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25600" windowHeight="12080" activeTab="1"/>
  </bookViews>
  <sheets>
    <sheet name="解读" sheetId="51" r:id="rId1"/>
    <sheet name="五险一金比例基数" sheetId="55" r:id="rId2"/>
    <sheet name="佛山2021" sheetId="77" state="hidden" r:id="rId3"/>
    <sheet name="佛山2022" sheetId="78" state="hidden" r:id="rId4"/>
    <sheet name="佛山2023" sheetId="79" state="hidden" r:id="rId5"/>
    <sheet name="佛山2024" sheetId="80" state="hidden" r:id="rId6"/>
    <sheet name="Summary(RMB)" sheetId="85" r:id="rId7"/>
    <sheet name="Summary(USD)" sheetId="95" r:id="rId8"/>
    <sheet name="Late fee-Scenario 1" sheetId="86" r:id="rId9"/>
    <sheet name="Late fee-Scenario 2" sheetId="87" r:id="rId10"/>
    <sheet name="Underpayment calculation" sheetId="49" r:id="rId11"/>
    <sheet name="&gt;" sheetId="50" r:id="rId12"/>
    <sheet name="Sum 2023.1-2023.6" sheetId="45" r:id="rId13"/>
    <sheet name="Sum 2023.7-2023.12" sheetId="46" r:id="rId14"/>
    <sheet name="Sum 2024.1-2024.6" sheetId="47" r:id="rId15"/>
    <sheet name="Sum 2024.7-2024.9" sheetId="83" r:id="rId16"/>
    <sheet name="2024.9姓名及payroll计数" sheetId="93" state="hidden" r:id="rId17"/>
    <sheet name="Sum 2024.9" sheetId="89" r:id="rId18"/>
    <sheet name="Source data" sheetId="43" r:id="rId19"/>
    <sheet name="&gt;&gt;" sheetId="44" r:id="rId20"/>
    <sheet name="2022.1-2022.12 " sheetId="68" r:id="rId21"/>
    <sheet name="2022.1-12姓名及payroll计数" sheetId="69" state="hidden" r:id="rId22"/>
    <sheet name="2023.1-2023.6" sheetId="70" r:id="rId23"/>
    <sheet name="2023.1-6姓名及payroll计数" sheetId="74" state="hidden" r:id="rId24"/>
    <sheet name="2023.7-2023.12" sheetId="75" r:id="rId25"/>
    <sheet name="2023.7-12姓名及payroll计数" sheetId="76" state="hidden" r:id="rId26"/>
    <sheet name="2024.1-2024.6" sheetId="72" r:id="rId27"/>
    <sheet name="2024.7-2024.9" sheetId="84" r:id="rId28"/>
    <sheet name="2024.9" sheetId="92" r:id="rId29"/>
    <sheet name="2024.07-09姓名和payroll计数" sheetId="88" state="hidden" r:id="rId30"/>
    <sheet name="24年1-6月姓名及payroll计数" sheetId="73" state="hidden" r:id="rId31"/>
  </sheets>
  <externalReferences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12" hidden="1">'Sum 2023.1-2023.6'!$B$3:$BD$255</definedName>
    <definedName name="_xlnm._FilterDatabase" localSheetId="13" hidden="1">'Sum 2023.7-2023.12'!$B$3:$BF$277</definedName>
    <definedName name="_xlnm._FilterDatabase" localSheetId="14" hidden="1">'Sum 2024.1-2024.6'!$B$3:$AI$263</definedName>
    <definedName name="_xlnm._FilterDatabase" localSheetId="15" hidden="1">'Sum 2024.7-2024.9'!$B$3:$BF$250</definedName>
    <definedName name="_xlnm._FilterDatabase" localSheetId="17" hidden="1">'Sum 2024.9'!$B$3:$BF$243</definedName>
    <definedName name="_xlnm._FilterDatabase" localSheetId="20" hidden="1">'2022.1-2022.12 '!$A$1:$O$2688</definedName>
    <definedName name="_xlnm._FilterDatabase" localSheetId="22" hidden="1">'2023.1-2023.6'!$A$1:$O$1387</definedName>
    <definedName name="_xlnm._FilterDatabase" localSheetId="24" hidden="1">'2023.7-2023.12'!$A$1:$O$1462</definedName>
    <definedName name="_xlnm._FilterDatabase" localSheetId="26" hidden="1">'2024.1-2024.6'!$A$1:$O$1477</definedName>
    <definedName name="_xlnm._FilterDatabase" localSheetId="27" hidden="1">'2024.7-2024.9'!$A$1:$O$721</definedName>
    <definedName name="_xlnm._FilterDatabase" localSheetId="28" hidden="1">'2024.9'!$A$1:$P$239</definedName>
    <definedName name="__FDS_HYPERLINK_TOGGLE_STATE__" hidden="1">"ON"</definedName>
    <definedName name="__FDS_UNIQUE_RANGE_ID_GENERATOR_COUNTER" hidden="1">22</definedName>
    <definedName name="__FDS_USED_FOR_REUSING_RANGE_IDS_RECYCLE" hidden="1">{40,24,27,38,88,81,64,90,100,46}</definedName>
    <definedName name="_11__123Graph_BChart_1A" hidden="1">'[1]Graph 1'!$C$9:$C$60</definedName>
    <definedName name="_13__123Graph_BChart_58B" hidden="1">'[1]Graph 1'!$C$9:$C$60</definedName>
    <definedName name="_24__123Graph_XChart_1A" hidden="1">'[1]Graph 1'!$A$61:$A$112</definedName>
    <definedName name="_27__123Graph_XChart_58B" hidden="1">'[1]Graph 1'!$A$61:$A$112</definedName>
    <definedName name="_4__123Graph_AChart_1A" hidden="1">'[1]Graph 1'!$C$61:$C$112</definedName>
    <definedName name="_7__123Graph_AChart_58B" hidden="1">'[1]Graph 1'!$C$61:$C$112</definedName>
    <definedName name="_bdm.02408030a5e04a90aa1eedad2143fa0e.edm" hidden="1">#REF!</definedName>
    <definedName name="_bdm.236748EDED7F49FF9D8C8341C398889E.edm" hidden="1">#REF!</definedName>
    <definedName name="_bdm.26bd8c8d2b724d7bb9a9de39056c7c8e.edm" hidden="1">#REF!</definedName>
    <definedName name="_bdm.44cbc00058324ddba3cc0d3705c02f61.edm" hidden="1">#REF!</definedName>
    <definedName name="_bdm.4ba977759d1d480bbc813b5a1596f860.edm" hidden="1">#REF!</definedName>
    <definedName name="_bdm.6782169ffec14b799fef2eb5483eeaa7.edm" hidden="1">#REF!</definedName>
    <definedName name="_bdm.6f2cfa541d354002880b48943669bdfe.edm" hidden="1">#REF!</definedName>
    <definedName name="_bdm.7d9d0648753640c2bc4f7521d46c43b0.edm" hidden="1">#REF!</definedName>
    <definedName name="_bdm.8ddd273f318a4636aaf4c50864924546.edm" hidden="1">#REF!</definedName>
    <definedName name="_bdm.8ff951624f204c03b63fd5d4be34dd25.edm" hidden="1">#REF!</definedName>
    <definedName name="_bdm.A5CAB644B0EF408BAD1ACEB47A944D5C.edm" hidden="1">#REF!</definedName>
    <definedName name="_bdm.ac4b4b2b58c84e038e18ad9a5bdf0cba.edm" hidden="1">#REF!</definedName>
    <definedName name="_bdm.E8B440B1020748E0A74C372D3D5130D4.edm" hidden="1">#REF!</definedName>
    <definedName name="_Order1" hidden="1">0</definedName>
    <definedName name="_Order2" hidden="1">255</definedName>
    <definedName name="_Regression_Int" hidden="1">1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lignment" hidden="1">"a1"</definedName>
    <definedName name="anscount" hidden="1">3</definedName>
    <definedName name="AS2DocOpenMode" hidden="1">"AS2DocumentEdit"</definedName>
    <definedName name="CIQWBGuid" hidden="1">"57340cf6-f756-4702-8318-6527a2593d4f"</definedName>
    <definedName name="ClientMatter" hidden="1">"b1"</definedName>
    <definedName name="Date" hidden="1">"b1"</definedName>
    <definedName name="discussion">[2]Title!$N$2</definedName>
    <definedName name="DocumentName" hidden="1">"b1"</definedName>
    <definedName name="DocumentNum" hidden="1">"a1"</definedName>
    <definedName name="ev.Calculation" hidden="1">-4135</definedName>
    <definedName name="ev.Initialized" hidden="1">FALSE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RolledForward" hidden="1">FALSE</definedName>
    <definedName name="HTML_CodePage" hidden="1">1252</definedName>
    <definedName name="HTML_Control" hidden="1">{"'Directory'!$A$72:$E$91"}</definedName>
    <definedName name="HTML_Description" hidden="1">""</definedName>
    <definedName name="HTML_Email" hidden="1">""</definedName>
    <definedName name="HTML_Header" hidden="1">"Income-Adj"</definedName>
    <definedName name="HTML_LastUpdate" hidden="1">"9/1/99"</definedName>
    <definedName name="HTML_LineBefore" hidden="1">FALSE</definedName>
    <definedName name="HTML_Name" hidden="1">"Neo"</definedName>
    <definedName name="HTML_OBDlg2" hidden="1">TRUE</definedName>
    <definedName name="HTML_OBDlg4" hidden="1">TRUE</definedName>
    <definedName name="HTML_OS" hidden="1">0</definedName>
    <definedName name="HTML_PathFile" hidden="1">"E:\statements-2.0\from_excel.htm"</definedName>
    <definedName name="HTML_Title" hidden="1">"Histo_Statements"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43019.7013541667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ShowHideColumns" hidden="1">"iQShowAll"</definedName>
    <definedName name="IsColHidden" hidden="1">FALSE</definedName>
    <definedName name="IsLTMColHidden" hidden="1">FALSE</definedName>
    <definedName name="Library" hidden="1">"a1"</definedName>
    <definedName name="limcount" hidden="1">1</definedName>
    <definedName name="ReportCreated">TRUE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sencount" hidden="1">1</definedName>
    <definedName name="SheetOrder" hidden="1">[3]Storage!$B$7:$B$21</definedName>
    <definedName name="Status">[4]Sheet2!$B$1:$B$3</definedName>
    <definedName name="stub2" hidden="1">[5]Gemstar!$I$11</definedName>
    <definedName name="stubheader" hidden="1">[5]Gemstar!$K$11</definedName>
    <definedName name="stubheader2" hidden="1">[5]Gemstar!$L$11</definedName>
    <definedName name="stubheader3" hidden="1">[5]Gemstar!$M$11</definedName>
    <definedName name="TextRefCopyRangeCount" hidden="1">10</definedName>
    <definedName name="Time" hidden="1">"b1"</definedName>
    <definedName name="Typist" hidden="1">"b1"</definedName>
    <definedName name="Unité">'[6]BP Cible Saisie'!$C$9</definedName>
    <definedName name="Version" hidden="1">"a1"</definedName>
  </definedName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tc={8AE36782-76DC-48A2-BB30-CB9CF8BDEF82}</author>
    <author>tc={5768F7B0-F5C7-49E2-9F62-78B59C7B1435}</author>
    <author>tc={C181A134-3701-4C5E-8811-4B3C682B53B0}</author>
    <author>tc={65D8665E-C776-4852-87F9-FE8161A1A367}</author>
    <author>tc={1AC14630-7520-40B3-94FE-75395DE276A6}</author>
    <author>tc={858C9EE1-DBD3-4712-A2FF-60F365212D9A}</author>
    <author>tc={6BCCC5E9-38C3-4694-9997-B4A671680FF9}</author>
  </authors>
  <commentList>
    <comment ref="M4" authorId="0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2021.07-2021.12:  3%
2022.01-2022.06:  3.5%
</t>
        </r>
      </text>
    </comment>
    <comment ref="R4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养老保险：3958
失业保险：1900
医疗保险：5626（定额）</t>
        </r>
      </text>
    </comment>
    <comment ref="S4" authorId="2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养老保险：22941
失业保险：23634
医疗保险：5626（定额）</t>
        </r>
      </text>
    </comment>
    <comment ref="K5" authorId="3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2023.5-2023.06： 0.8%（统一） </t>
        </r>
      </text>
    </comment>
    <comment ref="L5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2023年：2%（医保与生育并入）</t>
        </r>
      </text>
    </comment>
    <comment ref="M5" authorId="5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2022.07-2022.12:  3.5%
2023.01-2.23.06:    4.5%（医保与生育并入医保）</t>
        </r>
      </text>
    </comment>
    <comment ref="M7" authorId="6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2024年用人单位缴费费率调整为4% </t>
        </r>
      </text>
    </comment>
  </commentList>
</comments>
</file>

<file path=xl/comments2.xml><?xml version="1.0" encoding="utf-8"?>
<comments xmlns="http://schemas.openxmlformats.org/spreadsheetml/2006/main">
  <authors>
    <author>Teresa X Huang</author>
  </authors>
  <commentList>
    <comment ref="I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因22年有同名同姓的员工，所以手动调整22年AMI至0</t>
        </r>
      </text>
    </comment>
    <comment ref="K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  <comment ref="I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因22年有同名同姓的员工，所以手动调整23年AMI至0</t>
        </r>
      </text>
    </comment>
    <comment ref="K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</commentList>
</comments>
</file>

<file path=xl/comments3.xml><?xml version="1.0" encoding="utf-8"?>
<comments xmlns="http://schemas.openxmlformats.org/spreadsheetml/2006/main">
  <authors>
    <author>Teresa X Huang</author>
  </authors>
  <commentList>
    <comment ref="I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  <comment ref="I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</commentList>
</comments>
</file>

<file path=xl/comments4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5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6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7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8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9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sharedStrings.xml><?xml version="1.0" encoding="utf-8"?>
<sst xmlns="http://schemas.openxmlformats.org/spreadsheetml/2006/main" count="57076" uniqueCount="1569">
  <si>
    <t>五险一金是什么？</t>
  </si>
  <si>
    <t>五险</t>
  </si>
  <si>
    <t>雇主比例</t>
  </si>
  <si>
    <t>雇员比例</t>
  </si>
  <si>
    <t>基数上限</t>
  </si>
  <si>
    <t>基数下限</t>
  </si>
  <si>
    <t>Review period</t>
  </si>
  <si>
    <t>Contribution Base of Social Securities</t>
  </si>
  <si>
    <t>养老保险</t>
  </si>
  <si>
    <t>2023.01-06</t>
  </si>
  <si>
    <t>2022 average monthly income</t>
  </si>
  <si>
    <t>失业保险</t>
  </si>
  <si>
    <t>2023.07-12</t>
  </si>
  <si>
    <t>工伤保险</t>
  </si>
  <si>
    <t>2024.01-06</t>
  </si>
  <si>
    <t>医疗保险</t>
  </si>
  <si>
    <t>2024.07-12</t>
  </si>
  <si>
    <t>2023 average monthly income</t>
  </si>
  <si>
    <t>生育保险</t>
  </si>
  <si>
    <t>2025.01.06</t>
  </si>
  <si>
    <t>一金</t>
  </si>
  <si>
    <t>公积金</t>
  </si>
  <si>
    <t>每月缴纳金额=基数*比例</t>
  </si>
  <si>
    <r>
      <rPr>
        <b/>
        <sz val="10"/>
        <rFont val="Arial"/>
        <charset val="134"/>
      </rPr>
      <t>比例和基数一般来说在每年</t>
    </r>
    <r>
      <rPr>
        <b/>
        <sz val="10"/>
        <color rgb="FFC00000"/>
        <rFont val="Arial"/>
        <charset val="134"/>
      </rPr>
      <t>7月</t>
    </r>
    <r>
      <rPr>
        <b/>
        <sz val="10"/>
        <rFont val="Arial"/>
        <charset val="134"/>
      </rPr>
      <t>份会有调整/更新</t>
    </r>
  </si>
  <si>
    <r>
      <rPr>
        <b/>
        <sz val="10"/>
        <rFont val="Arial"/>
        <charset val="134"/>
      </rPr>
      <t>基数=</t>
    </r>
    <r>
      <rPr>
        <b/>
        <sz val="10"/>
        <color rgb="FFC00000"/>
        <rFont val="Arial"/>
        <charset val="134"/>
      </rPr>
      <t>员工上一个日历年度的月平均现金收入</t>
    </r>
    <r>
      <rPr>
        <b/>
        <sz val="10"/>
        <rFont val="Arial"/>
        <charset val="134"/>
      </rPr>
      <t>，新入职员工按照入职当月的理论现金薪酬作为基数缴纳</t>
    </r>
  </si>
  <si>
    <t>比例是政府规定的，除工伤保险外都是固定比例</t>
  </si>
  <si>
    <t>五险一金的敞口是什么?</t>
  </si>
  <si>
    <t>公司实际缴纳金额 - 合规缴纳金额 = 欠缴金额（敞口，underpayment）</t>
  </si>
  <si>
    <t>公司实际缴纳金额的来源主要是Payroll</t>
  </si>
  <si>
    <t>合规缴纳金额需要我们来计算</t>
  </si>
  <si>
    <t>城市</t>
  </si>
  <si>
    <r>
      <rPr>
        <b/>
        <sz val="10"/>
        <rFont val="宋体"/>
        <charset val="134"/>
      </rPr>
      <t>年度</t>
    </r>
  </si>
  <si>
    <r>
      <rPr>
        <b/>
        <sz val="10"/>
        <rFont val="宋体"/>
        <charset val="134"/>
      </rPr>
      <t>适用期</t>
    </r>
  </si>
  <si>
    <t>年度</t>
  </si>
  <si>
    <t>养老</t>
  </si>
  <si>
    <r>
      <rPr>
        <b/>
        <sz val="10"/>
        <rFont val="宋体"/>
        <charset val="134"/>
      </rPr>
      <t>工伤</t>
    </r>
  </si>
  <si>
    <r>
      <rPr>
        <b/>
        <sz val="10"/>
        <rFont val="宋体"/>
        <charset val="134"/>
      </rPr>
      <t>失业</t>
    </r>
  </si>
  <si>
    <r>
      <rPr>
        <b/>
        <sz val="10"/>
        <rFont val="宋体"/>
        <charset val="134"/>
      </rPr>
      <t>医疗</t>
    </r>
  </si>
  <si>
    <r>
      <rPr>
        <b/>
        <sz val="10"/>
        <rFont val="宋体"/>
        <charset val="134"/>
      </rPr>
      <t>生育</t>
    </r>
  </si>
  <si>
    <r>
      <rPr>
        <b/>
        <sz val="10"/>
        <rFont val="宋体"/>
        <charset val="134"/>
      </rPr>
      <t>公积金</t>
    </r>
  </si>
  <si>
    <t>五险缴纳基数</t>
  </si>
  <si>
    <t>公积金缴纳基数</t>
  </si>
  <si>
    <t>员工总缴费比率</t>
  </si>
  <si>
    <r>
      <rPr>
        <b/>
        <sz val="10"/>
        <rFont val="宋体"/>
        <charset val="134"/>
      </rPr>
      <t>公司总缴费比率</t>
    </r>
  </si>
  <si>
    <r>
      <rPr>
        <b/>
        <sz val="10"/>
        <rFont val="宋体"/>
        <charset val="134"/>
      </rPr>
      <t>备注</t>
    </r>
  </si>
  <si>
    <t>Year</t>
  </si>
  <si>
    <t>Applicable period</t>
  </si>
  <si>
    <t>员工缴费比例</t>
  </si>
  <si>
    <r>
      <rPr>
        <b/>
        <sz val="10"/>
        <rFont val="宋体"/>
        <charset val="134"/>
      </rPr>
      <t>公司缴费比例</t>
    </r>
  </si>
  <si>
    <t>养老保险下限</t>
  </si>
  <si>
    <t>养老保险上限</t>
  </si>
  <si>
    <t>工伤保险下限</t>
  </si>
  <si>
    <t>工伤保险上限</t>
  </si>
  <si>
    <t>失业保险下限</t>
  </si>
  <si>
    <t>失业保险上限</t>
  </si>
  <si>
    <t>医疗保险下限</t>
  </si>
  <si>
    <t>医疗保险上限</t>
  </si>
  <si>
    <t>下限</t>
  </si>
  <si>
    <t>上限</t>
  </si>
  <si>
    <t>佛山</t>
  </si>
  <si>
    <r>
      <rPr>
        <b/>
        <sz val="10"/>
        <rFont val="Calibri"/>
        <charset val="134"/>
      </rPr>
      <t>2025</t>
    </r>
    <r>
      <rPr>
        <b/>
        <sz val="10"/>
        <rFont val="宋体"/>
        <charset val="134"/>
      </rPr>
      <t>年度</t>
    </r>
  </si>
  <si>
    <t>2025.07-2026.06</t>
  </si>
  <si>
    <t>2021.7-2022.6</t>
  </si>
  <si>
    <t>0.10%-1.05%</t>
  </si>
  <si>
    <t>一档：0.32%
二档：0.48%
三挡：0.80%</t>
  </si>
  <si>
    <t>一档：0.5%
二档：1.5%</t>
  </si>
  <si>
    <r>
      <rPr>
        <b/>
        <sz val="10.5"/>
        <color theme="1"/>
        <rFont val="Calibri"/>
        <charset val="134"/>
      </rPr>
      <t>1%(</t>
    </r>
    <r>
      <rPr>
        <b/>
        <sz val="10.5"/>
        <color theme="1"/>
        <rFont val="宋体"/>
        <charset val="134"/>
      </rPr>
      <t>并入医保）</t>
    </r>
  </si>
  <si>
    <t>5%-12%</t>
  </si>
  <si>
    <t>1.养老保险-单位	单位（含有雇工个体工商户）-	14%
养老保险-单位（无雇工个体工商户及灵活就业人员）-	12%（该费率未列入表格）</t>
  </si>
  <si>
    <t>2022.7-2023.6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</si>
  <si>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 xml:space="preserve"> 2023.1-2023.6</t>
    </r>
    <r>
      <rPr>
        <b/>
        <sz val="10"/>
        <rFont val="宋体"/>
        <charset val="134"/>
      </rPr>
      <t>）</t>
    </r>
  </si>
  <si>
    <t>不设上下限</t>
  </si>
  <si>
    <t>2023.7-2024.6</t>
  </si>
  <si>
    <t>0.16%-1.68%</t>
  </si>
  <si>
    <r>
      <rPr>
        <b/>
        <sz val="10.5"/>
        <color theme="1"/>
        <rFont val="宋体"/>
        <charset val="134"/>
      </rPr>
      <t>统账结合：2</t>
    </r>
    <r>
      <rPr>
        <b/>
        <sz val="10.5"/>
        <color theme="1"/>
        <rFont val="Calibri"/>
        <charset val="134"/>
      </rPr>
      <t>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0%</t>
    </r>
  </si>
  <si>
    <r>
      <rPr>
        <b/>
        <sz val="10.5"/>
        <color theme="1"/>
        <rFont val="宋体"/>
        <charset val="134"/>
      </rPr>
      <t>统账结合：</t>
    </r>
    <r>
      <rPr>
        <b/>
        <sz val="10.5"/>
        <color theme="1"/>
        <rFont val="Calibri"/>
        <charset val="134"/>
      </rPr>
      <t>4.5%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4.5%</t>
    </r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</si>
  <si>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2023.7-2024.6</t>
    </r>
    <r>
      <rPr>
        <b/>
        <sz val="10"/>
        <rFont val="宋体"/>
        <charset val="134"/>
      </rPr>
      <t>）</t>
    </r>
  </si>
  <si>
    <t>2024.7-2025.6</t>
  </si>
  <si>
    <t>0.2%-1.40%</t>
  </si>
  <si>
    <t>统账结合：4%
单建统筹：4%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</si>
  <si>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2024.7-2025.6</t>
    </r>
    <r>
      <rPr>
        <b/>
        <sz val="10"/>
        <rFont val="宋体"/>
        <charset val="134"/>
      </rPr>
      <t>）</t>
    </r>
  </si>
  <si>
    <t>最低工资</t>
  </si>
  <si>
    <t>金额（人民币/月）</t>
  </si>
  <si>
    <t>2025(3月更新）</t>
  </si>
  <si>
    <t>https://wenda.bendibao.com/live/201959/2011.shtm#:~:text=%E3%80%90%E5%AF%BC%E8%AF%AD%E3%80%91%EF%BC%9A%20%E8%81%8C%E5%B7%A5%E5%85%BB%E8%80%81%E4%BF%9D%E9%99%A9%EF%BC%9A%E5%90%AB%E6%9C%89%E9%9B%87%E5%B7%A5%E4%B8%AA%E4%BD%93%E5%B7%A5%E5%95%86%E6%88%B7%E5%8D%95%E4%BD%8D%E7%BC%B4%E7%BA%B314%25%EF%BC%8C%E6%97%A0%E9%9B%87%E5%B7%A5%E4%B8%AA%E4%BD%93%E5%B7%A5%E5%95%86%E6%88%B7%E5%8F%8A%E7%81%B5%E6%B4%BB%E5%B0%B1%E4%B8%9A%E4%BA%BA%E5%91%98%E5%8D%95%E4%BD%8D%E7%BC%B4%E7%BA%B312%25%E3%80%82%20%E5%A4%B1%E4%B8%9A%E4%BF%9D%E9%99%A9%EF%BC%9A%E4%B8%80%E6%A1%A3%20%28%E5%8D%95%E4%BD%8D0.32%25%EF%BC%8C%E4%B8%AA%E4%BA%BA0.20%25%29%E3%80%81%E4%BA%8C%E6%8C%A1,%28%E5%8D%95%E4%BD%8D0.48%25%EF%BC%8C%E4%B8%AA%E4%BA%BA0.20%25%29%E3%80%81%E4%BA%8C%E6%8C%A1%20%28%E5%8D%95%E4%BD%8D0.80%25%EF%BC%8C%E4%B8%AA%E4%BA%BA0.20%25%29%E3%80%82%20%E8%81%8C%E5%B7%A5%E5%8C%BB%E4%BF%9D%EF%BC%9A%E4%B8%80%E6%A1%A3%20%28%E5%8D%95%E4%BD%8D3%25%EF%BC%8C%E4%B8%AA%E4%BA%BA0.5%25%29%E3%80%81%E4%BA%8C%E6%A1%A3%20%28%E5%8D%95%E4%BD%8D3%EF%BC%8C%E4%B8%AA%E4%BA%BA1.5%25%29%E3%80%82</t>
  </si>
  <si>
    <t>https://guangdong.chinatax.gov.cn/gdsw/fssw_tzgg/2021-11/30/content_67510a3b6a594abc9e13367aeca4e489.shtml?utm_source=chatgpt.com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</si>
  <si>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2022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2023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2024</t>
    </r>
    <r>
      <rPr>
        <sz val="11"/>
        <color theme="1"/>
        <rFont val="宋体"/>
        <charset val="134"/>
      </rPr>
      <t>社保年度缴费基数通告与</t>
    </r>
    <r>
      <rPr>
        <sz val="11"/>
        <color theme="1"/>
        <rFont val="Arial"/>
        <charset val="134"/>
      </rPr>
      <t>PDF</t>
    </r>
    <r>
      <rPr>
        <sz val="11"/>
        <color theme="1"/>
        <rFont val="宋体"/>
        <charset val="134"/>
      </rPr>
      <t>（佛山市人社</t>
    </r>
    <r>
      <rPr>
        <sz val="11"/>
        <color theme="1"/>
        <rFont val="Arial"/>
        <charset val="134"/>
      </rPr>
      <t>/</t>
    </r>
    <r>
      <rPr>
        <sz val="11"/>
        <color theme="1"/>
        <rFont val="宋体"/>
        <charset val="134"/>
      </rPr>
      <t>税务）：</t>
    </r>
    <r>
      <rPr>
        <sz val="11"/>
        <color theme="1"/>
        <rFont val="Arial"/>
        <charset val="134"/>
      </rPr>
      <t> </t>
    </r>
  </si>
  <si>
    <t>https://guangdong.chinatax.gov.cn/gdsw/stsw_sbzc/2023-04/27/content_ddec7fe19a6848babd4605744360027f.shtml?utm_source=chatgpt.com</t>
  </si>
  <si>
    <r>
      <rPr>
        <sz val="11"/>
        <color theme="1"/>
        <rFont val="宋体"/>
        <charset val="134"/>
      </rPr>
      <t>官方文件明确指出，</t>
    </r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日起至</t>
    </r>
    <r>
      <rPr>
        <sz val="11"/>
        <color theme="1"/>
        <rFont val="Arial"/>
        <charset val="134"/>
      </rPr>
      <t>12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31</t>
    </r>
    <r>
      <rPr>
        <sz val="11"/>
        <color theme="1"/>
        <rFont val="宋体"/>
        <charset val="134"/>
      </rPr>
      <t>日的佛山市企业职工基本医疗保险（含生育）的缴费比例为：</t>
    </r>
  </si>
  <si>
    <r>
      <rPr>
        <sz val="11"/>
        <color theme="1"/>
        <rFont val="宋体"/>
        <charset val="134"/>
      </rPr>
      <t>单位缴费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（由原先的</t>
    </r>
    <r>
      <rPr>
        <sz val="11"/>
        <color theme="1"/>
        <rFont val="Arial"/>
        <charset val="134"/>
      </rPr>
      <t xml:space="preserve"> 3.5% </t>
    </r>
    <r>
      <rPr>
        <sz val="11"/>
        <color theme="1"/>
        <rFont val="宋体"/>
        <charset val="134"/>
      </rPr>
      <t>下调至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</si>
  <si>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宋体"/>
        <charset val="134"/>
      </rPr>
      <t>个人缴费仍为</t>
    </r>
    <r>
      <rPr>
        <sz val="11"/>
        <color theme="1"/>
        <rFont val="Arial"/>
        <charset val="134"/>
      </rPr>
      <t xml:space="preserve"> 0.5%</t>
    </r>
    <r>
      <rPr>
        <sz val="11"/>
        <color theme="1"/>
        <rFont val="宋体"/>
        <charset val="134"/>
      </rPr>
      <t>（一档）或</t>
    </r>
    <r>
      <rPr>
        <sz val="11"/>
        <color theme="1"/>
        <rFont val="Arial"/>
        <charset val="134"/>
      </rPr>
      <t xml:space="preserve"> 1.5%</t>
    </r>
    <r>
      <rPr>
        <sz val="11"/>
        <color theme="1"/>
        <rFont val="宋体"/>
        <charset val="134"/>
      </rPr>
      <t>（二档）</t>
    </r>
  </si>
  <si>
    <t>https://ddei3-0-ctp.asiainfo-sec.com:443/wis/clicktime/v1/query?url=https%3a%2f%2fm12333.cn%2fpolicy%2fmyzr.html%3futm%5fsource%3dchatgpt.com&amp;umid=15872A4B-3C4D-B206-9FFC-112CDBBABAF2&amp;auth=1b7026dd0d0ddf2d048eb69ec2055ced11f64474-cbf296ef94cf875f48b5b5eed7cbe6d7acde06de</t>
  </si>
  <si>
    <t>https://guangdong.chinatax.gov.cn/gdsw/fssw_gkwj/2021-01/04/content_0a76334fa06a4307b3d574a76f35655f.shtml?utm_source=chatgpt.com</t>
  </si>
  <si>
    <t>https://guangdong.chinatax.gov.cn/gdsw/fssw_tzgg/2019-09/27/content_4a120c41af1b4d959694da917fd25a6c.shtml?utm_source=chatgpt.com</t>
  </si>
  <si>
    <r>
      <rPr>
        <sz val="11"/>
        <color theme="1"/>
        <rFont val="宋体"/>
        <charset val="134"/>
      </rPr>
      <t>失业保险上下限</t>
    </r>
  </si>
  <si>
    <t>a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</si>
  <si>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7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日起失业保险缴费基数下限按我市最低工资调整，目前为</t>
    </r>
    <r>
      <rPr>
        <sz val="11"/>
        <color theme="1"/>
        <rFont val="Arial"/>
        <charset val="134"/>
      </rPr>
      <t>1720</t>
    </r>
    <r>
      <rPr>
        <sz val="11"/>
        <color theme="1"/>
        <rFont val="等线"/>
        <charset val="134"/>
      </rPr>
      <t>元；上限为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</t>
    </r>
  </si>
  <si>
    <t>https://guangdong.chinatax.gov.cn/gdsw/fssw_gkwj/2021-06/30/content_cf0cad21a94e430f855e8fbdfa49d542.shtml?utm_source=chatgpt.com</t>
  </si>
  <si>
    <t>b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</si>
  <si>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12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日起，调整我市失业保险缴费基数，相关事项通知如下：</t>
    </r>
    <r>
      <rPr>
        <sz val="11"/>
        <color theme="1"/>
        <rFont val="Arial"/>
        <charset val="134"/>
      </rPr>
      <t xml:space="preserve">
</t>
    </r>
    <r>
      <rPr>
        <sz val="11"/>
        <color theme="1"/>
        <rFont val="等线"/>
        <charset val="134"/>
      </rPr>
      <t>一、失业保险缴费基数下限按我市最低工资调整，即调整为</t>
    </r>
    <r>
      <rPr>
        <sz val="11"/>
        <color theme="1"/>
        <rFont val="Arial"/>
        <charset val="134"/>
      </rPr>
      <t>1900</t>
    </r>
    <r>
      <rPr>
        <sz val="11"/>
        <color theme="1"/>
        <rFont val="等线"/>
        <charset val="134"/>
      </rPr>
      <t>元；上限维持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元不变。</t>
    </r>
  </si>
  <si>
    <t>公积金缴存上限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</si>
  <si>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年度缴存基数不得高于我市</t>
    </r>
    <r>
      <rPr>
        <sz val="11"/>
        <color theme="1"/>
        <rFont val="Arial"/>
        <charset val="134"/>
      </rPr>
      <t>2020</t>
    </r>
    <r>
      <rPr>
        <sz val="11"/>
        <color theme="1"/>
        <rFont val="宋体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宋体"/>
        <charset val="134"/>
      </rPr>
      <t>倍，即</t>
    </r>
    <r>
      <rPr>
        <sz val="11"/>
        <color theme="1"/>
        <rFont val="Arial"/>
        <charset val="134"/>
      </rPr>
      <t>23634</t>
    </r>
    <r>
      <rPr>
        <sz val="11"/>
        <color theme="1"/>
        <rFont val="宋体"/>
        <charset val="134"/>
      </rPr>
      <t>元。</t>
    </r>
  </si>
  <si>
    <t>https://www.sohu.com/a/471145371_121123912</t>
  </si>
  <si>
    <t>http://shebao.southmoney.com/dongtai/sbzc/202207/312138.html</t>
  </si>
  <si>
    <r>
      <rPr>
        <sz val="10"/>
        <color theme="1"/>
        <rFont val="Arial"/>
        <charset val="134"/>
      </rPr>
      <t>2021</t>
    </r>
    <r>
      <rPr>
        <sz val="10"/>
        <color theme="1"/>
        <rFont val="宋体"/>
        <charset val="134"/>
      </rPr>
      <t>年，佛山实施阶段性政策，将单位医疗保险缴费从</t>
    </r>
    <r>
      <rPr>
        <sz val="10"/>
        <color theme="1"/>
        <rFont val="Arial"/>
        <charset val="134"/>
      </rPr>
      <t xml:space="preserve"> 3.5% </t>
    </r>
    <r>
      <rPr>
        <sz val="10"/>
        <color theme="1"/>
        <rFont val="宋体"/>
        <charset val="134"/>
      </rPr>
      <t>降至</t>
    </r>
    <r>
      <rPr>
        <sz val="10"/>
        <color theme="1"/>
        <rFont val="Arial"/>
        <charset val="134"/>
      </rPr>
      <t xml:space="preserve"> 3%</t>
    </r>
    <r>
      <rPr>
        <sz val="10"/>
        <color theme="1"/>
        <rFont val="宋体"/>
        <charset val="134"/>
      </rPr>
      <t>，缓解企业负担。此政策执行至当年年底。</t>
    </r>
  </si>
  <si>
    <r>
      <rPr>
        <sz val="10"/>
        <color theme="1"/>
        <rFont val="Arial"/>
        <charset val="134"/>
      </rPr>
      <t>2022</t>
    </r>
    <r>
      <rPr>
        <sz val="10"/>
        <color theme="1"/>
        <rFont val="宋体"/>
        <charset val="134"/>
      </rPr>
      <t>年，单位缴费率恢复原比例</t>
    </r>
    <r>
      <rPr>
        <sz val="10"/>
        <color theme="1"/>
        <rFont val="Arial"/>
        <charset val="134"/>
      </rPr>
      <t xml:space="preserve"> 3.5%</t>
    </r>
  </si>
  <si>
    <t>https://guangdong.chinatax.gov.cn/gdsw/fssw_gkwj/2022-01/04/content_88612daa138a4c5b906846fc13107c98.shtml?utm_source=chatgpt.com</t>
  </si>
  <si>
    <t>　2022年度缴存基数不得高于佛山市2021年度城镇非私营单位在岗职工月平均工资3倍，即26070元；不得低于佛山市在岗职工最低工资标准，即1900元</t>
  </si>
  <si>
    <t>https://fs.bendibao.com/live/2022613/110787.shtm#:~:text=%E3%80%90%E5%AF%BC%E8%AF%AD%E3%80%91%EF%BC%9A%202022%E5%B9%B4%E5%BA%A6%E7%BC%B4%E5%AD%98%E6%AF%94%E4%BE%8B%EF%BC%9A%E5%8D%95%E4%BD%8D%E5%8F%8A%E4%B8%AA%E4%BA%BA%E7%9A%84%E4%BD%8F%E6%88%BF%E5%85%AC%E7%A7%AF%E9%87%91%E7%BC%B4%E5%AD%98%E6%AF%94%E4%BE%8B%E4%B8%8B%E9%99%90%E5%90%84%E4%B8%BA5%25%EF%BC%8C%E4%B8%8A%E9%99%90%E5%90%84%E4%B8%BA12%25%E3%80%82%20%E7%BC%B4%E5%AD%98%E6%AF%94%E4%BE%8B%E5%8F%961%25%E7%9A%84%E6%95%B4%E6%95%B0%E5%80%8D%E3%80%82%20%E7%BC%B4%E5%AD%98%E5%9F%BA%E6%95%B0%EF%BC%9A%E4%B8%8D%E5%BE%97%E9%AB%98%E4%BA%8E%E4%BD%9B%E5%B1%B1%E5%B8%822021%E5%B9%B4%E5%BA%A6%E5%9F%8E%E9%95%87%E9%9D%9E%E7%A7%81%E8%90%A5%E5%8D%95%E4%BD%8D%E5%9C%A8%E5%B2%97%E8%81%8C%E5%B7%A5%E6%9C%88%E5%B9%B3%E5%9D%87%E5%B7%A5%E8%B5%843%E5%80%8D%EF%BC%8C%E5%8D%B326070%E5%85%83%E3%80%82,%E4%B8%8D%E5%BE%97%E4%BD%8E%E4%BA%8E%E4%BD%9B%E5%B1%B1%E5%B8%82%E5%9C%A8%E5%B2%97%E8%81%8C%E5%B7%A5%E6%9C%80%E4%BD%8E%E5%B7%A5%E8%B5%84%E6%A0%87%E5%87%86%EF%BC%8C%E5%8D%B31900%E5%85%83%E3%80%82%20%E4%BD%9B%E5%B1%B1%E5%B8%82%E4%BD%8F%E6%88%BF%E5%85%AC%E7%A7%AF%E9%87%91%E7%AE%A1%E7%90%86%E4%B8%AD%E5%BF%83%20%E5%85%B3%E4%BA%8E2022%E5%B9%B4%E5%BA%A6%E4%BD%8F%E6%88%BF%E5%85%AC%E7%A7%AF%E9%87%91%E6%B1%87%E7%BC%B4%E8%B0%83%E6%95%B4%E7%9A%84%E9%80%9A%E5%91%8A%20%E5%90%84%E4%BD%8F%E6%88%BF%E5%85%AC%E7%A7%AF%E9%87%91%E7%BC%B4%E5%AD%98%E5%8D%95%E4%BD%8D%E3%80%81%E7%BC%B4%E5%AD%98%E8%81%8C%E5%B7%A5%EF%BC%9A</t>
  </si>
  <si>
    <r>
      <rPr>
        <sz val="11"/>
        <color theme="1"/>
        <rFont val="宋体"/>
        <charset val="134"/>
      </rPr>
      <t>养老、失业及工伤基数：企业职工基本养老保险基数下限</t>
    </r>
    <r>
      <rPr>
        <sz val="11"/>
        <color theme="1"/>
        <rFont val="Arial"/>
        <charset val="134"/>
      </rPr>
      <t xml:space="preserve"> 4,546 </t>
    </r>
    <r>
      <rPr>
        <sz val="11"/>
        <color theme="1"/>
        <rFont val="宋体"/>
        <charset val="134"/>
      </rPr>
      <t>元、上限</t>
    </r>
    <r>
      <rPr>
        <sz val="11"/>
        <color theme="1"/>
        <rFont val="Arial"/>
        <charset val="134"/>
      </rPr>
      <t xml:space="preserve"> 26,421 </t>
    </r>
    <r>
      <rPr>
        <sz val="11"/>
        <color theme="1"/>
        <rFont val="宋体"/>
        <charset val="134"/>
      </rPr>
      <t>元；失业保险上限</t>
    </r>
    <r>
      <rPr>
        <sz val="11"/>
        <color theme="1"/>
        <rFont val="Arial"/>
        <charset val="134"/>
      </rPr>
      <t xml:space="preserve"> 27,234 </t>
    </r>
    <r>
      <rPr>
        <sz val="11"/>
        <color theme="1"/>
        <rFont val="宋体"/>
        <charset val="134"/>
      </rPr>
      <t>元</t>
    </r>
  </si>
  <si>
    <t>https://ddei3-0-ctp.asiainfo-sec.com:443/wis/clicktime/v1/query?url=https%3a%2f%2fm12333.cn%2fpolicy%2fmpbfz.html%3futm%5fsource%3dchatgpt.com&amp;umid=F105A7B6-3C4C-DC06-AECC-8CE67D52FFF6&amp;auth=1b7026dd0d0ddf2d048eb69ec2055ced11f64474-87a199ca46f8377678c1276f154ea3499b0362fb</t>
  </si>
  <si>
    <t>https://m.fs.bendibao.com/live/126634.shtm</t>
  </si>
  <si>
    <r>
      <rPr>
        <sz val="11"/>
        <color theme="1"/>
        <rFont val="宋体"/>
        <charset val="134"/>
      </rPr>
      <t>医疗保险基数与费率：自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年起，佛山实施待遇清单筹资政策，医疗保险（含生育）费率变为统账结合：单位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、个人</t>
    </r>
    <r>
      <rPr>
        <sz val="11"/>
        <color theme="1"/>
        <rFont val="Arial"/>
        <charset val="134"/>
      </rPr>
      <t xml:space="preserve"> 2%</t>
    </r>
    <r>
      <rPr>
        <sz val="11"/>
        <color theme="1"/>
        <rFont val="宋体"/>
        <charset val="134"/>
      </rPr>
      <t>；若选择单建统筹，则单位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（个人不缴）；基数上下限为上上年度平均工资</t>
    </r>
    <r>
      <rPr>
        <sz val="11"/>
        <color theme="1"/>
        <rFont val="Arial"/>
        <charset val="134"/>
      </rPr>
      <t xml:space="preserve"> 60%–300%</t>
    </r>
    <r>
      <rPr>
        <sz val="11"/>
        <color theme="1"/>
        <rFont val="宋体"/>
        <charset val="134"/>
      </rPr>
      <t>，即</t>
    </r>
    <r>
      <rPr>
        <sz val="11"/>
        <color theme="1"/>
        <rFont val="Arial"/>
        <charset val="134"/>
      </rPr>
      <t xml:space="preserve"> 4,340 </t>
    </r>
    <r>
      <rPr>
        <sz val="11"/>
        <color theme="1"/>
        <rFont val="宋体"/>
        <charset val="134"/>
      </rPr>
      <t>元</t>
    </r>
    <r>
      <rPr>
        <sz val="11"/>
        <color theme="1"/>
        <rFont val="Microsoft YaHei UI"/>
        <charset val="134"/>
      </rPr>
      <t>–</t>
    </r>
    <r>
      <rPr>
        <sz val="11"/>
        <color theme="1"/>
        <rFont val="Arial"/>
        <charset val="134"/>
      </rPr>
      <t xml:space="preserve">21,699 </t>
    </r>
    <r>
      <rPr>
        <sz val="11"/>
        <color theme="1"/>
        <rFont val="宋体"/>
        <charset val="134"/>
      </rPr>
      <t>元</t>
    </r>
    <r>
      <rPr>
        <sz val="11"/>
        <color theme="1"/>
        <rFont val="Arial"/>
        <charset val="134"/>
      </rPr>
      <t xml:space="preserve">  </t>
    </r>
  </si>
  <si>
    <t>https://m.fs.bendibao.com/live/123200.shtm</t>
  </si>
  <si>
    <r>
      <rPr>
        <sz val="11"/>
        <color theme="1"/>
        <rFont val="宋体"/>
        <charset val="134"/>
      </rPr>
      <t>广东省从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日开始就统一执行失业保险总费率</t>
    </r>
    <r>
      <rPr>
        <sz val="11"/>
        <color theme="1"/>
        <rFont val="Arial"/>
        <charset val="134"/>
      </rPr>
      <t xml:space="preserve"> 1%</t>
    </r>
    <r>
      <rPr>
        <sz val="11"/>
        <color theme="1"/>
        <rFont val="宋体"/>
        <charset val="134"/>
      </rPr>
      <t>（单位</t>
    </r>
    <r>
      <rPr>
        <sz val="11"/>
        <color theme="1"/>
        <rFont val="Arial"/>
        <charset val="134"/>
      </rPr>
      <t xml:space="preserve"> 0.8% + </t>
    </r>
    <r>
      <rPr>
        <sz val="11"/>
        <color theme="1"/>
        <rFont val="宋体"/>
        <charset val="134"/>
      </rPr>
      <t>个人</t>
    </r>
    <r>
      <rPr>
        <sz val="11"/>
        <color theme="1"/>
        <rFont val="Arial"/>
        <charset val="134"/>
      </rPr>
      <t xml:space="preserve"> 0.2%</t>
    </r>
    <r>
      <rPr>
        <sz val="11"/>
        <color theme="1"/>
        <rFont val="宋体"/>
        <charset val="134"/>
      </rPr>
      <t>），</t>
    </r>
  </si>
  <si>
    <r>
      <rPr>
        <sz val="11"/>
        <color theme="1"/>
        <rFont val="宋体"/>
        <charset val="134"/>
      </rPr>
      <t>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</t>
    </r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起，广东省已经正式终止失业保险的</t>
    </r>
    <r>
      <rPr>
        <sz val="11"/>
        <color theme="1"/>
        <rFont val="Arial"/>
        <charset val="134"/>
      </rPr>
      <t>“</t>
    </r>
    <r>
      <rPr>
        <sz val="11"/>
        <color theme="1"/>
        <rFont val="宋体"/>
        <charset val="134"/>
      </rPr>
      <t>浮动费率</t>
    </r>
    <r>
      <rPr>
        <sz val="11"/>
        <color theme="1"/>
        <rFont val="Arial"/>
        <charset val="134"/>
      </rPr>
      <t>”</t>
    </r>
    <r>
      <rPr>
        <sz val="11"/>
        <color theme="1"/>
        <rFont val="宋体"/>
        <charset val="134"/>
      </rPr>
      <t>（</t>
    </r>
    <r>
      <rPr>
        <sz val="11"/>
        <color theme="1"/>
        <rFont val="Arial"/>
        <charset val="134"/>
      </rPr>
      <t>0.32%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0.48%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0.8%</t>
    </r>
    <r>
      <rPr>
        <sz val="11"/>
        <color theme="1"/>
        <rFont val="宋体"/>
        <charset val="134"/>
      </rPr>
      <t>）制度，改为统一费率。</t>
    </r>
  </si>
  <si>
    <r>
      <rPr>
        <sz val="11"/>
        <color theme="1"/>
        <rFont val="Arial"/>
        <charset val="134"/>
      </rPr>
      <t>2023</t>
    </r>
    <r>
      <rPr>
        <sz val="11"/>
        <color theme="1"/>
        <rFont val="Microsoft YaHei UI"/>
        <charset val="134"/>
      </rPr>
      <t>年度缴存基数不得高于我市</t>
    </r>
    <r>
      <rPr>
        <sz val="11"/>
        <color theme="1"/>
        <rFont val="Arial"/>
        <charset val="134"/>
      </rPr>
      <t>2022</t>
    </r>
    <r>
      <rPr>
        <sz val="11"/>
        <color theme="1"/>
        <rFont val="Microsoft YaHei UI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Microsoft YaHei UI"/>
        <charset val="134"/>
      </rPr>
      <t>倍，即缴存基数上限为</t>
    </r>
    <r>
      <rPr>
        <sz val="11"/>
        <color theme="1"/>
        <rFont val="Arial"/>
        <charset val="134"/>
      </rPr>
      <t>27234</t>
    </r>
    <r>
      <rPr>
        <sz val="11"/>
        <color theme="1"/>
        <rFont val="Microsoft YaHei UI"/>
        <charset val="134"/>
      </rPr>
      <t>元；不得低于我市在岗职工最低工资标准，即缴存基数下限为</t>
    </r>
    <r>
      <rPr>
        <sz val="11"/>
        <color theme="1"/>
        <rFont val="Arial"/>
        <charset val="134"/>
      </rPr>
      <t>1900</t>
    </r>
    <r>
      <rPr>
        <sz val="11"/>
        <color theme="1"/>
        <rFont val="Microsoft YaHei UI"/>
        <charset val="134"/>
      </rPr>
      <t>元。</t>
    </r>
  </si>
  <si>
    <t>https://m12333.cn/policy/mpscm.html#:~:text=2023%E5%B9%B4%E5%BA%A6%E7%BC%B4%E5%AD%98%E5%9F%BA%E6%95%B0%E4%B8%8D%E5%BE%97%E9%AB%98%E4%BA%8E%E6%88%91%E5%B8%822022%E5%B9%B4%E5%BA%A6%E5%9F%8E%E9%95%87%E9%9D%9E%E7%A7%81%E8%90%A5%E5%8D%95%E4%BD%8D%E5%9C%A8%E5%B2%97%E8%81%8C%E5%B7%A5%E6%9C%88%E5%B9%B3%E5%9D%87%E5%B7%A5%E8%B5%843%E5%80%8D%EF%BC%8C%E5%8D%B3%E7%BC%B4%E5%AD%98%E5%9F%BA%E6%95%B0%E4%B8%8A%E9%99%90%E4%B8%BA27234%E5%85%83%EF%BC%9B%E4%B8%8D%E5%BE%97%E4%BD%8E%E4%BA%8E%E6%88%91%E5%B8%82%E5%9C%A8%E5%B2%97%E8%81%8C%E5%B7%A5%E6%9C%80%E4%BD%8E%E5%B7%A5%E8%B5%84%E6%A0%87%E5%87%86%EF%BC%8C%E5%8D%B3%E7%BC%B4%E5%AD%98%E5%9F%BA%E6%95%B0%E4%B8%8B%E9%99%90%E4%B8%BA1900%E5%85%83%E3%80%82%20%E5%BD%93%E5%8D%95%E4%BD%8D%E7%94%B3%E6%8A%A5%E7%9A%84%E5%B7%A5%E8%B5%84%E9%AB%98%E4%BA%8E%E7%BC%B4%E5%AD%98%E5%9F%BA%E6%95%B0%E4%B8%8A%E9%99%90%E6%97%B6%EF%BC%8C%E5%8F%96%E7%BC%B4%E5%AD%98%E5%9F%BA%E6%95%B0%E4%B8%8A%E9%99%90%E8%AE%A1%E7%AE%97%E8%81%8C%E5%B7%A5%E6%9C%88%E7%BC%B4%E5%AD%98%E9%A2%9D%EF%BC%8C%E4%BD%86%E4%B8%8D%E5%BE%97%E7%94%A8%E7%BC%B4%E5%AD%98%E5%9F%BA%E6%95%B0%E4%B8%8A%E9%99%90%E6%9B%BF%E4%BB%A3%E8%81%8C%E5%B7%A5%E5%B7%A5%E8%B5%84%E6%95%B0%E9%A2%9D%E8%BF%9B%E8%A1%8C%E7%94%B3%E6%8A%A5%E3%80%82,%E5%8D%95%E4%BD%8D%E5%8F%8A%E4%B8%AA%E4%BA%BA%E7%9A%84%E4%BD%8F%E6%88%BF%E5%85%AC%E7%A7%AF%E9%87%91%E7%BC%B4%E5%AD%98%E6%AF%94%E4%BE%8B%E4%B8%8B%E9%99%90%E5%90%84%E4%B8%BA5%EF%BC%85%EF%BC%8C%E4%B8%8A%E9%99%90%E5%90%84%E4%B8%BA12%EF%BC%85%E3%80%82%20%E7%BC%B4%E5%AD%98%E6%AF%94%E4%BE%8B%E5%8F%961%EF%BC%85%E7%9A%84%E6%95%B4%E6%95%B0%E5%80%8D%E3%80%82</t>
  </si>
  <si>
    <t>https://fs.bendibao.com/live/201774/90817.shtm</t>
  </si>
  <si>
    <t>https://fs.bendibao.com/live/202481/129224.shtm</t>
  </si>
  <si>
    <t>https://fs.bendibao.com/live/2014829/81471.shtm#:~:text=2024%E4%BD%9B%E5%B1%B1%E5%8C%BB%E4%BF%9D%E7%BC%B4%E8%B4%B9%E5%9F%BA%E6%95%B0%E4%B8%8A%E9%99%90%E4%B8%BA%205626%E5%85%83%EF%BC%8C%E4%B8%8B%E9%99%90%E4%B8%BA%204340%E5%85%83%E3%80%82%202%E3%80%81%E7%BC%B4%E8%B4%B9%E6%AF%94%E4%BE%8B%EF%BC%9A%202024%E5%B9%B4%EF%BC%8C%E7%BB%9F%E8%B4%A6%E7%BB%93%E5%90%88%E8%81%8C%E5%B7%A5%E5%9F%BA%E6%9C%AC%E5%8C%BB%E7%96%97%E4%BF%9D%E9%99%A9%E7%94%A8%E4%BA%BA%E5%8D%95%E4%BD%8D%E8%B4%B9%E7%8E%87%E4%B8%BA%205%25%EF%BC%8C%E4%B8%AA%E4%BA%BA%E8%B4%B9%E7%8E%87%E4%B8%BA,2%25%EF%BC%9B%E5%8D%95%E5%BB%BA%E7%BB%9F%E7%AD%B9%E8%81%8C%E5%B7%A5%E5%9F%BA%E6%9C%AC%E5%8C%BB%E7%96%97%E4%BF%9D%E9%99%A9%E7%BC%B4%E8%B4%B9%E8%B4%B9%E7%8E%87%E4%B8%BA%204%25%E3%80%82%20%E7%94%A8%E4%BA%BA%E5%8D%95%E4%BD%8D%E5%8F%8A%E7%81%B5%E6%B4%BB%E5%B0%B1%E4%B8%9A%E4%BA%BA%E5%91%98%E6%8C%89%E8%A7%84%E5%AE%9A%E9%80%89%E6%8B%A9%E7%BB%9F%E8%B4%A6%E7%BB%93%E5%90%88%E6%88%96%E5%8D%95%E5%BB%BA%E7%BB%9F%E7%AD%B9%E8%81%8C%E5%B7%A5%E5%9F%BA%E6%9C%AC%E5%8C%BB%E7%96%97%E4%BF%9D%E9%99%A9%E3%80%82%201%E3%80%81%E7%BC%B4%E8%B4%B9%E6%97%B6%E9%97%B4%EF%BC%9A%20%E7%A8%8E%E5%8A%A1%E9%83%A8%E9%97%A8%E5%B0%86%E4%BA%8E%2011%E6%9C%88%E4%B8%8B%E6%97%AC%E8%B5%B7%20%E5%88%86%E6%89%B9%E6%89%A3%E7%BC%B4%E5%8C%BB%E4%BF%9D%E8%B4%B9%E3%80%82</t>
  </si>
  <si>
    <t>https://guangdong.chinatax.gov.cn/gdsw/fssw_tzgg/2023-12/21/content_c0d904b0cfb54683bf3c9cf0a14d3ba6.shtml</t>
  </si>
  <si>
    <t>http://www.hr668.com/ldbzzt/ldbzzt20240103b.html</t>
  </si>
  <si>
    <t>　2024年度缴存基数不得高于我市2023年度城镇非私营单位在岗职工月平均工资3倍，即缴存基数上限为28770元；不得低于我市在岗职工最低工资标准，即缴存基数下限为1900元。</t>
  </si>
  <si>
    <t>https://fs.bendibao.com/live/202481/129232.shtm#:~:text=2024%E5%B9%B4%E5%BA%A6%E7%BC%B4%E5%AD%98%E5%9F%BA%E6%95%B0%E4%B8%8D%E5%BE%97%E9%AB%98%E4%BA%8E%E6%88%91%E5%B8%822023%E5%B9%B4%E5%BA%A6%E5%9F%8E%E9%95%87%E9%9D%9E%E7%A7%81%E8%90%A5%E5%8D%95%E4%BD%8D%E5%9C%A8%E5%B2%97%E8%81%8C%E5%B7%A5%E6%9C%88%E5%B9%B3%E5%9D%87%E5%B7%A5%E8%B5%843%E5%80%8D%EF%BC%8C%E5%8D%B3%E7%BC%B4%E5%AD%98%E5%9F%BA%E6%95%B0%E4%B8%8A%E9%99%90%E4%B8%BA28770%E5%85%83%EF%BC%9B%E4%B8%8D%E5%BE%97%E4%BD%8E%E4%BA%8E%E6%88%91%E5%B8%82%E5%9C%A8%E5%B2%97%E8%81%8C%E5%B7%A5%20%E6%9C%80%E4%BD%8E%E5%B7%A5%E8%B5%84,%E6%A0%87%E5%87%86%EF%BC%8C%E5%8D%B3%E7%BC%B4%E5%AD%98%E5%9F%BA%E6%95%B0%E4%B8%8B%E9%99%90%E4%B8%BA1900%E5%85%83%E3%80%82%20%E5%AF%B9%E4%BA%8E%E7%BC%B4%E5%AD%98%E5%9F%BA%E6%95%B0%E6%9C%AA%E6%8C%89%E4%B8%8A%E8%BF%B0%E8%A7%84%E5%AE%9A%E6%89%A7%E8%A1%8C%E7%9A%84%E7%BC%B4%E5%AD%98%E8%81%8C%E5%B7%A5%E6%88%96%E7%81%B5%E6%B4%BB%E5%B0%B1%E4%B8%9A%E4%BA%BA%E5%91%98%EF%BC%8C%E5%BA%94%E4%BA%88%E4%BB%A5%E8%B0%83%E6%95%B4%E3%80%82%20%E7%BC%B4%E5%AD%98%E5%9F%BA%E6%95%B0%E6%8C%89%E7%85%A7%E8%81%8C%E5%B7%A5%E6%9C%AC%E4%BA%BA2023%E5%B9%B4%EF%BC%881%E6%9C%88%E8%87%B312%E6%9C%88%EF%BC%89%E6%9C%88%E5%B9%B3%E5%9D%87%E5%B7%A5%E8%B5%84%E7%A1%AE%E5%AE%9A%EF%BC%8C%E5%85%81%E8%AE%B8%E5%9B%9B%E8%88%8D%E4%BA%94%E5%85%A5%E4%BF%9D%E7%95%99%E4%B8%A4%E4%BD%8D%E5%B0%8F%E6%95%B0%E3%80%82</t>
  </si>
  <si>
    <r>
      <rPr>
        <sz val="10"/>
        <rFont val="微软雅黑"/>
        <charset val="134"/>
      </rP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</si>
  <si>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1-AMI</t>
    </r>
    <r>
      <rPr>
        <sz val="11"/>
        <rFont val="宋体"/>
        <charset val="134"/>
      </rPr>
      <t>为基数</t>
    </r>
  </si>
  <si>
    <t>Currency</t>
  </si>
  <si>
    <t>RMB in 000's</t>
  </si>
  <si>
    <t>CY23</t>
  </si>
  <si>
    <t>9M CY24</t>
  </si>
  <si>
    <t>10-12 CY24</t>
  </si>
  <si>
    <t>CY24 (estimated)</t>
  </si>
  <si>
    <t>CY23+Sept CY24</t>
  </si>
  <si>
    <t xml:space="preserve">CY23+CY24 </t>
  </si>
  <si>
    <t>cut off 25/6/30</t>
  </si>
  <si>
    <t>Legal DD underpayment</t>
  </si>
  <si>
    <t>Social Insurance</t>
  </si>
  <si>
    <t>Estimated Total Payout (a)</t>
  </si>
  <si>
    <t>Estimated Total Payable (b)</t>
  </si>
  <si>
    <t>Social Insurance Underpayment (b)-(a)</t>
  </si>
  <si>
    <t>Housing Fund</t>
  </si>
  <si>
    <t>Housing Fund Underpayment (b)-(a)</t>
  </si>
  <si>
    <t>Total Gap</t>
  </si>
  <si>
    <t>Late fee</t>
  </si>
  <si>
    <t>Actual SS HF total</t>
  </si>
  <si>
    <t>S1 SS HF payable total</t>
  </si>
  <si>
    <t xml:space="preserve">S2 SS HF payable total </t>
  </si>
  <si>
    <r>
      <rPr>
        <sz val="10"/>
        <rFont val="微软雅黑"/>
        <charset val="134"/>
      </rP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</si>
  <si>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2-Average monthly base</t>
    </r>
    <r>
      <rPr>
        <sz val="11"/>
        <rFont val="宋体"/>
        <charset val="134"/>
      </rPr>
      <t>为基数</t>
    </r>
  </si>
  <si>
    <r>
      <rPr>
        <sz val="10"/>
        <rFont val="微软雅黑"/>
        <charset val="134"/>
      </rP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</si>
  <si>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USD in 000's</t>
  </si>
  <si>
    <r>
      <rPr>
        <sz val="10"/>
        <rFont val="微软雅黑"/>
        <charset val="134"/>
      </rP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</si>
  <si>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Assumptions:</t>
  </si>
  <si>
    <t>Underpayment month</t>
  </si>
  <si>
    <t>D2(End date)</t>
  </si>
  <si>
    <t>D1(Stat date)</t>
  </si>
  <si>
    <t xml:space="preserve">Underpayment days </t>
  </si>
  <si>
    <t xml:space="preserve">1. Monthly underpayment amount: </t>
  </si>
  <si>
    <t>2. Underpayment period: 2.5 years(30 months)</t>
  </si>
  <si>
    <t>3. Underpayment pay back date: 2024/12/31</t>
  </si>
  <si>
    <t>Calculation formula:</t>
  </si>
  <si>
    <t>*Penalty= monthly underpayment amount* underpayment days for each month* 0.05%;
*Underpayment days for each month=D2(overdue penalty calculation end date) – D1(overdue penalty calculation start date) +1;
*D1= the calculation starts on the first day of the second month after the payment date;
*D2=the calculation ends on the day before successfully pay back the underpayment</t>
  </si>
  <si>
    <t>Calculation Result:</t>
  </si>
  <si>
    <t>Penalty:</t>
  </si>
  <si>
    <r>
      <rPr>
        <sz val="11"/>
        <color theme="1"/>
        <rFont val="Arial"/>
        <charset val="134"/>
      </rPr>
      <t>依据《中华人民共和国社会保险法》第十一章第八十六条规定：用人单位未按时足额缴纳</t>
    </r>
    <r>
      <rPr>
        <b/>
        <sz val="11"/>
        <color theme="8"/>
        <rFont val="Arial"/>
        <charset val="134"/>
      </rPr>
      <t>社会保险</t>
    </r>
    <r>
      <rPr>
        <sz val="11"/>
        <color theme="1"/>
        <rFont val="Arial"/>
        <charset val="134"/>
      </rPr>
      <t>费的，由社会保险费征收机构责令限期缴纳或者补足，并自欠缴之日起，</t>
    </r>
    <r>
      <rPr>
        <b/>
        <sz val="11"/>
        <color theme="8"/>
        <rFont val="Arial"/>
        <charset val="134"/>
      </rPr>
      <t>按日加收万分之五的滞纳金</t>
    </r>
    <r>
      <rPr>
        <sz val="11"/>
        <color theme="1"/>
        <rFont val="Arial"/>
        <charset val="134"/>
      </rPr>
      <t>；逾期仍不缴纳的，由有关行政部门处欠缴数额一倍以上三倍以下的罚款</t>
    </r>
  </si>
  <si>
    <t>Sum</t>
  </si>
  <si>
    <t>基数使用2022AMI</t>
  </si>
  <si>
    <t>Scenario 1-AMI为基数</t>
  </si>
  <si>
    <t>Scenario 2-Average monthly base为基数</t>
  </si>
  <si>
    <t xml:space="preserve"> Target提供 - 公司部分 - 2023年1月-2023年6月 </t>
  </si>
  <si>
    <t xml:space="preserve">PwC计算 - 公司部分 - 2023年1月-2023年6月 </t>
  </si>
  <si>
    <t xml:space="preserve">敞口 - 2023年1月-2023年6月 </t>
  </si>
  <si>
    <r>
      <rPr>
        <sz val="11"/>
        <color rgb="FF000000"/>
        <rFont val="微软雅黑"/>
        <charset val="134"/>
      </rPr>
      <t>员工</t>
    </r>
    <r>
      <rPr>
        <sz val="11"/>
        <color rgb="FF000000"/>
        <rFont val="宋体"/>
        <charset val="134"/>
      </rPr>
      <t>姓名</t>
    </r>
  </si>
  <si>
    <t>入职日期</t>
  </si>
  <si>
    <t>状态</t>
  </si>
  <si>
    <t>部门</t>
  </si>
  <si>
    <t>岗位</t>
  </si>
  <si>
    <t>应缴纳月份</t>
  </si>
  <si>
    <t>2023首月应发</t>
  </si>
  <si>
    <t>2022AMI</t>
  </si>
  <si>
    <t>2023首月base</t>
  </si>
  <si>
    <t>2022 Average monthly base</t>
  </si>
  <si>
    <t>养老保险缴纳基数</t>
  </si>
  <si>
    <t>失业保险缴纳基数</t>
  </si>
  <si>
    <t>医疗保险缴纳基数</t>
  </si>
  <si>
    <t>法定养老保险缴纳基数下限</t>
  </si>
  <si>
    <t>法定养老保险缴纳基数上限</t>
  </si>
  <si>
    <t xml:space="preserve"> 养老 </t>
  </si>
  <si>
    <t>法定失业保险缴纳基数下限</t>
  </si>
  <si>
    <t>法定失业保险缴纳基数上限</t>
  </si>
  <si>
    <t xml:space="preserve"> 失业 </t>
  </si>
  <si>
    <t>无法定缴纳基数上下限，以实际缴纳基数为准</t>
  </si>
  <si>
    <t xml:space="preserve"> 工伤 </t>
  </si>
  <si>
    <t>法定医疗保险基数</t>
  </si>
  <si>
    <t xml:space="preserve"> 医疗 </t>
  </si>
  <si>
    <t>法定公积金缴纳基数下限</t>
  </si>
  <si>
    <t>法定公积金缴纳基数上限</t>
  </si>
  <si>
    <t xml:space="preserve"> 公积金 </t>
  </si>
  <si>
    <t>Payroll发放统计</t>
  </si>
  <si>
    <t>ALESSANDRO MAGGESI</t>
  </si>
  <si>
    <t>Hoe Yee Choong</t>
  </si>
  <si>
    <t>HUANG MATTEO</t>
  </si>
  <si>
    <t>TERIGI MATTEO</t>
  </si>
  <si>
    <t>蔡力方</t>
  </si>
  <si>
    <t>曾剑</t>
  </si>
  <si>
    <t>曾庆辉</t>
  </si>
  <si>
    <t>曾祥鑫</t>
  </si>
  <si>
    <t>陈川华</t>
  </si>
  <si>
    <t>陈国辉</t>
  </si>
  <si>
    <t>陈浩杰</t>
  </si>
  <si>
    <t>陈红梅</t>
  </si>
  <si>
    <t>陈洪彬</t>
  </si>
  <si>
    <t>陈洪强</t>
  </si>
  <si>
    <t>陈启航</t>
  </si>
  <si>
    <t>陈思超</t>
  </si>
  <si>
    <t>陈文海</t>
  </si>
  <si>
    <t>陈英豪</t>
  </si>
  <si>
    <t>陈英鹏</t>
  </si>
  <si>
    <t>陈展汕</t>
  </si>
  <si>
    <t>程铭坚</t>
  </si>
  <si>
    <t>戴好清</t>
  </si>
  <si>
    <t>4月离职</t>
  </si>
  <si>
    <t>戴文浩</t>
  </si>
  <si>
    <t>邓国锋</t>
  </si>
  <si>
    <t>邓洪威</t>
  </si>
  <si>
    <t>邓继全</t>
  </si>
  <si>
    <t>邓群波</t>
  </si>
  <si>
    <t>邓施彤</t>
  </si>
  <si>
    <t>邓西铭</t>
  </si>
  <si>
    <t>董国兵</t>
  </si>
  <si>
    <t>杜冰仪</t>
  </si>
  <si>
    <t>范柏成</t>
  </si>
  <si>
    <t>范祥盛</t>
  </si>
  <si>
    <t>冯国臣</t>
  </si>
  <si>
    <t>冯显锐</t>
  </si>
  <si>
    <t>冯杨波</t>
  </si>
  <si>
    <t>冯永杰</t>
  </si>
  <si>
    <t>符祥葵</t>
  </si>
  <si>
    <t>符银榆</t>
  </si>
  <si>
    <t>傅智鋆</t>
  </si>
  <si>
    <t>辜永刚</t>
  </si>
  <si>
    <t>关焯坚</t>
  </si>
  <si>
    <t>关天斌</t>
  </si>
  <si>
    <t>郭鹏飞</t>
  </si>
  <si>
    <t>郭宇琪</t>
  </si>
  <si>
    <t>何广兴</t>
  </si>
  <si>
    <t>何嘉禧</t>
  </si>
  <si>
    <t>何建新</t>
  </si>
  <si>
    <t>何俊沄</t>
  </si>
  <si>
    <t>何丽仪</t>
  </si>
  <si>
    <t>何满新</t>
  </si>
  <si>
    <t>何培辉</t>
  </si>
  <si>
    <t>何庆扬</t>
  </si>
  <si>
    <t>何世文</t>
  </si>
  <si>
    <t>何伟文</t>
  </si>
  <si>
    <t>何雅婷</t>
  </si>
  <si>
    <t>何志权</t>
  </si>
  <si>
    <t>侯小梅</t>
  </si>
  <si>
    <t>侯燕翎</t>
  </si>
  <si>
    <t>胡德喜</t>
  </si>
  <si>
    <t>胡森群</t>
  </si>
  <si>
    <t>胡小红</t>
  </si>
  <si>
    <t>胡晓玲</t>
  </si>
  <si>
    <t>胡秀莲</t>
  </si>
  <si>
    <t>黄房兴</t>
  </si>
  <si>
    <t>黄国灿</t>
  </si>
  <si>
    <t>黄嘉辉</t>
  </si>
  <si>
    <t>黄嘉杰</t>
  </si>
  <si>
    <t>黄嘉淇</t>
  </si>
  <si>
    <t>黄景芳</t>
  </si>
  <si>
    <t>黄钜</t>
  </si>
  <si>
    <t>黄龙福</t>
  </si>
  <si>
    <t>黄铭坚</t>
  </si>
  <si>
    <t>黄泰焯</t>
  </si>
  <si>
    <t>黄庭开</t>
  </si>
  <si>
    <t>黄晓龙</t>
  </si>
  <si>
    <t>黄雪辉</t>
  </si>
  <si>
    <t>黄逊彦</t>
  </si>
  <si>
    <t>黄雅新</t>
  </si>
  <si>
    <t>黄咏宏</t>
  </si>
  <si>
    <t>黄梓鹏</t>
  </si>
  <si>
    <t>霍耀昌</t>
  </si>
  <si>
    <t>江百运</t>
  </si>
  <si>
    <t>5月离职</t>
  </si>
  <si>
    <t>姜媛</t>
  </si>
  <si>
    <t>金宝江</t>
  </si>
  <si>
    <t>孔荷花</t>
  </si>
  <si>
    <t>孔祥泰</t>
  </si>
  <si>
    <t>来新丽</t>
  </si>
  <si>
    <t>黎健辉</t>
  </si>
  <si>
    <t>黎明</t>
  </si>
  <si>
    <t>黎尊文</t>
  </si>
  <si>
    <t>李波</t>
  </si>
  <si>
    <t>李港荣</t>
  </si>
  <si>
    <t>李健宝</t>
  </si>
  <si>
    <t>李扩清</t>
  </si>
  <si>
    <t>李马振</t>
  </si>
  <si>
    <t>李鹏</t>
  </si>
  <si>
    <t>李全明</t>
  </si>
  <si>
    <t>李述轩</t>
  </si>
  <si>
    <t>李伟松</t>
  </si>
  <si>
    <t>李文锋</t>
  </si>
  <si>
    <t>李小康</t>
  </si>
  <si>
    <t>李小敏</t>
  </si>
  <si>
    <t>李艳媚</t>
  </si>
  <si>
    <t>李颖思</t>
  </si>
  <si>
    <t>李章盛</t>
  </si>
  <si>
    <t>李镇荣</t>
  </si>
  <si>
    <t>李志威</t>
  </si>
  <si>
    <t>梁恩瑜</t>
  </si>
  <si>
    <t>梁丽娟</t>
  </si>
  <si>
    <t>梁佩玲</t>
  </si>
  <si>
    <t>梁润波</t>
  </si>
  <si>
    <t>梁山</t>
  </si>
  <si>
    <t>梁欣宜</t>
  </si>
  <si>
    <t>梁业津</t>
  </si>
  <si>
    <t>梁卓文</t>
  </si>
  <si>
    <t>梁子浩</t>
  </si>
  <si>
    <t>廖启文</t>
  </si>
  <si>
    <t>廖天福</t>
  </si>
  <si>
    <t>廖伟</t>
  </si>
  <si>
    <t>廖显星</t>
  </si>
  <si>
    <t>林栋</t>
  </si>
  <si>
    <t>林浩锐</t>
  </si>
  <si>
    <t>林家剑</t>
  </si>
  <si>
    <t>林建浩</t>
  </si>
  <si>
    <t>林银坚</t>
  </si>
  <si>
    <t>刘波</t>
  </si>
  <si>
    <t>刘家钊</t>
  </si>
  <si>
    <t>刘嘉亮</t>
  </si>
  <si>
    <t>刘杰</t>
  </si>
  <si>
    <t>刘杰仪</t>
  </si>
  <si>
    <t>刘莉莉</t>
  </si>
  <si>
    <t>刘思然</t>
  </si>
  <si>
    <t>刘穗忠</t>
  </si>
  <si>
    <t>刘永鑫</t>
  </si>
  <si>
    <t>刘煜灵</t>
  </si>
  <si>
    <t>刘元卓</t>
  </si>
  <si>
    <t>刘兆培</t>
  </si>
  <si>
    <t>柳丹</t>
  </si>
  <si>
    <t>龙慧民</t>
  </si>
  <si>
    <t>卢彩容</t>
  </si>
  <si>
    <t>陆世羽</t>
  </si>
  <si>
    <t>罗朝军</t>
  </si>
  <si>
    <t>罗虎臣</t>
  </si>
  <si>
    <t>吕国彬</t>
  </si>
  <si>
    <t>吕兰花</t>
  </si>
  <si>
    <t>吕银英</t>
  </si>
  <si>
    <t>麦桂康</t>
  </si>
  <si>
    <t>麦群志</t>
  </si>
  <si>
    <t>孟军龙</t>
  </si>
  <si>
    <t>莫万康</t>
  </si>
  <si>
    <t>倪祥富</t>
  </si>
  <si>
    <t>欧腾龙</t>
  </si>
  <si>
    <t>欧忠毅</t>
  </si>
  <si>
    <t>潘嘉禧</t>
  </si>
  <si>
    <t>3月离职</t>
  </si>
  <si>
    <t>潘平峰</t>
  </si>
  <si>
    <t>潘战伟</t>
  </si>
  <si>
    <t>彭健茂</t>
  </si>
  <si>
    <t>彭宪平</t>
  </si>
  <si>
    <t>钱其泉</t>
  </si>
  <si>
    <t>丘家良</t>
  </si>
  <si>
    <t>区伟文</t>
  </si>
  <si>
    <t>饶明</t>
  </si>
  <si>
    <t>任传义</t>
  </si>
  <si>
    <t>任林红</t>
  </si>
  <si>
    <t>佘平元</t>
  </si>
  <si>
    <t>沈越蓝</t>
  </si>
  <si>
    <t>施明丽</t>
  </si>
  <si>
    <t>施苏娟</t>
  </si>
  <si>
    <t>宋家平</t>
  </si>
  <si>
    <t>孙杰</t>
  </si>
  <si>
    <t>孙荣信</t>
  </si>
  <si>
    <t>覃茂祥</t>
  </si>
  <si>
    <t>谭家利</t>
  </si>
  <si>
    <t>谭铭键</t>
  </si>
  <si>
    <t>唐楷鑫</t>
  </si>
  <si>
    <t>王欢</t>
  </si>
  <si>
    <t>韦德辉</t>
  </si>
  <si>
    <t>韦文华</t>
  </si>
  <si>
    <t>吴保谕</t>
  </si>
  <si>
    <t>吴家文</t>
  </si>
  <si>
    <t>吴可嘉</t>
  </si>
  <si>
    <t>吴炜</t>
  </si>
  <si>
    <t>吴志豪</t>
  </si>
  <si>
    <t>伍智勇</t>
  </si>
  <si>
    <t>武世宝</t>
  </si>
  <si>
    <t>夏伟</t>
  </si>
  <si>
    <t>肖冬玲</t>
  </si>
  <si>
    <t>肖华</t>
  </si>
  <si>
    <t>肖金平</t>
  </si>
  <si>
    <t>肖王青</t>
  </si>
  <si>
    <t>谢芳</t>
  </si>
  <si>
    <t>谢辉</t>
  </si>
  <si>
    <t>2020/11/16</t>
  </si>
  <si>
    <t>2月离职</t>
  </si>
  <si>
    <t>谢朗</t>
  </si>
  <si>
    <t>谢礼华</t>
  </si>
  <si>
    <t>谢连富</t>
  </si>
  <si>
    <t>谢正伟</t>
  </si>
  <si>
    <t>徐鹏飞</t>
  </si>
  <si>
    <t>徐相连</t>
  </si>
  <si>
    <t>杨波</t>
  </si>
  <si>
    <t>杨辉云</t>
  </si>
  <si>
    <t>杨婉徽</t>
  </si>
  <si>
    <t>姚智木</t>
  </si>
  <si>
    <t>叶华龙</t>
  </si>
  <si>
    <t>叶静怡</t>
  </si>
  <si>
    <t>叶省房</t>
  </si>
  <si>
    <t>叶笑华</t>
  </si>
  <si>
    <t>叶毅成</t>
  </si>
  <si>
    <t>叶园林</t>
  </si>
  <si>
    <t>殷圣传</t>
  </si>
  <si>
    <t>余典奇</t>
  </si>
  <si>
    <t>袁家伟</t>
  </si>
  <si>
    <t>袁洁仪</t>
  </si>
  <si>
    <t>张冲</t>
  </si>
  <si>
    <t>张楚颖</t>
  </si>
  <si>
    <t>张国全</t>
  </si>
  <si>
    <t>张海洋</t>
  </si>
  <si>
    <t>张汉池</t>
  </si>
  <si>
    <t>张昆</t>
  </si>
  <si>
    <t>张力</t>
  </si>
  <si>
    <t>张宁</t>
  </si>
  <si>
    <t>张平</t>
  </si>
  <si>
    <t>张威</t>
  </si>
  <si>
    <t>张晓磊</t>
  </si>
  <si>
    <t>张鑫清</t>
  </si>
  <si>
    <t>张颖思</t>
  </si>
  <si>
    <t>张永达</t>
  </si>
  <si>
    <t>张永栋</t>
  </si>
  <si>
    <t>张永仕</t>
  </si>
  <si>
    <t>张战伟</t>
  </si>
  <si>
    <t>赵金晶</t>
  </si>
  <si>
    <t>赵军花</t>
  </si>
  <si>
    <t>赵林泉</t>
  </si>
  <si>
    <t>赵斯祥</t>
  </si>
  <si>
    <t>赵向泽</t>
  </si>
  <si>
    <t>赵艳明</t>
  </si>
  <si>
    <t>钟广俊</t>
  </si>
  <si>
    <t>钟宙成</t>
  </si>
  <si>
    <t>周锋</t>
  </si>
  <si>
    <t>周恒</t>
  </si>
  <si>
    <t>周健莹</t>
  </si>
  <si>
    <t>周美卿</t>
  </si>
  <si>
    <t>周申政</t>
  </si>
  <si>
    <t>周沈杰</t>
  </si>
  <si>
    <t>周婷婷</t>
  </si>
  <si>
    <t>周伊琳</t>
  </si>
  <si>
    <t>周志聪</t>
  </si>
  <si>
    <t>周总亮</t>
  </si>
  <si>
    <t>朱胜荣</t>
  </si>
  <si>
    <t>邹海潮</t>
  </si>
  <si>
    <t>理论上基数是2022AMI</t>
  </si>
  <si>
    <t xml:space="preserve"> Target提供 - 公司部分 - 2023年7月-2023年12月 </t>
  </si>
  <si>
    <t xml:space="preserve">敞口 - 2023年7月-2023年12月 </t>
  </si>
  <si>
    <t xml:space="preserve">PwC计算 - 公司部分 - 2023年7月-2023年12月 </t>
  </si>
  <si>
    <t>法定医疗保险缴纳基数下限</t>
  </si>
  <si>
    <t>法定医疗保险缴纳基数上限</t>
  </si>
  <si>
    <t>10月离职</t>
  </si>
  <si>
    <t>9月离职</t>
  </si>
  <si>
    <t>蔡丽</t>
  </si>
  <si>
    <t>岑俊璋</t>
  </si>
  <si>
    <t>8月入职</t>
  </si>
  <si>
    <t>8月离职</t>
  </si>
  <si>
    <t>陈称雄</t>
  </si>
  <si>
    <t>陈桂萍</t>
  </si>
  <si>
    <t>陈基创</t>
  </si>
  <si>
    <t>陈伟</t>
  </si>
  <si>
    <t>11月离职</t>
  </si>
  <si>
    <t>陈星</t>
  </si>
  <si>
    <t>陈玉华</t>
  </si>
  <si>
    <t>邓再炼</t>
  </si>
  <si>
    <t>7月离职</t>
  </si>
  <si>
    <t>何咏婵</t>
  </si>
  <si>
    <t>胡军</t>
  </si>
  <si>
    <t>黄晨阳</t>
  </si>
  <si>
    <t>黄俊明</t>
  </si>
  <si>
    <t>江火新</t>
  </si>
  <si>
    <t>金辉军</t>
  </si>
  <si>
    <t>李柏和</t>
  </si>
  <si>
    <t>李咏聪</t>
  </si>
  <si>
    <t>李韵婷</t>
  </si>
  <si>
    <t>林有明</t>
  </si>
  <si>
    <t>凌文志</t>
  </si>
  <si>
    <t>刘建海</t>
  </si>
  <si>
    <t>刘敏婷</t>
  </si>
  <si>
    <t>龙彪</t>
  </si>
  <si>
    <t>龙飞传</t>
  </si>
  <si>
    <t>马生钧</t>
  </si>
  <si>
    <t>莫英芳</t>
  </si>
  <si>
    <t>尚海涛</t>
  </si>
  <si>
    <t>邵祥彬</t>
  </si>
  <si>
    <t>石忠乐</t>
  </si>
  <si>
    <t>司博文</t>
  </si>
  <si>
    <t>覃荣国</t>
  </si>
  <si>
    <t>唐闻星</t>
  </si>
  <si>
    <t>王璐</t>
  </si>
  <si>
    <t>王秋花</t>
  </si>
  <si>
    <t>韦承松</t>
  </si>
  <si>
    <t>杨志波</t>
  </si>
  <si>
    <t>袁华明</t>
  </si>
  <si>
    <t>张浩锋</t>
  </si>
  <si>
    <t>张伟积</t>
  </si>
  <si>
    <t>周英矩</t>
  </si>
  <si>
    <t>朱传彬</t>
  </si>
  <si>
    <t>5</t>
  </si>
  <si>
    <t xml:space="preserve"> Target提供 - 公司部分 - 2024年1月-2024年6月 </t>
  </si>
  <si>
    <t xml:space="preserve">PwC计算 - 公司部分 - 2024年1月-2024年6月 </t>
  </si>
  <si>
    <t xml:space="preserve">敞口 - 2024年1月-2024年6月 </t>
  </si>
  <si>
    <t>2024首月应发</t>
  </si>
  <si>
    <t>2022 AMI</t>
  </si>
  <si>
    <t>2024首月Base</t>
  </si>
  <si>
    <t>2022 Average Base</t>
  </si>
  <si>
    <t>法定医疗保险基数下限</t>
  </si>
  <si>
    <t>法定医疗保险基数上限</t>
  </si>
  <si>
    <t>曾淋</t>
  </si>
  <si>
    <t>1月入职，3月28离职</t>
  </si>
  <si>
    <t>陈东</t>
  </si>
  <si>
    <t>2024/4/28离职</t>
  </si>
  <si>
    <t>冯婷</t>
  </si>
  <si>
    <t>2024/4/30离职</t>
  </si>
  <si>
    <t>2024/03/08离职</t>
  </si>
  <si>
    <t>黄妙仪</t>
  </si>
  <si>
    <t>蒋必佳</t>
  </si>
  <si>
    <t>2024/02/23离职</t>
  </si>
  <si>
    <t>刘鹏</t>
  </si>
  <si>
    <t>刘显峰</t>
  </si>
  <si>
    <t>卢伟彬</t>
  </si>
  <si>
    <t>牛文武</t>
  </si>
  <si>
    <t>2024/4/11离职</t>
  </si>
  <si>
    <t>王锦成</t>
  </si>
  <si>
    <t>1月离职</t>
  </si>
  <si>
    <t>吴丽君</t>
  </si>
  <si>
    <t>谢震华</t>
  </si>
  <si>
    <t>银紫茸</t>
  </si>
  <si>
    <t>3月入职，5月/6月离职</t>
  </si>
  <si>
    <t>张刚</t>
  </si>
  <si>
    <t>周灿</t>
  </si>
  <si>
    <t>理论上基数是2023AMI</t>
  </si>
  <si>
    <t xml:space="preserve"> Target提供 - 公司部分 - 2024年7月-2024年9月 </t>
  </si>
  <si>
    <t xml:space="preserve">PwC计算 - 公司部分 - 2024年7月-2024年9月 </t>
  </si>
  <si>
    <t xml:space="preserve">敞口 - 2024年7月-2024年9月 </t>
  </si>
  <si>
    <t>2023AMI</t>
  </si>
  <si>
    <t>2024首月base</t>
  </si>
  <si>
    <t>2023 Average monthly base</t>
  </si>
  <si>
    <t>陈晓芳</t>
  </si>
  <si>
    <t>2024/8/23离职</t>
  </si>
  <si>
    <t>2024/08/16离职</t>
  </si>
  <si>
    <t>谭志强</t>
  </si>
  <si>
    <t>王士强</t>
  </si>
  <si>
    <t>杨锦志</t>
  </si>
  <si>
    <t>2024/08/30离职</t>
  </si>
  <si>
    <t>Row Labels</t>
  </si>
  <si>
    <t>Count of 姓名</t>
  </si>
  <si>
    <t>Grand Total</t>
  </si>
  <si>
    <t>月份</t>
  </si>
  <si>
    <t>姓名</t>
  </si>
  <si>
    <t>二级部门</t>
  </si>
  <si>
    <t>级别</t>
  </si>
  <si>
    <t>工号</t>
  </si>
  <si>
    <t>职位</t>
  </si>
  <si>
    <t>入厂时间</t>
  </si>
  <si>
    <t>计薪类型</t>
  </si>
  <si>
    <t>正常工作时间工资</t>
  </si>
  <si>
    <t>应发工资合计</t>
  </si>
  <si>
    <t>个人公积金</t>
  </si>
  <si>
    <t>Matteo Terigi</t>
  </si>
  <si>
    <t>售后服务部</t>
  </si>
  <si>
    <t>部长级及以上</t>
  </si>
  <si>
    <t>DF-2389</t>
  </si>
  <si>
    <t>服务经理</t>
  </si>
  <si>
    <t>2017/04/01</t>
  </si>
  <si>
    <t>销售部</t>
  </si>
  <si>
    <t>主任级</t>
  </si>
  <si>
    <t>DF-2127</t>
  </si>
  <si>
    <t>区域销售总监</t>
  </si>
  <si>
    <t>2015/08/04</t>
  </si>
  <si>
    <t>研发部</t>
  </si>
  <si>
    <t>DF-0793</t>
  </si>
  <si>
    <t>电气主管</t>
  </si>
  <si>
    <t>2010/07/08</t>
  </si>
  <si>
    <t>DF-0148</t>
  </si>
  <si>
    <t>机械研发主管</t>
  </si>
  <si>
    <t>2005/09/09</t>
  </si>
  <si>
    <t>主任级以下</t>
  </si>
  <si>
    <t>DF-2191</t>
  </si>
  <si>
    <t>市场运营主管</t>
  </si>
  <si>
    <t>2016/04/14</t>
  </si>
  <si>
    <t/>
  </si>
  <si>
    <t>人力资源部</t>
  </si>
  <si>
    <t>DF-2649</t>
  </si>
  <si>
    <t>清洁工</t>
  </si>
  <si>
    <t>2018/02/01</t>
  </si>
  <si>
    <t>DF-2697</t>
  </si>
  <si>
    <t>商务司机</t>
  </si>
  <si>
    <t>2018/03/19</t>
  </si>
  <si>
    <t>DF-2077</t>
  </si>
  <si>
    <t>电气硬件工程师</t>
  </si>
  <si>
    <t>2015/04/25</t>
  </si>
  <si>
    <t>DF-2701</t>
  </si>
  <si>
    <t>翻译员</t>
  </si>
  <si>
    <t>2018/03/21</t>
  </si>
  <si>
    <t>DF-0755</t>
  </si>
  <si>
    <t>研发部主管</t>
  </si>
  <si>
    <t>2010/06/21</t>
  </si>
  <si>
    <t>DF-0536</t>
  </si>
  <si>
    <t>机械研发工程师</t>
  </si>
  <si>
    <t>2009/10/10</t>
  </si>
  <si>
    <t>DF-1996</t>
  </si>
  <si>
    <t>2015/01/10</t>
  </si>
  <si>
    <t>DF-2008</t>
  </si>
  <si>
    <t>Syncro软件工程师</t>
  </si>
  <si>
    <t>2015/03/02</t>
  </si>
  <si>
    <t>DF-2342</t>
  </si>
  <si>
    <t>机械服务安装技师</t>
  </si>
  <si>
    <t>2017/01/03</t>
  </si>
  <si>
    <t>生产部</t>
  </si>
  <si>
    <t>DF-0073</t>
  </si>
  <si>
    <t>质检组长</t>
  </si>
  <si>
    <t>2007/10/11</t>
  </si>
  <si>
    <t>计时工人</t>
  </si>
  <si>
    <t>李晗</t>
  </si>
  <si>
    <t>物控部</t>
  </si>
  <si>
    <t>DF-1959</t>
  </si>
  <si>
    <t>PPC经理</t>
  </si>
  <si>
    <t>2014/10/27</t>
  </si>
  <si>
    <t>DF-1943</t>
  </si>
  <si>
    <t>2014/10/13</t>
  </si>
  <si>
    <t>DF-2061</t>
  </si>
  <si>
    <t>车间主任</t>
  </si>
  <si>
    <t>2015/04/02</t>
  </si>
  <si>
    <t>DF-2107</t>
  </si>
  <si>
    <t>高级电气服务工程师</t>
  </si>
  <si>
    <t>2015/07/06</t>
  </si>
  <si>
    <t>DF-2371</t>
  </si>
  <si>
    <t>电气服务安装技师</t>
  </si>
  <si>
    <t>2017/03/03</t>
  </si>
  <si>
    <t>DF-1715</t>
  </si>
  <si>
    <t>机械安装服务技师</t>
  </si>
  <si>
    <t>2013/11/11</t>
  </si>
  <si>
    <t>DF-2166</t>
  </si>
  <si>
    <t>2016/02/22</t>
  </si>
  <si>
    <t>DF-2669</t>
  </si>
  <si>
    <t>电气车间主任</t>
  </si>
  <si>
    <t>2018/03/01</t>
  </si>
  <si>
    <t>DF-2774</t>
  </si>
  <si>
    <t>售后服务主管</t>
  </si>
  <si>
    <t>2018/05/29</t>
  </si>
  <si>
    <t>DF-2777</t>
  </si>
  <si>
    <t>机械服务工程师</t>
  </si>
  <si>
    <t>2018/06/01</t>
  </si>
  <si>
    <t>DF-2800</t>
  </si>
  <si>
    <t>销售跟单</t>
  </si>
  <si>
    <t>2018/07/02</t>
  </si>
  <si>
    <t>DF-2838</t>
  </si>
  <si>
    <t>售后服务经理</t>
  </si>
  <si>
    <t>2018/09/10</t>
  </si>
  <si>
    <t>李艳</t>
  </si>
  <si>
    <t>总经办</t>
  </si>
  <si>
    <t>DF-2854</t>
  </si>
  <si>
    <t>总经理助理</t>
  </si>
  <si>
    <t>2018/10/22</t>
  </si>
  <si>
    <t>DF-2856</t>
  </si>
  <si>
    <t>初级电气研发工程师</t>
  </si>
  <si>
    <t>2018/10/23</t>
  </si>
  <si>
    <t>DF-2872</t>
  </si>
  <si>
    <t>售后服务专员</t>
  </si>
  <si>
    <t>2018/11/21</t>
  </si>
  <si>
    <t>经理</t>
  </si>
  <si>
    <t>DF-2881</t>
  </si>
  <si>
    <t>2018/12/12</t>
  </si>
  <si>
    <t>DF-2886</t>
  </si>
  <si>
    <t>采购专员</t>
  </si>
  <si>
    <t>2018/12/27</t>
  </si>
  <si>
    <t>黄业强</t>
  </si>
  <si>
    <t>DF-2799</t>
  </si>
  <si>
    <t>初级机械工程师</t>
  </si>
  <si>
    <t>2019/02/01</t>
  </si>
  <si>
    <t>Matteo Huang</t>
  </si>
  <si>
    <t>DF-2898</t>
  </si>
  <si>
    <t>生产经理</t>
  </si>
  <si>
    <t>2019/01/02</t>
  </si>
  <si>
    <t>DF-2916</t>
  </si>
  <si>
    <t>质检员</t>
  </si>
  <si>
    <t>2019/03/19</t>
  </si>
  <si>
    <t>贾国华</t>
  </si>
  <si>
    <t>DF-2924</t>
  </si>
  <si>
    <t>运营高级经理</t>
  </si>
  <si>
    <t>2019/04/01</t>
  </si>
  <si>
    <t>刘亚君</t>
  </si>
  <si>
    <t>DF-2926</t>
  </si>
  <si>
    <t>商务专员</t>
  </si>
  <si>
    <t>2019/04/12</t>
  </si>
  <si>
    <t>2022/1/10离职</t>
  </si>
  <si>
    <t>DF-2930</t>
  </si>
  <si>
    <t>机械工程师</t>
  </si>
  <si>
    <t>2019/04/22</t>
  </si>
  <si>
    <t>DF-2931</t>
  </si>
  <si>
    <t>2019/04/23</t>
  </si>
  <si>
    <t>DF-2932</t>
  </si>
  <si>
    <t>仓库文员</t>
  </si>
  <si>
    <t>2019/04/24</t>
  </si>
  <si>
    <t>DF-2939</t>
  </si>
  <si>
    <t>品质主管</t>
  </si>
  <si>
    <t>2019/05/13</t>
  </si>
  <si>
    <t>任景红</t>
  </si>
  <si>
    <t>DF-2947</t>
  </si>
  <si>
    <t>区域销售经理</t>
  </si>
  <si>
    <t>2019/06/01</t>
  </si>
  <si>
    <t>DF-2960</t>
  </si>
  <si>
    <t>计划助理</t>
  </si>
  <si>
    <t>2019/06/24</t>
  </si>
  <si>
    <t>魏楚辉</t>
  </si>
  <si>
    <t>DF-2963</t>
  </si>
  <si>
    <t>2019/06/27</t>
  </si>
  <si>
    <t>DF-2974</t>
  </si>
  <si>
    <t>2019/07/16</t>
  </si>
  <si>
    <t>DF-2986</t>
  </si>
  <si>
    <t>初级电气安装服务技师</t>
  </si>
  <si>
    <t>2019/07/30</t>
  </si>
  <si>
    <t>张海波</t>
  </si>
  <si>
    <t>DF-3017</t>
  </si>
  <si>
    <t>软件工程师</t>
  </si>
  <si>
    <t>2019/09/25</t>
  </si>
  <si>
    <t>DF-3021</t>
  </si>
  <si>
    <t>2019/10/10</t>
  </si>
  <si>
    <t>DF-3062</t>
  </si>
  <si>
    <t>采购经理</t>
  </si>
  <si>
    <t>2019/12/12</t>
  </si>
  <si>
    <t>DF-3068</t>
  </si>
  <si>
    <t>2020/01/06</t>
  </si>
  <si>
    <t>DF-3077</t>
  </si>
  <si>
    <t>安全环保专员</t>
  </si>
  <si>
    <t>2020/02/10</t>
  </si>
  <si>
    <t>DF-3080</t>
  </si>
  <si>
    <t>项目工程师</t>
  </si>
  <si>
    <t>2020/03/11</t>
  </si>
  <si>
    <t>DF-3086</t>
  </si>
  <si>
    <t>上海服务中心经理</t>
  </si>
  <si>
    <t>2020/03/20</t>
  </si>
  <si>
    <t>DF-3087</t>
  </si>
  <si>
    <t>2020/03/18</t>
  </si>
  <si>
    <t>DF-3104</t>
  </si>
  <si>
    <t>2020/04/01</t>
  </si>
  <si>
    <t>DF-3109</t>
  </si>
  <si>
    <t>2020/04/08</t>
  </si>
  <si>
    <t>DF-3110</t>
  </si>
  <si>
    <t>2020/04/09</t>
  </si>
  <si>
    <t>孙志伟</t>
  </si>
  <si>
    <t>DF-3119</t>
  </si>
  <si>
    <t>机械服务助理工程师</t>
  </si>
  <si>
    <t>2020/05/07</t>
  </si>
  <si>
    <t>DF-3135</t>
  </si>
  <si>
    <t>2020/07/01</t>
  </si>
  <si>
    <t>DF-3136</t>
  </si>
  <si>
    <t>电气服务助理工程师</t>
  </si>
  <si>
    <t>2020/07/27</t>
  </si>
  <si>
    <t>DF-3151</t>
  </si>
  <si>
    <t>人力资源专员</t>
  </si>
  <si>
    <t>2020/07/21</t>
  </si>
  <si>
    <t>DF-3152</t>
  </si>
  <si>
    <t>经理级</t>
  </si>
  <si>
    <t>DF-3170</t>
  </si>
  <si>
    <t>人力资源经理</t>
  </si>
  <si>
    <t>2020/08/24</t>
  </si>
  <si>
    <t>DF-3168</t>
  </si>
  <si>
    <t>2020/08/20</t>
  </si>
  <si>
    <t>DF-2891</t>
  </si>
  <si>
    <t>售后服务工程师</t>
  </si>
  <si>
    <t>2020/08/15</t>
  </si>
  <si>
    <t>DF-2889</t>
  </si>
  <si>
    <t>DF-3158</t>
  </si>
  <si>
    <t>2020/08/03</t>
  </si>
  <si>
    <t>韦华志</t>
  </si>
  <si>
    <t>DF-3157</t>
  </si>
  <si>
    <t>电气服务工程师</t>
  </si>
  <si>
    <t>DF-3155</t>
  </si>
  <si>
    <t>资料管理员</t>
  </si>
  <si>
    <t>夏述</t>
  </si>
  <si>
    <t>DF-3174</t>
  </si>
  <si>
    <t>2020/09/04</t>
  </si>
  <si>
    <t>DF-3184</t>
  </si>
  <si>
    <t>销售支持经理</t>
  </si>
  <si>
    <t>DF-3185</t>
  </si>
  <si>
    <t>2020/10/10</t>
  </si>
  <si>
    <t>DF-3195</t>
  </si>
  <si>
    <t>2020/10/26</t>
  </si>
  <si>
    <t>杨乃添</t>
  </si>
  <si>
    <t>DF-3196</t>
  </si>
  <si>
    <t>项目经理</t>
  </si>
  <si>
    <t>DF-3201</t>
  </si>
  <si>
    <t>2020/11/02</t>
  </si>
  <si>
    <t>DF-3207</t>
  </si>
  <si>
    <t>2020/11/09</t>
  </si>
  <si>
    <t>DF-3208</t>
  </si>
  <si>
    <t>高级物流专员</t>
  </si>
  <si>
    <t>梁昌居</t>
  </si>
  <si>
    <t>DF-3209</t>
  </si>
  <si>
    <t>2020/11/10</t>
  </si>
  <si>
    <t>DF-3212</t>
  </si>
  <si>
    <t>DF-3213</t>
  </si>
  <si>
    <t>电气服务工程师（上海）</t>
  </si>
  <si>
    <t>DF-3214</t>
  </si>
  <si>
    <t>DF-3215</t>
  </si>
  <si>
    <t>DF-2619</t>
  </si>
  <si>
    <t>生产调度专员</t>
  </si>
  <si>
    <t>2017/12/01</t>
  </si>
  <si>
    <t>DF-3233</t>
  </si>
  <si>
    <t>2020/12/29</t>
  </si>
  <si>
    <t>DF-3234</t>
  </si>
  <si>
    <t>DF-3230</t>
  </si>
  <si>
    <t>2020/12/23</t>
  </si>
  <si>
    <t>DF-3224</t>
  </si>
  <si>
    <t>ABAP工程师</t>
  </si>
  <si>
    <t>2020/12/10</t>
  </si>
  <si>
    <t>DF-3223</t>
  </si>
  <si>
    <t>电气服务工程师（成都）</t>
  </si>
  <si>
    <t>杨志杰</t>
  </si>
  <si>
    <t>DF-3243</t>
  </si>
  <si>
    <t>2021/01/01</t>
  </si>
  <si>
    <t>DF-3239</t>
  </si>
  <si>
    <t>2021/01/04</t>
  </si>
  <si>
    <t>DF-3237</t>
  </si>
  <si>
    <t>DF-3236</t>
  </si>
  <si>
    <t>战略采购</t>
  </si>
  <si>
    <t>DF-3256</t>
  </si>
  <si>
    <t>2021/02/03</t>
  </si>
  <si>
    <t>DF-3298</t>
  </si>
  <si>
    <t>2021/03/26</t>
  </si>
  <si>
    <t>DF-3268</t>
  </si>
  <si>
    <t>行政专员</t>
  </si>
  <si>
    <t>2021/03/01</t>
  </si>
  <si>
    <t>DF-3269</t>
  </si>
  <si>
    <t>服务调度主管</t>
  </si>
  <si>
    <t>DF-3270</t>
  </si>
  <si>
    <t>冯勇途</t>
  </si>
  <si>
    <t>DF-3323</t>
  </si>
  <si>
    <t>2021/04/19</t>
  </si>
  <si>
    <t>财务部</t>
  </si>
  <si>
    <t>DF-3322</t>
  </si>
  <si>
    <t>财务经理</t>
  </si>
  <si>
    <t>王少华</t>
  </si>
  <si>
    <t>DF-3315</t>
  </si>
  <si>
    <t>配件销售主任</t>
  </si>
  <si>
    <t>2021/04/12</t>
  </si>
  <si>
    <t>DF-3312</t>
  </si>
  <si>
    <t>2021/04/09</t>
  </si>
  <si>
    <t>DF-3307</t>
  </si>
  <si>
    <t>采购文员</t>
  </si>
  <si>
    <t>2021/04/06</t>
  </si>
  <si>
    <t>DF-3356</t>
  </si>
  <si>
    <t>2021/05/28</t>
  </si>
  <si>
    <t>DF-3352</t>
  </si>
  <si>
    <t>普工</t>
  </si>
  <si>
    <t>2021/05/26</t>
  </si>
  <si>
    <t>DF-3338</t>
  </si>
  <si>
    <t>机械服务工程师（成都）</t>
  </si>
  <si>
    <t>2021/05/10</t>
  </si>
  <si>
    <t>DF-3340</t>
  </si>
  <si>
    <t>市场专员</t>
  </si>
  <si>
    <t>DF-3336</t>
  </si>
  <si>
    <t>生产文员</t>
  </si>
  <si>
    <t>2021/05/07</t>
  </si>
  <si>
    <t>核价管理部</t>
  </si>
  <si>
    <t>DF-3357</t>
  </si>
  <si>
    <t>核价主管</t>
  </si>
  <si>
    <t>2021/06/01</t>
  </si>
  <si>
    <t>DF-3362</t>
  </si>
  <si>
    <t>2021/06/03</t>
  </si>
  <si>
    <t>DF-3369</t>
  </si>
  <si>
    <t>2021/06/08</t>
  </si>
  <si>
    <t>DF-3360</t>
  </si>
  <si>
    <t>现场装配技师</t>
  </si>
  <si>
    <t>DF-3388</t>
  </si>
  <si>
    <t>2021/06/25</t>
  </si>
  <si>
    <t>麦柯亮</t>
  </si>
  <si>
    <t>DF-3365</t>
  </si>
  <si>
    <t>计划专员</t>
  </si>
  <si>
    <t>2021/06/07</t>
  </si>
  <si>
    <t>DF-3367</t>
  </si>
  <si>
    <t>DF-3391</t>
  </si>
  <si>
    <t>瓦楞辊高级销售经理</t>
  </si>
  <si>
    <t>DF-3443</t>
  </si>
  <si>
    <t>装配电工学徒</t>
  </si>
  <si>
    <t>2021/07/30</t>
  </si>
  <si>
    <t>陈振深</t>
  </si>
  <si>
    <t>DF-3430</t>
  </si>
  <si>
    <t>机械装配储备生</t>
  </si>
  <si>
    <t>2021/07/15</t>
  </si>
  <si>
    <t>实习生</t>
  </si>
  <si>
    <t>庄钦重</t>
  </si>
  <si>
    <t>DF-3429</t>
  </si>
  <si>
    <t>官龙宇</t>
  </si>
  <si>
    <t>DF-3428</t>
  </si>
  <si>
    <t>丁镇丰</t>
  </si>
  <si>
    <t>DF-3427</t>
  </si>
  <si>
    <t>陆梓泽</t>
  </si>
  <si>
    <t>DF-3426</t>
  </si>
  <si>
    <t>余煜峰</t>
  </si>
  <si>
    <t>DF-3425</t>
  </si>
  <si>
    <t>机械装备储备生</t>
  </si>
  <si>
    <t>罗春龙</t>
  </si>
  <si>
    <t>DF-3424</t>
  </si>
  <si>
    <t>梁成攀</t>
  </si>
  <si>
    <t>DF-3422</t>
  </si>
  <si>
    <t>电气装配储备生</t>
  </si>
  <si>
    <t>DF-3421</t>
  </si>
  <si>
    <t>DF-3420</t>
  </si>
  <si>
    <t>胡健科</t>
  </si>
  <si>
    <t>DF-3419</t>
  </si>
  <si>
    <t>黄志宏</t>
  </si>
  <si>
    <t>DF-3418</t>
  </si>
  <si>
    <t>DF-3416</t>
  </si>
  <si>
    <t>采购储备生</t>
  </si>
  <si>
    <t>陈达明</t>
  </si>
  <si>
    <t>DF-3415</t>
  </si>
  <si>
    <t>黎海瑜</t>
  </si>
  <si>
    <t>DF-3414</t>
  </si>
  <si>
    <t>梁泽乾</t>
  </si>
  <si>
    <t>DF-3413</t>
  </si>
  <si>
    <t>实习生             2022-01-19离职</t>
  </si>
  <si>
    <t>谭子扩</t>
  </si>
  <si>
    <t>DF-3412</t>
  </si>
  <si>
    <t>杨富极</t>
  </si>
  <si>
    <t>DF-3411</t>
  </si>
  <si>
    <t>张帮政</t>
  </si>
  <si>
    <t>DF-3410</t>
  </si>
  <si>
    <t>DF-3401</t>
  </si>
  <si>
    <t>核价专员</t>
  </si>
  <si>
    <t>2021/07/06</t>
  </si>
  <si>
    <t>DF-3399</t>
  </si>
  <si>
    <t>2021/07/02</t>
  </si>
  <si>
    <t>DF-3478</t>
  </si>
  <si>
    <t>核价工程师</t>
  </si>
  <si>
    <t>2021/08/23</t>
  </si>
  <si>
    <t>DF-3479</t>
  </si>
  <si>
    <t>软件工程师储备生</t>
  </si>
  <si>
    <t>DF-3472</t>
  </si>
  <si>
    <t>电气工程师</t>
  </si>
  <si>
    <t>2021/08/17</t>
  </si>
  <si>
    <t>DF-3471</t>
  </si>
  <si>
    <t>进口专员</t>
  </si>
  <si>
    <t>2021/08/16</t>
  </si>
  <si>
    <t>DF-3469</t>
  </si>
  <si>
    <t>2021/08/12</t>
  </si>
  <si>
    <t>DF-3466</t>
  </si>
  <si>
    <t>2021/08/11</t>
  </si>
  <si>
    <t>DF-3449</t>
  </si>
  <si>
    <t>2021/08/03</t>
  </si>
  <si>
    <t>张颖欣</t>
  </si>
  <si>
    <t>DF-3450</t>
  </si>
  <si>
    <t>谭维基</t>
  </si>
  <si>
    <t>DF-3451</t>
  </si>
  <si>
    <t>李海燕</t>
  </si>
  <si>
    <t>DF-3452</t>
  </si>
  <si>
    <t>廖崇玮</t>
  </si>
  <si>
    <t>DF-3453</t>
  </si>
  <si>
    <t>曾景徽</t>
  </si>
  <si>
    <t>DF-3455</t>
  </si>
  <si>
    <t>DF-3457</t>
  </si>
  <si>
    <t>李健辉</t>
  </si>
  <si>
    <t>DF-3459</t>
  </si>
  <si>
    <t>林浩潜</t>
  </si>
  <si>
    <t>DF-3460</t>
  </si>
  <si>
    <t>DF-3489</t>
  </si>
  <si>
    <t>2021/09/03</t>
  </si>
  <si>
    <t>尹开金</t>
  </si>
  <si>
    <t>DF-3493</t>
  </si>
  <si>
    <t>2021/09/07</t>
  </si>
  <si>
    <t>DF-3495</t>
  </si>
  <si>
    <t>DF-3496</t>
  </si>
  <si>
    <t>2021/09/09</t>
  </si>
  <si>
    <t>DF-3500</t>
  </si>
  <si>
    <t>2021/09/13</t>
  </si>
  <si>
    <t>DF-3501</t>
  </si>
  <si>
    <t>DF-3503</t>
  </si>
  <si>
    <t>2022-01-20离职</t>
  </si>
  <si>
    <t>林小慧</t>
  </si>
  <si>
    <t>DF-3519</t>
  </si>
  <si>
    <t>2021/09/27</t>
  </si>
  <si>
    <t>2022-01-13离职</t>
  </si>
  <si>
    <t>PIETRINI LORENZO</t>
  </si>
  <si>
    <t>DF-3537</t>
  </si>
  <si>
    <t>工程部经理</t>
  </si>
  <si>
    <t>2021/10/13</t>
  </si>
  <si>
    <t>DF-2615</t>
  </si>
  <si>
    <t>战略采购工程师</t>
  </si>
  <si>
    <t>陈瑞叶</t>
  </si>
  <si>
    <t>DF-3156</t>
  </si>
  <si>
    <t>机械助理工程师</t>
  </si>
  <si>
    <t>DF-3564</t>
  </si>
  <si>
    <t>PLM专员</t>
  </si>
  <si>
    <t>2021/11/22</t>
  </si>
  <si>
    <t>DF-3566</t>
  </si>
  <si>
    <t>外事翻译专员</t>
  </si>
  <si>
    <t>STEFANO DI RICCO</t>
  </si>
  <si>
    <t>DF-3568</t>
  </si>
  <si>
    <t>装配过程质量主管</t>
  </si>
  <si>
    <t>DF-3574</t>
  </si>
  <si>
    <t>销售经理</t>
  </si>
  <si>
    <t>2021/12/22</t>
  </si>
  <si>
    <t>DF-3569</t>
  </si>
  <si>
    <t>售后仓管</t>
  </si>
  <si>
    <t>2021/12/01</t>
  </si>
  <si>
    <t>DF-2695</t>
  </si>
  <si>
    <t>2018/03/15</t>
  </si>
  <si>
    <t>计件+计时</t>
  </si>
  <si>
    <t>DF-2755</t>
  </si>
  <si>
    <t>2018/05/02</t>
  </si>
  <si>
    <t>DF-3139</t>
  </si>
  <si>
    <t>DF-2975</t>
  </si>
  <si>
    <t>2019/07/15</t>
  </si>
  <si>
    <t>DF-2438</t>
  </si>
  <si>
    <t>仓储组长</t>
  </si>
  <si>
    <t>2017/06/16</t>
  </si>
  <si>
    <t>计件工人</t>
  </si>
  <si>
    <t>DF-2614</t>
  </si>
  <si>
    <t>仓管员</t>
  </si>
  <si>
    <t>2017/11/27</t>
  </si>
  <si>
    <t>DF-0354</t>
  </si>
  <si>
    <t>装配电工班长</t>
  </si>
  <si>
    <t>2006/10/21</t>
  </si>
  <si>
    <t>贺新冬</t>
  </si>
  <si>
    <t>DF-0226</t>
  </si>
  <si>
    <t>装配钳工</t>
  </si>
  <si>
    <t>2003/01/08</t>
  </si>
  <si>
    <t>DF-2363</t>
  </si>
  <si>
    <t>装配钳工班长</t>
  </si>
  <si>
    <t>2017/02/27</t>
  </si>
  <si>
    <t>DF-2451</t>
  </si>
  <si>
    <t>2017/06/26</t>
  </si>
  <si>
    <t>DF-2611</t>
  </si>
  <si>
    <t>2017/11/22</t>
  </si>
  <si>
    <t>DF-2736</t>
  </si>
  <si>
    <t>2018/04/21</t>
  </si>
  <si>
    <t>DF-2673</t>
  </si>
  <si>
    <t>装配电工</t>
  </si>
  <si>
    <t>2018/03/05</t>
  </si>
  <si>
    <t>DF-2756</t>
  </si>
  <si>
    <t>DF-2786</t>
  </si>
  <si>
    <t>2018/06/12</t>
  </si>
  <si>
    <t>DF-2789</t>
  </si>
  <si>
    <t>2018/06/26</t>
  </si>
  <si>
    <t>DF-2864</t>
  </si>
  <si>
    <t>2018/11/09</t>
  </si>
  <si>
    <t>DF-2907</t>
  </si>
  <si>
    <t>2019/03/06</t>
  </si>
  <si>
    <t>DF-2909</t>
  </si>
  <si>
    <t>2019/03/11</t>
  </si>
  <si>
    <t>DF-2913</t>
  </si>
  <si>
    <t>2019/03/14</t>
  </si>
  <si>
    <t>DF-2940</t>
  </si>
  <si>
    <t>2019/05/14</t>
  </si>
  <si>
    <t>DF-2970</t>
  </si>
  <si>
    <t>2019/07/02</t>
  </si>
  <si>
    <t>DF-3052</t>
  </si>
  <si>
    <t>2019/11/15</t>
  </si>
  <si>
    <t>DF-3076</t>
  </si>
  <si>
    <t>2020/02/24</t>
  </si>
  <si>
    <t>DF-3121</t>
  </si>
  <si>
    <t>2020/05/08</t>
  </si>
  <si>
    <t>DF-3126</t>
  </si>
  <si>
    <t>2020/05/29</t>
  </si>
  <si>
    <t>DF-3130</t>
  </si>
  <si>
    <t>测试技师</t>
  </si>
  <si>
    <t>2020/06/12</t>
  </si>
  <si>
    <t>DF-3134</t>
  </si>
  <si>
    <t>2020/06/28</t>
  </si>
  <si>
    <t>DF-3140</t>
  </si>
  <si>
    <t>DF-3171</t>
  </si>
  <si>
    <t>2020/08/31</t>
  </si>
  <si>
    <t>DF-3166</t>
  </si>
  <si>
    <t>2020/08/13</t>
  </si>
  <si>
    <t>DF-3180</t>
  </si>
  <si>
    <t>2020/09/21</t>
  </si>
  <si>
    <t>DF-3177</t>
  </si>
  <si>
    <t>2020/09/14</t>
  </si>
  <si>
    <t>DF-3188</t>
  </si>
  <si>
    <t>2020/10/12</t>
  </si>
  <si>
    <t>DF-3190</t>
  </si>
  <si>
    <t>2020/10/16</t>
  </si>
  <si>
    <t>DF-3191</t>
  </si>
  <si>
    <t>DF-2100</t>
  </si>
  <si>
    <t>测试班长</t>
  </si>
  <si>
    <t>2015/06/25</t>
  </si>
  <si>
    <t>DF-2441</t>
  </si>
  <si>
    <t>2017/06/20</t>
  </si>
  <si>
    <t>谢贤</t>
  </si>
  <si>
    <t>DF-2804</t>
  </si>
  <si>
    <t>DF-2910</t>
  </si>
  <si>
    <t>DF-3232</t>
  </si>
  <si>
    <t>2020/12/24</t>
  </si>
  <si>
    <t>钟惠朋</t>
  </si>
  <si>
    <t>DF-3229</t>
  </si>
  <si>
    <t>2020/12/21</t>
  </si>
  <si>
    <t>DF-3245</t>
  </si>
  <si>
    <t>2021/01/12</t>
  </si>
  <si>
    <t>DF-3252</t>
  </si>
  <si>
    <t>2021/01/25</t>
  </si>
  <si>
    <t>梁晓建</t>
  </si>
  <si>
    <t>DF-3299</t>
  </si>
  <si>
    <t>DF-3287</t>
  </si>
  <si>
    <t>2021/03/15</t>
  </si>
  <si>
    <t>DF-3274</t>
  </si>
  <si>
    <t>2021/03/08</t>
  </si>
  <si>
    <t>DF-3273</t>
  </si>
  <si>
    <t>2021/03/05</t>
  </si>
  <si>
    <t>DF-3272</t>
  </si>
  <si>
    <t>2021/03/04</t>
  </si>
  <si>
    <t>沈明亮</t>
  </si>
  <si>
    <t>DF-3321</t>
  </si>
  <si>
    <t>2021/04/15</t>
  </si>
  <si>
    <t>DF-3311</t>
  </si>
  <si>
    <t>2021/04/08</t>
  </si>
  <si>
    <t>DF-3349</t>
  </si>
  <si>
    <t>2021/05/24</t>
  </si>
  <si>
    <t>韦运志</t>
  </si>
  <si>
    <t>DF-3389</t>
  </si>
  <si>
    <t>林荣盛</t>
  </si>
  <si>
    <t>DF-3375</t>
  </si>
  <si>
    <t>2021/06/18</t>
  </si>
  <si>
    <t>DF-3261</t>
  </si>
  <si>
    <t>2021/02/26</t>
  </si>
  <si>
    <t>DF-3432</t>
  </si>
  <si>
    <t>2021/07/17</t>
  </si>
  <si>
    <t>DF-3398</t>
  </si>
  <si>
    <t>DF-3397</t>
  </si>
  <si>
    <t>2021/07/01</t>
  </si>
  <si>
    <t>DF-3396</t>
  </si>
  <si>
    <t>DF-3439</t>
  </si>
  <si>
    <t>2021/07/29</t>
  </si>
  <si>
    <t>DF-3499</t>
  </si>
  <si>
    <t>DF-3511</t>
  </si>
  <si>
    <t>2021/09/24</t>
  </si>
  <si>
    <t>DF-3521</t>
  </si>
  <si>
    <t>2021/09/30</t>
  </si>
  <si>
    <t>DF-3522</t>
  </si>
  <si>
    <t>DF-3553</t>
  </si>
  <si>
    <t>2021/10/27</t>
  </si>
  <si>
    <t>DF-3529</t>
  </si>
  <si>
    <t>2021/10/12</t>
  </si>
  <si>
    <t>DF-3534</t>
  </si>
  <si>
    <t>王贤胜</t>
  </si>
  <si>
    <t>DF-3559</t>
  </si>
  <si>
    <t>2021/11/09</t>
  </si>
  <si>
    <t>DF-3394</t>
  </si>
  <si>
    <t>2021/06/30</t>
  </si>
  <si>
    <t>DF-3393</t>
  </si>
  <si>
    <t>2021/06/29</t>
  </si>
  <si>
    <t>DF-3361</t>
  </si>
  <si>
    <t>2022/02/28离职</t>
  </si>
  <si>
    <t>机械储备生</t>
  </si>
  <si>
    <t>徐荣天</t>
  </si>
  <si>
    <t>DF-3581</t>
  </si>
  <si>
    <t>2022/02/17</t>
  </si>
  <si>
    <t>实习生 2022-03-25离职</t>
  </si>
  <si>
    <t>实习生 2022-03-12离职</t>
  </si>
  <si>
    <t>实习生 2022-03-15离职</t>
  </si>
  <si>
    <t>DF-3587</t>
  </si>
  <si>
    <t>2022/03/30</t>
  </si>
  <si>
    <t>2022-03-30入职</t>
  </si>
  <si>
    <t>仓库主管</t>
  </si>
  <si>
    <t>2022-03-04离职</t>
  </si>
  <si>
    <t>实习生 2022-04-29离职</t>
  </si>
  <si>
    <t>实习生 2022-04-27离职</t>
  </si>
  <si>
    <t>DF-3591</t>
  </si>
  <si>
    <t>2022/04/24</t>
  </si>
  <si>
    <t>2022-04-24入职</t>
  </si>
  <si>
    <t>DF-3589</t>
  </si>
  <si>
    <t>会计高级专员</t>
  </si>
  <si>
    <t>2022/04/06</t>
  </si>
  <si>
    <t>2022-04-06入职</t>
  </si>
  <si>
    <t>2022-05-07离职</t>
  </si>
  <si>
    <t>实习生2022-05-07离职</t>
  </si>
  <si>
    <t>计划主管</t>
  </si>
  <si>
    <t>总监级</t>
  </si>
  <si>
    <t>软件助理工程师</t>
  </si>
  <si>
    <t>2022/05/17</t>
  </si>
  <si>
    <t>2022-05-17入职</t>
  </si>
  <si>
    <t>张泳强</t>
  </si>
  <si>
    <t>瓦楞辊供应链主管</t>
  </si>
  <si>
    <t>2022/05/05</t>
  </si>
  <si>
    <t>2022-05-05入职</t>
  </si>
  <si>
    <t>2022/6/30离职</t>
  </si>
  <si>
    <t>实习生2022/06/30离职</t>
  </si>
  <si>
    <t>实习生2022/06/29离职</t>
  </si>
  <si>
    <t>实习生2022/06/28离职</t>
  </si>
  <si>
    <t>LORENZO PIETRINI</t>
  </si>
  <si>
    <t>梁校勇</t>
  </si>
  <si>
    <t>DF-0071</t>
  </si>
  <si>
    <t>研发部长</t>
  </si>
  <si>
    <t>2009/06/15</t>
  </si>
  <si>
    <t>DF-3620</t>
  </si>
  <si>
    <t>2022/06/02</t>
  </si>
  <si>
    <t>2022-6-2入职</t>
  </si>
  <si>
    <t>DF-3619</t>
  </si>
  <si>
    <t>2022/06/30离职</t>
  </si>
  <si>
    <t>DF-3635</t>
  </si>
  <si>
    <t>江启彬</t>
  </si>
  <si>
    <t>DF-3633</t>
  </si>
  <si>
    <t>DF-3631</t>
  </si>
  <si>
    <t>2022/08/04</t>
  </si>
  <si>
    <t>DF-3637</t>
  </si>
  <si>
    <t>丁超富</t>
  </si>
  <si>
    <t>DF-3634</t>
  </si>
  <si>
    <t>DF-3630</t>
  </si>
  <si>
    <t>陈水来</t>
  </si>
  <si>
    <t>DF-3639</t>
  </si>
  <si>
    <t>2022/08/16</t>
  </si>
  <si>
    <t>杨伯伟</t>
  </si>
  <si>
    <t>DF-3636</t>
  </si>
  <si>
    <t>2022/08/11</t>
  </si>
  <si>
    <t>DF-3644</t>
  </si>
  <si>
    <t>仓库包装操作工</t>
  </si>
  <si>
    <t>机械服务安装工程师</t>
  </si>
  <si>
    <t>PMC经理</t>
  </si>
  <si>
    <t>机械服务技师</t>
  </si>
  <si>
    <t>品质经理</t>
  </si>
  <si>
    <t>覃阳俭</t>
  </si>
  <si>
    <t>DF-3654</t>
  </si>
  <si>
    <t>9月入职</t>
  </si>
  <si>
    <t>DF-3661</t>
  </si>
  <si>
    <t>2022/09/22</t>
  </si>
  <si>
    <t>DF-3655</t>
  </si>
  <si>
    <t>2022/09/19</t>
  </si>
  <si>
    <t>DF-3647</t>
  </si>
  <si>
    <t>2022/09/01</t>
  </si>
  <si>
    <t>DF-3646</t>
  </si>
  <si>
    <t>唐军</t>
  </si>
  <si>
    <t>DF-3664</t>
  </si>
  <si>
    <t>2022/09/27</t>
  </si>
  <si>
    <t>DF-3663</t>
  </si>
  <si>
    <t>2022/09/26</t>
  </si>
  <si>
    <t>DF-3659</t>
  </si>
  <si>
    <t>黄朝攀</t>
  </si>
  <si>
    <t>DF-3657</t>
  </si>
  <si>
    <t>DF-3656</t>
  </si>
  <si>
    <t>伍尚烁</t>
  </si>
  <si>
    <t>DF-3653</t>
  </si>
  <si>
    <t>2022/09/13</t>
  </si>
  <si>
    <t>DF-3648</t>
  </si>
  <si>
    <t>2022/09/05</t>
  </si>
  <si>
    <t>DF-3674</t>
  </si>
  <si>
    <t>项目专员</t>
  </si>
  <si>
    <t>2022/10/20</t>
  </si>
  <si>
    <t>10月入职</t>
  </si>
  <si>
    <t>DF-3673</t>
  </si>
  <si>
    <t>DF-3677</t>
  </si>
  <si>
    <t>2022/10/27</t>
  </si>
  <si>
    <t>DF-3676</t>
  </si>
  <si>
    <t>2022/10/26</t>
  </si>
  <si>
    <t>DF-3669</t>
  </si>
  <si>
    <t>2022/10/10</t>
  </si>
  <si>
    <t>DF-3667</t>
  </si>
  <si>
    <t>2022/10/09</t>
  </si>
  <si>
    <t>2022/11/11离职</t>
  </si>
  <si>
    <t>2022/11/30离职</t>
  </si>
  <si>
    <t>2022/11/18离职</t>
  </si>
  <si>
    <t>2022/11/02离职</t>
  </si>
  <si>
    <t>DF-3685</t>
  </si>
  <si>
    <t>11月入职</t>
  </si>
  <si>
    <t>DF-3682</t>
  </si>
  <si>
    <t>区域销售经理（南亚）</t>
  </si>
  <si>
    <t>2022/11/14</t>
  </si>
  <si>
    <t>DF-3683</t>
  </si>
  <si>
    <t>海外销售跟单</t>
  </si>
  <si>
    <t>DF-3680</t>
  </si>
  <si>
    <t>2022/11/02</t>
  </si>
  <si>
    <t>黄家俊</t>
  </si>
  <si>
    <t>DF-3679</t>
  </si>
  <si>
    <t>2022/11/01</t>
  </si>
  <si>
    <t>培训主管</t>
  </si>
  <si>
    <t>DF-3690</t>
  </si>
  <si>
    <t>区域销售经理（非洲）</t>
  </si>
  <si>
    <t>12月入职</t>
  </si>
  <si>
    <t>DF-3691</t>
  </si>
  <si>
    <t>质量主管</t>
  </si>
  <si>
    <t>2022/12/14</t>
  </si>
  <si>
    <t>DF-3689</t>
  </si>
  <si>
    <t>DF-3687</t>
  </si>
  <si>
    <t>2022/12/05</t>
  </si>
  <si>
    <t>2022/12/30离职</t>
  </si>
  <si>
    <t>2022/12/06离职</t>
  </si>
  <si>
    <t>DF-3696</t>
  </si>
  <si>
    <t>2023/01/31</t>
  </si>
  <si>
    <t>1月入职</t>
  </si>
  <si>
    <t>DF-3693</t>
  </si>
  <si>
    <t>2023/01/03</t>
  </si>
  <si>
    <t>DF-3694</t>
  </si>
  <si>
    <t>2023/01/06离职</t>
  </si>
  <si>
    <t>DF-3714</t>
  </si>
  <si>
    <t>电气服务工程师储备生</t>
  </si>
  <si>
    <t>2023/02/27</t>
  </si>
  <si>
    <t>2月入职</t>
  </si>
  <si>
    <t>DF-3702</t>
  </si>
  <si>
    <t>2023/02/13</t>
  </si>
  <si>
    <t>DF-3700</t>
  </si>
  <si>
    <t>装配电工储备生</t>
  </si>
  <si>
    <t>2023/02/09</t>
  </si>
  <si>
    <t>DF-3697</t>
  </si>
  <si>
    <t>DF-3705</t>
  </si>
  <si>
    <t>2023/02/21</t>
  </si>
  <si>
    <t>DF-3707</t>
  </si>
  <si>
    <t>DF-3701</t>
  </si>
  <si>
    <t>DF-3699</t>
  </si>
  <si>
    <t>2023/02/08</t>
  </si>
  <si>
    <t>DF-3698</t>
  </si>
  <si>
    <t>2023/02/06</t>
  </si>
  <si>
    <t>DF-3778</t>
  </si>
  <si>
    <t>采购助理</t>
  </si>
  <si>
    <t>2023/03/24</t>
  </si>
  <si>
    <t>3月入职</t>
  </si>
  <si>
    <t>DF-3764</t>
  </si>
  <si>
    <t>内部配件高级专员</t>
  </si>
  <si>
    <t>2023/03/14</t>
  </si>
  <si>
    <t>DF-3762</t>
  </si>
  <si>
    <t>2023/03/06</t>
  </si>
  <si>
    <t>DF-3715</t>
  </si>
  <si>
    <t>2023/03/01</t>
  </si>
  <si>
    <t>DF-3776</t>
  </si>
  <si>
    <t>2023/03/20</t>
  </si>
  <si>
    <t>DF-3765</t>
  </si>
  <si>
    <t>2023/03/17</t>
  </si>
  <si>
    <t>DF-3763</t>
  </si>
  <si>
    <t>DF-3785</t>
  </si>
  <si>
    <t>2023/04/24</t>
  </si>
  <si>
    <t>4月入职</t>
  </si>
  <si>
    <t>DF-3786</t>
  </si>
  <si>
    <t>DF-3783</t>
  </si>
  <si>
    <t>电气服务工程师（储备生）</t>
  </si>
  <si>
    <t>2023/04/10</t>
  </si>
  <si>
    <t>DF-3782</t>
  </si>
  <si>
    <t>2023/04/03</t>
  </si>
  <si>
    <t>高级文控专员</t>
  </si>
  <si>
    <t>高级采购经理</t>
  </si>
  <si>
    <t>检测工程师</t>
  </si>
  <si>
    <t>2023/05/31离职</t>
  </si>
  <si>
    <t>培训专员</t>
  </si>
  <si>
    <t>2023/05/19离职</t>
  </si>
  <si>
    <t>2023/05/26离职</t>
  </si>
  <si>
    <t>DF-3816</t>
  </si>
  <si>
    <t>电气工程师储备生</t>
  </si>
  <si>
    <t>2023/05/29</t>
  </si>
  <si>
    <t>5月入职</t>
  </si>
  <si>
    <t>DF-3815</t>
  </si>
  <si>
    <t>2023/05/23</t>
  </si>
  <si>
    <t>实习生 5月入职</t>
  </si>
  <si>
    <t>DF-3813</t>
  </si>
  <si>
    <t>中国区售后服务高级经理</t>
  </si>
  <si>
    <t>2023/05/22</t>
  </si>
  <si>
    <t>DF-3812</t>
  </si>
  <si>
    <t>采购工程师</t>
  </si>
  <si>
    <t>DF-3793</t>
  </si>
  <si>
    <t>2023/05/10</t>
  </si>
  <si>
    <t>DF-3792</t>
  </si>
  <si>
    <t>品质工程师</t>
  </si>
  <si>
    <t>2023/05/08</t>
  </si>
  <si>
    <t>DF-3791</t>
  </si>
  <si>
    <t>DF-3790</t>
  </si>
  <si>
    <t>2023/05/04</t>
  </si>
  <si>
    <t>仓库班长</t>
  </si>
  <si>
    <t>2023/05/06离职</t>
  </si>
  <si>
    <t>海外服务高级经理</t>
  </si>
  <si>
    <t>高级经理级</t>
  </si>
  <si>
    <t>上海服务经理兼大客户项目经理</t>
  </si>
  <si>
    <t>跟单主管</t>
  </si>
  <si>
    <t>DF-3821</t>
  </si>
  <si>
    <t>2023/06/20</t>
  </si>
  <si>
    <t>6月入职</t>
  </si>
  <si>
    <t>DF-3819</t>
  </si>
  <si>
    <t>售后仓管员</t>
  </si>
  <si>
    <t>2023/06/02</t>
  </si>
  <si>
    <t>DF-3817</t>
  </si>
  <si>
    <t>2023/06/01</t>
  </si>
  <si>
    <t>DF-3822</t>
  </si>
  <si>
    <t>2023/07/03</t>
  </si>
  <si>
    <t>7月入职</t>
  </si>
  <si>
    <t>DF-3823</t>
  </si>
  <si>
    <t>服务专员</t>
  </si>
  <si>
    <t>DF-3826</t>
  </si>
  <si>
    <t>2023/07/24</t>
  </si>
  <si>
    <t>DF-3827</t>
  </si>
  <si>
    <t>2023/07/31</t>
  </si>
  <si>
    <t>技术主管</t>
  </si>
  <si>
    <t>2023/08/11离职</t>
  </si>
  <si>
    <t>2023/08/22离职</t>
  </si>
  <si>
    <t>2023/08/17离职</t>
  </si>
  <si>
    <t>2023/08/31离职</t>
  </si>
  <si>
    <t>DF-3829</t>
  </si>
  <si>
    <t>2023/08/01</t>
  </si>
  <si>
    <t>DF-3830</t>
  </si>
  <si>
    <t>2023/08/02</t>
  </si>
  <si>
    <t>DF-3831</t>
  </si>
  <si>
    <t>2023/08/03</t>
  </si>
  <si>
    <t>DF-3832</t>
  </si>
  <si>
    <t>2023/08/07</t>
  </si>
  <si>
    <t>DF-3834</t>
  </si>
  <si>
    <t>品质检验专员</t>
  </si>
  <si>
    <t>2023/08/10</t>
  </si>
  <si>
    <t>DF-3837</t>
  </si>
  <si>
    <t>2023/08/14</t>
  </si>
  <si>
    <t>DF-3839</t>
  </si>
  <si>
    <t>2023/08/15</t>
  </si>
  <si>
    <t>DF-3843</t>
  </si>
  <si>
    <t>2023/08/24</t>
  </si>
  <si>
    <t>生产调度员</t>
  </si>
  <si>
    <t>2023/08/14离职</t>
  </si>
  <si>
    <t>2023/08/29离职</t>
  </si>
  <si>
    <t>2023/08/03离职</t>
  </si>
  <si>
    <t>DF-3833</t>
  </si>
  <si>
    <t>DF-3841</t>
  </si>
  <si>
    <t>2023/08/21</t>
  </si>
  <si>
    <t>DF-3842</t>
  </si>
  <si>
    <t>2023/08/23</t>
  </si>
  <si>
    <t>DF-3844</t>
  </si>
  <si>
    <t>2023/08/28</t>
  </si>
  <si>
    <t>DF-3846</t>
  </si>
  <si>
    <t>DF-3828</t>
  </si>
  <si>
    <t>2023/08/01入职；2023/08/15离职</t>
  </si>
  <si>
    <t>DF-3845</t>
  </si>
  <si>
    <t>2023/09/28离职</t>
  </si>
  <si>
    <t>2023/9/22离职</t>
  </si>
  <si>
    <t>DF-3847</t>
  </si>
  <si>
    <t>DF-3851</t>
  </si>
  <si>
    <t>品质文员</t>
  </si>
  <si>
    <t>2023/09/08</t>
  </si>
  <si>
    <t>DF-3852</t>
  </si>
  <si>
    <t>2023/09/18</t>
  </si>
  <si>
    <t>DF-3854</t>
  </si>
  <si>
    <t>区域销售经理（中东）</t>
  </si>
  <si>
    <t>2023/09/20</t>
  </si>
  <si>
    <t>2023/9/2离职</t>
  </si>
  <si>
    <t>DF-3848</t>
  </si>
  <si>
    <t>2023/09/04</t>
  </si>
  <si>
    <t>服务营销中心</t>
  </si>
  <si>
    <t>运营中心</t>
  </si>
  <si>
    <t>采购部</t>
  </si>
  <si>
    <t>DF-3855</t>
  </si>
  <si>
    <t>配件销售主管</t>
  </si>
  <si>
    <t>2023/10/01</t>
  </si>
  <si>
    <t>DF-3856</t>
  </si>
  <si>
    <t>2023/10/08</t>
  </si>
  <si>
    <t>DF-3859</t>
  </si>
  <si>
    <t>海外项目经理</t>
  </si>
  <si>
    <t>2023/10/23</t>
  </si>
  <si>
    <t>DF-3861</t>
  </si>
  <si>
    <t>2023/10/24</t>
  </si>
  <si>
    <t>2023/10/15离职</t>
  </si>
  <si>
    <t>DF-3860</t>
  </si>
  <si>
    <t>DF-3857</t>
  </si>
  <si>
    <t>2023/10/12</t>
  </si>
  <si>
    <t>2023/10/12入职，2023/10/30离职</t>
  </si>
  <si>
    <t>2023/11/17离职</t>
  </si>
  <si>
    <t>2023/11/10离职</t>
  </si>
  <si>
    <t>DF-3615</t>
  </si>
  <si>
    <t>2023/11/03离职</t>
  </si>
  <si>
    <t>DF-3862</t>
  </si>
  <si>
    <t>2023/11/01</t>
  </si>
  <si>
    <t>DF-3863</t>
  </si>
  <si>
    <t>DF-3874</t>
  </si>
  <si>
    <t>2023/11/21</t>
  </si>
  <si>
    <t>DF-3865</t>
  </si>
  <si>
    <t>2023/11/07</t>
  </si>
  <si>
    <t>2023/11/07入职</t>
  </si>
  <si>
    <t>DF-3866</t>
  </si>
  <si>
    <t>2023/11/09</t>
  </si>
  <si>
    <t>2023/11/09入职</t>
  </si>
  <si>
    <t>DF-3867</t>
  </si>
  <si>
    <t>DF-3868</t>
  </si>
  <si>
    <t>2023/11/10</t>
  </si>
  <si>
    <t>2023/11/10入职</t>
  </si>
  <si>
    <t>DF-3872</t>
  </si>
  <si>
    <t>2023/11/20</t>
  </si>
  <si>
    <t>2023/11/20入职</t>
  </si>
  <si>
    <t>DF-3869</t>
  </si>
  <si>
    <t>2023/11/13入职；
2023/11/24离职</t>
  </si>
  <si>
    <t>DF-3877</t>
  </si>
  <si>
    <t>2023/12/06</t>
  </si>
  <si>
    <t>DF-3878</t>
  </si>
  <si>
    <t>服务调度专员</t>
  </si>
  <si>
    <t>2023/12/18</t>
  </si>
  <si>
    <t>行标签</t>
  </si>
  <si>
    <t>总计</t>
  </si>
  <si>
    <t>计时</t>
  </si>
  <si>
    <t>本月离职</t>
  </si>
  <si>
    <t>DF-3882</t>
  </si>
  <si>
    <t>2024/01/11</t>
  </si>
  <si>
    <t>本月新入职</t>
  </si>
  <si>
    <t>DF-3883</t>
  </si>
  <si>
    <t>软件服务工程师储备生</t>
  </si>
  <si>
    <t>2024/01/15</t>
  </si>
  <si>
    <t>计件</t>
  </si>
  <si>
    <t>DF-3886</t>
  </si>
  <si>
    <t>2024/02/20</t>
  </si>
  <si>
    <t>DF-3887</t>
  </si>
  <si>
    <t>装配钳工学徒</t>
  </si>
  <si>
    <t>2024/02/27</t>
  </si>
  <si>
    <t>前端采购主管</t>
  </si>
  <si>
    <t>2024/03/25</t>
  </si>
  <si>
    <t>2024/3/28离职</t>
  </si>
  <si>
    <t>DF-3892</t>
  </si>
  <si>
    <t>工艺员</t>
  </si>
  <si>
    <t>2024/03/07</t>
  </si>
  <si>
    <t>DF-3893</t>
  </si>
  <si>
    <t>2024/03/12</t>
  </si>
  <si>
    <t>DF-3895</t>
  </si>
  <si>
    <t>2024/03/15</t>
  </si>
  <si>
    <t>DF-3888</t>
  </si>
  <si>
    <t>2024/03/04</t>
  </si>
  <si>
    <t>DF-3890</t>
  </si>
  <si>
    <t>2024/03/06</t>
  </si>
  <si>
    <t>DF-3891</t>
  </si>
  <si>
    <t>研发经理</t>
  </si>
  <si>
    <t>DF-3904</t>
  </si>
  <si>
    <t>区域销售经理（华东）</t>
  </si>
  <si>
    <t>2024/04/01</t>
  </si>
  <si>
    <t>DF-3899</t>
  </si>
  <si>
    <t>机械工程师储备生</t>
  </si>
  <si>
    <t>2024/04/22</t>
  </si>
  <si>
    <t>销售内务专员</t>
  </si>
  <si>
    <t>DF-3984</t>
  </si>
  <si>
    <t>2024/05/28</t>
  </si>
  <si>
    <t>DF-3981</t>
  </si>
  <si>
    <t>机械服务工程师（上海）</t>
  </si>
  <si>
    <t>2024/05/23</t>
  </si>
  <si>
    <t>DF-3908</t>
  </si>
  <si>
    <t>2024/05/16</t>
  </si>
  <si>
    <t>DF-3907</t>
  </si>
  <si>
    <t>2024/05/15</t>
  </si>
  <si>
    <t>2024/06/07离职</t>
  </si>
  <si>
    <t>2024/6/6离职</t>
  </si>
  <si>
    <t>2024/06/28离职</t>
  </si>
  <si>
    <t>DF-4002</t>
  </si>
  <si>
    <t>2024/06/24</t>
  </si>
  <si>
    <t>2024/6/27离职</t>
  </si>
  <si>
    <t>2024/06/24离职</t>
  </si>
  <si>
    <t>2024/7/25离职</t>
  </si>
  <si>
    <t>2024/07/26离职</t>
  </si>
  <si>
    <t>DF-4004</t>
  </si>
  <si>
    <t>高级经理</t>
  </si>
  <si>
    <t>主管</t>
  </si>
  <si>
    <t>保洁</t>
  </si>
  <si>
    <t>司机</t>
  </si>
  <si>
    <t>工程师</t>
  </si>
  <si>
    <t>高级专员</t>
  </si>
  <si>
    <t>组长</t>
  </si>
  <si>
    <t>技师</t>
  </si>
  <si>
    <t>主任</t>
  </si>
  <si>
    <t>专员</t>
  </si>
  <si>
    <t>技工</t>
  </si>
  <si>
    <t>助理</t>
  </si>
  <si>
    <t>助理工程师</t>
  </si>
  <si>
    <t>2024/8/30离职</t>
  </si>
  <si>
    <t>DF-4009</t>
  </si>
  <si>
    <t>2024/08/01</t>
  </si>
  <si>
    <t>DF-4016</t>
  </si>
  <si>
    <t>海外销售经理</t>
  </si>
  <si>
    <t>2024/08/15</t>
  </si>
  <si>
    <t>班长</t>
  </si>
  <si>
    <t>2024/9/24离职</t>
  </si>
  <si>
    <t>2024/09/30离职</t>
  </si>
  <si>
    <t>2024/9/12离职</t>
  </si>
  <si>
    <t>DF-4028</t>
  </si>
  <si>
    <t>2024/09/18离职</t>
  </si>
  <si>
    <t>计数项:姓名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</si>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</sst>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-* #,##0.00_-;\-* #,##0.00_-;_-* &quot;-&quot;??_-;_-@_-"/>
    <numFmt numFmtId="177" formatCode="[$-F800]dddd\,\ mmmm\ dd\,\ yyyy"/>
    <numFmt numFmtId="178" formatCode="#,##0.00_ "/>
    <numFmt numFmtId="179" formatCode="0_ "/>
    <numFmt numFmtId="180" formatCode="yyyy/m/d;@"/>
    <numFmt numFmtId="181" formatCode="0.00;[Red]0.00"/>
    <numFmt numFmtId="182" formatCode="0.00_);[Red]\(0.00\)"/>
    <numFmt numFmtId="183" formatCode="0.000"/>
    <numFmt numFmtId="184" formatCode="_-* #,##0_-;\-* #,##0_-;_-* &quot;-&quot;_-;_-@_-"/>
    <numFmt numFmtId="185" formatCode="_ * #,##0_ ;_ * \-#,##0_ ;_ * &quot;-&quot;??_ ;_ @_ "/>
    <numFmt numFmtId="186" formatCode="0_);[Red]\(0\)"/>
    <numFmt numFmtId="187" formatCode="0.0%"/>
    <numFmt numFmtId="188" formatCode="0.00;[Red]0.00"/>
    <numFmt numFmtId="189" formatCode="0.00;[Red]0.00"/>
  </numFmts>
  <fonts count="83">
    <font>
      <sz val="11"/>
      <color theme="1"/>
      <name val="等线"/>
      <charset val="134"/>
      <scheme val="minor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z val="10"/>
      <name val="微软雅黑"/>
      <charset val="134"/>
    </font>
    <font>
      <sz val="10"/>
      <color theme="1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indexed="8"/>
      <name val="微软雅黑"/>
      <charset val="134"/>
    </font>
    <font>
      <sz val="10"/>
      <name val="宋体"/>
      <charset val="134"/>
    </font>
    <font>
      <sz val="10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1"/>
      <color theme="4"/>
      <name val="等线"/>
      <charset val="134"/>
      <scheme val="minor"/>
    </font>
    <font>
      <sz val="10"/>
      <name val="Arial"/>
      <charset val="134"/>
    </font>
    <font>
      <sz val="11"/>
      <color indexed="8"/>
      <name val="Calibri"/>
      <charset val="134"/>
    </font>
    <font>
      <sz val="11"/>
      <color rgb="FF000000"/>
      <name val="微软雅黑"/>
      <charset val="134"/>
    </font>
    <font>
      <i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 tint="-0.499984740745262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1"/>
      <name val="Arial"/>
      <charset val="134"/>
    </font>
    <font>
      <sz val="11"/>
      <name val="Arial"/>
      <charset val="134"/>
    </font>
    <font>
      <b/>
      <sz val="11"/>
      <color theme="0"/>
      <name val="Arial"/>
      <charset val="134"/>
    </font>
    <font>
      <b/>
      <sz val="11"/>
      <color rgb="FFC00000"/>
      <name val="Arial"/>
      <charset val="134"/>
    </font>
    <font>
      <i/>
      <sz val="11"/>
      <name val="Arial"/>
      <charset val="134"/>
    </font>
    <font>
      <b/>
      <sz val="11"/>
      <color theme="1"/>
      <name val="等线"/>
      <charset val="134"/>
      <scheme val="minor"/>
    </font>
    <font>
      <i/>
      <sz val="11"/>
      <color rgb="FFFF0000"/>
      <name val="等线"/>
      <charset val="134"/>
      <scheme val="minor"/>
    </font>
    <font>
      <b/>
      <sz val="11"/>
      <color rgb="FFFF0000"/>
      <name val="Arial"/>
      <charset val="134"/>
    </font>
    <font>
      <u/>
      <sz val="11"/>
      <color theme="10"/>
      <name val="等线"/>
      <charset val="134"/>
      <scheme val="minor"/>
    </font>
    <font>
      <u/>
      <sz val="11"/>
      <color theme="10"/>
      <name val="Arial"/>
      <charset val="134"/>
    </font>
    <font>
      <sz val="10"/>
      <color theme="1"/>
      <name val="Arial"/>
      <charset val="134"/>
    </font>
    <font>
      <u/>
      <sz val="10"/>
      <color theme="10"/>
      <name val="Arial"/>
      <charset val="134"/>
    </font>
    <font>
      <sz val="11"/>
      <color theme="1"/>
      <name val="宋体"/>
      <charset val="134"/>
    </font>
    <font>
      <b/>
      <sz val="10"/>
      <name val="宋体"/>
      <charset val="134"/>
    </font>
    <font>
      <b/>
      <sz val="10"/>
      <name val="Calibri"/>
      <charset val="134"/>
    </font>
    <font>
      <b/>
      <sz val="10.5"/>
      <color theme="1"/>
      <name val="Calibri"/>
      <charset val="134"/>
    </font>
    <font>
      <b/>
      <sz val="10.5"/>
      <name val="Calibri"/>
      <charset val="134"/>
    </font>
    <font>
      <b/>
      <sz val="10.5"/>
      <color theme="1"/>
      <name val="宋体"/>
      <charset val="134"/>
    </font>
    <font>
      <b/>
      <sz val="10.5"/>
      <color theme="1"/>
      <name val="等线"/>
      <charset val="134"/>
    </font>
    <font>
      <b/>
      <sz val="10.5"/>
      <name val="宋体"/>
      <charset val="134"/>
    </font>
    <font>
      <b/>
      <sz val="11"/>
      <color theme="1"/>
      <name val="Calibri"/>
      <charset val="134"/>
    </font>
    <font>
      <sz val="10.5"/>
      <color theme="1"/>
      <name val="微软雅黑"/>
      <charset val="134"/>
    </font>
    <font>
      <b/>
      <sz val="10.5"/>
      <color theme="1"/>
      <name val="微软雅黑"/>
      <charset val="134"/>
    </font>
    <font>
      <b/>
      <sz val="10"/>
      <name val="Arial"/>
      <charset val="134"/>
    </font>
    <font>
      <b/>
      <sz val="10"/>
      <color theme="4"/>
      <name val="Arial"/>
      <charset val="134"/>
    </font>
    <font>
      <b/>
      <sz val="10"/>
      <color theme="0"/>
      <name val="Arial"/>
      <charset val="134"/>
    </font>
    <font>
      <b/>
      <sz val="11"/>
      <color rgb="FFFFFFFF"/>
      <name val="Calibri"/>
      <charset val="134"/>
    </font>
    <font>
      <sz val="11"/>
      <name val="Calibri"/>
      <charset val="134"/>
    </font>
    <font>
      <sz val="10"/>
      <color rgb="FFC00000"/>
      <name val="Arial"/>
      <charset val="134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name val="宋体"/>
      <charset val="134"/>
    </font>
    <font>
      <sz val="11"/>
      <color theme="1"/>
      <name val="等线"/>
      <charset val="134"/>
    </font>
    <font>
      <sz val="11"/>
      <color theme="1"/>
      <name val="Microsoft YaHei UI"/>
      <charset val="134"/>
    </font>
    <font>
      <sz val="11"/>
      <name val="宋体"/>
      <charset val="134"/>
    </font>
    <font>
      <b/>
      <sz val="10"/>
      <color rgb="FFC00000"/>
      <name val="Arial"/>
      <charset val="134"/>
    </font>
    <font>
      <sz val="10"/>
      <color theme="1"/>
      <name val="宋体"/>
      <charset val="134"/>
    </font>
    <font>
      <sz val="10"/>
      <name val="MS Gothic"/>
      <charset val="128"/>
    </font>
    <font>
      <sz val="11"/>
      <color rgb="FF000000"/>
      <name val="宋体"/>
      <charset val="134"/>
    </font>
    <font>
      <sz val="10"/>
      <name val="MS Gothic"/>
      <charset val="134"/>
    </font>
    <font>
      <b/>
      <sz val="11"/>
      <color theme="8"/>
      <name val="Arial"/>
      <charset val="134"/>
    </font>
    <font>
      <b/>
      <sz val="9"/>
      <name val="宋体"/>
      <charset val="134"/>
    </font>
    <font>
      <sz val="10"/>
      <name val="宋体"/>
      <charset val="134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center"/>
    </xf>
    <xf numFmtId="0" fontId="0" fillId="22" borderId="29" applyNumberFormat="0" applyFon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30" applyNumberFormat="0" applyFill="0" applyAlignment="0" applyProtection="0">
      <alignment vertical="center"/>
    </xf>
    <xf numFmtId="0" fontId="57" fillId="0" borderId="30" applyNumberFormat="0" applyFill="0" applyAlignment="0" applyProtection="0">
      <alignment vertical="center"/>
    </xf>
    <xf numFmtId="0" fontId="58" fillId="0" borderId="31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23" borderId="32" applyNumberFormat="0" applyAlignment="0" applyProtection="0">
      <alignment vertical="center"/>
    </xf>
    <xf numFmtId="0" fontId="60" fillId="18" borderId="33" applyNumberFormat="0" applyAlignment="0" applyProtection="0">
      <alignment vertical="center"/>
    </xf>
    <xf numFmtId="0" fontId="61" fillId="18" borderId="32" applyNumberFormat="0" applyAlignment="0" applyProtection="0">
      <alignment vertical="center"/>
    </xf>
    <xf numFmtId="0" fontId="62" fillId="24" borderId="34" applyNumberFormat="0" applyAlignment="0" applyProtection="0">
      <alignment vertical="center"/>
    </xf>
    <xf numFmtId="0" fontId="63" fillId="0" borderId="35" applyNumberFormat="0" applyFill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7" fillId="27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9" fillId="11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12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9" fillId="17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7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0" fillId="0" borderId="0">
      <alignment vertical="center"/>
    </xf>
    <xf numFmtId="177" fontId="0" fillId="0" borderId="0"/>
    <xf numFmtId="177" fontId="0" fillId="0" borderId="0"/>
    <xf numFmtId="0" fontId="0" fillId="0" borderId="0"/>
    <xf numFmtId="0" fontId="12" fillId="0" borderId="0">
      <alignment vertical="center"/>
    </xf>
    <xf numFmtId="0" fontId="0" fillId="0" borderId="0">
      <alignment vertical="center"/>
    </xf>
    <xf numFmtId="0" fontId="14" fillId="0" borderId="0"/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12" fillId="0" borderId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70" fillId="0" borderId="0">
      <alignment vertical="center"/>
    </xf>
    <xf numFmtId="177" fontId="70" fillId="0" borderId="0">
      <alignment vertical="center"/>
    </xf>
    <xf numFmtId="177" fontId="70" fillId="0" borderId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40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7" fontId="1" fillId="2" borderId="1" xfId="61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50" applyFont="1" applyFill="1">
      <alignment vertical="center"/>
    </xf>
    <xf numFmtId="43" fontId="0" fillId="0" borderId="0" xfId="1" applyFont="1" applyAlignment="1">
      <alignment horizontal="center"/>
    </xf>
    <xf numFmtId="43" fontId="0" fillId="0" borderId="0" xfId="1" applyFont="1" applyAlignment="1"/>
    <xf numFmtId="177" fontId="2" fillId="0" borderId="1" xfId="61" applyFont="1" applyBorder="1" applyAlignment="1">
      <alignment horizontal="center" vertical="center" shrinkToFit="1"/>
    </xf>
    <xf numFmtId="43" fontId="0" fillId="0" borderId="0" xfId="0" applyNumberFormat="1"/>
    <xf numFmtId="0" fontId="2" fillId="0" borderId="1" xfId="61" applyNumberFormat="1" applyFont="1" applyBorder="1" applyAlignment="1">
      <alignment horizontal="center" vertical="center" shrinkToFit="1"/>
    </xf>
    <xf numFmtId="178" fontId="2" fillId="0" borderId="1" xfId="61" applyNumberFormat="1" applyFont="1" applyBorder="1" applyAlignment="1">
      <alignment horizontal="center" vertical="center" shrinkToFit="1"/>
    </xf>
    <xf numFmtId="43" fontId="2" fillId="0" borderId="1" xfId="1" applyFont="1" applyBorder="1" applyAlignment="1">
      <alignment horizontal="center" vertical="center" shrinkToFit="1"/>
    </xf>
    <xf numFmtId="14" fontId="2" fillId="0" borderId="1" xfId="61" applyNumberFormat="1" applyFont="1" applyBorder="1" applyAlignment="1">
      <alignment horizontal="center" vertical="center" shrinkToFit="1"/>
    </xf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1" xfId="61" applyNumberFormat="1" applyFont="1" applyBorder="1" applyAlignment="1">
      <alignment horizontal="center" vertical="center"/>
    </xf>
    <xf numFmtId="177" fontId="5" fillId="0" borderId="1" xfId="61" applyFont="1" applyBorder="1" applyAlignment="1">
      <alignment horizontal="center" vertical="center" wrapText="1"/>
    </xf>
    <xf numFmtId="177" fontId="5" fillId="0" borderId="1" xfId="61" applyFont="1" applyBorder="1" applyAlignment="1">
      <alignment horizontal="center" vertical="center" shrinkToFit="1"/>
    </xf>
    <xf numFmtId="14" fontId="5" fillId="0" borderId="1" xfId="61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7" fontId="7" fillId="0" borderId="1" xfId="61" applyFont="1" applyBorder="1" applyAlignment="1">
      <alignment horizontal="center" vertical="center" wrapText="1"/>
    </xf>
    <xf numFmtId="177" fontId="7" fillId="0" borderId="1" xfId="61" applyFont="1" applyBorder="1" applyAlignment="1">
      <alignment horizontal="center" vertical="center" shrinkToFit="1"/>
    </xf>
    <xf numFmtId="14" fontId="7" fillId="0" borderId="1" xfId="61" applyNumberFormat="1" applyFont="1" applyBorder="1" applyAlignment="1" applyProtection="1">
      <alignment horizontal="center" vertical="center"/>
      <protection locked="0"/>
    </xf>
    <xf numFmtId="177" fontId="7" fillId="0" borderId="1" xfId="61" applyFont="1" applyBorder="1" applyAlignment="1">
      <alignment horizontal="center" vertical="center"/>
    </xf>
    <xf numFmtId="177" fontId="8" fillId="0" borderId="1" xfId="61" applyFont="1" applyBorder="1" applyAlignment="1">
      <alignment horizontal="center" vertical="center" wrapText="1"/>
    </xf>
    <xf numFmtId="179" fontId="7" fillId="0" borderId="1" xfId="65" applyNumberFormat="1" applyFont="1" applyBorder="1" applyAlignment="1">
      <alignment horizontal="center" vertical="center" wrapText="1"/>
    </xf>
    <xf numFmtId="180" fontId="5" fillId="0" borderId="1" xfId="61" applyNumberFormat="1" applyFont="1" applyBorder="1" applyAlignment="1">
      <alignment horizontal="center" vertical="center" wrapText="1"/>
    </xf>
    <xf numFmtId="181" fontId="5" fillId="0" borderId="1" xfId="61" applyNumberFormat="1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82" fontId="7" fillId="0" borderId="1" xfId="61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 wrapText="1"/>
    </xf>
    <xf numFmtId="181" fontId="5" fillId="0" borderId="1" xfId="67" applyNumberFormat="1" applyFont="1" applyBorder="1" applyAlignment="1" applyProtection="1">
      <alignment horizontal="center" vertical="center" wrapText="1"/>
      <protection locked="0"/>
    </xf>
    <xf numFmtId="0" fontId="7" fillId="0" borderId="1" xfId="61" applyNumberFormat="1" applyFont="1" applyBorder="1" applyAlignment="1">
      <alignment horizontal="center" vertical="center"/>
    </xf>
    <xf numFmtId="43" fontId="7" fillId="0" borderId="1" xfId="1" applyFont="1" applyBorder="1" applyAlignment="1">
      <alignment horizontal="center" vertical="center" wrapText="1"/>
    </xf>
    <xf numFmtId="43" fontId="7" fillId="0" borderId="1" xfId="1" applyFont="1" applyBorder="1" applyAlignment="1">
      <alignment horizontal="center" vertical="center"/>
    </xf>
    <xf numFmtId="43" fontId="4" fillId="0" borderId="0" xfId="1" applyFont="1" applyAlignment="1"/>
    <xf numFmtId="14" fontId="6" fillId="0" borderId="1" xfId="0" applyNumberFormat="1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0" fontId="7" fillId="0" borderId="1" xfId="62" applyFont="1" applyBorder="1" applyAlignment="1">
      <alignment horizontal="center" vertical="center" wrapText="1"/>
    </xf>
    <xf numFmtId="0" fontId="7" fillId="0" borderId="1" xfId="62" applyFont="1" applyBorder="1" applyAlignment="1">
      <alignment horizontal="center" vertical="center" shrinkToFit="1"/>
    </xf>
    <xf numFmtId="14" fontId="7" fillId="0" borderId="1" xfId="62" applyNumberFormat="1" applyFont="1" applyBorder="1" applyAlignment="1" applyProtection="1">
      <alignment horizontal="center" vertical="center"/>
      <protection locked="0"/>
    </xf>
    <xf numFmtId="0" fontId="7" fillId="0" borderId="1" xfId="62" applyFont="1" applyBorder="1" applyAlignment="1">
      <alignment horizontal="center" vertical="center"/>
    </xf>
    <xf numFmtId="0" fontId="8" fillId="0" borderId="1" xfId="62" applyFont="1" applyBorder="1" applyAlignment="1">
      <alignment horizontal="center" vertical="center" wrapText="1"/>
    </xf>
    <xf numFmtId="0" fontId="5" fillId="0" borderId="1" xfId="62" applyFont="1" applyBorder="1" applyAlignment="1">
      <alignment horizontal="center" vertical="center" wrapText="1"/>
    </xf>
    <xf numFmtId="179" fontId="7" fillId="0" borderId="1" xfId="66" applyNumberFormat="1" applyFont="1" applyBorder="1" applyAlignment="1">
      <alignment horizontal="center" vertical="center" wrapText="1"/>
    </xf>
    <xf numFmtId="180" fontId="5" fillId="0" borderId="1" xfId="62" applyNumberFormat="1" applyFont="1" applyBorder="1" applyAlignment="1">
      <alignment horizontal="center" vertical="center" wrapText="1"/>
    </xf>
    <xf numFmtId="181" fontId="5" fillId="0" borderId="1" xfId="62" applyNumberFormat="1" applyFont="1" applyBorder="1" applyAlignment="1">
      <alignment horizontal="center" vertical="center" wrapText="1"/>
    </xf>
    <xf numFmtId="182" fontId="7" fillId="0" borderId="1" xfId="62" applyNumberFormat="1" applyFont="1" applyBorder="1" applyAlignment="1">
      <alignment horizontal="center" vertical="center"/>
    </xf>
    <xf numFmtId="49" fontId="7" fillId="0" borderId="1" xfId="50" applyNumberFormat="1" applyFont="1" applyBorder="1" applyAlignment="1">
      <alignment horizontal="center" vertical="center"/>
    </xf>
    <xf numFmtId="177" fontId="7" fillId="0" borderId="1" xfId="62" applyNumberFormat="1" applyFont="1" applyBorder="1" applyAlignment="1">
      <alignment horizontal="center" vertical="center" wrapText="1"/>
    </xf>
    <xf numFmtId="177" fontId="7" fillId="0" borderId="1" xfId="62" applyNumberFormat="1" applyFont="1" applyBorder="1" applyAlignment="1">
      <alignment horizontal="center" vertical="center" shrinkToFit="1"/>
    </xf>
    <xf numFmtId="177" fontId="5" fillId="0" borderId="1" xfId="62" applyNumberFormat="1" applyFont="1" applyBorder="1" applyAlignment="1">
      <alignment horizontal="center" vertical="center" wrapText="1"/>
    </xf>
    <xf numFmtId="177" fontId="5" fillId="0" borderId="1" xfId="50" applyNumberFormat="1" applyFont="1" applyBorder="1" applyAlignment="1">
      <alignment horizontal="center" vertical="center" wrapText="1"/>
    </xf>
    <xf numFmtId="14" fontId="5" fillId="0" borderId="1" xfId="50" applyNumberFormat="1" applyFont="1" applyBorder="1" applyAlignment="1">
      <alignment horizontal="center" vertical="center" wrapText="1"/>
    </xf>
    <xf numFmtId="0" fontId="5" fillId="0" borderId="1" xfId="50" applyFont="1" applyBorder="1" applyAlignment="1">
      <alignment horizontal="center" vertical="center" wrapText="1"/>
    </xf>
    <xf numFmtId="0" fontId="6" fillId="0" borderId="1" xfId="50" applyFont="1" applyBorder="1" applyAlignment="1">
      <alignment horizontal="center" vertical="center"/>
    </xf>
    <xf numFmtId="14" fontId="6" fillId="0" borderId="1" xfId="50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5" fillId="0" borderId="2" xfId="61" applyNumberFormat="1" applyFont="1" applyBorder="1" applyAlignment="1">
      <alignment horizontal="center" vertical="center" wrapText="1"/>
    </xf>
    <xf numFmtId="49" fontId="9" fillId="0" borderId="1" xfId="0" applyNumberFormat="1" applyFont="1" applyBorder="1"/>
    <xf numFmtId="14" fontId="7" fillId="0" borderId="2" xfId="61" applyNumberFormat="1" applyFont="1" applyBorder="1" applyAlignment="1" applyProtection="1">
      <alignment horizontal="center" vertical="center"/>
      <protection locked="0"/>
    </xf>
    <xf numFmtId="180" fontId="5" fillId="0" borderId="2" xfId="61" applyNumberFormat="1" applyFont="1" applyBorder="1" applyAlignment="1">
      <alignment horizontal="center" vertical="center" wrapText="1"/>
    </xf>
    <xf numFmtId="180" fontId="5" fillId="0" borderId="3" xfId="61" applyNumberFormat="1" applyFont="1" applyBorder="1" applyAlignment="1">
      <alignment horizontal="center" vertical="center" wrapText="1"/>
    </xf>
    <xf numFmtId="177" fontId="5" fillId="0" borderId="3" xfId="6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/>
    </xf>
    <xf numFmtId="177" fontId="5" fillId="0" borderId="5" xfId="61" applyFont="1" applyBorder="1" applyAlignment="1">
      <alignment horizontal="center" vertical="center" wrapText="1"/>
    </xf>
    <xf numFmtId="177" fontId="5" fillId="0" borderId="2" xfId="61" applyFont="1" applyBorder="1" applyAlignment="1">
      <alignment horizontal="center" vertical="center" wrapText="1"/>
    </xf>
    <xf numFmtId="177" fontId="5" fillId="0" borderId="6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77" fontId="7" fillId="0" borderId="1" xfId="61" applyFont="1" applyBorder="1">
      <alignment vertical="center"/>
    </xf>
    <xf numFmtId="177" fontId="5" fillId="0" borderId="3" xfId="0" applyNumberFormat="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 shrinkToFit="1"/>
    </xf>
    <xf numFmtId="177" fontId="5" fillId="0" borderId="7" xfId="0" applyNumberFormat="1" applyFont="1" applyBorder="1" applyAlignment="1">
      <alignment horizontal="center" vertical="center" wrapText="1"/>
    </xf>
    <xf numFmtId="177" fontId="5" fillId="0" borderId="8" xfId="0" applyNumberFormat="1" applyFont="1" applyBorder="1" applyAlignment="1">
      <alignment horizontal="center" vertical="center" wrapText="1"/>
    </xf>
    <xf numFmtId="177" fontId="5" fillId="0" borderId="2" xfId="0" applyNumberFormat="1" applyFont="1" applyBorder="1" applyAlignment="1">
      <alignment horizontal="center" vertical="center" wrapText="1"/>
    </xf>
    <xf numFmtId="182" fontId="7" fillId="0" borderId="1" xfId="61" applyNumberFormat="1" applyFont="1" applyBorder="1">
      <alignment vertical="center"/>
    </xf>
    <xf numFmtId="43" fontId="4" fillId="0" borderId="0" xfId="1" applyFont="1" applyAlignment="1">
      <alignment vertical="center"/>
    </xf>
    <xf numFmtId="0" fontId="5" fillId="0" borderId="4" xfId="0" applyFont="1" applyBorder="1" applyAlignment="1">
      <alignment horizontal="center" vertical="center" wrapText="1"/>
    </xf>
    <xf numFmtId="14" fontId="5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77" fontId="5" fillId="0" borderId="8" xfId="61" applyFont="1" applyBorder="1" applyAlignment="1">
      <alignment horizontal="center" vertical="center" wrapText="1"/>
    </xf>
    <xf numFmtId="180" fontId="5" fillId="0" borderId="8" xfId="61" applyNumberFormat="1" applyFont="1" applyBorder="1" applyAlignment="1">
      <alignment horizontal="center" vertical="center" wrapText="1"/>
    </xf>
    <xf numFmtId="177" fontId="5" fillId="0" borderId="4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 wrapText="1"/>
    </xf>
    <xf numFmtId="177" fontId="7" fillId="0" borderId="5" xfId="61" applyFont="1" applyBorder="1" applyAlignment="1">
      <alignment horizontal="center" vertical="center"/>
    </xf>
    <xf numFmtId="177" fontId="2" fillId="4" borderId="1" xfId="61" applyFont="1" applyFill="1" applyBorder="1" applyAlignment="1">
      <alignment horizontal="center" vertical="center"/>
    </xf>
    <xf numFmtId="0" fontId="0" fillId="0" borderId="0" xfId="50">
      <alignment vertical="center"/>
    </xf>
    <xf numFmtId="14" fontId="0" fillId="0" borderId="0" xfId="50" applyNumberFormat="1" applyAlignment="1">
      <alignment horizontal="left" vertical="center"/>
    </xf>
    <xf numFmtId="177" fontId="2" fillId="0" borderId="1" xfId="61" applyFont="1" applyBorder="1" applyAlignment="1">
      <alignment horizontal="center" vertical="center" wrapText="1"/>
    </xf>
    <xf numFmtId="14" fontId="2" fillId="0" borderId="1" xfId="61" applyNumberFormat="1" applyFont="1" applyBorder="1" applyAlignment="1">
      <alignment horizontal="left" vertical="center" wrapText="1"/>
    </xf>
    <xf numFmtId="0" fontId="2" fillId="4" borderId="1" xfId="61" applyNumberFormat="1" applyFont="1" applyFill="1" applyBorder="1" applyAlignment="1">
      <alignment horizontal="center" vertical="center"/>
    </xf>
    <xf numFmtId="0" fontId="0" fillId="0" borderId="1" xfId="50" applyBorder="1">
      <alignment vertical="center"/>
    </xf>
    <xf numFmtId="14" fontId="0" fillId="0" borderId="1" xfId="50" applyNumberFormat="1" applyBorder="1" applyAlignment="1">
      <alignment horizontal="left" vertical="center"/>
    </xf>
    <xf numFmtId="177" fontId="7" fillId="4" borderId="1" xfId="61" applyFont="1" applyFill="1" applyBorder="1" applyAlignment="1">
      <alignment horizontal="center" vertical="center" wrapText="1"/>
    </xf>
    <xf numFmtId="177" fontId="7" fillId="4" borderId="1" xfId="61" applyFont="1" applyFill="1" applyBorder="1" applyAlignment="1">
      <alignment horizontal="center" vertical="center"/>
    </xf>
    <xf numFmtId="181" fontId="5" fillId="4" borderId="1" xfId="61" applyNumberFormat="1" applyFont="1" applyFill="1" applyBorder="1" applyAlignment="1">
      <alignment horizontal="center" vertical="center" wrapText="1"/>
    </xf>
    <xf numFmtId="177" fontId="5" fillId="4" borderId="1" xfId="50" applyNumberFormat="1" applyFont="1" applyFill="1" applyBorder="1" applyAlignment="1">
      <alignment horizontal="center" vertical="center" wrapText="1"/>
    </xf>
    <xf numFmtId="181" fontId="7" fillId="4" borderId="1" xfId="60" applyNumberFormat="1" applyFont="1" applyFill="1" applyBorder="1" applyAlignment="1">
      <alignment horizontal="center" vertical="center"/>
    </xf>
    <xf numFmtId="181" fontId="7" fillId="4" borderId="1" xfId="60" applyNumberFormat="1" applyFont="1" applyFill="1" applyBorder="1" applyAlignment="1">
      <alignment horizontal="center" vertical="center" wrapText="1"/>
    </xf>
    <xf numFmtId="181" fontId="2" fillId="0" borderId="1" xfId="61" applyNumberFormat="1" applyFont="1" applyBorder="1" applyAlignment="1">
      <alignment horizontal="center" vertical="center" wrapText="1"/>
    </xf>
    <xf numFmtId="181" fontId="10" fillId="0" borderId="1" xfId="67" applyNumberFormat="1" applyFont="1" applyBorder="1" applyAlignment="1" applyProtection="1">
      <alignment horizontal="center" vertical="center" wrapText="1"/>
      <protection locked="0"/>
    </xf>
    <xf numFmtId="0" fontId="0" fillId="3" borderId="0" xfId="50" applyFill="1">
      <alignment vertical="center"/>
    </xf>
    <xf numFmtId="43" fontId="0" fillId="0" borderId="1" xfId="1" applyFont="1" applyBorder="1">
      <alignment vertical="center"/>
    </xf>
    <xf numFmtId="43" fontId="0" fillId="0" borderId="0" xfId="1" applyFont="1">
      <alignment vertical="center"/>
    </xf>
    <xf numFmtId="49" fontId="11" fillId="4" borderId="1" xfId="50" applyNumberFormat="1" applyFont="1" applyFill="1" applyBorder="1" applyAlignment="1">
      <alignment horizontal="center" vertical="center" wrapText="1"/>
    </xf>
    <xf numFmtId="0" fontId="5" fillId="4" borderId="1" xfId="50" applyFont="1" applyFill="1" applyBorder="1" applyAlignment="1">
      <alignment horizontal="center" vertical="center" wrapText="1"/>
    </xf>
    <xf numFmtId="0" fontId="5" fillId="5" borderId="1" xfId="50" applyFont="1" applyFill="1" applyBorder="1" applyAlignment="1">
      <alignment horizontal="center" vertical="center" wrapText="1"/>
    </xf>
    <xf numFmtId="0" fontId="11" fillId="4" borderId="1" xfId="50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/>
    </xf>
    <xf numFmtId="0" fontId="5" fillId="6" borderId="1" xfId="50" applyFont="1" applyFill="1" applyBorder="1" applyAlignment="1">
      <alignment horizontal="center" vertical="center" wrapText="1"/>
    </xf>
    <xf numFmtId="177" fontId="5" fillId="6" borderId="1" xfId="50" applyNumberFormat="1" applyFont="1" applyFill="1" applyBorder="1" applyAlignment="1">
      <alignment horizontal="center" vertical="center" wrapText="1"/>
    </xf>
    <xf numFmtId="177" fontId="5" fillId="4" borderId="4" xfId="50" applyNumberFormat="1" applyFont="1" applyFill="1" applyBorder="1" applyAlignment="1">
      <alignment horizontal="center" vertical="center" wrapText="1"/>
    </xf>
    <xf numFmtId="181" fontId="7" fillId="4" borderId="4" xfId="60" applyNumberFormat="1" applyFont="1" applyFill="1" applyBorder="1" applyAlignment="1">
      <alignment horizontal="center" vertical="center"/>
    </xf>
    <xf numFmtId="177" fontId="5" fillId="0" borderId="4" xfId="50" applyNumberFormat="1" applyFont="1" applyBorder="1" applyAlignment="1">
      <alignment horizontal="center" vertical="center" wrapText="1"/>
    </xf>
    <xf numFmtId="0" fontId="5" fillId="0" borderId="4" xfId="50" applyFont="1" applyBorder="1" applyAlignment="1">
      <alignment horizontal="center" vertical="center" wrapText="1"/>
    </xf>
    <xf numFmtId="49" fontId="12" fillId="0" borderId="0" xfId="50" applyNumberFormat="1" applyFont="1" applyAlignment="1"/>
    <xf numFmtId="177" fontId="7" fillId="0" borderId="5" xfId="61" applyFont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/>
    </xf>
    <xf numFmtId="181" fontId="5" fillId="4" borderId="5" xfId="61" applyNumberFormat="1" applyFont="1" applyFill="1" applyBorder="1" applyAlignment="1">
      <alignment horizontal="center" vertical="center" wrapText="1"/>
    </xf>
    <xf numFmtId="177" fontId="5" fillId="4" borderId="5" xfId="50" applyNumberFormat="1" applyFont="1" applyFill="1" applyBorder="1" applyAlignment="1">
      <alignment horizontal="center" vertical="center" wrapText="1"/>
    </xf>
    <xf numFmtId="177" fontId="5" fillId="4" borderId="11" xfId="50" applyNumberFormat="1" applyFont="1" applyFill="1" applyBorder="1" applyAlignment="1">
      <alignment horizontal="center" vertical="center" wrapText="1"/>
    </xf>
    <xf numFmtId="181" fontId="7" fillId="4" borderId="11" xfId="60" applyNumberFormat="1" applyFont="1" applyFill="1" applyBorder="1" applyAlignment="1">
      <alignment horizontal="center" vertical="center"/>
    </xf>
    <xf numFmtId="49" fontId="12" fillId="0" borderId="5" xfId="50" applyNumberFormat="1" applyFont="1" applyBorder="1" applyAlignment="1"/>
    <xf numFmtId="177" fontId="5" fillId="0" borderId="5" xfId="50" applyNumberFormat="1" applyFont="1" applyBorder="1" applyAlignment="1">
      <alignment horizontal="center" vertical="center" wrapText="1"/>
    </xf>
    <xf numFmtId="0" fontId="5" fillId="0" borderId="5" xfId="50" applyFont="1" applyBorder="1" applyAlignment="1">
      <alignment horizontal="center" vertical="center" wrapText="1"/>
    </xf>
    <xf numFmtId="0" fontId="5" fillId="4" borderId="5" xfId="50" applyFont="1" applyFill="1" applyBorder="1" applyAlignment="1">
      <alignment horizontal="center" vertical="center" wrapText="1"/>
    </xf>
    <xf numFmtId="0" fontId="5" fillId="5" borderId="5" xfId="50" applyFont="1" applyFill="1" applyBorder="1" applyAlignment="1">
      <alignment horizontal="center" vertical="center" wrapText="1"/>
    </xf>
    <xf numFmtId="0" fontId="11" fillId="4" borderId="5" xfId="50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/>
    </xf>
    <xf numFmtId="0" fontId="5" fillId="6" borderId="5" xfId="50" applyFont="1" applyFill="1" applyBorder="1" applyAlignment="1">
      <alignment horizontal="center" vertical="center" wrapText="1"/>
    </xf>
    <xf numFmtId="177" fontId="5" fillId="6" borderId="5" xfId="50" applyNumberFormat="1" applyFont="1" applyFill="1" applyBorder="1" applyAlignment="1">
      <alignment horizontal="center" vertical="center" wrapText="1"/>
    </xf>
    <xf numFmtId="177" fontId="5" fillId="0" borderId="11" xfId="50" applyNumberFormat="1" applyFont="1" applyBorder="1" applyAlignment="1">
      <alignment horizontal="center" vertical="center" wrapText="1"/>
    </xf>
    <xf numFmtId="0" fontId="5" fillId="0" borderId="11" xfId="50" applyFont="1" applyBorder="1" applyAlignment="1">
      <alignment horizontal="center" vertical="center" wrapText="1"/>
    </xf>
    <xf numFmtId="49" fontId="12" fillId="0" borderId="1" xfId="50" applyNumberFormat="1" applyFont="1" applyBorder="1" applyAlignment="1"/>
    <xf numFmtId="0" fontId="0" fillId="0" borderId="0" xfId="0" applyAlignment="1">
      <alignment wrapText="1"/>
    </xf>
    <xf numFmtId="0" fontId="13" fillId="0" borderId="0" xfId="0" applyFont="1"/>
    <xf numFmtId="49" fontId="0" fillId="7" borderId="0" xfId="0" applyNumberFormat="1" applyFill="1" applyAlignment="1">
      <alignment horizontal="center"/>
    </xf>
    <xf numFmtId="49" fontId="0" fillId="7" borderId="0" xfId="0" applyNumberFormat="1" applyFill="1"/>
    <xf numFmtId="49" fontId="0" fillId="7" borderId="0" xfId="0" applyNumberFormat="1" applyFill="1" applyAlignment="1">
      <alignment horizontal="left"/>
    </xf>
    <xf numFmtId="49" fontId="14" fillId="8" borderId="12" xfId="0" applyNumberFormat="1" applyFont="1" applyFill="1" applyBorder="1" applyAlignment="1">
      <alignment horizontal="center" vertical="center"/>
    </xf>
    <xf numFmtId="49" fontId="14" fillId="8" borderId="12" xfId="0" applyNumberFormat="1" applyFont="1" applyFill="1" applyBorder="1" applyAlignment="1">
      <alignment horizontal="left" vertical="center"/>
    </xf>
    <xf numFmtId="0" fontId="0" fillId="8" borderId="12" xfId="0" applyFill="1" applyBorder="1" applyAlignment="1">
      <alignment vertical="center"/>
    </xf>
    <xf numFmtId="49" fontId="15" fillId="8" borderId="12" xfId="0" applyNumberFormat="1" applyFont="1" applyFill="1" applyBorder="1" applyAlignment="1">
      <alignment horizontal="center" vertical="center" wrapText="1"/>
    </xf>
    <xf numFmtId="49" fontId="16" fillId="8" borderId="12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49" fontId="0" fillId="8" borderId="12" xfId="0" applyNumberFormat="1" applyFill="1" applyBorder="1" applyAlignment="1">
      <alignment horizontal="center" vertical="center"/>
    </xf>
    <xf numFmtId="49" fontId="0" fillId="8" borderId="12" xfId="0" applyNumberFormat="1" applyFill="1" applyBorder="1" applyAlignment="1">
      <alignment horizontal="left" vertical="center"/>
    </xf>
    <xf numFmtId="0" fontId="17" fillId="8" borderId="12" xfId="0" applyFont="1" applyFill="1" applyBorder="1" applyAlignment="1">
      <alignment vertical="center"/>
    </xf>
    <xf numFmtId="14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  <xf numFmtId="10" fontId="0" fillId="0" borderId="12" xfId="0" applyNumberFormat="1" applyFill="1" applyBorder="1" applyAlignment="1">
      <alignment vertical="center"/>
    </xf>
    <xf numFmtId="0" fontId="0" fillId="8" borderId="13" xfId="0" applyFill="1" applyBorder="1" applyAlignment="1">
      <alignment vertical="center"/>
    </xf>
    <xf numFmtId="0" fontId="0" fillId="9" borderId="13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 wrapText="1"/>
    </xf>
    <xf numFmtId="0" fontId="14" fillId="9" borderId="12" xfId="0" applyFont="1" applyFill="1" applyBorder="1" applyAlignment="1">
      <alignment horizontal="center" vertical="center" wrapText="1"/>
    </xf>
    <xf numFmtId="0" fontId="17" fillId="8" borderId="12" xfId="0" applyFont="1" applyFill="1" applyBorder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10" fontId="0" fillId="9" borderId="12" xfId="0" applyNumberFormat="1" applyFill="1" applyBorder="1" applyAlignment="1">
      <alignment vertical="center"/>
    </xf>
    <xf numFmtId="0" fontId="0" fillId="10" borderId="14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19" fillId="11" borderId="12" xfId="0" applyFont="1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/>
    </xf>
    <xf numFmtId="0" fontId="0" fillId="9" borderId="12" xfId="0" applyFill="1" applyBorder="1" applyAlignment="1">
      <alignment vertical="center"/>
    </xf>
    <xf numFmtId="4" fontId="19" fillId="11" borderId="12" xfId="0" applyNumberFormat="1" applyFont="1" applyFill="1" applyBorder="1" applyAlignment="1">
      <alignment horizontal="center" vertical="center"/>
    </xf>
    <xf numFmtId="10" fontId="0" fillId="11" borderId="12" xfId="0" applyNumberFormat="1" applyFill="1" applyBorder="1" applyAlignment="1">
      <alignment horizontal="center" vertical="center"/>
    </xf>
    <xf numFmtId="0" fontId="19" fillId="11" borderId="13" xfId="0" applyFont="1" applyFill="1" applyBorder="1" applyAlignment="1">
      <alignment horizontal="center" vertical="center" wrapText="1"/>
    </xf>
    <xf numFmtId="0" fontId="0" fillId="11" borderId="16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10" fontId="0" fillId="12" borderId="12" xfId="0" applyNumberFormat="1" applyFill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43" fontId="13" fillId="0" borderId="0" xfId="1" applyFont="1" applyAlignment="1"/>
    <xf numFmtId="49" fontId="0" fillId="7" borderId="0" xfId="0" applyNumberFormat="1" applyFill="1" applyAlignment="1">
      <alignment horizontal="center" vertical="top"/>
    </xf>
    <xf numFmtId="49" fontId="0" fillId="7" borderId="0" xfId="0" applyNumberFormat="1" applyFill="1" applyAlignment="1">
      <alignment horizontal="left" vertical="center"/>
    </xf>
    <xf numFmtId="14" fontId="0" fillId="0" borderId="0" xfId="0" applyNumberFormat="1"/>
    <xf numFmtId="0" fontId="18" fillId="0" borderId="0" xfId="0" applyFont="1"/>
    <xf numFmtId="14" fontId="0" fillId="0" borderId="0" xfId="0" applyNumberFormat="1" applyAlignment="1">
      <alignment horizontal="center" vertical="center"/>
    </xf>
    <xf numFmtId="49" fontId="0" fillId="7" borderId="0" xfId="0" applyNumberFormat="1" applyFill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9" borderId="12" xfId="0" applyFont="1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10" fontId="0" fillId="9" borderId="12" xfId="0" applyNumberFormat="1" applyFill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43" fontId="13" fillId="0" borderId="0" xfId="0" applyNumberFormat="1" applyFont="1" applyAlignment="1">
      <alignment horizontal="center" vertical="center"/>
    </xf>
    <xf numFmtId="49" fontId="15" fillId="8" borderId="12" xfId="0" applyNumberFormat="1" applyFont="1" applyFill="1" applyBorder="1" applyAlignment="1">
      <alignment horizontal="center" vertical="center"/>
    </xf>
    <xf numFmtId="49" fontId="16" fillId="8" borderId="12" xfId="0" applyNumberFormat="1" applyFont="1" applyFill="1" applyBorder="1" applyAlignment="1">
      <alignment horizontal="center" vertical="center"/>
    </xf>
    <xf numFmtId="0" fontId="15" fillId="8" borderId="13" xfId="0" applyFont="1" applyFill="1" applyBorder="1" applyAlignment="1">
      <alignment horizontal="center" vertical="center"/>
    </xf>
    <xf numFmtId="0" fontId="0" fillId="12" borderId="0" xfId="0" applyFill="1"/>
    <xf numFmtId="2" fontId="0" fillId="0" borderId="0" xfId="0" applyNumberFormat="1"/>
    <xf numFmtId="10" fontId="0" fillId="0" borderId="12" xfId="0" applyNumberFormat="1" applyBorder="1" applyAlignment="1">
      <alignment vertical="center"/>
    </xf>
    <xf numFmtId="0" fontId="0" fillId="10" borderId="14" xfId="0" applyFill="1" applyBorder="1" applyAlignment="1">
      <alignment horizontal="center"/>
    </xf>
    <xf numFmtId="4" fontId="19" fillId="11" borderId="12" xfId="0" applyNumberFormat="1" applyFont="1" applyFill="1" applyBorder="1" applyAlignment="1">
      <alignment vertical="center"/>
    </xf>
    <xf numFmtId="0" fontId="19" fillId="11" borderId="13" xfId="0" applyFont="1" applyFill="1" applyBorder="1" applyAlignment="1">
      <alignment vertical="center" wrapText="1"/>
    </xf>
    <xf numFmtId="2" fontId="19" fillId="11" borderId="12" xfId="0" applyNumberFormat="1" applyFont="1" applyFill="1" applyBorder="1" applyAlignment="1">
      <alignment vertical="center"/>
    </xf>
    <xf numFmtId="10" fontId="0" fillId="12" borderId="12" xfId="0" applyNumberFormat="1" applyFill="1" applyBorder="1" applyAlignment="1">
      <alignment vertical="center"/>
    </xf>
    <xf numFmtId="10" fontId="0" fillId="11" borderId="12" xfId="0" applyNumberFormat="1" applyFill="1" applyBorder="1" applyAlignment="1">
      <alignment vertical="center"/>
    </xf>
    <xf numFmtId="2" fontId="0" fillId="11" borderId="12" xfId="0" applyNumberFormat="1" applyFill="1" applyBorder="1" applyAlignment="1">
      <alignment vertical="center"/>
    </xf>
    <xf numFmtId="0" fontId="0" fillId="13" borderId="0" xfId="0" applyFill="1"/>
    <xf numFmtId="0" fontId="13" fillId="0" borderId="0" xfId="0" applyFont="1" applyAlignment="1">
      <alignment horizontal="center"/>
    </xf>
    <xf numFmtId="2" fontId="13" fillId="0" borderId="0" xfId="0" applyNumberFormat="1" applyFont="1"/>
    <xf numFmtId="0" fontId="0" fillId="3" borderId="0" xfId="0" applyFill="1"/>
    <xf numFmtId="49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3" borderId="0" xfId="0" applyNumberFormat="1" applyFill="1" applyAlignment="1">
      <alignment horizontal="left"/>
    </xf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2" fontId="0" fillId="3" borderId="0" xfId="0" applyNumberFormat="1" applyFill="1"/>
    <xf numFmtId="0" fontId="0" fillId="12" borderId="0" xfId="0" applyFill="1" applyAlignment="1">
      <alignment horizontal="left"/>
    </xf>
    <xf numFmtId="0" fontId="19" fillId="11" borderId="12" xfId="0" applyFont="1" applyFill="1" applyBorder="1" applyAlignment="1">
      <alignment vertical="center"/>
    </xf>
    <xf numFmtId="4" fontId="0" fillId="0" borderId="0" xfId="0" applyNumberFormat="1"/>
    <xf numFmtId="183" fontId="0" fillId="0" borderId="0" xfId="0" applyNumberFormat="1"/>
    <xf numFmtId="4" fontId="0" fillId="3" borderId="0" xfId="0" applyNumberFormat="1" applyFill="1"/>
    <xf numFmtId="183" fontId="0" fillId="3" borderId="0" xfId="0" applyNumberFormat="1" applyFill="1"/>
    <xf numFmtId="14" fontId="0" fillId="0" borderId="0" xfId="50" applyNumberFormat="1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21" fillId="4" borderId="0" xfId="0" applyFont="1" applyFill="1"/>
    <xf numFmtId="14" fontId="21" fillId="4" borderId="0" xfId="0" applyNumberFormat="1" applyFont="1" applyFill="1"/>
    <xf numFmtId="0" fontId="21" fillId="4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21" fillId="0" borderId="0" xfId="0" applyFont="1" applyFill="1"/>
    <xf numFmtId="0" fontId="22" fillId="15" borderId="11" xfId="0" applyFont="1" applyFill="1" applyBorder="1"/>
    <xf numFmtId="14" fontId="21" fillId="7" borderId="17" xfId="0" applyNumberFormat="1" applyFont="1" applyFill="1" applyBorder="1" applyAlignment="1">
      <alignment horizontal="center" vertical="center"/>
    </xf>
    <xf numFmtId="14" fontId="21" fillId="7" borderId="10" xfId="0" applyNumberFormat="1" applyFont="1" applyFill="1" applyBorder="1" applyAlignment="1">
      <alignment horizontal="center" vertical="center"/>
    </xf>
    <xf numFmtId="14" fontId="23" fillId="3" borderId="1" xfId="0" applyNumberFormat="1" applyFont="1" applyFill="1" applyBorder="1" applyAlignment="1">
      <alignment horizontal="center" vertical="center"/>
    </xf>
    <xf numFmtId="0" fontId="21" fillId="15" borderId="18" xfId="0" applyFont="1" applyFill="1" applyBorder="1"/>
    <xf numFmtId="184" fontId="21" fillId="15" borderId="0" xfId="0" applyNumberFormat="1" applyFont="1" applyFill="1"/>
    <xf numFmtId="17" fontId="21" fillId="4" borderId="1" xfId="0" applyNumberFormat="1" applyFont="1" applyFill="1" applyBorder="1" applyAlignment="1">
      <alignment horizontal="center"/>
    </xf>
    <xf numFmtId="14" fontId="21" fillId="4" borderId="1" xfId="0" applyNumberFormat="1" applyFont="1" applyFill="1" applyBorder="1" applyAlignment="1">
      <alignment horizontal="center"/>
    </xf>
    <xf numFmtId="0" fontId="24" fillId="15" borderId="18" xfId="0" applyFont="1" applyFill="1" applyBorder="1"/>
    <xf numFmtId="14" fontId="21" fillId="15" borderId="0" xfId="0" applyNumberFormat="1" applyFont="1" applyFill="1"/>
    <xf numFmtId="14" fontId="21" fillId="15" borderId="19" xfId="0" applyNumberFormat="1" applyFont="1" applyFill="1" applyBorder="1"/>
    <xf numFmtId="0" fontId="21" fillId="15" borderId="0" xfId="0" applyFont="1" applyFill="1" applyAlignment="1">
      <alignment vertical="top" wrapText="1"/>
    </xf>
    <xf numFmtId="0" fontId="21" fillId="15" borderId="19" xfId="0" applyFont="1" applyFill="1" applyBorder="1" applyAlignment="1">
      <alignment vertical="top" wrapText="1"/>
    </xf>
    <xf numFmtId="0" fontId="22" fillId="15" borderId="18" xfId="0" applyFont="1" applyFill="1" applyBorder="1"/>
    <xf numFmtId="0" fontId="21" fillId="15" borderId="18" xfId="0" applyFont="1" applyFill="1" applyBorder="1" applyAlignment="1">
      <alignment horizontal="left" vertical="top" wrapText="1"/>
    </xf>
    <xf numFmtId="0" fontId="21" fillId="15" borderId="0" xfId="0" applyFont="1" applyFill="1" applyAlignment="1">
      <alignment horizontal="left" vertical="top" wrapText="1"/>
    </xf>
    <xf numFmtId="0" fontId="21" fillId="15" borderId="19" xfId="0" applyFont="1" applyFill="1" applyBorder="1" applyAlignment="1">
      <alignment horizontal="left" vertical="top" wrapText="1"/>
    </xf>
    <xf numFmtId="0" fontId="21" fillId="14" borderId="0" xfId="0" applyFont="1" applyFill="1"/>
    <xf numFmtId="0" fontId="21" fillId="15" borderId="18" xfId="0" applyFont="1" applyFill="1" applyBorder="1" applyAlignment="1">
      <alignment vertical="top" wrapText="1"/>
    </xf>
    <xf numFmtId="0" fontId="22" fillId="15" borderId="18" xfId="0" applyFont="1" applyFill="1" applyBorder="1" applyAlignment="1">
      <alignment vertical="top" wrapText="1"/>
    </xf>
    <xf numFmtId="0" fontId="21" fillId="15" borderId="0" xfId="0" applyFont="1" applyFill="1" applyAlignment="1">
      <alignment horizontal="center"/>
    </xf>
    <xf numFmtId="184" fontId="25" fillId="7" borderId="0" xfId="0" applyNumberFormat="1" applyFont="1" applyFill="1"/>
    <xf numFmtId="0" fontId="21" fillId="15" borderId="20" xfId="0" applyFont="1" applyFill="1" applyBorder="1" applyAlignment="1">
      <alignment vertical="top" wrapText="1"/>
    </xf>
    <xf numFmtId="0" fontId="21" fillId="15" borderId="6" xfId="0" applyFont="1" applyFill="1" applyBorder="1" applyAlignment="1">
      <alignment vertical="top" wrapText="1"/>
    </xf>
    <xf numFmtId="0" fontId="21" fillId="15" borderId="21" xfId="0" applyFont="1" applyFill="1" applyBorder="1" applyAlignment="1">
      <alignment vertical="top" wrapText="1"/>
    </xf>
    <xf numFmtId="0" fontId="21" fillId="10" borderId="0" xfId="0" applyFont="1" applyFill="1" applyAlignment="1">
      <alignment horizontal="left" vertical="top" wrapText="1"/>
    </xf>
    <xf numFmtId="0" fontId="21" fillId="4" borderId="1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14" fontId="21" fillId="4" borderId="4" xfId="0" applyNumberFormat="1" applyFont="1" applyFill="1" applyBorder="1" applyAlignment="1">
      <alignment horizontal="center"/>
    </xf>
    <xf numFmtId="0" fontId="22" fillId="10" borderId="5" xfId="0" applyFont="1" applyFill="1" applyBorder="1" applyAlignment="1">
      <alignment horizontal="center"/>
    </xf>
    <xf numFmtId="14" fontId="21" fillId="10" borderId="22" xfId="0" applyNumberFormat="1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/>
    </xf>
    <xf numFmtId="0" fontId="24" fillId="0" borderId="0" xfId="56" applyFont="1" applyAlignment="1">
      <alignment vertical="top"/>
    </xf>
    <xf numFmtId="0" fontId="5" fillId="0" borderId="0" xfId="56" applyFont="1" applyAlignment="1">
      <alignment horizontal="left" vertical="top" wrapText="1"/>
    </xf>
    <xf numFmtId="0" fontId="5" fillId="0" borderId="0" xfId="56" applyFont="1" applyAlignment="1">
      <alignment horizontal="left" vertical="top"/>
    </xf>
    <xf numFmtId="0" fontId="24" fillId="11" borderId="0" xfId="56" applyFont="1" applyFill="1" applyAlignment="1">
      <alignment horizontal="center" vertical="top"/>
    </xf>
    <xf numFmtId="0" fontId="26" fillId="0" borderId="0" xfId="56" applyFont="1" applyAlignment="1">
      <alignment vertical="top"/>
    </xf>
    <xf numFmtId="0" fontId="27" fillId="0" borderId="0" xfId="56" applyFont="1" applyAlignment="1">
      <alignment horizontal="center" vertical="top"/>
    </xf>
    <xf numFmtId="0" fontId="24" fillId="4" borderId="23" xfId="57" applyFont="1" applyFill="1" applyBorder="1" applyAlignment="1">
      <alignment vertical="top"/>
    </xf>
    <xf numFmtId="185" fontId="28" fillId="16" borderId="23" xfId="49" applyNumberFormat="1" applyFont="1" applyFill="1" applyBorder="1" applyAlignment="1">
      <alignment horizontal="right" vertical="top" wrapText="1"/>
    </xf>
    <xf numFmtId="185" fontId="28" fillId="16" borderId="23" xfId="49" applyNumberFormat="1" applyFont="1" applyFill="1" applyBorder="1" applyAlignment="1">
      <alignment horizontal="right" vertical="center"/>
    </xf>
    <xf numFmtId="185" fontId="28" fillId="0" borderId="23" xfId="49" applyNumberFormat="1" applyFont="1" applyBorder="1" applyAlignment="1">
      <alignment horizontal="right" vertical="center"/>
    </xf>
    <xf numFmtId="185" fontId="28" fillId="7" borderId="6" xfId="49" applyNumberFormat="1" applyFont="1" applyFill="1" applyBorder="1" applyAlignment="1">
      <alignment horizontal="right" vertical="center"/>
    </xf>
    <xf numFmtId="0" fontId="13" fillId="0" borderId="0" xfId="64" applyFont="1" applyAlignment="1">
      <alignment vertical="top"/>
    </xf>
    <xf numFmtId="186" fontId="24" fillId="0" borderId="0" xfId="64" applyNumberFormat="1" applyFont="1" applyAlignment="1">
      <alignment horizontal="right" vertical="top"/>
    </xf>
    <xf numFmtId="0" fontId="24" fillId="0" borderId="0" xfId="57" applyFont="1" applyAlignment="1">
      <alignment vertical="top"/>
    </xf>
    <xf numFmtId="185" fontId="20" fillId="0" borderId="0" xfId="1" applyNumberFormat="1" applyFont="1" applyFill="1" applyAlignment="1">
      <alignment horizontal="right" vertical="center"/>
    </xf>
    <xf numFmtId="0" fontId="18" fillId="8" borderId="0" xfId="56" applyFont="1" applyFill="1" applyAlignment="1">
      <alignment vertical="center"/>
    </xf>
    <xf numFmtId="185" fontId="29" fillId="8" borderId="0" xfId="1" applyNumberFormat="1" applyFont="1" applyFill="1" applyAlignment="1">
      <alignment horizontal="right" vertical="center"/>
    </xf>
    <xf numFmtId="185" fontId="24" fillId="0" borderId="0" xfId="1" applyNumberFormat="1" applyFont="1" applyAlignment="1">
      <alignment horizontal="right" vertical="top"/>
    </xf>
    <xf numFmtId="185" fontId="20" fillId="0" borderId="0" xfId="1" applyNumberFormat="1" applyFont="1" applyFill="1" applyBorder="1" applyAlignment="1">
      <alignment horizontal="right" vertical="center"/>
    </xf>
    <xf numFmtId="0" fontId="18" fillId="8" borderId="0" xfId="57" applyFont="1" applyFill="1" applyAlignment="1">
      <alignment vertical="top"/>
    </xf>
    <xf numFmtId="185" fontId="29" fillId="8" borderId="0" xfId="1" applyNumberFormat="1" applyFont="1" applyFill="1" applyBorder="1" applyAlignment="1">
      <alignment horizontal="right" vertical="center"/>
    </xf>
    <xf numFmtId="0" fontId="28" fillId="0" borderId="24" xfId="64" applyFont="1" applyBorder="1">
      <alignment vertical="center"/>
    </xf>
    <xf numFmtId="185" fontId="28" fillId="0" borderId="24" xfId="1" applyNumberFormat="1" applyFont="1" applyBorder="1" applyAlignment="1">
      <alignment horizontal="right" vertical="center"/>
    </xf>
    <xf numFmtId="185" fontId="28" fillId="0" borderId="25" xfId="1" applyNumberFormat="1" applyFont="1" applyBorder="1" applyAlignment="1">
      <alignment horizontal="right" vertical="center"/>
    </xf>
    <xf numFmtId="0" fontId="28" fillId="0" borderId="0" xfId="64" applyFont="1" applyBorder="1">
      <alignment vertical="center"/>
    </xf>
    <xf numFmtId="185" fontId="28" fillId="0" borderId="0" xfId="1" applyNumberFormat="1" applyFont="1" applyBorder="1" applyAlignment="1">
      <alignment horizontal="right" vertical="center"/>
    </xf>
    <xf numFmtId="0" fontId="28" fillId="11" borderId="0" xfId="64" applyFont="1" applyFill="1" applyBorder="1">
      <alignment vertical="center"/>
    </xf>
    <xf numFmtId="185" fontId="28" fillId="11" borderId="0" xfId="1" applyNumberFormat="1" applyFont="1" applyFill="1" applyBorder="1" applyAlignment="1">
      <alignment horizontal="right" vertical="center"/>
    </xf>
    <xf numFmtId="0" fontId="28" fillId="11" borderId="0" xfId="64" applyFont="1" applyFill="1">
      <alignment vertical="center"/>
    </xf>
    <xf numFmtId="186" fontId="28" fillId="11" borderId="0" xfId="64" applyNumberFormat="1" applyFont="1" applyFill="1" applyAlignment="1">
      <alignment horizontal="right" vertical="center"/>
    </xf>
    <xf numFmtId="0" fontId="28" fillId="0" borderId="0" xfId="64" applyFont="1">
      <alignment vertical="center"/>
    </xf>
    <xf numFmtId="186" fontId="28" fillId="0" borderId="0" xfId="64" applyNumberFormat="1" applyFont="1" applyAlignment="1">
      <alignment horizontal="right" vertical="center"/>
    </xf>
    <xf numFmtId="0" fontId="24" fillId="11" borderId="0" xfId="56" applyFont="1" applyFill="1" applyAlignment="1">
      <alignment vertical="top" wrapText="1"/>
    </xf>
    <xf numFmtId="0" fontId="24" fillId="17" borderId="0" xfId="56" applyFont="1" applyFill="1" applyAlignment="1">
      <alignment vertical="top"/>
    </xf>
    <xf numFmtId="43" fontId="24" fillId="0" borderId="0" xfId="56" applyNumberFormat="1" applyFont="1" applyAlignment="1">
      <alignment vertical="top"/>
    </xf>
    <xf numFmtId="185" fontId="24" fillId="0" borderId="0" xfId="56" applyNumberFormat="1" applyFont="1" applyAlignment="1">
      <alignment vertical="top"/>
    </xf>
    <xf numFmtId="185" fontId="23" fillId="0" borderId="0" xfId="56" applyNumberFormat="1" applyFont="1" applyAlignment="1">
      <alignment vertical="top"/>
    </xf>
    <xf numFmtId="185" fontId="23" fillId="0" borderId="0" xfId="1" applyNumberFormat="1" applyFont="1" applyAlignment="1">
      <alignment vertical="top"/>
    </xf>
    <xf numFmtId="0" fontId="24" fillId="4" borderId="0" xfId="56" applyFont="1" applyFill="1" applyAlignment="1">
      <alignment vertical="top"/>
    </xf>
    <xf numFmtId="185" fontId="30" fillId="0" borderId="0" xfId="56" applyNumberFormat="1" applyFont="1" applyAlignment="1">
      <alignment vertical="top"/>
    </xf>
    <xf numFmtId="185" fontId="30" fillId="0" borderId="0" xfId="1" applyNumberFormat="1" applyFont="1" applyAlignment="1">
      <alignment vertical="top"/>
    </xf>
    <xf numFmtId="0" fontId="30" fillId="0" borderId="0" xfId="56" applyFont="1" applyAlignment="1">
      <alignment vertical="top"/>
    </xf>
    <xf numFmtId="0" fontId="0" fillId="0" borderId="0" xfId="63">
      <alignment vertical="center"/>
    </xf>
    <xf numFmtId="0" fontId="31" fillId="0" borderId="0" xfId="68">
      <alignment vertical="center"/>
    </xf>
    <xf numFmtId="0" fontId="21" fillId="0" borderId="0" xfId="63" applyFont="1">
      <alignment vertical="center"/>
    </xf>
    <xf numFmtId="0" fontId="21" fillId="0" borderId="0" xfId="63" applyFont="1" applyAlignment="1">
      <alignment horizontal="center" vertical="center"/>
    </xf>
    <xf numFmtId="0" fontId="21" fillId="0" borderId="0" xfId="63" applyFont="1" applyAlignment="1">
      <alignment horizontal="left" vertical="center" indent="1"/>
    </xf>
    <xf numFmtId="0" fontId="32" fillId="0" borderId="0" xfId="68" applyFont="1">
      <alignment vertical="center"/>
    </xf>
    <xf numFmtId="0" fontId="33" fillId="0" borderId="0" xfId="63" applyFont="1" applyAlignment="1">
      <alignment horizontal="left" vertical="center" indent="1"/>
    </xf>
    <xf numFmtId="0" fontId="33" fillId="0" borderId="0" xfId="63" applyFont="1">
      <alignment vertical="center"/>
    </xf>
    <xf numFmtId="0" fontId="34" fillId="0" borderId="0" xfId="68" applyFont="1">
      <alignment vertical="center"/>
    </xf>
    <xf numFmtId="57" fontId="21" fillId="0" borderId="0" xfId="63" applyNumberFormat="1" applyFont="1">
      <alignment vertical="center"/>
    </xf>
    <xf numFmtId="0" fontId="21" fillId="0" borderId="0" xfId="63" applyFont="1" applyAlignment="1">
      <alignment horizontal="right" vertical="center"/>
    </xf>
    <xf numFmtId="0" fontId="35" fillId="0" borderId="0" xfId="63" applyFont="1">
      <alignment vertical="center"/>
    </xf>
    <xf numFmtId="0" fontId="31" fillId="0" borderId="0" xfId="6" applyAlignment="1">
      <alignment vertical="center"/>
    </xf>
    <xf numFmtId="0" fontId="0" fillId="0" borderId="0" xfId="53"/>
    <xf numFmtId="0" fontId="36" fillId="18" borderId="4" xfId="55" applyFont="1" applyFill="1" applyBorder="1" applyAlignment="1">
      <alignment horizontal="center" vertical="center" wrapText="1"/>
    </xf>
    <xf numFmtId="0" fontId="37" fillId="18" borderId="4" xfId="55" applyFont="1" applyFill="1" applyBorder="1" applyAlignment="1">
      <alignment horizontal="center" vertical="center" wrapText="1"/>
    </xf>
    <xf numFmtId="0" fontId="36" fillId="18" borderId="5" xfId="55" applyFont="1" applyFill="1" applyBorder="1" applyAlignment="1">
      <alignment horizontal="center" vertical="center" wrapText="1"/>
    </xf>
    <xf numFmtId="0" fontId="36" fillId="18" borderId="2" xfId="55" applyFont="1" applyFill="1" applyBorder="1" applyAlignment="1">
      <alignment horizontal="center" vertical="center" wrapText="1"/>
    </xf>
    <xf numFmtId="0" fontId="37" fillId="18" borderId="5" xfId="55" applyFont="1" applyFill="1" applyBorder="1" applyAlignment="1">
      <alignment horizontal="center" vertical="center" wrapText="1"/>
    </xf>
    <xf numFmtId="0" fontId="36" fillId="18" borderId="26" xfId="55" applyFont="1" applyFill="1" applyBorder="1" applyAlignment="1">
      <alignment horizontal="center" vertical="center" wrapText="1"/>
    </xf>
    <xf numFmtId="0" fontId="37" fillId="18" borderId="26" xfId="55" applyFont="1" applyFill="1" applyBorder="1" applyAlignment="1">
      <alignment horizontal="center" vertical="center" wrapText="1"/>
    </xf>
    <xf numFmtId="0" fontId="37" fillId="18" borderId="1" xfId="55" applyFont="1" applyFill="1" applyBorder="1" applyAlignment="1">
      <alignment horizontal="center" vertical="center" wrapText="1"/>
    </xf>
    <xf numFmtId="10" fontId="37" fillId="0" borderId="1" xfId="59" applyNumberFormat="1" applyFont="1" applyBorder="1" applyAlignment="1">
      <alignment horizontal="center" vertical="center" wrapText="1"/>
    </xf>
    <xf numFmtId="10" fontId="38" fillId="0" borderId="1" xfId="55" applyNumberFormat="1" applyFont="1" applyBorder="1" applyAlignment="1">
      <alignment horizontal="center" vertical="center" wrapText="1"/>
    </xf>
    <xf numFmtId="9" fontId="38" fillId="0" borderId="1" xfId="55" applyNumberFormat="1" applyFont="1" applyBorder="1" applyAlignment="1">
      <alignment horizontal="center" vertical="center" wrapText="1"/>
    </xf>
    <xf numFmtId="0" fontId="36" fillId="18" borderId="27" xfId="55" applyFont="1" applyFill="1" applyBorder="1" applyAlignment="1">
      <alignment horizontal="center" vertical="center" wrapText="1"/>
    </xf>
    <xf numFmtId="0" fontId="37" fillId="19" borderId="1" xfId="55" applyFont="1" applyFill="1" applyBorder="1" applyAlignment="1">
      <alignment horizontal="center" vertical="center" wrapText="1"/>
    </xf>
    <xf numFmtId="10" fontId="37" fillId="11" borderId="1" xfId="59" applyNumberFormat="1" applyFont="1" applyFill="1" applyBorder="1" applyAlignment="1">
      <alignment horizontal="center" vertical="center" wrapText="1"/>
    </xf>
    <xf numFmtId="10" fontId="38" fillId="11" borderId="1" xfId="55" applyNumberFormat="1" applyFont="1" applyFill="1" applyBorder="1" applyAlignment="1">
      <alignment horizontal="center" vertical="center" wrapText="1"/>
    </xf>
    <xf numFmtId="9" fontId="38" fillId="11" borderId="1" xfId="55" applyNumberFormat="1" applyFont="1" applyFill="1" applyBorder="1" applyAlignment="1">
      <alignment horizontal="center" vertical="center" wrapText="1"/>
    </xf>
    <xf numFmtId="10" fontId="39" fillId="0" borderId="1" xfId="55" applyNumberFormat="1" applyFont="1" applyBorder="1" applyAlignment="1">
      <alignment horizontal="center" vertical="center" wrapText="1"/>
    </xf>
    <xf numFmtId="0" fontId="37" fillId="18" borderId="2" xfId="55" applyFont="1" applyFill="1" applyBorder="1" applyAlignment="1">
      <alignment horizontal="center" vertical="center" wrapText="1"/>
    </xf>
    <xf numFmtId="0" fontId="0" fillId="11" borderId="1" xfId="53" applyFill="1" applyBorder="1" applyAlignment="1">
      <alignment horizontal="center"/>
    </xf>
    <xf numFmtId="0" fontId="0" fillId="11" borderId="1" xfId="53" applyFont="1" applyFill="1" applyBorder="1" applyAlignment="1">
      <alignment horizontal="center"/>
    </xf>
    <xf numFmtId="0" fontId="0" fillId="15" borderId="1" xfId="53" applyFill="1" applyBorder="1" applyAlignment="1">
      <alignment horizontal="center"/>
    </xf>
    <xf numFmtId="0" fontId="0" fillId="15" borderId="1" xfId="53" applyFont="1" applyFill="1" applyBorder="1" applyAlignment="1">
      <alignment horizontal="center"/>
    </xf>
    <xf numFmtId="10" fontId="39" fillId="0" borderId="1" xfId="55" applyNumberFormat="1" applyFont="1" applyFill="1" applyBorder="1" applyAlignment="1">
      <alignment horizontal="center" vertical="center" wrapText="1"/>
    </xf>
    <xf numFmtId="10" fontId="40" fillId="0" borderId="1" xfId="55" applyNumberFormat="1" applyFont="1" applyBorder="1" applyAlignment="1">
      <alignment horizontal="center" vertical="center" wrapText="1"/>
    </xf>
    <xf numFmtId="10" fontId="40" fillId="0" borderId="5" xfId="55" applyNumberFormat="1" applyFont="1" applyBorder="1" applyAlignment="1">
      <alignment horizontal="center" vertical="center" wrapText="1"/>
    </xf>
    <xf numFmtId="10" fontId="38" fillId="0" borderId="5" xfId="55" applyNumberFormat="1" applyFont="1" applyFill="1" applyBorder="1" applyAlignment="1">
      <alignment horizontal="center" vertical="center" wrapText="1"/>
    </xf>
    <xf numFmtId="10" fontId="38" fillId="0" borderId="2" xfId="55" applyNumberFormat="1" applyFont="1" applyBorder="1" applyAlignment="1">
      <alignment horizontal="center" vertical="center" wrapText="1"/>
    </xf>
    <xf numFmtId="10" fontId="38" fillId="0" borderId="1" xfId="55" applyNumberFormat="1" applyFont="1" applyFill="1" applyBorder="1" applyAlignment="1">
      <alignment horizontal="center" vertical="center" wrapText="1"/>
    </xf>
    <xf numFmtId="10" fontId="40" fillId="11" borderId="1" xfId="55" applyNumberFormat="1" applyFont="1" applyFill="1" applyBorder="1" applyAlignment="1">
      <alignment horizontal="center" vertical="center" wrapText="1"/>
    </xf>
    <xf numFmtId="10" fontId="40" fillId="11" borderId="5" xfId="55" applyNumberFormat="1" applyFont="1" applyFill="1" applyBorder="1" applyAlignment="1">
      <alignment horizontal="center" vertical="center" wrapText="1"/>
    </xf>
    <xf numFmtId="10" fontId="38" fillId="11" borderId="2" xfId="55" applyNumberFormat="1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38" fillId="11" borderId="5" xfId="55" applyNumberFormat="1" applyFont="1" applyFill="1" applyBorder="1" applyAlignment="1">
      <alignment horizontal="center" vertical="center" wrapText="1"/>
    </xf>
    <xf numFmtId="0" fontId="36" fillId="18" borderId="22" xfId="55" applyFont="1" applyFill="1" applyBorder="1" applyAlignment="1">
      <alignment horizontal="center" vertical="center" wrapText="1"/>
    </xf>
    <xf numFmtId="0" fontId="36" fillId="18" borderId="1" xfId="55" applyFont="1" applyFill="1" applyBorder="1" applyAlignment="1">
      <alignment horizontal="center" vertical="center" wrapText="1"/>
    </xf>
    <xf numFmtId="185" fontId="38" fillId="0" borderId="2" xfId="1" applyNumberFormat="1" applyFont="1" applyBorder="1" applyAlignment="1">
      <alignment horizontal="center" vertical="center" wrapText="1"/>
    </xf>
    <xf numFmtId="185" fontId="38" fillId="12" borderId="2" xfId="1" applyNumberFormat="1" applyFont="1" applyFill="1" applyBorder="1" applyAlignment="1">
      <alignment horizontal="center" vertical="center" wrapText="1"/>
    </xf>
    <xf numFmtId="185" fontId="38" fillId="11" borderId="2" xfId="1" applyNumberFormat="1" applyFont="1" applyFill="1" applyBorder="1" applyAlignment="1">
      <alignment horizontal="center" vertical="center" wrapText="1"/>
    </xf>
    <xf numFmtId="185" fontId="40" fillId="11" borderId="2" xfId="1" applyNumberFormat="1" applyFont="1" applyFill="1" applyBorder="1" applyAlignment="1">
      <alignment horizontal="center" vertical="center" wrapText="1"/>
    </xf>
    <xf numFmtId="185" fontId="43" fillId="11" borderId="2" xfId="0" applyNumberFormat="1" applyFont="1" applyFill="1" applyBorder="1" applyAlignment="1">
      <alignment horizontal="center" vertical="center" wrapText="1"/>
    </xf>
    <xf numFmtId="0" fontId="36" fillId="18" borderId="11" xfId="55" applyFont="1" applyFill="1" applyBorder="1" applyAlignment="1">
      <alignment horizontal="center" vertical="center" wrapText="1"/>
    </xf>
    <xf numFmtId="0" fontId="37" fillId="18" borderId="10" xfId="55" applyFont="1" applyFill="1" applyBorder="1" applyAlignment="1">
      <alignment horizontal="center" vertical="center" wrapText="1"/>
    </xf>
    <xf numFmtId="185" fontId="40" fillId="0" borderId="2" xfId="1" applyNumberFormat="1" applyFont="1" applyBorder="1" applyAlignment="1">
      <alignment horizontal="center" vertical="center" wrapText="1"/>
    </xf>
    <xf numFmtId="187" fontId="38" fillId="0" borderId="1" xfId="55" applyNumberFormat="1" applyFont="1" applyBorder="1" applyAlignment="1">
      <alignment horizontal="center" vertical="center" wrapText="1"/>
    </xf>
    <xf numFmtId="0" fontId="44" fillId="0" borderId="1" xfId="55" applyFont="1" applyBorder="1" applyAlignment="1">
      <alignment horizontal="left" vertical="center" wrapText="1"/>
    </xf>
    <xf numFmtId="187" fontId="38" fillId="11" borderId="1" xfId="55" applyNumberFormat="1" applyFont="1" applyFill="1" applyBorder="1" applyAlignment="1">
      <alignment horizontal="center" vertical="center" wrapText="1"/>
    </xf>
    <xf numFmtId="0" fontId="44" fillId="11" borderId="1" xfId="55" applyFont="1" applyFill="1" applyBorder="1" applyAlignment="1">
      <alignment horizontal="left" vertical="center" wrapText="1"/>
    </xf>
    <xf numFmtId="185" fontId="38" fillId="0" borderId="1" xfId="1" applyNumberFormat="1" applyFont="1" applyBorder="1" applyAlignment="1">
      <alignment horizontal="center" vertical="center" wrapText="1"/>
    </xf>
    <xf numFmtId="0" fontId="45" fillId="0" borderId="1" xfId="55" applyFont="1" applyBorder="1" applyAlignment="1">
      <alignment horizontal="center" vertical="center"/>
    </xf>
    <xf numFmtId="0" fontId="45" fillId="11" borderId="1" xfId="55" applyFont="1" applyFill="1" applyBorder="1" applyAlignment="1">
      <alignment horizontal="center" vertical="center"/>
    </xf>
    <xf numFmtId="0" fontId="46" fillId="0" borderId="0" xfId="56" applyFont="1" applyAlignment="1">
      <alignment vertical="top"/>
    </xf>
    <xf numFmtId="0" fontId="14" fillId="0" borderId="0" xfId="56" applyAlignment="1">
      <alignment vertical="top"/>
    </xf>
    <xf numFmtId="0" fontId="47" fillId="0" borderId="0" xfId="56" applyFont="1" applyAlignment="1">
      <alignment vertical="top"/>
    </xf>
    <xf numFmtId="0" fontId="48" fillId="20" borderId="28" xfId="56" applyFont="1" applyFill="1" applyBorder="1" applyAlignment="1">
      <alignment horizontal="center" vertical="center"/>
    </xf>
    <xf numFmtId="0" fontId="49" fillId="21" borderId="28" xfId="56" applyFont="1" applyFill="1" applyBorder="1" applyAlignment="1">
      <alignment horizontal="center" vertical="center" wrapText="1"/>
    </xf>
    <xf numFmtId="0" fontId="14" fillId="0" borderId="28" xfId="56" applyBorder="1" applyAlignment="1">
      <alignment vertical="top"/>
    </xf>
    <xf numFmtId="14" fontId="50" fillId="0" borderId="28" xfId="56" applyNumberFormat="1" applyFont="1" applyBorder="1" applyAlignment="1">
      <alignment horizontal="center" vertical="center" wrapText="1"/>
    </xf>
    <xf numFmtId="0" fontId="51" fillId="0" borderId="0" xfId="56" applyFont="1" applyAlignment="1">
      <alignment vertical="top"/>
    </xf>
    <xf numFmtId="0" fontId="50" fillId="3" borderId="28" xfId="56" applyFont="1" applyFill="1" applyBorder="1" applyAlignment="1">
      <alignment horizontal="center" vertical="center" wrapText="1"/>
    </xf>
    <xf numFmtId="0" fontId="50" fillId="0" borderId="28" xfId="56" applyFont="1" applyBorder="1" applyAlignment="1">
      <alignment horizontal="center" vertical="center" wrapText="1"/>
    </xf>
  </cellXfs>
  <cellStyles count="6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omma 2" xfId="49"/>
    <cellStyle name="Normal 2" xfId="50"/>
    <cellStyle name="Normal 2 2" xfId="51"/>
    <cellStyle name="Normal 3" xfId="52"/>
    <cellStyle name="Normal 3 2" xfId="53"/>
    <cellStyle name="Normal 4" xfId="54"/>
    <cellStyle name="Normal 4 2" xfId="55"/>
    <cellStyle name="Normal 5" xfId="56"/>
    <cellStyle name="Normal 9" xfId="57"/>
    <cellStyle name="Percent 2" xfId="58"/>
    <cellStyle name="Percent 2 2" xfId="59"/>
    <cellStyle name="常规 11" xfId="60"/>
    <cellStyle name="常规 19" xfId="61"/>
    <cellStyle name="常规 19 2" xfId="62"/>
    <cellStyle name="常规 2" xfId="63"/>
    <cellStyle name="常规 3" xfId="64"/>
    <cellStyle name="常规_2008年6月员工薪资 2" xfId="65"/>
    <cellStyle name="常规_2008年6月员工薪资 2 2" xfId="66"/>
    <cellStyle name="常规_2月份" xfId="67"/>
    <cellStyle name="超链接 2" xfId="68"/>
  </cellStyles>
  <dxfs count="2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6" Type="http://schemas.openxmlformats.org/officeDocument/2006/relationships/styles" Target="styles.xml"/><Relationship Id="rId45" Type="http://schemas.openxmlformats.org/officeDocument/2006/relationships/sharedStrings" Target="sharedStrings.xml"/><Relationship Id="rId44" Type="http://schemas.openxmlformats.org/officeDocument/2006/relationships/theme" Target="theme/theme1.xml"/><Relationship Id="rId43" Type="http://schemas.openxmlformats.org/officeDocument/2006/relationships/externalLink" Target="externalLinks/externalLink6.xml"/><Relationship Id="rId42" Type="http://schemas.openxmlformats.org/officeDocument/2006/relationships/externalLink" Target="externalLinks/externalLink5.xml"/><Relationship Id="rId41" Type="http://schemas.openxmlformats.org/officeDocument/2006/relationships/externalLink" Target="externalLinks/externalLink4.xml"/><Relationship Id="rId4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.xml"/><Relationship Id="rId38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4.xml"/><Relationship Id="rId34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wdp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wdp"/><Relationship Id="rId3" Type="http://schemas.openxmlformats.org/officeDocument/2006/relationships/image" Target="../media/image10.png"/><Relationship Id="rId2" Type="http://schemas.openxmlformats.org/officeDocument/2006/relationships/image" Target="../media/image9.wdp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wdp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30480</xdr:colOff>
      <xdr:row>2</xdr:row>
      <xdr:rowOff>106680</xdr:rowOff>
    </xdr:from>
    <xdr:to>
      <xdr:col>8</xdr:col>
      <xdr:colOff>558400</xdr:colOff>
      <xdr:row>71</xdr:row>
      <xdr:rowOff>90248</xdr:rowOff>
    </xdr:to>
    <xdr:grpSp>
      <xdr:nvGrpSpPr>
        <xdr:cNvPr id="2" name="组合 1"/>
        <xdr:cNvGrpSpPr/>
      </xdr:nvGrpSpPr>
      <xdr:grpSpPr>
        <a:xfrm>
          <a:off x="709930" y="462280"/>
          <a:ext cx="5461635" cy="12251690"/>
          <a:chOff x="586740" y="784860"/>
          <a:chExt cx="4795120" cy="12076508"/>
        </a:xfrm>
      </xdr:grpSpPr>
      <xdr:pic>
        <xdr:nvPicPr>
          <xdr:cNvPr id="3" name="图片 2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17220" y="784860"/>
            <a:ext cx="4764640" cy="6057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586740" y="6789419"/>
            <a:ext cx="4777740" cy="60719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76200</xdr:colOff>
      <xdr:row>3</xdr:row>
      <xdr:rowOff>0</xdr:rowOff>
    </xdr:from>
    <xdr:to>
      <xdr:col>20</xdr:col>
      <xdr:colOff>24069</xdr:colOff>
      <xdr:row>55</xdr:row>
      <xdr:rowOff>83625</xdr:rowOff>
    </xdr:to>
    <xdr:grpSp>
      <xdr:nvGrpSpPr>
        <xdr:cNvPr id="5" name="组合 4"/>
        <xdr:cNvGrpSpPr/>
      </xdr:nvGrpSpPr>
      <xdr:grpSpPr>
        <a:xfrm>
          <a:off x="7727950" y="533400"/>
          <a:ext cx="6329045" cy="9328785"/>
          <a:chOff x="6896100" y="304800"/>
          <a:chExt cx="5624769" cy="9197145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949440" y="304800"/>
            <a:ext cx="5571429" cy="7695238"/>
          </a:xfrm>
          <a:prstGeom prst="rect">
            <a:avLst/>
          </a:prstGeom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6896100" y="7940040"/>
            <a:ext cx="5409524" cy="156190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121920</xdr:rowOff>
    </xdr:from>
    <xdr:to>
      <xdr:col>9</xdr:col>
      <xdr:colOff>38100</xdr:colOff>
      <xdr:row>61</xdr:row>
      <xdr:rowOff>30480</xdr:rowOff>
    </xdr:to>
    <xdr:grpSp>
      <xdr:nvGrpSpPr>
        <xdr:cNvPr id="2" name="组合 1"/>
        <xdr:cNvGrpSpPr/>
      </xdr:nvGrpSpPr>
      <xdr:grpSpPr>
        <a:xfrm>
          <a:off x="679450" y="477520"/>
          <a:ext cx="5473700" cy="10398760"/>
          <a:chOff x="6728460" y="266700"/>
          <a:chExt cx="6340963" cy="13940154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25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6728460" y="266700"/>
            <a:ext cx="6314286" cy="894285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812280" y="9121140"/>
            <a:ext cx="6257143" cy="5085714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137160</xdr:colOff>
      <xdr:row>6</xdr:row>
      <xdr:rowOff>106680</xdr:rowOff>
    </xdr:from>
    <xdr:to>
      <xdr:col>2</xdr:col>
      <xdr:colOff>4875107</xdr:colOff>
      <xdr:row>6</xdr:row>
      <xdr:rowOff>3632160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5660" y="1173480"/>
          <a:ext cx="4737735" cy="3524885"/>
        </a:xfrm>
        <a:prstGeom prst="rect">
          <a:avLst/>
        </a:prstGeom>
      </xdr:spPr>
    </xdr:pic>
    <xdr:clientData/>
  </xdr:twoCellAnchor>
  <xdr:twoCellAnchor editAs="oneCell">
    <xdr:from>
      <xdr:col>2</xdr:col>
      <xdr:colOff>82731</xdr:colOff>
      <xdr:row>24</xdr:row>
      <xdr:rowOff>53339</xdr:rowOff>
    </xdr:from>
    <xdr:to>
      <xdr:col>2</xdr:col>
      <xdr:colOff>5339874</xdr:colOff>
      <xdr:row>75</xdr:row>
      <xdr:rowOff>26651</xdr:rowOff>
    </xdr:to>
    <xdr:pic>
      <xdr:nvPicPr>
        <xdr:cNvPr id="3" name="图片 2"/>
        <xdr:cNvPicPr>
          <a:picLocks noChangeAspect="1"/>
        </xdr:cNvPicPr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1050" y="7847330"/>
          <a:ext cx="5257165" cy="9041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83820</xdr:colOff>
      <xdr:row>2</xdr:row>
      <xdr:rowOff>38100</xdr:rowOff>
    </xdr:from>
    <xdr:to>
      <xdr:col>9</xdr:col>
      <xdr:colOff>262737</xdr:colOff>
      <xdr:row>48</xdr:row>
      <xdr:rowOff>46500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63270" y="393700"/>
          <a:ext cx="5614035" cy="8187055"/>
        </a:xfrm>
        <a:prstGeom prst="rect">
          <a:avLst/>
        </a:prstGeom>
      </xdr:spPr>
    </xdr:pic>
    <xdr:clientData/>
  </xdr:twoCellAnchor>
  <xdr:twoCellAnchor editAs="oneCell">
    <xdr:from>
      <xdr:col>11</xdr:col>
      <xdr:colOff>193498</xdr:colOff>
      <xdr:row>2</xdr:row>
      <xdr:rowOff>91440</xdr:rowOff>
    </xdr:from>
    <xdr:to>
      <xdr:col>22</xdr:col>
      <xdr:colOff>77147</xdr:colOff>
      <xdr:row>22</xdr:row>
      <xdr:rowOff>81407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66990" y="447040"/>
          <a:ext cx="7357745" cy="354584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26</xdr:row>
      <xdr:rowOff>5128</xdr:rowOff>
    </xdr:from>
    <xdr:to>
      <xdr:col>19</xdr:col>
      <xdr:colOff>118329</xdr:colOff>
      <xdr:row>39</xdr:row>
      <xdr:rowOff>16349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6350" y="4627880"/>
          <a:ext cx="5401310" cy="2322195"/>
        </a:xfrm>
        <a:prstGeom prst="rect">
          <a:avLst/>
        </a:prstGeom>
      </xdr:spPr>
    </xdr:pic>
    <xdr:clientData/>
  </xdr:twoCellAnchor>
  <xdr:twoCellAnchor editAs="oneCell">
    <xdr:from>
      <xdr:col>11</xdr:col>
      <xdr:colOff>58924</xdr:colOff>
      <xdr:row>42</xdr:row>
      <xdr:rowOff>15240</xdr:rowOff>
    </xdr:from>
    <xdr:to>
      <xdr:col>19</xdr:col>
      <xdr:colOff>307721</xdr:colOff>
      <xdr:row>57</xdr:row>
      <xdr:rowOff>10975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32370" y="7482840"/>
          <a:ext cx="5684520" cy="26625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9525" cy="0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635" cy="0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127" cy="0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</xdr:row>
      <xdr:rowOff>0</xdr:rowOff>
    </xdr:from>
    <xdr:ext cx="9525" cy="0"/>
    <xdr:pic>
      <xdr:nvPicPr>
        <xdr:cNvPr id="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864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635" cy="0"/>
    <xdr:pic>
      <xdr:nvPicPr>
        <xdr:cNvPr id="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127" cy="0"/>
    <xdr:pic>
      <xdr:nvPicPr>
        <xdr:cNvPr id="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31</xdr:row>
      <xdr:rowOff>0</xdr:rowOff>
    </xdr:from>
    <xdr:ext cx="9525" cy="0"/>
    <xdr:pic>
      <xdr:nvPicPr>
        <xdr:cNvPr id="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702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635" cy="0"/>
    <xdr:pic>
      <xdr:nvPicPr>
        <xdr:cNvPr id="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127" cy="0"/>
    <xdr:pic>
      <xdr:nvPicPr>
        <xdr:cNvPr id="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285</xdr:row>
      <xdr:rowOff>0</xdr:rowOff>
    </xdr:from>
    <xdr:ext cx="9525" cy="0"/>
    <xdr:pic>
      <xdr:nvPicPr>
        <xdr:cNvPr id="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26161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635" cy="0"/>
    <xdr:pic>
      <xdr:nvPicPr>
        <xdr:cNvPr id="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127" cy="0"/>
    <xdr:pic>
      <xdr:nvPicPr>
        <xdr:cNvPr id="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270</xdr:row>
      <xdr:rowOff>0</xdr:rowOff>
    </xdr:from>
    <xdr:ext cx="9525" cy="0"/>
    <xdr:pic>
      <xdr:nvPicPr>
        <xdr:cNvPr id="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9853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635" cy="0"/>
    <xdr:pic>
      <xdr:nvPicPr>
        <xdr:cNvPr id="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127" cy="0"/>
    <xdr:pic>
      <xdr:nvPicPr>
        <xdr:cNvPr id="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516</xdr:row>
      <xdr:rowOff>0</xdr:rowOff>
    </xdr:from>
    <xdr:ext cx="9525" cy="0"/>
    <xdr:pic>
      <xdr:nvPicPr>
        <xdr:cNvPr id="1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52944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635" cy="0"/>
    <xdr:pic>
      <xdr:nvPicPr>
        <xdr:cNvPr id="1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127" cy="0"/>
    <xdr:pic>
      <xdr:nvPicPr>
        <xdr:cNvPr id="1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502</xdr:row>
      <xdr:rowOff>0</xdr:rowOff>
    </xdr:from>
    <xdr:ext cx="9525" cy="0"/>
    <xdr:pic>
      <xdr:nvPicPr>
        <xdr:cNvPr id="1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2716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635" cy="0"/>
    <xdr:pic>
      <xdr:nvPicPr>
        <xdr:cNvPr id="1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127" cy="0"/>
    <xdr:pic>
      <xdr:nvPicPr>
        <xdr:cNvPr id="1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747</xdr:row>
      <xdr:rowOff>0</xdr:rowOff>
    </xdr:from>
    <xdr:ext cx="9525" cy="0"/>
    <xdr:pic>
      <xdr:nvPicPr>
        <xdr:cNvPr id="1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7972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635" cy="0"/>
    <xdr:pic>
      <xdr:nvPicPr>
        <xdr:cNvPr id="1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127" cy="0"/>
    <xdr:pic>
      <xdr:nvPicPr>
        <xdr:cNvPr id="1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734</xdr:row>
      <xdr:rowOff>0</xdr:rowOff>
    </xdr:from>
    <xdr:ext cx="9525" cy="0"/>
    <xdr:pic>
      <xdr:nvPicPr>
        <xdr:cNvPr id="1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5578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635" cy="0"/>
    <xdr:pic>
      <xdr:nvPicPr>
        <xdr:cNvPr id="1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127" cy="0"/>
    <xdr:pic>
      <xdr:nvPicPr>
        <xdr:cNvPr id="1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975</xdr:row>
      <xdr:rowOff>0</xdr:rowOff>
    </xdr:from>
    <xdr:ext cx="9525" cy="0"/>
    <xdr:pic>
      <xdr:nvPicPr>
        <xdr:cNvPr id="2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8009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635" cy="0"/>
    <xdr:pic>
      <xdr:nvPicPr>
        <xdr:cNvPr id="2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127" cy="0"/>
    <xdr:pic>
      <xdr:nvPicPr>
        <xdr:cNvPr id="2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962</xdr:row>
      <xdr:rowOff>0</xdr:rowOff>
    </xdr:from>
    <xdr:ext cx="9525" cy="0"/>
    <xdr:pic>
      <xdr:nvPicPr>
        <xdr:cNvPr id="2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704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635" cy="0"/>
    <xdr:pic>
      <xdr:nvPicPr>
        <xdr:cNvPr id="2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127" cy="0"/>
    <xdr:pic>
      <xdr:nvPicPr>
        <xdr:cNvPr id="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1202</xdr:row>
      <xdr:rowOff>0</xdr:rowOff>
    </xdr:from>
    <xdr:ext cx="9525" cy="0"/>
    <xdr:pic>
      <xdr:nvPicPr>
        <xdr:cNvPr id="2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22027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635" cy="0"/>
    <xdr:pic>
      <xdr:nvPicPr>
        <xdr:cNvPr id="2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127" cy="0"/>
    <xdr:pic>
      <xdr:nvPicPr>
        <xdr:cNvPr id="2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1189</xdr:row>
      <xdr:rowOff>0</xdr:rowOff>
    </xdr:from>
    <xdr:ext cx="9525" cy="0"/>
    <xdr:pic>
      <xdr:nvPicPr>
        <xdr:cNvPr id="2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196401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635" cy="0"/>
    <xdr:pic>
      <xdr:nvPicPr>
        <xdr:cNvPr id="2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127" cy="0"/>
    <xdr:pic>
      <xdr:nvPicPr>
        <xdr:cNvPr id="2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1428</xdr:row>
      <xdr:rowOff>0</xdr:rowOff>
    </xdr:from>
    <xdr:ext cx="9525" cy="0"/>
    <xdr:pic>
      <xdr:nvPicPr>
        <xdr:cNvPr id="2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36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635" cy="0"/>
    <xdr:pic>
      <xdr:nvPicPr>
        <xdr:cNvPr id="2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127" cy="0"/>
    <xdr:pic>
      <xdr:nvPicPr>
        <xdr:cNvPr id="2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1416</xdr:row>
      <xdr:rowOff>0</xdr:rowOff>
    </xdr:from>
    <xdr:ext cx="9525" cy="0"/>
    <xdr:pic>
      <xdr:nvPicPr>
        <xdr:cNvPr id="2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1416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635" cy="0"/>
    <xdr:pic>
      <xdr:nvPicPr>
        <xdr:cNvPr id="2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127" cy="0"/>
    <xdr:pic>
      <xdr:nvPicPr>
        <xdr:cNvPr id="2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1646</xdr:row>
      <xdr:rowOff>0</xdr:rowOff>
    </xdr:from>
    <xdr:ext cx="9525" cy="0"/>
    <xdr:pic>
      <xdr:nvPicPr>
        <xdr:cNvPr id="3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37395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635" cy="0"/>
    <xdr:pic>
      <xdr:nvPicPr>
        <xdr:cNvPr id="3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127" cy="0"/>
    <xdr:pic>
      <xdr:nvPicPr>
        <xdr:cNvPr id="3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1635</xdr:row>
      <xdr:rowOff>0</xdr:rowOff>
    </xdr:from>
    <xdr:ext cx="9525" cy="0"/>
    <xdr:pic>
      <xdr:nvPicPr>
        <xdr:cNvPr id="3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17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635" cy="0"/>
    <xdr:pic>
      <xdr:nvPicPr>
        <xdr:cNvPr id="3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127" cy="0"/>
    <xdr:pic>
      <xdr:nvPicPr>
        <xdr:cNvPr id="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1858</xdr:row>
      <xdr:rowOff>0</xdr:rowOff>
    </xdr:from>
    <xdr:ext cx="9525" cy="0"/>
    <xdr:pic>
      <xdr:nvPicPr>
        <xdr:cNvPr id="3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2766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635" cy="0"/>
    <xdr:pic>
      <xdr:nvPicPr>
        <xdr:cNvPr id="3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127" cy="0"/>
    <xdr:pic>
      <xdr:nvPicPr>
        <xdr:cNvPr id="3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1847</xdr:row>
      <xdr:rowOff>0</xdr:rowOff>
    </xdr:from>
    <xdr:ext cx="9525" cy="0"/>
    <xdr:pic>
      <xdr:nvPicPr>
        <xdr:cNvPr id="3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0741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635" cy="0"/>
    <xdr:pic>
      <xdr:nvPicPr>
        <xdr:cNvPr id="3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127" cy="0"/>
    <xdr:pic>
      <xdr:nvPicPr>
        <xdr:cNvPr id="3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2074</xdr:row>
      <xdr:rowOff>0</xdr:rowOff>
    </xdr:from>
    <xdr:ext cx="9525" cy="0"/>
    <xdr:pic>
      <xdr:nvPicPr>
        <xdr:cNvPr id="4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2720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635" cy="0"/>
    <xdr:pic>
      <xdr:nvPicPr>
        <xdr:cNvPr id="4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127" cy="0"/>
    <xdr:pic>
      <xdr:nvPicPr>
        <xdr:cNvPr id="4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2064</xdr:row>
      <xdr:rowOff>0</xdr:rowOff>
    </xdr:from>
    <xdr:ext cx="9525" cy="0"/>
    <xdr:pic>
      <xdr:nvPicPr>
        <xdr:cNvPr id="4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0879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635" cy="0"/>
    <xdr:pic>
      <xdr:nvPicPr>
        <xdr:cNvPr id="4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127" cy="0"/>
    <xdr:pic>
      <xdr:nvPicPr>
        <xdr:cNvPr id="4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2292</xdr:row>
      <xdr:rowOff>0</xdr:rowOff>
    </xdr:from>
    <xdr:ext cx="9525" cy="0"/>
    <xdr:pic>
      <xdr:nvPicPr>
        <xdr:cNvPr id="4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3043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635" cy="0"/>
    <xdr:pic>
      <xdr:nvPicPr>
        <xdr:cNvPr id="4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127" cy="0"/>
    <xdr:pic>
      <xdr:nvPicPr>
        <xdr:cNvPr id="4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2282</xdr:row>
      <xdr:rowOff>0</xdr:rowOff>
    </xdr:from>
    <xdr:ext cx="9525" cy="0"/>
    <xdr:pic>
      <xdr:nvPicPr>
        <xdr:cNvPr id="4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1201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635" cy="0"/>
    <xdr:pic>
      <xdr:nvPicPr>
        <xdr:cNvPr id="4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127" cy="0"/>
    <xdr:pic>
      <xdr:nvPicPr>
        <xdr:cNvPr id="4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2509</xdr:row>
      <xdr:rowOff>0</xdr:rowOff>
    </xdr:from>
    <xdr:ext cx="9525" cy="0"/>
    <xdr:pic>
      <xdr:nvPicPr>
        <xdr:cNvPr id="4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3181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635" cy="0"/>
    <xdr:pic>
      <xdr:nvPicPr>
        <xdr:cNvPr id="4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127" cy="0"/>
    <xdr:pic>
      <xdr:nvPicPr>
        <xdr:cNvPr id="4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2499</xdr:row>
      <xdr:rowOff>0</xdr:rowOff>
    </xdr:from>
    <xdr:ext cx="9525" cy="0"/>
    <xdr:pic>
      <xdr:nvPicPr>
        <xdr:cNvPr id="4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1340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635" cy="0"/>
    <xdr:pic>
      <xdr:nvPicPr>
        <xdr:cNvPr id="4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127" cy="0"/>
    <xdr:pic>
      <xdr:nvPicPr>
        <xdr:cNvPr id="4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0" cy="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1204188"/>
    <xdr:pic>
      <xdr:nvPicPr>
        <xdr:cNvPr id="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1375638"/>
    <xdr:pic>
      <xdr:nvPicPr>
        <xdr:cNvPr id="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137541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1569"/>
    <xdr:pic>
      <xdr:nvPicPr>
        <xdr:cNvPr id="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295"/>
    <xdr:pic>
      <xdr:nvPicPr>
        <xdr:cNvPr id="1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295"/>
    <xdr:pic>
      <xdr:nvPicPr>
        <xdr:cNvPr id="1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676"/>
    <xdr:pic>
      <xdr:nvPicPr>
        <xdr:cNvPr id="11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676"/>
    <xdr:pic>
      <xdr:nvPicPr>
        <xdr:cNvPr id="11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8559"/>
    <xdr:pic>
      <xdr:nvPicPr>
        <xdr:cNvPr id="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8559"/>
    <xdr:pic>
      <xdr:nvPicPr>
        <xdr:cNvPr id="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15859"/>
    <xdr:pic>
      <xdr:nvPicPr>
        <xdr:cNvPr id="1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15859"/>
    <xdr:pic>
      <xdr:nvPicPr>
        <xdr:cNvPr id="1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2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2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2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295"/>
    <xdr:pic>
      <xdr:nvPicPr>
        <xdr:cNvPr id="3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676"/>
    <xdr:pic>
      <xdr:nvPicPr>
        <xdr:cNvPr id="30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8559"/>
    <xdr:pic>
      <xdr:nvPicPr>
        <xdr:cNvPr id="3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3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3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15859"/>
    <xdr:pic>
      <xdr:nvPicPr>
        <xdr:cNvPr id="3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3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4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1966188"/>
    <xdr:pic>
      <xdr:nvPicPr>
        <xdr:cNvPr id="4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251938"/>
    <xdr:pic>
      <xdr:nvPicPr>
        <xdr:cNvPr id="4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25171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46</xdr:row>
      <xdr:rowOff>0</xdr:rowOff>
    </xdr:from>
    <xdr:ext cx="9525" cy="0"/>
    <xdr:pic>
      <xdr:nvPicPr>
        <xdr:cNvPr id="19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8351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635" cy="0"/>
    <xdr:pic>
      <xdr:nvPicPr>
        <xdr:cNvPr id="19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8351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127" cy="0"/>
    <xdr:pic>
      <xdr:nvPicPr>
        <xdr:cNvPr id="19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8351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30</xdr:row>
      <xdr:rowOff>0</xdr:rowOff>
    </xdr:from>
    <xdr:ext cx="9525" cy="0"/>
    <xdr:pic>
      <xdr:nvPicPr>
        <xdr:cNvPr id="19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256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635" cy="0"/>
    <xdr:pic>
      <xdr:nvPicPr>
        <xdr:cNvPr id="19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127" cy="0"/>
    <xdr:pic>
      <xdr:nvPicPr>
        <xdr:cNvPr id="19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283</xdr:row>
      <xdr:rowOff>0</xdr:rowOff>
    </xdr:from>
    <xdr:ext cx="9525" cy="0"/>
    <xdr:pic>
      <xdr:nvPicPr>
        <xdr:cNvPr id="20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493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635" cy="0"/>
    <xdr:pic>
      <xdr:nvPicPr>
        <xdr:cNvPr id="20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493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127" cy="0"/>
    <xdr:pic>
      <xdr:nvPicPr>
        <xdr:cNvPr id="20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493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268</xdr:row>
      <xdr:rowOff>0</xdr:rowOff>
    </xdr:from>
    <xdr:ext cx="9525" cy="0"/>
    <xdr:pic>
      <xdr:nvPicPr>
        <xdr:cNvPr id="20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864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635" cy="0"/>
    <xdr:pic>
      <xdr:nvPicPr>
        <xdr:cNvPr id="20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864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127" cy="0"/>
    <xdr:pic>
      <xdr:nvPicPr>
        <xdr:cNvPr id="20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864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1569"/>
    <xdr:pic>
      <xdr:nvPicPr>
        <xdr:cNvPr id="20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1569"/>
    <xdr:pic>
      <xdr:nvPicPr>
        <xdr:cNvPr id="20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0452"/>
    <xdr:pic>
      <xdr:nvPicPr>
        <xdr:cNvPr id="20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0452"/>
    <xdr:pic>
      <xdr:nvPicPr>
        <xdr:cNvPr id="20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7432"/>
    <xdr:pic>
      <xdr:nvPicPr>
        <xdr:cNvPr id="21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7432"/>
    <xdr:pic>
      <xdr:nvPicPr>
        <xdr:cNvPr id="21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45212"/>
    <xdr:pic>
      <xdr:nvPicPr>
        <xdr:cNvPr id="21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45212"/>
    <xdr:pic>
      <xdr:nvPicPr>
        <xdr:cNvPr id="21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7432"/>
    <xdr:pic>
      <xdr:nvPicPr>
        <xdr:cNvPr id="21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93235"/>
    <xdr:pic>
      <xdr:nvPicPr>
        <xdr:cNvPr id="21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93235"/>
    <xdr:pic>
      <xdr:nvPicPr>
        <xdr:cNvPr id="21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62755"/>
    <xdr:pic>
      <xdr:nvPicPr>
        <xdr:cNvPr id="21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62755"/>
    <xdr:pic>
      <xdr:nvPicPr>
        <xdr:cNvPr id="21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939" cy="293235"/>
    <xdr:pic>
      <xdr:nvPicPr>
        <xdr:cNvPr id="2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177" cy="262755"/>
    <xdr:pic>
      <xdr:nvPicPr>
        <xdr:cNvPr id="2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1569"/>
    <xdr:pic>
      <xdr:nvPicPr>
        <xdr:cNvPr id="36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1569"/>
    <xdr:pic>
      <xdr:nvPicPr>
        <xdr:cNvPr id="36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0452"/>
    <xdr:pic>
      <xdr:nvPicPr>
        <xdr:cNvPr id="36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0452"/>
    <xdr:pic>
      <xdr:nvPicPr>
        <xdr:cNvPr id="36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7432"/>
    <xdr:pic>
      <xdr:nvPicPr>
        <xdr:cNvPr id="3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7432"/>
    <xdr:pic>
      <xdr:nvPicPr>
        <xdr:cNvPr id="3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45212"/>
    <xdr:pic>
      <xdr:nvPicPr>
        <xdr:cNvPr id="3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45212"/>
    <xdr:pic>
      <xdr:nvPicPr>
        <xdr:cNvPr id="3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7432"/>
    <xdr:pic>
      <xdr:nvPicPr>
        <xdr:cNvPr id="3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93235"/>
    <xdr:pic>
      <xdr:nvPicPr>
        <xdr:cNvPr id="3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93235"/>
    <xdr:pic>
      <xdr:nvPicPr>
        <xdr:cNvPr id="3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62755"/>
    <xdr:pic>
      <xdr:nvPicPr>
        <xdr:cNvPr id="3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62755"/>
    <xdr:pic>
      <xdr:nvPicPr>
        <xdr:cNvPr id="3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939" cy="293235"/>
    <xdr:pic>
      <xdr:nvPicPr>
        <xdr:cNvPr id="3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177" cy="262755"/>
    <xdr:pic>
      <xdr:nvPicPr>
        <xdr:cNvPr id="39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1569"/>
    <xdr:pic>
      <xdr:nvPicPr>
        <xdr:cNvPr id="530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1569"/>
    <xdr:pic>
      <xdr:nvPicPr>
        <xdr:cNvPr id="530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0452"/>
    <xdr:pic>
      <xdr:nvPicPr>
        <xdr:cNvPr id="53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0452"/>
    <xdr:pic>
      <xdr:nvPicPr>
        <xdr:cNvPr id="5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7432"/>
    <xdr:pic>
      <xdr:nvPicPr>
        <xdr:cNvPr id="53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7432"/>
    <xdr:pic>
      <xdr:nvPicPr>
        <xdr:cNvPr id="53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45212"/>
    <xdr:pic>
      <xdr:nvPicPr>
        <xdr:cNvPr id="53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45212"/>
    <xdr:pic>
      <xdr:nvPicPr>
        <xdr:cNvPr id="53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7432"/>
    <xdr:pic>
      <xdr:nvPicPr>
        <xdr:cNvPr id="53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93235"/>
    <xdr:pic>
      <xdr:nvPicPr>
        <xdr:cNvPr id="540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93235"/>
    <xdr:pic>
      <xdr:nvPicPr>
        <xdr:cNvPr id="54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62755"/>
    <xdr:pic>
      <xdr:nvPicPr>
        <xdr:cNvPr id="54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62755"/>
    <xdr:pic>
      <xdr:nvPicPr>
        <xdr:cNvPr id="54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939" cy="293235"/>
    <xdr:pic>
      <xdr:nvPicPr>
        <xdr:cNvPr id="55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177" cy="262755"/>
    <xdr:pic>
      <xdr:nvPicPr>
        <xdr:cNvPr id="55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1569"/>
    <xdr:pic>
      <xdr:nvPicPr>
        <xdr:cNvPr id="692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1569"/>
    <xdr:pic>
      <xdr:nvPicPr>
        <xdr:cNvPr id="693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0452"/>
    <xdr:pic>
      <xdr:nvPicPr>
        <xdr:cNvPr id="6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0452"/>
    <xdr:pic>
      <xdr:nvPicPr>
        <xdr:cNvPr id="6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7432"/>
    <xdr:pic>
      <xdr:nvPicPr>
        <xdr:cNvPr id="69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7432"/>
    <xdr:pic>
      <xdr:nvPicPr>
        <xdr:cNvPr id="69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45212"/>
    <xdr:pic>
      <xdr:nvPicPr>
        <xdr:cNvPr id="69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45212"/>
    <xdr:pic>
      <xdr:nvPicPr>
        <xdr:cNvPr id="69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7432"/>
    <xdr:pic>
      <xdr:nvPicPr>
        <xdr:cNvPr id="7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93235"/>
    <xdr:pic>
      <xdr:nvPicPr>
        <xdr:cNvPr id="70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93235"/>
    <xdr:pic>
      <xdr:nvPicPr>
        <xdr:cNvPr id="70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62755"/>
    <xdr:pic>
      <xdr:nvPicPr>
        <xdr:cNvPr id="7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62755"/>
    <xdr:pic>
      <xdr:nvPicPr>
        <xdr:cNvPr id="7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939" cy="293235"/>
    <xdr:pic>
      <xdr:nvPicPr>
        <xdr:cNvPr id="7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177" cy="262755"/>
    <xdr:pic>
      <xdr:nvPicPr>
        <xdr:cNvPr id="71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1569"/>
    <xdr:pic>
      <xdr:nvPicPr>
        <xdr:cNvPr id="855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1569"/>
    <xdr:pic>
      <xdr:nvPicPr>
        <xdr:cNvPr id="85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0452"/>
    <xdr:pic>
      <xdr:nvPicPr>
        <xdr:cNvPr id="85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0452"/>
    <xdr:pic>
      <xdr:nvPicPr>
        <xdr:cNvPr id="85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7432"/>
    <xdr:pic>
      <xdr:nvPicPr>
        <xdr:cNvPr id="8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7432"/>
    <xdr:pic>
      <xdr:nvPicPr>
        <xdr:cNvPr id="8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45212"/>
    <xdr:pic>
      <xdr:nvPicPr>
        <xdr:cNvPr id="86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45212"/>
    <xdr:pic>
      <xdr:nvPicPr>
        <xdr:cNvPr id="86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7432"/>
    <xdr:pic>
      <xdr:nvPicPr>
        <xdr:cNvPr id="86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93235"/>
    <xdr:pic>
      <xdr:nvPicPr>
        <xdr:cNvPr id="86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93235"/>
    <xdr:pic>
      <xdr:nvPicPr>
        <xdr:cNvPr id="86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62755"/>
    <xdr:pic>
      <xdr:nvPicPr>
        <xdr:cNvPr id="86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62755"/>
    <xdr:pic>
      <xdr:nvPicPr>
        <xdr:cNvPr id="86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939" cy="293235"/>
    <xdr:pic>
      <xdr:nvPicPr>
        <xdr:cNvPr id="8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177" cy="262755"/>
    <xdr:pic>
      <xdr:nvPicPr>
        <xdr:cNvPr id="88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1569"/>
    <xdr:pic>
      <xdr:nvPicPr>
        <xdr:cNvPr id="101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1569"/>
    <xdr:pic>
      <xdr:nvPicPr>
        <xdr:cNvPr id="101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0452"/>
    <xdr:pic>
      <xdr:nvPicPr>
        <xdr:cNvPr id="10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0452"/>
    <xdr:pic>
      <xdr:nvPicPr>
        <xdr:cNvPr id="10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7432"/>
    <xdr:pic>
      <xdr:nvPicPr>
        <xdr:cNvPr id="102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7432"/>
    <xdr:pic>
      <xdr:nvPicPr>
        <xdr:cNvPr id="102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45212"/>
    <xdr:pic>
      <xdr:nvPicPr>
        <xdr:cNvPr id="102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45212"/>
    <xdr:pic>
      <xdr:nvPicPr>
        <xdr:cNvPr id="102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7432"/>
    <xdr:pic>
      <xdr:nvPicPr>
        <xdr:cNvPr id="102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93235"/>
    <xdr:pic>
      <xdr:nvPicPr>
        <xdr:cNvPr id="10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93235"/>
    <xdr:pic>
      <xdr:nvPicPr>
        <xdr:cNvPr id="10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62755"/>
    <xdr:pic>
      <xdr:nvPicPr>
        <xdr:cNvPr id="103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62755"/>
    <xdr:pic>
      <xdr:nvPicPr>
        <xdr:cNvPr id="10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939" cy="293235"/>
    <xdr:pic>
      <xdr:nvPicPr>
        <xdr:cNvPr id="104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177" cy="262755"/>
    <xdr:pic>
      <xdr:nvPicPr>
        <xdr:cNvPr id="104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1569"/>
    <xdr:pic>
      <xdr:nvPicPr>
        <xdr:cNvPr id="118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1569"/>
    <xdr:pic>
      <xdr:nvPicPr>
        <xdr:cNvPr id="118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0452"/>
    <xdr:pic>
      <xdr:nvPicPr>
        <xdr:cNvPr id="118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0452"/>
    <xdr:pic>
      <xdr:nvPicPr>
        <xdr:cNvPr id="118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7432"/>
    <xdr:pic>
      <xdr:nvPicPr>
        <xdr:cNvPr id="11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7432"/>
    <xdr:pic>
      <xdr:nvPicPr>
        <xdr:cNvPr id="11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45212"/>
    <xdr:pic>
      <xdr:nvPicPr>
        <xdr:cNvPr id="11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45212"/>
    <xdr:pic>
      <xdr:nvPicPr>
        <xdr:cNvPr id="11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7432"/>
    <xdr:pic>
      <xdr:nvPicPr>
        <xdr:cNvPr id="11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93235"/>
    <xdr:pic>
      <xdr:nvPicPr>
        <xdr:cNvPr id="11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93235"/>
    <xdr:pic>
      <xdr:nvPicPr>
        <xdr:cNvPr id="11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62755"/>
    <xdr:pic>
      <xdr:nvPicPr>
        <xdr:cNvPr id="11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62755"/>
    <xdr:pic>
      <xdr:nvPicPr>
        <xdr:cNvPr id="11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939" cy="293235"/>
    <xdr:pic>
      <xdr:nvPicPr>
        <xdr:cNvPr id="12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177" cy="262755"/>
    <xdr:pic>
      <xdr:nvPicPr>
        <xdr:cNvPr id="1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1569"/>
    <xdr:pic>
      <xdr:nvPicPr>
        <xdr:cNvPr id="134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1569"/>
    <xdr:pic>
      <xdr:nvPicPr>
        <xdr:cNvPr id="134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0452"/>
    <xdr:pic>
      <xdr:nvPicPr>
        <xdr:cNvPr id="134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0452"/>
    <xdr:pic>
      <xdr:nvPicPr>
        <xdr:cNvPr id="134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7432"/>
    <xdr:pic>
      <xdr:nvPicPr>
        <xdr:cNvPr id="135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7432"/>
    <xdr:pic>
      <xdr:nvPicPr>
        <xdr:cNvPr id="135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45212"/>
    <xdr:pic>
      <xdr:nvPicPr>
        <xdr:cNvPr id="135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45212"/>
    <xdr:pic>
      <xdr:nvPicPr>
        <xdr:cNvPr id="135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7432"/>
    <xdr:pic>
      <xdr:nvPicPr>
        <xdr:cNvPr id="135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93235"/>
    <xdr:pic>
      <xdr:nvPicPr>
        <xdr:cNvPr id="135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93235"/>
    <xdr:pic>
      <xdr:nvPicPr>
        <xdr:cNvPr id="135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62755"/>
    <xdr:pic>
      <xdr:nvPicPr>
        <xdr:cNvPr id="135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62755"/>
    <xdr:pic>
      <xdr:nvPicPr>
        <xdr:cNvPr id="135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939" cy="293235"/>
    <xdr:pic>
      <xdr:nvPicPr>
        <xdr:cNvPr id="136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177" cy="262755"/>
    <xdr:pic>
      <xdr:nvPicPr>
        <xdr:cNvPr id="13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1569"/>
    <xdr:pic>
      <xdr:nvPicPr>
        <xdr:cNvPr id="150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1569"/>
    <xdr:pic>
      <xdr:nvPicPr>
        <xdr:cNvPr id="150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0452"/>
    <xdr:pic>
      <xdr:nvPicPr>
        <xdr:cNvPr id="15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0452"/>
    <xdr:pic>
      <xdr:nvPicPr>
        <xdr:cNvPr id="15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7432"/>
    <xdr:pic>
      <xdr:nvPicPr>
        <xdr:cNvPr id="15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7432"/>
    <xdr:pic>
      <xdr:nvPicPr>
        <xdr:cNvPr id="15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45212"/>
    <xdr:pic>
      <xdr:nvPicPr>
        <xdr:cNvPr id="15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45212"/>
    <xdr:pic>
      <xdr:nvPicPr>
        <xdr:cNvPr id="15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7432"/>
    <xdr:pic>
      <xdr:nvPicPr>
        <xdr:cNvPr id="151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93235"/>
    <xdr:pic>
      <xdr:nvPicPr>
        <xdr:cNvPr id="15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93235"/>
    <xdr:pic>
      <xdr:nvPicPr>
        <xdr:cNvPr id="15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62755"/>
    <xdr:pic>
      <xdr:nvPicPr>
        <xdr:cNvPr id="152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62755"/>
    <xdr:pic>
      <xdr:nvPicPr>
        <xdr:cNvPr id="15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939" cy="293235"/>
    <xdr:pic>
      <xdr:nvPicPr>
        <xdr:cNvPr id="152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177" cy="262755"/>
    <xdr:pic>
      <xdr:nvPicPr>
        <xdr:cNvPr id="153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1569"/>
    <xdr:pic>
      <xdr:nvPicPr>
        <xdr:cNvPr id="1670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1569"/>
    <xdr:pic>
      <xdr:nvPicPr>
        <xdr:cNvPr id="1670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0452"/>
    <xdr:pic>
      <xdr:nvPicPr>
        <xdr:cNvPr id="167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0452"/>
    <xdr:pic>
      <xdr:nvPicPr>
        <xdr:cNvPr id="167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7432"/>
    <xdr:pic>
      <xdr:nvPicPr>
        <xdr:cNvPr id="167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7432"/>
    <xdr:pic>
      <xdr:nvPicPr>
        <xdr:cNvPr id="167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45212"/>
    <xdr:pic>
      <xdr:nvPicPr>
        <xdr:cNvPr id="167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45212"/>
    <xdr:pic>
      <xdr:nvPicPr>
        <xdr:cNvPr id="16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7432"/>
    <xdr:pic>
      <xdr:nvPicPr>
        <xdr:cNvPr id="167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93235"/>
    <xdr:pic>
      <xdr:nvPicPr>
        <xdr:cNvPr id="168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93235"/>
    <xdr:pic>
      <xdr:nvPicPr>
        <xdr:cNvPr id="168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62755"/>
    <xdr:pic>
      <xdr:nvPicPr>
        <xdr:cNvPr id="168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62755"/>
    <xdr:pic>
      <xdr:nvPicPr>
        <xdr:cNvPr id="168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939" cy="293235"/>
    <xdr:pic>
      <xdr:nvPicPr>
        <xdr:cNvPr id="16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177" cy="262755"/>
    <xdr:pic>
      <xdr:nvPicPr>
        <xdr:cNvPr id="169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1569"/>
    <xdr:pic>
      <xdr:nvPicPr>
        <xdr:cNvPr id="1833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1569"/>
    <xdr:pic>
      <xdr:nvPicPr>
        <xdr:cNvPr id="18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0452"/>
    <xdr:pic>
      <xdr:nvPicPr>
        <xdr:cNvPr id="183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0452"/>
    <xdr:pic>
      <xdr:nvPicPr>
        <xdr:cNvPr id="183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7432"/>
    <xdr:pic>
      <xdr:nvPicPr>
        <xdr:cNvPr id="183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7432"/>
    <xdr:pic>
      <xdr:nvPicPr>
        <xdr:cNvPr id="183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45212"/>
    <xdr:pic>
      <xdr:nvPicPr>
        <xdr:cNvPr id="183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45212"/>
    <xdr:pic>
      <xdr:nvPicPr>
        <xdr:cNvPr id="183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7432"/>
    <xdr:pic>
      <xdr:nvPicPr>
        <xdr:cNvPr id="18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93235"/>
    <xdr:pic>
      <xdr:nvPicPr>
        <xdr:cNvPr id="184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93235"/>
    <xdr:pic>
      <xdr:nvPicPr>
        <xdr:cNvPr id="184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62755"/>
    <xdr:pic>
      <xdr:nvPicPr>
        <xdr:cNvPr id="184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62755"/>
    <xdr:pic>
      <xdr:nvPicPr>
        <xdr:cNvPr id="184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939" cy="293235"/>
    <xdr:pic>
      <xdr:nvPicPr>
        <xdr:cNvPr id="185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177" cy="262755"/>
    <xdr:pic>
      <xdr:nvPicPr>
        <xdr:cNvPr id="185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1569"/>
    <xdr:pic>
      <xdr:nvPicPr>
        <xdr:cNvPr id="1996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1569"/>
    <xdr:pic>
      <xdr:nvPicPr>
        <xdr:cNvPr id="199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0452"/>
    <xdr:pic>
      <xdr:nvPicPr>
        <xdr:cNvPr id="199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0452"/>
    <xdr:pic>
      <xdr:nvPicPr>
        <xdr:cNvPr id="199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7432"/>
    <xdr:pic>
      <xdr:nvPicPr>
        <xdr:cNvPr id="200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7432"/>
    <xdr:pic>
      <xdr:nvPicPr>
        <xdr:cNvPr id="200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45212"/>
    <xdr:pic>
      <xdr:nvPicPr>
        <xdr:cNvPr id="200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45212"/>
    <xdr:pic>
      <xdr:nvPicPr>
        <xdr:cNvPr id="200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7432"/>
    <xdr:pic>
      <xdr:nvPicPr>
        <xdr:cNvPr id="200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93235"/>
    <xdr:pic>
      <xdr:nvPicPr>
        <xdr:cNvPr id="200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93235"/>
    <xdr:pic>
      <xdr:nvPicPr>
        <xdr:cNvPr id="200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62755"/>
    <xdr:pic>
      <xdr:nvPicPr>
        <xdr:cNvPr id="200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62755"/>
    <xdr:pic>
      <xdr:nvPicPr>
        <xdr:cNvPr id="20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939" cy="293235"/>
    <xdr:pic>
      <xdr:nvPicPr>
        <xdr:cNvPr id="201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177" cy="262755"/>
    <xdr:pic>
      <xdr:nvPicPr>
        <xdr:cNvPr id="202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1569"/>
    <xdr:pic>
      <xdr:nvPicPr>
        <xdr:cNvPr id="215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1569"/>
    <xdr:pic>
      <xdr:nvPicPr>
        <xdr:cNvPr id="215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0452"/>
    <xdr:pic>
      <xdr:nvPicPr>
        <xdr:cNvPr id="216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0452"/>
    <xdr:pic>
      <xdr:nvPicPr>
        <xdr:cNvPr id="216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7432"/>
    <xdr:pic>
      <xdr:nvPicPr>
        <xdr:cNvPr id="216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7432"/>
    <xdr:pic>
      <xdr:nvPicPr>
        <xdr:cNvPr id="216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45212"/>
    <xdr:pic>
      <xdr:nvPicPr>
        <xdr:cNvPr id="2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45212"/>
    <xdr:pic>
      <xdr:nvPicPr>
        <xdr:cNvPr id="2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7432"/>
    <xdr:pic>
      <xdr:nvPicPr>
        <xdr:cNvPr id="216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93235"/>
    <xdr:pic>
      <xdr:nvPicPr>
        <xdr:cNvPr id="216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93235"/>
    <xdr:pic>
      <xdr:nvPicPr>
        <xdr:cNvPr id="216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62755"/>
    <xdr:pic>
      <xdr:nvPicPr>
        <xdr:cNvPr id="217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62755"/>
    <xdr:pic>
      <xdr:nvPicPr>
        <xdr:cNvPr id="217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939" cy="293235"/>
    <xdr:pic>
      <xdr:nvPicPr>
        <xdr:cNvPr id="218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177" cy="262755"/>
    <xdr:pic>
      <xdr:nvPicPr>
        <xdr:cNvPr id="218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1569"/>
    <xdr:pic>
      <xdr:nvPicPr>
        <xdr:cNvPr id="2321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1569"/>
    <xdr:pic>
      <xdr:nvPicPr>
        <xdr:cNvPr id="2322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0452"/>
    <xdr:pic>
      <xdr:nvPicPr>
        <xdr:cNvPr id="232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0452"/>
    <xdr:pic>
      <xdr:nvPicPr>
        <xdr:cNvPr id="232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7432"/>
    <xdr:pic>
      <xdr:nvPicPr>
        <xdr:cNvPr id="232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7432"/>
    <xdr:pic>
      <xdr:nvPicPr>
        <xdr:cNvPr id="232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45212"/>
    <xdr:pic>
      <xdr:nvPicPr>
        <xdr:cNvPr id="232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45212"/>
    <xdr:pic>
      <xdr:nvPicPr>
        <xdr:cNvPr id="232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7432"/>
    <xdr:pic>
      <xdr:nvPicPr>
        <xdr:cNvPr id="233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93235"/>
    <xdr:pic>
      <xdr:nvPicPr>
        <xdr:cNvPr id="233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93235"/>
    <xdr:pic>
      <xdr:nvPicPr>
        <xdr:cNvPr id="233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62755"/>
    <xdr:pic>
      <xdr:nvPicPr>
        <xdr:cNvPr id="233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62755"/>
    <xdr:pic>
      <xdr:nvPicPr>
        <xdr:cNvPr id="233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939" cy="293235"/>
    <xdr:pic>
      <xdr:nvPicPr>
        <xdr:cNvPr id="2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177" cy="262755"/>
    <xdr:pic>
      <xdr:nvPicPr>
        <xdr:cNvPr id="234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1569"/>
    <xdr:pic>
      <xdr:nvPicPr>
        <xdr:cNvPr id="248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1569"/>
    <xdr:pic>
      <xdr:nvPicPr>
        <xdr:cNvPr id="248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0452"/>
    <xdr:pic>
      <xdr:nvPicPr>
        <xdr:cNvPr id="24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0452"/>
    <xdr:pic>
      <xdr:nvPicPr>
        <xdr:cNvPr id="24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7432"/>
    <xdr:pic>
      <xdr:nvPicPr>
        <xdr:cNvPr id="24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7432"/>
    <xdr:pic>
      <xdr:nvPicPr>
        <xdr:cNvPr id="24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45212"/>
    <xdr:pic>
      <xdr:nvPicPr>
        <xdr:cNvPr id="24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45212"/>
    <xdr:pic>
      <xdr:nvPicPr>
        <xdr:cNvPr id="24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7432"/>
    <xdr:pic>
      <xdr:nvPicPr>
        <xdr:cNvPr id="24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93235"/>
    <xdr:pic>
      <xdr:nvPicPr>
        <xdr:cNvPr id="24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93235"/>
    <xdr:pic>
      <xdr:nvPicPr>
        <xdr:cNvPr id="24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62755"/>
    <xdr:pic>
      <xdr:nvPicPr>
        <xdr:cNvPr id="249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62755"/>
    <xdr:pic>
      <xdr:nvPicPr>
        <xdr:cNvPr id="249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939" cy="293235"/>
    <xdr:pic>
      <xdr:nvPicPr>
        <xdr:cNvPr id="250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177" cy="262755"/>
    <xdr:pic>
      <xdr:nvPicPr>
        <xdr:cNvPr id="250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264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264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264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264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265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265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265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265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265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265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265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265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256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265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265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265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265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265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265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266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266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266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266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266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266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2665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266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26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26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266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267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4160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267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2670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68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295"/>
    <xdr:pic>
      <xdr:nvPicPr>
        <xdr:cNvPr id="268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682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676"/>
    <xdr:pic>
      <xdr:nvPicPr>
        <xdr:cNvPr id="2682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68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8559"/>
    <xdr:pic>
      <xdr:nvPicPr>
        <xdr:cNvPr id="268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68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293235"/>
    <xdr:pic>
      <xdr:nvPicPr>
        <xdr:cNvPr id="268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68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262755"/>
    <xdr:pic>
      <xdr:nvPicPr>
        <xdr:cNvPr id="268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68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15859"/>
    <xdr:pic>
      <xdr:nvPicPr>
        <xdr:cNvPr id="268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69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498079"/>
    <xdr:pic>
      <xdr:nvPicPr>
        <xdr:cNvPr id="269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498079"/>
    <xdr:pic>
      <xdr:nvPicPr>
        <xdr:cNvPr id="269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1966188"/>
    <xdr:pic>
      <xdr:nvPicPr>
        <xdr:cNvPr id="26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69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69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6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6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69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69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6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6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70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71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71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71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71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7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7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7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7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7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1204188"/>
    <xdr:pic>
      <xdr:nvPicPr>
        <xdr:cNvPr id="27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1375638"/>
    <xdr:pic>
      <xdr:nvPicPr>
        <xdr:cNvPr id="27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1569"/>
    <xdr:pic>
      <xdr:nvPicPr>
        <xdr:cNvPr id="27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1569"/>
    <xdr:pic>
      <xdr:nvPicPr>
        <xdr:cNvPr id="27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0452"/>
    <xdr:pic>
      <xdr:nvPicPr>
        <xdr:cNvPr id="27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0452"/>
    <xdr:pic>
      <xdr:nvPicPr>
        <xdr:cNvPr id="27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7432"/>
    <xdr:pic>
      <xdr:nvPicPr>
        <xdr:cNvPr id="27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7432"/>
    <xdr:pic>
      <xdr:nvPicPr>
        <xdr:cNvPr id="27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5212"/>
    <xdr:pic>
      <xdr:nvPicPr>
        <xdr:cNvPr id="275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5212"/>
    <xdr:pic>
      <xdr:nvPicPr>
        <xdr:cNvPr id="275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7432"/>
    <xdr:pic>
      <xdr:nvPicPr>
        <xdr:cNvPr id="275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257</xdr:row>
      <xdr:rowOff>0</xdr:rowOff>
    </xdr:from>
    <xdr:ext cx="9525" cy="0"/>
    <xdr:pic>
      <xdr:nvPicPr>
        <xdr:cNvPr id="276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445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635" cy="0"/>
    <xdr:pic>
      <xdr:nvPicPr>
        <xdr:cNvPr id="276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445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127" cy="0"/>
    <xdr:pic>
      <xdr:nvPicPr>
        <xdr:cNvPr id="276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445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295"/>
    <xdr:pic>
      <xdr:nvPicPr>
        <xdr:cNvPr id="27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295"/>
    <xdr:pic>
      <xdr:nvPicPr>
        <xdr:cNvPr id="27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676"/>
    <xdr:pic>
      <xdr:nvPicPr>
        <xdr:cNvPr id="276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676"/>
    <xdr:pic>
      <xdr:nvPicPr>
        <xdr:cNvPr id="276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8559"/>
    <xdr:pic>
      <xdr:nvPicPr>
        <xdr:cNvPr id="27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8559"/>
    <xdr:pic>
      <xdr:nvPicPr>
        <xdr:cNvPr id="27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93235"/>
    <xdr:pic>
      <xdr:nvPicPr>
        <xdr:cNvPr id="276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93235"/>
    <xdr:pic>
      <xdr:nvPicPr>
        <xdr:cNvPr id="276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62755"/>
    <xdr:pic>
      <xdr:nvPicPr>
        <xdr:cNvPr id="276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62755"/>
    <xdr:pic>
      <xdr:nvPicPr>
        <xdr:cNvPr id="276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15859"/>
    <xdr:pic>
      <xdr:nvPicPr>
        <xdr:cNvPr id="276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15859"/>
    <xdr:pic>
      <xdr:nvPicPr>
        <xdr:cNvPr id="276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98079"/>
    <xdr:pic>
      <xdr:nvPicPr>
        <xdr:cNvPr id="27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98079"/>
    <xdr:pic>
      <xdr:nvPicPr>
        <xdr:cNvPr id="27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498079"/>
    <xdr:pic>
      <xdr:nvPicPr>
        <xdr:cNvPr id="277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247</xdr:row>
      <xdr:rowOff>0</xdr:rowOff>
    </xdr:from>
    <xdr:ext cx="9525" cy="0"/>
    <xdr:pic>
      <xdr:nvPicPr>
        <xdr:cNvPr id="2772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235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635" cy="0"/>
    <xdr:pic>
      <xdr:nvPicPr>
        <xdr:cNvPr id="277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127" cy="0"/>
    <xdr:pic>
      <xdr:nvPicPr>
        <xdr:cNvPr id="277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295"/>
    <xdr:pic>
      <xdr:nvPicPr>
        <xdr:cNvPr id="278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295"/>
    <xdr:pic>
      <xdr:nvPicPr>
        <xdr:cNvPr id="278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676"/>
    <xdr:pic>
      <xdr:nvPicPr>
        <xdr:cNvPr id="278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676"/>
    <xdr:pic>
      <xdr:nvPicPr>
        <xdr:cNvPr id="278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8559"/>
    <xdr:pic>
      <xdr:nvPicPr>
        <xdr:cNvPr id="278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8559"/>
    <xdr:pic>
      <xdr:nvPicPr>
        <xdr:cNvPr id="278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93235"/>
    <xdr:pic>
      <xdr:nvPicPr>
        <xdr:cNvPr id="27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293235"/>
    <xdr:pic>
      <xdr:nvPicPr>
        <xdr:cNvPr id="27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62755"/>
    <xdr:pic>
      <xdr:nvPicPr>
        <xdr:cNvPr id="279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262755"/>
    <xdr:pic>
      <xdr:nvPicPr>
        <xdr:cNvPr id="27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15859"/>
    <xdr:pic>
      <xdr:nvPicPr>
        <xdr:cNvPr id="27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15859"/>
    <xdr:pic>
      <xdr:nvPicPr>
        <xdr:cNvPr id="27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498079"/>
    <xdr:pic>
      <xdr:nvPicPr>
        <xdr:cNvPr id="2793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498079"/>
    <xdr:pic>
      <xdr:nvPicPr>
        <xdr:cNvPr id="27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498079"/>
    <xdr:pic>
      <xdr:nvPicPr>
        <xdr:cNvPr id="279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1966188"/>
    <xdr:pic>
      <xdr:nvPicPr>
        <xdr:cNvPr id="27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1569"/>
    <xdr:pic>
      <xdr:nvPicPr>
        <xdr:cNvPr id="2795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1569"/>
    <xdr:pic>
      <xdr:nvPicPr>
        <xdr:cNvPr id="279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0452"/>
    <xdr:pic>
      <xdr:nvPicPr>
        <xdr:cNvPr id="27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0452"/>
    <xdr:pic>
      <xdr:nvPicPr>
        <xdr:cNvPr id="27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27432"/>
    <xdr:pic>
      <xdr:nvPicPr>
        <xdr:cNvPr id="280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0" cy="27432"/>
    <xdr:pic>
      <xdr:nvPicPr>
        <xdr:cNvPr id="28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45212"/>
    <xdr:pic>
      <xdr:nvPicPr>
        <xdr:cNvPr id="280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45212"/>
    <xdr:pic>
      <xdr:nvPicPr>
        <xdr:cNvPr id="28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27432"/>
    <xdr:pic>
      <xdr:nvPicPr>
        <xdr:cNvPr id="280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1569"/>
    <xdr:pic>
      <xdr:nvPicPr>
        <xdr:cNvPr id="281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1569"/>
    <xdr:pic>
      <xdr:nvPicPr>
        <xdr:cNvPr id="281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0452"/>
    <xdr:pic>
      <xdr:nvPicPr>
        <xdr:cNvPr id="281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0452"/>
    <xdr:pic>
      <xdr:nvPicPr>
        <xdr:cNvPr id="281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27432"/>
    <xdr:pic>
      <xdr:nvPicPr>
        <xdr:cNvPr id="282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0" cy="27432"/>
    <xdr:pic>
      <xdr:nvPicPr>
        <xdr:cNvPr id="282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45212"/>
    <xdr:pic>
      <xdr:nvPicPr>
        <xdr:cNvPr id="282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45212"/>
    <xdr:pic>
      <xdr:nvPicPr>
        <xdr:cNvPr id="282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27432"/>
    <xdr:pic>
      <xdr:nvPicPr>
        <xdr:cNvPr id="282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1204188"/>
    <xdr:pic>
      <xdr:nvPicPr>
        <xdr:cNvPr id="285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1375638"/>
    <xdr:pic>
      <xdr:nvPicPr>
        <xdr:cNvPr id="285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1569"/>
    <xdr:pic>
      <xdr:nvPicPr>
        <xdr:cNvPr id="2852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1569"/>
    <xdr:pic>
      <xdr:nvPicPr>
        <xdr:cNvPr id="2852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0452"/>
    <xdr:pic>
      <xdr:nvPicPr>
        <xdr:cNvPr id="285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0452"/>
    <xdr:pic>
      <xdr:nvPicPr>
        <xdr:cNvPr id="285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7432"/>
    <xdr:pic>
      <xdr:nvPicPr>
        <xdr:cNvPr id="285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7432"/>
    <xdr:pic>
      <xdr:nvPicPr>
        <xdr:cNvPr id="285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5212"/>
    <xdr:pic>
      <xdr:nvPicPr>
        <xdr:cNvPr id="285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5212"/>
    <xdr:pic>
      <xdr:nvPicPr>
        <xdr:cNvPr id="285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7432"/>
    <xdr:pic>
      <xdr:nvPicPr>
        <xdr:cNvPr id="286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484</xdr:row>
      <xdr:rowOff>0</xdr:rowOff>
    </xdr:from>
    <xdr:ext cx="9525" cy="0"/>
    <xdr:pic>
      <xdr:nvPicPr>
        <xdr:cNvPr id="286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12649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635" cy="0"/>
    <xdr:pic>
      <xdr:nvPicPr>
        <xdr:cNvPr id="286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2649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127" cy="0"/>
    <xdr:pic>
      <xdr:nvPicPr>
        <xdr:cNvPr id="286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2649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295"/>
    <xdr:pic>
      <xdr:nvPicPr>
        <xdr:cNvPr id="286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295"/>
    <xdr:pic>
      <xdr:nvPicPr>
        <xdr:cNvPr id="286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676"/>
    <xdr:pic>
      <xdr:nvPicPr>
        <xdr:cNvPr id="286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676"/>
    <xdr:pic>
      <xdr:nvPicPr>
        <xdr:cNvPr id="286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8559"/>
    <xdr:pic>
      <xdr:nvPicPr>
        <xdr:cNvPr id="286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8559"/>
    <xdr:pic>
      <xdr:nvPicPr>
        <xdr:cNvPr id="286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93235"/>
    <xdr:pic>
      <xdr:nvPicPr>
        <xdr:cNvPr id="286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93235"/>
    <xdr:pic>
      <xdr:nvPicPr>
        <xdr:cNvPr id="286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62755"/>
    <xdr:pic>
      <xdr:nvPicPr>
        <xdr:cNvPr id="287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62755"/>
    <xdr:pic>
      <xdr:nvPicPr>
        <xdr:cNvPr id="287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15859"/>
    <xdr:pic>
      <xdr:nvPicPr>
        <xdr:cNvPr id="287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15859"/>
    <xdr:pic>
      <xdr:nvPicPr>
        <xdr:cNvPr id="287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98079"/>
    <xdr:pic>
      <xdr:nvPicPr>
        <xdr:cNvPr id="28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98079"/>
    <xdr:pic>
      <xdr:nvPicPr>
        <xdr:cNvPr id="28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498079"/>
    <xdr:pic>
      <xdr:nvPicPr>
        <xdr:cNvPr id="287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474</xdr:row>
      <xdr:rowOff>0</xdr:rowOff>
    </xdr:from>
    <xdr:ext cx="9525" cy="0"/>
    <xdr:pic>
      <xdr:nvPicPr>
        <xdr:cNvPr id="287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1055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635" cy="0"/>
    <xdr:pic>
      <xdr:nvPicPr>
        <xdr:cNvPr id="287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055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127" cy="0"/>
    <xdr:pic>
      <xdr:nvPicPr>
        <xdr:cNvPr id="287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055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295"/>
    <xdr:pic>
      <xdr:nvPicPr>
        <xdr:cNvPr id="288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295"/>
    <xdr:pic>
      <xdr:nvPicPr>
        <xdr:cNvPr id="288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676"/>
    <xdr:pic>
      <xdr:nvPicPr>
        <xdr:cNvPr id="2886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676"/>
    <xdr:pic>
      <xdr:nvPicPr>
        <xdr:cNvPr id="2886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8559"/>
    <xdr:pic>
      <xdr:nvPicPr>
        <xdr:cNvPr id="2888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8559"/>
    <xdr:pic>
      <xdr:nvPicPr>
        <xdr:cNvPr id="28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93235"/>
    <xdr:pic>
      <xdr:nvPicPr>
        <xdr:cNvPr id="289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293235"/>
    <xdr:pic>
      <xdr:nvPicPr>
        <xdr:cNvPr id="289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62755"/>
    <xdr:pic>
      <xdr:nvPicPr>
        <xdr:cNvPr id="289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262755"/>
    <xdr:pic>
      <xdr:nvPicPr>
        <xdr:cNvPr id="289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15859"/>
    <xdr:pic>
      <xdr:nvPicPr>
        <xdr:cNvPr id="28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15859"/>
    <xdr:pic>
      <xdr:nvPicPr>
        <xdr:cNvPr id="28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498079"/>
    <xdr:pic>
      <xdr:nvPicPr>
        <xdr:cNvPr id="289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498079"/>
    <xdr:pic>
      <xdr:nvPicPr>
        <xdr:cNvPr id="289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498079"/>
    <xdr:pic>
      <xdr:nvPicPr>
        <xdr:cNvPr id="289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1966188"/>
    <xdr:pic>
      <xdr:nvPicPr>
        <xdr:cNvPr id="28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1569"/>
    <xdr:pic>
      <xdr:nvPicPr>
        <xdr:cNvPr id="2897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1569"/>
    <xdr:pic>
      <xdr:nvPicPr>
        <xdr:cNvPr id="289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0452"/>
    <xdr:pic>
      <xdr:nvPicPr>
        <xdr:cNvPr id="28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0452"/>
    <xdr:pic>
      <xdr:nvPicPr>
        <xdr:cNvPr id="28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27432"/>
    <xdr:pic>
      <xdr:nvPicPr>
        <xdr:cNvPr id="290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0" cy="27432"/>
    <xdr:pic>
      <xdr:nvPicPr>
        <xdr:cNvPr id="29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45212"/>
    <xdr:pic>
      <xdr:nvPicPr>
        <xdr:cNvPr id="29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45212"/>
    <xdr:pic>
      <xdr:nvPicPr>
        <xdr:cNvPr id="29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27432"/>
    <xdr:pic>
      <xdr:nvPicPr>
        <xdr:cNvPr id="290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1569"/>
    <xdr:pic>
      <xdr:nvPicPr>
        <xdr:cNvPr id="291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1569"/>
    <xdr:pic>
      <xdr:nvPicPr>
        <xdr:cNvPr id="291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0452"/>
    <xdr:pic>
      <xdr:nvPicPr>
        <xdr:cNvPr id="291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0452"/>
    <xdr:pic>
      <xdr:nvPicPr>
        <xdr:cNvPr id="291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27432"/>
    <xdr:pic>
      <xdr:nvPicPr>
        <xdr:cNvPr id="292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0" cy="27432"/>
    <xdr:pic>
      <xdr:nvPicPr>
        <xdr:cNvPr id="292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45212"/>
    <xdr:pic>
      <xdr:nvPicPr>
        <xdr:cNvPr id="292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45212"/>
    <xdr:pic>
      <xdr:nvPicPr>
        <xdr:cNvPr id="292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27432"/>
    <xdr:pic>
      <xdr:nvPicPr>
        <xdr:cNvPr id="292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1204188"/>
    <xdr:pic>
      <xdr:nvPicPr>
        <xdr:cNvPr id="295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1375638"/>
    <xdr:pic>
      <xdr:nvPicPr>
        <xdr:cNvPr id="295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1569"/>
    <xdr:pic>
      <xdr:nvPicPr>
        <xdr:cNvPr id="295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1569"/>
    <xdr:pic>
      <xdr:nvPicPr>
        <xdr:cNvPr id="295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0452"/>
    <xdr:pic>
      <xdr:nvPicPr>
        <xdr:cNvPr id="295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0452"/>
    <xdr:pic>
      <xdr:nvPicPr>
        <xdr:cNvPr id="295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7432"/>
    <xdr:pic>
      <xdr:nvPicPr>
        <xdr:cNvPr id="29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7432"/>
    <xdr:pic>
      <xdr:nvPicPr>
        <xdr:cNvPr id="29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5212"/>
    <xdr:pic>
      <xdr:nvPicPr>
        <xdr:cNvPr id="296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5212"/>
    <xdr:pic>
      <xdr:nvPicPr>
        <xdr:cNvPr id="296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7432"/>
    <xdr:pic>
      <xdr:nvPicPr>
        <xdr:cNvPr id="296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716</xdr:row>
      <xdr:rowOff>0</xdr:rowOff>
    </xdr:from>
    <xdr:ext cx="9525" cy="0"/>
    <xdr:pic>
      <xdr:nvPicPr>
        <xdr:cNvPr id="296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0845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635" cy="0"/>
    <xdr:pic>
      <xdr:nvPicPr>
        <xdr:cNvPr id="296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0845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127" cy="0"/>
    <xdr:pic>
      <xdr:nvPicPr>
        <xdr:cNvPr id="296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0845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295"/>
    <xdr:pic>
      <xdr:nvPicPr>
        <xdr:cNvPr id="29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295"/>
    <xdr:pic>
      <xdr:nvPicPr>
        <xdr:cNvPr id="29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676"/>
    <xdr:pic>
      <xdr:nvPicPr>
        <xdr:cNvPr id="29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676"/>
    <xdr:pic>
      <xdr:nvPicPr>
        <xdr:cNvPr id="29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8559"/>
    <xdr:pic>
      <xdr:nvPicPr>
        <xdr:cNvPr id="29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8559"/>
    <xdr:pic>
      <xdr:nvPicPr>
        <xdr:cNvPr id="29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93235"/>
    <xdr:pic>
      <xdr:nvPicPr>
        <xdr:cNvPr id="29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93235"/>
    <xdr:pic>
      <xdr:nvPicPr>
        <xdr:cNvPr id="29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62755"/>
    <xdr:pic>
      <xdr:nvPicPr>
        <xdr:cNvPr id="29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62755"/>
    <xdr:pic>
      <xdr:nvPicPr>
        <xdr:cNvPr id="29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15859"/>
    <xdr:pic>
      <xdr:nvPicPr>
        <xdr:cNvPr id="297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15859"/>
    <xdr:pic>
      <xdr:nvPicPr>
        <xdr:cNvPr id="297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98079"/>
    <xdr:pic>
      <xdr:nvPicPr>
        <xdr:cNvPr id="297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98079"/>
    <xdr:pic>
      <xdr:nvPicPr>
        <xdr:cNvPr id="297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498079"/>
    <xdr:pic>
      <xdr:nvPicPr>
        <xdr:cNvPr id="297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706</xdr:row>
      <xdr:rowOff>0</xdr:rowOff>
    </xdr:from>
    <xdr:ext cx="9525" cy="0"/>
    <xdr:pic>
      <xdr:nvPicPr>
        <xdr:cNvPr id="297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875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635" cy="0"/>
    <xdr:pic>
      <xdr:nvPicPr>
        <xdr:cNvPr id="297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75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127" cy="0"/>
    <xdr:pic>
      <xdr:nvPicPr>
        <xdr:cNvPr id="297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75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295"/>
    <xdr:pic>
      <xdr:nvPicPr>
        <xdr:cNvPr id="298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295"/>
    <xdr:pic>
      <xdr:nvPicPr>
        <xdr:cNvPr id="298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676"/>
    <xdr:pic>
      <xdr:nvPicPr>
        <xdr:cNvPr id="298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676"/>
    <xdr:pic>
      <xdr:nvPicPr>
        <xdr:cNvPr id="298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8559"/>
    <xdr:pic>
      <xdr:nvPicPr>
        <xdr:cNvPr id="299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8559"/>
    <xdr:pic>
      <xdr:nvPicPr>
        <xdr:cNvPr id="299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93235"/>
    <xdr:pic>
      <xdr:nvPicPr>
        <xdr:cNvPr id="29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293235"/>
    <xdr:pic>
      <xdr:nvPicPr>
        <xdr:cNvPr id="29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62755"/>
    <xdr:pic>
      <xdr:nvPicPr>
        <xdr:cNvPr id="29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262755"/>
    <xdr:pic>
      <xdr:nvPicPr>
        <xdr:cNvPr id="29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15859"/>
    <xdr:pic>
      <xdr:nvPicPr>
        <xdr:cNvPr id="29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15859"/>
    <xdr:pic>
      <xdr:nvPicPr>
        <xdr:cNvPr id="29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498079"/>
    <xdr:pic>
      <xdr:nvPicPr>
        <xdr:cNvPr id="299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498079"/>
    <xdr:pic>
      <xdr:nvPicPr>
        <xdr:cNvPr id="299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498079"/>
    <xdr:pic>
      <xdr:nvPicPr>
        <xdr:cNvPr id="299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1966188"/>
    <xdr:pic>
      <xdr:nvPicPr>
        <xdr:cNvPr id="29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1569"/>
    <xdr:pic>
      <xdr:nvPicPr>
        <xdr:cNvPr id="299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1569"/>
    <xdr:pic>
      <xdr:nvPicPr>
        <xdr:cNvPr id="300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0452"/>
    <xdr:pic>
      <xdr:nvPicPr>
        <xdr:cNvPr id="30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0452"/>
    <xdr:pic>
      <xdr:nvPicPr>
        <xdr:cNvPr id="30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27432"/>
    <xdr:pic>
      <xdr:nvPicPr>
        <xdr:cNvPr id="300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0" cy="27432"/>
    <xdr:pic>
      <xdr:nvPicPr>
        <xdr:cNvPr id="300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45212"/>
    <xdr:pic>
      <xdr:nvPicPr>
        <xdr:cNvPr id="30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45212"/>
    <xdr:pic>
      <xdr:nvPicPr>
        <xdr:cNvPr id="30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27432"/>
    <xdr:pic>
      <xdr:nvPicPr>
        <xdr:cNvPr id="30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1569"/>
    <xdr:pic>
      <xdr:nvPicPr>
        <xdr:cNvPr id="301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1569"/>
    <xdr:pic>
      <xdr:nvPicPr>
        <xdr:cNvPr id="301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0452"/>
    <xdr:pic>
      <xdr:nvPicPr>
        <xdr:cNvPr id="302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0452"/>
    <xdr:pic>
      <xdr:nvPicPr>
        <xdr:cNvPr id="302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27432"/>
    <xdr:pic>
      <xdr:nvPicPr>
        <xdr:cNvPr id="302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0" cy="27432"/>
    <xdr:pic>
      <xdr:nvPicPr>
        <xdr:cNvPr id="302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45212"/>
    <xdr:pic>
      <xdr:nvPicPr>
        <xdr:cNvPr id="302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45212"/>
    <xdr:pic>
      <xdr:nvPicPr>
        <xdr:cNvPr id="302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27432"/>
    <xdr:pic>
      <xdr:nvPicPr>
        <xdr:cNvPr id="302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1204188"/>
    <xdr:pic>
      <xdr:nvPicPr>
        <xdr:cNvPr id="305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1375638"/>
    <xdr:pic>
      <xdr:nvPicPr>
        <xdr:cNvPr id="305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1569"/>
    <xdr:pic>
      <xdr:nvPicPr>
        <xdr:cNvPr id="305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1569"/>
    <xdr:pic>
      <xdr:nvPicPr>
        <xdr:cNvPr id="305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0452"/>
    <xdr:pic>
      <xdr:nvPicPr>
        <xdr:cNvPr id="305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0452"/>
    <xdr:pic>
      <xdr:nvPicPr>
        <xdr:cNvPr id="305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7432"/>
    <xdr:pic>
      <xdr:nvPicPr>
        <xdr:cNvPr id="306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7432"/>
    <xdr:pic>
      <xdr:nvPicPr>
        <xdr:cNvPr id="306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5212"/>
    <xdr:pic>
      <xdr:nvPicPr>
        <xdr:cNvPr id="30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5212"/>
    <xdr:pic>
      <xdr:nvPicPr>
        <xdr:cNvPr id="30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7432"/>
    <xdr:pic>
      <xdr:nvPicPr>
        <xdr:cNvPr id="306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948</xdr:row>
      <xdr:rowOff>0</xdr:rowOff>
    </xdr:from>
    <xdr:ext cx="9525" cy="0"/>
    <xdr:pic>
      <xdr:nvPicPr>
        <xdr:cNvPr id="306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0904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635" cy="0"/>
    <xdr:pic>
      <xdr:nvPicPr>
        <xdr:cNvPr id="306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904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127" cy="0"/>
    <xdr:pic>
      <xdr:nvPicPr>
        <xdr:cNvPr id="306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9042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295"/>
    <xdr:pic>
      <xdr:nvPicPr>
        <xdr:cNvPr id="306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295"/>
    <xdr:pic>
      <xdr:nvPicPr>
        <xdr:cNvPr id="30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676"/>
    <xdr:pic>
      <xdr:nvPicPr>
        <xdr:cNvPr id="306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676"/>
    <xdr:pic>
      <xdr:nvPicPr>
        <xdr:cNvPr id="306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8559"/>
    <xdr:pic>
      <xdr:nvPicPr>
        <xdr:cNvPr id="307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8559"/>
    <xdr:pic>
      <xdr:nvPicPr>
        <xdr:cNvPr id="307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93235"/>
    <xdr:pic>
      <xdr:nvPicPr>
        <xdr:cNvPr id="307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93235"/>
    <xdr:pic>
      <xdr:nvPicPr>
        <xdr:cNvPr id="307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62755"/>
    <xdr:pic>
      <xdr:nvPicPr>
        <xdr:cNvPr id="307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62755"/>
    <xdr:pic>
      <xdr:nvPicPr>
        <xdr:cNvPr id="307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15859"/>
    <xdr:pic>
      <xdr:nvPicPr>
        <xdr:cNvPr id="307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15859"/>
    <xdr:pic>
      <xdr:nvPicPr>
        <xdr:cNvPr id="307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98079"/>
    <xdr:pic>
      <xdr:nvPicPr>
        <xdr:cNvPr id="30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98079"/>
    <xdr:pic>
      <xdr:nvPicPr>
        <xdr:cNvPr id="30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498079"/>
    <xdr:pic>
      <xdr:nvPicPr>
        <xdr:cNvPr id="307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938</xdr:row>
      <xdr:rowOff>0</xdr:rowOff>
    </xdr:from>
    <xdr:ext cx="9525" cy="0"/>
    <xdr:pic>
      <xdr:nvPicPr>
        <xdr:cNvPr id="307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0694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635" cy="0"/>
    <xdr:pic>
      <xdr:nvPicPr>
        <xdr:cNvPr id="307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694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127" cy="0"/>
    <xdr:pic>
      <xdr:nvPicPr>
        <xdr:cNvPr id="308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694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295"/>
    <xdr:pic>
      <xdr:nvPicPr>
        <xdr:cNvPr id="309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295"/>
    <xdr:pic>
      <xdr:nvPicPr>
        <xdr:cNvPr id="309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676"/>
    <xdr:pic>
      <xdr:nvPicPr>
        <xdr:cNvPr id="3091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676"/>
    <xdr:pic>
      <xdr:nvPicPr>
        <xdr:cNvPr id="3091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8559"/>
    <xdr:pic>
      <xdr:nvPicPr>
        <xdr:cNvPr id="309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8559"/>
    <xdr:pic>
      <xdr:nvPicPr>
        <xdr:cNvPr id="309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93235"/>
    <xdr:pic>
      <xdr:nvPicPr>
        <xdr:cNvPr id="309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293235"/>
    <xdr:pic>
      <xdr:nvPicPr>
        <xdr:cNvPr id="309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62755"/>
    <xdr:pic>
      <xdr:nvPicPr>
        <xdr:cNvPr id="3097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262755"/>
    <xdr:pic>
      <xdr:nvPicPr>
        <xdr:cNvPr id="30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15859"/>
    <xdr:pic>
      <xdr:nvPicPr>
        <xdr:cNvPr id="30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15859"/>
    <xdr:pic>
      <xdr:nvPicPr>
        <xdr:cNvPr id="30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498079"/>
    <xdr:pic>
      <xdr:nvPicPr>
        <xdr:cNvPr id="309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498079"/>
    <xdr:pic>
      <xdr:nvPicPr>
        <xdr:cNvPr id="310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498079"/>
    <xdr:pic>
      <xdr:nvPicPr>
        <xdr:cNvPr id="310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1966188"/>
    <xdr:pic>
      <xdr:nvPicPr>
        <xdr:cNvPr id="31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1569"/>
    <xdr:pic>
      <xdr:nvPicPr>
        <xdr:cNvPr id="310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1569"/>
    <xdr:pic>
      <xdr:nvPicPr>
        <xdr:cNvPr id="310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0452"/>
    <xdr:pic>
      <xdr:nvPicPr>
        <xdr:cNvPr id="31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0452"/>
    <xdr:pic>
      <xdr:nvPicPr>
        <xdr:cNvPr id="310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27432"/>
    <xdr:pic>
      <xdr:nvPicPr>
        <xdr:cNvPr id="310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0" cy="27432"/>
    <xdr:pic>
      <xdr:nvPicPr>
        <xdr:cNvPr id="310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45212"/>
    <xdr:pic>
      <xdr:nvPicPr>
        <xdr:cNvPr id="3108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45212"/>
    <xdr:pic>
      <xdr:nvPicPr>
        <xdr:cNvPr id="310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27432"/>
    <xdr:pic>
      <xdr:nvPicPr>
        <xdr:cNvPr id="311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1569"/>
    <xdr:pic>
      <xdr:nvPicPr>
        <xdr:cNvPr id="312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1569"/>
    <xdr:pic>
      <xdr:nvPicPr>
        <xdr:cNvPr id="31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0452"/>
    <xdr:pic>
      <xdr:nvPicPr>
        <xdr:cNvPr id="312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0452"/>
    <xdr:pic>
      <xdr:nvPicPr>
        <xdr:cNvPr id="312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27432"/>
    <xdr:pic>
      <xdr:nvPicPr>
        <xdr:cNvPr id="312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0" cy="27432"/>
    <xdr:pic>
      <xdr:nvPicPr>
        <xdr:cNvPr id="31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45212"/>
    <xdr:pic>
      <xdr:nvPicPr>
        <xdr:cNvPr id="312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45212"/>
    <xdr:pic>
      <xdr:nvPicPr>
        <xdr:cNvPr id="312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27432"/>
    <xdr:pic>
      <xdr:nvPicPr>
        <xdr:cNvPr id="312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1204188"/>
    <xdr:pic>
      <xdr:nvPicPr>
        <xdr:cNvPr id="315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1375638"/>
    <xdr:pic>
      <xdr:nvPicPr>
        <xdr:cNvPr id="315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1569"/>
    <xdr:pic>
      <xdr:nvPicPr>
        <xdr:cNvPr id="3159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1569"/>
    <xdr:pic>
      <xdr:nvPicPr>
        <xdr:cNvPr id="3159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0452"/>
    <xdr:pic>
      <xdr:nvPicPr>
        <xdr:cNvPr id="31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0452"/>
    <xdr:pic>
      <xdr:nvPicPr>
        <xdr:cNvPr id="31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7432"/>
    <xdr:pic>
      <xdr:nvPicPr>
        <xdr:cNvPr id="3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7432"/>
    <xdr:pic>
      <xdr:nvPicPr>
        <xdr:cNvPr id="3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5212"/>
    <xdr:pic>
      <xdr:nvPicPr>
        <xdr:cNvPr id="316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5212"/>
    <xdr:pic>
      <xdr:nvPicPr>
        <xdr:cNvPr id="316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7432"/>
    <xdr:pic>
      <xdr:nvPicPr>
        <xdr:cNvPr id="316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1188</xdr:row>
      <xdr:rowOff>0</xdr:rowOff>
    </xdr:from>
    <xdr:ext cx="9525" cy="0"/>
    <xdr:pic>
      <xdr:nvPicPr>
        <xdr:cNvPr id="317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5723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635" cy="0"/>
    <xdr:pic>
      <xdr:nvPicPr>
        <xdr:cNvPr id="317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723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127" cy="0"/>
    <xdr:pic>
      <xdr:nvPicPr>
        <xdr:cNvPr id="317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723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295"/>
    <xdr:pic>
      <xdr:nvPicPr>
        <xdr:cNvPr id="317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295"/>
    <xdr:pic>
      <xdr:nvPicPr>
        <xdr:cNvPr id="317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676"/>
    <xdr:pic>
      <xdr:nvPicPr>
        <xdr:cNvPr id="317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676"/>
    <xdr:pic>
      <xdr:nvPicPr>
        <xdr:cNvPr id="317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8559"/>
    <xdr:pic>
      <xdr:nvPicPr>
        <xdr:cNvPr id="317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8559"/>
    <xdr:pic>
      <xdr:nvPicPr>
        <xdr:cNvPr id="317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93235"/>
    <xdr:pic>
      <xdr:nvPicPr>
        <xdr:cNvPr id="31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93235"/>
    <xdr:pic>
      <xdr:nvPicPr>
        <xdr:cNvPr id="31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62755"/>
    <xdr:pic>
      <xdr:nvPicPr>
        <xdr:cNvPr id="317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62755"/>
    <xdr:pic>
      <xdr:nvPicPr>
        <xdr:cNvPr id="31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15859"/>
    <xdr:pic>
      <xdr:nvPicPr>
        <xdr:cNvPr id="317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15859"/>
    <xdr:pic>
      <xdr:nvPicPr>
        <xdr:cNvPr id="317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98079"/>
    <xdr:pic>
      <xdr:nvPicPr>
        <xdr:cNvPr id="317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98079"/>
    <xdr:pic>
      <xdr:nvPicPr>
        <xdr:cNvPr id="317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498079"/>
    <xdr:pic>
      <xdr:nvPicPr>
        <xdr:cNvPr id="318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1178</xdr:row>
      <xdr:rowOff>0</xdr:rowOff>
    </xdr:from>
    <xdr:ext cx="9525" cy="0"/>
    <xdr:pic>
      <xdr:nvPicPr>
        <xdr:cNvPr id="318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5514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635" cy="0"/>
    <xdr:pic>
      <xdr:nvPicPr>
        <xdr:cNvPr id="318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514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127" cy="0"/>
    <xdr:pic>
      <xdr:nvPicPr>
        <xdr:cNvPr id="318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514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295"/>
    <xdr:pic>
      <xdr:nvPicPr>
        <xdr:cNvPr id="319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295"/>
    <xdr:pic>
      <xdr:nvPicPr>
        <xdr:cNvPr id="31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676"/>
    <xdr:pic>
      <xdr:nvPicPr>
        <xdr:cNvPr id="319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676"/>
    <xdr:pic>
      <xdr:nvPicPr>
        <xdr:cNvPr id="319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8559"/>
    <xdr:pic>
      <xdr:nvPicPr>
        <xdr:cNvPr id="319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8559"/>
    <xdr:pic>
      <xdr:nvPicPr>
        <xdr:cNvPr id="319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93235"/>
    <xdr:pic>
      <xdr:nvPicPr>
        <xdr:cNvPr id="319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293235"/>
    <xdr:pic>
      <xdr:nvPicPr>
        <xdr:cNvPr id="319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62755"/>
    <xdr:pic>
      <xdr:nvPicPr>
        <xdr:cNvPr id="319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262755"/>
    <xdr:pic>
      <xdr:nvPicPr>
        <xdr:cNvPr id="319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15859"/>
    <xdr:pic>
      <xdr:nvPicPr>
        <xdr:cNvPr id="31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15859"/>
    <xdr:pic>
      <xdr:nvPicPr>
        <xdr:cNvPr id="31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498079"/>
    <xdr:pic>
      <xdr:nvPicPr>
        <xdr:cNvPr id="320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498079"/>
    <xdr:pic>
      <xdr:nvPicPr>
        <xdr:cNvPr id="320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498079"/>
    <xdr:pic>
      <xdr:nvPicPr>
        <xdr:cNvPr id="320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1259</xdr:row>
      <xdr:rowOff>17145</xdr:rowOff>
    </xdr:from>
    <xdr:ext cx="9525" cy="2000478"/>
    <xdr:pic>
      <xdr:nvPicPr>
        <xdr:cNvPr id="32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03855" y="27609800"/>
          <a:ext cx="9525" cy="20002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1569"/>
    <xdr:pic>
      <xdr:nvPicPr>
        <xdr:cNvPr id="320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1569"/>
    <xdr:pic>
      <xdr:nvPicPr>
        <xdr:cNvPr id="320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0452"/>
    <xdr:pic>
      <xdr:nvPicPr>
        <xdr:cNvPr id="32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0452"/>
    <xdr:pic>
      <xdr:nvPicPr>
        <xdr:cNvPr id="32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27432"/>
    <xdr:pic>
      <xdr:nvPicPr>
        <xdr:cNvPr id="32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0" cy="27432"/>
    <xdr:pic>
      <xdr:nvPicPr>
        <xdr:cNvPr id="32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45212"/>
    <xdr:pic>
      <xdr:nvPicPr>
        <xdr:cNvPr id="321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45212"/>
    <xdr:pic>
      <xdr:nvPicPr>
        <xdr:cNvPr id="321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27432"/>
    <xdr:pic>
      <xdr:nvPicPr>
        <xdr:cNvPr id="321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1569"/>
    <xdr:pic>
      <xdr:nvPicPr>
        <xdr:cNvPr id="3223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1569"/>
    <xdr:pic>
      <xdr:nvPicPr>
        <xdr:cNvPr id="322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0452"/>
    <xdr:pic>
      <xdr:nvPicPr>
        <xdr:cNvPr id="322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0452"/>
    <xdr:pic>
      <xdr:nvPicPr>
        <xdr:cNvPr id="322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27432"/>
    <xdr:pic>
      <xdr:nvPicPr>
        <xdr:cNvPr id="322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0" cy="27432"/>
    <xdr:pic>
      <xdr:nvPicPr>
        <xdr:cNvPr id="322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45212"/>
    <xdr:pic>
      <xdr:nvPicPr>
        <xdr:cNvPr id="322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45212"/>
    <xdr:pic>
      <xdr:nvPicPr>
        <xdr:cNvPr id="322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27432"/>
    <xdr:pic>
      <xdr:nvPicPr>
        <xdr:cNvPr id="323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295"/>
    <xdr:pic>
      <xdr:nvPicPr>
        <xdr:cNvPr id="326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295"/>
    <xdr:pic>
      <xdr:nvPicPr>
        <xdr:cNvPr id="326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676"/>
    <xdr:pic>
      <xdr:nvPicPr>
        <xdr:cNvPr id="3261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676"/>
    <xdr:pic>
      <xdr:nvPicPr>
        <xdr:cNvPr id="3261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8559"/>
    <xdr:pic>
      <xdr:nvPicPr>
        <xdr:cNvPr id="326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8559"/>
    <xdr:pic>
      <xdr:nvPicPr>
        <xdr:cNvPr id="326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15859"/>
    <xdr:pic>
      <xdr:nvPicPr>
        <xdr:cNvPr id="326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15859"/>
    <xdr:pic>
      <xdr:nvPicPr>
        <xdr:cNvPr id="326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498079"/>
    <xdr:pic>
      <xdr:nvPicPr>
        <xdr:cNvPr id="326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498079"/>
    <xdr:pic>
      <xdr:nvPicPr>
        <xdr:cNvPr id="326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227" cy="498079"/>
    <xdr:pic>
      <xdr:nvPicPr>
        <xdr:cNvPr id="32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295"/>
    <xdr:pic>
      <xdr:nvPicPr>
        <xdr:cNvPr id="326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295"/>
    <xdr:pic>
      <xdr:nvPicPr>
        <xdr:cNvPr id="326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676"/>
    <xdr:pic>
      <xdr:nvPicPr>
        <xdr:cNvPr id="326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676"/>
    <xdr:pic>
      <xdr:nvPicPr>
        <xdr:cNvPr id="327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8559"/>
    <xdr:pic>
      <xdr:nvPicPr>
        <xdr:cNvPr id="327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8559"/>
    <xdr:pic>
      <xdr:nvPicPr>
        <xdr:cNvPr id="327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15859"/>
    <xdr:pic>
      <xdr:nvPicPr>
        <xdr:cNvPr id="32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15859"/>
    <xdr:pic>
      <xdr:nvPicPr>
        <xdr:cNvPr id="32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498079"/>
    <xdr:pic>
      <xdr:nvPicPr>
        <xdr:cNvPr id="327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498079"/>
    <xdr:pic>
      <xdr:nvPicPr>
        <xdr:cNvPr id="32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227" cy="498079"/>
    <xdr:pic>
      <xdr:nvPicPr>
        <xdr:cNvPr id="32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295"/>
    <xdr:pic>
      <xdr:nvPicPr>
        <xdr:cNvPr id="32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295"/>
    <xdr:pic>
      <xdr:nvPicPr>
        <xdr:cNvPr id="32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676"/>
    <xdr:pic>
      <xdr:nvPicPr>
        <xdr:cNvPr id="3278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676"/>
    <xdr:pic>
      <xdr:nvPicPr>
        <xdr:cNvPr id="327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8559"/>
    <xdr:pic>
      <xdr:nvPicPr>
        <xdr:cNvPr id="32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8559"/>
    <xdr:pic>
      <xdr:nvPicPr>
        <xdr:cNvPr id="32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15859"/>
    <xdr:pic>
      <xdr:nvPicPr>
        <xdr:cNvPr id="328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15859"/>
    <xdr:pic>
      <xdr:nvPicPr>
        <xdr:cNvPr id="328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498079"/>
    <xdr:pic>
      <xdr:nvPicPr>
        <xdr:cNvPr id="328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498079"/>
    <xdr:pic>
      <xdr:nvPicPr>
        <xdr:cNvPr id="328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227" cy="498079"/>
    <xdr:pic>
      <xdr:nvPicPr>
        <xdr:cNvPr id="328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295"/>
    <xdr:pic>
      <xdr:nvPicPr>
        <xdr:cNvPr id="328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295"/>
    <xdr:pic>
      <xdr:nvPicPr>
        <xdr:cNvPr id="328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676"/>
    <xdr:pic>
      <xdr:nvPicPr>
        <xdr:cNvPr id="3286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676"/>
    <xdr:pic>
      <xdr:nvPicPr>
        <xdr:cNvPr id="3286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8559"/>
    <xdr:pic>
      <xdr:nvPicPr>
        <xdr:cNvPr id="328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8559"/>
    <xdr:pic>
      <xdr:nvPicPr>
        <xdr:cNvPr id="328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15859"/>
    <xdr:pic>
      <xdr:nvPicPr>
        <xdr:cNvPr id="328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15859"/>
    <xdr:pic>
      <xdr:nvPicPr>
        <xdr:cNvPr id="328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498079"/>
    <xdr:pic>
      <xdr:nvPicPr>
        <xdr:cNvPr id="329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498079"/>
    <xdr:pic>
      <xdr:nvPicPr>
        <xdr:cNvPr id="32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227" cy="498079"/>
    <xdr:pic>
      <xdr:nvPicPr>
        <xdr:cNvPr id="32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295"/>
    <xdr:pic>
      <xdr:nvPicPr>
        <xdr:cNvPr id="329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295"/>
    <xdr:pic>
      <xdr:nvPicPr>
        <xdr:cNvPr id="329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676"/>
    <xdr:pic>
      <xdr:nvPicPr>
        <xdr:cNvPr id="329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676"/>
    <xdr:pic>
      <xdr:nvPicPr>
        <xdr:cNvPr id="329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8559"/>
    <xdr:pic>
      <xdr:nvPicPr>
        <xdr:cNvPr id="329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8559"/>
    <xdr:pic>
      <xdr:nvPicPr>
        <xdr:cNvPr id="329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15859"/>
    <xdr:pic>
      <xdr:nvPicPr>
        <xdr:cNvPr id="329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15859"/>
    <xdr:pic>
      <xdr:nvPicPr>
        <xdr:cNvPr id="329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498079"/>
    <xdr:pic>
      <xdr:nvPicPr>
        <xdr:cNvPr id="330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498079"/>
    <xdr:pic>
      <xdr:nvPicPr>
        <xdr:cNvPr id="330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227" cy="498079"/>
    <xdr:pic>
      <xdr:nvPicPr>
        <xdr:cNvPr id="33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295"/>
    <xdr:pic>
      <xdr:nvPicPr>
        <xdr:cNvPr id="330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295"/>
    <xdr:pic>
      <xdr:nvPicPr>
        <xdr:cNvPr id="330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676"/>
    <xdr:pic>
      <xdr:nvPicPr>
        <xdr:cNvPr id="3302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676"/>
    <xdr:pic>
      <xdr:nvPicPr>
        <xdr:cNvPr id="3302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8559"/>
    <xdr:pic>
      <xdr:nvPicPr>
        <xdr:cNvPr id="330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8559"/>
    <xdr:pic>
      <xdr:nvPicPr>
        <xdr:cNvPr id="330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15859"/>
    <xdr:pic>
      <xdr:nvPicPr>
        <xdr:cNvPr id="33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15859"/>
    <xdr:pic>
      <xdr:nvPicPr>
        <xdr:cNvPr id="33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498079"/>
    <xdr:pic>
      <xdr:nvPicPr>
        <xdr:cNvPr id="330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498079"/>
    <xdr:pic>
      <xdr:nvPicPr>
        <xdr:cNvPr id="33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227" cy="498079"/>
    <xdr:pic>
      <xdr:nvPicPr>
        <xdr:cNvPr id="33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61569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1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1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2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2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17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17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171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171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17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17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17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1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17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17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1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182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8331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182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8331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18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83312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18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18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18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18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18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18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1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1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18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18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18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18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19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19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1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19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235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19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194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0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295"/>
    <xdr:pic>
      <xdr:nvPicPr>
        <xdr:cNvPr id="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06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676"/>
    <xdr:pic>
      <xdr:nvPicPr>
        <xdr:cNvPr id="206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0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8559"/>
    <xdr:pic>
      <xdr:nvPicPr>
        <xdr:cNvPr id="2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0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293235"/>
    <xdr:pic>
      <xdr:nvPicPr>
        <xdr:cNvPr id="20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1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262755"/>
    <xdr:pic>
      <xdr:nvPicPr>
        <xdr:cNvPr id="21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1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15859"/>
    <xdr:pic>
      <xdr:nvPicPr>
        <xdr:cNvPr id="21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1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498079"/>
    <xdr:pic>
      <xdr:nvPicPr>
        <xdr:cNvPr id="2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498079"/>
    <xdr:pic>
      <xdr:nvPicPr>
        <xdr:cNvPr id="21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109</xdr:row>
      <xdr:rowOff>17145</xdr:rowOff>
    </xdr:from>
    <xdr:ext cx="9525" cy="1966188"/>
    <xdr:pic>
      <xdr:nvPicPr>
        <xdr:cNvPr id="21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23016845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1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1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1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1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2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2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3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3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3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3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41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4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4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4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295"/>
    <xdr:pic>
      <xdr:nvPicPr>
        <xdr:cNvPr id="27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295"/>
    <xdr:pic>
      <xdr:nvPicPr>
        <xdr:cNvPr id="27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676"/>
    <xdr:pic>
      <xdr:nvPicPr>
        <xdr:cNvPr id="27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676"/>
    <xdr:pic>
      <xdr:nvPicPr>
        <xdr:cNvPr id="27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8559"/>
    <xdr:pic>
      <xdr:nvPicPr>
        <xdr:cNvPr id="27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8559"/>
    <xdr:pic>
      <xdr:nvPicPr>
        <xdr:cNvPr id="27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15859"/>
    <xdr:pic>
      <xdr:nvPicPr>
        <xdr:cNvPr id="2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15859"/>
    <xdr:pic>
      <xdr:nvPicPr>
        <xdr:cNvPr id="2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498079"/>
    <xdr:pic>
      <xdr:nvPicPr>
        <xdr:cNvPr id="27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498079"/>
    <xdr:pic>
      <xdr:nvPicPr>
        <xdr:cNvPr id="28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227" cy="498079"/>
    <xdr:pic>
      <xdr:nvPicPr>
        <xdr:cNvPr id="28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295"/>
    <xdr:pic>
      <xdr:nvPicPr>
        <xdr:cNvPr id="28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295"/>
    <xdr:pic>
      <xdr:nvPicPr>
        <xdr:cNvPr id="28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676"/>
    <xdr:pic>
      <xdr:nvPicPr>
        <xdr:cNvPr id="282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676"/>
    <xdr:pic>
      <xdr:nvPicPr>
        <xdr:cNvPr id="282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8559"/>
    <xdr:pic>
      <xdr:nvPicPr>
        <xdr:cNvPr id="28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8559"/>
    <xdr:pic>
      <xdr:nvPicPr>
        <xdr:cNvPr id="28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15859"/>
    <xdr:pic>
      <xdr:nvPicPr>
        <xdr:cNvPr id="28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15859"/>
    <xdr:pic>
      <xdr:nvPicPr>
        <xdr:cNvPr id="28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498079"/>
    <xdr:pic>
      <xdr:nvPicPr>
        <xdr:cNvPr id="28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498079"/>
    <xdr:pic>
      <xdr:nvPicPr>
        <xdr:cNvPr id="28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227" cy="498079"/>
    <xdr:pic>
      <xdr:nvPicPr>
        <xdr:cNvPr id="2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295"/>
    <xdr:pic>
      <xdr:nvPicPr>
        <xdr:cNvPr id="29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295"/>
    <xdr:pic>
      <xdr:nvPicPr>
        <xdr:cNvPr id="29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676"/>
    <xdr:pic>
      <xdr:nvPicPr>
        <xdr:cNvPr id="29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676"/>
    <xdr:pic>
      <xdr:nvPicPr>
        <xdr:cNvPr id="29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8559"/>
    <xdr:pic>
      <xdr:nvPicPr>
        <xdr:cNvPr id="2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8559"/>
    <xdr:pic>
      <xdr:nvPicPr>
        <xdr:cNvPr id="2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15859"/>
    <xdr:pic>
      <xdr:nvPicPr>
        <xdr:cNvPr id="29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15859"/>
    <xdr:pic>
      <xdr:nvPicPr>
        <xdr:cNvPr id="29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498079"/>
    <xdr:pic>
      <xdr:nvPicPr>
        <xdr:cNvPr id="29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498079"/>
    <xdr:pic>
      <xdr:nvPicPr>
        <xdr:cNvPr id="29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227" cy="498079"/>
    <xdr:pic>
      <xdr:nvPicPr>
        <xdr:cNvPr id="2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295"/>
    <xdr:pic>
      <xdr:nvPicPr>
        <xdr:cNvPr id="29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295"/>
    <xdr:pic>
      <xdr:nvPicPr>
        <xdr:cNvPr id="29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676"/>
    <xdr:pic>
      <xdr:nvPicPr>
        <xdr:cNvPr id="29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676"/>
    <xdr:pic>
      <xdr:nvPicPr>
        <xdr:cNvPr id="29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8559"/>
    <xdr:pic>
      <xdr:nvPicPr>
        <xdr:cNvPr id="30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8559"/>
    <xdr:pic>
      <xdr:nvPicPr>
        <xdr:cNvPr id="30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15859"/>
    <xdr:pic>
      <xdr:nvPicPr>
        <xdr:cNvPr id="3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15859"/>
    <xdr:pic>
      <xdr:nvPicPr>
        <xdr:cNvPr id="3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498079"/>
    <xdr:pic>
      <xdr:nvPicPr>
        <xdr:cNvPr id="30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498079"/>
    <xdr:pic>
      <xdr:nvPicPr>
        <xdr:cNvPr id="30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227" cy="498079"/>
    <xdr:pic>
      <xdr:nvPicPr>
        <xdr:cNvPr id="30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295"/>
    <xdr:pic>
      <xdr:nvPicPr>
        <xdr:cNvPr id="3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295"/>
    <xdr:pic>
      <xdr:nvPicPr>
        <xdr:cNvPr id="3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676"/>
    <xdr:pic>
      <xdr:nvPicPr>
        <xdr:cNvPr id="30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676"/>
    <xdr:pic>
      <xdr:nvPicPr>
        <xdr:cNvPr id="30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8559"/>
    <xdr:pic>
      <xdr:nvPicPr>
        <xdr:cNvPr id="30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8559"/>
    <xdr:pic>
      <xdr:nvPicPr>
        <xdr:cNvPr id="30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15859"/>
    <xdr:pic>
      <xdr:nvPicPr>
        <xdr:cNvPr id="3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15859"/>
    <xdr:pic>
      <xdr:nvPicPr>
        <xdr:cNvPr id="3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498079"/>
    <xdr:pic>
      <xdr:nvPicPr>
        <xdr:cNvPr id="31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498079"/>
    <xdr:pic>
      <xdr:nvPicPr>
        <xdr:cNvPr id="31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227" cy="498079"/>
    <xdr:pic>
      <xdr:nvPicPr>
        <xdr:cNvPr id="31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295"/>
    <xdr:pic>
      <xdr:nvPicPr>
        <xdr:cNvPr id="31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295"/>
    <xdr:pic>
      <xdr:nvPicPr>
        <xdr:cNvPr id="31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676"/>
    <xdr:pic>
      <xdr:nvPicPr>
        <xdr:cNvPr id="31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676"/>
    <xdr:pic>
      <xdr:nvPicPr>
        <xdr:cNvPr id="31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8559"/>
    <xdr:pic>
      <xdr:nvPicPr>
        <xdr:cNvPr id="31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8559"/>
    <xdr:pic>
      <xdr:nvPicPr>
        <xdr:cNvPr id="31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15859"/>
    <xdr:pic>
      <xdr:nvPicPr>
        <xdr:cNvPr id="31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15859"/>
    <xdr:pic>
      <xdr:nvPicPr>
        <xdr:cNvPr id="31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498079"/>
    <xdr:pic>
      <xdr:nvPicPr>
        <xdr:cNvPr id="3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498079"/>
    <xdr:pic>
      <xdr:nvPicPr>
        <xdr:cNvPr id="3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227" cy="498079"/>
    <xdr:pic>
      <xdr:nvPicPr>
        <xdr:cNvPr id="32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1204188"/>
    <xdr:pic>
      <xdr:nvPicPr>
        <xdr:cNvPr id="3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1375638"/>
    <xdr:pic>
      <xdr:nvPicPr>
        <xdr:cNvPr id="3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1569"/>
    <xdr:pic>
      <xdr:nvPicPr>
        <xdr:cNvPr id="32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1569"/>
    <xdr:pic>
      <xdr:nvPicPr>
        <xdr:cNvPr id="32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0452"/>
    <xdr:pic>
      <xdr:nvPicPr>
        <xdr:cNvPr id="32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0452"/>
    <xdr:pic>
      <xdr:nvPicPr>
        <xdr:cNvPr id="3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7432"/>
    <xdr:pic>
      <xdr:nvPicPr>
        <xdr:cNvPr id="32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7432"/>
    <xdr:pic>
      <xdr:nvPicPr>
        <xdr:cNvPr id="32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5212"/>
    <xdr:pic>
      <xdr:nvPicPr>
        <xdr:cNvPr id="3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5212"/>
    <xdr:pic>
      <xdr:nvPicPr>
        <xdr:cNvPr id="3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7432"/>
    <xdr:pic>
      <xdr:nvPicPr>
        <xdr:cNvPr id="3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274</xdr:row>
      <xdr:rowOff>0</xdr:rowOff>
    </xdr:from>
    <xdr:ext cx="9525" cy="0"/>
    <xdr:pic>
      <xdr:nvPicPr>
        <xdr:cNvPr id="33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5754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635" cy="0"/>
    <xdr:pic>
      <xdr:nvPicPr>
        <xdr:cNvPr id="33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5754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127" cy="0"/>
    <xdr:pic>
      <xdr:nvPicPr>
        <xdr:cNvPr id="33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5754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295"/>
    <xdr:pic>
      <xdr:nvPicPr>
        <xdr:cNvPr id="33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295"/>
    <xdr:pic>
      <xdr:nvPicPr>
        <xdr:cNvPr id="33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676"/>
    <xdr:pic>
      <xdr:nvPicPr>
        <xdr:cNvPr id="33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676"/>
    <xdr:pic>
      <xdr:nvPicPr>
        <xdr:cNvPr id="33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8559"/>
    <xdr:pic>
      <xdr:nvPicPr>
        <xdr:cNvPr id="33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8559"/>
    <xdr:pic>
      <xdr:nvPicPr>
        <xdr:cNvPr id="33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93235"/>
    <xdr:pic>
      <xdr:nvPicPr>
        <xdr:cNvPr id="33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93235"/>
    <xdr:pic>
      <xdr:nvPicPr>
        <xdr:cNvPr id="33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62755"/>
    <xdr:pic>
      <xdr:nvPicPr>
        <xdr:cNvPr id="34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62755"/>
    <xdr:pic>
      <xdr:nvPicPr>
        <xdr:cNvPr id="34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15859"/>
    <xdr:pic>
      <xdr:nvPicPr>
        <xdr:cNvPr id="341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15859"/>
    <xdr:pic>
      <xdr:nvPicPr>
        <xdr:cNvPr id="34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98079"/>
    <xdr:pic>
      <xdr:nvPicPr>
        <xdr:cNvPr id="34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98079"/>
    <xdr:pic>
      <xdr:nvPicPr>
        <xdr:cNvPr id="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498079"/>
    <xdr:pic>
      <xdr:nvPicPr>
        <xdr:cNvPr id="3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264</xdr:row>
      <xdr:rowOff>0</xdr:rowOff>
    </xdr:from>
    <xdr:ext cx="9525" cy="0"/>
    <xdr:pic>
      <xdr:nvPicPr>
        <xdr:cNvPr id="34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54799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635" cy="0"/>
    <xdr:pic>
      <xdr:nvPicPr>
        <xdr:cNvPr id="34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54799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127" cy="0"/>
    <xdr:pic>
      <xdr:nvPicPr>
        <xdr:cNvPr id="34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54799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295"/>
    <xdr:pic>
      <xdr:nvPicPr>
        <xdr:cNvPr id="35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295"/>
    <xdr:pic>
      <xdr:nvPicPr>
        <xdr:cNvPr id="35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676"/>
    <xdr:pic>
      <xdr:nvPicPr>
        <xdr:cNvPr id="357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676"/>
    <xdr:pic>
      <xdr:nvPicPr>
        <xdr:cNvPr id="35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8559"/>
    <xdr:pic>
      <xdr:nvPicPr>
        <xdr:cNvPr id="35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8559"/>
    <xdr:pic>
      <xdr:nvPicPr>
        <xdr:cNvPr id="35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93235"/>
    <xdr:pic>
      <xdr:nvPicPr>
        <xdr:cNvPr id="36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293235"/>
    <xdr:pic>
      <xdr:nvPicPr>
        <xdr:cNvPr id="36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62755"/>
    <xdr:pic>
      <xdr:nvPicPr>
        <xdr:cNvPr id="3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262755"/>
    <xdr:pic>
      <xdr:nvPicPr>
        <xdr:cNvPr id="3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15859"/>
    <xdr:pic>
      <xdr:nvPicPr>
        <xdr:cNvPr id="36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15859"/>
    <xdr:pic>
      <xdr:nvPicPr>
        <xdr:cNvPr id="36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498079"/>
    <xdr:pic>
      <xdr:nvPicPr>
        <xdr:cNvPr id="36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498079"/>
    <xdr:pic>
      <xdr:nvPicPr>
        <xdr:cNvPr id="36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498079"/>
    <xdr:pic>
      <xdr:nvPicPr>
        <xdr:cNvPr id="36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343</xdr:row>
      <xdr:rowOff>17145</xdr:rowOff>
    </xdr:from>
    <xdr:ext cx="9525" cy="1966188"/>
    <xdr:pic>
      <xdr:nvPicPr>
        <xdr:cNvPr id="3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72051545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1569"/>
    <xdr:pic>
      <xdr:nvPicPr>
        <xdr:cNvPr id="36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1569"/>
    <xdr:pic>
      <xdr:nvPicPr>
        <xdr:cNvPr id="36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0452"/>
    <xdr:pic>
      <xdr:nvPicPr>
        <xdr:cNvPr id="3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0452"/>
    <xdr:pic>
      <xdr:nvPicPr>
        <xdr:cNvPr id="3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27432"/>
    <xdr:pic>
      <xdr:nvPicPr>
        <xdr:cNvPr id="37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0" cy="27432"/>
    <xdr:pic>
      <xdr:nvPicPr>
        <xdr:cNvPr id="37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45212"/>
    <xdr:pic>
      <xdr:nvPicPr>
        <xdr:cNvPr id="3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45212"/>
    <xdr:pic>
      <xdr:nvPicPr>
        <xdr:cNvPr id="3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27432"/>
    <xdr:pic>
      <xdr:nvPicPr>
        <xdr:cNvPr id="3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295"/>
    <xdr:pic>
      <xdr:nvPicPr>
        <xdr:cNvPr id="42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295"/>
    <xdr:pic>
      <xdr:nvPicPr>
        <xdr:cNvPr id="42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676"/>
    <xdr:pic>
      <xdr:nvPicPr>
        <xdr:cNvPr id="42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676"/>
    <xdr:pic>
      <xdr:nvPicPr>
        <xdr:cNvPr id="42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8559"/>
    <xdr:pic>
      <xdr:nvPicPr>
        <xdr:cNvPr id="42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8559"/>
    <xdr:pic>
      <xdr:nvPicPr>
        <xdr:cNvPr id="4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15859"/>
    <xdr:pic>
      <xdr:nvPicPr>
        <xdr:cNvPr id="42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15859"/>
    <xdr:pic>
      <xdr:nvPicPr>
        <xdr:cNvPr id="42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498079"/>
    <xdr:pic>
      <xdr:nvPicPr>
        <xdr:cNvPr id="43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498079"/>
    <xdr:pic>
      <xdr:nvPicPr>
        <xdr:cNvPr id="43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227" cy="498079"/>
    <xdr:pic>
      <xdr:nvPicPr>
        <xdr:cNvPr id="4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295"/>
    <xdr:pic>
      <xdr:nvPicPr>
        <xdr:cNvPr id="43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295"/>
    <xdr:pic>
      <xdr:nvPicPr>
        <xdr:cNvPr id="43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676"/>
    <xdr:pic>
      <xdr:nvPicPr>
        <xdr:cNvPr id="433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676"/>
    <xdr:pic>
      <xdr:nvPicPr>
        <xdr:cNvPr id="433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8559"/>
    <xdr:pic>
      <xdr:nvPicPr>
        <xdr:cNvPr id="43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8559"/>
    <xdr:pic>
      <xdr:nvPicPr>
        <xdr:cNvPr id="43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15859"/>
    <xdr:pic>
      <xdr:nvPicPr>
        <xdr:cNvPr id="43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15859"/>
    <xdr:pic>
      <xdr:nvPicPr>
        <xdr:cNvPr id="43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498079"/>
    <xdr:pic>
      <xdr:nvPicPr>
        <xdr:cNvPr id="43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498079"/>
    <xdr:pic>
      <xdr:nvPicPr>
        <xdr:cNvPr id="43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227" cy="498079"/>
    <xdr:pic>
      <xdr:nvPicPr>
        <xdr:cNvPr id="44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295"/>
    <xdr:pic>
      <xdr:nvPicPr>
        <xdr:cNvPr id="44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295"/>
    <xdr:pic>
      <xdr:nvPicPr>
        <xdr:cNvPr id="4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676"/>
    <xdr:pic>
      <xdr:nvPicPr>
        <xdr:cNvPr id="44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676"/>
    <xdr:pic>
      <xdr:nvPicPr>
        <xdr:cNvPr id="44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8559"/>
    <xdr:pic>
      <xdr:nvPicPr>
        <xdr:cNvPr id="44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8559"/>
    <xdr:pic>
      <xdr:nvPicPr>
        <xdr:cNvPr id="44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15859"/>
    <xdr:pic>
      <xdr:nvPicPr>
        <xdr:cNvPr id="44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15859"/>
    <xdr:pic>
      <xdr:nvPicPr>
        <xdr:cNvPr id="44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498079"/>
    <xdr:pic>
      <xdr:nvPicPr>
        <xdr:cNvPr id="44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498079"/>
    <xdr:pic>
      <xdr:nvPicPr>
        <xdr:cNvPr id="44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227" cy="498079"/>
    <xdr:pic>
      <xdr:nvPicPr>
        <xdr:cNvPr id="44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295"/>
    <xdr:pic>
      <xdr:nvPicPr>
        <xdr:cNvPr id="4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295"/>
    <xdr:pic>
      <xdr:nvPicPr>
        <xdr:cNvPr id="4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676"/>
    <xdr:pic>
      <xdr:nvPicPr>
        <xdr:cNvPr id="4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676"/>
    <xdr:pic>
      <xdr:nvPicPr>
        <xdr:cNvPr id="4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8559"/>
    <xdr:pic>
      <xdr:nvPicPr>
        <xdr:cNvPr id="4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8559"/>
    <xdr:pic>
      <xdr:nvPicPr>
        <xdr:cNvPr id="4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15859"/>
    <xdr:pic>
      <xdr:nvPicPr>
        <xdr:cNvPr id="45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15859"/>
    <xdr:pic>
      <xdr:nvPicPr>
        <xdr:cNvPr id="45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498079"/>
    <xdr:pic>
      <xdr:nvPicPr>
        <xdr:cNvPr id="4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498079"/>
    <xdr:pic>
      <xdr:nvPicPr>
        <xdr:cNvPr id="4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227" cy="498079"/>
    <xdr:pic>
      <xdr:nvPicPr>
        <xdr:cNvPr id="45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295"/>
    <xdr:pic>
      <xdr:nvPicPr>
        <xdr:cNvPr id="45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295"/>
    <xdr:pic>
      <xdr:nvPicPr>
        <xdr:cNvPr id="45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676"/>
    <xdr:pic>
      <xdr:nvPicPr>
        <xdr:cNvPr id="45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676"/>
    <xdr:pic>
      <xdr:nvPicPr>
        <xdr:cNvPr id="45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8559"/>
    <xdr:pic>
      <xdr:nvPicPr>
        <xdr:cNvPr id="4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8559"/>
    <xdr:pic>
      <xdr:nvPicPr>
        <xdr:cNvPr id="4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15859"/>
    <xdr:pic>
      <xdr:nvPicPr>
        <xdr:cNvPr id="4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15859"/>
    <xdr:pic>
      <xdr:nvPicPr>
        <xdr:cNvPr id="4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498079"/>
    <xdr:pic>
      <xdr:nvPicPr>
        <xdr:cNvPr id="4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498079"/>
    <xdr:pic>
      <xdr:nvPicPr>
        <xdr:cNvPr id="4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227" cy="498079"/>
    <xdr:pic>
      <xdr:nvPicPr>
        <xdr:cNvPr id="46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295"/>
    <xdr:pic>
      <xdr:nvPicPr>
        <xdr:cNvPr id="4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295"/>
    <xdr:pic>
      <xdr:nvPicPr>
        <xdr:cNvPr id="4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676"/>
    <xdr:pic>
      <xdr:nvPicPr>
        <xdr:cNvPr id="4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676"/>
    <xdr:pic>
      <xdr:nvPicPr>
        <xdr:cNvPr id="4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8559"/>
    <xdr:pic>
      <xdr:nvPicPr>
        <xdr:cNvPr id="4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8559"/>
    <xdr:pic>
      <xdr:nvPicPr>
        <xdr:cNvPr id="4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15859"/>
    <xdr:pic>
      <xdr:nvPicPr>
        <xdr:cNvPr id="4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15859"/>
    <xdr:pic>
      <xdr:nvPicPr>
        <xdr:cNvPr id="4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498079"/>
    <xdr:pic>
      <xdr:nvPicPr>
        <xdr:cNvPr id="4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498079"/>
    <xdr:pic>
      <xdr:nvPicPr>
        <xdr:cNvPr id="4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227" cy="498079"/>
    <xdr:pic>
      <xdr:nvPicPr>
        <xdr:cNvPr id="47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1204188"/>
    <xdr:pic>
      <xdr:nvPicPr>
        <xdr:cNvPr id="4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1569"/>
    <xdr:pic>
      <xdr:nvPicPr>
        <xdr:cNvPr id="474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1569"/>
    <xdr:pic>
      <xdr:nvPicPr>
        <xdr:cNvPr id="474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0452"/>
    <xdr:pic>
      <xdr:nvPicPr>
        <xdr:cNvPr id="47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0452"/>
    <xdr:pic>
      <xdr:nvPicPr>
        <xdr:cNvPr id="47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7432"/>
    <xdr:pic>
      <xdr:nvPicPr>
        <xdr:cNvPr id="48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7432"/>
    <xdr:pic>
      <xdr:nvPicPr>
        <xdr:cNvPr id="48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5212"/>
    <xdr:pic>
      <xdr:nvPicPr>
        <xdr:cNvPr id="48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5212"/>
    <xdr:pic>
      <xdr:nvPicPr>
        <xdr:cNvPr id="48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7432"/>
    <xdr:pic>
      <xdr:nvPicPr>
        <xdr:cNvPr id="48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758</xdr:row>
      <xdr:rowOff>0</xdr:rowOff>
    </xdr:from>
    <xdr:ext cx="9525" cy="0"/>
    <xdr:pic>
      <xdr:nvPicPr>
        <xdr:cNvPr id="485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8997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635" cy="0"/>
    <xdr:pic>
      <xdr:nvPicPr>
        <xdr:cNvPr id="485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997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127" cy="0"/>
    <xdr:pic>
      <xdr:nvPicPr>
        <xdr:cNvPr id="485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997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295"/>
    <xdr:pic>
      <xdr:nvPicPr>
        <xdr:cNvPr id="48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295"/>
    <xdr:pic>
      <xdr:nvPicPr>
        <xdr:cNvPr id="48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676"/>
    <xdr:pic>
      <xdr:nvPicPr>
        <xdr:cNvPr id="486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676"/>
    <xdr:pic>
      <xdr:nvPicPr>
        <xdr:cNvPr id="486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8559"/>
    <xdr:pic>
      <xdr:nvPicPr>
        <xdr:cNvPr id="48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8559"/>
    <xdr:pic>
      <xdr:nvPicPr>
        <xdr:cNvPr id="48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93235"/>
    <xdr:pic>
      <xdr:nvPicPr>
        <xdr:cNvPr id="48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93235"/>
    <xdr:pic>
      <xdr:nvPicPr>
        <xdr:cNvPr id="49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62755"/>
    <xdr:pic>
      <xdr:nvPicPr>
        <xdr:cNvPr id="49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62755"/>
    <xdr:pic>
      <xdr:nvPicPr>
        <xdr:cNvPr id="49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15859"/>
    <xdr:pic>
      <xdr:nvPicPr>
        <xdr:cNvPr id="4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15859"/>
    <xdr:pic>
      <xdr:nvPicPr>
        <xdr:cNvPr id="4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98079"/>
    <xdr:pic>
      <xdr:nvPicPr>
        <xdr:cNvPr id="4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98079"/>
    <xdr:pic>
      <xdr:nvPicPr>
        <xdr:cNvPr id="4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498079"/>
    <xdr:pic>
      <xdr:nvPicPr>
        <xdr:cNvPr id="49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749</xdr:row>
      <xdr:rowOff>0</xdr:rowOff>
    </xdr:from>
    <xdr:ext cx="9525" cy="0"/>
    <xdr:pic>
      <xdr:nvPicPr>
        <xdr:cNvPr id="497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7111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635" cy="0"/>
    <xdr:pic>
      <xdr:nvPicPr>
        <xdr:cNvPr id="497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7111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127" cy="0"/>
    <xdr:pic>
      <xdr:nvPicPr>
        <xdr:cNvPr id="49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7111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295"/>
    <xdr:pic>
      <xdr:nvPicPr>
        <xdr:cNvPr id="50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295"/>
    <xdr:pic>
      <xdr:nvPicPr>
        <xdr:cNvPr id="50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676"/>
    <xdr:pic>
      <xdr:nvPicPr>
        <xdr:cNvPr id="50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676"/>
    <xdr:pic>
      <xdr:nvPicPr>
        <xdr:cNvPr id="50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8559"/>
    <xdr:pic>
      <xdr:nvPicPr>
        <xdr:cNvPr id="51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8559"/>
    <xdr:pic>
      <xdr:nvPicPr>
        <xdr:cNvPr id="51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93235"/>
    <xdr:pic>
      <xdr:nvPicPr>
        <xdr:cNvPr id="51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293235"/>
    <xdr:pic>
      <xdr:nvPicPr>
        <xdr:cNvPr id="51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62755"/>
    <xdr:pic>
      <xdr:nvPicPr>
        <xdr:cNvPr id="51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262755"/>
    <xdr:pic>
      <xdr:nvPicPr>
        <xdr:cNvPr id="5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15859"/>
    <xdr:pic>
      <xdr:nvPicPr>
        <xdr:cNvPr id="51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15859"/>
    <xdr:pic>
      <xdr:nvPicPr>
        <xdr:cNvPr id="51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498079"/>
    <xdr:pic>
      <xdr:nvPicPr>
        <xdr:cNvPr id="51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498079"/>
    <xdr:pic>
      <xdr:nvPicPr>
        <xdr:cNvPr id="51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498079"/>
    <xdr:pic>
      <xdr:nvPicPr>
        <xdr:cNvPr id="51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825</xdr:row>
      <xdr:rowOff>17145</xdr:rowOff>
    </xdr:from>
    <xdr:ext cx="9525" cy="2017623"/>
    <xdr:pic>
      <xdr:nvPicPr>
        <xdr:cNvPr id="51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173054645"/>
          <a:ext cx="9525" cy="201739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1569"/>
    <xdr:pic>
      <xdr:nvPicPr>
        <xdr:cNvPr id="51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1569"/>
    <xdr:pic>
      <xdr:nvPicPr>
        <xdr:cNvPr id="51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0452"/>
    <xdr:pic>
      <xdr:nvPicPr>
        <xdr:cNvPr id="52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0452"/>
    <xdr:pic>
      <xdr:nvPicPr>
        <xdr:cNvPr id="52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27432"/>
    <xdr:pic>
      <xdr:nvPicPr>
        <xdr:cNvPr id="52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0" cy="27432"/>
    <xdr:pic>
      <xdr:nvPicPr>
        <xdr:cNvPr id="52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45212"/>
    <xdr:pic>
      <xdr:nvPicPr>
        <xdr:cNvPr id="52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45212"/>
    <xdr:pic>
      <xdr:nvPicPr>
        <xdr:cNvPr id="5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27432"/>
    <xdr:pic>
      <xdr:nvPicPr>
        <xdr:cNvPr id="5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295"/>
    <xdr:pic>
      <xdr:nvPicPr>
        <xdr:cNvPr id="57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295"/>
    <xdr:pic>
      <xdr:nvPicPr>
        <xdr:cNvPr id="57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676"/>
    <xdr:pic>
      <xdr:nvPicPr>
        <xdr:cNvPr id="57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676"/>
    <xdr:pic>
      <xdr:nvPicPr>
        <xdr:cNvPr id="57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8559"/>
    <xdr:pic>
      <xdr:nvPicPr>
        <xdr:cNvPr id="57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8559"/>
    <xdr:pic>
      <xdr:nvPicPr>
        <xdr:cNvPr id="57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15859"/>
    <xdr:pic>
      <xdr:nvPicPr>
        <xdr:cNvPr id="58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15859"/>
    <xdr:pic>
      <xdr:nvPicPr>
        <xdr:cNvPr id="5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498079"/>
    <xdr:pic>
      <xdr:nvPicPr>
        <xdr:cNvPr id="58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498079"/>
    <xdr:pic>
      <xdr:nvPicPr>
        <xdr:cNvPr id="58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227" cy="498079"/>
    <xdr:pic>
      <xdr:nvPicPr>
        <xdr:cNvPr id="58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295"/>
    <xdr:pic>
      <xdr:nvPicPr>
        <xdr:cNvPr id="58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295"/>
    <xdr:pic>
      <xdr:nvPicPr>
        <xdr:cNvPr id="58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676"/>
    <xdr:pic>
      <xdr:nvPicPr>
        <xdr:cNvPr id="585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676"/>
    <xdr:pic>
      <xdr:nvPicPr>
        <xdr:cNvPr id="58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8559"/>
    <xdr:pic>
      <xdr:nvPicPr>
        <xdr:cNvPr id="5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8559"/>
    <xdr:pic>
      <xdr:nvPicPr>
        <xdr:cNvPr id="5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15859"/>
    <xdr:pic>
      <xdr:nvPicPr>
        <xdr:cNvPr id="588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15859"/>
    <xdr:pic>
      <xdr:nvPicPr>
        <xdr:cNvPr id="58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498079"/>
    <xdr:pic>
      <xdr:nvPicPr>
        <xdr:cNvPr id="5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498079"/>
    <xdr:pic>
      <xdr:nvPicPr>
        <xdr:cNvPr id="5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227" cy="498079"/>
    <xdr:pic>
      <xdr:nvPicPr>
        <xdr:cNvPr id="59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295"/>
    <xdr:pic>
      <xdr:nvPicPr>
        <xdr:cNvPr id="59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295"/>
    <xdr:pic>
      <xdr:nvPicPr>
        <xdr:cNvPr id="59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676"/>
    <xdr:pic>
      <xdr:nvPicPr>
        <xdr:cNvPr id="593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676"/>
    <xdr:pic>
      <xdr:nvPicPr>
        <xdr:cNvPr id="593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8559"/>
    <xdr:pic>
      <xdr:nvPicPr>
        <xdr:cNvPr id="5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8559"/>
    <xdr:pic>
      <xdr:nvPicPr>
        <xdr:cNvPr id="5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15859"/>
    <xdr:pic>
      <xdr:nvPicPr>
        <xdr:cNvPr id="59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15859"/>
    <xdr:pic>
      <xdr:nvPicPr>
        <xdr:cNvPr id="59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498079"/>
    <xdr:pic>
      <xdr:nvPicPr>
        <xdr:cNvPr id="5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498079"/>
    <xdr:pic>
      <xdr:nvPicPr>
        <xdr:cNvPr id="5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227" cy="498079"/>
    <xdr:pic>
      <xdr:nvPicPr>
        <xdr:cNvPr id="60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295"/>
    <xdr:pic>
      <xdr:nvPicPr>
        <xdr:cNvPr id="60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295"/>
    <xdr:pic>
      <xdr:nvPicPr>
        <xdr:cNvPr id="60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676"/>
    <xdr:pic>
      <xdr:nvPicPr>
        <xdr:cNvPr id="60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676"/>
    <xdr:pic>
      <xdr:nvPicPr>
        <xdr:cNvPr id="60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8559"/>
    <xdr:pic>
      <xdr:nvPicPr>
        <xdr:cNvPr id="6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8559"/>
    <xdr:pic>
      <xdr:nvPicPr>
        <xdr:cNvPr id="6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15859"/>
    <xdr:pic>
      <xdr:nvPicPr>
        <xdr:cNvPr id="60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15859"/>
    <xdr:pic>
      <xdr:nvPicPr>
        <xdr:cNvPr id="60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498079"/>
    <xdr:pic>
      <xdr:nvPicPr>
        <xdr:cNvPr id="60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498079"/>
    <xdr:pic>
      <xdr:nvPicPr>
        <xdr:cNvPr id="60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227" cy="498079"/>
    <xdr:pic>
      <xdr:nvPicPr>
        <xdr:cNvPr id="6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295"/>
    <xdr:pic>
      <xdr:nvPicPr>
        <xdr:cNvPr id="6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295"/>
    <xdr:pic>
      <xdr:nvPicPr>
        <xdr:cNvPr id="6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676"/>
    <xdr:pic>
      <xdr:nvPicPr>
        <xdr:cNvPr id="60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676"/>
    <xdr:pic>
      <xdr:nvPicPr>
        <xdr:cNvPr id="60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8559"/>
    <xdr:pic>
      <xdr:nvPicPr>
        <xdr:cNvPr id="61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8559"/>
    <xdr:pic>
      <xdr:nvPicPr>
        <xdr:cNvPr id="61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15859"/>
    <xdr:pic>
      <xdr:nvPicPr>
        <xdr:cNvPr id="6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15859"/>
    <xdr:pic>
      <xdr:nvPicPr>
        <xdr:cNvPr id="6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498079"/>
    <xdr:pic>
      <xdr:nvPicPr>
        <xdr:cNvPr id="61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498079"/>
    <xdr:pic>
      <xdr:nvPicPr>
        <xdr:cNvPr id="61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227" cy="498079"/>
    <xdr:pic>
      <xdr:nvPicPr>
        <xdr:cNvPr id="61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295"/>
    <xdr:pic>
      <xdr:nvPicPr>
        <xdr:cNvPr id="6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295"/>
    <xdr:pic>
      <xdr:nvPicPr>
        <xdr:cNvPr id="6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676"/>
    <xdr:pic>
      <xdr:nvPicPr>
        <xdr:cNvPr id="618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676"/>
    <xdr:pic>
      <xdr:nvPicPr>
        <xdr:cNvPr id="618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8559"/>
    <xdr:pic>
      <xdr:nvPicPr>
        <xdr:cNvPr id="62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8559"/>
    <xdr:pic>
      <xdr:nvPicPr>
        <xdr:cNvPr id="62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15859"/>
    <xdr:pic>
      <xdr:nvPicPr>
        <xdr:cNvPr id="62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15859"/>
    <xdr:pic>
      <xdr:nvPicPr>
        <xdr:cNvPr id="62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498079"/>
    <xdr:pic>
      <xdr:nvPicPr>
        <xdr:cNvPr id="62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498079"/>
    <xdr:pic>
      <xdr:nvPicPr>
        <xdr:cNvPr id="62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227" cy="498079"/>
    <xdr:pic>
      <xdr:nvPicPr>
        <xdr:cNvPr id="62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100" cy="497840"/>
        </a:xfrm>
        <a:prstGeom prst="rect">
          <a:avLst/>
        </a:prstGeom>
        <a:noFill/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collaboration.merck.com\BBDLFS01\GROUPS\Market%20Research\Key%20Factors\Graph%205-13-9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GPARD031DTA\Brouan\0b3c\Prospects\Newtech\OBC-CTA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903129\Desktop\ChartPRO\ChartPRO%20Master%20v3m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cnpwc-my.sharepoint.cn\Users\Judy%20HA%20Zhu\Documents\3.Summer%20phase%202\IRL\Project%20Summertime%201&amp;2%20Open%20IRL_Q&amp;A_PwC_FIN_Tax@0523_nik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rmwide.corp.gs.com\ibdroot\Books\Quality%20Systems\2010-08\68\68\Documents%20and%20Settings\U828492\Local%20Settings\Temp\c.data.U828492.notes_cdi\WINNT\Profiles\dcollin\Desktop\Papyrus\Sales%20Build%20Sponsor4_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cnpwc-my.sharepoint.cn\DOCUME~1\DEMECL~1.GWI\LOCALS~1\Temp\notesBB1A64\DCF%20071206%20hig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raph 1"/>
      <sheetName val="Graph 2"/>
      <sheetName val="Formula"/>
      <sheetName val="Macro"/>
      <sheetName val="List"/>
      <sheetName val="Master List"/>
      <sheetName val="Data Sheet"/>
      <sheetName val="DropZone"/>
      <sheetName val="LTM"/>
      <sheetName val="Store Inputs"/>
      <sheetName val="Store Outputs"/>
      <sheetName val="Store Inputs Calc"/>
      <sheetName val="Trading"/>
      <sheetName val="A"/>
      <sheetName val="Cover"/>
      <sheetName val="model"/>
      <sheetName val="Control"/>
      <sheetName val="Transaction comps"/>
      <sheetName val="pe ratio"/>
      <sheetName val="synthgraph"/>
      <sheetName val="Contribution Debate"/>
      <sheetName val="AcqIS"/>
      <sheetName val="AcqBSCF"/>
      <sheetName val="Graph 5-13-97"/>
      <sheetName val="DATA"/>
      <sheetName val="DCF"/>
      <sheetName val="DMC-DCF"/>
      <sheetName val="Menu"/>
      <sheetName val="Credit"/>
      <sheetName val="2000 EXTERNAL"/>
      <sheetName val="Lists"/>
      <sheetName val="P"/>
      <sheetName val="Choices"/>
      <sheetName val="CSCCincSKR"/>
      <sheetName val="Moody's Lease Assumptions"/>
      <sheetName val="Ctrl"/>
      <sheetName val="CREDIT STATS"/>
      <sheetName val="Finland"/>
      <sheetName val="Israel"/>
      <sheetName val="Thailand"/>
      <sheetName val="France"/>
      <sheetName val="Taiwan"/>
      <sheetName val="Chile"/>
      <sheetName val="Egypt"/>
      <sheetName val="El Salvador"/>
      <sheetName val="Morocco"/>
      <sheetName val="Nigeria"/>
      <sheetName val="TIP 1A FX Information"/>
      <sheetName val="RECAP RETURNS"/>
      <sheetName val="Data Arrangement"/>
      <sheetName val="Lists and Policies"/>
      <sheetName val="SUMMARY"/>
      <sheetName val="Ownership"/>
      <sheetName val="Options"/>
      <sheetName val="GT_Ref_Libr"/>
      <sheetName val="95TAXPROV-HEC"/>
      <sheetName val="B"/>
      <sheetName val="Print"/>
      <sheetName val="Acq | Feeder"/>
      <sheetName val="LT-Plan-Upside (2)"/>
      <sheetName val="FX-Table"/>
      <sheetName val="graph"/>
      <sheetName val="Wacc1"/>
      <sheetName val="Assumptions"/>
      <sheetName val="Go Private Assum"/>
      <sheetName val="MS model"/>
      <sheetName val="Ass"/>
      <sheetName val="Setting"/>
      <sheetName val="Reference"/>
      <sheetName val="Labour Summary"/>
      <sheetName val="Seasonality"/>
      <sheetName val="Codes"/>
      <sheetName val="Graph_1"/>
      <sheetName val="Graph_2"/>
      <sheetName val="Master_List"/>
      <sheetName val="Data_Sheet"/>
      <sheetName val="Store_Inputs"/>
      <sheetName val="Store_Outputs"/>
      <sheetName val="Store_Inputs_Calc"/>
      <sheetName val="Transaction_comps"/>
      <sheetName val="pe_ratio"/>
      <sheetName val="Contribution_Debate"/>
      <sheetName val="Graph_5-13-97"/>
      <sheetName val="Graph_11"/>
      <sheetName val="Graph_21"/>
      <sheetName val="Master_List1"/>
      <sheetName val="Data_Sheet1"/>
      <sheetName val="Store_Inputs1"/>
      <sheetName val="Store_Outputs1"/>
      <sheetName val="Store_Inputs_Calc1"/>
      <sheetName val="Transaction_comps1"/>
      <sheetName val="pe_ratio1"/>
      <sheetName val="Contribution_Debate1"/>
      <sheetName val="Graph_5-13-971"/>
      <sheetName val="Graph_14"/>
      <sheetName val="Graph_24"/>
      <sheetName val="Master_List4"/>
      <sheetName val="Data_Sheet4"/>
      <sheetName val="Store_Inputs4"/>
      <sheetName val="Store_Outputs4"/>
      <sheetName val="Store_Inputs_Calc4"/>
      <sheetName val="Transaction_comps4"/>
      <sheetName val="pe_ratio4"/>
      <sheetName val="Contribution_Debate4"/>
      <sheetName val="Graph_5-13-974"/>
      <sheetName val="2000_EXTERNAL2"/>
      <sheetName val="RECAP_RETURNS2"/>
      <sheetName val="Data_Arrangement2"/>
      <sheetName val="CREDIT_STATS2"/>
      <sheetName val="El_Salvador2"/>
      <sheetName val="TIP_1A_FX_Information2"/>
      <sheetName val="Graph_12"/>
      <sheetName val="Graph_22"/>
      <sheetName val="Master_List2"/>
      <sheetName val="Data_Sheet2"/>
      <sheetName val="Store_Inputs2"/>
      <sheetName val="Store_Outputs2"/>
      <sheetName val="Store_Inputs_Calc2"/>
      <sheetName val="Transaction_comps2"/>
      <sheetName val="pe_ratio2"/>
      <sheetName val="Contribution_Debate2"/>
      <sheetName val="Graph_5-13-972"/>
      <sheetName val="2000_EXTERNAL"/>
      <sheetName val="RECAP_RETURNS"/>
      <sheetName val="Data_Arrangement"/>
      <sheetName val="CREDIT_STATS"/>
      <sheetName val="El_Salvador"/>
      <sheetName val="TIP_1A_FX_Information"/>
      <sheetName val="Graph_13"/>
      <sheetName val="Graph_23"/>
      <sheetName val="Master_List3"/>
      <sheetName val="Data_Sheet3"/>
      <sheetName val="Store_Inputs3"/>
      <sheetName val="Store_Outputs3"/>
      <sheetName val="Store_Inputs_Calc3"/>
      <sheetName val="Transaction_comps3"/>
      <sheetName val="pe_ratio3"/>
      <sheetName val="Contribution_Debate3"/>
      <sheetName val="Graph_5-13-973"/>
      <sheetName val="2000_EXTERNAL1"/>
      <sheetName val="RECAP_RETURNS1"/>
      <sheetName val="Data_Arrangement1"/>
      <sheetName val="CREDIT_STATS1"/>
      <sheetName val="El_Salvador1"/>
      <sheetName val="TIP_1A_FX_Information1"/>
      <sheetName val="Graph_15"/>
      <sheetName val="Graph_25"/>
      <sheetName val="Master_List5"/>
      <sheetName val="Data_Sheet5"/>
      <sheetName val="Store_Inputs5"/>
      <sheetName val="Store_Outputs5"/>
      <sheetName val="Store_Inputs_Calc5"/>
      <sheetName val="Transaction_comps5"/>
      <sheetName val="pe_ratio5"/>
      <sheetName val="Contribution_Debate5"/>
      <sheetName val="Graph_5-13-975"/>
      <sheetName val="2000_EXTERNAL3"/>
      <sheetName val="RECAP_RETURNS3"/>
      <sheetName val="Data_Arrangement3"/>
      <sheetName val="CREDIT_STATS3"/>
      <sheetName val="El_Salvador3"/>
      <sheetName val="TIP_1A_FX_Information3"/>
      <sheetName val="Moody's_Lease_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itle"/>
      <sheetName val="Standard page"/>
      <sheetName val="Dialog3"/>
      <sheetName val="Dialog5"/>
      <sheetName val="Multiples"/>
      <sheetName val="Dialog1"/>
      <sheetName val="Dialog2"/>
      <sheetName val="Module1"/>
      <sheetName val="OBC CTA"/>
      <sheetName val="Base Data"/>
      <sheetName val="Guidelines"/>
      <sheetName val="C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rea Standard"/>
      <sheetName val="Area Stack"/>
      <sheetName val="Area Stack 100%"/>
      <sheetName val="Bar_clustered"/>
      <sheetName val="Bar stack"/>
      <sheetName val="Bar clustered w zero axis"/>
      <sheetName val="Bar clustered with 2 axes"/>
      <sheetName val="Bar clustered and stacked"/>
      <sheetName val="Floating bar"/>
      <sheetName val="Stack bar 100%"/>
      <sheetName val="Barbell"/>
      <sheetName val="Bubble 1"/>
      <sheetName val="Bubble 2 (grid)"/>
      <sheetName val="Column"/>
      <sheetName val="Column stack"/>
      <sheetName val="Column clustered w zero axis"/>
      <sheetName val="Column clustered with 2 axes"/>
      <sheetName val="Column clustered and stacked"/>
      <sheetName val="Data Arrangement (2)"/>
      <sheetName val="Reserved"/>
      <sheetName val="Double stacked column"/>
      <sheetName val="Floating column"/>
      <sheetName val="Stack column 100%"/>
      <sheetName val="Line"/>
      <sheetName val="Line with column"/>
      <sheetName val="Line with column stack"/>
      <sheetName val="Line with zero axis"/>
      <sheetName val="2 clustered+stacked col w_ line"/>
      <sheetName val="Pie"/>
      <sheetName val="Pie with pie"/>
      <sheetName val="Pie with column"/>
      <sheetName val="Price volume"/>
      <sheetName val="Radar"/>
      <sheetName val="Scatter"/>
      <sheetName val="Scatterline (with annotations)"/>
      <sheetName val="Step"/>
      <sheetName val="Waterfall 1"/>
      <sheetName val="Waterfall 2 (negative)"/>
      <sheetName val="Data Arrangement"/>
      <sheetName val="Color Grid"/>
      <sheetName val="Sheet1"/>
      <sheetName val="Assum"/>
      <sheetName val="CRO Input"/>
      <sheetName val="Storage"/>
      <sheetName val="CSAS-Liquidity"/>
      <sheetName val="AccDil"/>
      <sheetName val="Comps input"/>
      <sheetName val="InitialinputsJim"/>
      <sheetName val="DCF"/>
      <sheetName val="Valuation"/>
      <sheetName val="WyomProd"/>
      <sheetName val="Output_risked"/>
      <sheetName val="ASPT"/>
      <sheetName val="Outputs"/>
      <sheetName val="Probable Production"/>
      <sheetName val="Operating_Output"/>
      <sheetName val="Open"/>
      <sheetName val="ind"/>
      <sheetName val="Input"/>
      <sheetName val="Graph 1"/>
      <sheetName val="ChartPRO Master v3m3"/>
      <sheetName val="Advances"/>
      <sheetName val="ONEInput"/>
      <sheetName val="Master"/>
      <sheetName val="CCM by Initiative"/>
      <sheetName val="SFS by Initiative"/>
      <sheetName val="MAIN"/>
      <sheetName val="Accounts"/>
      <sheetName val="Front Page"/>
      <sheetName val="COMBINED_BS"/>
      <sheetName val="COMBINED_IS"/>
      <sheetName val="HAS_GETS"/>
      <sheetName val="TRANS_SUM"/>
      <sheetName val="Area_Standard"/>
      <sheetName val="Area_Stack"/>
      <sheetName val="Area_Stack_100%"/>
      <sheetName val="Bar_stack"/>
      <sheetName val="Bar_clustered_w_zero_axis"/>
      <sheetName val="Bar_clustered_with_2_axes"/>
      <sheetName val="Bar_clustered_and_stacked"/>
      <sheetName val="Floating_bar"/>
      <sheetName val="Stack_bar_100%"/>
      <sheetName val="Bubble_1"/>
      <sheetName val="Bubble_2_(grid)"/>
      <sheetName val="Column_stack"/>
      <sheetName val="Column_clustered_w_zero_axis"/>
      <sheetName val="Column_clustered_with_2_axes"/>
      <sheetName val="Column_clustered_and_stacked"/>
      <sheetName val="Data_Arrangement_(2)"/>
      <sheetName val="Double_stacked_column"/>
      <sheetName val="Floating_column"/>
      <sheetName val="Stack_column_100%"/>
      <sheetName val="Line_with_column"/>
      <sheetName val="Line_with_column_stack"/>
      <sheetName val="Line_with_zero_axis"/>
      <sheetName val="2_clustered+stacked_col_w__line"/>
      <sheetName val="Pie_with_pie"/>
      <sheetName val="Pie_with_column"/>
      <sheetName val="Price_volume"/>
      <sheetName val="Scatterline_(with_annotations)"/>
      <sheetName val="Waterfall_1"/>
      <sheetName val="Waterfall_2_(negative)"/>
      <sheetName val="Data_Arrangement"/>
      <sheetName val="Color_Grid"/>
      <sheetName val="Industry List"/>
      <sheetName val="Barrabeta"/>
      <sheetName val="Instructions"/>
      <sheetName val="C"/>
      <sheetName val="CRO_Input"/>
      <sheetName val="Comps_input"/>
      <sheetName val="Probable_Production"/>
      <sheetName val="Data Validation lists"/>
      <sheetName val="BookrunnersList"/>
      <sheetName val="table"/>
      <sheetName val=""/>
      <sheetName val="lookup"/>
      <sheetName val="Data Warehouse"/>
      <sheetName val="SPI"/>
      <sheetName val="Adds Deletes Data Warehouse"/>
      <sheetName val="Adds Deletes Retiers Warehouse"/>
      <sheetName val="Impact Data Warehouse"/>
      <sheetName val="Inputs"/>
      <sheetName val="LOB Input "/>
      <sheetName val="Lookups"/>
      <sheetName val="Data Validation "/>
      <sheetName val="KLU"/>
      <sheetName val="Macro"/>
      <sheetName val="Traffic Buildup"/>
      <sheetName val="One-off costs"/>
      <sheetName val="Reference"/>
      <sheetName val="Definitions"/>
      <sheetName val="Lists"/>
      <sheetName val="Cover"/>
      <sheetName val="Sheet2"/>
      <sheetName val="Drop Down Mapping"/>
      <sheetName val="Appendix_Dropdown"/>
      <sheetName val="Dropdown"/>
      <sheetName val="Summary"/>
      <sheetName val="statoil"/>
      <sheetName val="SO2"/>
      <sheetName val="SO3"/>
      <sheetName val="SO4"/>
      <sheetName val="Rates"/>
      <sheetName val="Area_Standard1"/>
      <sheetName val="Area_Stack1"/>
      <sheetName val="Area_Stack_100%1"/>
      <sheetName val="Bar_stack1"/>
      <sheetName val="Bar_clustered_w_zero_axis1"/>
      <sheetName val="Bar_clustered_with_2_axes1"/>
      <sheetName val="Bar_clustered_and_stacked1"/>
      <sheetName val="Floating_bar1"/>
      <sheetName val="Stack_bar_100%1"/>
      <sheetName val="Bubble_11"/>
      <sheetName val="Bubble_2_(grid)1"/>
      <sheetName val="Column_stack1"/>
      <sheetName val="Column_clustered_w_zero_axis1"/>
      <sheetName val="Column_clustered_with_2_axes1"/>
      <sheetName val="Column_clustered_and_stacked1"/>
      <sheetName val="Data_Arrangement_(2)1"/>
      <sheetName val="Double_stacked_column1"/>
      <sheetName val="Floating_column1"/>
      <sheetName val="Stack_column_100%1"/>
      <sheetName val="Line_with_column1"/>
      <sheetName val="Line_with_column_stack1"/>
      <sheetName val="Line_with_zero_axis1"/>
      <sheetName val="2_clustered+stacked_col_w__lin1"/>
      <sheetName val="Pie_with_pie1"/>
      <sheetName val="Pie_with_column1"/>
      <sheetName val="Price_volume1"/>
      <sheetName val="Scatterline_(with_annotations)1"/>
      <sheetName val="Waterfall_11"/>
      <sheetName val="Waterfall_2_(negative)1"/>
      <sheetName val="Data_Arrangement1"/>
      <sheetName val="Color_Grid1"/>
      <sheetName val="Graph_1"/>
      <sheetName val="ChartPRO_Master_v3m3"/>
      <sheetName val="CCM_by_Initiative"/>
      <sheetName val="SFS_by_Initiative"/>
      <sheetName val="Front_Page"/>
      <sheetName val="Industry_List"/>
      <sheetName val="NEW MODEL SCRUM VALIDATION"/>
      <sheetName val="Project List2_CBBA"/>
      <sheetName val="Project List2_IPM"/>
      <sheetName val="Metadata"/>
      <sheetName val="List of brokers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ummertime #2---&gt;"/>
      <sheetName val="Financial DD IRL- AGE(23.05.18)"/>
      <sheetName val="Q&amp;A - Financial DD (23.05.2018)"/>
      <sheetName val="Sheet2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upplyLagasse"/>
      <sheetName val="COGS"/>
      <sheetName val="2001 CAPEX"/>
      <sheetName val="Det. OE"/>
      <sheetName val="IS Sum"/>
      <sheetName val="CF Sum"/>
      <sheetName val="Seg. EBITDA"/>
      <sheetName val="Seg Rev"/>
      <sheetName val="SPider"/>
      <sheetName val="without TOP"/>
      <sheetName val="wo TOP and Az"/>
      <sheetName val="Historic"/>
      <sheetName val="azerty marg"/>
      <sheetName val="core"/>
      <sheetName val="summ comp"/>
      <sheetName val="compare"/>
      <sheetName val="base vs up"/>
      <sheetName val="base div"/>
      <sheetName val="supp div"/>
      <sheetName val="Sheet4"/>
      <sheetName val="div base 1"/>
      <sheetName val="div base 1.5"/>
      <sheetName val="div base 2"/>
      <sheetName val="div base 3"/>
      <sheetName val="div base 4"/>
      <sheetName val="div base 5"/>
      <sheetName val="div base 6"/>
      <sheetName val="summary"/>
      <sheetName val="Supply"/>
      <sheetName val="Azerty"/>
      <sheetName val="Lagasse"/>
      <sheetName val="Other"/>
      <sheetName val="Total Sales"/>
      <sheetName val="Supply Margin"/>
      <sheetName val="Azerty Margin"/>
      <sheetName val="Lagasse Margin"/>
      <sheetName val="Other Margin"/>
      <sheetName val="Total Margin"/>
      <sheetName val="Financial Statements"/>
      <sheetName val="DCF"/>
      <sheetName val="calcs"/>
      <sheetName val="AVP"/>
      <sheetName val="Sheet3"/>
      <sheetName val="AAM"/>
      <sheetName val="Gemstar"/>
      <sheetName val="Storage"/>
      <sheetName val="Revenue"/>
      <sheetName val="Ho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Actionnariat"/>
      <sheetName val="Options"/>
      <sheetName val="Structure &gt;&gt;"/>
      <sheetName val="Apports"/>
      <sheetName val="Paramètres"/>
      <sheetName val="Prévisions &gt;&gt;"/>
      <sheetName val="BP Cible Saisie"/>
      <sheetName val="BP Cible Passage"/>
      <sheetName val="Conso"/>
      <sheetName val="Output &gt;&gt;"/>
      <sheetName val="EFN"/>
      <sheetName val="BP Cible Prés."/>
      <sheetName val="Multiples"/>
      <sheetName val="Multiples induits"/>
      <sheetName val="Transmission"/>
      <sheetName val="Bilan"/>
      <sheetName val="Dettes"/>
      <sheetName val="TRI"/>
      <sheetName val="TRI Prés."/>
      <sheetName val="LBO vs Vente"/>
      <sheetName val="Fourchettes valo"/>
      <sheetName val="Valo DCF &gt;&gt;"/>
      <sheetName val="CMPC"/>
      <sheetName val="DCF"/>
      <sheetName val="DCF Prés."/>
      <sheetName val="Sensibilité"/>
      <sheetName val="Valo Transac &gt;&gt;"/>
      <sheetName val="Transactions"/>
      <sheetName val="Source Transac"/>
      <sheetName val="Valo Comps &gt;&gt;"/>
      <sheetName val="Table Comps"/>
      <sheetName val="Comps"/>
      <sheetName val="Source Com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128813657" refreshedBy="PwC China" recordCount="2687">
  <cacheSource type="worksheet">
    <worksheetSource ref="A1:O2688" sheet="2022.1-2022.12 "/>
  </cacheSource>
  <cacheFields count="15">
    <cacheField name="月份" numFmtId="0"/>
    <cacheField name="姓名" numFmtId="0">
      <sharedItems count="285">
        <s v="Matteo Terigi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晗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李艳"/>
        <s v="袁家伟"/>
        <s v="张颖思"/>
        <s v="罗朝军"/>
        <s v="李鹏"/>
        <s v="黄业强"/>
        <s v="Matteo Huang"/>
        <s v="欧忠毅"/>
        <s v="贾国华"/>
        <s v="刘亚君"/>
        <s v="张国全"/>
        <s v="张力"/>
        <s v="黄雪辉"/>
        <s v="杨志波"/>
        <s v="任景红"/>
        <s v="蔡力方"/>
        <s v="魏楚辉"/>
        <s v="叶园林"/>
        <s v="肖王青"/>
        <s v="张海波"/>
        <s v="何培辉"/>
        <s v="张威"/>
        <s v="周申政"/>
        <s v="谢正伟"/>
        <s v="廖伟"/>
        <s v="武世宝"/>
        <s v="黄雅新"/>
        <s v="陈展汕"/>
        <s v="刘杰"/>
        <s v="赵金晶"/>
        <s v="孙志伟"/>
        <s v="潘战伟"/>
        <s v="钟广俊"/>
        <s v="何雅婷"/>
        <s v="梁子浩"/>
        <s v="刘杰仪"/>
        <s v="周总亮"/>
        <s v="吴可嘉"/>
        <s v="ALESSANDRO MAGGESI"/>
        <s v="吴炜"/>
        <s v="韦华志"/>
        <s v="姜媛"/>
        <s v="夏述"/>
        <s v="黄咏宏"/>
        <s v="张晓磊"/>
        <s v="李艳媚"/>
        <s v="杨乃添"/>
        <s v="周健莹"/>
        <s v="张平"/>
        <s v="何丽仪"/>
        <s v="梁昌居"/>
        <s v="谢辉"/>
        <s v="吕国彬"/>
        <s v="夏伟"/>
        <s v="张楚颖"/>
        <s v="肖金平"/>
        <s v="饶明"/>
        <s v="区伟文"/>
        <s v="李述轩"/>
        <s v="施苏娟"/>
        <s v="辜永刚"/>
        <s v="杨志杰"/>
        <s v="邓西铭"/>
        <s v="赵斯祥"/>
        <s v="黄晓龙"/>
        <s v="关天斌"/>
        <s v="黄嘉杰"/>
        <s v="潘嘉禧"/>
        <s v="李颖思"/>
        <s v="曾庆辉"/>
        <s v="冯勇途"/>
        <s v="陈英鹏"/>
        <s v="王少华"/>
        <s v="赵艳明"/>
        <s v="谢芳"/>
        <s v="范祥盛"/>
        <s v="赵向泽"/>
        <s v="杨波"/>
        <s v="周美卿"/>
        <s v="杨婉徽"/>
        <s v="佘平元"/>
        <s v="孔荷花"/>
        <s v="刘波"/>
        <s v="孙荣信"/>
        <s v="袁洁仪"/>
        <s v="麦柯亮"/>
        <s v="黄逊彦"/>
        <s v="Hoe Yee Choong"/>
        <s v="张永仕"/>
        <s v="陈振深"/>
        <s v="庄钦重"/>
        <s v="官龙宇"/>
        <s v="丁镇丰"/>
        <s v="陆梓泽"/>
        <s v="余煜峰"/>
        <s v="罗春龙"/>
        <s v="梁成攀"/>
        <s v="林浩锐"/>
        <s v="刘煜灵"/>
        <s v="胡健科"/>
        <s v="黄志宏"/>
        <s v="廖天福"/>
        <s v="陈达明"/>
        <s v="黎海瑜"/>
        <s v="梁泽乾"/>
        <s v="谭子扩"/>
        <s v="杨富极"/>
        <s v="张帮政"/>
        <s v="梁丽娟"/>
        <s v="林银坚"/>
        <s v="黎明"/>
        <s v="张鑫清"/>
        <s v="肖华"/>
        <s v="刘莉莉"/>
        <s v="韦文华"/>
        <s v="梁卓文"/>
        <s v="吴保谕"/>
        <s v="张颖欣"/>
        <s v="谭维基"/>
        <s v="李海燕"/>
        <s v="廖崇玮"/>
        <s v="曾景徽"/>
        <s v="李小康"/>
        <s v="李健辉"/>
        <s v="林浩潜"/>
        <s v="孙杰"/>
        <s v="尹开金"/>
        <s v="何志权"/>
        <s v="吴家文"/>
        <s v="陈洪强"/>
        <s v="刘家钊"/>
        <s v="戴文浩"/>
        <s v="林小慧"/>
        <s v="PIETRINI LORENZO"/>
        <s v="胡小红"/>
        <s v="陈瑞叶"/>
        <s v="梁佩玲"/>
        <s v="黄景芳"/>
        <s v="STEFANO DI RICCO"/>
        <s v="冯杨波"/>
        <s v="李扩清"/>
        <s v="邓继全"/>
        <s v="关焯坚"/>
        <s v="黄梓鹏"/>
        <s v="李港荣"/>
        <s v="符银榆"/>
        <s v="陈英豪"/>
        <s v="黄钜"/>
        <s v="贺新冬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谢贤"/>
        <s v="李镇荣"/>
        <s v="林家剑"/>
        <s v="钟惠朋"/>
        <s v="吕兰花"/>
        <s v="刘元卓"/>
        <s v="梁晓建"/>
        <s v="陈浩杰"/>
        <s v="李志威"/>
        <s v="曾剑"/>
        <s v="伍智勇"/>
        <s v="沈明亮"/>
        <s v="陈洪彬"/>
        <s v="陈国辉"/>
        <s v="韦运志"/>
        <s v="林荣盛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王贤胜"/>
        <s v="陈思超"/>
        <s v="霍耀昌"/>
        <s v="周恒"/>
        <s v="徐荣天"/>
        <s v="任传义"/>
        <s v="吴志豪"/>
        <s v="姚智木"/>
        <s v="谭铭键"/>
        <s v="张泳强"/>
        <s v="TERIGI MATTEO"/>
        <s v="HUANG MATTEO"/>
        <s v="LORENZO PIETRINI"/>
        <s v="梁校勇"/>
        <s v="黄嘉辉"/>
        <s v="李波"/>
        <s v="谢连富"/>
        <s v="江启彬"/>
        <s v="叶华龙"/>
        <s v="张昆"/>
        <s v="丁超富"/>
        <s v="张永栋"/>
        <s v="陈水来"/>
        <s v="杨伯伟"/>
        <s v="刘穗忠"/>
        <s v="覃阳俭"/>
        <s v="廖启文"/>
        <s v="符祥葵"/>
        <s v="施明丽"/>
        <s v="麦群志"/>
        <s v="唐军"/>
        <s v="范柏成"/>
        <s v="黄朝攀"/>
        <s v="江百运"/>
        <s v="伍尚烁"/>
        <s v="胡德喜"/>
        <s v="周婷婷"/>
        <s v="余典奇"/>
        <s v="邓群波"/>
        <s v="戴好清"/>
        <s v="柳丹"/>
        <s v="廖显星"/>
        <s v="张宁"/>
        <s v="梁欣宜"/>
        <s v="韦德辉"/>
        <s v="黄家俊"/>
        <s v="邓国锋"/>
        <s v="孟军龙"/>
        <s v="周伊琳"/>
        <s v="周志聪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>
      <sharedItems containsNumber="1" containsInteger="1" containsMixedTypes="1" count="38">
        <n v="0"/>
        <s v=""/>
        <s v="2022/1/10离职"/>
        <s v="实习生"/>
        <s v="实习生             2022-01-19离职"/>
        <s v="2022-01-20离职"/>
        <s v="2022-01-13离职"/>
        <s v="2022/02/28离职"/>
        <s v="实习生 2022-03-25离职"/>
        <s v="实习生 2022-03-12离职"/>
        <s v="实习生 2022-03-15离职"/>
        <s v="2022-03-30入职"/>
        <s v="2022-03-04离职"/>
        <s v="实习生 2022-04-29离职"/>
        <s v="实习生 2022-04-27离职"/>
        <s v="2022-04-24入职"/>
        <s v="2022-04-06入职"/>
        <s v="2022-05-07离职"/>
        <s v="实习生2022-05-07离职"/>
        <s v="2022-05-17入职"/>
        <s v="2022-05-05入职"/>
        <s v="2022/6/30离职"/>
        <s v="实习生2022/06/30离职"/>
        <s v="实习生2022/06/29离职"/>
        <s v="实习生2022/06/28离职"/>
        <s v="2022-6-2入职"/>
        <s v="2022/06/30离职"/>
        <s v="8月入职"/>
        <s v="9月入职"/>
        <s v="10月入职"/>
        <s v="2022/11/11离职"/>
        <s v="2022/11/30离职"/>
        <s v="2022/11/18离职"/>
        <s v="2022/11/02离职"/>
        <s v="11月入职"/>
        <s v="12月入职"/>
        <s v="2022/12/30离职"/>
        <s v="2022/12/06离职"/>
      </sharedItems>
    </cacheField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482018519" refreshedBy="Teresa X Huang" recordCount="1476">
  <cacheSource type="worksheet">
    <worksheetSource ref="A1:O1477" sheet="2024.1-2024.6"/>
  </cacheSource>
  <cacheFields count="15">
    <cacheField name="月份" numFmtId="0"/>
    <cacheField name="姓名" numFmtId="177">
      <sharedItems count="258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何嘉禧"/>
        <s v="徐鹏飞"/>
        <s v="肖冬玲"/>
        <s v="黄嘉淇"/>
        <s v="梁润波"/>
        <s v="胡晓玲"/>
        <s v="钟宙成"/>
        <s v="司博文"/>
        <s v="刘敏婷"/>
        <s v="江火新"/>
        <s v="何咏婵"/>
        <s v="凌文志"/>
        <s v="陈星"/>
        <s v="莫英芳"/>
        <s v="胡军"/>
        <s v="黄晨阳"/>
        <s v="尚海涛"/>
        <s v="何庆扬"/>
        <s v="蔡丽"/>
        <s v="王秋花"/>
        <s v="杨志波"/>
        <s v="李咏聪"/>
        <s v="金辉军"/>
        <s v="龙飞传"/>
        <s v="刘建海"/>
        <s v="陈伟"/>
        <s v="张浩锋"/>
        <s v="龙彪"/>
        <s v="陈桂萍"/>
        <s v="王璐"/>
        <s v="曾淋"/>
        <s v="谢震华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陆世羽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覃荣国"/>
        <s v="邓再炼"/>
        <s v="唐闻星"/>
        <s v="冯婷"/>
        <s v="王锦成"/>
        <s v="何世文"/>
        <s v="曾庆辉"/>
        <s v="刘鹏"/>
        <s v="银紫茸"/>
        <s v="蒋必佳"/>
        <s v="卢伟彬"/>
        <s v="张刚"/>
        <s v="周灿"/>
        <s v="吴丽君"/>
        <s v="牛文武"/>
        <s v="黄妙仪"/>
        <s v="陈东"/>
        <s v="刘显峰"/>
      </sharedItems>
    </cacheField>
    <cacheField name="二级部门" numFmtId="177"/>
    <cacheField name="级别" numFmtId="177"/>
    <cacheField name="工号" numFmtId="177"/>
    <cacheField name="职位" numFmtId="177"/>
    <cacheField name="入厂时间" numFmtId="14"/>
    <cacheField name="计薪类型" numFmtId="0"/>
    <cacheField name="状态" numFmtId="0"/>
    <cacheField name="正常工作时间工资" numFmtId="178"/>
    <cacheField name="应发工资合计" numFmtId="178"/>
    <cacheField name="养老保险" numFmtId="178"/>
    <cacheField name="医疗保险" numFmtId="178"/>
    <cacheField name="失业保险" numFmtId="178"/>
    <cacheField name="个人公积金" numFmtId="178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46168982" refreshedBy="PwC China" recordCount="1386">
  <cacheSource type="worksheet">
    <worksheetSource ref="A1:O1387" sheet="2023.1-2023.6"/>
  </cacheSource>
  <cacheFields count="15">
    <cacheField name="月份" numFmtId="0">
      <sharedItems containsSemiMixedTypes="0" containsString="0" containsNumber="1" containsInteger="1" minValue="0" maxValue="202306" count="6">
        <n v="202301"/>
        <n v="202302"/>
        <n v="202303"/>
        <n v="202304"/>
        <n v="202305"/>
        <n v="202306"/>
      </sharedItems>
    </cacheField>
    <cacheField name="姓名" numFmtId="0">
      <sharedItems count="250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张楚颖"/>
        <s v="肖金平"/>
        <s v="饶明"/>
        <s v="区伟文"/>
        <s v="李述轩"/>
        <s v="施苏娟"/>
        <s v="辜永刚"/>
        <s v="邓西铭"/>
        <s v="赵斯祥"/>
        <s v="黄晓龙"/>
        <s v="关天斌"/>
        <s v="黄嘉杰"/>
        <s v="潘嘉禧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叶华龙"/>
        <s v="廖启文"/>
        <s v="符祥葵"/>
        <s v="施明丽"/>
        <s v="麦群志"/>
        <s v="周婷婷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洪彬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廖天福"/>
        <s v="孙杰"/>
        <s v="张昆"/>
        <s v="张永栋"/>
        <s v="刘穗忠"/>
        <s v="范柏成"/>
        <s v="戴文浩"/>
        <s v="江百运"/>
        <s v="胡德喜"/>
        <s v="吴保谕"/>
        <s v="邓群波"/>
        <s v="李小康"/>
        <s v="戴好清"/>
        <s v="柳丹"/>
        <s v="赵向泽"/>
        <s v="何俊沄"/>
        <s v="来新丽"/>
        <s v="侯燕翎"/>
        <s v="陈启航"/>
        <s v="谢辉"/>
        <s v="黎尊文"/>
        <s v="张汉池"/>
        <s v="叶毅成"/>
        <s v="张战伟"/>
        <s v="钱其泉"/>
        <s v="李小敏"/>
        <s v="梁恩瑜"/>
        <s v="任林红"/>
        <s v="叶静怡"/>
        <s v="赵林泉"/>
        <s v="孔祥泰"/>
        <s v="谢朗"/>
        <s v="邓施彤"/>
        <s v="莫万康"/>
        <s v="唐楷鑫"/>
        <s v="杜冰仪"/>
        <s v="黄房兴"/>
        <s v="何嘉禧"/>
        <s v="徐鹏飞"/>
        <s v="罗虎臣"/>
        <s v="肖冬玲"/>
        <s v="张冲"/>
        <s v="黄嘉淇"/>
        <s v="梁润波"/>
        <s v="胡晓玲"/>
        <s v="黄泰焯"/>
        <s v="钟宙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>
      <sharedItems containsBlank="1" count="14">
        <m/>
        <s v="1月入职"/>
        <s v="2023/01/06离职"/>
        <s v="2月入职"/>
        <s v="3月入职"/>
        <s v="4月入职"/>
        <s v="2023/05/31离职"/>
        <s v="实习生"/>
        <s v="2023/05/19离职"/>
        <s v="2023/05/26离职"/>
        <s v="5月入职"/>
        <s v="实习生 5月入职"/>
        <s v="2023/05/06离职"/>
        <s v="6月入职"/>
      </sharedItems>
    </cacheField>
    <cacheField name="正常工作时间工资" numFmtId="0"/>
    <cacheField name="应发工资合计" numFmtId="189"/>
    <cacheField name="养老保险" numFmtId="0"/>
    <cacheField name="医疗保险" numFmtId="0"/>
    <cacheField name="失业保险" numFmtId="0"/>
    <cacheField name="个人公积金" numFmtId="189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99384259" refreshedBy="PwC China" recordCount="1464">
  <cacheSource type="worksheet">
    <worksheetSource ref="A1:O1462" sheet="2023.7-2023.12"/>
  </cacheSource>
  <cacheFields count="15">
    <cacheField name="月份" numFmtId="0"/>
    <cacheField name="姓名" numFmtId="0">
      <sharedItems count="272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肖金平"/>
        <s v="饶明"/>
        <s v="区伟文"/>
        <s v="施苏娟"/>
        <s v="辜永刚"/>
        <s v="邓西铭"/>
        <s v="赵斯祥"/>
        <s v="黄晓龙"/>
        <s v="关天斌"/>
        <s v="黄嘉杰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侯燕翎"/>
        <s v="李小敏"/>
        <s v="任林红"/>
        <s v="邓施彤"/>
        <s v="杜冰仪"/>
        <s v="黄房兴"/>
        <s v="何嘉禧"/>
        <s v="徐鹏飞"/>
        <s v="肖冬玲"/>
        <s v="张冲"/>
        <s v="黄嘉淇"/>
        <s v="梁润波"/>
        <s v="胡晓玲"/>
        <s v="黄泰焯"/>
        <s v="钟宙成"/>
        <s v="司博文"/>
        <s v="刘敏婷"/>
        <s v="陈玉华"/>
        <s v="江火新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范柏成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张战伟"/>
        <s v="赵林泉"/>
        <s v="孔祥泰"/>
        <s v="谢朗"/>
        <s v="何咏婵"/>
        <s v="凌文志"/>
        <s v="陈星"/>
        <s v="莫英芳"/>
        <s v="胡军"/>
        <s v="李韵婷"/>
        <s v="黄晨阳"/>
        <s v="尚海涛"/>
        <s v="岑俊璋"/>
        <s v="邵祥彬"/>
        <s v="陈称雄"/>
        <s v="李柏和"/>
        <s v="袁华明"/>
        <s v="张伟积"/>
        <s v="周英矩"/>
        <s v="蔡丽"/>
        <s v="王秋花"/>
        <s v="杨志波"/>
        <s v="李咏聪"/>
        <s v="陈基创"/>
        <s v="金辉军"/>
        <s v="龙飞传"/>
        <s v="刘建海"/>
        <s v="马生钧"/>
        <s v="朱传彬"/>
        <s v="林有明"/>
        <s v="陈伟"/>
        <s v="张浩锋"/>
        <s v="龙彪"/>
        <s v="韦承松"/>
        <s v="石忠乐"/>
        <s v="覃荣国"/>
        <s v="邓再炼"/>
        <s v="唐闻星"/>
        <s v="黄俊明"/>
        <s v="陈桂萍"/>
        <s v="王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4052519676" refreshedBy="Teresa X Huang" recordCount="721">
  <cacheSource type="worksheet">
    <worksheetSource ref="A1:O1048576" sheet="2024.7-2024.9"/>
  </cacheSource>
  <cacheFields count="15">
    <cacheField name="月份" numFmtId="0"/>
    <cacheField name="姓名" numFmtId="0">
      <sharedItems containsBlank="1" count="246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李咏聪"/>
        <s v="金辉军"/>
        <s v="陈伟"/>
        <s v="张浩锋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  <s v="王士强"/>
        <s v="杨锦志"/>
        <s v="谭志强"/>
        <m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5747857639" refreshedBy="PwC China" recordCount="238">
  <cacheSource type="worksheet">
    <worksheetSource ref="A1:O239" sheet="2024.9"/>
  </cacheSource>
  <cacheFields count="15">
    <cacheField name="月份" numFmtId="0"/>
    <cacheField name="姓名" numFmtId="0">
      <sharedItems count="238"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金辉军"/>
        <s v="陈伟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王士强"/>
        <s v="杨锦志"/>
        <s v="谭志强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/>
    <cacheField name="正常工作时间工资" numFmtId="43"/>
    <cacheField name="应发工资合计" numFmtId="43"/>
    <cacheField name="养老保险" numFmtId="43"/>
    <cacheField name="医疗保险" numFmtId="43"/>
    <cacheField name="失业保险" numFmtId="43"/>
    <cacheField name="个人公积金" numFmtId="43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7">
  <r>
    <n v="202201"/>
    <x v="0"/>
    <s v="售后服务部"/>
    <s v="部长级及以上"/>
    <s v="DF-2389"/>
    <s v="服务经理"/>
    <s v="2017/04/01"/>
    <n v="0"/>
    <x v="0"/>
    <n v="40115"/>
    <n v="68825.67"/>
    <n v="316.64"/>
    <n v="84.39"/>
    <n v="3.8"/>
    <n v="0"/>
  </r>
  <r>
    <n v="202201"/>
    <x v="1"/>
    <s v="销售部"/>
    <s v="主任级"/>
    <s v="DF-2127"/>
    <s v="区域销售总监"/>
    <s v="2015/08/04"/>
    <n v="0"/>
    <x v="0"/>
    <n v="5500"/>
    <n v="16390"/>
    <n v="316.64"/>
    <n v="84.39"/>
    <n v="3.8"/>
    <n v="86"/>
  </r>
  <r>
    <n v="202201"/>
    <x v="2"/>
    <s v="研发部"/>
    <s v="主任级"/>
    <s v="DF-0793"/>
    <s v="电气主管"/>
    <s v="2010/07/08"/>
    <n v="0"/>
    <x v="0"/>
    <n v="5544"/>
    <n v="13179.5"/>
    <n v="316.64"/>
    <n v="84.39"/>
    <n v="3.8"/>
    <n v="85.5"/>
  </r>
  <r>
    <n v="202201"/>
    <x v="3"/>
    <s v="研发部"/>
    <s v="主任级"/>
    <s v="DF-0148"/>
    <s v="机械研发主管"/>
    <s v="2005/09/09"/>
    <n v="0"/>
    <x v="0"/>
    <n v="5544"/>
    <n v="12857.5"/>
    <n v="316.64"/>
    <n v="84.39"/>
    <n v="3.8"/>
    <n v="125"/>
  </r>
  <r>
    <n v="202201"/>
    <x v="4"/>
    <s v="销售部"/>
    <s v="主任级以下"/>
    <s v="DF-2191"/>
    <s v="市场运营主管"/>
    <s v="2016/04/14"/>
    <n v="0"/>
    <x v="1"/>
    <n v="3200"/>
    <n v="9090"/>
    <n v="316.64"/>
    <n v="84.39"/>
    <n v="3.8"/>
    <n v="86"/>
  </r>
  <r>
    <n v="202201"/>
    <x v="5"/>
    <s v="人力资源部"/>
    <s v="主任级以下"/>
    <s v="DF-2649"/>
    <s v="清洁工"/>
    <s v="2018/02/01"/>
    <n v="0"/>
    <x v="0"/>
    <n v="1900"/>
    <n v="4181.53"/>
    <n v="0"/>
    <n v="0"/>
    <n v="0"/>
    <n v="0"/>
  </r>
  <r>
    <n v="202201"/>
    <x v="6"/>
    <s v="人力资源部"/>
    <s v="主任级以下"/>
    <s v="DF-2697"/>
    <s v="商务司机"/>
    <s v="2018/03/19"/>
    <n v="0"/>
    <x v="0"/>
    <n v="1900"/>
    <n v="5165.6000000000004"/>
    <n v="316.64"/>
    <n v="84.39"/>
    <n v="3.8"/>
    <n v="0"/>
  </r>
  <r>
    <n v="202201"/>
    <x v="7"/>
    <s v="研发部"/>
    <s v="主任级以下"/>
    <s v="DF-2077"/>
    <s v="电气硬件工程师"/>
    <s v="2015/04/25"/>
    <n v="0"/>
    <x v="0"/>
    <n v="4939"/>
    <n v="11669"/>
    <n v="316.64"/>
    <n v="84.39"/>
    <n v="3.8"/>
    <n v="500"/>
  </r>
  <r>
    <n v="202201"/>
    <x v="8"/>
    <s v="研发部"/>
    <s v="主任级以下"/>
    <s v="DF-2701"/>
    <s v="翻译员"/>
    <s v="2018/03/21"/>
    <n v="0"/>
    <x v="0"/>
    <n v="2440"/>
    <n v="6433.6"/>
    <n v="316.64"/>
    <n v="84.39"/>
    <n v="3.8"/>
    <n v="95"/>
  </r>
  <r>
    <n v="202201"/>
    <x v="9"/>
    <s v="研发部"/>
    <s v="主任级以下"/>
    <s v="DF-0755"/>
    <s v="研发部主管"/>
    <s v="2010/06/21"/>
    <n v="0"/>
    <x v="0"/>
    <n v="4939"/>
    <n v="11810"/>
    <n v="316.64"/>
    <n v="84.39"/>
    <n v="3.8"/>
    <n v="500"/>
  </r>
  <r>
    <n v="202201"/>
    <x v="10"/>
    <s v="研发部"/>
    <s v="主任级以下"/>
    <s v="DF-0536"/>
    <s v="机械研发工程师"/>
    <s v="2009/10/10"/>
    <n v="0"/>
    <x v="0"/>
    <n v="2671"/>
    <n v="6872.1"/>
    <n v="316.64"/>
    <n v="84.39"/>
    <n v="3.8"/>
    <n v="500"/>
  </r>
  <r>
    <n v="202201"/>
    <x v="11"/>
    <s v="研发部"/>
    <s v="主任级以下"/>
    <s v="DF-1996"/>
    <s v="机械研发工程师"/>
    <s v="2015/01/10"/>
    <n v="0"/>
    <x v="0"/>
    <n v="4939"/>
    <n v="11789.53"/>
    <n v="316.64"/>
    <n v="84.39"/>
    <n v="3.8"/>
    <n v="500"/>
  </r>
  <r>
    <n v="202201"/>
    <x v="12"/>
    <s v="研发部"/>
    <s v="主任级以下"/>
    <s v="DF-2008"/>
    <s v="Syncro软件工程师"/>
    <s v="2015/03/02"/>
    <n v="0"/>
    <x v="0"/>
    <n v="5544"/>
    <n v="12461.09"/>
    <n v="316.64"/>
    <n v="84.39"/>
    <n v="3.8"/>
    <n v="500"/>
  </r>
  <r>
    <n v="202201"/>
    <x v="13"/>
    <s v="售后服务部"/>
    <s v="主任级以下"/>
    <s v="DF-2342"/>
    <s v="机械服务安装技师"/>
    <s v="2017/01/03"/>
    <n v="0"/>
    <x v="0"/>
    <n v="3263"/>
    <n v="9595.16"/>
    <n v="316.64"/>
    <n v="84.39"/>
    <n v="3.8"/>
    <n v="0"/>
  </r>
  <r>
    <n v="202201"/>
    <x v="14"/>
    <s v="生产部"/>
    <s v="主任级以下"/>
    <s v="DF-0073"/>
    <s v="质检组长"/>
    <s v="2007/10/11"/>
    <s v="计时工人"/>
    <x v="0"/>
    <n v="2132"/>
    <n v="8106.88"/>
    <n v="316.64"/>
    <n v="84.39"/>
    <n v="3.8"/>
    <n v="85.5"/>
  </r>
  <r>
    <n v="202201"/>
    <x v="15"/>
    <s v="物控部"/>
    <s v="主任级"/>
    <s v="DF-1959"/>
    <s v="PPC经理"/>
    <s v="2014/10/27"/>
    <n v="0"/>
    <x v="0"/>
    <n v="4576"/>
    <n v="13026"/>
    <n v="316.64"/>
    <n v="84.39"/>
    <n v="3.8"/>
    <n v="0"/>
  </r>
  <r>
    <n v="202201"/>
    <x v="16"/>
    <s v="销售部"/>
    <s v="主任级以下"/>
    <s v="DF-1943"/>
    <s v="区域销售总监"/>
    <s v="2014/10/13"/>
    <n v="0"/>
    <x v="0"/>
    <n v="5500"/>
    <n v="15605.5"/>
    <n v="316.64"/>
    <n v="84.39"/>
    <n v="3.8"/>
    <n v="960"/>
  </r>
  <r>
    <n v="202201"/>
    <x v="17"/>
    <s v="生产部"/>
    <s v="主任级"/>
    <s v="DF-2061"/>
    <s v="车间主任"/>
    <s v="2015/04/02"/>
    <n v="0"/>
    <x v="0"/>
    <n v="5000"/>
    <n v="13039.1"/>
    <n v="316.64"/>
    <n v="84.39"/>
    <n v="3.8"/>
    <n v="1500"/>
  </r>
  <r>
    <n v="202201"/>
    <x v="18"/>
    <s v="售后服务部"/>
    <s v="主任级以下"/>
    <s v="DF-2107"/>
    <s v="高级电气服务工程师"/>
    <s v="2015/07/06"/>
    <n v="0"/>
    <x v="0"/>
    <n v="5222"/>
    <n v="16016.71"/>
    <n v="316.64"/>
    <n v="84.39"/>
    <n v="3.8"/>
    <n v="750"/>
  </r>
  <r>
    <n v="202201"/>
    <x v="19"/>
    <s v="售后服务部"/>
    <s v="主任级以下"/>
    <s v="DF-2371"/>
    <s v="电气服务安装技师"/>
    <s v="2017/03/03"/>
    <n v="0"/>
    <x v="0"/>
    <n v="2332"/>
    <n v="7976.96"/>
    <n v="316.64"/>
    <n v="84.39"/>
    <n v="3.8"/>
    <n v="0"/>
  </r>
  <r>
    <n v="202201"/>
    <x v="20"/>
    <s v="售后服务部"/>
    <s v="主任级以下"/>
    <s v="DF-1715"/>
    <s v="机械安装服务技师"/>
    <s v="2013/11/11"/>
    <n v="0"/>
    <x v="0"/>
    <n v="2993"/>
    <n v="7754.53"/>
    <n v="316.64"/>
    <n v="84.39"/>
    <n v="3.8"/>
    <n v="0"/>
  </r>
  <r>
    <n v="202201"/>
    <x v="21"/>
    <s v="售后服务部"/>
    <s v="主任级以下"/>
    <s v="DF-2166"/>
    <s v="机械服务安装技师"/>
    <s v="2016/02/22"/>
    <n v="0"/>
    <x v="0"/>
    <n v="3263"/>
    <n v="10292.200000000001"/>
    <n v="316.64"/>
    <n v="84.39"/>
    <n v="3.8"/>
    <n v="0"/>
  </r>
  <r>
    <n v="202201"/>
    <x v="22"/>
    <s v="生产部"/>
    <s v="主任级"/>
    <s v="DF-2669"/>
    <s v="电气车间主任"/>
    <s v="2018/03/01"/>
    <n v="0"/>
    <x v="0"/>
    <n v="4000"/>
    <n v="10430.9"/>
    <n v="316.64"/>
    <n v="84.39"/>
    <n v="3.8"/>
    <n v="0"/>
  </r>
  <r>
    <n v="202201"/>
    <x v="23"/>
    <s v="售后服务部"/>
    <s v="主任级以下"/>
    <s v="DF-2774"/>
    <s v="售后服务主管"/>
    <s v="2018/05/29"/>
    <n v="0"/>
    <x v="0"/>
    <n v="5519"/>
    <n v="15001.7"/>
    <n v="316.64"/>
    <n v="84.39"/>
    <n v="3.8"/>
    <n v="457.5"/>
  </r>
  <r>
    <n v="202201"/>
    <x v="24"/>
    <s v="售后服务部"/>
    <s v="主任级以下"/>
    <s v="DF-2777"/>
    <s v="机械服务工程师"/>
    <s v="2018/06/01"/>
    <n v="0"/>
    <x v="0"/>
    <n v="5519"/>
    <n v="16621.93"/>
    <n v="316.64"/>
    <n v="84.39"/>
    <n v="3.8"/>
    <n v="0"/>
  </r>
  <r>
    <n v="202201"/>
    <x v="25"/>
    <s v="销售部"/>
    <s v="主任级以下"/>
    <s v="DF-2800"/>
    <s v="销售跟单"/>
    <s v="2018/07/02"/>
    <n v="0"/>
    <x v="0"/>
    <n v="2020"/>
    <n v="6001.1"/>
    <n v="316.64"/>
    <n v="84.39"/>
    <n v="3.8"/>
    <n v="0"/>
  </r>
  <r>
    <n v="202201"/>
    <x v="26"/>
    <s v="售后服务部"/>
    <s v="部长级及以上"/>
    <s v="DF-2838"/>
    <s v="售后服务经理"/>
    <s v="2018/09/10"/>
    <n v="0"/>
    <x v="0"/>
    <n v="8020"/>
    <n v="19040.3"/>
    <n v="316.64"/>
    <n v="84.39"/>
    <n v="3.8"/>
    <n v="0"/>
  </r>
  <r>
    <n v="202201"/>
    <x v="27"/>
    <s v="总经办"/>
    <s v="主任级"/>
    <s v="DF-2854"/>
    <s v="总经理助理"/>
    <s v="2018/10/22"/>
    <n v="0"/>
    <x v="0"/>
    <n v="5896"/>
    <n v="14532"/>
    <n v="316.64"/>
    <n v="84.39"/>
    <n v="3.8"/>
    <n v="1474"/>
  </r>
  <r>
    <n v="202201"/>
    <x v="28"/>
    <s v="研发部"/>
    <s v="主任级以下"/>
    <s v="DF-2856"/>
    <s v="初级电气研发工程师"/>
    <s v="2018/10/23"/>
    <n v="0"/>
    <x v="0"/>
    <n v="4133"/>
    <n v="9352.4"/>
    <n v="316.64"/>
    <n v="84.39"/>
    <n v="3.8"/>
    <n v="300"/>
  </r>
  <r>
    <n v="202201"/>
    <x v="29"/>
    <s v="售后服务部"/>
    <s v="主任级以下"/>
    <s v="DF-2872"/>
    <s v="售后服务专员"/>
    <s v="2018/11/21"/>
    <n v="0"/>
    <x v="0"/>
    <n v="3038"/>
    <n v="7932.73"/>
    <n v="316.64"/>
    <n v="84.39"/>
    <n v="3.8"/>
    <n v="0"/>
  </r>
  <r>
    <n v="202201"/>
    <x v="30"/>
    <s v="销售部"/>
    <s v="经理"/>
    <s v="DF-2881"/>
    <s v="区域销售总监"/>
    <s v="2018/12/12"/>
    <n v="0"/>
    <x v="0"/>
    <n v="8800"/>
    <n v="21706"/>
    <n v="273.27999999999997"/>
    <n v="74.52"/>
    <n v="14.9"/>
    <n v="890"/>
  </r>
  <r>
    <n v="202201"/>
    <x v="31"/>
    <s v="物控部"/>
    <s v="主任级以下"/>
    <s v="DF-2886"/>
    <s v="采购专员"/>
    <s v="2018/12/27"/>
    <n v="0"/>
    <x v="0"/>
    <n v="2532"/>
    <n v="7050.3"/>
    <n v="316.64"/>
    <n v="84.39"/>
    <n v="3.8"/>
    <n v="0"/>
  </r>
  <r>
    <n v="202201"/>
    <x v="32"/>
    <s v="研发部"/>
    <s v="主任级以下"/>
    <s v="DF-2799"/>
    <s v="初级机械工程师"/>
    <s v="2019/02/01"/>
    <n v="0"/>
    <x v="0"/>
    <n v="2369"/>
    <n v="5159.1000000000004"/>
    <n v="316.64"/>
    <n v="84.39"/>
    <n v="3.8"/>
    <n v="0"/>
  </r>
  <r>
    <n v="202201"/>
    <x v="33"/>
    <s v="生产部"/>
    <s v="主任级以下"/>
    <s v="DF-2898"/>
    <s v="生产经理"/>
    <s v="2019/01/02"/>
    <n v="0"/>
    <x v="0"/>
    <n v="10000"/>
    <n v="38855.22"/>
    <n v="316.64"/>
    <n v="84.39"/>
    <n v="3.8"/>
    <n v="0"/>
  </r>
  <r>
    <n v="202201"/>
    <x v="34"/>
    <s v="生产部"/>
    <s v="主任级以下"/>
    <s v="DF-2916"/>
    <s v="质检员"/>
    <s v="2019/03/19"/>
    <s v="计时工人"/>
    <x v="0"/>
    <n v="2120"/>
    <n v="7977.51"/>
    <n v="316.64"/>
    <n v="84.39"/>
    <n v="3.8"/>
    <n v="0"/>
  </r>
  <r>
    <n v="202201"/>
    <x v="35"/>
    <s v="物控部"/>
    <s v="部长级及以上"/>
    <s v="DF-2924"/>
    <s v="运营高级经理"/>
    <s v="2019/04/01"/>
    <n v="0"/>
    <x v="0"/>
    <n v="10640"/>
    <n v="24668.5"/>
    <n v="316.64"/>
    <n v="84.39"/>
    <n v="3.8"/>
    <n v="2592"/>
  </r>
  <r>
    <n v="202201"/>
    <x v="36"/>
    <s v="售后服务部"/>
    <s v="主任级以下"/>
    <s v="DF-2926"/>
    <s v="商务专员"/>
    <s v="2019/04/12"/>
    <n v="0"/>
    <x v="2"/>
    <n v="3600"/>
    <n v="2988.93"/>
    <n v="478"/>
    <n v="119.5"/>
    <n v="29.88"/>
    <n v="345"/>
  </r>
  <r>
    <n v="202201"/>
    <x v="37"/>
    <s v="研发部"/>
    <s v="主任级以下"/>
    <s v="DF-2930"/>
    <s v="机械工程师"/>
    <s v="2019/04/22"/>
    <n v="0"/>
    <x v="0"/>
    <n v="4536"/>
    <n v="10533"/>
    <n v="316.64"/>
    <n v="84.39"/>
    <n v="3.8"/>
    <n v="300"/>
  </r>
  <r>
    <n v="202201"/>
    <x v="38"/>
    <s v="售后服务部"/>
    <s v="主任级以下"/>
    <s v="DF-2931"/>
    <s v="机械服务安装技师"/>
    <s v="2019/04/23"/>
    <n v="0"/>
    <x v="0"/>
    <n v="2363"/>
    <n v="8890.41"/>
    <n v="316.64"/>
    <n v="84.39"/>
    <n v="3.8"/>
    <n v="0"/>
  </r>
  <r>
    <n v="202201"/>
    <x v="39"/>
    <s v="生产部"/>
    <s v="主任级以下"/>
    <s v="DF-2932"/>
    <s v="仓库文员"/>
    <s v="2019/04/24"/>
    <s v="计时工人"/>
    <x v="0"/>
    <n v="1900"/>
    <n v="4685.2299999999996"/>
    <n v="316.64"/>
    <n v="84.39"/>
    <n v="3.8"/>
    <n v="0"/>
  </r>
  <r>
    <n v="202201"/>
    <x v="40"/>
    <s v="生产部"/>
    <s v="主任级"/>
    <s v="DF-2939"/>
    <s v="品质主管"/>
    <s v="2019/05/13"/>
    <n v="0"/>
    <x v="1"/>
    <n v="3660"/>
    <n v="9896"/>
    <n v="316.64"/>
    <n v="84.39"/>
    <n v="3.8"/>
    <n v="0"/>
  </r>
  <r>
    <n v="202201"/>
    <x v="41"/>
    <s v="销售部"/>
    <s v="主任级以下"/>
    <s v="DF-2947"/>
    <s v="区域销售经理"/>
    <s v="2019/06/01"/>
    <n v="0"/>
    <x v="0"/>
    <n v="3000"/>
    <n v="7750"/>
    <n v="316.64"/>
    <n v="84.39"/>
    <n v="3.8"/>
    <n v="0"/>
  </r>
  <r>
    <n v="202201"/>
    <x v="42"/>
    <s v="物控部"/>
    <s v="主任级以下"/>
    <s v="DF-2960"/>
    <s v="计划助理"/>
    <s v="2019/06/24"/>
    <n v="0"/>
    <x v="0"/>
    <n v="1958"/>
    <n v="5522.3"/>
    <n v="316.64"/>
    <n v="84.39"/>
    <n v="3.8"/>
    <n v="0"/>
  </r>
  <r>
    <n v="202201"/>
    <x v="43"/>
    <s v="物控部"/>
    <s v="主任级以下"/>
    <s v="DF-2963"/>
    <s v="采购专员"/>
    <s v="2019/06/27"/>
    <n v="0"/>
    <x v="0"/>
    <n v="3280"/>
    <n v="9091.06"/>
    <n v="316.64"/>
    <n v="84.39"/>
    <n v="3.8"/>
    <n v="0"/>
  </r>
  <r>
    <n v="202201"/>
    <x v="44"/>
    <s v="售后服务部"/>
    <s v="主任级以下"/>
    <s v="DF-2974"/>
    <s v="电气服务安装技师"/>
    <s v="2019/07/16"/>
    <n v="0"/>
    <x v="0"/>
    <n v="2993"/>
    <n v="7693.44"/>
    <n v="316.64"/>
    <n v="84.39"/>
    <n v="3.8"/>
    <n v="0"/>
  </r>
  <r>
    <n v="202201"/>
    <x v="45"/>
    <s v="售后服务部"/>
    <s v="主任级以下"/>
    <s v="DF-2986"/>
    <s v="初级电气安装服务技师"/>
    <s v="2019/07/30"/>
    <n v="0"/>
    <x v="0"/>
    <n v="2475"/>
    <n v="7140.43"/>
    <n v="316.64"/>
    <n v="84.39"/>
    <n v="3.8"/>
    <n v="0"/>
  </r>
  <r>
    <n v="202201"/>
    <x v="46"/>
    <s v="售后服务部"/>
    <s v="主任级以下"/>
    <s v="DF-3017"/>
    <s v="软件工程师"/>
    <s v="2019/09/25"/>
    <n v="0"/>
    <x v="0"/>
    <n v="3600"/>
    <n v="8448.6200000000008"/>
    <n v="316.64"/>
    <n v="84.39"/>
    <n v="3.8"/>
    <n v="500"/>
  </r>
  <r>
    <n v="202201"/>
    <x v="47"/>
    <s v="售后服务部"/>
    <s v="主任级以下"/>
    <s v="DF-3021"/>
    <s v="电气服务安装技师"/>
    <s v="2019/10/10"/>
    <n v="0"/>
    <x v="0"/>
    <n v="2993"/>
    <n v="10719.12"/>
    <n v="316.64"/>
    <n v="84.39"/>
    <n v="3.8"/>
    <n v="350"/>
  </r>
  <r>
    <n v="202201"/>
    <x v="48"/>
    <s v="物控部"/>
    <s v="经理"/>
    <s v="DF-3062"/>
    <s v="采购经理"/>
    <s v="2019/12/12"/>
    <n v="0"/>
    <x v="0"/>
    <n v="5200"/>
    <n v="12831"/>
    <n v="316.64"/>
    <n v="84.39"/>
    <n v="3.8"/>
    <n v="520"/>
  </r>
  <r>
    <n v="202201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1"/>
    <x v="50"/>
    <s v="生产部"/>
    <s v="主任级以下"/>
    <s v="DF-3077"/>
    <s v="安全环保专员"/>
    <s v="2020/02/10"/>
    <n v="0"/>
    <x v="1"/>
    <n v="2240"/>
    <n v="6521.1"/>
    <n v="316.64"/>
    <n v="84.39"/>
    <n v="3.8"/>
    <n v="0"/>
  </r>
  <r>
    <n v="202201"/>
    <x v="51"/>
    <s v="售后服务部"/>
    <s v="主任级以下"/>
    <s v="DF-3080"/>
    <s v="项目工程师"/>
    <s v="2020/03/11"/>
    <n v="0"/>
    <x v="0"/>
    <n v="3800"/>
    <n v="10653.64"/>
    <n v="316.64"/>
    <n v="84.39"/>
    <n v="3.8"/>
    <n v="475"/>
  </r>
  <r>
    <n v="202201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1"/>
    <x v="53"/>
    <s v="研发部"/>
    <s v="主任级以下"/>
    <s v="DF-3087"/>
    <s v="软件工程师"/>
    <s v="2020/03/18"/>
    <n v="0"/>
    <x v="0"/>
    <n v="4334"/>
    <n v="10880.27"/>
    <n v="316.64"/>
    <n v="84.39"/>
    <n v="3.8"/>
    <n v="0"/>
  </r>
  <r>
    <n v="202201"/>
    <x v="54"/>
    <s v="售后服务部"/>
    <s v="主任级以下"/>
    <s v="DF-3104"/>
    <s v="机械服务工程师"/>
    <s v="2020/04/01"/>
    <n v="0"/>
    <x v="0"/>
    <n v="2993"/>
    <n v="9410.6"/>
    <n v="316.64"/>
    <n v="84.39"/>
    <n v="3.8"/>
    <n v="500"/>
  </r>
  <r>
    <n v="202201"/>
    <x v="55"/>
    <s v="研发部"/>
    <s v="主任级以下"/>
    <s v="DF-3109"/>
    <s v="初级机械工程师"/>
    <s v="2020/04/08"/>
    <n v="0"/>
    <x v="0"/>
    <n v="3326"/>
    <n v="7740.92"/>
    <n v="316.64"/>
    <n v="84.39"/>
    <n v="3.8"/>
    <n v="0"/>
  </r>
  <r>
    <n v="202201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1"/>
    <x v="57"/>
    <s v="售后服务部"/>
    <s v="主任级以下"/>
    <s v="DF-3119"/>
    <s v="机械服务助理工程师"/>
    <s v="2020/05/07"/>
    <n v="0"/>
    <x v="0"/>
    <n v="2250"/>
    <n v="6780.55"/>
    <n v="316.64"/>
    <n v="84.39"/>
    <n v="3.8"/>
    <n v="0"/>
  </r>
  <r>
    <n v="202201"/>
    <x v="58"/>
    <s v="售后服务部"/>
    <s v="主任级以下"/>
    <s v="DF-3135"/>
    <s v="机械服务助理工程师"/>
    <s v="2020/07/01"/>
    <n v="0"/>
    <x v="0"/>
    <n v="2138"/>
    <n v="6032.11"/>
    <n v="316.64"/>
    <n v="84.39"/>
    <n v="3.8"/>
    <n v="0"/>
  </r>
  <r>
    <n v="202201"/>
    <x v="59"/>
    <s v="售后服务部"/>
    <s v="主任级以下"/>
    <s v="DF-3136"/>
    <s v="电气服务助理工程师"/>
    <s v="2020/07/27"/>
    <n v="0"/>
    <x v="0"/>
    <n v="2000"/>
    <n v="6415.28"/>
    <n v="316.64"/>
    <n v="84.39"/>
    <n v="3.8"/>
    <n v="0"/>
  </r>
  <r>
    <n v="202201"/>
    <x v="60"/>
    <s v="人力资源部"/>
    <s v="主任级以下"/>
    <s v="DF-3151"/>
    <s v="人力资源专员"/>
    <s v="2020/07/21"/>
    <n v="0"/>
    <x v="0"/>
    <n v="2400"/>
    <n v="6603.69"/>
    <n v="316.64"/>
    <n v="84.39"/>
    <n v="3.8"/>
    <n v="0"/>
  </r>
  <r>
    <n v="202201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1"/>
    <x v="62"/>
    <s v="人力资源部"/>
    <s v="经理级"/>
    <s v="DF-3170"/>
    <s v="人力资源经理"/>
    <s v="2020/08/24"/>
    <n v="0"/>
    <x v="0"/>
    <n v="4460"/>
    <n v="12050"/>
    <n v="316.64"/>
    <n v="84.39"/>
    <n v="3.8"/>
    <n v="86"/>
  </r>
  <r>
    <n v="202201"/>
    <x v="63"/>
    <s v="生产部"/>
    <s v="主任级以下"/>
    <s v="DF-3168"/>
    <s v="质检员"/>
    <s v="2020/08/20"/>
    <s v="计时工人"/>
    <x v="1"/>
    <n v="2132"/>
    <n v="7216.75"/>
    <n v="316.64"/>
    <n v="84.39"/>
    <n v="3.8"/>
    <n v="0"/>
  </r>
  <r>
    <n v="202201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1"/>
    <x v="66"/>
    <s v="售后服务部"/>
    <s v="主任级以下"/>
    <s v="DF-3158"/>
    <s v="机械服务工程师"/>
    <s v="2020/08/03"/>
    <n v="0"/>
    <x v="0"/>
    <n v="2723"/>
    <n v="7985.93"/>
    <n v="316.64"/>
    <n v="84.39"/>
    <n v="3.8"/>
    <n v="0"/>
  </r>
  <r>
    <n v="202201"/>
    <x v="67"/>
    <s v="售后服务部"/>
    <s v="主任级以下"/>
    <s v="DF-3157"/>
    <s v="电气服务工程师"/>
    <s v="2020/08/03"/>
    <n v="0"/>
    <x v="0"/>
    <n v="3668"/>
    <n v="10907.28"/>
    <n v="316.64"/>
    <n v="84.39"/>
    <n v="3.8"/>
    <n v="420"/>
  </r>
  <r>
    <n v="202201"/>
    <x v="68"/>
    <s v="研发部"/>
    <s v="主任级以下"/>
    <s v="DF-3155"/>
    <s v="资料管理员"/>
    <s v="2020/08/03"/>
    <n v="0"/>
    <x v="0"/>
    <n v="1900"/>
    <n v="4310.8999999999996"/>
    <n v="316.64"/>
    <n v="84.39"/>
    <n v="3.8"/>
    <n v="0"/>
  </r>
  <r>
    <n v="202201"/>
    <x v="69"/>
    <s v="生产部"/>
    <s v="主任级以下"/>
    <s v="DF-3174"/>
    <s v="质检员"/>
    <s v="2020/09/04"/>
    <s v="计时工人"/>
    <x v="0"/>
    <n v="2120"/>
    <n v="4228.57"/>
    <n v="316.64"/>
    <n v="84.39"/>
    <n v="3.8"/>
    <n v="0"/>
  </r>
  <r>
    <n v="202201"/>
    <x v="70"/>
    <s v="销售部"/>
    <s v="经理"/>
    <s v="DF-3184"/>
    <s v="销售支持经理"/>
    <d v="2010-11-22T00:00:00"/>
    <n v="0"/>
    <x v="0"/>
    <n v="4048"/>
    <n v="10886"/>
    <n v="316.64"/>
    <n v="84.39"/>
    <n v="3.8"/>
    <n v="1000"/>
  </r>
  <r>
    <n v="202201"/>
    <x v="71"/>
    <s v="销售部"/>
    <s v="主任级以下"/>
    <s v="DF-3185"/>
    <s v="区域销售经理"/>
    <s v="2020/10/10"/>
    <n v="0"/>
    <x v="0"/>
    <n v="3500"/>
    <n v="9100"/>
    <n v="299.68"/>
    <n v="74.92"/>
    <n v="11.24"/>
    <n v="500"/>
  </r>
  <r>
    <n v="202201"/>
    <x v="72"/>
    <s v="物控部"/>
    <s v="主任级以下"/>
    <s v="DF-3195"/>
    <s v="采购专员"/>
    <s v="2020/10/26"/>
    <n v="0"/>
    <x v="0"/>
    <n v="2200"/>
    <n v="6133.8"/>
    <n v="316.64"/>
    <n v="84.39"/>
    <n v="3.8"/>
    <n v="0"/>
  </r>
  <r>
    <n v="202201"/>
    <x v="73"/>
    <s v="售后服务部"/>
    <s v="经理"/>
    <s v="DF-3196"/>
    <s v="项目经理"/>
    <s v="2020/10/26"/>
    <n v="0"/>
    <x v="0"/>
    <n v="7280"/>
    <n v="17691"/>
    <n v="316.64"/>
    <n v="84.39"/>
    <n v="3.8"/>
    <n v="1500"/>
  </r>
  <r>
    <n v="202201"/>
    <x v="74"/>
    <s v="物控部"/>
    <s v="主任级以下"/>
    <s v="DF-3201"/>
    <s v="采购专员"/>
    <s v="2020/11/02"/>
    <n v="0"/>
    <x v="0"/>
    <n v="2200"/>
    <n v="5908.26"/>
    <n v="316.64"/>
    <n v="84.39"/>
    <n v="3.8"/>
    <n v="0"/>
  </r>
  <r>
    <n v="202201"/>
    <x v="75"/>
    <s v="售后服务部"/>
    <s v="主任级以下"/>
    <s v="DF-3207"/>
    <s v="电气服务工程师"/>
    <s v="2020/11/09"/>
    <n v="0"/>
    <x v="0"/>
    <n v="4748"/>
    <n v="13283.68"/>
    <n v="316.64"/>
    <n v="84.39"/>
    <n v="3.8"/>
    <n v="1266"/>
  </r>
  <r>
    <n v="202201"/>
    <x v="76"/>
    <s v="销售部"/>
    <s v="主任级以下"/>
    <s v="DF-3208"/>
    <s v="高级物流专员"/>
    <s v="2020/11/09"/>
    <n v="0"/>
    <x v="0"/>
    <n v="2760"/>
    <n v="7560.19"/>
    <n v="316.64"/>
    <n v="84.39"/>
    <n v="3.8"/>
    <n v="0"/>
  </r>
  <r>
    <n v="202201"/>
    <x v="77"/>
    <s v="售后服务部"/>
    <s v="经理"/>
    <s v="DF-3209"/>
    <s v="项目经理"/>
    <s v="2020/11/10"/>
    <n v="0"/>
    <x v="0"/>
    <n v="8000"/>
    <n v="18566"/>
    <n v="316.64"/>
    <n v="84.39"/>
    <n v="3.8"/>
    <n v="2160"/>
  </r>
  <r>
    <n v="202201"/>
    <x v="78"/>
    <s v="研发部"/>
    <s v="主任级以下"/>
    <s v="DF-3212"/>
    <s v="机械工程师"/>
    <s v="2020/11/16"/>
    <n v="0"/>
    <x v="0"/>
    <n v="4050"/>
    <n v="9589.2000000000007"/>
    <n v="316.64"/>
    <n v="84.39"/>
    <n v="3.8"/>
    <n v="0"/>
  </r>
  <r>
    <n v="202201"/>
    <x v="79"/>
    <s v="售后服务部"/>
    <s v="主任级以下"/>
    <s v="DF-3213"/>
    <s v="电气服务工程师（上海）"/>
    <s v="2020/11/16"/>
    <n v="0"/>
    <x v="0"/>
    <n v="4208"/>
    <n v="10544.14"/>
    <n v="478"/>
    <n v="119.5"/>
    <n v="29.88"/>
    <n v="0"/>
  </r>
  <r>
    <n v="202201"/>
    <x v="80"/>
    <s v="研发部"/>
    <s v="主任级以下"/>
    <s v="DF-3214"/>
    <s v="机械工程师"/>
    <s v="2020/11/16"/>
    <n v="0"/>
    <x v="0"/>
    <n v="4050"/>
    <n v="9631.7000000000007"/>
    <n v="316.64"/>
    <n v="84.39"/>
    <n v="3.8"/>
    <n v="0"/>
  </r>
  <r>
    <n v="202201"/>
    <x v="81"/>
    <s v="物控部"/>
    <s v="主任级以下"/>
    <s v="DF-3215"/>
    <s v="采购专员"/>
    <s v="2020/11/16"/>
    <n v="0"/>
    <x v="0"/>
    <n v="2640"/>
    <n v="6757.19"/>
    <n v="316.64"/>
    <n v="84.39"/>
    <n v="3.8"/>
    <n v="330"/>
  </r>
  <r>
    <n v="202201"/>
    <x v="82"/>
    <s v="生产部"/>
    <s v="主任级以下"/>
    <s v="DF-2619"/>
    <s v="生产调度专员"/>
    <s v="2017/12/01"/>
    <s v="计时工人"/>
    <x v="0"/>
    <n v="2422"/>
    <n v="6803.01"/>
    <n v="316.64"/>
    <n v="84.39"/>
    <n v="3.8"/>
    <n v="0"/>
  </r>
  <r>
    <n v="202201"/>
    <x v="83"/>
    <s v="生产部"/>
    <s v="主任级以下"/>
    <s v="DF-3233"/>
    <s v="质检员"/>
    <s v="2020/12/29"/>
    <s v="计时工人"/>
    <x v="0"/>
    <n v="2120"/>
    <n v="6271.08"/>
    <n v="316.64"/>
    <n v="84.39"/>
    <n v="3.8"/>
    <n v="0"/>
  </r>
  <r>
    <n v="202201"/>
    <x v="84"/>
    <s v="售后服务部"/>
    <s v="主任级以下"/>
    <s v="DF-3234"/>
    <s v="电气服务助理工程师"/>
    <d v="2020-08-03T00:00:00"/>
    <n v="0"/>
    <x v="0"/>
    <n v="2138"/>
    <n v="6369.28"/>
    <n v="316.64"/>
    <n v="84.39"/>
    <n v="3.8"/>
    <n v="0"/>
  </r>
  <r>
    <n v="202201"/>
    <x v="85"/>
    <s v="售后服务部"/>
    <s v="主任级以下"/>
    <s v="DF-3230"/>
    <s v="机械服务助理工程师"/>
    <s v="2020/12/23"/>
    <n v="0"/>
    <x v="0"/>
    <n v="2351"/>
    <n v="5588.37"/>
    <n v="316.64"/>
    <n v="84.39"/>
    <n v="3.8"/>
    <n v="0"/>
  </r>
  <r>
    <n v="202201"/>
    <x v="86"/>
    <s v="人力资源部"/>
    <s v="主任级以下"/>
    <s v="DF-3224"/>
    <s v="ABAP工程师"/>
    <s v="2020/12/10"/>
    <n v="0"/>
    <x v="0"/>
    <n v="4400"/>
    <n v="10843"/>
    <n v="316.64"/>
    <n v="84.39"/>
    <n v="3.8"/>
    <n v="500"/>
  </r>
  <r>
    <n v="202201"/>
    <x v="87"/>
    <s v="售后服务部"/>
    <s v="主任级以下"/>
    <s v="DF-3223"/>
    <s v="电气服务工程师（成都）"/>
    <s v="2020/12/10"/>
    <n v="0"/>
    <x v="0"/>
    <n v="3668"/>
    <n v="9211.07"/>
    <n v="273.27999999999997"/>
    <n v="74.52"/>
    <n v="14.9"/>
    <n v="0"/>
  </r>
  <r>
    <n v="202201"/>
    <x v="88"/>
    <s v="售后服务部"/>
    <s v="主任级以下"/>
    <s v="DF-3243"/>
    <s v="电气服务助理工程师"/>
    <s v="2021/01/01"/>
    <n v="0"/>
    <x v="0"/>
    <n v="2138"/>
    <n v="5699.27"/>
    <n v="316.64"/>
    <n v="84.39"/>
    <n v="3.8"/>
    <n v="0"/>
  </r>
  <r>
    <n v="202201"/>
    <x v="89"/>
    <s v="售后服务部"/>
    <s v="主任级以下"/>
    <s v="DF-3239"/>
    <s v="机械服务助理工程师"/>
    <s v="2021/01/04"/>
    <n v="0"/>
    <x v="1"/>
    <n v="1913"/>
    <n v="1451.79"/>
    <n v="316.64"/>
    <n v="84.39"/>
    <n v="3.8"/>
    <n v="0"/>
  </r>
  <r>
    <n v="202201"/>
    <x v="90"/>
    <s v="售后服务部"/>
    <s v="主任级以下"/>
    <s v="DF-3237"/>
    <s v="电气服务工程师（上海）"/>
    <s v="2021/01/04"/>
    <n v="0"/>
    <x v="0"/>
    <n v="4748"/>
    <n v="10863.72"/>
    <n v="304"/>
    <n v="95"/>
    <n v="19"/>
    <n v="500"/>
  </r>
  <r>
    <n v="202201"/>
    <x v="91"/>
    <s v="物控部"/>
    <s v="主任级以下"/>
    <s v="DF-3236"/>
    <s v="战略采购"/>
    <s v="2021/01/04"/>
    <n v="0"/>
    <x v="0"/>
    <n v="3212"/>
    <n v="8238.2999999999993"/>
    <n v="316.64"/>
    <n v="84.39"/>
    <n v="3.8"/>
    <n v="0"/>
  </r>
  <r>
    <n v="202201"/>
    <x v="92"/>
    <s v="人力资源部"/>
    <s v="主任级以下"/>
    <s v="DF-3256"/>
    <s v="商务司机"/>
    <s v="2021/02/03"/>
    <n v="0"/>
    <x v="0"/>
    <n v="1900"/>
    <n v="4787.3999999999996"/>
    <n v="316.64"/>
    <n v="84.39"/>
    <n v="3.8"/>
    <n v="0"/>
  </r>
  <r>
    <n v="202201"/>
    <x v="93"/>
    <s v="生产部"/>
    <s v="主任级以下"/>
    <s v="DF-3298"/>
    <s v="质检员"/>
    <s v="2021/03/26"/>
    <s v="计时工人"/>
    <x v="1"/>
    <n v="2120"/>
    <n v="6056.6"/>
    <n v="316.64"/>
    <n v="84.39"/>
    <n v="3.8"/>
    <n v="0"/>
  </r>
  <r>
    <n v="202201"/>
    <x v="94"/>
    <s v="人力资源部"/>
    <s v="主任级以下"/>
    <s v="DF-3268"/>
    <s v="行政专员"/>
    <s v="2021/03/01"/>
    <n v="0"/>
    <x v="0"/>
    <n v="1940"/>
    <n v="5188.8999999999996"/>
    <n v="316.64"/>
    <n v="84.39"/>
    <n v="3.8"/>
    <n v="250"/>
  </r>
  <r>
    <n v="202201"/>
    <x v="95"/>
    <s v="售后服务部"/>
    <s v="主任级"/>
    <s v="DF-3269"/>
    <s v="服务调度主管"/>
    <s v="2021/03/01"/>
    <n v="0"/>
    <x v="1"/>
    <n v="3210"/>
    <n v="8466.7999999999993"/>
    <n v="316.64"/>
    <n v="84.39"/>
    <n v="3.8"/>
    <n v="0"/>
  </r>
  <r>
    <n v="202201"/>
    <x v="96"/>
    <s v="生产部"/>
    <s v="主任级以下"/>
    <s v="DF-3270"/>
    <s v="质检员"/>
    <s v="2021/03/01"/>
    <s v="计时工人"/>
    <x v="1"/>
    <n v="2120"/>
    <n v="5113.92"/>
    <n v="316.64"/>
    <n v="84.39"/>
    <n v="3.8"/>
    <n v="0"/>
  </r>
  <r>
    <n v="202201"/>
    <x v="97"/>
    <s v="售后服务部"/>
    <s v="经理级"/>
    <s v="DF-3323"/>
    <s v="项目经理"/>
    <s v="2021/04/19"/>
    <n v="0"/>
    <x v="1"/>
    <n v="3840"/>
    <n v="10722"/>
    <n v="316.64"/>
    <n v="84.39"/>
    <n v="3.8"/>
    <n v="0"/>
  </r>
  <r>
    <n v="202201"/>
    <x v="98"/>
    <s v="财务部"/>
    <s v="经理级"/>
    <s v="DF-3322"/>
    <s v="财务经理"/>
    <s v="2021/04/19"/>
    <n v="0"/>
    <x v="1"/>
    <n v="7600"/>
    <n v="17389"/>
    <n v="316.64"/>
    <n v="84.39"/>
    <n v="3.8"/>
    <n v="2250"/>
  </r>
  <r>
    <n v="202201"/>
    <x v="99"/>
    <s v="售后服务部"/>
    <s v="主任级"/>
    <s v="DF-3315"/>
    <s v="配件销售主任"/>
    <s v="2021/04/12"/>
    <n v="0"/>
    <x v="1"/>
    <n v="3112"/>
    <n v="7155.33"/>
    <n v="316.64"/>
    <n v="84.39"/>
    <n v="3.8"/>
    <n v="750"/>
  </r>
  <r>
    <n v="202201"/>
    <x v="100"/>
    <s v="售后服务部"/>
    <s v="主任级以下"/>
    <s v="DF-3312"/>
    <s v="商务专员"/>
    <s v="2021/04/09"/>
    <n v="0"/>
    <x v="0"/>
    <n v="2400"/>
    <n v="6356.79"/>
    <n v="273.27999999999997"/>
    <n v="74.52"/>
    <n v="14.9"/>
    <n v="0"/>
  </r>
  <r>
    <n v="202201"/>
    <x v="101"/>
    <s v="物控部"/>
    <s v="主任级以下"/>
    <s v="DF-3307"/>
    <s v="采购文员"/>
    <s v="2021/04/06"/>
    <n v="0"/>
    <x v="1"/>
    <n v="1900"/>
    <n v="4808.97"/>
    <n v="316.64"/>
    <n v="84.39"/>
    <n v="3.8"/>
    <n v="0"/>
  </r>
  <r>
    <n v="202201"/>
    <x v="102"/>
    <s v="物控部"/>
    <s v="主任级以下"/>
    <s v="DF-3356"/>
    <s v="战略采购"/>
    <s v="2021/05/28"/>
    <n v="0"/>
    <x v="0"/>
    <n v="3800"/>
    <n v="10148.280000000001"/>
    <n v="316.64"/>
    <n v="84.39"/>
    <n v="3.8"/>
    <n v="0"/>
  </r>
  <r>
    <n v="202201"/>
    <x v="103"/>
    <s v="生产部"/>
    <s v="主任级以下"/>
    <s v="DF-3352"/>
    <s v="普工"/>
    <s v="2021/05/26"/>
    <n v="0"/>
    <x v="1"/>
    <n v="1900"/>
    <n v="3823.66"/>
    <n v="316.64"/>
    <n v="84.39"/>
    <n v="3.8"/>
    <n v="0"/>
  </r>
  <r>
    <n v="202201"/>
    <x v="104"/>
    <s v="售后服务部"/>
    <s v="主任级以下"/>
    <s v="DF-3338"/>
    <s v="机械服务工程师（成都）"/>
    <s v="2021/05/10"/>
    <n v="0"/>
    <x v="1"/>
    <n v="3128"/>
    <n v="9507.4"/>
    <n v="273.27999999999997"/>
    <n v="74.52"/>
    <n v="14.9"/>
    <n v="0"/>
  </r>
  <r>
    <n v="202201"/>
    <x v="105"/>
    <s v="销售部"/>
    <s v="主任级以下"/>
    <s v="DF-3340"/>
    <s v="市场专员"/>
    <s v="2021/05/10"/>
    <n v="0"/>
    <x v="1"/>
    <n v="2760"/>
    <n v="7568.49"/>
    <n v="316.64"/>
    <n v="84.39"/>
    <n v="3.8"/>
    <n v="0"/>
  </r>
  <r>
    <n v="202201"/>
    <x v="106"/>
    <s v="生产部"/>
    <s v="主任级以下"/>
    <s v="DF-3336"/>
    <s v="生产文员"/>
    <s v="2021/05/07"/>
    <n v="0"/>
    <x v="1"/>
    <n v="1900"/>
    <n v="3972.8"/>
    <n v="316.64"/>
    <n v="84.39"/>
    <n v="3.8"/>
    <n v="0"/>
  </r>
  <r>
    <n v="202201"/>
    <x v="107"/>
    <s v="核价管理部"/>
    <s v="主任级"/>
    <s v="DF-3357"/>
    <s v="核价主管"/>
    <s v="2021/06/01"/>
    <n v="0"/>
    <x v="0"/>
    <n v="3850"/>
    <n v="13661.4"/>
    <n v="316.64"/>
    <n v="84.39"/>
    <n v="3.8"/>
    <n v="86"/>
  </r>
  <r>
    <n v="202201"/>
    <x v="108"/>
    <s v="人力资源部"/>
    <s v="主任级以下"/>
    <s v="DF-3362"/>
    <s v="人力资源专员"/>
    <s v="2021/06/03"/>
    <n v="0"/>
    <x v="1"/>
    <n v="2090"/>
    <n v="5780"/>
    <n v="316.64"/>
    <n v="84.39"/>
    <n v="3.8"/>
    <n v="0"/>
  </r>
  <r>
    <n v="202201"/>
    <x v="109"/>
    <s v="售后服务部"/>
    <s v="主任级以下"/>
    <s v="DF-3369"/>
    <s v="机械服务工程师"/>
    <s v="2021/06/08"/>
    <n v="0"/>
    <x v="1"/>
    <n v="3128"/>
    <n v="9276.51"/>
    <n v="273.27999999999997"/>
    <n v="74.52"/>
    <n v="14.9"/>
    <n v="0"/>
  </r>
  <r>
    <n v="202201"/>
    <x v="110"/>
    <s v="售后服务部"/>
    <s v="主任级以下"/>
    <s v="DF-3360"/>
    <s v="现场装配技师"/>
    <s v="2021/06/03"/>
    <n v="0"/>
    <x v="0"/>
    <n v="2332"/>
    <n v="5374.64"/>
    <n v="316.64"/>
    <n v="84.39"/>
    <n v="3.8"/>
    <n v="0"/>
  </r>
  <r>
    <n v="202201"/>
    <x v="111"/>
    <s v="物控部"/>
    <s v="主任级以下"/>
    <s v="DF-3388"/>
    <s v="采购专员"/>
    <s v="2021/06/25"/>
    <n v="0"/>
    <x v="1"/>
    <n v="2312"/>
    <n v="6402.99"/>
    <n v="316.64"/>
    <n v="84.39"/>
    <n v="3.8"/>
    <n v="0"/>
  </r>
  <r>
    <n v="202201"/>
    <x v="112"/>
    <s v="物控部"/>
    <s v="主任级以下"/>
    <s v="DF-3365"/>
    <s v="计划专员"/>
    <s v="2021/06/07"/>
    <n v="0"/>
    <x v="1"/>
    <n v="1958"/>
    <n v="5060.5600000000004"/>
    <n v="316.64"/>
    <n v="84.39"/>
    <n v="3.8"/>
    <n v="0"/>
  </r>
  <r>
    <n v="202201"/>
    <x v="113"/>
    <s v="研发部"/>
    <s v="主任级以下"/>
    <s v="DF-3367"/>
    <s v="机械工程师"/>
    <s v="2021/06/07"/>
    <n v="0"/>
    <x v="1"/>
    <n v="3471"/>
    <n v="8179.8"/>
    <n v="316.64"/>
    <n v="84.39"/>
    <n v="3.8"/>
    <n v="0"/>
  </r>
  <r>
    <n v="202201"/>
    <x v="114"/>
    <s v="销售部"/>
    <s v="经理级"/>
    <s v="DF-3391"/>
    <s v="瓦楞辊高级销售经理"/>
    <d v="2021-06-28T00:00:00"/>
    <n v="0"/>
    <x v="1"/>
    <n v="6250"/>
    <n v="24933.93"/>
    <n v="0"/>
    <n v="0"/>
    <n v="0"/>
    <n v="0"/>
  </r>
  <r>
    <n v="202201"/>
    <x v="115"/>
    <s v="生产部"/>
    <s v="主任级以下"/>
    <s v="DF-3443"/>
    <s v="装配电工学徒"/>
    <s v="2021/07/30"/>
    <s v="计时工人"/>
    <x v="1"/>
    <n v="1900"/>
    <n v="3935.43"/>
    <n v="316.64"/>
    <n v="84.39"/>
    <n v="3.8"/>
    <n v="0"/>
  </r>
  <r>
    <n v="202201"/>
    <x v="116"/>
    <s v="生产部"/>
    <s v="主任级以下"/>
    <s v="DF-3430"/>
    <s v="机械装配储备生"/>
    <s v="2021/07/15"/>
    <s v="计时工人"/>
    <x v="3"/>
    <n v="1900"/>
    <n v="2373.7600000000002"/>
    <n v="0"/>
    <n v="0"/>
    <n v="0"/>
    <n v="0"/>
  </r>
  <r>
    <n v="202201"/>
    <x v="117"/>
    <s v="生产部"/>
    <s v="主任级以下"/>
    <s v="DF-3429"/>
    <s v="机械装配储备生"/>
    <s v="2021/07/15"/>
    <s v="计时工人"/>
    <x v="3"/>
    <n v="1900"/>
    <n v="3157.74"/>
    <n v="0"/>
    <n v="0"/>
    <n v="0"/>
    <n v="0"/>
  </r>
  <r>
    <n v="202201"/>
    <x v="118"/>
    <s v="生产部"/>
    <s v="主任级以下"/>
    <s v="DF-3428"/>
    <s v="机械装配储备生"/>
    <s v="2021/07/15"/>
    <s v="计时工人"/>
    <x v="3"/>
    <n v="1900"/>
    <n v="2362.9299999999998"/>
    <n v="0"/>
    <n v="0"/>
    <n v="0"/>
    <n v="0"/>
  </r>
  <r>
    <n v="202201"/>
    <x v="119"/>
    <s v="生产部"/>
    <s v="主任级以下"/>
    <s v="DF-3427"/>
    <s v="机械装配储备生"/>
    <s v="2021/07/15"/>
    <s v="计时工人"/>
    <x v="3"/>
    <n v="1900"/>
    <n v="2902.31"/>
    <n v="0"/>
    <n v="0"/>
    <n v="0"/>
    <n v="0"/>
  </r>
  <r>
    <n v="202201"/>
    <x v="120"/>
    <s v="生产部"/>
    <s v="主任级以下"/>
    <s v="DF-3426"/>
    <s v="机械装配储备生"/>
    <s v="2021/07/15"/>
    <s v="计时工人"/>
    <x v="3"/>
    <n v="1900"/>
    <n v="2520.23"/>
    <n v="0"/>
    <n v="0"/>
    <n v="0"/>
    <n v="0"/>
  </r>
  <r>
    <n v="202201"/>
    <x v="121"/>
    <s v="生产部"/>
    <s v="主任级以下"/>
    <s v="DF-3425"/>
    <s v="机械装备储备生"/>
    <s v="2021/07/15"/>
    <s v="计时工人"/>
    <x v="3"/>
    <n v="1900"/>
    <n v="3050.5"/>
    <n v="0"/>
    <n v="0"/>
    <n v="0"/>
    <n v="0"/>
  </r>
  <r>
    <n v="202201"/>
    <x v="122"/>
    <s v="生产部"/>
    <s v="主任级以下"/>
    <s v="DF-3424"/>
    <s v="机械装配储备生"/>
    <s v="2021/07/15"/>
    <s v="计时工人"/>
    <x v="3"/>
    <n v="1900"/>
    <n v="2607.35"/>
    <n v="0"/>
    <n v="0"/>
    <n v="0"/>
    <n v="0"/>
  </r>
  <r>
    <n v="202201"/>
    <x v="123"/>
    <s v="生产部"/>
    <s v="主任级以下"/>
    <s v="DF-3422"/>
    <s v="电气装配储备生"/>
    <s v="2021/07/15"/>
    <s v="计时工人"/>
    <x v="3"/>
    <n v="1900"/>
    <n v="3379.16"/>
    <n v="0"/>
    <n v="0"/>
    <n v="0"/>
    <n v="0"/>
  </r>
  <r>
    <n v="202201"/>
    <x v="124"/>
    <s v="生产部"/>
    <s v="主任级以下"/>
    <s v="DF-3421"/>
    <s v="机械装配储备生"/>
    <s v="2021/07/15"/>
    <s v="计时工人"/>
    <x v="3"/>
    <n v="1900"/>
    <n v="3275.68"/>
    <n v="0"/>
    <n v="0"/>
    <n v="0"/>
    <n v="0"/>
  </r>
  <r>
    <n v="202201"/>
    <x v="125"/>
    <s v="生产部"/>
    <s v="主任级以下"/>
    <s v="DF-3420"/>
    <s v="机械装备储备生"/>
    <s v="2021/07/15"/>
    <s v="计时工人"/>
    <x v="3"/>
    <n v="1900"/>
    <n v="2314.06"/>
    <n v="0"/>
    <n v="0"/>
    <n v="0"/>
    <n v="0"/>
  </r>
  <r>
    <n v="202201"/>
    <x v="126"/>
    <s v="生产部"/>
    <s v="主任级以下"/>
    <s v="DF-3419"/>
    <s v="电气装配储备生"/>
    <s v="2021/07/15"/>
    <s v="计时工人"/>
    <x v="3"/>
    <n v="1900"/>
    <n v="3230.31"/>
    <n v="0"/>
    <n v="0"/>
    <n v="0"/>
    <n v="0"/>
  </r>
  <r>
    <n v="202201"/>
    <x v="127"/>
    <s v="生产部"/>
    <s v="主任级以下"/>
    <s v="DF-3418"/>
    <s v="电气装配储备生"/>
    <s v="2021/07/15"/>
    <s v="计时工人"/>
    <x v="3"/>
    <n v="1900"/>
    <n v="2781.18"/>
    <n v="0"/>
    <n v="0"/>
    <n v="0"/>
    <n v="0"/>
  </r>
  <r>
    <n v="202201"/>
    <x v="128"/>
    <s v="物控部"/>
    <s v="主任级以下"/>
    <s v="DF-3416"/>
    <s v="采购储备生"/>
    <s v="2021/07/15"/>
    <s v="计时工人"/>
    <x v="3"/>
    <n v="1900"/>
    <n v="2669.18"/>
    <n v="0"/>
    <n v="0"/>
    <n v="0"/>
    <n v="0"/>
  </r>
  <r>
    <n v="202201"/>
    <x v="129"/>
    <s v="生产部"/>
    <s v="主任级以下"/>
    <s v="DF-3415"/>
    <s v="机械装备储备生"/>
    <s v="2021/07/15"/>
    <s v="计时工人"/>
    <x v="3"/>
    <n v="1900"/>
    <n v="3092.11"/>
    <n v="0"/>
    <n v="0"/>
    <n v="0"/>
    <n v="0"/>
  </r>
  <r>
    <n v="202201"/>
    <x v="130"/>
    <s v="生产部"/>
    <s v="主任级以下"/>
    <s v="DF-3414"/>
    <s v="机械装配储备生"/>
    <s v="2021/07/15"/>
    <s v="计时工人"/>
    <x v="3"/>
    <n v="1900"/>
    <n v="3217.56"/>
    <n v="0"/>
    <n v="0"/>
    <n v="0"/>
    <n v="0"/>
  </r>
  <r>
    <n v="202201"/>
    <x v="131"/>
    <s v="生产部"/>
    <s v="主任级以下"/>
    <s v="DF-3413"/>
    <s v="机械装配储备生"/>
    <s v="2021/07/15"/>
    <s v="计时工人"/>
    <x v="4"/>
    <n v="1900"/>
    <n v="1268.4100000000001"/>
    <n v="0"/>
    <n v="0"/>
    <n v="0"/>
    <n v="0"/>
  </r>
  <r>
    <n v="202201"/>
    <x v="132"/>
    <s v="生产部"/>
    <s v="主任级以下"/>
    <s v="DF-3412"/>
    <s v="电气装配储备生"/>
    <s v="2021/07/15"/>
    <s v="计时工人"/>
    <x v="3"/>
    <n v="1900"/>
    <n v="2530.4699999999998"/>
    <n v="0"/>
    <n v="0"/>
    <n v="0"/>
    <n v="0"/>
  </r>
  <r>
    <n v="202201"/>
    <x v="133"/>
    <s v="生产部"/>
    <s v="主任级以下"/>
    <s v="DF-3411"/>
    <s v="机械装配储备生"/>
    <s v="2021/07/15"/>
    <s v="计时工人"/>
    <x v="3"/>
    <n v="1900"/>
    <n v="2625.67"/>
    <n v="0"/>
    <n v="0"/>
    <n v="0"/>
    <n v="0"/>
  </r>
  <r>
    <n v="202201"/>
    <x v="134"/>
    <s v="生产部"/>
    <s v="主任级以下"/>
    <s v="DF-3410"/>
    <s v="机械装配储备生"/>
    <s v="2021/07/15"/>
    <s v="计时工人"/>
    <x v="3"/>
    <n v="1900"/>
    <n v="2378.06"/>
    <n v="0"/>
    <n v="0"/>
    <n v="0"/>
    <n v="0"/>
  </r>
  <r>
    <n v="202201"/>
    <x v="135"/>
    <s v="核价管理部"/>
    <s v="主任级以下"/>
    <s v="DF-3401"/>
    <s v="核价专员"/>
    <s v="2021/07/06"/>
    <n v="0"/>
    <x v="1"/>
    <n v="2422"/>
    <n v="6104.98"/>
    <n v="316.64"/>
    <n v="84.39"/>
    <n v="3.8"/>
    <n v="0"/>
  </r>
  <r>
    <n v="202201"/>
    <x v="136"/>
    <s v="生产部"/>
    <s v="主任级以下"/>
    <s v="DF-3399"/>
    <s v="质检员"/>
    <s v="2021/07/02"/>
    <s v="计时工人"/>
    <x v="1"/>
    <n v="2120"/>
    <n v="5745.9"/>
    <n v="316.64"/>
    <n v="84.39"/>
    <n v="3.8"/>
    <n v="0"/>
  </r>
  <r>
    <n v="202201"/>
    <x v="137"/>
    <s v="核价管理部"/>
    <s v="主任级以下"/>
    <s v="DF-3478"/>
    <s v="核价工程师"/>
    <s v="2021/08/23"/>
    <n v="0"/>
    <x v="1"/>
    <n v="4800"/>
    <n v="11997.7"/>
    <n v="316.64"/>
    <n v="84.39"/>
    <n v="3.8"/>
    <n v="0"/>
  </r>
  <r>
    <n v="202201"/>
    <x v="138"/>
    <s v="售后服务部"/>
    <s v="主任级以下"/>
    <s v="DF-3479"/>
    <s v="软件工程师储备生"/>
    <s v="2021/08/23"/>
    <n v="0"/>
    <x v="1"/>
    <n v="1900"/>
    <n v="4300.8999999999996"/>
    <n v="316.64"/>
    <n v="84.39"/>
    <n v="3.8"/>
    <n v="0"/>
  </r>
  <r>
    <n v="202201"/>
    <x v="139"/>
    <s v="研发部"/>
    <s v="主任级以下"/>
    <s v="DF-3472"/>
    <s v="电气工程师"/>
    <s v="2021/08/17"/>
    <n v="0"/>
    <x v="1"/>
    <n v="4738"/>
    <n v="10516"/>
    <n v="316.64"/>
    <n v="84.39"/>
    <n v="3.8"/>
    <n v="0"/>
  </r>
  <r>
    <n v="202201"/>
    <x v="140"/>
    <s v="销售部"/>
    <s v="主任级以下"/>
    <s v="DF-3471"/>
    <s v="进口专员"/>
    <s v="2021/08/16"/>
    <n v="0"/>
    <x v="1"/>
    <n v="2532"/>
    <n v="7052.48"/>
    <n v="316.64"/>
    <n v="84.39"/>
    <n v="3.8"/>
    <n v="0"/>
  </r>
  <r>
    <n v="202201"/>
    <x v="141"/>
    <s v="生产部"/>
    <s v="主任级以下"/>
    <s v="DF-3469"/>
    <s v="质检员"/>
    <s v="2021/08/12"/>
    <s v="计时工人"/>
    <x v="1"/>
    <n v="2120"/>
    <n v="5346.83"/>
    <n v="316.64"/>
    <n v="84.39"/>
    <n v="3.8"/>
    <n v="0"/>
  </r>
  <r>
    <n v="202201"/>
    <x v="142"/>
    <s v="生产部"/>
    <s v="主任级以下"/>
    <s v="DF-3466"/>
    <s v="质检员"/>
    <s v="2021/08/11"/>
    <s v="计时工人"/>
    <x v="1"/>
    <n v="2120"/>
    <n v="6157.98"/>
    <n v="316.64"/>
    <n v="84.39"/>
    <n v="3.8"/>
    <n v="0"/>
  </r>
  <r>
    <n v="202201"/>
    <x v="143"/>
    <s v="生产部"/>
    <s v="主任级以下"/>
    <s v="DF-3449"/>
    <s v="电气装配储备生"/>
    <s v="2021/08/03"/>
    <s v="计时工人"/>
    <x v="3"/>
    <n v="1900"/>
    <n v="3768.33"/>
    <n v="0"/>
    <n v="0"/>
    <n v="0"/>
    <n v="0"/>
  </r>
  <r>
    <n v="202201"/>
    <x v="144"/>
    <s v="生产部"/>
    <s v="主任级以下"/>
    <s v="DF-3450"/>
    <s v="电气装配储备生"/>
    <s v="2021/08/03"/>
    <s v="计时工人"/>
    <x v="3"/>
    <n v="1900"/>
    <n v="292.86"/>
    <n v="0"/>
    <n v="0"/>
    <n v="0"/>
    <n v="0"/>
  </r>
  <r>
    <n v="202201"/>
    <x v="145"/>
    <s v="生产部"/>
    <s v="主任级以下"/>
    <s v="DF-3451"/>
    <s v="机械装配储备生"/>
    <s v="2021/08/03"/>
    <s v="计时工人"/>
    <x v="3"/>
    <n v="1900"/>
    <n v="3017.4"/>
    <n v="0"/>
    <n v="0"/>
    <n v="0"/>
    <n v="0"/>
  </r>
  <r>
    <n v="202201"/>
    <x v="146"/>
    <s v="生产部"/>
    <s v="主任级以下"/>
    <s v="DF-3452"/>
    <s v="电气装配储备生"/>
    <s v="2021/08/03"/>
    <s v="计时工人"/>
    <x v="3"/>
    <n v="1900"/>
    <n v="292.86"/>
    <n v="0"/>
    <n v="0"/>
    <n v="0"/>
    <n v="0"/>
  </r>
  <r>
    <n v="202201"/>
    <x v="147"/>
    <s v="生产部"/>
    <s v="主任级以下"/>
    <s v="DF-3453"/>
    <s v="机械装配储备生"/>
    <s v="2021/08/03"/>
    <s v="计时工人"/>
    <x v="3"/>
    <n v="1900"/>
    <n v="1623.47"/>
    <n v="0"/>
    <n v="0"/>
    <n v="0"/>
    <n v="0"/>
  </r>
  <r>
    <n v="202201"/>
    <x v="148"/>
    <s v="生产部"/>
    <s v="主任级以下"/>
    <s v="DF-3455"/>
    <s v="机械装配储备生"/>
    <s v="2021/08/03"/>
    <s v="计时工人"/>
    <x v="3"/>
    <n v="1900"/>
    <n v="2679.71"/>
    <n v="0"/>
    <n v="0"/>
    <n v="0"/>
    <n v="0"/>
  </r>
  <r>
    <n v="202201"/>
    <x v="149"/>
    <s v="生产部"/>
    <s v="主任级以下"/>
    <s v="DF-3457"/>
    <s v="机械装配储备生"/>
    <s v="2021/08/03"/>
    <s v="计时工人"/>
    <x v="3"/>
    <n v="1900"/>
    <n v="3250.36"/>
    <n v="0"/>
    <n v="0"/>
    <n v="0"/>
    <n v="0"/>
  </r>
  <r>
    <n v="202201"/>
    <x v="150"/>
    <s v="生产部"/>
    <s v="主任级以下"/>
    <s v="DF-3459"/>
    <s v="机械装配储备生"/>
    <s v="2021/08/03"/>
    <s v="计时工人"/>
    <x v="3"/>
    <n v="1900"/>
    <n v="2203.16"/>
    <n v="0"/>
    <n v="0"/>
    <n v="0"/>
    <n v="0"/>
  </r>
  <r>
    <n v="202201"/>
    <x v="151"/>
    <s v="生产部"/>
    <s v="主任级以下"/>
    <s v="DF-3460"/>
    <s v="机械装配储备生"/>
    <s v="2021/08/03"/>
    <s v="计时工人"/>
    <x v="3"/>
    <n v="1900"/>
    <n v="1660.75"/>
    <n v="0"/>
    <n v="0"/>
    <n v="0"/>
    <n v="0"/>
  </r>
  <r>
    <n v="202201"/>
    <x v="152"/>
    <s v="生产部"/>
    <s v="主任级以下"/>
    <s v="DF-3489"/>
    <s v="机械装配储备生"/>
    <s v="2021/09/03"/>
    <s v="计时工人"/>
    <x v="3"/>
    <n v="1900"/>
    <n v="2290.66"/>
    <n v="0"/>
    <n v="0"/>
    <n v="0"/>
    <n v="0"/>
  </r>
  <r>
    <n v="202201"/>
    <x v="153"/>
    <s v="生产部"/>
    <s v="主任级以下"/>
    <s v="DF-3493"/>
    <s v="机械装配储备生"/>
    <s v="2021/09/07"/>
    <s v="计时工人"/>
    <x v="3"/>
    <n v="1900"/>
    <n v="2727.78"/>
    <n v="0"/>
    <n v="0"/>
    <n v="0"/>
    <n v="0"/>
  </r>
  <r>
    <n v="202201"/>
    <x v="154"/>
    <s v="研发部"/>
    <s v="主任级以下"/>
    <s v="DF-3495"/>
    <s v="电气工程师"/>
    <s v="2021/09/07"/>
    <n v="0"/>
    <x v="1"/>
    <n v="3730"/>
    <n v="8435.2999999999993"/>
    <n v="316.64"/>
    <n v="84.39"/>
    <n v="3.8"/>
    <n v="0"/>
  </r>
  <r>
    <n v="202201"/>
    <x v="155"/>
    <s v="研发部"/>
    <s v="主任级以下"/>
    <s v="DF-3496"/>
    <s v="机械工程师"/>
    <s v="2021/09/09"/>
    <n v="0"/>
    <x v="1"/>
    <n v="3326"/>
    <n v="7794.3"/>
    <n v="316.64"/>
    <n v="84.39"/>
    <n v="3.8"/>
    <n v="0"/>
  </r>
  <r>
    <n v="202201"/>
    <x v="156"/>
    <s v="研发部"/>
    <s v="主任级以下"/>
    <s v="DF-3500"/>
    <s v="电气工程师"/>
    <s v="2021/09/13"/>
    <n v="0"/>
    <x v="1"/>
    <n v="4738"/>
    <n v="10942.5"/>
    <n v="316.64"/>
    <n v="84.39"/>
    <n v="3.8"/>
    <n v="0"/>
  </r>
  <r>
    <n v="202201"/>
    <x v="157"/>
    <s v="研发部"/>
    <s v="主任级以下"/>
    <s v="DF-3501"/>
    <s v="机械工程师"/>
    <s v="2021/09/13"/>
    <n v="0"/>
    <x v="1"/>
    <n v="3730"/>
    <n v="8705.2999999999993"/>
    <n v="316.64"/>
    <n v="84.39"/>
    <n v="3.8"/>
    <n v="0"/>
  </r>
  <r>
    <n v="202201"/>
    <x v="158"/>
    <s v="生产部"/>
    <s v="主任级以下"/>
    <s v="DF-3503"/>
    <s v="机械装配储备生"/>
    <s v="2021/09/13"/>
    <s v="计时工人"/>
    <x v="5"/>
    <n v="1900"/>
    <n v="3095.47"/>
    <n v="0"/>
    <n v="0"/>
    <n v="0"/>
    <n v="0"/>
  </r>
  <r>
    <n v="202201"/>
    <x v="159"/>
    <s v="物控部"/>
    <s v="主任级以下"/>
    <s v="DF-3519"/>
    <s v="计划专员"/>
    <s v="2021/09/27"/>
    <n v="0"/>
    <x v="6"/>
    <n v="2134"/>
    <n v="2708.65"/>
    <n v="0"/>
    <n v="0"/>
    <n v="0"/>
    <n v="0"/>
  </r>
  <r>
    <n v="202201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1"/>
    <x v="161"/>
    <s v="物控部"/>
    <s v="主任级以下"/>
    <s v="DF-2615"/>
    <s v="战略采购工程师"/>
    <s v="2021/10/13"/>
    <n v="0"/>
    <x v="0"/>
    <n v="3181"/>
    <n v="7600.57"/>
    <n v="316.64"/>
    <n v="84.39"/>
    <n v="3.8"/>
    <n v="0"/>
  </r>
  <r>
    <n v="202201"/>
    <x v="162"/>
    <s v="生产部"/>
    <s v="主任级以下"/>
    <s v="DF-3156"/>
    <s v="机械助理工程师"/>
    <s v="2020/08/03"/>
    <n v="0"/>
    <x v="0"/>
    <n v="1900"/>
    <n v="6546.51"/>
    <n v="316.64"/>
    <n v="84.39"/>
    <n v="3.8"/>
    <n v="0"/>
  </r>
  <r>
    <n v="202201"/>
    <x v="163"/>
    <s v="研发部"/>
    <s v="主任级以下"/>
    <s v="DF-3564"/>
    <s v="PLM专员"/>
    <s v="2021/11/22"/>
    <n v="0"/>
    <x v="1"/>
    <n v="2090"/>
    <n v="5681.5"/>
    <n v="316.64"/>
    <n v="84.39"/>
    <n v="3.8"/>
    <n v="0"/>
  </r>
  <r>
    <n v="202201"/>
    <x v="164"/>
    <s v="总经办"/>
    <s v="主任级以下"/>
    <s v="DF-3566"/>
    <s v="外事翻译专员"/>
    <s v="2021/11/22"/>
    <n v="0"/>
    <x v="1"/>
    <n v="2422"/>
    <n v="5912.43"/>
    <n v="316.64"/>
    <n v="84.39"/>
    <n v="3.8"/>
    <n v="0"/>
  </r>
  <r>
    <n v="202201"/>
    <x v="165"/>
    <s v="生产部"/>
    <s v="主任级"/>
    <s v="DF-3568"/>
    <s v="装配过程质量主管"/>
    <d v="2021-11-01T00:00:00"/>
    <n v="0"/>
    <x v="0"/>
    <n v="30000"/>
    <n v="30000"/>
    <n v="316.64"/>
    <n v="84.39"/>
    <n v="3.8"/>
    <n v="0"/>
  </r>
  <r>
    <n v="202201"/>
    <x v="166"/>
    <s v="销售部"/>
    <s v="主任级以下"/>
    <s v="DF-3574"/>
    <s v="销售经理"/>
    <s v="2021/12/22"/>
    <n v="0"/>
    <x v="1"/>
    <n v="3850"/>
    <n v="10067.58"/>
    <n v="316.64"/>
    <n v="84.39"/>
    <n v="3.8"/>
    <n v="0"/>
  </r>
  <r>
    <n v="202201"/>
    <x v="167"/>
    <s v="生产部"/>
    <s v="主任级以下"/>
    <s v="DF-3569"/>
    <s v="售后仓管"/>
    <s v="2021/12/01"/>
    <n v="0"/>
    <x v="1"/>
    <n v="1900"/>
    <n v="4479.08"/>
    <n v="316.64"/>
    <n v="84.39"/>
    <n v="3.8"/>
    <n v="0"/>
  </r>
  <r>
    <n v="202201"/>
    <x v="168"/>
    <s v="生产部"/>
    <s v="主任级以下"/>
    <s v="DF-2695"/>
    <s v="现场装配技师"/>
    <s v="2018/03/15"/>
    <s v="计件+计时"/>
    <x v="0"/>
    <n v="2363"/>
    <n v="7192.61"/>
    <n v="316.64"/>
    <n v="84.39"/>
    <n v="3.8"/>
    <n v="0"/>
  </r>
  <r>
    <n v="202201"/>
    <x v="169"/>
    <s v="生产部"/>
    <s v="主任级以下"/>
    <s v="DF-2755"/>
    <s v="现场装配技师"/>
    <s v="2018/05/02"/>
    <s v="计件+计时"/>
    <x v="0"/>
    <n v="2363"/>
    <n v="6585.5"/>
    <n v="316.64"/>
    <n v="84.39"/>
    <n v="3.8"/>
    <n v="0"/>
  </r>
  <r>
    <n v="202201"/>
    <x v="170"/>
    <s v="生产部"/>
    <s v="主任级以下"/>
    <s v="DF-3139"/>
    <s v="现场装配技师"/>
    <s v="2020/07/01"/>
    <s v="计件+计时"/>
    <x v="0"/>
    <n v="2363"/>
    <n v="5925.93"/>
    <n v="316.64"/>
    <n v="84.39"/>
    <n v="3.8"/>
    <n v="0"/>
  </r>
  <r>
    <n v="202201"/>
    <x v="171"/>
    <s v="生产部"/>
    <s v="主任级以下"/>
    <s v="DF-2975"/>
    <s v="现场装配技师"/>
    <s v="2019/07/15"/>
    <s v="计件+计时"/>
    <x v="0"/>
    <n v="2363"/>
    <n v="6518.53"/>
    <n v="316.64"/>
    <n v="84.39"/>
    <n v="3.8"/>
    <n v="0"/>
  </r>
  <r>
    <n v="202201"/>
    <x v="172"/>
    <s v="生产部"/>
    <s v="主任级以下"/>
    <s v="DF-2438"/>
    <s v="仓储组长"/>
    <s v="2017/06/16"/>
    <s v="计件工人"/>
    <x v="1"/>
    <n v="2140"/>
    <n v="7406.81"/>
    <n v="316.64"/>
    <n v="84.39"/>
    <n v="3.8"/>
    <n v="300"/>
  </r>
  <r>
    <n v="202201"/>
    <x v="173"/>
    <s v="生产部"/>
    <s v="主任级以下"/>
    <s v="DF-2614"/>
    <s v="仓管员"/>
    <s v="2017/11/27"/>
    <s v="计件工人"/>
    <x v="0"/>
    <n v="1900"/>
    <n v="5744.03"/>
    <n v="316.64"/>
    <n v="84.39"/>
    <n v="3.8"/>
    <n v="0"/>
  </r>
  <r>
    <n v="202201"/>
    <x v="174"/>
    <s v="生产部"/>
    <s v="主任级以下"/>
    <s v="DF-0354"/>
    <s v="装配电工班长"/>
    <s v="2006/10/21"/>
    <s v="计件工人"/>
    <x v="0"/>
    <n v="1900"/>
    <n v="8786.4699999999993"/>
    <n v="316.64"/>
    <n v="84.39"/>
    <n v="3.8"/>
    <n v="0"/>
  </r>
  <r>
    <n v="202201"/>
    <x v="175"/>
    <s v="生产部"/>
    <s v="主任级以下"/>
    <s v="DF-0226"/>
    <s v="装配钳工"/>
    <s v="2003/01/08"/>
    <s v="计件工人"/>
    <x v="0"/>
    <n v="1900"/>
    <n v="9740.69"/>
    <n v="316.64"/>
    <n v="84.39"/>
    <n v="3.8"/>
    <n v="0"/>
  </r>
  <r>
    <n v="202201"/>
    <x v="176"/>
    <s v="生产部"/>
    <s v="主任级以下"/>
    <s v="DF-2363"/>
    <s v="装配钳工班长"/>
    <s v="2017/02/27"/>
    <s v="计件工人"/>
    <x v="0"/>
    <n v="1900"/>
    <n v="8802.92"/>
    <n v="316.64"/>
    <n v="84.39"/>
    <n v="3.8"/>
    <n v="0"/>
  </r>
  <r>
    <n v="202201"/>
    <x v="177"/>
    <s v="生产部"/>
    <s v="主任级以下"/>
    <s v="DF-2451"/>
    <s v="装配电工班长"/>
    <s v="2017/06/26"/>
    <s v="计件工人"/>
    <x v="0"/>
    <n v="1900"/>
    <n v="8051.01"/>
    <n v="316.64"/>
    <n v="84.39"/>
    <n v="3.8"/>
    <n v="0"/>
  </r>
  <r>
    <n v="202201"/>
    <x v="178"/>
    <s v="生产部"/>
    <s v="主任级以下"/>
    <s v="DF-2611"/>
    <s v="装配钳工"/>
    <s v="2017/11/22"/>
    <s v="计件工人"/>
    <x v="0"/>
    <n v="1900"/>
    <n v="7040.87"/>
    <n v="316.64"/>
    <n v="84.39"/>
    <n v="3.8"/>
    <n v="0"/>
  </r>
  <r>
    <n v="202201"/>
    <x v="179"/>
    <s v="生产部"/>
    <s v="主任级以下"/>
    <s v="DF-2736"/>
    <s v="装配钳工"/>
    <s v="2018/04/21"/>
    <s v="计件工人"/>
    <x v="0"/>
    <n v="1900"/>
    <n v="6234.51"/>
    <n v="316.64"/>
    <n v="84.39"/>
    <n v="3.8"/>
    <n v="0"/>
  </r>
  <r>
    <n v="202201"/>
    <x v="180"/>
    <s v="生产部"/>
    <s v="主任级以下"/>
    <s v="DF-2673"/>
    <s v="装配电工"/>
    <s v="2018/03/05"/>
    <s v="计件工人"/>
    <x v="0"/>
    <n v="1900"/>
    <n v="7662.02"/>
    <n v="316.64"/>
    <n v="84.39"/>
    <n v="3.8"/>
    <n v="0"/>
  </r>
  <r>
    <n v="202201"/>
    <x v="181"/>
    <s v="生产部"/>
    <s v="主任级以下"/>
    <s v="DF-2756"/>
    <s v="装配钳工"/>
    <s v="2018/05/02"/>
    <s v="计件工人"/>
    <x v="0"/>
    <n v="1900"/>
    <n v="6178.3"/>
    <n v="316.64"/>
    <n v="84.39"/>
    <n v="3.8"/>
    <n v="0"/>
  </r>
  <r>
    <n v="202201"/>
    <x v="182"/>
    <s v="生产部"/>
    <s v="主任级以下"/>
    <s v="DF-2786"/>
    <s v="装配钳工班长"/>
    <s v="2018/06/12"/>
    <s v="计件工人"/>
    <x v="0"/>
    <n v="1900"/>
    <n v="8574.34"/>
    <n v="316.64"/>
    <n v="84.39"/>
    <n v="3.8"/>
    <n v="0"/>
  </r>
  <r>
    <n v="202201"/>
    <x v="183"/>
    <s v="生产部"/>
    <s v="主任级以下"/>
    <s v="DF-2789"/>
    <s v="装配电工"/>
    <s v="2018/06/26"/>
    <s v="计件工人"/>
    <x v="1"/>
    <n v="1900"/>
    <n v="2893.54"/>
    <n v="316.64"/>
    <n v="84.39"/>
    <n v="3.8"/>
    <n v="0"/>
  </r>
  <r>
    <n v="202201"/>
    <x v="184"/>
    <s v="生产部"/>
    <s v="主任级以下"/>
    <s v="DF-2864"/>
    <s v="装配电工"/>
    <s v="2018/11/09"/>
    <s v="计件工人"/>
    <x v="0"/>
    <n v="1900"/>
    <n v="6966.64"/>
    <n v="316.64"/>
    <n v="84.39"/>
    <n v="3.8"/>
    <n v="0"/>
  </r>
  <r>
    <n v="202201"/>
    <x v="185"/>
    <s v="生产部"/>
    <s v="主任级以下"/>
    <s v="DF-2907"/>
    <s v="装配电工学徒"/>
    <s v="2019/03/06"/>
    <s v="计件工人"/>
    <x v="1"/>
    <n v="1900"/>
    <n v="7305.24"/>
    <n v="316.64"/>
    <n v="84.39"/>
    <n v="3.8"/>
    <n v="0"/>
  </r>
  <r>
    <n v="202201"/>
    <x v="186"/>
    <s v="生产部"/>
    <s v="主任级以下"/>
    <s v="DF-2909"/>
    <s v="仓管员"/>
    <s v="2019/03/11"/>
    <s v="计件工人"/>
    <x v="0"/>
    <n v="1900"/>
    <n v="6336.77"/>
    <n v="316.64"/>
    <n v="84.39"/>
    <n v="3.8"/>
    <n v="0"/>
  </r>
  <r>
    <n v="202201"/>
    <x v="187"/>
    <s v="生产部"/>
    <s v="主任级以下"/>
    <s v="DF-2913"/>
    <s v="装配钳工班长"/>
    <s v="2019/03/14"/>
    <s v="计件工人"/>
    <x v="0"/>
    <n v="1900"/>
    <n v="7222.43"/>
    <n v="316.64"/>
    <n v="84.39"/>
    <n v="3.8"/>
    <n v="0"/>
  </r>
  <r>
    <n v="202201"/>
    <x v="188"/>
    <s v="生产部"/>
    <s v="主任级以下"/>
    <s v="DF-2940"/>
    <s v="仓管员"/>
    <s v="2019/05/14"/>
    <s v="计件工人"/>
    <x v="0"/>
    <n v="1900"/>
    <n v="7341.03"/>
    <n v="316.64"/>
    <n v="84.39"/>
    <n v="3.8"/>
    <n v="0"/>
  </r>
  <r>
    <n v="202201"/>
    <x v="189"/>
    <s v="生产部"/>
    <s v="主任级以下"/>
    <s v="DF-2970"/>
    <s v="装配电工"/>
    <s v="2019/07/02"/>
    <s v="计件工人"/>
    <x v="0"/>
    <n v="1900"/>
    <n v="6516.36"/>
    <n v="316.64"/>
    <n v="84.39"/>
    <n v="3.8"/>
    <n v="385"/>
  </r>
  <r>
    <n v="202201"/>
    <x v="190"/>
    <s v="生产部"/>
    <s v="主任级以下"/>
    <s v="DF-3052"/>
    <s v="装配电工"/>
    <s v="2019/11/15"/>
    <s v="计件工人"/>
    <x v="0"/>
    <n v="1900"/>
    <n v="6839.52"/>
    <n v="316.64"/>
    <n v="84.39"/>
    <n v="3.8"/>
    <n v="0"/>
  </r>
  <r>
    <n v="202201"/>
    <x v="191"/>
    <s v="生产部"/>
    <s v="主任级以下"/>
    <s v="DF-3076"/>
    <s v="装配电工"/>
    <s v="2020/02/24"/>
    <s v="计件工人"/>
    <x v="0"/>
    <n v="1900"/>
    <n v="6989.21"/>
    <n v="316.64"/>
    <n v="84.39"/>
    <n v="3.8"/>
    <n v="0"/>
  </r>
  <r>
    <n v="202201"/>
    <x v="192"/>
    <s v="生产部"/>
    <s v="主任级以下"/>
    <s v="DF-3121"/>
    <s v="仓管员"/>
    <s v="2020/05/08"/>
    <s v="计件工人"/>
    <x v="0"/>
    <n v="1900"/>
    <n v="6532.67"/>
    <n v="316.64"/>
    <n v="84.39"/>
    <n v="3.8"/>
    <n v="0"/>
  </r>
  <r>
    <n v="202201"/>
    <x v="193"/>
    <s v="生产部"/>
    <s v="主任级以下"/>
    <s v="DF-3126"/>
    <s v="装配钳工"/>
    <s v="2020/05/29"/>
    <s v="计件工人"/>
    <x v="0"/>
    <n v="1900"/>
    <n v="5341.96"/>
    <n v="316.64"/>
    <n v="84.39"/>
    <n v="3.8"/>
    <n v="0"/>
  </r>
  <r>
    <n v="202201"/>
    <x v="194"/>
    <s v="生产部"/>
    <s v="主任级以下"/>
    <s v="DF-3130"/>
    <s v="测试技师"/>
    <s v="2020/06/12"/>
    <s v="计件工人"/>
    <x v="1"/>
    <n v="1900"/>
    <n v="6658.75"/>
    <n v="316.64"/>
    <n v="84.39"/>
    <n v="3.8"/>
    <n v="0"/>
  </r>
  <r>
    <n v="202201"/>
    <x v="195"/>
    <s v="生产部"/>
    <s v="主任级以下"/>
    <s v="DF-3134"/>
    <s v="仓管员"/>
    <s v="2020/06/28"/>
    <s v="计件工人"/>
    <x v="1"/>
    <n v="1900"/>
    <n v="6228.19"/>
    <n v="316.64"/>
    <n v="84.39"/>
    <n v="3.8"/>
    <n v="0"/>
  </r>
  <r>
    <n v="202201"/>
    <x v="196"/>
    <s v="生产部"/>
    <s v="主任级以下"/>
    <s v="DF-3140"/>
    <s v="测试技师"/>
    <s v="2020/07/01"/>
    <s v="计件工人"/>
    <x v="0"/>
    <n v="1900"/>
    <n v="8257.9599999999991"/>
    <n v="316.64"/>
    <n v="84.39"/>
    <n v="3.8"/>
    <n v="100"/>
  </r>
  <r>
    <n v="202201"/>
    <x v="197"/>
    <s v="生产部"/>
    <s v="主任级以下"/>
    <s v="DF-3171"/>
    <s v="装配钳工"/>
    <s v="2020/08/31"/>
    <s v="计件工人"/>
    <x v="0"/>
    <n v="1900"/>
    <n v="7387.27"/>
    <n v="316.64"/>
    <n v="84.39"/>
    <n v="3.8"/>
    <n v="0"/>
  </r>
  <r>
    <n v="202201"/>
    <x v="198"/>
    <s v="生产部"/>
    <s v="主任级以下"/>
    <s v="DF-3166"/>
    <s v="装配钳工"/>
    <s v="2020/08/13"/>
    <s v="计件工人"/>
    <x v="1"/>
    <n v="1900"/>
    <n v="5648.09"/>
    <n v="316.64"/>
    <n v="84.39"/>
    <n v="3.8"/>
    <n v="0"/>
  </r>
  <r>
    <n v="202201"/>
    <x v="199"/>
    <s v="生产部"/>
    <s v="主任级以下"/>
    <s v="DF-3180"/>
    <s v="装配钳工"/>
    <s v="2020/09/21"/>
    <s v="计件工人"/>
    <x v="0"/>
    <n v="1900"/>
    <n v="5851.1"/>
    <n v="316.64"/>
    <n v="84.39"/>
    <n v="3.8"/>
    <n v="0"/>
  </r>
  <r>
    <n v="202201"/>
    <x v="200"/>
    <s v="生产部"/>
    <s v="主任级以下"/>
    <s v="DF-3177"/>
    <s v="装配钳工"/>
    <s v="2020/09/14"/>
    <s v="计件工人"/>
    <x v="0"/>
    <n v="1900"/>
    <n v="6113.82"/>
    <n v="316.64"/>
    <n v="84.39"/>
    <n v="3.8"/>
    <n v="0"/>
  </r>
  <r>
    <n v="202201"/>
    <x v="201"/>
    <s v="生产部"/>
    <s v="主任级以下"/>
    <s v="DF-3188"/>
    <s v="装配钳工"/>
    <s v="2020/10/12"/>
    <s v="计件工人"/>
    <x v="0"/>
    <n v="1900"/>
    <n v="5764.33"/>
    <n v="316.64"/>
    <n v="84.39"/>
    <n v="3.8"/>
    <n v="0"/>
  </r>
  <r>
    <n v="202201"/>
    <x v="202"/>
    <s v="生产部"/>
    <s v="主任级以下"/>
    <s v="DF-3190"/>
    <s v="装配电工学徒"/>
    <s v="2020/10/16"/>
    <s v="计件工人"/>
    <x v="0"/>
    <n v="1900"/>
    <n v="5951.29"/>
    <n v="316.64"/>
    <n v="84.39"/>
    <n v="3.8"/>
    <n v="0"/>
  </r>
  <r>
    <n v="202201"/>
    <x v="203"/>
    <s v="生产部"/>
    <s v="主任级以下"/>
    <s v="DF-3191"/>
    <s v="装配钳工班长"/>
    <s v="2020/10/16"/>
    <s v="计件工人"/>
    <x v="0"/>
    <n v="1900"/>
    <n v="7562.35"/>
    <n v="316.64"/>
    <n v="84.39"/>
    <n v="3.8"/>
    <n v="0"/>
  </r>
  <r>
    <n v="202201"/>
    <x v="204"/>
    <s v="生产部"/>
    <s v="主任级以下"/>
    <s v="DF-2100"/>
    <s v="测试班长"/>
    <s v="2015/06/25"/>
    <s v="计件工人"/>
    <x v="0"/>
    <n v="1900"/>
    <n v="10093.65"/>
    <n v="316.64"/>
    <n v="84.39"/>
    <n v="3.8"/>
    <n v="0"/>
  </r>
  <r>
    <n v="202201"/>
    <x v="205"/>
    <s v="生产部"/>
    <s v="主任级以下"/>
    <s v="DF-2441"/>
    <s v="测试技师"/>
    <s v="2017/06/20"/>
    <s v="计件工人"/>
    <x v="0"/>
    <n v="1900"/>
    <n v="6284.34"/>
    <n v="316.64"/>
    <n v="84.39"/>
    <n v="3.8"/>
    <n v="86"/>
  </r>
  <r>
    <n v="202201"/>
    <x v="206"/>
    <s v="生产部"/>
    <s v="主任级以下"/>
    <s v="DF-2804"/>
    <s v="测试技师"/>
    <s v="2018/07/02"/>
    <s v="计件工人"/>
    <x v="0"/>
    <n v="1900"/>
    <n v="7089.66"/>
    <n v="316.64"/>
    <n v="84.39"/>
    <n v="3.8"/>
    <n v="0"/>
  </r>
  <r>
    <n v="202201"/>
    <x v="207"/>
    <s v="生产部"/>
    <s v="主任级以下"/>
    <s v="DF-2910"/>
    <s v="测试技师"/>
    <s v="2019/03/11"/>
    <s v="计件工人"/>
    <x v="0"/>
    <n v="1900"/>
    <n v="8689.65"/>
    <n v="316.64"/>
    <n v="84.39"/>
    <n v="3.8"/>
    <n v="0"/>
  </r>
  <r>
    <n v="202201"/>
    <x v="208"/>
    <s v="生产部"/>
    <s v="主任级以下"/>
    <s v="DF-3232"/>
    <s v="装配钳工"/>
    <s v="2020/12/24"/>
    <s v="计件工人"/>
    <x v="1"/>
    <n v="1900"/>
    <n v="5630.5"/>
    <n v="316.64"/>
    <n v="84.39"/>
    <n v="3.8"/>
    <n v="0"/>
  </r>
  <r>
    <n v="202201"/>
    <x v="209"/>
    <s v="生产部"/>
    <s v="主任级以下"/>
    <s v="DF-3229"/>
    <s v="装配钳工"/>
    <s v="2020/12/21"/>
    <s v="计件工人"/>
    <x v="1"/>
    <n v="1900"/>
    <n v="5096.51"/>
    <n v="316.64"/>
    <n v="84.39"/>
    <n v="3.8"/>
    <n v="0"/>
  </r>
  <r>
    <n v="202201"/>
    <x v="210"/>
    <s v="生产部"/>
    <s v="主任级以下"/>
    <s v="DF-3245"/>
    <s v="仓管员"/>
    <s v="2021/01/12"/>
    <s v="计件工人"/>
    <x v="0"/>
    <n v="1900"/>
    <n v="6345.67"/>
    <n v="316.64"/>
    <n v="84.39"/>
    <n v="3.8"/>
    <n v="0"/>
  </r>
  <r>
    <n v="202201"/>
    <x v="211"/>
    <s v="生产部"/>
    <s v="主任级以下"/>
    <s v="DF-3252"/>
    <s v="仓管员"/>
    <s v="2021/01/25"/>
    <s v="计件工人"/>
    <x v="1"/>
    <n v="1900"/>
    <n v="4718.7299999999996"/>
    <n v="316.64"/>
    <n v="84.39"/>
    <n v="3.8"/>
    <n v="0"/>
  </r>
  <r>
    <n v="202201"/>
    <x v="212"/>
    <s v="生产部"/>
    <s v="主任级以下"/>
    <s v="DF-3299"/>
    <s v="仓管员"/>
    <s v="2021/03/26"/>
    <s v="计件工人"/>
    <x v="1"/>
    <n v="1900"/>
    <n v="5044.92"/>
    <n v="316.64"/>
    <n v="84.39"/>
    <n v="3.8"/>
    <n v="0"/>
  </r>
  <r>
    <n v="202201"/>
    <x v="213"/>
    <s v="生产部"/>
    <s v="主任级以下"/>
    <s v="DF-3287"/>
    <s v="仓管员"/>
    <s v="2021/03/15"/>
    <s v="计件工人"/>
    <x v="1"/>
    <n v="1900"/>
    <n v="5293.62"/>
    <n v="316.64"/>
    <n v="84.39"/>
    <n v="3.8"/>
    <n v="0"/>
  </r>
  <r>
    <n v="202201"/>
    <x v="214"/>
    <s v="生产部"/>
    <s v="主任级以下"/>
    <s v="DF-3274"/>
    <s v="仓管员"/>
    <s v="2021/03/08"/>
    <s v="计件工人"/>
    <x v="1"/>
    <n v="1900"/>
    <n v="5226.03"/>
    <n v="316.64"/>
    <n v="84.39"/>
    <n v="3.8"/>
    <n v="0"/>
  </r>
  <r>
    <n v="202201"/>
    <x v="215"/>
    <s v="生产部"/>
    <s v="主任级以下"/>
    <s v="DF-3273"/>
    <s v="装配电工"/>
    <s v="2021/03/05"/>
    <s v="计件工人"/>
    <x v="1"/>
    <n v="1900"/>
    <n v="5404.92"/>
    <n v="316.64"/>
    <n v="84.39"/>
    <n v="3.8"/>
    <n v="0"/>
  </r>
  <r>
    <n v="202201"/>
    <x v="216"/>
    <s v="生产部"/>
    <s v="主任级以下"/>
    <s v="DF-3272"/>
    <s v="装配电工"/>
    <s v="2021/03/04"/>
    <s v="计件工人"/>
    <x v="1"/>
    <n v="1900"/>
    <n v="5855.76"/>
    <n v="316.64"/>
    <n v="84.39"/>
    <n v="3.8"/>
    <n v="0"/>
  </r>
  <r>
    <n v="202201"/>
    <x v="217"/>
    <s v="生产部"/>
    <s v="主任级以下"/>
    <s v="DF-3321"/>
    <s v="装配钳工"/>
    <s v="2021/04/15"/>
    <s v="计件工人"/>
    <x v="1"/>
    <n v="1900"/>
    <n v="5082.74"/>
    <n v="316.64"/>
    <n v="84.39"/>
    <n v="3.8"/>
    <n v="0"/>
  </r>
  <r>
    <n v="202201"/>
    <x v="218"/>
    <s v="生产部"/>
    <s v="主任级以下"/>
    <s v="DF-3311"/>
    <s v="测试技师"/>
    <s v="2021/04/08"/>
    <s v="计件工人"/>
    <x v="1"/>
    <n v="1900"/>
    <n v="4282.95"/>
    <n v="316.64"/>
    <n v="84.39"/>
    <n v="3.8"/>
    <n v="0"/>
  </r>
  <r>
    <n v="202201"/>
    <x v="219"/>
    <s v="生产部"/>
    <s v="主任级以下"/>
    <s v="DF-3349"/>
    <s v="仓管员"/>
    <s v="2021/05/24"/>
    <s v="计件工人"/>
    <x v="1"/>
    <n v="1900"/>
    <n v="4796.96"/>
    <n v="316.64"/>
    <n v="84.39"/>
    <n v="3.8"/>
    <n v="0"/>
  </r>
  <r>
    <n v="202201"/>
    <x v="220"/>
    <s v="生产部"/>
    <s v="主任级以下"/>
    <s v="DF-3389"/>
    <s v="装配电工"/>
    <s v="2021/06/25"/>
    <s v="计件工人"/>
    <x v="1"/>
    <n v="1900"/>
    <n v="3281.83"/>
    <n v="316.64"/>
    <n v="84.39"/>
    <n v="3.8"/>
    <n v="0"/>
  </r>
  <r>
    <n v="202201"/>
    <x v="221"/>
    <s v="生产部"/>
    <s v="主任级以下"/>
    <s v="DF-3375"/>
    <s v="装配钳工"/>
    <s v="2021/06/18"/>
    <s v="计件工人"/>
    <x v="1"/>
    <n v="1900"/>
    <n v="5271.92"/>
    <n v="316.64"/>
    <n v="84.39"/>
    <n v="3.8"/>
    <n v="0"/>
  </r>
  <r>
    <n v="202201"/>
    <x v="222"/>
    <s v="生产部"/>
    <s v="主任级以下"/>
    <s v="DF-3261"/>
    <s v="装配钳工"/>
    <s v="2021/02/26"/>
    <s v="计件工人"/>
    <x v="1"/>
    <n v="1900"/>
    <n v="4802.45"/>
    <n v="316.64"/>
    <n v="84.39"/>
    <n v="3.8"/>
    <n v="0"/>
  </r>
  <r>
    <n v="202201"/>
    <x v="223"/>
    <s v="生产部"/>
    <s v="主任级以下"/>
    <s v="DF-3432"/>
    <s v="装配钳工"/>
    <s v="2021/07/17"/>
    <s v="计件工人"/>
    <x v="1"/>
    <n v="1900"/>
    <n v="5974.79"/>
    <n v="316.64"/>
    <n v="84.39"/>
    <n v="3.8"/>
    <n v="0"/>
  </r>
  <r>
    <n v="202201"/>
    <x v="224"/>
    <s v="生产部"/>
    <s v="主任级以下"/>
    <s v="DF-3398"/>
    <s v="装配钳工"/>
    <s v="2021/07/02"/>
    <s v="计件工人"/>
    <x v="1"/>
    <n v="1900"/>
    <n v="5545.52"/>
    <n v="316.64"/>
    <n v="84.39"/>
    <n v="3.8"/>
    <n v="0"/>
  </r>
  <r>
    <n v="202201"/>
    <x v="225"/>
    <s v="生产部"/>
    <s v="主任级以下"/>
    <s v="DF-3397"/>
    <s v="装配钳工"/>
    <s v="2021/07/01"/>
    <s v="计件工人"/>
    <x v="1"/>
    <n v="1900"/>
    <n v="5581.26"/>
    <n v="316.64"/>
    <n v="84.39"/>
    <n v="3.8"/>
    <n v="0"/>
  </r>
  <r>
    <n v="202201"/>
    <x v="226"/>
    <s v="生产部"/>
    <s v="主任级以下"/>
    <s v="DF-3396"/>
    <s v="装配钳工"/>
    <s v="2021/07/01"/>
    <s v="计件工人"/>
    <x v="1"/>
    <n v="1900"/>
    <n v="5430.85"/>
    <n v="316.64"/>
    <n v="84.39"/>
    <n v="3.8"/>
    <n v="0"/>
  </r>
  <r>
    <n v="202201"/>
    <x v="227"/>
    <s v="生产部"/>
    <s v="主任级以下"/>
    <s v="DF-3439"/>
    <s v="装配电工"/>
    <s v="2021/07/29"/>
    <s v="计件工人"/>
    <x v="1"/>
    <n v="1900"/>
    <n v="6023.16"/>
    <n v="316.64"/>
    <n v="84.39"/>
    <n v="3.8"/>
    <n v="0"/>
  </r>
  <r>
    <n v="202201"/>
    <x v="228"/>
    <s v="生产部"/>
    <s v="主任级以下"/>
    <s v="DF-3499"/>
    <s v="装配钳工"/>
    <s v="2021/09/13"/>
    <s v="计件工人"/>
    <x v="1"/>
    <n v="1900"/>
    <n v="5362.22"/>
    <n v="316.64"/>
    <n v="84.39"/>
    <n v="3.8"/>
    <n v="0"/>
  </r>
  <r>
    <n v="202201"/>
    <x v="229"/>
    <s v="生产部"/>
    <s v="主任级以下"/>
    <s v="DF-3511"/>
    <s v="装配钳工"/>
    <s v="2021/09/24"/>
    <s v="计件工人"/>
    <x v="1"/>
    <n v="1900"/>
    <n v="5914.15"/>
    <n v="316.64"/>
    <n v="84.39"/>
    <n v="3.8"/>
    <n v="0"/>
  </r>
  <r>
    <n v="202201"/>
    <x v="230"/>
    <s v="生产部"/>
    <s v="主任级以下"/>
    <s v="DF-3521"/>
    <s v="装配钳工"/>
    <s v="2021/09/30"/>
    <s v="计件工人"/>
    <x v="1"/>
    <n v="1900"/>
    <n v="5448.42"/>
    <n v="316.64"/>
    <n v="84.39"/>
    <n v="3.8"/>
    <n v="0"/>
  </r>
  <r>
    <n v="202201"/>
    <x v="231"/>
    <s v="生产部"/>
    <s v="主任级以下"/>
    <s v="DF-3522"/>
    <s v="装配钳工"/>
    <s v="2021/09/30"/>
    <s v="计件工人"/>
    <x v="1"/>
    <n v="1900"/>
    <n v="5505.03"/>
    <n v="316.64"/>
    <n v="84.39"/>
    <n v="3.8"/>
    <n v="0"/>
  </r>
  <r>
    <n v="202201"/>
    <x v="232"/>
    <s v="生产部"/>
    <s v="主任级以下"/>
    <s v="DF-3553"/>
    <s v="装配钳工"/>
    <s v="2021/10/27"/>
    <s v="计件工人"/>
    <x v="1"/>
    <n v="1900"/>
    <n v="4641.25"/>
    <n v="316.64"/>
    <n v="84.39"/>
    <n v="3.8"/>
    <n v="0"/>
  </r>
  <r>
    <n v="202201"/>
    <x v="233"/>
    <s v="生产部"/>
    <s v="主任级以下"/>
    <s v="DF-3529"/>
    <s v="装配钳工"/>
    <s v="2021/10/12"/>
    <s v="计件工人"/>
    <x v="0"/>
    <n v="1900"/>
    <n v="4667.6499999999996"/>
    <n v="316.64"/>
    <n v="84.39"/>
    <n v="3.8"/>
    <n v="0"/>
  </r>
  <r>
    <n v="202201"/>
    <x v="234"/>
    <s v="生产部"/>
    <s v="主任级以下"/>
    <s v="DF-3534"/>
    <s v="装配钳工"/>
    <s v="2021/10/12"/>
    <s v="计件工人"/>
    <x v="1"/>
    <n v="1900"/>
    <n v="5474.46"/>
    <n v="316.64"/>
    <n v="84.39"/>
    <n v="3.8"/>
    <n v="0"/>
  </r>
  <r>
    <n v="202201"/>
    <x v="235"/>
    <s v="生产部"/>
    <s v="主任级以下"/>
    <s v="DF-3559"/>
    <s v="仓管员"/>
    <s v="2021/11/09"/>
    <s v="计件工人"/>
    <x v="1"/>
    <n v="1900"/>
    <n v="4478.79"/>
    <n v="316.64"/>
    <n v="84.39"/>
    <n v="3.8"/>
    <n v="0"/>
  </r>
  <r>
    <n v="202201"/>
    <x v="236"/>
    <s v="生产部"/>
    <s v="主任级以下"/>
    <s v="DF-3394"/>
    <s v="装配电工"/>
    <s v="2021/06/30"/>
    <s v="计时工人"/>
    <x v="1"/>
    <n v="1900"/>
    <n v="4843.8999999999996"/>
    <n v="316.64"/>
    <n v="84.39"/>
    <n v="3.8"/>
    <n v="0"/>
  </r>
  <r>
    <n v="202201"/>
    <x v="237"/>
    <s v="生产部"/>
    <s v="主任级以下"/>
    <s v="DF-3393"/>
    <s v="装配电工"/>
    <s v="2021/06/29"/>
    <s v="计时工人"/>
    <x v="1"/>
    <n v="1900"/>
    <n v="5395.13"/>
    <n v="316.64"/>
    <n v="84.39"/>
    <n v="3.8"/>
    <n v="0"/>
  </r>
  <r>
    <n v="202201"/>
    <x v="238"/>
    <s v="生产部"/>
    <s v="主任级以下"/>
    <s v="DF-3361"/>
    <s v="装配电工"/>
    <s v="2021/06/03"/>
    <s v="计时工人"/>
    <x v="1"/>
    <n v="1900"/>
    <n v="3235.82"/>
    <n v="0"/>
    <n v="0"/>
    <n v="0"/>
    <n v="0"/>
  </r>
  <r>
    <n v="202202"/>
    <x v="0"/>
    <s v="售后服务部"/>
    <s v="部长级及以上"/>
    <s v="DF-2389"/>
    <s v="服务经理"/>
    <s v="2017/04/01"/>
    <n v="0"/>
    <x v="0"/>
    <n v="39889"/>
    <n v="45349"/>
    <n v="316.64"/>
    <n v="84.39"/>
    <n v="3.8"/>
    <n v="0"/>
  </r>
  <r>
    <n v="202202"/>
    <x v="1"/>
    <s v="销售部"/>
    <s v="主任级"/>
    <s v="DF-2127"/>
    <s v="区域销售总监"/>
    <s v="2015/08/04"/>
    <n v="0"/>
    <x v="0"/>
    <n v="5500"/>
    <n v="24572.57"/>
    <n v="316.64"/>
    <n v="84.39"/>
    <n v="3.8"/>
    <n v="86"/>
  </r>
  <r>
    <n v="202202"/>
    <x v="2"/>
    <s v="研发部"/>
    <s v="主任级"/>
    <s v="DF-0793"/>
    <s v="电气主管"/>
    <s v="2010/07/08"/>
    <n v="0"/>
    <x v="0"/>
    <n v="5544"/>
    <n v="13194.3"/>
    <n v="316.64"/>
    <n v="84.39"/>
    <n v="3.8"/>
    <n v="85.5"/>
  </r>
  <r>
    <n v="202202"/>
    <x v="3"/>
    <s v="研发部"/>
    <s v="主任级"/>
    <s v="DF-0148"/>
    <s v="机械研发主管"/>
    <s v="2005/09/09"/>
    <n v="0"/>
    <x v="0"/>
    <n v="5544"/>
    <n v="12898"/>
    <n v="316.64"/>
    <n v="84.39"/>
    <n v="3.8"/>
    <n v="125"/>
  </r>
  <r>
    <n v="202202"/>
    <x v="4"/>
    <s v="销售部"/>
    <s v="主任级以下"/>
    <s v="DF-2191"/>
    <s v="市场运营主管"/>
    <s v="2016/04/14"/>
    <n v="0"/>
    <x v="1"/>
    <n v="3200"/>
    <n v="12346.66"/>
    <n v="316.64"/>
    <n v="84.39"/>
    <n v="3.8"/>
    <n v="86"/>
  </r>
  <r>
    <n v="202202"/>
    <x v="5"/>
    <s v="人力资源部"/>
    <s v="主任级以下"/>
    <s v="DF-2649"/>
    <s v="清洁工"/>
    <s v="2018/02/01"/>
    <n v="0"/>
    <x v="0"/>
    <n v="1900"/>
    <n v="3916.5"/>
    <n v="0"/>
    <n v="0"/>
    <n v="0"/>
    <n v="0"/>
  </r>
  <r>
    <n v="202202"/>
    <x v="6"/>
    <s v="人力资源部"/>
    <s v="主任级以下"/>
    <s v="DF-2697"/>
    <s v="商务司机"/>
    <s v="2018/03/19"/>
    <n v="0"/>
    <x v="0"/>
    <n v="1900"/>
    <n v="5182.8"/>
    <n v="316.64"/>
    <n v="84.39"/>
    <n v="3.8"/>
    <n v="0"/>
  </r>
  <r>
    <n v="202202"/>
    <x v="7"/>
    <s v="研发部"/>
    <s v="主任级以下"/>
    <s v="DF-2077"/>
    <s v="电气硬件工程师"/>
    <s v="2015/04/25"/>
    <n v="0"/>
    <x v="0"/>
    <n v="4939"/>
    <n v="11683.6"/>
    <n v="316.64"/>
    <n v="84.39"/>
    <n v="3.8"/>
    <n v="500"/>
  </r>
  <r>
    <n v="202202"/>
    <x v="8"/>
    <s v="研发部"/>
    <s v="主任级以下"/>
    <s v="DF-2701"/>
    <s v="翻译员"/>
    <s v="2018/03/21"/>
    <n v="0"/>
    <x v="0"/>
    <n v="2440"/>
    <n v="6445.5"/>
    <n v="316.64"/>
    <n v="84.39"/>
    <n v="3.8"/>
    <n v="95"/>
  </r>
  <r>
    <n v="202202"/>
    <x v="9"/>
    <s v="研发部"/>
    <s v="主任级以下"/>
    <s v="DF-0755"/>
    <s v="研发部主管"/>
    <s v="2010/06/21"/>
    <n v="0"/>
    <x v="0"/>
    <n v="5389"/>
    <n v="12854.5"/>
    <n v="316.64"/>
    <n v="84.39"/>
    <n v="3.8"/>
    <n v="500"/>
  </r>
  <r>
    <n v="202202"/>
    <x v="10"/>
    <s v="研发部"/>
    <s v="主任级以下"/>
    <s v="DF-0536"/>
    <s v="机械研发工程师"/>
    <s v="2009/10/10"/>
    <n v="0"/>
    <x v="0"/>
    <n v="2671"/>
    <n v="6897.1"/>
    <n v="316.64"/>
    <n v="84.39"/>
    <n v="3.8"/>
    <n v="500"/>
  </r>
  <r>
    <n v="202202"/>
    <x v="11"/>
    <s v="研发部"/>
    <s v="主任级以下"/>
    <s v="DF-1996"/>
    <s v="机械研发工程师"/>
    <s v="2015/01/10"/>
    <n v="0"/>
    <x v="0"/>
    <n v="4939"/>
    <n v="11641.8"/>
    <n v="316.64"/>
    <n v="84.39"/>
    <n v="3.8"/>
    <n v="500"/>
  </r>
  <r>
    <n v="202202"/>
    <x v="12"/>
    <s v="研发部"/>
    <s v="主任级以下"/>
    <s v="DF-2008"/>
    <s v="Syncro软件工程师"/>
    <s v="2015/03/02"/>
    <n v="0"/>
    <x v="0"/>
    <n v="5544"/>
    <n v="13305.58"/>
    <n v="316.64"/>
    <n v="84.39"/>
    <n v="3.8"/>
    <n v="500"/>
  </r>
  <r>
    <n v="202202"/>
    <x v="13"/>
    <s v="售后服务部"/>
    <s v="主任级以下"/>
    <s v="DF-2342"/>
    <s v="机械服务安装技师"/>
    <s v="2017/01/03"/>
    <n v="0"/>
    <x v="0"/>
    <n v="3263"/>
    <n v="8609.49"/>
    <n v="316.64"/>
    <n v="84.39"/>
    <n v="3.8"/>
    <n v="0"/>
  </r>
  <r>
    <n v="202202"/>
    <x v="14"/>
    <s v="生产部"/>
    <s v="主任级以下"/>
    <s v="DF-0073"/>
    <s v="质检组长"/>
    <s v="2007/10/11"/>
    <s v="计时工人"/>
    <x v="0"/>
    <n v="2132"/>
    <n v="8959.77"/>
    <n v="316.64"/>
    <n v="84.39"/>
    <n v="3.8"/>
    <n v="85.5"/>
  </r>
  <r>
    <n v="202202"/>
    <x v="15"/>
    <s v="物控部"/>
    <s v="主任级"/>
    <s v="DF-1959"/>
    <s v="PPC经理"/>
    <s v="2014/10/27"/>
    <n v="0"/>
    <x v="0"/>
    <n v="4576"/>
    <n v="13046"/>
    <n v="316.64"/>
    <n v="84.39"/>
    <n v="3.8"/>
    <n v="0"/>
  </r>
  <r>
    <n v="202202"/>
    <x v="16"/>
    <s v="销售部"/>
    <s v="主任级以下"/>
    <s v="DF-1943"/>
    <s v="区域销售总监"/>
    <s v="2014/10/13"/>
    <n v="0"/>
    <x v="0"/>
    <n v="5500"/>
    <n v="40238.03"/>
    <n v="316.64"/>
    <n v="84.39"/>
    <n v="3.8"/>
    <n v="960"/>
  </r>
  <r>
    <n v="202202"/>
    <x v="17"/>
    <s v="生产部"/>
    <s v="主任级"/>
    <s v="DF-2061"/>
    <s v="车间主任"/>
    <s v="2015/04/02"/>
    <n v="0"/>
    <x v="0"/>
    <n v="5000"/>
    <n v="13017.7"/>
    <n v="316.64"/>
    <n v="84.39"/>
    <n v="3.8"/>
    <n v="1500"/>
  </r>
  <r>
    <n v="202202"/>
    <x v="18"/>
    <s v="售后服务部"/>
    <s v="主任级以下"/>
    <s v="DF-2107"/>
    <s v="高级电气服务工程师"/>
    <s v="2015/07/06"/>
    <n v="0"/>
    <x v="0"/>
    <n v="5222"/>
    <n v="12500.19"/>
    <n v="316.64"/>
    <n v="84.39"/>
    <n v="3.8"/>
    <n v="750"/>
  </r>
  <r>
    <n v="202202"/>
    <x v="19"/>
    <s v="售后服务部"/>
    <s v="主任级以下"/>
    <s v="DF-2371"/>
    <s v="电气服务安装技师"/>
    <s v="2017/03/03"/>
    <n v="0"/>
    <x v="0"/>
    <n v="2332"/>
    <n v="7212.48"/>
    <n v="316.64"/>
    <n v="84.39"/>
    <n v="3.8"/>
    <n v="0"/>
  </r>
  <r>
    <n v="202202"/>
    <x v="20"/>
    <s v="售后服务部"/>
    <s v="主任级以下"/>
    <s v="DF-1715"/>
    <s v="机械安装服务技师"/>
    <s v="2013/11/11"/>
    <n v="0"/>
    <x v="0"/>
    <n v="2993"/>
    <n v="7575.32"/>
    <n v="316.64"/>
    <n v="84.39"/>
    <n v="3.8"/>
    <n v="0"/>
  </r>
  <r>
    <n v="202202"/>
    <x v="21"/>
    <s v="售后服务部"/>
    <s v="主任级以下"/>
    <s v="DF-2166"/>
    <s v="机械服务安装技师"/>
    <s v="2016/02/22"/>
    <n v="0"/>
    <x v="0"/>
    <n v="3263"/>
    <n v="8176.36"/>
    <n v="316.64"/>
    <n v="84.39"/>
    <n v="3.8"/>
    <n v="0"/>
  </r>
  <r>
    <n v="202202"/>
    <x v="22"/>
    <s v="生产部"/>
    <s v="主任级"/>
    <s v="DF-2669"/>
    <s v="电气车间主任"/>
    <s v="2018/03/01"/>
    <n v="0"/>
    <x v="0"/>
    <n v="4000"/>
    <n v="10405"/>
    <n v="316.64"/>
    <n v="84.39"/>
    <n v="3.8"/>
    <n v="0"/>
  </r>
  <r>
    <n v="202202"/>
    <x v="23"/>
    <s v="售后服务部"/>
    <s v="主任级以下"/>
    <s v="DF-2774"/>
    <s v="售后服务主管"/>
    <s v="2018/05/29"/>
    <n v="0"/>
    <x v="0"/>
    <n v="5519"/>
    <n v="15470.83"/>
    <n v="316.64"/>
    <n v="84.39"/>
    <n v="3.8"/>
    <n v="457.5"/>
  </r>
  <r>
    <n v="202202"/>
    <x v="24"/>
    <s v="售后服务部"/>
    <s v="主任级以下"/>
    <s v="DF-2777"/>
    <s v="机械服务工程师"/>
    <s v="2018/06/01"/>
    <n v="0"/>
    <x v="0"/>
    <n v="5519"/>
    <n v="14309.28"/>
    <n v="316.64"/>
    <n v="84.39"/>
    <n v="3.8"/>
    <n v="0"/>
  </r>
  <r>
    <n v="202202"/>
    <x v="25"/>
    <s v="销售部"/>
    <s v="主任级以下"/>
    <s v="DF-2800"/>
    <s v="销售跟单"/>
    <s v="2018/07/02"/>
    <n v="0"/>
    <x v="0"/>
    <n v="2020"/>
    <n v="9201.66"/>
    <n v="316.64"/>
    <n v="84.39"/>
    <n v="3.8"/>
    <n v="0"/>
  </r>
  <r>
    <n v="202202"/>
    <x v="26"/>
    <s v="售后服务部"/>
    <s v="部长级及以上"/>
    <s v="DF-2838"/>
    <s v="售后服务经理"/>
    <s v="2018/09/10"/>
    <n v="0"/>
    <x v="0"/>
    <n v="8020"/>
    <n v="19124.5"/>
    <n v="316.64"/>
    <n v="84.39"/>
    <n v="3.8"/>
    <n v="0"/>
  </r>
  <r>
    <n v="202202"/>
    <x v="27"/>
    <s v="总经办"/>
    <s v="主任级"/>
    <s v="DF-2854"/>
    <s v="总经理助理"/>
    <s v="2018/10/22"/>
    <n v="0"/>
    <x v="0"/>
    <n v="5896"/>
    <n v="14582"/>
    <n v="316.64"/>
    <n v="84.39"/>
    <n v="3.8"/>
    <n v="1474"/>
  </r>
  <r>
    <n v="202202"/>
    <x v="28"/>
    <s v="研发部"/>
    <s v="主任级以下"/>
    <s v="DF-2856"/>
    <s v="初级电气研发工程师"/>
    <s v="2018/10/23"/>
    <n v="0"/>
    <x v="0"/>
    <n v="4133"/>
    <n v="9371.6299999999992"/>
    <n v="316.64"/>
    <n v="84.39"/>
    <n v="3.8"/>
    <n v="300"/>
  </r>
  <r>
    <n v="202202"/>
    <x v="29"/>
    <s v="售后服务部"/>
    <s v="主任级以下"/>
    <s v="DF-2872"/>
    <s v="售后服务专员"/>
    <s v="2018/11/21"/>
    <n v="0"/>
    <x v="0"/>
    <n v="3038"/>
    <n v="8349"/>
    <n v="316.64"/>
    <n v="84.39"/>
    <n v="3.8"/>
    <n v="0"/>
  </r>
  <r>
    <n v="202202"/>
    <x v="30"/>
    <s v="销售部"/>
    <s v="经理"/>
    <s v="DF-2881"/>
    <s v="区域销售总监"/>
    <s v="2018/12/12"/>
    <n v="0"/>
    <x v="0"/>
    <n v="8800"/>
    <n v="42147.42"/>
    <n v="298.08"/>
    <n v="74.52"/>
    <n v="14.9"/>
    <n v="890"/>
  </r>
  <r>
    <n v="202202"/>
    <x v="31"/>
    <s v="物控部"/>
    <s v="主任级以下"/>
    <s v="DF-2886"/>
    <s v="采购专员"/>
    <s v="2018/12/27"/>
    <n v="0"/>
    <x v="0"/>
    <n v="2532"/>
    <n v="6756.98"/>
    <n v="316.64"/>
    <n v="84.39"/>
    <n v="3.8"/>
    <n v="0"/>
  </r>
  <r>
    <n v="202202"/>
    <x v="32"/>
    <s v="研发部"/>
    <s v="主任级以下"/>
    <s v="DF-2799"/>
    <s v="初级机械工程师"/>
    <s v="2019/02/01"/>
    <n v="0"/>
    <x v="0"/>
    <n v="2369"/>
    <n v="5162.33"/>
    <n v="316.64"/>
    <n v="84.39"/>
    <n v="3.8"/>
    <n v="0"/>
  </r>
  <r>
    <n v="202202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2"/>
    <x v="34"/>
    <s v="生产部"/>
    <s v="主任级以下"/>
    <s v="DF-2916"/>
    <s v="质检员"/>
    <s v="2019/03/19"/>
    <s v="计时工人"/>
    <x v="0"/>
    <n v="2120"/>
    <n v="8068.26"/>
    <n v="316.64"/>
    <n v="84.39"/>
    <n v="3.8"/>
    <n v="0"/>
  </r>
  <r>
    <n v="202202"/>
    <x v="35"/>
    <s v="物控部"/>
    <s v="部长级及以上"/>
    <s v="DF-2924"/>
    <s v="运营高级经理"/>
    <s v="2019/04/01"/>
    <n v="0"/>
    <x v="0"/>
    <n v="10640"/>
    <n v="24783.5"/>
    <n v="316.64"/>
    <n v="84.39"/>
    <n v="3.8"/>
    <n v="2592"/>
  </r>
  <r>
    <n v="202202"/>
    <x v="37"/>
    <s v="研发部"/>
    <s v="主任级以下"/>
    <s v="DF-2930"/>
    <s v="机械工程师"/>
    <s v="2019/04/22"/>
    <n v="0"/>
    <x v="0"/>
    <n v="4536"/>
    <n v="10566.8"/>
    <n v="316.64"/>
    <n v="84.39"/>
    <n v="3.8"/>
    <n v="300"/>
  </r>
  <r>
    <n v="202202"/>
    <x v="38"/>
    <s v="售后服务部"/>
    <s v="主任级以下"/>
    <s v="DF-2931"/>
    <s v="机械服务安装技师"/>
    <s v="2019/04/23"/>
    <n v="0"/>
    <x v="0"/>
    <n v="2363"/>
    <n v="6398.16"/>
    <n v="316.64"/>
    <n v="84.39"/>
    <n v="3.8"/>
    <n v="0"/>
  </r>
  <r>
    <n v="202202"/>
    <x v="39"/>
    <s v="生产部"/>
    <s v="主任级以下"/>
    <s v="DF-2932"/>
    <s v="仓库文员"/>
    <s v="2019/04/24"/>
    <s v="计时工人"/>
    <x v="0"/>
    <n v="1900"/>
    <n v="4491.99"/>
    <n v="316.64"/>
    <n v="84.39"/>
    <n v="3.8"/>
    <n v="0"/>
  </r>
  <r>
    <n v="202202"/>
    <x v="40"/>
    <s v="生产部"/>
    <s v="主任级"/>
    <s v="DF-2939"/>
    <s v="品质主管"/>
    <s v="2019/05/13"/>
    <n v="0"/>
    <x v="1"/>
    <n v="3660"/>
    <n v="9956"/>
    <n v="316.64"/>
    <n v="84.39"/>
    <n v="3.8"/>
    <n v="0"/>
  </r>
  <r>
    <n v="202202"/>
    <x v="41"/>
    <s v="销售部"/>
    <s v="主任级以下"/>
    <s v="DF-2947"/>
    <s v="区域销售经理"/>
    <s v="2019/06/01"/>
    <n v="0"/>
    <x v="7"/>
    <n v="3000"/>
    <n v="7750"/>
    <n v="316.64"/>
    <n v="84.39"/>
    <n v="3.8"/>
    <n v="0"/>
  </r>
  <r>
    <n v="202202"/>
    <x v="42"/>
    <s v="物控部"/>
    <s v="主任级以下"/>
    <s v="DF-2960"/>
    <s v="计划助理"/>
    <s v="2019/06/24"/>
    <n v="0"/>
    <x v="0"/>
    <n v="1958"/>
    <n v="5464.42"/>
    <n v="316.64"/>
    <n v="84.39"/>
    <n v="3.8"/>
    <n v="0"/>
  </r>
  <r>
    <n v="202202"/>
    <x v="43"/>
    <s v="物控部"/>
    <s v="主任级以下"/>
    <s v="DF-2963"/>
    <s v="采购专员"/>
    <s v="2019/06/27"/>
    <n v="0"/>
    <x v="0"/>
    <n v="3280"/>
    <n v="8996.5499999999993"/>
    <n v="316.64"/>
    <n v="84.39"/>
    <n v="3.8"/>
    <n v="0"/>
  </r>
  <r>
    <n v="202202"/>
    <x v="44"/>
    <s v="售后服务部"/>
    <s v="主任级以下"/>
    <s v="DF-2974"/>
    <s v="电气服务安装技师"/>
    <s v="2019/07/16"/>
    <n v="0"/>
    <x v="0"/>
    <n v="2993"/>
    <n v="7641.84"/>
    <n v="316.64"/>
    <n v="84.39"/>
    <n v="3.8"/>
    <n v="0"/>
  </r>
  <r>
    <n v="202202"/>
    <x v="45"/>
    <s v="售后服务部"/>
    <s v="主任级以下"/>
    <s v="DF-2986"/>
    <s v="初级电气安装服务技师"/>
    <s v="2019/07/30"/>
    <n v="0"/>
    <x v="0"/>
    <n v="2475"/>
    <n v="6525.43"/>
    <n v="316.64"/>
    <n v="84.39"/>
    <n v="3.8"/>
    <n v="0"/>
  </r>
  <r>
    <n v="202202"/>
    <x v="46"/>
    <s v="售后服务部"/>
    <s v="主任级以下"/>
    <s v="DF-3017"/>
    <s v="软件工程师"/>
    <s v="2019/09/25"/>
    <n v="0"/>
    <x v="0"/>
    <n v="3600"/>
    <n v="8353.4500000000007"/>
    <n v="316.64"/>
    <n v="84.39"/>
    <n v="3.8"/>
    <n v="500"/>
  </r>
  <r>
    <n v="202202"/>
    <x v="47"/>
    <s v="售后服务部"/>
    <s v="主任级以下"/>
    <s v="DF-3021"/>
    <s v="电气服务安装技师"/>
    <s v="2019/10/10"/>
    <n v="0"/>
    <x v="0"/>
    <n v="2993"/>
    <n v="8840.23"/>
    <n v="316.64"/>
    <n v="84.39"/>
    <n v="3.8"/>
    <n v="350"/>
  </r>
  <r>
    <n v="202202"/>
    <x v="48"/>
    <s v="物控部"/>
    <s v="经理"/>
    <s v="DF-3062"/>
    <s v="采购经理"/>
    <s v="2019/12/12"/>
    <n v="0"/>
    <x v="0"/>
    <n v="5200"/>
    <n v="12851"/>
    <n v="316.64"/>
    <n v="84.39"/>
    <n v="3.8"/>
    <n v="520"/>
  </r>
  <r>
    <n v="20220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2"/>
    <x v="50"/>
    <s v="生产部"/>
    <s v="主任级以下"/>
    <s v="DF-3077"/>
    <s v="安全环保专员"/>
    <s v="2020/02/10"/>
    <n v="0"/>
    <x v="1"/>
    <n v="2240"/>
    <n v="6545"/>
    <n v="316.64"/>
    <n v="84.39"/>
    <n v="3.8"/>
    <n v="0"/>
  </r>
  <r>
    <n v="202202"/>
    <x v="51"/>
    <s v="售后服务部"/>
    <s v="主任级以下"/>
    <s v="DF-3080"/>
    <s v="项目工程师"/>
    <s v="2020/03/11"/>
    <n v="0"/>
    <x v="0"/>
    <n v="3800"/>
    <n v="10321.9"/>
    <n v="316.64"/>
    <n v="84.39"/>
    <n v="3.8"/>
    <n v="475"/>
  </r>
  <r>
    <n v="202202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2"/>
    <x v="53"/>
    <s v="研发部"/>
    <s v="主任级以下"/>
    <s v="DF-3087"/>
    <s v="软件工程师"/>
    <s v="2020/03/18"/>
    <n v="0"/>
    <x v="0"/>
    <n v="4334"/>
    <n v="11278.69"/>
    <n v="316.64"/>
    <n v="84.39"/>
    <n v="3.8"/>
    <n v="0"/>
  </r>
  <r>
    <n v="202202"/>
    <x v="54"/>
    <s v="售后服务部"/>
    <s v="主任级以下"/>
    <s v="DF-3104"/>
    <s v="机械服务工程师"/>
    <s v="2020/04/01"/>
    <n v="0"/>
    <x v="0"/>
    <n v="2993"/>
    <n v="7261.22"/>
    <n v="316.64"/>
    <n v="84.39"/>
    <n v="3.8"/>
    <n v="500"/>
  </r>
  <r>
    <n v="202202"/>
    <x v="55"/>
    <s v="研发部"/>
    <s v="主任级以下"/>
    <s v="DF-3109"/>
    <s v="初级机械工程师"/>
    <s v="2020/04/08"/>
    <n v="0"/>
    <x v="0"/>
    <n v="3326"/>
    <n v="8160.99"/>
    <n v="316.64"/>
    <n v="84.39"/>
    <n v="3.8"/>
    <n v="0"/>
  </r>
  <r>
    <n v="202202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2"/>
    <x v="57"/>
    <s v="售后服务部"/>
    <s v="主任级以下"/>
    <s v="DF-3119"/>
    <s v="机械服务助理工程师"/>
    <s v="2020/05/07"/>
    <n v="0"/>
    <x v="0"/>
    <n v="2250"/>
    <n v="6007.33"/>
    <n v="316.64"/>
    <n v="84.39"/>
    <n v="3.8"/>
    <n v="0"/>
  </r>
  <r>
    <n v="202202"/>
    <x v="58"/>
    <s v="售后服务部"/>
    <s v="主任级以下"/>
    <s v="DF-3135"/>
    <s v="机械服务助理工程师"/>
    <s v="2020/07/01"/>
    <n v="0"/>
    <x v="0"/>
    <n v="2138"/>
    <n v="5410.33"/>
    <n v="316.64"/>
    <n v="84.39"/>
    <n v="3.8"/>
    <n v="0"/>
  </r>
  <r>
    <n v="202202"/>
    <x v="59"/>
    <s v="售后服务部"/>
    <s v="主任级以下"/>
    <s v="DF-3136"/>
    <s v="电气服务助理工程师"/>
    <s v="2020/07/27"/>
    <n v="0"/>
    <x v="0"/>
    <n v="2000"/>
    <n v="5664.18"/>
    <n v="316.64"/>
    <n v="84.39"/>
    <n v="3.8"/>
    <n v="0"/>
  </r>
  <r>
    <n v="202202"/>
    <x v="60"/>
    <s v="人力资源部"/>
    <s v="主任级以下"/>
    <s v="DF-3151"/>
    <s v="人力资源专员"/>
    <s v="2020/07/21"/>
    <n v="0"/>
    <x v="0"/>
    <n v="2400"/>
    <n v="6637.4"/>
    <n v="316.64"/>
    <n v="84.39"/>
    <n v="3.8"/>
    <n v="0"/>
  </r>
  <r>
    <n v="202202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2"/>
    <x v="62"/>
    <s v="人力资源部"/>
    <s v="经理级"/>
    <s v="DF-3170"/>
    <s v="人力资源经理"/>
    <s v="2020/08/24"/>
    <n v="0"/>
    <x v="0"/>
    <n v="4460"/>
    <n v="12081"/>
    <n v="316.64"/>
    <n v="84.39"/>
    <n v="3.8"/>
    <n v="86"/>
  </r>
  <r>
    <n v="202202"/>
    <x v="63"/>
    <s v="生产部"/>
    <s v="主任级以下"/>
    <s v="DF-3168"/>
    <s v="质检员"/>
    <s v="2020/08/20"/>
    <s v="计时工人"/>
    <x v="1"/>
    <n v="2132"/>
    <n v="6074.2"/>
    <n v="316.64"/>
    <n v="84.39"/>
    <n v="3.8"/>
    <n v="0"/>
  </r>
  <r>
    <n v="202202"/>
    <x v="64"/>
    <s v="售后服务部"/>
    <s v="主任级以下"/>
    <s v="DF-2891"/>
    <s v="售后服务工程师"/>
    <s v="2020/08/15"/>
    <n v="0"/>
    <x v="1"/>
    <n v="7881"/>
    <n v="20561.939999999999"/>
    <n v="316.64"/>
    <n v="84.39"/>
    <n v="3.8"/>
    <n v="0"/>
  </r>
  <r>
    <n v="20220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2"/>
    <x v="66"/>
    <s v="售后服务部"/>
    <s v="主任级以下"/>
    <s v="DF-3158"/>
    <s v="机械服务工程师"/>
    <s v="2020/08/03"/>
    <n v="0"/>
    <x v="0"/>
    <n v="2723"/>
    <n v="7020.54"/>
    <n v="316.64"/>
    <n v="84.39"/>
    <n v="3.8"/>
    <n v="0"/>
  </r>
  <r>
    <n v="202202"/>
    <x v="67"/>
    <s v="售后服务部"/>
    <s v="主任级以下"/>
    <s v="DF-3157"/>
    <s v="电气服务工程师"/>
    <s v="2020/08/03"/>
    <n v="0"/>
    <x v="0"/>
    <n v="3668"/>
    <n v="10054.31"/>
    <n v="316.64"/>
    <n v="84.39"/>
    <n v="3.8"/>
    <n v="420"/>
  </r>
  <r>
    <n v="202202"/>
    <x v="68"/>
    <s v="研发部"/>
    <s v="主任级以下"/>
    <s v="DF-3155"/>
    <s v="资料管理员"/>
    <s v="2020/08/03"/>
    <n v="0"/>
    <x v="0"/>
    <n v="1900"/>
    <n v="4194.6400000000003"/>
    <n v="316.64"/>
    <n v="84.39"/>
    <n v="3.8"/>
    <n v="0"/>
  </r>
  <r>
    <n v="202202"/>
    <x v="69"/>
    <s v="生产部"/>
    <s v="主任级以下"/>
    <s v="DF-3174"/>
    <s v="质检员"/>
    <s v="2020/09/04"/>
    <s v="计时工人"/>
    <x v="0"/>
    <n v="2120"/>
    <n v="5712.3"/>
    <n v="316.64"/>
    <n v="84.39"/>
    <n v="3.8"/>
    <n v="0"/>
  </r>
  <r>
    <n v="202202"/>
    <x v="70"/>
    <s v="销售部"/>
    <s v="经理"/>
    <s v="DF-3184"/>
    <s v="销售支持经理"/>
    <d v="2010-11-22T00:00:00"/>
    <n v="0"/>
    <x v="0"/>
    <n v="4048"/>
    <n v="13964.86"/>
    <n v="316.64"/>
    <n v="84.39"/>
    <n v="3.8"/>
    <n v="1000"/>
  </r>
  <r>
    <n v="20220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2"/>
    <x v="72"/>
    <s v="物控部"/>
    <s v="主任级以下"/>
    <s v="DF-3195"/>
    <s v="采购专员"/>
    <s v="2020/10/26"/>
    <n v="0"/>
    <x v="0"/>
    <n v="2200"/>
    <n v="6195.46"/>
    <n v="316.64"/>
    <n v="84.39"/>
    <n v="3.8"/>
    <n v="0"/>
  </r>
  <r>
    <n v="202202"/>
    <x v="73"/>
    <s v="售后服务部"/>
    <s v="经理"/>
    <s v="DF-3196"/>
    <s v="项目经理"/>
    <s v="2020/10/26"/>
    <n v="0"/>
    <x v="0"/>
    <n v="7280"/>
    <n v="17686"/>
    <n v="316.64"/>
    <n v="84.39"/>
    <n v="3.8"/>
    <n v="1500"/>
  </r>
  <r>
    <n v="202202"/>
    <x v="74"/>
    <s v="物控部"/>
    <s v="主任级以下"/>
    <s v="DF-3201"/>
    <s v="采购专员"/>
    <s v="2020/11/02"/>
    <n v="0"/>
    <x v="0"/>
    <n v="2200"/>
    <n v="6063.98"/>
    <n v="316.64"/>
    <n v="84.39"/>
    <n v="3.8"/>
    <n v="0"/>
  </r>
  <r>
    <n v="202202"/>
    <x v="75"/>
    <s v="售后服务部"/>
    <s v="主任级以下"/>
    <s v="DF-3207"/>
    <s v="电气服务工程师"/>
    <s v="2020/11/09"/>
    <n v="0"/>
    <x v="0"/>
    <n v="4748"/>
    <n v="10503.53"/>
    <n v="316.64"/>
    <n v="84.39"/>
    <n v="3.8"/>
    <n v="1266"/>
  </r>
  <r>
    <n v="202202"/>
    <x v="76"/>
    <s v="销售部"/>
    <s v="主任级以下"/>
    <s v="DF-3208"/>
    <s v="高级物流专员"/>
    <s v="2020/11/09"/>
    <n v="0"/>
    <x v="0"/>
    <n v="2760"/>
    <n v="8777.14"/>
    <n v="316.64"/>
    <n v="84.39"/>
    <n v="3.8"/>
    <n v="0"/>
  </r>
  <r>
    <n v="202202"/>
    <x v="77"/>
    <s v="售后服务部"/>
    <s v="经理"/>
    <s v="DF-3209"/>
    <s v="项目经理"/>
    <s v="2020/11/10"/>
    <n v="0"/>
    <x v="0"/>
    <n v="8000"/>
    <n v="18464.599999999999"/>
    <n v="316.64"/>
    <n v="84.39"/>
    <n v="3.8"/>
    <n v="2160"/>
  </r>
  <r>
    <n v="202202"/>
    <x v="78"/>
    <s v="研发部"/>
    <s v="主任级以下"/>
    <s v="DF-3212"/>
    <s v="机械工程师"/>
    <s v="2020/11/16"/>
    <n v="0"/>
    <x v="0"/>
    <n v="4050"/>
    <n v="9612.6"/>
    <n v="316.64"/>
    <n v="84.39"/>
    <n v="3.8"/>
    <n v="0"/>
  </r>
  <r>
    <n v="202202"/>
    <x v="79"/>
    <s v="售后服务部"/>
    <s v="主任级以下"/>
    <s v="DF-3213"/>
    <s v="电气服务工程师（上海）"/>
    <s v="2020/11/16"/>
    <n v="0"/>
    <x v="0"/>
    <n v="4208"/>
    <n v="8062.97"/>
    <n v="478"/>
    <n v="119.5"/>
    <n v="29.88"/>
    <n v="0"/>
  </r>
  <r>
    <n v="202202"/>
    <x v="80"/>
    <s v="研发部"/>
    <s v="主任级以下"/>
    <s v="DF-3214"/>
    <s v="机械工程师"/>
    <s v="2020/11/16"/>
    <n v="0"/>
    <x v="0"/>
    <n v="4050"/>
    <n v="9617.4"/>
    <n v="316.64"/>
    <n v="84.39"/>
    <n v="3.8"/>
    <n v="0"/>
  </r>
  <r>
    <n v="202202"/>
    <x v="81"/>
    <s v="物控部"/>
    <s v="主任级以下"/>
    <s v="DF-3215"/>
    <s v="采购专员"/>
    <s v="2020/11/16"/>
    <n v="0"/>
    <x v="0"/>
    <n v="2640"/>
    <n v="6898.03"/>
    <n v="316.64"/>
    <n v="84.39"/>
    <n v="3.8"/>
    <n v="330"/>
  </r>
  <r>
    <n v="202202"/>
    <x v="82"/>
    <s v="生产部"/>
    <s v="主任级以下"/>
    <s v="DF-2619"/>
    <s v="生产调度专员"/>
    <s v="2017/12/01"/>
    <s v="计时工人"/>
    <x v="0"/>
    <n v="2422"/>
    <n v="6849.23"/>
    <n v="316.64"/>
    <n v="84.39"/>
    <n v="3.8"/>
    <n v="0"/>
  </r>
  <r>
    <n v="202202"/>
    <x v="83"/>
    <s v="生产部"/>
    <s v="主任级以下"/>
    <s v="DF-3233"/>
    <s v="质检员"/>
    <s v="2020/12/29"/>
    <s v="计时工人"/>
    <x v="0"/>
    <n v="2120"/>
    <n v="6189.4"/>
    <n v="316.64"/>
    <n v="84.39"/>
    <n v="3.8"/>
    <n v="0"/>
  </r>
  <r>
    <n v="202202"/>
    <x v="84"/>
    <s v="售后服务部"/>
    <s v="主任级以下"/>
    <s v="DF-3234"/>
    <s v="电气服务助理工程师"/>
    <d v="2020-08-03T00:00:00"/>
    <n v="0"/>
    <x v="0"/>
    <n v="2138"/>
    <n v="5217.29"/>
    <n v="316.64"/>
    <n v="84.39"/>
    <n v="3.8"/>
    <n v="0"/>
  </r>
  <r>
    <n v="202202"/>
    <x v="85"/>
    <s v="售后服务部"/>
    <s v="主任级以下"/>
    <s v="DF-3230"/>
    <s v="机械服务助理工程师"/>
    <s v="2020/12/23"/>
    <n v="0"/>
    <x v="0"/>
    <n v="2351"/>
    <n v="5278.65"/>
    <n v="316.64"/>
    <n v="84.39"/>
    <n v="3.8"/>
    <n v="0"/>
  </r>
  <r>
    <n v="202202"/>
    <x v="86"/>
    <s v="人力资源部"/>
    <s v="主任级以下"/>
    <s v="DF-3224"/>
    <s v="ABAP工程师"/>
    <s v="2020/12/10"/>
    <n v="0"/>
    <x v="0"/>
    <n v="4400"/>
    <n v="10289.18"/>
    <n v="316.64"/>
    <n v="84.39"/>
    <n v="3.8"/>
    <n v="500"/>
  </r>
  <r>
    <n v="202202"/>
    <x v="87"/>
    <s v="售后服务部"/>
    <s v="主任级以下"/>
    <s v="DF-3223"/>
    <s v="电气服务工程师（成都）"/>
    <s v="2020/12/10"/>
    <n v="0"/>
    <x v="0"/>
    <n v="3668"/>
    <n v="9495.66"/>
    <n v="298.08"/>
    <n v="74.52"/>
    <n v="14.9"/>
    <n v="0"/>
  </r>
  <r>
    <n v="202202"/>
    <x v="88"/>
    <s v="售后服务部"/>
    <s v="主任级以下"/>
    <s v="DF-3243"/>
    <s v="电气服务助理工程师"/>
    <s v="2021/01/01"/>
    <n v="0"/>
    <x v="0"/>
    <n v="2138"/>
    <n v="5812.46"/>
    <n v="316.64"/>
    <n v="84.39"/>
    <n v="3.8"/>
    <n v="0"/>
  </r>
  <r>
    <n v="202202"/>
    <x v="89"/>
    <s v="售后服务部"/>
    <s v="主任级以下"/>
    <s v="DF-3239"/>
    <s v="机械服务助理工程师"/>
    <s v="2021/01/04"/>
    <n v="0"/>
    <x v="1"/>
    <n v="1913"/>
    <n v="1058.82"/>
    <n v="316.64"/>
    <n v="84.39"/>
    <n v="3.8"/>
    <n v="0"/>
  </r>
  <r>
    <n v="202202"/>
    <x v="90"/>
    <s v="售后服务部"/>
    <s v="主任级以下"/>
    <s v="DF-3237"/>
    <s v="电气服务工程师（上海）"/>
    <s v="2021/01/04"/>
    <n v="0"/>
    <x v="0"/>
    <n v="4748"/>
    <n v="11764.21"/>
    <n v="340"/>
    <n v="106.25"/>
    <n v="21.25"/>
    <n v="500"/>
  </r>
  <r>
    <n v="202202"/>
    <x v="91"/>
    <s v="物控部"/>
    <s v="主任级以下"/>
    <s v="DF-3236"/>
    <s v="战略采购"/>
    <s v="2021/01/04"/>
    <n v="0"/>
    <x v="0"/>
    <n v="3212"/>
    <n v="8307.2000000000007"/>
    <n v="316.64"/>
    <n v="84.39"/>
    <n v="3.8"/>
    <n v="0"/>
  </r>
  <r>
    <n v="202202"/>
    <x v="92"/>
    <s v="人力资源部"/>
    <s v="主任级以下"/>
    <s v="DF-3256"/>
    <s v="商务司机"/>
    <s v="2021/02/03"/>
    <n v="0"/>
    <x v="0"/>
    <n v="1900"/>
    <n v="4795.7"/>
    <n v="316.64"/>
    <n v="84.39"/>
    <n v="3.8"/>
    <n v="0"/>
  </r>
  <r>
    <n v="202202"/>
    <x v="93"/>
    <s v="生产部"/>
    <s v="主任级以下"/>
    <s v="DF-3298"/>
    <s v="质检员"/>
    <s v="2021/03/26"/>
    <s v="计时工人"/>
    <x v="1"/>
    <n v="2120"/>
    <n v="6276"/>
    <n v="316.64"/>
    <n v="84.39"/>
    <n v="3.8"/>
    <n v="0"/>
  </r>
  <r>
    <n v="202202"/>
    <x v="94"/>
    <s v="人力资源部"/>
    <s v="主任级以下"/>
    <s v="DF-3268"/>
    <s v="行政专员"/>
    <s v="2021/03/01"/>
    <n v="0"/>
    <x v="0"/>
    <n v="1940"/>
    <n v="5223.8"/>
    <n v="316.64"/>
    <n v="84.39"/>
    <n v="3.8"/>
    <n v="250"/>
  </r>
  <r>
    <n v="202202"/>
    <x v="95"/>
    <s v="售后服务部"/>
    <s v="主任级"/>
    <s v="DF-3269"/>
    <s v="服务调度主管"/>
    <s v="2021/03/01"/>
    <n v="0"/>
    <x v="1"/>
    <n v="3210"/>
    <n v="7898.51"/>
    <n v="316.64"/>
    <n v="84.39"/>
    <n v="3.8"/>
    <n v="0"/>
  </r>
  <r>
    <n v="202202"/>
    <x v="96"/>
    <s v="生产部"/>
    <s v="主任级以下"/>
    <s v="DF-3270"/>
    <s v="质检员"/>
    <s v="2021/03/01"/>
    <s v="计时工人"/>
    <x v="1"/>
    <n v="2120"/>
    <n v="3267.9"/>
    <n v="316.64"/>
    <n v="84.39"/>
    <n v="3.8"/>
    <n v="0"/>
  </r>
  <r>
    <n v="202202"/>
    <x v="97"/>
    <s v="售后服务部"/>
    <s v="经理级"/>
    <s v="DF-3323"/>
    <s v="项目经理"/>
    <s v="2021/04/19"/>
    <n v="0"/>
    <x v="1"/>
    <n v="3840"/>
    <n v="10736"/>
    <n v="316.64"/>
    <n v="84.39"/>
    <n v="3.8"/>
    <n v="0"/>
  </r>
  <r>
    <n v="202202"/>
    <x v="98"/>
    <s v="财务部"/>
    <s v="经理级"/>
    <s v="DF-3322"/>
    <s v="财务经理"/>
    <s v="2021/04/19"/>
    <n v="0"/>
    <x v="1"/>
    <n v="7600"/>
    <n v="17477"/>
    <n v="316.64"/>
    <n v="84.39"/>
    <n v="3.8"/>
    <n v="2250"/>
  </r>
  <r>
    <n v="202202"/>
    <x v="99"/>
    <s v="售后服务部"/>
    <s v="主任级"/>
    <s v="DF-3315"/>
    <s v="配件销售主任"/>
    <s v="2021/04/12"/>
    <n v="0"/>
    <x v="1"/>
    <n v="3112"/>
    <n v="6848.25"/>
    <n v="316.64"/>
    <n v="84.39"/>
    <n v="3.8"/>
    <n v="750"/>
  </r>
  <r>
    <n v="202202"/>
    <x v="100"/>
    <s v="售后服务部"/>
    <s v="主任级以下"/>
    <s v="DF-3312"/>
    <s v="商务专员"/>
    <s v="2021/04/09"/>
    <n v="0"/>
    <x v="0"/>
    <n v="2400"/>
    <n v="6032.35"/>
    <n v="298.08"/>
    <n v="74.52"/>
    <n v="14.9"/>
    <n v="0"/>
  </r>
  <r>
    <n v="202202"/>
    <x v="101"/>
    <s v="物控部"/>
    <s v="主任级以下"/>
    <s v="DF-3307"/>
    <s v="采购文员"/>
    <s v="2021/04/06"/>
    <n v="0"/>
    <x v="1"/>
    <n v="1900"/>
    <n v="4604.95"/>
    <n v="316.64"/>
    <n v="84.39"/>
    <n v="3.8"/>
    <n v="0"/>
  </r>
  <r>
    <n v="202202"/>
    <x v="102"/>
    <s v="物控部"/>
    <s v="主任级以下"/>
    <s v="DF-3356"/>
    <s v="战略采购"/>
    <s v="2021/05/28"/>
    <n v="0"/>
    <x v="0"/>
    <n v="3800"/>
    <n v="10030"/>
    <n v="316.64"/>
    <n v="84.39"/>
    <n v="3.8"/>
    <n v="0"/>
  </r>
  <r>
    <n v="202202"/>
    <x v="103"/>
    <s v="生产部"/>
    <s v="主任级以下"/>
    <s v="DF-3352"/>
    <s v="普工"/>
    <s v="2021/05/26"/>
    <n v="0"/>
    <x v="1"/>
    <n v="1900"/>
    <n v="2314.94"/>
    <n v="316.64"/>
    <n v="84.39"/>
    <n v="3.8"/>
    <n v="0"/>
  </r>
  <r>
    <n v="202202"/>
    <x v="104"/>
    <s v="售后服务部"/>
    <s v="主任级以下"/>
    <s v="DF-3338"/>
    <s v="机械服务工程师（成都）"/>
    <s v="2021/05/10"/>
    <n v="0"/>
    <x v="1"/>
    <n v="3128"/>
    <n v="8516.83"/>
    <n v="298.08"/>
    <n v="74.52"/>
    <n v="14.9"/>
    <n v="0"/>
  </r>
  <r>
    <n v="202202"/>
    <x v="105"/>
    <s v="销售部"/>
    <s v="主任级以下"/>
    <s v="DF-3340"/>
    <s v="市场专员"/>
    <s v="2021/05/10"/>
    <n v="0"/>
    <x v="1"/>
    <n v="2760"/>
    <n v="7919.3"/>
    <n v="316.64"/>
    <n v="84.39"/>
    <n v="3.8"/>
    <n v="0"/>
  </r>
  <r>
    <n v="202202"/>
    <x v="106"/>
    <s v="生产部"/>
    <s v="主任级以下"/>
    <s v="DF-3336"/>
    <s v="生产文员"/>
    <s v="2021/05/07"/>
    <n v="0"/>
    <x v="1"/>
    <n v="1900"/>
    <n v="3142.41"/>
    <n v="316.64"/>
    <n v="84.39"/>
    <n v="3.8"/>
    <n v="0"/>
  </r>
  <r>
    <n v="202202"/>
    <x v="107"/>
    <s v="核价管理部"/>
    <s v="主任级"/>
    <s v="DF-3357"/>
    <s v="核价主管"/>
    <s v="2021/06/01"/>
    <n v="0"/>
    <x v="0"/>
    <n v="3850"/>
    <n v="10820"/>
    <n v="316.64"/>
    <n v="84.39"/>
    <n v="3.8"/>
    <n v="86"/>
  </r>
  <r>
    <n v="202202"/>
    <x v="108"/>
    <s v="人力资源部"/>
    <s v="主任级以下"/>
    <s v="DF-3362"/>
    <s v="人力资源专员"/>
    <s v="2021/06/03"/>
    <n v="0"/>
    <x v="1"/>
    <n v="2090"/>
    <n v="6465.2"/>
    <n v="316.64"/>
    <n v="84.39"/>
    <n v="3.8"/>
    <n v="0"/>
  </r>
  <r>
    <n v="202202"/>
    <x v="109"/>
    <s v="售后服务部"/>
    <s v="主任级以下"/>
    <s v="DF-3369"/>
    <s v="机械服务工程师"/>
    <s v="2021/06/08"/>
    <n v="0"/>
    <x v="1"/>
    <n v="3128"/>
    <n v="7773.59"/>
    <n v="298.08"/>
    <n v="74.52"/>
    <n v="14.9"/>
    <n v="0"/>
  </r>
  <r>
    <n v="202202"/>
    <x v="110"/>
    <s v="售后服务部"/>
    <s v="主任级以下"/>
    <s v="DF-3360"/>
    <s v="现场装配技师"/>
    <s v="2021/06/03"/>
    <n v="0"/>
    <x v="0"/>
    <n v="2332"/>
    <n v="5050.04"/>
    <n v="316.64"/>
    <n v="84.39"/>
    <n v="3.8"/>
    <n v="0"/>
  </r>
  <r>
    <n v="202202"/>
    <x v="111"/>
    <s v="物控部"/>
    <s v="主任级以下"/>
    <s v="DF-3388"/>
    <s v="采购专员"/>
    <s v="2021/06/25"/>
    <n v="0"/>
    <x v="1"/>
    <n v="2312"/>
    <n v="6568.98"/>
    <n v="316.64"/>
    <n v="84.39"/>
    <n v="3.8"/>
    <n v="0"/>
  </r>
  <r>
    <n v="202202"/>
    <x v="112"/>
    <s v="物控部"/>
    <s v="主任级以下"/>
    <s v="DF-3365"/>
    <s v="计划专员"/>
    <s v="2021/06/07"/>
    <n v="0"/>
    <x v="1"/>
    <n v="1958"/>
    <n v="4910.75"/>
    <n v="316.64"/>
    <n v="84.39"/>
    <n v="3.8"/>
    <n v="0"/>
  </r>
  <r>
    <n v="202202"/>
    <x v="113"/>
    <s v="研发部"/>
    <s v="主任级以下"/>
    <s v="DF-3367"/>
    <s v="机械工程师"/>
    <s v="2021/06/07"/>
    <n v="0"/>
    <x v="1"/>
    <n v="3471"/>
    <n v="8242.6"/>
    <n v="316.64"/>
    <n v="84.39"/>
    <n v="3.8"/>
    <n v="0"/>
  </r>
  <r>
    <n v="202202"/>
    <x v="114"/>
    <s v="销售部"/>
    <s v="经理级"/>
    <s v="DF-3391"/>
    <s v="瓦楞辊高级销售经理"/>
    <d v="2021-06-28T00:00:00"/>
    <n v="0"/>
    <x v="1"/>
    <n v="6250"/>
    <n v="23609.75"/>
    <n v="0"/>
    <n v="0"/>
    <n v="0"/>
    <n v="0"/>
  </r>
  <r>
    <n v="202202"/>
    <x v="116"/>
    <s v="生产部"/>
    <s v="主任级以下"/>
    <s v="DF-3430"/>
    <s v="机械装配储备生"/>
    <s v="2021/07/15"/>
    <s v="计时工人"/>
    <x v="3"/>
    <n v="1900"/>
    <n v="3298.03"/>
    <n v="0"/>
    <n v="0"/>
    <n v="0"/>
    <n v="0"/>
  </r>
  <r>
    <n v="202202"/>
    <x v="117"/>
    <s v="生产部"/>
    <s v="主任级以下"/>
    <s v="DF-3429"/>
    <s v="机械装配储备生"/>
    <s v="2021/07/15"/>
    <s v="计时工人"/>
    <x v="3"/>
    <n v="1900"/>
    <n v="2463.4699999999998"/>
    <n v="0"/>
    <n v="0"/>
    <n v="0"/>
    <n v="0"/>
  </r>
  <r>
    <n v="202202"/>
    <x v="118"/>
    <s v="生产部"/>
    <s v="主任级以下"/>
    <s v="DF-3428"/>
    <s v="机械装配储备生"/>
    <s v="2021/07/15"/>
    <s v="计时工人"/>
    <x v="3"/>
    <n v="1900"/>
    <n v="2856.38"/>
    <n v="0"/>
    <n v="0"/>
    <n v="0"/>
    <n v="0"/>
  </r>
  <r>
    <n v="202202"/>
    <x v="119"/>
    <s v="生产部"/>
    <s v="主任级以下"/>
    <s v="DF-3427"/>
    <s v="机械装配储备生"/>
    <s v="2021/07/15"/>
    <s v="计时工人"/>
    <x v="3"/>
    <n v="1900"/>
    <n v="2197.44"/>
    <n v="0"/>
    <n v="0"/>
    <n v="0"/>
    <n v="0"/>
  </r>
  <r>
    <n v="202202"/>
    <x v="120"/>
    <s v="生产部"/>
    <s v="主任级以下"/>
    <s v="DF-3426"/>
    <s v="机械装配储备生"/>
    <s v="2021/07/15"/>
    <s v="计时工人"/>
    <x v="3"/>
    <n v="1900"/>
    <n v="3996.63"/>
    <n v="0"/>
    <n v="0"/>
    <n v="0"/>
    <n v="0"/>
  </r>
  <r>
    <n v="202202"/>
    <x v="121"/>
    <s v="生产部"/>
    <s v="主任级以下"/>
    <s v="DF-3425"/>
    <s v="机械装备储备生"/>
    <s v="2021/07/15"/>
    <s v="计时工人"/>
    <x v="3"/>
    <n v="1900"/>
    <n v="3450.43"/>
    <n v="0"/>
    <n v="0"/>
    <n v="0"/>
    <n v="0"/>
  </r>
  <r>
    <n v="202202"/>
    <x v="122"/>
    <s v="生产部"/>
    <s v="主任级以下"/>
    <s v="DF-3424"/>
    <s v="机械装配储备生"/>
    <s v="2021/07/15"/>
    <s v="计时工人"/>
    <x v="3"/>
    <n v="1900"/>
    <n v="3638.03"/>
    <n v="0"/>
    <n v="0"/>
    <n v="0"/>
    <n v="0"/>
  </r>
  <r>
    <n v="202202"/>
    <x v="123"/>
    <s v="生产部"/>
    <s v="主任级以下"/>
    <s v="DF-3422"/>
    <s v="电气装配储备生"/>
    <s v="2021/07/15"/>
    <s v="计时工人"/>
    <x v="3"/>
    <n v="1900"/>
    <n v="2033.44"/>
    <n v="0"/>
    <n v="0"/>
    <n v="0"/>
    <n v="0"/>
  </r>
  <r>
    <n v="202202"/>
    <x v="124"/>
    <s v="生产部"/>
    <s v="主任级以下"/>
    <s v="DF-3421"/>
    <s v="机械装配储备生"/>
    <s v="2021/07/15"/>
    <s v="计时工人"/>
    <x v="3"/>
    <n v="1900"/>
    <n v="2479.96"/>
    <n v="0"/>
    <n v="0"/>
    <n v="0"/>
    <n v="0"/>
  </r>
  <r>
    <n v="202202"/>
    <x v="125"/>
    <s v="生产部"/>
    <s v="主任级以下"/>
    <s v="DF-3420"/>
    <s v="机械装备储备生"/>
    <s v="2021/07/15"/>
    <s v="计时工人"/>
    <x v="3"/>
    <n v="1900"/>
    <n v="2732.36"/>
    <n v="0"/>
    <n v="0"/>
    <n v="0"/>
    <n v="0"/>
  </r>
  <r>
    <n v="202202"/>
    <x v="126"/>
    <s v="生产部"/>
    <s v="主任级以下"/>
    <s v="DF-3419"/>
    <s v="电气装配储备生"/>
    <s v="2021/07/15"/>
    <s v="计时工人"/>
    <x v="3"/>
    <n v="1900"/>
    <n v="3061.17"/>
    <n v="0"/>
    <n v="0"/>
    <n v="0"/>
    <n v="0"/>
  </r>
  <r>
    <n v="202202"/>
    <x v="127"/>
    <s v="生产部"/>
    <s v="主任级以下"/>
    <s v="DF-3418"/>
    <s v="电气装配储备生"/>
    <s v="2021/07/15"/>
    <s v="计时工人"/>
    <x v="3"/>
    <n v="1900"/>
    <n v="2286.79"/>
    <n v="0"/>
    <n v="0"/>
    <n v="0"/>
    <n v="0"/>
  </r>
  <r>
    <n v="202202"/>
    <x v="128"/>
    <s v="生产部"/>
    <s v="主任级以下"/>
    <s v="DF-3416"/>
    <s v="机械储备生"/>
    <s v="2021/07/15"/>
    <s v="计时工人"/>
    <x v="3"/>
    <n v="1900"/>
    <n v="2958.36"/>
    <n v="0"/>
    <n v="0"/>
    <n v="0"/>
    <n v="0"/>
  </r>
  <r>
    <n v="202202"/>
    <x v="129"/>
    <s v="生产部"/>
    <s v="主任级以下"/>
    <s v="DF-3415"/>
    <s v="机械装备储备生"/>
    <s v="2021/07/15"/>
    <s v="计时工人"/>
    <x v="3"/>
    <n v="1900"/>
    <n v="3504.7"/>
    <n v="0"/>
    <n v="0"/>
    <n v="0"/>
    <n v="0"/>
  </r>
  <r>
    <n v="202202"/>
    <x v="130"/>
    <s v="生产部"/>
    <s v="主任级以下"/>
    <s v="DF-3414"/>
    <s v="机械装配储备生"/>
    <s v="2021/07/15"/>
    <s v="计时工人"/>
    <x v="3"/>
    <n v="1900"/>
    <n v="3880.94"/>
    <n v="0"/>
    <n v="0"/>
    <n v="0"/>
    <n v="0"/>
  </r>
  <r>
    <n v="202202"/>
    <x v="132"/>
    <s v="生产部"/>
    <s v="主任级以下"/>
    <s v="DF-3412"/>
    <s v="电气装配储备生"/>
    <s v="2021/07/15"/>
    <s v="计时工人"/>
    <x v="3"/>
    <n v="1900"/>
    <n v="2707.64"/>
    <n v="0"/>
    <n v="0"/>
    <n v="0"/>
    <n v="0"/>
  </r>
  <r>
    <n v="202202"/>
    <x v="133"/>
    <s v="生产部"/>
    <s v="主任级以下"/>
    <s v="DF-3411"/>
    <s v="机械装配储备生"/>
    <s v="2021/07/15"/>
    <s v="计时工人"/>
    <x v="3"/>
    <n v="1900"/>
    <n v="3429.83"/>
    <n v="0"/>
    <n v="0"/>
    <n v="0"/>
    <n v="0"/>
  </r>
  <r>
    <n v="202202"/>
    <x v="134"/>
    <s v="生产部"/>
    <s v="主任级以下"/>
    <s v="DF-3410"/>
    <s v="机械装配储备生"/>
    <s v="2021/07/15"/>
    <s v="计时工人"/>
    <x v="3"/>
    <n v="1900"/>
    <n v="3580.56"/>
    <n v="0"/>
    <n v="0"/>
    <n v="0"/>
    <n v="0"/>
  </r>
  <r>
    <n v="202202"/>
    <x v="135"/>
    <s v="核价管理部"/>
    <s v="主任级以下"/>
    <s v="DF-3401"/>
    <s v="核价专员"/>
    <s v="2021/07/06"/>
    <n v="0"/>
    <x v="1"/>
    <n v="2422"/>
    <n v="5937.33"/>
    <n v="316.64"/>
    <n v="84.39"/>
    <n v="3.8"/>
    <n v="0"/>
  </r>
  <r>
    <n v="202202"/>
    <x v="136"/>
    <s v="生产部"/>
    <s v="主任级以下"/>
    <s v="DF-3399"/>
    <s v="质检员"/>
    <s v="2021/07/02"/>
    <s v="计时工人"/>
    <x v="1"/>
    <n v="2120"/>
    <n v="5730.7"/>
    <n v="316.64"/>
    <n v="84.39"/>
    <n v="3.8"/>
    <n v="0"/>
  </r>
  <r>
    <n v="202202"/>
    <x v="137"/>
    <s v="核价管理部"/>
    <s v="主任级以下"/>
    <s v="DF-3478"/>
    <s v="核价工程师"/>
    <s v="2021/08/23"/>
    <n v="0"/>
    <x v="1"/>
    <n v="4800"/>
    <n v="12287.28"/>
    <n v="316.64"/>
    <n v="84.39"/>
    <n v="3.8"/>
    <n v="0"/>
  </r>
  <r>
    <n v="202202"/>
    <x v="138"/>
    <s v="售后服务部"/>
    <s v="主任级以下"/>
    <s v="DF-3479"/>
    <s v="软件工程师储备生"/>
    <s v="2021/08/23"/>
    <n v="0"/>
    <x v="1"/>
    <n v="1900"/>
    <n v="4521.9799999999996"/>
    <n v="316.64"/>
    <n v="84.39"/>
    <n v="3.8"/>
    <n v="0"/>
  </r>
  <r>
    <n v="202202"/>
    <x v="139"/>
    <s v="研发部"/>
    <s v="主任级以下"/>
    <s v="DF-3472"/>
    <s v="电气工程师"/>
    <s v="2021/08/17"/>
    <n v="0"/>
    <x v="1"/>
    <n v="4738"/>
    <n v="10673.9"/>
    <n v="316.64"/>
    <n v="84.39"/>
    <n v="3.8"/>
    <n v="0"/>
  </r>
  <r>
    <n v="202202"/>
    <x v="140"/>
    <s v="销售部"/>
    <s v="主任级以下"/>
    <s v="DF-3471"/>
    <s v="进口专员"/>
    <s v="2021/08/16"/>
    <n v="0"/>
    <x v="1"/>
    <n v="2532"/>
    <n v="6852.83"/>
    <n v="316.64"/>
    <n v="84.39"/>
    <n v="3.8"/>
    <n v="0"/>
  </r>
  <r>
    <n v="202202"/>
    <x v="141"/>
    <s v="生产部"/>
    <s v="主任级以下"/>
    <s v="DF-3469"/>
    <s v="质检员"/>
    <s v="2021/08/12"/>
    <s v="计时工人"/>
    <x v="1"/>
    <n v="2120"/>
    <n v="4787.3100000000004"/>
    <n v="316.64"/>
    <n v="84.39"/>
    <n v="3.8"/>
    <n v="0"/>
  </r>
  <r>
    <n v="202202"/>
    <x v="142"/>
    <s v="生产部"/>
    <s v="主任级以下"/>
    <s v="DF-3466"/>
    <s v="质检员"/>
    <s v="2021/08/11"/>
    <s v="计时工人"/>
    <x v="1"/>
    <n v="2120"/>
    <n v="5854.1"/>
    <n v="316.64"/>
    <n v="84.39"/>
    <n v="3.8"/>
    <n v="0"/>
  </r>
  <r>
    <n v="202202"/>
    <x v="143"/>
    <s v="生产部"/>
    <s v="主任级以下"/>
    <s v="DF-3449"/>
    <s v="电气装配储备生"/>
    <s v="2021/08/03"/>
    <s v="计时工人"/>
    <x v="3"/>
    <n v="1900"/>
    <n v="2698.65"/>
    <n v="0"/>
    <n v="0"/>
    <n v="0"/>
    <n v="0"/>
  </r>
  <r>
    <n v="202202"/>
    <x v="145"/>
    <s v="生产部"/>
    <s v="主任级以下"/>
    <s v="DF-3451"/>
    <s v="机械装配储备生"/>
    <s v="2021/08/03"/>
    <s v="计时工人"/>
    <x v="3"/>
    <n v="1900"/>
    <n v="3416.81"/>
    <n v="0"/>
    <n v="0"/>
    <n v="0"/>
    <n v="0"/>
  </r>
  <r>
    <n v="202202"/>
    <x v="148"/>
    <s v="生产部"/>
    <s v="主任级以下"/>
    <s v="DF-3455"/>
    <s v="机械装配储备生"/>
    <s v="2021/08/03"/>
    <s v="计时工人"/>
    <x v="3"/>
    <n v="1900"/>
    <n v="2953.09"/>
    <n v="0"/>
    <n v="0"/>
    <n v="0"/>
    <n v="0"/>
  </r>
  <r>
    <n v="202202"/>
    <x v="149"/>
    <s v="生产部"/>
    <s v="主任级以下"/>
    <s v="DF-3457"/>
    <s v="机械装配储备生"/>
    <s v="2021/08/03"/>
    <s v="计时工人"/>
    <x v="3"/>
    <n v="1900"/>
    <n v="3622.53"/>
    <n v="0"/>
    <n v="0"/>
    <n v="0"/>
    <n v="0"/>
  </r>
  <r>
    <n v="202202"/>
    <x v="150"/>
    <s v="生产部"/>
    <s v="主任级以下"/>
    <s v="DF-3459"/>
    <s v="机械装配储备生"/>
    <s v="2021/08/03"/>
    <s v="计时工人"/>
    <x v="3"/>
    <n v="1900"/>
    <n v="2986.92"/>
    <n v="0"/>
    <n v="0"/>
    <n v="0"/>
    <n v="0"/>
  </r>
  <r>
    <n v="202202"/>
    <x v="151"/>
    <s v="生产部"/>
    <s v="主任级以下"/>
    <s v="DF-3460"/>
    <s v="机械装配储备生"/>
    <s v="2021/08/03"/>
    <s v="计时工人"/>
    <x v="3"/>
    <n v="1900"/>
    <n v="1405.04"/>
    <n v="0"/>
    <n v="0"/>
    <n v="0"/>
    <n v="0"/>
  </r>
  <r>
    <n v="202202"/>
    <x v="152"/>
    <s v="生产部"/>
    <s v="主任级以下"/>
    <s v="DF-3489"/>
    <s v="机械装配储备生"/>
    <s v="2021/09/03"/>
    <s v="计时工人"/>
    <x v="3"/>
    <n v="1900"/>
    <n v="3017.01"/>
    <n v="0"/>
    <n v="0"/>
    <n v="0"/>
    <n v="0"/>
  </r>
  <r>
    <n v="202202"/>
    <x v="153"/>
    <s v="生产部"/>
    <s v="主任级以下"/>
    <s v="DF-3493"/>
    <s v="机械装配储备生"/>
    <s v="2021/09/07"/>
    <s v="计时工人"/>
    <x v="3"/>
    <n v="1900"/>
    <n v="2209.88"/>
    <n v="0"/>
    <n v="0"/>
    <n v="0"/>
    <n v="0"/>
  </r>
  <r>
    <n v="202202"/>
    <x v="154"/>
    <s v="研发部"/>
    <s v="主任级以下"/>
    <s v="DF-3495"/>
    <s v="电气工程师"/>
    <s v="2021/09/07"/>
    <n v="0"/>
    <x v="1"/>
    <n v="3730"/>
    <n v="8483.4"/>
    <n v="316.64"/>
    <n v="84.39"/>
    <n v="3.8"/>
    <n v="95"/>
  </r>
  <r>
    <n v="202202"/>
    <x v="155"/>
    <s v="研发部"/>
    <s v="主任级以下"/>
    <s v="DF-3496"/>
    <s v="机械工程师"/>
    <s v="2021/09/09"/>
    <n v="0"/>
    <x v="1"/>
    <n v="3326"/>
    <n v="7864.5"/>
    <n v="316.64"/>
    <n v="84.39"/>
    <n v="3.8"/>
    <n v="0"/>
  </r>
  <r>
    <n v="202202"/>
    <x v="156"/>
    <s v="研发部"/>
    <s v="主任级以下"/>
    <s v="DF-3500"/>
    <s v="电气工程师"/>
    <s v="2021/09/13"/>
    <n v="0"/>
    <x v="1"/>
    <n v="4738"/>
    <n v="11038.9"/>
    <n v="316.64"/>
    <n v="84.39"/>
    <n v="3.8"/>
    <n v="0"/>
  </r>
  <r>
    <n v="202202"/>
    <x v="157"/>
    <s v="研发部"/>
    <s v="主任级以下"/>
    <s v="DF-3501"/>
    <s v="机械工程师"/>
    <s v="2021/09/13"/>
    <n v="0"/>
    <x v="1"/>
    <n v="3730"/>
    <n v="8790.7999999999993"/>
    <n v="316.64"/>
    <n v="84.39"/>
    <n v="3.8"/>
    <n v="0"/>
  </r>
  <r>
    <n v="202202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2"/>
    <x v="161"/>
    <s v="物控部"/>
    <s v="主任级以下"/>
    <s v="DF-2615"/>
    <s v="战略采购工程师"/>
    <s v="2021/10/13"/>
    <n v="0"/>
    <x v="0"/>
    <n v="3181"/>
    <n v="8026.53"/>
    <n v="316.64"/>
    <n v="84.39"/>
    <n v="3.8"/>
    <n v="0"/>
  </r>
  <r>
    <n v="202202"/>
    <x v="162"/>
    <s v="生产部"/>
    <s v="主任级以下"/>
    <s v="DF-3156"/>
    <s v="机械助理工程师"/>
    <s v="2020/08/03"/>
    <n v="0"/>
    <x v="0"/>
    <n v="1900"/>
    <n v="5530.61"/>
    <n v="316.64"/>
    <n v="84.39"/>
    <n v="3.8"/>
    <n v="0"/>
  </r>
  <r>
    <n v="202202"/>
    <x v="163"/>
    <s v="研发部"/>
    <s v="主任级以下"/>
    <s v="DF-3564"/>
    <s v="PLM专员"/>
    <s v="2021/11/22"/>
    <n v="0"/>
    <x v="1"/>
    <n v="2311"/>
    <n v="5676.05"/>
    <n v="316.64"/>
    <n v="84.39"/>
    <n v="3.8"/>
    <n v="0"/>
  </r>
  <r>
    <n v="202202"/>
    <x v="164"/>
    <s v="总经办"/>
    <s v="主任级以下"/>
    <s v="DF-3566"/>
    <s v="外事翻译专员"/>
    <s v="2021/11/22"/>
    <n v="0"/>
    <x v="1"/>
    <n v="2642"/>
    <n v="6477.75"/>
    <n v="316.64"/>
    <n v="84.39"/>
    <n v="3.8"/>
    <n v="0"/>
  </r>
  <r>
    <n v="202202"/>
    <x v="165"/>
    <s v="生产部"/>
    <s v="主任级"/>
    <s v="DF-3568"/>
    <s v="装配过程质量主管"/>
    <d v="2021-11-01T00:00:00"/>
    <n v="0"/>
    <x v="0"/>
    <n v="30000"/>
    <n v="30100"/>
    <n v="316.64"/>
    <n v="84.39"/>
    <n v="3.8"/>
    <n v="0"/>
  </r>
  <r>
    <n v="202202"/>
    <x v="166"/>
    <s v="销售部"/>
    <s v="主任级以下"/>
    <s v="DF-3574"/>
    <s v="销售经理"/>
    <s v="2021/12/22"/>
    <n v="0"/>
    <x v="1"/>
    <n v="3850"/>
    <n v="9689.85"/>
    <n v="316.64"/>
    <n v="84.39"/>
    <n v="3.8"/>
    <n v="0"/>
  </r>
  <r>
    <n v="202202"/>
    <x v="167"/>
    <s v="生产部"/>
    <s v="主任级以下"/>
    <s v="DF-3569"/>
    <s v="售后仓管"/>
    <s v="2021/12/01"/>
    <n v="0"/>
    <x v="1"/>
    <n v="1900"/>
    <n v="5494.81"/>
    <n v="316.64"/>
    <n v="84.39"/>
    <n v="3.8"/>
    <n v="0"/>
  </r>
  <r>
    <n v="202202"/>
    <x v="239"/>
    <s v="生产部"/>
    <s v="主任级以下"/>
    <s v="DF-3581"/>
    <s v="装配电工学徒"/>
    <s v="2022/02/17"/>
    <s v="计时工人"/>
    <x v="0"/>
    <n v="1900"/>
    <n v="2023.74"/>
    <n v="0"/>
    <n v="0"/>
    <n v="0"/>
    <n v="0"/>
  </r>
  <r>
    <n v="202202"/>
    <x v="168"/>
    <s v="生产部"/>
    <s v="主任级以下"/>
    <s v="DF-2695"/>
    <s v="现场装配技师"/>
    <s v="2018/03/15"/>
    <s v="计件+计时"/>
    <x v="0"/>
    <n v="2363"/>
    <n v="6238.86"/>
    <n v="316.64"/>
    <n v="84.39"/>
    <n v="3.8"/>
    <n v="0"/>
  </r>
  <r>
    <n v="202202"/>
    <x v="169"/>
    <s v="生产部"/>
    <s v="主任级以下"/>
    <s v="DF-2755"/>
    <s v="现场装配技师"/>
    <s v="2018/05/02"/>
    <s v="计件+计时"/>
    <x v="0"/>
    <n v="2363"/>
    <n v="6450.01"/>
    <n v="316.64"/>
    <n v="84.39"/>
    <n v="3.8"/>
    <n v="0"/>
  </r>
  <r>
    <n v="202202"/>
    <x v="170"/>
    <s v="生产部"/>
    <s v="主任级以下"/>
    <s v="DF-3139"/>
    <s v="现场装配技师"/>
    <s v="2020/07/01"/>
    <s v="计件+计时"/>
    <x v="0"/>
    <n v="2363"/>
    <n v="5907.73"/>
    <n v="316.64"/>
    <n v="84.39"/>
    <n v="3.8"/>
    <n v="0"/>
  </r>
  <r>
    <n v="202202"/>
    <x v="171"/>
    <s v="生产部"/>
    <s v="主任级以下"/>
    <s v="DF-2975"/>
    <s v="现场装配技师"/>
    <s v="2019/07/15"/>
    <s v="计件+计时"/>
    <x v="0"/>
    <n v="2363"/>
    <n v="6137.12"/>
    <n v="316.64"/>
    <n v="84.39"/>
    <n v="3.8"/>
    <n v="0"/>
  </r>
  <r>
    <n v="202202"/>
    <x v="172"/>
    <s v="生产部"/>
    <s v="主任级以下"/>
    <s v="DF-2438"/>
    <s v="仓储组长"/>
    <s v="2017/06/16"/>
    <s v="计件工人"/>
    <x v="1"/>
    <n v="2140"/>
    <n v="2229.81"/>
    <n v="316.64"/>
    <n v="84.39"/>
    <n v="3.8"/>
    <n v="300"/>
  </r>
  <r>
    <n v="202202"/>
    <x v="173"/>
    <s v="生产部"/>
    <s v="主任级以下"/>
    <s v="DF-2614"/>
    <s v="仓管员"/>
    <s v="2017/11/27"/>
    <s v="计件工人"/>
    <x v="0"/>
    <n v="1900"/>
    <n v="1541.99"/>
    <n v="316.64"/>
    <n v="84.39"/>
    <n v="3.8"/>
    <n v="0"/>
  </r>
  <r>
    <n v="202202"/>
    <x v="174"/>
    <s v="生产部"/>
    <s v="主任级以下"/>
    <s v="DF-0354"/>
    <s v="装配电工班长"/>
    <s v="2006/10/21"/>
    <s v="计件工人"/>
    <x v="0"/>
    <n v="1900"/>
    <n v="2678.08"/>
    <n v="316.64"/>
    <n v="84.39"/>
    <n v="3.8"/>
    <n v="0"/>
  </r>
  <r>
    <n v="202202"/>
    <x v="175"/>
    <s v="生产部"/>
    <s v="主任级以下"/>
    <s v="DF-0226"/>
    <s v="装配钳工"/>
    <s v="2003/01/08"/>
    <s v="计件工人"/>
    <x v="0"/>
    <n v="1900"/>
    <n v="2302.04"/>
    <n v="316.64"/>
    <n v="84.39"/>
    <n v="3.8"/>
    <n v="0"/>
  </r>
  <r>
    <n v="202202"/>
    <x v="176"/>
    <s v="生产部"/>
    <s v="主任级以下"/>
    <s v="DF-2363"/>
    <s v="装配钳工班长"/>
    <s v="2017/02/27"/>
    <s v="计件工人"/>
    <x v="0"/>
    <n v="1900"/>
    <n v="3292.74"/>
    <n v="316.64"/>
    <n v="84.39"/>
    <n v="3.8"/>
    <n v="0"/>
  </r>
  <r>
    <n v="202202"/>
    <x v="177"/>
    <s v="生产部"/>
    <s v="主任级以下"/>
    <s v="DF-2451"/>
    <s v="装配电工班长"/>
    <s v="2017/06/26"/>
    <s v="计件工人"/>
    <x v="0"/>
    <n v="1900"/>
    <n v="2742.97"/>
    <n v="316.64"/>
    <n v="84.39"/>
    <n v="3.8"/>
    <n v="0"/>
  </r>
  <r>
    <n v="202202"/>
    <x v="178"/>
    <s v="生产部"/>
    <s v="主任级以下"/>
    <s v="DF-2611"/>
    <s v="装配钳工"/>
    <s v="2017/11/22"/>
    <s v="计件工人"/>
    <x v="0"/>
    <n v="1900"/>
    <n v="2236.3000000000002"/>
    <n v="316.64"/>
    <n v="84.39"/>
    <n v="3.8"/>
    <n v="0"/>
  </r>
  <r>
    <n v="202202"/>
    <x v="179"/>
    <s v="生产部"/>
    <s v="主任级以下"/>
    <s v="DF-2736"/>
    <s v="装配钳工"/>
    <s v="2018/04/21"/>
    <s v="计件工人"/>
    <x v="0"/>
    <n v="1900"/>
    <n v="1761.12"/>
    <n v="316.64"/>
    <n v="84.39"/>
    <n v="3.8"/>
    <n v="0"/>
  </r>
  <r>
    <n v="202202"/>
    <x v="180"/>
    <s v="生产部"/>
    <s v="主任级以下"/>
    <s v="DF-2673"/>
    <s v="装配电工"/>
    <s v="2018/03/05"/>
    <s v="计件工人"/>
    <x v="0"/>
    <n v="1900"/>
    <n v="1756.51"/>
    <n v="316.64"/>
    <n v="84.39"/>
    <n v="3.8"/>
    <n v="0"/>
  </r>
  <r>
    <n v="202202"/>
    <x v="181"/>
    <s v="生产部"/>
    <s v="主任级以下"/>
    <s v="DF-2756"/>
    <s v="装配钳工"/>
    <s v="2018/05/02"/>
    <s v="计件工人"/>
    <x v="0"/>
    <n v="1900"/>
    <n v="6237.36"/>
    <n v="316.64"/>
    <n v="84.39"/>
    <n v="3.8"/>
    <n v="0"/>
  </r>
  <r>
    <n v="202202"/>
    <x v="182"/>
    <s v="生产部"/>
    <s v="主任级以下"/>
    <s v="DF-2786"/>
    <s v="装配钳工班长"/>
    <s v="2018/06/12"/>
    <s v="计件工人"/>
    <x v="0"/>
    <n v="1900"/>
    <n v="2348.52"/>
    <n v="316.64"/>
    <n v="84.39"/>
    <n v="3.8"/>
    <n v="0"/>
  </r>
  <r>
    <n v="202202"/>
    <x v="183"/>
    <s v="生产部"/>
    <s v="主任级以下"/>
    <s v="DF-2789"/>
    <s v="装配电工"/>
    <s v="2018/06/26"/>
    <s v="计件工人"/>
    <x v="1"/>
    <n v="1900"/>
    <n v="695.96"/>
    <n v="316.64"/>
    <n v="84.39"/>
    <n v="3.8"/>
    <n v="0"/>
  </r>
  <r>
    <n v="202202"/>
    <x v="184"/>
    <s v="生产部"/>
    <s v="主任级以下"/>
    <s v="DF-2864"/>
    <s v="装配电工"/>
    <s v="2018/11/09"/>
    <s v="计件工人"/>
    <x v="0"/>
    <n v="1900"/>
    <n v="1275.6500000000001"/>
    <n v="316.64"/>
    <n v="84.39"/>
    <n v="3.8"/>
    <n v="0"/>
  </r>
  <r>
    <n v="202202"/>
    <x v="185"/>
    <s v="生产部"/>
    <s v="主任级以下"/>
    <s v="DF-2907"/>
    <s v="装配电工学徒"/>
    <s v="2019/03/06"/>
    <s v="计件工人"/>
    <x v="1"/>
    <n v="1900"/>
    <n v="1378.22"/>
    <n v="316.64"/>
    <n v="84.39"/>
    <n v="3.8"/>
    <n v="0"/>
  </r>
  <r>
    <n v="202202"/>
    <x v="186"/>
    <s v="生产部"/>
    <s v="主任级以下"/>
    <s v="DF-2909"/>
    <s v="仓管员"/>
    <s v="2019/03/11"/>
    <s v="计件工人"/>
    <x v="0"/>
    <n v="1900"/>
    <n v="1580.28"/>
    <n v="316.64"/>
    <n v="84.39"/>
    <n v="3.8"/>
    <n v="0"/>
  </r>
  <r>
    <n v="202202"/>
    <x v="187"/>
    <s v="生产部"/>
    <s v="主任级以下"/>
    <s v="DF-2913"/>
    <s v="装配钳工班长"/>
    <s v="2019/03/14"/>
    <s v="计件工人"/>
    <x v="0"/>
    <n v="1900"/>
    <n v="2166.34"/>
    <n v="316.64"/>
    <n v="84.39"/>
    <n v="3.8"/>
    <n v="0"/>
  </r>
  <r>
    <n v="202202"/>
    <x v="188"/>
    <s v="生产部"/>
    <s v="主任级以下"/>
    <s v="DF-2940"/>
    <s v="仓管员"/>
    <s v="2019/05/14"/>
    <s v="计件工人"/>
    <x v="0"/>
    <n v="1900"/>
    <n v="1213.96"/>
    <n v="316.64"/>
    <n v="84.39"/>
    <n v="3.8"/>
    <n v="0"/>
  </r>
  <r>
    <n v="202202"/>
    <x v="189"/>
    <s v="生产部"/>
    <s v="主任级以下"/>
    <s v="DF-2970"/>
    <s v="装配电工"/>
    <s v="2019/07/02"/>
    <s v="计件工人"/>
    <x v="0"/>
    <n v="1900"/>
    <n v="1112.42"/>
    <n v="316.64"/>
    <n v="84.39"/>
    <n v="3.8"/>
    <n v="385"/>
  </r>
  <r>
    <n v="202202"/>
    <x v="190"/>
    <s v="生产部"/>
    <s v="主任级以下"/>
    <s v="DF-3052"/>
    <s v="装配电工"/>
    <s v="2019/11/15"/>
    <s v="计件工人"/>
    <x v="0"/>
    <n v="1900"/>
    <n v="1312.17"/>
    <n v="316.64"/>
    <n v="84.39"/>
    <n v="3.8"/>
    <n v="0"/>
  </r>
  <r>
    <n v="202202"/>
    <x v="191"/>
    <s v="生产部"/>
    <s v="主任级以下"/>
    <s v="DF-3076"/>
    <s v="装配电工"/>
    <s v="2020/02/24"/>
    <s v="计件工人"/>
    <x v="0"/>
    <n v="1900"/>
    <n v="1414.53"/>
    <n v="316.64"/>
    <n v="84.39"/>
    <n v="3.8"/>
    <n v="0"/>
  </r>
  <r>
    <n v="202202"/>
    <x v="192"/>
    <s v="生产部"/>
    <s v="主任级以下"/>
    <s v="DF-3121"/>
    <s v="仓管员"/>
    <s v="2020/05/08"/>
    <s v="计件工人"/>
    <x v="0"/>
    <n v="1900"/>
    <n v="1588.3"/>
    <n v="316.64"/>
    <n v="84.39"/>
    <n v="3.8"/>
    <n v="0"/>
  </r>
  <r>
    <n v="202202"/>
    <x v="193"/>
    <s v="生产部"/>
    <s v="主任级以下"/>
    <s v="DF-3126"/>
    <s v="装配钳工"/>
    <s v="2020/05/29"/>
    <s v="计件工人"/>
    <x v="0"/>
    <n v="1900"/>
    <n v="627.5"/>
    <n v="316.64"/>
    <n v="84.39"/>
    <n v="3.8"/>
    <n v="0"/>
  </r>
  <r>
    <n v="202202"/>
    <x v="194"/>
    <s v="生产部"/>
    <s v="主任级以下"/>
    <s v="DF-3130"/>
    <s v="测试技师"/>
    <s v="2020/06/12"/>
    <s v="计件工人"/>
    <x v="1"/>
    <n v="1900"/>
    <n v="1776.77"/>
    <n v="316.64"/>
    <n v="84.39"/>
    <n v="3.8"/>
    <n v="0"/>
  </r>
  <r>
    <n v="202202"/>
    <x v="195"/>
    <s v="生产部"/>
    <s v="主任级以下"/>
    <s v="DF-3134"/>
    <s v="仓管员"/>
    <s v="2020/06/28"/>
    <s v="计件工人"/>
    <x v="1"/>
    <n v="1900"/>
    <n v="2133.84"/>
    <n v="316.64"/>
    <n v="84.39"/>
    <n v="3.8"/>
    <n v="0"/>
  </r>
  <r>
    <n v="202202"/>
    <x v="196"/>
    <s v="生产部"/>
    <s v="主任级以下"/>
    <s v="DF-3140"/>
    <s v="测试技师"/>
    <s v="2020/07/01"/>
    <s v="计件工人"/>
    <x v="0"/>
    <n v="1900"/>
    <n v="1300.8"/>
    <n v="316.64"/>
    <n v="84.39"/>
    <n v="3.8"/>
    <n v="100"/>
  </r>
  <r>
    <n v="202202"/>
    <x v="197"/>
    <s v="生产部"/>
    <s v="主任级以下"/>
    <s v="DF-3171"/>
    <s v="装配钳工"/>
    <s v="2020/08/31"/>
    <s v="计件工人"/>
    <x v="0"/>
    <n v="1900"/>
    <n v="1491.66"/>
    <n v="316.64"/>
    <n v="84.39"/>
    <n v="3.8"/>
    <n v="0"/>
  </r>
  <r>
    <n v="202202"/>
    <x v="198"/>
    <s v="生产部"/>
    <s v="主任级以下"/>
    <s v="DF-3166"/>
    <s v="装配钳工"/>
    <s v="2020/08/13"/>
    <s v="计件工人"/>
    <x v="1"/>
    <n v="1900"/>
    <n v="737.58"/>
    <n v="316.64"/>
    <n v="84.39"/>
    <n v="3.8"/>
    <n v="0"/>
  </r>
  <r>
    <n v="202202"/>
    <x v="199"/>
    <s v="生产部"/>
    <s v="主任级以下"/>
    <s v="DF-3180"/>
    <s v="装配钳工"/>
    <s v="2020/09/21"/>
    <s v="计件工人"/>
    <x v="0"/>
    <n v="1900"/>
    <n v="1539.11"/>
    <n v="316.64"/>
    <n v="84.39"/>
    <n v="3.8"/>
    <n v="0"/>
  </r>
  <r>
    <n v="202202"/>
    <x v="200"/>
    <s v="生产部"/>
    <s v="主任级以下"/>
    <s v="DF-3177"/>
    <s v="装配钳工"/>
    <s v="2020/09/14"/>
    <s v="计件工人"/>
    <x v="0"/>
    <n v="1900"/>
    <n v="632.19000000000005"/>
    <n v="316.64"/>
    <n v="84.39"/>
    <n v="3.8"/>
    <n v="0"/>
  </r>
  <r>
    <n v="202202"/>
    <x v="201"/>
    <s v="生产部"/>
    <s v="主任级以下"/>
    <s v="DF-3188"/>
    <s v="装配钳工"/>
    <s v="2020/10/12"/>
    <s v="计件工人"/>
    <x v="0"/>
    <n v="1900"/>
    <n v="1107.24"/>
    <n v="316.64"/>
    <n v="84.39"/>
    <n v="3.8"/>
    <n v="0"/>
  </r>
  <r>
    <n v="202202"/>
    <x v="202"/>
    <s v="生产部"/>
    <s v="主任级以下"/>
    <s v="DF-3190"/>
    <s v="装配电工学徒"/>
    <s v="2020/10/16"/>
    <s v="计件工人"/>
    <x v="0"/>
    <n v="1900"/>
    <n v="979.93"/>
    <n v="316.64"/>
    <n v="84.39"/>
    <n v="3.8"/>
    <n v="0"/>
  </r>
  <r>
    <n v="202202"/>
    <x v="203"/>
    <s v="生产部"/>
    <s v="主任级以下"/>
    <s v="DF-3191"/>
    <s v="装配钳工班长"/>
    <s v="2020/10/16"/>
    <s v="计件工人"/>
    <x v="0"/>
    <n v="1900"/>
    <n v="2173.52"/>
    <n v="316.64"/>
    <n v="84.39"/>
    <n v="3.8"/>
    <n v="0"/>
  </r>
  <r>
    <n v="202202"/>
    <x v="204"/>
    <s v="生产部"/>
    <s v="主任级以下"/>
    <s v="DF-2100"/>
    <s v="测试班长"/>
    <s v="2015/06/25"/>
    <s v="计件工人"/>
    <x v="0"/>
    <n v="1900"/>
    <n v="3943.9"/>
    <n v="316.64"/>
    <n v="84.39"/>
    <n v="3.8"/>
    <n v="0"/>
  </r>
  <r>
    <n v="202202"/>
    <x v="205"/>
    <s v="生产部"/>
    <s v="主任级以下"/>
    <s v="DF-2441"/>
    <s v="测试技师"/>
    <s v="2017/06/20"/>
    <s v="计件工人"/>
    <x v="0"/>
    <n v="1900"/>
    <n v="2370.87"/>
    <n v="316.64"/>
    <n v="84.39"/>
    <n v="3.8"/>
    <n v="86"/>
  </r>
  <r>
    <n v="202202"/>
    <x v="206"/>
    <s v="生产部"/>
    <s v="主任级以下"/>
    <s v="DF-2804"/>
    <s v="测试技师"/>
    <s v="2018/07/02"/>
    <s v="计件工人"/>
    <x v="0"/>
    <n v="1900"/>
    <n v="1791.04"/>
    <n v="316.64"/>
    <n v="84.39"/>
    <n v="3.8"/>
    <n v="0"/>
  </r>
  <r>
    <n v="202202"/>
    <x v="207"/>
    <s v="生产部"/>
    <s v="主任级以下"/>
    <s v="DF-2910"/>
    <s v="测试技师"/>
    <s v="2019/03/11"/>
    <s v="计件工人"/>
    <x v="0"/>
    <n v="1900"/>
    <n v="2154.23"/>
    <n v="316.64"/>
    <n v="84.39"/>
    <n v="3.8"/>
    <n v="0"/>
  </r>
  <r>
    <n v="202202"/>
    <x v="208"/>
    <s v="生产部"/>
    <s v="主任级以下"/>
    <s v="DF-3232"/>
    <s v="装配钳工"/>
    <s v="2020/12/24"/>
    <s v="计件工人"/>
    <x v="1"/>
    <n v="1900"/>
    <n v="605.61"/>
    <n v="316.64"/>
    <n v="84.39"/>
    <n v="3.8"/>
    <n v="0"/>
  </r>
  <r>
    <n v="202202"/>
    <x v="209"/>
    <s v="生产部"/>
    <s v="主任级以下"/>
    <s v="DF-3229"/>
    <s v="装配钳工"/>
    <s v="2020/12/21"/>
    <s v="计件工人"/>
    <x v="1"/>
    <n v="1900"/>
    <n v="1041.93"/>
    <n v="316.64"/>
    <n v="84.39"/>
    <n v="3.8"/>
    <n v="0"/>
  </r>
  <r>
    <n v="202202"/>
    <x v="210"/>
    <s v="生产部"/>
    <s v="主任级以下"/>
    <s v="DF-3245"/>
    <s v="仓管员"/>
    <s v="2021/01/12"/>
    <s v="计件工人"/>
    <x v="0"/>
    <n v="1900"/>
    <n v="1118.55"/>
    <n v="316.64"/>
    <n v="84.39"/>
    <n v="3.8"/>
    <n v="0"/>
  </r>
  <r>
    <n v="202202"/>
    <x v="211"/>
    <s v="生产部"/>
    <s v="主任级以下"/>
    <s v="DF-3252"/>
    <s v="仓管员"/>
    <s v="2021/01/25"/>
    <s v="计件工人"/>
    <x v="1"/>
    <n v="1900"/>
    <n v="1640.62"/>
    <n v="316.64"/>
    <n v="84.39"/>
    <n v="3.8"/>
    <n v="0"/>
  </r>
  <r>
    <n v="202202"/>
    <x v="212"/>
    <s v="生产部"/>
    <s v="主任级以下"/>
    <s v="DF-3299"/>
    <s v="仓管员"/>
    <s v="2021/03/26"/>
    <s v="计件工人"/>
    <x v="1"/>
    <n v="1900"/>
    <n v="651.94000000000005"/>
    <n v="316.64"/>
    <n v="84.39"/>
    <n v="3.8"/>
    <n v="0"/>
  </r>
  <r>
    <n v="202202"/>
    <x v="213"/>
    <s v="生产部"/>
    <s v="主任级以下"/>
    <s v="DF-3287"/>
    <s v="仓管员"/>
    <s v="2021/03/15"/>
    <s v="计件工人"/>
    <x v="1"/>
    <n v="1900"/>
    <n v="474.15"/>
    <n v="316.64"/>
    <n v="84.39"/>
    <n v="3.8"/>
    <n v="0"/>
  </r>
  <r>
    <n v="202202"/>
    <x v="214"/>
    <s v="生产部"/>
    <s v="主任级以下"/>
    <s v="DF-3274"/>
    <s v="仓管员"/>
    <s v="2021/03/08"/>
    <s v="计件工人"/>
    <x v="1"/>
    <n v="1900"/>
    <n v="681.29"/>
    <n v="316.64"/>
    <n v="84.39"/>
    <n v="3.8"/>
    <n v="0"/>
  </r>
  <r>
    <n v="202202"/>
    <x v="215"/>
    <s v="生产部"/>
    <s v="主任级以下"/>
    <s v="DF-3273"/>
    <s v="装配电工"/>
    <s v="2021/03/05"/>
    <s v="计件工人"/>
    <x v="1"/>
    <n v="1900"/>
    <n v="405.41"/>
    <n v="316.64"/>
    <n v="84.39"/>
    <n v="3.8"/>
    <n v="0"/>
  </r>
  <r>
    <n v="202202"/>
    <x v="216"/>
    <s v="生产部"/>
    <s v="主任级以下"/>
    <s v="DF-3272"/>
    <s v="装配电工"/>
    <s v="2021/03/04"/>
    <s v="计件工人"/>
    <x v="1"/>
    <n v="1900"/>
    <n v="535.08000000000004"/>
    <n v="316.64"/>
    <n v="84.39"/>
    <n v="3.8"/>
    <n v="0"/>
  </r>
  <r>
    <n v="202202"/>
    <x v="217"/>
    <s v="生产部"/>
    <s v="主任级以下"/>
    <s v="DF-3321"/>
    <s v="装配钳工"/>
    <s v="2021/04/15"/>
    <s v="计件工人"/>
    <x v="1"/>
    <n v="1900"/>
    <n v="598.09"/>
    <n v="316.64"/>
    <n v="84.39"/>
    <n v="3.8"/>
    <n v="0"/>
  </r>
  <r>
    <n v="202202"/>
    <x v="218"/>
    <s v="生产部"/>
    <s v="主任级以下"/>
    <s v="DF-3311"/>
    <s v="测试技师"/>
    <s v="2021/04/08"/>
    <s v="计件工人"/>
    <x v="1"/>
    <n v="1900"/>
    <n v="955.97"/>
    <n v="316.64"/>
    <n v="84.39"/>
    <n v="3.8"/>
    <n v="0"/>
  </r>
  <r>
    <n v="202202"/>
    <x v="219"/>
    <s v="生产部"/>
    <s v="主任级以下"/>
    <s v="DF-3349"/>
    <s v="仓管员"/>
    <s v="2021/05/24"/>
    <s v="计件工人"/>
    <x v="1"/>
    <n v="1900"/>
    <n v="607.53"/>
    <n v="316.64"/>
    <n v="84.39"/>
    <n v="3.8"/>
    <n v="0"/>
  </r>
  <r>
    <n v="202202"/>
    <x v="220"/>
    <s v="生产部"/>
    <s v="主任级以下"/>
    <s v="DF-3389"/>
    <s v="装配电工"/>
    <s v="2021/06/25"/>
    <s v="计件工人"/>
    <x v="1"/>
    <n v="1900"/>
    <n v="373.27"/>
    <n v="316.64"/>
    <n v="84.39"/>
    <n v="3.8"/>
    <n v="0"/>
  </r>
  <r>
    <n v="202202"/>
    <x v="221"/>
    <s v="生产部"/>
    <s v="主任级以下"/>
    <s v="DF-3375"/>
    <s v="装配钳工"/>
    <s v="2021/06/18"/>
    <s v="计件工人"/>
    <x v="1"/>
    <n v="1900"/>
    <n v="533.52"/>
    <n v="316.64"/>
    <n v="84.39"/>
    <n v="3.8"/>
    <n v="0"/>
  </r>
  <r>
    <n v="202202"/>
    <x v="222"/>
    <s v="生产部"/>
    <s v="主任级以下"/>
    <s v="DF-3261"/>
    <s v="装配钳工"/>
    <s v="2021/02/26"/>
    <s v="计件工人"/>
    <x v="1"/>
    <n v="1900"/>
    <n v="663.56"/>
    <n v="316.64"/>
    <n v="84.39"/>
    <n v="3.8"/>
    <n v="0"/>
  </r>
  <r>
    <n v="202202"/>
    <x v="223"/>
    <s v="生产部"/>
    <s v="主任级以下"/>
    <s v="DF-3432"/>
    <s v="装配钳工"/>
    <s v="2021/07/17"/>
    <s v="计件工人"/>
    <x v="1"/>
    <n v="1900"/>
    <n v="296.33"/>
    <n v="316.64"/>
    <n v="84.39"/>
    <n v="3.8"/>
    <n v="0"/>
  </r>
  <r>
    <n v="202202"/>
    <x v="224"/>
    <s v="生产部"/>
    <s v="主任级以下"/>
    <s v="DF-3398"/>
    <s v="装配钳工"/>
    <s v="2021/07/02"/>
    <s v="计件工人"/>
    <x v="1"/>
    <n v="1900"/>
    <n v="431.24"/>
    <n v="316.64"/>
    <n v="84.39"/>
    <n v="3.8"/>
    <n v="0"/>
  </r>
  <r>
    <n v="202202"/>
    <x v="225"/>
    <s v="生产部"/>
    <s v="主任级以下"/>
    <s v="DF-3397"/>
    <s v="装配钳工"/>
    <s v="2021/07/01"/>
    <s v="计件工人"/>
    <x v="1"/>
    <n v="1900"/>
    <n v="567.15"/>
    <n v="316.64"/>
    <n v="84.39"/>
    <n v="3.8"/>
    <n v="0"/>
  </r>
  <r>
    <n v="202202"/>
    <x v="226"/>
    <s v="生产部"/>
    <s v="主任级以下"/>
    <s v="DF-3396"/>
    <s v="装配钳工"/>
    <s v="2021/07/01"/>
    <s v="计件工人"/>
    <x v="1"/>
    <n v="1900"/>
    <n v="573.82000000000005"/>
    <n v="316.64"/>
    <n v="84.39"/>
    <n v="3.8"/>
    <n v="0"/>
  </r>
  <r>
    <n v="202202"/>
    <x v="227"/>
    <s v="生产部"/>
    <s v="主任级以下"/>
    <s v="DF-3439"/>
    <s v="装配电工"/>
    <s v="2021/07/29"/>
    <s v="计件工人"/>
    <x v="1"/>
    <n v="1900"/>
    <n v="634.85"/>
    <n v="316.64"/>
    <n v="84.39"/>
    <n v="3.8"/>
    <n v="0"/>
  </r>
  <r>
    <n v="202202"/>
    <x v="228"/>
    <s v="生产部"/>
    <s v="主任级以下"/>
    <s v="DF-3499"/>
    <s v="装配钳工"/>
    <s v="2021/09/13"/>
    <s v="计件工人"/>
    <x v="1"/>
    <n v="1900"/>
    <n v="613.70000000000005"/>
    <n v="316.64"/>
    <n v="84.39"/>
    <n v="3.8"/>
    <n v="0"/>
  </r>
  <r>
    <n v="202202"/>
    <x v="229"/>
    <s v="生产部"/>
    <s v="主任级以下"/>
    <s v="DF-3511"/>
    <s v="装配钳工"/>
    <s v="2021/09/24"/>
    <s v="计件工人"/>
    <x v="1"/>
    <n v="1900"/>
    <n v="472.16"/>
    <n v="316.64"/>
    <n v="84.39"/>
    <n v="3.8"/>
    <n v="0"/>
  </r>
  <r>
    <n v="202202"/>
    <x v="230"/>
    <s v="生产部"/>
    <s v="主任级以下"/>
    <s v="DF-3521"/>
    <s v="装配钳工"/>
    <s v="2021/09/30"/>
    <s v="计件工人"/>
    <x v="1"/>
    <n v="1900"/>
    <n v="321.79000000000002"/>
    <n v="316.64"/>
    <n v="84.39"/>
    <n v="3.8"/>
    <n v="0"/>
  </r>
  <r>
    <n v="202202"/>
    <x v="231"/>
    <s v="生产部"/>
    <s v="主任级以下"/>
    <s v="DF-3522"/>
    <s v="装配钳工"/>
    <s v="2021/09/30"/>
    <s v="计件工人"/>
    <x v="1"/>
    <n v="1900"/>
    <n v="390.79"/>
    <n v="316.64"/>
    <n v="84.39"/>
    <n v="3.8"/>
    <n v="0"/>
  </r>
  <r>
    <n v="202202"/>
    <x v="232"/>
    <s v="生产部"/>
    <s v="主任级以下"/>
    <s v="DF-3553"/>
    <s v="装配钳工"/>
    <s v="2021/10/27"/>
    <s v="计件工人"/>
    <x v="1"/>
    <n v="1900"/>
    <n v="485.41"/>
    <n v="316.64"/>
    <n v="84.39"/>
    <n v="3.8"/>
    <n v="0"/>
  </r>
  <r>
    <n v="202202"/>
    <x v="233"/>
    <s v="生产部"/>
    <s v="主任级以下"/>
    <s v="DF-3529"/>
    <s v="装配钳工"/>
    <s v="2021/10/12"/>
    <s v="计件工人"/>
    <x v="0"/>
    <n v="1900"/>
    <n v="272.88"/>
    <n v="316.64"/>
    <n v="84.39"/>
    <n v="3.8"/>
    <n v="0"/>
  </r>
  <r>
    <n v="202202"/>
    <x v="234"/>
    <s v="生产部"/>
    <s v="主任级以下"/>
    <s v="DF-3534"/>
    <s v="装配钳工"/>
    <s v="2021/10/12"/>
    <s v="计件工人"/>
    <x v="1"/>
    <n v="1900"/>
    <n v="535.53"/>
    <n v="316.64"/>
    <n v="84.39"/>
    <n v="3.8"/>
    <n v="0"/>
  </r>
  <r>
    <n v="202202"/>
    <x v="235"/>
    <s v="生产部"/>
    <s v="主任级以下"/>
    <s v="DF-3559"/>
    <s v="仓管员"/>
    <s v="2021/11/09"/>
    <s v="计件工人"/>
    <x v="7"/>
    <n v="1900"/>
    <n v="319.45999999999998"/>
    <n v="316.64"/>
    <n v="84.39"/>
    <n v="3.8"/>
    <n v="0"/>
  </r>
  <r>
    <n v="202202"/>
    <x v="236"/>
    <s v="生产部"/>
    <s v="主任级以下"/>
    <s v="DF-3394"/>
    <s v="装配电工"/>
    <s v="2021/06/30"/>
    <s v="计时工人"/>
    <x v="1"/>
    <n v="1900"/>
    <n v="236.49"/>
    <n v="316.64"/>
    <n v="84.39"/>
    <n v="3.8"/>
    <n v="0"/>
  </r>
  <r>
    <n v="202202"/>
    <x v="237"/>
    <s v="生产部"/>
    <s v="主任级以下"/>
    <s v="DF-3393"/>
    <s v="装配电工"/>
    <s v="2021/06/29"/>
    <s v="计时工人"/>
    <x v="1"/>
    <n v="1900"/>
    <n v="607.27"/>
    <n v="316.64"/>
    <n v="84.39"/>
    <n v="3.8"/>
    <n v="0"/>
  </r>
  <r>
    <n v="202202"/>
    <x v="238"/>
    <s v="生产部"/>
    <s v="主任级以下"/>
    <s v="DF-3361"/>
    <s v="装配电工"/>
    <s v="2021/06/03"/>
    <s v="计时工人"/>
    <x v="1"/>
    <n v="1900"/>
    <n v="327.72"/>
    <n v="316.64"/>
    <n v="84.39"/>
    <n v="3.8"/>
    <n v="0"/>
  </r>
  <r>
    <n v="202203"/>
    <x v="0"/>
    <s v="售后服务部"/>
    <s v="部长级及以上"/>
    <s v="DF-2389"/>
    <s v="服务经理"/>
    <s v="2017/04/01"/>
    <n v="0"/>
    <x v="1"/>
    <n v="40002"/>
    <n v="45702"/>
    <n v="316.64"/>
    <n v="84.39"/>
    <n v="3.8"/>
    <n v="0"/>
  </r>
  <r>
    <n v="202203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3"/>
    <x v="2"/>
    <s v="研发部"/>
    <s v="主任级"/>
    <s v="DF-0793"/>
    <s v="电气主管"/>
    <s v="2010/07/08"/>
    <n v="0"/>
    <x v="1"/>
    <n v="5544"/>
    <n v="13004.7"/>
    <n v="316.64"/>
    <n v="84.39"/>
    <n v="3.8"/>
    <n v="85.5"/>
  </r>
  <r>
    <n v="202203"/>
    <x v="3"/>
    <s v="研发部"/>
    <s v="主任级"/>
    <s v="DF-0148"/>
    <s v="机械研发主管"/>
    <s v="2005/09/09"/>
    <n v="0"/>
    <x v="0"/>
    <n v="5544"/>
    <n v="12805.2"/>
    <n v="316.64"/>
    <n v="84.39"/>
    <n v="3.8"/>
    <n v="125"/>
  </r>
  <r>
    <n v="202203"/>
    <x v="4"/>
    <s v="销售部"/>
    <s v="主任级以下"/>
    <s v="DF-2191"/>
    <s v="市场运营主管"/>
    <s v="2016/04/14"/>
    <n v="0"/>
    <x v="1"/>
    <n v="3200"/>
    <n v="12137.26"/>
    <n v="316.64"/>
    <n v="84.39"/>
    <n v="3.8"/>
    <n v="86"/>
  </r>
  <r>
    <n v="202203"/>
    <x v="5"/>
    <s v="人力资源部"/>
    <s v="主任级以下"/>
    <s v="DF-2649"/>
    <s v="清洁工"/>
    <s v="2018/02/01"/>
    <n v="0"/>
    <x v="1"/>
    <n v="1900"/>
    <n v="4211.87"/>
    <n v="0"/>
    <n v="0"/>
    <n v="0"/>
    <n v="0"/>
  </r>
  <r>
    <n v="202203"/>
    <x v="6"/>
    <s v="人力资源部"/>
    <s v="主任级以下"/>
    <s v="DF-2697"/>
    <s v="商务司机"/>
    <s v="2018/03/19"/>
    <n v="0"/>
    <x v="1"/>
    <n v="1900"/>
    <n v="5164.6000000000004"/>
    <n v="316.64"/>
    <n v="84.39"/>
    <n v="3.8"/>
    <n v="0"/>
  </r>
  <r>
    <n v="202203"/>
    <x v="7"/>
    <s v="研发部"/>
    <s v="主任级以下"/>
    <s v="DF-2077"/>
    <s v="电气硬件工程师"/>
    <s v="2015/04/25"/>
    <n v="0"/>
    <x v="1"/>
    <n v="4939"/>
    <n v="11669.7"/>
    <n v="316.64"/>
    <n v="84.39"/>
    <n v="3.8"/>
    <n v="500"/>
  </r>
  <r>
    <n v="202203"/>
    <x v="8"/>
    <s v="研发部"/>
    <s v="主任级以下"/>
    <s v="DF-2701"/>
    <s v="翻译员"/>
    <s v="2018/03/21"/>
    <n v="0"/>
    <x v="1"/>
    <n v="2440"/>
    <n v="7375.5"/>
    <n v="316.64"/>
    <n v="84.39"/>
    <n v="3.8"/>
    <n v="95"/>
  </r>
  <r>
    <n v="202203"/>
    <x v="9"/>
    <s v="研发部"/>
    <s v="主任级以下"/>
    <s v="DF-0755"/>
    <s v="研发部主管"/>
    <s v="2010/06/21"/>
    <n v="0"/>
    <x v="0"/>
    <n v="5389"/>
    <n v="12771.5"/>
    <n v="316.64"/>
    <n v="84.39"/>
    <n v="3.8"/>
    <n v="500"/>
  </r>
  <r>
    <n v="202203"/>
    <x v="10"/>
    <s v="研发部"/>
    <s v="主任级以下"/>
    <s v="DF-0536"/>
    <s v="机械研发工程师"/>
    <s v="2009/10/10"/>
    <n v="0"/>
    <x v="0"/>
    <n v="2671"/>
    <n v="6865.8"/>
    <n v="316.64"/>
    <n v="84.39"/>
    <n v="3.8"/>
    <n v="500"/>
  </r>
  <r>
    <n v="202203"/>
    <x v="11"/>
    <s v="研发部"/>
    <s v="主任级以下"/>
    <s v="DF-1996"/>
    <s v="机械研发工程师"/>
    <s v="2015/01/10"/>
    <n v="0"/>
    <x v="0"/>
    <n v="4939"/>
    <n v="11551.5"/>
    <n v="316.64"/>
    <n v="84.39"/>
    <n v="3.8"/>
    <n v="500"/>
  </r>
  <r>
    <n v="202203"/>
    <x v="12"/>
    <s v="研发部"/>
    <s v="主任级以下"/>
    <s v="DF-2008"/>
    <s v="Syncro软件工程师"/>
    <s v="2015/03/02"/>
    <n v="0"/>
    <x v="0"/>
    <n v="5544"/>
    <n v="12761.65"/>
    <n v="316.64"/>
    <n v="84.39"/>
    <n v="3.8"/>
    <n v="500"/>
  </r>
  <r>
    <n v="202203"/>
    <x v="13"/>
    <s v="售后服务部"/>
    <s v="主任级以下"/>
    <s v="DF-2342"/>
    <s v="机械服务安装技师"/>
    <s v="2017/01/03"/>
    <n v="0"/>
    <x v="1"/>
    <n v="3263"/>
    <n v="8820.0300000000007"/>
    <n v="316.64"/>
    <n v="84.39"/>
    <n v="3.8"/>
    <n v="0"/>
  </r>
  <r>
    <n v="202203"/>
    <x v="14"/>
    <s v="生产部"/>
    <s v="主任级以下"/>
    <s v="DF-0073"/>
    <s v="质检组长"/>
    <s v="2007/10/11"/>
    <s v="计时工人"/>
    <x v="1"/>
    <n v="2132"/>
    <n v="8161.27"/>
    <n v="316.64"/>
    <n v="84.39"/>
    <n v="3.8"/>
    <n v="85.5"/>
  </r>
  <r>
    <n v="202203"/>
    <x v="15"/>
    <s v="物控部"/>
    <s v="主任级"/>
    <s v="DF-1959"/>
    <s v="PPC经理"/>
    <s v="2014/10/27"/>
    <n v="0"/>
    <x v="0"/>
    <n v="4576"/>
    <n v="12886"/>
    <n v="316.64"/>
    <n v="84.39"/>
    <n v="3.8"/>
    <n v="0"/>
  </r>
  <r>
    <n v="202203"/>
    <x v="16"/>
    <s v="销售部"/>
    <s v="主任级以下"/>
    <s v="DF-1943"/>
    <s v="区域销售总监"/>
    <s v="2014/10/13"/>
    <n v="0"/>
    <x v="1"/>
    <n v="5500"/>
    <n v="72339.600000000006"/>
    <n v="316.64"/>
    <n v="84.39"/>
    <n v="3.8"/>
    <n v="960"/>
  </r>
  <r>
    <n v="202203"/>
    <x v="17"/>
    <s v="生产部"/>
    <s v="主任级"/>
    <s v="DF-2061"/>
    <s v="车间主任"/>
    <s v="2015/04/02"/>
    <n v="0"/>
    <x v="1"/>
    <n v="5000"/>
    <n v="12877.5"/>
    <n v="316.64"/>
    <n v="84.39"/>
    <n v="3.8"/>
    <n v="1500"/>
  </r>
  <r>
    <n v="202203"/>
    <x v="18"/>
    <s v="售后服务部"/>
    <s v="主任级以下"/>
    <s v="DF-2107"/>
    <s v="高级电气服务工程师"/>
    <s v="2015/07/06"/>
    <n v="0"/>
    <x v="1"/>
    <n v="5222"/>
    <n v="15543.16"/>
    <n v="316.64"/>
    <n v="84.39"/>
    <n v="3.8"/>
    <n v="750"/>
  </r>
  <r>
    <n v="202203"/>
    <x v="19"/>
    <s v="售后服务部"/>
    <s v="主任级以下"/>
    <s v="DF-2371"/>
    <s v="电气服务安装技师"/>
    <s v="2017/03/03"/>
    <n v="0"/>
    <x v="0"/>
    <n v="2332"/>
    <n v="6956.94"/>
    <n v="316.64"/>
    <n v="84.39"/>
    <n v="3.8"/>
    <n v="0"/>
  </r>
  <r>
    <n v="202203"/>
    <x v="20"/>
    <s v="售后服务部"/>
    <s v="主任级以下"/>
    <s v="DF-1715"/>
    <s v="机械安装服务技师"/>
    <s v="2013/11/11"/>
    <n v="0"/>
    <x v="1"/>
    <n v="2993"/>
    <n v="7583.32"/>
    <n v="316.64"/>
    <n v="84.39"/>
    <n v="3.8"/>
    <n v="0"/>
  </r>
  <r>
    <n v="202203"/>
    <x v="21"/>
    <s v="售后服务部"/>
    <s v="主任级以下"/>
    <s v="DF-2166"/>
    <s v="机械服务安装技师"/>
    <s v="2016/02/22"/>
    <n v="0"/>
    <x v="1"/>
    <n v="3263"/>
    <n v="9694.02"/>
    <n v="316.64"/>
    <n v="84.39"/>
    <n v="3.8"/>
    <n v="0"/>
  </r>
  <r>
    <n v="202203"/>
    <x v="22"/>
    <s v="生产部"/>
    <s v="主任级"/>
    <s v="DF-2669"/>
    <s v="电气车间主任"/>
    <s v="2018/03/01"/>
    <n v="0"/>
    <x v="1"/>
    <n v="4000"/>
    <n v="10526.5"/>
    <n v="316.64"/>
    <n v="84.39"/>
    <n v="3.8"/>
    <n v="0"/>
  </r>
  <r>
    <n v="202203"/>
    <x v="23"/>
    <s v="售后服务部"/>
    <s v="主任级以下"/>
    <s v="DF-2774"/>
    <s v="售后服务主管"/>
    <s v="2018/05/29"/>
    <n v="0"/>
    <x v="1"/>
    <n v="5519"/>
    <n v="13382.01"/>
    <n v="316.64"/>
    <n v="84.39"/>
    <n v="3.8"/>
    <n v="457.5"/>
  </r>
  <r>
    <n v="202203"/>
    <x v="24"/>
    <s v="售后服务部"/>
    <s v="主任级以下"/>
    <s v="DF-2777"/>
    <s v="机械服务工程师"/>
    <s v="2018/06/01"/>
    <n v="0"/>
    <x v="1"/>
    <n v="5519"/>
    <n v="14927.79"/>
    <n v="316.64"/>
    <n v="84.39"/>
    <n v="3.8"/>
    <n v="0"/>
  </r>
  <r>
    <n v="202203"/>
    <x v="25"/>
    <s v="销售部"/>
    <s v="主任级以下"/>
    <s v="DF-2800"/>
    <s v="销售跟单"/>
    <s v="2018/07/02"/>
    <n v="0"/>
    <x v="0"/>
    <n v="2020"/>
    <n v="10901.67"/>
    <n v="316.64"/>
    <n v="84.39"/>
    <n v="3.8"/>
    <n v="0"/>
  </r>
  <r>
    <n v="202203"/>
    <x v="26"/>
    <s v="售后服务部"/>
    <s v="部长级及以上"/>
    <s v="DF-2838"/>
    <s v="售后服务经理"/>
    <s v="2018/09/10"/>
    <n v="0"/>
    <x v="1"/>
    <n v="8020"/>
    <n v="19024.099999999999"/>
    <n v="316.64"/>
    <n v="84.39"/>
    <n v="3.8"/>
    <n v="0"/>
  </r>
  <r>
    <n v="202203"/>
    <x v="27"/>
    <s v="总经办"/>
    <s v="主任级"/>
    <s v="DF-2854"/>
    <s v="总经理助理"/>
    <s v="2018/10/22"/>
    <n v="0"/>
    <x v="1"/>
    <n v="5896"/>
    <n v="14572"/>
    <n v="316.64"/>
    <n v="84.39"/>
    <n v="3.8"/>
    <n v="1474"/>
  </r>
  <r>
    <n v="202203"/>
    <x v="28"/>
    <s v="研发部"/>
    <s v="主任级以下"/>
    <s v="DF-2856"/>
    <s v="初级电气研发工程师"/>
    <s v="2018/10/23"/>
    <n v="0"/>
    <x v="1"/>
    <n v="4133"/>
    <n v="9381.7900000000009"/>
    <n v="316.64"/>
    <n v="84.39"/>
    <n v="3.8"/>
    <n v="300"/>
  </r>
  <r>
    <n v="202203"/>
    <x v="29"/>
    <s v="售后服务部"/>
    <s v="主任级以下"/>
    <s v="DF-2872"/>
    <s v="售后服务专员"/>
    <s v="2018/11/21"/>
    <n v="0"/>
    <x v="1"/>
    <n v="3038"/>
    <n v="8331.6"/>
    <n v="316.64"/>
    <n v="84.39"/>
    <n v="3.8"/>
    <n v="0"/>
  </r>
  <r>
    <n v="202203"/>
    <x v="30"/>
    <s v="销售部"/>
    <s v="经理"/>
    <s v="DF-2881"/>
    <s v="区域销售总监"/>
    <s v="2018/12/12"/>
    <n v="0"/>
    <x v="1"/>
    <n v="8800"/>
    <n v="22086"/>
    <n v="298.08"/>
    <n v="74.52"/>
    <n v="14.9"/>
    <n v="890"/>
  </r>
  <r>
    <n v="202203"/>
    <x v="31"/>
    <s v="物控部"/>
    <s v="主任级以下"/>
    <s v="DF-2886"/>
    <s v="采购专员"/>
    <s v="2018/12/27"/>
    <n v="0"/>
    <x v="1"/>
    <n v="2532"/>
    <n v="6737.83"/>
    <n v="316.64"/>
    <n v="84.39"/>
    <n v="3.8"/>
    <n v="0"/>
  </r>
  <r>
    <n v="202203"/>
    <x v="32"/>
    <s v="研发部"/>
    <s v="主任级以下"/>
    <s v="DF-2799"/>
    <s v="初级机械工程师"/>
    <s v="2019/02/01"/>
    <n v="0"/>
    <x v="0"/>
    <n v="2369"/>
    <n v="5434.52"/>
    <n v="316.64"/>
    <n v="84.39"/>
    <n v="3.8"/>
    <n v="0"/>
  </r>
  <r>
    <n v="202203"/>
    <x v="33"/>
    <s v="生产部"/>
    <s v="主任级以下"/>
    <s v="DF-2898"/>
    <s v="生产经理"/>
    <s v="2019/01/02"/>
    <n v="0"/>
    <x v="1"/>
    <n v="10000"/>
    <n v="29620"/>
    <n v="316.64"/>
    <n v="84.39"/>
    <n v="3.8"/>
    <n v="0"/>
  </r>
  <r>
    <n v="202203"/>
    <x v="34"/>
    <s v="生产部"/>
    <s v="主任级以下"/>
    <s v="DF-2916"/>
    <s v="质检员"/>
    <s v="2019/03/19"/>
    <s v="计时工人"/>
    <x v="1"/>
    <n v="2120"/>
    <n v="7757.21"/>
    <n v="316.64"/>
    <n v="84.39"/>
    <n v="3.8"/>
    <n v="0"/>
  </r>
  <r>
    <n v="202203"/>
    <x v="35"/>
    <s v="物控部"/>
    <s v="部长级及以上"/>
    <s v="DF-2924"/>
    <s v="运营高级经理"/>
    <s v="2019/04/01"/>
    <n v="0"/>
    <x v="1"/>
    <n v="10640"/>
    <n v="24654.5"/>
    <n v="316.64"/>
    <n v="84.39"/>
    <n v="3.8"/>
    <n v="2592"/>
  </r>
  <r>
    <n v="202203"/>
    <x v="37"/>
    <s v="研发部"/>
    <s v="主任级以下"/>
    <s v="DF-2930"/>
    <s v="机械工程师"/>
    <s v="2019/04/22"/>
    <n v="0"/>
    <x v="1"/>
    <n v="4536"/>
    <n v="10469.200000000001"/>
    <n v="316.64"/>
    <n v="84.39"/>
    <n v="3.8"/>
    <n v="300"/>
  </r>
  <r>
    <n v="202203"/>
    <x v="38"/>
    <s v="售后服务部"/>
    <s v="主任级以下"/>
    <s v="DF-2931"/>
    <s v="机械服务安装技师"/>
    <s v="2019/04/23"/>
    <n v="0"/>
    <x v="1"/>
    <n v="2363"/>
    <n v="6662.97"/>
    <n v="316.64"/>
    <n v="84.39"/>
    <n v="3.8"/>
    <n v="0"/>
  </r>
  <r>
    <n v="202203"/>
    <x v="39"/>
    <s v="生产部"/>
    <s v="主任级以下"/>
    <s v="DF-2932"/>
    <s v="仓库文员"/>
    <s v="2019/04/24"/>
    <s v="计时工人"/>
    <x v="1"/>
    <n v="1900"/>
    <n v="4566.95"/>
    <n v="316.64"/>
    <n v="84.39"/>
    <n v="3.8"/>
    <n v="0"/>
  </r>
  <r>
    <n v="202203"/>
    <x v="40"/>
    <s v="生产部"/>
    <s v="主任级"/>
    <s v="DF-2939"/>
    <s v="品质主管"/>
    <s v="2019/05/13"/>
    <n v="0"/>
    <x v="1"/>
    <n v="3660"/>
    <n v="9816"/>
    <n v="316.64"/>
    <n v="84.39"/>
    <n v="3.8"/>
    <n v="0"/>
  </r>
  <r>
    <n v="202203"/>
    <x v="42"/>
    <s v="物控部"/>
    <s v="主任级以下"/>
    <s v="DF-2960"/>
    <s v="计划助理"/>
    <s v="2019/06/24"/>
    <n v="0"/>
    <x v="1"/>
    <n v="1958"/>
    <n v="5183.46"/>
    <n v="316.64"/>
    <n v="84.39"/>
    <n v="3.8"/>
    <n v="0"/>
  </r>
  <r>
    <n v="202203"/>
    <x v="43"/>
    <s v="物控部"/>
    <s v="主任级以下"/>
    <s v="DF-2963"/>
    <s v="采购专员"/>
    <s v="2019/06/27"/>
    <n v="0"/>
    <x v="0"/>
    <n v="3280"/>
    <n v="8984.06"/>
    <n v="316.64"/>
    <n v="84.39"/>
    <n v="3.8"/>
    <n v="0"/>
  </r>
  <r>
    <n v="202203"/>
    <x v="44"/>
    <s v="售后服务部"/>
    <s v="主任级以下"/>
    <s v="DF-2974"/>
    <s v="电气服务安装技师"/>
    <s v="2019/07/16"/>
    <n v="0"/>
    <x v="0"/>
    <n v="2993"/>
    <n v="7508.23"/>
    <n v="316.64"/>
    <n v="84.39"/>
    <n v="3.8"/>
    <n v="0"/>
  </r>
  <r>
    <n v="202203"/>
    <x v="45"/>
    <s v="售后服务部"/>
    <s v="主任级以下"/>
    <s v="DF-2986"/>
    <s v="初级电气安装服务技师"/>
    <s v="2019/07/30"/>
    <n v="0"/>
    <x v="0"/>
    <n v="2475"/>
    <n v="6278.41"/>
    <n v="316.64"/>
    <n v="84.39"/>
    <n v="3.8"/>
    <n v="0"/>
  </r>
  <r>
    <n v="202203"/>
    <x v="46"/>
    <s v="售后服务部"/>
    <s v="主任级以下"/>
    <s v="DF-3017"/>
    <s v="软件工程师"/>
    <s v="2019/09/25"/>
    <n v="0"/>
    <x v="1"/>
    <n v="3600"/>
    <n v="9744.7000000000007"/>
    <n v="316.64"/>
    <n v="84.39"/>
    <n v="3.8"/>
    <n v="500"/>
  </r>
  <r>
    <n v="202203"/>
    <x v="47"/>
    <s v="售后服务部"/>
    <s v="主任级以下"/>
    <s v="DF-3021"/>
    <s v="电气服务安装技师"/>
    <s v="2019/10/10"/>
    <n v="0"/>
    <x v="1"/>
    <n v="2993"/>
    <n v="7747.67"/>
    <n v="316.64"/>
    <n v="84.39"/>
    <n v="3.8"/>
    <n v="350"/>
  </r>
  <r>
    <n v="202203"/>
    <x v="48"/>
    <s v="物控部"/>
    <s v="经理"/>
    <s v="DF-3062"/>
    <s v="采购经理"/>
    <s v="2019/12/12"/>
    <n v="0"/>
    <x v="1"/>
    <n v="5200"/>
    <n v="12721"/>
    <n v="316.64"/>
    <n v="84.39"/>
    <n v="3.8"/>
    <n v="520"/>
  </r>
  <r>
    <n v="202203"/>
    <x v="49"/>
    <s v="销售部"/>
    <s v="主任级以下"/>
    <s v="DF-3068"/>
    <s v="区域销售经理"/>
    <s v="2020/01/06"/>
    <n v="0"/>
    <x v="1"/>
    <n v="3000"/>
    <n v="10290"/>
    <n v="316.64"/>
    <n v="84.39"/>
    <n v="3.8"/>
    <n v="0"/>
  </r>
  <r>
    <n v="202203"/>
    <x v="50"/>
    <s v="生产部"/>
    <s v="主任级以下"/>
    <s v="DF-3077"/>
    <s v="安全环保专员"/>
    <s v="2020/02/10"/>
    <n v="0"/>
    <x v="1"/>
    <n v="2240"/>
    <n v="6518.2"/>
    <n v="316.64"/>
    <n v="84.39"/>
    <n v="3.8"/>
    <n v="0"/>
  </r>
  <r>
    <n v="202203"/>
    <x v="51"/>
    <s v="售后服务部"/>
    <s v="主任级以下"/>
    <s v="DF-3080"/>
    <s v="项目工程师"/>
    <s v="2020/03/11"/>
    <n v="0"/>
    <x v="1"/>
    <n v="3800"/>
    <n v="10059.83"/>
    <n v="316.64"/>
    <n v="84.39"/>
    <n v="3.8"/>
    <n v="475"/>
  </r>
  <r>
    <n v="202203"/>
    <x v="52"/>
    <s v="售后服务部"/>
    <s v="经理"/>
    <s v="DF-3086"/>
    <s v="上海服务中心经理"/>
    <s v="2020/03/20"/>
    <n v="0"/>
    <x v="1"/>
    <n v="11800"/>
    <n v="32838"/>
    <n v="0"/>
    <n v="0"/>
    <n v="0"/>
    <n v="0"/>
  </r>
  <r>
    <n v="202203"/>
    <x v="53"/>
    <s v="研发部"/>
    <s v="主任级以下"/>
    <s v="DF-3087"/>
    <s v="软件工程师"/>
    <s v="2020/03/18"/>
    <n v="0"/>
    <x v="1"/>
    <n v="4334"/>
    <n v="11086.28"/>
    <n v="316.64"/>
    <n v="84.39"/>
    <n v="3.8"/>
    <n v="0"/>
  </r>
  <r>
    <n v="202203"/>
    <x v="54"/>
    <s v="售后服务部"/>
    <s v="主任级以下"/>
    <s v="DF-3104"/>
    <s v="机械服务工程师"/>
    <s v="2020/04/01"/>
    <n v="0"/>
    <x v="1"/>
    <n v="2993"/>
    <n v="7596.65"/>
    <n v="316.64"/>
    <n v="84.39"/>
    <n v="3.8"/>
    <n v="500"/>
  </r>
  <r>
    <n v="202203"/>
    <x v="55"/>
    <s v="研发部"/>
    <s v="主任级以下"/>
    <s v="DF-3109"/>
    <s v="初级机械工程师"/>
    <s v="2020/04/08"/>
    <n v="0"/>
    <x v="1"/>
    <n v="3326"/>
    <n v="7568.6"/>
    <n v="316.64"/>
    <n v="84.39"/>
    <n v="3.8"/>
    <n v="0"/>
  </r>
  <r>
    <n v="202203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3"/>
    <x v="57"/>
    <s v="售后服务部"/>
    <s v="主任级以下"/>
    <s v="DF-3119"/>
    <s v="机械服务助理工程师"/>
    <s v="2020/05/07"/>
    <n v="0"/>
    <x v="1"/>
    <n v="2250"/>
    <n v="6337.07"/>
    <n v="316.64"/>
    <n v="84.39"/>
    <n v="3.8"/>
    <n v="0"/>
  </r>
  <r>
    <n v="202203"/>
    <x v="58"/>
    <s v="售后服务部"/>
    <s v="主任级以下"/>
    <s v="DF-3135"/>
    <s v="机械服务助理工程师"/>
    <s v="2020/07/01"/>
    <n v="0"/>
    <x v="1"/>
    <n v="2138"/>
    <n v="6169"/>
    <n v="316.64"/>
    <n v="84.39"/>
    <n v="3.8"/>
    <n v="0"/>
  </r>
  <r>
    <n v="202203"/>
    <x v="59"/>
    <s v="售后服务部"/>
    <s v="主任级以下"/>
    <s v="DF-3136"/>
    <s v="电气服务助理工程师"/>
    <s v="2020/07/27"/>
    <n v="0"/>
    <x v="1"/>
    <n v="2000"/>
    <n v="5446.77"/>
    <n v="316.64"/>
    <n v="84.39"/>
    <n v="3.8"/>
    <n v="0"/>
  </r>
  <r>
    <n v="202203"/>
    <x v="60"/>
    <s v="人力资源部"/>
    <s v="主任级以下"/>
    <s v="DF-3151"/>
    <s v="人力资源专员"/>
    <s v="2020/07/21"/>
    <n v="0"/>
    <x v="1"/>
    <n v="2400"/>
    <n v="6538.7"/>
    <n v="316.64"/>
    <n v="84.39"/>
    <n v="3.8"/>
    <n v="0"/>
  </r>
  <r>
    <n v="202203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3"/>
    <x v="62"/>
    <s v="人力资源部"/>
    <s v="经理级"/>
    <s v="DF-3170"/>
    <s v="人力资源经理"/>
    <s v="2020/08/24"/>
    <n v="0"/>
    <x v="1"/>
    <n v="5632"/>
    <n v="14858"/>
    <n v="316.64"/>
    <n v="84.39"/>
    <n v="3.8"/>
    <n v="86"/>
  </r>
  <r>
    <n v="202203"/>
    <x v="63"/>
    <s v="生产部"/>
    <s v="主任级以下"/>
    <s v="DF-3168"/>
    <s v="质检员"/>
    <s v="2020/08/20"/>
    <s v="计时工人"/>
    <x v="1"/>
    <n v="2132"/>
    <n v="7160.21"/>
    <n v="316.64"/>
    <n v="84.39"/>
    <n v="3.8"/>
    <n v="0"/>
  </r>
  <r>
    <n v="202203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3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3"/>
    <x v="66"/>
    <s v="售后服务部"/>
    <s v="主任级以下"/>
    <s v="DF-3158"/>
    <s v="机械服务工程师"/>
    <s v="2020/08/03"/>
    <n v="0"/>
    <x v="1"/>
    <n v="2723"/>
    <n v="7210.83"/>
    <n v="316.64"/>
    <n v="84.39"/>
    <n v="3.8"/>
    <n v="0"/>
  </r>
  <r>
    <n v="202203"/>
    <x v="67"/>
    <s v="售后服务部"/>
    <s v="主任级以下"/>
    <s v="DF-3157"/>
    <s v="电气服务工程师"/>
    <s v="2020/08/03"/>
    <n v="0"/>
    <x v="1"/>
    <n v="3668"/>
    <n v="9044.0300000000007"/>
    <n v="316.64"/>
    <n v="84.39"/>
    <n v="3.8"/>
    <n v="420"/>
  </r>
  <r>
    <n v="202203"/>
    <x v="68"/>
    <s v="研发部"/>
    <s v="主任级以下"/>
    <s v="DF-3155"/>
    <s v="资料管理员"/>
    <s v="2020/08/03"/>
    <n v="0"/>
    <x v="1"/>
    <n v="1900"/>
    <n v="3639.46"/>
    <n v="316.64"/>
    <n v="84.39"/>
    <n v="3.8"/>
    <n v="0"/>
  </r>
  <r>
    <n v="202203"/>
    <x v="69"/>
    <s v="生产部"/>
    <s v="主任级以下"/>
    <s v="DF-3174"/>
    <s v="质检员"/>
    <s v="2020/09/04"/>
    <s v="计时工人"/>
    <x v="1"/>
    <n v="2120"/>
    <n v="5901.62"/>
    <n v="316.64"/>
    <n v="84.39"/>
    <n v="3.8"/>
    <n v="0"/>
  </r>
  <r>
    <n v="202203"/>
    <x v="70"/>
    <s v="销售部"/>
    <s v="经理"/>
    <s v="DF-3184"/>
    <s v="销售支持经理"/>
    <d v="2010-11-22T00:00:00"/>
    <n v="0"/>
    <x v="1"/>
    <n v="4048"/>
    <n v="16926.71"/>
    <n v="316.64"/>
    <n v="84.39"/>
    <n v="3.8"/>
    <n v="1000"/>
  </r>
  <r>
    <n v="202203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3"/>
    <x v="72"/>
    <s v="物控部"/>
    <s v="主任级以下"/>
    <s v="DF-3195"/>
    <s v="采购专员"/>
    <s v="2020/10/26"/>
    <n v="0"/>
    <x v="1"/>
    <n v="2200"/>
    <n v="6104"/>
    <n v="316.64"/>
    <n v="84.39"/>
    <n v="3.8"/>
    <n v="0"/>
  </r>
  <r>
    <n v="202203"/>
    <x v="73"/>
    <s v="售后服务部"/>
    <s v="经理"/>
    <s v="DF-3196"/>
    <s v="项目经理"/>
    <s v="2020/10/26"/>
    <n v="0"/>
    <x v="0"/>
    <n v="7280"/>
    <n v="17646"/>
    <n v="316.64"/>
    <n v="84.39"/>
    <n v="3.8"/>
    <n v="1500"/>
  </r>
  <r>
    <n v="202203"/>
    <x v="74"/>
    <s v="物控部"/>
    <s v="主任级以下"/>
    <s v="DF-3201"/>
    <s v="采购专员"/>
    <s v="2020/11/02"/>
    <n v="0"/>
    <x v="1"/>
    <n v="2200"/>
    <n v="5965.89"/>
    <n v="316.64"/>
    <n v="84.39"/>
    <n v="3.8"/>
    <n v="0"/>
  </r>
  <r>
    <n v="202203"/>
    <x v="75"/>
    <s v="售后服务部"/>
    <s v="主任级以下"/>
    <s v="DF-3207"/>
    <s v="电气服务工程师"/>
    <s v="2020/11/09"/>
    <n v="0"/>
    <x v="1"/>
    <n v="4748"/>
    <n v="11039.14"/>
    <n v="316.64"/>
    <n v="84.39"/>
    <n v="3.8"/>
    <n v="1266"/>
  </r>
  <r>
    <n v="202203"/>
    <x v="76"/>
    <s v="销售部"/>
    <s v="主任级以下"/>
    <s v="DF-3208"/>
    <s v="高级物流专员"/>
    <s v="2020/11/09"/>
    <n v="0"/>
    <x v="1"/>
    <n v="2760"/>
    <n v="8952.89"/>
    <n v="316.64"/>
    <n v="84.39"/>
    <n v="3.8"/>
    <n v="0"/>
  </r>
  <r>
    <n v="202203"/>
    <x v="77"/>
    <s v="售后服务部"/>
    <s v="经理"/>
    <s v="DF-3209"/>
    <s v="项目经理"/>
    <s v="2020/11/10"/>
    <n v="0"/>
    <x v="1"/>
    <n v="8000"/>
    <n v="18482.5"/>
    <n v="316.64"/>
    <n v="84.39"/>
    <n v="3.8"/>
    <n v="2160"/>
  </r>
  <r>
    <n v="202203"/>
    <x v="78"/>
    <s v="研发部"/>
    <s v="主任级以下"/>
    <s v="DF-3212"/>
    <s v="机械工程师"/>
    <s v="2020/11/16"/>
    <n v="0"/>
    <x v="1"/>
    <n v="4050"/>
    <n v="9498.5"/>
    <n v="316.64"/>
    <n v="84.39"/>
    <n v="3.8"/>
    <n v="0"/>
  </r>
  <r>
    <n v="202203"/>
    <x v="79"/>
    <s v="售后服务部"/>
    <s v="主任级以下"/>
    <s v="DF-3213"/>
    <s v="电气服务工程师（上海）"/>
    <s v="2020/11/16"/>
    <n v="0"/>
    <x v="1"/>
    <n v="4208"/>
    <n v="8008.48"/>
    <n v="0"/>
    <n v="0"/>
    <n v="0"/>
    <n v="0"/>
  </r>
  <r>
    <n v="202203"/>
    <x v="80"/>
    <s v="研发部"/>
    <s v="主任级以下"/>
    <s v="DF-3214"/>
    <s v="机械工程师"/>
    <s v="2020/11/16"/>
    <n v="0"/>
    <x v="1"/>
    <n v="4050"/>
    <n v="9556.7999999999993"/>
    <n v="316.64"/>
    <n v="84.39"/>
    <n v="3.8"/>
    <n v="0"/>
  </r>
  <r>
    <n v="202203"/>
    <x v="81"/>
    <s v="物控部"/>
    <s v="主任级以下"/>
    <s v="DF-3215"/>
    <s v="采购专员"/>
    <s v="2020/11/16"/>
    <n v="0"/>
    <x v="0"/>
    <n v="2640"/>
    <n v="6866.5"/>
    <n v="316.64"/>
    <n v="84.39"/>
    <n v="3.8"/>
    <n v="330"/>
  </r>
  <r>
    <n v="202203"/>
    <x v="82"/>
    <s v="生产部"/>
    <s v="主任级以下"/>
    <s v="DF-2619"/>
    <s v="生产调度专员"/>
    <s v="2017/12/01"/>
    <s v="计时工人"/>
    <x v="1"/>
    <n v="2422"/>
    <n v="6786.63"/>
    <n v="316.64"/>
    <n v="84.39"/>
    <n v="3.8"/>
    <n v="0"/>
  </r>
  <r>
    <n v="202203"/>
    <x v="83"/>
    <s v="生产部"/>
    <s v="主任级以下"/>
    <s v="DF-3233"/>
    <s v="质检员"/>
    <s v="2020/12/29"/>
    <s v="计时工人"/>
    <x v="1"/>
    <n v="2120"/>
    <n v="7059.56"/>
    <n v="316.64"/>
    <n v="84.39"/>
    <n v="3.8"/>
    <n v="0"/>
  </r>
  <r>
    <n v="202203"/>
    <x v="84"/>
    <s v="售后服务部"/>
    <s v="主任级以下"/>
    <s v="DF-3234"/>
    <s v="电气服务助理工程师"/>
    <d v="2020-08-03T00:00:00"/>
    <n v="0"/>
    <x v="1"/>
    <n v="2138"/>
    <n v="5530.22"/>
    <n v="316.64"/>
    <n v="84.39"/>
    <n v="3.8"/>
    <n v="0"/>
  </r>
  <r>
    <n v="202203"/>
    <x v="85"/>
    <s v="售后服务部"/>
    <s v="主任级以下"/>
    <s v="DF-3230"/>
    <s v="机械服务助理工程师"/>
    <s v="2020/12/23"/>
    <n v="0"/>
    <x v="0"/>
    <n v="2351"/>
    <n v="5601"/>
    <n v="316.64"/>
    <n v="84.39"/>
    <n v="3.8"/>
    <n v="0"/>
  </r>
  <r>
    <n v="202203"/>
    <x v="86"/>
    <s v="人力资源部"/>
    <s v="主任级以下"/>
    <s v="DF-3224"/>
    <s v="ABAP工程师"/>
    <s v="2020/12/10"/>
    <n v="0"/>
    <x v="1"/>
    <n v="4400"/>
    <n v="10844"/>
    <n v="316.64"/>
    <n v="84.39"/>
    <n v="3.8"/>
    <n v="500"/>
  </r>
  <r>
    <n v="202203"/>
    <x v="87"/>
    <s v="售后服务部"/>
    <s v="主任级以下"/>
    <s v="DF-3223"/>
    <s v="电气服务工程师（成都）"/>
    <s v="2020/12/10"/>
    <n v="0"/>
    <x v="1"/>
    <n v="3668"/>
    <n v="9875.1"/>
    <n v="298.08"/>
    <n v="74.52"/>
    <n v="14.9"/>
    <n v="0"/>
  </r>
  <r>
    <n v="202203"/>
    <x v="88"/>
    <s v="售后服务部"/>
    <s v="主任级以下"/>
    <s v="DF-3243"/>
    <s v="电气服务助理工程师"/>
    <s v="2021/01/01"/>
    <n v="0"/>
    <x v="1"/>
    <n v="2138"/>
    <n v="5243.37"/>
    <n v="316.64"/>
    <n v="84.39"/>
    <n v="3.8"/>
    <n v="0"/>
  </r>
  <r>
    <n v="202203"/>
    <x v="89"/>
    <s v="售后服务部"/>
    <s v="主任级以下"/>
    <s v="DF-3239"/>
    <s v="机械服务助理工程师"/>
    <s v="2021/01/04"/>
    <n v="0"/>
    <x v="0"/>
    <n v="1913"/>
    <n v="2244.98"/>
    <n v="316.64"/>
    <n v="84.39"/>
    <n v="3.8"/>
    <n v="0"/>
  </r>
  <r>
    <n v="202203"/>
    <x v="90"/>
    <s v="售后服务部"/>
    <s v="主任级以下"/>
    <s v="DF-3237"/>
    <s v="电气服务工程师（上海）"/>
    <s v="2021/01/04"/>
    <n v="0"/>
    <x v="1"/>
    <n v="4748"/>
    <n v="12419.1"/>
    <n v="340"/>
    <n v="106.25"/>
    <n v="21.25"/>
    <n v="500"/>
  </r>
  <r>
    <n v="202203"/>
    <x v="91"/>
    <s v="物控部"/>
    <s v="主任级以下"/>
    <s v="DF-3236"/>
    <s v="战略采购"/>
    <s v="2021/01/04"/>
    <n v="0"/>
    <x v="1"/>
    <n v="3212"/>
    <n v="8169.6"/>
    <n v="316.64"/>
    <n v="84.39"/>
    <n v="3.8"/>
    <n v="0"/>
  </r>
  <r>
    <n v="202203"/>
    <x v="92"/>
    <s v="人力资源部"/>
    <s v="主任级以下"/>
    <s v="DF-3256"/>
    <s v="商务司机"/>
    <s v="2021/02/03"/>
    <n v="0"/>
    <x v="1"/>
    <n v="1900"/>
    <n v="4751"/>
    <n v="316.64"/>
    <n v="84.39"/>
    <n v="3.8"/>
    <n v="0"/>
  </r>
  <r>
    <n v="202203"/>
    <x v="93"/>
    <s v="生产部"/>
    <s v="主任级以下"/>
    <s v="DF-3298"/>
    <s v="质检员"/>
    <s v="2021/03/26"/>
    <s v="计时工人"/>
    <x v="1"/>
    <n v="2120"/>
    <n v="7030.99"/>
    <n v="316.64"/>
    <n v="84.39"/>
    <n v="3.8"/>
    <n v="0"/>
  </r>
  <r>
    <n v="202203"/>
    <x v="94"/>
    <s v="人力资源部"/>
    <s v="主任级以下"/>
    <s v="DF-3268"/>
    <s v="行政专员"/>
    <s v="2021/03/01"/>
    <n v="0"/>
    <x v="1"/>
    <n v="1940"/>
    <n v="5204.62"/>
    <n v="316.64"/>
    <n v="84.39"/>
    <n v="3.8"/>
    <n v="250"/>
  </r>
  <r>
    <n v="202203"/>
    <x v="95"/>
    <s v="售后服务部"/>
    <s v="主任级"/>
    <s v="DF-3269"/>
    <s v="服务调度主管"/>
    <s v="2021/03/01"/>
    <n v="0"/>
    <x v="1"/>
    <n v="3210"/>
    <n v="8467.4"/>
    <n v="316.64"/>
    <n v="84.39"/>
    <n v="3.8"/>
    <n v="0"/>
  </r>
  <r>
    <n v="202203"/>
    <x v="96"/>
    <s v="生产部"/>
    <s v="主任级以下"/>
    <s v="DF-3270"/>
    <s v="质检员"/>
    <s v="2021/03/01"/>
    <s v="计时工人"/>
    <x v="0"/>
    <n v="2120"/>
    <n v="6332.86"/>
    <n v="316.64"/>
    <n v="84.39"/>
    <n v="3.8"/>
    <n v="0"/>
  </r>
  <r>
    <n v="202203"/>
    <x v="97"/>
    <s v="售后服务部"/>
    <s v="经理级"/>
    <s v="DF-3323"/>
    <s v="项目经理"/>
    <s v="2021/04/19"/>
    <n v="0"/>
    <x v="1"/>
    <n v="3840"/>
    <n v="10581.5"/>
    <n v="316.64"/>
    <n v="84.39"/>
    <n v="3.8"/>
    <n v="0"/>
  </r>
  <r>
    <n v="202203"/>
    <x v="98"/>
    <s v="财务部"/>
    <s v="经理级"/>
    <s v="DF-3322"/>
    <s v="财务经理"/>
    <s v="2021/04/19"/>
    <n v="0"/>
    <x v="1"/>
    <n v="7600"/>
    <n v="19323.099999999999"/>
    <n v="316.64"/>
    <n v="84.39"/>
    <n v="3.8"/>
    <n v="2250"/>
  </r>
  <r>
    <n v="202203"/>
    <x v="99"/>
    <s v="售后服务部"/>
    <s v="主任级"/>
    <s v="DF-3315"/>
    <s v="配件销售主任"/>
    <s v="2021/04/12"/>
    <n v="0"/>
    <x v="1"/>
    <n v="3112"/>
    <n v="7646"/>
    <n v="316.64"/>
    <n v="84.39"/>
    <n v="3.8"/>
    <n v="750"/>
  </r>
  <r>
    <n v="202203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3"/>
    <x v="101"/>
    <s v="物控部"/>
    <s v="主任级以下"/>
    <s v="DF-3307"/>
    <s v="采购文员"/>
    <s v="2021/04/06"/>
    <n v="0"/>
    <x v="1"/>
    <n v="1900"/>
    <n v="4999.3"/>
    <n v="316.64"/>
    <n v="84.39"/>
    <n v="3.8"/>
    <n v="0"/>
  </r>
  <r>
    <n v="202203"/>
    <x v="102"/>
    <s v="物控部"/>
    <s v="主任级以下"/>
    <s v="DF-3356"/>
    <s v="战略采购"/>
    <s v="2021/05/28"/>
    <n v="0"/>
    <x v="1"/>
    <n v="3800"/>
    <n v="10005.52"/>
    <n v="316.64"/>
    <n v="84.39"/>
    <n v="3.8"/>
    <n v="0"/>
  </r>
  <r>
    <n v="202203"/>
    <x v="103"/>
    <s v="生产部"/>
    <s v="主任级以下"/>
    <s v="DF-3352"/>
    <s v="普工"/>
    <s v="2021/05/26"/>
    <n v="0"/>
    <x v="1"/>
    <n v="1900"/>
    <n v="4918.33"/>
    <n v="316.64"/>
    <n v="84.39"/>
    <n v="3.8"/>
    <n v="0"/>
  </r>
  <r>
    <n v="202203"/>
    <x v="104"/>
    <s v="售后服务部"/>
    <s v="主任级以下"/>
    <s v="DF-3338"/>
    <s v="机械服务工程师（成都）"/>
    <s v="2021/05/10"/>
    <n v="0"/>
    <x v="1"/>
    <n v="3128"/>
    <n v="8570.76"/>
    <n v="298.08"/>
    <n v="74.52"/>
    <n v="14.9"/>
    <n v="0"/>
  </r>
  <r>
    <n v="202203"/>
    <x v="105"/>
    <s v="销售部"/>
    <s v="主任级以下"/>
    <s v="DF-3340"/>
    <s v="市场专员"/>
    <s v="2021/05/10"/>
    <n v="0"/>
    <x v="1"/>
    <n v="2760"/>
    <n v="8963.6"/>
    <n v="316.64"/>
    <n v="84.39"/>
    <n v="3.8"/>
    <n v="0"/>
  </r>
  <r>
    <n v="202203"/>
    <x v="106"/>
    <s v="生产部"/>
    <s v="主任级以下"/>
    <s v="DF-3336"/>
    <s v="生产文员"/>
    <s v="2021/05/07"/>
    <n v="0"/>
    <x v="1"/>
    <n v="1900"/>
    <n v="3943.5"/>
    <n v="316.64"/>
    <n v="84.39"/>
    <n v="3.8"/>
    <n v="0"/>
  </r>
  <r>
    <n v="202203"/>
    <x v="107"/>
    <s v="核价管理部"/>
    <s v="主任级"/>
    <s v="DF-3357"/>
    <s v="核价主管"/>
    <s v="2021/06/01"/>
    <n v="0"/>
    <x v="0"/>
    <n v="3850"/>
    <n v="10740"/>
    <n v="316.64"/>
    <n v="84.39"/>
    <n v="3.8"/>
    <n v="86"/>
  </r>
  <r>
    <n v="202203"/>
    <x v="108"/>
    <s v="人力资源部"/>
    <s v="主任级以下"/>
    <s v="DF-3362"/>
    <s v="人力资源专员"/>
    <s v="2021/06/03"/>
    <n v="0"/>
    <x v="1"/>
    <n v="2090"/>
    <n v="5743.4"/>
    <n v="316.64"/>
    <n v="84.39"/>
    <n v="3.8"/>
    <n v="0"/>
  </r>
  <r>
    <n v="202203"/>
    <x v="109"/>
    <s v="售后服务部"/>
    <s v="主任级以下"/>
    <s v="DF-3369"/>
    <s v="机械服务工程师"/>
    <s v="2021/06/08"/>
    <n v="0"/>
    <x v="1"/>
    <n v="3128"/>
    <n v="7961.98"/>
    <n v="298.08"/>
    <n v="74.52"/>
    <n v="14.9"/>
    <n v="0"/>
  </r>
  <r>
    <n v="202203"/>
    <x v="110"/>
    <s v="售后服务部"/>
    <s v="主任级以下"/>
    <s v="DF-3360"/>
    <s v="现场装配技师"/>
    <s v="2021/06/03"/>
    <n v="0"/>
    <x v="0"/>
    <n v="2332"/>
    <n v="6654.28"/>
    <n v="316.64"/>
    <n v="84.39"/>
    <n v="3.8"/>
    <n v="0"/>
  </r>
  <r>
    <n v="202203"/>
    <x v="111"/>
    <s v="物控部"/>
    <s v="主任级以下"/>
    <s v="DF-3388"/>
    <s v="采购专员"/>
    <s v="2021/06/25"/>
    <n v="0"/>
    <x v="1"/>
    <n v="2312"/>
    <n v="6451.15"/>
    <n v="316.64"/>
    <n v="84.39"/>
    <n v="3.8"/>
    <n v="0"/>
  </r>
  <r>
    <n v="202203"/>
    <x v="112"/>
    <s v="物控部"/>
    <s v="主任级以下"/>
    <s v="DF-3365"/>
    <s v="计划专员"/>
    <s v="2021/06/07"/>
    <n v="0"/>
    <x v="1"/>
    <n v="1958"/>
    <n v="5443.47"/>
    <n v="316.64"/>
    <n v="84.39"/>
    <n v="3.8"/>
    <n v="0"/>
  </r>
  <r>
    <n v="202203"/>
    <x v="113"/>
    <s v="研发部"/>
    <s v="主任级以下"/>
    <s v="DF-3367"/>
    <s v="机械工程师"/>
    <s v="2021/06/07"/>
    <n v="0"/>
    <x v="1"/>
    <n v="3471"/>
    <n v="8140.3"/>
    <n v="316.64"/>
    <n v="84.39"/>
    <n v="3.8"/>
    <n v="0"/>
  </r>
  <r>
    <n v="202203"/>
    <x v="114"/>
    <s v="销售部"/>
    <s v="经理级"/>
    <s v="DF-3391"/>
    <s v="瓦楞辊高级销售经理"/>
    <d v="2021-06-28T00:00:00"/>
    <n v="0"/>
    <x v="0"/>
    <n v="6250"/>
    <n v="25816"/>
    <n v="0"/>
    <n v="0"/>
    <n v="0"/>
    <n v="0"/>
  </r>
  <r>
    <n v="202203"/>
    <x v="116"/>
    <s v="生产部"/>
    <s v="主任级以下"/>
    <s v="DF-3430"/>
    <s v="机械装配储备生"/>
    <s v="2021/07/15"/>
    <s v="计时工人"/>
    <x v="3"/>
    <n v="1900"/>
    <n v="3466.37"/>
    <n v="0"/>
    <n v="0"/>
    <n v="0"/>
    <n v="0"/>
  </r>
  <r>
    <n v="202203"/>
    <x v="117"/>
    <s v="生产部"/>
    <s v="主任级以下"/>
    <s v="DF-3429"/>
    <s v="机械装配储备生"/>
    <s v="2021/07/15"/>
    <s v="计时工人"/>
    <x v="3"/>
    <n v="1900"/>
    <n v="3739.55"/>
    <n v="0"/>
    <n v="0"/>
    <n v="0"/>
    <n v="0"/>
  </r>
  <r>
    <n v="202203"/>
    <x v="118"/>
    <s v="生产部"/>
    <s v="主任级以下"/>
    <s v="DF-3428"/>
    <s v="机械装配储备生"/>
    <s v="2021/07/15"/>
    <s v="计时工人"/>
    <x v="8"/>
    <n v="1900"/>
    <n v="3147.76"/>
    <n v="0"/>
    <n v="0"/>
    <n v="0"/>
    <n v="0"/>
  </r>
  <r>
    <n v="202203"/>
    <x v="119"/>
    <s v="生产部"/>
    <s v="主任级以下"/>
    <s v="DF-3427"/>
    <s v="机械装配储备生"/>
    <s v="2021/07/15"/>
    <s v="计时工人"/>
    <x v="3"/>
    <n v="1900"/>
    <n v="3266.6"/>
    <n v="0"/>
    <n v="0"/>
    <n v="0"/>
    <n v="0"/>
  </r>
  <r>
    <n v="202203"/>
    <x v="120"/>
    <s v="生产部"/>
    <s v="主任级以下"/>
    <s v="DF-3426"/>
    <s v="机械装配储备生"/>
    <s v="2021/07/15"/>
    <s v="计时工人"/>
    <x v="3"/>
    <n v="1900"/>
    <n v="4324.51"/>
    <n v="0"/>
    <n v="0"/>
    <n v="0"/>
    <n v="0"/>
  </r>
  <r>
    <n v="202203"/>
    <x v="121"/>
    <s v="生产部"/>
    <s v="主任级以下"/>
    <s v="DF-3425"/>
    <s v="机械装备储备生"/>
    <s v="2021/07/15"/>
    <s v="计时工人"/>
    <x v="3"/>
    <n v="1900"/>
    <n v="3814.34"/>
    <n v="0"/>
    <n v="0"/>
    <n v="0"/>
    <n v="0"/>
  </r>
  <r>
    <n v="202203"/>
    <x v="122"/>
    <s v="生产部"/>
    <s v="主任级以下"/>
    <s v="DF-3424"/>
    <s v="机械装配储备生"/>
    <s v="2021/07/15"/>
    <s v="计时工人"/>
    <x v="3"/>
    <n v="1900"/>
    <n v="4001.34"/>
    <n v="0"/>
    <n v="0"/>
    <n v="0"/>
    <n v="0"/>
  </r>
  <r>
    <n v="202203"/>
    <x v="123"/>
    <s v="生产部"/>
    <s v="主任级以下"/>
    <s v="DF-3422"/>
    <s v="电气装配储备生"/>
    <s v="2021/07/15"/>
    <s v="计时工人"/>
    <x v="9"/>
    <n v="1900"/>
    <n v="1161.5999999999999"/>
    <n v="0"/>
    <n v="0"/>
    <n v="0"/>
    <n v="0"/>
  </r>
  <r>
    <n v="202203"/>
    <x v="124"/>
    <s v="生产部"/>
    <s v="主任级以下"/>
    <s v="DF-3421"/>
    <s v="机械装配储备生"/>
    <s v="2021/07/15"/>
    <s v="计时工人"/>
    <x v="3"/>
    <n v="1900"/>
    <n v="3723.35"/>
    <n v="0"/>
    <n v="0"/>
    <n v="0"/>
    <n v="0"/>
  </r>
  <r>
    <n v="202203"/>
    <x v="125"/>
    <s v="生产部"/>
    <s v="主任级以下"/>
    <s v="DF-3420"/>
    <s v="机械装备储备生"/>
    <s v="2021/07/15"/>
    <s v="计时工人"/>
    <x v="3"/>
    <n v="1900"/>
    <n v="2999.9"/>
    <n v="0"/>
    <n v="0"/>
    <n v="0"/>
    <n v="0"/>
  </r>
  <r>
    <n v="202203"/>
    <x v="126"/>
    <s v="生产部"/>
    <s v="主任级以下"/>
    <s v="DF-3419"/>
    <s v="电气装配储备生"/>
    <s v="2021/07/15"/>
    <s v="计时工人"/>
    <x v="10"/>
    <n v="1900"/>
    <n v="1404.06"/>
    <n v="0"/>
    <n v="0"/>
    <n v="0"/>
    <n v="0"/>
  </r>
  <r>
    <n v="202203"/>
    <x v="127"/>
    <s v="生产部"/>
    <s v="主任级以下"/>
    <s v="DF-3418"/>
    <s v="电气装配储备生"/>
    <s v="2021/07/15"/>
    <s v="计时工人"/>
    <x v="3"/>
    <n v="1900"/>
    <n v="3819.65"/>
    <n v="0"/>
    <n v="0"/>
    <n v="0"/>
    <n v="0"/>
  </r>
  <r>
    <n v="202203"/>
    <x v="128"/>
    <s v="生产部"/>
    <s v="主任级以下"/>
    <s v="DF-3416"/>
    <s v="机械储备生"/>
    <s v="2021/07/15"/>
    <s v="计时工人"/>
    <x v="3"/>
    <n v="1900"/>
    <n v="3877.42"/>
    <n v="0"/>
    <n v="0"/>
    <n v="0"/>
    <n v="0"/>
  </r>
  <r>
    <n v="202203"/>
    <x v="129"/>
    <s v="生产部"/>
    <s v="主任级以下"/>
    <s v="DF-3415"/>
    <s v="机械装备储备生"/>
    <s v="2021/07/15"/>
    <s v="计时工人"/>
    <x v="3"/>
    <n v="1900"/>
    <n v="3761.38"/>
    <n v="0"/>
    <n v="0"/>
    <n v="0"/>
    <n v="0"/>
  </r>
  <r>
    <n v="202203"/>
    <x v="130"/>
    <s v="生产部"/>
    <s v="主任级以下"/>
    <s v="DF-3414"/>
    <s v="机械装配储备生"/>
    <s v="2021/07/15"/>
    <s v="计时工人"/>
    <x v="3"/>
    <n v="1900"/>
    <n v="3370.23"/>
    <n v="0"/>
    <n v="0"/>
    <n v="0"/>
    <n v="0"/>
  </r>
  <r>
    <n v="202203"/>
    <x v="132"/>
    <s v="生产部"/>
    <s v="主任级以下"/>
    <s v="DF-3412"/>
    <s v="电气装配储备生"/>
    <s v="2021/07/15"/>
    <s v="计时工人"/>
    <x v="3"/>
    <n v="1900"/>
    <n v="3541.07"/>
    <n v="0"/>
    <n v="0"/>
    <n v="0"/>
    <n v="0"/>
  </r>
  <r>
    <n v="202203"/>
    <x v="133"/>
    <s v="生产部"/>
    <s v="主任级以下"/>
    <s v="DF-3411"/>
    <s v="机械装配储备生"/>
    <s v="2021/07/15"/>
    <s v="计时工人"/>
    <x v="3"/>
    <n v="1900"/>
    <n v="3968.82"/>
    <n v="0"/>
    <n v="0"/>
    <n v="0"/>
    <n v="0"/>
  </r>
  <r>
    <n v="202203"/>
    <x v="134"/>
    <s v="生产部"/>
    <s v="主任级以下"/>
    <s v="DF-3410"/>
    <s v="机械装配储备生"/>
    <s v="2021/07/15"/>
    <s v="计时工人"/>
    <x v="3"/>
    <n v="1900"/>
    <n v="3855.41"/>
    <n v="0"/>
    <n v="0"/>
    <n v="0"/>
    <n v="0"/>
  </r>
  <r>
    <n v="202203"/>
    <x v="135"/>
    <s v="核价管理部"/>
    <s v="主任级以下"/>
    <s v="DF-3401"/>
    <s v="核价专员"/>
    <s v="2021/07/06"/>
    <n v="0"/>
    <x v="1"/>
    <n v="2422"/>
    <n v="6081.51"/>
    <n v="316.64"/>
    <n v="84.39"/>
    <n v="3.8"/>
    <n v="0"/>
  </r>
  <r>
    <n v="202203"/>
    <x v="136"/>
    <s v="生产部"/>
    <s v="主任级以下"/>
    <s v="DF-3399"/>
    <s v="质检员"/>
    <s v="2021/07/02"/>
    <s v="计时工人"/>
    <x v="1"/>
    <n v="2120"/>
    <n v="6531.86"/>
    <n v="316.64"/>
    <n v="84.39"/>
    <n v="3.8"/>
    <n v="0"/>
  </r>
  <r>
    <n v="202203"/>
    <x v="137"/>
    <s v="核价管理部"/>
    <s v="主任级以下"/>
    <s v="DF-3478"/>
    <s v="核价工程师"/>
    <s v="2021/08/23"/>
    <n v="0"/>
    <x v="1"/>
    <n v="4800"/>
    <n v="11950.5"/>
    <n v="316.64"/>
    <n v="84.39"/>
    <n v="3.8"/>
    <n v="0"/>
  </r>
  <r>
    <n v="202203"/>
    <x v="138"/>
    <s v="售后服务部"/>
    <s v="主任级以下"/>
    <s v="DF-3479"/>
    <s v="软件工程师储备生"/>
    <s v="2021/08/23"/>
    <n v="0"/>
    <x v="1"/>
    <n v="1900"/>
    <n v="5236.55"/>
    <n v="316.64"/>
    <n v="84.39"/>
    <n v="3.8"/>
    <n v="0"/>
  </r>
  <r>
    <n v="202203"/>
    <x v="139"/>
    <s v="研发部"/>
    <s v="主任级以下"/>
    <s v="DF-3472"/>
    <s v="电气工程师"/>
    <s v="2021/08/17"/>
    <n v="0"/>
    <x v="1"/>
    <n v="4738"/>
    <n v="10582.1"/>
    <n v="316.64"/>
    <n v="84.39"/>
    <n v="3.8"/>
    <n v="0"/>
  </r>
  <r>
    <n v="202203"/>
    <x v="140"/>
    <s v="销售部"/>
    <s v="主任级以下"/>
    <s v="DF-3471"/>
    <s v="进口专员"/>
    <s v="2021/08/16"/>
    <n v="0"/>
    <x v="1"/>
    <n v="2532"/>
    <n v="8234"/>
    <n v="316.64"/>
    <n v="84.39"/>
    <n v="3.8"/>
    <n v="0"/>
  </r>
  <r>
    <n v="202203"/>
    <x v="141"/>
    <s v="生产部"/>
    <s v="主任级以下"/>
    <s v="DF-3469"/>
    <s v="质检员"/>
    <s v="2021/08/12"/>
    <s v="计时工人"/>
    <x v="1"/>
    <n v="2120"/>
    <n v="6073.37"/>
    <n v="316.64"/>
    <n v="84.39"/>
    <n v="3.8"/>
    <n v="0"/>
  </r>
  <r>
    <n v="202203"/>
    <x v="142"/>
    <s v="生产部"/>
    <s v="主任级以下"/>
    <s v="DF-3466"/>
    <s v="质检员"/>
    <s v="2021/08/11"/>
    <s v="计时工人"/>
    <x v="1"/>
    <n v="2120"/>
    <n v="5948.85"/>
    <n v="316.64"/>
    <n v="84.39"/>
    <n v="3.8"/>
    <n v="0"/>
  </r>
  <r>
    <n v="202203"/>
    <x v="143"/>
    <s v="生产部"/>
    <s v="主任级以下"/>
    <s v="DF-3449"/>
    <s v="电气装配储备生"/>
    <s v="2021/08/03"/>
    <s v="计时工人"/>
    <x v="3"/>
    <n v="1900"/>
    <n v="3801.61"/>
    <n v="0"/>
    <n v="0"/>
    <n v="0"/>
    <n v="0"/>
  </r>
  <r>
    <n v="202203"/>
    <x v="145"/>
    <s v="生产部"/>
    <s v="主任级以下"/>
    <s v="DF-3451"/>
    <s v="机械装配储备生"/>
    <s v="2021/08/03"/>
    <s v="计时工人"/>
    <x v="3"/>
    <n v="1900"/>
    <n v="3956.44"/>
    <n v="0"/>
    <n v="0"/>
    <n v="0"/>
    <n v="0"/>
  </r>
  <r>
    <n v="202203"/>
    <x v="148"/>
    <s v="生产部"/>
    <s v="主任级以下"/>
    <s v="DF-3455"/>
    <s v="机械装配储备生"/>
    <s v="2021/08/03"/>
    <s v="计时工人"/>
    <x v="3"/>
    <n v="1900"/>
    <n v="3102.36"/>
    <n v="0"/>
    <n v="0"/>
    <n v="0"/>
    <n v="0"/>
  </r>
  <r>
    <n v="202203"/>
    <x v="149"/>
    <s v="生产部"/>
    <s v="主任级以下"/>
    <s v="DF-3457"/>
    <s v="机械装配储备生"/>
    <s v="2021/08/03"/>
    <s v="计时工人"/>
    <x v="3"/>
    <n v="1900"/>
    <n v="3566.25"/>
    <n v="0"/>
    <n v="0"/>
    <n v="0"/>
    <n v="0"/>
  </r>
  <r>
    <n v="202203"/>
    <x v="150"/>
    <s v="生产部"/>
    <s v="主任级以下"/>
    <s v="DF-3459"/>
    <s v="机械装配储备生"/>
    <s v="2021/08/03"/>
    <s v="计时工人"/>
    <x v="3"/>
    <n v="1900"/>
    <n v="3322.53"/>
    <n v="0"/>
    <n v="0"/>
    <n v="0"/>
    <n v="0"/>
  </r>
  <r>
    <n v="202203"/>
    <x v="151"/>
    <s v="生产部"/>
    <s v="主任级以下"/>
    <s v="DF-3460"/>
    <s v="机械装配储备生"/>
    <s v="2021/08/03"/>
    <s v="计时工人"/>
    <x v="3"/>
    <n v="1900"/>
    <n v="2523.5700000000002"/>
    <n v="0"/>
    <n v="0"/>
    <n v="0"/>
    <n v="0"/>
  </r>
  <r>
    <n v="202203"/>
    <x v="152"/>
    <s v="生产部"/>
    <s v="主任级以下"/>
    <s v="DF-3489"/>
    <s v="机械装配储备生"/>
    <s v="2021/09/03"/>
    <s v="计时工人"/>
    <x v="3"/>
    <n v="1900"/>
    <n v="2817.3"/>
    <n v="0"/>
    <n v="0"/>
    <n v="0"/>
    <n v="0"/>
  </r>
  <r>
    <n v="202203"/>
    <x v="153"/>
    <s v="生产部"/>
    <s v="主任级以下"/>
    <s v="DF-3493"/>
    <s v="机械装配储备生"/>
    <s v="2021/09/07"/>
    <s v="计时工人"/>
    <x v="3"/>
    <n v="1900"/>
    <n v="3226.76"/>
    <n v="0"/>
    <n v="0"/>
    <n v="0"/>
    <n v="0"/>
  </r>
  <r>
    <n v="202203"/>
    <x v="154"/>
    <s v="研发部"/>
    <s v="主任级以下"/>
    <s v="DF-3495"/>
    <s v="电气工程师"/>
    <s v="2021/09/07"/>
    <n v="0"/>
    <x v="1"/>
    <n v="3730"/>
    <n v="8055.87"/>
    <n v="316.64"/>
    <n v="84.39"/>
    <n v="3.8"/>
    <n v="95"/>
  </r>
  <r>
    <n v="202203"/>
    <x v="155"/>
    <s v="研发部"/>
    <s v="主任级以下"/>
    <s v="DF-3496"/>
    <s v="机械工程师"/>
    <s v="2021/09/09"/>
    <n v="0"/>
    <x v="1"/>
    <n v="3326"/>
    <n v="7383.49"/>
    <n v="316.64"/>
    <n v="84.39"/>
    <n v="3.8"/>
    <n v="0"/>
  </r>
  <r>
    <n v="202203"/>
    <x v="156"/>
    <s v="研发部"/>
    <s v="主任级以下"/>
    <s v="DF-3500"/>
    <s v="电气工程师"/>
    <s v="2021/09/13"/>
    <n v="0"/>
    <x v="1"/>
    <n v="4738"/>
    <n v="10896.7"/>
    <n v="316.64"/>
    <n v="84.39"/>
    <n v="3.8"/>
    <n v="0"/>
  </r>
  <r>
    <n v="202203"/>
    <x v="157"/>
    <s v="研发部"/>
    <s v="主任级以下"/>
    <s v="DF-3501"/>
    <s v="机械工程师"/>
    <s v="2021/09/13"/>
    <n v="0"/>
    <x v="1"/>
    <n v="3730"/>
    <n v="8661.9"/>
    <n v="316.64"/>
    <n v="84.39"/>
    <n v="3.8"/>
    <n v="0"/>
  </r>
  <r>
    <n v="202203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3"/>
    <x v="161"/>
    <s v="物控部"/>
    <s v="主任级以下"/>
    <s v="DF-2615"/>
    <s v="战略采购工程师"/>
    <s v="2021/10/13"/>
    <n v="0"/>
    <x v="1"/>
    <n v="3181"/>
    <n v="8323"/>
    <n v="316.64"/>
    <n v="84.39"/>
    <n v="3.8"/>
    <n v="0"/>
  </r>
  <r>
    <n v="202203"/>
    <x v="162"/>
    <s v="生产部"/>
    <s v="主任级以下"/>
    <s v="DF-3156"/>
    <s v="机械助理工程师"/>
    <s v="2020/08/03"/>
    <n v="0"/>
    <x v="1"/>
    <n v="1900"/>
    <n v="5852.12"/>
    <n v="316.64"/>
    <n v="84.39"/>
    <n v="3.8"/>
    <n v="0"/>
  </r>
  <r>
    <n v="202203"/>
    <x v="163"/>
    <s v="研发部"/>
    <s v="主任级以下"/>
    <s v="DF-3564"/>
    <s v="PLM专员"/>
    <s v="2021/11/22"/>
    <n v="0"/>
    <x v="1"/>
    <n v="2311"/>
    <n v="6249.1"/>
    <n v="316.64"/>
    <n v="84.39"/>
    <n v="3.8"/>
    <n v="0"/>
  </r>
  <r>
    <n v="202203"/>
    <x v="164"/>
    <s v="总经办"/>
    <s v="主任级以下"/>
    <s v="DF-3566"/>
    <s v="外事翻译专员"/>
    <s v="2021/11/22"/>
    <n v="0"/>
    <x v="0"/>
    <n v="2642"/>
    <n v="7124.33"/>
    <n v="316.64"/>
    <n v="84.39"/>
    <n v="3.8"/>
    <n v="0"/>
  </r>
  <r>
    <n v="202203"/>
    <x v="165"/>
    <s v="生产部"/>
    <s v="主任级"/>
    <s v="DF-3568"/>
    <s v="装配过程质量主管"/>
    <d v="2021-11-01T00:00:00"/>
    <n v="0"/>
    <x v="1"/>
    <n v="30000"/>
    <n v="30000"/>
    <n v="316.64"/>
    <n v="84.39"/>
    <n v="3.8"/>
    <n v="0"/>
  </r>
  <r>
    <n v="202203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3"/>
    <x v="167"/>
    <s v="生产部"/>
    <s v="主任级以下"/>
    <s v="DF-3569"/>
    <s v="售后仓管"/>
    <s v="2021/12/01"/>
    <n v="0"/>
    <x v="1"/>
    <n v="1900"/>
    <n v="6370.47"/>
    <n v="316.64"/>
    <n v="84.39"/>
    <n v="3.8"/>
    <n v="0"/>
  </r>
  <r>
    <n v="202203"/>
    <x v="239"/>
    <s v="生产部"/>
    <s v="主任级以下"/>
    <s v="DF-3581"/>
    <s v="装配电工学徒"/>
    <s v="2022/02/17"/>
    <s v="计时工人"/>
    <x v="1"/>
    <n v="1900"/>
    <n v="3625.9"/>
    <n v="316.64"/>
    <n v="84.39"/>
    <n v="3.8"/>
    <n v="0"/>
  </r>
  <r>
    <n v="202203"/>
    <x v="240"/>
    <s v="销售部"/>
    <s v="主任级以下"/>
    <s v="DF-3587"/>
    <s v="区域销售经理"/>
    <s v="2022/03/30"/>
    <n v="0"/>
    <x v="11"/>
    <n v="3850"/>
    <n v="905.81"/>
    <n v="0"/>
    <n v="0"/>
    <n v="0"/>
    <n v="0"/>
  </r>
  <r>
    <n v="202203"/>
    <x v="172"/>
    <s v="生产部"/>
    <s v="主任级以下"/>
    <s v="DF-2438"/>
    <s v="仓库主管"/>
    <s v="2017/06/16"/>
    <n v="0"/>
    <x v="1"/>
    <n v="2860"/>
    <n v="7821.8"/>
    <n v="316.64"/>
    <n v="84.39"/>
    <n v="3.8"/>
    <n v="300"/>
  </r>
  <r>
    <n v="202203"/>
    <x v="168"/>
    <s v="生产部"/>
    <s v="主任级以下"/>
    <s v="DF-2695"/>
    <s v="现场装配技师"/>
    <s v="2018/03/15"/>
    <s v="计件+计时"/>
    <x v="1"/>
    <n v="2363"/>
    <n v="6486.08"/>
    <n v="316.64"/>
    <n v="84.39"/>
    <n v="3.8"/>
    <n v="0"/>
  </r>
  <r>
    <n v="202203"/>
    <x v="169"/>
    <s v="生产部"/>
    <s v="主任级以下"/>
    <s v="DF-2755"/>
    <s v="现场装配技师"/>
    <s v="2018/05/02"/>
    <s v="计件+计时"/>
    <x v="0"/>
    <n v="2363"/>
    <n v="6006.34"/>
    <n v="316.64"/>
    <n v="84.39"/>
    <n v="3.8"/>
    <n v="0"/>
  </r>
  <r>
    <n v="202203"/>
    <x v="170"/>
    <s v="生产部"/>
    <s v="主任级以下"/>
    <s v="DF-3139"/>
    <s v="现场装配技师"/>
    <s v="2020/07/01"/>
    <s v="计件+计时"/>
    <x v="1"/>
    <n v="2363"/>
    <n v="6195.76"/>
    <n v="316.64"/>
    <n v="84.39"/>
    <n v="3.8"/>
    <n v="0"/>
  </r>
  <r>
    <n v="202203"/>
    <x v="171"/>
    <s v="生产部"/>
    <s v="主任级以下"/>
    <s v="DF-2975"/>
    <s v="现场装配技师"/>
    <s v="2019/07/15"/>
    <s v="计件+计时"/>
    <x v="1"/>
    <n v="2363"/>
    <n v="7101.87"/>
    <n v="316.64"/>
    <n v="84.39"/>
    <n v="3.8"/>
    <n v="0"/>
  </r>
  <r>
    <n v="202203"/>
    <x v="173"/>
    <s v="生产部"/>
    <s v="主任级以下"/>
    <s v="DF-2614"/>
    <s v="仓管员"/>
    <s v="2017/11/27"/>
    <s v="计件工人"/>
    <x v="1"/>
    <n v="1900"/>
    <n v="4622.09"/>
    <n v="316.64"/>
    <n v="84.39"/>
    <n v="3.8"/>
    <n v="0"/>
  </r>
  <r>
    <n v="202203"/>
    <x v="174"/>
    <s v="生产部"/>
    <s v="主任级以下"/>
    <s v="DF-0354"/>
    <s v="装配电工班长"/>
    <s v="2006/10/21"/>
    <s v="计件工人"/>
    <x v="1"/>
    <n v="1900"/>
    <n v="7957.45"/>
    <n v="316.64"/>
    <n v="84.39"/>
    <n v="3.8"/>
    <n v="0"/>
  </r>
  <r>
    <n v="202203"/>
    <x v="175"/>
    <s v="生产部"/>
    <s v="主任级以下"/>
    <s v="DF-0226"/>
    <s v="装配钳工"/>
    <s v="2003/01/08"/>
    <s v="计件工人"/>
    <x v="1"/>
    <n v="1900"/>
    <n v="8359.2099999999991"/>
    <n v="316.64"/>
    <n v="84.39"/>
    <n v="3.8"/>
    <n v="0"/>
  </r>
  <r>
    <n v="202203"/>
    <x v="176"/>
    <s v="生产部"/>
    <s v="主任级以下"/>
    <s v="DF-2363"/>
    <s v="装配钳工班长"/>
    <s v="2017/02/27"/>
    <s v="计件工人"/>
    <x v="0"/>
    <n v="1900"/>
    <n v="9557.25"/>
    <n v="316.64"/>
    <n v="84.39"/>
    <n v="3.8"/>
    <n v="0"/>
  </r>
  <r>
    <n v="202203"/>
    <x v="177"/>
    <s v="生产部"/>
    <s v="主任级以下"/>
    <s v="DF-2451"/>
    <s v="装配电工班长"/>
    <s v="2017/06/26"/>
    <s v="计件工人"/>
    <x v="0"/>
    <n v="1900"/>
    <n v="7903.64"/>
    <n v="316.64"/>
    <n v="84.39"/>
    <n v="3.8"/>
    <n v="0"/>
  </r>
  <r>
    <n v="202203"/>
    <x v="178"/>
    <s v="生产部"/>
    <s v="主任级以下"/>
    <s v="DF-2611"/>
    <s v="装配钳工"/>
    <s v="2017/11/22"/>
    <s v="计件工人"/>
    <x v="1"/>
    <n v="1900"/>
    <n v="7262.33"/>
    <n v="316.64"/>
    <n v="84.39"/>
    <n v="3.8"/>
    <n v="0"/>
  </r>
  <r>
    <n v="202203"/>
    <x v="179"/>
    <s v="生产部"/>
    <s v="主任级以下"/>
    <s v="DF-2736"/>
    <s v="装配钳工"/>
    <s v="2018/04/21"/>
    <s v="计件工人"/>
    <x v="0"/>
    <n v="1900"/>
    <n v="6868.75"/>
    <n v="316.64"/>
    <n v="84.39"/>
    <n v="3.8"/>
    <n v="0"/>
  </r>
  <r>
    <n v="202203"/>
    <x v="180"/>
    <s v="生产部"/>
    <s v="主任级以下"/>
    <s v="DF-2673"/>
    <s v="装配电工"/>
    <s v="2018/03/05"/>
    <s v="计件工人"/>
    <x v="0"/>
    <n v="1900"/>
    <n v="6875.33"/>
    <n v="316.64"/>
    <n v="84.39"/>
    <n v="3.8"/>
    <n v="0"/>
  </r>
  <r>
    <n v="202203"/>
    <x v="181"/>
    <s v="生产部"/>
    <s v="主任级以下"/>
    <s v="DF-2756"/>
    <s v="装配钳工"/>
    <s v="2018/05/02"/>
    <s v="计件工人"/>
    <x v="1"/>
    <n v="1900"/>
    <n v="6704.25"/>
    <n v="316.64"/>
    <n v="84.39"/>
    <n v="3.8"/>
    <n v="0"/>
  </r>
  <r>
    <n v="202203"/>
    <x v="182"/>
    <s v="生产部"/>
    <s v="主任级以下"/>
    <s v="DF-2786"/>
    <s v="装配钳工班长"/>
    <s v="2018/06/12"/>
    <s v="计件工人"/>
    <x v="1"/>
    <n v="1900"/>
    <n v="9162.43"/>
    <n v="316.64"/>
    <n v="84.39"/>
    <n v="3.8"/>
    <n v="0"/>
  </r>
  <r>
    <n v="202203"/>
    <x v="183"/>
    <s v="生产部"/>
    <s v="主任级以下"/>
    <s v="DF-2789"/>
    <s v="装配电工"/>
    <s v="2018/06/26"/>
    <s v="计件工人"/>
    <x v="1"/>
    <n v="1900"/>
    <n v="6566.9"/>
    <n v="316.64"/>
    <n v="84.39"/>
    <n v="3.8"/>
    <n v="0"/>
  </r>
  <r>
    <n v="202203"/>
    <x v="184"/>
    <s v="生产部"/>
    <s v="主任级以下"/>
    <s v="DF-2864"/>
    <s v="装配电工"/>
    <s v="2018/11/09"/>
    <s v="计件工人"/>
    <x v="1"/>
    <n v="1900"/>
    <n v="6424.02"/>
    <n v="316.64"/>
    <n v="84.39"/>
    <n v="3.8"/>
    <n v="0"/>
  </r>
  <r>
    <n v="202203"/>
    <x v="185"/>
    <s v="生产部"/>
    <s v="主任级以下"/>
    <s v="DF-2907"/>
    <s v="装配电工学徒"/>
    <s v="2019/03/06"/>
    <s v="计件工人"/>
    <x v="1"/>
    <n v="1900"/>
    <n v="6764.59"/>
    <n v="316.64"/>
    <n v="84.39"/>
    <n v="3.8"/>
    <n v="0"/>
  </r>
  <r>
    <n v="202203"/>
    <x v="186"/>
    <s v="生产部"/>
    <s v="主任级以下"/>
    <s v="DF-2909"/>
    <s v="仓管员"/>
    <s v="2019/03/11"/>
    <s v="计件工人"/>
    <x v="1"/>
    <n v="1900"/>
    <n v="4752.58"/>
    <n v="316.64"/>
    <n v="84.39"/>
    <n v="3.8"/>
    <n v="0"/>
  </r>
  <r>
    <n v="202203"/>
    <x v="187"/>
    <s v="生产部"/>
    <s v="主任级以下"/>
    <s v="DF-2913"/>
    <s v="装配钳工班长"/>
    <s v="2019/03/14"/>
    <s v="计件工人"/>
    <x v="1"/>
    <n v="1900"/>
    <n v="7988.23"/>
    <n v="316.64"/>
    <n v="84.39"/>
    <n v="3.8"/>
    <n v="0"/>
  </r>
  <r>
    <n v="202203"/>
    <x v="188"/>
    <s v="生产部"/>
    <s v="主任级以下"/>
    <s v="DF-2940"/>
    <s v="仓管员"/>
    <s v="2019/05/14"/>
    <s v="计件工人"/>
    <x v="1"/>
    <n v="1900"/>
    <n v="5082.26"/>
    <n v="316.64"/>
    <n v="84.39"/>
    <n v="3.8"/>
    <n v="0"/>
  </r>
  <r>
    <n v="202203"/>
    <x v="189"/>
    <s v="生产部"/>
    <s v="主任级以下"/>
    <s v="DF-2970"/>
    <s v="装配电工"/>
    <s v="2019/07/02"/>
    <s v="计件工人"/>
    <x v="1"/>
    <n v="1900"/>
    <n v="6251.12"/>
    <n v="316.64"/>
    <n v="84.39"/>
    <n v="3.8"/>
    <n v="385"/>
  </r>
  <r>
    <n v="202203"/>
    <x v="190"/>
    <s v="生产部"/>
    <s v="主任级以下"/>
    <s v="DF-3052"/>
    <s v="装配电工"/>
    <s v="2019/11/15"/>
    <s v="计件工人"/>
    <x v="1"/>
    <n v="1900"/>
    <n v="6325.58"/>
    <n v="316.64"/>
    <n v="84.39"/>
    <n v="3.8"/>
    <n v="0"/>
  </r>
  <r>
    <n v="202203"/>
    <x v="191"/>
    <s v="生产部"/>
    <s v="主任级以下"/>
    <s v="DF-3076"/>
    <s v="装配电工"/>
    <s v="2020/02/24"/>
    <s v="计件工人"/>
    <x v="0"/>
    <n v="1900"/>
    <n v="6824.12"/>
    <n v="316.64"/>
    <n v="84.39"/>
    <n v="3.8"/>
    <n v="0"/>
  </r>
  <r>
    <n v="202203"/>
    <x v="192"/>
    <s v="生产部"/>
    <s v="主任级以下"/>
    <s v="DF-3121"/>
    <s v="仓管员"/>
    <s v="2020/05/08"/>
    <s v="计件工人"/>
    <x v="1"/>
    <n v="1900"/>
    <n v="4945.33"/>
    <n v="316.64"/>
    <n v="84.39"/>
    <n v="3.8"/>
    <n v="0"/>
  </r>
  <r>
    <n v="202203"/>
    <x v="193"/>
    <s v="生产部"/>
    <s v="主任级以下"/>
    <s v="DF-3126"/>
    <s v="装配钳工"/>
    <s v="2020/05/29"/>
    <s v="计件工人"/>
    <x v="1"/>
    <n v="1900"/>
    <n v="5381.32"/>
    <n v="316.64"/>
    <n v="84.39"/>
    <n v="3.8"/>
    <n v="0"/>
  </r>
  <r>
    <n v="202203"/>
    <x v="194"/>
    <s v="生产部"/>
    <s v="主任级以下"/>
    <s v="DF-3130"/>
    <s v="测试技师"/>
    <s v="2020/06/12"/>
    <s v="计件工人"/>
    <x v="0"/>
    <n v="1900"/>
    <n v="6002.06"/>
    <n v="316.64"/>
    <n v="84.39"/>
    <n v="3.8"/>
    <n v="0"/>
  </r>
  <r>
    <n v="202203"/>
    <x v="195"/>
    <s v="生产部"/>
    <s v="主任级以下"/>
    <s v="DF-3134"/>
    <s v="仓管员"/>
    <s v="2020/06/28"/>
    <s v="计件工人"/>
    <x v="1"/>
    <n v="1900"/>
    <n v="5502.29"/>
    <n v="316.64"/>
    <n v="84.39"/>
    <n v="3.8"/>
    <n v="0"/>
  </r>
  <r>
    <n v="202203"/>
    <x v="196"/>
    <s v="生产部"/>
    <s v="主任级以下"/>
    <s v="DF-3140"/>
    <s v="测试技师"/>
    <s v="2020/07/01"/>
    <s v="计件工人"/>
    <x v="0"/>
    <n v="1900"/>
    <n v="5200.13"/>
    <n v="316.64"/>
    <n v="84.39"/>
    <n v="3.8"/>
    <n v="100"/>
  </r>
  <r>
    <n v="202203"/>
    <x v="197"/>
    <s v="生产部"/>
    <s v="主任级以下"/>
    <s v="DF-3171"/>
    <s v="装配钳工"/>
    <s v="2020/08/31"/>
    <s v="计件工人"/>
    <x v="1"/>
    <n v="1900"/>
    <n v="7165.83"/>
    <n v="316.64"/>
    <n v="84.39"/>
    <n v="3.8"/>
    <n v="0"/>
  </r>
  <r>
    <n v="202203"/>
    <x v="198"/>
    <s v="生产部"/>
    <s v="主任级以下"/>
    <s v="DF-3166"/>
    <s v="装配钳工"/>
    <s v="2020/08/13"/>
    <s v="计件工人"/>
    <x v="1"/>
    <n v="1900"/>
    <n v="6455.03"/>
    <n v="316.64"/>
    <n v="84.39"/>
    <n v="3.8"/>
    <n v="0"/>
  </r>
  <r>
    <n v="202203"/>
    <x v="199"/>
    <s v="生产部"/>
    <s v="主任级以下"/>
    <s v="DF-3180"/>
    <s v="装配钳工"/>
    <s v="2020/09/21"/>
    <s v="计件工人"/>
    <x v="0"/>
    <n v="1900"/>
    <n v="7088.16"/>
    <n v="316.64"/>
    <n v="84.39"/>
    <n v="3.8"/>
    <n v="0"/>
  </r>
  <r>
    <n v="202203"/>
    <x v="200"/>
    <s v="生产部"/>
    <s v="主任级以下"/>
    <s v="DF-3177"/>
    <s v="装配钳工"/>
    <s v="2020/09/14"/>
    <s v="计件工人"/>
    <x v="1"/>
    <n v="1900"/>
    <n v="6508.59"/>
    <n v="316.64"/>
    <n v="84.39"/>
    <n v="3.8"/>
    <n v="0"/>
  </r>
  <r>
    <n v="202203"/>
    <x v="201"/>
    <s v="生产部"/>
    <s v="主任级以下"/>
    <s v="DF-3188"/>
    <s v="装配钳工"/>
    <s v="2020/10/12"/>
    <s v="计件工人"/>
    <x v="1"/>
    <n v="1900"/>
    <n v="5908.85"/>
    <n v="316.64"/>
    <n v="84.39"/>
    <n v="3.8"/>
    <n v="0"/>
  </r>
  <r>
    <n v="202203"/>
    <x v="202"/>
    <s v="生产部"/>
    <s v="主任级以下"/>
    <s v="DF-3190"/>
    <s v="装配电工学徒"/>
    <s v="2020/10/16"/>
    <s v="计件工人"/>
    <x v="1"/>
    <n v="1900"/>
    <n v="6104.1"/>
    <n v="316.64"/>
    <n v="84.39"/>
    <n v="3.8"/>
    <n v="0"/>
  </r>
  <r>
    <n v="202203"/>
    <x v="203"/>
    <s v="生产部"/>
    <s v="主任级以下"/>
    <s v="DF-3191"/>
    <s v="装配钳工班长"/>
    <s v="2020/10/16"/>
    <s v="计件工人"/>
    <x v="1"/>
    <n v="1900"/>
    <n v="7505.66"/>
    <n v="316.64"/>
    <n v="84.39"/>
    <n v="3.8"/>
    <n v="0"/>
  </r>
  <r>
    <n v="202203"/>
    <x v="204"/>
    <s v="生产部"/>
    <s v="主任级以下"/>
    <s v="DF-2100"/>
    <s v="测试班长"/>
    <s v="2015/06/25"/>
    <s v="计件工人"/>
    <x v="1"/>
    <n v="1900"/>
    <n v="7138.26"/>
    <n v="316.64"/>
    <n v="84.39"/>
    <n v="3.8"/>
    <n v="0"/>
  </r>
  <r>
    <n v="202203"/>
    <x v="205"/>
    <s v="生产部"/>
    <s v="主任级以下"/>
    <s v="DF-2441"/>
    <s v="测试技师"/>
    <s v="2017/06/20"/>
    <s v="计件工人"/>
    <x v="1"/>
    <n v="1900"/>
    <n v="6485.62"/>
    <n v="316.64"/>
    <n v="84.39"/>
    <n v="3.8"/>
    <n v="86"/>
  </r>
  <r>
    <n v="202203"/>
    <x v="206"/>
    <s v="生产部"/>
    <s v="主任级以下"/>
    <s v="DF-2804"/>
    <s v="测试技师"/>
    <s v="2018/07/02"/>
    <s v="计件工人"/>
    <x v="1"/>
    <n v="1900"/>
    <n v="5813.71"/>
    <n v="316.64"/>
    <n v="84.39"/>
    <n v="3.8"/>
    <n v="0"/>
  </r>
  <r>
    <n v="202203"/>
    <x v="207"/>
    <s v="生产部"/>
    <s v="主任级以下"/>
    <s v="DF-2910"/>
    <s v="测试技师"/>
    <s v="2019/03/11"/>
    <s v="计件工人"/>
    <x v="1"/>
    <n v="1900"/>
    <n v="6324.21"/>
    <n v="316.64"/>
    <n v="84.39"/>
    <n v="3.8"/>
    <n v="0"/>
  </r>
  <r>
    <n v="202203"/>
    <x v="208"/>
    <s v="生产部"/>
    <s v="主任级以下"/>
    <s v="DF-3232"/>
    <s v="装配钳工"/>
    <s v="2020/12/24"/>
    <s v="计件工人"/>
    <x v="1"/>
    <n v="1900"/>
    <n v="6942.33"/>
    <n v="316.64"/>
    <n v="84.39"/>
    <n v="3.8"/>
    <n v="0"/>
  </r>
  <r>
    <n v="202203"/>
    <x v="209"/>
    <s v="生产部"/>
    <s v="主任级以下"/>
    <s v="DF-3229"/>
    <s v="装配钳工"/>
    <s v="2020/12/21"/>
    <s v="计件工人"/>
    <x v="0"/>
    <n v="1900"/>
    <n v="5360.42"/>
    <n v="316.64"/>
    <n v="84.39"/>
    <n v="3.8"/>
    <n v="0"/>
  </r>
  <r>
    <n v="202203"/>
    <x v="210"/>
    <s v="生产部"/>
    <s v="主任级以下"/>
    <s v="DF-3245"/>
    <s v="仓管员"/>
    <s v="2021/01/12"/>
    <s v="计件工人"/>
    <x v="1"/>
    <n v="1900"/>
    <n v="4856.18"/>
    <n v="316.64"/>
    <n v="84.39"/>
    <n v="3.8"/>
    <n v="0"/>
  </r>
  <r>
    <n v="202203"/>
    <x v="211"/>
    <s v="生产部"/>
    <s v="主任级以下"/>
    <s v="DF-3252"/>
    <s v="仓管员"/>
    <s v="2021/01/25"/>
    <s v="计件工人"/>
    <x v="1"/>
    <n v="1900"/>
    <n v="3991.76"/>
    <n v="316.64"/>
    <n v="84.39"/>
    <n v="3.8"/>
    <n v="0"/>
  </r>
  <r>
    <n v="202203"/>
    <x v="212"/>
    <s v="生产部"/>
    <s v="主任级以下"/>
    <s v="DF-3299"/>
    <s v="仓管员"/>
    <s v="2021/03/26"/>
    <s v="计件工人"/>
    <x v="1"/>
    <n v="1900"/>
    <n v="4418.6000000000004"/>
    <n v="316.64"/>
    <n v="84.39"/>
    <n v="3.8"/>
    <n v="0"/>
  </r>
  <r>
    <n v="202203"/>
    <x v="213"/>
    <s v="生产部"/>
    <s v="主任级以下"/>
    <s v="DF-3287"/>
    <s v="仓管员"/>
    <s v="2021/03/15"/>
    <s v="计件工人"/>
    <x v="1"/>
    <n v="1900"/>
    <n v="3470"/>
    <n v="316.64"/>
    <n v="84.39"/>
    <n v="3.8"/>
    <n v="0"/>
  </r>
  <r>
    <n v="202203"/>
    <x v="214"/>
    <s v="生产部"/>
    <s v="主任级以下"/>
    <s v="DF-3274"/>
    <s v="仓管员"/>
    <s v="2021/03/08"/>
    <s v="计件工人"/>
    <x v="1"/>
    <n v="1900"/>
    <n v="3955.04"/>
    <n v="316.64"/>
    <n v="84.39"/>
    <n v="3.8"/>
    <n v="0"/>
  </r>
  <r>
    <n v="202203"/>
    <x v="215"/>
    <s v="生产部"/>
    <s v="主任级以下"/>
    <s v="DF-3273"/>
    <s v="装配电工"/>
    <s v="2021/03/05"/>
    <s v="计件工人"/>
    <x v="0"/>
    <n v="1900"/>
    <n v="5590.04"/>
    <n v="316.64"/>
    <n v="84.39"/>
    <n v="3.8"/>
    <n v="0"/>
  </r>
  <r>
    <n v="202203"/>
    <x v="216"/>
    <s v="生产部"/>
    <s v="主任级以下"/>
    <s v="DF-3272"/>
    <s v="装配电工"/>
    <s v="2021/03/04"/>
    <s v="计件工人"/>
    <x v="1"/>
    <n v="1900"/>
    <n v="5895.27"/>
    <n v="316.64"/>
    <n v="84.39"/>
    <n v="3.8"/>
    <n v="0"/>
  </r>
  <r>
    <n v="202203"/>
    <x v="217"/>
    <s v="生产部"/>
    <s v="主任级以下"/>
    <s v="DF-3321"/>
    <s v="装配钳工"/>
    <s v="2021/04/15"/>
    <s v="计件工人"/>
    <x v="1"/>
    <n v="1900"/>
    <n v="5455.32"/>
    <n v="316.64"/>
    <n v="84.39"/>
    <n v="3.8"/>
    <n v="0"/>
  </r>
  <r>
    <n v="202203"/>
    <x v="218"/>
    <s v="生产部"/>
    <s v="主任级以下"/>
    <s v="DF-3311"/>
    <s v="测试技师"/>
    <s v="2021/04/08"/>
    <s v="计件工人"/>
    <x v="0"/>
    <n v="1900"/>
    <n v="4515.82"/>
    <n v="316.64"/>
    <n v="84.39"/>
    <n v="3.8"/>
    <n v="0"/>
  </r>
  <r>
    <n v="202203"/>
    <x v="219"/>
    <s v="生产部"/>
    <s v="主任级以下"/>
    <s v="DF-3349"/>
    <s v="仓管员"/>
    <s v="2021/05/24"/>
    <s v="计件工人"/>
    <x v="1"/>
    <n v="1900"/>
    <n v="3997.41"/>
    <n v="316.64"/>
    <n v="84.39"/>
    <n v="3.8"/>
    <n v="0"/>
  </r>
  <r>
    <n v="202203"/>
    <x v="220"/>
    <s v="生产部"/>
    <s v="主任级以下"/>
    <s v="DF-3389"/>
    <s v="装配电工"/>
    <s v="2021/06/25"/>
    <s v="计件工人"/>
    <x v="1"/>
    <n v="1900"/>
    <n v="5565.53"/>
    <n v="316.64"/>
    <n v="84.39"/>
    <n v="3.8"/>
    <n v="0"/>
  </r>
  <r>
    <n v="202203"/>
    <x v="221"/>
    <s v="生产部"/>
    <s v="主任级以下"/>
    <s v="DF-3375"/>
    <s v="装配钳工"/>
    <s v="2021/06/18"/>
    <s v="计件工人"/>
    <x v="12"/>
    <n v="1900"/>
    <n v="1134.28"/>
    <n v="0"/>
    <n v="0"/>
    <n v="0"/>
    <n v="0"/>
  </r>
  <r>
    <n v="202203"/>
    <x v="222"/>
    <s v="生产部"/>
    <s v="主任级以下"/>
    <s v="DF-3261"/>
    <s v="装配钳工"/>
    <s v="2021/02/26"/>
    <s v="计件工人"/>
    <x v="1"/>
    <n v="1900"/>
    <n v="5135.34"/>
    <n v="316.64"/>
    <n v="84.39"/>
    <n v="3.8"/>
    <n v="0"/>
  </r>
  <r>
    <n v="202203"/>
    <x v="223"/>
    <s v="生产部"/>
    <s v="主任级以下"/>
    <s v="DF-3432"/>
    <s v="装配钳工"/>
    <s v="2021/07/17"/>
    <s v="计件工人"/>
    <x v="1"/>
    <n v="1900"/>
    <n v="6236.63"/>
    <n v="316.64"/>
    <n v="84.39"/>
    <n v="3.8"/>
    <n v="0"/>
  </r>
  <r>
    <n v="202203"/>
    <x v="224"/>
    <s v="生产部"/>
    <s v="主任级以下"/>
    <s v="DF-3398"/>
    <s v="装配钳工"/>
    <s v="2021/07/02"/>
    <s v="计件工人"/>
    <x v="1"/>
    <n v="1900"/>
    <n v="6987.33"/>
    <n v="316.64"/>
    <n v="84.39"/>
    <n v="3.8"/>
    <n v="0"/>
  </r>
  <r>
    <n v="202203"/>
    <x v="225"/>
    <s v="生产部"/>
    <s v="主任级以下"/>
    <s v="DF-3397"/>
    <s v="装配钳工"/>
    <s v="2021/07/01"/>
    <s v="计件工人"/>
    <x v="1"/>
    <n v="1900"/>
    <n v="6433.7"/>
    <n v="316.64"/>
    <n v="84.39"/>
    <n v="3.8"/>
    <n v="0"/>
  </r>
  <r>
    <n v="202203"/>
    <x v="226"/>
    <s v="生产部"/>
    <s v="主任级以下"/>
    <s v="DF-3396"/>
    <s v="装配钳工"/>
    <s v="2021/07/01"/>
    <s v="计件工人"/>
    <x v="1"/>
    <n v="1900"/>
    <n v="6809.05"/>
    <n v="316.64"/>
    <n v="84.39"/>
    <n v="3.8"/>
    <n v="0"/>
  </r>
  <r>
    <n v="202203"/>
    <x v="227"/>
    <s v="生产部"/>
    <s v="主任级以下"/>
    <s v="DF-3439"/>
    <s v="装配电工"/>
    <s v="2021/07/29"/>
    <s v="计件工人"/>
    <x v="1"/>
    <n v="1900"/>
    <n v="5754.03"/>
    <n v="316.64"/>
    <n v="84.39"/>
    <n v="3.8"/>
    <n v="0"/>
  </r>
  <r>
    <n v="202203"/>
    <x v="228"/>
    <s v="生产部"/>
    <s v="主任级以下"/>
    <s v="DF-3499"/>
    <s v="装配钳工"/>
    <s v="2021/09/13"/>
    <s v="计件工人"/>
    <x v="1"/>
    <n v="1900"/>
    <n v="5583.83"/>
    <n v="316.64"/>
    <n v="84.39"/>
    <n v="3.8"/>
    <n v="0"/>
  </r>
  <r>
    <n v="202203"/>
    <x v="229"/>
    <s v="生产部"/>
    <s v="主任级以下"/>
    <s v="DF-3511"/>
    <s v="装配钳工"/>
    <s v="2021/09/24"/>
    <s v="计件工人"/>
    <x v="1"/>
    <n v="1900"/>
    <n v="6440.13"/>
    <n v="316.64"/>
    <n v="84.39"/>
    <n v="3.8"/>
    <n v="0"/>
  </r>
  <r>
    <n v="202203"/>
    <x v="230"/>
    <s v="生产部"/>
    <s v="主任级以下"/>
    <s v="DF-3521"/>
    <s v="装配钳工"/>
    <s v="2021/09/30"/>
    <s v="计件工人"/>
    <x v="1"/>
    <n v="1900"/>
    <n v="6723.1"/>
    <n v="316.64"/>
    <n v="84.39"/>
    <n v="3.8"/>
    <n v="0"/>
  </r>
  <r>
    <n v="202203"/>
    <x v="231"/>
    <s v="生产部"/>
    <s v="主任级以下"/>
    <s v="DF-3522"/>
    <s v="装配钳工"/>
    <s v="2021/09/30"/>
    <s v="计件工人"/>
    <x v="1"/>
    <n v="1900"/>
    <n v="7240.62"/>
    <n v="316.64"/>
    <n v="84.39"/>
    <n v="3.8"/>
    <n v="0"/>
  </r>
  <r>
    <n v="202203"/>
    <x v="232"/>
    <s v="生产部"/>
    <s v="主任级以下"/>
    <s v="DF-3553"/>
    <s v="装配钳工"/>
    <s v="2021/10/27"/>
    <s v="计件工人"/>
    <x v="1"/>
    <n v="1900"/>
    <n v="5397.63"/>
    <n v="316.64"/>
    <n v="84.39"/>
    <n v="3.8"/>
    <n v="0"/>
  </r>
  <r>
    <n v="202203"/>
    <x v="233"/>
    <s v="生产部"/>
    <s v="主任级以下"/>
    <s v="DF-3529"/>
    <s v="装配钳工"/>
    <s v="2021/10/12"/>
    <s v="计件工人"/>
    <x v="1"/>
    <n v="1900"/>
    <n v="5678.41"/>
    <n v="316.64"/>
    <n v="84.39"/>
    <n v="3.8"/>
    <n v="0"/>
  </r>
  <r>
    <n v="202203"/>
    <x v="234"/>
    <s v="生产部"/>
    <s v="主任级以下"/>
    <s v="DF-3534"/>
    <s v="装配钳工"/>
    <s v="2021/10/12"/>
    <s v="计件工人"/>
    <x v="1"/>
    <n v="1900"/>
    <n v="6315.03"/>
    <n v="316.64"/>
    <n v="84.39"/>
    <n v="3.8"/>
    <n v="0"/>
  </r>
  <r>
    <n v="202203"/>
    <x v="236"/>
    <s v="生产部"/>
    <s v="主任级以下"/>
    <s v="DF-3394"/>
    <s v="装配电工"/>
    <s v="2021/06/30"/>
    <s v="计时工人"/>
    <x v="1"/>
    <n v="1900"/>
    <n v="5017.9799999999996"/>
    <n v="316.64"/>
    <n v="84.39"/>
    <n v="3.8"/>
    <n v="0"/>
  </r>
  <r>
    <n v="202203"/>
    <x v="237"/>
    <s v="生产部"/>
    <s v="主任级以下"/>
    <s v="DF-3393"/>
    <s v="装配电工"/>
    <s v="2021/06/29"/>
    <s v="计时工人"/>
    <x v="1"/>
    <n v="1900"/>
    <n v="5715.09"/>
    <n v="316.64"/>
    <n v="84.39"/>
    <n v="3.8"/>
    <n v="0"/>
  </r>
  <r>
    <n v="202203"/>
    <x v="238"/>
    <s v="生产部"/>
    <s v="主任级以下"/>
    <s v="DF-3361"/>
    <s v="装配电工"/>
    <s v="2021/06/03"/>
    <s v="计时工人"/>
    <x v="1"/>
    <n v="1900"/>
    <n v="4867.3599999999997"/>
    <n v="316.64"/>
    <n v="84.39"/>
    <n v="3.8"/>
    <n v="0"/>
  </r>
  <r>
    <n v="202203"/>
    <x v="115"/>
    <s v="生产部"/>
    <s v="主任级以下"/>
    <s v="DF-3443"/>
    <s v="装配电工学徒"/>
    <s v="2021/07/30"/>
    <s v="计件工人"/>
    <x v="1"/>
    <n v="1900"/>
    <n v="5255.57"/>
    <n v="316.64"/>
    <n v="84.39"/>
    <n v="3.8"/>
    <n v="0"/>
  </r>
  <r>
    <n v="202204"/>
    <x v="0"/>
    <s v="售后服务部"/>
    <s v="部长级及以上"/>
    <s v="DF-2389"/>
    <s v="服务经理"/>
    <s v="2017/04/01"/>
    <n v="0"/>
    <x v="1"/>
    <n v="39267.5"/>
    <n v="44967.5"/>
    <n v="316.64"/>
    <n v="84.39"/>
    <n v="3.8"/>
    <n v="0"/>
  </r>
  <r>
    <n v="202204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4"/>
    <x v="2"/>
    <s v="研发部"/>
    <s v="主任级"/>
    <s v="DF-0793"/>
    <s v="电气主管"/>
    <s v="2010/07/08"/>
    <n v="0"/>
    <x v="1"/>
    <n v="5544"/>
    <n v="12956.1"/>
    <n v="316.64"/>
    <n v="84.39"/>
    <n v="3.8"/>
    <n v="85.5"/>
  </r>
  <r>
    <n v="202204"/>
    <x v="3"/>
    <s v="研发部"/>
    <s v="主任级"/>
    <s v="DF-0148"/>
    <s v="机械研发主管"/>
    <s v="2005/09/09"/>
    <n v="0"/>
    <x v="0"/>
    <n v="5544"/>
    <n v="12830.8"/>
    <n v="316.64"/>
    <n v="84.39"/>
    <n v="3.8"/>
    <n v="125"/>
  </r>
  <r>
    <n v="202204"/>
    <x v="4"/>
    <s v="销售部"/>
    <s v="主任级以下"/>
    <s v="DF-2191"/>
    <s v="市场运营主管"/>
    <s v="2016/04/14"/>
    <n v="0"/>
    <x v="0"/>
    <n v="3200"/>
    <n v="10840.94"/>
    <n v="316.64"/>
    <n v="84.39"/>
    <n v="3.8"/>
    <n v="86"/>
  </r>
  <r>
    <n v="202204"/>
    <x v="5"/>
    <s v="人力资源部"/>
    <s v="主任级以下"/>
    <s v="DF-2649"/>
    <s v="清洁工"/>
    <s v="2018/02/01"/>
    <n v="0"/>
    <x v="1"/>
    <n v="1900"/>
    <n v="4008.25"/>
    <n v="0"/>
    <n v="0"/>
    <n v="0"/>
    <n v="0"/>
  </r>
  <r>
    <n v="202204"/>
    <x v="6"/>
    <s v="人力资源部"/>
    <s v="主任级以下"/>
    <s v="DF-2697"/>
    <s v="商务司机"/>
    <s v="2018/03/19"/>
    <n v="0"/>
    <x v="1"/>
    <n v="1900"/>
    <n v="5160.3"/>
    <n v="316.64"/>
    <n v="84.39"/>
    <n v="3.8"/>
    <n v="0"/>
  </r>
  <r>
    <n v="202204"/>
    <x v="7"/>
    <s v="研发部"/>
    <s v="主任级以下"/>
    <s v="DF-2077"/>
    <s v="电气硬件工程师"/>
    <s v="2015/04/25"/>
    <n v="0"/>
    <x v="1"/>
    <n v="5746"/>
    <n v="13923.5"/>
    <n v="316.64"/>
    <n v="84.39"/>
    <n v="3.8"/>
    <n v="500"/>
  </r>
  <r>
    <n v="202204"/>
    <x v="8"/>
    <s v="研发部"/>
    <s v="主任级以下"/>
    <s v="DF-2701"/>
    <s v="翻译员"/>
    <s v="2018/03/21"/>
    <n v="0"/>
    <x v="1"/>
    <n v="2440"/>
    <n v="6380.8"/>
    <n v="316.64"/>
    <n v="84.39"/>
    <n v="3.8"/>
    <n v="95"/>
  </r>
  <r>
    <n v="202204"/>
    <x v="9"/>
    <s v="研发部"/>
    <s v="主任级以下"/>
    <s v="DF-0755"/>
    <s v="研发部主管"/>
    <s v="2010/06/21"/>
    <n v="0"/>
    <x v="0"/>
    <n v="5389"/>
    <n v="12791.5"/>
    <n v="316.64"/>
    <n v="84.39"/>
    <n v="3.8"/>
    <n v="500"/>
  </r>
  <r>
    <n v="202204"/>
    <x v="10"/>
    <s v="研发部"/>
    <s v="主任级以下"/>
    <s v="DF-0536"/>
    <s v="机械研发工程师"/>
    <s v="2009/10/10"/>
    <n v="0"/>
    <x v="1"/>
    <n v="2671"/>
    <n v="6881"/>
    <n v="316.64"/>
    <n v="84.39"/>
    <n v="3.8"/>
    <n v="500"/>
  </r>
  <r>
    <n v="202204"/>
    <x v="11"/>
    <s v="研发部"/>
    <s v="主任级以下"/>
    <s v="DF-1996"/>
    <s v="机械研发工程师"/>
    <s v="2015/01/10"/>
    <n v="0"/>
    <x v="0"/>
    <n v="5746"/>
    <n v="13961.37"/>
    <n v="316.64"/>
    <n v="84.39"/>
    <n v="3.8"/>
    <n v="500"/>
  </r>
  <r>
    <n v="202204"/>
    <x v="12"/>
    <s v="研发部"/>
    <s v="主任级以下"/>
    <s v="DF-2008"/>
    <s v="Syncro软件工程师"/>
    <s v="2015/03/02"/>
    <n v="0"/>
    <x v="1"/>
    <n v="5544"/>
    <n v="12868.44"/>
    <n v="316.64"/>
    <n v="84.39"/>
    <n v="3.8"/>
    <n v="500"/>
  </r>
  <r>
    <n v="202204"/>
    <x v="13"/>
    <s v="售后服务部"/>
    <s v="主任级以下"/>
    <s v="DF-2342"/>
    <s v="机械服务安装技师"/>
    <s v="2017/01/03"/>
    <n v="0"/>
    <x v="1"/>
    <n v="3263"/>
    <n v="8607.92"/>
    <n v="316.64"/>
    <n v="84.39"/>
    <n v="3.8"/>
    <n v="0"/>
  </r>
  <r>
    <n v="202204"/>
    <x v="14"/>
    <s v="生产部"/>
    <s v="主任级以下"/>
    <s v="DF-0073"/>
    <s v="质检组长"/>
    <s v="2007/10/11"/>
    <s v="计时工人"/>
    <x v="0"/>
    <n v="2132"/>
    <n v="8209.2000000000007"/>
    <n v="316.64"/>
    <n v="84.39"/>
    <n v="3.8"/>
    <n v="85.5"/>
  </r>
  <r>
    <n v="202204"/>
    <x v="15"/>
    <s v="物控部"/>
    <s v="主任级"/>
    <s v="DF-1959"/>
    <s v="PPC经理"/>
    <s v="2014/10/27"/>
    <n v="0"/>
    <x v="1"/>
    <n v="4576"/>
    <n v="11016"/>
    <n v="316.64"/>
    <n v="84.39"/>
    <n v="3.8"/>
    <n v="0"/>
  </r>
  <r>
    <n v="202204"/>
    <x v="16"/>
    <s v="销售部"/>
    <s v="主任级以下"/>
    <s v="DF-1943"/>
    <s v="区域销售总监"/>
    <s v="2014/10/13"/>
    <n v="0"/>
    <x v="1"/>
    <n v="5500"/>
    <n v="15605.5"/>
    <n v="316.64"/>
    <n v="84.39"/>
    <n v="3.8"/>
    <n v="960"/>
  </r>
  <r>
    <n v="202204"/>
    <x v="17"/>
    <s v="生产部"/>
    <s v="主任级"/>
    <s v="DF-2061"/>
    <s v="车间主任"/>
    <s v="2015/04/02"/>
    <n v="0"/>
    <x v="1"/>
    <n v="5000"/>
    <n v="12976.4"/>
    <n v="316.64"/>
    <n v="84.39"/>
    <n v="3.8"/>
    <n v="1500"/>
  </r>
  <r>
    <n v="202204"/>
    <x v="18"/>
    <s v="售后服务部"/>
    <s v="主任级以下"/>
    <s v="DF-2107"/>
    <s v="高级电气服务工程师"/>
    <s v="2015/07/06"/>
    <n v="0"/>
    <x v="1"/>
    <n v="5222"/>
    <n v="15750.34"/>
    <n v="316.64"/>
    <n v="84.39"/>
    <n v="3.8"/>
    <n v="750"/>
  </r>
  <r>
    <n v="202204"/>
    <x v="19"/>
    <s v="售后服务部"/>
    <s v="主任级以下"/>
    <s v="DF-2371"/>
    <s v="电气服务安装技师"/>
    <s v="2017/03/03"/>
    <n v="0"/>
    <x v="1"/>
    <n v="2332"/>
    <n v="7045.96"/>
    <n v="316.64"/>
    <n v="84.39"/>
    <n v="3.8"/>
    <n v="0"/>
  </r>
  <r>
    <n v="202204"/>
    <x v="20"/>
    <s v="售后服务部"/>
    <s v="主任级以下"/>
    <s v="DF-1715"/>
    <s v="机械安装服务技师"/>
    <s v="2013/11/11"/>
    <n v="0"/>
    <x v="1"/>
    <n v="2993"/>
    <n v="7702.33"/>
    <n v="316.64"/>
    <n v="84.39"/>
    <n v="3.8"/>
    <n v="0"/>
  </r>
  <r>
    <n v="202204"/>
    <x v="21"/>
    <s v="售后服务部"/>
    <s v="主任级以下"/>
    <s v="DF-2166"/>
    <s v="机械服务安装技师"/>
    <s v="2016/02/22"/>
    <n v="0"/>
    <x v="1"/>
    <n v="3263"/>
    <n v="10235.51"/>
    <n v="316.64"/>
    <n v="84.39"/>
    <n v="3.8"/>
    <n v="0"/>
  </r>
  <r>
    <n v="202204"/>
    <x v="22"/>
    <s v="生产部"/>
    <s v="主任级"/>
    <s v="DF-2669"/>
    <s v="电气车间主任"/>
    <s v="2018/03/01"/>
    <n v="0"/>
    <x v="1"/>
    <n v="4000"/>
    <n v="10536.3"/>
    <n v="316.64"/>
    <n v="84.39"/>
    <n v="3.8"/>
    <n v="0"/>
  </r>
  <r>
    <n v="202204"/>
    <x v="23"/>
    <s v="售后服务部"/>
    <s v="主任级以下"/>
    <s v="DF-2774"/>
    <s v="售后服务主管"/>
    <s v="2018/05/29"/>
    <n v="0"/>
    <x v="1"/>
    <n v="5519"/>
    <n v="13659.9"/>
    <n v="316.64"/>
    <n v="84.39"/>
    <n v="3.8"/>
    <n v="457.5"/>
  </r>
  <r>
    <n v="202204"/>
    <x v="24"/>
    <s v="售后服务部"/>
    <s v="主任级以下"/>
    <s v="DF-2777"/>
    <s v="机械服务工程师"/>
    <s v="2018/06/01"/>
    <n v="0"/>
    <x v="1"/>
    <n v="5519"/>
    <n v="14214.13"/>
    <n v="316.64"/>
    <n v="84.39"/>
    <n v="3.8"/>
    <n v="0"/>
  </r>
  <r>
    <n v="202204"/>
    <x v="25"/>
    <s v="销售部"/>
    <s v="主任级以下"/>
    <s v="DF-2800"/>
    <s v="销售跟单"/>
    <s v="2018/07/02"/>
    <n v="0"/>
    <x v="0"/>
    <n v="2020"/>
    <n v="7619.84"/>
    <n v="316.64"/>
    <n v="84.39"/>
    <n v="3.8"/>
    <n v="0"/>
  </r>
  <r>
    <n v="202204"/>
    <x v="26"/>
    <s v="售后服务部"/>
    <s v="部长级及以上"/>
    <s v="DF-2838"/>
    <s v="售后服务经理"/>
    <s v="2018/09/10"/>
    <n v="0"/>
    <x v="1"/>
    <n v="8020"/>
    <n v="16963.3"/>
    <n v="316.64"/>
    <n v="84.39"/>
    <n v="3.8"/>
    <n v="0"/>
  </r>
  <r>
    <n v="202204"/>
    <x v="27"/>
    <s v="总经办"/>
    <s v="主任级"/>
    <s v="DF-2854"/>
    <s v="总经理助理"/>
    <s v="2018/10/22"/>
    <n v="0"/>
    <x v="1"/>
    <n v="5896"/>
    <n v="12002.5"/>
    <n v="316.64"/>
    <n v="84.39"/>
    <n v="3.8"/>
    <n v="1474"/>
  </r>
  <r>
    <n v="202204"/>
    <x v="28"/>
    <s v="研发部"/>
    <s v="主任级以下"/>
    <s v="DF-2856"/>
    <s v="初级电气研发工程师"/>
    <s v="2018/10/23"/>
    <n v="0"/>
    <x v="0"/>
    <n v="4133"/>
    <n v="9359.23"/>
    <n v="316.64"/>
    <n v="84.39"/>
    <n v="3.8"/>
    <n v="300"/>
  </r>
  <r>
    <n v="202204"/>
    <x v="29"/>
    <s v="售后服务部"/>
    <s v="主任级以下"/>
    <s v="DF-2872"/>
    <s v="售后服务专员"/>
    <s v="2018/11/21"/>
    <n v="0"/>
    <x v="1"/>
    <n v="3038"/>
    <n v="7851.99"/>
    <n v="316.64"/>
    <n v="84.39"/>
    <n v="3.8"/>
    <n v="0"/>
  </r>
  <r>
    <n v="202204"/>
    <x v="30"/>
    <s v="销售部"/>
    <s v="经理"/>
    <s v="DF-2881"/>
    <s v="区域销售总监"/>
    <s v="2018/12/12"/>
    <n v="0"/>
    <x v="1"/>
    <n v="8800"/>
    <n v="40105.43"/>
    <n v="298.08"/>
    <n v="74.52"/>
    <n v="14.9"/>
    <n v="890"/>
  </r>
  <r>
    <n v="202204"/>
    <x v="31"/>
    <s v="物控部"/>
    <s v="主任级以下"/>
    <s v="DF-2886"/>
    <s v="采购专员"/>
    <s v="2018/12/27"/>
    <n v="0"/>
    <x v="1"/>
    <n v="2532"/>
    <n v="6224.12"/>
    <n v="316.64"/>
    <n v="84.39"/>
    <n v="3.8"/>
    <n v="0"/>
  </r>
  <r>
    <n v="202204"/>
    <x v="32"/>
    <s v="研发部"/>
    <s v="主任级以下"/>
    <s v="DF-2799"/>
    <s v="初级机械工程师"/>
    <s v="2019/02/01"/>
    <n v="0"/>
    <x v="0"/>
    <n v="2369"/>
    <n v="4353.8999999999996"/>
    <n v="316.64"/>
    <n v="84.39"/>
    <n v="3.8"/>
    <n v="0"/>
  </r>
  <r>
    <n v="202204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4"/>
    <x v="34"/>
    <s v="生产部"/>
    <s v="主任级以下"/>
    <s v="DF-2916"/>
    <s v="质检员"/>
    <s v="2019/03/19"/>
    <s v="计时工人"/>
    <x v="1"/>
    <n v="2120"/>
    <n v="7958.37"/>
    <n v="316.64"/>
    <n v="84.39"/>
    <n v="3.8"/>
    <n v="0"/>
  </r>
  <r>
    <n v="202204"/>
    <x v="37"/>
    <s v="研发部"/>
    <s v="主任级以下"/>
    <s v="DF-2930"/>
    <s v="机械工程师"/>
    <s v="2019/04/22"/>
    <n v="0"/>
    <x v="1"/>
    <n v="4536"/>
    <n v="10471.5"/>
    <n v="316.64"/>
    <n v="84.39"/>
    <n v="3.8"/>
    <n v="300"/>
  </r>
  <r>
    <n v="202204"/>
    <x v="38"/>
    <s v="售后服务部"/>
    <s v="主任级以下"/>
    <s v="DF-2931"/>
    <s v="机械服务安装技师"/>
    <s v="2019/04/23"/>
    <n v="0"/>
    <x v="1"/>
    <n v="2363"/>
    <n v="6459.27"/>
    <n v="316.64"/>
    <n v="84.39"/>
    <n v="3.8"/>
    <n v="0"/>
  </r>
  <r>
    <n v="202204"/>
    <x v="39"/>
    <s v="生产部"/>
    <s v="主任级以下"/>
    <s v="DF-2932"/>
    <s v="仓库文员"/>
    <s v="2019/04/24"/>
    <s v="计时工人"/>
    <x v="1"/>
    <n v="1900"/>
    <n v="4462.1499999999996"/>
    <n v="316.64"/>
    <n v="84.39"/>
    <n v="3.8"/>
    <n v="0"/>
  </r>
  <r>
    <n v="202204"/>
    <x v="40"/>
    <s v="生产部"/>
    <s v="主任级"/>
    <s v="DF-2939"/>
    <s v="品质主管"/>
    <s v="2019/05/13"/>
    <n v="0"/>
    <x v="1"/>
    <n v="5632"/>
    <n v="12253.5"/>
    <n v="316.64"/>
    <n v="84.39"/>
    <n v="3.8"/>
    <n v="0"/>
  </r>
  <r>
    <n v="202204"/>
    <x v="42"/>
    <s v="物控部"/>
    <s v="主任级以下"/>
    <s v="DF-2960"/>
    <s v="计划助理"/>
    <s v="2019/06/24"/>
    <n v="0"/>
    <x v="1"/>
    <n v="1958"/>
    <n v="5162.3"/>
    <n v="316.64"/>
    <n v="84.39"/>
    <n v="3.8"/>
    <n v="0"/>
  </r>
  <r>
    <n v="202204"/>
    <x v="43"/>
    <s v="物控部"/>
    <s v="主任级以下"/>
    <s v="DF-2963"/>
    <s v="采购专员"/>
    <s v="2019/06/27"/>
    <n v="0"/>
    <x v="1"/>
    <n v="3280"/>
    <n v="8994.83"/>
    <n v="316.64"/>
    <n v="84.39"/>
    <n v="3.8"/>
    <n v="0"/>
  </r>
  <r>
    <n v="202204"/>
    <x v="44"/>
    <s v="售后服务部"/>
    <s v="主任级以下"/>
    <s v="DF-2974"/>
    <s v="电气服务安装技师"/>
    <s v="2019/07/16"/>
    <n v="0"/>
    <x v="1"/>
    <n v="2993"/>
    <n v="7321.02"/>
    <n v="316.64"/>
    <n v="84.39"/>
    <n v="3.8"/>
    <n v="0"/>
  </r>
  <r>
    <n v="202204"/>
    <x v="45"/>
    <s v="售后服务部"/>
    <s v="主任级以下"/>
    <s v="DF-2986"/>
    <s v="初级电气安装服务技师"/>
    <s v="2019/07/30"/>
    <n v="0"/>
    <x v="1"/>
    <n v="2475"/>
    <n v="6248.06"/>
    <n v="316.64"/>
    <n v="84.39"/>
    <n v="3.8"/>
    <n v="0"/>
  </r>
  <r>
    <n v="202204"/>
    <x v="46"/>
    <s v="售后服务部"/>
    <s v="主任级以下"/>
    <s v="DF-3017"/>
    <s v="软件工程师"/>
    <s v="2019/09/25"/>
    <n v="0"/>
    <x v="0"/>
    <n v="3600"/>
    <n v="7897.31"/>
    <n v="316.64"/>
    <n v="84.39"/>
    <n v="3.8"/>
    <n v="500"/>
  </r>
  <r>
    <n v="202204"/>
    <x v="47"/>
    <s v="售后服务部"/>
    <s v="主任级以下"/>
    <s v="DF-3021"/>
    <s v="电气服务安装技师"/>
    <s v="2019/10/10"/>
    <n v="0"/>
    <x v="1"/>
    <n v="2993"/>
    <n v="7163.23"/>
    <n v="316.64"/>
    <n v="84.39"/>
    <n v="3.8"/>
    <n v="350"/>
  </r>
  <r>
    <n v="202204"/>
    <x v="48"/>
    <s v="物控部"/>
    <s v="经理"/>
    <s v="DF-3062"/>
    <s v="采购经理"/>
    <s v="2019/12/12"/>
    <n v="0"/>
    <x v="1"/>
    <n v="5200"/>
    <n v="10826"/>
    <n v="316.64"/>
    <n v="84.39"/>
    <n v="3.8"/>
    <n v="520"/>
  </r>
  <r>
    <n v="202204"/>
    <x v="49"/>
    <s v="销售部"/>
    <s v="主任级以下"/>
    <s v="DF-3068"/>
    <s v="区域销售经理"/>
    <s v="2020/01/06"/>
    <n v="0"/>
    <x v="1"/>
    <n v="3000"/>
    <n v="39115.08"/>
    <n v="316.64"/>
    <n v="84.39"/>
    <n v="3.8"/>
    <n v="0"/>
  </r>
  <r>
    <n v="202204"/>
    <x v="50"/>
    <s v="生产部"/>
    <s v="主任级以下"/>
    <s v="DF-3077"/>
    <s v="安全环保专员"/>
    <s v="2020/02/10"/>
    <n v="0"/>
    <x v="1"/>
    <n v="2240"/>
    <n v="6495.9"/>
    <n v="316.64"/>
    <n v="84.39"/>
    <n v="3.8"/>
    <n v="0"/>
  </r>
  <r>
    <n v="202204"/>
    <x v="51"/>
    <s v="售后服务部"/>
    <s v="主任级以下"/>
    <s v="DF-3080"/>
    <s v="项目工程师"/>
    <s v="2020/03/11"/>
    <n v="0"/>
    <x v="1"/>
    <n v="3800"/>
    <n v="10410.17"/>
    <n v="316.64"/>
    <n v="84.39"/>
    <n v="3.8"/>
    <n v="475"/>
  </r>
  <r>
    <n v="202204"/>
    <x v="52"/>
    <s v="售后服务部"/>
    <s v="经理"/>
    <s v="DF-3086"/>
    <s v="上海服务中心经理"/>
    <s v="2020/03/20"/>
    <n v="0"/>
    <x v="1"/>
    <n v="11800"/>
    <n v="28358"/>
    <n v="0"/>
    <n v="0"/>
    <n v="0"/>
    <n v="0"/>
  </r>
  <r>
    <n v="202204"/>
    <x v="53"/>
    <s v="研发部"/>
    <s v="主任级以下"/>
    <s v="DF-3087"/>
    <s v="软件工程师"/>
    <s v="2020/03/18"/>
    <n v="0"/>
    <x v="1"/>
    <n v="4536"/>
    <n v="10210.4"/>
    <n v="316.64"/>
    <n v="84.39"/>
    <n v="3.8"/>
    <n v="500"/>
  </r>
  <r>
    <n v="202204"/>
    <x v="54"/>
    <s v="售后服务部"/>
    <s v="主任级以下"/>
    <s v="DF-3104"/>
    <s v="机械服务工程师"/>
    <s v="2020/04/01"/>
    <n v="0"/>
    <x v="1"/>
    <n v="2993"/>
    <n v="7080.61"/>
    <n v="316.64"/>
    <n v="84.39"/>
    <n v="3.8"/>
    <n v="500"/>
  </r>
  <r>
    <n v="202204"/>
    <x v="55"/>
    <s v="研发部"/>
    <s v="主任级以下"/>
    <s v="DF-3109"/>
    <s v="初级机械工程师"/>
    <s v="2020/04/08"/>
    <n v="0"/>
    <x v="1"/>
    <n v="3326"/>
    <n v="7628.4"/>
    <n v="316.64"/>
    <n v="84.39"/>
    <n v="3.8"/>
    <n v="0"/>
  </r>
  <r>
    <n v="202204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4"/>
    <x v="57"/>
    <s v="售后服务部"/>
    <s v="主任级以下"/>
    <s v="DF-3119"/>
    <s v="机械服务助理工程师"/>
    <s v="2020/05/07"/>
    <n v="0"/>
    <x v="1"/>
    <n v="2250"/>
    <n v="6084.91"/>
    <n v="316.64"/>
    <n v="84.39"/>
    <n v="3.8"/>
    <n v="0"/>
  </r>
  <r>
    <n v="202204"/>
    <x v="58"/>
    <s v="售后服务部"/>
    <s v="主任级以下"/>
    <s v="DF-3135"/>
    <s v="机械服务助理工程师"/>
    <s v="2020/07/01"/>
    <n v="0"/>
    <x v="1"/>
    <n v="2138"/>
    <n v="5560.78"/>
    <n v="316.64"/>
    <n v="84.39"/>
    <n v="3.8"/>
    <n v="0"/>
  </r>
  <r>
    <n v="202204"/>
    <x v="59"/>
    <s v="售后服务部"/>
    <s v="主任级以下"/>
    <s v="DF-3136"/>
    <s v="电气服务助理工程师"/>
    <s v="2020/07/27"/>
    <n v="0"/>
    <x v="1"/>
    <n v="2000"/>
    <n v="5586.83"/>
    <n v="316.64"/>
    <n v="84.39"/>
    <n v="3.8"/>
    <n v="0"/>
  </r>
  <r>
    <n v="202204"/>
    <x v="60"/>
    <s v="人力资源部"/>
    <s v="主任级以下"/>
    <s v="DF-3151"/>
    <s v="人力资源专员"/>
    <s v="2020/07/21"/>
    <n v="0"/>
    <x v="1"/>
    <n v="2400"/>
    <n v="6584"/>
    <n v="316.64"/>
    <n v="84.39"/>
    <n v="3.8"/>
    <n v="0"/>
  </r>
  <r>
    <n v="202204"/>
    <x v="61"/>
    <s v="售后服务部"/>
    <s v="主任级以下"/>
    <s v="DF-3152"/>
    <s v="软件工程师"/>
    <s v="2020/07/21"/>
    <n v="0"/>
    <x v="1"/>
    <n v="2475"/>
    <n v="6254.38"/>
    <n v="316.64"/>
    <n v="84.39"/>
    <n v="3.8"/>
    <n v="0"/>
  </r>
  <r>
    <n v="202204"/>
    <x v="62"/>
    <s v="人力资源部"/>
    <s v="经理级"/>
    <s v="DF-3170"/>
    <s v="人力资源经理"/>
    <s v="2020/08/24"/>
    <n v="0"/>
    <x v="1"/>
    <n v="5632"/>
    <n v="12503.5"/>
    <n v="316.64"/>
    <n v="84.39"/>
    <n v="3.8"/>
    <n v="86"/>
  </r>
  <r>
    <n v="202204"/>
    <x v="63"/>
    <s v="生产部"/>
    <s v="主任级以下"/>
    <s v="DF-3168"/>
    <s v="质检员"/>
    <s v="2020/08/20"/>
    <s v="计时工人"/>
    <x v="1"/>
    <n v="2132"/>
    <n v="7432.49"/>
    <n v="316.64"/>
    <n v="84.39"/>
    <n v="3.8"/>
    <n v="0"/>
  </r>
  <r>
    <n v="202204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4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4"/>
    <x v="66"/>
    <s v="售后服务部"/>
    <s v="主任级以下"/>
    <s v="DF-3158"/>
    <s v="机械服务工程师"/>
    <s v="2020/08/03"/>
    <n v="0"/>
    <x v="1"/>
    <n v="2723"/>
    <n v="7192.96"/>
    <n v="316.64"/>
    <n v="84.39"/>
    <n v="3.8"/>
    <n v="0"/>
  </r>
  <r>
    <n v="202204"/>
    <x v="67"/>
    <s v="售后服务部"/>
    <s v="主任级以下"/>
    <s v="DF-3157"/>
    <s v="电气服务工程师"/>
    <s v="2020/08/03"/>
    <n v="0"/>
    <x v="0"/>
    <n v="3668"/>
    <n v="8536.2199999999993"/>
    <n v="316.64"/>
    <n v="84.39"/>
    <n v="3.8"/>
    <n v="420"/>
  </r>
  <r>
    <n v="202204"/>
    <x v="68"/>
    <s v="研发部"/>
    <s v="主任级以下"/>
    <s v="DF-3155"/>
    <s v="资料管理员"/>
    <s v="2020/08/03"/>
    <n v="0"/>
    <x v="1"/>
    <n v="1900"/>
    <n v="4228.3"/>
    <n v="316.64"/>
    <n v="84.39"/>
    <n v="3.8"/>
    <n v="0"/>
  </r>
  <r>
    <n v="202204"/>
    <x v="69"/>
    <s v="生产部"/>
    <s v="主任级以下"/>
    <s v="DF-3174"/>
    <s v="质检员"/>
    <s v="2020/09/04"/>
    <s v="计时工人"/>
    <x v="1"/>
    <n v="2120"/>
    <n v="6088.85"/>
    <n v="316.64"/>
    <n v="84.39"/>
    <n v="3.8"/>
    <n v="0"/>
  </r>
  <r>
    <n v="202204"/>
    <x v="70"/>
    <s v="销售部"/>
    <s v="经理"/>
    <s v="DF-3184"/>
    <s v="销售支持经理"/>
    <d v="2010-11-22T00:00:00"/>
    <n v="0"/>
    <x v="1"/>
    <n v="4048"/>
    <n v="9095.5"/>
    <n v="316.64"/>
    <n v="84.39"/>
    <n v="3.8"/>
    <n v="1000"/>
  </r>
  <r>
    <n v="202204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4"/>
    <x v="72"/>
    <s v="物控部"/>
    <s v="主任级以下"/>
    <s v="DF-3195"/>
    <s v="采购专员"/>
    <s v="2020/10/26"/>
    <n v="0"/>
    <x v="1"/>
    <n v="2200"/>
    <n v="6094.87"/>
    <n v="316.64"/>
    <n v="84.39"/>
    <n v="3.8"/>
    <n v="0"/>
  </r>
  <r>
    <n v="202204"/>
    <x v="73"/>
    <s v="售后服务部"/>
    <s v="经理"/>
    <s v="DF-3196"/>
    <s v="项目经理"/>
    <s v="2020/10/26"/>
    <n v="0"/>
    <x v="1"/>
    <n v="7280"/>
    <n v="17696"/>
    <n v="316.64"/>
    <n v="84.39"/>
    <n v="3.8"/>
    <n v="1500"/>
  </r>
  <r>
    <n v="202204"/>
    <x v="74"/>
    <s v="物控部"/>
    <s v="主任级以下"/>
    <s v="DF-3201"/>
    <s v="采购专员"/>
    <s v="2020/11/02"/>
    <n v="0"/>
    <x v="1"/>
    <n v="2200"/>
    <n v="5719.23"/>
    <n v="316.64"/>
    <n v="84.39"/>
    <n v="3.8"/>
    <n v="0"/>
  </r>
  <r>
    <n v="202204"/>
    <x v="75"/>
    <s v="售后服务部"/>
    <s v="主任级以下"/>
    <s v="DF-3207"/>
    <s v="电气服务工程师"/>
    <s v="2020/11/09"/>
    <n v="0"/>
    <x v="1"/>
    <n v="4748"/>
    <n v="10910.74"/>
    <n v="316.64"/>
    <n v="84.39"/>
    <n v="3.8"/>
    <n v="1266"/>
  </r>
  <r>
    <n v="202204"/>
    <x v="76"/>
    <s v="销售部"/>
    <s v="主任级以下"/>
    <s v="DF-3208"/>
    <s v="高级物流专员"/>
    <s v="2020/11/09"/>
    <n v="0"/>
    <x v="1"/>
    <n v="2760"/>
    <n v="8471.02"/>
    <n v="316.64"/>
    <n v="84.39"/>
    <n v="3.8"/>
    <n v="0"/>
  </r>
  <r>
    <n v="202204"/>
    <x v="77"/>
    <s v="售后服务部"/>
    <s v="经理"/>
    <s v="DF-3209"/>
    <s v="项目经理"/>
    <s v="2020/11/10"/>
    <n v="0"/>
    <x v="1"/>
    <n v="8000"/>
    <n v="14914.5"/>
    <n v="316.64"/>
    <n v="84.39"/>
    <n v="3.8"/>
    <n v="2160"/>
  </r>
  <r>
    <n v="202204"/>
    <x v="78"/>
    <s v="研发部"/>
    <s v="主任级以下"/>
    <s v="DF-3212"/>
    <s v="机械工程师"/>
    <s v="2020/11/16"/>
    <n v="0"/>
    <x v="0"/>
    <n v="4050"/>
    <n v="9529"/>
    <n v="316.64"/>
    <n v="84.39"/>
    <n v="3.8"/>
    <n v="0"/>
  </r>
  <r>
    <n v="202204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4"/>
    <x v="80"/>
    <s v="研发部"/>
    <s v="主任级以下"/>
    <s v="DF-3214"/>
    <s v="机械工程师"/>
    <s v="2020/11/16"/>
    <n v="0"/>
    <x v="1"/>
    <n v="4050"/>
    <n v="9542.9"/>
    <n v="316.64"/>
    <n v="84.39"/>
    <n v="3.8"/>
    <n v="0"/>
  </r>
  <r>
    <n v="202204"/>
    <x v="81"/>
    <s v="物控部"/>
    <s v="主任级以下"/>
    <s v="DF-3215"/>
    <s v="采购专员"/>
    <s v="2020/11/16"/>
    <n v="0"/>
    <x v="0"/>
    <n v="2640"/>
    <n v="6562.13"/>
    <n v="316.64"/>
    <n v="84.39"/>
    <n v="3.8"/>
    <n v="330"/>
  </r>
  <r>
    <n v="202204"/>
    <x v="82"/>
    <s v="生产部"/>
    <s v="主任级以下"/>
    <s v="DF-2619"/>
    <s v="生产调度专员"/>
    <s v="2017/12/01"/>
    <s v="计时工人"/>
    <x v="0"/>
    <n v="2422"/>
    <n v="6798.95"/>
    <n v="316.64"/>
    <n v="84.39"/>
    <n v="3.8"/>
    <n v="0"/>
  </r>
  <r>
    <n v="202204"/>
    <x v="83"/>
    <s v="生产部"/>
    <s v="主任级以下"/>
    <s v="DF-3233"/>
    <s v="质检员"/>
    <s v="2020/12/29"/>
    <s v="计时工人"/>
    <x v="1"/>
    <n v="2120"/>
    <n v="7624.91"/>
    <n v="316.64"/>
    <n v="84.39"/>
    <n v="3.8"/>
    <n v="0"/>
  </r>
  <r>
    <n v="202204"/>
    <x v="84"/>
    <s v="售后服务部"/>
    <s v="主任级以下"/>
    <s v="DF-3234"/>
    <s v="电气服务助理工程师"/>
    <d v="2020-08-03T00:00:00"/>
    <n v="0"/>
    <x v="1"/>
    <n v="2138"/>
    <n v="5518.39"/>
    <n v="316.64"/>
    <n v="84.39"/>
    <n v="3.8"/>
    <n v="0"/>
  </r>
  <r>
    <n v="202204"/>
    <x v="85"/>
    <s v="售后服务部"/>
    <s v="主任级以下"/>
    <s v="DF-3230"/>
    <s v="机械服务助理工程师"/>
    <s v="2020/12/23"/>
    <n v="0"/>
    <x v="1"/>
    <n v="2351"/>
    <n v="5730.4"/>
    <n v="316.64"/>
    <n v="84.39"/>
    <n v="3.8"/>
    <n v="0"/>
  </r>
  <r>
    <n v="202204"/>
    <x v="86"/>
    <s v="人力资源部"/>
    <s v="主任级以下"/>
    <s v="DF-3224"/>
    <s v="ABAP工程师"/>
    <s v="2020/12/10"/>
    <n v="0"/>
    <x v="0"/>
    <n v="4400"/>
    <n v="9718.7099999999991"/>
    <n v="316.64"/>
    <n v="84.39"/>
    <n v="3.8"/>
    <n v="500"/>
  </r>
  <r>
    <n v="202204"/>
    <x v="87"/>
    <s v="售后服务部"/>
    <s v="主任级以下"/>
    <s v="DF-3223"/>
    <s v="电气服务工程师（成都）"/>
    <s v="2020/12/10"/>
    <n v="0"/>
    <x v="1"/>
    <n v="3668"/>
    <n v="8800"/>
    <n v="298.08"/>
    <n v="74.52"/>
    <n v="14.9"/>
    <n v="0"/>
  </r>
  <r>
    <n v="202204"/>
    <x v="88"/>
    <s v="售后服务部"/>
    <s v="主任级以下"/>
    <s v="DF-3243"/>
    <s v="电气服务助理工程师"/>
    <s v="2021/01/01"/>
    <n v="0"/>
    <x v="1"/>
    <n v="2138"/>
    <n v="5453.66"/>
    <n v="316.64"/>
    <n v="84.39"/>
    <n v="3.8"/>
    <n v="0"/>
  </r>
  <r>
    <n v="202204"/>
    <x v="89"/>
    <s v="售后服务部"/>
    <s v="主任级以下"/>
    <s v="DF-3239"/>
    <s v="机械服务助理工程师"/>
    <s v="2021/01/04"/>
    <n v="0"/>
    <x v="1"/>
    <n v="1913"/>
    <n v="2387.83"/>
    <n v="316.64"/>
    <n v="84.39"/>
    <n v="3.8"/>
    <n v="0"/>
  </r>
  <r>
    <n v="202204"/>
    <x v="90"/>
    <s v="售后服务部"/>
    <s v="主任级以下"/>
    <s v="DF-3237"/>
    <s v="电气服务工程师（上海）"/>
    <s v="2021/01/04"/>
    <n v="0"/>
    <x v="1"/>
    <n v="4748"/>
    <n v="10863.72"/>
    <n v="0"/>
    <n v="0"/>
    <n v="0"/>
    <n v="500"/>
  </r>
  <r>
    <n v="202204"/>
    <x v="91"/>
    <s v="物控部"/>
    <s v="主任级以下"/>
    <s v="DF-3236"/>
    <s v="战略采购"/>
    <s v="2021/01/04"/>
    <n v="0"/>
    <x v="1"/>
    <n v="3212"/>
    <n v="8199.4"/>
    <n v="316.64"/>
    <n v="84.39"/>
    <n v="3.8"/>
    <n v="0"/>
  </r>
  <r>
    <n v="202204"/>
    <x v="92"/>
    <s v="人力资源部"/>
    <s v="主任级以下"/>
    <s v="DF-3256"/>
    <s v="商务司机"/>
    <s v="2021/02/03"/>
    <n v="0"/>
    <x v="1"/>
    <n v="1900"/>
    <n v="4776.1000000000004"/>
    <n v="316.64"/>
    <n v="84.39"/>
    <n v="3.8"/>
    <n v="0"/>
  </r>
  <r>
    <n v="202204"/>
    <x v="93"/>
    <s v="生产部"/>
    <s v="主任级以下"/>
    <s v="DF-3298"/>
    <s v="质检员"/>
    <s v="2021/03/26"/>
    <s v="计时工人"/>
    <x v="1"/>
    <n v="2120"/>
    <n v="6897.79"/>
    <n v="316.64"/>
    <n v="84.39"/>
    <n v="3.8"/>
    <n v="0"/>
  </r>
  <r>
    <n v="202204"/>
    <x v="94"/>
    <s v="人力资源部"/>
    <s v="主任级以下"/>
    <s v="DF-3268"/>
    <s v="行政专员"/>
    <s v="2021/03/01"/>
    <n v="0"/>
    <x v="0"/>
    <n v="1940"/>
    <n v="5239.95"/>
    <n v="316.64"/>
    <n v="84.39"/>
    <n v="3.8"/>
    <n v="250"/>
  </r>
  <r>
    <n v="202204"/>
    <x v="95"/>
    <s v="售后服务部"/>
    <s v="主任级"/>
    <s v="DF-3269"/>
    <s v="服务调度主管"/>
    <s v="2021/03/01"/>
    <n v="0"/>
    <x v="1"/>
    <n v="3210"/>
    <n v="8482.7000000000007"/>
    <n v="316.64"/>
    <n v="84.39"/>
    <n v="3.8"/>
    <n v="0"/>
  </r>
  <r>
    <n v="202204"/>
    <x v="96"/>
    <s v="生产部"/>
    <s v="主任级以下"/>
    <s v="DF-3270"/>
    <s v="质检员"/>
    <s v="2021/03/01"/>
    <s v="计时工人"/>
    <x v="1"/>
    <n v="2120"/>
    <n v="6813.51"/>
    <n v="316.64"/>
    <n v="84.39"/>
    <n v="3.8"/>
    <n v="0"/>
  </r>
  <r>
    <n v="202204"/>
    <x v="97"/>
    <s v="售后服务部"/>
    <s v="经理级"/>
    <s v="DF-3323"/>
    <s v="项目经理"/>
    <s v="2021/04/19"/>
    <n v="0"/>
    <x v="1"/>
    <n v="3840"/>
    <n v="9216.5"/>
    <n v="316.64"/>
    <n v="84.39"/>
    <n v="3.8"/>
    <n v="0"/>
  </r>
  <r>
    <n v="202204"/>
    <x v="98"/>
    <s v="财务部"/>
    <s v="经理级"/>
    <s v="DF-3322"/>
    <s v="财务经理"/>
    <s v="2021/04/19"/>
    <n v="0"/>
    <x v="1"/>
    <n v="7600"/>
    <n v="13994.1"/>
    <n v="316.64"/>
    <n v="84.39"/>
    <n v="3.8"/>
    <n v="2250"/>
  </r>
  <r>
    <n v="202204"/>
    <x v="99"/>
    <s v="售后服务部"/>
    <s v="主任级"/>
    <s v="DF-3315"/>
    <s v="配件销售主任"/>
    <s v="2021/04/12"/>
    <n v="0"/>
    <x v="1"/>
    <n v="3112"/>
    <n v="6968.97"/>
    <n v="316.64"/>
    <n v="84.39"/>
    <n v="3.8"/>
    <n v="750"/>
  </r>
  <r>
    <n v="202204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4"/>
    <x v="101"/>
    <s v="物控部"/>
    <s v="主任级以下"/>
    <s v="DF-3307"/>
    <s v="采购文员"/>
    <s v="2021/04/06"/>
    <n v="0"/>
    <x v="1"/>
    <n v="1900"/>
    <n v="5022.2"/>
    <n v="316.64"/>
    <n v="84.39"/>
    <n v="3.8"/>
    <n v="0"/>
  </r>
  <r>
    <n v="202204"/>
    <x v="102"/>
    <s v="物控部"/>
    <s v="主任级以下"/>
    <s v="DF-3356"/>
    <s v="战略采购"/>
    <s v="2021/05/28"/>
    <n v="0"/>
    <x v="1"/>
    <n v="3800"/>
    <n v="9421.0400000000009"/>
    <n v="316.64"/>
    <n v="84.39"/>
    <n v="3.8"/>
    <n v="0"/>
  </r>
  <r>
    <n v="202204"/>
    <x v="103"/>
    <s v="生产部"/>
    <s v="主任级以下"/>
    <s v="DF-3352"/>
    <s v="普工"/>
    <s v="2021/05/26"/>
    <n v="0"/>
    <x v="1"/>
    <n v="1900"/>
    <n v="4890.25"/>
    <n v="316.64"/>
    <n v="84.39"/>
    <n v="3.8"/>
    <n v="0"/>
  </r>
  <r>
    <n v="202204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4"/>
    <x v="105"/>
    <s v="销售部"/>
    <s v="主任级以下"/>
    <s v="DF-3340"/>
    <s v="市场专员"/>
    <s v="2021/05/10"/>
    <n v="0"/>
    <x v="1"/>
    <n v="2760"/>
    <n v="7514.4"/>
    <n v="316.64"/>
    <n v="84.39"/>
    <n v="3.8"/>
    <n v="0"/>
  </r>
  <r>
    <n v="202204"/>
    <x v="106"/>
    <s v="生产部"/>
    <s v="主任级以下"/>
    <s v="DF-3336"/>
    <s v="生产文员"/>
    <s v="2021/05/07"/>
    <n v="0"/>
    <x v="1"/>
    <n v="1900"/>
    <n v="3937.2"/>
    <n v="316.64"/>
    <n v="84.39"/>
    <n v="3.8"/>
    <n v="0"/>
  </r>
  <r>
    <n v="202204"/>
    <x v="107"/>
    <s v="核价管理部"/>
    <s v="主任级"/>
    <s v="DF-3357"/>
    <s v="核价主管"/>
    <s v="2021/06/01"/>
    <n v="0"/>
    <x v="1"/>
    <n v="3850"/>
    <n v="9065.5"/>
    <n v="316.64"/>
    <n v="84.39"/>
    <n v="3.8"/>
    <n v="86"/>
  </r>
  <r>
    <n v="202204"/>
    <x v="108"/>
    <s v="人力资源部"/>
    <s v="主任级以下"/>
    <s v="DF-3362"/>
    <s v="人力资源专员"/>
    <s v="2021/06/03"/>
    <n v="0"/>
    <x v="1"/>
    <n v="2090"/>
    <n v="5790.6"/>
    <n v="316.64"/>
    <n v="84.39"/>
    <n v="3.8"/>
    <n v="0"/>
  </r>
  <r>
    <n v="202204"/>
    <x v="109"/>
    <s v="售后服务部"/>
    <s v="主任级以下"/>
    <s v="DF-3369"/>
    <s v="机械服务工程师"/>
    <s v="2021/06/08"/>
    <n v="0"/>
    <x v="1"/>
    <n v="3128"/>
    <n v="7989.31"/>
    <n v="298.08"/>
    <n v="74.52"/>
    <n v="14.9"/>
    <n v="0"/>
  </r>
  <r>
    <n v="202204"/>
    <x v="110"/>
    <s v="售后服务部"/>
    <s v="主任级以下"/>
    <s v="DF-3360"/>
    <s v="现场装配技师"/>
    <s v="2021/06/03"/>
    <n v="0"/>
    <x v="1"/>
    <n v="2332"/>
    <n v="6613.86"/>
    <n v="316.64"/>
    <n v="84.39"/>
    <n v="3.8"/>
    <n v="0"/>
  </r>
  <r>
    <n v="202204"/>
    <x v="111"/>
    <s v="物控部"/>
    <s v="主任级以下"/>
    <s v="DF-3388"/>
    <s v="采购专员"/>
    <s v="2021/06/25"/>
    <n v="0"/>
    <x v="1"/>
    <n v="2312"/>
    <n v="6372.46"/>
    <n v="316.64"/>
    <n v="84.39"/>
    <n v="3.8"/>
    <n v="0"/>
  </r>
  <r>
    <n v="202204"/>
    <x v="112"/>
    <s v="物控部"/>
    <s v="主任级以下"/>
    <s v="DF-3365"/>
    <s v="计划专员"/>
    <s v="2021/06/07"/>
    <n v="0"/>
    <x v="1"/>
    <n v="1958"/>
    <n v="4869.1499999999996"/>
    <n v="316.64"/>
    <n v="84.39"/>
    <n v="3.8"/>
    <n v="0"/>
  </r>
  <r>
    <n v="202204"/>
    <x v="113"/>
    <s v="研发部"/>
    <s v="主任级以下"/>
    <s v="DF-3367"/>
    <s v="机械工程师"/>
    <s v="2021/06/07"/>
    <n v="0"/>
    <x v="1"/>
    <n v="3471"/>
    <n v="8154.2"/>
    <n v="316.64"/>
    <n v="84.39"/>
    <n v="3.8"/>
    <n v="0"/>
  </r>
  <r>
    <n v="202204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4"/>
    <x v="116"/>
    <s v="生产部"/>
    <s v="主任级以下"/>
    <s v="DF-3430"/>
    <s v="机械装配储备生"/>
    <s v="2021/07/15"/>
    <s v="计时工人"/>
    <x v="3"/>
    <n v="1900"/>
    <n v="3935.41"/>
    <n v="0"/>
    <n v="0"/>
    <n v="0"/>
    <n v="0"/>
  </r>
  <r>
    <n v="202204"/>
    <x v="117"/>
    <s v="生产部"/>
    <s v="主任级以下"/>
    <s v="DF-3429"/>
    <s v="机械装配储备生"/>
    <s v="2021/07/15"/>
    <s v="计时工人"/>
    <x v="3"/>
    <n v="1900"/>
    <n v="3952.03"/>
    <n v="0"/>
    <n v="0"/>
    <n v="0"/>
    <n v="0"/>
  </r>
  <r>
    <n v="202204"/>
    <x v="119"/>
    <s v="生产部"/>
    <s v="主任级以下"/>
    <s v="DF-3427"/>
    <s v="机械装配储备生"/>
    <s v="2021/07/15"/>
    <s v="计时工人"/>
    <x v="3"/>
    <n v="1900"/>
    <n v="979.99"/>
    <n v="0"/>
    <n v="0"/>
    <n v="0"/>
    <n v="0"/>
  </r>
  <r>
    <n v="202204"/>
    <x v="120"/>
    <s v="生产部"/>
    <s v="主任级以下"/>
    <s v="DF-3426"/>
    <s v="机械装配储备生"/>
    <s v="2021/07/15"/>
    <s v="计时工人"/>
    <x v="3"/>
    <n v="1900"/>
    <n v="5015.8900000000003"/>
    <n v="0"/>
    <n v="0"/>
    <n v="0"/>
    <n v="0"/>
  </r>
  <r>
    <n v="202204"/>
    <x v="121"/>
    <s v="生产部"/>
    <s v="主任级以下"/>
    <s v="DF-3425"/>
    <s v="机械装备储备生"/>
    <s v="2021/07/15"/>
    <s v="计时工人"/>
    <x v="3"/>
    <n v="1900"/>
    <n v="3887.63"/>
    <n v="0"/>
    <n v="0"/>
    <n v="0"/>
    <n v="0"/>
  </r>
  <r>
    <n v="202204"/>
    <x v="122"/>
    <s v="生产部"/>
    <s v="主任级以下"/>
    <s v="DF-3424"/>
    <s v="机械装配储备生"/>
    <s v="2021/07/15"/>
    <s v="计时工人"/>
    <x v="3"/>
    <n v="1900"/>
    <n v="4164.8500000000004"/>
    <n v="0"/>
    <n v="0"/>
    <n v="0"/>
    <n v="0"/>
  </r>
  <r>
    <n v="202204"/>
    <x v="124"/>
    <s v="生产部"/>
    <s v="主任级以下"/>
    <s v="DF-3421"/>
    <s v="机械装配储备生"/>
    <s v="2021/07/15"/>
    <s v="计时工人"/>
    <x v="3"/>
    <n v="1900"/>
    <n v="4019.83"/>
    <n v="0"/>
    <n v="0"/>
    <n v="0"/>
    <n v="0"/>
  </r>
  <r>
    <n v="202204"/>
    <x v="125"/>
    <s v="生产部"/>
    <s v="主任级以下"/>
    <s v="DF-3420"/>
    <s v="机械装备储备生"/>
    <s v="2021/07/15"/>
    <s v="计时工人"/>
    <x v="3"/>
    <n v="1900"/>
    <n v="3324.42"/>
    <n v="0"/>
    <n v="0"/>
    <n v="0"/>
    <n v="0"/>
  </r>
  <r>
    <n v="202204"/>
    <x v="127"/>
    <s v="生产部"/>
    <s v="主任级以下"/>
    <s v="DF-3418"/>
    <s v="电气装配储备生"/>
    <s v="2021/07/15"/>
    <s v="计时工人"/>
    <x v="3"/>
    <n v="1900"/>
    <n v="3606.74"/>
    <n v="0"/>
    <n v="0"/>
    <n v="0"/>
    <n v="0"/>
  </r>
  <r>
    <n v="202204"/>
    <x v="128"/>
    <s v="生产部"/>
    <s v="主任级以下"/>
    <s v="DF-3416"/>
    <s v="机械储备生"/>
    <s v="2021/07/15"/>
    <s v="计时工人"/>
    <x v="3"/>
    <n v="1900"/>
    <n v="4480.8900000000003"/>
    <n v="0"/>
    <n v="0"/>
    <n v="0"/>
    <n v="0"/>
  </r>
  <r>
    <n v="202204"/>
    <x v="129"/>
    <s v="生产部"/>
    <s v="主任级以下"/>
    <s v="DF-3415"/>
    <s v="机械装备储备生"/>
    <s v="2021/07/15"/>
    <s v="计时工人"/>
    <x v="3"/>
    <n v="1900"/>
    <n v="3601.59"/>
    <n v="0"/>
    <n v="0"/>
    <n v="0"/>
    <n v="0"/>
  </r>
  <r>
    <n v="202204"/>
    <x v="130"/>
    <s v="生产部"/>
    <s v="主任级以下"/>
    <s v="DF-3414"/>
    <s v="机械装配储备生"/>
    <s v="2021/07/15"/>
    <s v="计时工人"/>
    <x v="3"/>
    <n v="1900"/>
    <n v="3901"/>
    <n v="0"/>
    <n v="0"/>
    <n v="0"/>
    <n v="0"/>
  </r>
  <r>
    <n v="202204"/>
    <x v="132"/>
    <s v="生产部"/>
    <s v="主任级以下"/>
    <s v="DF-3412"/>
    <s v="电气装配储备生"/>
    <s v="2021/07/15"/>
    <s v="计时工人"/>
    <x v="13"/>
    <n v="1900"/>
    <n v="3013.44"/>
    <n v="0"/>
    <n v="0"/>
    <n v="0"/>
    <n v="0"/>
  </r>
  <r>
    <n v="202204"/>
    <x v="133"/>
    <s v="生产部"/>
    <s v="主任级以下"/>
    <s v="DF-3411"/>
    <s v="机械装配储备生"/>
    <s v="2021/07/15"/>
    <s v="计时工人"/>
    <x v="3"/>
    <n v="1900"/>
    <n v="3723.49"/>
    <n v="0"/>
    <n v="0"/>
    <n v="0"/>
    <n v="0"/>
  </r>
  <r>
    <n v="202204"/>
    <x v="134"/>
    <s v="生产部"/>
    <s v="主任级以下"/>
    <s v="DF-3410"/>
    <s v="机械装配储备生"/>
    <s v="2021/07/15"/>
    <s v="计时工人"/>
    <x v="14"/>
    <n v="1900"/>
    <n v="3173.24"/>
    <n v="0"/>
    <n v="0"/>
    <n v="0"/>
    <n v="0"/>
  </r>
  <r>
    <n v="202204"/>
    <x v="135"/>
    <s v="核价管理部"/>
    <s v="主任级以下"/>
    <s v="DF-3401"/>
    <s v="核价专员"/>
    <s v="2021/07/06"/>
    <n v="0"/>
    <x v="1"/>
    <n v="2422"/>
    <n v="5918.02"/>
    <n v="316.64"/>
    <n v="84.39"/>
    <n v="3.8"/>
    <n v="0"/>
  </r>
  <r>
    <n v="202204"/>
    <x v="136"/>
    <s v="生产部"/>
    <s v="主任级以下"/>
    <s v="DF-3399"/>
    <s v="质检员"/>
    <s v="2021/07/02"/>
    <s v="计时工人"/>
    <x v="1"/>
    <n v="2120"/>
    <n v="6807.01"/>
    <n v="316.64"/>
    <n v="84.39"/>
    <n v="3.8"/>
    <n v="0"/>
  </r>
  <r>
    <n v="202204"/>
    <x v="137"/>
    <s v="核价管理部"/>
    <s v="主任级以下"/>
    <s v="DF-3478"/>
    <s v="核价工程师"/>
    <s v="2021/08/23"/>
    <n v="0"/>
    <x v="1"/>
    <n v="4800"/>
    <n v="11971.9"/>
    <n v="316.64"/>
    <n v="84.39"/>
    <n v="3.8"/>
    <n v="0"/>
  </r>
  <r>
    <n v="202204"/>
    <x v="138"/>
    <s v="售后服务部"/>
    <s v="主任级以下"/>
    <s v="DF-3479"/>
    <s v="软件工程师储备生"/>
    <s v="2021/08/23"/>
    <n v="0"/>
    <x v="1"/>
    <n v="1900"/>
    <n v="4561.91"/>
    <n v="316.64"/>
    <n v="84.39"/>
    <n v="3.8"/>
    <n v="0"/>
  </r>
  <r>
    <n v="202204"/>
    <x v="139"/>
    <s v="研发部"/>
    <s v="主任级以下"/>
    <s v="DF-3472"/>
    <s v="电气工程师"/>
    <s v="2021/08/17"/>
    <n v="0"/>
    <x v="1"/>
    <n v="4738"/>
    <n v="10627"/>
    <n v="316.64"/>
    <n v="84.39"/>
    <n v="3.8"/>
    <n v="0"/>
  </r>
  <r>
    <n v="202204"/>
    <x v="140"/>
    <s v="销售部"/>
    <s v="主任级以下"/>
    <s v="DF-3471"/>
    <s v="进口专员"/>
    <s v="2021/08/16"/>
    <n v="0"/>
    <x v="1"/>
    <n v="2532"/>
    <n v="6934.29"/>
    <n v="316.64"/>
    <n v="84.39"/>
    <n v="3.8"/>
    <n v="0"/>
  </r>
  <r>
    <n v="202204"/>
    <x v="141"/>
    <s v="生产部"/>
    <s v="主任级以下"/>
    <s v="DF-3469"/>
    <s v="质检员"/>
    <s v="2021/08/12"/>
    <s v="计时工人"/>
    <x v="1"/>
    <n v="2120"/>
    <n v="6312.22"/>
    <n v="316.64"/>
    <n v="84.39"/>
    <n v="3.8"/>
    <n v="0"/>
  </r>
  <r>
    <n v="202204"/>
    <x v="142"/>
    <s v="生产部"/>
    <s v="主任级以下"/>
    <s v="DF-3466"/>
    <s v="质检员"/>
    <s v="2021/08/11"/>
    <s v="计时工人"/>
    <x v="1"/>
    <n v="2120"/>
    <n v="6094.32"/>
    <n v="316.64"/>
    <n v="84.39"/>
    <n v="3.8"/>
    <n v="0"/>
  </r>
  <r>
    <n v="202204"/>
    <x v="143"/>
    <s v="生产部"/>
    <s v="主任级以下"/>
    <s v="DF-3449"/>
    <s v="电气装配储备生"/>
    <s v="2021/08/03"/>
    <s v="计时工人"/>
    <x v="3"/>
    <n v="1900"/>
    <n v="4355.57"/>
    <n v="0"/>
    <n v="0"/>
    <n v="0"/>
    <n v="0"/>
  </r>
  <r>
    <n v="202204"/>
    <x v="145"/>
    <s v="生产部"/>
    <s v="主任级以下"/>
    <s v="DF-3451"/>
    <s v="机械装配储备生"/>
    <s v="2021/08/03"/>
    <s v="计时工人"/>
    <x v="3"/>
    <n v="1900"/>
    <n v="2145.27"/>
    <n v="0"/>
    <n v="0"/>
    <n v="0"/>
    <n v="0"/>
  </r>
  <r>
    <n v="202204"/>
    <x v="148"/>
    <s v="生产部"/>
    <s v="主任级以下"/>
    <s v="DF-3455"/>
    <s v="机械装配储备生"/>
    <s v="2021/08/03"/>
    <s v="计时工人"/>
    <x v="3"/>
    <n v="1900"/>
    <n v="3588.68"/>
    <n v="0"/>
    <n v="0"/>
    <n v="0"/>
    <n v="0"/>
  </r>
  <r>
    <n v="202204"/>
    <x v="149"/>
    <s v="生产部"/>
    <s v="主任级以下"/>
    <s v="DF-3457"/>
    <s v="机械装配储备生"/>
    <s v="2021/08/03"/>
    <s v="计时工人"/>
    <x v="3"/>
    <n v="1900"/>
    <n v="3807.1"/>
    <n v="0"/>
    <n v="0"/>
    <n v="0"/>
    <n v="0"/>
  </r>
  <r>
    <n v="202204"/>
    <x v="150"/>
    <s v="生产部"/>
    <s v="主任级以下"/>
    <s v="DF-3459"/>
    <s v="机械装配储备生"/>
    <s v="2021/08/03"/>
    <s v="计时工人"/>
    <x v="3"/>
    <n v="1900"/>
    <n v="3511.75"/>
    <n v="0"/>
    <n v="0"/>
    <n v="0"/>
    <n v="0"/>
  </r>
  <r>
    <n v="202204"/>
    <x v="151"/>
    <s v="生产部"/>
    <s v="主任级以下"/>
    <s v="DF-3460"/>
    <s v="机械装配储备生"/>
    <s v="2021/08/03"/>
    <s v="计时工人"/>
    <x v="3"/>
    <n v="1900"/>
    <n v="2580.6799999999998"/>
    <n v="0"/>
    <n v="0"/>
    <n v="0"/>
    <n v="0"/>
  </r>
  <r>
    <n v="202204"/>
    <x v="152"/>
    <s v="生产部"/>
    <s v="主任级以下"/>
    <s v="DF-3489"/>
    <s v="机械装配储备生"/>
    <s v="2021/09/03"/>
    <s v="计时工人"/>
    <x v="3"/>
    <n v="1900"/>
    <n v="3138.09"/>
    <n v="0"/>
    <n v="0"/>
    <n v="0"/>
    <n v="0"/>
  </r>
  <r>
    <n v="202204"/>
    <x v="153"/>
    <s v="生产部"/>
    <s v="主任级以下"/>
    <s v="DF-3493"/>
    <s v="机械装配储备生"/>
    <s v="2021/09/07"/>
    <s v="计时工人"/>
    <x v="3"/>
    <n v="1900"/>
    <n v="3483.29"/>
    <n v="0"/>
    <n v="0"/>
    <n v="0"/>
    <n v="0"/>
  </r>
  <r>
    <n v="202204"/>
    <x v="154"/>
    <s v="研发部"/>
    <s v="主任级以下"/>
    <s v="DF-3495"/>
    <s v="电气工程师"/>
    <s v="2021/09/07"/>
    <n v="0"/>
    <x v="1"/>
    <n v="3730"/>
    <n v="8407.7000000000007"/>
    <n v="316.64"/>
    <n v="84.39"/>
    <n v="3.8"/>
    <n v="95"/>
  </r>
  <r>
    <n v="202204"/>
    <x v="155"/>
    <s v="研发部"/>
    <s v="主任级以下"/>
    <s v="DF-3496"/>
    <s v="机械工程师"/>
    <s v="2021/09/09"/>
    <n v="0"/>
    <x v="1"/>
    <n v="3326"/>
    <n v="7838.4"/>
    <n v="316.64"/>
    <n v="84.39"/>
    <n v="3.8"/>
    <n v="0"/>
  </r>
  <r>
    <n v="202204"/>
    <x v="156"/>
    <s v="研发部"/>
    <s v="主任级以下"/>
    <s v="DF-3500"/>
    <s v="电气工程师"/>
    <s v="2021/09/13"/>
    <n v="0"/>
    <x v="1"/>
    <n v="4738"/>
    <n v="10918.4"/>
    <n v="316.64"/>
    <n v="84.39"/>
    <n v="3.8"/>
    <n v="0"/>
  </r>
  <r>
    <n v="202204"/>
    <x v="157"/>
    <s v="研发部"/>
    <s v="主任级以下"/>
    <s v="DF-3501"/>
    <s v="机械工程师"/>
    <s v="2021/09/13"/>
    <n v="0"/>
    <x v="1"/>
    <n v="3730"/>
    <n v="8679.2999999999993"/>
    <n v="316.64"/>
    <n v="84.39"/>
    <n v="3.8"/>
    <n v="0"/>
  </r>
  <r>
    <n v="202204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4"/>
    <x v="161"/>
    <s v="物控部"/>
    <s v="主任级以下"/>
    <s v="DF-2615"/>
    <s v="战略采购工程师"/>
    <s v="2021/10/13"/>
    <n v="0"/>
    <x v="1"/>
    <n v="3181"/>
    <n v="7220"/>
    <n v="316.64"/>
    <n v="84.39"/>
    <n v="3.8"/>
    <n v="0"/>
  </r>
  <r>
    <n v="202204"/>
    <x v="162"/>
    <s v="生产部"/>
    <s v="主任级以下"/>
    <s v="DF-3156"/>
    <s v="机械助理工程师"/>
    <s v="2020/08/03"/>
    <n v="0"/>
    <x v="1"/>
    <n v="1900"/>
    <n v="5759.48"/>
    <n v="316.64"/>
    <n v="84.39"/>
    <n v="3.8"/>
    <n v="0"/>
  </r>
  <r>
    <n v="202204"/>
    <x v="163"/>
    <s v="研发部"/>
    <s v="主任级以下"/>
    <s v="DF-3564"/>
    <s v="PLM专员"/>
    <s v="2021/11/22"/>
    <n v="0"/>
    <x v="1"/>
    <n v="2311"/>
    <n v="6253.8"/>
    <n v="316.64"/>
    <n v="84.39"/>
    <n v="3.8"/>
    <n v="0"/>
  </r>
  <r>
    <n v="202204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4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4"/>
    <x v="167"/>
    <s v="生产部"/>
    <s v="主任级以下"/>
    <s v="DF-3569"/>
    <s v="售后仓管"/>
    <s v="2021/12/01"/>
    <n v="0"/>
    <x v="1"/>
    <n v="1900"/>
    <n v="5495.99"/>
    <n v="316.64"/>
    <n v="84.39"/>
    <n v="3.8"/>
    <n v="0"/>
  </r>
  <r>
    <n v="202204"/>
    <x v="239"/>
    <s v="生产部"/>
    <s v="主任级以下"/>
    <s v="DF-3581"/>
    <s v="装配电工学徒"/>
    <s v="2022/02/17"/>
    <s v="计时工人"/>
    <x v="1"/>
    <n v="1900"/>
    <n v="3998.42"/>
    <n v="316.64"/>
    <n v="84.39"/>
    <n v="3.8"/>
    <n v="0"/>
  </r>
  <r>
    <n v="202204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4"/>
    <x v="172"/>
    <s v="生产部"/>
    <s v="主任级以下"/>
    <s v="DF-2438"/>
    <s v="仓库主管"/>
    <s v="2017/06/16"/>
    <n v="0"/>
    <x v="1"/>
    <n v="2860"/>
    <n v="7778.5"/>
    <n v="316.64"/>
    <n v="84.39"/>
    <n v="3.8"/>
    <n v="300"/>
  </r>
  <r>
    <n v="202204"/>
    <x v="241"/>
    <s v="销售部"/>
    <s v="主任级以下"/>
    <s v="DF-3591"/>
    <s v="区域销售总监"/>
    <s v="2022/04/24"/>
    <n v="0"/>
    <x v="15"/>
    <n v="5500"/>
    <n v="15192.86"/>
    <n v="0"/>
    <n v="0"/>
    <n v="0"/>
    <n v="0"/>
  </r>
  <r>
    <n v="202204"/>
    <x v="242"/>
    <s v="财务部"/>
    <s v="主任级以下"/>
    <s v="DF-3589"/>
    <s v="会计高级专员"/>
    <s v="2022/04/06"/>
    <n v="0"/>
    <x v="16"/>
    <n v="2906"/>
    <n v="7568.54"/>
    <n v="0"/>
    <n v="0"/>
    <n v="0"/>
    <n v="0"/>
  </r>
  <r>
    <n v="202204"/>
    <x v="168"/>
    <s v="生产部"/>
    <s v="主任级以下"/>
    <s v="DF-2695"/>
    <s v="现场装配技师"/>
    <s v="2018/03/15"/>
    <s v="计件+计时"/>
    <x v="1"/>
    <n v="2363"/>
    <n v="6487.91"/>
    <n v="316.64"/>
    <n v="84.39"/>
    <n v="3.8"/>
    <n v="0"/>
  </r>
  <r>
    <n v="202204"/>
    <x v="169"/>
    <s v="生产部"/>
    <s v="主任级以下"/>
    <s v="DF-2755"/>
    <s v="现场装配技师"/>
    <s v="2018/05/02"/>
    <s v="计件+计时"/>
    <x v="1"/>
    <n v="2363"/>
    <n v="6409.27"/>
    <n v="316.64"/>
    <n v="84.39"/>
    <n v="3.8"/>
    <n v="0"/>
  </r>
  <r>
    <n v="202204"/>
    <x v="170"/>
    <s v="生产部"/>
    <s v="主任级以下"/>
    <s v="DF-3139"/>
    <s v="现场装配技师"/>
    <s v="2020/07/01"/>
    <s v="计件+计时"/>
    <x v="0"/>
    <n v="2363"/>
    <n v="5912.47"/>
    <n v="316.64"/>
    <n v="84.39"/>
    <n v="3.8"/>
    <n v="0"/>
  </r>
  <r>
    <n v="202204"/>
    <x v="171"/>
    <s v="生产部"/>
    <s v="主任级以下"/>
    <s v="DF-2975"/>
    <s v="现场装配技师"/>
    <s v="2019/07/15"/>
    <s v="计件+计时"/>
    <x v="0"/>
    <n v="2363"/>
    <n v="6144.45"/>
    <n v="316.64"/>
    <n v="84.39"/>
    <n v="3.8"/>
    <n v="0"/>
  </r>
  <r>
    <n v="202204"/>
    <x v="173"/>
    <s v="生产部"/>
    <s v="主任级以下"/>
    <s v="DF-2614"/>
    <s v="仓管员"/>
    <s v="2017/11/27"/>
    <s v="计件工人"/>
    <x v="0"/>
    <n v="1900"/>
    <n v="5026.75"/>
    <n v="316.64"/>
    <n v="84.39"/>
    <n v="3.8"/>
    <n v="0"/>
  </r>
  <r>
    <n v="202204"/>
    <x v="174"/>
    <s v="生产部"/>
    <s v="主任级以下"/>
    <s v="DF-0354"/>
    <s v="装配电工班长"/>
    <s v="2006/10/21"/>
    <s v="计件工人"/>
    <x v="1"/>
    <n v="1900"/>
    <n v="8716.4599999999991"/>
    <n v="316.64"/>
    <n v="84.39"/>
    <n v="3.8"/>
    <n v="0"/>
  </r>
  <r>
    <n v="202204"/>
    <x v="175"/>
    <s v="生产部"/>
    <s v="主任级以下"/>
    <s v="DF-0226"/>
    <s v="装配钳工"/>
    <s v="2003/01/08"/>
    <s v="计件工人"/>
    <x v="1"/>
    <n v="1900"/>
    <n v="7772.42"/>
    <n v="316.64"/>
    <n v="84.39"/>
    <n v="3.8"/>
    <n v="0"/>
  </r>
  <r>
    <n v="202204"/>
    <x v="176"/>
    <s v="生产部"/>
    <s v="主任级以下"/>
    <s v="DF-2363"/>
    <s v="装配钳工班长"/>
    <s v="2017/02/27"/>
    <s v="计件工人"/>
    <x v="1"/>
    <n v="1900"/>
    <n v="10474.44"/>
    <n v="316.64"/>
    <n v="84.39"/>
    <n v="3.8"/>
    <n v="0"/>
  </r>
  <r>
    <n v="202204"/>
    <x v="177"/>
    <s v="生产部"/>
    <s v="主任级以下"/>
    <s v="DF-2451"/>
    <s v="装配电工班长"/>
    <s v="2017/06/26"/>
    <s v="计件工人"/>
    <x v="1"/>
    <n v="1900"/>
    <n v="8382.24"/>
    <n v="316.64"/>
    <n v="84.39"/>
    <n v="3.8"/>
    <n v="0"/>
  </r>
  <r>
    <n v="202204"/>
    <x v="178"/>
    <s v="生产部"/>
    <s v="主任级以下"/>
    <s v="DF-2611"/>
    <s v="装配钳工"/>
    <s v="2017/11/22"/>
    <s v="计件工人"/>
    <x v="1"/>
    <n v="1900"/>
    <n v="7639.85"/>
    <n v="316.64"/>
    <n v="84.39"/>
    <n v="3.8"/>
    <n v="0"/>
  </r>
  <r>
    <n v="202204"/>
    <x v="179"/>
    <s v="生产部"/>
    <s v="主任级以下"/>
    <s v="DF-2736"/>
    <s v="装配钳工"/>
    <s v="2018/04/21"/>
    <s v="计件工人"/>
    <x v="0"/>
    <n v="1900"/>
    <n v="7151.17"/>
    <n v="316.64"/>
    <n v="84.39"/>
    <n v="3.8"/>
    <n v="0"/>
  </r>
  <r>
    <n v="202204"/>
    <x v="180"/>
    <s v="生产部"/>
    <s v="主任级以下"/>
    <s v="DF-2673"/>
    <s v="装配电工"/>
    <s v="2018/03/05"/>
    <s v="计件工人"/>
    <x v="1"/>
    <n v="1900"/>
    <n v="7019.49"/>
    <n v="316.64"/>
    <n v="84.39"/>
    <n v="3.8"/>
    <n v="0"/>
  </r>
  <r>
    <n v="202204"/>
    <x v="181"/>
    <s v="生产部"/>
    <s v="主任级以下"/>
    <s v="DF-2756"/>
    <s v="装配钳工"/>
    <s v="2018/05/02"/>
    <s v="计件工人"/>
    <x v="0"/>
    <n v="1900"/>
    <n v="7225.4"/>
    <n v="316.64"/>
    <n v="84.39"/>
    <n v="3.8"/>
    <n v="0"/>
  </r>
  <r>
    <n v="202204"/>
    <x v="182"/>
    <s v="生产部"/>
    <s v="主任级以下"/>
    <s v="DF-2786"/>
    <s v="装配钳工班长"/>
    <s v="2018/06/12"/>
    <s v="计件工人"/>
    <x v="1"/>
    <n v="1900"/>
    <n v="9860.6"/>
    <n v="316.64"/>
    <n v="84.39"/>
    <n v="3.8"/>
    <n v="0"/>
  </r>
  <r>
    <n v="202204"/>
    <x v="183"/>
    <s v="生产部"/>
    <s v="主任级以下"/>
    <s v="DF-2789"/>
    <s v="装配电工"/>
    <s v="2018/06/26"/>
    <s v="计件工人"/>
    <x v="1"/>
    <n v="1900"/>
    <n v="6756.85"/>
    <n v="316.64"/>
    <n v="84.39"/>
    <n v="3.8"/>
    <n v="0"/>
  </r>
  <r>
    <n v="202204"/>
    <x v="184"/>
    <s v="生产部"/>
    <s v="主任级以下"/>
    <s v="DF-2864"/>
    <s v="装配电工"/>
    <s v="2018/11/09"/>
    <s v="计件工人"/>
    <x v="1"/>
    <n v="1900"/>
    <n v="6732.4"/>
    <n v="316.64"/>
    <n v="84.39"/>
    <n v="3.8"/>
    <n v="0"/>
  </r>
  <r>
    <n v="202204"/>
    <x v="185"/>
    <s v="生产部"/>
    <s v="主任级以下"/>
    <s v="DF-2907"/>
    <s v="装配电工学徒"/>
    <s v="2019/03/06"/>
    <s v="计件工人"/>
    <x v="1"/>
    <n v="1900"/>
    <n v="7192.61"/>
    <n v="316.64"/>
    <n v="84.39"/>
    <n v="3.8"/>
    <n v="0"/>
  </r>
  <r>
    <n v="202204"/>
    <x v="186"/>
    <s v="生产部"/>
    <s v="主任级以下"/>
    <s v="DF-2909"/>
    <s v="仓管员"/>
    <s v="2019/03/11"/>
    <s v="计件工人"/>
    <x v="1"/>
    <n v="1900"/>
    <n v="5222.6899999999996"/>
    <n v="316.64"/>
    <n v="84.39"/>
    <n v="3.8"/>
    <n v="0"/>
  </r>
  <r>
    <n v="202204"/>
    <x v="187"/>
    <s v="生产部"/>
    <s v="主任级以下"/>
    <s v="DF-2913"/>
    <s v="装配钳工班长"/>
    <s v="2019/03/14"/>
    <s v="计件工人"/>
    <x v="1"/>
    <n v="1900"/>
    <n v="8508.44"/>
    <n v="316.64"/>
    <n v="84.39"/>
    <n v="3.8"/>
    <n v="0"/>
  </r>
  <r>
    <n v="202204"/>
    <x v="188"/>
    <s v="生产部"/>
    <s v="主任级以下"/>
    <s v="DF-2940"/>
    <s v="仓管员"/>
    <s v="2019/05/14"/>
    <s v="计件工人"/>
    <x v="1"/>
    <n v="1900"/>
    <n v="5833.6"/>
    <n v="316.64"/>
    <n v="84.39"/>
    <n v="3.8"/>
    <n v="0"/>
  </r>
  <r>
    <n v="202204"/>
    <x v="189"/>
    <s v="生产部"/>
    <s v="主任级以下"/>
    <s v="DF-2970"/>
    <s v="装配电工"/>
    <s v="2019/07/02"/>
    <s v="计件工人"/>
    <x v="1"/>
    <n v="1900"/>
    <n v="5905.86"/>
    <n v="316.64"/>
    <n v="84.39"/>
    <n v="3.8"/>
    <n v="385"/>
  </r>
  <r>
    <n v="202204"/>
    <x v="190"/>
    <s v="生产部"/>
    <s v="主任级以下"/>
    <s v="DF-3052"/>
    <s v="装配电工"/>
    <s v="2019/11/15"/>
    <s v="计件工人"/>
    <x v="1"/>
    <n v="1900"/>
    <n v="6780.66"/>
    <n v="316.64"/>
    <n v="84.39"/>
    <n v="3.8"/>
    <n v="0"/>
  </r>
  <r>
    <n v="202204"/>
    <x v="191"/>
    <s v="生产部"/>
    <s v="主任级以下"/>
    <s v="DF-3076"/>
    <s v="装配电工"/>
    <s v="2020/02/24"/>
    <s v="计件工人"/>
    <x v="1"/>
    <n v="1900"/>
    <n v="6647.28"/>
    <n v="316.64"/>
    <n v="84.39"/>
    <n v="3.8"/>
    <n v="0"/>
  </r>
  <r>
    <n v="202204"/>
    <x v="192"/>
    <s v="生产部"/>
    <s v="主任级以下"/>
    <s v="DF-3121"/>
    <s v="仓管员"/>
    <s v="2020/05/08"/>
    <s v="计件工人"/>
    <x v="1"/>
    <n v="1900"/>
    <n v="5673.19"/>
    <n v="316.64"/>
    <n v="84.39"/>
    <n v="3.8"/>
    <n v="0"/>
  </r>
  <r>
    <n v="202204"/>
    <x v="193"/>
    <s v="生产部"/>
    <s v="主任级以下"/>
    <s v="DF-3126"/>
    <s v="装配钳工"/>
    <s v="2020/05/29"/>
    <s v="计件工人"/>
    <x v="0"/>
    <n v="1900"/>
    <n v="6571.17"/>
    <n v="316.64"/>
    <n v="84.39"/>
    <n v="3.8"/>
    <n v="0"/>
  </r>
  <r>
    <n v="202204"/>
    <x v="194"/>
    <s v="生产部"/>
    <s v="主任级以下"/>
    <s v="DF-3130"/>
    <s v="测试技师"/>
    <s v="2020/06/12"/>
    <s v="计件工人"/>
    <x v="0"/>
    <n v="1900"/>
    <n v="6002.43"/>
    <n v="316.64"/>
    <n v="84.39"/>
    <n v="3.8"/>
    <n v="0"/>
  </r>
  <r>
    <n v="202204"/>
    <x v="195"/>
    <s v="生产部"/>
    <s v="主任级以下"/>
    <s v="DF-3134"/>
    <s v="仓管员"/>
    <s v="2020/06/28"/>
    <s v="计件工人"/>
    <x v="1"/>
    <n v="1900"/>
    <n v="7347.22"/>
    <n v="316.64"/>
    <n v="84.39"/>
    <n v="3.8"/>
    <n v="0"/>
  </r>
  <r>
    <n v="202204"/>
    <x v="196"/>
    <s v="生产部"/>
    <s v="主任级以下"/>
    <s v="DF-3140"/>
    <s v="测试技师"/>
    <s v="2020/07/01"/>
    <s v="计件工人"/>
    <x v="1"/>
    <n v="1900"/>
    <n v="5712.15"/>
    <n v="316.64"/>
    <n v="84.39"/>
    <n v="3.8"/>
    <n v="100"/>
  </r>
  <r>
    <n v="202204"/>
    <x v="197"/>
    <s v="生产部"/>
    <s v="主任级以下"/>
    <s v="DF-3171"/>
    <s v="装配钳工"/>
    <s v="2020/08/31"/>
    <s v="计件工人"/>
    <x v="1"/>
    <n v="1900"/>
    <n v="7064.96"/>
    <n v="316.64"/>
    <n v="84.39"/>
    <n v="3.8"/>
    <n v="0"/>
  </r>
  <r>
    <n v="202204"/>
    <x v="198"/>
    <s v="生产部"/>
    <s v="主任级以下"/>
    <s v="DF-3166"/>
    <s v="装配钳工"/>
    <s v="2020/08/13"/>
    <s v="计件工人"/>
    <x v="1"/>
    <n v="1900"/>
    <n v="6127.45"/>
    <n v="316.64"/>
    <n v="84.39"/>
    <n v="3.8"/>
    <n v="0"/>
  </r>
  <r>
    <n v="202204"/>
    <x v="199"/>
    <s v="生产部"/>
    <s v="主任级以下"/>
    <s v="DF-3180"/>
    <s v="装配钳工"/>
    <s v="2020/09/21"/>
    <s v="计件工人"/>
    <x v="1"/>
    <n v="1900"/>
    <n v="6417.42"/>
    <n v="316.64"/>
    <n v="84.39"/>
    <n v="3.8"/>
    <n v="0"/>
  </r>
  <r>
    <n v="202204"/>
    <x v="200"/>
    <s v="生产部"/>
    <s v="主任级以下"/>
    <s v="DF-3177"/>
    <s v="装配钳工"/>
    <s v="2020/09/14"/>
    <s v="计件工人"/>
    <x v="1"/>
    <n v="1900"/>
    <n v="6584.33"/>
    <n v="316.64"/>
    <n v="84.39"/>
    <n v="3.8"/>
    <n v="0"/>
  </r>
  <r>
    <n v="202204"/>
    <x v="201"/>
    <s v="生产部"/>
    <s v="主任级以下"/>
    <s v="DF-3188"/>
    <s v="装配钳工"/>
    <s v="2020/10/12"/>
    <s v="计件工人"/>
    <x v="1"/>
    <n v="1900"/>
    <n v="6320.96"/>
    <n v="316.64"/>
    <n v="84.39"/>
    <n v="3.8"/>
    <n v="0"/>
  </r>
  <r>
    <n v="202204"/>
    <x v="202"/>
    <s v="生产部"/>
    <s v="主任级以下"/>
    <s v="DF-3190"/>
    <s v="装配电工学徒"/>
    <s v="2020/10/16"/>
    <s v="计件工人"/>
    <x v="1"/>
    <n v="1900"/>
    <n v="6551.92"/>
    <n v="316.64"/>
    <n v="84.39"/>
    <n v="3.8"/>
    <n v="0"/>
  </r>
  <r>
    <n v="202204"/>
    <x v="203"/>
    <s v="生产部"/>
    <s v="主任级以下"/>
    <s v="DF-3191"/>
    <s v="装配钳工班长"/>
    <s v="2020/10/16"/>
    <s v="计件工人"/>
    <x v="0"/>
    <n v="1900"/>
    <n v="8328.86"/>
    <n v="316.64"/>
    <n v="84.39"/>
    <n v="3.8"/>
    <n v="0"/>
  </r>
  <r>
    <n v="202204"/>
    <x v="204"/>
    <s v="生产部"/>
    <s v="主任级以下"/>
    <s v="DF-2100"/>
    <s v="测试班长"/>
    <s v="2015/06/25"/>
    <s v="计件工人"/>
    <x v="1"/>
    <n v="1900"/>
    <n v="7675.53"/>
    <n v="316.64"/>
    <n v="84.39"/>
    <n v="3.8"/>
    <n v="0"/>
  </r>
  <r>
    <n v="202204"/>
    <x v="205"/>
    <s v="生产部"/>
    <s v="主任级以下"/>
    <s v="DF-2441"/>
    <s v="测试技师"/>
    <s v="2017/06/20"/>
    <s v="计件工人"/>
    <x v="1"/>
    <n v="1900"/>
    <n v="6463.42"/>
    <n v="316.64"/>
    <n v="84.39"/>
    <n v="3.8"/>
    <n v="86"/>
  </r>
  <r>
    <n v="202204"/>
    <x v="206"/>
    <s v="生产部"/>
    <s v="主任级以下"/>
    <s v="DF-2804"/>
    <s v="测试技师"/>
    <s v="2018/07/02"/>
    <s v="计件工人"/>
    <x v="1"/>
    <n v="1900"/>
    <n v="6037.92"/>
    <n v="316.64"/>
    <n v="84.39"/>
    <n v="3.8"/>
    <n v="0"/>
  </r>
  <r>
    <n v="202204"/>
    <x v="207"/>
    <s v="生产部"/>
    <s v="主任级以下"/>
    <s v="DF-2910"/>
    <s v="测试技师"/>
    <s v="2019/03/11"/>
    <s v="计件工人"/>
    <x v="1"/>
    <n v="1900"/>
    <n v="6077.62"/>
    <n v="316.64"/>
    <n v="84.39"/>
    <n v="3.8"/>
    <n v="0"/>
  </r>
  <r>
    <n v="202204"/>
    <x v="208"/>
    <s v="生产部"/>
    <s v="主任级以下"/>
    <s v="DF-3232"/>
    <s v="装配钳工"/>
    <s v="2020/12/24"/>
    <s v="计件工人"/>
    <x v="1"/>
    <n v="1900"/>
    <n v="7281.49"/>
    <n v="316.64"/>
    <n v="84.39"/>
    <n v="3.8"/>
    <n v="0"/>
  </r>
  <r>
    <n v="202204"/>
    <x v="209"/>
    <s v="生产部"/>
    <s v="主任级以下"/>
    <s v="DF-3229"/>
    <s v="装配钳工"/>
    <s v="2020/12/21"/>
    <s v="计件工人"/>
    <x v="1"/>
    <n v="1900"/>
    <n v="5792.2"/>
    <n v="316.64"/>
    <n v="84.39"/>
    <n v="3.8"/>
    <n v="0"/>
  </r>
  <r>
    <n v="202204"/>
    <x v="210"/>
    <s v="生产部"/>
    <s v="主任级以下"/>
    <s v="DF-3245"/>
    <s v="仓管员"/>
    <s v="2021/01/12"/>
    <s v="计件工人"/>
    <x v="1"/>
    <n v="1900"/>
    <n v="4928.0600000000004"/>
    <n v="316.64"/>
    <n v="84.39"/>
    <n v="3.8"/>
    <n v="0"/>
  </r>
  <r>
    <n v="202204"/>
    <x v="211"/>
    <s v="生产部"/>
    <s v="主任级以下"/>
    <s v="DF-3252"/>
    <s v="仓管员"/>
    <s v="2021/01/25"/>
    <s v="计件工人"/>
    <x v="1"/>
    <n v="1900"/>
    <n v="4140.05"/>
    <n v="316.64"/>
    <n v="84.39"/>
    <n v="3.8"/>
    <n v="0"/>
  </r>
  <r>
    <n v="202204"/>
    <x v="212"/>
    <s v="生产部"/>
    <s v="主任级以下"/>
    <s v="DF-3299"/>
    <s v="仓管员"/>
    <s v="2021/03/26"/>
    <s v="计件工人"/>
    <x v="0"/>
    <n v="1900"/>
    <n v="4442.8900000000003"/>
    <n v="316.64"/>
    <n v="84.39"/>
    <n v="3.8"/>
    <n v="0"/>
  </r>
  <r>
    <n v="202204"/>
    <x v="213"/>
    <s v="生产部"/>
    <s v="主任级以下"/>
    <s v="DF-3287"/>
    <s v="仓管员"/>
    <s v="2021/03/15"/>
    <s v="计件工人"/>
    <x v="0"/>
    <n v="1900"/>
    <n v="5183.66"/>
    <n v="316.64"/>
    <n v="84.39"/>
    <n v="3.8"/>
    <n v="0"/>
  </r>
  <r>
    <n v="202204"/>
    <x v="214"/>
    <s v="生产部"/>
    <s v="主任级以下"/>
    <s v="DF-3274"/>
    <s v="仓管员"/>
    <s v="2021/03/08"/>
    <s v="计件工人"/>
    <x v="1"/>
    <n v="1900"/>
    <n v="4575.22"/>
    <n v="316.64"/>
    <n v="84.39"/>
    <n v="3.8"/>
    <n v="0"/>
  </r>
  <r>
    <n v="202204"/>
    <x v="215"/>
    <s v="生产部"/>
    <s v="主任级以下"/>
    <s v="DF-3273"/>
    <s v="装配电工"/>
    <s v="2021/03/05"/>
    <s v="计件工人"/>
    <x v="0"/>
    <n v="1900"/>
    <n v="6023.01"/>
    <n v="316.64"/>
    <n v="84.39"/>
    <n v="3.8"/>
    <n v="0"/>
  </r>
  <r>
    <n v="202204"/>
    <x v="216"/>
    <s v="生产部"/>
    <s v="主任级以下"/>
    <s v="DF-3272"/>
    <s v="装配电工"/>
    <s v="2021/03/04"/>
    <s v="计件工人"/>
    <x v="1"/>
    <n v="1900"/>
    <n v="5980.21"/>
    <n v="316.64"/>
    <n v="84.39"/>
    <n v="3.8"/>
    <n v="0"/>
  </r>
  <r>
    <n v="202204"/>
    <x v="217"/>
    <s v="生产部"/>
    <s v="主任级以下"/>
    <s v="DF-3321"/>
    <s v="装配钳工"/>
    <s v="2021/04/15"/>
    <s v="计件工人"/>
    <x v="1"/>
    <n v="1900"/>
    <n v="5742.21"/>
    <n v="316.64"/>
    <n v="84.39"/>
    <n v="3.8"/>
    <n v="0"/>
  </r>
  <r>
    <n v="202204"/>
    <x v="218"/>
    <s v="生产部"/>
    <s v="主任级以下"/>
    <s v="DF-3311"/>
    <s v="测试技师"/>
    <s v="2021/04/08"/>
    <s v="计件工人"/>
    <x v="1"/>
    <n v="1900"/>
    <n v="5364.61"/>
    <n v="316.64"/>
    <n v="84.39"/>
    <n v="3.8"/>
    <n v="0"/>
  </r>
  <r>
    <n v="202204"/>
    <x v="219"/>
    <s v="生产部"/>
    <s v="主任级以下"/>
    <s v="DF-3349"/>
    <s v="仓管员"/>
    <s v="2021/05/24"/>
    <s v="计件工人"/>
    <x v="1"/>
    <n v="1900"/>
    <n v="4126.83"/>
    <n v="316.64"/>
    <n v="84.39"/>
    <n v="3.8"/>
    <n v="0"/>
  </r>
  <r>
    <n v="202204"/>
    <x v="220"/>
    <s v="生产部"/>
    <s v="主任级以下"/>
    <s v="DF-3389"/>
    <s v="装配电工"/>
    <s v="2021/06/25"/>
    <s v="计件工人"/>
    <x v="1"/>
    <n v="1900"/>
    <n v="5852.09"/>
    <n v="316.64"/>
    <n v="84.39"/>
    <n v="3.8"/>
    <n v="0"/>
  </r>
  <r>
    <n v="202204"/>
    <x v="222"/>
    <s v="生产部"/>
    <s v="主任级以下"/>
    <s v="DF-3261"/>
    <s v="装配钳工"/>
    <s v="2021/02/26"/>
    <s v="计件工人"/>
    <x v="1"/>
    <n v="1900"/>
    <n v="5866.33"/>
    <n v="316.64"/>
    <n v="84.39"/>
    <n v="3.8"/>
    <n v="0"/>
  </r>
  <r>
    <n v="202204"/>
    <x v="223"/>
    <s v="生产部"/>
    <s v="主任级以下"/>
    <s v="DF-3432"/>
    <s v="装配钳工"/>
    <s v="2021/07/17"/>
    <s v="计件工人"/>
    <x v="1"/>
    <n v="1900"/>
    <n v="6969.23"/>
    <n v="316.64"/>
    <n v="84.39"/>
    <n v="3.8"/>
    <n v="0"/>
  </r>
  <r>
    <n v="202204"/>
    <x v="224"/>
    <s v="生产部"/>
    <s v="主任级以下"/>
    <s v="DF-3398"/>
    <s v="装配钳工"/>
    <s v="2021/07/02"/>
    <s v="计件工人"/>
    <x v="1"/>
    <n v="1900"/>
    <n v="7540.51"/>
    <n v="316.64"/>
    <n v="84.39"/>
    <n v="3.8"/>
    <n v="0"/>
  </r>
  <r>
    <n v="202204"/>
    <x v="225"/>
    <s v="生产部"/>
    <s v="主任级以下"/>
    <s v="DF-3397"/>
    <s v="装配钳工"/>
    <s v="2021/07/01"/>
    <s v="计件工人"/>
    <x v="1"/>
    <n v="1900"/>
    <n v="6975.38"/>
    <n v="316.64"/>
    <n v="84.39"/>
    <n v="3.8"/>
    <n v="0"/>
  </r>
  <r>
    <n v="202204"/>
    <x v="226"/>
    <s v="生产部"/>
    <s v="主任级以下"/>
    <s v="DF-3396"/>
    <s v="装配钳工"/>
    <s v="2021/07/01"/>
    <s v="计件工人"/>
    <x v="1"/>
    <n v="1900"/>
    <n v="7511.11"/>
    <n v="316.64"/>
    <n v="84.39"/>
    <n v="3.8"/>
    <n v="0"/>
  </r>
  <r>
    <n v="202204"/>
    <x v="227"/>
    <s v="生产部"/>
    <s v="主任级以下"/>
    <s v="DF-3439"/>
    <s v="装配电工"/>
    <s v="2021/07/29"/>
    <s v="计件工人"/>
    <x v="1"/>
    <n v="1900"/>
    <n v="6427.21"/>
    <n v="316.64"/>
    <n v="84.39"/>
    <n v="3.8"/>
    <n v="0"/>
  </r>
  <r>
    <n v="202204"/>
    <x v="228"/>
    <s v="生产部"/>
    <s v="主任级以下"/>
    <s v="DF-3499"/>
    <s v="装配钳工"/>
    <s v="2021/09/13"/>
    <s v="计件工人"/>
    <x v="1"/>
    <n v="1900"/>
    <n v="6106.71"/>
    <n v="316.64"/>
    <n v="84.39"/>
    <n v="3.8"/>
    <n v="0"/>
  </r>
  <r>
    <n v="202204"/>
    <x v="229"/>
    <s v="生产部"/>
    <s v="主任级以下"/>
    <s v="DF-3511"/>
    <s v="装配钳工"/>
    <s v="2021/09/24"/>
    <s v="计件工人"/>
    <x v="1"/>
    <n v="1900"/>
    <n v="6313.61"/>
    <n v="316.64"/>
    <n v="84.39"/>
    <n v="3.8"/>
    <n v="0"/>
  </r>
  <r>
    <n v="202204"/>
    <x v="230"/>
    <s v="生产部"/>
    <s v="主任级以下"/>
    <s v="DF-3521"/>
    <s v="装配钳工"/>
    <s v="2021/09/30"/>
    <s v="计件工人"/>
    <x v="1"/>
    <n v="1900"/>
    <n v="6437.98"/>
    <n v="316.64"/>
    <n v="84.39"/>
    <n v="3.8"/>
    <n v="0"/>
  </r>
  <r>
    <n v="202204"/>
    <x v="231"/>
    <s v="生产部"/>
    <s v="主任级以下"/>
    <s v="DF-3522"/>
    <s v="装配钳工"/>
    <s v="2021/09/30"/>
    <s v="计件工人"/>
    <x v="1"/>
    <n v="1900"/>
    <n v="7590.01"/>
    <n v="316.64"/>
    <n v="84.39"/>
    <n v="3.8"/>
    <n v="0"/>
  </r>
  <r>
    <n v="202204"/>
    <x v="232"/>
    <s v="生产部"/>
    <s v="主任级以下"/>
    <s v="DF-3553"/>
    <s v="装配钳工"/>
    <s v="2021/10/27"/>
    <s v="计件工人"/>
    <x v="1"/>
    <n v="1900"/>
    <n v="6033.92"/>
    <n v="316.64"/>
    <n v="84.39"/>
    <n v="3.8"/>
    <n v="0"/>
  </r>
  <r>
    <n v="202204"/>
    <x v="233"/>
    <s v="生产部"/>
    <s v="主任级以下"/>
    <s v="DF-3529"/>
    <s v="装配钳工"/>
    <s v="2021/10/12"/>
    <s v="计件工人"/>
    <x v="1"/>
    <n v="1900"/>
    <n v="6044.28"/>
    <n v="316.64"/>
    <n v="84.39"/>
    <n v="3.8"/>
    <n v="0"/>
  </r>
  <r>
    <n v="202204"/>
    <x v="234"/>
    <s v="生产部"/>
    <s v="主任级以下"/>
    <s v="DF-3534"/>
    <s v="装配钳工"/>
    <s v="2021/10/12"/>
    <s v="计件工人"/>
    <x v="1"/>
    <n v="1900"/>
    <n v="6941.54"/>
    <n v="316.64"/>
    <n v="84.39"/>
    <n v="3.8"/>
    <n v="0"/>
  </r>
  <r>
    <n v="202204"/>
    <x v="236"/>
    <s v="生产部"/>
    <s v="主任级以下"/>
    <s v="DF-3394"/>
    <s v="装配电工"/>
    <s v="2021/06/30"/>
    <s v="计时工人"/>
    <x v="1"/>
    <n v="1900"/>
    <n v="5812.15"/>
    <n v="316.64"/>
    <n v="84.39"/>
    <n v="3.8"/>
    <n v="0"/>
  </r>
  <r>
    <n v="202204"/>
    <x v="237"/>
    <s v="生产部"/>
    <s v="主任级以下"/>
    <s v="DF-3393"/>
    <s v="装配电工"/>
    <s v="2021/06/29"/>
    <s v="计时工人"/>
    <x v="1"/>
    <n v="1900"/>
    <n v="6356.74"/>
    <n v="316.64"/>
    <n v="84.39"/>
    <n v="3.8"/>
    <n v="0"/>
  </r>
  <r>
    <n v="202204"/>
    <x v="238"/>
    <s v="生产部"/>
    <s v="主任级以下"/>
    <s v="DF-3361"/>
    <s v="装配电工"/>
    <s v="2021/06/03"/>
    <s v="计时工人"/>
    <x v="1"/>
    <n v="1900"/>
    <n v="5956.31"/>
    <n v="316.64"/>
    <n v="84.39"/>
    <n v="3.8"/>
    <n v="0"/>
  </r>
  <r>
    <n v="202204"/>
    <x v="115"/>
    <s v="生产部"/>
    <s v="主任级以下"/>
    <s v="DF-3443"/>
    <s v="装配电工学徒"/>
    <s v="2021/07/30"/>
    <s v="计件工人"/>
    <x v="1"/>
    <n v="1900"/>
    <n v="5579.84"/>
    <n v="316.64"/>
    <n v="84.39"/>
    <n v="3.8"/>
    <n v="0"/>
  </r>
  <r>
    <n v="202205"/>
    <x v="0"/>
    <s v="售后服务部"/>
    <s v="部长级及以上"/>
    <s v="DF-2389"/>
    <s v="服务经理"/>
    <s v="2017/04/01"/>
    <n v="0"/>
    <x v="1"/>
    <n v="40510.5"/>
    <n v="46210.5"/>
    <n v="316.64"/>
    <n v="84.39"/>
    <n v="3.8"/>
    <n v="0"/>
  </r>
  <r>
    <n v="202205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5"/>
    <x v="2"/>
    <s v="研发部"/>
    <s v="主任级"/>
    <s v="DF-0793"/>
    <s v="电气主管"/>
    <s v="2010/07/08"/>
    <n v="0"/>
    <x v="1"/>
    <n v="5544"/>
    <n v="25364.799999999999"/>
    <n v="316.64"/>
    <n v="84.39"/>
    <n v="3.8"/>
    <n v="85.5"/>
  </r>
  <r>
    <n v="202205"/>
    <x v="3"/>
    <s v="研发部"/>
    <s v="主任级"/>
    <s v="DF-0148"/>
    <s v="机械研发主管"/>
    <s v="2005/09/09"/>
    <n v="0"/>
    <x v="0"/>
    <n v="5544"/>
    <n v="25139.1"/>
    <n v="316.64"/>
    <n v="84.39"/>
    <n v="3.8"/>
    <n v="125"/>
  </r>
  <r>
    <n v="202205"/>
    <x v="4"/>
    <s v="销售部"/>
    <s v="主任级以下"/>
    <s v="DF-2191"/>
    <s v="市场运营主管"/>
    <s v="2016/04/14"/>
    <n v="0"/>
    <x v="0"/>
    <n v="3200"/>
    <n v="21803.64"/>
    <n v="316.64"/>
    <n v="84.39"/>
    <n v="3.8"/>
    <n v="86"/>
  </r>
  <r>
    <n v="202205"/>
    <x v="5"/>
    <s v="人力资源部"/>
    <s v="主任级以下"/>
    <s v="DF-2649"/>
    <s v="清洁工"/>
    <s v="2018/02/01"/>
    <n v="0"/>
    <x v="1"/>
    <n v="1900"/>
    <n v="4119.2299999999996"/>
    <n v="0"/>
    <n v="0"/>
    <n v="0"/>
    <n v="0"/>
  </r>
  <r>
    <n v="202205"/>
    <x v="6"/>
    <s v="人力资源部"/>
    <s v="主任级以下"/>
    <s v="DF-2697"/>
    <s v="商务司机"/>
    <s v="2018/03/19"/>
    <n v="0"/>
    <x v="1"/>
    <n v="1900"/>
    <n v="5130.1000000000004"/>
    <n v="316.64"/>
    <n v="84.39"/>
    <n v="3.8"/>
    <n v="0"/>
  </r>
  <r>
    <n v="202205"/>
    <x v="7"/>
    <s v="研发部"/>
    <s v="主任级以下"/>
    <s v="DF-2077"/>
    <s v="电气硬件工程师"/>
    <s v="2015/04/25"/>
    <n v="0"/>
    <x v="1"/>
    <n v="5746"/>
    <n v="24878.6"/>
    <n v="316.64"/>
    <n v="84.39"/>
    <n v="3.8"/>
    <n v="500"/>
  </r>
  <r>
    <n v="202205"/>
    <x v="8"/>
    <s v="研发部"/>
    <s v="主任级以下"/>
    <s v="DF-2701"/>
    <s v="翻译员"/>
    <s v="2018/03/21"/>
    <n v="0"/>
    <x v="1"/>
    <n v="2440"/>
    <n v="12461"/>
    <n v="316.64"/>
    <n v="84.39"/>
    <n v="3.8"/>
    <n v="95"/>
  </r>
  <r>
    <n v="202205"/>
    <x v="9"/>
    <s v="研发部"/>
    <s v="主任级以下"/>
    <s v="DF-0755"/>
    <s v="研发部主管"/>
    <s v="2010/06/21"/>
    <n v="0"/>
    <x v="0"/>
    <n v="5389"/>
    <n v="23797"/>
    <n v="316.64"/>
    <n v="84.39"/>
    <n v="3.8"/>
    <n v="500"/>
  </r>
  <r>
    <n v="202205"/>
    <x v="10"/>
    <s v="研发部"/>
    <s v="主任级以下"/>
    <s v="DF-0536"/>
    <s v="机械研发工程师"/>
    <s v="2009/10/10"/>
    <n v="0"/>
    <x v="1"/>
    <n v="2671"/>
    <n v="12762.3"/>
    <n v="316.64"/>
    <n v="84.39"/>
    <n v="3.8"/>
    <n v="500"/>
  </r>
  <r>
    <n v="202205"/>
    <x v="11"/>
    <s v="研发部"/>
    <s v="主任级以下"/>
    <s v="DF-1996"/>
    <s v="机械研发工程师"/>
    <s v="2015/01/10"/>
    <n v="0"/>
    <x v="0"/>
    <n v="5746"/>
    <n v="25052.27"/>
    <n v="316.64"/>
    <n v="84.39"/>
    <n v="3.8"/>
    <n v="500"/>
  </r>
  <r>
    <n v="202205"/>
    <x v="12"/>
    <s v="研发部"/>
    <s v="主任级以下"/>
    <s v="DF-2008"/>
    <s v="Syncro软件工程师"/>
    <s v="2015/03/02"/>
    <n v="0"/>
    <x v="1"/>
    <n v="5544"/>
    <n v="24668.1"/>
    <n v="316.64"/>
    <n v="84.39"/>
    <n v="3.8"/>
    <n v="500"/>
  </r>
  <r>
    <n v="202205"/>
    <x v="13"/>
    <s v="售后服务部"/>
    <s v="主任级以下"/>
    <s v="DF-2342"/>
    <s v="机械服务安装技师"/>
    <s v="2017/01/03"/>
    <n v="0"/>
    <x v="1"/>
    <n v="3263"/>
    <n v="8399.09"/>
    <n v="316.64"/>
    <n v="84.39"/>
    <n v="3.8"/>
    <n v="0"/>
  </r>
  <r>
    <n v="202205"/>
    <x v="14"/>
    <s v="生产部"/>
    <s v="主任级以下"/>
    <s v="DF-0073"/>
    <s v="质检组长"/>
    <s v="2007/10/11"/>
    <s v="计时工人"/>
    <x v="0"/>
    <n v="2132"/>
    <n v="8202.36"/>
    <n v="316.64"/>
    <n v="84.39"/>
    <n v="3.8"/>
    <n v="85.5"/>
  </r>
  <r>
    <n v="202205"/>
    <x v="15"/>
    <s v="物控部"/>
    <s v="主任级"/>
    <s v="DF-1959"/>
    <s v="PPC经理"/>
    <s v="2014/10/27"/>
    <n v="0"/>
    <x v="1"/>
    <n v="4576"/>
    <n v="10996"/>
    <n v="316.64"/>
    <n v="84.39"/>
    <n v="3.8"/>
    <n v="0"/>
  </r>
  <r>
    <n v="202205"/>
    <x v="16"/>
    <s v="销售部"/>
    <s v="主任级以下"/>
    <s v="DF-1943"/>
    <s v="区域销售总监"/>
    <s v="2014/10/13"/>
    <n v="0"/>
    <x v="1"/>
    <n v="5500"/>
    <n v="15595.5"/>
    <n v="316.64"/>
    <n v="84.39"/>
    <n v="3.8"/>
    <n v="960"/>
  </r>
  <r>
    <n v="202205"/>
    <x v="17"/>
    <s v="生产部"/>
    <s v="主任级"/>
    <s v="DF-2061"/>
    <s v="车间主任"/>
    <s v="2015/04/02"/>
    <n v="0"/>
    <x v="1"/>
    <n v="5000"/>
    <n v="12875.6"/>
    <n v="316.64"/>
    <n v="84.39"/>
    <n v="3.8"/>
    <n v="1500"/>
  </r>
  <r>
    <n v="202205"/>
    <x v="18"/>
    <s v="售后服务部"/>
    <s v="主任级以下"/>
    <s v="DF-2107"/>
    <s v="高级电气服务工程师"/>
    <s v="2015/07/06"/>
    <n v="0"/>
    <x v="1"/>
    <n v="5222"/>
    <n v="12657.46"/>
    <n v="316.64"/>
    <n v="84.39"/>
    <n v="3.8"/>
    <n v="750"/>
  </r>
  <r>
    <n v="202205"/>
    <x v="19"/>
    <s v="售后服务部"/>
    <s v="主任级以下"/>
    <s v="DF-2371"/>
    <s v="电气服务安装技师"/>
    <s v="2017/03/03"/>
    <n v="0"/>
    <x v="1"/>
    <n v="2332"/>
    <n v="7252.69"/>
    <n v="316.64"/>
    <n v="84.39"/>
    <n v="3.8"/>
    <n v="0"/>
  </r>
  <r>
    <n v="202205"/>
    <x v="20"/>
    <s v="售后服务部"/>
    <s v="主任级以下"/>
    <s v="DF-1715"/>
    <s v="机械安装服务技师"/>
    <s v="2013/11/11"/>
    <n v="0"/>
    <x v="1"/>
    <n v="3440"/>
    <n v="9598.94"/>
    <n v="316.64"/>
    <n v="84.39"/>
    <n v="3.8"/>
    <n v="0"/>
  </r>
  <r>
    <n v="202205"/>
    <x v="21"/>
    <s v="售后服务部"/>
    <s v="主任级以下"/>
    <s v="DF-2166"/>
    <s v="机械服务安装技师"/>
    <s v="2016/02/22"/>
    <n v="0"/>
    <x v="1"/>
    <n v="4331"/>
    <n v="11735.18"/>
    <n v="316.64"/>
    <n v="84.39"/>
    <n v="3.8"/>
    <n v="0"/>
  </r>
  <r>
    <n v="202205"/>
    <x v="22"/>
    <s v="生产部"/>
    <s v="主任级"/>
    <s v="DF-2669"/>
    <s v="电气车间主任"/>
    <s v="2018/03/01"/>
    <n v="0"/>
    <x v="1"/>
    <n v="4000"/>
    <n v="10430.5"/>
    <n v="316.64"/>
    <n v="84.39"/>
    <n v="3.8"/>
    <n v="0"/>
  </r>
  <r>
    <n v="202205"/>
    <x v="23"/>
    <s v="售后服务部"/>
    <s v="主任级以下"/>
    <s v="DF-2774"/>
    <s v="售后服务主管"/>
    <s v="2018/05/29"/>
    <n v="0"/>
    <x v="1"/>
    <n v="5519"/>
    <n v="13102.75"/>
    <n v="316.64"/>
    <n v="84.39"/>
    <n v="3.8"/>
    <n v="457.5"/>
  </r>
  <r>
    <n v="202205"/>
    <x v="24"/>
    <s v="售后服务部"/>
    <s v="主任级以下"/>
    <s v="DF-2777"/>
    <s v="机械服务工程师"/>
    <s v="2018/06/01"/>
    <n v="0"/>
    <x v="1"/>
    <n v="5519"/>
    <n v="14166.55"/>
    <n v="316.64"/>
    <n v="84.39"/>
    <n v="3.8"/>
    <n v="0"/>
  </r>
  <r>
    <n v="202205"/>
    <x v="25"/>
    <s v="销售部"/>
    <s v="主任级以下"/>
    <s v="DF-2800"/>
    <s v="销售跟单"/>
    <s v="2018/07/02"/>
    <n v="0"/>
    <x v="0"/>
    <n v="2020"/>
    <n v="16285.53"/>
    <n v="316.64"/>
    <n v="84.39"/>
    <n v="3.8"/>
    <n v="0"/>
  </r>
  <r>
    <n v="202205"/>
    <x v="26"/>
    <s v="售后服务部"/>
    <s v="部长级及以上"/>
    <s v="DF-2838"/>
    <s v="售后服务经理"/>
    <s v="2018/09/10"/>
    <n v="0"/>
    <x v="1"/>
    <n v="8020"/>
    <n v="16865.8"/>
    <n v="316.64"/>
    <n v="84.39"/>
    <n v="3.8"/>
    <n v="0"/>
  </r>
  <r>
    <n v="202205"/>
    <x v="27"/>
    <s v="总经办"/>
    <s v="主任级"/>
    <s v="DF-2854"/>
    <s v="总经理助理"/>
    <s v="2018/10/22"/>
    <n v="0"/>
    <x v="1"/>
    <n v="5896"/>
    <n v="11992.5"/>
    <n v="316.64"/>
    <n v="84.39"/>
    <n v="3.8"/>
    <n v="1474"/>
  </r>
  <r>
    <n v="202205"/>
    <x v="28"/>
    <s v="研发部"/>
    <s v="主任级以下"/>
    <s v="DF-2856"/>
    <s v="初级电气研发工程师"/>
    <s v="2018/10/23"/>
    <n v="0"/>
    <x v="0"/>
    <n v="4133"/>
    <n v="18392.8"/>
    <n v="316.64"/>
    <n v="84.39"/>
    <n v="3.8"/>
    <n v="300"/>
  </r>
  <r>
    <n v="202205"/>
    <x v="29"/>
    <s v="售后服务部"/>
    <s v="主任级以下"/>
    <s v="DF-2872"/>
    <s v="售后服务专员"/>
    <s v="2018/11/21"/>
    <n v="0"/>
    <x v="1"/>
    <n v="3038"/>
    <n v="7436.17"/>
    <n v="316.64"/>
    <n v="84.39"/>
    <n v="3.8"/>
    <n v="0"/>
  </r>
  <r>
    <n v="202205"/>
    <x v="30"/>
    <s v="销售部"/>
    <s v="经理"/>
    <s v="DF-2881"/>
    <s v="区域销售总监"/>
    <s v="2018/12/12"/>
    <n v="0"/>
    <x v="1"/>
    <n v="8800"/>
    <n v="50310.12"/>
    <n v="298.08"/>
    <n v="74.52"/>
    <n v="14.9"/>
    <n v="890"/>
  </r>
  <r>
    <n v="202205"/>
    <x v="31"/>
    <s v="物控部"/>
    <s v="主任级以下"/>
    <s v="DF-2886"/>
    <s v="采购专员"/>
    <s v="2018/12/27"/>
    <n v="0"/>
    <x v="1"/>
    <n v="2532"/>
    <n v="4355.3100000000004"/>
    <n v="316.64"/>
    <n v="84.39"/>
    <n v="3.8"/>
    <n v="0"/>
  </r>
  <r>
    <n v="202205"/>
    <x v="32"/>
    <s v="研发部"/>
    <s v="主任级以下"/>
    <s v="DF-2799"/>
    <s v="初级机械工程师"/>
    <s v="2019/02/01"/>
    <n v="0"/>
    <x v="0"/>
    <n v="2369"/>
    <n v="10423.299999999999"/>
    <n v="316.64"/>
    <n v="84.39"/>
    <n v="3.8"/>
    <n v="0"/>
  </r>
  <r>
    <n v="202205"/>
    <x v="33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5"/>
    <x v="34"/>
    <s v="生产部"/>
    <s v="主任级以下"/>
    <s v="DF-2916"/>
    <s v="质检员"/>
    <s v="2019/03/19"/>
    <s v="计时工人"/>
    <x v="1"/>
    <n v="2120"/>
    <n v="7501.47"/>
    <n v="316.64"/>
    <n v="84.39"/>
    <n v="3.8"/>
    <n v="0"/>
  </r>
  <r>
    <n v="202205"/>
    <x v="37"/>
    <s v="研发部"/>
    <s v="主任级以下"/>
    <s v="DF-2930"/>
    <s v="机械工程师"/>
    <s v="2019/04/22"/>
    <n v="0"/>
    <x v="1"/>
    <n v="4536"/>
    <n v="20527.900000000001"/>
    <n v="316.64"/>
    <n v="84.39"/>
    <n v="3.8"/>
    <n v="300"/>
  </r>
  <r>
    <n v="202205"/>
    <x v="38"/>
    <s v="售后服务部"/>
    <s v="主任级以下"/>
    <s v="DF-2931"/>
    <s v="机械服务安装技师"/>
    <s v="2019/04/23"/>
    <n v="0"/>
    <x v="1"/>
    <n v="2363"/>
    <n v="6438.9"/>
    <n v="316.64"/>
    <n v="84.39"/>
    <n v="3.8"/>
    <n v="0"/>
  </r>
  <r>
    <n v="202205"/>
    <x v="39"/>
    <s v="生产部"/>
    <s v="主任级以下"/>
    <s v="DF-2932"/>
    <s v="仓库文员"/>
    <s v="2019/04/24"/>
    <s v="计时工人"/>
    <x v="1"/>
    <n v="1900"/>
    <n v="4727.2299999999996"/>
    <n v="316.64"/>
    <n v="84.39"/>
    <n v="3.8"/>
    <n v="0"/>
  </r>
  <r>
    <n v="202205"/>
    <x v="40"/>
    <s v="生产部"/>
    <s v="主任级"/>
    <s v="DF-2939"/>
    <s v="品质主管"/>
    <s v="2019/05/13"/>
    <n v="0"/>
    <x v="1"/>
    <n v="5632"/>
    <n v="12267.8"/>
    <n v="316.64"/>
    <n v="84.39"/>
    <n v="3.8"/>
    <n v="0"/>
  </r>
  <r>
    <n v="202205"/>
    <x v="42"/>
    <s v="物控部"/>
    <s v="主任级以下"/>
    <s v="DF-2960"/>
    <s v="计划助理"/>
    <s v="2019/06/24"/>
    <n v="0"/>
    <x v="1"/>
    <n v="1958"/>
    <n v="5148.5"/>
    <n v="316.64"/>
    <n v="84.39"/>
    <n v="3.8"/>
    <n v="0"/>
  </r>
  <r>
    <n v="202205"/>
    <x v="43"/>
    <s v="物控部"/>
    <s v="主任级以下"/>
    <s v="DF-2963"/>
    <s v="采购专员"/>
    <s v="2019/06/27"/>
    <n v="0"/>
    <x v="1"/>
    <n v="3280"/>
    <n v="8890"/>
    <n v="316.64"/>
    <n v="84.39"/>
    <n v="3.8"/>
    <n v="0"/>
  </r>
  <r>
    <n v="202205"/>
    <x v="44"/>
    <s v="售后服务部"/>
    <s v="主任级以下"/>
    <s v="DF-2974"/>
    <s v="电气服务安装技师"/>
    <s v="2019/07/16"/>
    <n v="0"/>
    <x v="1"/>
    <n v="2993"/>
    <n v="7564.43"/>
    <n v="316.64"/>
    <n v="84.39"/>
    <n v="3.8"/>
    <n v="0"/>
  </r>
  <r>
    <n v="202205"/>
    <x v="45"/>
    <s v="售后服务部"/>
    <s v="主任级以下"/>
    <s v="DF-2986"/>
    <s v="初级电气安装服务技师"/>
    <s v="2019/07/30"/>
    <n v="0"/>
    <x v="1"/>
    <n v="2475"/>
    <n v="6205.39"/>
    <n v="316.64"/>
    <n v="84.39"/>
    <n v="3.8"/>
    <n v="0"/>
  </r>
  <r>
    <n v="202205"/>
    <x v="46"/>
    <s v="售后服务部"/>
    <s v="主任级以下"/>
    <s v="DF-3017"/>
    <s v="软件工程师"/>
    <s v="2019/09/25"/>
    <n v="0"/>
    <x v="0"/>
    <n v="3600"/>
    <n v="8024.11"/>
    <n v="316.64"/>
    <n v="84.39"/>
    <n v="3.8"/>
    <n v="500"/>
  </r>
  <r>
    <n v="202205"/>
    <x v="47"/>
    <s v="售后服务部"/>
    <s v="主任级以下"/>
    <s v="DF-3021"/>
    <s v="电气服务安装技师"/>
    <s v="2019/10/10"/>
    <n v="0"/>
    <x v="1"/>
    <n v="3292"/>
    <n v="8212.1200000000008"/>
    <n v="316.64"/>
    <n v="84.39"/>
    <n v="3.8"/>
    <n v="350"/>
  </r>
  <r>
    <n v="202205"/>
    <x v="48"/>
    <s v="物控部"/>
    <s v="经理"/>
    <s v="DF-3062"/>
    <s v="采购经理"/>
    <s v="2019/12/12"/>
    <n v="0"/>
    <x v="1"/>
    <n v="5200"/>
    <n v="10786"/>
    <n v="316.64"/>
    <n v="84.39"/>
    <n v="3.8"/>
    <n v="520"/>
  </r>
  <r>
    <n v="202205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5"/>
    <x v="50"/>
    <s v="生产部"/>
    <s v="主任级以下"/>
    <s v="DF-3077"/>
    <s v="安全环保专员"/>
    <s v="2020/02/10"/>
    <n v="0"/>
    <x v="1"/>
    <n v="2240"/>
    <n v="6368.1"/>
    <n v="316.64"/>
    <n v="84.39"/>
    <n v="3.8"/>
    <n v="0"/>
  </r>
  <r>
    <n v="202205"/>
    <x v="51"/>
    <s v="售后服务部"/>
    <s v="主任级以下"/>
    <s v="DF-3080"/>
    <s v="项目工程师"/>
    <s v="2020/03/11"/>
    <n v="0"/>
    <x v="1"/>
    <n v="3800"/>
    <n v="10345.280000000001"/>
    <n v="316.64"/>
    <n v="84.39"/>
    <n v="3.8"/>
    <n v="475"/>
  </r>
  <r>
    <n v="202205"/>
    <x v="52"/>
    <s v="售后服务部"/>
    <s v="经理"/>
    <s v="DF-3086"/>
    <s v="上海服务中心经理"/>
    <s v="2020/03/20"/>
    <n v="0"/>
    <x v="1"/>
    <n v="11800"/>
    <n v="28363"/>
    <n v="0"/>
    <n v="0"/>
    <n v="0"/>
    <n v="0"/>
  </r>
  <r>
    <n v="202205"/>
    <x v="53"/>
    <s v="研发部"/>
    <s v="主任级以下"/>
    <s v="DF-3087"/>
    <s v="软件工程师"/>
    <s v="2020/03/18"/>
    <n v="0"/>
    <x v="1"/>
    <n v="4536"/>
    <n v="19915.009999999998"/>
    <n v="316.64"/>
    <n v="84.39"/>
    <n v="3.8"/>
    <n v="500"/>
  </r>
  <r>
    <n v="202205"/>
    <x v="54"/>
    <s v="售后服务部"/>
    <s v="主任级以下"/>
    <s v="DF-3104"/>
    <s v="机械服务工程师"/>
    <s v="2020/04/01"/>
    <n v="0"/>
    <x v="1"/>
    <n v="2993"/>
    <n v="7329.73"/>
    <n v="316.64"/>
    <n v="84.39"/>
    <n v="3.8"/>
    <n v="500"/>
  </r>
  <r>
    <n v="202205"/>
    <x v="55"/>
    <s v="研发部"/>
    <s v="主任级以下"/>
    <s v="DF-3109"/>
    <s v="初级机械工程师"/>
    <s v="2020/04/08"/>
    <n v="0"/>
    <x v="1"/>
    <n v="3326"/>
    <n v="14980.3"/>
    <n v="316.64"/>
    <n v="84.39"/>
    <n v="3.8"/>
    <n v="0"/>
  </r>
  <r>
    <n v="202205"/>
    <x v="56"/>
    <s v="销售部"/>
    <s v="主任级以下"/>
    <s v="DF-3110"/>
    <s v="区域销售经理"/>
    <s v="2020/04/09"/>
    <n v="0"/>
    <x v="1"/>
    <n v="3500"/>
    <n v="8310"/>
    <n v="316.64"/>
    <n v="84.39"/>
    <n v="3.8"/>
    <n v="0"/>
  </r>
  <r>
    <n v="202205"/>
    <x v="57"/>
    <s v="售后服务部"/>
    <s v="主任级以下"/>
    <s v="DF-3119"/>
    <s v="机械服务助理工程师"/>
    <s v="2020/05/07"/>
    <n v="0"/>
    <x v="1"/>
    <n v="2250"/>
    <n v="5910.34"/>
    <n v="316.64"/>
    <n v="84.39"/>
    <n v="3.8"/>
    <n v="0"/>
  </r>
  <r>
    <n v="202205"/>
    <x v="58"/>
    <s v="售后服务部"/>
    <s v="主任级以下"/>
    <s v="DF-3135"/>
    <s v="机械服务助理工程师"/>
    <s v="2020/07/01"/>
    <n v="0"/>
    <x v="1"/>
    <n v="2138"/>
    <n v="5542.34"/>
    <n v="316.64"/>
    <n v="84.39"/>
    <n v="3.8"/>
    <n v="0"/>
  </r>
  <r>
    <n v="202205"/>
    <x v="59"/>
    <s v="售后服务部"/>
    <s v="主任级以下"/>
    <s v="DF-3136"/>
    <s v="电气服务助理工程师"/>
    <s v="2020/07/27"/>
    <n v="0"/>
    <x v="1"/>
    <n v="2000"/>
    <n v="5551.72"/>
    <n v="316.64"/>
    <n v="84.39"/>
    <n v="3.8"/>
    <n v="0"/>
  </r>
  <r>
    <n v="202205"/>
    <x v="60"/>
    <s v="人力资源部"/>
    <s v="主任级以下"/>
    <s v="DF-3151"/>
    <s v="人力资源专员"/>
    <s v="2020/07/21"/>
    <n v="0"/>
    <x v="1"/>
    <n v="2400"/>
    <n v="6515.3"/>
    <n v="316.64"/>
    <n v="84.39"/>
    <n v="3.8"/>
    <n v="0"/>
  </r>
  <r>
    <n v="202205"/>
    <x v="61"/>
    <s v="售后服务部"/>
    <s v="主任级以下"/>
    <s v="DF-3152"/>
    <s v="软件工程师"/>
    <s v="2020/07/21"/>
    <n v="0"/>
    <x v="1"/>
    <n v="3292"/>
    <n v="8337.01"/>
    <n v="316.64"/>
    <n v="84.39"/>
    <n v="3.8"/>
    <n v="0"/>
  </r>
  <r>
    <n v="202205"/>
    <x v="62"/>
    <s v="人力资源部"/>
    <s v="经理级"/>
    <s v="DF-3170"/>
    <s v="人力资源经理"/>
    <s v="2020/08/24"/>
    <n v="0"/>
    <x v="1"/>
    <n v="5632"/>
    <n v="23673"/>
    <n v="316.64"/>
    <n v="84.39"/>
    <n v="3.8"/>
    <n v="86"/>
  </r>
  <r>
    <n v="202205"/>
    <x v="63"/>
    <s v="生产部"/>
    <s v="主任级以下"/>
    <s v="DF-3168"/>
    <s v="质检员"/>
    <s v="2020/08/20"/>
    <s v="计时工人"/>
    <x v="1"/>
    <n v="2132"/>
    <n v="7053.04"/>
    <n v="316.64"/>
    <n v="84.39"/>
    <n v="3.8"/>
    <n v="0"/>
  </r>
  <r>
    <n v="202205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5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5"/>
    <x v="66"/>
    <s v="售后服务部"/>
    <s v="主任级以下"/>
    <s v="DF-3158"/>
    <s v="机械服务工程师"/>
    <s v="2020/08/03"/>
    <n v="0"/>
    <x v="1"/>
    <n v="2723"/>
    <n v="7169.48"/>
    <n v="316.64"/>
    <n v="84.39"/>
    <n v="3.8"/>
    <n v="0"/>
  </r>
  <r>
    <n v="202205"/>
    <x v="67"/>
    <s v="售后服务部"/>
    <s v="主任级以下"/>
    <s v="DF-3157"/>
    <s v="电气服务工程师"/>
    <s v="2020/08/03"/>
    <n v="0"/>
    <x v="0"/>
    <n v="3668"/>
    <n v="8995.81"/>
    <n v="316.64"/>
    <n v="84.39"/>
    <n v="3.8"/>
    <n v="420"/>
  </r>
  <r>
    <n v="202205"/>
    <x v="68"/>
    <s v="研发部"/>
    <s v="主任级以下"/>
    <s v="DF-3155"/>
    <s v="资料管理员"/>
    <s v="2020/08/03"/>
    <n v="0"/>
    <x v="1"/>
    <n v="1900"/>
    <n v="6763.38"/>
    <n v="316.64"/>
    <n v="84.39"/>
    <n v="3.8"/>
    <n v="0"/>
  </r>
  <r>
    <n v="202205"/>
    <x v="69"/>
    <s v="生产部"/>
    <s v="主任级以下"/>
    <s v="DF-3174"/>
    <s v="质检员"/>
    <s v="2020/09/04"/>
    <s v="计时工人"/>
    <x v="1"/>
    <n v="2120"/>
    <n v="5622.35"/>
    <n v="316.64"/>
    <n v="84.39"/>
    <n v="3.8"/>
    <n v="0"/>
  </r>
  <r>
    <n v="202205"/>
    <x v="70"/>
    <s v="销售部"/>
    <s v="经理"/>
    <s v="DF-3184"/>
    <s v="销售支持经理"/>
    <d v="2010-11-22T00:00:00"/>
    <n v="0"/>
    <x v="1"/>
    <n v="4048"/>
    <n v="15718.98"/>
    <n v="316.64"/>
    <n v="84.39"/>
    <n v="3.8"/>
    <n v="1000"/>
  </r>
  <r>
    <n v="202205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5"/>
    <x v="72"/>
    <s v="物控部"/>
    <s v="主任级以下"/>
    <s v="DF-3195"/>
    <s v="采购专员"/>
    <s v="2020/10/26"/>
    <n v="0"/>
    <x v="1"/>
    <n v="2200"/>
    <n v="6099.93"/>
    <n v="316.64"/>
    <n v="84.39"/>
    <n v="3.8"/>
    <n v="0"/>
  </r>
  <r>
    <n v="202205"/>
    <x v="73"/>
    <s v="售后服务部"/>
    <s v="经理"/>
    <s v="DF-3196"/>
    <s v="项目经理"/>
    <s v="2020/10/26"/>
    <n v="0"/>
    <x v="17"/>
    <n v="7280"/>
    <n v="11376.52"/>
    <n v="0"/>
    <n v="0"/>
    <n v="0"/>
    <n v="0"/>
  </r>
  <r>
    <n v="202205"/>
    <x v="74"/>
    <s v="物控部"/>
    <s v="主任级以下"/>
    <s v="DF-3201"/>
    <s v="采购专员"/>
    <s v="2020/11/02"/>
    <n v="0"/>
    <x v="1"/>
    <n v="2200"/>
    <n v="5702.2"/>
    <n v="316.64"/>
    <n v="84.39"/>
    <n v="3.8"/>
    <n v="0"/>
  </r>
  <r>
    <n v="202205"/>
    <x v="75"/>
    <s v="售后服务部"/>
    <s v="主任级以下"/>
    <s v="DF-3207"/>
    <s v="电气服务工程师"/>
    <s v="2020/11/09"/>
    <n v="0"/>
    <x v="1"/>
    <n v="4748"/>
    <n v="10916.34"/>
    <n v="316.64"/>
    <n v="84.39"/>
    <n v="3.8"/>
    <n v="1266"/>
  </r>
  <r>
    <n v="202205"/>
    <x v="76"/>
    <s v="销售部"/>
    <s v="主任级以下"/>
    <s v="DF-3208"/>
    <s v="高级物流专员"/>
    <s v="2020/11/09"/>
    <n v="0"/>
    <x v="1"/>
    <n v="2760"/>
    <n v="7448"/>
    <n v="316.64"/>
    <n v="84.39"/>
    <n v="3.8"/>
    <n v="0"/>
  </r>
  <r>
    <n v="202205"/>
    <x v="77"/>
    <s v="售后服务部"/>
    <s v="经理"/>
    <s v="DF-3209"/>
    <s v="项目经理"/>
    <s v="2020/11/10"/>
    <n v="0"/>
    <x v="1"/>
    <n v="8000"/>
    <n v="14944.8"/>
    <n v="316.64"/>
    <n v="84.39"/>
    <n v="3.8"/>
    <n v="2160"/>
  </r>
  <r>
    <n v="202205"/>
    <x v="78"/>
    <s v="研发部"/>
    <s v="主任级以下"/>
    <s v="DF-3212"/>
    <s v="机械工程师"/>
    <s v="2020/11/16"/>
    <n v="0"/>
    <x v="0"/>
    <n v="4050"/>
    <n v="18488.5"/>
    <n v="316.64"/>
    <n v="84.39"/>
    <n v="3.8"/>
    <n v="0"/>
  </r>
  <r>
    <n v="202205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5"/>
    <x v="80"/>
    <s v="研发部"/>
    <s v="主任级以下"/>
    <s v="DF-3214"/>
    <s v="机械工程师"/>
    <s v="2020/11/16"/>
    <n v="0"/>
    <x v="1"/>
    <n v="4050"/>
    <n v="18601.830000000002"/>
    <n v="316.64"/>
    <n v="84.39"/>
    <n v="3.8"/>
    <n v="0"/>
  </r>
  <r>
    <n v="202205"/>
    <x v="81"/>
    <s v="物控部"/>
    <s v="主任级以下"/>
    <s v="DF-3215"/>
    <s v="采购专员"/>
    <s v="2020/11/16"/>
    <n v="0"/>
    <x v="0"/>
    <n v="2640"/>
    <n v="6727.8"/>
    <n v="316.64"/>
    <n v="84.39"/>
    <n v="3.8"/>
    <n v="330"/>
  </r>
  <r>
    <n v="202205"/>
    <x v="82"/>
    <s v="生产部"/>
    <s v="主任级以下"/>
    <s v="DF-2619"/>
    <s v="生产调度专员"/>
    <s v="2017/12/01"/>
    <s v="计时工人"/>
    <x v="0"/>
    <n v="2422"/>
    <n v="6527.6"/>
    <n v="316.64"/>
    <n v="84.39"/>
    <n v="3.8"/>
    <n v="0"/>
  </r>
  <r>
    <n v="202205"/>
    <x v="83"/>
    <s v="生产部"/>
    <s v="主任级以下"/>
    <s v="DF-3233"/>
    <s v="质检员"/>
    <s v="2020/12/29"/>
    <s v="计时工人"/>
    <x v="1"/>
    <n v="2120"/>
    <n v="6853.87"/>
    <n v="316.64"/>
    <n v="84.39"/>
    <n v="3.8"/>
    <n v="0"/>
  </r>
  <r>
    <n v="202205"/>
    <x v="84"/>
    <s v="售后服务部"/>
    <s v="主任级以下"/>
    <s v="DF-3234"/>
    <s v="电气服务助理工程师"/>
    <d v="2020-08-03T00:00:00"/>
    <n v="0"/>
    <x v="1"/>
    <n v="2138"/>
    <n v="5612.81"/>
    <n v="316.64"/>
    <n v="84.39"/>
    <n v="3.8"/>
    <n v="0"/>
  </r>
  <r>
    <n v="202205"/>
    <x v="85"/>
    <s v="售后服务部"/>
    <s v="主任级以下"/>
    <s v="DF-3230"/>
    <s v="机械服务助理工程师"/>
    <s v="2020/12/23"/>
    <n v="0"/>
    <x v="1"/>
    <n v="2723"/>
    <n v="6566.9"/>
    <n v="316.64"/>
    <n v="84.39"/>
    <n v="3.8"/>
    <n v="0"/>
  </r>
  <r>
    <n v="202205"/>
    <x v="86"/>
    <s v="人力资源部"/>
    <s v="主任级以下"/>
    <s v="DF-3224"/>
    <s v="ABAP工程师"/>
    <s v="2020/12/10"/>
    <n v="0"/>
    <x v="0"/>
    <n v="4640"/>
    <n v="11319"/>
    <n v="316.64"/>
    <n v="84.39"/>
    <n v="3.8"/>
    <n v="500"/>
  </r>
  <r>
    <n v="202205"/>
    <x v="87"/>
    <s v="售后服务部"/>
    <s v="主任级以下"/>
    <s v="DF-3223"/>
    <s v="电气服务工程师（成都）"/>
    <s v="2020/12/10"/>
    <n v="0"/>
    <x v="1"/>
    <n v="3668"/>
    <n v="9305.93"/>
    <n v="298.08"/>
    <n v="74.52"/>
    <n v="14.9"/>
    <n v="0"/>
  </r>
  <r>
    <n v="202205"/>
    <x v="88"/>
    <s v="售后服务部"/>
    <s v="主任级以下"/>
    <s v="DF-3243"/>
    <s v="电气服务助理工程师"/>
    <s v="2021/01/01"/>
    <n v="0"/>
    <x v="1"/>
    <n v="2138"/>
    <n v="5222.6499999999996"/>
    <n v="316.64"/>
    <n v="84.39"/>
    <n v="3.8"/>
    <n v="0"/>
  </r>
  <r>
    <n v="202205"/>
    <x v="89"/>
    <s v="售后服务部"/>
    <s v="主任级以下"/>
    <s v="DF-3239"/>
    <s v="机械服务助理工程师"/>
    <s v="2021/01/04"/>
    <n v="0"/>
    <x v="1"/>
    <n v="1913"/>
    <n v="4881.41"/>
    <n v="316.64"/>
    <n v="84.39"/>
    <n v="3.8"/>
    <n v="0"/>
  </r>
  <r>
    <n v="202205"/>
    <x v="90"/>
    <s v="售后服务部"/>
    <s v="主任级以下"/>
    <s v="DF-3237"/>
    <s v="电气服务工程师（上海）"/>
    <s v="2021/01/04"/>
    <n v="0"/>
    <x v="1"/>
    <n v="4748"/>
    <n v="11682.34"/>
    <n v="340"/>
    <n v="106.25"/>
    <n v="21.25"/>
    <n v="500"/>
  </r>
  <r>
    <n v="202205"/>
    <x v="91"/>
    <s v="物控部"/>
    <s v="主任级以下"/>
    <s v="DF-3236"/>
    <s v="战略采购"/>
    <s v="2021/01/04"/>
    <n v="0"/>
    <x v="1"/>
    <n v="3212"/>
    <n v="8384.2900000000009"/>
    <n v="316.64"/>
    <n v="84.39"/>
    <n v="3.8"/>
    <n v="0"/>
  </r>
  <r>
    <n v="202205"/>
    <x v="92"/>
    <s v="人力资源部"/>
    <s v="主任级以下"/>
    <s v="DF-3256"/>
    <s v="商务司机"/>
    <s v="2021/02/03"/>
    <n v="0"/>
    <x v="1"/>
    <n v="1900"/>
    <n v="4756.7"/>
    <n v="316.64"/>
    <n v="84.39"/>
    <n v="3.8"/>
    <n v="0"/>
  </r>
  <r>
    <n v="202205"/>
    <x v="93"/>
    <s v="生产部"/>
    <s v="主任级以下"/>
    <s v="DF-3298"/>
    <s v="质检员"/>
    <s v="2021/03/26"/>
    <s v="计时工人"/>
    <x v="1"/>
    <n v="2120"/>
    <n v="6371.2"/>
    <n v="316.64"/>
    <n v="84.39"/>
    <n v="3.8"/>
    <n v="0"/>
  </r>
  <r>
    <n v="202205"/>
    <x v="94"/>
    <s v="人力资源部"/>
    <s v="主任级以下"/>
    <s v="DF-3268"/>
    <s v="行政专员"/>
    <s v="2021/03/01"/>
    <n v="0"/>
    <x v="0"/>
    <n v="1940"/>
    <n v="5147.8999999999996"/>
    <n v="316.64"/>
    <n v="84.39"/>
    <n v="3.8"/>
    <n v="250"/>
  </r>
  <r>
    <n v="202205"/>
    <x v="95"/>
    <s v="售后服务部"/>
    <s v="主任级"/>
    <s v="DF-3269"/>
    <s v="服务调度主管"/>
    <s v="2021/03/01"/>
    <n v="0"/>
    <x v="1"/>
    <n v="3210"/>
    <n v="8459.5"/>
    <n v="316.64"/>
    <n v="84.39"/>
    <n v="3.8"/>
    <n v="0"/>
  </r>
  <r>
    <n v="202205"/>
    <x v="96"/>
    <s v="生产部"/>
    <s v="主任级以下"/>
    <s v="DF-3270"/>
    <s v="质检员"/>
    <s v="2021/03/01"/>
    <s v="计时工人"/>
    <x v="1"/>
    <n v="2120"/>
    <n v="6017.33"/>
    <n v="316.64"/>
    <n v="84.39"/>
    <n v="3.8"/>
    <n v="0"/>
  </r>
  <r>
    <n v="202205"/>
    <x v="97"/>
    <s v="售后服务部"/>
    <s v="经理级"/>
    <s v="DF-3323"/>
    <s v="项目经理"/>
    <s v="2021/04/19"/>
    <n v="0"/>
    <x v="1"/>
    <n v="3840"/>
    <n v="9230"/>
    <n v="316.64"/>
    <n v="84.39"/>
    <n v="3.8"/>
    <n v="0"/>
  </r>
  <r>
    <n v="202205"/>
    <x v="98"/>
    <s v="财务部"/>
    <s v="经理级"/>
    <s v="DF-3322"/>
    <s v="财务经理"/>
    <s v="2021/04/19"/>
    <n v="0"/>
    <x v="1"/>
    <n v="7600"/>
    <n v="13988"/>
    <n v="316.64"/>
    <n v="84.39"/>
    <n v="3.8"/>
    <n v="2250"/>
  </r>
  <r>
    <n v="202205"/>
    <x v="99"/>
    <s v="售后服务部"/>
    <s v="主任级"/>
    <s v="DF-3315"/>
    <s v="配件销售主任"/>
    <s v="2021/04/12"/>
    <n v="0"/>
    <x v="1"/>
    <n v="3112"/>
    <n v="7550"/>
    <n v="316.64"/>
    <n v="84.39"/>
    <n v="3.8"/>
    <n v="750"/>
  </r>
  <r>
    <n v="202205"/>
    <x v="100"/>
    <s v="售后服务部"/>
    <s v="主任级以下"/>
    <s v="DF-3312"/>
    <s v="商务专员"/>
    <s v="2021/04/09"/>
    <n v="0"/>
    <x v="1"/>
    <n v="2400"/>
    <n v="6503.39"/>
    <n v="298.08"/>
    <n v="74.52"/>
    <n v="14.9"/>
    <n v="0"/>
  </r>
  <r>
    <n v="202205"/>
    <x v="101"/>
    <s v="物控部"/>
    <s v="主任级以下"/>
    <s v="DF-3307"/>
    <s v="采购文员"/>
    <s v="2021/04/06"/>
    <n v="0"/>
    <x v="1"/>
    <n v="1900"/>
    <n v="5017.3999999999996"/>
    <n v="316.64"/>
    <n v="84.39"/>
    <n v="3.8"/>
    <n v="0"/>
  </r>
  <r>
    <n v="202205"/>
    <x v="102"/>
    <s v="物控部"/>
    <s v="主任级以下"/>
    <s v="DF-3356"/>
    <s v="战略采购"/>
    <s v="2021/05/28"/>
    <n v="0"/>
    <x v="1"/>
    <n v="3800"/>
    <n v="9960"/>
    <n v="316.64"/>
    <n v="84.39"/>
    <n v="3.8"/>
    <n v="0"/>
  </r>
  <r>
    <n v="202205"/>
    <x v="103"/>
    <s v="生产部"/>
    <s v="主任级以下"/>
    <s v="DF-3352"/>
    <s v="普工"/>
    <s v="2021/05/26"/>
    <n v="0"/>
    <x v="1"/>
    <n v="1900"/>
    <n v="5084.33"/>
    <n v="316.64"/>
    <n v="84.39"/>
    <n v="3.8"/>
    <n v="0"/>
  </r>
  <r>
    <n v="202205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5"/>
    <x v="105"/>
    <s v="销售部"/>
    <s v="主任级以下"/>
    <s v="DF-3340"/>
    <s v="市场专员"/>
    <s v="2021/05/10"/>
    <n v="0"/>
    <x v="1"/>
    <n v="2760"/>
    <n v="8573.9599999999991"/>
    <n v="316.64"/>
    <n v="84.39"/>
    <n v="3.8"/>
    <n v="0"/>
  </r>
  <r>
    <n v="202205"/>
    <x v="106"/>
    <s v="生产部"/>
    <s v="主任级以下"/>
    <s v="DF-3336"/>
    <s v="生产文员"/>
    <s v="2021/05/07"/>
    <n v="0"/>
    <x v="1"/>
    <n v="1900"/>
    <n v="3952.6"/>
    <n v="316.64"/>
    <n v="84.39"/>
    <n v="3.8"/>
    <n v="0"/>
  </r>
  <r>
    <n v="202205"/>
    <x v="107"/>
    <s v="核价管理部"/>
    <s v="主任级"/>
    <s v="DF-3357"/>
    <s v="核价主管"/>
    <s v="2021/06/01"/>
    <n v="0"/>
    <x v="1"/>
    <n v="3850"/>
    <n v="9070.5"/>
    <n v="316.64"/>
    <n v="84.39"/>
    <n v="3.8"/>
    <n v="86"/>
  </r>
  <r>
    <n v="202205"/>
    <x v="108"/>
    <s v="人力资源部"/>
    <s v="主任级以下"/>
    <s v="DF-3362"/>
    <s v="人力资源专员"/>
    <s v="2021/06/03"/>
    <n v="0"/>
    <x v="1"/>
    <n v="2090"/>
    <n v="2919.57"/>
    <n v="316.64"/>
    <n v="84.39"/>
    <n v="3.8"/>
    <n v="0"/>
  </r>
  <r>
    <n v="202205"/>
    <x v="109"/>
    <s v="售后服务部"/>
    <s v="主任级以下"/>
    <s v="DF-3369"/>
    <s v="机械服务工程师"/>
    <s v="2021/06/08"/>
    <n v="0"/>
    <x v="1"/>
    <n v="3128"/>
    <n v="8124.14"/>
    <n v="0"/>
    <n v="0"/>
    <n v="0"/>
    <n v="0"/>
  </r>
  <r>
    <n v="202205"/>
    <x v="110"/>
    <s v="售后服务部"/>
    <s v="主任级以下"/>
    <s v="DF-3360"/>
    <s v="现场装配技师"/>
    <s v="2021/06/03"/>
    <n v="0"/>
    <x v="1"/>
    <n v="2332"/>
    <n v="6464.74"/>
    <n v="316.64"/>
    <n v="84.39"/>
    <n v="3.8"/>
    <n v="0"/>
  </r>
  <r>
    <n v="202205"/>
    <x v="111"/>
    <s v="物控部"/>
    <s v="主任级以下"/>
    <s v="DF-3388"/>
    <s v="采购专员"/>
    <s v="2021/06/25"/>
    <n v="0"/>
    <x v="1"/>
    <n v="2312"/>
    <n v="6451.92"/>
    <n v="316.64"/>
    <n v="84.39"/>
    <n v="3.8"/>
    <n v="0"/>
  </r>
  <r>
    <n v="202205"/>
    <x v="112"/>
    <s v="物控部"/>
    <s v="主任级以下"/>
    <s v="DF-3365"/>
    <s v="计划专员"/>
    <s v="2021/06/07"/>
    <n v="0"/>
    <x v="1"/>
    <n v="1958"/>
    <n v="5268.56"/>
    <n v="316.64"/>
    <n v="84.39"/>
    <n v="3.8"/>
    <n v="0"/>
  </r>
  <r>
    <n v="202205"/>
    <x v="113"/>
    <s v="研发部"/>
    <s v="主任级以下"/>
    <s v="DF-3367"/>
    <s v="机械工程师"/>
    <s v="2021/06/07"/>
    <n v="0"/>
    <x v="1"/>
    <n v="3471"/>
    <n v="15875.5"/>
    <n v="316.64"/>
    <n v="84.39"/>
    <n v="3.8"/>
    <n v="0"/>
  </r>
  <r>
    <n v="202205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5"/>
    <x v="116"/>
    <s v="生产部"/>
    <s v="主任级以下"/>
    <s v="DF-3430"/>
    <s v="机械装配储备生"/>
    <s v="2021/07/15"/>
    <s v="计时工人"/>
    <x v="3"/>
    <n v="1900"/>
    <n v="6564.03"/>
    <n v="0"/>
    <n v="0"/>
    <n v="0"/>
    <n v="0"/>
  </r>
  <r>
    <n v="202205"/>
    <x v="117"/>
    <s v="生产部"/>
    <s v="主任级以下"/>
    <s v="DF-3429"/>
    <s v="机械装配储备生"/>
    <s v="2021/07/15"/>
    <s v="计时工人"/>
    <x v="3"/>
    <n v="1900"/>
    <n v="6033.7"/>
    <n v="0"/>
    <n v="0"/>
    <n v="0"/>
    <n v="0"/>
  </r>
  <r>
    <n v="202205"/>
    <x v="119"/>
    <s v="生产部"/>
    <s v="主任级以下"/>
    <s v="DF-3427"/>
    <s v="机械装配储备生"/>
    <s v="2021/07/15"/>
    <s v="计时工人"/>
    <x v="3"/>
    <n v="1900"/>
    <n v="5642.84"/>
    <n v="0"/>
    <n v="0"/>
    <n v="0"/>
    <n v="0"/>
  </r>
  <r>
    <n v="202205"/>
    <x v="120"/>
    <s v="生产部"/>
    <s v="主任级以下"/>
    <s v="DF-3426"/>
    <s v="机械装配储备生"/>
    <s v="2021/07/15"/>
    <s v="计时工人"/>
    <x v="3"/>
    <n v="1900"/>
    <n v="6863.59"/>
    <n v="0"/>
    <n v="0"/>
    <n v="0"/>
    <n v="0"/>
  </r>
  <r>
    <n v="202205"/>
    <x v="121"/>
    <s v="生产部"/>
    <s v="主任级以下"/>
    <s v="DF-3425"/>
    <s v="机械装备储备生"/>
    <s v="2021/07/15"/>
    <s v="计时工人"/>
    <x v="3"/>
    <n v="1900"/>
    <n v="6052.4"/>
    <n v="0"/>
    <n v="0"/>
    <n v="0"/>
    <n v="0"/>
  </r>
  <r>
    <n v="202205"/>
    <x v="122"/>
    <s v="生产部"/>
    <s v="主任级以下"/>
    <s v="DF-3424"/>
    <s v="机械装配储备生"/>
    <s v="2021/07/15"/>
    <s v="计时工人"/>
    <x v="3"/>
    <n v="1900"/>
    <n v="5905.98"/>
    <n v="0"/>
    <n v="0"/>
    <n v="0"/>
    <n v="0"/>
  </r>
  <r>
    <n v="202205"/>
    <x v="124"/>
    <s v="生产部"/>
    <s v="主任级以下"/>
    <s v="DF-3421"/>
    <s v="机械装配储备生"/>
    <s v="2021/07/15"/>
    <s v="计时工人"/>
    <x v="3"/>
    <n v="1900"/>
    <n v="6041.3"/>
    <n v="0"/>
    <n v="0"/>
    <n v="0"/>
    <n v="0"/>
  </r>
  <r>
    <n v="202205"/>
    <x v="125"/>
    <s v="生产部"/>
    <s v="主任级以下"/>
    <s v="DF-3420"/>
    <s v="机械装备储备生"/>
    <s v="2021/07/15"/>
    <s v="计时工人"/>
    <x v="3"/>
    <n v="1900"/>
    <n v="6124.11"/>
    <n v="0"/>
    <n v="0"/>
    <n v="0"/>
    <n v="0"/>
  </r>
  <r>
    <n v="202205"/>
    <x v="127"/>
    <s v="生产部"/>
    <s v="主任级以下"/>
    <s v="DF-3418"/>
    <s v="电气装配储备生"/>
    <s v="2021/07/15"/>
    <s v="计时工人"/>
    <x v="3"/>
    <n v="1900"/>
    <n v="5946.36"/>
    <n v="0"/>
    <n v="0"/>
    <n v="0"/>
    <n v="0"/>
  </r>
  <r>
    <n v="202205"/>
    <x v="128"/>
    <s v="生产部"/>
    <s v="主任级以下"/>
    <s v="DF-3416"/>
    <s v="机械储备生"/>
    <s v="2021/07/15"/>
    <s v="计时工人"/>
    <x v="3"/>
    <n v="1900"/>
    <n v="6525.73"/>
    <n v="0"/>
    <n v="0"/>
    <n v="0"/>
    <n v="0"/>
  </r>
  <r>
    <n v="202205"/>
    <x v="129"/>
    <s v="生产部"/>
    <s v="主任级以下"/>
    <s v="DF-3415"/>
    <s v="机械装备储备生"/>
    <s v="2021/07/15"/>
    <s v="计时工人"/>
    <x v="18"/>
    <n v="1900"/>
    <n v="513.23"/>
    <n v="0"/>
    <n v="0"/>
    <n v="0"/>
    <n v="0"/>
  </r>
  <r>
    <n v="202205"/>
    <x v="130"/>
    <s v="生产部"/>
    <s v="主任级以下"/>
    <s v="DF-3414"/>
    <s v="机械装配储备生"/>
    <s v="2021/07/15"/>
    <s v="计时工人"/>
    <x v="3"/>
    <n v="1900"/>
    <n v="6440.17"/>
    <n v="0"/>
    <n v="0"/>
    <n v="0"/>
    <n v="0"/>
  </r>
  <r>
    <n v="202205"/>
    <x v="133"/>
    <s v="生产部"/>
    <s v="主任级以下"/>
    <s v="DF-3411"/>
    <s v="机械装配储备生"/>
    <s v="2021/07/15"/>
    <s v="计时工人"/>
    <x v="3"/>
    <n v="1900"/>
    <n v="6182.69"/>
    <n v="0"/>
    <n v="0"/>
    <n v="0"/>
    <n v="0"/>
  </r>
  <r>
    <n v="202205"/>
    <x v="135"/>
    <s v="核价管理部"/>
    <s v="主任级以下"/>
    <s v="DF-3401"/>
    <s v="核价专员"/>
    <s v="2021/07/06"/>
    <n v="0"/>
    <x v="1"/>
    <n v="2422"/>
    <n v="6382.5"/>
    <n v="316.64"/>
    <n v="84.39"/>
    <n v="3.8"/>
    <n v="0"/>
  </r>
  <r>
    <n v="202205"/>
    <x v="136"/>
    <s v="生产部"/>
    <s v="主任级以下"/>
    <s v="DF-3399"/>
    <s v="质检员"/>
    <s v="2021/07/02"/>
    <s v="计时工人"/>
    <x v="1"/>
    <n v="2120"/>
    <n v="6284.98"/>
    <n v="316.64"/>
    <n v="84.39"/>
    <n v="3.8"/>
    <n v="0"/>
  </r>
  <r>
    <n v="202205"/>
    <x v="137"/>
    <s v="核价管理部"/>
    <s v="主任级以下"/>
    <s v="DF-3478"/>
    <s v="核价工程师"/>
    <s v="2021/08/23"/>
    <n v="0"/>
    <x v="1"/>
    <n v="4800"/>
    <n v="12144.02"/>
    <n v="316.64"/>
    <n v="84.39"/>
    <n v="3.8"/>
    <n v="0"/>
  </r>
  <r>
    <n v="202205"/>
    <x v="138"/>
    <s v="售后服务部"/>
    <s v="主任级以下"/>
    <s v="DF-3479"/>
    <s v="软件工程师储备生"/>
    <s v="2021/08/23"/>
    <n v="0"/>
    <x v="1"/>
    <n v="1900"/>
    <n v="4610.79"/>
    <n v="316.64"/>
    <n v="84.39"/>
    <n v="3.8"/>
    <n v="0"/>
  </r>
  <r>
    <n v="202205"/>
    <x v="139"/>
    <s v="研发部"/>
    <s v="主任级以下"/>
    <s v="DF-3472"/>
    <s v="电气工程师"/>
    <s v="2021/08/17"/>
    <n v="0"/>
    <x v="1"/>
    <n v="4738"/>
    <n v="10601.4"/>
    <n v="316.64"/>
    <n v="84.39"/>
    <n v="3.8"/>
    <n v="0"/>
  </r>
  <r>
    <n v="202205"/>
    <x v="140"/>
    <s v="销售部"/>
    <s v="主任级以下"/>
    <s v="DF-3471"/>
    <s v="进口专员"/>
    <s v="2021/08/16"/>
    <n v="0"/>
    <x v="1"/>
    <n v="2532"/>
    <n v="6798.13"/>
    <n v="316.64"/>
    <n v="84.39"/>
    <n v="3.8"/>
    <n v="0"/>
  </r>
  <r>
    <n v="202205"/>
    <x v="141"/>
    <s v="生产部"/>
    <s v="主任级以下"/>
    <s v="DF-3469"/>
    <s v="质检员"/>
    <s v="2021/08/12"/>
    <s v="计时工人"/>
    <x v="1"/>
    <n v="2120"/>
    <n v="6238.75"/>
    <n v="316.64"/>
    <n v="84.39"/>
    <n v="3.8"/>
    <n v="0"/>
  </r>
  <r>
    <n v="202205"/>
    <x v="142"/>
    <s v="生产部"/>
    <s v="主任级以下"/>
    <s v="DF-3466"/>
    <s v="质检员"/>
    <s v="2021/08/11"/>
    <s v="计时工人"/>
    <x v="1"/>
    <n v="2120"/>
    <n v="6026.31"/>
    <n v="316.64"/>
    <n v="84.39"/>
    <n v="3.8"/>
    <n v="0"/>
  </r>
  <r>
    <n v="202205"/>
    <x v="143"/>
    <s v="生产部"/>
    <s v="主任级以下"/>
    <s v="DF-3449"/>
    <s v="电气装配储备生"/>
    <s v="2021/08/03"/>
    <s v="计时工人"/>
    <x v="3"/>
    <n v="1900"/>
    <n v="6609.24"/>
    <n v="0"/>
    <n v="0"/>
    <n v="0"/>
    <n v="0"/>
  </r>
  <r>
    <n v="202205"/>
    <x v="148"/>
    <s v="生产部"/>
    <s v="主任级以下"/>
    <s v="DF-3455"/>
    <s v="机械装配储备生"/>
    <s v="2021/08/03"/>
    <s v="计时工人"/>
    <x v="3"/>
    <n v="1900"/>
    <n v="5885.32"/>
    <n v="0"/>
    <n v="0"/>
    <n v="0"/>
    <n v="0"/>
  </r>
  <r>
    <n v="202205"/>
    <x v="149"/>
    <s v="生产部"/>
    <s v="主任级以下"/>
    <s v="DF-3457"/>
    <s v="机械装配储备生"/>
    <s v="2021/08/03"/>
    <s v="计时工人"/>
    <x v="3"/>
    <n v="1900"/>
    <n v="5596.34"/>
    <n v="0"/>
    <n v="0"/>
    <n v="0"/>
    <n v="0"/>
  </r>
  <r>
    <n v="202205"/>
    <x v="150"/>
    <s v="生产部"/>
    <s v="主任级以下"/>
    <s v="DF-3459"/>
    <s v="机械装配储备生"/>
    <s v="2021/08/03"/>
    <s v="计时工人"/>
    <x v="3"/>
    <n v="1900"/>
    <n v="5901"/>
    <n v="0"/>
    <n v="0"/>
    <n v="0"/>
    <n v="0"/>
  </r>
  <r>
    <n v="202205"/>
    <x v="151"/>
    <s v="生产部"/>
    <s v="主任级以下"/>
    <s v="DF-3460"/>
    <s v="机械装配储备生"/>
    <s v="2021/08/03"/>
    <s v="计时工人"/>
    <x v="3"/>
    <n v="1900"/>
    <n v="5452.64"/>
    <n v="0"/>
    <n v="0"/>
    <n v="0"/>
    <n v="0"/>
  </r>
  <r>
    <n v="202205"/>
    <x v="152"/>
    <s v="生产部"/>
    <s v="主任级以下"/>
    <s v="DF-3489"/>
    <s v="机械装配储备生"/>
    <s v="2021/09/03"/>
    <s v="计时工人"/>
    <x v="3"/>
    <n v="1900"/>
    <n v="5339.52"/>
    <n v="0"/>
    <n v="0"/>
    <n v="0"/>
    <n v="0"/>
  </r>
  <r>
    <n v="202205"/>
    <x v="153"/>
    <s v="生产部"/>
    <s v="主任级以下"/>
    <s v="DF-3493"/>
    <s v="机械装配储备生"/>
    <s v="2021/09/07"/>
    <s v="计时工人"/>
    <x v="3"/>
    <n v="1900"/>
    <n v="5836.48"/>
    <n v="0"/>
    <n v="0"/>
    <n v="0"/>
    <n v="0"/>
  </r>
  <r>
    <n v="202205"/>
    <x v="154"/>
    <s v="研发部"/>
    <s v="主任级以下"/>
    <s v="DF-3495"/>
    <s v="电气工程师"/>
    <s v="2021/09/07"/>
    <n v="0"/>
    <x v="1"/>
    <n v="3730"/>
    <n v="8402.2000000000007"/>
    <n v="316.64"/>
    <n v="84.39"/>
    <n v="3.8"/>
    <n v="95"/>
  </r>
  <r>
    <n v="202205"/>
    <x v="155"/>
    <s v="研发部"/>
    <s v="主任级以下"/>
    <s v="DF-3496"/>
    <s v="机械工程师"/>
    <s v="2021/09/09"/>
    <n v="0"/>
    <x v="1"/>
    <n v="3326"/>
    <n v="7809.4"/>
    <n v="316.64"/>
    <n v="84.39"/>
    <n v="3.8"/>
    <n v="0"/>
  </r>
  <r>
    <n v="202205"/>
    <x v="156"/>
    <s v="研发部"/>
    <s v="主任级以下"/>
    <s v="DF-3500"/>
    <s v="电气工程师"/>
    <s v="2021/09/13"/>
    <n v="0"/>
    <x v="1"/>
    <n v="4738"/>
    <n v="10936.5"/>
    <n v="316.64"/>
    <n v="84.39"/>
    <n v="3.8"/>
    <n v="0"/>
  </r>
  <r>
    <n v="202205"/>
    <x v="157"/>
    <s v="研发部"/>
    <s v="主任级以下"/>
    <s v="DF-3501"/>
    <s v="机械工程师"/>
    <s v="2021/09/13"/>
    <n v="0"/>
    <x v="1"/>
    <n v="3730"/>
    <n v="8675.2000000000007"/>
    <n v="316.64"/>
    <n v="84.39"/>
    <n v="3.8"/>
    <n v="0"/>
  </r>
  <r>
    <n v="202205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5"/>
    <x v="161"/>
    <s v="物控部"/>
    <s v="主任级以下"/>
    <s v="DF-2615"/>
    <s v="计划主管"/>
    <s v="2021/10/13"/>
    <n v="0"/>
    <x v="1"/>
    <n v="3181"/>
    <n v="7230"/>
    <n v="316.64"/>
    <n v="84.39"/>
    <n v="3.8"/>
    <n v="0"/>
  </r>
  <r>
    <n v="202205"/>
    <x v="162"/>
    <s v="生产部"/>
    <s v="主任级以下"/>
    <s v="DF-3156"/>
    <s v="机械助理工程师"/>
    <s v="2020/08/03"/>
    <n v="0"/>
    <x v="1"/>
    <n v="1900"/>
    <n v="5550.03"/>
    <n v="316.64"/>
    <n v="84.39"/>
    <n v="3.8"/>
    <n v="0"/>
  </r>
  <r>
    <n v="202205"/>
    <x v="163"/>
    <s v="研发部"/>
    <s v="主任级以下"/>
    <s v="DF-3564"/>
    <s v="PLM专员"/>
    <s v="2021/11/22"/>
    <n v="0"/>
    <x v="1"/>
    <n v="2311"/>
    <n v="6203.7"/>
    <n v="316.64"/>
    <n v="84.39"/>
    <n v="3.8"/>
    <n v="0"/>
  </r>
  <r>
    <n v="202205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5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5"/>
    <x v="167"/>
    <s v="生产部"/>
    <s v="主任级以下"/>
    <s v="DF-3569"/>
    <s v="售后仓管"/>
    <s v="2021/12/01"/>
    <n v="0"/>
    <x v="1"/>
    <n v="1900"/>
    <n v="5808.36"/>
    <n v="316.64"/>
    <n v="84.39"/>
    <n v="3.8"/>
    <n v="0"/>
  </r>
  <r>
    <n v="202205"/>
    <x v="239"/>
    <s v="生产部"/>
    <s v="主任级以下"/>
    <s v="DF-3581"/>
    <s v="装配电工学徒"/>
    <s v="2022/02/17"/>
    <s v="计时工人"/>
    <x v="1"/>
    <n v="1900"/>
    <n v="3467.86"/>
    <n v="316.64"/>
    <n v="84.39"/>
    <n v="3.8"/>
    <n v="0"/>
  </r>
  <r>
    <n v="202205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5"/>
    <x v="172"/>
    <s v="生产部"/>
    <s v="主任级以下"/>
    <s v="DF-2438"/>
    <s v="仓库主管"/>
    <s v="2017/06/16"/>
    <n v="0"/>
    <x v="1"/>
    <n v="2860"/>
    <n v="7669.9"/>
    <n v="316.64"/>
    <n v="84.39"/>
    <n v="3.8"/>
    <n v="300"/>
  </r>
  <r>
    <n v="202205"/>
    <x v="241"/>
    <s v="销售部"/>
    <s v="总监级"/>
    <s v="DF-3591"/>
    <s v="区域销售总监"/>
    <s v="2022/04/24"/>
    <n v="0"/>
    <x v="0"/>
    <n v="5500"/>
    <n v="15770"/>
    <n v="316.64"/>
    <n v="84.39"/>
    <n v="3.8"/>
    <n v="0"/>
  </r>
  <r>
    <n v="202205"/>
    <x v="242"/>
    <s v="财务部"/>
    <s v="主任级以下"/>
    <s v="DF-3589"/>
    <s v="会计高级专员"/>
    <s v="2022/04/06"/>
    <n v="0"/>
    <x v="0"/>
    <n v="2906"/>
    <n v="7669.2"/>
    <n v="316.64"/>
    <n v="84.39"/>
    <n v="3.8"/>
    <n v="0"/>
  </r>
  <r>
    <n v="202205"/>
    <x v="243"/>
    <s v="研发部"/>
    <s v="主任级以下"/>
    <s v="DF-3589"/>
    <s v="软件助理工程师"/>
    <s v="2022/05/17"/>
    <n v="0"/>
    <x v="19"/>
    <n v="2218"/>
    <n v="4860.7"/>
    <n v="0"/>
    <n v="0"/>
    <n v="0"/>
    <n v="0"/>
  </r>
  <r>
    <n v="202205"/>
    <x v="244"/>
    <s v="生产部"/>
    <s v="主任级以下"/>
    <s v="DF-3589"/>
    <s v="瓦楞辊供应链主管"/>
    <s v="2022/05/05"/>
    <n v="0"/>
    <x v="20"/>
    <n v="5200"/>
    <n v="13267.5"/>
    <n v="316.64"/>
    <n v="84.39"/>
    <n v="3.8"/>
    <n v="0"/>
  </r>
  <r>
    <n v="202205"/>
    <x v="165"/>
    <s v="生产部"/>
    <s v="主任级"/>
    <s v="DF-3568"/>
    <s v="装配过程质量主管"/>
    <d v="2021-11-01T00:00:00"/>
    <n v="0"/>
    <x v="0"/>
    <n v="30000"/>
    <n v="29644.76"/>
    <n v="633.28"/>
    <n v="168.78"/>
    <n v="7.6"/>
    <n v="0"/>
  </r>
  <r>
    <n v="202205"/>
    <x v="168"/>
    <s v="生产部"/>
    <s v="主任级以下"/>
    <s v="DF-2695"/>
    <s v="现场装配技师"/>
    <s v="2018/03/15"/>
    <s v="计件+计时"/>
    <x v="1"/>
    <n v="2363"/>
    <n v="6656.17"/>
    <n v="316.64"/>
    <n v="84.39"/>
    <n v="3.8"/>
    <n v="0"/>
  </r>
  <r>
    <n v="202205"/>
    <x v="169"/>
    <s v="生产部"/>
    <s v="主任级以下"/>
    <s v="DF-2755"/>
    <s v="现场装配技师"/>
    <s v="2018/05/02"/>
    <s v="计件+计时"/>
    <x v="1"/>
    <n v="2363"/>
    <n v="6388.9"/>
    <n v="316.64"/>
    <n v="84.39"/>
    <n v="3.8"/>
    <n v="0"/>
  </r>
  <r>
    <n v="202205"/>
    <x v="170"/>
    <s v="生产部"/>
    <s v="主任级以下"/>
    <s v="DF-3139"/>
    <s v="现场装配技师"/>
    <s v="2020/07/01"/>
    <s v="计件+计时"/>
    <x v="0"/>
    <n v="2363"/>
    <n v="6078.7"/>
    <n v="316.64"/>
    <n v="84.39"/>
    <n v="3.8"/>
    <n v="0"/>
  </r>
  <r>
    <n v="202205"/>
    <x v="171"/>
    <s v="生产部"/>
    <s v="主任级以下"/>
    <s v="DF-2975"/>
    <s v="现场装配技师"/>
    <s v="2019/07/15"/>
    <s v="计件+计时"/>
    <x v="0"/>
    <n v="2363"/>
    <n v="6266.67"/>
    <n v="316.64"/>
    <n v="84.39"/>
    <n v="3.8"/>
    <n v="0"/>
  </r>
  <r>
    <n v="202205"/>
    <x v="173"/>
    <s v="生产部"/>
    <s v="主任级以下"/>
    <s v="DF-2614"/>
    <s v="仓管员"/>
    <s v="2017/11/27"/>
    <s v="计件工人"/>
    <x v="0"/>
    <n v="1900"/>
    <n v="5559.99"/>
    <n v="316.64"/>
    <n v="84.39"/>
    <n v="3.8"/>
    <n v="0"/>
  </r>
  <r>
    <n v="202205"/>
    <x v="174"/>
    <s v="生产部"/>
    <s v="主任级以下"/>
    <s v="DF-0354"/>
    <s v="装配电工班长"/>
    <s v="2006/10/21"/>
    <s v="计件工人"/>
    <x v="1"/>
    <n v="1900"/>
    <n v="7947.05"/>
    <n v="316.64"/>
    <n v="84.39"/>
    <n v="3.8"/>
    <n v="0"/>
  </r>
  <r>
    <n v="202205"/>
    <x v="175"/>
    <s v="生产部"/>
    <s v="主任级以下"/>
    <s v="DF-0226"/>
    <s v="装配钳工"/>
    <s v="2003/01/08"/>
    <s v="计件工人"/>
    <x v="1"/>
    <n v="1900"/>
    <n v="7100.22"/>
    <n v="316.64"/>
    <n v="84.39"/>
    <n v="3.8"/>
    <n v="0"/>
  </r>
  <r>
    <n v="202205"/>
    <x v="176"/>
    <s v="生产部"/>
    <s v="主任级以下"/>
    <s v="DF-2363"/>
    <s v="装配钳工班长"/>
    <s v="2017/02/27"/>
    <s v="计件工人"/>
    <x v="1"/>
    <n v="1900"/>
    <n v="9885.66"/>
    <n v="316.64"/>
    <n v="84.39"/>
    <n v="3.8"/>
    <n v="0"/>
  </r>
  <r>
    <n v="202205"/>
    <x v="177"/>
    <s v="生产部"/>
    <s v="主任级以下"/>
    <s v="DF-2451"/>
    <s v="装配电工班长"/>
    <s v="2017/06/26"/>
    <s v="计件工人"/>
    <x v="1"/>
    <n v="1900"/>
    <n v="7995.47"/>
    <n v="316.64"/>
    <n v="84.39"/>
    <n v="3.8"/>
    <n v="0"/>
  </r>
  <r>
    <n v="202205"/>
    <x v="178"/>
    <s v="生产部"/>
    <s v="主任级以下"/>
    <s v="DF-2611"/>
    <s v="装配钳工"/>
    <s v="2017/11/22"/>
    <s v="计件工人"/>
    <x v="1"/>
    <n v="1900"/>
    <n v="6924.46"/>
    <n v="316.64"/>
    <n v="84.39"/>
    <n v="3.8"/>
    <n v="0"/>
  </r>
  <r>
    <n v="202205"/>
    <x v="179"/>
    <s v="生产部"/>
    <s v="主任级以下"/>
    <s v="DF-2736"/>
    <s v="装配钳工"/>
    <s v="2018/04/21"/>
    <s v="计件工人"/>
    <x v="0"/>
    <n v="1900"/>
    <n v="6084.62"/>
    <n v="316.64"/>
    <n v="84.39"/>
    <n v="3.8"/>
    <n v="0"/>
  </r>
  <r>
    <n v="202205"/>
    <x v="180"/>
    <s v="生产部"/>
    <s v="主任级以下"/>
    <s v="DF-2673"/>
    <s v="装配电工"/>
    <s v="2018/03/05"/>
    <s v="计件工人"/>
    <x v="1"/>
    <n v="1900"/>
    <n v="6639.68"/>
    <n v="316.64"/>
    <n v="84.39"/>
    <n v="3.8"/>
    <n v="0"/>
  </r>
  <r>
    <n v="202205"/>
    <x v="181"/>
    <s v="生产部"/>
    <s v="主任级以下"/>
    <s v="DF-2756"/>
    <s v="装配钳工"/>
    <s v="2018/05/02"/>
    <s v="计件工人"/>
    <x v="0"/>
    <n v="1900"/>
    <n v="12134.34"/>
    <n v="316.64"/>
    <n v="84.39"/>
    <n v="3.8"/>
    <n v="0"/>
  </r>
  <r>
    <n v="202205"/>
    <x v="182"/>
    <s v="生产部"/>
    <s v="主任级以下"/>
    <s v="DF-2786"/>
    <s v="装配钳工班长"/>
    <s v="2018/06/12"/>
    <s v="计件工人"/>
    <x v="1"/>
    <n v="1900"/>
    <n v="9098.32"/>
    <n v="316.64"/>
    <n v="84.39"/>
    <n v="3.8"/>
    <n v="0"/>
  </r>
  <r>
    <n v="202205"/>
    <x v="183"/>
    <s v="生产部"/>
    <s v="主任级以下"/>
    <s v="DF-2789"/>
    <s v="装配电工"/>
    <s v="2018/06/26"/>
    <s v="计件工人"/>
    <x v="1"/>
    <n v="1900"/>
    <n v="6400.53"/>
    <n v="316.64"/>
    <n v="84.39"/>
    <n v="3.8"/>
    <n v="0"/>
  </r>
  <r>
    <n v="202205"/>
    <x v="184"/>
    <s v="生产部"/>
    <s v="主任级以下"/>
    <s v="DF-2864"/>
    <s v="装配电工"/>
    <s v="2018/11/09"/>
    <s v="计件工人"/>
    <x v="1"/>
    <n v="1900"/>
    <n v="6181.43"/>
    <n v="316.64"/>
    <n v="84.39"/>
    <n v="3.8"/>
    <n v="0"/>
  </r>
  <r>
    <n v="202205"/>
    <x v="185"/>
    <s v="生产部"/>
    <s v="主任级以下"/>
    <s v="DF-2907"/>
    <s v="装配电工学徒"/>
    <s v="2019/03/06"/>
    <s v="计件工人"/>
    <x v="1"/>
    <n v="1900"/>
    <n v="6278.38"/>
    <n v="316.64"/>
    <n v="84.39"/>
    <n v="3.8"/>
    <n v="0"/>
  </r>
  <r>
    <n v="202205"/>
    <x v="186"/>
    <s v="生产部"/>
    <s v="主任级以下"/>
    <s v="DF-2909"/>
    <s v="仓管员"/>
    <s v="2019/03/11"/>
    <s v="计件工人"/>
    <x v="1"/>
    <n v="1900"/>
    <n v="5598.1"/>
    <n v="316.64"/>
    <n v="84.39"/>
    <n v="3.8"/>
    <n v="0"/>
  </r>
  <r>
    <n v="202205"/>
    <x v="187"/>
    <s v="生产部"/>
    <s v="主任级以下"/>
    <s v="DF-2913"/>
    <s v="装配钳工班长"/>
    <s v="2019/03/14"/>
    <s v="计件工人"/>
    <x v="1"/>
    <n v="1900"/>
    <n v="7336.53"/>
    <n v="316.64"/>
    <n v="84.39"/>
    <n v="3.8"/>
    <n v="0"/>
  </r>
  <r>
    <n v="202205"/>
    <x v="188"/>
    <s v="生产部"/>
    <s v="主任级以下"/>
    <s v="DF-2940"/>
    <s v="仓管员"/>
    <s v="2019/05/14"/>
    <s v="计件工人"/>
    <x v="1"/>
    <n v="1900"/>
    <n v="6031.55"/>
    <n v="316.64"/>
    <n v="84.39"/>
    <n v="3.8"/>
    <n v="0"/>
  </r>
  <r>
    <n v="202205"/>
    <x v="189"/>
    <s v="生产部"/>
    <s v="主任级以下"/>
    <s v="DF-2970"/>
    <s v="装配电工"/>
    <s v="2019/07/02"/>
    <s v="计件工人"/>
    <x v="1"/>
    <n v="1900"/>
    <n v="6055.75"/>
    <n v="316.64"/>
    <n v="84.39"/>
    <n v="3.8"/>
    <n v="385"/>
  </r>
  <r>
    <n v="202205"/>
    <x v="190"/>
    <s v="生产部"/>
    <s v="主任级以下"/>
    <s v="DF-3052"/>
    <s v="装配电工"/>
    <s v="2019/11/15"/>
    <s v="计件工人"/>
    <x v="1"/>
    <n v="1900"/>
    <n v="6028.93"/>
    <n v="316.64"/>
    <n v="84.39"/>
    <n v="3.8"/>
    <n v="0"/>
  </r>
  <r>
    <n v="202205"/>
    <x v="191"/>
    <s v="生产部"/>
    <s v="主任级以下"/>
    <s v="DF-3076"/>
    <s v="装配电工"/>
    <s v="2020/02/24"/>
    <s v="计件工人"/>
    <x v="1"/>
    <n v="1900"/>
    <n v="6226.12"/>
    <n v="316.64"/>
    <n v="84.39"/>
    <n v="3.8"/>
    <n v="0"/>
  </r>
  <r>
    <n v="202205"/>
    <x v="192"/>
    <s v="生产部"/>
    <s v="主任级以下"/>
    <s v="DF-3121"/>
    <s v="仓管员"/>
    <s v="2020/05/08"/>
    <s v="计件工人"/>
    <x v="1"/>
    <n v="1900"/>
    <n v="6437.17"/>
    <n v="316.64"/>
    <n v="84.39"/>
    <n v="3.8"/>
    <n v="0"/>
  </r>
  <r>
    <n v="202205"/>
    <x v="193"/>
    <s v="生产部"/>
    <s v="主任级以下"/>
    <s v="DF-3126"/>
    <s v="装配钳工"/>
    <s v="2020/05/29"/>
    <s v="计件工人"/>
    <x v="0"/>
    <n v="1900"/>
    <n v="5506.81"/>
    <n v="316.64"/>
    <n v="84.39"/>
    <n v="3.8"/>
    <n v="0"/>
  </r>
  <r>
    <n v="202205"/>
    <x v="194"/>
    <s v="生产部"/>
    <s v="主任级以下"/>
    <s v="DF-3130"/>
    <s v="测试技师"/>
    <s v="2020/06/12"/>
    <s v="计件工人"/>
    <x v="0"/>
    <n v="1900"/>
    <n v="5240.12"/>
    <n v="316.64"/>
    <n v="84.39"/>
    <n v="3.8"/>
    <n v="0"/>
  </r>
  <r>
    <n v="202205"/>
    <x v="195"/>
    <s v="生产部"/>
    <s v="主任级以下"/>
    <s v="DF-3134"/>
    <s v="仓管员"/>
    <s v="2020/06/28"/>
    <s v="计件工人"/>
    <x v="1"/>
    <n v="1900"/>
    <n v="7441.22"/>
    <n v="316.64"/>
    <n v="84.39"/>
    <n v="3.8"/>
    <n v="0"/>
  </r>
  <r>
    <n v="202205"/>
    <x v="196"/>
    <s v="生产部"/>
    <s v="主任级以下"/>
    <s v="DF-3140"/>
    <s v="测试技师"/>
    <s v="2020/07/01"/>
    <s v="计件工人"/>
    <x v="1"/>
    <n v="1900"/>
    <n v="4441.55"/>
    <n v="316.64"/>
    <n v="84.39"/>
    <n v="3.8"/>
    <n v="100"/>
  </r>
  <r>
    <n v="202205"/>
    <x v="197"/>
    <s v="生产部"/>
    <s v="主任级以下"/>
    <s v="DF-3171"/>
    <s v="装配钳工"/>
    <s v="2020/08/31"/>
    <s v="计件工人"/>
    <x v="1"/>
    <n v="1900"/>
    <n v="6709.74"/>
    <n v="316.64"/>
    <n v="84.39"/>
    <n v="3.8"/>
    <n v="0"/>
  </r>
  <r>
    <n v="202205"/>
    <x v="198"/>
    <s v="生产部"/>
    <s v="主任级以下"/>
    <s v="DF-3166"/>
    <s v="装配钳工"/>
    <s v="2020/08/13"/>
    <s v="计件工人"/>
    <x v="1"/>
    <n v="1900"/>
    <n v="5958.54"/>
    <n v="316.64"/>
    <n v="84.39"/>
    <n v="3.8"/>
    <n v="0"/>
  </r>
  <r>
    <n v="202205"/>
    <x v="199"/>
    <s v="生产部"/>
    <s v="主任级以下"/>
    <s v="DF-3180"/>
    <s v="装配钳工"/>
    <s v="2020/09/21"/>
    <s v="计件工人"/>
    <x v="1"/>
    <n v="1900"/>
    <n v="6255.82"/>
    <n v="316.64"/>
    <n v="84.39"/>
    <n v="3.8"/>
    <n v="0"/>
  </r>
  <r>
    <n v="202205"/>
    <x v="200"/>
    <s v="生产部"/>
    <s v="主任级以下"/>
    <s v="DF-3177"/>
    <s v="装配钳工"/>
    <s v="2020/09/14"/>
    <s v="计件工人"/>
    <x v="1"/>
    <n v="1900"/>
    <n v="5713.11"/>
    <n v="316.64"/>
    <n v="84.39"/>
    <n v="3.8"/>
    <n v="0"/>
  </r>
  <r>
    <n v="202205"/>
    <x v="201"/>
    <s v="生产部"/>
    <s v="主任级以下"/>
    <s v="DF-3188"/>
    <s v="装配钳工"/>
    <s v="2020/10/12"/>
    <s v="计件工人"/>
    <x v="1"/>
    <n v="1900"/>
    <n v="6455.63"/>
    <n v="316.64"/>
    <n v="84.39"/>
    <n v="3.8"/>
    <n v="0"/>
  </r>
  <r>
    <n v="202205"/>
    <x v="202"/>
    <s v="生产部"/>
    <s v="主任级以下"/>
    <s v="DF-3190"/>
    <s v="装配电工学徒"/>
    <s v="2020/10/16"/>
    <s v="计件工人"/>
    <x v="1"/>
    <n v="1900"/>
    <n v="5814.91"/>
    <n v="316.64"/>
    <n v="84.39"/>
    <n v="3.8"/>
    <n v="0"/>
  </r>
  <r>
    <n v="202205"/>
    <x v="203"/>
    <s v="生产部"/>
    <s v="主任级以下"/>
    <s v="DF-3191"/>
    <s v="装配钳工班长"/>
    <s v="2020/10/16"/>
    <s v="计件工人"/>
    <x v="0"/>
    <n v="1900"/>
    <n v="9119.32"/>
    <n v="316.64"/>
    <n v="84.39"/>
    <n v="3.8"/>
    <n v="0"/>
  </r>
  <r>
    <n v="202205"/>
    <x v="204"/>
    <s v="生产部"/>
    <s v="主任级以下"/>
    <s v="DF-2100"/>
    <s v="测试班长"/>
    <s v="2015/06/25"/>
    <s v="计件工人"/>
    <x v="1"/>
    <n v="1900"/>
    <n v="7132.78"/>
    <n v="316.64"/>
    <n v="84.39"/>
    <n v="3.8"/>
    <n v="0"/>
  </r>
  <r>
    <n v="202205"/>
    <x v="205"/>
    <s v="生产部"/>
    <s v="主任级以下"/>
    <s v="DF-2441"/>
    <s v="测试技师"/>
    <s v="2017/06/20"/>
    <s v="计件工人"/>
    <x v="1"/>
    <n v="1900"/>
    <n v="5856.24"/>
    <n v="316.64"/>
    <n v="84.39"/>
    <n v="3.8"/>
    <n v="86"/>
  </r>
  <r>
    <n v="202205"/>
    <x v="206"/>
    <s v="生产部"/>
    <s v="主任级以下"/>
    <s v="DF-2804"/>
    <s v="测试技师"/>
    <s v="2018/07/02"/>
    <s v="计件工人"/>
    <x v="1"/>
    <n v="1900"/>
    <n v="6138.57"/>
    <n v="316.64"/>
    <n v="84.39"/>
    <n v="3.8"/>
    <n v="0"/>
  </r>
  <r>
    <n v="202205"/>
    <x v="207"/>
    <s v="生产部"/>
    <s v="主任级以下"/>
    <s v="DF-2910"/>
    <s v="测试技师"/>
    <s v="2019/03/11"/>
    <s v="计件工人"/>
    <x v="1"/>
    <n v="1900"/>
    <n v="5478.67"/>
    <n v="316.64"/>
    <n v="84.39"/>
    <n v="3.8"/>
    <n v="0"/>
  </r>
  <r>
    <n v="202205"/>
    <x v="208"/>
    <s v="生产部"/>
    <s v="主任级以下"/>
    <s v="DF-3232"/>
    <s v="装配钳工"/>
    <s v="2020/12/24"/>
    <s v="计件工人"/>
    <x v="1"/>
    <n v="1900"/>
    <n v="6322.04"/>
    <n v="316.64"/>
    <n v="84.39"/>
    <n v="3.8"/>
    <n v="0"/>
  </r>
  <r>
    <n v="202205"/>
    <x v="209"/>
    <s v="生产部"/>
    <s v="主任级以下"/>
    <s v="DF-3229"/>
    <s v="装配钳工"/>
    <s v="2020/12/21"/>
    <s v="计件工人"/>
    <x v="1"/>
    <n v="1900"/>
    <n v="5427.32"/>
    <n v="316.64"/>
    <n v="84.39"/>
    <n v="3.8"/>
    <n v="0"/>
  </r>
  <r>
    <n v="202205"/>
    <x v="210"/>
    <s v="生产部"/>
    <s v="主任级以下"/>
    <s v="DF-3245"/>
    <s v="仓管员"/>
    <s v="2021/01/12"/>
    <s v="计件工人"/>
    <x v="1"/>
    <n v="1900"/>
    <n v="5891.31"/>
    <n v="316.64"/>
    <n v="84.39"/>
    <n v="3.8"/>
    <n v="0"/>
  </r>
  <r>
    <n v="202205"/>
    <x v="211"/>
    <s v="生产部"/>
    <s v="主任级以下"/>
    <s v="DF-3252"/>
    <s v="仓管员"/>
    <s v="2021/01/25"/>
    <s v="计件工人"/>
    <x v="1"/>
    <n v="1900"/>
    <n v="4625.49"/>
    <n v="316.64"/>
    <n v="84.39"/>
    <n v="3.8"/>
    <n v="0"/>
  </r>
  <r>
    <n v="202205"/>
    <x v="213"/>
    <s v="生产部"/>
    <s v="主任级以下"/>
    <s v="DF-3287"/>
    <s v="仓管员"/>
    <s v="2021/03/15"/>
    <s v="计件工人"/>
    <x v="0"/>
    <n v="1900"/>
    <n v="5728.6"/>
    <n v="316.64"/>
    <n v="84.39"/>
    <n v="3.8"/>
    <n v="0"/>
  </r>
  <r>
    <n v="202205"/>
    <x v="214"/>
    <s v="生产部"/>
    <s v="主任级以下"/>
    <s v="DF-3274"/>
    <s v="仓管员"/>
    <s v="2021/03/08"/>
    <s v="计件工人"/>
    <x v="1"/>
    <n v="1900"/>
    <n v="5076.3999999999996"/>
    <n v="316.64"/>
    <n v="84.39"/>
    <n v="3.8"/>
    <n v="0"/>
  </r>
  <r>
    <n v="202205"/>
    <x v="215"/>
    <s v="生产部"/>
    <s v="主任级以下"/>
    <s v="DF-3273"/>
    <s v="装配电工"/>
    <s v="2021/03/05"/>
    <s v="计件工人"/>
    <x v="0"/>
    <n v="1900"/>
    <n v="5580.81"/>
    <n v="316.64"/>
    <n v="84.39"/>
    <n v="3.8"/>
    <n v="0"/>
  </r>
  <r>
    <n v="202205"/>
    <x v="216"/>
    <s v="生产部"/>
    <s v="主任级以下"/>
    <s v="DF-3272"/>
    <s v="装配电工"/>
    <s v="2021/03/04"/>
    <s v="计件工人"/>
    <x v="1"/>
    <n v="1900"/>
    <n v="5060.9399999999996"/>
    <n v="316.64"/>
    <n v="84.39"/>
    <n v="3.8"/>
    <n v="0"/>
  </r>
  <r>
    <n v="202205"/>
    <x v="217"/>
    <s v="生产部"/>
    <s v="主任级以下"/>
    <s v="DF-3321"/>
    <s v="装配钳工"/>
    <s v="2021/04/15"/>
    <s v="计件工人"/>
    <x v="1"/>
    <n v="1900"/>
    <n v="5839.54"/>
    <n v="316.64"/>
    <n v="84.39"/>
    <n v="3.8"/>
    <n v="0"/>
  </r>
  <r>
    <n v="202205"/>
    <x v="218"/>
    <s v="生产部"/>
    <s v="主任级以下"/>
    <s v="DF-3311"/>
    <s v="测试技师"/>
    <s v="2021/04/08"/>
    <s v="计件工人"/>
    <x v="1"/>
    <n v="1900"/>
    <n v="3881.05"/>
    <n v="316.64"/>
    <n v="84.39"/>
    <n v="3.8"/>
    <n v="0"/>
  </r>
  <r>
    <n v="202205"/>
    <x v="219"/>
    <s v="生产部"/>
    <s v="主任级以下"/>
    <s v="DF-3349"/>
    <s v="仓管员"/>
    <s v="2021/05/24"/>
    <s v="计件工人"/>
    <x v="1"/>
    <n v="1900"/>
    <n v="4926.51"/>
    <n v="316.64"/>
    <n v="84.39"/>
    <n v="3.8"/>
    <n v="0"/>
  </r>
  <r>
    <n v="202205"/>
    <x v="220"/>
    <s v="生产部"/>
    <s v="主任级以下"/>
    <s v="DF-3389"/>
    <s v="装配电工"/>
    <s v="2021/06/25"/>
    <s v="计件工人"/>
    <x v="1"/>
    <n v="1900"/>
    <n v="5159.83"/>
    <n v="316.64"/>
    <n v="84.39"/>
    <n v="3.8"/>
    <n v="0"/>
  </r>
  <r>
    <n v="202205"/>
    <x v="222"/>
    <s v="生产部"/>
    <s v="主任级以下"/>
    <s v="DF-3261"/>
    <s v="装配钳工"/>
    <s v="2021/02/26"/>
    <s v="计件工人"/>
    <x v="1"/>
    <n v="1900"/>
    <n v="5582.54"/>
    <n v="316.64"/>
    <n v="84.39"/>
    <n v="3.8"/>
    <n v="0"/>
  </r>
  <r>
    <n v="202205"/>
    <x v="223"/>
    <s v="生产部"/>
    <s v="主任级以下"/>
    <s v="DF-3432"/>
    <s v="装配钳工"/>
    <s v="2021/07/17"/>
    <s v="计件工人"/>
    <x v="1"/>
    <n v="1900"/>
    <n v="5937.84"/>
    <n v="316.64"/>
    <n v="84.39"/>
    <n v="3.8"/>
    <n v="0"/>
  </r>
  <r>
    <n v="202205"/>
    <x v="224"/>
    <s v="生产部"/>
    <s v="主任级以下"/>
    <s v="DF-3398"/>
    <s v="装配钳工"/>
    <s v="2021/07/02"/>
    <s v="计件工人"/>
    <x v="1"/>
    <n v="1900"/>
    <n v="7075.45"/>
    <n v="316.64"/>
    <n v="84.39"/>
    <n v="3.8"/>
    <n v="0"/>
  </r>
  <r>
    <n v="202205"/>
    <x v="225"/>
    <s v="生产部"/>
    <s v="主任级以下"/>
    <s v="DF-3397"/>
    <s v="装配钳工"/>
    <s v="2021/07/01"/>
    <s v="计件工人"/>
    <x v="1"/>
    <n v="1900"/>
    <n v="6565.87"/>
    <n v="316.64"/>
    <n v="84.39"/>
    <n v="3.8"/>
    <n v="0"/>
  </r>
  <r>
    <n v="202205"/>
    <x v="226"/>
    <s v="生产部"/>
    <s v="主任级以下"/>
    <s v="DF-3396"/>
    <s v="装配钳工"/>
    <s v="2021/07/01"/>
    <s v="计件工人"/>
    <x v="1"/>
    <n v="1900"/>
    <n v="6650.1"/>
    <n v="316.64"/>
    <n v="84.39"/>
    <n v="3.8"/>
    <n v="0"/>
  </r>
  <r>
    <n v="202205"/>
    <x v="227"/>
    <s v="生产部"/>
    <s v="主任级以下"/>
    <s v="DF-3439"/>
    <s v="装配电工"/>
    <s v="2021/07/29"/>
    <s v="计件工人"/>
    <x v="1"/>
    <n v="1900"/>
    <n v="5612.52"/>
    <n v="316.64"/>
    <n v="84.39"/>
    <n v="3.8"/>
    <n v="0"/>
  </r>
  <r>
    <n v="202205"/>
    <x v="228"/>
    <s v="生产部"/>
    <s v="主任级以下"/>
    <s v="DF-3499"/>
    <s v="装配钳工"/>
    <s v="2021/09/13"/>
    <s v="计件工人"/>
    <x v="1"/>
    <n v="1900"/>
    <n v="5465.76"/>
    <n v="316.64"/>
    <n v="84.39"/>
    <n v="3.8"/>
    <n v="0"/>
  </r>
  <r>
    <n v="202205"/>
    <x v="229"/>
    <s v="生产部"/>
    <s v="主任级以下"/>
    <s v="DF-3511"/>
    <s v="装配钳工"/>
    <s v="2021/09/24"/>
    <s v="计件工人"/>
    <x v="1"/>
    <n v="1900"/>
    <n v="4933.32"/>
    <n v="316.64"/>
    <n v="84.39"/>
    <n v="3.8"/>
    <n v="0"/>
  </r>
  <r>
    <n v="202205"/>
    <x v="230"/>
    <s v="生产部"/>
    <s v="主任级以下"/>
    <s v="DF-3521"/>
    <s v="装配钳工"/>
    <s v="2021/09/30"/>
    <s v="计件工人"/>
    <x v="1"/>
    <n v="1900"/>
    <n v="6008.36"/>
    <n v="316.64"/>
    <n v="84.39"/>
    <n v="3.8"/>
    <n v="0"/>
  </r>
  <r>
    <n v="202205"/>
    <x v="231"/>
    <s v="生产部"/>
    <s v="主任级以下"/>
    <s v="DF-3522"/>
    <s v="装配钳工"/>
    <s v="2021/09/30"/>
    <s v="计件工人"/>
    <x v="1"/>
    <n v="1900"/>
    <n v="6852.75"/>
    <n v="316.64"/>
    <n v="84.39"/>
    <n v="3.8"/>
    <n v="0"/>
  </r>
  <r>
    <n v="202205"/>
    <x v="232"/>
    <s v="生产部"/>
    <s v="主任级以下"/>
    <s v="DF-3553"/>
    <s v="装配钳工"/>
    <s v="2021/10/27"/>
    <s v="计件工人"/>
    <x v="1"/>
    <n v="1900"/>
    <n v="4965.21"/>
    <n v="316.64"/>
    <n v="84.39"/>
    <n v="3.8"/>
    <n v="0"/>
  </r>
  <r>
    <n v="202205"/>
    <x v="233"/>
    <s v="生产部"/>
    <s v="主任级以下"/>
    <s v="DF-3529"/>
    <s v="装配钳工"/>
    <s v="2021/10/12"/>
    <s v="计件工人"/>
    <x v="1"/>
    <n v="1900"/>
    <n v="5640.17"/>
    <n v="316.64"/>
    <n v="84.39"/>
    <n v="3.8"/>
    <n v="0"/>
  </r>
  <r>
    <n v="202205"/>
    <x v="234"/>
    <s v="生产部"/>
    <s v="主任级以下"/>
    <s v="DF-3534"/>
    <s v="装配钳工"/>
    <s v="2021/10/12"/>
    <s v="计件工人"/>
    <x v="1"/>
    <n v="1900"/>
    <n v="5817.73"/>
    <n v="316.64"/>
    <n v="84.39"/>
    <n v="3.8"/>
    <n v="0"/>
  </r>
  <r>
    <n v="202205"/>
    <x v="236"/>
    <s v="生产部"/>
    <s v="主任级以下"/>
    <s v="DF-3394"/>
    <s v="装配电工"/>
    <s v="2021/06/30"/>
    <s v="计时工人"/>
    <x v="1"/>
    <n v="1900"/>
    <n v="5209.6899999999996"/>
    <n v="316.64"/>
    <n v="84.39"/>
    <n v="3.8"/>
    <n v="0"/>
  </r>
  <r>
    <n v="202205"/>
    <x v="237"/>
    <s v="生产部"/>
    <s v="主任级以下"/>
    <s v="DF-3393"/>
    <s v="装配电工"/>
    <s v="2021/06/29"/>
    <s v="计时工人"/>
    <x v="1"/>
    <n v="1900"/>
    <n v="5684.29"/>
    <n v="316.64"/>
    <n v="84.39"/>
    <n v="3.8"/>
    <n v="0"/>
  </r>
  <r>
    <n v="202205"/>
    <x v="238"/>
    <s v="生产部"/>
    <s v="主任级以下"/>
    <s v="DF-3361"/>
    <s v="装配电工"/>
    <s v="2021/06/03"/>
    <s v="计时工人"/>
    <x v="1"/>
    <n v="1900"/>
    <n v="5648.04"/>
    <n v="316.64"/>
    <n v="84.39"/>
    <n v="3.8"/>
    <n v="0"/>
  </r>
  <r>
    <n v="202205"/>
    <x v="115"/>
    <s v="生产部"/>
    <s v="主任级以下"/>
    <s v="DF-3443"/>
    <s v="装配电工学徒"/>
    <s v="2021/07/30"/>
    <s v="计件工人"/>
    <x v="1"/>
    <n v="1900"/>
    <n v="5362.38"/>
    <n v="316.64"/>
    <n v="84.39"/>
    <n v="3.8"/>
    <n v="0"/>
  </r>
  <r>
    <n v="202206"/>
    <x v="245"/>
    <s v="售后服务部"/>
    <s v="部长级及以上"/>
    <s v="DF-2389"/>
    <s v="服务经理"/>
    <s v="2017/04/01"/>
    <n v="0"/>
    <x v="0"/>
    <n v="39550"/>
    <n v="45250"/>
    <n v="316.64"/>
    <n v="84.39"/>
    <n v="3.8"/>
    <n v="0"/>
  </r>
  <r>
    <n v="202206"/>
    <x v="1"/>
    <s v="销售部"/>
    <s v="主任级"/>
    <s v="DF-2127"/>
    <s v="区域销售总监"/>
    <s v="2015/08/04"/>
    <n v="0"/>
    <x v="1"/>
    <n v="5500"/>
    <n v="25212.84"/>
    <n v="316.64"/>
    <n v="84.39"/>
    <n v="3.8"/>
    <n v="95"/>
  </r>
  <r>
    <n v="202206"/>
    <x v="2"/>
    <s v="研发部"/>
    <s v="主任级"/>
    <s v="DF-0793"/>
    <s v="电气主管"/>
    <s v="2010/07/08"/>
    <n v="0"/>
    <x v="1"/>
    <n v="5544"/>
    <n v="13090"/>
    <n v="316.64"/>
    <n v="84.39"/>
    <n v="3.8"/>
    <n v="95"/>
  </r>
  <r>
    <n v="202206"/>
    <x v="3"/>
    <s v="研发部"/>
    <s v="主任级"/>
    <s v="DF-0148"/>
    <s v="机械研发主管"/>
    <s v="2005/09/09"/>
    <n v="0"/>
    <x v="0"/>
    <n v="5544"/>
    <n v="12793.4"/>
    <n v="316.64"/>
    <n v="84.39"/>
    <n v="3.8"/>
    <n v="125"/>
  </r>
  <r>
    <n v="202206"/>
    <x v="4"/>
    <s v="销售部"/>
    <s v="主任级以下"/>
    <s v="DF-2191"/>
    <s v="市场运营主管"/>
    <s v="2016/04/14"/>
    <n v="0"/>
    <x v="0"/>
    <n v="3200"/>
    <n v="14919.33"/>
    <n v="316.64"/>
    <n v="84.39"/>
    <n v="3.8"/>
    <n v="95"/>
  </r>
  <r>
    <n v="202206"/>
    <x v="5"/>
    <s v="人力资源部"/>
    <s v="主任级以下"/>
    <s v="DF-2649"/>
    <s v="清洁工"/>
    <s v="2018/02/01"/>
    <n v="0"/>
    <x v="1"/>
    <n v="1900"/>
    <n v="3742"/>
    <n v="0"/>
    <n v="0"/>
    <n v="0"/>
    <n v="0"/>
  </r>
  <r>
    <n v="202206"/>
    <x v="6"/>
    <s v="人力资源部"/>
    <s v="主任级以下"/>
    <s v="DF-2697"/>
    <s v="商务司机"/>
    <s v="2018/03/19"/>
    <n v="0"/>
    <x v="1"/>
    <n v="1900"/>
    <n v="5166.2"/>
    <n v="316.64"/>
    <n v="84.39"/>
    <n v="3.8"/>
    <n v="0"/>
  </r>
  <r>
    <n v="202206"/>
    <x v="7"/>
    <s v="研发部"/>
    <s v="主任级以下"/>
    <s v="DF-2077"/>
    <s v="电气硬件工程师"/>
    <s v="2015/04/25"/>
    <n v="0"/>
    <x v="1"/>
    <n v="5746"/>
    <n v="13145.2"/>
    <n v="316.64"/>
    <n v="84.39"/>
    <n v="3.8"/>
    <n v="1250"/>
  </r>
  <r>
    <n v="202206"/>
    <x v="8"/>
    <s v="研发部"/>
    <s v="主任级以下"/>
    <s v="DF-2701"/>
    <s v="翻译员"/>
    <s v="2018/03/21"/>
    <n v="0"/>
    <x v="1"/>
    <n v="2440"/>
    <n v="6358.1"/>
    <n v="316.64"/>
    <n v="84.39"/>
    <n v="3.8"/>
    <n v="95"/>
  </r>
  <r>
    <n v="202206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06"/>
    <x v="10"/>
    <s v="研发部"/>
    <s v="主任级以下"/>
    <s v="DF-0536"/>
    <s v="机械研发工程师"/>
    <s v="2009/10/10"/>
    <n v="0"/>
    <x v="1"/>
    <n v="2671"/>
    <n v="6836.9"/>
    <n v="316.64"/>
    <n v="84.39"/>
    <n v="3.8"/>
    <n v="500"/>
  </r>
  <r>
    <n v="202206"/>
    <x v="11"/>
    <s v="研发部"/>
    <s v="主任级以下"/>
    <s v="DF-1996"/>
    <s v="机械研发工程师"/>
    <s v="2015/01/10"/>
    <n v="0"/>
    <x v="0"/>
    <n v="5746"/>
    <n v="13129.2"/>
    <n v="316.64"/>
    <n v="84.39"/>
    <n v="3.8"/>
    <n v="1250"/>
  </r>
  <r>
    <n v="202206"/>
    <x v="12"/>
    <s v="研发部"/>
    <s v="主任级以下"/>
    <s v="DF-2008"/>
    <s v="Syncro软件工程师"/>
    <s v="2015/03/02"/>
    <n v="0"/>
    <x v="1"/>
    <n v="5544"/>
    <n v="12630.96"/>
    <n v="316.64"/>
    <n v="84.39"/>
    <n v="3.8"/>
    <n v="500"/>
  </r>
  <r>
    <n v="202206"/>
    <x v="13"/>
    <s v="售后服务部"/>
    <s v="主任级以下"/>
    <s v="DF-2342"/>
    <s v="机械服务安装技师"/>
    <s v="2017/01/03"/>
    <n v="0"/>
    <x v="1"/>
    <n v="3263"/>
    <n v="8939.59"/>
    <n v="316.64"/>
    <n v="84.39"/>
    <n v="3.8"/>
    <n v="0"/>
  </r>
  <r>
    <n v="202206"/>
    <x v="14"/>
    <s v="生产部"/>
    <s v="主任级以下"/>
    <s v="DF-0073"/>
    <s v="质检组长"/>
    <s v="2007/10/11"/>
    <s v="计时工人"/>
    <x v="0"/>
    <n v="2132"/>
    <n v="8048.13"/>
    <n v="316.64"/>
    <n v="84.39"/>
    <n v="3.8"/>
    <n v="600"/>
  </r>
  <r>
    <n v="202206"/>
    <x v="15"/>
    <s v="物控部"/>
    <s v="主任级"/>
    <s v="DF-1959"/>
    <s v="PPC经理"/>
    <s v="2014/10/27"/>
    <n v="0"/>
    <x v="1"/>
    <n v="4576"/>
    <n v="11046"/>
    <n v="316.64"/>
    <n v="84.39"/>
    <n v="3.8"/>
    <n v="0"/>
  </r>
  <r>
    <n v="202206"/>
    <x v="16"/>
    <s v="销售部"/>
    <s v="主任级以下"/>
    <s v="DF-1943"/>
    <s v="区域销售总监"/>
    <s v="2014/10/13"/>
    <n v="0"/>
    <x v="1"/>
    <n v="5500"/>
    <n v="37414.67"/>
    <n v="316.64"/>
    <n v="84.39"/>
    <n v="3.8"/>
    <n v="960"/>
  </r>
  <r>
    <n v="202206"/>
    <x v="17"/>
    <s v="生产部"/>
    <s v="主任级"/>
    <s v="DF-2061"/>
    <s v="车间主任"/>
    <s v="2015/04/02"/>
    <n v="0"/>
    <x v="1"/>
    <n v="5000"/>
    <n v="12913.3"/>
    <n v="316.64"/>
    <n v="84.39"/>
    <n v="3.8"/>
    <n v="1500"/>
  </r>
  <r>
    <n v="202206"/>
    <x v="18"/>
    <s v="售后服务部"/>
    <s v="主任级以下"/>
    <s v="DF-2107"/>
    <s v="高级电气服务工程师"/>
    <s v="2015/07/06"/>
    <n v="0"/>
    <x v="1"/>
    <n v="5222"/>
    <n v="13781.97"/>
    <n v="316.64"/>
    <n v="84.39"/>
    <n v="3.8"/>
    <n v="750"/>
  </r>
  <r>
    <n v="202206"/>
    <x v="19"/>
    <s v="售后服务部"/>
    <s v="主任级以下"/>
    <s v="DF-2371"/>
    <s v="电气服务安装技师"/>
    <s v="2017/03/03"/>
    <n v="0"/>
    <x v="1"/>
    <n v="2332"/>
    <n v="7432.07"/>
    <n v="316.64"/>
    <n v="84.39"/>
    <n v="3.8"/>
    <n v="0"/>
  </r>
  <r>
    <n v="202206"/>
    <x v="20"/>
    <s v="售后服务部"/>
    <s v="主任级以下"/>
    <s v="DF-1715"/>
    <s v="机械安装服务技师"/>
    <s v="2013/11/11"/>
    <n v="0"/>
    <x v="1"/>
    <n v="3440"/>
    <n v="10060.86"/>
    <n v="316.64"/>
    <n v="84.39"/>
    <n v="3.8"/>
    <n v="0"/>
  </r>
  <r>
    <n v="202206"/>
    <x v="21"/>
    <s v="售后服务部"/>
    <s v="主任级以下"/>
    <s v="DF-2166"/>
    <s v="机械服务安装技师"/>
    <s v="2016/02/22"/>
    <n v="0"/>
    <x v="1"/>
    <n v="4331"/>
    <n v="12155.78"/>
    <n v="316.64"/>
    <n v="84.39"/>
    <n v="3.8"/>
    <n v="0"/>
  </r>
  <r>
    <n v="202206"/>
    <x v="22"/>
    <s v="生产部"/>
    <s v="主任级"/>
    <s v="DF-2669"/>
    <s v="电气车间主任"/>
    <s v="2018/03/01"/>
    <n v="0"/>
    <x v="1"/>
    <n v="4000"/>
    <n v="10296.6"/>
    <n v="316.64"/>
    <n v="84.39"/>
    <n v="3.8"/>
    <n v="0"/>
  </r>
  <r>
    <n v="202206"/>
    <x v="23"/>
    <s v="售后服务部"/>
    <s v="主任级以下"/>
    <s v="DF-2774"/>
    <s v="售后服务主管"/>
    <s v="2018/05/29"/>
    <n v="0"/>
    <x v="1"/>
    <n v="5519"/>
    <n v="14041.26"/>
    <n v="316.64"/>
    <n v="84.39"/>
    <n v="3.8"/>
    <n v="457.5"/>
  </r>
  <r>
    <n v="202206"/>
    <x v="24"/>
    <s v="售后服务部"/>
    <s v="主任级以下"/>
    <s v="DF-2777"/>
    <s v="机械服务工程师"/>
    <s v="2018/06/01"/>
    <n v="0"/>
    <x v="1"/>
    <n v="5519"/>
    <n v="14404.44"/>
    <n v="316.64"/>
    <n v="84.39"/>
    <n v="3.8"/>
    <n v="0"/>
  </r>
  <r>
    <n v="202206"/>
    <x v="25"/>
    <s v="销售部"/>
    <s v="主任级以下"/>
    <s v="DF-2800"/>
    <s v="销售跟单"/>
    <s v="2018/07/02"/>
    <n v="0"/>
    <x v="0"/>
    <n v="2020"/>
    <n v="11709.33"/>
    <n v="316.64"/>
    <n v="84.39"/>
    <n v="3.8"/>
    <n v="0"/>
  </r>
  <r>
    <n v="202206"/>
    <x v="26"/>
    <s v="售后服务部"/>
    <s v="部长级及以上"/>
    <s v="DF-2838"/>
    <s v="售后服务经理"/>
    <s v="2018/09/10"/>
    <n v="0"/>
    <x v="1"/>
    <n v="8020"/>
    <n v="33691.4"/>
    <n v="316.64"/>
    <n v="84.39"/>
    <n v="3.8"/>
    <n v="0"/>
  </r>
  <r>
    <n v="202206"/>
    <x v="27"/>
    <s v="总经办"/>
    <s v="主任级"/>
    <s v="DF-2854"/>
    <s v="总经理助理"/>
    <s v="2018/10/22"/>
    <n v="0"/>
    <x v="1"/>
    <n v="5896"/>
    <n v="11952.5"/>
    <n v="316.64"/>
    <n v="84.39"/>
    <n v="3.8"/>
    <n v="1474"/>
  </r>
  <r>
    <n v="202206"/>
    <x v="28"/>
    <s v="研发部"/>
    <s v="主任级以下"/>
    <s v="DF-2856"/>
    <s v="初级电气研发工程师"/>
    <s v="2018/10/23"/>
    <n v="0"/>
    <x v="0"/>
    <n v="4133"/>
    <n v="9167.9"/>
    <n v="316.64"/>
    <n v="84.39"/>
    <n v="3.8"/>
    <n v="300"/>
  </r>
  <r>
    <n v="202206"/>
    <x v="29"/>
    <s v="售后服务部"/>
    <s v="主任级以下"/>
    <s v="DF-2872"/>
    <s v="售后服务专员"/>
    <s v="2018/11/21"/>
    <n v="0"/>
    <x v="1"/>
    <n v="3038"/>
    <n v="7467.06"/>
    <n v="316.64"/>
    <n v="84.39"/>
    <n v="3.8"/>
    <n v="0"/>
  </r>
  <r>
    <n v="202206"/>
    <x v="30"/>
    <s v="销售部"/>
    <s v="经理"/>
    <s v="DF-2881"/>
    <s v="区域销售总监"/>
    <s v="2018/12/12"/>
    <n v="0"/>
    <x v="1"/>
    <n v="8800"/>
    <n v="86902.64"/>
    <n v="298.08"/>
    <n v="74.52"/>
    <n v="14.9"/>
    <n v="890"/>
  </r>
  <r>
    <n v="202206"/>
    <x v="31"/>
    <s v="物控部"/>
    <s v="主任级以下"/>
    <s v="DF-2886"/>
    <s v="采购专员"/>
    <s v="2018/12/27"/>
    <n v="0"/>
    <x v="1"/>
    <n v="2532"/>
    <n v="6096.96"/>
    <n v="316.64"/>
    <n v="84.39"/>
    <n v="3.8"/>
    <n v="0"/>
  </r>
  <r>
    <n v="202206"/>
    <x v="32"/>
    <s v="研发部"/>
    <s v="主任级以下"/>
    <s v="DF-2799"/>
    <s v="初级机械工程师"/>
    <s v="2019/02/01"/>
    <n v="0"/>
    <x v="0"/>
    <n v="2369"/>
    <n v="4814.7299999999996"/>
    <n v="316.64"/>
    <n v="84.39"/>
    <n v="3.8"/>
    <n v="0"/>
  </r>
  <r>
    <n v="202206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6"/>
    <x v="34"/>
    <s v="生产部"/>
    <s v="主任级以下"/>
    <s v="DF-2916"/>
    <s v="质检员"/>
    <s v="2019/03/19"/>
    <s v="计时工人"/>
    <x v="1"/>
    <n v="2120"/>
    <n v="7858.95"/>
    <n v="316.64"/>
    <n v="84.39"/>
    <n v="3.8"/>
    <n v="0"/>
  </r>
  <r>
    <n v="202206"/>
    <x v="37"/>
    <s v="研发部"/>
    <s v="主任级以下"/>
    <s v="DF-2930"/>
    <s v="机械工程师"/>
    <s v="2019/04/22"/>
    <n v="0"/>
    <x v="1"/>
    <n v="4536"/>
    <n v="10464.4"/>
    <n v="316.64"/>
    <n v="84.39"/>
    <n v="3.8"/>
    <n v="300"/>
  </r>
  <r>
    <n v="202206"/>
    <x v="38"/>
    <s v="售后服务部"/>
    <s v="主任级以下"/>
    <s v="DF-2931"/>
    <s v="机械服务安装技师"/>
    <s v="2019/04/23"/>
    <n v="0"/>
    <x v="1"/>
    <n v="2363"/>
    <n v="6749.67"/>
    <n v="316.64"/>
    <n v="84.39"/>
    <n v="3.8"/>
    <n v="0"/>
  </r>
  <r>
    <n v="202206"/>
    <x v="39"/>
    <s v="生产部"/>
    <s v="主任级以下"/>
    <s v="DF-2932"/>
    <s v="仓库文员"/>
    <s v="2019/04/24"/>
    <s v="计时工人"/>
    <x v="1"/>
    <n v="1900"/>
    <n v="4641.32"/>
    <n v="316.64"/>
    <n v="84.39"/>
    <n v="3.8"/>
    <n v="0"/>
  </r>
  <r>
    <n v="202206"/>
    <x v="40"/>
    <s v="生产部"/>
    <s v="主任级"/>
    <s v="DF-2939"/>
    <s v="品质主管"/>
    <s v="2019/05/13"/>
    <n v="0"/>
    <x v="1"/>
    <n v="5632"/>
    <n v="12256.8"/>
    <n v="316.64"/>
    <n v="84.39"/>
    <n v="3.8"/>
    <n v="0"/>
  </r>
  <r>
    <n v="202206"/>
    <x v="42"/>
    <s v="物控部"/>
    <s v="主任级以下"/>
    <s v="DF-2960"/>
    <s v="计划助理"/>
    <s v="2019/06/24"/>
    <n v="0"/>
    <x v="1"/>
    <n v="1958"/>
    <n v="5097.7"/>
    <n v="316.64"/>
    <n v="84.39"/>
    <n v="3.8"/>
    <n v="0"/>
  </r>
  <r>
    <n v="202206"/>
    <x v="43"/>
    <s v="物控部"/>
    <s v="主任级以下"/>
    <s v="DF-2963"/>
    <s v="采购专员"/>
    <s v="2019/06/27"/>
    <n v="0"/>
    <x v="21"/>
    <n v="3280"/>
    <n v="8960"/>
    <n v="316.64"/>
    <n v="84.39"/>
    <n v="3.8"/>
    <n v="0"/>
  </r>
  <r>
    <n v="202206"/>
    <x v="44"/>
    <s v="售后服务部"/>
    <s v="主任级以下"/>
    <s v="DF-2974"/>
    <s v="电气服务安装技师"/>
    <s v="2019/07/16"/>
    <n v="0"/>
    <x v="1"/>
    <n v="2993"/>
    <n v="7993.44"/>
    <n v="316.64"/>
    <n v="84.39"/>
    <n v="3.8"/>
    <n v="0"/>
  </r>
  <r>
    <n v="202206"/>
    <x v="45"/>
    <s v="售后服务部"/>
    <s v="主任级以下"/>
    <s v="DF-2986"/>
    <s v="初级电气安装服务技师"/>
    <s v="2019/07/30"/>
    <n v="0"/>
    <x v="1"/>
    <n v="2475"/>
    <n v="6612.07"/>
    <n v="316.64"/>
    <n v="84.39"/>
    <n v="3.8"/>
    <n v="0"/>
  </r>
  <r>
    <n v="202206"/>
    <x v="46"/>
    <s v="售后服务部"/>
    <s v="主任级以下"/>
    <s v="DF-3017"/>
    <s v="软件工程师"/>
    <s v="2019/09/25"/>
    <n v="0"/>
    <x v="0"/>
    <n v="3600"/>
    <n v="10016.209999999999"/>
    <n v="316.64"/>
    <n v="84.39"/>
    <n v="3.8"/>
    <n v="500"/>
  </r>
  <r>
    <n v="202206"/>
    <x v="47"/>
    <s v="售后服务部"/>
    <s v="主任级以下"/>
    <s v="DF-3021"/>
    <s v="电气服务安装技师"/>
    <s v="2019/10/10"/>
    <n v="0"/>
    <x v="1"/>
    <n v="3292"/>
    <n v="9945.43"/>
    <n v="316.64"/>
    <n v="84.39"/>
    <n v="3.8"/>
    <n v="350"/>
  </r>
  <r>
    <n v="202206"/>
    <x v="48"/>
    <s v="物控部"/>
    <s v="经理"/>
    <s v="DF-3062"/>
    <s v="采购经理"/>
    <s v="2019/12/12"/>
    <n v="0"/>
    <x v="1"/>
    <n v="5200"/>
    <n v="10746"/>
    <n v="316.64"/>
    <n v="84.39"/>
    <n v="3.8"/>
    <n v="520"/>
  </r>
  <r>
    <n v="202206"/>
    <x v="49"/>
    <s v="销售部"/>
    <s v="主任级以下"/>
    <s v="DF-3068"/>
    <s v="区域销售经理"/>
    <s v="2020/01/06"/>
    <n v="0"/>
    <x v="1"/>
    <n v="3000"/>
    <n v="18580.98"/>
    <n v="316.64"/>
    <n v="84.39"/>
    <n v="3.8"/>
    <n v="0"/>
  </r>
  <r>
    <n v="202206"/>
    <x v="50"/>
    <s v="生产部"/>
    <s v="主任级以下"/>
    <s v="DF-3077"/>
    <s v="安全环保专员"/>
    <s v="2020/02/10"/>
    <n v="0"/>
    <x v="1"/>
    <n v="2240"/>
    <n v="6403.2"/>
    <n v="316.64"/>
    <n v="84.39"/>
    <n v="3.8"/>
    <n v="0"/>
  </r>
  <r>
    <n v="202206"/>
    <x v="51"/>
    <s v="售后服务部"/>
    <s v="主任级以下"/>
    <s v="DF-3080"/>
    <s v="项目工程师"/>
    <s v="2020/03/11"/>
    <n v="0"/>
    <x v="1"/>
    <n v="3800"/>
    <n v="10294.9"/>
    <n v="316.64"/>
    <n v="84.39"/>
    <n v="3.8"/>
    <n v="475"/>
  </r>
  <r>
    <n v="202206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6"/>
    <x v="53"/>
    <s v="研发部"/>
    <s v="主任级以下"/>
    <s v="DF-3087"/>
    <s v="软件工程师"/>
    <s v="2020/03/18"/>
    <n v="0"/>
    <x v="1"/>
    <n v="4536"/>
    <n v="10286.11"/>
    <n v="316.64"/>
    <n v="84.39"/>
    <n v="3.8"/>
    <n v="500"/>
  </r>
  <r>
    <n v="202206"/>
    <x v="54"/>
    <s v="售后服务部"/>
    <s v="主任级以下"/>
    <s v="DF-3104"/>
    <s v="机械服务工程师"/>
    <s v="2020/04/01"/>
    <n v="0"/>
    <x v="1"/>
    <n v="2993"/>
    <n v="7741.84"/>
    <n v="316.64"/>
    <n v="84.39"/>
    <n v="3.8"/>
    <n v="500"/>
  </r>
  <r>
    <n v="202206"/>
    <x v="55"/>
    <s v="研发部"/>
    <s v="主任级以下"/>
    <s v="DF-3109"/>
    <s v="初级机械工程师"/>
    <s v="2020/04/08"/>
    <n v="0"/>
    <x v="1"/>
    <n v="3326"/>
    <n v="7585.7"/>
    <n v="316.64"/>
    <n v="84.39"/>
    <n v="3.8"/>
    <n v="0"/>
  </r>
  <r>
    <n v="202206"/>
    <x v="56"/>
    <s v="销售部"/>
    <s v="主任级以下"/>
    <s v="DF-3110"/>
    <s v="区域销售经理"/>
    <s v="2020/04/09"/>
    <n v="0"/>
    <x v="1"/>
    <n v="3500"/>
    <n v="8154"/>
    <n v="316.64"/>
    <n v="84.39"/>
    <n v="3.8"/>
    <n v="0"/>
  </r>
  <r>
    <n v="202206"/>
    <x v="57"/>
    <s v="售后服务部"/>
    <s v="主任级以下"/>
    <s v="DF-3119"/>
    <s v="机械服务助理工程师"/>
    <s v="2020/05/07"/>
    <n v="0"/>
    <x v="1"/>
    <n v="2250"/>
    <n v="5900"/>
    <n v="316.64"/>
    <n v="84.39"/>
    <n v="3.8"/>
    <n v="0"/>
  </r>
  <r>
    <n v="202206"/>
    <x v="58"/>
    <s v="售后服务部"/>
    <s v="主任级以下"/>
    <s v="DF-3135"/>
    <s v="机械服务助理工程师"/>
    <s v="2020/07/01"/>
    <n v="0"/>
    <x v="1"/>
    <n v="2138"/>
    <n v="5609.1"/>
    <n v="316.64"/>
    <n v="84.39"/>
    <n v="3.8"/>
    <n v="0"/>
  </r>
  <r>
    <n v="202206"/>
    <x v="59"/>
    <s v="售后服务部"/>
    <s v="主任级以下"/>
    <s v="DF-3136"/>
    <s v="电气服务助理工程师"/>
    <s v="2020/07/27"/>
    <n v="0"/>
    <x v="1"/>
    <n v="2000"/>
    <n v="5831.78"/>
    <n v="316.64"/>
    <n v="84.39"/>
    <n v="3.8"/>
    <n v="0"/>
  </r>
  <r>
    <n v="202206"/>
    <x v="60"/>
    <s v="人力资源部"/>
    <s v="主任级以下"/>
    <s v="DF-3151"/>
    <s v="人力资源专员"/>
    <s v="2020/07/21"/>
    <n v="0"/>
    <x v="1"/>
    <n v="2400"/>
    <n v="6549.5"/>
    <n v="316.64"/>
    <n v="84.39"/>
    <n v="3.8"/>
    <n v="0"/>
  </r>
  <r>
    <n v="202206"/>
    <x v="61"/>
    <s v="售后服务部"/>
    <s v="主任级以下"/>
    <s v="DF-3152"/>
    <s v="软件工程师"/>
    <s v="2020/07/21"/>
    <n v="0"/>
    <x v="1"/>
    <n v="3292"/>
    <n v="8938"/>
    <n v="316.64"/>
    <n v="84.39"/>
    <n v="3.8"/>
    <n v="0"/>
  </r>
  <r>
    <n v="202206"/>
    <x v="62"/>
    <s v="人力资源部"/>
    <s v="经理级"/>
    <s v="DF-3170"/>
    <s v="人力资源经理"/>
    <s v="2020/08/24"/>
    <n v="0"/>
    <x v="1"/>
    <n v="5632"/>
    <n v="12481"/>
    <n v="316.64"/>
    <n v="84.39"/>
    <n v="3.8"/>
    <n v="95"/>
  </r>
  <r>
    <n v="202206"/>
    <x v="63"/>
    <s v="生产部"/>
    <s v="主任级以下"/>
    <s v="DF-3168"/>
    <s v="质检员"/>
    <s v="2020/08/20"/>
    <s v="计时工人"/>
    <x v="1"/>
    <n v="2132"/>
    <n v="7475.03"/>
    <n v="316.64"/>
    <n v="84.39"/>
    <n v="3.8"/>
    <n v="0"/>
  </r>
  <r>
    <n v="202206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6"/>
    <x v="65"/>
    <s v="研发部"/>
    <s v="主任级以下"/>
    <s v="DF-2889"/>
    <s v="机械工程师"/>
    <s v="2020/08/15"/>
    <n v="0"/>
    <x v="1"/>
    <n v="9208"/>
    <n v="23471.91"/>
    <n v="316.64"/>
    <n v="84.39"/>
    <n v="3.8"/>
    <n v="0"/>
  </r>
  <r>
    <n v="202206"/>
    <x v="66"/>
    <s v="售后服务部"/>
    <s v="主任级以下"/>
    <s v="DF-3158"/>
    <s v="机械服务工程师"/>
    <s v="2020/08/03"/>
    <n v="0"/>
    <x v="1"/>
    <n v="2723"/>
    <n v="7068.6"/>
    <n v="316.64"/>
    <n v="84.39"/>
    <n v="3.8"/>
    <n v="0"/>
  </r>
  <r>
    <n v="202206"/>
    <x v="67"/>
    <s v="售后服务部"/>
    <s v="主任级以下"/>
    <s v="DF-3157"/>
    <s v="电气服务工程师"/>
    <s v="2020/08/03"/>
    <n v="0"/>
    <x v="0"/>
    <n v="3668"/>
    <n v="8910.77"/>
    <n v="316.64"/>
    <n v="84.39"/>
    <n v="3.8"/>
    <n v="420"/>
  </r>
  <r>
    <n v="202206"/>
    <x v="68"/>
    <s v="研发部"/>
    <s v="主任级以下"/>
    <s v="DF-3155"/>
    <s v="资料管理员"/>
    <s v="2020/08/03"/>
    <n v="0"/>
    <x v="1"/>
    <n v="1900"/>
    <n v="3236.89"/>
    <n v="316.64"/>
    <n v="84.39"/>
    <n v="3.8"/>
    <n v="0"/>
  </r>
  <r>
    <n v="202206"/>
    <x v="69"/>
    <s v="生产部"/>
    <s v="主任级以下"/>
    <s v="DF-3174"/>
    <s v="质检员"/>
    <s v="2020/09/04"/>
    <s v="计时工人"/>
    <x v="1"/>
    <n v="2120"/>
    <n v="5766.8"/>
    <n v="316.64"/>
    <n v="84.39"/>
    <n v="3.8"/>
    <n v="0"/>
  </r>
  <r>
    <n v="202206"/>
    <x v="70"/>
    <s v="销售部"/>
    <s v="经理"/>
    <s v="DF-3184"/>
    <s v="销售支持经理"/>
    <d v="2010-11-22T00:00:00"/>
    <n v="0"/>
    <x v="1"/>
    <n v="4048"/>
    <n v="16831.89"/>
    <n v="316.64"/>
    <n v="84.39"/>
    <n v="3.8"/>
    <n v="1000"/>
  </r>
  <r>
    <n v="202206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6"/>
    <x v="72"/>
    <s v="物控部"/>
    <s v="主任级以下"/>
    <s v="DF-3195"/>
    <s v="采购专员"/>
    <s v="2020/10/26"/>
    <n v="0"/>
    <x v="1"/>
    <n v="2200"/>
    <n v="6174.09"/>
    <n v="316.64"/>
    <n v="84.39"/>
    <n v="3.8"/>
    <n v="0"/>
  </r>
  <r>
    <n v="202206"/>
    <x v="74"/>
    <s v="物控部"/>
    <s v="主任级以下"/>
    <s v="DF-3201"/>
    <s v="采购专员"/>
    <s v="2020/11/02"/>
    <n v="0"/>
    <x v="1"/>
    <n v="2200"/>
    <n v="5602.9"/>
    <n v="316.64"/>
    <n v="84.39"/>
    <n v="3.8"/>
    <n v="0"/>
  </r>
  <r>
    <n v="202206"/>
    <x v="75"/>
    <s v="售后服务部"/>
    <s v="主任级以下"/>
    <s v="DF-3207"/>
    <s v="电气服务工程师"/>
    <s v="2020/11/09"/>
    <n v="0"/>
    <x v="1"/>
    <n v="4748"/>
    <n v="11748.45"/>
    <n v="316.64"/>
    <n v="84.39"/>
    <n v="3.8"/>
    <n v="1266"/>
  </r>
  <r>
    <n v="202206"/>
    <x v="76"/>
    <s v="销售部"/>
    <s v="主任级以下"/>
    <s v="DF-3208"/>
    <s v="高级物流专员"/>
    <s v="2020/11/09"/>
    <n v="0"/>
    <x v="1"/>
    <n v="2760"/>
    <n v="10476.129999999999"/>
    <n v="316.64"/>
    <n v="84.39"/>
    <n v="3.8"/>
    <n v="0"/>
  </r>
  <r>
    <n v="202206"/>
    <x v="77"/>
    <s v="售后服务部"/>
    <s v="经理"/>
    <s v="DF-3209"/>
    <s v="项目经理"/>
    <s v="2020/11/10"/>
    <n v="0"/>
    <x v="1"/>
    <n v="8000"/>
    <n v="14951.1"/>
    <n v="316.64"/>
    <n v="84.39"/>
    <n v="3.8"/>
    <n v="2160"/>
  </r>
  <r>
    <n v="202206"/>
    <x v="78"/>
    <s v="研发部"/>
    <s v="主任级以下"/>
    <s v="DF-3212"/>
    <s v="机械工程师"/>
    <s v="2020/11/16"/>
    <n v="0"/>
    <x v="0"/>
    <n v="4050"/>
    <n v="9481.94"/>
    <n v="316.64"/>
    <n v="84.39"/>
    <n v="3.8"/>
    <n v="0"/>
  </r>
  <r>
    <n v="202206"/>
    <x v="79"/>
    <s v="售后服务部"/>
    <s v="主任级以下"/>
    <s v="DF-3213"/>
    <s v="电气服务工程师（上海）"/>
    <s v="2020/11/16"/>
    <n v="0"/>
    <x v="1"/>
    <n v="4208"/>
    <n v="7935.03"/>
    <n v="478"/>
    <n v="119.5"/>
    <n v="29.88"/>
    <n v="0"/>
  </r>
  <r>
    <n v="202206"/>
    <x v="80"/>
    <s v="研发部"/>
    <s v="主任级以下"/>
    <s v="DF-3214"/>
    <s v="机械工程师"/>
    <s v="2020/11/16"/>
    <n v="0"/>
    <x v="1"/>
    <n v="4050"/>
    <n v="9531.51"/>
    <n v="316.64"/>
    <n v="84.39"/>
    <n v="3.8"/>
    <n v="0"/>
  </r>
  <r>
    <n v="202206"/>
    <x v="81"/>
    <s v="物控部"/>
    <s v="主任级以下"/>
    <s v="DF-3215"/>
    <s v="采购专员"/>
    <s v="2020/11/16"/>
    <n v="0"/>
    <x v="0"/>
    <n v="2640"/>
    <n v="6559.01"/>
    <n v="316.64"/>
    <n v="84.39"/>
    <n v="3.8"/>
    <n v="330"/>
  </r>
  <r>
    <n v="202206"/>
    <x v="82"/>
    <s v="生产部"/>
    <s v="主任级以下"/>
    <s v="DF-2619"/>
    <s v="生产调度专员"/>
    <s v="2017/12/01"/>
    <s v="计时工人"/>
    <x v="0"/>
    <n v="2422"/>
    <n v="6515.3"/>
    <n v="316.64"/>
    <n v="84.39"/>
    <n v="3.8"/>
    <n v="0"/>
  </r>
  <r>
    <n v="202206"/>
    <x v="83"/>
    <s v="生产部"/>
    <s v="主任级以下"/>
    <s v="DF-3233"/>
    <s v="质检员"/>
    <s v="2020/12/29"/>
    <s v="计时工人"/>
    <x v="1"/>
    <n v="2120"/>
    <n v="6866.89"/>
    <n v="316.64"/>
    <n v="84.39"/>
    <n v="3.8"/>
    <n v="0"/>
  </r>
  <r>
    <n v="202206"/>
    <x v="84"/>
    <s v="售后服务部"/>
    <s v="主任级以下"/>
    <s v="DF-3234"/>
    <s v="电气服务助理工程师"/>
    <d v="2020-08-03T00:00:00"/>
    <n v="0"/>
    <x v="1"/>
    <n v="2138"/>
    <n v="5942.34"/>
    <n v="316.64"/>
    <n v="84.39"/>
    <n v="3.8"/>
    <n v="0"/>
  </r>
  <r>
    <n v="202206"/>
    <x v="85"/>
    <s v="售后服务部"/>
    <s v="主任级以下"/>
    <s v="DF-3230"/>
    <s v="机械服务助理工程师"/>
    <s v="2020/12/23"/>
    <n v="0"/>
    <x v="1"/>
    <n v="2723"/>
    <n v="6840.6"/>
    <n v="316.64"/>
    <n v="84.39"/>
    <n v="3.8"/>
    <n v="0"/>
  </r>
  <r>
    <n v="202206"/>
    <x v="86"/>
    <s v="人力资源部"/>
    <s v="主任级以下"/>
    <s v="DF-3224"/>
    <s v="ABAP工程师"/>
    <s v="2020/12/10"/>
    <n v="0"/>
    <x v="0"/>
    <n v="4640"/>
    <n v="11410"/>
    <n v="316.64"/>
    <n v="84.39"/>
    <n v="3.8"/>
    <n v="500"/>
  </r>
  <r>
    <n v="202206"/>
    <x v="87"/>
    <s v="售后服务部"/>
    <s v="主任级以下"/>
    <s v="DF-3223"/>
    <s v="电气服务工程师（成都）"/>
    <s v="2020/12/10"/>
    <n v="0"/>
    <x v="1"/>
    <n v="3668"/>
    <n v="9827.2800000000007"/>
    <n v="298.08"/>
    <n v="74.52"/>
    <n v="14.9"/>
    <n v="0"/>
  </r>
  <r>
    <n v="202206"/>
    <x v="88"/>
    <s v="售后服务部"/>
    <s v="主任级以下"/>
    <s v="DF-3243"/>
    <s v="电气服务助理工程师"/>
    <s v="2021/01/01"/>
    <n v="0"/>
    <x v="1"/>
    <n v="2138"/>
    <n v="5941.07"/>
    <n v="316.64"/>
    <n v="84.39"/>
    <n v="3.8"/>
    <n v="0"/>
  </r>
  <r>
    <n v="202206"/>
    <x v="89"/>
    <s v="售后服务部"/>
    <s v="主任级以下"/>
    <s v="DF-3239"/>
    <s v="机械服务助理工程师"/>
    <s v="2021/01/04"/>
    <n v="0"/>
    <x v="1"/>
    <n v="1913"/>
    <n v="4295.6000000000004"/>
    <n v="316.64"/>
    <n v="84.39"/>
    <n v="3.8"/>
    <n v="0"/>
  </r>
  <r>
    <n v="202206"/>
    <x v="90"/>
    <s v="售后服务部"/>
    <s v="主任级以下"/>
    <s v="DF-3237"/>
    <s v="电气服务工程师（上海）"/>
    <s v="2021/01/04"/>
    <n v="0"/>
    <x v="1"/>
    <n v="4748"/>
    <n v="11859.55"/>
    <n v="340"/>
    <n v="106.25"/>
    <n v="21.25"/>
    <n v="500"/>
  </r>
  <r>
    <n v="202206"/>
    <x v="91"/>
    <s v="物控部"/>
    <s v="主任级以下"/>
    <s v="DF-3236"/>
    <s v="战略采购"/>
    <s v="2021/01/04"/>
    <n v="0"/>
    <x v="1"/>
    <n v="3212"/>
    <n v="8222.5"/>
    <n v="316.64"/>
    <n v="84.39"/>
    <n v="3.8"/>
    <n v="0"/>
  </r>
  <r>
    <n v="202206"/>
    <x v="92"/>
    <s v="人力资源部"/>
    <s v="主任级以下"/>
    <s v="DF-3256"/>
    <s v="商务司机"/>
    <s v="2021/02/03"/>
    <n v="0"/>
    <x v="1"/>
    <n v="1900"/>
    <n v="4775"/>
    <n v="316.64"/>
    <n v="84.39"/>
    <n v="3.8"/>
    <n v="0"/>
  </r>
  <r>
    <n v="202206"/>
    <x v="93"/>
    <s v="生产部"/>
    <s v="主任级以下"/>
    <s v="DF-3298"/>
    <s v="质检员"/>
    <s v="2021/03/26"/>
    <s v="计时工人"/>
    <x v="1"/>
    <n v="2120"/>
    <n v="6809.79"/>
    <n v="316.64"/>
    <n v="84.39"/>
    <n v="3.8"/>
    <n v="0"/>
  </r>
  <r>
    <n v="202206"/>
    <x v="94"/>
    <s v="人力资源部"/>
    <s v="主任级以下"/>
    <s v="DF-3268"/>
    <s v="行政专员"/>
    <s v="2021/03/01"/>
    <n v="0"/>
    <x v="0"/>
    <n v="1940"/>
    <n v="5163.8"/>
    <n v="316.64"/>
    <n v="84.39"/>
    <n v="3.8"/>
    <n v="250"/>
  </r>
  <r>
    <n v="202206"/>
    <x v="95"/>
    <s v="售后服务部"/>
    <s v="主任级"/>
    <s v="DF-3269"/>
    <s v="服务调度主管"/>
    <s v="2021/03/01"/>
    <n v="0"/>
    <x v="1"/>
    <n v="3210"/>
    <n v="8449.9"/>
    <n v="316.64"/>
    <n v="84.39"/>
    <n v="3.8"/>
    <n v="0"/>
  </r>
  <r>
    <n v="202206"/>
    <x v="96"/>
    <s v="生产部"/>
    <s v="主任级以下"/>
    <s v="DF-3270"/>
    <s v="质检员"/>
    <s v="2021/03/01"/>
    <s v="计时工人"/>
    <x v="1"/>
    <n v="2120"/>
    <n v="4945.46"/>
    <n v="316.64"/>
    <n v="84.39"/>
    <n v="3.8"/>
    <n v="0"/>
  </r>
  <r>
    <n v="202206"/>
    <x v="97"/>
    <s v="售后服务部"/>
    <s v="经理级"/>
    <s v="DF-3323"/>
    <s v="项目经理"/>
    <s v="2021/04/19"/>
    <n v="0"/>
    <x v="1"/>
    <n v="3840"/>
    <n v="9232"/>
    <n v="316.64"/>
    <n v="84.39"/>
    <n v="3.8"/>
    <n v="0"/>
  </r>
  <r>
    <n v="202206"/>
    <x v="98"/>
    <s v="财务部"/>
    <s v="经理级"/>
    <s v="DF-3322"/>
    <s v="财务经理"/>
    <s v="2021/04/19"/>
    <n v="0"/>
    <x v="1"/>
    <n v="7600"/>
    <n v="15735"/>
    <n v="316.64"/>
    <n v="84.39"/>
    <n v="3.8"/>
    <n v="500"/>
  </r>
  <r>
    <n v="202206"/>
    <x v="99"/>
    <s v="售后服务部"/>
    <s v="主任级"/>
    <s v="DF-3315"/>
    <s v="配件销售主任"/>
    <s v="2021/04/12"/>
    <n v="0"/>
    <x v="1"/>
    <n v="3112"/>
    <n v="6559.28"/>
    <n v="316.64"/>
    <n v="84.39"/>
    <n v="3.8"/>
    <n v="750"/>
  </r>
  <r>
    <n v="202206"/>
    <x v="100"/>
    <s v="售后服务部"/>
    <s v="主任级以下"/>
    <s v="DF-3312"/>
    <s v="商务专员"/>
    <s v="2021/04/09"/>
    <n v="0"/>
    <x v="1"/>
    <n v="2400"/>
    <n v="6410.07"/>
    <n v="298.08"/>
    <n v="74.52"/>
    <n v="14.9"/>
    <n v="0"/>
  </r>
  <r>
    <n v="202206"/>
    <x v="101"/>
    <s v="物控部"/>
    <s v="主任级以下"/>
    <s v="DF-3307"/>
    <s v="采购文员"/>
    <s v="2021/04/06"/>
    <n v="0"/>
    <x v="1"/>
    <n v="1900"/>
    <n v="4988.8999999999996"/>
    <n v="316.64"/>
    <n v="84.39"/>
    <n v="3.8"/>
    <n v="0"/>
  </r>
  <r>
    <n v="202206"/>
    <x v="102"/>
    <s v="物控部"/>
    <s v="主任级以下"/>
    <s v="DF-3356"/>
    <s v="战略采购"/>
    <s v="2021/05/28"/>
    <n v="0"/>
    <x v="1"/>
    <n v="3800"/>
    <n v="9441.0400000000009"/>
    <n v="316.64"/>
    <n v="84.39"/>
    <n v="3.8"/>
    <n v="0"/>
  </r>
  <r>
    <n v="202206"/>
    <x v="103"/>
    <s v="生产部"/>
    <s v="主任级以下"/>
    <s v="DF-3352"/>
    <s v="普工"/>
    <s v="2021/05/26"/>
    <n v="0"/>
    <x v="1"/>
    <n v="1900"/>
    <n v="5019.3999999999996"/>
    <n v="316.64"/>
    <n v="84.39"/>
    <n v="3.8"/>
    <n v="0"/>
  </r>
  <r>
    <n v="202206"/>
    <x v="104"/>
    <s v="售后服务部"/>
    <s v="主任级以下"/>
    <s v="DF-3338"/>
    <s v="机械服务工程师（成都）"/>
    <s v="2021/05/10"/>
    <n v="0"/>
    <x v="1"/>
    <n v="3128"/>
    <n v="8520.2099999999991"/>
    <n v="298.08"/>
    <n v="74.52"/>
    <n v="14.9"/>
    <n v="0"/>
  </r>
  <r>
    <n v="202206"/>
    <x v="105"/>
    <s v="销售部"/>
    <s v="主任级以下"/>
    <s v="DF-3340"/>
    <s v="市场专员"/>
    <s v="2021/05/10"/>
    <n v="0"/>
    <x v="1"/>
    <n v="2760"/>
    <n v="8183.43"/>
    <n v="316.64"/>
    <n v="84.39"/>
    <n v="3.8"/>
    <n v="0"/>
  </r>
  <r>
    <n v="202206"/>
    <x v="106"/>
    <s v="生产部"/>
    <s v="主任级以下"/>
    <s v="DF-3336"/>
    <s v="生产文员"/>
    <s v="2021/05/07"/>
    <n v="0"/>
    <x v="1"/>
    <n v="1900"/>
    <n v="3929.3"/>
    <n v="316.64"/>
    <n v="84.39"/>
    <n v="3.8"/>
    <n v="0"/>
  </r>
  <r>
    <n v="202206"/>
    <x v="107"/>
    <s v="核价管理部"/>
    <s v="主任级"/>
    <s v="DF-3357"/>
    <s v="核价主管"/>
    <s v="2021/06/01"/>
    <n v="0"/>
    <x v="1"/>
    <n v="3850"/>
    <n v="9041.5"/>
    <n v="316.64"/>
    <n v="84.39"/>
    <n v="3.8"/>
    <n v="95"/>
  </r>
  <r>
    <n v="202206"/>
    <x v="108"/>
    <s v="人力资源部"/>
    <s v="主任级以下"/>
    <s v="DF-3362"/>
    <s v="人力资源专员"/>
    <s v="2021/06/03"/>
    <n v="0"/>
    <x v="1"/>
    <n v="2090"/>
    <n v="5782.3"/>
    <n v="316.64"/>
    <n v="84.39"/>
    <n v="3.8"/>
    <n v="0"/>
  </r>
  <r>
    <n v="202206"/>
    <x v="109"/>
    <s v="售后服务部"/>
    <s v="主任级以下"/>
    <s v="DF-3369"/>
    <s v="机械服务工程师"/>
    <s v="2021/06/08"/>
    <n v="0"/>
    <x v="1"/>
    <n v="3128"/>
    <n v="8478.07"/>
    <n v="298.08"/>
    <n v="74.52"/>
    <n v="14.9"/>
    <n v="0"/>
  </r>
  <r>
    <n v="202206"/>
    <x v="110"/>
    <s v="售后服务部"/>
    <s v="主任级以下"/>
    <s v="DF-3360"/>
    <s v="现场装配技师"/>
    <s v="2021/06/03"/>
    <n v="0"/>
    <x v="1"/>
    <n v="2332"/>
    <n v="6886.85"/>
    <n v="316.64"/>
    <n v="84.39"/>
    <n v="3.8"/>
    <n v="0"/>
  </r>
  <r>
    <n v="202206"/>
    <x v="111"/>
    <s v="物控部"/>
    <s v="主任级以下"/>
    <s v="DF-3388"/>
    <s v="采购专员"/>
    <s v="2021/06/25"/>
    <n v="0"/>
    <x v="1"/>
    <n v="2312"/>
    <n v="6422.85"/>
    <n v="316.64"/>
    <n v="84.39"/>
    <n v="3.8"/>
    <n v="0"/>
  </r>
  <r>
    <n v="202206"/>
    <x v="112"/>
    <s v="物控部"/>
    <s v="主任级以下"/>
    <s v="DF-3365"/>
    <s v="计划专员"/>
    <s v="2021/06/07"/>
    <n v="0"/>
    <x v="1"/>
    <n v="1958"/>
    <n v="5279.76"/>
    <n v="316.64"/>
    <n v="84.39"/>
    <n v="3.8"/>
    <n v="0"/>
  </r>
  <r>
    <n v="202206"/>
    <x v="113"/>
    <s v="研发部"/>
    <s v="主任级以下"/>
    <s v="DF-3367"/>
    <s v="机械工程师"/>
    <s v="2021/06/07"/>
    <n v="0"/>
    <x v="1"/>
    <n v="3471"/>
    <n v="8169.8"/>
    <n v="316.64"/>
    <n v="84.39"/>
    <n v="3.8"/>
    <n v="0"/>
  </r>
  <r>
    <n v="202206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6"/>
    <x v="116"/>
    <s v="生产部"/>
    <s v="主任级以下"/>
    <s v="DF-3430"/>
    <s v="机械装配储备生"/>
    <s v="2021/07/15"/>
    <s v="计时工人"/>
    <x v="3"/>
    <n v="1900"/>
    <n v="3407.24"/>
    <n v="0"/>
    <n v="0"/>
    <n v="0"/>
    <n v="0"/>
  </r>
  <r>
    <n v="202206"/>
    <x v="117"/>
    <s v="生产部"/>
    <s v="主任级以下"/>
    <s v="DF-3429"/>
    <s v="机械装配储备生"/>
    <s v="2021/07/15"/>
    <s v="计时工人"/>
    <x v="22"/>
    <n v="1900"/>
    <n v="3407.86"/>
    <n v="0"/>
    <n v="0"/>
    <n v="0"/>
    <n v="0"/>
  </r>
  <r>
    <n v="202206"/>
    <x v="119"/>
    <s v="生产部"/>
    <s v="主任级以下"/>
    <s v="DF-3427"/>
    <s v="机械装配储备生"/>
    <s v="2021/07/15"/>
    <s v="计时工人"/>
    <x v="22"/>
    <n v="1900"/>
    <n v="3267.41"/>
    <n v="0"/>
    <n v="0"/>
    <n v="0"/>
    <n v="0"/>
  </r>
  <r>
    <n v="202206"/>
    <x v="120"/>
    <s v="生产部"/>
    <s v="主任级以下"/>
    <s v="DF-3426"/>
    <s v="机械装配储备生"/>
    <s v="2021/07/15"/>
    <s v="计时工人"/>
    <x v="3"/>
    <n v="1900"/>
    <n v="4934.03"/>
    <n v="0"/>
    <n v="0"/>
    <n v="0"/>
    <n v="0"/>
  </r>
  <r>
    <n v="202206"/>
    <x v="121"/>
    <s v="生产部"/>
    <s v="主任级以下"/>
    <s v="DF-3425"/>
    <s v="机械装备储备生"/>
    <s v="2021/07/15"/>
    <s v="计时工人"/>
    <x v="22"/>
    <n v="1900"/>
    <n v="3933.92"/>
    <n v="0"/>
    <n v="0"/>
    <n v="0"/>
    <n v="0"/>
  </r>
  <r>
    <n v="202206"/>
    <x v="122"/>
    <s v="生产部"/>
    <s v="主任级以下"/>
    <s v="DF-3424"/>
    <s v="机械装配储备生"/>
    <s v="2021/07/15"/>
    <s v="计时工人"/>
    <x v="3"/>
    <n v="1900"/>
    <n v="3877.85"/>
    <n v="0"/>
    <n v="0"/>
    <n v="0"/>
    <n v="0"/>
  </r>
  <r>
    <n v="202206"/>
    <x v="124"/>
    <s v="生产部"/>
    <s v="主任级以下"/>
    <s v="DF-3421"/>
    <s v="机械装配储备生"/>
    <s v="2021/07/15"/>
    <s v="计时工人"/>
    <x v="3"/>
    <n v="1900"/>
    <n v="3161.92"/>
    <n v="0"/>
    <n v="0"/>
    <n v="0"/>
    <n v="0"/>
  </r>
  <r>
    <n v="202206"/>
    <x v="125"/>
    <s v="生产部"/>
    <s v="主任级以下"/>
    <s v="DF-3420"/>
    <s v="机械装备储备生"/>
    <s v="2021/07/15"/>
    <s v="计时工人"/>
    <x v="3"/>
    <n v="1900"/>
    <n v="3461.37"/>
    <n v="0"/>
    <n v="0"/>
    <n v="0"/>
    <n v="0"/>
  </r>
  <r>
    <n v="202206"/>
    <x v="127"/>
    <s v="生产部"/>
    <s v="主任级以下"/>
    <s v="DF-3418"/>
    <s v="电气装配储备生"/>
    <s v="2021/07/15"/>
    <s v="计时工人"/>
    <x v="3"/>
    <n v="1900"/>
    <n v="3580.4"/>
    <n v="0"/>
    <n v="0"/>
    <n v="0"/>
    <n v="0"/>
  </r>
  <r>
    <n v="202206"/>
    <x v="128"/>
    <s v="生产部"/>
    <s v="主任级以下"/>
    <s v="DF-3416"/>
    <s v="机械储备生"/>
    <s v="2021/07/15"/>
    <s v="计时工人"/>
    <x v="3"/>
    <n v="1900"/>
    <n v="3784.42"/>
    <n v="0"/>
    <n v="0"/>
    <n v="0"/>
    <n v="0"/>
  </r>
  <r>
    <n v="202206"/>
    <x v="130"/>
    <s v="生产部"/>
    <s v="主任级以下"/>
    <s v="DF-3414"/>
    <s v="机械装配储备生"/>
    <s v="2021/07/15"/>
    <s v="计时工人"/>
    <x v="3"/>
    <n v="1900"/>
    <n v="3851.13"/>
    <n v="0"/>
    <n v="0"/>
    <n v="0"/>
    <n v="0"/>
  </r>
  <r>
    <n v="202206"/>
    <x v="133"/>
    <s v="生产部"/>
    <s v="主任级以下"/>
    <s v="DF-3411"/>
    <s v="机械装配储备生"/>
    <s v="2021/07/15"/>
    <s v="计时工人"/>
    <x v="3"/>
    <n v="1900"/>
    <n v="3568.75"/>
    <n v="0"/>
    <n v="0"/>
    <n v="0"/>
    <n v="0"/>
  </r>
  <r>
    <n v="202206"/>
    <x v="135"/>
    <s v="核价管理部"/>
    <s v="主任级以下"/>
    <s v="DF-3401"/>
    <s v="核价专员"/>
    <s v="2021/07/06"/>
    <n v="0"/>
    <x v="1"/>
    <n v="2422"/>
    <n v="9154.2999999999993"/>
    <n v="316.64"/>
    <n v="84.39"/>
    <n v="3.8"/>
    <n v="0"/>
  </r>
  <r>
    <n v="202206"/>
    <x v="136"/>
    <s v="生产部"/>
    <s v="主任级以下"/>
    <s v="DF-3399"/>
    <s v="质检员"/>
    <s v="2021/07/02"/>
    <s v="计时工人"/>
    <x v="1"/>
    <n v="2120"/>
    <n v="6153.82"/>
    <n v="316.64"/>
    <n v="84.39"/>
    <n v="3.8"/>
    <n v="0"/>
  </r>
  <r>
    <n v="202206"/>
    <x v="137"/>
    <s v="核价管理部"/>
    <s v="主任级以下"/>
    <s v="DF-3478"/>
    <s v="核价工程师"/>
    <s v="2021/08/23"/>
    <n v="0"/>
    <x v="1"/>
    <n v="4800"/>
    <n v="12226.28"/>
    <n v="316.64"/>
    <n v="84.39"/>
    <n v="3.8"/>
    <n v="0"/>
  </r>
  <r>
    <n v="202206"/>
    <x v="138"/>
    <s v="售后服务部"/>
    <s v="主任级以下"/>
    <s v="DF-3479"/>
    <s v="软件工程师储备生"/>
    <s v="2021/08/23"/>
    <n v="0"/>
    <x v="1"/>
    <n v="1900"/>
    <n v="4890.1099999999997"/>
    <n v="316.64"/>
    <n v="84.39"/>
    <n v="3.8"/>
    <n v="0"/>
  </r>
  <r>
    <n v="202206"/>
    <x v="139"/>
    <s v="研发部"/>
    <s v="主任级以下"/>
    <s v="DF-3472"/>
    <s v="电气工程师"/>
    <s v="2021/08/17"/>
    <n v="0"/>
    <x v="1"/>
    <n v="4738"/>
    <n v="10602"/>
    <n v="316.64"/>
    <n v="84.39"/>
    <n v="3.8"/>
    <n v="0"/>
  </r>
  <r>
    <n v="202206"/>
    <x v="140"/>
    <s v="销售部"/>
    <s v="主任级以下"/>
    <s v="DF-3471"/>
    <s v="进口专员"/>
    <s v="2021/08/16"/>
    <n v="0"/>
    <x v="1"/>
    <n v="2532"/>
    <n v="7474.83"/>
    <n v="316.64"/>
    <n v="84.39"/>
    <n v="3.8"/>
    <n v="0"/>
  </r>
  <r>
    <n v="202206"/>
    <x v="141"/>
    <s v="生产部"/>
    <s v="主任级以下"/>
    <s v="DF-3469"/>
    <s v="质检员"/>
    <s v="2021/08/12"/>
    <s v="计时工人"/>
    <x v="1"/>
    <n v="2120"/>
    <n v="6284.08"/>
    <n v="316.64"/>
    <n v="84.39"/>
    <n v="3.8"/>
    <n v="0"/>
  </r>
  <r>
    <n v="202206"/>
    <x v="142"/>
    <s v="生产部"/>
    <s v="主任级以下"/>
    <s v="DF-3466"/>
    <s v="质检员"/>
    <s v="2021/08/11"/>
    <s v="计时工人"/>
    <x v="1"/>
    <n v="2120"/>
    <n v="6542.39"/>
    <n v="316.64"/>
    <n v="84.39"/>
    <n v="3.8"/>
    <n v="0"/>
  </r>
  <r>
    <n v="202206"/>
    <x v="143"/>
    <s v="生产部"/>
    <s v="主任级以下"/>
    <s v="DF-3449"/>
    <s v="电气装配储备生"/>
    <s v="2021/08/03"/>
    <s v="计时工人"/>
    <x v="3"/>
    <n v="1900"/>
    <n v="3950.85"/>
    <n v="0"/>
    <n v="0"/>
    <n v="0"/>
    <n v="0"/>
  </r>
  <r>
    <n v="202206"/>
    <x v="148"/>
    <s v="生产部"/>
    <s v="主任级以下"/>
    <s v="DF-3455"/>
    <s v="机械装配储备生"/>
    <s v="2021/08/03"/>
    <s v="计时工人"/>
    <x v="3"/>
    <n v="1900"/>
    <n v="2618.94"/>
    <n v="0"/>
    <n v="0"/>
    <n v="0"/>
    <n v="0"/>
  </r>
  <r>
    <n v="202206"/>
    <x v="149"/>
    <s v="生产部"/>
    <s v="主任级以下"/>
    <s v="DF-3457"/>
    <s v="机械装配储备生"/>
    <s v="2021/08/03"/>
    <s v="计时工人"/>
    <x v="3"/>
    <n v="1900"/>
    <n v="3818.72"/>
    <n v="0"/>
    <n v="0"/>
    <n v="0"/>
    <n v="0"/>
  </r>
  <r>
    <n v="202206"/>
    <x v="150"/>
    <s v="生产部"/>
    <s v="主任级以下"/>
    <s v="DF-3459"/>
    <s v="机械装配储备生"/>
    <s v="2021/08/03"/>
    <s v="计时工人"/>
    <x v="3"/>
    <n v="1900"/>
    <n v="3228.52"/>
    <n v="0"/>
    <n v="0"/>
    <n v="0"/>
    <n v="0"/>
  </r>
  <r>
    <n v="202206"/>
    <x v="151"/>
    <s v="生产部"/>
    <s v="主任级以下"/>
    <s v="DF-3460"/>
    <s v="机械装配储备生"/>
    <s v="2021/08/03"/>
    <s v="计时工人"/>
    <x v="23"/>
    <n v="1900"/>
    <n v="2018.37"/>
    <n v="0"/>
    <n v="0"/>
    <n v="0"/>
    <n v="0"/>
  </r>
  <r>
    <n v="202206"/>
    <x v="152"/>
    <s v="生产部"/>
    <s v="主任级以下"/>
    <s v="DF-3489"/>
    <s v="机械装配储备生"/>
    <s v="2021/09/03"/>
    <s v="计时工人"/>
    <x v="3"/>
    <n v="1900"/>
    <n v="3186.88"/>
    <n v="0"/>
    <n v="0"/>
    <n v="0"/>
    <n v="0"/>
  </r>
  <r>
    <n v="202206"/>
    <x v="153"/>
    <s v="生产部"/>
    <s v="主任级以下"/>
    <s v="DF-3493"/>
    <s v="机械装配储备生"/>
    <s v="2021/09/07"/>
    <s v="计时工人"/>
    <x v="24"/>
    <n v="1900"/>
    <n v="1604.79"/>
    <n v="0"/>
    <n v="0"/>
    <n v="0"/>
    <n v="0"/>
  </r>
  <r>
    <n v="202206"/>
    <x v="154"/>
    <s v="研发部"/>
    <s v="主任级以下"/>
    <s v="DF-3495"/>
    <s v="电气工程师"/>
    <s v="2021/09/07"/>
    <n v="0"/>
    <x v="1"/>
    <n v="3730"/>
    <n v="8392.2000000000007"/>
    <n v="316.64"/>
    <n v="84.39"/>
    <n v="3.8"/>
    <n v="95"/>
  </r>
  <r>
    <n v="202206"/>
    <x v="155"/>
    <s v="研发部"/>
    <s v="主任级以下"/>
    <s v="DF-3496"/>
    <s v="机械工程师"/>
    <s v="2021/09/09"/>
    <n v="0"/>
    <x v="1"/>
    <n v="3326"/>
    <n v="7789.9"/>
    <n v="316.64"/>
    <n v="84.39"/>
    <n v="3.8"/>
    <n v="0"/>
  </r>
  <r>
    <n v="202206"/>
    <x v="156"/>
    <s v="研发部"/>
    <s v="主任级以下"/>
    <s v="DF-3500"/>
    <s v="电气工程师"/>
    <s v="2021/09/13"/>
    <n v="0"/>
    <x v="1"/>
    <n v="4738"/>
    <n v="10935.7"/>
    <n v="316.64"/>
    <n v="84.39"/>
    <n v="3.8"/>
    <n v="0"/>
  </r>
  <r>
    <n v="202206"/>
    <x v="157"/>
    <s v="研发部"/>
    <s v="主任级以下"/>
    <s v="DF-3501"/>
    <s v="机械工程师"/>
    <s v="2021/09/13"/>
    <n v="0"/>
    <x v="1"/>
    <n v="3730"/>
    <n v="8686.7999999999993"/>
    <n v="316.64"/>
    <n v="84.39"/>
    <n v="3.8"/>
    <n v="0"/>
  </r>
  <r>
    <n v="202206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6"/>
    <x v="161"/>
    <s v="物控部"/>
    <s v="主任级以下"/>
    <s v="DF-2615"/>
    <s v="计划主管"/>
    <s v="2021/10/13"/>
    <n v="0"/>
    <x v="1"/>
    <n v="3181"/>
    <n v="7220"/>
    <n v="316.64"/>
    <n v="84.39"/>
    <n v="3.8"/>
    <n v="0"/>
  </r>
  <r>
    <n v="202206"/>
    <x v="162"/>
    <s v="生产部"/>
    <s v="主任级以下"/>
    <s v="DF-3156"/>
    <s v="机械助理工程师"/>
    <s v="2020/08/03"/>
    <n v="0"/>
    <x v="1"/>
    <n v="1900"/>
    <n v="6059.48"/>
    <n v="316.64"/>
    <n v="84.39"/>
    <n v="3.8"/>
    <n v="0"/>
  </r>
  <r>
    <n v="202206"/>
    <x v="163"/>
    <s v="研发部"/>
    <s v="主任级以下"/>
    <s v="DF-3564"/>
    <s v="PLM专员"/>
    <s v="2021/11/22"/>
    <n v="0"/>
    <x v="1"/>
    <n v="2311"/>
    <n v="6201.7"/>
    <n v="316.64"/>
    <n v="84.39"/>
    <n v="3.8"/>
    <n v="0"/>
  </r>
  <r>
    <n v="202206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6"/>
    <x v="166"/>
    <s v="销售部"/>
    <s v="主任级以下"/>
    <s v="DF-3574"/>
    <s v="销售经理"/>
    <s v="2021/12/22"/>
    <n v="0"/>
    <x v="1"/>
    <n v="3850"/>
    <n v="11385"/>
    <n v="316.64"/>
    <n v="84.39"/>
    <n v="3.8"/>
    <n v="0"/>
  </r>
  <r>
    <n v="202206"/>
    <x v="167"/>
    <s v="生产部"/>
    <s v="主任级以下"/>
    <s v="DF-3569"/>
    <s v="售后仓管"/>
    <s v="2021/12/01"/>
    <n v="0"/>
    <x v="1"/>
    <n v="1900"/>
    <n v="5616.38"/>
    <n v="316.64"/>
    <n v="84.39"/>
    <n v="3.8"/>
    <n v="0"/>
  </r>
  <r>
    <n v="202206"/>
    <x v="239"/>
    <s v="生产部"/>
    <s v="主任级以下"/>
    <s v="DF-3581"/>
    <s v="装配电工学徒"/>
    <s v="2022/02/17"/>
    <s v="计时工人"/>
    <x v="1"/>
    <n v="1900"/>
    <n v="3605.5"/>
    <n v="316.64"/>
    <n v="84.39"/>
    <n v="3.8"/>
    <n v="0"/>
  </r>
  <r>
    <n v="202206"/>
    <x v="240"/>
    <s v="销售部"/>
    <s v="主任级以下"/>
    <s v="DF-3587"/>
    <s v="区域销售经理"/>
    <s v="2022/03/30"/>
    <n v="0"/>
    <x v="1"/>
    <n v="3850"/>
    <n v="7961"/>
    <n v="478"/>
    <n v="119.5"/>
    <n v="29.88"/>
    <n v="0"/>
  </r>
  <r>
    <n v="202206"/>
    <x v="172"/>
    <s v="生产部"/>
    <s v="主任级以下"/>
    <s v="DF-2438"/>
    <s v="仓库主管"/>
    <s v="2017/06/16"/>
    <n v="0"/>
    <x v="1"/>
    <n v="2860"/>
    <n v="7681.5"/>
    <n v="316.64"/>
    <n v="84.39"/>
    <n v="3.8"/>
    <n v="300"/>
  </r>
  <r>
    <n v="202206"/>
    <x v="241"/>
    <s v="销售部"/>
    <s v="总监级"/>
    <s v="DF-3591"/>
    <s v="区域销售总监"/>
    <s v="2022/04/24"/>
    <n v="0"/>
    <x v="0"/>
    <n v="5500"/>
    <n v="15750"/>
    <n v="316.64"/>
    <n v="84.39"/>
    <n v="3.8"/>
    <n v="0"/>
  </r>
  <r>
    <n v="202206"/>
    <x v="242"/>
    <s v="财务部"/>
    <s v="主任级以下"/>
    <s v="DF-3589"/>
    <s v="会计高级专员"/>
    <s v="2022/04/06"/>
    <n v="0"/>
    <x v="0"/>
    <n v="3214"/>
    <n v="7642.46"/>
    <n v="316.64"/>
    <n v="84.39"/>
    <n v="3.8"/>
    <n v="700"/>
  </r>
  <r>
    <n v="202206"/>
    <x v="243"/>
    <s v="研发部"/>
    <s v="主任级以下"/>
    <s v="DF-3589"/>
    <s v="软件助理工程师"/>
    <s v="2022/05/17"/>
    <n v="0"/>
    <x v="0"/>
    <n v="2218"/>
    <n v="4873.72"/>
    <n v="316.64"/>
    <n v="84.39"/>
    <n v="3.8"/>
    <n v="0"/>
  </r>
  <r>
    <n v="202206"/>
    <x v="244"/>
    <s v="生产部"/>
    <s v="主任级以下"/>
    <s v="DF-3589"/>
    <s v="瓦楞辊供应链主管"/>
    <s v="2022/05/05"/>
    <n v="0"/>
    <x v="0"/>
    <n v="5200"/>
    <n v="13311"/>
    <n v="316.64"/>
    <n v="84.39"/>
    <n v="3.8"/>
    <n v="0"/>
  </r>
  <r>
    <n v="202206"/>
    <x v="248"/>
    <s v="研发部"/>
    <s v="经理级"/>
    <s v="DF-0071"/>
    <s v="研发部长"/>
    <s v="2009/06/15"/>
    <n v="0"/>
    <x v="0"/>
    <n v="0"/>
    <n v="7608"/>
    <n v="0"/>
    <n v="0"/>
    <n v="0"/>
    <n v="0"/>
  </r>
  <r>
    <n v="202206"/>
    <x v="249"/>
    <s v="销售部"/>
    <s v="主任级以下"/>
    <s v="DF-3620"/>
    <s v="区域销售经理"/>
    <s v="2022/06/02"/>
    <n v="0"/>
    <x v="25"/>
    <n v="3850"/>
    <n v="6851.43"/>
    <n v="316.64"/>
    <n v="84.39"/>
    <n v="3.8"/>
    <n v="0"/>
  </r>
  <r>
    <n v="202206"/>
    <x v="250"/>
    <s v="销售部"/>
    <s v="主任级以下"/>
    <s v="DF-3619"/>
    <s v="区域销售经理"/>
    <s v="2022/06/02"/>
    <n v="0"/>
    <x v="25"/>
    <n v="3850"/>
    <n v="7740.21"/>
    <n v="316.64"/>
    <n v="84.39"/>
    <n v="3.8"/>
    <n v="0"/>
  </r>
  <r>
    <n v="202206"/>
    <x v="168"/>
    <s v="生产部"/>
    <s v="主任级以下"/>
    <s v="DF-2695"/>
    <s v="现场装配技师"/>
    <s v="2018/03/15"/>
    <s v="计件+计时"/>
    <x v="1"/>
    <n v="2363"/>
    <n v="6269.54"/>
    <n v="316.64"/>
    <n v="84.39"/>
    <n v="3.8"/>
    <n v="0"/>
  </r>
  <r>
    <n v="202206"/>
    <x v="169"/>
    <s v="生产部"/>
    <s v="主任级以下"/>
    <s v="DF-2755"/>
    <s v="现场装配技师"/>
    <s v="2018/05/02"/>
    <s v="计件+计时"/>
    <x v="1"/>
    <n v="2363"/>
    <n v="6709.27"/>
    <n v="316.64"/>
    <n v="84.39"/>
    <n v="3.8"/>
    <n v="0"/>
  </r>
  <r>
    <n v="202206"/>
    <x v="170"/>
    <s v="生产部"/>
    <s v="主任级以下"/>
    <s v="DF-3139"/>
    <s v="现场装配技师"/>
    <s v="2020/07/01"/>
    <s v="计件+计时"/>
    <x v="0"/>
    <n v="2363"/>
    <n v="6054.35"/>
    <n v="316.64"/>
    <n v="84.39"/>
    <n v="3.8"/>
    <n v="0"/>
  </r>
  <r>
    <n v="202206"/>
    <x v="171"/>
    <s v="生产部"/>
    <s v="主任级以下"/>
    <s v="DF-2975"/>
    <s v="现场装配技师"/>
    <s v="2019/07/15"/>
    <s v="计件+计时"/>
    <x v="0"/>
    <n v="2363"/>
    <n v="6729.64"/>
    <n v="316.64"/>
    <n v="84.39"/>
    <n v="3.8"/>
    <n v="0"/>
  </r>
  <r>
    <n v="202206"/>
    <x v="173"/>
    <s v="生产部"/>
    <s v="主任级以下"/>
    <s v="DF-2614"/>
    <s v="仓管员"/>
    <s v="2017/11/27"/>
    <s v="计件工人"/>
    <x v="0"/>
    <n v="1900"/>
    <n v="4212.55"/>
    <n v="316.64"/>
    <n v="84.39"/>
    <n v="3.8"/>
    <n v="0"/>
  </r>
  <r>
    <n v="202206"/>
    <x v="174"/>
    <s v="生产部"/>
    <s v="主任级以下"/>
    <s v="DF-0354"/>
    <s v="装配电工班长"/>
    <s v="2006/10/21"/>
    <s v="计件工人"/>
    <x v="1"/>
    <n v="1900"/>
    <n v="7349.77"/>
    <n v="316.64"/>
    <n v="84.39"/>
    <n v="3.8"/>
    <n v="0"/>
  </r>
  <r>
    <n v="202206"/>
    <x v="175"/>
    <s v="生产部"/>
    <s v="主任级以下"/>
    <s v="DF-0226"/>
    <s v="装配钳工"/>
    <s v="2003/01/08"/>
    <s v="计件工人"/>
    <x v="1"/>
    <n v="1900"/>
    <n v="7267.36"/>
    <n v="316.64"/>
    <n v="84.39"/>
    <n v="3.8"/>
    <n v="0"/>
  </r>
  <r>
    <n v="202206"/>
    <x v="176"/>
    <s v="生产部"/>
    <s v="主任级以下"/>
    <s v="DF-2363"/>
    <s v="装配钳工班长"/>
    <s v="2017/02/27"/>
    <s v="计件工人"/>
    <x v="1"/>
    <n v="1900"/>
    <n v="10481.129999999999"/>
    <n v="316.64"/>
    <n v="84.39"/>
    <n v="3.8"/>
    <n v="0"/>
  </r>
  <r>
    <n v="202206"/>
    <x v="177"/>
    <s v="生产部"/>
    <s v="主任级以下"/>
    <s v="DF-2451"/>
    <s v="装配电工班长"/>
    <s v="2017/06/26"/>
    <s v="计件工人"/>
    <x v="1"/>
    <n v="1900"/>
    <n v="7160.86"/>
    <n v="316.64"/>
    <n v="84.39"/>
    <n v="3.8"/>
    <n v="0"/>
  </r>
  <r>
    <n v="202206"/>
    <x v="178"/>
    <s v="生产部"/>
    <s v="主任级以下"/>
    <s v="DF-2611"/>
    <s v="装配钳工"/>
    <s v="2017/11/22"/>
    <s v="计件工人"/>
    <x v="1"/>
    <n v="1900"/>
    <n v="7501.62"/>
    <n v="316.64"/>
    <n v="84.39"/>
    <n v="3.8"/>
    <n v="0"/>
  </r>
  <r>
    <n v="202206"/>
    <x v="179"/>
    <s v="生产部"/>
    <s v="主任级以下"/>
    <s v="DF-2736"/>
    <s v="装配钳工"/>
    <s v="2018/04/21"/>
    <s v="计件工人"/>
    <x v="0"/>
    <n v="1900"/>
    <n v="7449.04"/>
    <n v="316.64"/>
    <n v="84.39"/>
    <n v="3.8"/>
    <n v="0"/>
  </r>
  <r>
    <n v="202206"/>
    <x v="180"/>
    <s v="生产部"/>
    <s v="主任级以下"/>
    <s v="DF-2673"/>
    <s v="装配电工"/>
    <s v="2018/03/05"/>
    <s v="计件工人"/>
    <x v="1"/>
    <n v="1900"/>
    <n v="5951.28"/>
    <n v="316.64"/>
    <n v="84.39"/>
    <n v="3.8"/>
    <n v="0"/>
  </r>
  <r>
    <n v="202206"/>
    <x v="181"/>
    <s v="生产部"/>
    <s v="主任级以下"/>
    <s v="DF-2756"/>
    <s v="装配钳工"/>
    <s v="2018/05/02"/>
    <s v="计件工人"/>
    <x v="0"/>
    <n v="1900"/>
    <n v="7920.6"/>
    <n v="316.64"/>
    <n v="84.39"/>
    <n v="3.8"/>
    <n v="0"/>
  </r>
  <r>
    <n v="202206"/>
    <x v="182"/>
    <s v="生产部"/>
    <s v="主任级以下"/>
    <s v="DF-2786"/>
    <s v="装配钳工班长"/>
    <s v="2018/06/12"/>
    <s v="计件工人"/>
    <x v="1"/>
    <n v="1900"/>
    <n v="9599.34"/>
    <n v="316.64"/>
    <n v="84.39"/>
    <n v="3.8"/>
    <n v="0"/>
  </r>
  <r>
    <n v="202206"/>
    <x v="183"/>
    <s v="生产部"/>
    <s v="主任级以下"/>
    <s v="DF-2789"/>
    <s v="装配电工"/>
    <s v="2018/06/26"/>
    <s v="计件工人"/>
    <x v="1"/>
    <n v="1900"/>
    <n v="5694.83"/>
    <n v="316.64"/>
    <n v="84.39"/>
    <n v="3.8"/>
    <n v="0"/>
  </r>
  <r>
    <n v="202206"/>
    <x v="184"/>
    <s v="生产部"/>
    <s v="主任级以下"/>
    <s v="DF-2864"/>
    <s v="装配电工"/>
    <s v="2018/11/09"/>
    <s v="计件工人"/>
    <x v="1"/>
    <n v="1900"/>
    <n v="5649.97"/>
    <n v="316.64"/>
    <n v="84.39"/>
    <n v="3.8"/>
    <n v="0"/>
  </r>
  <r>
    <n v="202206"/>
    <x v="185"/>
    <s v="生产部"/>
    <s v="主任级以下"/>
    <s v="DF-2907"/>
    <s v="装配电工学徒"/>
    <s v="2019/03/06"/>
    <s v="计件工人"/>
    <x v="1"/>
    <n v="1900"/>
    <n v="5581.33"/>
    <n v="316.64"/>
    <n v="84.39"/>
    <n v="3.8"/>
    <n v="0"/>
  </r>
  <r>
    <n v="202206"/>
    <x v="186"/>
    <s v="生产部"/>
    <s v="主任级以下"/>
    <s v="DF-2909"/>
    <s v="仓管员"/>
    <s v="2019/03/11"/>
    <s v="计件工人"/>
    <x v="1"/>
    <n v="1900"/>
    <n v="4427.66"/>
    <n v="316.64"/>
    <n v="84.39"/>
    <n v="3.8"/>
    <n v="0"/>
  </r>
  <r>
    <n v="202206"/>
    <x v="187"/>
    <s v="生产部"/>
    <s v="主任级以下"/>
    <s v="DF-2913"/>
    <s v="装配钳工班长"/>
    <s v="2019/03/14"/>
    <s v="计件工人"/>
    <x v="1"/>
    <n v="1900"/>
    <n v="7900.92"/>
    <n v="316.64"/>
    <n v="84.39"/>
    <n v="3.8"/>
    <n v="0"/>
  </r>
  <r>
    <n v="202206"/>
    <x v="188"/>
    <s v="生产部"/>
    <s v="主任级以下"/>
    <s v="DF-2940"/>
    <s v="仓管员"/>
    <s v="2019/05/14"/>
    <s v="计件工人"/>
    <x v="1"/>
    <n v="1900"/>
    <n v="4643.43"/>
    <n v="316.64"/>
    <n v="84.39"/>
    <n v="3.8"/>
    <n v="0"/>
  </r>
  <r>
    <n v="202206"/>
    <x v="189"/>
    <s v="生产部"/>
    <s v="主任级以下"/>
    <s v="DF-2970"/>
    <s v="装配电工"/>
    <s v="2019/07/02"/>
    <s v="计件工人"/>
    <x v="1"/>
    <n v="1900"/>
    <n v="5148.7299999999996"/>
    <n v="316.64"/>
    <n v="84.39"/>
    <n v="3.8"/>
    <n v="385"/>
  </r>
  <r>
    <n v="202206"/>
    <x v="190"/>
    <s v="生产部"/>
    <s v="主任级以下"/>
    <s v="DF-3052"/>
    <s v="装配电工"/>
    <s v="2019/11/15"/>
    <s v="计件工人"/>
    <x v="1"/>
    <n v="1900"/>
    <n v="5457.33"/>
    <n v="316.64"/>
    <n v="84.39"/>
    <n v="3.8"/>
    <n v="0"/>
  </r>
  <r>
    <n v="202206"/>
    <x v="191"/>
    <s v="生产部"/>
    <s v="主任级以下"/>
    <s v="DF-3076"/>
    <s v="装配电工"/>
    <s v="2020/02/24"/>
    <s v="计件工人"/>
    <x v="1"/>
    <n v="1900"/>
    <n v="5845.44"/>
    <n v="316.64"/>
    <n v="84.39"/>
    <n v="3.8"/>
    <n v="0"/>
  </r>
  <r>
    <n v="202206"/>
    <x v="192"/>
    <s v="生产部"/>
    <s v="主任级以下"/>
    <s v="DF-3121"/>
    <s v="仓管员"/>
    <s v="2020/05/08"/>
    <s v="计件工人"/>
    <x v="1"/>
    <n v="1900"/>
    <n v="4776.6899999999996"/>
    <n v="316.64"/>
    <n v="84.39"/>
    <n v="3.8"/>
    <n v="0"/>
  </r>
  <r>
    <n v="202206"/>
    <x v="193"/>
    <s v="生产部"/>
    <s v="主任级以下"/>
    <s v="DF-3126"/>
    <s v="装配钳工"/>
    <s v="2020/05/29"/>
    <s v="计件工人"/>
    <x v="0"/>
    <n v="1900"/>
    <n v="5642.73"/>
    <n v="316.64"/>
    <n v="84.39"/>
    <n v="3.8"/>
    <n v="0"/>
  </r>
  <r>
    <n v="202206"/>
    <x v="194"/>
    <s v="生产部"/>
    <s v="主任级以下"/>
    <s v="DF-3130"/>
    <s v="测试技师"/>
    <s v="2020/06/12"/>
    <s v="计件工人"/>
    <x v="0"/>
    <n v="1900"/>
    <n v="5014.8999999999996"/>
    <n v="316.64"/>
    <n v="84.39"/>
    <n v="3.8"/>
    <n v="0"/>
  </r>
  <r>
    <n v="202206"/>
    <x v="195"/>
    <s v="生产部"/>
    <s v="主任级以下"/>
    <s v="DF-3134"/>
    <s v="仓管员"/>
    <s v="2020/06/28"/>
    <s v="计件工人"/>
    <x v="1"/>
    <n v="1900"/>
    <n v="6233.56"/>
    <n v="316.64"/>
    <n v="84.39"/>
    <n v="3.8"/>
    <n v="0"/>
  </r>
  <r>
    <n v="202206"/>
    <x v="196"/>
    <s v="生产部"/>
    <s v="主任级以下"/>
    <s v="DF-3140"/>
    <s v="测试技师"/>
    <s v="2020/07/01"/>
    <s v="计件工人"/>
    <x v="1"/>
    <n v="1900"/>
    <n v="5330.47"/>
    <n v="316.64"/>
    <n v="84.39"/>
    <n v="3.8"/>
    <n v="100"/>
  </r>
  <r>
    <n v="202206"/>
    <x v="197"/>
    <s v="生产部"/>
    <s v="主任级以下"/>
    <s v="DF-3171"/>
    <s v="装配钳工"/>
    <s v="2020/08/31"/>
    <s v="计件工人"/>
    <x v="1"/>
    <n v="1900"/>
    <n v="6691.02"/>
    <n v="316.64"/>
    <n v="84.39"/>
    <n v="3.8"/>
    <n v="0"/>
  </r>
  <r>
    <n v="202206"/>
    <x v="198"/>
    <s v="生产部"/>
    <s v="主任级以下"/>
    <s v="DF-3166"/>
    <s v="装配钳工"/>
    <s v="2020/08/13"/>
    <s v="计件工人"/>
    <x v="1"/>
    <n v="1900"/>
    <n v="6097.18"/>
    <n v="316.64"/>
    <n v="84.39"/>
    <n v="3.8"/>
    <n v="0"/>
  </r>
  <r>
    <n v="202206"/>
    <x v="199"/>
    <s v="生产部"/>
    <s v="主任级以下"/>
    <s v="DF-3180"/>
    <s v="装配钳工"/>
    <s v="2020/09/21"/>
    <s v="计件工人"/>
    <x v="1"/>
    <n v="1900"/>
    <n v="7405.79"/>
    <n v="316.64"/>
    <n v="84.39"/>
    <n v="3.8"/>
    <n v="0"/>
  </r>
  <r>
    <n v="202206"/>
    <x v="200"/>
    <s v="生产部"/>
    <s v="主任级以下"/>
    <s v="DF-3177"/>
    <s v="装配钳工"/>
    <s v="2020/09/14"/>
    <s v="计件工人"/>
    <x v="1"/>
    <n v="1900"/>
    <n v="6425.23"/>
    <n v="316.64"/>
    <n v="84.39"/>
    <n v="3.8"/>
    <n v="0"/>
  </r>
  <r>
    <n v="202206"/>
    <x v="201"/>
    <s v="生产部"/>
    <s v="主任级以下"/>
    <s v="DF-3188"/>
    <s v="装配钳工"/>
    <s v="2020/10/12"/>
    <s v="计件工人"/>
    <x v="1"/>
    <n v="1900"/>
    <n v="6556.13"/>
    <n v="316.64"/>
    <n v="84.39"/>
    <n v="3.8"/>
    <n v="0"/>
  </r>
  <r>
    <n v="202206"/>
    <x v="202"/>
    <s v="生产部"/>
    <s v="主任级以下"/>
    <s v="DF-3190"/>
    <s v="装配电工学徒"/>
    <s v="2020/10/16"/>
    <s v="计件工人"/>
    <x v="1"/>
    <n v="1900"/>
    <n v="4853.7299999999996"/>
    <n v="316.64"/>
    <n v="84.39"/>
    <n v="3.8"/>
    <n v="0"/>
  </r>
  <r>
    <n v="202206"/>
    <x v="203"/>
    <s v="生产部"/>
    <s v="主任级以下"/>
    <s v="DF-3191"/>
    <s v="装配钳工班长"/>
    <s v="2020/10/16"/>
    <s v="计件工人"/>
    <x v="0"/>
    <n v="1900"/>
    <n v="8946.27"/>
    <n v="316.64"/>
    <n v="84.39"/>
    <n v="3.8"/>
    <n v="0"/>
  </r>
  <r>
    <n v="202206"/>
    <x v="204"/>
    <s v="生产部"/>
    <s v="主任级以下"/>
    <s v="DF-2100"/>
    <s v="测试班长"/>
    <s v="2015/06/25"/>
    <s v="计件工人"/>
    <x v="1"/>
    <n v="1900"/>
    <n v="7189.8"/>
    <n v="316.64"/>
    <n v="84.39"/>
    <n v="3.8"/>
    <n v="0"/>
  </r>
  <r>
    <n v="202206"/>
    <x v="205"/>
    <s v="生产部"/>
    <s v="主任级以下"/>
    <s v="DF-2441"/>
    <s v="测试技师"/>
    <s v="2017/06/20"/>
    <s v="计件工人"/>
    <x v="1"/>
    <n v="1900"/>
    <n v="6242.46"/>
    <n v="316.64"/>
    <n v="84.39"/>
    <n v="3.8"/>
    <n v="95"/>
  </r>
  <r>
    <n v="202206"/>
    <x v="206"/>
    <s v="生产部"/>
    <s v="主任级以下"/>
    <s v="DF-2804"/>
    <s v="测试技师"/>
    <s v="2018/07/02"/>
    <s v="计件工人"/>
    <x v="1"/>
    <n v="1900"/>
    <n v="3795.99"/>
    <n v="316.64"/>
    <n v="84.39"/>
    <n v="3.8"/>
    <n v="0"/>
  </r>
  <r>
    <n v="202206"/>
    <x v="207"/>
    <s v="生产部"/>
    <s v="主任级以下"/>
    <s v="DF-2910"/>
    <s v="测试技师"/>
    <s v="2019/03/11"/>
    <s v="计件工人"/>
    <x v="1"/>
    <n v="1900"/>
    <n v="5193.5200000000004"/>
    <n v="316.64"/>
    <n v="84.39"/>
    <n v="3.8"/>
    <n v="0"/>
  </r>
  <r>
    <n v="202206"/>
    <x v="208"/>
    <s v="生产部"/>
    <s v="主任级以下"/>
    <s v="DF-3232"/>
    <s v="装配钳工"/>
    <s v="2020/12/24"/>
    <s v="计件工人"/>
    <x v="1"/>
    <n v="1900"/>
    <n v="6900.58"/>
    <n v="316.64"/>
    <n v="84.39"/>
    <n v="3.8"/>
    <n v="0"/>
  </r>
  <r>
    <n v="202206"/>
    <x v="209"/>
    <s v="生产部"/>
    <s v="主任级以下"/>
    <s v="DF-3229"/>
    <s v="装配钳工"/>
    <s v="2020/12/21"/>
    <s v="计件工人"/>
    <x v="1"/>
    <n v="1900"/>
    <n v="5031.93"/>
    <n v="316.64"/>
    <n v="84.39"/>
    <n v="3.8"/>
    <n v="0"/>
  </r>
  <r>
    <n v="202206"/>
    <x v="210"/>
    <s v="生产部"/>
    <s v="主任级以下"/>
    <s v="DF-3245"/>
    <s v="仓管员"/>
    <s v="2021/01/12"/>
    <s v="计件工人"/>
    <x v="1"/>
    <n v="1900"/>
    <n v="4693.4799999999996"/>
    <n v="316.64"/>
    <n v="84.39"/>
    <n v="3.8"/>
    <n v="0"/>
  </r>
  <r>
    <n v="202206"/>
    <x v="211"/>
    <s v="生产部"/>
    <s v="主任级以下"/>
    <s v="DF-3252"/>
    <s v="仓管员"/>
    <s v="2021/01/25"/>
    <s v="计件工人"/>
    <x v="1"/>
    <n v="1900"/>
    <n v="3967.4"/>
    <n v="316.64"/>
    <n v="84.39"/>
    <n v="3.8"/>
    <n v="0"/>
  </r>
  <r>
    <n v="202206"/>
    <x v="213"/>
    <s v="生产部"/>
    <s v="主任级以下"/>
    <s v="DF-3287"/>
    <s v="仓管员"/>
    <s v="2021/03/15"/>
    <s v="计件工人"/>
    <x v="0"/>
    <n v="1900"/>
    <n v="4833.84"/>
    <n v="316.64"/>
    <n v="84.39"/>
    <n v="3.8"/>
    <n v="0"/>
  </r>
  <r>
    <n v="202206"/>
    <x v="214"/>
    <s v="生产部"/>
    <s v="主任级以下"/>
    <s v="DF-3274"/>
    <s v="仓管员"/>
    <s v="2021/03/08"/>
    <s v="计件工人"/>
    <x v="1"/>
    <n v="1900"/>
    <n v="3721.19"/>
    <n v="316.64"/>
    <n v="84.39"/>
    <n v="3.8"/>
    <n v="0"/>
  </r>
  <r>
    <n v="202206"/>
    <x v="215"/>
    <s v="生产部"/>
    <s v="主任级以下"/>
    <s v="DF-3273"/>
    <s v="装配电工"/>
    <s v="2021/03/05"/>
    <s v="计件工人"/>
    <x v="0"/>
    <n v="1900"/>
    <n v="5024.6899999999996"/>
    <n v="316.64"/>
    <n v="84.39"/>
    <n v="3.8"/>
    <n v="0"/>
  </r>
  <r>
    <n v="202206"/>
    <x v="216"/>
    <s v="生产部"/>
    <s v="主任级以下"/>
    <s v="DF-3272"/>
    <s v="装配电工"/>
    <s v="2021/03/04"/>
    <s v="计件工人"/>
    <x v="1"/>
    <n v="1900"/>
    <n v="5071.93"/>
    <n v="316.64"/>
    <n v="84.39"/>
    <n v="3.8"/>
    <n v="0"/>
  </r>
  <r>
    <n v="202206"/>
    <x v="217"/>
    <s v="生产部"/>
    <s v="主任级以下"/>
    <s v="DF-3321"/>
    <s v="装配钳工"/>
    <s v="2021/04/15"/>
    <s v="计件工人"/>
    <x v="26"/>
    <n v="1900"/>
    <n v="5985.09"/>
    <n v="316.64"/>
    <n v="84.39"/>
    <n v="3.8"/>
    <n v="0"/>
  </r>
  <r>
    <n v="202206"/>
    <x v="218"/>
    <s v="生产部"/>
    <s v="主任级以下"/>
    <s v="DF-3311"/>
    <s v="测试技师"/>
    <s v="2021/04/08"/>
    <s v="计件工人"/>
    <x v="1"/>
    <n v="1900"/>
    <n v="4187.47"/>
    <n v="316.64"/>
    <n v="84.39"/>
    <n v="3.8"/>
    <n v="0"/>
  </r>
  <r>
    <n v="202206"/>
    <x v="219"/>
    <s v="生产部"/>
    <s v="主任级以下"/>
    <s v="DF-3349"/>
    <s v="仓管员"/>
    <s v="2021/05/24"/>
    <s v="计件工人"/>
    <x v="1"/>
    <n v="1900"/>
    <n v="3779.2"/>
    <n v="316.64"/>
    <n v="84.39"/>
    <n v="3.8"/>
    <n v="0"/>
  </r>
  <r>
    <n v="202206"/>
    <x v="220"/>
    <s v="生产部"/>
    <s v="主任级以下"/>
    <s v="DF-3389"/>
    <s v="装配电工"/>
    <s v="2021/06/25"/>
    <s v="计件工人"/>
    <x v="1"/>
    <n v="1900"/>
    <n v="4655.83"/>
    <n v="316.64"/>
    <n v="84.39"/>
    <n v="3.8"/>
    <n v="0"/>
  </r>
  <r>
    <n v="202206"/>
    <x v="222"/>
    <s v="生产部"/>
    <s v="主任级以下"/>
    <s v="DF-3261"/>
    <s v="装配钳工"/>
    <s v="2021/02/26"/>
    <s v="计件工人"/>
    <x v="1"/>
    <n v="1900"/>
    <n v="6046.48"/>
    <n v="316.64"/>
    <n v="84.39"/>
    <n v="3.8"/>
    <n v="0"/>
  </r>
  <r>
    <n v="202206"/>
    <x v="223"/>
    <s v="生产部"/>
    <s v="主任级以下"/>
    <s v="DF-3432"/>
    <s v="装配钳工"/>
    <s v="2021/07/17"/>
    <s v="计件工人"/>
    <x v="1"/>
    <n v="1900"/>
    <n v="6174.42"/>
    <n v="316.64"/>
    <n v="84.39"/>
    <n v="3.8"/>
    <n v="0"/>
  </r>
  <r>
    <n v="202206"/>
    <x v="224"/>
    <s v="生产部"/>
    <s v="主任级以下"/>
    <s v="DF-3398"/>
    <s v="装配钳工"/>
    <s v="2021/07/02"/>
    <s v="计件工人"/>
    <x v="1"/>
    <n v="1900"/>
    <n v="7672.17"/>
    <n v="316.64"/>
    <n v="84.39"/>
    <n v="3.8"/>
    <n v="0"/>
  </r>
  <r>
    <n v="202206"/>
    <x v="225"/>
    <s v="生产部"/>
    <s v="主任级以下"/>
    <s v="DF-3397"/>
    <s v="装配钳工"/>
    <s v="2021/07/01"/>
    <s v="计件工人"/>
    <x v="1"/>
    <n v="1900"/>
    <n v="6563.47"/>
    <n v="316.64"/>
    <n v="84.39"/>
    <n v="3.8"/>
    <n v="0"/>
  </r>
  <r>
    <n v="202206"/>
    <x v="226"/>
    <s v="生产部"/>
    <s v="主任级以下"/>
    <s v="DF-3396"/>
    <s v="装配钳工"/>
    <s v="2021/07/01"/>
    <s v="计件工人"/>
    <x v="1"/>
    <n v="1900"/>
    <n v="7745.42"/>
    <n v="316.64"/>
    <n v="84.39"/>
    <n v="3.8"/>
    <n v="0"/>
  </r>
  <r>
    <n v="202206"/>
    <x v="227"/>
    <s v="生产部"/>
    <s v="主任级以下"/>
    <s v="DF-3439"/>
    <s v="装配电工"/>
    <s v="2021/07/29"/>
    <s v="计件工人"/>
    <x v="1"/>
    <n v="1900"/>
    <n v="5316.16"/>
    <n v="316.64"/>
    <n v="84.39"/>
    <n v="3.8"/>
    <n v="0"/>
  </r>
  <r>
    <n v="202206"/>
    <x v="228"/>
    <s v="生产部"/>
    <s v="主任级以下"/>
    <s v="DF-3499"/>
    <s v="装配钳工"/>
    <s v="2021/09/13"/>
    <s v="计件工人"/>
    <x v="1"/>
    <n v="1900"/>
    <n v="5725.53"/>
    <n v="316.64"/>
    <n v="84.39"/>
    <n v="3.8"/>
    <n v="0"/>
  </r>
  <r>
    <n v="202206"/>
    <x v="229"/>
    <s v="生产部"/>
    <s v="主任级以下"/>
    <s v="DF-3511"/>
    <s v="装配钳工"/>
    <s v="2021/09/24"/>
    <s v="计件工人"/>
    <x v="1"/>
    <n v="1900"/>
    <n v="5762.96"/>
    <n v="316.64"/>
    <n v="84.39"/>
    <n v="3.8"/>
    <n v="0"/>
  </r>
  <r>
    <n v="202206"/>
    <x v="230"/>
    <s v="生产部"/>
    <s v="主任级以下"/>
    <s v="DF-3521"/>
    <s v="装配钳工"/>
    <s v="2021/09/30"/>
    <s v="计件工人"/>
    <x v="1"/>
    <n v="1900"/>
    <n v="5927.19"/>
    <n v="316.64"/>
    <n v="84.39"/>
    <n v="3.8"/>
    <n v="0"/>
  </r>
  <r>
    <n v="202206"/>
    <x v="231"/>
    <s v="生产部"/>
    <s v="主任级以下"/>
    <s v="DF-3522"/>
    <s v="装配钳工"/>
    <s v="2021/09/30"/>
    <s v="计件工人"/>
    <x v="1"/>
    <n v="1900"/>
    <n v="7966.41"/>
    <n v="316.64"/>
    <n v="84.39"/>
    <n v="3.8"/>
    <n v="0"/>
  </r>
  <r>
    <n v="202206"/>
    <x v="232"/>
    <s v="生产部"/>
    <s v="主任级以下"/>
    <s v="DF-3553"/>
    <s v="装配钳工"/>
    <s v="2021/10/27"/>
    <s v="计件工人"/>
    <x v="1"/>
    <n v="1900"/>
    <n v="5185.5200000000004"/>
    <n v="316.64"/>
    <n v="84.39"/>
    <n v="3.8"/>
    <n v="0"/>
  </r>
  <r>
    <n v="202206"/>
    <x v="233"/>
    <s v="生产部"/>
    <s v="主任级以下"/>
    <s v="DF-3529"/>
    <s v="装配钳工"/>
    <s v="2021/10/12"/>
    <s v="计件工人"/>
    <x v="1"/>
    <n v="1900"/>
    <n v="4574.26"/>
    <n v="316.64"/>
    <n v="84.39"/>
    <n v="3.8"/>
    <n v="0"/>
  </r>
  <r>
    <n v="202206"/>
    <x v="234"/>
    <s v="生产部"/>
    <s v="主任级以下"/>
    <s v="DF-3534"/>
    <s v="装配钳工"/>
    <s v="2021/10/12"/>
    <s v="计件工人"/>
    <x v="1"/>
    <n v="1900"/>
    <n v="6453.4"/>
    <n v="316.64"/>
    <n v="84.39"/>
    <n v="3.8"/>
    <n v="0"/>
  </r>
  <r>
    <n v="202206"/>
    <x v="236"/>
    <s v="生产部"/>
    <s v="主任级以下"/>
    <s v="DF-3394"/>
    <s v="装配电工"/>
    <s v="2021/06/30"/>
    <s v="计时工人"/>
    <x v="1"/>
    <n v="1900"/>
    <n v="4385.72"/>
    <n v="316.64"/>
    <n v="84.39"/>
    <n v="3.8"/>
    <n v="0"/>
  </r>
  <r>
    <n v="202206"/>
    <x v="237"/>
    <s v="生产部"/>
    <s v="主任级以下"/>
    <s v="DF-3393"/>
    <s v="装配电工"/>
    <s v="2021/06/29"/>
    <s v="计时工人"/>
    <x v="1"/>
    <n v="1900"/>
    <n v="4558.83"/>
    <n v="316.64"/>
    <n v="84.39"/>
    <n v="3.8"/>
    <n v="0"/>
  </r>
  <r>
    <n v="202206"/>
    <x v="238"/>
    <s v="生产部"/>
    <s v="主任级以下"/>
    <s v="DF-3361"/>
    <s v="装配电工"/>
    <s v="2021/06/03"/>
    <s v="计时工人"/>
    <x v="1"/>
    <n v="1900"/>
    <n v="4682.33"/>
    <n v="316.64"/>
    <n v="84.39"/>
    <n v="3.8"/>
    <n v="0"/>
  </r>
  <r>
    <n v="202206"/>
    <x v="115"/>
    <s v="生产部"/>
    <s v="主任级以下"/>
    <s v="DF-3443"/>
    <s v="装配电工学徒"/>
    <s v="2021/07/30"/>
    <s v="计件工人"/>
    <x v="1"/>
    <n v="1900"/>
    <n v="4866.7299999999996"/>
    <n v="316.64"/>
    <n v="84.39"/>
    <n v="3.8"/>
    <n v="0"/>
  </r>
  <r>
    <n v="202207"/>
    <x v="245"/>
    <s v="售后服务部"/>
    <s v="部长级及以上"/>
    <s v="DF-2389"/>
    <s v="服务经理"/>
    <s v="2017/04/01"/>
    <n v="0"/>
    <x v="0"/>
    <n v="38815.5"/>
    <n v="44515.5"/>
    <n v="316.64"/>
    <n v="84.39"/>
    <n v="3.8"/>
    <n v="0"/>
  </r>
  <r>
    <n v="202207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07"/>
    <x v="2"/>
    <s v="研发部"/>
    <s v="主任级"/>
    <s v="DF-0793"/>
    <s v="电气主管"/>
    <s v="2010/07/08"/>
    <n v="0"/>
    <x v="0"/>
    <n v="5544"/>
    <n v="13073"/>
    <n v="316.64"/>
    <n v="84.39"/>
    <n v="3.8"/>
    <n v="95"/>
  </r>
  <r>
    <n v="202207"/>
    <x v="3"/>
    <s v="研发部"/>
    <s v="主任级"/>
    <s v="DF-0148"/>
    <s v="机械研发主管"/>
    <s v="2005/09/09"/>
    <n v="0"/>
    <x v="0"/>
    <n v="5544"/>
    <n v="12813"/>
    <n v="316.64"/>
    <n v="84.39"/>
    <n v="3.8"/>
    <n v="125"/>
  </r>
  <r>
    <n v="202207"/>
    <x v="4"/>
    <s v="销售部"/>
    <s v="主任级以下"/>
    <s v="DF-2191"/>
    <s v="市场运营主管"/>
    <s v="2016/04/14"/>
    <n v="0"/>
    <x v="0"/>
    <n v="3200"/>
    <n v="8617.3799999999992"/>
    <n v="316.64"/>
    <n v="84.39"/>
    <n v="3.8"/>
    <n v="95"/>
  </r>
  <r>
    <n v="202207"/>
    <x v="5"/>
    <s v="人力资源部"/>
    <s v="主任级以下"/>
    <s v="DF-2649"/>
    <s v="清洁工"/>
    <s v="2018/02/01"/>
    <n v="0"/>
    <x v="0"/>
    <n v="1900"/>
    <n v="4517.22"/>
    <n v="0"/>
    <n v="0"/>
    <n v="0"/>
    <n v="0"/>
  </r>
  <r>
    <n v="202207"/>
    <x v="6"/>
    <s v="人力资源部"/>
    <s v="主任级以下"/>
    <s v="DF-2697"/>
    <s v="商务司机"/>
    <s v="2018/03/19"/>
    <n v="0"/>
    <x v="0"/>
    <n v="1900"/>
    <n v="5152.7"/>
    <n v="316.64"/>
    <n v="84.39"/>
    <n v="3.8"/>
    <n v="0"/>
  </r>
  <r>
    <n v="202207"/>
    <x v="7"/>
    <s v="研发部"/>
    <s v="主任级以下"/>
    <s v="DF-2077"/>
    <s v="电气硬件工程师"/>
    <s v="2015/04/25"/>
    <n v="0"/>
    <x v="0"/>
    <n v="5746"/>
    <n v="13133.2"/>
    <n v="316.64"/>
    <n v="84.39"/>
    <n v="3.8"/>
    <n v="1250"/>
  </r>
  <r>
    <n v="202207"/>
    <x v="8"/>
    <s v="研发部"/>
    <s v="主任级以下"/>
    <s v="DF-2701"/>
    <s v="翻译员"/>
    <s v="2018/03/21"/>
    <n v="0"/>
    <x v="0"/>
    <n v="2440"/>
    <n v="6364.4"/>
    <n v="316.64"/>
    <n v="84.39"/>
    <n v="3.8"/>
    <n v="95"/>
  </r>
  <r>
    <n v="202207"/>
    <x v="9"/>
    <s v="研发部"/>
    <s v="主任级以下"/>
    <s v="DF-0755"/>
    <s v="研发部主管"/>
    <s v="2010/06/21"/>
    <n v="0"/>
    <x v="0"/>
    <n v="5389"/>
    <n v="12759"/>
    <n v="316.64"/>
    <n v="84.39"/>
    <n v="3.8"/>
    <n v="500"/>
  </r>
  <r>
    <n v="202207"/>
    <x v="10"/>
    <s v="研发部"/>
    <s v="主任级以下"/>
    <s v="DF-0536"/>
    <s v="机械研发工程师"/>
    <s v="2009/10/10"/>
    <n v="0"/>
    <x v="0"/>
    <n v="2671"/>
    <n v="6826.2"/>
    <n v="316.64"/>
    <n v="84.39"/>
    <n v="3.8"/>
    <n v="500"/>
  </r>
  <r>
    <n v="202207"/>
    <x v="11"/>
    <s v="研发部"/>
    <s v="主任级以下"/>
    <s v="DF-1996"/>
    <s v="机械研发工程师"/>
    <s v="2015/01/10"/>
    <n v="0"/>
    <x v="0"/>
    <n v="5746"/>
    <n v="13055.2"/>
    <n v="316.64"/>
    <n v="84.39"/>
    <n v="3.8"/>
    <n v="1250"/>
  </r>
  <r>
    <n v="202207"/>
    <x v="12"/>
    <s v="研发部"/>
    <s v="主任级以下"/>
    <s v="DF-2008"/>
    <s v="Syncro软件工程师"/>
    <s v="2015/03/02"/>
    <n v="0"/>
    <x v="0"/>
    <n v="5544"/>
    <n v="15380.38"/>
    <n v="316.64"/>
    <n v="84.39"/>
    <n v="3.8"/>
    <n v="500"/>
  </r>
  <r>
    <n v="202207"/>
    <x v="13"/>
    <s v="售后服务部"/>
    <s v="主任级以下"/>
    <s v="DF-2342"/>
    <s v="机械服务安装技师"/>
    <s v="2017/01/03"/>
    <n v="0"/>
    <x v="0"/>
    <n v="3263"/>
    <n v="9773.2900000000009"/>
    <n v="316.64"/>
    <n v="84.39"/>
    <n v="3.8"/>
    <n v="0"/>
  </r>
  <r>
    <n v="202207"/>
    <x v="14"/>
    <s v="生产部"/>
    <s v="主任级以下"/>
    <s v="DF-0073"/>
    <s v="质检组长"/>
    <s v="2007/10/11"/>
    <s v="计时工人"/>
    <x v="0"/>
    <n v="2132"/>
    <n v="9182.94"/>
    <n v="316.64"/>
    <n v="84.39"/>
    <n v="3.8"/>
    <n v="0"/>
  </r>
  <r>
    <n v="202207"/>
    <x v="15"/>
    <s v="物控部"/>
    <s v="主任级"/>
    <s v="DF-1959"/>
    <s v="PPC经理"/>
    <s v="2014/10/27"/>
    <n v="0"/>
    <x v="0"/>
    <n v="4576"/>
    <n v="10995"/>
    <n v="316.64"/>
    <n v="84.39"/>
    <n v="3.8"/>
    <n v="0"/>
  </r>
  <r>
    <n v="202207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07"/>
    <x v="17"/>
    <s v="生产部"/>
    <s v="主任级"/>
    <s v="DF-2061"/>
    <s v="车间主任"/>
    <s v="2015/04/02"/>
    <n v="0"/>
    <x v="0"/>
    <n v="5000"/>
    <n v="12868.3"/>
    <n v="316.64"/>
    <n v="84.39"/>
    <n v="3.8"/>
    <n v="1500"/>
  </r>
  <r>
    <n v="202207"/>
    <x v="18"/>
    <s v="售后服务部"/>
    <s v="主任级以下"/>
    <s v="DF-2107"/>
    <s v="高级电气服务工程师"/>
    <s v="2015/07/06"/>
    <n v="0"/>
    <x v="0"/>
    <n v="5222"/>
    <n v="13241.76"/>
    <n v="316.64"/>
    <n v="84.39"/>
    <n v="3.8"/>
    <n v="750"/>
  </r>
  <r>
    <n v="202207"/>
    <x v="19"/>
    <s v="售后服务部"/>
    <s v="主任级以下"/>
    <s v="DF-2371"/>
    <s v="电气服务安装技师"/>
    <s v="2017/03/03"/>
    <n v="0"/>
    <x v="0"/>
    <n v="2332"/>
    <n v="7291.34"/>
    <n v="316.64"/>
    <n v="84.39"/>
    <n v="3.8"/>
    <n v="0"/>
  </r>
  <r>
    <n v="202207"/>
    <x v="20"/>
    <s v="售后服务部"/>
    <s v="主任级以下"/>
    <s v="DF-1715"/>
    <s v="机械安装服务技师"/>
    <s v="2013/11/11"/>
    <n v="0"/>
    <x v="0"/>
    <n v="3440"/>
    <n v="10060.86"/>
    <n v="316.64"/>
    <n v="84.39"/>
    <n v="3.8"/>
    <n v="0"/>
  </r>
  <r>
    <n v="202207"/>
    <x v="21"/>
    <s v="售后服务部"/>
    <s v="主任级以下"/>
    <s v="DF-2166"/>
    <s v="机械服务安装技师"/>
    <s v="2016/02/22"/>
    <n v="0"/>
    <x v="0"/>
    <n v="4331"/>
    <n v="12155.78"/>
    <n v="316.64"/>
    <n v="84.39"/>
    <n v="3.8"/>
    <n v="0"/>
  </r>
  <r>
    <n v="202207"/>
    <x v="22"/>
    <s v="生产部"/>
    <s v="主任级"/>
    <s v="DF-2669"/>
    <s v="电气车间主任"/>
    <s v="2018/03/01"/>
    <n v="0"/>
    <x v="0"/>
    <n v="4000"/>
    <n v="10540.9"/>
    <n v="316.64"/>
    <n v="84.39"/>
    <n v="3.8"/>
    <n v="0"/>
  </r>
  <r>
    <n v="202207"/>
    <x v="23"/>
    <s v="售后服务部"/>
    <s v="主任级以下"/>
    <s v="DF-2774"/>
    <s v="售后服务主管"/>
    <s v="2018/05/29"/>
    <n v="0"/>
    <x v="0"/>
    <n v="5519"/>
    <n v="14624.98"/>
    <n v="316.64"/>
    <n v="84.39"/>
    <n v="3.8"/>
    <n v="457.5"/>
  </r>
  <r>
    <n v="202207"/>
    <x v="24"/>
    <s v="售后服务部"/>
    <s v="主任级以下"/>
    <s v="DF-2777"/>
    <s v="机械服务工程师"/>
    <s v="2018/06/01"/>
    <n v="0"/>
    <x v="0"/>
    <n v="5519"/>
    <n v="14452.02"/>
    <n v="316.64"/>
    <n v="84.39"/>
    <n v="3.8"/>
    <n v="0"/>
  </r>
  <r>
    <n v="202207"/>
    <x v="25"/>
    <s v="销售部"/>
    <s v="主任级以下"/>
    <s v="DF-2800"/>
    <s v="销售跟单"/>
    <s v="2018/07/02"/>
    <n v="0"/>
    <x v="0"/>
    <n v="2020"/>
    <n v="5758.3"/>
    <n v="316.64"/>
    <n v="84.39"/>
    <n v="3.8"/>
    <n v="0"/>
  </r>
  <r>
    <n v="202207"/>
    <x v="26"/>
    <s v="售后服务部"/>
    <s v="部长级及以上"/>
    <s v="DF-2838"/>
    <s v="售后服务经理"/>
    <s v="2018/09/10"/>
    <n v="0"/>
    <x v="0"/>
    <n v="8020"/>
    <n v="16863.900000000001"/>
    <n v="316.64"/>
    <n v="84.39"/>
    <n v="3.8"/>
    <n v="0"/>
  </r>
  <r>
    <n v="202207"/>
    <x v="27"/>
    <s v="总经办"/>
    <s v="主任级"/>
    <s v="DF-2854"/>
    <s v="总经理助理"/>
    <s v="2018/10/22"/>
    <n v="0"/>
    <x v="0"/>
    <n v="5896"/>
    <n v="11971.5"/>
    <n v="316.64"/>
    <n v="84.39"/>
    <n v="3.8"/>
    <n v="1474"/>
  </r>
  <r>
    <n v="202207"/>
    <x v="28"/>
    <s v="研发部"/>
    <s v="主任级以下"/>
    <s v="DF-2856"/>
    <s v="初级电气研发工程师"/>
    <s v="2018/10/23"/>
    <n v="0"/>
    <x v="0"/>
    <n v="4133"/>
    <n v="9175.4"/>
    <n v="316.64"/>
    <n v="84.39"/>
    <n v="3.8"/>
    <n v="300"/>
  </r>
  <r>
    <n v="202207"/>
    <x v="29"/>
    <s v="售后服务部"/>
    <s v="主任级以下"/>
    <s v="DF-2872"/>
    <s v="售后服务专员"/>
    <s v="2018/11/21"/>
    <n v="0"/>
    <x v="0"/>
    <n v="3038"/>
    <n v="8247.2000000000007"/>
    <n v="316.64"/>
    <n v="84.39"/>
    <n v="3.8"/>
    <n v="0"/>
  </r>
  <r>
    <n v="202207"/>
    <x v="30"/>
    <s v="销售部"/>
    <s v="经理"/>
    <s v="DF-2881"/>
    <s v="区域销售总监"/>
    <s v="2018/12/12"/>
    <n v="0"/>
    <x v="0"/>
    <n v="8800"/>
    <n v="22105"/>
    <n v="325.68"/>
    <n v="81.42"/>
    <n v="16.28"/>
    <n v="890"/>
  </r>
  <r>
    <n v="202207"/>
    <x v="31"/>
    <s v="物控部"/>
    <s v="主任级以下"/>
    <s v="DF-2886"/>
    <s v="采购专员"/>
    <s v="2018/12/27"/>
    <n v="0"/>
    <x v="0"/>
    <n v="2532"/>
    <n v="6529.95"/>
    <n v="316.64"/>
    <n v="84.39"/>
    <n v="3.8"/>
    <n v="0"/>
  </r>
  <r>
    <n v="202207"/>
    <x v="32"/>
    <s v="研发部"/>
    <s v="主任级以下"/>
    <s v="DF-2799"/>
    <s v="初级机械工程师"/>
    <s v="2019/02/01"/>
    <n v="0"/>
    <x v="0"/>
    <n v="2369"/>
    <n v="4363.1400000000003"/>
    <n v="316.64"/>
    <n v="84.39"/>
    <n v="3.8"/>
    <n v="0"/>
  </r>
  <r>
    <n v="202207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7"/>
    <x v="34"/>
    <s v="生产部"/>
    <s v="主任级以下"/>
    <s v="DF-2916"/>
    <s v="质检员"/>
    <s v="2019/03/19"/>
    <s v="计时工人"/>
    <x v="0"/>
    <n v="2120"/>
    <n v="8296.31"/>
    <n v="316.64"/>
    <n v="84.39"/>
    <n v="3.8"/>
    <n v="0"/>
  </r>
  <r>
    <n v="202207"/>
    <x v="37"/>
    <s v="研发部"/>
    <s v="主任级以下"/>
    <s v="DF-2930"/>
    <s v="机械工程师"/>
    <s v="2019/04/22"/>
    <n v="0"/>
    <x v="0"/>
    <n v="4536"/>
    <n v="10433.700000000001"/>
    <n v="316.64"/>
    <n v="84.39"/>
    <n v="3.8"/>
    <n v="300"/>
  </r>
  <r>
    <n v="202207"/>
    <x v="38"/>
    <s v="售后服务部"/>
    <s v="主任级以下"/>
    <s v="DF-2931"/>
    <s v="机械服务安装技师"/>
    <s v="2019/04/23"/>
    <n v="0"/>
    <x v="0"/>
    <n v="2363"/>
    <n v="7492.61"/>
    <n v="316.64"/>
    <n v="84.39"/>
    <n v="3.8"/>
    <n v="0"/>
  </r>
  <r>
    <n v="202207"/>
    <x v="39"/>
    <s v="生产部"/>
    <s v="主任级以下"/>
    <s v="DF-2932"/>
    <s v="仓库文员"/>
    <s v="2019/04/24"/>
    <s v="计时工人"/>
    <x v="0"/>
    <n v="1900"/>
    <n v="4824.07"/>
    <n v="316.64"/>
    <n v="84.39"/>
    <n v="3.8"/>
    <n v="0"/>
  </r>
  <r>
    <n v="202207"/>
    <x v="40"/>
    <s v="生产部"/>
    <s v="主任级"/>
    <s v="DF-2939"/>
    <s v="品质主管"/>
    <s v="2019/05/13"/>
    <n v="0"/>
    <x v="0"/>
    <n v="5632"/>
    <n v="12333.8"/>
    <n v="316.64"/>
    <n v="84.39"/>
    <n v="3.8"/>
    <n v="0"/>
  </r>
  <r>
    <n v="202207"/>
    <x v="42"/>
    <s v="物控部"/>
    <s v="主任级以下"/>
    <s v="DF-2960"/>
    <s v="计划助理"/>
    <s v="2019/06/24"/>
    <n v="0"/>
    <x v="0"/>
    <n v="1958"/>
    <n v="5085"/>
    <n v="316.64"/>
    <n v="84.39"/>
    <n v="3.8"/>
    <n v="0"/>
  </r>
  <r>
    <n v="202207"/>
    <x v="44"/>
    <s v="售后服务部"/>
    <s v="主任级以下"/>
    <s v="DF-2974"/>
    <s v="电气服务安装技师"/>
    <s v="2019/07/16"/>
    <n v="0"/>
    <x v="0"/>
    <n v="2993"/>
    <n v="8836.2999999999993"/>
    <n v="316.64"/>
    <n v="84.39"/>
    <n v="3.8"/>
    <n v="0"/>
  </r>
  <r>
    <n v="202207"/>
    <x v="45"/>
    <s v="售后服务部"/>
    <s v="主任级以下"/>
    <s v="DF-2986"/>
    <s v="初级电气安装服务技师"/>
    <s v="2019/07/30"/>
    <n v="0"/>
    <x v="0"/>
    <n v="2475"/>
    <n v="7401.51"/>
    <n v="316.64"/>
    <n v="84.39"/>
    <n v="3.8"/>
    <n v="0"/>
  </r>
  <r>
    <n v="202207"/>
    <x v="46"/>
    <s v="售后服务部"/>
    <s v="主任级以下"/>
    <s v="DF-3017"/>
    <s v="软件工程师"/>
    <s v="2019/09/25"/>
    <n v="0"/>
    <x v="0"/>
    <n v="3600"/>
    <n v="10143.1"/>
    <n v="316.64"/>
    <n v="84.39"/>
    <n v="3.8"/>
    <n v="500"/>
  </r>
  <r>
    <n v="202207"/>
    <x v="47"/>
    <s v="售后服务部"/>
    <s v="主任级以下"/>
    <s v="DF-3021"/>
    <s v="电气服务安装技师"/>
    <s v="2019/10/10"/>
    <n v="0"/>
    <x v="0"/>
    <n v="3292"/>
    <n v="9746.14"/>
    <n v="316.64"/>
    <n v="84.39"/>
    <n v="3.8"/>
    <n v="350"/>
  </r>
  <r>
    <n v="202207"/>
    <x v="48"/>
    <s v="物控部"/>
    <s v="经理"/>
    <s v="DF-3062"/>
    <s v="采购经理"/>
    <s v="2019/12/12"/>
    <n v="0"/>
    <x v="0"/>
    <n v="5200"/>
    <n v="10800"/>
    <n v="316.64"/>
    <n v="84.39"/>
    <n v="3.8"/>
    <n v="520"/>
  </r>
  <r>
    <n v="202207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7"/>
    <x v="50"/>
    <s v="生产部"/>
    <s v="主任级以下"/>
    <s v="DF-3077"/>
    <s v="安全环保专员"/>
    <s v="2020/02/10"/>
    <n v="0"/>
    <x v="0"/>
    <n v="2240"/>
    <n v="6314"/>
    <n v="316.64"/>
    <n v="84.39"/>
    <n v="3.8"/>
    <n v="0"/>
  </r>
  <r>
    <n v="202207"/>
    <x v="51"/>
    <s v="售后服务部"/>
    <s v="主任级以下"/>
    <s v="DF-3080"/>
    <s v="项目工程师"/>
    <s v="2020/03/11"/>
    <n v="0"/>
    <x v="0"/>
    <n v="3800"/>
    <n v="10252.379999999999"/>
    <n v="316.64"/>
    <n v="84.39"/>
    <n v="3.8"/>
    <n v="475"/>
  </r>
  <r>
    <n v="202207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07"/>
    <x v="53"/>
    <s v="研发部"/>
    <s v="主任级以下"/>
    <s v="DF-3087"/>
    <s v="软件工程师"/>
    <s v="2020/03/18"/>
    <n v="0"/>
    <x v="0"/>
    <n v="4536"/>
    <n v="10595.33"/>
    <n v="316.64"/>
    <n v="84.39"/>
    <n v="3.8"/>
    <n v="500"/>
  </r>
  <r>
    <n v="202207"/>
    <x v="54"/>
    <s v="售后服务部"/>
    <s v="主任级以下"/>
    <s v="DF-3104"/>
    <s v="机械服务工程师"/>
    <s v="2020/04/01"/>
    <n v="0"/>
    <x v="0"/>
    <n v="2993"/>
    <n v="7741.84"/>
    <n v="316.64"/>
    <n v="84.39"/>
    <n v="3.8"/>
    <n v="500"/>
  </r>
  <r>
    <n v="202207"/>
    <x v="55"/>
    <s v="研发部"/>
    <s v="主任级以下"/>
    <s v="DF-3109"/>
    <s v="初级机械工程师"/>
    <s v="2020/04/08"/>
    <n v="0"/>
    <x v="0"/>
    <n v="3326"/>
    <n v="7562.8"/>
    <n v="316.64"/>
    <n v="84.39"/>
    <n v="3.8"/>
    <n v="0"/>
  </r>
  <r>
    <n v="202207"/>
    <x v="56"/>
    <s v="销售部"/>
    <s v="主任级以下"/>
    <s v="DF-3110"/>
    <s v="区域销售经理"/>
    <s v="2020/04/09"/>
    <n v="0"/>
    <x v="0"/>
    <n v="3500"/>
    <n v="8111"/>
    <n v="316.64"/>
    <n v="84.39"/>
    <n v="3.8"/>
    <n v="0"/>
  </r>
  <r>
    <n v="202207"/>
    <x v="57"/>
    <s v="售后服务部"/>
    <s v="主任级以下"/>
    <s v="DF-3119"/>
    <s v="机械服务助理工程师"/>
    <s v="2020/05/07"/>
    <n v="0"/>
    <x v="0"/>
    <n v="2250"/>
    <n v="3720.41"/>
    <n v="316.64"/>
    <n v="84.39"/>
    <n v="3.8"/>
    <n v="0"/>
  </r>
  <r>
    <n v="202207"/>
    <x v="58"/>
    <s v="售后服务部"/>
    <s v="主任级以下"/>
    <s v="DF-3135"/>
    <s v="机械服务助理工程师"/>
    <s v="2020/07/01"/>
    <n v="0"/>
    <x v="0"/>
    <n v="2138"/>
    <n v="5558.07"/>
    <n v="316.64"/>
    <n v="84.39"/>
    <n v="3.8"/>
    <n v="0"/>
  </r>
  <r>
    <n v="202207"/>
    <x v="59"/>
    <s v="售后服务部"/>
    <s v="主任级以下"/>
    <s v="DF-3136"/>
    <s v="电气服务助理工程师"/>
    <s v="2020/07/27"/>
    <n v="0"/>
    <x v="0"/>
    <n v="2000"/>
    <n v="5611.91"/>
    <n v="316.64"/>
    <n v="84.39"/>
    <n v="3.8"/>
    <n v="0"/>
  </r>
  <r>
    <n v="202207"/>
    <x v="60"/>
    <s v="人力资源部"/>
    <s v="主任级以下"/>
    <s v="DF-3151"/>
    <s v="人力资源专员"/>
    <s v="2020/07/21"/>
    <n v="0"/>
    <x v="0"/>
    <n v="2400"/>
    <n v="6535.4"/>
    <n v="316.64"/>
    <n v="84.39"/>
    <n v="3.8"/>
    <n v="0"/>
  </r>
  <r>
    <n v="202207"/>
    <x v="61"/>
    <s v="售后服务部"/>
    <s v="主任级以下"/>
    <s v="DF-3152"/>
    <s v="软件工程师"/>
    <s v="2020/07/21"/>
    <n v="0"/>
    <x v="0"/>
    <n v="3292"/>
    <n v="8796.1"/>
    <n v="316.64"/>
    <n v="84.39"/>
    <n v="3.8"/>
    <n v="0"/>
  </r>
  <r>
    <n v="202207"/>
    <x v="62"/>
    <s v="人力资源部"/>
    <s v="经理级"/>
    <s v="DF-3170"/>
    <s v="人力资源经理"/>
    <s v="2020/08/24"/>
    <n v="0"/>
    <x v="0"/>
    <n v="5632"/>
    <n v="7124.76"/>
    <n v="316.64"/>
    <n v="84.39"/>
    <n v="3.8"/>
    <n v="95"/>
  </r>
  <r>
    <n v="202207"/>
    <x v="63"/>
    <s v="生产部"/>
    <s v="主任级以下"/>
    <s v="DF-3168"/>
    <s v="质检员"/>
    <s v="2020/08/20"/>
    <s v="计时工人"/>
    <x v="0"/>
    <n v="2132"/>
    <n v="7767.53"/>
    <n v="316.64"/>
    <n v="84.39"/>
    <n v="3.8"/>
    <n v="0"/>
  </r>
  <r>
    <n v="202207"/>
    <x v="64"/>
    <s v="售后服务部"/>
    <s v="主任级以下"/>
    <s v="DF-2891"/>
    <s v="售后服务工程师"/>
    <s v="2020/08/15"/>
    <n v="0"/>
    <x v="0"/>
    <n v="7881"/>
    <n v="20794"/>
    <n v="316.64"/>
    <n v="84.39"/>
    <n v="3.8"/>
    <n v="0"/>
  </r>
  <r>
    <n v="202207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7"/>
    <x v="66"/>
    <s v="售后服务部"/>
    <s v="主任级以下"/>
    <s v="DF-3158"/>
    <s v="机械服务工程师"/>
    <s v="2020/08/03"/>
    <n v="0"/>
    <x v="0"/>
    <n v="2723"/>
    <n v="7371.11"/>
    <n v="316.64"/>
    <n v="84.39"/>
    <n v="3.8"/>
    <n v="0"/>
  </r>
  <r>
    <n v="202207"/>
    <x v="67"/>
    <s v="售后服务部"/>
    <s v="主任级以下"/>
    <s v="DF-3157"/>
    <s v="电气服务工程师"/>
    <s v="2020/08/03"/>
    <n v="0"/>
    <x v="0"/>
    <n v="3668"/>
    <n v="9344.0300000000007"/>
    <n v="316.64"/>
    <n v="84.39"/>
    <n v="3.8"/>
    <n v="420"/>
  </r>
  <r>
    <n v="202207"/>
    <x v="68"/>
    <s v="研发部"/>
    <s v="主任级以下"/>
    <s v="DF-3155"/>
    <s v="资料管理员"/>
    <s v="2020/08/03"/>
    <n v="0"/>
    <x v="0"/>
    <n v="1900"/>
    <n v="4217.3"/>
    <n v="316.64"/>
    <n v="84.39"/>
    <n v="3.8"/>
    <n v="0"/>
  </r>
  <r>
    <n v="202207"/>
    <x v="69"/>
    <s v="生产部"/>
    <s v="主任级以下"/>
    <s v="DF-3174"/>
    <s v="质检员"/>
    <s v="2020/09/04"/>
    <s v="计时工人"/>
    <x v="0"/>
    <n v="2120"/>
    <n v="5145.5"/>
    <n v="316.64"/>
    <n v="84.39"/>
    <n v="3.8"/>
    <n v="0"/>
  </r>
  <r>
    <n v="202207"/>
    <x v="70"/>
    <s v="销售部"/>
    <s v="经理"/>
    <s v="DF-3184"/>
    <s v="销售支持经理"/>
    <d v="2010-11-22T00:00:00"/>
    <n v="0"/>
    <x v="0"/>
    <n v="4048"/>
    <n v="8213.52"/>
    <n v="316.64"/>
    <n v="84.39"/>
    <n v="3.8"/>
    <n v="1000"/>
  </r>
  <r>
    <n v="202207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7"/>
    <x v="72"/>
    <s v="物控部"/>
    <s v="主任级以下"/>
    <s v="DF-3195"/>
    <s v="采购专员"/>
    <s v="2020/10/26"/>
    <n v="0"/>
    <x v="0"/>
    <n v="2200"/>
    <n v="6197.49"/>
    <n v="316.64"/>
    <n v="84.39"/>
    <n v="3.8"/>
    <n v="0"/>
  </r>
  <r>
    <n v="202207"/>
    <x v="74"/>
    <s v="物控部"/>
    <s v="主任级以下"/>
    <s v="DF-3201"/>
    <s v="采购专员"/>
    <s v="2020/11/02"/>
    <n v="0"/>
    <x v="0"/>
    <n v="2200"/>
    <n v="5831.09"/>
    <n v="316.64"/>
    <n v="84.39"/>
    <n v="3.8"/>
    <n v="0"/>
  </r>
  <r>
    <n v="202207"/>
    <x v="75"/>
    <s v="售后服务部"/>
    <s v="主任级以下"/>
    <s v="DF-3207"/>
    <s v="电气服务工程师"/>
    <s v="2020/11/09"/>
    <n v="0"/>
    <x v="0"/>
    <n v="4748"/>
    <n v="11953.1"/>
    <n v="316.64"/>
    <n v="84.39"/>
    <n v="3.8"/>
    <n v="1266"/>
  </r>
  <r>
    <n v="202207"/>
    <x v="76"/>
    <s v="销售部"/>
    <s v="主任级以下"/>
    <s v="DF-3208"/>
    <s v="高级物流专员"/>
    <s v="2020/11/09"/>
    <n v="0"/>
    <x v="0"/>
    <n v="2760"/>
    <n v="7468.9"/>
    <n v="316.64"/>
    <n v="84.39"/>
    <n v="3.8"/>
    <n v="0"/>
  </r>
  <r>
    <n v="202207"/>
    <x v="77"/>
    <s v="售后服务部"/>
    <s v="经理"/>
    <s v="DF-3209"/>
    <s v="项目经理"/>
    <s v="2020/11/10"/>
    <n v="0"/>
    <x v="0"/>
    <n v="8000"/>
    <n v="15176.4"/>
    <n v="316.64"/>
    <n v="84.39"/>
    <n v="3.8"/>
    <n v="2160"/>
  </r>
  <r>
    <n v="202207"/>
    <x v="78"/>
    <s v="研发部"/>
    <s v="主任级以下"/>
    <s v="DF-3212"/>
    <s v="机械工程师"/>
    <s v="2020/11/16"/>
    <n v="0"/>
    <x v="0"/>
    <n v="4050"/>
    <n v="2857.29"/>
    <n v="0"/>
    <n v="84.39"/>
    <n v="3.8"/>
    <n v="0"/>
  </r>
  <r>
    <n v="202207"/>
    <x v="79"/>
    <s v="售后服务部"/>
    <s v="主任级以下"/>
    <s v="DF-3213"/>
    <s v="电气服务工程师（上海）"/>
    <s v="2020/11/16"/>
    <n v="0"/>
    <x v="0"/>
    <n v="4208"/>
    <n v="9215.3799999999992"/>
    <n v="0"/>
    <n v="0"/>
    <n v="0"/>
    <n v="0"/>
  </r>
  <r>
    <n v="202207"/>
    <x v="80"/>
    <s v="研发部"/>
    <s v="主任级以下"/>
    <s v="DF-3214"/>
    <s v="机械工程师"/>
    <s v="2020/11/16"/>
    <n v="0"/>
    <x v="0"/>
    <n v="4050"/>
    <n v="9483.7999999999993"/>
    <n v="316.64"/>
    <n v="84.39"/>
    <n v="3.8"/>
    <n v="0"/>
  </r>
  <r>
    <n v="202207"/>
    <x v="81"/>
    <s v="物控部"/>
    <s v="主任级以下"/>
    <s v="DF-3215"/>
    <s v="采购专员"/>
    <s v="2020/11/16"/>
    <n v="0"/>
    <x v="0"/>
    <n v="2640"/>
    <n v="5863.31"/>
    <n v="316.64"/>
    <n v="84.39"/>
    <n v="3.8"/>
    <n v="330"/>
  </r>
  <r>
    <n v="202207"/>
    <x v="82"/>
    <s v="生产部"/>
    <s v="主任级以下"/>
    <s v="DF-2619"/>
    <s v="生产调度专员"/>
    <s v="2017/12/01"/>
    <s v="计时工人"/>
    <x v="0"/>
    <n v="2422"/>
    <n v="6494.2"/>
    <n v="316.64"/>
    <n v="84.39"/>
    <n v="3.8"/>
    <n v="0"/>
  </r>
  <r>
    <n v="202207"/>
    <x v="83"/>
    <s v="生产部"/>
    <s v="主任级以下"/>
    <s v="DF-3233"/>
    <s v="质检员"/>
    <s v="2020/12/29"/>
    <s v="计时工人"/>
    <x v="0"/>
    <n v="2120"/>
    <n v="7556.63"/>
    <n v="316.64"/>
    <n v="84.39"/>
    <n v="3.8"/>
    <n v="0"/>
  </r>
  <r>
    <n v="202207"/>
    <x v="84"/>
    <s v="售后服务部"/>
    <s v="主任级以下"/>
    <s v="DF-3234"/>
    <s v="电气服务助理工程师"/>
    <d v="2020-08-03T00:00:00"/>
    <n v="0"/>
    <x v="0"/>
    <n v="2138"/>
    <n v="5812.33"/>
    <n v="316.64"/>
    <n v="84.39"/>
    <n v="3.8"/>
    <n v="0"/>
  </r>
  <r>
    <n v="202207"/>
    <x v="85"/>
    <s v="售后服务部"/>
    <s v="主任级以下"/>
    <s v="DF-3230"/>
    <s v="机械服务助理工程师"/>
    <s v="2020/12/23"/>
    <n v="0"/>
    <x v="0"/>
    <n v="2723"/>
    <n v="6875.5"/>
    <n v="316.64"/>
    <n v="84.39"/>
    <n v="3.8"/>
    <n v="0"/>
  </r>
  <r>
    <n v="202207"/>
    <x v="86"/>
    <s v="人力资源部"/>
    <s v="主任级以下"/>
    <s v="DF-3224"/>
    <s v="ABAP工程师"/>
    <s v="2020/12/10"/>
    <n v="0"/>
    <x v="0"/>
    <n v="4640"/>
    <n v="11295"/>
    <n v="316.64"/>
    <n v="84.39"/>
    <n v="3.8"/>
    <n v="500"/>
  </r>
  <r>
    <n v="202207"/>
    <x v="87"/>
    <s v="售后服务部"/>
    <s v="主任级以下"/>
    <s v="DF-3223"/>
    <s v="电气服务工程师（成都）"/>
    <s v="2020/12/10"/>
    <n v="0"/>
    <x v="0"/>
    <n v="3668"/>
    <n v="9890.52"/>
    <n v="325.68"/>
    <n v="81.42"/>
    <n v="16.28"/>
    <n v="0"/>
  </r>
  <r>
    <n v="202207"/>
    <x v="88"/>
    <s v="售后服务部"/>
    <s v="主任级以下"/>
    <s v="DF-3243"/>
    <s v="电气服务助理工程师"/>
    <s v="2021/01/01"/>
    <n v="0"/>
    <x v="0"/>
    <n v="2138"/>
    <n v="5845.01"/>
    <n v="316.64"/>
    <n v="84.39"/>
    <n v="3.8"/>
    <n v="0"/>
  </r>
  <r>
    <n v="202207"/>
    <x v="89"/>
    <s v="售后服务部"/>
    <s v="主任级以下"/>
    <s v="DF-3239"/>
    <s v="机械服务助理工程师"/>
    <s v="2021/01/04"/>
    <n v="0"/>
    <x v="0"/>
    <n v="1913"/>
    <n v="4367.03"/>
    <n v="316.64"/>
    <n v="84.39"/>
    <n v="3.8"/>
    <n v="0"/>
  </r>
  <r>
    <n v="202207"/>
    <x v="90"/>
    <s v="售后服务部"/>
    <s v="主任级以下"/>
    <s v="DF-3237"/>
    <s v="电气服务工程师（上海）"/>
    <s v="2021/01/04"/>
    <n v="0"/>
    <x v="0"/>
    <n v="4748"/>
    <n v="12187"/>
    <n v="340"/>
    <n v="106.25"/>
    <n v="21.25"/>
    <n v="500"/>
  </r>
  <r>
    <n v="202207"/>
    <x v="91"/>
    <s v="物控部"/>
    <s v="主任级以下"/>
    <s v="DF-3236"/>
    <s v="战略采购"/>
    <s v="2021/01/04"/>
    <n v="0"/>
    <x v="0"/>
    <n v="3212"/>
    <n v="8208.7999999999993"/>
    <n v="316.64"/>
    <n v="84.39"/>
    <n v="3.8"/>
    <n v="0"/>
  </r>
  <r>
    <n v="202207"/>
    <x v="92"/>
    <s v="人力资源部"/>
    <s v="主任级以下"/>
    <s v="DF-3256"/>
    <s v="商务司机"/>
    <s v="2021/02/03"/>
    <n v="0"/>
    <x v="0"/>
    <n v="1900"/>
    <n v="5004.0200000000004"/>
    <n v="316.64"/>
    <n v="84.39"/>
    <n v="3.8"/>
    <n v="0"/>
  </r>
  <r>
    <n v="202207"/>
    <x v="93"/>
    <s v="生产部"/>
    <s v="主任级以下"/>
    <s v="DF-3298"/>
    <s v="质检员"/>
    <s v="2021/03/26"/>
    <s v="计时工人"/>
    <x v="0"/>
    <n v="2120"/>
    <n v="7777.21"/>
    <n v="316.64"/>
    <n v="84.39"/>
    <n v="3.8"/>
    <n v="0"/>
  </r>
  <r>
    <n v="202207"/>
    <x v="94"/>
    <s v="人力资源部"/>
    <s v="主任级以下"/>
    <s v="DF-3268"/>
    <s v="行政专员"/>
    <s v="2021/03/01"/>
    <n v="0"/>
    <x v="0"/>
    <n v="1940"/>
    <n v="5203.32"/>
    <n v="316.64"/>
    <n v="84.39"/>
    <n v="3.8"/>
    <n v="250"/>
  </r>
  <r>
    <n v="202207"/>
    <x v="95"/>
    <s v="售后服务部"/>
    <s v="主任级"/>
    <s v="DF-3269"/>
    <s v="服务调度主管"/>
    <s v="2021/03/01"/>
    <n v="0"/>
    <x v="0"/>
    <n v="3210"/>
    <n v="8466.7999999999993"/>
    <n v="316.64"/>
    <n v="84.39"/>
    <n v="3.8"/>
    <n v="0"/>
  </r>
  <r>
    <n v="202207"/>
    <x v="96"/>
    <s v="生产部"/>
    <s v="主任级以下"/>
    <s v="DF-3270"/>
    <s v="质检员"/>
    <s v="2021/03/01"/>
    <s v="计时工人"/>
    <x v="0"/>
    <n v="2120"/>
    <n v="6478.28"/>
    <n v="316.64"/>
    <n v="84.39"/>
    <n v="3.8"/>
    <n v="0"/>
  </r>
  <r>
    <n v="202207"/>
    <x v="97"/>
    <s v="售后服务部"/>
    <s v="经理级"/>
    <s v="DF-3323"/>
    <s v="项目经理"/>
    <s v="2021/04/19"/>
    <n v="0"/>
    <x v="0"/>
    <n v="3840"/>
    <n v="9217.5"/>
    <n v="316.64"/>
    <n v="84.39"/>
    <n v="3.8"/>
    <n v="0"/>
  </r>
  <r>
    <n v="202207"/>
    <x v="98"/>
    <s v="财务部"/>
    <s v="经理级"/>
    <s v="DF-3322"/>
    <s v="财务经理"/>
    <s v="2021/04/19"/>
    <n v="0"/>
    <x v="0"/>
    <n v="7600"/>
    <n v="15783.2"/>
    <n v="316.64"/>
    <n v="84.39"/>
    <n v="3.8"/>
    <n v="500"/>
  </r>
  <r>
    <n v="202207"/>
    <x v="99"/>
    <s v="售后服务部"/>
    <s v="主任级"/>
    <s v="DF-3315"/>
    <s v="配件销售主任"/>
    <s v="2021/04/12"/>
    <n v="0"/>
    <x v="0"/>
    <n v="3112"/>
    <n v="1870.29"/>
    <n v="0"/>
    <n v="0"/>
    <n v="0"/>
    <n v="750"/>
  </r>
  <r>
    <n v="202207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07"/>
    <x v="101"/>
    <s v="物控部"/>
    <s v="主任级以下"/>
    <s v="DF-3307"/>
    <s v="采购文员"/>
    <s v="2021/04/06"/>
    <n v="0"/>
    <x v="0"/>
    <n v="1900"/>
    <n v="4997.8"/>
    <n v="316.64"/>
    <n v="84.39"/>
    <n v="3.8"/>
    <n v="0"/>
  </r>
  <r>
    <n v="202207"/>
    <x v="102"/>
    <s v="物控部"/>
    <s v="主任级以下"/>
    <s v="DF-3356"/>
    <s v="战略采购"/>
    <s v="2021/05/28"/>
    <n v="0"/>
    <x v="0"/>
    <n v="3800"/>
    <n v="9190.7199999999993"/>
    <n v="316.64"/>
    <n v="84.39"/>
    <n v="3.8"/>
    <n v="0"/>
  </r>
  <r>
    <n v="202207"/>
    <x v="103"/>
    <s v="生产部"/>
    <s v="主任级以下"/>
    <s v="DF-3352"/>
    <s v="普工"/>
    <s v="2021/05/26"/>
    <n v="0"/>
    <x v="0"/>
    <n v="1900"/>
    <n v="4195.8"/>
    <n v="316.64"/>
    <n v="84.39"/>
    <n v="3.8"/>
    <n v="0"/>
  </r>
  <r>
    <n v="202207"/>
    <x v="104"/>
    <s v="售后服务部"/>
    <s v="主任级以下"/>
    <s v="DF-3338"/>
    <s v="机械服务工程师（成都）"/>
    <s v="2021/05/10"/>
    <n v="0"/>
    <x v="0"/>
    <n v="3128"/>
    <n v="8574.14"/>
    <n v="325.68"/>
    <n v="81.42"/>
    <n v="16.28"/>
    <n v="0"/>
  </r>
  <r>
    <n v="202207"/>
    <x v="105"/>
    <s v="销售部"/>
    <s v="主任级以下"/>
    <s v="DF-3340"/>
    <s v="市场专员"/>
    <s v="2021/05/10"/>
    <n v="0"/>
    <x v="0"/>
    <n v="2760"/>
    <n v="7449.3"/>
    <n v="316.64"/>
    <n v="84.39"/>
    <n v="3.8"/>
    <n v="0"/>
  </r>
  <r>
    <n v="202207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07"/>
    <x v="107"/>
    <s v="核价管理部"/>
    <s v="主任级"/>
    <s v="DF-3357"/>
    <s v="核价主管"/>
    <s v="2021/06/01"/>
    <n v="0"/>
    <x v="0"/>
    <n v="3850"/>
    <n v="9060.2999999999993"/>
    <n v="316.64"/>
    <n v="84.39"/>
    <n v="3.8"/>
    <n v="95"/>
  </r>
  <r>
    <n v="202207"/>
    <x v="108"/>
    <s v="人力资源部"/>
    <s v="主任级以下"/>
    <s v="DF-3362"/>
    <s v="人力资源专员"/>
    <s v="2021/06/03"/>
    <n v="0"/>
    <x v="0"/>
    <n v="2090"/>
    <n v="5852"/>
    <n v="316.64"/>
    <n v="84.39"/>
    <n v="3.8"/>
    <n v="0"/>
  </r>
  <r>
    <n v="202207"/>
    <x v="109"/>
    <s v="售后服务部"/>
    <s v="主任级以下"/>
    <s v="DF-3369"/>
    <s v="机械服务工程师"/>
    <s v="2021/06/08"/>
    <n v="0"/>
    <x v="0"/>
    <n v="3128"/>
    <n v="8443"/>
    <n v="325.68"/>
    <n v="81.42"/>
    <n v="16.28"/>
    <n v="0"/>
  </r>
  <r>
    <n v="202207"/>
    <x v="110"/>
    <s v="售后服务部"/>
    <s v="主任级以下"/>
    <s v="DF-3360"/>
    <s v="现场装配技师"/>
    <s v="2021/06/03"/>
    <n v="0"/>
    <x v="0"/>
    <n v="2332"/>
    <n v="6578.23"/>
    <n v="316.64"/>
    <n v="84.39"/>
    <n v="3.8"/>
    <n v="0"/>
  </r>
  <r>
    <n v="202207"/>
    <x v="111"/>
    <s v="物控部"/>
    <s v="主任级以下"/>
    <s v="DF-3388"/>
    <s v="采购专员"/>
    <s v="2021/06/25"/>
    <n v="0"/>
    <x v="0"/>
    <n v="2312"/>
    <n v="6386.65"/>
    <n v="316.64"/>
    <n v="84.39"/>
    <n v="3.8"/>
    <n v="0"/>
  </r>
  <r>
    <n v="202207"/>
    <x v="112"/>
    <s v="物控部"/>
    <s v="主任级以下"/>
    <s v="DF-3365"/>
    <s v="计划专员"/>
    <s v="2021/06/07"/>
    <n v="0"/>
    <x v="0"/>
    <n v="1958"/>
    <n v="5274.2"/>
    <n v="316.64"/>
    <n v="84.39"/>
    <n v="3.8"/>
    <n v="0"/>
  </r>
  <r>
    <n v="202207"/>
    <x v="113"/>
    <s v="研发部"/>
    <s v="主任级以下"/>
    <s v="DF-3367"/>
    <s v="机械工程师"/>
    <s v="2021/06/07"/>
    <n v="0"/>
    <x v="0"/>
    <n v="3471"/>
    <n v="8161.5"/>
    <n v="316.64"/>
    <n v="84.39"/>
    <n v="3.8"/>
    <n v="0"/>
  </r>
  <r>
    <n v="202207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07"/>
    <x v="116"/>
    <s v="生产部"/>
    <s v="主任级以下"/>
    <s v="DF-3430"/>
    <s v="机械装配储备生"/>
    <s v="2021/07/15"/>
    <s v="计时工人"/>
    <x v="0"/>
    <n v="1900"/>
    <n v="3615.78"/>
    <n v="0"/>
    <n v="0"/>
    <n v="0"/>
    <n v="0"/>
  </r>
  <r>
    <n v="202207"/>
    <x v="120"/>
    <s v="生产部"/>
    <s v="主任级以下"/>
    <s v="DF-3426"/>
    <s v="机械装配储备生"/>
    <s v="2021/07/15"/>
    <s v="计时工人"/>
    <x v="0"/>
    <n v="1900"/>
    <n v="3388.84"/>
    <n v="0"/>
    <n v="0"/>
    <n v="0"/>
    <n v="0"/>
  </r>
  <r>
    <n v="202207"/>
    <x v="122"/>
    <s v="生产部"/>
    <s v="主任级以下"/>
    <s v="DF-3424"/>
    <s v="机械装配储备生"/>
    <s v="2021/07/15"/>
    <s v="计时工人"/>
    <x v="0"/>
    <n v="1900"/>
    <n v="2809.1"/>
    <n v="0"/>
    <n v="0"/>
    <n v="0"/>
    <n v="0"/>
  </r>
  <r>
    <n v="202207"/>
    <x v="124"/>
    <s v="生产部"/>
    <s v="主任级以下"/>
    <s v="DF-3421"/>
    <s v="机械装配储备生"/>
    <s v="2021/07/15"/>
    <s v="计时工人"/>
    <x v="0"/>
    <n v="1900"/>
    <n v="3900.89"/>
    <n v="0"/>
    <n v="0"/>
    <n v="0"/>
    <n v="0"/>
  </r>
  <r>
    <n v="202207"/>
    <x v="125"/>
    <s v="生产部"/>
    <s v="主任级以下"/>
    <s v="DF-3420"/>
    <s v="机械装备储备生"/>
    <s v="2021/07/15"/>
    <s v="计时工人"/>
    <x v="0"/>
    <n v="1900"/>
    <n v="4036.34"/>
    <n v="0"/>
    <n v="0"/>
    <n v="0"/>
    <n v="0"/>
  </r>
  <r>
    <n v="202207"/>
    <x v="127"/>
    <s v="生产部"/>
    <s v="主任级以下"/>
    <s v="DF-3418"/>
    <s v="电气装配储备生"/>
    <s v="2021/07/15"/>
    <s v="计时工人"/>
    <x v="0"/>
    <n v="1900"/>
    <n v="690.66"/>
    <n v="0"/>
    <n v="0"/>
    <n v="0"/>
    <n v="0"/>
  </r>
  <r>
    <n v="202207"/>
    <x v="128"/>
    <s v="生产部"/>
    <s v="主任级以下"/>
    <s v="DF-3416"/>
    <s v="机械储备生"/>
    <s v="2021/07/15"/>
    <s v="计时工人"/>
    <x v="0"/>
    <n v="1900"/>
    <n v="4167.8500000000004"/>
    <n v="0"/>
    <n v="0"/>
    <n v="0"/>
    <n v="0"/>
  </r>
  <r>
    <n v="202207"/>
    <x v="130"/>
    <s v="生产部"/>
    <s v="主任级以下"/>
    <s v="DF-3414"/>
    <s v="机械装配储备生"/>
    <s v="2021/07/15"/>
    <s v="计时工人"/>
    <x v="0"/>
    <n v="1900"/>
    <n v="3345.19"/>
    <n v="0"/>
    <n v="0"/>
    <n v="0"/>
    <n v="0"/>
  </r>
  <r>
    <n v="202207"/>
    <x v="133"/>
    <s v="生产部"/>
    <s v="主任级以下"/>
    <s v="DF-3411"/>
    <s v="机械装配储备生"/>
    <s v="2021/07/15"/>
    <s v="计时工人"/>
    <x v="0"/>
    <n v="1900"/>
    <n v="2689.06"/>
    <n v="0"/>
    <n v="0"/>
    <n v="0"/>
    <n v="0"/>
  </r>
  <r>
    <n v="202207"/>
    <x v="135"/>
    <s v="核价管理部"/>
    <s v="主任级以下"/>
    <s v="DF-3401"/>
    <s v="核价专员"/>
    <s v="2021/07/06"/>
    <n v="0"/>
    <x v="0"/>
    <n v="2642"/>
    <n v="7507.5"/>
    <n v="316.64"/>
    <n v="84.39"/>
    <n v="3.8"/>
    <n v="0"/>
  </r>
  <r>
    <n v="202207"/>
    <x v="136"/>
    <s v="生产部"/>
    <s v="主任级以下"/>
    <s v="DF-3399"/>
    <s v="质检员"/>
    <s v="2021/07/02"/>
    <s v="计时工人"/>
    <x v="0"/>
    <n v="2120"/>
    <n v="7387.61"/>
    <n v="316.64"/>
    <n v="84.39"/>
    <n v="3.8"/>
    <n v="0"/>
  </r>
  <r>
    <n v="202207"/>
    <x v="137"/>
    <s v="核价管理部"/>
    <s v="主任级以下"/>
    <s v="DF-3478"/>
    <s v="核价工程师"/>
    <s v="2021/08/23"/>
    <n v="0"/>
    <x v="0"/>
    <n v="4800"/>
    <n v="12463.15"/>
    <n v="316.64"/>
    <n v="84.39"/>
    <n v="3.8"/>
    <n v="0"/>
  </r>
  <r>
    <n v="202207"/>
    <x v="138"/>
    <s v="售后服务部"/>
    <s v="主任级以下"/>
    <s v="DF-3479"/>
    <s v="软件工程师储备生"/>
    <s v="2021/08/23"/>
    <n v="0"/>
    <x v="0"/>
    <n v="1900"/>
    <n v="5618.97"/>
    <n v="316.64"/>
    <n v="84.39"/>
    <n v="3.8"/>
    <n v="0"/>
  </r>
  <r>
    <n v="202207"/>
    <x v="139"/>
    <s v="研发部"/>
    <s v="主任级以下"/>
    <s v="DF-3472"/>
    <s v="电气工程师"/>
    <s v="2021/08/17"/>
    <n v="0"/>
    <x v="0"/>
    <n v="4738"/>
    <n v="10614.7"/>
    <n v="316.64"/>
    <n v="84.39"/>
    <n v="3.8"/>
    <n v="0"/>
  </r>
  <r>
    <n v="202207"/>
    <x v="140"/>
    <s v="销售部"/>
    <s v="主任级以下"/>
    <s v="DF-3471"/>
    <s v="进口专员"/>
    <s v="2021/08/16"/>
    <n v="0"/>
    <x v="0"/>
    <n v="2532"/>
    <n v="6753.3"/>
    <n v="316.64"/>
    <n v="84.39"/>
    <n v="3.8"/>
    <n v="0"/>
  </r>
  <r>
    <n v="202207"/>
    <x v="141"/>
    <s v="生产部"/>
    <s v="主任级以下"/>
    <s v="DF-3469"/>
    <s v="质检员"/>
    <s v="2021/08/12"/>
    <s v="计时工人"/>
    <x v="0"/>
    <n v="2120"/>
    <n v="6982.66"/>
    <n v="316.64"/>
    <n v="84.39"/>
    <n v="3.8"/>
    <n v="0"/>
  </r>
  <r>
    <n v="202207"/>
    <x v="142"/>
    <s v="生产部"/>
    <s v="主任级以下"/>
    <s v="DF-3466"/>
    <s v="质检员"/>
    <s v="2021/08/11"/>
    <s v="计时工人"/>
    <x v="0"/>
    <n v="2120"/>
    <n v="6383.58"/>
    <n v="316.64"/>
    <n v="84.39"/>
    <n v="3.8"/>
    <n v="0"/>
  </r>
  <r>
    <n v="202207"/>
    <x v="143"/>
    <s v="生产部"/>
    <s v="主任级以下"/>
    <s v="DF-3449"/>
    <s v="电气装配储备生"/>
    <s v="2021/08/03"/>
    <s v="计时工人"/>
    <x v="0"/>
    <n v="1900"/>
    <n v="4436.47"/>
    <n v="0"/>
    <n v="0"/>
    <n v="0"/>
    <n v="0"/>
  </r>
  <r>
    <n v="202207"/>
    <x v="148"/>
    <s v="生产部"/>
    <s v="主任级以下"/>
    <s v="DF-3455"/>
    <s v="机械装配储备生"/>
    <s v="2021/08/03"/>
    <s v="计时工人"/>
    <x v="0"/>
    <n v="1900"/>
    <n v="2980.99"/>
    <n v="0"/>
    <n v="0"/>
    <n v="0"/>
    <n v="0"/>
  </r>
  <r>
    <n v="202207"/>
    <x v="149"/>
    <s v="生产部"/>
    <s v="主任级以下"/>
    <s v="DF-3457"/>
    <s v="机械装配储备生"/>
    <s v="2021/08/03"/>
    <s v="计时工人"/>
    <x v="0"/>
    <n v="1900"/>
    <n v="3181.36"/>
    <n v="0"/>
    <n v="0"/>
    <n v="0"/>
    <n v="0"/>
  </r>
  <r>
    <n v="202207"/>
    <x v="150"/>
    <s v="生产部"/>
    <s v="主任级以下"/>
    <s v="DF-3459"/>
    <s v="机械装配储备生"/>
    <s v="2021/08/03"/>
    <s v="计时工人"/>
    <x v="0"/>
    <n v="1900"/>
    <n v="3270.18"/>
    <n v="0"/>
    <n v="0"/>
    <n v="0"/>
    <n v="0"/>
  </r>
  <r>
    <n v="202207"/>
    <x v="152"/>
    <s v="生产部"/>
    <s v="主任级以下"/>
    <s v="DF-3489"/>
    <s v="机械装配储备生"/>
    <s v="2021/09/03"/>
    <s v="计时工人"/>
    <x v="0"/>
    <n v="1900"/>
    <n v="3095.79"/>
    <n v="0"/>
    <n v="0"/>
    <n v="0"/>
    <n v="0"/>
  </r>
  <r>
    <n v="202207"/>
    <x v="154"/>
    <s v="研发部"/>
    <s v="主任级以下"/>
    <s v="DF-3495"/>
    <s v="电气工程师"/>
    <s v="2021/09/07"/>
    <n v="0"/>
    <x v="0"/>
    <n v="3730"/>
    <n v="8386.2999999999993"/>
    <n v="316.64"/>
    <n v="84.39"/>
    <n v="3.8"/>
    <n v="95"/>
  </r>
  <r>
    <n v="202207"/>
    <x v="155"/>
    <s v="研发部"/>
    <s v="主任级以下"/>
    <s v="DF-3496"/>
    <s v="机械工程师"/>
    <s v="2021/09/09"/>
    <n v="0"/>
    <x v="0"/>
    <n v="3326"/>
    <n v="7775.6"/>
    <n v="316.64"/>
    <n v="84.39"/>
    <n v="3.8"/>
    <n v="0"/>
  </r>
  <r>
    <n v="202207"/>
    <x v="156"/>
    <s v="研发部"/>
    <s v="主任级以下"/>
    <s v="DF-3500"/>
    <s v="电气工程师"/>
    <s v="2021/09/13"/>
    <n v="0"/>
    <x v="0"/>
    <n v="4738"/>
    <n v="10937.3"/>
    <n v="316.64"/>
    <n v="84.39"/>
    <n v="3.8"/>
    <n v="0"/>
  </r>
  <r>
    <n v="202207"/>
    <x v="157"/>
    <s v="研发部"/>
    <s v="主任级以下"/>
    <s v="DF-3501"/>
    <s v="机械工程师"/>
    <s v="2021/09/13"/>
    <n v="0"/>
    <x v="0"/>
    <n v="3730"/>
    <n v="8702.5"/>
    <n v="316.64"/>
    <n v="84.39"/>
    <n v="3.8"/>
    <n v="0"/>
  </r>
  <r>
    <n v="202207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7"/>
    <x v="161"/>
    <s v="物控部"/>
    <s v="主任级以下"/>
    <s v="DF-2615"/>
    <s v="计划主管"/>
    <s v="2021/10/13"/>
    <n v="0"/>
    <x v="0"/>
    <n v="3181"/>
    <n v="4403.1000000000004"/>
    <n v="316.64"/>
    <n v="84.39"/>
    <n v="3.8"/>
    <n v="0"/>
  </r>
  <r>
    <n v="202207"/>
    <x v="162"/>
    <s v="生产部"/>
    <s v="主任级以下"/>
    <s v="DF-3156"/>
    <s v="机械助理工程师"/>
    <s v="2020/08/03"/>
    <n v="0"/>
    <x v="0"/>
    <n v="1900"/>
    <n v="6088.27"/>
    <n v="316.64"/>
    <n v="84.39"/>
    <n v="3.8"/>
    <n v="0"/>
  </r>
  <r>
    <n v="202207"/>
    <x v="163"/>
    <s v="研发部"/>
    <s v="主任级以下"/>
    <s v="DF-3564"/>
    <s v="PLM专员"/>
    <s v="2021/11/22"/>
    <n v="0"/>
    <x v="0"/>
    <n v="2311"/>
    <n v="6198.5"/>
    <n v="316.64"/>
    <n v="84.39"/>
    <n v="3.8"/>
    <n v="0"/>
  </r>
  <r>
    <n v="202207"/>
    <x v="164"/>
    <s v="总经办"/>
    <s v="主任级以下"/>
    <s v="DF-3566"/>
    <s v="外事翻译专员"/>
    <s v="2021/11/22"/>
    <n v="0"/>
    <x v="0"/>
    <n v="2642"/>
    <n v="7156"/>
    <n v="316.64"/>
    <n v="84.39"/>
    <n v="3.8"/>
    <n v="0"/>
  </r>
  <r>
    <n v="202207"/>
    <x v="166"/>
    <s v="销售部"/>
    <s v="主任级以下"/>
    <s v="DF-3574"/>
    <s v="销售经理"/>
    <s v="2021/12/22"/>
    <n v="0"/>
    <x v="0"/>
    <n v="3850"/>
    <n v="11385"/>
    <n v="316.64"/>
    <n v="84.39"/>
    <n v="3.8"/>
    <n v="0"/>
  </r>
  <r>
    <n v="202207"/>
    <x v="167"/>
    <s v="生产部"/>
    <s v="主任级以下"/>
    <s v="DF-3569"/>
    <s v="售后仓管"/>
    <s v="2021/12/01"/>
    <n v="0"/>
    <x v="0"/>
    <n v="1900"/>
    <n v="5688.05"/>
    <n v="316.64"/>
    <n v="84.39"/>
    <n v="3.8"/>
    <n v="0"/>
  </r>
  <r>
    <n v="202207"/>
    <x v="239"/>
    <s v="生产部"/>
    <s v="主任级以下"/>
    <s v="DF-3581"/>
    <s v="装配电工学徒"/>
    <s v="2022/02/17"/>
    <s v="计时工人"/>
    <x v="0"/>
    <n v="1900"/>
    <n v="3544.2"/>
    <n v="316.64"/>
    <n v="84.39"/>
    <n v="3.8"/>
    <n v="0"/>
  </r>
  <r>
    <n v="202207"/>
    <x v="240"/>
    <s v="销售部"/>
    <s v="主任级以下"/>
    <s v="DF-3587"/>
    <s v="区域销售经理"/>
    <s v="2022/03/30"/>
    <n v="0"/>
    <x v="0"/>
    <n v="3850"/>
    <n v="8588.3799999999992"/>
    <n v="0"/>
    <n v="0"/>
    <n v="0"/>
    <n v="0"/>
  </r>
  <r>
    <n v="202207"/>
    <x v="172"/>
    <s v="生产部"/>
    <s v="主任级以下"/>
    <s v="DF-2438"/>
    <s v="仓库主管"/>
    <s v="2017/06/16"/>
    <n v="0"/>
    <x v="0"/>
    <n v="2860"/>
    <n v="7649.3"/>
    <n v="316.64"/>
    <n v="84.39"/>
    <n v="3.8"/>
    <n v="300"/>
  </r>
  <r>
    <n v="202207"/>
    <x v="241"/>
    <s v="销售部"/>
    <s v="总监级"/>
    <s v="DF-3591"/>
    <s v="区域销售总监"/>
    <s v="2022/04/24"/>
    <n v="0"/>
    <x v="0"/>
    <n v="5500"/>
    <n v="15800"/>
    <n v="316.64"/>
    <n v="84.39"/>
    <n v="3.8"/>
    <n v="0"/>
  </r>
  <r>
    <n v="202207"/>
    <x v="242"/>
    <s v="财务部"/>
    <s v="主任级以下"/>
    <s v="DF-3589"/>
    <s v="会计高级专员"/>
    <s v="2022/04/06"/>
    <n v="0"/>
    <x v="0"/>
    <n v="3214"/>
    <n v="7731.6"/>
    <n v="316.64"/>
    <n v="84.39"/>
    <n v="3.8"/>
    <n v="700"/>
  </r>
  <r>
    <n v="202207"/>
    <x v="243"/>
    <s v="研发部"/>
    <s v="主任级以下"/>
    <s v="DF-3589"/>
    <s v="软件助理工程师"/>
    <s v="2022/05/17"/>
    <n v="0"/>
    <x v="0"/>
    <n v="2218"/>
    <n v="5233.6499999999996"/>
    <n v="316.64"/>
    <n v="84.39"/>
    <n v="3.8"/>
    <n v="0"/>
  </r>
  <r>
    <n v="202207"/>
    <x v="244"/>
    <s v="生产部"/>
    <s v="主任级以下"/>
    <s v="DF-3589"/>
    <s v="瓦楞辊供应链主管"/>
    <s v="2022/05/05"/>
    <n v="0"/>
    <x v="0"/>
    <n v="5200"/>
    <n v="13280"/>
    <n v="316.64"/>
    <n v="84.39"/>
    <n v="3.8"/>
    <n v="0"/>
  </r>
  <r>
    <n v="202207"/>
    <x v="249"/>
    <s v="销售部"/>
    <s v="主任级以下"/>
    <s v="DF-3620"/>
    <s v="区域销售经理"/>
    <s v="2022/06/02"/>
    <n v="0"/>
    <x v="0"/>
    <n v="3850"/>
    <n v="7726.5"/>
    <n v="316.64"/>
    <n v="84.39"/>
    <n v="3.8"/>
    <n v="0"/>
  </r>
  <r>
    <n v="202207"/>
    <x v="250"/>
    <s v="销售部"/>
    <s v="主任级以下"/>
    <s v="DF-3619"/>
    <s v="区域销售经理"/>
    <s v="2022/06/02"/>
    <n v="0"/>
    <x v="0"/>
    <n v="3850"/>
    <n v="8277.7999999999993"/>
    <n v="316.64"/>
    <n v="84.39"/>
    <n v="3.8"/>
    <n v="0"/>
  </r>
  <r>
    <n v="202207"/>
    <x v="168"/>
    <s v="生产部"/>
    <s v="主任级以下"/>
    <s v="DF-2695"/>
    <s v="现场装配技师"/>
    <s v="2018/03/15"/>
    <s v="计件+计时"/>
    <x v="0"/>
    <n v="2363"/>
    <n v="6523.44"/>
    <n v="316.64"/>
    <n v="84.39"/>
    <n v="3.8"/>
    <n v="0"/>
  </r>
  <r>
    <n v="202207"/>
    <x v="169"/>
    <s v="生产部"/>
    <s v="主任级以下"/>
    <s v="DF-2755"/>
    <s v="现场装配技师"/>
    <s v="2018/05/02"/>
    <s v="计件+计时"/>
    <x v="0"/>
    <n v="2363"/>
    <n v="6299.35"/>
    <n v="316.64"/>
    <n v="84.39"/>
    <n v="3.8"/>
    <n v="0"/>
  </r>
  <r>
    <n v="202207"/>
    <x v="170"/>
    <s v="生产部"/>
    <s v="主任级以下"/>
    <s v="DF-3139"/>
    <s v="现场装配技师"/>
    <s v="2020/07/01"/>
    <s v="计件+计时"/>
    <x v="0"/>
    <n v="2363"/>
    <n v="6587.17"/>
    <n v="316.64"/>
    <n v="84.39"/>
    <n v="3.8"/>
    <n v="0"/>
  </r>
  <r>
    <n v="202207"/>
    <x v="171"/>
    <s v="生产部"/>
    <s v="主任级以下"/>
    <s v="DF-2975"/>
    <s v="现场装配技师"/>
    <s v="2019/07/15"/>
    <s v="计件+计时"/>
    <x v="0"/>
    <n v="2363"/>
    <n v="6616.18"/>
    <n v="316.64"/>
    <n v="84.39"/>
    <n v="3.8"/>
    <n v="0"/>
  </r>
  <r>
    <n v="202207"/>
    <x v="173"/>
    <s v="生产部"/>
    <s v="主任级以下"/>
    <s v="DF-2614"/>
    <s v="仓管员"/>
    <s v="2017/11/27"/>
    <s v="计件工人"/>
    <x v="0"/>
    <n v="1900"/>
    <n v="5616.93"/>
    <n v="316.64"/>
    <n v="84.39"/>
    <n v="3.8"/>
    <n v="0"/>
  </r>
  <r>
    <n v="202207"/>
    <x v="174"/>
    <s v="生产部"/>
    <s v="主任级以下"/>
    <s v="DF-0354"/>
    <s v="装配电工班长"/>
    <s v="2006/10/21"/>
    <s v="计件工人"/>
    <x v="0"/>
    <n v="1900"/>
    <n v="9083.59"/>
    <n v="316.64"/>
    <n v="84.39"/>
    <n v="3.8"/>
    <n v="0"/>
  </r>
  <r>
    <n v="202207"/>
    <x v="175"/>
    <s v="生产部"/>
    <s v="主任级以下"/>
    <s v="DF-0226"/>
    <s v="装配钳工"/>
    <s v="2003/01/08"/>
    <s v="计件工人"/>
    <x v="0"/>
    <n v="1900"/>
    <n v="7860.9"/>
    <n v="316.64"/>
    <n v="84.39"/>
    <n v="3.8"/>
    <n v="0"/>
  </r>
  <r>
    <n v="202207"/>
    <x v="176"/>
    <s v="生产部"/>
    <s v="主任级以下"/>
    <s v="DF-2363"/>
    <s v="装配钳工班长"/>
    <s v="2017/02/27"/>
    <s v="计件工人"/>
    <x v="0"/>
    <n v="1900"/>
    <n v="10357.790000000001"/>
    <n v="316.64"/>
    <n v="84.39"/>
    <n v="3.8"/>
    <n v="0"/>
  </r>
  <r>
    <n v="202207"/>
    <x v="177"/>
    <s v="生产部"/>
    <s v="主任级以下"/>
    <s v="DF-2451"/>
    <s v="装配电工班长"/>
    <s v="2017/06/26"/>
    <s v="计件工人"/>
    <x v="0"/>
    <n v="1900"/>
    <n v="9133.69"/>
    <n v="316.64"/>
    <n v="84.39"/>
    <n v="3.8"/>
    <n v="0"/>
  </r>
  <r>
    <n v="202207"/>
    <x v="178"/>
    <s v="生产部"/>
    <s v="主任级以下"/>
    <s v="DF-2611"/>
    <s v="装配钳工"/>
    <s v="2017/11/22"/>
    <s v="计件工人"/>
    <x v="0"/>
    <n v="1900"/>
    <n v="7991.35"/>
    <n v="316.64"/>
    <n v="84.39"/>
    <n v="3.8"/>
    <n v="0"/>
  </r>
  <r>
    <n v="202207"/>
    <x v="179"/>
    <s v="生产部"/>
    <s v="主任级以下"/>
    <s v="DF-2736"/>
    <s v="装配钳工"/>
    <s v="2018/04/21"/>
    <s v="计件工人"/>
    <x v="0"/>
    <n v="1900"/>
    <n v="7144.13"/>
    <n v="316.64"/>
    <n v="84.39"/>
    <n v="3.8"/>
    <n v="0"/>
  </r>
  <r>
    <n v="202207"/>
    <x v="180"/>
    <s v="生产部"/>
    <s v="主任级以下"/>
    <s v="DF-2673"/>
    <s v="装配电工"/>
    <s v="2018/03/05"/>
    <s v="计件工人"/>
    <x v="0"/>
    <n v="1900"/>
    <n v="7111.79"/>
    <n v="316.64"/>
    <n v="84.39"/>
    <n v="3.8"/>
    <n v="0"/>
  </r>
  <r>
    <n v="202207"/>
    <x v="181"/>
    <s v="生产部"/>
    <s v="主任级以下"/>
    <s v="DF-2756"/>
    <s v="装配钳工"/>
    <s v="2018/05/02"/>
    <s v="计件工人"/>
    <x v="0"/>
    <n v="1900"/>
    <n v="6190.98"/>
    <n v="316.64"/>
    <n v="84.39"/>
    <n v="3.8"/>
    <n v="0"/>
  </r>
  <r>
    <n v="202207"/>
    <x v="182"/>
    <s v="生产部"/>
    <s v="主任级以下"/>
    <s v="DF-2786"/>
    <s v="装配钳工班长"/>
    <s v="2018/06/12"/>
    <s v="计件工人"/>
    <x v="0"/>
    <n v="1900"/>
    <n v="10203.06"/>
    <n v="316.64"/>
    <n v="84.39"/>
    <n v="3.8"/>
    <n v="0"/>
  </r>
  <r>
    <n v="202207"/>
    <x v="183"/>
    <s v="生产部"/>
    <s v="主任级以下"/>
    <s v="DF-2789"/>
    <s v="装配电工"/>
    <s v="2018/06/26"/>
    <s v="计件工人"/>
    <x v="0"/>
    <n v="1900"/>
    <n v="7242.6"/>
    <n v="316.64"/>
    <n v="84.39"/>
    <n v="3.8"/>
    <n v="0"/>
  </r>
  <r>
    <n v="202207"/>
    <x v="184"/>
    <s v="生产部"/>
    <s v="主任级以下"/>
    <s v="DF-2864"/>
    <s v="装配电工"/>
    <s v="2018/11/09"/>
    <s v="计件工人"/>
    <x v="0"/>
    <n v="1900"/>
    <n v="7765.13"/>
    <n v="316.64"/>
    <n v="84.39"/>
    <n v="3.8"/>
    <n v="0"/>
  </r>
  <r>
    <n v="202207"/>
    <x v="185"/>
    <s v="生产部"/>
    <s v="主任级以下"/>
    <s v="DF-2907"/>
    <s v="装配电工学徒"/>
    <s v="2019/03/06"/>
    <s v="计件工人"/>
    <x v="0"/>
    <n v="1900"/>
    <n v="7039.56"/>
    <n v="316.64"/>
    <n v="84.39"/>
    <n v="3.8"/>
    <n v="0"/>
  </r>
  <r>
    <n v="202207"/>
    <x v="186"/>
    <s v="生产部"/>
    <s v="主任级以下"/>
    <s v="DF-2909"/>
    <s v="仓管员"/>
    <s v="2019/03/11"/>
    <s v="计件工人"/>
    <x v="0"/>
    <n v="1900"/>
    <n v="5835.48"/>
    <n v="316.64"/>
    <n v="84.39"/>
    <n v="3.8"/>
    <n v="0"/>
  </r>
  <r>
    <n v="202207"/>
    <x v="187"/>
    <s v="生产部"/>
    <s v="主任级以下"/>
    <s v="DF-2913"/>
    <s v="装配钳工班长"/>
    <s v="2019/03/14"/>
    <s v="计件工人"/>
    <x v="0"/>
    <n v="1900"/>
    <n v="8232.17"/>
    <n v="316.64"/>
    <n v="84.39"/>
    <n v="3.8"/>
    <n v="0"/>
  </r>
  <r>
    <n v="202207"/>
    <x v="188"/>
    <s v="生产部"/>
    <s v="主任级以下"/>
    <s v="DF-2940"/>
    <s v="仓管员"/>
    <s v="2019/05/14"/>
    <s v="计件工人"/>
    <x v="0"/>
    <n v="1900"/>
    <n v="6418.44"/>
    <n v="316.64"/>
    <n v="84.39"/>
    <n v="3.8"/>
    <n v="0"/>
  </r>
  <r>
    <n v="202207"/>
    <x v="189"/>
    <s v="生产部"/>
    <s v="主任级以下"/>
    <s v="DF-2970"/>
    <s v="装配电工"/>
    <s v="2019/07/02"/>
    <s v="计件工人"/>
    <x v="0"/>
    <n v="1900"/>
    <n v="7283.05"/>
    <n v="316.64"/>
    <n v="84.39"/>
    <n v="3.8"/>
    <n v="385"/>
  </r>
  <r>
    <n v="202207"/>
    <x v="190"/>
    <s v="生产部"/>
    <s v="主任级以下"/>
    <s v="DF-3052"/>
    <s v="装配电工"/>
    <s v="2019/11/15"/>
    <s v="计件工人"/>
    <x v="0"/>
    <n v="1900"/>
    <n v="7036.13"/>
    <n v="316.64"/>
    <n v="84.39"/>
    <n v="3.8"/>
    <n v="0"/>
  </r>
  <r>
    <n v="202207"/>
    <x v="191"/>
    <s v="生产部"/>
    <s v="主任级以下"/>
    <s v="DF-3076"/>
    <s v="装配电工"/>
    <s v="2020/02/24"/>
    <s v="计件工人"/>
    <x v="0"/>
    <n v="1900"/>
    <n v="7962.34"/>
    <n v="316.64"/>
    <n v="84.39"/>
    <n v="3.8"/>
    <n v="0"/>
  </r>
  <r>
    <n v="202207"/>
    <x v="192"/>
    <s v="生产部"/>
    <s v="主任级以下"/>
    <s v="DF-3121"/>
    <s v="仓管员"/>
    <s v="2020/05/08"/>
    <s v="计件工人"/>
    <x v="0"/>
    <n v="1900"/>
    <n v="6400.45"/>
    <n v="316.64"/>
    <n v="84.39"/>
    <n v="3.8"/>
    <n v="0"/>
  </r>
  <r>
    <n v="202207"/>
    <x v="193"/>
    <s v="生产部"/>
    <s v="主任级以下"/>
    <s v="DF-3126"/>
    <s v="装配钳工"/>
    <s v="2020/05/29"/>
    <s v="计件工人"/>
    <x v="0"/>
    <n v="1900"/>
    <n v="5498.72"/>
    <n v="316.64"/>
    <n v="84.39"/>
    <n v="3.8"/>
    <n v="0"/>
  </r>
  <r>
    <n v="202207"/>
    <x v="194"/>
    <s v="生产部"/>
    <s v="主任级以下"/>
    <s v="DF-3130"/>
    <s v="测试技师"/>
    <s v="2020/06/12"/>
    <s v="计件工人"/>
    <x v="0"/>
    <n v="1900"/>
    <n v="7551.07"/>
    <n v="316.64"/>
    <n v="84.39"/>
    <n v="3.8"/>
    <n v="0"/>
  </r>
  <r>
    <n v="202207"/>
    <x v="195"/>
    <s v="生产部"/>
    <s v="主任级以下"/>
    <s v="DF-3134"/>
    <s v="仓管员"/>
    <s v="2020/06/28"/>
    <s v="计件工人"/>
    <x v="0"/>
    <n v="1900"/>
    <n v="7623.87"/>
    <n v="316.64"/>
    <n v="84.39"/>
    <n v="3.8"/>
    <n v="0"/>
  </r>
  <r>
    <n v="202207"/>
    <x v="196"/>
    <s v="生产部"/>
    <s v="主任级以下"/>
    <s v="DF-3140"/>
    <s v="测试技师"/>
    <s v="2020/07/01"/>
    <s v="计件工人"/>
    <x v="0"/>
    <n v="1900"/>
    <n v="6734.64"/>
    <n v="316.64"/>
    <n v="84.39"/>
    <n v="3.8"/>
    <n v="100"/>
  </r>
  <r>
    <n v="202207"/>
    <x v="197"/>
    <s v="生产部"/>
    <s v="主任级以下"/>
    <s v="DF-3171"/>
    <s v="装配钳工"/>
    <s v="2020/08/31"/>
    <s v="计件工人"/>
    <x v="0"/>
    <n v="1900"/>
    <n v="7351.34"/>
    <n v="316.64"/>
    <n v="84.39"/>
    <n v="3.8"/>
    <n v="0"/>
  </r>
  <r>
    <n v="202207"/>
    <x v="198"/>
    <s v="生产部"/>
    <s v="主任级以下"/>
    <s v="DF-3166"/>
    <s v="装配钳工"/>
    <s v="2020/08/13"/>
    <s v="计件工人"/>
    <x v="0"/>
    <n v="1900"/>
    <n v="6433.03"/>
    <n v="316.64"/>
    <n v="84.39"/>
    <n v="3.8"/>
    <n v="0"/>
  </r>
  <r>
    <n v="202207"/>
    <x v="199"/>
    <s v="生产部"/>
    <s v="主任级以下"/>
    <s v="DF-3180"/>
    <s v="装配钳工"/>
    <s v="2020/09/21"/>
    <s v="计件工人"/>
    <x v="0"/>
    <n v="1900"/>
    <n v="7284.68"/>
    <n v="316.64"/>
    <n v="84.39"/>
    <n v="3.8"/>
    <n v="0"/>
  </r>
  <r>
    <n v="202207"/>
    <x v="200"/>
    <s v="生产部"/>
    <s v="主任级以下"/>
    <s v="DF-3177"/>
    <s v="装配钳工"/>
    <s v="2020/09/14"/>
    <s v="计件工人"/>
    <x v="0"/>
    <n v="1900"/>
    <n v="6581.8"/>
    <n v="316.64"/>
    <n v="84.39"/>
    <n v="3.8"/>
    <n v="0"/>
  </r>
  <r>
    <n v="202207"/>
    <x v="201"/>
    <s v="生产部"/>
    <s v="主任级以下"/>
    <s v="DF-3188"/>
    <s v="装配钳工"/>
    <s v="2020/10/12"/>
    <s v="计件工人"/>
    <x v="0"/>
    <n v="1900"/>
    <n v="6861.16"/>
    <n v="316.64"/>
    <n v="84.39"/>
    <n v="3.8"/>
    <n v="0"/>
  </r>
  <r>
    <n v="202207"/>
    <x v="202"/>
    <s v="生产部"/>
    <s v="主任级以下"/>
    <s v="DF-3190"/>
    <s v="装配电工学徒"/>
    <s v="2020/10/16"/>
    <s v="计件工人"/>
    <x v="0"/>
    <n v="1900"/>
    <n v="5905.52"/>
    <n v="316.64"/>
    <n v="84.39"/>
    <n v="3.8"/>
    <n v="0"/>
  </r>
  <r>
    <n v="202207"/>
    <x v="203"/>
    <s v="生产部"/>
    <s v="主任级以下"/>
    <s v="DF-3191"/>
    <s v="装配钳工班长"/>
    <s v="2020/10/16"/>
    <s v="计件工人"/>
    <x v="0"/>
    <n v="1900"/>
    <n v="8241.49"/>
    <n v="316.64"/>
    <n v="84.39"/>
    <n v="3.8"/>
    <n v="0"/>
  </r>
  <r>
    <n v="202207"/>
    <x v="204"/>
    <s v="生产部"/>
    <s v="主任级以下"/>
    <s v="DF-2100"/>
    <s v="测试班长"/>
    <s v="2015/06/25"/>
    <s v="计件工人"/>
    <x v="0"/>
    <n v="1900"/>
    <n v="9358.6"/>
    <n v="316.64"/>
    <n v="84.39"/>
    <n v="3.8"/>
    <n v="0"/>
  </r>
  <r>
    <n v="202207"/>
    <x v="205"/>
    <s v="生产部"/>
    <s v="主任级以下"/>
    <s v="DF-2441"/>
    <s v="测试技师"/>
    <s v="2017/06/20"/>
    <s v="计件工人"/>
    <x v="0"/>
    <n v="1900"/>
    <n v="8051.13"/>
    <n v="316.64"/>
    <n v="84.39"/>
    <n v="3.8"/>
    <n v="95"/>
  </r>
  <r>
    <n v="202207"/>
    <x v="206"/>
    <s v="生产部"/>
    <s v="主任级以下"/>
    <s v="DF-2804"/>
    <s v="测试技师"/>
    <s v="2018/07/02"/>
    <s v="计件工人"/>
    <x v="0"/>
    <n v="1900"/>
    <n v="8356.23"/>
    <n v="316.64"/>
    <n v="84.39"/>
    <n v="3.8"/>
    <n v="0"/>
  </r>
  <r>
    <n v="202207"/>
    <x v="207"/>
    <s v="生产部"/>
    <s v="主任级以下"/>
    <s v="DF-2910"/>
    <s v="测试技师"/>
    <s v="2019/03/11"/>
    <s v="计件工人"/>
    <x v="0"/>
    <n v="1900"/>
    <n v="7418"/>
    <n v="316.64"/>
    <n v="84.39"/>
    <n v="3.8"/>
    <n v="0"/>
  </r>
  <r>
    <n v="202207"/>
    <x v="208"/>
    <s v="生产部"/>
    <s v="主任级以下"/>
    <s v="DF-3232"/>
    <s v="装配钳工"/>
    <s v="2020/12/24"/>
    <s v="计件工人"/>
    <x v="0"/>
    <n v="1900"/>
    <n v="7065.64"/>
    <n v="316.64"/>
    <n v="84.39"/>
    <n v="3.8"/>
    <n v="0"/>
  </r>
  <r>
    <n v="202207"/>
    <x v="209"/>
    <s v="生产部"/>
    <s v="主任级以下"/>
    <s v="DF-3229"/>
    <s v="装配钳工"/>
    <s v="2020/12/21"/>
    <s v="计件工人"/>
    <x v="0"/>
    <n v="1900"/>
    <n v="5455.41"/>
    <n v="316.64"/>
    <n v="84.39"/>
    <n v="3.8"/>
    <n v="0"/>
  </r>
  <r>
    <n v="202207"/>
    <x v="210"/>
    <s v="生产部"/>
    <s v="主任级以下"/>
    <s v="DF-3245"/>
    <s v="仓管员"/>
    <s v="2021/01/12"/>
    <s v="计件工人"/>
    <x v="0"/>
    <n v="1900"/>
    <n v="6119.51"/>
    <n v="316.64"/>
    <n v="84.39"/>
    <n v="3.8"/>
    <n v="0"/>
  </r>
  <r>
    <n v="202207"/>
    <x v="211"/>
    <s v="生产部"/>
    <s v="主任级以下"/>
    <s v="DF-3252"/>
    <s v="仓管员"/>
    <s v="2021/01/25"/>
    <s v="计件工人"/>
    <x v="0"/>
    <n v="1900"/>
    <n v="4742.7"/>
    <n v="316.64"/>
    <n v="84.39"/>
    <n v="3.8"/>
    <n v="0"/>
  </r>
  <r>
    <n v="202207"/>
    <x v="213"/>
    <s v="生产部"/>
    <s v="主任级以下"/>
    <s v="DF-3287"/>
    <s v="仓管员"/>
    <s v="2021/03/15"/>
    <s v="计件工人"/>
    <x v="0"/>
    <n v="1900"/>
    <n v="6327.79"/>
    <n v="316.64"/>
    <n v="84.39"/>
    <n v="3.8"/>
    <n v="0"/>
  </r>
  <r>
    <n v="202207"/>
    <x v="214"/>
    <s v="生产部"/>
    <s v="主任级以下"/>
    <s v="DF-3274"/>
    <s v="仓管员"/>
    <s v="2021/03/08"/>
    <s v="计件工人"/>
    <x v="0"/>
    <n v="1900"/>
    <n v="5186.79"/>
    <n v="316.64"/>
    <n v="84.39"/>
    <n v="3.8"/>
    <n v="0"/>
  </r>
  <r>
    <n v="202207"/>
    <x v="215"/>
    <s v="生产部"/>
    <s v="主任级以下"/>
    <s v="DF-3273"/>
    <s v="装配电工"/>
    <s v="2021/03/05"/>
    <s v="计件工人"/>
    <x v="0"/>
    <n v="1900"/>
    <n v="6816.81"/>
    <n v="316.64"/>
    <n v="84.39"/>
    <n v="3.8"/>
    <n v="0"/>
  </r>
  <r>
    <n v="202207"/>
    <x v="216"/>
    <s v="生产部"/>
    <s v="主任级以下"/>
    <s v="DF-3272"/>
    <s v="装配电工"/>
    <s v="2021/03/04"/>
    <s v="计件工人"/>
    <x v="0"/>
    <n v="1900"/>
    <n v="6955.19"/>
    <n v="316.64"/>
    <n v="84.39"/>
    <n v="3.8"/>
    <n v="0"/>
  </r>
  <r>
    <n v="202207"/>
    <x v="218"/>
    <s v="生产部"/>
    <s v="主任级以下"/>
    <s v="DF-3311"/>
    <s v="测试技师"/>
    <s v="2021/04/08"/>
    <s v="计件工人"/>
    <x v="0"/>
    <n v="1900"/>
    <n v="5483.36"/>
    <n v="316.64"/>
    <n v="84.39"/>
    <n v="3.8"/>
    <n v="0"/>
  </r>
  <r>
    <n v="202207"/>
    <x v="219"/>
    <s v="生产部"/>
    <s v="主任级以下"/>
    <s v="DF-3349"/>
    <s v="仓管员"/>
    <s v="2021/05/24"/>
    <s v="计件工人"/>
    <x v="0"/>
    <n v="1900"/>
    <n v="4987.84"/>
    <n v="316.64"/>
    <n v="84.39"/>
    <n v="3.8"/>
    <n v="0"/>
  </r>
  <r>
    <n v="202207"/>
    <x v="220"/>
    <s v="生产部"/>
    <s v="主任级以下"/>
    <s v="DF-3389"/>
    <s v="装配电工"/>
    <s v="2021/06/25"/>
    <s v="计件工人"/>
    <x v="0"/>
    <n v="1900"/>
    <n v="4120.9399999999996"/>
    <n v="316.64"/>
    <n v="84.39"/>
    <n v="3.8"/>
    <n v="0"/>
  </r>
  <r>
    <n v="202207"/>
    <x v="222"/>
    <s v="生产部"/>
    <s v="主任级以下"/>
    <s v="DF-3261"/>
    <s v="装配钳工"/>
    <s v="2021/02/26"/>
    <s v="计件工人"/>
    <x v="0"/>
    <n v="1900"/>
    <n v="6081.96"/>
    <n v="316.64"/>
    <n v="84.39"/>
    <n v="3.8"/>
    <n v="0"/>
  </r>
  <r>
    <n v="202207"/>
    <x v="223"/>
    <s v="生产部"/>
    <s v="主任级以下"/>
    <s v="DF-3432"/>
    <s v="装配钳工"/>
    <s v="2021/07/17"/>
    <s v="计件工人"/>
    <x v="0"/>
    <n v="1900"/>
    <n v="6152.07"/>
    <n v="316.64"/>
    <n v="84.39"/>
    <n v="3.8"/>
    <n v="0"/>
  </r>
  <r>
    <n v="202207"/>
    <x v="224"/>
    <s v="生产部"/>
    <s v="主任级以下"/>
    <s v="DF-3398"/>
    <s v="装配钳工"/>
    <s v="2021/07/02"/>
    <s v="计件工人"/>
    <x v="0"/>
    <n v="1900"/>
    <n v="7320.38"/>
    <n v="316.64"/>
    <n v="84.39"/>
    <n v="3.8"/>
    <n v="0"/>
  </r>
  <r>
    <n v="202207"/>
    <x v="225"/>
    <s v="生产部"/>
    <s v="主任级以下"/>
    <s v="DF-3397"/>
    <s v="装配钳工"/>
    <s v="2021/07/01"/>
    <s v="计件工人"/>
    <x v="0"/>
    <n v="1900"/>
    <n v="6868.44"/>
    <n v="316.64"/>
    <n v="84.39"/>
    <n v="3.8"/>
    <n v="0"/>
  </r>
  <r>
    <n v="202207"/>
    <x v="226"/>
    <s v="生产部"/>
    <s v="主任级以下"/>
    <s v="DF-3396"/>
    <s v="装配钳工"/>
    <s v="2021/07/01"/>
    <s v="计件工人"/>
    <x v="0"/>
    <n v="1900"/>
    <n v="7279.11"/>
    <n v="316.64"/>
    <n v="84.39"/>
    <n v="3.8"/>
    <n v="0"/>
  </r>
  <r>
    <n v="202207"/>
    <x v="227"/>
    <s v="生产部"/>
    <s v="主任级以下"/>
    <s v="DF-3439"/>
    <s v="装配电工"/>
    <s v="2021/07/29"/>
    <s v="计件工人"/>
    <x v="0"/>
    <n v="1900"/>
    <n v="7126.45"/>
    <n v="316.64"/>
    <n v="84.39"/>
    <n v="3.8"/>
    <n v="0"/>
  </r>
  <r>
    <n v="202207"/>
    <x v="228"/>
    <s v="生产部"/>
    <s v="主任级以下"/>
    <s v="DF-3499"/>
    <s v="装配钳工"/>
    <s v="2021/09/13"/>
    <s v="计件工人"/>
    <x v="0"/>
    <n v="1900"/>
    <n v="6639.42"/>
    <n v="316.64"/>
    <n v="84.39"/>
    <n v="3.8"/>
    <n v="0"/>
  </r>
  <r>
    <n v="202207"/>
    <x v="229"/>
    <s v="生产部"/>
    <s v="主任级以下"/>
    <s v="DF-3511"/>
    <s v="装配钳工"/>
    <s v="2021/09/24"/>
    <s v="计件工人"/>
    <x v="0"/>
    <n v="1900"/>
    <n v="7044.77"/>
    <n v="316.64"/>
    <n v="84.39"/>
    <n v="3.8"/>
    <n v="0"/>
  </r>
  <r>
    <n v="202207"/>
    <x v="230"/>
    <s v="生产部"/>
    <s v="主任级以下"/>
    <s v="DF-3521"/>
    <s v="装配钳工"/>
    <s v="2021/09/30"/>
    <s v="计件工人"/>
    <x v="0"/>
    <n v="1900"/>
    <n v="6613.06"/>
    <n v="316.64"/>
    <n v="84.39"/>
    <n v="3.8"/>
    <n v="0"/>
  </r>
  <r>
    <n v="202207"/>
    <x v="231"/>
    <s v="生产部"/>
    <s v="主任级以下"/>
    <s v="DF-3522"/>
    <s v="装配钳工"/>
    <s v="2021/09/30"/>
    <s v="计件工人"/>
    <x v="0"/>
    <n v="1900"/>
    <n v="6805.29"/>
    <n v="316.64"/>
    <n v="84.39"/>
    <n v="3.8"/>
    <n v="0"/>
  </r>
  <r>
    <n v="202207"/>
    <x v="232"/>
    <s v="生产部"/>
    <s v="主任级以下"/>
    <s v="DF-3553"/>
    <s v="装配钳工"/>
    <s v="2021/10/27"/>
    <s v="计件工人"/>
    <x v="0"/>
    <n v="1900"/>
    <n v="5251.92"/>
    <n v="316.64"/>
    <n v="84.39"/>
    <n v="3.8"/>
    <n v="0"/>
  </r>
  <r>
    <n v="202207"/>
    <x v="233"/>
    <s v="生产部"/>
    <s v="主任级以下"/>
    <s v="DF-3529"/>
    <s v="装配钳工"/>
    <s v="2021/10/12"/>
    <s v="计件工人"/>
    <x v="0"/>
    <n v="1900"/>
    <n v="5608.28"/>
    <n v="316.64"/>
    <n v="84.39"/>
    <n v="3.8"/>
    <n v="0"/>
  </r>
  <r>
    <n v="202207"/>
    <x v="234"/>
    <s v="生产部"/>
    <s v="主任级以下"/>
    <s v="DF-3534"/>
    <s v="装配钳工"/>
    <s v="2021/10/12"/>
    <s v="计件工人"/>
    <x v="0"/>
    <n v="1900"/>
    <n v="6519.61"/>
    <n v="316.64"/>
    <n v="84.39"/>
    <n v="3.8"/>
    <n v="0"/>
  </r>
  <r>
    <n v="202207"/>
    <x v="236"/>
    <s v="生产部"/>
    <s v="主任级以下"/>
    <s v="DF-3394"/>
    <s v="装配电工"/>
    <s v="2021/06/30"/>
    <s v="计时工人"/>
    <x v="0"/>
    <n v="1900"/>
    <n v="7057.28"/>
    <n v="316.64"/>
    <n v="84.39"/>
    <n v="3.8"/>
    <n v="0"/>
  </r>
  <r>
    <n v="202207"/>
    <x v="237"/>
    <s v="生产部"/>
    <s v="主任级以下"/>
    <s v="DF-3393"/>
    <s v="装配电工"/>
    <s v="2021/06/29"/>
    <s v="计时工人"/>
    <x v="0"/>
    <n v="1900"/>
    <n v="7282.05"/>
    <n v="316.64"/>
    <n v="84.39"/>
    <n v="3.8"/>
    <n v="0"/>
  </r>
  <r>
    <n v="202207"/>
    <x v="238"/>
    <s v="生产部"/>
    <s v="主任级以下"/>
    <s v="DF-3361"/>
    <s v="装配电工"/>
    <s v="2021/06/03"/>
    <s v="计时工人"/>
    <x v="0"/>
    <n v="1900"/>
    <n v="7144.09"/>
    <n v="316.64"/>
    <n v="84.39"/>
    <n v="3.8"/>
    <n v="0"/>
  </r>
  <r>
    <n v="202207"/>
    <x v="115"/>
    <s v="生产部"/>
    <s v="主任级以下"/>
    <s v="DF-3443"/>
    <s v="装配电工学徒"/>
    <s v="2021/07/30"/>
    <s v="计件工人"/>
    <x v="0"/>
    <n v="1900"/>
    <n v="7284.46"/>
    <n v="316.64"/>
    <n v="84.39"/>
    <n v="3.8"/>
    <n v="0"/>
  </r>
  <r>
    <n v="202208"/>
    <x v="245"/>
    <s v="售后服务部"/>
    <s v="部长级及以上"/>
    <s v="DF-2389"/>
    <s v="服务经理"/>
    <s v="2017/04/01"/>
    <n v="0"/>
    <x v="0"/>
    <n v="39098"/>
    <n v="44798"/>
    <n v="316.64"/>
    <n v="84.39"/>
    <n v="3.8"/>
    <n v="0"/>
  </r>
  <r>
    <n v="202208"/>
    <x v="1"/>
    <s v="销售部"/>
    <s v="主任级"/>
    <s v="DF-2127"/>
    <s v="区域销售总监"/>
    <s v="2015/08/04"/>
    <n v="0"/>
    <x v="1"/>
    <n v="5500"/>
    <n v="16400"/>
    <n v="316.64"/>
    <n v="84.39"/>
    <n v="3.8"/>
    <n v="95"/>
  </r>
  <r>
    <n v="202208"/>
    <x v="2"/>
    <s v="研发部"/>
    <s v="主任级"/>
    <s v="DF-0793"/>
    <s v="电气主管"/>
    <s v="2010/07/08"/>
    <n v="0"/>
    <x v="1"/>
    <n v="5544"/>
    <n v="13562.93"/>
    <n v="316.64"/>
    <n v="84.39"/>
    <n v="3.8"/>
    <n v="95"/>
  </r>
  <r>
    <n v="202208"/>
    <x v="3"/>
    <s v="研发部"/>
    <s v="主任级"/>
    <s v="DF-0148"/>
    <s v="机械研发主管"/>
    <s v="2005/09/09"/>
    <n v="0"/>
    <x v="0"/>
    <n v="5544"/>
    <n v="12818.6"/>
    <n v="316.64"/>
    <n v="84.39"/>
    <n v="3.8"/>
    <n v="125"/>
  </r>
  <r>
    <n v="202208"/>
    <x v="4"/>
    <s v="销售部"/>
    <s v="主任级以下"/>
    <s v="DF-2191"/>
    <s v="市场运营主管"/>
    <s v="2016/04/14"/>
    <n v="0"/>
    <x v="0"/>
    <n v="3200"/>
    <n v="14143.31"/>
    <n v="316.64"/>
    <n v="84.39"/>
    <n v="3.8"/>
    <n v="95"/>
  </r>
  <r>
    <n v="202208"/>
    <x v="5"/>
    <s v="人力资源部"/>
    <s v="主任级以下"/>
    <s v="DF-2649"/>
    <s v="清洁工"/>
    <s v="2018/02/01"/>
    <n v="0"/>
    <x v="1"/>
    <n v="1900"/>
    <n v="4123.7700000000004"/>
    <n v="0"/>
    <n v="0"/>
    <n v="0"/>
    <n v="0"/>
  </r>
  <r>
    <n v="202208"/>
    <x v="6"/>
    <s v="人力资源部"/>
    <s v="主任级以下"/>
    <s v="DF-2697"/>
    <s v="商务司机"/>
    <s v="2018/03/19"/>
    <n v="0"/>
    <x v="1"/>
    <n v="1900"/>
    <n v="5167.7"/>
    <n v="316.64"/>
    <n v="84.39"/>
    <n v="3.8"/>
    <n v="0"/>
  </r>
  <r>
    <n v="202208"/>
    <x v="7"/>
    <s v="研发部"/>
    <s v="主任级以下"/>
    <s v="DF-2077"/>
    <s v="电气硬件工程师"/>
    <s v="2015/04/25"/>
    <n v="0"/>
    <x v="1"/>
    <n v="5746"/>
    <n v="13480.94"/>
    <n v="316.64"/>
    <n v="84.39"/>
    <n v="3.8"/>
    <n v="1250"/>
  </r>
  <r>
    <n v="202208"/>
    <x v="8"/>
    <s v="研发部"/>
    <s v="主任级以下"/>
    <s v="DF-2701"/>
    <s v="翻译员"/>
    <s v="2018/03/21"/>
    <n v="0"/>
    <x v="1"/>
    <n v="2440"/>
    <n v="6354.8"/>
    <n v="316.64"/>
    <n v="84.39"/>
    <n v="3.8"/>
    <n v="95"/>
  </r>
  <r>
    <n v="202208"/>
    <x v="9"/>
    <s v="研发部"/>
    <s v="主任级以下"/>
    <s v="DF-0755"/>
    <s v="研发部主管"/>
    <s v="2010/06/21"/>
    <n v="0"/>
    <x v="0"/>
    <n v="5389"/>
    <n v="12726.5"/>
    <n v="316.64"/>
    <n v="84.39"/>
    <n v="3.8"/>
    <n v="500"/>
  </r>
  <r>
    <n v="202208"/>
    <x v="10"/>
    <s v="研发部"/>
    <s v="主任级以下"/>
    <s v="DF-0536"/>
    <s v="机械研发工程师"/>
    <s v="2009/10/10"/>
    <n v="0"/>
    <x v="1"/>
    <n v="2671"/>
    <n v="6812.3"/>
    <n v="316.64"/>
    <n v="84.39"/>
    <n v="3.8"/>
    <n v="500"/>
  </r>
  <r>
    <n v="202208"/>
    <x v="11"/>
    <s v="研发部"/>
    <s v="主任级以下"/>
    <s v="DF-1996"/>
    <s v="机械研发工程师"/>
    <s v="2015/01/10"/>
    <n v="0"/>
    <x v="0"/>
    <n v="5746"/>
    <n v="13068.3"/>
    <n v="316.64"/>
    <n v="84.39"/>
    <n v="3.8"/>
    <n v="1250"/>
  </r>
  <r>
    <n v="202208"/>
    <x v="12"/>
    <s v="研发部"/>
    <s v="主任级以下"/>
    <s v="DF-2008"/>
    <s v="Syncro软件工程师"/>
    <s v="2015/03/02"/>
    <n v="0"/>
    <x v="1"/>
    <n v="5544"/>
    <n v="12388.5"/>
    <n v="316.64"/>
    <n v="84.39"/>
    <n v="3.8"/>
    <n v="500"/>
  </r>
  <r>
    <n v="202208"/>
    <x v="13"/>
    <s v="售后服务部"/>
    <s v="主任级以下"/>
    <s v="DF-2342"/>
    <s v="机械服务安装技师"/>
    <s v="2017/01/03"/>
    <n v="0"/>
    <x v="1"/>
    <n v="3263"/>
    <n v="9327.1299999999992"/>
    <n v="316.64"/>
    <n v="84.39"/>
    <n v="3.8"/>
    <n v="0"/>
  </r>
  <r>
    <n v="202208"/>
    <x v="14"/>
    <s v="生产部"/>
    <s v="主任级以下"/>
    <s v="DF-0073"/>
    <s v="质检组长"/>
    <s v="2007/10/11"/>
    <s v="计时工人"/>
    <x v="0"/>
    <n v="2132"/>
    <n v="9397.08"/>
    <n v="316.64"/>
    <n v="84.39"/>
    <n v="3.8"/>
    <n v="0"/>
  </r>
  <r>
    <n v="202208"/>
    <x v="15"/>
    <s v="物控部"/>
    <s v="主任级"/>
    <s v="DF-1959"/>
    <s v="PPC经理"/>
    <s v="2014/10/27"/>
    <n v="0"/>
    <x v="1"/>
    <n v="4576"/>
    <n v="10965"/>
    <n v="316.64"/>
    <n v="84.39"/>
    <n v="3.8"/>
    <n v="0"/>
  </r>
  <r>
    <n v="202208"/>
    <x v="16"/>
    <s v="销售部"/>
    <s v="主任级以下"/>
    <s v="DF-1943"/>
    <s v="区域销售总监"/>
    <s v="2014/10/13"/>
    <n v="0"/>
    <x v="1"/>
    <n v="5500"/>
    <n v="15625"/>
    <n v="316.64"/>
    <n v="84.39"/>
    <n v="3.8"/>
    <n v="960"/>
  </r>
  <r>
    <n v="202208"/>
    <x v="17"/>
    <s v="生产部"/>
    <s v="主任级"/>
    <s v="DF-2061"/>
    <s v="车间主任"/>
    <s v="2015/04/02"/>
    <n v="0"/>
    <x v="1"/>
    <n v="5000"/>
    <n v="12858.8"/>
    <n v="316.64"/>
    <n v="84.39"/>
    <n v="3.8"/>
    <n v="1500"/>
  </r>
  <r>
    <n v="202208"/>
    <x v="18"/>
    <s v="售后服务部"/>
    <s v="主任级以下"/>
    <s v="DF-2107"/>
    <s v="高级电气服务工程师"/>
    <s v="2015/07/06"/>
    <n v="0"/>
    <x v="1"/>
    <n v="5222"/>
    <n v="13925.62"/>
    <n v="316.64"/>
    <n v="84.39"/>
    <n v="3.8"/>
    <n v="750"/>
  </r>
  <r>
    <n v="202208"/>
    <x v="19"/>
    <s v="售后服务部"/>
    <s v="主任级以下"/>
    <s v="DF-2371"/>
    <s v="电气服务安装技师"/>
    <s v="2017/03/03"/>
    <n v="0"/>
    <x v="1"/>
    <n v="2332"/>
    <n v="9914.5499999999993"/>
    <n v="316.64"/>
    <n v="84.39"/>
    <n v="3.8"/>
    <n v="0"/>
  </r>
  <r>
    <n v="202208"/>
    <x v="20"/>
    <s v="售后服务部"/>
    <s v="主任级以下"/>
    <s v="DF-1715"/>
    <s v="机械安装服务技师"/>
    <s v="2013/11/11"/>
    <n v="0"/>
    <x v="1"/>
    <n v="3440"/>
    <n v="9072.65"/>
    <n v="316.64"/>
    <n v="84.39"/>
    <n v="3.8"/>
    <n v="0"/>
  </r>
  <r>
    <n v="202208"/>
    <x v="21"/>
    <s v="售后服务部"/>
    <s v="主任级以下"/>
    <s v="DF-2166"/>
    <s v="机械服务安装技师"/>
    <s v="2016/02/22"/>
    <n v="0"/>
    <x v="1"/>
    <n v="4331"/>
    <n v="10875.25"/>
    <n v="316.64"/>
    <n v="84.39"/>
    <n v="3.8"/>
    <n v="0"/>
  </r>
  <r>
    <n v="202208"/>
    <x v="22"/>
    <s v="生产部"/>
    <s v="主任级"/>
    <s v="DF-2669"/>
    <s v="电气车间主任"/>
    <s v="2018/03/01"/>
    <n v="0"/>
    <x v="1"/>
    <n v="4000"/>
    <n v="10578.5"/>
    <n v="316.64"/>
    <n v="84.39"/>
    <n v="3.8"/>
    <n v="0"/>
  </r>
  <r>
    <n v="202208"/>
    <x v="23"/>
    <s v="售后服务部"/>
    <s v="主任级以下"/>
    <s v="DF-2774"/>
    <s v="售后服务主管"/>
    <s v="2018/05/29"/>
    <n v="0"/>
    <x v="1"/>
    <n v="5519"/>
    <n v="14092.5"/>
    <n v="316.64"/>
    <n v="84.39"/>
    <n v="3.8"/>
    <n v="457.5"/>
  </r>
  <r>
    <n v="202208"/>
    <x v="24"/>
    <s v="售后服务部"/>
    <s v="主任级以下"/>
    <s v="DF-2777"/>
    <s v="机械服务工程师"/>
    <s v="2018/06/01"/>
    <n v="0"/>
    <x v="1"/>
    <n v="5519"/>
    <n v="14071.4"/>
    <n v="316.64"/>
    <n v="84.39"/>
    <n v="3.8"/>
    <n v="0"/>
  </r>
  <r>
    <n v="202208"/>
    <x v="25"/>
    <s v="销售部"/>
    <s v="主任级以下"/>
    <s v="DF-2800"/>
    <s v="销售跟单"/>
    <s v="2018/07/02"/>
    <n v="0"/>
    <x v="0"/>
    <n v="2020"/>
    <n v="11429.76"/>
    <n v="316.64"/>
    <n v="84.39"/>
    <n v="3.8"/>
    <n v="0"/>
  </r>
  <r>
    <n v="202208"/>
    <x v="26"/>
    <s v="售后服务部"/>
    <s v="部长级及以上"/>
    <s v="DF-2838"/>
    <s v="售后服务经理"/>
    <s v="2018/09/10"/>
    <n v="0"/>
    <x v="1"/>
    <n v="8020"/>
    <n v="16847"/>
    <n v="316.64"/>
    <n v="84.39"/>
    <n v="3.8"/>
    <n v="0"/>
  </r>
  <r>
    <n v="202208"/>
    <x v="27"/>
    <s v="总经办"/>
    <s v="主任级"/>
    <s v="DF-2854"/>
    <s v="总经理助理"/>
    <s v="2018/10/22"/>
    <n v="0"/>
    <x v="1"/>
    <n v="5896"/>
    <n v="11931.5"/>
    <n v="316.64"/>
    <n v="84.39"/>
    <n v="3.8"/>
    <n v="1474"/>
  </r>
  <r>
    <n v="202208"/>
    <x v="28"/>
    <s v="研发部"/>
    <s v="主任级以下"/>
    <s v="DF-2856"/>
    <s v="初级电气研发工程师"/>
    <s v="2018/10/23"/>
    <n v="0"/>
    <x v="0"/>
    <n v="4133"/>
    <n v="9371.75"/>
    <n v="316.64"/>
    <n v="84.39"/>
    <n v="3.8"/>
    <n v="300"/>
  </r>
  <r>
    <n v="202208"/>
    <x v="29"/>
    <s v="售后服务部"/>
    <s v="主任级以下"/>
    <s v="DF-2872"/>
    <s v="售后服务专员"/>
    <s v="2018/11/21"/>
    <n v="0"/>
    <x v="1"/>
    <n v="3038"/>
    <n v="8257.9"/>
    <n v="316.64"/>
    <n v="84.39"/>
    <n v="3.8"/>
    <n v="0"/>
  </r>
  <r>
    <n v="202208"/>
    <x v="30"/>
    <s v="销售部"/>
    <s v="经理"/>
    <s v="DF-2881"/>
    <s v="区域销售总监"/>
    <s v="2018/12/12"/>
    <n v="0"/>
    <x v="1"/>
    <n v="8800"/>
    <n v="22105"/>
    <n v="491.28"/>
    <n v="81.42"/>
    <n v="16.28"/>
    <n v="890"/>
  </r>
  <r>
    <n v="202208"/>
    <x v="31"/>
    <s v="物控部"/>
    <s v="主任级以下"/>
    <s v="DF-2886"/>
    <s v="采购专员"/>
    <s v="2018/12/27"/>
    <n v="0"/>
    <x v="1"/>
    <n v="2532"/>
    <n v="6611.56"/>
    <n v="316.64"/>
    <n v="84.39"/>
    <n v="3.8"/>
    <n v="0"/>
  </r>
  <r>
    <n v="202208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8"/>
    <x v="34"/>
    <s v="生产部"/>
    <s v="主任级以下"/>
    <s v="DF-2916"/>
    <s v="质检员"/>
    <s v="2019/03/19"/>
    <s v="计时工人"/>
    <x v="1"/>
    <n v="2320"/>
    <n v="8823.6200000000008"/>
    <n v="316.64"/>
    <n v="84.39"/>
    <n v="3.8"/>
    <n v="0"/>
  </r>
  <r>
    <n v="202208"/>
    <x v="37"/>
    <s v="研发部"/>
    <s v="主任级以下"/>
    <s v="DF-2930"/>
    <s v="机械工程师"/>
    <s v="2019/04/22"/>
    <n v="0"/>
    <x v="1"/>
    <n v="4536"/>
    <n v="12975.95"/>
    <n v="316.64"/>
    <n v="84.39"/>
    <n v="3.8"/>
    <n v="300"/>
  </r>
  <r>
    <n v="202208"/>
    <x v="38"/>
    <s v="售后服务部"/>
    <s v="主任级以下"/>
    <s v="DF-2931"/>
    <s v="机械服务安装技师"/>
    <s v="2019/04/23"/>
    <n v="0"/>
    <x v="1"/>
    <n v="2363"/>
    <n v="7146.31"/>
    <n v="316.64"/>
    <n v="84.39"/>
    <n v="3.8"/>
    <n v="0"/>
  </r>
  <r>
    <n v="202208"/>
    <x v="39"/>
    <s v="生产部"/>
    <s v="主任级以下"/>
    <s v="DF-2932"/>
    <s v="仓库文员"/>
    <s v="2019/04/24"/>
    <s v="计时工人"/>
    <x v="1"/>
    <n v="1900"/>
    <n v="4505.63"/>
    <n v="316.64"/>
    <n v="84.39"/>
    <n v="3.8"/>
    <n v="0"/>
  </r>
  <r>
    <n v="202208"/>
    <x v="40"/>
    <s v="生产部"/>
    <s v="主任级"/>
    <s v="DF-2939"/>
    <s v="品质主管"/>
    <s v="2019/05/13"/>
    <n v="0"/>
    <x v="1"/>
    <n v="5632"/>
    <n v="12243"/>
    <n v="316.64"/>
    <n v="84.39"/>
    <n v="3.8"/>
    <n v="0"/>
  </r>
  <r>
    <n v="202208"/>
    <x v="42"/>
    <s v="物控部"/>
    <s v="主任级以下"/>
    <s v="DF-2960"/>
    <s v="计划助理"/>
    <s v="2019/06/24"/>
    <n v="0"/>
    <x v="1"/>
    <n v="1958"/>
    <n v="5091.5"/>
    <n v="316.64"/>
    <n v="84.39"/>
    <n v="3.8"/>
    <n v="0"/>
  </r>
  <r>
    <n v="202208"/>
    <x v="44"/>
    <s v="售后服务部"/>
    <s v="主任级以下"/>
    <s v="DF-2974"/>
    <s v="电气服务安装技师"/>
    <s v="2019/07/16"/>
    <n v="0"/>
    <x v="1"/>
    <n v="2993"/>
    <n v="8191.25"/>
    <n v="316.64"/>
    <n v="84.39"/>
    <n v="3.8"/>
    <n v="0"/>
  </r>
  <r>
    <n v="202208"/>
    <x v="45"/>
    <s v="售后服务部"/>
    <s v="主任级以下"/>
    <s v="DF-2986"/>
    <s v="初级电气安装服务技师"/>
    <s v="2019/07/30"/>
    <n v="0"/>
    <x v="1"/>
    <n v="2475"/>
    <n v="6793.17"/>
    <n v="316.64"/>
    <n v="84.39"/>
    <n v="3.8"/>
    <n v="0"/>
  </r>
  <r>
    <n v="202208"/>
    <x v="46"/>
    <s v="售后服务部"/>
    <s v="主任级以下"/>
    <s v="DF-3017"/>
    <s v="软件工程师"/>
    <s v="2019/09/25"/>
    <n v="0"/>
    <x v="0"/>
    <n v="3600"/>
    <n v="8843.86"/>
    <n v="316.64"/>
    <n v="84.39"/>
    <n v="3.8"/>
    <n v="500"/>
  </r>
  <r>
    <n v="202208"/>
    <x v="47"/>
    <s v="售后服务部"/>
    <s v="主任级以下"/>
    <s v="DF-3021"/>
    <s v="电气服务安装技师"/>
    <s v="2019/10/10"/>
    <n v="0"/>
    <x v="1"/>
    <n v="3292"/>
    <n v="12575.86"/>
    <n v="316.64"/>
    <n v="84.39"/>
    <n v="3.8"/>
    <n v="350"/>
  </r>
  <r>
    <n v="202208"/>
    <x v="48"/>
    <s v="物控部"/>
    <s v="经理"/>
    <s v="DF-3062"/>
    <s v="采购经理"/>
    <s v="2019/12/12"/>
    <n v="0"/>
    <x v="1"/>
    <n v="5200"/>
    <n v="10850"/>
    <n v="316.64"/>
    <n v="84.39"/>
    <n v="3.8"/>
    <n v="520"/>
  </r>
  <r>
    <n v="202208"/>
    <x v="49"/>
    <s v="销售部"/>
    <s v="主任级以下"/>
    <s v="DF-3068"/>
    <s v="区域销售经理"/>
    <s v="2020/01/06"/>
    <n v="0"/>
    <x v="1"/>
    <n v="3000"/>
    <n v="39523.49"/>
    <n v="316.64"/>
    <n v="84.39"/>
    <n v="3.8"/>
    <n v="0"/>
  </r>
  <r>
    <n v="202208"/>
    <x v="50"/>
    <s v="生产部"/>
    <s v="主任级以下"/>
    <s v="DF-3077"/>
    <s v="安全环保专员"/>
    <s v="2020/02/10"/>
    <n v="0"/>
    <x v="1"/>
    <n v="2240"/>
    <n v="6397.2"/>
    <n v="316.64"/>
    <n v="84.39"/>
    <n v="3.8"/>
    <n v="0"/>
  </r>
  <r>
    <n v="202208"/>
    <x v="51"/>
    <s v="售后服务部"/>
    <s v="主任级以下"/>
    <s v="DF-3080"/>
    <s v="项目工程师"/>
    <s v="2020/03/11"/>
    <n v="0"/>
    <x v="1"/>
    <n v="4700"/>
    <n v="11991"/>
    <n v="316.64"/>
    <n v="84.39"/>
    <n v="3.8"/>
    <n v="475"/>
  </r>
  <r>
    <n v="202208"/>
    <x v="52"/>
    <s v="售后服务部"/>
    <s v="经理"/>
    <s v="DF-3086"/>
    <s v="上海服务中心经理"/>
    <s v="2020/03/20"/>
    <n v="0"/>
    <x v="1"/>
    <n v="11800"/>
    <n v="28403"/>
    <n v="0"/>
    <n v="0"/>
    <n v="0"/>
    <n v="0"/>
  </r>
  <r>
    <n v="202208"/>
    <x v="53"/>
    <s v="研发部"/>
    <s v="主任级以下"/>
    <s v="DF-3087"/>
    <s v="软件工程师"/>
    <s v="2020/03/18"/>
    <n v="0"/>
    <x v="1"/>
    <n v="4536"/>
    <n v="11737.72"/>
    <n v="316.64"/>
    <n v="84.39"/>
    <n v="3.8"/>
    <n v="500"/>
  </r>
  <r>
    <n v="202208"/>
    <x v="54"/>
    <s v="售后服务部"/>
    <s v="主任级以下"/>
    <s v="DF-3104"/>
    <s v="机械服务工程师"/>
    <s v="2020/04/01"/>
    <n v="0"/>
    <x v="1"/>
    <n v="3440"/>
    <n v="8461.9"/>
    <n v="316.64"/>
    <n v="84.39"/>
    <n v="3.8"/>
    <n v="500"/>
  </r>
  <r>
    <n v="202208"/>
    <x v="55"/>
    <s v="研发部"/>
    <s v="主任级以下"/>
    <s v="DF-3109"/>
    <s v="初级机械工程师"/>
    <s v="2020/04/08"/>
    <n v="0"/>
    <x v="1"/>
    <n v="3326"/>
    <n v="7553.3"/>
    <n v="316.64"/>
    <n v="84.39"/>
    <n v="3.8"/>
    <n v="0"/>
  </r>
  <r>
    <n v="202208"/>
    <x v="56"/>
    <s v="销售部"/>
    <s v="主任级以下"/>
    <s v="DF-3110"/>
    <s v="区域销售经理"/>
    <s v="2020/04/09"/>
    <n v="0"/>
    <x v="1"/>
    <n v="3500"/>
    <n v="7907.7"/>
    <n v="316.64"/>
    <n v="84.39"/>
    <n v="3.8"/>
    <n v="0"/>
  </r>
  <r>
    <n v="202208"/>
    <x v="58"/>
    <s v="售后服务部"/>
    <s v="主任级以下"/>
    <s v="DF-3135"/>
    <s v="机械服务助理工程师"/>
    <s v="2020/07/01"/>
    <n v="0"/>
    <x v="1"/>
    <n v="2138"/>
    <n v="6100.38"/>
    <n v="316.64"/>
    <n v="84.39"/>
    <n v="3.8"/>
    <n v="0"/>
  </r>
  <r>
    <n v="202208"/>
    <x v="59"/>
    <s v="售后服务部"/>
    <s v="主任级以下"/>
    <s v="DF-3136"/>
    <s v="电气服务助理工程师"/>
    <s v="2020/07/27"/>
    <n v="0"/>
    <x v="1"/>
    <n v="2000"/>
    <n v="5933.07"/>
    <n v="316.64"/>
    <n v="84.39"/>
    <n v="3.8"/>
    <n v="0"/>
  </r>
  <r>
    <n v="202208"/>
    <x v="60"/>
    <s v="人力资源部"/>
    <s v="主任级以下"/>
    <s v="DF-3151"/>
    <s v="人力资源专员"/>
    <s v="2020/07/21"/>
    <n v="0"/>
    <x v="1"/>
    <n v="2400"/>
    <n v="6463.2"/>
    <n v="316.64"/>
    <n v="84.39"/>
    <n v="3.8"/>
    <n v="0"/>
  </r>
  <r>
    <n v="202208"/>
    <x v="61"/>
    <s v="售后服务部"/>
    <s v="主任级以下"/>
    <s v="DF-3152"/>
    <s v="软件工程师"/>
    <s v="2020/07/21"/>
    <n v="0"/>
    <x v="1"/>
    <n v="3292"/>
    <n v="8409.93"/>
    <n v="316.64"/>
    <n v="84.39"/>
    <n v="3.8"/>
    <n v="0"/>
  </r>
  <r>
    <n v="202208"/>
    <x v="62"/>
    <s v="人力资源部"/>
    <s v="经理级"/>
    <s v="DF-3170"/>
    <s v="人力资源经理"/>
    <s v="2020/08/24"/>
    <n v="0"/>
    <x v="1"/>
    <n v="5632"/>
    <n v="12434.3"/>
    <n v="316.64"/>
    <n v="84.39"/>
    <n v="3.8"/>
    <n v="95"/>
  </r>
  <r>
    <n v="202208"/>
    <x v="63"/>
    <s v="生产部"/>
    <s v="主任级以下"/>
    <s v="DF-3168"/>
    <s v="质检员"/>
    <s v="2020/08/20"/>
    <s v="计时工人"/>
    <x v="1"/>
    <n v="2132"/>
    <n v="8193.7800000000007"/>
    <n v="316.64"/>
    <n v="84.39"/>
    <n v="3.8"/>
    <n v="0"/>
  </r>
  <r>
    <n v="202208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8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8"/>
    <x v="66"/>
    <s v="售后服务部"/>
    <s v="主任级以下"/>
    <s v="DF-3158"/>
    <s v="机械服务工程师"/>
    <s v="2020/08/03"/>
    <n v="0"/>
    <x v="1"/>
    <n v="2723"/>
    <n v="7516.43"/>
    <n v="316.64"/>
    <n v="84.39"/>
    <n v="3.8"/>
    <n v="0"/>
  </r>
  <r>
    <n v="202208"/>
    <x v="67"/>
    <s v="售后服务部"/>
    <s v="主任级以下"/>
    <s v="DF-3157"/>
    <s v="电气服务工程师"/>
    <s v="2020/08/03"/>
    <n v="0"/>
    <x v="0"/>
    <n v="4034"/>
    <n v="13190.52"/>
    <n v="316.64"/>
    <n v="84.39"/>
    <n v="3.8"/>
    <n v="420"/>
  </r>
  <r>
    <n v="202208"/>
    <x v="68"/>
    <s v="研发部"/>
    <s v="主任级以下"/>
    <s v="DF-3155"/>
    <s v="资料管理员"/>
    <s v="2020/08/03"/>
    <n v="0"/>
    <x v="1"/>
    <n v="1900"/>
    <n v="4229.6000000000004"/>
    <n v="316.64"/>
    <n v="84.39"/>
    <n v="3.8"/>
    <n v="0"/>
  </r>
  <r>
    <n v="202208"/>
    <x v="70"/>
    <s v="销售部"/>
    <s v="经理"/>
    <s v="DF-3184"/>
    <s v="销售支持经理"/>
    <d v="2010-11-22T00:00:00"/>
    <n v="0"/>
    <x v="1"/>
    <n v="4048"/>
    <n v="14667.38"/>
    <n v="316.64"/>
    <n v="84.39"/>
    <n v="3.8"/>
    <n v="1000"/>
  </r>
  <r>
    <n v="202208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8"/>
    <x v="72"/>
    <s v="物控部"/>
    <s v="主任级以下"/>
    <s v="DF-3195"/>
    <s v="采购专员"/>
    <s v="2020/10/26"/>
    <n v="0"/>
    <x v="1"/>
    <n v="2200"/>
    <n v="6277.69"/>
    <n v="316.64"/>
    <n v="84.39"/>
    <n v="3.8"/>
    <n v="0"/>
  </r>
  <r>
    <n v="202208"/>
    <x v="74"/>
    <s v="物控部"/>
    <s v="主任级以下"/>
    <s v="DF-3201"/>
    <s v="采购专员"/>
    <s v="2020/11/02"/>
    <n v="0"/>
    <x v="1"/>
    <n v="2200"/>
    <n v="5703.83"/>
    <n v="316.64"/>
    <n v="84.39"/>
    <n v="3.8"/>
    <n v="0"/>
  </r>
  <r>
    <n v="202208"/>
    <x v="75"/>
    <s v="售后服务部"/>
    <s v="主任级以下"/>
    <s v="DF-3207"/>
    <s v="电气服务工程师"/>
    <s v="2020/11/09"/>
    <n v="0"/>
    <x v="1"/>
    <n v="4748"/>
    <n v="12134.48"/>
    <n v="316.64"/>
    <n v="84.39"/>
    <n v="3.8"/>
    <n v="1266"/>
  </r>
  <r>
    <n v="202208"/>
    <x v="76"/>
    <s v="销售部"/>
    <s v="主任级以下"/>
    <s v="DF-3208"/>
    <s v="高级物流专员"/>
    <s v="2020/11/09"/>
    <n v="0"/>
    <x v="1"/>
    <n v="2760"/>
    <n v="10252.120000000001"/>
    <n v="316.64"/>
    <n v="84.39"/>
    <n v="3.8"/>
    <n v="0"/>
  </r>
  <r>
    <n v="202208"/>
    <x v="77"/>
    <s v="售后服务部"/>
    <s v="经理"/>
    <s v="DF-3209"/>
    <s v="项目经理"/>
    <s v="2020/11/10"/>
    <n v="0"/>
    <x v="1"/>
    <n v="8000"/>
    <n v="15017.6"/>
    <n v="316.64"/>
    <n v="84.39"/>
    <n v="3.8"/>
    <n v="2160"/>
  </r>
  <r>
    <n v="202208"/>
    <x v="79"/>
    <s v="售后服务部"/>
    <s v="主任级以下"/>
    <s v="DF-3213"/>
    <s v="电气服务工程师（上海）"/>
    <s v="2020/11/16"/>
    <n v="0"/>
    <x v="1"/>
    <n v="4208"/>
    <n v="10570.39"/>
    <n v="0"/>
    <n v="0"/>
    <n v="0"/>
    <n v="0"/>
  </r>
  <r>
    <n v="202208"/>
    <x v="80"/>
    <s v="研发部"/>
    <s v="主任级以下"/>
    <s v="DF-3214"/>
    <s v="机械工程师"/>
    <s v="2020/11/16"/>
    <n v="0"/>
    <x v="1"/>
    <n v="4050"/>
    <n v="9512.41"/>
    <n v="316.64"/>
    <n v="84.39"/>
    <n v="3.8"/>
    <n v="0"/>
  </r>
  <r>
    <n v="202208"/>
    <x v="81"/>
    <s v="物控部"/>
    <s v="主任级以下"/>
    <s v="DF-3215"/>
    <s v="采购专员"/>
    <s v="2020/11/16"/>
    <n v="0"/>
    <x v="0"/>
    <n v="2640"/>
    <n v="6667.09"/>
    <n v="316.64"/>
    <n v="84.39"/>
    <n v="3.8"/>
    <n v="330"/>
  </r>
  <r>
    <n v="202208"/>
    <x v="82"/>
    <s v="生产部"/>
    <s v="主任级以下"/>
    <s v="DF-2619"/>
    <s v="生产调度专员"/>
    <s v="2017/12/01"/>
    <s v="计时工人"/>
    <x v="0"/>
    <n v="2422"/>
    <n v="6496.1"/>
    <n v="316.64"/>
    <n v="84.39"/>
    <n v="3.8"/>
    <n v="0"/>
  </r>
  <r>
    <n v="202208"/>
    <x v="83"/>
    <s v="生产部"/>
    <s v="主任级以下"/>
    <s v="DF-3233"/>
    <s v="质检员"/>
    <s v="2020/12/29"/>
    <s v="计时工人"/>
    <x v="1"/>
    <n v="2320"/>
    <n v="7844.44"/>
    <n v="316.64"/>
    <n v="84.39"/>
    <n v="3.8"/>
    <n v="0"/>
  </r>
  <r>
    <n v="202208"/>
    <x v="84"/>
    <s v="售后服务部"/>
    <s v="主任级以下"/>
    <s v="DF-3234"/>
    <s v="电气服务助理工程师"/>
    <d v="2020-08-03T00:00:00"/>
    <n v="0"/>
    <x v="1"/>
    <n v="2138"/>
    <n v="6126.66"/>
    <n v="316.64"/>
    <n v="84.39"/>
    <n v="3.8"/>
    <n v="0"/>
  </r>
  <r>
    <n v="202208"/>
    <x v="85"/>
    <s v="售后服务部"/>
    <s v="主任级以下"/>
    <s v="DF-3230"/>
    <s v="机械服务助理工程师"/>
    <s v="2020/12/23"/>
    <n v="0"/>
    <x v="1"/>
    <n v="2723"/>
    <n v="6820.1"/>
    <n v="316.64"/>
    <n v="84.39"/>
    <n v="3.8"/>
    <n v="0"/>
  </r>
  <r>
    <n v="202208"/>
    <x v="86"/>
    <s v="人力资源部"/>
    <s v="主任级以下"/>
    <s v="DF-3224"/>
    <s v="ABAP工程师"/>
    <s v="2020/12/10"/>
    <n v="0"/>
    <x v="0"/>
    <n v="4640"/>
    <n v="10815.13"/>
    <n v="316.64"/>
    <n v="84.39"/>
    <n v="3.8"/>
    <n v="500"/>
  </r>
  <r>
    <n v="202208"/>
    <x v="87"/>
    <s v="售后服务部"/>
    <s v="主任级以下"/>
    <s v="DF-3223"/>
    <s v="电气服务工程师（成都）"/>
    <s v="2020/12/10"/>
    <n v="0"/>
    <x v="1"/>
    <n v="3668"/>
    <n v="9637.5499999999993"/>
    <n v="491.28"/>
    <n v="81.42"/>
    <n v="16.28"/>
    <n v="0"/>
  </r>
  <r>
    <n v="202208"/>
    <x v="88"/>
    <s v="售后服务部"/>
    <s v="主任级以下"/>
    <s v="DF-3243"/>
    <s v="电气服务助理工程师"/>
    <s v="2021/01/01"/>
    <n v="0"/>
    <x v="1"/>
    <n v="2138"/>
    <n v="13745.74"/>
    <n v="0"/>
    <n v="0"/>
    <n v="0"/>
    <n v="0"/>
  </r>
  <r>
    <n v="202208"/>
    <x v="89"/>
    <s v="售后服务部"/>
    <s v="主任级以下"/>
    <s v="DF-3239"/>
    <s v="机械服务助理工程师"/>
    <s v="2021/01/04"/>
    <n v="0"/>
    <x v="1"/>
    <n v="1913"/>
    <n v="5469.65"/>
    <n v="316.64"/>
    <n v="84.39"/>
    <n v="3.8"/>
    <n v="0"/>
  </r>
  <r>
    <n v="202208"/>
    <x v="90"/>
    <s v="售后服务部"/>
    <s v="主任级以下"/>
    <s v="DF-3237"/>
    <s v="电气服务工程师（上海）"/>
    <s v="2021/01/04"/>
    <n v="0"/>
    <x v="1"/>
    <n v="4748"/>
    <n v="12231.96"/>
    <n v="340"/>
    <n v="106.25"/>
    <n v="21.25"/>
    <n v="500"/>
  </r>
  <r>
    <n v="202208"/>
    <x v="91"/>
    <s v="物控部"/>
    <s v="主任级以下"/>
    <s v="DF-3236"/>
    <s v="战略采购"/>
    <s v="2021/01/04"/>
    <n v="0"/>
    <x v="1"/>
    <n v="3212"/>
    <n v="8082.1"/>
    <n v="316.64"/>
    <n v="84.39"/>
    <n v="3.8"/>
    <n v="0"/>
  </r>
  <r>
    <n v="202208"/>
    <x v="92"/>
    <s v="人力资源部"/>
    <s v="主任级以下"/>
    <s v="DF-3256"/>
    <s v="商务司机"/>
    <s v="2021/02/03"/>
    <n v="0"/>
    <x v="1"/>
    <n v="1900"/>
    <n v="4787.3999999999996"/>
    <n v="316.64"/>
    <n v="84.39"/>
    <n v="3.8"/>
    <n v="0"/>
  </r>
  <r>
    <n v="202208"/>
    <x v="93"/>
    <s v="生产部"/>
    <s v="主任级以下"/>
    <s v="DF-3298"/>
    <s v="质检员"/>
    <s v="2021/03/26"/>
    <s v="计时工人"/>
    <x v="1"/>
    <n v="2120"/>
    <n v="7513.13"/>
    <n v="316.64"/>
    <n v="84.39"/>
    <n v="3.8"/>
    <n v="0"/>
  </r>
  <r>
    <n v="202208"/>
    <x v="94"/>
    <s v="人力资源部"/>
    <s v="主任级以下"/>
    <s v="DF-3268"/>
    <s v="行政专员"/>
    <s v="2021/03/01"/>
    <n v="0"/>
    <x v="0"/>
    <n v="1940"/>
    <n v="5101.3"/>
    <n v="316.64"/>
    <n v="84.39"/>
    <n v="3.8"/>
    <n v="250"/>
  </r>
  <r>
    <n v="202208"/>
    <x v="95"/>
    <s v="售后服务部"/>
    <s v="主任级"/>
    <s v="DF-3269"/>
    <s v="服务调度主管"/>
    <s v="2021/03/01"/>
    <n v="0"/>
    <x v="1"/>
    <n v="3210"/>
    <n v="8469.6"/>
    <n v="316.64"/>
    <n v="84.39"/>
    <n v="3.8"/>
    <n v="0"/>
  </r>
  <r>
    <n v="202208"/>
    <x v="96"/>
    <s v="生产部"/>
    <s v="主任级以下"/>
    <s v="DF-3270"/>
    <s v="质检员"/>
    <s v="2021/03/01"/>
    <s v="计时工人"/>
    <x v="1"/>
    <n v="2120"/>
    <n v="6779.9"/>
    <n v="316.64"/>
    <n v="84.39"/>
    <n v="3.8"/>
    <n v="0"/>
  </r>
  <r>
    <n v="202208"/>
    <x v="97"/>
    <s v="售后服务部"/>
    <s v="经理级"/>
    <s v="DF-3323"/>
    <s v="项目经理"/>
    <s v="2021/04/19"/>
    <n v="0"/>
    <x v="1"/>
    <n v="3840"/>
    <n v="9283.5"/>
    <n v="316.64"/>
    <n v="84.39"/>
    <n v="3.8"/>
    <n v="0"/>
  </r>
  <r>
    <n v="202208"/>
    <x v="98"/>
    <s v="财务部"/>
    <s v="经理级"/>
    <s v="DF-3322"/>
    <s v="财务经理"/>
    <s v="2021/04/19"/>
    <n v="0"/>
    <x v="1"/>
    <n v="7600"/>
    <n v="15793.6"/>
    <n v="316.64"/>
    <n v="84.39"/>
    <n v="3.8"/>
    <n v="500"/>
  </r>
  <r>
    <n v="202208"/>
    <x v="100"/>
    <s v="售后服务部"/>
    <s v="主任级以下"/>
    <s v="DF-3312"/>
    <s v="商务专员"/>
    <s v="2021/04/09"/>
    <n v="0"/>
    <x v="1"/>
    <n v="2400"/>
    <n v="6650"/>
    <n v="491.28"/>
    <n v="81.42"/>
    <n v="16.28"/>
    <n v="0"/>
  </r>
  <r>
    <n v="202208"/>
    <x v="101"/>
    <s v="物控部"/>
    <s v="主任级以下"/>
    <s v="DF-3307"/>
    <s v="采购文员"/>
    <s v="2021/04/06"/>
    <n v="0"/>
    <x v="1"/>
    <n v="1980"/>
    <n v="5276.2"/>
    <n v="316.64"/>
    <n v="84.39"/>
    <n v="3.8"/>
    <n v="0"/>
  </r>
  <r>
    <n v="202208"/>
    <x v="102"/>
    <s v="物控部"/>
    <s v="主任级以下"/>
    <s v="DF-3356"/>
    <s v="战略采购"/>
    <s v="2021/05/28"/>
    <n v="0"/>
    <x v="1"/>
    <n v="3800"/>
    <n v="9950"/>
    <n v="316.64"/>
    <n v="84.39"/>
    <n v="3.8"/>
    <n v="0"/>
  </r>
  <r>
    <n v="202208"/>
    <x v="103"/>
    <s v="生产部"/>
    <s v="主任级以下"/>
    <s v="DF-3352"/>
    <s v="普工"/>
    <s v="2021/05/26"/>
    <n v="0"/>
    <x v="1"/>
    <n v="1900"/>
    <n v="5845.93"/>
    <n v="316.64"/>
    <n v="84.39"/>
    <n v="3.8"/>
    <n v="0"/>
  </r>
  <r>
    <n v="202208"/>
    <x v="104"/>
    <s v="售后服务部"/>
    <s v="主任级以下"/>
    <s v="DF-3338"/>
    <s v="机械服务工程师（成都）"/>
    <s v="2021/05/10"/>
    <n v="0"/>
    <x v="1"/>
    <n v="3128"/>
    <n v="8601.1"/>
    <n v="491.28"/>
    <n v="81.42"/>
    <n v="16.28"/>
    <n v="0"/>
  </r>
  <r>
    <n v="202208"/>
    <x v="105"/>
    <s v="销售部"/>
    <s v="主任级以下"/>
    <s v="DF-3340"/>
    <s v="市场专员"/>
    <s v="2021/05/10"/>
    <n v="0"/>
    <x v="1"/>
    <n v="2760"/>
    <n v="8447"/>
    <n v="316.64"/>
    <n v="84.39"/>
    <n v="3.8"/>
    <n v="0"/>
  </r>
  <r>
    <n v="202208"/>
    <x v="106"/>
    <s v="生产部"/>
    <s v="主任级以下"/>
    <s v="DF-3336"/>
    <s v="生产文员"/>
    <s v="2021/05/07"/>
    <n v="0"/>
    <x v="1"/>
    <n v="1900"/>
    <n v="3934.9"/>
    <n v="316.64"/>
    <n v="84.39"/>
    <n v="3.8"/>
    <n v="0"/>
  </r>
  <r>
    <n v="202208"/>
    <x v="107"/>
    <s v="核价管理部"/>
    <s v="主任级"/>
    <s v="DF-3357"/>
    <s v="核价主管"/>
    <s v="2021/06/01"/>
    <n v="0"/>
    <x v="1"/>
    <n v="3850"/>
    <n v="8910.5"/>
    <n v="316.64"/>
    <n v="84.39"/>
    <n v="3.8"/>
    <n v="95"/>
  </r>
  <r>
    <n v="202208"/>
    <x v="108"/>
    <s v="人力资源部"/>
    <s v="主任级以下"/>
    <s v="DF-3362"/>
    <s v="人力资源专员"/>
    <s v="2021/06/03"/>
    <n v="0"/>
    <x v="1"/>
    <n v="2090"/>
    <n v="5730.2"/>
    <n v="316.64"/>
    <n v="84.39"/>
    <n v="3.8"/>
    <n v="0"/>
  </r>
  <r>
    <n v="202208"/>
    <x v="109"/>
    <s v="售后服务部"/>
    <s v="主任级以下"/>
    <s v="DF-3369"/>
    <s v="机械服务工程师"/>
    <s v="2021/06/08"/>
    <n v="0"/>
    <x v="1"/>
    <n v="3128"/>
    <n v="8747.7199999999993"/>
    <n v="491.28"/>
    <n v="81.42"/>
    <n v="16.28"/>
    <n v="0"/>
  </r>
  <r>
    <n v="202208"/>
    <x v="110"/>
    <s v="售后服务部"/>
    <s v="主任级以下"/>
    <s v="DF-3360"/>
    <s v="现场装配技师"/>
    <s v="2021/06/03"/>
    <n v="0"/>
    <x v="1"/>
    <n v="2332"/>
    <n v="7052.17"/>
    <n v="316.64"/>
    <n v="84.39"/>
    <n v="3.8"/>
    <n v="0"/>
  </r>
  <r>
    <n v="202208"/>
    <x v="111"/>
    <s v="物控部"/>
    <s v="主任级以下"/>
    <s v="DF-3388"/>
    <s v="采购专员"/>
    <s v="2021/06/25"/>
    <n v="0"/>
    <x v="1"/>
    <n v="2312"/>
    <n v="6451.41"/>
    <n v="316.64"/>
    <n v="84.39"/>
    <n v="3.8"/>
    <n v="0"/>
  </r>
  <r>
    <n v="202208"/>
    <x v="112"/>
    <s v="物控部"/>
    <s v="主任级以下"/>
    <s v="DF-3365"/>
    <s v="计划专员"/>
    <s v="2021/06/07"/>
    <n v="0"/>
    <x v="1"/>
    <n v="1958"/>
    <n v="5248.68"/>
    <n v="316.64"/>
    <n v="84.39"/>
    <n v="3.8"/>
    <n v="0"/>
  </r>
  <r>
    <n v="202208"/>
    <x v="113"/>
    <s v="研发部"/>
    <s v="主任级以下"/>
    <s v="DF-3367"/>
    <s v="机械工程师"/>
    <s v="2021/06/07"/>
    <n v="0"/>
    <x v="1"/>
    <n v="3471"/>
    <n v="8208.2000000000007"/>
    <n v="316.64"/>
    <n v="84.39"/>
    <n v="3.8"/>
    <n v="0"/>
  </r>
  <r>
    <n v="202208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8"/>
    <x v="135"/>
    <s v="核价管理部"/>
    <s v="主任级以下"/>
    <s v="DF-3401"/>
    <s v="核价专员"/>
    <s v="2021/07/06"/>
    <n v="0"/>
    <x v="1"/>
    <n v="2642"/>
    <n v="6922"/>
    <n v="316.64"/>
    <n v="84.39"/>
    <n v="3.8"/>
    <n v="0"/>
  </r>
  <r>
    <n v="202208"/>
    <x v="136"/>
    <s v="生产部"/>
    <s v="主任级以下"/>
    <s v="DF-3399"/>
    <s v="质检员"/>
    <s v="2021/07/02"/>
    <s v="计时工人"/>
    <x v="1"/>
    <n v="2120"/>
    <n v="7382.76"/>
    <n v="316.64"/>
    <n v="84.39"/>
    <n v="3.8"/>
    <n v="0"/>
  </r>
  <r>
    <n v="202208"/>
    <x v="137"/>
    <s v="核价管理部"/>
    <s v="主任级以下"/>
    <s v="DF-3478"/>
    <s v="核价工程师"/>
    <s v="2021/08/23"/>
    <n v="0"/>
    <x v="1"/>
    <n v="4800"/>
    <n v="12294.63"/>
    <n v="316.64"/>
    <n v="84.39"/>
    <n v="3.8"/>
    <n v="0"/>
  </r>
  <r>
    <n v="202208"/>
    <x v="138"/>
    <s v="售后服务部"/>
    <s v="主任级以下"/>
    <s v="DF-3479"/>
    <s v="软件工程师储备生"/>
    <s v="2021/08/23"/>
    <n v="0"/>
    <x v="1"/>
    <n v="1900"/>
    <n v="4879.3500000000004"/>
    <n v="316.64"/>
    <n v="84.39"/>
    <n v="3.8"/>
    <n v="0"/>
  </r>
  <r>
    <n v="202208"/>
    <x v="139"/>
    <s v="研发部"/>
    <s v="主任级以下"/>
    <s v="DF-3472"/>
    <s v="电气工程师"/>
    <s v="2021/08/17"/>
    <n v="0"/>
    <x v="1"/>
    <n v="4738"/>
    <n v="10573.6"/>
    <n v="316.64"/>
    <n v="84.39"/>
    <n v="3.8"/>
    <n v="0"/>
  </r>
  <r>
    <n v="202208"/>
    <x v="140"/>
    <s v="销售部"/>
    <s v="主任级以下"/>
    <s v="DF-3471"/>
    <s v="进口专员"/>
    <s v="2021/08/16"/>
    <n v="0"/>
    <x v="1"/>
    <n v="2532"/>
    <n v="8070.41"/>
    <n v="316.64"/>
    <n v="84.39"/>
    <n v="3.8"/>
    <n v="0"/>
  </r>
  <r>
    <n v="202208"/>
    <x v="141"/>
    <s v="生产部"/>
    <s v="主任级以下"/>
    <s v="DF-3469"/>
    <s v="质检员"/>
    <s v="2021/08/12"/>
    <s v="计时工人"/>
    <x v="1"/>
    <n v="2120"/>
    <n v="7117.93"/>
    <n v="316.64"/>
    <n v="84.39"/>
    <n v="3.8"/>
    <n v="0"/>
  </r>
  <r>
    <n v="202208"/>
    <x v="142"/>
    <s v="生产部"/>
    <s v="主任级以下"/>
    <s v="DF-3466"/>
    <s v="质检员"/>
    <s v="2021/08/11"/>
    <s v="计时工人"/>
    <x v="1"/>
    <n v="2120"/>
    <n v="6504.71"/>
    <n v="316.64"/>
    <n v="84.39"/>
    <n v="3.8"/>
    <n v="0"/>
  </r>
  <r>
    <n v="202208"/>
    <x v="143"/>
    <s v="生产部"/>
    <s v="主任级以下"/>
    <s v="DF-3449"/>
    <s v="电气装配储备生"/>
    <s v="2021/08/03"/>
    <s v="计时工人"/>
    <x v="0"/>
    <n v="1900"/>
    <n v="4622.8100000000004"/>
    <n v="0"/>
    <n v="0"/>
    <n v="0"/>
    <n v="0"/>
  </r>
  <r>
    <n v="202208"/>
    <x v="154"/>
    <s v="研发部"/>
    <s v="主任级以下"/>
    <s v="DF-3495"/>
    <s v="电气工程师"/>
    <s v="2021/09/07"/>
    <n v="0"/>
    <x v="1"/>
    <n v="3730"/>
    <n v="8383.4"/>
    <n v="316.64"/>
    <n v="84.39"/>
    <n v="3.8"/>
    <n v="95"/>
  </r>
  <r>
    <n v="202208"/>
    <x v="155"/>
    <s v="研发部"/>
    <s v="主任级以下"/>
    <s v="DF-3496"/>
    <s v="机械工程师"/>
    <s v="2021/09/09"/>
    <n v="0"/>
    <x v="1"/>
    <n v="3326"/>
    <n v="7801.8"/>
    <n v="316.64"/>
    <n v="84.39"/>
    <n v="3.8"/>
    <n v="0"/>
  </r>
  <r>
    <n v="202208"/>
    <x v="156"/>
    <s v="研发部"/>
    <s v="主任级以下"/>
    <s v="DF-3500"/>
    <s v="电气工程师"/>
    <s v="2021/09/13"/>
    <n v="0"/>
    <x v="1"/>
    <n v="4738"/>
    <n v="11211.52"/>
    <n v="316.64"/>
    <n v="84.39"/>
    <n v="3.8"/>
    <n v="0"/>
  </r>
  <r>
    <n v="202208"/>
    <x v="157"/>
    <s v="研发部"/>
    <s v="主任级以下"/>
    <s v="DF-3501"/>
    <s v="机械工程师"/>
    <s v="2021/09/13"/>
    <n v="0"/>
    <x v="1"/>
    <n v="3730"/>
    <n v="8668"/>
    <n v="316.64"/>
    <n v="84.39"/>
    <n v="3.8"/>
    <n v="100"/>
  </r>
  <r>
    <n v="202208"/>
    <x v="161"/>
    <s v="物控部"/>
    <s v="主任级以下"/>
    <s v="DF-2615"/>
    <s v="计划主管"/>
    <s v="2021/10/13"/>
    <n v="0"/>
    <x v="1"/>
    <n v="3181"/>
    <n v="6357.13"/>
    <n v="316.64"/>
    <n v="84.39"/>
    <n v="3.8"/>
    <n v="0"/>
  </r>
  <r>
    <n v="202208"/>
    <x v="162"/>
    <s v="生产部"/>
    <s v="主任级以下"/>
    <s v="DF-3156"/>
    <s v="机械助理工程师"/>
    <s v="2020/08/03"/>
    <n v="0"/>
    <x v="1"/>
    <n v="1900"/>
    <n v="9846.92"/>
    <n v="316.64"/>
    <n v="84.39"/>
    <n v="3.8"/>
    <n v="0"/>
  </r>
  <r>
    <n v="202208"/>
    <x v="163"/>
    <s v="研发部"/>
    <s v="主任级以下"/>
    <s v="DF-3564"/>
    <s v="PLM专员"/>
    <s v="2021/11/22"/>
    <n v="0"/>
    <x v="1"/>
    <n v="2311"/>
    <n v="6180.4"/>
    <n v="316.64"/>
    <n v="84.39"/>
    <n v="3.8"/>
    <n v="0"/>
  </r>
  <r>
    <n v="202208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8"/>
    <x v="166"/>
    <s v="销售部"/>
    <s v="主任级以下"/>
    <s v="DF-3574"/>
    <s v="销售经理"/>
    <s v="2021/12/22"/>
    <n v="0"/>
    <x v="1"/>
    <n v="3850"/>
    <n v="11076.6"/>
    <n v="316.64"/>
    <n v="84.39"/>
    <n v="3.8"/>
    <n v="0"/>
  </r>
  <r>
    <n v="202208"/>
    <x v="167"/>
    <s v="生产部"/>
    <s v="主任级以下"/>
    <s v="DF-3569"/>
    <s v="售后仓管"/>
    <s v="2021/12/01"/>
    <n v="0"/>
    <x v="1"/>
    <n v="1900"/>
    <n v="5691.63"/>
    <n v="316.64"/>
    <n v="84.39"/>
    <n v="3.8"/>
    <n v="0"/>
  </r>
  <r>
    <n v="202208"/>
    <x v="239"/>
    <s v="生产部"/>
    <s v="主任级以下"/>
    <s v="DF-3581"/>
    <s v="装配电工学徒"/>
    <s v="2022/02/17"/>
    <s v="计时工人"/>
    <x v="1"/>
    <n v="1900"/>
    <n v="3841.53"/>
    <n v="316.64"/>
    <n v="84.39"/>
    <n v="3.8"/>
    <n v="0"/>
  </r>
  <r>
    <n v="202208"/>
    <x v="240"/>
    <s v="销售部"/>
    <s v="主任级以下"/>
    <s v="DF-3587"/>
    <s v="区域销售经理"/>
    <s v="2022/03/30"/>
    <n v="0"/>
    <x v="1"/>
    <n v="3850"/>
    <n v="7961"/>
    <n v="0"/>
    <n v="0"/>
    <n v="0"/>
    <n v="0"/>
  </r>
  <r>
    <n v="202208"/>
    <x v="172"/>
    <s v="生产部"/>
    <s v="主任级以下"/>
    <s v="DF-2438"/>
    <s v="仓库主管"/>
    <s v="2017/06/16"/>
    <n v="0"/>
    <x v="1"/>
    <n v="2860"/>
    <n v="7655.5"/>
    <n v="316.64"/>
    <n v="84.39"/>
    <n v="3.8"/>
    <n v="300"/>
  </r>
  <r>
    <n v="202208"/>
    <x v="241"/>
    <s v="销售部"/>
    <s v="总监级"/>
    <s v="DF-3591"/>
    <s v="区域销售总监"/>
    <s v="2022/04/24"/>
    <n v="0"/>
    <x v="0"/>
    <n v="5500"/>
    <n v="15635"/>
    <n v="316.64"/>
    <n v="84.39"/>
    <n v="3.8"/>
    <n v="0"/>
  </r>
  <r>
    <n v="202208"/>
    <x v="242"/>
    <s v="财务部"/>
    <s v="主任级以下"/>
    <s v="DF-3589"/>
    <s v="会计高级专员"/>
    <s v="2022/04/06"/>
    <n v="0"/>
    <x v="0"/>
    <n v="3214"/>
    <n v="7712"/>
    <n v="316.64"/>
    <n v="84.39"/>
    <n v="3.8"/>
    <n v="700"/>
  </r>
  <r>
    <n v="202208"/>
    <x v="243"/>
    <s v="研发部"/>
    <s v="主任级以下"/>
    <s v="DF-3589"/>
    <s v="软件助理工程师"/>
    <s v="2022/05/17"/>
    <n v="0"/>
    <x v="0"/>
    <n v="2218"/>
    <n v="5385.33"/>
    <n v="316.64"/>
    <n v="84.39"/>
    <n v="3.8"/>
    <n v="0"/>
  </r>
  <r>
    <n v="202208"/>
    <x v="57"/>
    <s v="售后服务部"/>
    <s v="主任级以下"/>
    <s v="DF-3119"/>
    <s v="机械服务助理工程师"/>
    <s v="2020/05/07"/>
    <n v="0"/>
    <x v="0"/>
    <n v="2250"/>
    <n v="9465.52"/>
    <n v="0"/>
    <n v="0"/>
    <n v="0"/>
    <n v="0"/>
  </r>
  <r>
    <n v="202208"/>
    <x v="249"/>
    <s v="销售部"/>
    <s v="主任级以下"/>
    <s v="DF-3620"/>
    <s v="区域销售经理"/>
    <s v="2022/06/02"/>
    <n v="0"/>
    <x v="0"/>
    <n v="3850"/>
    <n v="7600"/>
    <n v="316.64"/>
    <n v="84.39"/>
    <n v="3.8"/>
    <n v="0"/>
  </r>
  <r>
    <n v="202208"/>
    <x v="250"/>
    <s v="销售部"/>
    <s v="主任级以下"/>
    <s v="DF-3619"/>
    <s v="区域销售经理"/>
    <s v="2022/06/02"/>
    <n v="0"/>
    <x v="0"/>
    <n v="3850"/>
    <n v="8229"/>
    <n v="316.64"/>
    <n v="84.39"/>
    <n v="3.8"/>
    <n v="0"/>
  </r>
  <r>
    <n v="202208"/>
    <x v="251"/>
    <s v="生产部"/>
    <s v="主任级以下"/>
    <s v="DF-3635"/>
    <s v="质检员"/>
    <d v="2022-08-09T00:00:00"/>
    <n v="0"/>
    <x v="27"/>
    <n v="2120"/>
    <n v="4852.26"/>
    <n v="316.64"/>
    <n v="84.39"/>
    <n v="3.8"/>
    <n v="0"/>
  </r>
  <r>
    <n v="202208"/>
    <x v="252"/>
    <s v="生产部"/>
    <s v="主任级以下"/>
    <s v="DF-3633"/>
    <s v="普工"/>
    <d v="2022-08-06T00:00:00"/>
    <n v="0"/>
    <x v="27"/>
    <n v="1900"/>
    <n v="4081.1"/>
    <n v="316.64"/>
    <n v="84.39"/>
    <n v="3.8"/>
    <n v="0"/>
  </r>
  <r>
    <n v="202208"/>
    <x v="253"/>
    <s v="物控部"/>
    <s v="主任级以下"/>
    <s v="DF-3631"/>
    <s v="战略采购"/>
    <s v="2022/08/04"/>
    <n v="0"/>
    <x v="27"/>
    <n v="3181"/>
    <n v="6956.02"/>
    <n v="316.64"/>
    <n v="84.39"/>
    <n v="3.8"/>
    <n v="0"/>
  </r>
  <r>
    <n v="202208"/>
    <x v="168"/>
    <s v="生产部"/>
    <s v="主任级以下"/>
    <s v="DF-2695"/>
    <s v="现场装配技师"/>
    <s v="2018/03/15"/>
    <s v="计件+计时"/>
    <x v="1"/>
    <n v="2363"/>
    <n v="7125.94"/>
    <n v="316.64"/>
    <n v="84.39"/>
    <n v="3.8"/>
    <n v="0"/>
  </r>
  <r>
    <n v="202208"/>
    <x v="169"/>
    <s v="生产部"/>
    <s v="主任级以下"/>
    <s v="DF-2755"/>
    <s v="现场装配技师"/>
    <s v="2018/05/02"/>
    <s v="计件+计时"/>
    <x v="1"/>
    <n v="2363"/>
    <n v="6574.11"/>
    <n v="316.64"/>
    <n v="84.39"/>
    <n v="3.8"/>
    <n v="0"/>
  </r>
  <r>
    <n v="202208"/>
    <x v="170"/>
    <s v="生产部"/>
    <s v="主任级以下"/>
    <s v="DF-3139"/>
    <s v="现场装配技师"/>
    <s v="2020/07/01"/>
    <s v="计件+计时"/>
    <x v="0"/>
    <n v="2363"/>
    <n v="6775.94"/>
    <n v="316.64"/>
    <n v="84.39"/>
    <n v="3.8"/>
    <n v="0"/>
  </r>
  <r>
    <n v="202208"/>
    <x v="171"/>
    <s v="生产部"/>
    <s v="主任级以下"/>
    <s v="DF-2975"/>
    <s v="现场装配技师"/>
    <s v="2019/07/15"/>
    <s v="计件+计时"/>
    <x v="0"/>
    <n v="2363"/>
    <n v="6668.7"/>
    <n v="316.64"/>
    <n v="84.39"/>
    <n v="3.8"/>
    <n v="0"/>
  </r>
  <r>
    <n v="202208"/>
    <x v="173"/>
    <s v="生产部"/>
    <s v="主任级以下"/>
    <s v="DF-2614"/>
    <s v="仓管员"/>
    <s v="2017/11/27"/>
    <s v="计件工人"/>
    <x v="0"/>
    <n v="1900"/>
    <n v="5447.38"/>
    <n v="316.64"/>
    <n v="84.39"/>
    <n v="3.8"/>
    <n v="0"/>
  </r>
  <r>
    <n v="202208"/>
    <x v="174"/>
    <s v="生产部"/>
    <s v="主任级以下"/>
    <s v="DF-0354"/>
    <s v="装配电工班长"/>
    <s v="2006/10/21"/>
    <s v="计件工人"/>
    <x v="1"/>
    <n v="1900"/>
    <n v="8188.49"/>
    <n v="316.64"/>
    <n v="84.39"/>
    <n v="3.8"/>
    <n v="0"/>
  </r>
  <r>
    <n v="202208"/>
    <x v="175"/>
    <s v="生产部"/>
    <s v="主任级以下"/>
    <s v="DF-0226"/>
    <s v="装配钳工"/>
    <s v="2003/01/08"/>
    <s v="计件工人"/>
    <x v="1"/>
    <n v="1900"/>
    <n v="8045.05"/>
    <n v="316.64"/>
    <n v="84.39"/>
    <n v="3.8"/>
    <n v="0"/>
  </r>
  <r>
    <n v="202208"/>
    <x v="176"/>
    <s v="生产部"/>
    <s v="主任级以下"/>
    <s v="DF-2363"/>
    <s v="装配钳工班长"/>
    <s v="2017/02/27"/>
    <s v="计件工人"/>
    <x v="1"/>
    <n v="1900"/>
    <n v="10361.25"/>
    <n v="316.64"/>
    <n v="84.39"/>
    <n v="3.8"/>
    <n v="0"/>
  </r>
  <r>
    <n v="202208"/>
    <x v="177"/>
    <s v="生产部"/>
    <s v="主任级以下"/>
    <s v="DF-2451"/>
    <s v="装配电工班长"/>
    <s v="2017/06/26"/>
    <s v="计件工人"/>
    <x v="1"/>
    <n v="1900"/>
    <n v="8609.2099999999991"/>
    <n v="316.64"/>
    <n v="84.39"/>
    <n v="3.8"/>
    <n v="0"/>
  </r>
  <r>
    <n v="202208"/>
    <x v="178"/>
    <s v="生产部"/>
    <s v="主任级以下"/>
    <s v="DF-2611"/>
    <s v="装配钳工"/>
    <s v="2017/11/22"/>
    <s v="计件工人"/>
    <x v="1"/>
    <n v="1900"/>
    <n v="7670.42"/>
    <n v="316.64"/>
    <n v="84.39"/>
    <n v="3.8"/>
    <n v="0"/>
  </r>
  <r>
    <n v="202208"/>
    <x v="179"/>
    <s v="生产部"/>
    <s v="主任级以下"/>
    <s v="DF-2736"/>
    <s v="装配钳工"/>
    <s v="2018/04/21"/>
    <s v="计件工人"/>
    <x v="0"/>
    <n v="1900"/>
    <n v="6797.43"/>
    <n v="316.64"/>
    <n v="84.39"/>
    <n v="3.8"/>
    <n v="0"/>
  </r>
  <r>
    <n v="202208"/>
    <x v="180"/>
    <s v="生产部"/>
    <s v="主任级以下"/>
    <s v="DF-2673"/>
    <s v="装配电工"/>
    <s v="2018/03/05"/>
    <s v="计件工人"/>
    <x v="1"/>
    <n v="1900"/>
    <n v="7626.61"/>
    <n v="316.64"/>
    <n v="84.39"/>
    <n v="3.8"/>
    <n v="0"/>
  </r>
  <r>
    <n v="202208"/>
    <x v="181"/>
    <s v="生产部"/>
    <s v="主任级以下"/>
    <s v="DF-2756"/>
    <s v="装配钳工"/>
    <s v="2018/05/02"/>
    <s v="计件工人"/>
    <x v="0"/>
    <n v="1900"/>
    <n v="13396.38"/>
    <n v="316.64"/>
    <n v="84.39"/>
    <n v="3.8"/>
    <n v="0"/>
  </r>
  <r>
    <n v="202208"/>
    <x v="182"/>
    <s v="生产部"/>
    <s v="主任级以下"/>
    <s v="DF-2786"/>
    <s v="装配钳工班长"/>
    <s v="2018/06/12"/>
    <s v="计件工人"/>
    <x v="1"/>
    <n v="1900"/>
    <n v="10643.11"/>
    <n v="316.64"/>
    <n v="84.39"/>
    <n v="3.8"/>
    <n v="0"/>
  </r>
  <r>
    <n v="202208"/>
    <x v="183"/>
    <s v="生产部"/>
    <s v="主任级以下"/>
    <s v="DF-2789"/>
    <s v="装配电工"/>
    <s v="2018/06/26"/>
    <s v="计件工人"/>
    <x v="1"/>
    <n v="1900"/>
    <n v="7665.43"/>
    <n v="316.64"/>
    <n v="84.39"/>
    <n v="3.8"/>
    <n v="0"/>
  </r>
  <r>
    <n v="202208"/>
    <x v="184"/>
    <s v="生产部"/>
    <s v="主任级以下"/>
    <s v="DF-2864"/>
    <s v="装配电工"/>
    <s v="2018/11/09"/>
    <s v="计件工人"/>
    <x v="1"/>
    <n v="1900"/>
    <n v="7147.98"/>
    <n v="316.64"/>
    <n v="84.39"/>
    <n v="3.8"/>
    <n v="0"/>
  </r>
  <r>
    <n v="202208"/>
    <x v="185"/>
    <s v="生产部"/>
    <s v="主任级以下"/>
    <s v="DF-2907"/>
    <s v="装配电工学徒"/>
    <s v="2019/03/06"/>
    <s v="计件工人"/>
    <x v="1"/>
    <n v="1900"/>
    <n v="7093.79"/>
    <n v="316.64"/>
    <n v="84.39"/>
    <n v="3.8"/>
    <n v="0"/>
  </r>
  <r>
    <n v="202208"/>
    <x v="186"/>
    <s v="生产部"/>
    <s v="主任级以下"/>
    <s v="DF-2909"/>
    <s v="仓管员"/>
    <s v="2019/03/11"/>
    <s v="计件工人"/>
    <x v="1"/>
    <n v="1900"/>
    <n v="6054.67"/>
    <n v="316.64"/>
    <n v="84.39"/>
    <n v="3.8"/>
    <n v="0"/>
  </r>
  <r>
    <n v="202208"/>
    <x v="187"/>
    <s v="生产部"/>
    <s v="主任级以下"/>
    <s v="DF-2913"/>
    <s v="装配钳工班长"/>
    <s v="2019/03/14"/>
    <s v="计件工人"/>
    <x v="1"/>
    <n v="1900"/>
    <n v="9034.4500000000007"/>
    <n v="316.64"/>
    <n v="84.39"/>
    <n v="3.8"/>
    <n v="0"/>
  </r>
  <r>
    <n v="202208"/>
    <x v="188"/>
    <s v="生产部"/>
    <s v="主任级以下"/>
    <s v="DF-2940"/>
    <s v="仓管员"/>
    <s v="2019/05/14"/>
    <s v="计件工人"/>
    <x v="1"/>
    <n v="1900"/>
    <n v="5666.98"/>
    <n v="316.64"/>
    <n v="84.39"/>
    <n v="3.8"/>
    <n v="0"/>
  </r>
  <r>
    <n v="202208"/>
    <x v="189"/>
    <s v="生产部"/>
    <s v="主任级以下"/>
    <s v="DF-2970"/>
    <s v="装配电工"/>
    <s v="2019/07/02"/>
    <s v="计件工人"/>
    <x v="1"/>
    <n v="1900"/>
    <n v="6765.95"/>
    <n v="316.64"/>
    <n v="84.39"/>
    <n v="3.8"/>
    <n v="385"/>
  </r>
  <r>
    <n v="202208"/>
    <x v="190"/>
    <s v="生产部"/>
    <s v="主任级以下"/>
    <s v="DF-3052"/>
    <s v="装配电工"/>
    <s v="2019/11/15"/>
    <s v="计件工人"/>
    <x v="1"/>
    <n v="1900"/>
    <n v="6655.78"/>
    <n v="316.64"/>
    <n v="84.39"/>
    <n v="3.8"/>
    <n v="0"/>
  </r>
  <r>
    <n v="202208"/>
    <x v="191"/>
    <s v="生产部"/>
    <s v="主任级以下"/>
    <s v="DF-3076"/>
    <s v="装配电工"/>
    <s v="2020/02/24"/>
    <s v="计件工人"/>
    <x v="1"/>
    <n v="1900"/>
    <n v="7403.96"/>
    <n v="316.64"/>
    <n v="84.39"/>
    <n v="3.8"/>
    <n v="0"/>
  </r>
  <r>
    <n v="202208"/>
    <x v="192"/>
    <s v="生产部"/>
    <s v="主任级以下"/>
    <s v="DF-3121"/>
    <s v="仓管员"/>
    <s v="2020/05/08"/>
    <s v="计件工人"/>
    <x v="1"/>
    <n v="1900"/>
    <n v="6260.45"/>
    <n v="316.64"/>
    <n v="84.39"/>
    <n v="3.8"/>
    <n v="0"/>
  </r>
  <r>
    <n v="202208"/>
    <x v="193"/>
    <s v="生产部"/>
    <s v="主任级以下"/>
    <s v="DF-3126"/>
    <s v="装配钳工"/>
    <s v="2020/05/29"/>
    <s v="计件工人"/>
    <x v="0"/>
    <n v="1900"/>
    <n v="5683.54"/>
    <n v="316.64"/>
    <n v="84.39"/>
    <n v="3.8"/>
    <n v="0"/>
  </r>
  <r>
    <n v="202208"/>
    <x v="194"/>
    <s v="生产部"/>
    <s v="主任级以下"/>
    <s v="DF-3130"/>
    <s v="测试技师"/>
    <s v="2020/06/12"/>
    <s v="计件工人"/>
    <x v="0"/>
    <n v="1900"/>
    <n v="6504.26"/>
    <n v="316.64"/>
    <n v="84.39"/>
    <n v="3.8"/>
    <n v="0"/>
  </r>
  <r>
    <n v="202208"/>
    <x v="195"/>
    <s v="生产部"/>
    <s v="主任级以下"/>
    <s v="DF-3134"/>
    <s v="仓管员"/>
    <s v="2020/06/28"/>
    <s v="计件工人"/>
    <x v="1"/>
    <n v="1900"/>
    <n v="7659.31"/>
    <n v="316.64"/>
    <n v="84.39"/>
    <n v="3.8"/>
    <n v="0"/>
  </r>
  <r>
    <n v="202208"/>
    <x v="196"/>
    <s v="生产部"/>
    <s v="主任级以下"/>
    <s v="DF-3140"/>
    <s v="测试技师"/>
    <s v="2020/07/01"/>
    <s v="计件工人"/>
    <x v="1"/>
    <n v="1900"/>
    <n v="5950.44"/>
    <n v="316.64"/>
    <n v="84.39"/>
    <n v="3.8"/>
    <n v="100"/>
  </r>
  <r>
    <n v="202208"/>
    <x v="197"/>
    <s v="生产部"/>
    <s v="主任级以下"/>
    <s v="DF-3171"/>
    <s v="装配钳工"/>
    <s v="2020/08/31"/>
    <s v="计件工人"/>
    <x v="1"/>
    <n v="1900"/>
    <n v="7395.99"/>
    <n v="316.64"/>
    <n v="84.39"/>
    <n v="3.8"/>
    <n v="0"/>
  </r>
  <r>
    <n v="202208"/>
    <x v="198"/>
    <s v="生产部"/>
    <s v="主任级以下"/>
    <s v="DF-3166"/>
    <s v="装配钳工"/>
    <s v="2020/08/13"/>
    <s v="计件工人"/>
    <x v="1"/>
    <n v="1900"/>
    <n v="6777.94"/>
    <n v="316.64"/>
    <n v="84.39"/>
    <n v="3.8"/>
    <n v="0"/>
  </r>
  <r>
    <n v="202208"/>
    <x v="199"/>
    <s v="生产部"/>
    <s v="主任级以下"/>
    <s v="DF-3180"/>
    <s v="装配钳工"/>
    <s v="2020/09/21"/>
    <s v="计件工人"/>
    <x v="1"/>
    <n v="1900"/>
    <n v="8108.07"/>
    <n v="316.64"/>
    <n v="84.39"/>
    <n v="3.8"/>
    <n v="0"/>
  </r>
  <r>
    <n v="202208"/>
    <x v="200"/>
    <s v="生产部"/>
    <s v="主任级以下"/>
    <s v="DF-3177"/>
    <s v="装配钳工"/>
    <s v="2020/09/14"/>
    <s v="计件工人"/>
    <x v="1"/>
    <n v="1900"/>
    <n v="6694.74"/>
    <n v="316.64"/>
    <n v="84.39"/>
    <n v="3.8"/>
    <n v="0"/>
  </r>
  <r>
    <n v="202208"/>
    <x v="201"/>
    <s v="生产部"/>
    <s v="主任级以下"/>
    <s v="DF-3188"/>
    <s v="装配钳工"/>
    <s v="2020/10/12"/>
    <s v="计件工人"/>
    <x v="1"/>
    <n v="1900"/>
    <n v="6957.24"/>
    <n v="316.64"/>
    <n v="84.39"/>
    <n v="3.8"/>
    <n v="0"/>
  </r>
  <r>
    <n v="202208"/>
    <x v="202"/>
    <s v="生产部"/>
    <s v="主任级以下"/>
    <s v="DF-3190"/>
    <s v="装配电工学徒"/>
    <s v="2020/10/16"/>
    <s v="计件工人"/>
    <x v="1"/>
    <n v="1900"/>
    <n v="6007.1"/>
    <n v="316.64"/>
    <n v="84.39"/>
    <n v="3.8"/>
    <n v="0"/>
  </r>
  <r>
    <n v="202208"/>
    <x v="203"/>
    <s v="生产部"/>
    <s v="主任级以下"/>
    <s v="DF-3191"/>
    <s v="装配钳工班长"/>
    <s v="2020/10/16"/>
    <s v="计件工人"/>
    <x v="0"/>
    <n v="1900"/>
    <n v="9815.23"/>
    <n v="316.64"/>
    <n v="84.39"/>
    <n v="3.8"/>
    <n v="0"/>
  </r>
  <r>
    <n v="202208"/>
    <x v="204"/>
    <s v="生产部"/>
    <s v="主任级以下"/>
    <s v="DF-2100"/>
    <s v="测试班长"/>
    <s v="2015/06/25"/>
    <s v="计件工人"/>
    <x v="1"/>
    <n v="1900"/>
    <n v="9006.41"/>
    <n v="316.64"/>
    <n v="84.39"/>
    <n v="3.8"/>
    <n v="0"/>
  </r>
  <r>
    <n v="202208"/>
    <x v="205"/>
    <s v="生产部"/>
    <s v="主任级以下"/>
    <s v="DF-2441"/>
    <s v="测试技师"/>
    <s v="2017/06/20"/>
    <s v="计件工人"/>
    <x v="1"/>
    <n v="1900"/>
    <n v="7338.28"/>
    <n v="316.64"/>
    <n v="84.39"/>
    <n v="3.8"/>
    <n v="95"/>
  </r>
  <r>
    <n v="202208"/>
    <x v="206"/>
    <s v="生产部"/>
    <s v="主任级以下"/>
    <s v="DF-2804"/>
    <s v="测试技师"/>
    <s v="2018/07/02"/>
    <s v="计件工人"/>
    <x v="1"/>
    <n v="1900"/>
    <n v="6539.4"/>
    <n v="316.64"/>
    <n v="84.39"/>
    <n v="3.8"/>
    <n v="0"/>
  </r>
  <r>
    <n v="202208"/>
    <x v="207"/>
    <s v="生产部"/>
    <s v="主任级以下"/>
    <s v="DF-2910"/>
    <s v="测试技师"/>
    <s v="2019/03/11"/>
    <s v="计件工人"/>
    <x v="1"/>
    <n v="1900"/>
    <n v="7161.64"/>
    <n v="316.64"/>
    <n v="84.39"/>
    <n v="3.8"/>
    <n v="0"/>
  </r>
  <r>
    <n v="202208"/>
    <x v="208"/>
    <s v="生产部"/>
    <s v="主任级以下"/>
    <s v="DF-3232"/>
    <s v="装配钳工"/>
    <s v="2020/12/24"/>
    <s v="计件工人"/>
    <x v="1"/>
    <n v="1900"/>
    <n v="7658.16"/>
    <n v="316.64"/>
    <n v="84.39"/>
    <n v="3.8"/>
    <n v="0"/>
  </r>
  <r>
    <n v="202208"/>
    <x v="209"/>
    <s v="生产部"/>
    <s v="主任级以下"/>
    <s v="DF-3229"/>
    <s v="装配钳工"/>
    <s v="2020/12/21"/>
    <s v="计件工人"/>
    <x v="1"/>
    <n v="1900"/>
    <n v="3597.87"/>
    <n v="316.64"/>
    <n v="84.39"/>
    <n v="3.8"/>
    <n v="0"/>
  </r>
  <r>
    <n v="202208"/>
    <x v="210"/>
    <s v="生产部"/>
    <s v="主任级以下"/>
    <s v="DF-3245"/>
    <s v="仓管员"/>
    <s v="2021/01/12"/>
    <s v="计件工人"/>
    <x v="1"/>
    <n v="1900"/>
    <n v="6223.38"/>
    <n v="316.64"/>
    <n v="84.39"/>
    <n v="3.8"/>
    <n v="0"/>
  </r>
  <r>
    <n v="202208"/>
    <x v="211"/>
    <s v="生产部"/>
    <s v="主任级以下"/>
    <s v="DF-3252"/>
    <s v="仓管员"/>
    <s v="2021/01/25"/>
    <s v="计件工人"/>
    <x v="1"/>
    <n v="1900"/>
    <n v="5458.42"/>
    <n v="316.64"/>
    <n v="84.39"/>
    <n v="3.8"/>
    <n v="0"/>
  </r>
  <r>
    <n v="202208"/>
    <x v="213"/>
    <s v="生产部"/>
    <s v="主任级以下"/>
    <s v="DF-3287"/>
    <s v="仓管员"/>
    <s v="2021/03/15"/>
    <s v="计件工人"/>
    <x v="0"/>
    <n v="1900"/>
    <n v="5984.34"/>
    <n v="316.64"/>
    <n v="84.39"/>
    <n v="3.8"/>
    <n v="0"/>
  </r>
  <r>
    <n v="202208"/>
    <x v="214"/>
    <s v="生产部"/>
    <s v="主任级以下"/>
    <s v="DF-3274"/>
    <s v="仓管员"/>
    <s v="2021/03/08"/>
    <s v="计件工人"/>
    <x v="1"/>
    <n v="1900"/>
    <n v="5299.88"/>
    <n v="316.64"/>
    <n v="84.39"/>
    <n v="3.8"/>
    <n v="0"/>
  </r>
  <r>
    <n v="202208"/>
    <x v="215"/>
    <s v="生产部"/>
    <s v="主任级以下"/>
    <s v="DF-3273"/>
    <s v="装配电工"/>
    <s v="2021/03/05"/>
    <s v="计件工人"/>
    <x v="0"/>
    <n v="1900"/>
    <n v="6232.72"/>
    <n v="316.64"/>
    <n v="84.39"/>
    <n v="3.8"/>
    <n v="0"/>
  </r>
  <r>
    <n v="202208"/>
    <x v="216"/>
    <s v="生产部"/>
    <s v="主任级以下"/>
    <s v="DF-3272"/>
    <s v="装配电工"/>
    <s v="2021/03/04"/>
    <s v="计件工人"/>
    <x v="1"/>
    <n v="1900"/>
    <n v="6600.05"/>
    <n v="316.64"/>
    <n v="84.39"/>
    <n v="3.8"/>
    <n v="0"/>
  </r>
  <r>
    <n v="202208"/>
    <x v="218"/>
    <s v="生产部"/>
    <s v="主任级以下"/>
    <s v="DF-3311"/>
    <s v="测试技师"/>
    <s v="2021/04/08"/>
    <s v="计件工人"/>
    <x v="1"/>
    <n v="1900"/>
    <n v="5275.43"/>
    <n v="316.64"/>
    <n v="84.39"/>
    <n v="3.8"/>
    <n v="0"/>
  </r>
  <r>
    <n v="202208"/>
    <x v="219"/>
    <s v="生产部"/>
    <s v="主任级以下"/>
    <s v="DF-3349"/>
    <s v="仓管员"/>
    <s v="2021/05/24"/>
    <s v="计件工人"/>
    <x v="1"/>
    <n v="1900"/>
    <n v="5444.59"/>
    <n v="316.64"/>
    <n v="84.39"/>
    <n v="3.8"/>
    <n v="0"/>
  </r>
  <r>
    <n v="202208"/>
    <x v="222"/>
    <s v="生产部"/>
    <s v="主任级以下"/>
    <s v="DF-3261"/>
    <s v="装配钳工"/>
    <s v="2021/02/26"/>
    <s v="计件工人"/>
    <x v="1"/>
    <n v="1900"/>
    <n v="7068.5"/>
    <n v="316.64"/>
    <n v="84.39"/>
    <n v="3.8"/>
    <n v="0"/>
  </r>
  <r>
    <n v="202208"/>
    <x v="223"/>
    <s v="生产部"/>
    <s v="主任级以下"/>
    <s v="DF-3432"/>
    <s v="装配钳工"/>
    <s v="2021/07/17"/>
    <s v="计件工人"/>
    <x v="1"/>
    <n v="1900"/>
    <n v="6619.57"/>
    <n v="316.64"/>
    <n v="84.39"/>
    <n v="3.8"/>
    <n v="0"/>
  </r>
  <r>
    <n v="202208"/>
    <x v="224"/>
    <s v="生产部"/>
    <s v="主任级以下"/>
    <s v="DF-3398"/>
    <s v="装配钳工"/>
    <s v="2021/07/02"/>
    <s v="计件工人"/>
    <x v="1"/>
    <n v="1900"/>
    <n v="7933.61"/>
    <n v="316.64"/>
    <n v="84.39"/>
    <n v="3.8"/>
    <n v="0"/>
  </r>
  <r>
    <n v="202208"/>
    <x v="225"/>
    <s v="生产部"/>
    <s v="主任级以下"/>
    <s v="DF-3397"/>
    <s v="装配钳工"/>
    <s v="2021/07/01"/>
    <s v="计件工人"/>
    <x v="1"/>
    <n v="1900"/>
    <n v="7221.91"/>
    <n v="316.64"/>
    <n v="84.39"/>
    <n v="3.8"/>
    <n v="0"/>
  </r>
  <r>
    <n v="202208"/>
    <x v="226"/>
    <s v="生产部"/>
    <s v="主任级以下"/>
    <s v="DF-3396"/>
    <s v="装配钳工"/>
    <s v="2021/07/01"/>
    <s v="计件工人"/>
    <x v="1"/>
    <n v="1900"/>
    <n v="7686.76"/>
    <n v="316.64"/>
    <n v="84.39"/>
    <n v="3.8"/>
    <n v="0"/>
  </r>
  <r>
    <n v="202208"/>
    <x v="227"/>
    <s v="生产部"/>
    <s v="主任级以下"/>
    <s v="DF-3439"/>
    <s v="装配电工"/>
    <s v="2021/07/29"/>
    <s v="计件工人"/>
    <x v="1"/>
    <n v="1900"/>
    <n v="7011.46"/>
    <n v="316.64"/>
    <n v="84.39"/>
    <n v="3.8"/>
    <n v="0"/>
  </r>
  <r>
    <n v="202208"/>
    <x v="228"/>
    <s v="生产部"/>
    <s v="主任级以下"/>
    <s v="DF-3499"/>
    <s v="装配钳工"/>
    <s v="2021/09/13"/>
    <s v="计件工人"/>
    <x v="1"/>
    <n v="1900"/>
    <n v="6945.07"/>
    <n v="316.64"/>
    <n v="84.39"/>
    <n v="3.8"/>
    <n v="0"/>
  </r>
  <r>
    <n v="202208"/>
    <x v="229"/>
    <s v="生产部"/>
    <s v="主任级以下"/>
    <s v="DF-3511"/>
    <s v="装配钳工"/>
    <s v="2021/09/24"/>
    <s v="计件工人"/>
    <x v="1"/>
    <n v="1900"/>
    <n v="7340.18"/>
    <n v="316.64"/>
    <n v="84.39"/>
    <n v="3.8"/>
    <n v="0"/>
  </r>
  <r>
    <n v="202208"/>
    <x v="230"/>
    <s v="生产部"/>
    <s v="主任级以下"/>
    <s v="DF-3521"/>
    <s v="装配钳工"/>
    <s v="2021/09/30"/>
    <s v="计件工人"/>
    <x v="1"/>
    <n v="1900"/>
    <n v="7040.62"/>
    <n v="316.64"/>
    <n v="84.39"/>
    <n v="3.8"/>
    <n v="0"/>
  </r>
  <r>
    <n v="202208"/>
    <x v="231"/>
    <s v="生产部"/>
    <s v="主任级以下"/>
    <s v="DF-3522"/>
    <s v="装配钳工"/>
    <s v="2021/09/30"/>
    <s v="计件工人"/>
    <x v="1"/>
    <n v="1900"/>
    <n v="7285.02"/>
    <n v="316.64"/>
    <n v="84.39"/>
    <n v="3.8"/>
    <n v="0"/>
  </r>
  <r>
    <n v="202208"/>
    <x v="232"/>
    <s v="生产部"/>
    <s v="主任级以下"/>
    <s v="DF-3553"/>
    <s v="装配钳工"/>
    <s v="2021/10/27"/>
    <s v="计件工人"/>
    <x v="1"/>
    <n v="1900"/>
    <n v="6482.81"/>
    <n v="316.64"/>
    <n v="84.39"/>
    <n v="3.8"/>
    <n v="0"/>
  </r>
  <r>
    <n v="202208"/>
    <x v="233"/>
    <s v="生产部"/>
    <s v="主任级以下"/>
    <s v="DF-3529"/>
    <s v="装配钳工"/>
    <s v="2021/10/12"/>
    <s v="计件工人"/>
    <x v="1"/>
    <n v="1900"/>
    <n v="6420.34"/>
    <n v="316.64"/>
    <n v="84.39"/>
    <n v="3.8"/>
    <n v="0"/>
  </r>
  <r>
    <n v="202208"/>
    <x v="234"/>
    <s v="生产部"/>
    <s v="主任级以下"/>
    <s v="DF-3534"/>
    <s v="装配钳工"/>
    <s v="2021/10/12"/>
    <s v="计件工人"/>
    <x v="1"/>
    <n v="1900"/>
    <n v="6824.3"/>
    <n v="316.64"/>
    <n v="84.39"/>
    <n v="3.8"/>
    <n v="0"/>
  </r>
  <r>
    <n v="202208"/>
    <x v="236"/>
    <s v="生产部"/>
    <s v="主任级以下"/>
    <s v="DF-3394"/>
    <s v="装配电工"/>
    <s v="2021/06/30"/>
    <s v="计件工人"/>
    <x v="1"/>
    <n v="1900"/>
    <n v="6337.62"/>
    <n v="316.64"/>
    <n v="84.39"/>
    <n v="3.8"/>
    <n v="0"/>
  </r>
  <r>
    <n v="202208"/>
    <x v="237"/>
    <s v="生产部"/>
    <s v="主任级以下"/>
    <s v="DF-3393"/>
    <s v="装配电工"/>
    <s v="2021/06/29"/>
    <s v="计件工人"/>
    <x v="1"/>
    <n v="1900"/>
    <n v="6894.03"/>
    <n v="316.64"/>
    <n v="84.39"/>
    <n v="3.8"/>
    <n v="0"/>
  </r>
  <r>
    <n v="202208"/>
    <x v="238"/>
    <s v="生产部"/>
    <s v="主任级以下"/>
    <s v="DF-3361"/>
    <s v="装配电工"/>
    <s v="2021/06/03"/>
    <s v="计件工人"/>
    <x v="1"/>
    <n v="1900"/>
    <n v="7068.99"/>
    <n v="316.64"/>
    <n v="84.39"/>
    <n v="3.8"/>
    <n v="0"/>
  </r>
  <r>
    <n v="202208"/>
    <x v="115"/>
    <s v="生产部"/>
    <s v="主任级以下"/>
    <s v="DF-3443"/>
    <s v="装配电工学徒"/>
    <s v="2021/07/30"/>
    <s v="计件工人"/>
    <x v="1"/>
    <n v="1900"/>
    <n v="6673.78"/>
    <n v="316.64"/>
    <n v="84.39"/>
    <n v="3.8"/>
    <n v="0"/>
  </r>
  <r>
    <n v="202208"/>
    <x v="124"/>
    <s v="生产部"/>
    <s v="主任级以下"/>
    <s v="DF-3421"/>
    <s v="机械装配储备生"/>
    <s v="2021/07/15"/>
    <s v="计时工人"/>
    <x v="0"/>
    <n v="1900"/>
    <n v="4619.16"/>
    <n v="0"/>
    <n v="0"/>
    <n v="0"/>
    <n v="0"/>
  </r>
  <r>
    <n v="202208"/>
    <x v="125"/>
    <s v="生产部"/>
    <s v="主任级以下"/>
    <s v="DF-3420"/>
    <s v="机械装配储备生"/>
    <s v="2021/07/15"/>
    <s v="计时工人"/>
    <x v="0"/>
    <n v="1900"/>
    <n v="4628.58"/>
    <n v="0"/>
    <n v="0"/>
    <n v="0"/>
    <n v="0"/>
  </r>
  <r>
    <n v="202208"/>
    <x v="128"/>
    <s v="生产部"/>
    <s v="主任级以下"/>
    <s v="DF-3416"/>
    <s v="机械装配储备生"/>
    <s v="2021/07/15"/>
    <s v="计时工人"/>
    <x v="0"/>
    <n v="1900"/>
    <n v="4935.72"/>
    <n v="0"/>
    <n v="0"/>
    <n v="0"/>
    <n v="0"/>
  </r>
  <r>
    <n v="202208"/>
    <x v="152"/>
    <s v="生产部"/>
    <s v="主任级以下"/>
    <s v="DF-3489"/>
    <s v="机械装配储备生"/>
    <s v="2021/09/03"/>
    <s v="计时工人"/>
    <x v="0"/>
    <n v="1900"/>
    <n v="4078.83"/>
    <n v="0"/>
    <n v="0"/>
    <n v="0"/>
    <n v="0"/>
  </r>
  <r>
    <n v="202208"/>
    <x v="254"/>
    <s v="生产部"/>
    <s v="主任级以下"/>
    <s v="DF-3637"/>
    <s v="装配钳工"/>
    <d v="2022-08-15T00:00:00"/>
    <s v="计件工人"/>
    <x v="27"/>
    <n v="1900"/>
    <n v="3437.59"/>
    <n v="316.64"/>
    <n v="84.39"/>
    <n v="3.8"/>
    <n v="0"/>
  </r>
  <r>
    <n v="202208"/>
    <x v="255"/>
    <s v="生产部"/>
    <s v="主任级以下"/>
    <s v="DF-3634"/>
    <s v="装配钳工"/>
    <d v="2022-08-09T00:00:00"/>
    <s v="计件工人"/>
    <x v="27"/>
    <n v="1900"/>
    <n v="3315.13"/>
    <n v="316.64"/>
    <n v="84.39"/>
    <n v="3.8"/>
    <n v="0"/>
  </r>
  <r>
    <n v="202208"/>
    <x v="256"/>
    <s v="生产部"/>
    <s v="主任级以下"/>
    <s v="DF-3630"/>
    <s v="装配钳工"/>
    <d v="2022-08-05T00:00:00"/>
    <s v="计件工人"/>
    <x v="27"/>
    <n v="1900"/>
    <n v="4666.4399999999996"/>
    <n v="316.64"/>
    <n v="84.39"/>
    <n v="3.8"/>
    <n v="0"/>
  </r>
  <r>
    <n v="202208"/>
    <x v="257"/>
    <s v="生产部"/>
    <s v="主任级以下"/>
    <s v="DF-3639"/>
    <s v="装配钳工"/>
    <s v="2022/08/16"/>
    <s v="计件工人"/>
    <x v="27"/>
    <n v="1900"/>
    <n v="2374.64"/>
    <n v="0"/>
    <n v="0"/>
    <n v="0"/>
    <n v="0"/>
  </r>
  <r>
    <n v="202208"/>
    <x v="258"/>
    <s v="生产部"/>
    <s v="主任级以下"/>
    <s v="DF-3636"/>
    <s v="装配钳工"/>
    <s v="2022/08/11"/>
    <s v="计件工人"/>
    <x v="27"/>
    <n v="1900"/>
    <n v="3556.83"/>
    <n v="0"/>
    <n v="0"/>
    <n v="0"/>
    <n v="0"/>
  </r>
  <r>
    <n v="202208"/>
    <x v="259"/>
    <s v="生产部"/>
    <s v="主任级以下"/>
    <s v="DF-3644"/>
    <s v="仓库包装操作工"/>
    <d v="2022-08-30T00:00:00"/>
    <s v="计件工人"/>
    <x v="27"/>
    <n v="1900"/>
    <n v="299.77"/>
    <n v="0"/>
    <n v="0"/>
    <n v="0"/>
    <n v="0"/>
  </r>
  <r>
    <n v="202209"/>
    <x v="245"/>
    <s v="售后服务部"/>
    <s v="部长级及以上"/>
    <s v="DF-2389"/>
    <s v="服务经理"/>
    <s v="2017/04/01"/>
    <n v="0"/>
    <x v="0"/>
    <n v="39437"/>
    <n v="45137"/>
    <n v="316.64"/>
    <n v="84.39"/>
    <n v="3.8"/>
    <n v="0"/>
  </r>
  <r>
    <n v="202209"/>
    <x v="1"/>
    <s v="销售部"/>
    <s v="主任级"/>
    <s v="DF-2127"/>
    <s v="区域销售总监"/>
    <s v="2015/08/04"/>
    <n v="0"/>
    <x v="1"/>
    <n v="5500"/>
    <n v="38111.82"/>
    <n v="316.64"/>
    <n v="84.39"/>
    <n v="3.8"/>
    <n v="95"/>
  </r>
  <r>
    <n v="202209"/>
    <x v="2"/>
    <s v="研发部"/>
    <s v="主任级"/>
    <s v="DF-0793"/>
    <s v="电气主管"/>
    <s v="2010/07/08"/>
    <n v="0"/>
    <x v="1"/>
    <n v="5544"/>
    <n v="13013.9"/>
    <n v="316.64"/>
    <n v="84.39"/>
    <n v="3.8"/>
    <n v="95"/>
  </r>
  <r>
    <n v="202209"/>
    <x v="3"/>
    <s v="研发部"/>
    <s v="主任级"/>
    <s v="DF-0148"/>
    <s v="机械研发主管"/>
    <s v="2005/09/09"/>
    <n v="0"/>
    <x v="0"/>
    <n v="5544"/>
    <n v="12786.8"/>
    <n v="316.64"/>
    <n v="84.39"/>
    <n v="3.8"/>
    <n v="125"/>
  </r>
  <r>
    <n v="202209"/>
    <x v="4"/>
    <s v="销售部"/>
    <s v="主任级以下"/>
    <s v="DF-2191"/>
    <s v="市场运营主管"/>
    <s v="2016/04/14"/>
    <n v="0"/>
    <x v="0"/>
    <n v="3200"/>
    <n v="10361.99"/>
    <n v="316.64"/>
    <n v="84.39"/>
    <n v="3.8"/>
    <n v="95"/>
  </r>
  <r>
    <n v="202209"/>
    <x v="5"/>
    <s v="人力资源部"/>
    <s v="主任级以下"/>
    <s v="DF-2649"/>
    <s v="清洁工"/>
    <s v="2018/02/01"/>
    <n v="0"/>
    <x v="1"/>
    <n v="1900"/>
    <n v="4274.2700000000004"/>
    <n v="0"/>
    <n v="0"/>
    <n v="0"/>
    <n v="0"/>
  </r>
  <r>
    <n v="202209"/>
    <x v="6"/>
    <s v="人力资源部"/>
    <s v="主任级以下"/>
    <s v="DF-2697"/>
    <s v="商务司机"/>
    <s v="2018/03/19"/>
    <n v="0"/>
    <x v="1"/>
    <n v="1900"/>
    <n v="5187.3999999999996"/>
    <n v="316.64"/>
    <n v="84.39"/>
    <n v="3.8"/>
    <n v="0"/>
  </r>
  <r>
    <n v="202209"/>
    <x v="7"/>
    <s v="研发部"/>
    <s v="主任级以下"/>
    <s v="DF-2077"/>
    <s v="电气硬件工程师"/>
    <s v="2015/04/25"/>
    <n v="0"/>
    <x v="1"/>
    <n v="5746"/>
    <n v="13270.3"/>
    <n v="316.64"/>
    <n v="84.39"/>
    <n v="3.8"/>
    <n v="1250"/>
  </r>
  <r>
    <n v="202209"/>
    <x v="8"/>
    <s v="研发部"/>
    <s v="主任级以下"/>
    <s v="DF-2701"/>
    <s v="翻译员"/>
    <s v="2018/03/21"/>
    <n v="0"/>
    <x v="1"/>
    <n v="2440"/>
    <n v="9345.5"/>
    <n v="316.64"/>
    <n v="84.39"/>
    <n v="3.8"/>
    <n v="95"/>
  </r>
  <r>
    <n v="202209"/>
    <x v="9"/>
    <s v="研发部"/>
    <s v="主任级以下"/>
    <s v="DF-0755"/>
    <s v="研发部主管"/>
    <s v="2010/06/21"/>
    <n v="0"/>
    <x v="0"/>
    <n v="5389"/>
    <n v="12787.5"/>
    <n v="316.64"/>
    <n v="84.39"/>
    <n v="3.8"/>
    <n v="500"/>
  </r>
  <r>
    <n v="202209"/>
    <x v="10"/>
    <s v="研发部"/>
    <s v="主任级以下"/>
    <s v="DF-0536"/>
    <s v="机械研发工程师"/>
    <s v="2009/10/10"/>
    <n v="0"/>
    <x v="1"/>
    <n v="2671"/>
    <n v="6859.1"/>
    <n v="316.64"/>
    <n v="84.39"/>
    <n v="3.8"/>
    <n v="500"/>
  </r>
  <r>
    <n v="202209"/>
    <x v="11"/>
    <s v="研发部"/>
    <s v="主任级以下"/>
    <s v="DF-1996"/>
    <s v="机械研发工程师"/>
    <s v="2015/01/10"/>
    <n v="0"/>
    <x v="0"/>
    <n v="5746"/>
    <n v="13265.8"/>
    <n v="316.64"/>
    <n v="84.39"/>
    <n v="3.8"/>
    <n v="1250"/>
  </r>
  <r>
    <n v="202209"/>
    <x v="12"/>
    <s v="研发部"/>
    <s v="主任级以下"/>
    <s v="DF-2008"/>
    <s v="Syncro软件工程师"/>
    <s v="2015/03/02"/>
    <n v="0"/>
    <x v="1"/>
    <n v="5544"/>
    <n v="12313.2"/>
    <n v="316.64"/>
    <n v="84.39"/>
    <n v="3.8"/>
    <n v="500"/>
  </r>
  <r>
    <n v="202209"/>
    <x v="13"/>
    <s v="售后服务部"/>
    <s v="主任级以下"/>
    <s v="DF-2342"/>
    <s v="机械服务安装工程师"/>
    <s v="2017/01/03"/>
    <n v="0"/>
    <x v="1"/>
    <n v="3263"/>
    <n v="9407.57"/>
    <n v="316.64"/>
    <n v="84.39"/>
    <n v="3.8"/>
    <n v="0"/>
  </r>
  <r>
    <n v="202209"/>
    <x v="14"/>
    <s v="生产部"/>
    <s v="主任级以下"/>
    <s v="DF-0073"/>
    <s v="质检组长"/>
    <s v="2007/10/11"/>
    <s v="计时工人"/>
    <x v="0"/>
    <n v="2132"/>
    <n v="9093.2000000000007"/>
    <n v="0"/>
    <n v="0"/>
    <n v="0"/>
    <n v="0"/>
  </r>
  <r>
    <n v="202209"/>
    <x v="15"/>
    <s v="物控部"/>
    <s v="主任级"/>
    <s v="DF-1959"/>
    <s v="PMC经理"/>
    <s v="2014/10/27"/>
    <n v="0"/>
    <x v="1"/>
    <n v="4576"/>
    <n v="10023.89"/>
    <n v="316.64"/>
    <n v="84.39"/>
    <n v="3.8"/>
    <n v="0"/>
  </r>
  <r>
    <n v="202209"/>
    <x v="16"/>
    <s v="销售部"/>
    <s v="主任级以下"/>
    <s v="DF-1943"/>
    <s v="区域销售总监"/>
    <s v="2014/10/13"/>
    <n v="0"/>
    <x v="1"/>
    <n v="5500"/>
    <n v="15635"/>
    <n v="316.64"/>
    <n v="84.39"/>
    <n v="3.8"/>
    <n v="960"/>
  </r>
  <r>
    <n v="202209"/>
    <x v="17"/>
    <s v="生产部"/>
    <s v="主任级"/>
    <s v="DF-2061"/>
    <s v="车间主任"/>
    <s v="2015/04/02"/>
    <n v="0"/>
    <x v="1"/>
    <n v="5000"/>
    <n v="12929.6"/>
    <n v="316.64"/>
    <n v="84.39"/>
    <n v="3.8"/>
    <n v="1500"/>
  </r>
  <r>
    <n v="202209"/>
    <x v="18"/>
    <s v="售后服务部"/>
    <s v="主任级以下"/>
    <s v="DF-2107"/>
    <s v="高级电气服务工程师"/>
    <s v="2015/07/06"/>
    <n v="0"/>
    <x v="1"/>
    <n v="5222"/>
    <n v="14015.66"/>
    <n v="316.64"/>
    <n v="84.39"/>
    <n v="3.8"/>
    <n v="750"/>
  </r>
  <r>
    <n v="202209"/>
    <x v="19"/>
    <s v="售后服务部"/>
    <s v="主任级以下"/>
    <s v="DF-2371"/>
    <s v="电气服务安装技师"/>
    <s v="2017/03/03"/>
    <n v="0"/>
    <x v="1"/>
    <n v="2332"/>
    <n v="7532.59"/>
    <n v="316.64"/>
    <n v="84.39"/>
    <n v="3.8"/>
    <n v="0"/>
  </r>
  <r>
    <n v="202209"/>
    <x v="20"/>
    <s v="售后服务部"/>
    <s v="主任级以下"/>
    <s v="DF-1715"/>
    <s v="机械服务工程师"/>
    <s v="2013/11/11"/>
    <n v="0"/>
    <x v="1"/>
    <n v="3440"/>
    <n v="9663.7800000000007"/>
    <n v="316.64"/>
    <n v="84.39"/>
    <n v="3.8"/>
    <n v="0"/>
  </r>
  <r>
    <n v="202209"/>
    <x v="21"/>
    <s v="售后服务部"/>
    <s v="主任级以下"/>
    <s v="DF-2166"/>
    <s v="机械服务技师"/>
    <s v="2016/02/22"/>
    <n v="0"/>
    <x v="1"/>
    <n v="4331"/>
    <n v="10998.36"/>
    <n v="316.64"/>
    <n v="84.39"/>
    <n v="3.8"/>
    <n v="0"/>
  </r>
  <r>
    <n v="202209"/>
    <x v="22"/>
    <s v="生产部"/>
    <s v="主任级"/>
    <s v="DF-2669"/>
    <s v="电气车间主任"/>
    <s v="2018/03/01"/>
    <n v="0"/>
    <x v="1"/>
    <n v="4000"/>
    <n v="10509"/>
    <n v="316.64"/>
    <n v="84.39"/>
    <n v="3.8"/>
    <n v="0"/>
  </r>
  <r>
    <n v="202209"/>
    <x v="23"/>
    <s v="售后服务部"/>
    <s v="主任级以下"/>
    <s v="DF-2774"/>
    <s v="工程部经理"/>
    <s v="2018/05/29"/>
    <n v="0"/>
    <x v="1"/>
    <n v="5519"/>
    <n v="13952.5"/>
    <n v="316.64"/>
    <n v="84.39"/>
    <n v="3.8"/>
    <n v="457.5"/>
  </r>
  <r>
    <n v="202209"/>
    <x v="24"/>
    <s v="售后服务部"/>
    <s v="主任级以下"/>
    <s v="DF-2777"/>
    <s v="机械服务工程师"/>
    <s v="2018/06/01"/>
    <n v="0"/>
    <x v="1"/>
    <n v="5519"/>
    <n v="13452.89"/>
    <n v="316.64"/>
    <n v="84.39"/>
    <n v="3.8"/>
    <n v="0"/>
  </r>
  <r>
    <n v="202209"/>
    <x v="25"/>
    <s v="销售部"/>
    <s v="主任级以下"/>
    <s v="DF-2800"/>
    <s v="销售跟单"/>
    <s v="2018/07/02"/>
    <n v="0"/>
    <x v="0"/>
    <n v="2020"/>
    <n v="10084.39"/>
    <n v="316.64"/>
    <n v="84.39"/>
    <n v="3.8"/>
    <n v="0"/>
  </r>
  <r>
    <n v="202209"/>
    <x v="26"/>
    <s v="售后服务部"/>
    <s v="部长级及以上"/>
    <s v="DF-2838"/>
    <s v="售后服务经理"/>
    <s v="2018/09/10"/>
    <n v="0"/>
    <x v="1"/>
    <n v="8020"/>
    <n v="16918.2"/>
    <n v="316.64"/>
    <n v="84.39"/>
    <n v="3.8"/>
    <n v="0"/>
  </r>
  <r>
    <n v="202209"/>
    <x v="27"/>
    <s v="总经办"/>
    <s v="主任级"/>
    <s v="DF-2854"/>
    <s v="总经理助理"/>
    <s v="2018/10/22"/>
    <n v="0"/>
    <x v="1"/>
    <n v="5896"/>
    <n v="11876.5"/>
    <n v="316.64"/>
    <n v="84.39"/>
    <n v="3.8"/>
    <n v="1474"/>
  </r>
  <r>
    <n v="202209"/>
    <x v="28"/>
    <s v="研发部"/>
    <s v="主任级以下"/>
    <s v="DF-2856"/>
    <s v="初级电气研发工程师"/>
    <s v="2018/10/23"/>
    <n v="0"/>
    <x v="0"/>
    <n v="4133"/>
    <n v="9513.91"/>
    <n v="316.64"/>
    <n v="84.39"/>
    <n v="3.8"/>
    <n v="300"/>
  </r>
  <r>
    <n v="202209"/>
    <x v="29"/>
    <s v="售后服务部"/>
    <s v="主任级以下"/>
    <s v="DF-2872"/>
    <s v="售后服务专员"/>
    <s v="2018/11/21"/>
    <n v="0"/>
    <x v="1"/>
    <n v="3038"/>
    <n v="8286.2000000000007"/>
    <n v="316.64"/>
    <n v="84.39"/>
    <n v="3.8"/>
    <n v="0"/>
  </r>
  <r>
    <n v="202209"/>
    <x v="30"/>
    <s v="销售部"/>
    <s v="经理"/>
    <s v="DF-2881"/>
    <s v="区域销售总监"/>
    <s v="2018/12/12"/>
    <n v="0"/>
    <x v="1"/>
    <n v="8800"/>
    <n v="20582.5"/>
    <n v="325.68"/>
    <n v="81.42"/>
    <n v="16.28"/>
    <n v="2310"/>
  </r>
  <r>
    <n v="202209"/>
    <x v="31"/>
    <s v="物控部"/>
    <s v="主任级以下"/>
    <s v="DF-2886"/>
    <s v="采购专员"/>
    <s v="2018/12/27"/>
    <n v="0"/>
    <x v="1"/>
    <n v="2532"/>
    <n v="6528.8"/>
    <n v="316.64"/>
    <n v="84.39"/>
    <n v="3.8"/>
    <n v="0"/>
  </r>
  <r>
    <n v="202209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09"/>
    <x v="34"/>
    <s v="生产部"/>
    <s v="主任级以下"/>
    <s v="DF-2916"/>
    <s v="质检员"/>
    <s v="2019/03/19"/>
    <s v="计时工人"/>
    <x v="1"/>
    <n v="2320"/>
    <n v="8752.2199999999993"/>
    <n v="316.64"/>
    <n v="84.39"/>
    <n v="3.8"/>
    <n v="0"/>
  </r>
  <r>
    <n v="202209"/>
    <x v="37"/>
    <s v="研发部"/>
    <s v="主任级以下"/>
    <s v="DF-2930"/>
    <s v="机械工程师"/>
    <s v="2019/04/22"/>
    <n v="0"/>
    <x v="1"/>
    <n v="4536"/>
    <n v="10470.6"/>
    <n v="316.64"/>
    <n v="84.39"/>
    <n v="3.8"/>
    <n v="300"/>
  </r>
  <r>
    <n v="202209"/>
    <x v="38"/>
    <s v="售后服务部"/>
    <s v="主任级以下"/>
    <s v="DF-2931"/>
    <s v="机械服务安装技师"/>
    <s v="2019/04/23"/>
    <n v="0"/>
    <x v="1"/>
    <n v="2363"/>
    <n v="6575.93"/>
    <n v="316.64"/>
    <n v="84.39"/>
    <n v="3.8"/>
    <n v="0"/>
  </r>
  <r>
    <n v="202209"/>
    <x v="39"/>
    <s v="生产部"/>
    <s v="主任级以下"/>
    <s v="DF-2932"/>
    <s v="仓库文员"/>
    <s v="2019/04/24"/>
    <s v="计时工人"/>
    <x v="1"/>
    <n v="1900"/>
    <n v="4697.47"/>
    <n v="316.64"/>
    <n v="84.39"/>
    <n v="3.8"/>
    <n v="0"/>
  </r>
  <r>
    <n v="202209"/>
    <x v="40"/>
    <s v="生产部"/>
    <s v="主任级"/>
    <s v="DF-2939"/>
    <s v="品质经理"/>
    <s v="2019/05/13"/>
    <n v="0"/>
    <x v="1"/>
    <n v="5632"/>
    <n v="28318.44"/>
    <n v="316.64"/>
    <n v="84.39"/>
    <n v="3.8"/>
    <n v="0"/>
  </r>
  <r>
    <n v="202209"/>
    <x v="42"/>
    <s v="物控部"/>
    <s v="主任级以下"/>
    <s v="DF-2960"/>
    <s v="计划助理"/>
    <s v="2019/06/24"/>
    <n v="0"/>
    <x v="1"/>
    <n v="1958"/>
    <n v="5128.8999999999996"/>
    <n v="316.64"/>
    <n v="84.39"/>
    <n v="3.8"/>
    <n v="0"/>
  </r>
  <r>
    <n v="202209"/>
    <x v="44"/>
    <s v="售后服务部"/>
    <s v="主任级以下"/>
    <s v="DF-2974"/>
    <s v="电气服务安装技师"/>
    <s v="2019/07/16"/>
    <n v="0"/>
    <x v="1"/>
    <n v="2993"/>
    <n v="8045.04"/>
    <n v="316.64"/>
    <n v="84.39"/>
    <n v="3.8"/>
    <n v="0"/>
  </r>
  <r>
    <n v="202209"/>
    <x v="45"/>
    <s v="售后服务部"/>
    <s v="主任级以下"/>
    <s v="DF-2986"/>
    <s v="初级电气安装服务技师"/>
    <s v="2019/07/30"/>
    <n v="0"/>
    <x v="1"/>
    <n v="2475"/>
    <n v="6549.73"/>
    <n v="316.64"/>
    <n v="84.39"/>
    <n v="3.8"/>
    <n v="0"/>
  </r>
  <r>
    <n v="202209"/>
    <x v="46"/>
    <s v="售后服务部"/>
    <s v="主任级以下"/>
    <s v="DF-3017"/>
    <s v="软件工程师"/>
    <s v="2019/09/25"/>
    <n v="0"/>
    <x v="0"/>
    <n v="3600"/>
    <n v="8051.1"/>
    <n v="316.64"/>
    <n v="84.39"/>
    <n v="3.8"/>
    <n v="500"/>
  </r>
  <r>
    <n v="202209"/>
    <x v="47"/>
    <s v="售后服务部"/>
    <s v="主任级以下"/>
    <s v="DF-3021"/>
    <s v="电气服务工程师"/>
    <s v="2019/10/10"/>
    <n v="0"/>
    <x v="1"/>
    <n v="3292"/>
    <n v="8894.76"/>
    <n v="316.64"/>
    <n v="84.39"/>
    <n v="3.8"/>
    <n v="350"/>
  </r>
  <r>
    <n v="202209"/>
    <x v="48"/>
    <s v="物控部"/>
    <s v="经理"/>
    <s v="DF-3062"/>
    <s v="采购经理"/>
    <s v="2019/12/12"/>
    <n v="0"/>
    <x v="1"/>
    <n v="5200"/>
    <n v="10780"/>
    <n v="316.64"/>
    <n v="84.39"/>
    <n v="3.8"/>
    <n v="520"/>
  </r>
  <r>
    <n v="202209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9"/>
    <x v="50"/>
    <s v="生产部"/>
    <s v="主任级以下"/>
    <s v="DF-3077"/>
    <s v="安全环保专员"/>
    <s v="2020/02/10"/>
    <n v="0"/>
    <x v="1"/>
    <n v="2240"/>
    <n v="6397.3"/>
    <n v="316.64"/>
    <n v="84.39"/>
    <n v="3.8"/>
    <n v="0"/>
  </r>
  <r>
    <n v="202209"/>
    <x v="51"/>
    <s v="售后服务部"/>
    <s v="主任级以下"/>
    <s v="DF-3080"/>
    <s v="项目工程师"/>
    <s v="2020/03/11"/>
    <n v="0"/>
    <x v="1"/>
    <n v="4700"/>
    <n v="12578.24"/>
    <n v="316.64"/>
    <n v="84.39"/>
    <n v="3.8"/>
    <n v="475"/>
  </r>
  <r>
    <n v="202209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9"/>
    <x v="53"/>
    <s v="研发部"/>
    <s v="主任级以下"/>
    <s v="DF-3087"/>
    <s v="软件工程师"/>
    <s v="2020/03/18"/>
    <n v="0"/>
    <x v="1"/>
    <n v="4536"/>
    <n v="11799.63"/>
    <n v="316.64"/>
    <n v="84.39"/>
    <n v="3.8"/>
    <n v="500"/>
  </r>
  <r>
    <n v="202209"/>
    <x v="54"/>
    <s v="售后服务部"/>
    <s v="主任级以下"/>
    <s v="DF-3104"/>
    <s v="机械服务工程师"/>
    <s v="2020/04/01"/>
    <n v="0"/>
    <x v="1"/>
    <n v="3440"/>
    <n v="8829.57"/>
    <n v="316.64"/>
    <n v="84.39"/>
    <n v="3.8"/>
    <n v="500"/>
  </r>
  <r>
    <n v="202209"/>
    <x v="55"/>
    <s v="研发部"/>
    <s v="主任级以下"/>
    <s v="DF-3109"/>
    <s v="初级机械工程师"/>
    <s v="2020/04/08"/>
    <n v="0"/>
    <x v="1"/>
    <n v="3326"/>
    <n v="7677.1"/>
    <n v="316.64"/>
    <n v="84.39"/>
    <n v="3.8"/>
    <n v="0"/>
  </r>
  <r>
    <n v="202209"/>
    <x v="56"/>
    <s v="销售部"/>
    <s v="主任级以下"/>
    <s v="DF-3110"/>
    <s v="区域销售经理"/>
    <s v="2020/04/09"/>
    <n v="0"/>
    <x v="1"/>
    <n v="3500"/>
    <n v="7943"/>
    <n v="316.64"/>
    <n v="84.39"/>
    <n v="3.8"/>
    <n v="0"/>
  </r>
  <r>
    <n v="202209"/>
    <x v="58"/>
    <s v="售后服务部"/>
    <s v="主任级以下"/>
    <s v="DF-3135"/>
    <s v="机械服务助理工程师"/>
    <s v="2020/07/01"/>
    <n v="0"/>
    <x v="1"/>
    <n v="2138"/>
    <n v="5823.91"/>
    <n v="316.64"/>
    <n v="84.39"/>
    <n v="3.8"/>
    <n v="0"/>
  </r>
  <r>
    <n v="202209"/>
    <x v="59"/>
    <s v="售后服务部"/>
    <s v="主任级以下"/>
    <s v="DF-3136"/>
    <s v="电气服务助理工程师"/>
    <s v="2020/07/27"/>
    <n v="0"/>
    <x v="1"/>
    <n v="2000"/>
    <n v="6438.07"/>
    <n v="316.64"/>
    <n v="84.39"/>
    <n v="3.8"/>
    <n v="0"/>
  </r>
  <r>
    <n v="202209"/>
    <x v="60"/>
    <s v="人力资源部"/>
    <s v="主任级以下"/>
    <s v="DF-3151"/>
    <s v="人力资源专员"/>
    <s v="2020/07/21"/>
    <n v="0"/>
    <x v="1"/>
    <n v="2400"/>
    <n v="6444.2"/>
    <n v="316.64"/>
    <n v="84.39"/>
    <n v="3.8"/>
    <n v="0"/>
  </r>
  <r>
    <n v="202209"/>
    <x v="61"/>
    <s v="售后服务部"/>
    <s v="主任级以下"/>
    <s v="DF-3152"/>
    <s v="软件工程师"/>
    <s v="2020/07/21"/>
    <n v="0"/>
    <x v="1"/>
    <n v="3292"/>
    <n v="8280.86"/>
    <n v="316.64"/>
    <n v="84.39"/>
    <n v="3.8"/>
    <n v="0"/>
  </r>
  <r>
    <n v="202209"/>
    <x v="62"/>
    <s v="人力资源部"/>
    <s v="经理级"/>
    <s v="DF-3170"/>
    <s v="人力资源经理"/>
    <s v="2020/08/24"/>
    <n v="0"/>
    <x v="1"/>
    <n v="5632"/>
    <n v="12472.5"/>
    <n v="316.64"/>
    <n v="84.39"/>
    <n v="3.8"/>
    <n v="95"/>
  </r>
  <r>
    <n v="202209"/>
    <x v="63"/>
    <s v="生产部"/>
    <s v="主任级以下"/>
    <s v="DF-3168"/>
    <s v="质检员"/>
    <s v="2020/08/20"/>
    <s v="计时工人"/>
    <x v="1"/>
    <n v="2132"/>
    <n v="7945.88"/>
    <n v="316.64"/>
    <n v="84.39"/>
    <n v="3.8"/>
    <n v="0"/>
  </r>
  <r>
    <n v="202209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9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9"/>
    <x v="66"/>
    <s v="售后服务部"/>
    <s v="主任级以下"/>
    <s v="DF-3158"/>
    <s v="机械服务工程师"/>
    <s v="2020/08/03"/>
    <n v="0"/>
    <x v="1"/>
    <n v="2723"/>
    <n v="7539.91"/>
    <n v="316.64"/>
    <n v="84.39"/>
    <n v="3.8"/>
    <n v="0"/>
  </r>
  <r>
    <n v="202209"/>
    <x v="67"/>
    <s v="售后服务部"/>
    <s v="主任级以下"/>
    <s v="DF-3157"/>
    <s v="电气服务工程师"/>
    <s v="2020/08/03"/>
    <n v="0"/>
    <x v="0"/>
    <n v="4034"/>
    <n v="9844.6299999999992"/>
    <n v="316.64"/>
    <n v="84.39"/>
    <n v="3.8"/>
    <n v="420"/>
  </r>
  <r>
    <n v="202209"/>
    <x v="68"/>
    <s v="研发部"/>
    <s v="主任级以下"/>
    <s v="DF-3155"/>
    <s v="资料管理员"/>
    <s v="2020/08/03"/>
    <n v="0"/>
    <x v="1"/>
    <n v="1900"/>
    <n v="4193"/>
    <n v="316.64"/>
    <n v="84.39"/>
    <n v="3.8"/>
    <n v="0"/>
  </r>
  <r>
    <n v="202209"/>
    <x v="70"/>
    <s v="销售部"/>
    <s v="经理"/>
    <s v="DF-3184"/>
    <s v="销售支持经理"/>
    <d v="2010-11-22T00:00:00"/>
    <n v="0"/>
    <x v="1"/>
    <n v="4048"/>
    <n v="12682.35"/>
    <n v="316.64"/>
    <n v="84.39"/>
    <n v="3.8"/>
    <n v="1000"/>
  </r>
  <r>
    <n v="202209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9"/>
    <x v="72"/>
    <s v="物控部"/>
    <s v="主任级以下"/>
    <s v="DF-3195"/>
    <s v="采购专员"/>
    <s v="2020/10/26"/>
    <n v="0"/>
    <x v="1"/>
    <n v="2200"/>
    <n v="6295.26"/>
    <n v="316.64"/>
    <n v="84.39"/>
    <n v="3.8"/>
    <n v="0"/>
  </r>
  <r>
    <n v="202209"/>
    <x v="74"/>
    <s v="物控部"/>
    <s v="主任级以下"/>
    <s v="DF-3201"/>
    <s v="采购专员"/>
    <s v="2020/11/02"/>
    <n v="0"/>
    <x v="1"/>
    <n v="2200"/>
    <n v="5835.79"/>
    <n v="316.64"/>
    <n v="84.39"/>
    <n v="3.8"/>
    <n v="0"/>
  </r>
  <r>
    <n v="202209"/>
    <x v="75"/>
    <s v="售后服务部"/>
    <s v="主任级以下"/>
    <s v="DF-3207"/>
    <s v="电气服务工程师"/>
    <s v="2020/11/09"/>
    <n v="0"/>
    <x v="1"/>
    <n v="4748"/>
    <n v="10234"/>
    <n v="316.64"/>
    <n v="84.39"/>
    <n v="3.8"/>
    <n v="1266"/>
  </r>
  <r>
    <n v="202209"/>
    <x v="76"/>
    <s v="销售部"/>
    <s v="主任级以下"/>
    <s v="DF-3208"/>
    <s v="高级物流专员"/>
    <s v="2020/11/09"/>
    <n v="0"/>
    <x v="1"/>
    <n v="2760"/>
    <n v="7667.14"/>
    <n v="316.64"/>
    <n v="84.39"/>
    <n v="3.8"/>
    <n v="0"/>
  </r>
  <r>
    <n v="202209"/>
    <x v="77"/>
    <s v="售后服务部"/>
    <s v="经理"/>
    <s v="DF-3209"/>
    <s v="项目经理"/>
    <s v="2020/11/10"/>
    <n v="0"/>
    <x v="1"/>
    <n v="8000"/>
    <n v="94464.69"/>
    <n v="316.64"/>
    <n v="84.39"/>
    <n v="3.8"/>
    <n v="2160"/>
  </r>
  <r>
    <n v="202209"/>
    <x v="79"/>
    <s v="售后服务部"/>
    <s v="主任级以下"/>
    <s v="DF-3213"/>
    <s v="电气服务工程师（上海）"/>
    <s v="2020/11/16"/>
    <n v="0"/>
    <x v="1"/>
    <n v="4208"/>
    <n v="8201.89"/>
    <n v="0"/>
    <n v="0"/>
    <n v="0"/>
    <n v="0"/>
  </r>
  <r>
    <n v="202209"/>
    <x v="80"/>
    <s v="研发部"/>
    <s v="主任级以下"/>
    <s v="DF-3214"/>
    <s v="机械工程师"/>
    <s v="2020/11/16"/>
    <n v="0"/>
    <x v="1"/>
    <n v="4050"/>
    <n v="9489.6"/>
    <n v="316.64"/>
    <n v="84.39"/>
    <n v="3.8"/>
    <n v="0"/>
  </r>
  <r>
    <n v="202209"/>
    <x v="81"/>
    <s v="物控部"/>
    <s v="主任级以下"/>
    <s v="DF-3215"/>
    <s v="采购专员"/>
    <s v="2020/11/16"/>
    <n v="0"/>
    <x v="0"/>
    <n v="2640"/>
    <n v="6641.7"/>
    <n v="316.64"/>
    <n v="84.39"/>
    <n v="3.8"/>
    <n v="330"/>
  </r>
  <r>
    <n v="202209"/>
    <x v="82"/>
    <s v="生产部"/>
    <s v="主任级以下"/>
    <s v="DF-2619"/>
    <s v="生产调度专员"/>
    <s v="2017/12/01"/>
    <s v="计时工人"/>
    <x v="0"/>
    <n v="2422"/>
    <n v="6490.1"/>
    <n v="316.64"/>
    <n v="84.39"/>
    <n v="3.8"/>
    <n v="0"/>
  </r>
  <r>
    <n v="202209"/>
    <x v="83"/>
    <s v="生产部"/>
    <s v="主任级以下"/>
    <s v="DF-3233"/>
    <s v="质检员"/>
    <s v="2020/12/29"/>
    <s v="计时工人"/>
    <x v="1"/>
    <n v="2320"/>
    <n v="8276.3799999999992"/>
    <n v="316.64"/>
    <n v="84.39"/>
    <n v="3.8"/>
    <n v="0"/>
  </r>
  <r>
    <n v="202209"/>
    <x v="84"/>
    <s v="售后服务部"/>
    <s v="主任级以下"/>
    <s v="DF-3234"/>
    <s v="电气服务助理工程师"/>
    <d v="2020-08-03T00:00:00"/>
    <n v="0"/>
    <x v="1"/>
    <n v="2138"/>
    <n v="5790.92"/>
    <n v="316.64"/>
    <n v="84.39"/>
    <n v="3.8"/>
    <n v="0"/>
  </r>
  <r>
    <n v="202209"/>
    <x v="85"/>
    <s v="研发部"/>
    <s v="主任级以下"/>
    <s v="DF-3230"/>
    <s v="机械助理工程师"/>
    <s v="2020/12/23"/>
    <n v="0"/>
    <x v="1"/>
    <n v="2723"/>
    <n v="6985.9"/>
    <n v="316.64"/>
    <n v="84.39"/>
    <n v="3.8"/>
    <n v="0"/>
  </r>
  <r>
    <n v="202209"/>
    <x v="86"/>
    <s v="人力资源部"/>
    <s v="主任级以下"/>
    <s v="DF-3224"/>
    <s v="ABAP工程师"/>
    <s v="2020/12/10"/>
    <n v="0"/>
    <x v="0"/>
    <n v="4640"/>
    <n v="10743.49"/>
    <n v="316.64"/>
    <n v="84.39"/>
    <n v="3.8"/>
    <n v="500"/>
  </r>
  <r>
    <n v="202209"/>
    <x v="87"/>
    <s v="售后服务部"/>
    <s v="主任级以下"/>
    <s v="DF-3223"/>
    <s v="电气服务工程师（成都）"/>
    <s v="2020/12/10"/>
    <n v="0"/>
    <x v="1"/>
    <n v="3668"/>
    <n v="9479.4500000000007"/>
    <n v="325.68"/>
    <n v="81.42"/>
    <n v="16.28"/>
    <n v="0"/>
  </r>
  <r>
    <n v="202209"/>
    <x v="89"/>
    <s v="售后服务部"/>
    <s v="主任级以下"/>
    <s v="DF-3239"/>
    <s v="机械服务助理工程师"/>
    <s v="2021/01/04"/>
    <n v="0"/>
    <x v="1"/>
    <n v="1913"/>
    <n v="5547.21"/>
    <n v="316.64"/>
    <n v="84.39"/>
    <n v="3.8"/>
    <n v="0"/>
  </r>
  <r>
    <n v="202209"/>
    <x v="90"/>
    <s v="售后服务部"/>
    <s v="主任级以下"/>
    <s v="DF-3237"/>
    <s v="电气服务工程师（上海）"/>
    <s v="2021/01/04"/>
    <n v="0"/>
    <x v="1"/>
    <n v="4748"/>
    <n v="11396.37"/>
    <n v="340"/>
    <n v="106.25"/>
    <n v="21.25"/>
    <n v="500"/>
  </r>
  <r>
    <n v="202209"/>
    <x v="91"/>
    <s v="物控部"/>
    <s v="主任级以下"/>
    <s v="DF-3236"/>
    <s v="战略采购"/>
    <s v="2021/01/04"/>
    <n v="0"/>
    <x v="1"/>
    <n v="3212"/>
    <n v="8161.1"/>
    <n v="316.64"/>
    <n v="84.39"/>
    <n v="3.8"/>
    <n v="0"/>
  </r>
  <r>
    <n v="202209"/>
    <x v="92"/>
    <s v="人力资源部"/>
    <s v="主任级以下"/>
    <s v="DF-3256"/>
    <s v="商务司机"/>
    <s v="2021/02/03"/>
    <n v="0"/>
    <x v="1"/>
    <n v="1900"/>
    <n v="4779.7"/>
    <n v="316.64"/>
    <n v="84.39"/>
    <n v="3.8"/>
    <n v="0"/>
  </r>
  <r>
    <n v="202209"/>
    <x v="93"/>
    <s v="生产部"/>
    <s v="主任级以下"/>
    <s v="DF-3298"/>
    <s v="质检员"/>
    <s v="2021/03/26"/>
    <s v="计时工人"/>
    <x v="1"/>
    <n v="2120"/>
    <n v="7271.04"/>
    <n v="316.64"/>
    <n v="84.39"/>
    <n v="3.8"/>
    <n v="0"/>
  </r>
  <r>
    <n v="202209"/>
    <x v="94"/>
    <s v="人力资源部"/>
    <s v="主任级以下"/>
    <s v="DF-3268"/>
    <s v="行政专员"/>
    <s v="2021/03/01"/>
    <n v="0"/>
    <x v="0"/>
    <n v="1940"/>
    <n v="5386.97"/>
    <n v="316.64"/>
    <n v="84.39"/>
    <n v="3.8"/>
    <n v="250"/>
  </r>
  <r>
    <n v="202209"/>
    <x v="95"/>
    <s v="售后服务部"/>
    <s v="主任级"/>
    <s v="DF-3269"/>
    <s v="服务调度主管"/>
    <s v="2021/03/01"/>
    <n v="0"/>
    <x v="1"/>
    <n v="3210"/>
    <n v="8482.1"/>
    <n v="316.64"/>
    <n v="84.39"/>
    <n v="3.8"/>
    <n v="0"/>
  </r>
  <r>
    <n v="202209"/>
    <x v="96"/>
    <s v="生产部"/>
    <s v="主任级以下"/>
    <s v="DF-3270"/>
    <s v="质检员"/>
    <s v="2021/03/01"/>
    <s v="计时工人"/>
    <x v="1"/>
    <n v="2120"/>
    <n v="5903.1"/>
    <n v="316.64"/>
    <n v="84.39"/>
    <n v="3.8"/>
    <n v="0"/>
  </r>
  <r>
    <n v="202209"/>
    <x v="97"/>
    <s v="售后服务部"/>
    <s v="经理级"/>
    <s v="DF-3323"/>
    <s v="项目经理"/>
    <s v="2021/04/19"/>
    <n v="0"/>
    <x v="1"/>
    <n v="3840"/>
    <n v="9293.5"/>
    <n v="316.64"/>
    <n v="84.39"/>
    <n v="3.8"/>
    <n v="0"/>
  </r>
  <r>
    <n v="202209"/>
    <x v="98"/>
    <s v="财务部"/>
    <s v="经理级"/>
    <s v="DF-3322"/>
    <s v="财务经理"/>
    <s v="2021/04/19"/>
    <n v="0"/>
    <x v="1"/>
    <n v="7600"/>
    <n v="18757.8"/>
    <n v="316.64"/>
    <n v="84.39"/>
    <n v="3.8"/>
    <n v="500"/>
  </r>
  <r>
    <n v="202209"/>
    <x v="100"/>
    <s v="售后服务部"/>
    <s v="主任级以下"/>
    <s v="DF-3312"/>
    <s v="商务专员"/>
    <s v="2021/04/09"/>
    <n v="0"/>
    <x v="1"/>
    <n v="2400"/>
    <n v="5430.52"/>
    <n v="325.68"/>
    <n v="81.42"/>
    <n v="16.28"/>
    <n v="0"/>
  </r>
  <r>
    <n v="202209"/>
    <x v="101"/>
    <s v="物控部"/>
    <s v="主任级以下"/>
    <s v="DF-3307"/>
    <s v="采购文员"/>
    <s v="2021/04/06"/>
    <n v="0"/>
    <x v="1"/>
    <n v="1980"/>
    <n v="5287.8"/>
    <n v="316.64"/>
    <n v="84.39"/>
    <n v="3.8"/>
    <n v="0"/>
  </r>
  <r>
    <n v="202209"/>
    <x v="102"/>
    <s v="物控部"/>
    <s v="主任级以下"/>
    <s v="DF-3356"/>
    <s v="战略采购"/>
    <s v="2021/05/28"/>
    <n v="0"/>
    <x v="1"/>
    <n v="3800"/>
    <n v="9930"/>
    <n v="316.64"/>
    <n v="84.39"/>
    <n v="3.8"/>
    <n v="0"/>
  </r>
  <r>
    <n v="202209"/>
    <x v="103"/>
    <s v="生产部"/>
    <s v="主任级以下"/>
    <s v="DF-3352"/>
    <s v="装配钳工"/>
    <s v="2021/05/26"/>
    <n v="0"/>
    <x v="1"/>
    <n v="1900"/>
    <n v="6966.77"/>
    <n v="316.64"/>
    <n v="84.39"/>
    <n v="3.8"/>
    <n v="0"/>
  </r>
  <r>
    <n v="202209"/>
    <x v="104"/>
    <s v="售后服务部"/>
    <s v="主任级以下"/>
    <s v="DF-3338"/>
    <s v="机械服务工程师（成都）"/>
    <s v="2021/05/10"/>
    <n v="0"/>
    <x v="1"/>
    <n v="3128"/>
    <n v="8520.2099999999991"/>
    <n v="325.68"/>
    <n v="81.42"/>
    <n v="16.28"/>
    <n v="0"/>
  </r>
  <r>
    <n v="202209"/>
    <x v="105"/>
    <s v="销售部"/>
    <s v="主任级以下"/>
    <s v="DF-3340"/>
    <s v="市场专员"/>
    <s v="2021/05/10"/>
    <n v="0"/>
    <x v="1"/>
    <n v="2760"/>
    <n v="7549.6"/>
    <n v="316.64"/>
    <n v="84.39"/>
    <n v="3.8"/>
    <n v="0"/>
  </r>
  <r>
    <n v="202209"/>
    <x v="106"/>
    <s v="生产部"/>
    <s v="主任级以下"/>
    <s v="DF-3336"/>
    <s v="生产文员"/>
    <s v="2021/05/07"/>
    <n v="0"/>
    <x v="1"/>
    <n v="1900"/>
    <n v="3926.3"/>
    <n v="316.64"/>
    <n v="84.39"/>
    <n v="3.8"/>
    <n v="0"/>
  </r>
  <r>
    <n v="202209"/>
    <x v="107"/>
    <s v="核价管理部"/>
    <s v="主任级"/>
    <s v="DF-3357"/>
    <s v="核价主管"/>
    <s v="2021/06/01"/>
    <n v="0"/>
    <x v="1"/>
    <n v="3850"/>
    <n v="8960.5"/>
    <n v="316.64"/>
    <n v="84.39"/>
    <n v="3.8"/>
    <n v="95"/>
  </r>
  <r>
    <n v="202209"/>
    <x v="108"/>
    <s v="人力资源部"/>
    <s v="主任级以下"/>
    <s v="DF-3362"/>
    <s v="人力资源专员"/>
    <s v="2021/06/03"/>
    <n v="0"/>
    <x v="1"/>
    <n v="2090"/>
    <n v="5933.87"/>
    <n v="316.64"/>
    <n v="84.39"/>
    <n v="3.8"/>
    <n v="0"/>
  </r>
  <r>
    <n v="202209"/>
    <x v="109"/>
    <s v="售后服务部"/>
    <s v="主任级以下"/>
    <s v="DF-3369"/>
    <s v="机械服务工程师"/>
    <s v="2021/06/08"/>
    <n v="0"/>
    <x v="1"/>
    <n v="3128"/>
    <n v="8370.2099999999991"/>
    <n v="325.68"/>
    <n v="81.42"/>
    <n v="16.28"/>
    <n v="0"/>
  </r>
  <r>
    <n v="202209"/>
    <x v="110"/>
    <s v="售后服务部"/>
    <s v="主任级以下"/>
    <s v="DF-3360"/>
    <s v="现场装配技师"/>
    <s v="2021/06/03"/>
    <n v="0"/>
    <x v="1"/>
    <n v="2332"/>
    <n v="7003.67"/>
    <n v="316.64"/>
    <n v="84.39"/>
    <n v="3.8"/>
    <n v="0"/>
  </r>
  <r>
    <n v="202209"/>
    <x v="111"/>
    <s v="物控部"/>
    <s v="主任级以下"/>
    <s v="DF-3388"/>
    <s v="采购专员"/>
    <s v="2021/06/25"/>
    <n v="0"/>
    <x v="1"/>
    <n v="2312"/>
    <n v="6411.89"/>
    <n v="316.64"/>
    <n v="84.39"/>
    <n v="3.8"/>
    <n v="0"/>
  </r>
  <r>
    <n v="202209"/>
    <x v="112"/>
    <s v="物控部"/>
    <s v="主任级以下"/>
    <s v="DF-3365"/>
    <s v="计划专员"/>
    <s v="2021/06/07"/>
    <n v="0"/>
    <x v="1"/>
    <n v="1958"/>
    <n v="5083.92"/>
    <n v="316.64"/>
    <n v="84.39"/>
    <n v="3.8"/>
    <n v="0"/>
  </r>
  <r>
    <n v="202209"/>
    <x v="113"/>
    <s v="研发部"/>
    <s v="主任级以下"/>
    <s v="DF-3367"/>
    <s v="机械工程师"/>
    <s v="2021/06/07"/>
    <n v="0"/>
    <x v="1"/>
    <n v="3471"/>
    <n v="8185.3"/>
    <n v="316.64"/>
    <n v="84.39"/>
    <n v="3.8"/>
    <n v="0"/>
  </r>
  <r>
    <n v="202209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9"/>
    <x v="135"/>
    <s v="核价管理部"/>
    <s v="主任级以下"/>
    <s v="DF-3401"/>
    <s v="核价专员"/>
    <s v="2021/07/06"/>
    <n v="0"/>
    <x v="1"/>
    <n v="2642"/>
    <n v="6189.02"/>
    <n v="316.64"/>
    <n v="84.39"/>
    <n v="3.8"/>
    <n v="0"/>
  </r>
  <r>
    <n v="202209"/>
    <x v="136"/>
    <s v="生产部"/>
    <s v="主任级以下"/>
    <s v="DF-3399"/>
    <s v="质检员"/>
    <s v="2021/07/02"/>
    <s v="计时工人"/>
    <x v="1"/>
    <n v="2120"/>
    <n v="7155.98"/>
    <n v="316.64"/>
    <n v="84.39"/>
    <n v="3.8"/>
    <n v="0"/>
  </r>
  <r>
    <n v="202209"/>
    <x v="137"/>
    <s v="核价管理部"/>
    <s v="主任级以下"/>
    <s v="DF-3478"/>
    <s v="核价工程师"/>
    <s v="2021/08/23"/>
    <n v="0"/>
    <x v="1"/>
    <n v="4800"/>
    <n v="12086.28"/>
    <n v="316.64"/>
    <n v="84.39"/>
    <n v="3.8"/>
    <n v="0"/>
  </r>
  <r>
    <n v="202209"/>
    <x v="138"/>
    <s v="售后服务部"/>
    <s v="主任级以下"/>
    <s v="DF-3479"/>
    <s v="软件工程师储备生"/>
    <s v="2021/08/23"/>
    <n v="0"/>
    <x v="1"/>
    <n v="1900"/>
    <n v="4901.97"/>
    <n v="316.64"/>
    <n v="84.39"/>
    <n v="3.8"/>
    <n v="0"/>
  </r>
  <r>
    <n v="202209"/>
    <x v="139"/>
    <s v="研发部"/>
    <s v="主任级以下"/>
    <s v="DF-3472"/>
    <s v="电气工程师"/>
    <s v="2021/08/17"/>
    <n v="0"/>
    <x v="1"/>
    <n v="4738"/>
    <n v="10520.1"/>
    <n v="316.64"/>
    <n v="84.39"/>
    <n v="3.8"/>
    <n v="0"/>
  </r>
  <r>
    <n v="202209"/>
    <x v="140"/>
    <s v="销售部"/>
    <s v="主任级以下"/>
    <s v="DF-3471"/>
    <s v="进口专员"/>
    <s v="2021/08/16"/>
    <n v="0"/>
    <x v="1"/>
    <n v="2532"/>
    <n v="6735.63"/>
    <n v="316.64"/>
    <n v="84.39"/>
    <n v="3.8"/>
    <n v="0"/>
  </r>
  <r>
    <n v="202209"/>
    <x v="141"/>
    <s v="生产部"/>
    <s v="主任级以下"/>
    <s v="DF-3469"/>
    <s v="质检员"/>
    <s v="2021/08/12"/>
    <s v="计时工人"/>
    <x v="1"/>
    <n v="2120"/>
    <n v="7670.88"/>
    <n v="316.64"/>
    <n v="84.39"/>
    <n v="3.8"/>
    <n v="0"/>
  </r>
  <r>
    <n v="202209"/>
    <x v="142"/>
    <s v="生产部"/>
    <s v="主任级以下"/>
    <s v="DF-3466"/>
    <s v="质检员"/>
    <s v="2021/08/11"/>
    <s v="计时工人"/>
    <x v="1"/>
    <n v="2120"/>
    <n v="6531.4"/>
    <n v="316.64"/>
    <n v="84.39"/>
    <n v="3.8"/>
    <n v="0"/>
  </r>
  <r>
    <n v="202209"/>
    <x v="143"/>
    <s v="生产部"/>
    <s v="主任级以下"/>
    <s v="DF-3449"/>
    <s v="电气装配储备生"/>
    <s v="2021/08/03"/>
    <s v="计时工人"/>
    <x v="0"/>
    <n v="1900"/>
    <n v="5399.77"/>
    <n v="0"/>
    <n v="0"/>
    <n v="0"/>
    <n v="0"/>
  </r>
  <r>
    <n v="202209"/>
    <x v="154"/>
    <s v="研发部"/>
    <s v="主任级以下"/>
    <s v="DF-3495"/>
    <s v="电气工程师"/>
    <s v="2021/09/07"/>
    <n v="0"/>
    <x v="1"/>
    <n v="3730"/>
    <n v="8438.2000000000007"/>
    <n v="316.64"/>
    <n v="84.39"/>
    <n v="3.8"/>
    <n v="95"/>
  </r>
  <r>
    <n v="202209"/>
    <x v="155"/>
    <s v="研发部"/>
    <s v="主任级以下"/>
    <s v="DF-3496"/>
    <s v="机械工程师"/>
    <s v="2021/09/09"/>
    <n v="0"/>
    <x v="1"/>
    <n v="3326"/>
    <n v="7892"/>
    <n v="316.64"/>
    <n v="84.39"/>
    <n v="3.8"/>
    <n v="0"/>
  </r>
  <r>
    <n v="202209"/>
    <x v="156"/>
    <s v="研发部"/>
    <s v="主任级以下"/>
    <s v="DF-3500"/>
    <s v="电气工程师"/>
    <s v="2021/09/13"/>
    <n v="0"/>
    <x v="1"/>
    <n v="4738"/>
    <n v="11893.43"/>
    <n v="316.64"/>
    <n v="84.39"/>
    <n v="3.8"/>
    <n v="0"/>
  </r>
  <r>
    <n v="202209"/>
    <x v="157"/>
    <s v="研发部"/>
    <s v="主任级以下"/>
    <s v="DF-3501"/>
    <s v="机械工程师"/>
    <s v="2021/09/13"/>
    <n v="0"/>
    <x v="1"/>
    <n v="3730"/>
    <n v="8702.2000000000007"/>
    <n v="316.64"/>
    <n v="84.39"/>
    <n v="3.8"/>
    <n v="100"/>
  </r>
  <r>
    <n v="202209"/>
    <x v="161"/>
    <s v="物控部"/>
    <s v="主任级以下"/>
    <s v="DF-2615"/>
    <s v="计划主管"/>
    <s v="2021/10/13"/>
    <n v="0"/>
    <x v="1"/>
    <n v="3181"/>
    <n v="7065"/>
    <n v="316.64"/>
    <n v="84.39"/>
    <n v="3.8"/>
    <n v="0"/>
  </r>
  <r>
    <n v="202209"/>
    <x v="163"/>
    <s v="研发部"/>
    <s v="主任级以下"/>
    <s v="DF-3564"/>
    <s v="PLM专员"/>
    <s v="2021/11/22"/>
    <n v="0"/>
    <x v="1"/>
    <n v="2311"/>
    <n v="6178.9"/>
    <n v="316.64"/>
    <n v="84.39"/>
    <n v="3.8"/>
    <n v="0"/>
  </r>
  <r>
    <n v="202209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9"/>
    <x v="166"/>
    <s v="销售部"/>
    <s v="主任级以下"/>
    <s v="DF-3574"/>
    <s v="销售经理"/>
    <s v="2021/12/22"/>
    <n v="0"/>
    <x v="1"/>
    <n v="3850"/>
    <n v="11195.7"/>
    <n v="316.64"/>
    <n v="84.39"/>
    <n v="3.8"/>
    <n v="0"/>
  </r>
  <r>
    <n v="202209"/>
    <x v="167"/>
    <s v="生产部"/>
    <s v="主任级以下"/>
    <s v="DF-3569"/>
    <s v="售后仓管"/>
    <s v="2021/12/01"/>
    <n v="0"/>
    <x v="1"/>
    <n v="1900"/>
    <n v="5509.3"/>
    <n v="316.64"/>
    <n v="84.39"/>
    <n v="3.8"/>
    <n v="0"/>
  </r>
  <r>
    <n v="202209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09"/>
    <x v="172"/>
    <s v="生产部"/>
    <s v="主任级以下"/>
    <s v="DF-2438"/>
    <s v="仓库主管"/>
    <s v="2017/06/16"/>
    <n v="0"/>
    <x v="1"/>
    <n v="2970"/>
    <n v="7888.3"/>
    <n v="316.64"/>
    <n v="84.39"/>
    <n v="3.8"/>
    <n v="300"/>
  </r>
  <r>
    <n v="202209"/>
    <x v="241"/>
    <s v="销售部"/>
    <s v="总监级"/>
    <s v="DF-3591"/>
    <s v="区域销售总监"/>
    <s v="2022/04/24"/>
    <n v="0"/>
    <x v="0"/>
    <n v="5500"/>
    <n v="15585"/>
    <n v="316.64"/>
    <n v="84.39"/>
    <n v="3.8"/>
    <n v="0"/>
  </r>
  <r>
    <n v="202209"/>
    <x v="242"/>
    <s v="财务部"/>
    <s v="主任级以下"/>
    <s v="DF-3589"/>
    <s v="会计高级专员"/>
    <s v="2022/04/06"/>
    <n v="0"/>
    <x v="0"/>
    <n v="3214"/>
    <n v="7702.3"/>
    <n v="316.64"/>
    <n v="84.39"/>
    <n v="3.8"/>
    <n v="700"/>
  </r>
  <r>
    <n v="202209"/>
    <x v="243"/>
    <s v="研发部"/>
    <s v="主任级以下"/>
    <s v="DF-3589"/>
    <s v="软件助理工程师"/>
    <s v="2022/05/17"/>
    <n v="0"/>
    <x v="0"/>
    <n v="2520"/>
    <n v="5653.4"/>
    <n v="316.64"/>
    <n v="84.39"/>
    <n v="3.8"/>
    <n v="0"/>
  </r>
  <r>
    <n v="202209"/>
    <x v="249"/>
    <s v="销售部"/>
    <s v="主任级以下"/>
    <s v="DF-3620"/>
    <s v="区域销售经理"/>
    <s v="2022/06/02"/>
    <n v="0"/>
    <x v="0"/>
    <n v="3850"/>
    <n v="7292.86"/>
    <n v="316.64"/>
    <n v="84.39"/>
    <n v="3.8"/>
    <n v="0"/>
  </r>
  <r>
    <n v="202209"/>
    <x v="250"/>
    <s v="销售部"/>
    <s v="主任级以下"/>
    <s v="DF-3619"/>
    <s v="区域销售经理"/>
    <s v="2022/06/02"/>
    <n v="0"/>
    <x v="0"/>
    <n v="3850"/>
    <n v="8282.7999999999993"/>
    <n v="316.64"/>
    <n v="84.39"/>
    <n v="3.8"/>
    <n v="0"/>
  </r>
  <r>
    <n v="202209"/>
    <x v="251"/>
    <s v="生产部"/>
    <s v="主任级以下"/>
    <s v="DF-3635"/>
    <s v="质检员"/>
    <d v="2022-08-09T00:00:00"/>
    <n v="0"/>
    <x v="0"/>
    <n v="2120"/>
    <n v="7041.36"/>
    <n v="316.64"/>
    <n v="84.39"/>
    <n v="3.8"/>
    <n v="0"/>
  </r>
  <r>
    <n v="202209"/>
    <x v="252"/>
    <s v="生产部"/>
    <s v="主任级以下"/>
    <s v="DF-3633"/>
    <s v="普工"/>
    <d v="2022-08-06T00:00:00"/>
    <n v="0"/>
    <x v="0"/>
    <n v="1900"/>
    <n v="4367.6499999999996"/>
    <n v="316.64"/>
    <n v="84.39"/>
    <n v="3.8"/>
    <n v="0"/>
  </r>
  <r>
    <n v="202209"/>
    <x v="253"/>
    <s v="物控部"/>
    <s v="主任级以下"/>
    <s v="DF-3631"/>
    <s v="战略采购"/>
    <s v="2022/08/04"/>
    <n v="0"/>
    <x v="0"/>
    <n v="3181"/>
    <n v="8381.94"/>
    <n v="316.64"/>
    <n v="84.39"/>
    <n v="3.8"/>
    <n v="0"/>
  </r>
  <r>
    <n v="202209"/>
    <x v="260"/>
    <s v="生产部"/>
    <s v="主任级以下"/>
    <s v="DF-3654"/>
    <s v="装配电工学徒"/>
    <d v="2022-09-15T00:00:00"/>
    <n v="0"/>
    <x v="28"/>
    <n v="1900"/>
    <n v="1591.05"/>
    <n v="0"/>
    <n v="0"/>
    <n v="0"/>
    <n v="0"/>
  </r>
  <r>
    <n v="202209"/>
    <x v="261"/>
    <s v="生产部"/>
    <s v="经理级"/>
    <s v="DF-3661"/>
    <s v="品质经理"/>
    <s v="2022/09/22"/>
    <n v="0"/>
    <x v="28"/>
    <n v="5600"/>
    <n v="5224.24"/>
    <n v="0"/>
    <n v="0"/>
    <n v="0"/>
    <n v="0"/>
  </r>
  <r>
    <n v="202209"/>
    <x v="262"/>
    <s v="研发部"/>
    <s v="主任级以下"/>
    <s v="DF-3655"/>
    <s v="机械助理工程师"/>
    <s v="2022/09/19"/>
    <n v="0"/>
    <x v="28"/>
    <n v="2520"/>
    <n v="2757.09"/>
    <n v="0"/>
    <n v="0"/>
    <n v="0"/>
    <n v="0"/>
  </r>
  <r>
    <n v="202209"/>
    <x v="263"/>
    <s v="售后服务部"/>
    <s v="主任级以下"/>
    <s v="DF-3647"/>
    <s v="商务专员"/>
    <s v="2022/09/01"/>
    <n v="0"/>
    <x v="28"/>
    <n v="4068"/>
    <n v="7949"/>
    <n v="0"/>
    <n v="0"/>
    <n v="0"/>
    <n v="0"/>
  </r>
  <r>
    <n v="202209"/>
    <x v="264"/>
    <s v="售后服务部"/>
    <s v="经理级"/>
    <s v="DF-3646"/>
    <s v="项目经理"/>
    <s v="2022/09/01"/>
    <n v="0"/>
    <x v="28"/>
    <n v="4400"/>
    <n v="11531.2"/>
    <n v="316.64"/>
    <n v="84.39"/>
    <n v="3.8"/>
    <n v="0"/>
  </r>
  <r>
    <n v="202209"/>
    <x v="168"/>
    <s v="生产部"/>
    <s v="主任级以下"/>
    <s v="DF-2695"/>
    <s v="现场装配技师"/>
    <s v="2018/03/15"/>
    <s v="计件+计时"/>
    <x v="1"/>
    <n v="2363"/>
    <n v="7044.46"/>
    <n v="316.64"/>
    <n v="84.39"/>
    <n v="3.8"/>
    <n v="0"/>
  </r>
  <r>
    <n v="202209"/>
    <x v="169"/>
    <s v="生产部"/>
    <s v="主任级以下"/>
    <s v="DF-2755"/>
    <s v="现场装配技师"/>
    <s v="2018/05/02"/>
    <s v="计件+计时"/>
    <x v="1"/>
    <n v="2363"/>
    <n v="6558.57"/>
    <n v="316.64"/>
    <n v="84.39"/>
    <n v="3.8"/>
    <n v="0"/>
  </r>
  <r>
    <n v="202209"/>
    <x v="170"/>
    <s v="生产部"/>
    <s v="主任级以下"/>
    <s v="DF-3139"/>
    <s v="现场装配技师"/>
    <s v="2020/07/01"/>
    <s v="计件+计时"/>
    <x v="0"/>
    <n v="2363"/>
    <n v="6555.03"/>
    <n v="316.64"/>
    <n v="84.39"/>
    <n v="3.8"/>
    <n v="0"/>
  </r>
  <r>
    <n v="202209"/>
    <x v="171"/>
    <s v="生产部"/>
    <s v="主任级以下"/>
    <s v="DF-2975"/>
    <s v="现场装配技师"/>
    <s v="2019/07/15"/>
    <s v="计件+计时"/>
    <x v="0"/>
    <n v="2363"/>
    <n v="6709.27"/>
    <n v="316.64"/>
    <n v="84.39"/>
    <n v="3.8"/>
    <n v="0"/>
  </r>
  <r>
    <n v="202209"/>
    <x v="173"/>
    <s v="生产部"/>
    <s v="主任级以下"/>
    <s v="DF-2614"/>
    <s v="仓管员"/>
    <s v="2017/11/27"/>
    <s v="计件工人"/>
    <x v="0"/>
    <n v="1900"/>
    <n v="5245.43"/>
    <n v="316.64"/>
    <n v="84.39"/>
    <n v="3.8"/>
    <n v="0"/>
  </r>
  <r>
    <n v="202209"/>
    <x v="174"/>
    <s v="生产部"/>
    <s v="主任级以下"/>
    <s v="DF-0354"/>
    <s v="装配电工班长"/>
    <s v="2006/10/21"/>
    <s v="计件工人"/>
    <x v="1"/>
    <n v="1900"/>
    <n v="9234.66"/>
    <n v="316.64"/>
    <n v="84.39"/>
    <n v="3.8"/>
    <n v="0"/>
  </r>
  <r>
    <n v="202209"/>
    <x v="175"/>
    <s v="生产部"/>
    <s v="主任级以下"/>
    <s v="DF-0226"/>
    <s v="装配钳工"/>
    <s v="2003/01/08"/>
    <s v="计件工人"/>
    <x v="1"/>
    <n v="1900"/>
    <n v="7790.9"/>
    <n v="316.64"/>
    <n v="84.39"/>
    <n v="3.8"/>
    <n v="0"/>
  </r>
  <r>
    <n v="202209"/>
    <x v="176"/>
    <s v="生产部"/>
    <s v="主任级以下"/>
    <s v="DF-2363"/>
    <s v="装配钳工班长"/>
    <s v="2017/02/27"/>
    <s v="计件工人"/>
    <x v="1"/>
    <n v="1900"/>
    <n v="9540.74"/>
    <n v="316.64"/>
    <n v="84.39"/>
    <n v="3.8"/>
    <n v="0"/>
  </r>
  <r>
    <n v="202209"/>
    <x v="177"/>
    <s v="生产部"/>
    <s v="主任级以下"/>
    <s v="DF-2451"/>
    <s v="装配电工班长"/>
    <s v="2017/06/26"/>
    <s v="计件工人"/>
    <x v="1"/>
    <n v="1900"/>
    <n v="9172.43"/>
    <n v="316.64"/>
    <n v="84.39"/>
    <n v="3.8"/>
    <n v="0"/>
  </r>
  <r>
    <n v="202209"/>
    <x v="178"/>
    <s v="生产部"/>
    <s v="主任级以下"/>
    <s v="DF-2611"/>
    <s v="装配钳工"/>
    <s v="2017/11/22"/>
    <s v="计件工人"/>
    <x v="1"/>
    <n v="1900"/>
    <n v="8319.94"/>
    <n v="316.64"/>
    <n v="84.39"/>
    <n v="3.8"/>
    <n v="0"/>
  </r>
  <r>
    <n v="202209"/>
    <x v="179"/>
    <s v="生产部"/>
    <s v="主任级以下"/>
    <s v="DF-2736"/>
    <s v="装配钳工"/>
    <s v="2018/04/21"/>
    <s v="计件工人"/>
    <x v="0"/>
    <n v="1900"/>
    <n v="4838.5200000000004"/>
    <n v="316.64"/>
    <n v="84.39"/>
    <n v="3.8"/>
    <n v="0"/>
  </r>
  <r>
    <n v="202209"/>
    <x v="180"/>
    <s v="生产部"/>
    <s v="主任级以下"/>
    <s v="DF-2673"/>
    <s v="装配电工"/>
    <s v="2018/03/05"/>
    <s v="计件工人"/>
    <x v="1"/>
    <n v="1900"/>
    <n v="7789.94"/>
    <n v="316.64"/>
    <n v="84.39"/>
    <n v="3.8"/>
    <n v="0"/>
  </r>
  <r>
    <n v="202209"/>
    <x v="181"/>
    <s v="生产部"/>
    <s v="主任级以下"/>
    <s v="DF-2756"/>
    <s v="装配钳工"/>
    <s v="2018/05/02"/>
    <s v="计件工人"/>
    <x v="0"/>
    <n v="1900"/>
    <n v="7994.8"/>
    <n v="316.64"/>
    <n v="84.39"/>
    <n v="3.8"/>
    <n v="0"/>
  </r>
  <r>
    <n v="202209"/>
    <x v="182"/>
    <s v="生产部"/>
    <s v="主任级以下"/>
    <s v="DF-2786"/>
    <s v="装配钳工班长"/>
    <s v="2018/06/12"/>
    <s v="计件工人"/>
    <x v="1"/>
    <n v="1900"/>
    <n v="10465.56"/>
    <n v="316.64"/>
    <n v="84.39"/>
    <n v="3.8"/>
    <n v="0"/>
  </r>
  <r>
    <n v="202209"/>
    <x v="183"/>
    <s v="生产部"/>
    <s v="主任级以下"/>
    <s v="DF-2789"/>
    <s v="装配电工"/>
    <s v="2018/06/26"/>
    <s v="计件工人"/>
    <x v="1"/>
    <n v="1900"/>
    <n v="7687.23"/>
    <n v="316.64"/>
    <n v="84.39"/>
    <n v="3.8"/>
    <n v="0"/>
  </r>
  <r>
    <n v="202209"/>
    <x v="184"/>
    <s v="生产部"/>
    <s v="主任级以下"/>
    <s v="DF-2864"/>
    <s v="装配电工"/>
    <s v="2018/11/09"/>
    <s v="计件工人"/>
    <x v="1"/>
    <n v="1900"/>
    <n v="8412.94"/>
    <n v="316.64"/>
    <n v="84.39"/>
    <n v="3.8"/>
    <n v="0"/>
  </r>
  <r>
    <n v="202209"/>
    <x v="185"/>
    <s v="生产部"/>
    <s v="主任级以下"/>
    <s v="DF-2907"/>
    <s v="装配电工"/>
    <s v="2019/03/06"/>
    <s v="计件工人"/>
    <x v="1"/>
    <n v="1900"/>
    <n v="8085.42"/>
    <n v="316.64"/>
    <n v="84.39"/>
    <n v="3.8"/>
    <n v="0"/>
  </r>
  <r>
    <n v="202209"/>
    <x v="186"/>
    <s v="生产部"/>
    <s v="主任级以下"/>
    <s v="DF-2909"/>
    <s v="仓管员"/>
    <s v="2019/03/11"/>
    <s v="计件工人"/>
    <x v="1"/>
    <n v="1900"/>
    <n v="6454.29"/>
    <n v="316.64"/>
    <n v="84.39"/>
    <n v="3.8"/>
    <n v="0"/>
  </r>
  <r>
    <n v="202209"/>
    <x v="187"/>
    <s v="生产部"/>
    <s v="主任级以下"/>
    <s v="DF-2913"/>
    <s v="装配钳工班长"/>
    <s v="2019/03/14"/>
    <s v="计件工人"/>
    <x v="1"/>
    <n v="1900"/>
    <n v="9100.1299999999992"/>
    <n v="316.64"/>
    <n v="84.39"/>
    <n v="3.8"/>
    <n v="0"/>
  </r>
  <r>
    <n v="202209"/>
    <x v="188"/>
    <s v="生产部"/>
    <s v="主任级以下"/>
    <s v="DF-2940"/>
    <s v="仓管员"/>
    <s v="2019/05/14"/>
    <s v="计件工人"/>
    <x v="1"/>
    <n v="1900"/>
    <n v="6750.64"/>
    <n v="316.64"/>
    <n v="84.39"/>
    <n v="3.8"/>
    <n v="0"/>
  </r>
  <r>
    <n v="202209"/>
    <x v="189"/>
    <s v="生产部"/>
    <s v="主任级以下"/>
    <s v="DF-2970"/>
    <s v="装配电工"/>
    <s v="2019/07/02"/>
    <s v="计件工人"/>
    <x v="1"/>
    <n v="1900"/>
    <n v="7275.79"/>
    <n v="316.64"/>
    <n v="84.39"/>
    <n v="3.8"/>
    <n v="385"/>
  </r>
  <r>
    <n v="202209"/>
    <x v="190"/>
    <s v="生产部"/>
    <s v="主任级以下"/>
    <s v="DF-3052"/>
    <s v="装配电工"/>
    <s v="2019/11/15"/>
    <s v="计件工人"/>
    <x v="1"/>
    <n v="1900"/>
    <n v="7695.45"/>
    <n v="316.64"/>
    <n v="84.39"/>
    <n v="3.8"/>
    <n v="0"/>
  </r>
  <r>
    <n v="202209"/>
    <x v="191"/>
    <s v="生产部"/>
    <s v="主任级以下"/>
    <s v="DF-3076"/>
    <s v="装配电工"/>
    <s v="2020/02/24"/>
    <s v="计件工人"/>
    <x v="1"/>
    <n v="1900"/>
    <n v="7744.86"/>
    <n v="316.64"/>
    <n v="84.39"/>
    <n v="3.8"/>
    <n v="0"/>
  </r>
  <r>
    <n v="202209"/>
    <x v="192"/>
    <s v="生产部"/>
    <s v="主任级以下"/>
    <s v="DF-3121"/>
    <s v="仓管员"/>
    <s v="2020/05/08"/>
    <s v="计件工人"/>
    <x v="1"/>
    <n v="1900"/>
    <n v="6087.91"/>
    <n v="316.64"/>
    <n v="84.39"/>
    <n v="3.8"/>
    <n v="0"/>
  </r>
  <r>
    <n v="202209"/>
    <x v="193"/>
    <s v="生产部"/>
    <s v="主任级以下"/>
    <s v="DF-3126"/>
    <s v="装配钳工"/>
    <s v="2020/05/29"/>
    <s v="计件工人"/>
    <x v="0"/>
    <n v="1900"/>
    <n v="6343.6"/>
    <n v="316.64"/>
    <n v="84.39"/>
    <n v="3.8"/>
    <n v="0"/>
  </r>
  <r>
    <n v="202209"/>
    <x v="194"/>
    <s v="生产部"/>
    <s v="主任级以下"/>
    <s v="DF-3130"/>
    <s v="测试技师"/>
    <s v="2020/06/12"/>
    <s v="计件工人"/>
    <x v="0"/>
    <n v="1900"/>
    <n v="7993.08"/>
    <n v="316.64"/>
    <n v="84.39"/>
    <n v="3.8"/>
    <n v="0"/>
  </r>
  <r>
    <n v="202209"/>
    <x v="195"/>
    <s v="生产部"/>
    <s v="主任级以下"/>
    <s v="DF-3134"/>
    <s v="仓管员"/>
    <s v="2020/06/28"/>
    <s v="计件工人"/>
    <x v="1"/>
    <n v="1900"/>
    <n v="7828.6"/>
    <n v="316.64"/>
    <n v="84.39"/>
    <n v="3.8"/>
    <n v="0"/>
  </r>
  <r>
    <n v="202209"/>
    <x v="196"/>
    <s v="生产部"/>
    <s v="主任级以下"/>
    <s v="DF-3140"/>
    <s v="测试技师"/>
    <s v="2020/07/01"/>
    <s v="计件工人"/>
    <x v="1"/>
    <n v="1900"/>
    <n v="7275.33"/>
    <n v="316.64"/>
    <n v="84.39"/>
    <n v="3.8"/>
    <n v="100"/>
  </r>
  <r>
    <n v="202209"/>
    <x v="197"/>
    <s v="生产部"/>
    <s v="主任级以下"/>
    <s v="DF-3171"/>
    <s v="装配钳工"/>
    <s v="2020/08/31"/>
    <s v="计件工人"/>
    <x v="1"/>
    <n v="1900"/>
    <n v="7619.65"/>
    <n v="316.64"/>
    <n v="84.39"/>
    <n v="3.8"/>
    <n v="0"/>
  </r>
  <r>
    <n v="202209"/>
    <x v="198"/>
    <s v="生产部"/>
    <s v="主任级以下"/>
    <s v="DF-3166"/>
    <s v="装配钳工"/>
    <s v="2020/08/13"/>
    <s v="计件工人"/>
    <x v="1"/>
    <n v="1900"/>
    <n v="6296.11"/>
    <n v="316.64"/>
    <n v="84.39"/>
    <n v="3.8"/>
    <n v="0"/>
  </r>
  <r>
    <n v="202209"/>
    <x v="199"/>
    <s v="生产部"/>
    <s v="主任级以下"/>
    <s v="DF-3180"/>
    <s v="装配钳工"/>
    <s v="2020/09/21"/>
    <s v="计件工人"/>
    <x v="1"/>
    <n v="1900"/>
    <n v="6648.88"/>
    <n v="316.64"/>
    <n v="84.39"/>
    <n v="3.8"/>
    <n v="0"/>
  </r>
  <r>
    <n v="202209"/>
    <x v="200"/>
    <s v="生产部"/>
    <s v="主任级以下"/>
    <s v="DF-3177"/>
    <s v="装配钳工"/>
    <s v="2020/09/14"/>
    <s v="计件工人"/>
    <x v="1"/>
    <n v="1900"/>
    <n v="7059.73"/>
    <n v="316.64"/>
    <n v="84.39"/>
    <n v="3.8"/>
    <n v="0"/>
  </r>
  <r>
    <n v="202209"/>
    <x v="201"/>
    <s v="生产部"/>
    <s v="主任级以下"/>
    <s v="DF-3188"/>
    <s v="装配钳工"/>
    <s v="2020/10/12"/>
    <s v="计件工人"/>
    <x v="1"/>
    <n v="1900"/>
    <n v="6561.57"/>
    <n v="316.64"/>
    <n v="84.39"/>
    <n v="3.8"/>
    <n v="0"/>
  </r>
  <r>
    <n v="202209"/>
    <x v="202"/>
    <s v="生产部"/>
    <s v="主任级以下"/>
    <s v="DF-3190"/>
    <s v="装配电工"/>
    <s v="2020/10/16"/>
    <s v="计件工人"/>
    <x v="1"/>
    <n v="1900"/>
    <n v="7422.5"/>
    <n v="316.64"/>
    <n v="84.39"/>
    <n v="3.8"/>
    <n v="0"/>
  </r>
  <r>
    <n v="202209"/>
    <x v="203"/>
    <s v="生产部"/>
    <s v="主任级以下"/>
    <s v="DF-3191"/>
    <s v="装配钳工班长"/>
    <s v="2020/10/16"/>
    <s v="计件工人"/>
    <x v="0"/>
    <n v="1900"/>
    <n v="8658.57"/>
    <n v="316.64"/>
    <n v="84.39"/>
    <n v="3.8"/>
    <n v="0"/>
  </r>
  <r>
    <n v="202209"/>
    <x v="204"/>
    <s v="生产部"/>
    <s v="主任级以下"/>
    <s v="DF-2100"/>
    <s v="测试班长"/>
    <s v="2015/06/25"/>
    <s v="计件工人"/>
    <x v="1"/>
    <n v="1900"/>
    <n v="8418.44"/>
    <n v="316.64"/>
    <n v="84.39"/>
    <n v="3.8"/>
    <n v="0"/>
  </r>
  <r>
    <n v="202209"/>
    <x v="205"/>
    <s v="生产部"/>
    <s v="主任级以下"/>
    <s v="DF-2441"/>
    <s v="测试技师"/>
    <s v="2017/06/20"/>
    <s v="计件工人"/>
    <x v="1"/>
    <n v="1900"/>
    <n v="7877.57"/>
    <n v="316.64"/>
    <n v="84.39"/>
    <n v="3.8"/>
    <n v="95"/>
  </r>
  <r>
    <n v="202209"/>
    <x v="206"/>
    <s v="生产部"/>
    <s v="主任级以下"/>
    <s v="DF-2804"/>
    <s v="测试技师"/>
    <s v="2018/07/02"/>
    <s v="计件工人"/>
    <x v="1"/>
    <n v="1900"/>
    <n v="411.25"/>
    <n v="0"/>
    <n v="0"/>
    <n v="0"/>
    <n v="0"/>
  </r>
  <r>
    <n v="202209"/>
    <x v="207"/>
    <s v="生产部"/>
    <s v="主任级以下"/>
    <s v="DF-2910"/>
    <s v="测试技师"/>
    <s v="2019/03/11"/>
    <s v="计件工人"/>
    <x v="1"/>
    <n v="1900"/>
    <n v="8353.6200000000008"/>
    <n v="316.64"/>
    <n v="84.39"/>
    <n v="3.8"/>
    <n v="0"/>
  </r>
  <r>
    <n v="202209"/>
    <x v="208"/>
    <s v="生产部"/>
    <s v="主任级以下"/>
    <s v="DF-3232"/>
    <s v="装配钳工"/>
    <s v="2020/12/24"/>
    <s v="计件工人"/>
    <x v="1"/>
    <n v="1900"/>
    <n v="7509.3"/>
    <n v="316.64"/>
    <n v="84.39"/>
    <n v="3.8"/>
    <n v="0"/>
  </r>
  <r>
    <n v="202209"/>
    <x v="210"/>
    <s v="生产部"/>
    <s v="主任级以下"/>
    <s v="DF-3245"/>
    <s v="仓管员"/>
    <s v="2021/01/12"/>
    <s v="计件工人"/>
    <x v="1"/>
    <n v="1900"/>
    <n v="6171.65"/>
    <n v="316.64"/>
    <n v="84.39"/>
    <n v="3.8"/>
    <n v="0"/>
  </r>
  <r>
    <n v="202209"/>
    <x v="211"/>
    <s v="生产部"/>
    <s v="主任级以下"/>
    <s v="DF-3252"/>
    <s v="仓管员"/>
    <s v="2021/01/25"/>
    <s v="计件工人"/>
    <x v="1"/>
    <n v="1900"/>
    <n v="5378.58"/>
    <n v="316.64"/>
    <n v="84.39"/>
    <n v="3.8"/>
    <n v="0"/>
  </r>
  <r>
    <n v="202209"/>
    <x v="213"/>
    <s v="生产部"/>
    <s v="主任级以下"/>
    <s v="DF-3287"/>
    <s v="仓管员"/>
    <s v="2021/03/15"/>
    <s v="计件工人"/>
    <x v="0"/>
    <n v="1900"/>
    <n v="6085.76"/>
    <n v="316.64"/>
    <n v="84.39"/>
    <n v="3.8"/>
    <n v="0"/>
  </r>
  <r>
    <n v="202209"/>
    <x v="214"/>
    <s v="生产部"/>
    <s v="主任级以下"/>
    <s v="DF-3274"/>
    <s v="仓管员"/>
    <s v="2021/03/08"/>
    <s v="计件工人"/>
    <x v="1"/>
    <n v="1900"/>
    <n v="5211.97"/>
    <n v="316.64"/>
    <n v="84.39"/>
    <n v="3.8"/>
    <n v="0"/>
  </r>
  <r>
    <n v="202209"/>
    <x v="215"/>
    <s v="生产部"/>
    <s v="主任级以下"/>
    <s v="DF-3273"/>
    <s v="装配电工"/>
    <s v="2021/03/05"/>
    <s v="计件工人"/>
    <x v="0"/>
    <n v="1900"/>
    <n v="6943.46"/>
    <n v="316.64"/>
    <n v="84.39"/>
    <n v="3.8"/>
    <n v="0"/>
  </r>
  <r>
    <n v="202209"/>
    <x v="216"/>
    <s v="生产部"/>
    <s v="主任级以下"/>
    <s v="DF-3272"/>
    <s v="装配电工"/>
    <s v="2021/03/04"/>
    <s v="计件工人"/>
    <x v="1"/>
    <n v="1900"/>
    <n v="7150.89"/>
    <n v="316.64"/>
    <n v="84.39"/>
    <n v="3.8"/>
    <n v="0"/>
  </r>
  <r>
    <n v="202209"/>
    <x v="218"/>
    <s v="生产部"/>
    <s v="主任级以下"/>
    <s v="DF-3311"/>
    <s v="测试技师"/>
    <s v="2021/04/08"/>
    <s v="计件工人"/>
    <x v="1"/>
    <n v="1900"/>
    <n v="6319.39"/>
    <n v="316.64"/>
    <n v="84.39"/>
    <n v="3.8"/>
    <n v="0"/>
  </r>
  <r>
    <n v="202209"/>
    <x v="219"/>
    <s v="生产部"/>
    <s v="主任级以下"/>
    <s v="DF-3349"/>
    <s v="仓管员"/>
    <s v="2021/05/24"/>
    <s v="计件工人"/>
    <x v="1"/>
    <n v="1900"/>
    <n v="5737.3"/>
    <n v="316.64"/>
    <n v="84.39"/>
    <n v="3.8"/>
    <n v="0"/>
  </r>
  <r>
    <n v="202209"/>
    <x v="222"/>
    <s v="生产部"/>
    <s v="主任级以下"/>
    <s v="DF-3261"/>
    <s v="装配钳工"/>
    <s v="2021/02/26"/>
    <s v="计件工人"/>
    <x v="1"/>
    <n v="1900"/>
    <n v="6971.4"/>
    <n v="316.64"/>
    <n v="84.39"/>
    <n v="3.8"/>
    <n v="0"/>
  </r>
  <r>
    <n v="202209"/>
    <x v="223"/>
    <s v="生产部"/>
    <s v="主任级以下"/>
    <s v="DF-3432"/>
    <s v="装配钳工"/>
    <s v="2021/07/17"/>
    <s v="计件工人"/>
    <x v="1"/>
    <n v="1900"/>
    <n v="6946.83"/>
    <n v="316.64"/>
    <n v="84.39"/>
    <n v="3.8"/>
    <n v="0"/>
  </r>
  <r>
    <n v="202209"/>
    <x v="224"/>
    <s v="生产部"/>
    <s v="主任级以下"/>
    <s v="DF-3398"/>
    <s v="装配钳工"/>
    <s v="2021/07/02"/>
    <s v="计件工人"/>
    <x v="1"/>
    <n v="1900"/>
    <n v="7575.57"/>
    <n v="316.64"/>
    <n v="84.39"/>
    <n v="3.8"/>
    <n v="0"/>
  </r>
  <r>
    <n v="202209"/>
    <x v="225"/>
    <s v="生产部"/>
    <s v="主任级以下"/>
    <s v="DF-3397"/>
    <s v="装配钳工"/>
    <s v="2021/07/01"/>
    <s v="计件工人"/>
    <x v="1"/>
    <n v="1900"/>
    <n v="7393.12"/>
    <n v="316.64"/>
    <n v="84.39"/>
    <n v="3.8"/>
    <n v="0"/>
  </r>
  <r>
    <n v="202209"/>
    <x v="226"/>
    <s v="生产部"/>
    <s v="主任级以下"/>
    <s v="DF-3396"/>
    <s v="装配钳工"/>
    <s v="2021/07/01"/>
    <s v="计件工人"/>
    <x v="1"/>
    <n v="1900"/>
    <n v="6925.69"/>
    <n v="316.64"/>
    <n v="84.39"/>
    <n v="3.8"/>
    <n v="0"/>
  </r>
  <r>
    <n v="202209"/>
    <x v="227"/>
    <s v="生产部"/>
    <s v="主任级以下"/>
    <s v="DF-3439"/>
    <s v="装配电工"/>
    <s v="2021/07/29"/>
    <s v="计件工人"/>
    <x v="1"/>
    <n v="1900"/>
    <n v="7161.46"/>
    <n v="316.64"/>
    <n v="84.39"/>
    <n v="3.8"/>
    <n v="0"/>
  </r>
  <r>
    <n v="202209"/>
    <x v="228"/>
    <s v="生产部"/>
    <s v="主任级以下"/>
    <s v="DF-3499"/>
    <s v="装配钳工"/>
    <s v="2021/09/13"/>
    <s v="计件工人"/>
    <x v="1"/>
    <n v="1900"/>
    <n v="6961.46"/>
    <n v="316.64"/>
    <n v="84.39"/>
    <n v="3.8"/>
    <n v="0"/>
  </r>
  <r>
    <n v="202209"/>
    <x v="229"/>
    <s v="生产部"/>
    <s v="主任级以下"/>
    <s v="DF-3511"/>
    <s v="装配钳工"/>
    <s v="2021/09/24"/>
    <s v="计件工人"/>
    <x v="1"/>
    <n v="1900"/>
    <n v="8088.63"/>
    <n v="316.64"/>
    <n v="84.39"/>
    <n v="3.8"/>
    <n v="0"/>
  </r>
  <r>
    <n v="202209"/>
    <x v="230"/>
    <s v="生产部"/>
    <s v="主任级以下"/>
    <s v="DF-3521"/>
    <s v="装配钳工"/>
    <s v="2021/09/30"/>
    <s v="计件工人"/>
    <x v="1"/>
    <n v="1900"/>
    <n v="7294.17"/>
    <n v="316.64"/>
    <n v="84.39"/>
    <n v="3.8"/>
    <n v="0"/>
  </r>
  <r>
    <n v="202209"/>
    <x v="231"/>
    <s v="生产部"/>
    <s v="主任级以下"/>
    <s v="DF-3522"/>
    <s v="装配钳工"/>
    <s v="2021/09/30"/>
    <s v="计件工人"/>
    <x v="1"/>
    <n v="1900"/>
    <n v="6898.51"/>
    <n v="316.64"/>
    <n v="84.39"/>
    <n v="3.8"/>
    <n v="0"/>
  </r>
  <r>
    <n v="202209"/>
    <x v="232"/>
    <s v="生产部"/>
    <s v="主任级以下"/>
    <s v="DF-3553"/>
    <s v="装配钳工"/>
    <s v="2021/10/27"/>
    <s v="计件工人"/>
    <x v="1"/>
    <n v="1900"/>
    <n v="6517.52"/>
    <n v="316.64"/>
    <n v="84.39"/>
    <n v="3.8"/>
    <n v="0"/>
  </r>
  <r>
    <n v="202209"/>
    <x v="233"/>
    <s v="生产部"/>
    <s v="主任级以下"/>
    <s v="DF-3529"/>
    <s v="装配钳工"/>
    <s v="2021/10/12"/>
    <s v="计件工人"/>
    <x v="1"/>
    <n v="1900"/>
    <n v="5822.95"/>
    <n v="316.64"/>
    <n v="84.39"/>
    <n v="3.8"/>
    <n v="0"/>
  </r>
  <r>
    <n v="202209"/>
    <x v="234"/>
    <s v="生产部"/>
    <s v="主任级以下"/>
    <s v="DF-3534"/>
    <s v="装配钳工"/>
    <s v="2021/10/12"/>
    <s v="计件工人"/>
    <x v="1"/>
    <n v="1900"/>
    <n v="6727.1"/>
    <n v="316.64"/>
    <n v="84.39"/>
    <n v="3.8"/>
    <n v="0"/>
  </r>
  <r>
    <n v="202209"/>
    <x v="236"/>
    <s v="生产部"/>
    <s v="主任级以下"/>
    <s v="DF-3394"/>
    <s v="装配电工"/>
    <s v="2021/06/30"/>
    <s v="计件工人"/>
    <x v="1"/>
    <n v="1900"/>
    <n v="6534.38"/>
    <n v="316.64"/>
    <n v="84.39"/>
    <n v="3.8"/>
    <n v="0"/>
  </r>
  <r>
    <n v="202209"/>
    <x v="237"/>
    <s v="生产部"/>
    <s v="主任级以下"/>
    <s v="DF-3393"/>
    <s v="装配电工"/>
    <s v="2021/06/29"/>
    <s v="计件工人"/>
    <x v="1"/>
    <n v="1900"/>
    <n v="7332.05"/>
    <n v="316.64"/>
    <n v="84.39"/>
    <n v="3.8"/>
    <n v="0"/>
  </r>
  <r>
    <n v="202209"/>
    <x v="238"/>
    <s v="生产部"/>
    <s v="主任级以下"/>
    <s v="DF-3361"/>
    <s v="装配电工"/>
    <s v="2021/06/03"/>
    <s v="计件工人"/>
    <x v="1"/>
    <n v="1900"/>
    <n v="7586.03"/>
    <n v="316.64"/>
    <n v="84.39"/>
    <n v="3.8"/>
    <n v="0"/>
  </r>
  <r>
    <n v="202209"/>
    <x v="115"/>
    <s v="生产部"/>
    <s v="主任级以下"/>
    <s v="DF-3443"/>
    <s v="装配电工"/>
    <s v="2021/07/30"/>
    <s v="计件工人"/>
    <x v="1"/>
    <n v="1900"/>
    <n v="7403.75"/>
    <n v="316.64"/>
    <n v="84.39"/>
    <n v="3.8"/>
    <n v="0"/>
  </r>
  <r>
    <n v="202209"/>
    <x v="124"/>
    <s v="生产部"/>
    <s v="主任级以下"/>
    <s v="DF-3421"/>
    <s v="装配钳工"/>
    <s v="2021/07/15"/>
    <s v="计时工人"/>
    <x v="0"/>
    <n v="1900"/>
    <n v="5675.2"/>
    <n v="316.64"/>
    <n v="84.39"/>
    <n v="3.8"/>
    <n v="0"/>
  </r>
  <r>
    <n v="202209"/>
    <x v="125"/>
    <s v="生产部"/>
    <s v="主任级以下"/>
    <s v="DF-3420"/>
    <s v="装配钳工"/>
    <s v="2021/07/15"/>
    <s v="计时工人"/>
    <x v="0"/>
    <n v="1900"/>
    <n v="5366.76"/>
    <n v="316.64"/>
    <n v="84.39"/>
    <n v="3.8"/>
    <n v="0"/>
  </r>
  <r>
    <n v="202209"/>
    <x v="128"/>
    <s v="生产部"/>
    <s v="主任级以下"/>
    <s v="DF-3416"/>
    <s v="装配钳工"/>
    <s v="2021/07/15"/>
    <s v="计时工人"/>
    <x v="0"/>
    <n v="1900"/>
    <n v="5870.93"/>
    <n v="316.64"/>
    <n v="84.39"/>
    <n v="3.8"/>
    <n v="0"/>
  </r>
  <r>
    <n v="202209"/>
    <x v="152"/>
    <s v="生产部"/>
    <s v="主任级以下"/>
    <s v="DF-3489"/>
    <s v="装配钳工"/>
    <s v="2021/09/03"/>
    <s v="计时工人"/>
    <x v="0"/>
    <n v="1900"/>
    <n v="4582.07"/>
    <n v="316.64"/>
    <n v="84.39"/>
    <n v="3.8"/>
    <n v="0"/>
  </r>
  <r>
    <n v="202209"/>
    <x v="254"/>
    <s v="生产部"/>
    <s v="主任级以下"/>
    <s v="DF-3637"/>
    <s v="装配钳工"/>
    <d v="2022-08-15T00:00:00"/>
    <s v="计件工人"/>
    <x v="0"/>
    <n v="1900"/>
    <n v="6754"/>
    <n v="316.64"/>
    <n v="84.39"/>
    <n v="3.8"/>
    <n v="0"/>
  </r>
  <r>
    <n v="202209"/>
    <x v="255"/>
    <s v="生产部"/>
    <s v="主任级以下"/>
    <s v="DF-3634"/>
    <s v="装配钳工"/>
    <d v="2022-08-09T00:00:00"/>
    <s v="计件工人"/>
    <x v="0"/>
    <n v="1900"/>
    <n v="6513.82"/>
    <n v="316.64"/>
    <n v="84.39"/>
    <n v="3.8"/>
    <n v="0"/>
  </r>
  <r>
    <n v="202209"/>
    <x v="256"/>
    <s v="生产部"/>
    <s v="主任级以下"/>
    <s v="DF-3630"/>
    <s v="装配钳工"/>
    <d v="2022-08-05T00:00:00"/>
    <s v="计件工人"/>
    <x v="0"/>
    <n v="1900"/>
    <n v="6289.39"/>
    <n v="316.64"/>
    <n v="84.39"/>
    <n v="3.8"/>
    <n v="0"/>
  </r>
  <r>
    <n v="202209"/>
    <x v="259"/>
    <s v="生产部"/>
    <s v="主任级以下"/>
    <s v="DF-3644"/>
    <s v="仓库包装操作工"/>
    <d v="2022-08-30T00:00:00"/>
    <s v="计件工人"/>
    <x v="0"/>
    <n v="1900"/>
    <n v="7166.26"/>
    <n v="316.64"/>
    <n v="84.39"/>
    <n v="3.8"/>
    <n v="0"/>
  </r>
  <r>
    <n v="202209"/>
    <x v="239"/>
    <s v="生产部"/>
    <s v="主任级以下"/>
    <s v="DF-3581"/>
    <s v="装配电工"/>
    <s v="2022/02/17"/>
    <s v="计时工人"/>
    <x v="1"/>
    <n v="1900"/>
    <n v="5948.14"/>
    <n v="316.64"/>
    <n v="84.39"/>
    <n v="3.8"/>
    <n v="0"/>
  </r>
  <r>
    <n v="202209"/>
    <x v="265"/>
    <s v="生产部"/>
    <s v="主任级以下"/>
    <s v="DF-3664"/>
    <s v="装配钳工"/>
    <s v="2022/09/27"/>
    <s v="计件工人"/>
    <x v="28"/>
    <n v="1900"/>
    <n v="950.03"/>
    <n v="0"/>
    <n v="0"/>
    <n v="0"/>
    <n v="0"/>
  </r>
  <r>
    <n v="202209"/>
    <x v="266"/>
    <s v="生产部"/>
    <s v="主任级以下"/>
    <s v="DF-3663"/>
    <s v="装配钳工"/>
    <s v="2022/09/26"/>
    <s v="计件工人"/>
    <x v="28"/>
    <n v="1900"/>
    <n v="1513.88"/>
    <n v="0"/>
    <n v="0"/>
    <n v="0"/>
    <n v="0"/>
  </r>
  <r>
    <n v="202209"/>
    <x v="158"/>
    <s v="生产部"/>
    <s v="主任级以下"/>
    <s v="DF-3659"/>
    <s v="装配钳工"/>
    <s v="2022/09/19"/>
    <s v="计件工人"/>
    <x v="28"/>
    <n v="1900"/>
    <n v="2352.3200000000002"/>
    <n v="0"/>
    <n v="0"/>
    <n v="0"/>
    <n v="0"/>
  </r>
  <r>
    <n v="202209"/>
    <x v="267"/>
    <s v="生产部"/>
    <s v="主任级以下"/>
    <s v="DF-3657"/>
    <s v="装配电工"/>
    <s v="2022/09/19"/>
    <s v="计件工人"/>
    <x v="28"/>
    <n v="1900"/>
    <n v="2652.78"/>
    <n v="0"/>
    <n v="0"/>
    <n v="0"/>
    <n v="0"/>
  </r>
  <r>
    <n v="202209"/>
    <x v="268"/>
    <s v="生产部"/>
    <s v="主任级以下"/>
    <s v="DF-3656"/>
    <s v="仓库包装操作工"/>
    <s v="2022/09/19"/>
    <s v="计件工人"/>
    <x v="28"/>
    <n v="1900"/>
    <n v="2123.5100000000002"/>
    <n v="0"/>
    <n v="0"/>
    <n v="0"/>
    <n v="0"/>
  </r>
  <r>
    <n v="202209"/>
    <x v="269"/>
    <s v="生产部"/>
    <s v="主任级以下"/>
    <s v="DF-3653"/>
    <s v="装配钳工"/>
    <s v="2022/09/13"/>
    <s v="计件工人"/>
    <x v="28"/>
    <n v="1900"/>
    <n v="3927.07"/>
    <n v="316.64"/>
    <n v="84.39"/>
    <n v="3.8"/>
    <n v="0"/>
  </r>
  <r>
    <n v="202209"/>
    <x v="270"/>
    <s v="生产部"/>
    <s v="主任级以下"/>
    <s v="DF-3648"/>
    <s v="仓库包装操作工"/>
    <s v="2022/09/05"/>
    <s v="计件工人"/>
    <x v="28"/>
    <n v="1900"/>
    <n v="4793.46"/>
    <n v="316.64"/>
    <n v="84.39"/>
    <n v="3.8"/>
    <n v="0"/>
  </r>
  <r>
    <n v="202210"/>
    <x v="245"/>
    <s v="售后服务部"/>
    <s v="部长级及以上"/>
    <s v="DF-2389"/>
    <s v="服务经理"/>
    <s v="2017/04/01"/>
    <n v="0"/>
    <x v="0"/>
    <n v="40510.5"/>
    <n v="46210.5"/>
    <n v="316.64"/>
    <n v="84.39"/>
    <n v="3.8"/>
    <n v="0"/>
  </r>
  <r>
    <n v="202210"/>
    <x v="1"/>
    <s v="销售部"/>
    <s v="主任级"/>
    <s v="DF-2127"/>
    <s v="区域销售总监"/>
    <s v="2015/08/04"/>
    <n v="0"/>
    <x v="1"/>
    <n v="5500"/>
    <n v="39334.370000000003"/>
    <n v="316.64"/>
    <n v="84.39"/>
    <n v="3.8"/>
    <n v="95"/>
  </r>
  <r>
    <n v="202210"/>
    <x v="2"/>
    <s v="研发部"/>
    <s v="主任级"/>
    <s v="DF-0793"/>
    <s v="电气主管"/>
    <s v="2010/07/08"/>
    <n v="0"/>
    <x v="1"/>
    <n v="5544"/>
    <n v="18099"/>
    <n v="316.64"/>
    <n v="84.39"/>
    <n v="3.8"/>
    <n v="95"/>
  </r>
  <r>
    <n v="202210"/>
    <x v="3"/>
    <s v="研发部"/>
    <s v="主任级"/>
    <s v="DF-0148"/>
    <s v="机械研发主管"/>
    <s v="2005/09/09"/>
    <n v="0"/>
    <x v="0"/>
    <n v="5544"/>
    <n v="14348.6"/>
    <n v="316.64"/>
    <n v="84.39"/>
    <n v="3.8"/>
    <n v="125"/>
  </r>
  <r>
    <n v="202210"/>
    <x v="4"/>
    <s v="销售部"/>
    <s v="主任级以下"/>
    <s v="DF-2191"/>
    <s v="市场运营主管"/>
    <s v="2016/04/14"/>
    <n v="0"/>
    <x v="0"/>
    <n v="3200"/>
    <n v="8937.41"/>
    <n v="316.64"/>
    <n v="84.39"/>
    <n v="3.8"/>
    <n v="95"/>
  </r>
  <r>
    <n v="202210"/>
    <x v="5"/>
    <s v="人力资源部"/>
    <s v="主任级以下"/>
    <s v="DF-2649"/>
    <s v="清洁工"/>
    <s v="2018/02/01"/>
    <n v="0"/>
    <x v="1"/>
    <n v="1900"/>
    <n v="3837.5"/>
    <n v="0"/>
    <n v="0"/>
    <n v="0"/>
    <n v="0"/>
  </r>
  <r>
    <n v="202210"/>
    <x v="6"/>
    <s v="人力资源部"/>
    <s v="主任级以下"/>
    <s v="DF-2697"/>
    <s v="商务司机"/>
    <s v="2018/03/19"/>
    <n v="0"/>
    <x v="1"/>
    <n v="1900"/>
    <n v="5182.8"/>
    <n v="316.64"/>
    <n v="84.39"/>
    <n v="3.8"/>
    <n v="0"/>
  </r>
  <r>
    <n v="202210"/>
    <x v="7"/>
    <s v="研发部"/>
    <s v="主任级以下"/>
    <s v="DF-2077"/>
    <s v="电气硬件工程师"/>
    <s v="2015/04/25"/>
    <n v="0"/>
    <x v="1"/>
    <n v="5746"/>
    <n v="14681.3"/>
    <n v="316.64"/>
    <n v="84.39"/>
    <n v="3.8"/>
    <n v="1250"/>
  </r>
  <r>
    <n v="202210"/>
    <x v="8"/>
    <s v="研发部"/>
    <s v="主任级以下"/>
    <s v="DF-2701"/>
    <s v="翻译员"/>
    <s v="2018/03/21"/>
    <n v="0"/>
    <x v="1"/>
    <n v="2440"/>
    <n v="6378.5"/>
    <n v="316.64"/>
    <n v="84.39"/>
    <n v="3.8"/>
    <n v="95"/>
  </r>
  <r>
    <n v="202210"/>
    <x v="9"/>
    <s v="研发部"/>
    <s v="主任级以下"/>
    <s v="DF-0755"/>
    <s v="研发部主管"/>
    <s v="2010/06/21"/>
    <n v="0"/>
    <x v="0"/>
    <n v="5389"/>
    <n v="23891"/>
    <n v="316.64"/>
    <n v="84.39"/>
    <n v="3.8"/>
    <n v="500"/>
  </r>
  <r>
    <n v="202210"/>
    <x v="10"/>
    <s v="研发部"/>
    <s v="主任级以下"/>
    <s v="DF-0536"/>
    <s v="机械研发工程师"/>
    <s v="2009/10/10"/>
    <n v="0"/>
    <x v="1"/>
    <n v="2671"/>
    <n v="6900.1"/>
    <n v="316.64"/>
    <n v="84.39"/>
    <n v="3.8"/>
    <n v="500"/>
  </r>
  <r>
    <n v="202210"/>
    <x v="11"/>
    <s v="研发部"/>
    <s v="主任级以下"/>
    <s v="DF-1996"/>
    <s v="机械研发工程师"/>
    <s v="2015/01/10"/>
    <n v="0"/>
    <x v="0"/>
    <n v="5746"/>
    <n v="13179.4"/>
    <n v="316.64"/>
    <n v="84.39"/>
    <n v="3.8"/>
    <n v="1250"/>
  </r>
  <r>
    <n v="202210"/>
    <x v="12"/>
    <s v="研发部"/>
    <s v="主任级以下"/>
    <s v="DF-2008"/>
    <s v="Syncro软件工程师"/>
    <s v="2015/03/02"/>
    <n v="0"/>
    <x v="1"/>
    <n v="5544"/>
    <n v="18134.13"/>
    <n v="316.64"/>
    <n v="84.39"/>
    <n v="3.8"/>
    <n v="500"/>
  </r>
  <r>
    <n v="202210"/>
    <x v="13"/>
    <s v="售后服务部"/>
    <s v="主任级以下"/>
    <s v="DF-2342"/>
    <s v="机械服务安装工程师"/>
    <s v="2017/01/03"/>
    <n v="0"/>
    <x v="1"/>
    <n v="3263"/>
    <n v="15148.66"/>
    <n v="316.64"/>
    <n v="84.39"/>
    <n v="3.8"/>
    <n v="0"/>
  </r>
  <r>
    <n v="202210"/>
    <x v="14"/>
    <s v="生产部"/>
    <s v="主任级以下"/>
    <s v="DF-0073"/>
    <s v="质检组长"/>
    <s v="2007/10/11"/>
    <s v="计时工人"/>
    <x v="0"/>
    <n v="2132"/>
    <n v="9218.27"/>
    <n v="0"/>
    <n v="0"/>
    <n v="0"/>
    <n v="0"/>
  </r>
  <r>
    <n v="202210"/>
    <x v="15"/>
    <s v="物控部"/>
    <s v="主任级"/>
    <s v="DF-1959"/>
    <s v="PMC经理"/>
    <s v="2014/10/27"/>
    <n v="0"/>
    <x v="1"/>
    <n v="4576"/>
    <n v="11015"/>
    <n v="316.64"/>
    <n v="84.39"/>
    <n v="3.8"/>
    <n v="0"/>
  </r>
  <r>
    <n v="202210"/>
    <x v="16"/>
    <s v="销售部"/>
    <s v="主任级以下"/>
    <s v="DF-1943"/>
    <s v="区域销售总监"/>
    <s v="2014/10/13"/>
    <n v="0"/>
    <x v="1"/>
    <n v="5500"/>
    <n v="15615"/>
    <n v="316.64"/>
    <n v="84.39"/>
    <n v="3.8"/>
    <n v="960"/>
  </r>
  <r>
    <n v="202210"/>
    <x v="17"/>
    <s v="生产部"/>
    <s v="主任级"/>
    <s v="DF-2061"/>
    <s v="车间主任"/>
    <s v="2015/04/02"/>
    <n v="0"/>
    <x v="1"/>
    <n v="5000"/>
    <n v="12951.9"/>
    <n v="316.64"/>
    <n v="84.39"/>
    <n v="3.8"/>
    <n v="1500"/>
  </r>
  <r>
    <n v="202210"/>
    <x v="18"/>
    <s v="售后服务部"/>
    <s v="主任级以下"/>
    <s v="DF-2107"/>
    <s v="高级电气服务工程师"/>
    <s v="2015/07/06"/>
    <n v="0"/>
    <x v="1"/>
    <n v="5222"/>
    <n v="13385.41"/>
    <n v="316.64"/>
    <n v="84.39"/>
    <n v="3.8"/>
    <n v="750"/>
  </r>
  <r>
    <n v="202210"/>
    <x v="19"/>
    <s v="售后服务部"/>
    <s v="主任级以下"/>
    <s v="DF-2371"/>
    <s v="电气服务安装技师"/>
    <s v="2017/03/03"/>
    <n v="0"/>
    <x v="1"/>
    <n v="2332"/>
    <n v="10481.39"/>
    <n v="316.64"/>
    <n v="84.39"/>
    <n v="3.8"/>
    <n v="0"/>
  </r>
  <r>
    <n v="202210"/>
    <x v="20"/>
    <s v="售后服务部"/>
    <s v="主任级以下"/>
    <s v="DF-1715"/>
    <s v="机械服务工程师"/>
    <s v="2013/11/11"/>
    <n v="0"/>
    <x v="1"/>
    <n v="3440"/>
    <n v="9766.0300000000007"/>
    <n v="316.64"/>
    <n v="84.39"/>
    <n v="3.8"/>
    <n v="0"/>
  </r>
  <r>
    <n v="202210"/>
    <x v="21"/>
    <s v="售后服务部"/>
    <s v="主任级以下"/>
    <s v="DF-2166"/>
    <s v="机械服务技师"/>
    <s v="2016/02/22"/>
    <n v="0"/>
    <x v="1"/>
    <n v="4331"/>
    <n v="14708.24"/>
    <n v="316.64"/>
    <n v="84.39"/>
    <n v="3.8"/>
    <n v="0"/>
  </r>
  <r>
    <n v="202210"/>
    <x v="22"/>
    <s v="生产部"/>
    <s v="主任级"/>
    <s v="DF-2669"/>
    <s v="电气车间主任"/>
    <s v="2018/03/01"/>
    <n v="0"/>
    <x v="1"/>
    <n v="4000"/>
    <n v="10534.5"/>
    <n v="316.64"/>
    <n v="84.39"/>
    <n v="3.8"/>
    <n v="0"/>
  </r>
  <r>
    <n v="202210"/>
    <x v="23"/>
    <s v="售后服务部"/>
    <s v="主任级以下"/>
    <s v="DF-2774"/>
    <s v="工程部经理"/>
    <s v="2018/05/29"/>
    <n v="0"/>
    <x v="1"/>
    <n v="5519"/>
    <n v="21475.71"/>
    <n v="316.64"/>
    <n v="84.39"/>
    <n v="3.8"/>
    <n v="457.5"/>
  </r>
  <r>
    <n v="202210"/>
    <x v="24"/>
    <s v="售后服务部"/>
    <s v="主任级以下"/>
    <s v="DF-2777"/>
    <s v="机械服务工程师"/>
    <s v="2018/06/01"/>
    <n v="0"/>
    <x v="1"/>
    <n v="5519"/>
    <n v="13833.51"/>
    <n v="316.64"/>
    <n v="84.39"/>
    <n v="3.8"/>
    <n v="0"/>
  </r>
  <r>
    <n v="202210"/>
    <x v="25"/>
    <s v="销售部"/>
    <s v="主任级以下"/>
    <s v="DF-2800"/>
    <s v="销售跟单"/>
    <s v="2018/07/02"/>
    <n v="0"/>
    <x v="0"/>
    <n v="2020"/>
    <n v="7088.78"/>
    <n v="316.64"/>
    <n v="84.39"/>
    <n v="3.8"/>
    <n v="0"/>
  </r>
  <r>
    <n v="202210"/>
    <x v="26"/>
    <s v="售后服务部"/>
    <s v="部长级及以上"/>
    <s v="DF-2838"/>
    <s v="售后服务经理"/>
    <s v="2018/09/10"/>
    <n v="0"/>
    <x v="1"/>
    <n v="8020"/>
    <n v="17034.2"/>
    <n v="316.64"/>
    <n v="84.39"/>
    <n v="3.8"/>
    <n v="0"/>
  </r>
  <r>
    <n v="202210"/>
    <x v="28"/>
    <s v="研发部"/>
    <s v="主任级以下"/>
    <s v="DF-2856"/>
    <s v="初级电气研发工程师"/>
    <s v="2018/10/23"/>
    <n v="0"/>
    <x v="0"/>
    <n v="4133"/>
    <n v="9329.5"/>
    <n v="316.64"/>
    <n v="84.39"/>
    <n v="3.8"/>
    <n v="300"/>
  </r>
  <r>
    <n v="202210"/>
    <x v="29"/>
    <s v="售后服务部"/>
    <s v="主任级以下"/>
    <s v="DF-2872"/>
    <s v="售后服务专员"/>
    <s v="2018/11/21"/>
    <n v="0"/>
    <x v="1"/>
    <n v="3038"/>
    <n v="8330.7000000000007"/>
    <n v="316.64"/>
    <n v="84.39"/>
    <n v="3.8"/>
    <n v="0"/>
  </r>
  <r>
    <n v="202210"/>
    <x v="30"/>
    <s v="销售部"/>
    <s v="经理"/>
    <s v="DF-2881"/>
    <s v="区域销售总监"/>
    <s v="2018/12/12"/>
    <n v="0"/>
    <x v="1"/>
    <n v="8800"/>
    <n v="21395"/>
    <n v="325.68"/>
    <n v="81.42"/>
    <n v="16.28"/>
    <n v="1600"/>
  </r>
  <r>
    <n v="202210"/>
    <x v="31"/>
    <s v="物控部"/>
    <s v="主任级以下"/>
    <s v="DF-2886"/>
    <s v="采购专员"/>
    <s v="2018/12/27"/>
    <n v="0"/>
    <x v="1"/>
    <n v="2532"/>
    <n v="6851.82"/>
    <n v="316.64"/>
    <n v="84.39"/>
    <n v="3.8"/>
    <n v="0"/>
  </r>
  <r>
    <n v="202210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0"/>
    <x v="34"/>
    <s v="生产部"/>
    <s v="主任级以下"/>
    <s v="DF-2916"/>
    <s v="质检员"/>
    <s v="2019/03/19"/>
    <s v="计时工人"/>
    <x v="1"/>
    <n v="2320"/>
    <n v="9230.91"/>
    <n v="316.64"/>
    <n v="84.39"/>
    <n v="3.8"/>
    <n v="0"/>
  </r>
  <r>
    <n v="202210"/>
    <x v="37"/>
    <s v="研发部"/>
    <s v="主任级以下"/>
    <s v="DF-2930"/>
    <s v="机械工程师"/>
    <s v="2019/04/22"/>
    <n v="0"/>
    <x v="1"/>
    <n v="4536"/>
    <n v="10563.7"/>
    <n v="316.64"/>
    <n v="84.39"/>
    <n v="3.8"/>
    <n v="300"/>
  </r>
  <r>
    <n v="202210"/>
    <x v="38"/>
    <s v="售后服务部"/>
    <s v="主任级以下"/>
    <s v="DF-2931"/>
    <s v="机械服务安装技师"/>
    <s v="2019/04/23"/>
    <n v="0"/>
    <x v="1"/>
    <n v="2363"/>
    <n v="6250"/>
    <n v="316.64"/>
    <n v="84.39"/>
    <n v="3.8"/>
    <n v="0"/>
  </r>
  <r>
    <n v="202210"/>
    <x v="39"/>
    <s v="生产部"/>
    <s v="主任级以下"/>
    <s v="DF-2932"/>
    <s v="仓库文员"/>
    <s v="2019/04/24"/>
    <s v="计时工人"/>
    <x v="1"/>
    <n v="1900"/>
    <n v="4758.6000000000004"/>
    <n v="316.64"/>
    <n v="84.39"/>
    <n v="3.8"/>
    <n v="0"/>
  </r>
  <r>
    <n v="202210"/>
    <x v="42"/>
    <s v="物控部"/>
    <s v="主任级以下"/>
    <s v="DF-2960"/>
    <s v="计划助理"/>
    <s v="2019/06/24"/>
    <n v="0"/>
    <x v="1"/>
    <n v="1958"/>
    <n v="5212.07"/>
    <n v="316.64"/>
    <n v="84.39"/>
    <n v="3.8"/>
    <n v="0"/>
  </r>
  <r>
    <n v="202210"/>
    <x v="44"/>
    <s v="售后服务部"/>
    <s v="主任级以下"/>
    <s v="DF-2974"/>
    <s v="电气服务安装技师"/>
    <s v="2019/07/16"/>
    <n v="0"/>
    <x v="1"/>
    <n v="2993"/>
    <n v="10943.48"/>
    <n v="316.64"/>
    <n v="84.39"/>
    <n v="3.8"/>
    <n v="0"/>
  </r>
  <r>
    <n v="202210"/>
    <x v="45"/>
    <s v="售后服务部"/>
    <s v="主任级以下"/>
    <s v="DF-2986"/>
    <s v="初级电气安装服务技师"/>
    <s v="2019/07/30"/>
    <n v="0"/>
    <x v="1"/>
    <n v="2475"/>
    <n v="9994.2000000000007"/>
    <n v="316.64"/>
    <n v="84.39"/>
    <n v="3.8"/>
    <n v="0"/>
  </r>
  <r>
    <n v="202210"/>
    <x v="46"/>
    <s v="售后服务部"/>
    <s v="主任级以下"/>
    <s v="DF-3017"/>
    <s v="软件工程师"/>
    <s v="2019/09/25"/>
    <n v="0"/>
    <x v="0"/>
    <n v="3600"/>
    <n v="33212.58"/>
    <n v="316.64"/>
    <n v="84.39"/>
    <n v="3.8"/>
    <n v="500"/>
  </r>
  <r>
    <n v="202210"/>
    <x v="47"/>
    <s v="售后服务部"/>
    <s v="主任级以下"/>
    <s v="DF-3021"/>
    <s v="电气服务工程师"/>
    <s v="2019/10/10"/>
    <n v="0"/>
    <x v="1"/>
    <n v="3292"/>
    <n v="13239.76"/>
    <n v="316.64"/>
    <n v="84.39"/>
    <n v="3.8"/>
    <n v="350"/>
  </r>
  <r>
    <n v="202210"/>
    <x v="48"/>
    <s v="物控部"/>
    <s v="经理"/>
    <s v="DF-3062"/>
    <s v="采购经理"/>
    <s v="2019/12/12"/>
    <n v="0"/>
    <x v="1"/>
    <n v="5200"/>
    <n v="10855"/>
    <n v="316.64"/>
    <n v="84.39"/>
    <n v="3.8"/>
    <n v="520"/>
  </r>
  <r>
    <n v="202210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10"/>
    <x v="50"/>
    <s v="生产部"/>
    <s v="主任级以下"/>
    <s v="DF-3077"/>
    <s v="安全环保专员"/>
    <s v="2020/02/10"/>
    <n v="0"/>
    <x v="1"/>
    <n v="2240"/>
    <n v="6524.2"/>
    <n v="316.64"/>
    <n v="84.39"/>
    <n v="3.8"/>
    <n v="0"/>
  </r>
  <r>
    <n v="202210"/>
    <x v="51"/>
    <s v="售后服务部"/>
    <s v="主任级以下"/>
    <s v="DF-3080"/>
    <s v="项目工程师"/>
    <s v="2020/03/11"/>
    <n v="0"/>
    <x v="1"/>
    <n v="4700"/>
    <n v="12190"/>
    <n v="316.64"/>
    <n v="84.39"/>
    <n v="3.8"/>
    <n v="475"/>
  </r>
  <r>
    <n v="202210"/>
    <x v="52"/>
    <s v="售后服务部"/>
    <s v="经理"/>
    <s v="DF-3086"/>
    <s v="上海服务中心经理"/>
    <s v="2020/03/20"/>
    <n v="0"/>
    <x v="1"/>
    <n v="11800"/>
    <n v="28408"/>
    <n v="0"/>
    <n v="0"/>
    <n v="0"/>
    <n v="0"/>
  </r>
  <r>
    <n v="202210"/>
    <x v="53"/>
    <s v="研发部"/>
    <s v="主任级以下"/>
    <s v="DF-3087"/>
    <s v="软件工程师"/>
    <s v="2020/03/18"/>
    <n v="0"/>
    <x v="1"/>
    <n v="4536"/>
    <n v="15115.83"/>
    <n v="316.64"/>
    <n v="84.39"/>
    <n v="3.8"/>
    <n v="500"/>
  </r>
  <r>
    <n v="202210"/>
    <x v="54"/>
    <s v="售后服务部"/>
    <s v="主任级以下"/>
    <s v="DF-3104"/>
    <s v="机械服务工程师"/>
    <s v="2020/04/01"/>
    <n v="0"/>
    <x v="1"/>
    <n v="3440"/>
    <n v="12863.8"/>
    <n v="316.64"/>
    <n v="84.39"/>
    <n v="3.8"/>
    <n v="500"/>
  </r>
  <r>
    <n v="202210"/>
    <x v="55"/>
    <s v="研发部"/>
    <s v="主任级以下"/>
    <s v="DF-3109"/>
    <s v="初级机械工程师"/>
    <s v="2020/04/08"/>
    <n v="0"/>
    <x v="1"/>
    <n v="3326"/>
    <n v="7717.9"/>
    <n v="316.64"/>
    <n v="84.39"/>
    <n v="3.8"/>
    <n v="0"/>
  </r>
  <r>
    <n v="202210"/>
    <x v="56"/>
    <s v="销售部"/>
    <s v="主任级以下"/>
    <s v="DF-3110"/>
    <s v="区域销售经理"/>
    <s v="2020/04/09"/>
    <n v="0"/>
    <x v="1"/>
    <n v="3500"/>
    <n v="8008"/>
    <n v="316.64"/>
    <n v="84.39"/>
    <n v="3.8"/>
    <n v="0"/>
  </r>
  <r>
    <n v="202210"/>
    <x v="58"/>
    <s v="售后服务部"/>
    <s v="主任级以下"/>
    <s v="DF-3135"/>
    <s v="机械服务助理工程师"/>
    <s v="2020/07/01"/>
    <n v="0"/>
    <x v="1"/>
    <n v="2138"/>
    <n v="7332.59"/>
    <n v="316.64"/>
    <n v="84.39"/>
    <n v="3.8"/>
    <n v="0"/>
  </r>
  <r>
    <n v="202210"/>
    <x v="59"/>
    <s v="售后服务部"/>
    <s v="主任级以下"/>
    <s v="DF-3136"/>
    <s v="电气服务助理工程师"/>
    <s v="2020/07/27"/>
    <n v="0"/>
    <x v="1"/>
    <n v="2000"/>
    <n v="6518.45"/>
    <n v="316.64"/>
    <n v="84.39"/>
    <n v="3.8"/>
    <n v="0"/>
  </r>
  <r>
    <n v="202210"/>
    <x v="60"/>
    <s v="人力资源部"/>
    <s v="主任级以下"/>
    <s v="DF-3151"/>
    <s v="人力资源专员"/>
    <s v="2020/07/21"/>
    <n v="0"/>
    <x v="1"/>
    <n v="2400"/>
    <n v="6491.5"/>
    <n v="316.64"/>
    <n v="84.39"/>
    <n v="3.8"/>
    <n v="0"/>
  </r>
  <r>
    <n v="202210"/>
    <x v="61"/>
    <s v="售后服务部"/>
    <s v="主任级以下"/>
    <s v="DF-3152"/>
    <s v="软件工程师"/>
    <s v="2020/07/21"/>
    <n v="0"/>
    <x v="1"/>
    <n v="3292"/>
    <n v="8501.2099999999991"/>
    <n v="316.64"/>
    <n v="84.39"/>
    <n v="3.8"/>
    <n v="0"/>
  </r>
  <r>
    <n v="202210"/>
    <x v="62"/>
    <s v="人力资源部"/>
    <s v="经理级"/>
    <s v="DF-3170"/>
    <s v="人力资源经理"/>
    <s v="2020/08/24"/>
    <n v="0"/>
    <x v="1"/>
    <n v="5632"/>
    <n v="12513"/>
    <n v="316.64"/>
    <n v="84.39"/>
    <n v="3.8"/>
    <n v="95"/>
  </r>
  <r>
    <n v="202210"/>
    <x v="63"/>
    <s v="生产部"/>
    <s v="主任级以下"/>
    <s v="DF-3168"/>
    <s v="质检员"/>
    <s v="2020/08/20"/>
    <s v="计时工人"/>
    <x v="1"/>
    <n v="2132"/>
    <n v="8658.77"/>
    <n v="316.64"/>
    <n v="84.39"/>
    <n v="3.8"/>
    <n v="0"/>
  </r>
  <r>
    <n v="202210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10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10"/>
    <x v="66"/>
    <s v="售后服务部"/>
    <s v="主任级以下"/>
    <s v="DF-3158"/>
    <s v="机械服务工程师"/>
    <s v="2020/08/03"/>
    <n v="0"/>
    <x v="1"/>
    <n v="2723"/>
    <n v="11448.78"/>
    <n v="316.64"/>
    <n v="84.39"/>
    <n v="3.8"/>
    <n v="0"/>
  </r>
  <r>
    <n v="202210"/>
    <x v="67"/>
    <s v="售后服务部"/>
    <s v="主任级以下"/>
    <s v="DF-3157"/>
    <s v="电气服务工程师"/>
    <s v="2020/08/03"/>
    <n v="0"/>
    <x v="0"/>
    <n v="4034"/>
    <n v="10399.17"/>
    <n v="316.64"/>
    <n v="84.39"/>
    <n v="3.8"/>
    <n v="420"/>
  </r>
  <r>
    <n v="202210"/>
    <x v="68"/>
    <s v="研发部"/>
    <s v="主任级以下"/>
    <s v="DF-3155"/>
    <s v="资料管理员"/>
    <s v="2020/08/03"/>
    <n v="0"/>
    <x v="1"/>
    <n v="1900"/>
    <n v="4244.8"/>
    <n v="316.64"/>
    <n v="84.39"/>
    <n v="3.8"/>
    <n v="0"/>
  </r>
  <r>
    <n v="202210"/>
    <x v="70"/>
    <s v="销售部"/>
    <s v="经理"/>
    <s v="DF-3184"/>
    <s v="销售支持经理"/>
    <d v="2010-11-22T00:00:00"/>
    <n v="0"/>
    <x v="1"/>
    <n v="4048"/>
    <n v="10785.83"/>
    <n v="316.64"/>
    <n v="84.39"/>
    <n v="3.8"/>
    <n v="1000"/>
  </r>
  <r>
    <n v="202210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10"/>
    <x v="72"/>
    <s v="物控部"/>
    <s v="主任级以下"/>
    <s v="DF-3195"/>
    <s v="采购专员"/>
    <s v="2020/10/26"/>
    <n v="0"/>
    <x v="1"/>
    <n v="2200"/>
    <n v="6228.29"/>
    <n v="316.64"/>
    <n v="84.39"/>
    <n v="3.8"/>
    <n v="0"/>
  </r>
  <r>
    <n v="202210"/>
    <x v="74"/>
    <s v="物控部"/>
    <s v="主任级以下"/>
    <s v="DF-3201"/>
    <s v="采购专员"/>
    <s v="2020/11/02"/>
    <n v="0"/>
    <x v="1"/>
    <n v="2200"/>
    <n v="5747.2"/>
    <n v="316.64"/>
    <n v="84.39"/>
    <n v="3.8"/>
    <n v="0"/>
  </r>
  <r>
    <n v="202210"/>
    <x v="75"/>
    <s v="售后服务部"/>
    <s v="主任级以下"/>
    <s v="DF-3207"/>
    <s v="电气服务工程师"/>
    <s v="2020/11/09"/>
    <n v="0"/>
    <x v="1"/>
    <n v="4748"/>
    <n v="10228.4"/>
    <n v="316.64"/>
    <n v="84.39"/>
    <n v="3.8"/>
    <n v="1266"/>
  </r>
  <r>
    <n v="202210"/>
    <x v="76"/>
    <s v="销售部"/>
    <s v="主任级以下"/>
    <s v="DF-3208"/>
    <s v="高级物流专员"/>
    <s v="2020/11/09"/>
    <n v="0"/>
    <x v="1"/>
    <n v="2760"/>
    <n v="8138.95"/>
    <n v="316.64"/>
    <n v="84.39"/>
    <n v="3.8"/>
    <n v="0"/>
  </r>
  <r>
    <n v="202210"/>
    <x v="79"/>
    <s v="售后服务部"/>
    <s v="主任级以下"/>
    <s v="DF-3213"/>
    <s v="电气服务工程师（上海）"/>
    <s v="2020/11/16"/>
    <n v="0"/>
    <x v="1"/>
    <n v="4208"/>
    <n v="12645.58"/>
    <n v="0"/>
    <n v="0"/>
    <n v="0"/>
    <n v="0"/>
  </r>
  <r>
    <n v="202210"/>
    <x v="80"/>
    <s v="研发部"/>
    <s v="主任级以下"/>
    <s v="DF-3214"/>
    <s v="机械工程师"/>
    <s v="2020/11/16"/>
    <n v="0"/>
    <x v="1"/>
    <n v="4050"/>
    <n v="10010.75"/>
    <n v="316.64"/>
    <n v="84.39"/>
    <n v="3.8"/>
    <n v="0"/>
  </r>
  <r>
    <n v="202210"/>
    <x v="81"/>
    <s v="物控部"/>
    <s v="主任级以下"/>
    <s v="DF-3215"/>
    <s v="采购专员"/>
    <s v="2020/11/16"/>
    <n v="0"/>
    <x v="0"/>
    <n v="2640"/>
    <n v="6697.85"/>
    <n v="316.64"/>
    <n v="84.39"/>
    <n v="3.8"/>
    <n v="330"/>
  </r>
  <r>
    <n v="202210"/>
    <x v="82"/>
    <s v="生产部"/>
    <s v="主任级以下"/>
    <s v="DF-2619"/>
    <s v="生产调度专员"/>
    <s v="2017/12/01"/>
    <s v="计时工人"/>
    <x v="0"/>
    <n v="2422"/>
    <n v="6604"/>
    <n v="316.64"/>
    <n v="84.39"/>
    <n v="3.8"/>
    <n v="0"/>
  </r>
  <r>
    <n v="202210"/>
    <x v="83"/>
    <s v="生产部"/>
    <s v="主任级以下"/>
    <s v="DF-3233"/>
    <s v="质检员"/>
    <s v="2020/12/29"/>
    <s v="计时工人"/>
    <x v="1"/>
    <n v="2320"/>
    <n v="8772.33"/>
    <n v="316.64"/>
    <n v="84.39"/>
    <n v="3.8"/>
    <n v="0"/>
  </r>
  <r>
    <n v="202210"/>
    <x v="84"/>
    <s v="售后服务部"/>
    <s v="主任级以下"/>
    <s v="DF-3234"/>
    <s v="电气服务助理工程师"/>
    <d v="2020-08-03T00:00:00"/>
    <n v="0"/>
    <x v="1"/>
    <n v="2138"/>
    <n v="5736.6"/>
    <n v="316.64"/>
    <n v="84.39"/>
    <n v="3.8"/>
    <n v="0"/>
  </r>
  <r>
    <n v="202210"/>
    <x v="85"/>
    <s v="研发部"/>
    <s v="主任级以下"/>
    <s v="DF-3230"/>
    <s v="机械助理工程师"/>
    <s v="2020/12/23"/>
    <n v="0"/>
    <x v="1"/>
    <n v="2723"/>
    <n v="6891.4"/>
    <n v="316.64"/>
    <n v="84.39"/>
    <n v="3.8"/>
    <n v="0"/>
  </r>
  <r>
    <n v="202210"/>
    <x v="86"/>
    <s v="人力资源部"/>
    <s v="主任级以下"/>
    <s v="DF-3224"/>
    <s v="ABAP工程师"/>
    <s v="2020/12/10"/>
    <n v="0"/>
    <x v="0"/>
    <n v="4640"/>
    <n v="11443"/>
    <n v="316.64"/>
    <n v="84.39"/>
    <n v="3.8"/>
    <n v="500"/>
  </r>
  <r>
    <n v="202210"/>
    <x v="87"/>
    <s v="售后服务部"/>
    <s v="主任级以下"/>
    <s v="DF-3223"/>
    <s v="电气服务工程师（成都）"/>
    <s v="2020/12/10"/>
    <n v="0"/>
    <x v="1"/>
    <n v="3668"/>
    <n v="13687.05"/>
    <n v="325.68"/>
    <n v="81.42"/>
    <n v="16.28"/>
    <n v="0"/>
  </r>
  <r>
    <n v="202210"/>
    <x v="89"/>
    <s v="售后服务部"/>
    <s v="主任级以下"/>
    <s v="DF-3239"/>
    <s v="机械服务助理工程师"/>
    <s v="2021/01/04"/>
    <n v="0"/>
    <x v="1"/>
    <n v="1913"/>
    <n v="5840.13"/>
    <n v="316.64"/>
    <n v="84.39"/>
    <n v="3.8"/>
    <n v="0"/>
  </r>
  <r>
    <n v="202210"/>
    <x v="90"/>
    <s v="售后服务部"/>
    <s v="主任级以下"/>
    <s v="DF-3237"/>
    <s v="电气服务工程师（上海）"/>
    <s v="2021/01/04"/>
    <n v="0"/>
    <x v="1"/>
    <n v="4748"/>
    <n v="16615.22"/>
    <n v="340"/>
    <n v="106.25"/>
    <n v="21.25"/>
    <n v="900"/>
  </r>
  <r>
    <n v="202210"/>
    <x v="91"/>
    <s v="物控部"/>
    <s v="主任级以下"/>
    <s v="DF-3236"/>
    <s v="战略采购"/>
    <s v="2021/01/04"/>
    <n v="0"/>
    <x v="1"/>
    <n v="3212"/>
    <n v="8236.6"/>
    <n v="316.64"/>
    <n v="84.39"/>
    <n v="3.8"/>
    <n v="0"/>
  </r>
  <r>
    <n v="202210"/>
    <x v="92"/>
    <s v="人力资源部"/>
    <s v="主任级以下"/>
    <s v="DF-3256"/>
    <s v="商务司机"/>
    <s v="2021/02/03"/>
    <n v="0"/>
    <x v="1"/>
    <n v="1900"/>
    <n v="4783.1000000000004"/>
    <n v="316.64"/>
    <n v="84.39"/>
    <n v="3.8"/>
    <n v="0"/>
  </r>
  <r>
    <n v="202210"/>
    <x v="93"/>
    <s v="生产部"/>
    <s v="主任级以下"/>
    <s v="DF-3298"/>
    <s v="质检员"/>
    <s v="2021/03/26"/>
    <s v="计时工人"/>
    <x v="1"/>
    <n v="2120"/>
    <n v="7630.46"/>
    <n v="316.64"/>
    <n v="84.39"/>
    <n v="3.8"/>
    <n v="0"/>
  </r>
  <r>
    <n v="202210"/>
    <x v="94"/>
    <s v="人力资源部"/>
    <s v="主任级以下"/>
    <s v="DF-3268"/>
    <s v="行政专员"/>
    <s v="2021/03/01"/>
    <n v="0"/>
    <x v="0"/>
    <n v="1940"/>
    <n v="5104.7"/>
    <n v="316.64"/>
    <n v="84.39"/>
    <n v="3.8"/>
    <n v="250"/>
  </r>
  <r>
    <n v="202210"/>
    <x v="95"/>
    <s v="售后服务部"/>
    <s v="主任级"/>
    <s v="DF-3269"/>
    <s v="服务调度主管"/>
    <s v="2021/03/01"/>
    <n v="0"/>
    <x v="1"/>
    <n v="3210"/>
    <n v="8514.7000000000007"/>
    <n v="316.64"/>
    <n v="84.39"/>
    <n v="3.8"/>
    <n v="0"/>
  </r>
  <r>
    <n v="202210"/>
    <x v="96"/>
    <s v="生产部"/>
    <s v="主任级以下"/>
    <s v="DF-3270"/>
    <s v="质检员"/>
    <s v="2021/03/01"/>
    <s v="计时工人"/>
    <x v="1"/>
    <n v="2120"/>
    <n v="5715.37"/>
    <n v="316.64"/>
    <n v="84.39"/>
    <n v="3.8"/>
    <n v="0"/>
  </r>
  <r>
    <n v="202210"/>
    <x v="97"/>
    <s v="售后服务部"/>
    <s v="经理级"/>
    <s v="DF-3323"/>
    <s v="项目经理"/>
    <s v="2021/04/19"/>
    <n v="0"/>
    <x v="1"/>
    <n v="3840"/>
    <n v="33882.160000000003"/>
    <n v="316.64"/>
    <n v="84.39"/>
    <n v="3.8"/>
    <n v="0"/>
  </r>
  <r>
    <n v="202210"/>
    <x v="98"/>
    <s v="财务部"/>
    <s v="经理级"/>
    <s v="DF-3322"/>
    <s v="财务经理"/>
    <s v="2021/04/19"/>
    <n v="0"/>
    <x v="1"/>
    <n v="7600"/>
    <n v="15847.1"/>
    <n v="316.64"/>
    <n v="84.39"/>
    <n v="3.8"/>
    <n v="500"/>
  </r>
  <r>
    <n v="202210"/>
    <x v="100"/>
    <s v="售后服务部"/>
    <s v="主任级以下"/>
    <s v="DF-3312"/>
    <s v="商务专员"/>
    <s v="2021/04/09"/>
    <n v="0"/>
    <x v="1"/>
    <n v="2400"/>
    <n v="6650"/>
    <n v="325.68"/>
    <n v="81.42"/>
    <n v="16.28"/>
    <n v="0"/>
  </r>
  <r>
    <n v="202210"/>
    <x v="101"/>
    <s v="物控部"/>
    <s v="主任级以下"/>
    <s v="DF-3307"/>
    <s v="采购文员"/>
    <s v="2021/04/06"/>
    <n v="0"/>
    <x v="1"/>
    <n v="1980"/>
    <n v="5398.3"/>
    <n v="316.64"/>
    <n v="84.39"/>
    <n v="3.8"/>
    <n v="0"/>
  </r>
  <r>
    <n v="202210"/>
    <x v="102"/>
    <s v="物控部"/>
    <s v="主任级以下"/>
    <s v="DF-3356"/>
    <s v="战略采购"/>
    <s v="2021/05/28"/>
    <n v="0"/>
    <x v="1"/>
    <n v="3800"/>
    <n v="9860"/>
    <n v="316.64"/>
    <n v="84.39"/>
    <n v="3.8"/>
    <n v="0"/>
  </r>
  <r>
    <n v="202210"/>
    <x v="103"/>
    <s v="生产部"/>
    <s v="主任级以下"/>
    <s v="DF-3352"/>
    <s v="装配钳工"/>
    <s v="2021/05/26"/>
    <n v="0"/>
    <x v="1"/>
    <n v="1900"/>
    <n v="3574.63"/>
    <n v="316.64"/>
    <n v="84.39"/>
    <n v="3.8"/>
    <n v="0"/>
  </r>
  <r>
    <n v="202210"/>
    <x v="104"/>
    <s v="售后服务部"/>
    <s v="主任级以下"/>
    <s v="DF-3338"/>
    <s v="机械服务工程师（成都）"/>
    <s v="2021/05/10"/>
    <n v="0"/>
    <x v="1"/>
    <n v="3128"/>
    <n v="8250.5499999999993"/>
    <n v="325.68"/>
    <n v="81.42"/>
    <n v="16.28"/>
    <n v="0"/>
  </r>
  <r>
    <n v="202210"/>
    <x v="105"/>
    <s v="销售部"/>
    <s v="主任级以下"/>
    <s v="DF-3340"/>
    <s v="市场专员"/>
    <s v="2021/05/10"/>
    <n v="0"/>
    <x v="1"/>
    <n v="2760"/>
    <n v="8129.35"/>
    <n v="316.64"/>
    <n v="84.39"/>
    <n v="3.8"/>
    <n v="0"/>
  </r>
  <r>
    <n v="202210"/>
    <x v="106"/>
    <s v="生产部"/>
    <s v="主任级以下"/>
    <s v="DF-3336"/>
    <s v="生产文员"/>
    <s v="2021/05/07"/>
    <n v="0"/>
    <x v="1"/>
    <n v="1900"/>
    <n v="4050"/>
    <n v="316.64"/>
    <n v="84.39"/>
    <n v="3.8"/>
    <n v="0"/>
  </r>
  <r>
    <n v="202210"/>
    <x v="107"/>
    <s v="核价管理部"/>
    <s v="主任级"/>
    <s v="DF-3357"/>
    <s v="核价主管"/>
    <s v="2021/06/01"/>
    <n v="0"/>
    <x v="1"/>
    <n v="3850"/>
    <n v="9100.5"/>
    <n v="316.64"/>
    <n v="84.39"/>
    <n v="3.8"/>
    <n v="95"/>
  </r>
  <r>
    <n v="202210"/>
    <x v="108"/>
    <s v="人力资源部"/>
    <s v="主任级以下"/>
    <s v="DF-3362"/>
    <s v="人力资源专员"/>
    <s v="2021/06/03"/>
    <n v="0"/>
    <x v="1"/>
    <n v="2090"/>
    <n v="5759.4"/>
    <n v="316.64"/>
    <n v="84.39"/>
    <n v="3.8"/>
    <n v="0"/>
  </r>
  <r>
    <n v="202210"/>
    <x v="109"/>
    <s v="售后服务部"/>
    <s v="主任级以下"/>
    <s v="DF-3369"/>
    <s v="机械服务工程师"/>
    <s v="2021/06/08"/>
    <n v="0"/>
    <x v="1"/>
    <n v="3128"/>
    <n v="12525.01"/>
    <n v="325.68"/>
    <n v="81.42"/>
    <n v="16.28"/>
    <n v="0"/>
  </r>
  <r>
    <n v="202210"/>
    <x v="110"/>
    <s v="售后服务部"/>
    <s v="主任级以下"/>
    <s v="DF-3360"/>
    <s v="现场装配技师"/>
    <s v="2021/06/03"/>
    <n v="0"/>
    <x v="1"/>
    <n v="2332"/>
    <n v="8889.17"/>
    <n v="316.64"/>
    <n v="84.39"/>
    <n v="3.8"/>
    <n v="0"/>
  </r>
  <r>
    <n v="202210"/>
    <x v="111"/>
    <s v="物控部"/>
    <s v="主任级以下"/>
    <s v="DF-3388"/>
    <s v="采购专员"/>
    <s v="2021/06/25"/>
    <n v="0"/>
    <x v="1"/>
    <n v="2312"/>
    <n v="6418.16"/>
    <n v="316.64"/>
    <n v="84.39"/>
    <n v="3.8"/>
    <n v="0"/>
  </r>
  <r>
    <n v="202210"/>
    <x v="112"/>
    <s v="物控部"/>
    <s v="主任级以下"/>
    <s v="DF-3365"/>
    <s v="计划专员"/>
    <s v="2021/06/07"/>
    <n v="0"/>
    <x v="1"/>
    <n v="1958"/>
    <n v="4997.2299999999996"/>
    <n v="316.64"/>
    <n v="84.39"/>
    <n v="3.8"/>
    <n v="0"/>
  </r>
  <r>
    <n v="202210"/>
    <x v="113"/>
    <s v="研发部"/>
    <s v="主任级以下"/>
    <s v="DF-3367"/>
    <s v="机械工程师"/>
    <s v="2021/06/07"/>
    <n v="0"/>
    <x v="1"/>
    <n v="3471"/>
    <n v="8256.7999999999993"/>
    <n v="316.64"/>
    <n v="84.39"/>
    <n v="3.8"/>
    <n v="0"/>
  </r>
  <r>
    <n v="202210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10"/>
    <x v="135"/>
    <s v="核价管理部"/>
    <s v="主任级以下"/>
    <s v="DF-3401"/>
    <s v="核价专员"/>
    <s v="2021/07/06"/>
    <n v="0"/>
    <x v="1"/>
    <n v="2642"/>
    <n v="7043.28"/>
    <n v="316.64"/>
    <n v="84.39"/>
    <n v="3.8"/>
    <n v="0"/>
  </r>
  <r>
    <n v="202210"/>
    <x v="136"/>
    <s v="生产部"/>
    <s v="主任级以下"/>
    <s v="DF-3399"/>
    <s v="质检员"/>
    <s v="2021/07/02"/>
    <s v="计时工人"/>
    <x v="1"/>
    <n v="2120"/>
    <n v="8102.48"/>
    <n v="316.64"/>
    <n v="84.39"/>
    <n v="3.8"/>
    <n v="0"/>
  </r>
  <r>
    <n v="202210"/>
    <x v="137"/>
    <s v="核价管理部"/>
    <s v="主任级以下"/>
    <s v="DF-3478"/>
    <s v="核价工程师"/>
    <s v="2021/08/23"/>
    <n v="0"/>
    <x v="1"/>
    <n v="4800"/>
    <n v="12102.26"/>
    <n v="316.64"/>
    <n v="84.39"/>
    <n v="3.8"/>
    <n v="0"/>
  </r>
  <r>
    <n v="202210"/>
    <x v="138"/>
    <s v="售后服务部"/>
    <s v="主任级以下"/>
    <s v="DF-3479"/>
    <s v="软件工程师储备生"/>
    <s v="2021/08/23"/>
    <n v="0"/>
    <x v="1"/>
    <n v="1900"/>
    <n v="7448.64"/>
    <n v="316.64"/>
    <n v="84.39"/>
    <n v="3.8"/>
    <n v="0"/>
  </r>
  <r>
    <n v="202210"/>
    <x v="139"/>
    <s v="研发部"/>
    <s v="主任级以下"/>
    <s v="DF-3472"/>
    <s v="电气工程师"/>
    <s v="2021/08/17"/>
    <n v="0"/>
    <x v="1"/>
    <n v="4738"/>
    <n v="10669.5"/>
    <n v="316.64"/>
    <n v="84.39"/>
    <n v="3.8"/>
    <n v="0"/>
  </r>
  <r>
    <n v="202210"/>
    <x v="140"/>
    <s v="销售部"/>
    <s v="主任级以下"/>
    <s v="DF-3471"/>
    <s v="进口专员"/>
    <s v="2021/08/16"/>
    <n v="0"/>
    <x v="1"/>
    <n v="2532"/>
    <n v="7458.95"/>
    <n v="316.64"/>
    <n v="84.39"/>
    <n v="3.8"/>
    <n v="0"/>
  </r>
  <r>
    <n v="202210"/>
    <x v="141"/>
    <s v="生产部"/>
    <s v="主任级以下"/>
    <s v="DF-3469"/>
    <s v="质检员"/>
    <s v="2021/08/12"/>
    <s v="计时工人"/>
    <x v="1"/>
    <n v="2120"/>
    <n v="8030.08"/>
    <n v="316.64"/>
    <n v="84.39"/>
    <n v="3.8"/>
    <n v="0"/>
  </r>
  <r>
    <n v="202210"/>
    <x v="142"/>
    <s v="生产部"/>
    <s v="主任级以下"/>
    <s v="DF-3466"/>
    <s v="质检员"/>
    <s v="2021/08/11"/>
    <s v="计时工人"/>
    <x v="1"/>
    <n v="2120"/>
    <n v="6901.92"/>
    <n v="316.64"/>
    <n v="84.39"/>
    <n v="3.8"/>
    <n v="0"/>
  </r>
  <r>
    <n v="202210"/>
    <x v="154"/>
    <s v="研发部"/>
    <s v="主任级以下"/>
    <s v="DF-3495"/>
    <s v="电气工程师"/>
    <s v="2021/09/07"/>
    <n v="0"/>
    <x v="1"/>
    <n v="3730"/>
    <n v="8537.7000000000007"/>
    <n v="316.64"/>
    <n v="84.39"/>
    <n v="3.8"/>
    <n v="95"/>
  </r>
  <r>
    <n v="202210"/>
    <x v="155"/>
    <s v="研发部"/>
    <s v="主任级以下"/>
    <s v="DF-3496"/>
    <s v="机械工程师"/>
    <s v="2021/09/09"/>
    <n v="0"/>
    <x v="1"/>
    <n v="3326"/>
    <n v="7889"/>
    <n v="316.64"/>
    <n v="84.39"/>
    <n v="3.8"/>
    <n v="0"/>
  </r>
  <r>
    <n v="202210"/>
    <x v="156"/>
    <s v="研发部"/>
    <s v="主任级以下"/>
    <s v="DF-3500"/>
    <s v="电气工程师"/>
    <s v="2021/09/13"/>
    <n v="0"/>
    <x v="1"/>
    <n v="4738"/>
    <n v="11070.5"/>
    <n v="316.64"/>
    <n v="84.39"/>
    <n v="3.8"/>
    <n v="0"/>
  </r>
  <r>
    <n v="202210"/>
    <x v="157"/>
    <s v="研发部"/>
    <s v="主任级以下"/>
    <s v="DF-3501"/>
    <s v="机械工程师"/>
    <s v="2021/09/13"/>
    <n v="0"/>
    <x v="1"/>
    <n v="3730"/>
    <n v="8723.1"/>
    <n v="316.64"/>
    <n v="84.39"/>
    <n v="3.8"/>
    <n v="100"/>
  </r>
  <r>
    <n v="202210"/>
    <x v="161"/>
    <s v="物控部"/>
    <s v="主任级以下"/>
    <s v="DF-2615"/>
    <s v="计划主管"/>
    <s v="2021/10/13"/>
    <n v="0"/>
    <x v="1"/>
    <n v="3181"/>
    <n v="7080"/>
    <n v="316.64"/>
    <n v="84.39"/>
    <n v="3.8"/>
    <n v="0"/>
  </r>
  <r>
    <n v="202210"/>
    <x v="163"/>
    <s v="研发部"/>
    <s v="主任级以下"/>
    <s v="DF-3564"/>
    <s v="PLM专员"/>
    <s v="2021/11/22"/>
    <n v="0"/>
    <x v="1"/>
    <n v="2311"/>
    <n v="6271.4"/>
    <n v="316.64"/>
    <n v="84.39"/>
    <n v="3.8"/>
    <n v="0"/>
  </r>
  <r>
    <n v="202210"/>
    <x v="164"/>
    <s v="总经办"/>
    <s v="主任级以下"/>
    <s v="DF-3566"/>
    <s v="外事翻译专员"/>
    <s v="2021/11/22"/>
    <n v="0"/>
    <x v="1"/>
    <n v="2642"/>
    <n v="7056"/>
    <n v="316.64"/>
    <n v="84.39"/>
    <n v="3.8"/>
    <n v="0"/>
  </r>
  <r>
    <n v="202210"/>
    <x v="166"/>
    <s v="销售部"/>
    <s v="主任级以下"/>
    <s v="DF-3574"/>
    <s v="销售经理"/>
    <s v="2021/12/22"/>
    <n v="0"/>
    <x v="1"/>
    <n v="3850"/>
    <n v="11127.4"/>
    <n v="316.64"/>
    <n v="84.39"/>
    <n v="3.8"/>
    <n v="0"/>
  </r>
  <r>
    <n v="202210"/>
    <x v="167"/>
    <s v="生产部"/>
    <s v="主任级以下"/>
    <s v="DF-3569"/>
    <s v="售后仓管"/>
    <s v="2021/12/01"/>
    <n v="0"/>
    <x v="1"/>
    <n v="1900"/>
    <n v="5846.64"/>
    <n v="316.64"/>
    <n v="84.39"/>
    <n v="3.8"/>
    <n v="0"/>
  </r>
  <r>
    <n v="202210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10"/>
    <x v="172"/>
    <s v="生产部"/>
    <s v="主任级以下"/>
    <s v="DF-2438"/>
    <s v="仓库主管"/>
    <s v="2017/06/16"/>
    <n v="0"/>
    <x v="1"/>
    <n v="2970"/>
    <n v="8020"/>
    <n v="316.64"/>
    <n v="84.39"/>
    <n v="3.8"/>
    <n v="300"/>
  </r>
  <r>
    <n v="202210"/>
    <x v="241"/>
    <s v="销售部"/>
    <s v="总监级"/>
    <s v="DF-3591"/>
    <s v="区域销售总监"/>
    <s v="2022/04/24"/>
    <n v="0"/>
    <x v="0"/>
    <n v="5500"/>
    <n v="15690"/>
    <n v="316.64"/>
    <n v="84.39"/>
    <n v="3.8"/>
    <n v="0"/>
  </r>
  <r>
    <n v="202210"/>
    <x v="242"/>
    <s v="财务部"/>
    <s v="主任级以下"/>
    <s v="DF-3589"/>
    <s v="会计高级专员"/>
    <s v="2022/04/06"/>
    <n v="0"/>
    <x v="0"/>
    <n v="3214"/>
    <n v="7861.8"/>
    <n v="316.64"/>
    <n v="84.39"/>
    <n v="3.8"/>
    <n v="700"/>
  </r>
  <r>
    <n v="202210"/>
    <x v="243"/>
    <s v="研发部"/>
    <s v="主任级以下"/>
    <s v="DF-3589"/>
    <s v="软件助理工程师"/>
    <s v="2022/05/17"/>
    <n v="0"/>
    <x v="0"/>
    <n v="2520"/>
    <n v="5645.5"/>
    <n v="316.64"/>
    <n v="84.39"/>
    <n v="3.8"/>
    <n v="0"/>
  </r>
  <r>
    <n v="202210"/>
    <x v="249"/>
    <s v="销售部"/>
    <s v="主任级以下"/>
    <s v="DF-3620"/>
    <s v="区域销售经理"/>
    <s v="2022/06/02"/>
    <n v="0"/>
    <x v="0"/>
    <n v="3850"/>
    <n v="7750"/>
    <n v="316.64"/>
    <n v="84.39"/>
    <n v="3.8"/>
    <n v="0"/>
  </r>
  <r>
    <n v="202210"/>
    <x v="250"/>
    <s v="销售部"/>
    <s v="主任级以下"/>
    <s v="DF-3619"/>
    <s v="区域销售经理"/>
    <s v="2022/06/02"/>
    <n v="0"/>
    <x v="0"/>
    <n v="3850"/>
    <n v="8325"/>
    <n v="316.64"/>
    <n v="84.39"/>
    <n v="3.8"/>
    <n v="0"/>
  </r>
  <r>
    <n v="202210"/>
    <x v="251"/>
    <s v="生产部"/>
    <s v="主任级以下"/>
    <s v="DF-3635"/>
    <s v="质检员"/>
    <d v="2022-08-09T00:00:00"/>
    <s v="计时工人"/>
    <x v="0"/>
    <n v="2120"/>
    <n v="8115.98"/>
    <n v="316.64"/>
    <n v="84.39"/>
    <n v="3.8"/>
    <n v="0"/>
  </r>
  <r>
    <n v="202210"/>
    <x v="252"/>
    <s v="生产部"/>
    <s v="主任级以下"/>
    <s v="DF-3633"/>
    <s v="普工"/>
    <d v="2022-08-06T00:00:00"/>
    <n v="0"/>
    <x v="0"/>
    <n v="1900"/>
    <n v="4568.24"/>
    <n v="316.64"/>
    <n v="84.39"/>
    <n v="3.8"/>
    <n v="0"/>
  </r>
  <r>
    <n v="202210"/>
    <x v="253"/>
    <s v="物控部"/>
    <s v="主任级以下"/>
    <s v="DF-3631"/>
    <s v="战略采购"/>
    <s v="2022/08/04"/>
    <n v="0"/>
    <x v="0"/>
    <n v="3181"/>
    <n v="8297.7000000000007"/>
    <n v="316.64"/>
    <n v="84.39"/>
    <n v="3.8"/>
    <n v="0"/>
  </r>
  <r>
    <n v="202210"/>
    <x v="261"/>
    <s v="生产部"/>
    <s v="经理级"/>
    <s v="DF-3661"/>
    <s v="品质经理"/>
    <s v="2022/09/22"/>
    <n v="0"/>
    <x v="0"/>
    <n v="5600"/>
    <n v="14410"/>
    <n v="316.64"/>
    <n v="84.39"/>
    <n v="3.8"/>
    <n v="0"/>
  </r>
  <r>
    <n v="202210"/>
    <x v="262"/>
    <s v="研发部"/>
    <s v="主任级以下"/>
    <s v="DF-3655"/>
    <s v="机械助理工程师"/>
    <s v="2022/09/19"/>
    <n v="0"/>
    <x v="0"/>
    <n v="2520"/>
    <n v="5712.5"/>
    <n v="316.64"/>
    <n v="84.39"/>
    <n v="3.8"/>
    <n v="0"/>
  </r>
  <r>
    <n v="202210"/>
    <x v="263"/>
    <s v="售后服务部"/>
    <s v="主任级以下"/>
    <s v="DF-3647"/>
    <s v="商务专员"/>
    <s v="2022/09/01"/>
    <n v="0"/>
    <x v="0"/>
    <n v="4068"/>
    <n v="8849"/>
    <n v="0"/>
    <n v="0"/>
    <n v="0"/>
    <n v="0"/>
  </r>
  <r>
    <n v="202210"/>
    <x v="264"/>
    <s v="售后服务部"/>
    <s v="经理级"/>
    <s v="DF-3646"/>
    <s v="项目经理"/>
    <s v="2022/09/01"/>
    <n v="0"/>
    <x v="0"/>
    <n v="4400"/>
    <n v="11554.9"/>
    <n v="316.64"/>
    <n v="84.39"/>
    <n v="3.8"/>
    <n v="0"/>
  </r>
  <r>
    <n v="202210"/>
    <x v="271"/>
    <s v="售后服务部"/>
    <s v="主任级以下"/>
    <s v="DF-3674"/>
    <s v="项目专员"/>
    <s v="2022/10/20"/>
    <n v="0"/>
    <x v="29"/>
    <n v="2337"/>
    <n v="2128.48"/>
    <n v="0"/>
    <n v="0"/>
    <n v="0"/>
    <n v="0"/>
  </r>
  <r>
    <n v="202210"/>
    <x v="272"/>
    <s v="销售部"/>
    <s v="主任级以下"/>
    <s v="DF-3673"/>
    <s v="区域销售经理"/>
    <s v="2022/10/20"/>
    <n v="0"/>
    <x v="29"/>
    <n v="3850"/>
    <n v="3705.53"/>
    <n v="0"/>
    <n v="0"/>
    <n v="0"/>
    <n v="0"/>
  </r>
  <r>
    <n v="202210"/>
    <x v="168"/>
    <s v="售后服务部"/>
    <s v="主任级以下"/>
    <s v="DF-2695"/>
    <s v="现场装配技师"/>
    <s v="2018/03/15"/>
    <s v="计件+计时"/>
    <x v="1"/>
    <n v="2363"/>
    <n v="6596.3"/>
    <n v="316.64"/>
    <n v="84.39"/>
    <n v="3.8"/>
    <n v="0"/>
  </r>
  <r>
    <n v="202210"/>
    <x v="169"/>
    <s v="售后服务部"/>
    <s v="主任级以下"/>
    <s v="DF-2755"/>
    <s v="现场装配技师"/>
    <s v="2018/05/02"/>
    <s v="计件+计时"/>
    <x v="1"/>
    <n v="2363"/>
    <n v="7406.67"/>
    <n v="316.64"/>
    <n v="84.39"/>
    <n v="3.8"/>
    <n v="0"/>
  </r>
  <r>
    <n v="202210"/>
    <x v="170"/>
    <s v="售后服务部"/>
    <s v="主任级以下"/>
    <s v="DF-3139"/>
    <s v="现场装配技师"/>
    <s v="2020/07/01"/>
    <s v="计件+计时"/>
    <x v="0"/>
    <n v="2363"/>
    <n v="6313.43"/>
    <n v="316.64"/>
    <n v="84.39"/>
    <n v="3.8"/>
    <n v="0"/>
  </r>
  <r>
    <n v="202210"/>
    <x v="171"/>
    <s v="售后服务部"/>
    <s v="主任级以下"/>
    <s v="DF-2975"/>
    <s v="现场装配技师"/>
    <s v="2019/07/15"/>
    <s v="计件+计时"/>
    <x v="0"/>
    <n v="2363"/>
    <n v="9344.7099999999991"/>
    <n v="316.64"/>
    <n v="84.39"/>
    <n v="3.8"/>
    <n v="0"/>
  </r>
  <r>
    <n v="202210"/>
    <x v="173"/>
    <s v="生产部"/>
    <s v="主任级以下"/>
    <s v="DF-2614"/>
    <s v="仓管员"/>
    <s v="2017/11/27"/>
    <s v="计件工人"/>
    <x v="0"/>
    <n v="1900"/>
    <n v="5535.92"/>
    <n v="316.64"/>
    <n v="84.39"/>
    <n v="3.8"/>
    <n v="0"/>
  </r>
  <r>
    <n v="202210"/>
    <x v="174"/>
    <s v="生产部"/>
    <s v="主任级以下"/>
    <s v="DF-0354"/>
    <s v="装配电工班长"/>
    <s v="2006/10/21"/>
    <s v="计件工人"/>
    <x v="1"/>
    <n v="1900"/>
    <n v="9777.66"/>
    <n v="316.64"/>
    <n v="84.39"/>
    <n v="3.8"/>
    <n v="0"/>
  </r>
  <r>
    <n v="202210"/>
    <x v="175"/>
    <s v="生产部"/>
    <s v="主任级以下"/>
    <s v="DF-0226"/>
    <s v="装配钳工"/>
    <s v="2003/01/08"/>
    <s v="计件工人"/>
    <x v="1"/>
    <n v="1900"/>
    <n v="2513.9899999999998"/>
    <n v="0"/>
    <n v="0"/>
    <n v="0"/>
    <n v="0"/>
  </r>
  <r>
    <n v="202210"/>
    <x v="176"/>
    <s v="生产部"/>
    <s v="主任级以下"/>
    <s v="DF-2363"/>
    <s v="装配钳工班长"/>
    <s v="2017/02/27"/>
    <s v="计件工人"/>
    <x v="1"/>
    <n v="1900"/>
    <n v="9586.99"/>
    <n v="316.64"/>
    <n v="84.39"/>
    <n v="3.8"/>
    <n v="0"/>
  </r>
  <r>
    <n v="202210"/>
    <x v="177"/>
    <s v="生产部"/>
    <s v="主任级以下"/>
    <s v="DF-2451"/>
    <s v="装配电工班长"/>
    <s v="2017/06/26"/>
    <s v="计件工人"/>
    <x v="1"/>
    <n v="1900"/>
    <n v="9473.7199999999993"/>
    <n v="316.64"/>
    <n v="84.39"/>
    <n v="3.8"/>
    <n v="0"/>
  </r>
  <r>
    <n v="202210"/>
    <x v="178"/>
    <s v="生产部"/>
    <s v="主任级以下"/>
    <s v="DF-2611"/>
    <s v="装配钳工"/>
    <s v="2017/11/22"/>
    <s v="计件工人"/>
    <x v="1"/>
    <n v="1900"/>
    <n v="8597.9599999999991"/>
    <n v="316.64"/>
    <n v="84.39"/>
    <n v="3.8"/>
    <n v="0"/>
  </r>
  <r>
    <n v="202210"/>
    <x v="179"/>
    <s v="生产部"/>
    <s v="主任级以下"/>
    <s v="DF-2736"/>
    <s v="装配钳工"/>
    <s v="2018/04/21"/>
    <s v="计件工人"/>
    <x v="0"/>
    <n v="1900"/>
    <n v="5522.31"/>
    <n v="316.64"/>
    <n v="84.39"/>
    <n v="3.8"/>
    <n v="0"/>
  </r>
  <r>
    <n v="202210"/>
    <x v="180"/>
    <s v="生产部"/>
    <s v="主任级以下"/>
    <s v="DF-2673"/>
    <s v="装配电工"/>
    <s v="2018/03/05"/>
    <s v="计件工人"/>
    <x v="1"/>
    <n v="1900"/>
    <n v="7783.94"/>
    <n v="316.64"/>
    <n v="84.39"/>
    <n v="3.8"/>
    <n v="0"/>
  </r>
  <r>
    <n v="202210"/>
    <x v="181"/>
    <s v="生产部"/>
    <s v="主任级以下"/>
    <s v="DF-2756"/>
    <s v="装配钳工"/>
    <s v="2018/05/02"/>
    <s v="计件工人"/>
    <x v="0"/>
    <n v="1900"/>
    <n v="6868.91"/>
    <n v="316.64"/>
    <n v="84.39"/>
    <n v="3.8"/>
    <n v="0"/>
  </r>
  <r>
    <n v="202210"/>
    <x v="182"/>
    <s v="生产部"/>
    <s v="主任级以下"/>
    <s v="DF-2786"/>
    <s v="装配钳工班长"/>
    <s v="2018/06/12"/>
    <s v="计件工人"/>
    <x v="1"/>
    <n v="1900"/>
    <n v="9400.58"/>
    <n v="316.64"/>
    <n v="84.39"/>
    <n v="3.8"/>
    <n v="0"/>
  </r>
  <r>
    <n v="202210"/>
    <x v="183"/>
    <s v="生产部"/>
    <s v="主任级以下"/>
    <s v="DF-2789"/>
    <s v="装配电工"/>
    <s v="2018/06/26"/>
    <s v="计件工人"/>
    <x v="1"/>
    <n v="1900"/>
    <n v="8096.83"/>
    <n v="316.64"/>
    <n v="84.39"/>
    <n v="3.8"/>
    <n v="0"/>
  </r>
  <r>
    <n v="202210"/>
    <x v="184"/>
    <s v="生产部"/>
    <s v="主任级以下"/>
    <s v="DF-2864"/>
    <s v="装配电工"/>
    <s v="2018/11/09"/>
    <s v="计件工人"/>
    <x v="1"/>
    <n v="1900"/>
    <n v="8000.92"/>
    <n v="316.64"/>
    <n v="84.39"/>
    <n v="3.8"/>
    <n v="0"/>
  </r>
  <r>
    <n v="202210"/>
    <x v="185"/>
    <s v="生产部"/>
    <s v="主任级以下"/>
    <s v="DF-2907"/>
    <s v="装配电工"/>
    <s v="2019/03/06"/>
    <s v="计件工人"/>
    <x v="1"/>
    <n v="1900"/>
    <n v="8257.2900000000009"/>
    <n v="316.64"/>
    <n v="84.39"/>
    <n v="3.8"/>
    <n v="0"/>
  </r>
  <r>
    <n v="202210"/>
    <x v="186"/>
    <s v="生产部"/>
    <s v="主任级以下"/>
    <s v="DF-2909"/>
    <s v="仓管员"/>
    <s v="2019/03/11"/>
    <s v="计件工人"/>
    <x v="1"/>
    <n v="1900"/>
    <n v="6655.77"/>
    <n v="316.64"/>
    <n v="84.39"/>
    <n v="3.8"/>
    <n v="0"/>
  </r>
  <r>
    <n v="202210"/>
    <x v="187"/>
    <s v="生产部"/>
    <s v="主任级以下"/>
    <s v="DF-2913"/>
    <s v="装配钳工班长"/>
    <s v="2019/03/14"/>
    <s v="计件工人"/>
    <x v="1"/>
    <n v="1900"/>
    <n v="7612.67"/>
    <n v="316.64"/>
    <n v="84.39"/>
    <n v="3.8"/>
    <n v="0"/>
  </r>
  <r>
    <n v="202210"/>
    <x v="188"/>
    <s v="生产部"/>
    <s v="主任级以下"/>
    <s v="DF-2940"/>
    <s v="仓管员"/>
    <s v="2019/05/14"/>
    <s v="计件工人"/>
    <x v="1"/>
    <n v="1900"/>
    <n v="6738.1"/>
    <n v="316.64"/>
    <n v="84.39"/>
    <n v="3.8"/>
    <n v="0"/>
  </r>
  <r>
    <n v="202210"/>
    <x v="189"/>
    <s v="生产部"/>
    <s v="主任级以下"/>
    <s v="DF-2970"/>
    <s v="装配电工"/>
    <s v="2019/07/02"/>
    <s v="计件工人"/>
    <x v="1"/>
    <n v="1900"/>
    <n v="6946.52"/>
    <n v="316.64"/>
    <n v="84.39"/>
    <n v="3.8"/>
    <n v="385"/>
  </r>
  <r>
    <n v="202210"/>
    <x v="190"/>
    <s v="生产部"/>
    <s v="主任级以下"/>
    <s v="DF-3052"/>
    <s v="装配电工"/>
    <s v="2019/11/15"/>
    <s v="计件工人"/>
    <x v="1"/>
    <n v="1900"/>
    <n v="7813.06"/>
    <n v="316.64"/>
    <n v="84.39"/>
    <n v="3.8"/>
    <n v="0"/>
  </r>
  <r>
    <n v="202210"/>
    <x v="191"/>
    <s v="生产部"/>
    <s v="主任级以下"/>
    <s v="DF-3076"/>
    <s v="装配电工"/>
    <s v="2020/02/24"/>
    <s v="计件工人"/>
    <x v="1"/>
    <n v="1900"/>
    <n v="8141.92"/>
    <n v="316.64"/>
    <n v="84.39"/>
    <n v="3.8"/>
    <n v="0"/>
  </r>
  <r>
    <n v="202210"/>
    <x v="192"/>
    <s v="生产部"/>
    <s v="主任级以下"/>
    <s v="DF-3121"/>
    <s v="仓管员"/>
    <s v="2020/05/08"/>
    <s v="计件工人"/>
    <x v="1"/>
    <n v="1900"/>
    <n v="6830.32"/>
    <n v="316.64"/>
    <n v="84.39"/>
    <n v="3.8"/>
    <n v="0"/>
  </r>
  <r>
    <n v="202210"/>
    <x v="193"/>
    <s v="生产部"/>
    <s v="主任级以下"/>
    <s v="DF-3126"/>
    <s v="装配钳工"/>
    <s v="2020/05/29"/>
    <s v="计件工人"/>
    <x v="0"/>
    <n v="1900"/>
    <n v="7151.26"/>
    <n v="316.64"/>
    <n v="84.39"/>
    <n v="3.8"/>
    <n v="0"/>
  </r>
  <r>
    <n v="202210"/>
    <x v="194"/>
    <s v="生产部"/>
    <s v="主任级以下"/>
    <s v="DF-3130"/>
    <s v="测试技师"/>
    <s v="2020/06/12"/>
    <s v="计件工人"/>
    <x v="0"/>
    <n v="1900"/>
    <n v="8304.82"/>
    <n v="316.64"/>
    <n v="84.39"/>
    <n v="3.8"/>
    <n v="0"/>
  </r>
  <r>
    <n v="202210"/>
    <x v="195"/>
    <s v="生产部"/>
    <s v="主任级以下"/>
    <s v="DF-3134"/>
    <s v="仓管员"/>
    <s v="2020/06/28"/>
    <s v="计件工人"/>
    <x v="1"/>
    <n v="1900"/>
    <n v="7784.72"/>
    <n v="316.64"/>
    <n v="84.39"/>
    <n v="3.8"/>
    <n v="0"/>
  </r>
  <r>
    <n v="202210"/>
    <x v="196"/>
    <s v="生产部"/>
    <s v="主任级以下"/>
    <s v="DF-3140"/>
    <s v="测试技师"/>
    <s v="2020/07/01"/>
    <s v="计件工人"/>
    <x v="1"/>
    <n v="1900"/>
    <n v="8061"/>
    <n v="316.64"/>
    <n v="84.39"/>
    <n v="3.8"/>
    <n v="100"/>
  </r>
  <r>
    <n v="202210"/>
    <x v="197"/>
    <s v="生产部"/>
    <s v="主任级以下"/>
    <s v="DF-3171"/>
    <s v="装配钳工"/>
    <s v="2020/08/31"/>
    <s v="计件工人"/>
    <x v="1"/>
    <n v="1900"/>
    <n v="7384.89"/>
    <n v="316.64"/>
    <n v="84.39"/>
    <n v="3.8"/>
    <n v="0"/>
  </r>
  <r>
    <n v="202210"/>
    <x v="198"/>
    <s v="生产部"/>
    <s v="主任级以下"/>
    <s v="DF-3166"/>
    <s v="装配钳工"/>
    <s v="2020/08/13"/>
    <s v="计件工人"/>
    <x v="1"/>
    <n v="1900"/>
    <n v="6604.79"/>
    <n v="316.64"/>
    <n v="84.39"/>
    <n v="3.8"/>
    <n v="0"/>
  </r>
  <r>
    <n v="202210"/>
    <x v="199"/>
    <s v="生产部"/>
    <s v="主任级以下"/>
    <s v="DF-3180"/>
    <s v="装配钳工"/>
    <s v="2020/09/21"/>
    <s v="计件工人"/>
    <x v="1"/>
    <n v="1900"/>
    <n v="6958.78"/>
    <n v="316.64"/>
    <n v="84.39"/>
    <n v="3.8"/>
    <n v="0"/>
  </r>
  <r>
    <n v="202210"/>
    <x v="200"/>
    <s v="生产部"/>
    <s v="主任级以下"/>
    <s v="DF-3177"/>
    <s v="装配钳工"/>
    <s v="2020/09/14"/>
    <s v="计件工人"/>
    <x v="1"/>
    <n v="1900"/>
    <n v="7074.56"/>
    <n v="316.64"/>
    <n v="84.39"/>
    <n v="3.8"/>
    <n v="0"/>
  </r>
  <r>
    <n v="202210"/>
    <x v="201"/>
    <s v="生产部"/>
    <s v="主任级以下"/>
    <s v="DF-3188"/>
    <s v="装配钳工"/>
    <s v="2020/10/12"/>
    <s v="计件工人"/>
    <x v="1"/>
    <n v="1900"/>
    <n v="6897.42"/>
    <n v="316.64"/>
    <n v="84.39"/>
    <n v="3.8"/>
    <n v="0"/>
  </r>
  <r>
    <n v="202210"/>
    <x v="202"/>
    <s v="生产部"/>
    <s v="主任级以下"/>
    <s v="DF-3190"/>
    <s v="装配电工"/>
    <s v="2020/10/16"/>
    <s v="计件工人"/>
    <x v="1"/>
    <n v="1900"/>
    <n v="6994.19"/>
    <n v="316.64"/>
    <n v="84.39"/>
    <n v="3.8"/>
    <n v="0"/>
  </r>
  <r>
    <n v="202210"/>
    <x v="203"/>
    <s v="生产部"/>
    <s v="主任级以下"/>
    <s v="DF-3191"/>
    <s v="装配钳工班长"/>
    <s v="2020/10/16"/>
    <s v="计件工人"/>
    <x v="0"/>
    <n v="1900"/>
    <n v="8971.3799999999992"/>
    <n v="316.64"/>
    <n v="84.39"/>
    <n v="3.8"/>
    <n v="0"/>
  </r>
  <r>
    <n v="202210"/>
    <x v="204"/>
    <s v="生产部"/>
    <s v="主任级以下"/>
    <s v="DF-2100"/>
    <s v="测试班长"/>
    <s v="2015/06/25"/>
    <s v="计件工人"/>
    <x v="1"/>
    <n v="1900"/>
    <n v="10102.870000000001"/>
    <n v="316.64"/>
    <n v="84.39"/>
    <n v="3.8"/>
    <n v="0"/>
  </r>
  <r>
    <n v="202210"/>
    <x v="205"/>
    <s v="生产部"/>
    <s v="主任级以下"/>
    <s v="DF-2441"/>
    <s v="测试技师"/>
    <s v="2017/06/20"/>
    <s v="计件工人"/>
    <x v="1"/>
    <n v="1900"/>
    <n v="10314.620000000001"/>
    <n v="316.64"/>
    <n v="84.39"/>
    <n v="3.8"/>
    <n v="95"/>
  </r>
  <r>
    <n v="202210"/>
    <x v="207"/>
    <s v="生产部"/>
    <s v="主任级以下"/>
    <s v="DF-2910"/>
    <s v="测试技师"/>
    <s v="2019/03/11"/>
    <s v="计件工人"/>
    <x v="1"/>
    <n v="1900"/>
    <n v="7967.82"/>
    <n v="316.64"/>
    <n v="84.39"/>
    <n v="3.8"/>
    <n v="0"/>
  </r>
  <r>
    <n v="202210"/>
    <x v="208"/>
    <s v="生产部"/>
    <s v="主任级以下"/>
    <s v="DF-3232"/>
    <s v="装配钳工"/>
    <s v="2020/12/24"/>
    <s v="计件工人"/>
    <x v="1"/>
    <n v="1900"/>
    <n v="7047.49"/>
    <n v="316.64"/>
    <n v="84.39"/>
    <n v="3.8"/>
    <n v="0"/>
  </r>
  <r>
    <n v="202210"/>
    <x v="210"/>
    <s v="生产部"/>
    <s v="主任级以下"/>
    <s v="DF-3245"/>
    <s v="仓管员"/>
    <s v="2021/01/12"/>
    <s v="计件工人"/>
    <x v="1"/>
    <n v="1900"/>
    <n v="5991.47"/>
    <n v="316.64"/>
    <n v="84.39"/>
    <n v="3.8"/>
    <n v="0"/>
  </r>
  <r>
    <n v="202210"/>
    <x v="211"/>
    <s v="生产部"/>
    <s v="主任级以下"/>
    <s v="DF-3252"/>
    <s v="仓管员"/>
    <s v="2021/01/25"/>
    <s v="计件工人"/>
    <x v="1"/>
    <n v="1900"/>
    <n v="5078.3500000000004"/>
    <n v="316.64"/>
    <n v="84.39"/>
    <n v="3.8"/>
    <n v="0"/>
  </r>
  <r>
    <n v="202210"/>
    <x v="213"/>
    <s v="生产部"/>
    <s v="主任级以下"/>
    <s v="DF-3287"/>
    <s v="仓管员"/>
    <s v="2021/03/15"/>
    <s v="计件工人"/>
    <x v="0"/>
    <n v="1900"/>
    <n v="6620.96"/>
    <n v="316.64"/>
    <n v="84.39"/>
    <n v="3.8"/>
    <n v="0"/>
  </r>
  <r>
    <n v="202210"/>
    <x v="214"/>
    <s v="生产部"/>
    <s v="主任级以下"/>
    <s v="DF-3274"/>
    <s v="仓管员"/>
    <s v="2021/03/08"/>
    <s v="计件工人"/>
    <x v="1"/>
    <n v="1900"/>
    <n v="5849.83"/>
    <n v="316.64"/>
    <n v="84.39"/>
    <n v="3.8"/>
    <n v="0"/>
  </r>
  <r>
    <n v="202210"/>
    <x v="215"/>
    <s v="生产部"/>
    <s v="主任级以下"/>
    <s v="DF-3273"/>
    <s v="装配电工"/>
    <s v="2021/03/05"/>
    <s v="计件工人"/>
    <x v="0"/>
    <n v="1900"/>
    <n v="7558.75"/>
    <n v="316.64"/>
    <n v="84.39"/>
    <n v="3.8"/>
    <n v="0"/>
  </r>
  <r>
    <n v="202210"/>
    <x v="216"/>
    <s v="生产部"/>
    <s v="主任级以下"/>
    <s v="DF-3272"/>
    <s v="装配电工"/>
    <s v="2021/03/04"/>
    <s v="计件工人"/>
    <x v="1"/>
    <n v="1900"/>
    <n v="7601.74"/>
    <n v="316.64"/>
    <n v="84.39"/>
    <n v="3.8"/>
    <n v="0"/>
  </r>
  <r>
    <n v="202210"/>
    <x v="218"/>
    <s v="生产部"/>
    <s v="主任级以下"/>
    <s v="DF-3311"/>
    <s v="测试技师"/>
    <s v="2021/04/08"/>
    <s v="计件工人"/>
    <x v="1"/>
    <n v="1900"/>
    <n v="7332.32"/>
    <n v="316.64"/>
    <n v="84.39"/>
    <n v="3.8"/>
    <n v="0"/>
  </r>
  <r>
    <n v="202210"/>
    <x v="219"/>
    <s v="生产部"/>
    <s v="主任级以下"/>
    <s v="DF-3349"/>
    <s v="仓管员"/>
    <s v="2021/05/24"/>
    <s v="计件工人"/>
    <x v="1"/>
    <n v="1900"/>
    <n v="4855.83"/>
    <n v="316.64"/>
    <n v="84.39"/>
    <n v="3.8"/>
    <n v="0"/>
  </r>
  <r>
    <n v="202210"/>
    <x v="222"/>
    <s v="生产部"/>
    <s v="主任级以下"/>
    <s v="DF-3261"/>
    <s v="装配钳工"/>
    <s v="2021/02/26"/>
    <s v="计件工人"/>
    <x v="1"/>
    <n v="1900"/>
    <n v="6703.72"/>
    <n v="316.64"/>
    <n v="84.39"/>
    <n v="3.8"/>
    <n v="0"/>
  </r>
  <r>
    <n v="202210"/>
    <x v="223"/>
    <s v="生产部"/>
    <s v="主任级以下"/>
    <s v="DF-3432"/>
    <s v="装配钳工"/>
    <s v="2021/07/17"/>
    <s v="计件工人"/>
    <x v="1"/>
    <n v="1900"/>
    <n v="7290.77"/>
    <n v="316.64"/>
    <n v="84.39"/>
    <n v="3.8"/>
    <n v="0"/>
  </r>
  <r>
    <n v="202210"/>
    <x v="224"/>
    <s v="生产部"/>
    <s v="主任级以下"/>
    <s v="DF-3398"/>
    <s v="装配钳工"/>
    <s v="2021/07/02"/>
    <s v="计件工人"/>
    <x v="1"/>
    <n v="1900"/>
    <n v="8419.92"/>
    <n v="316.64"/>
    <n v="84.39"/>
    <n v="3.8"/>
    <n v="0"/>
  </r>
  <r>
    <n v="202210"/>
    <x v="225"/>
    <s v="生产部"/>
    <s v="主任级以下"/>
    <s v="DF-3397"/>
    <s v="装配钳工"/>
    <s v="2021/07/01"/>
    <s v="计件工人"/>
    <x v="1"/>
    <n v="1900"/>
    <n v="7305.34"/>
    <n v="316.64"/>
    <n v="84.39"/>
    <n v="3.8"/>
    <n v="0"/>
  </r>
  <r>
    <n v="202210"/>
    <x v="226"/>
    <s v="生产部"/>
    <s v="主任级以下"/>
    <s v="DF-3396"/>
    <s v="装配钳工"/>
    <s v="2021/07/01"/>
    <s v="计件工人"/>
    <x v="1"/>
    <n v="1900"/>
    <n v="6284.71"/>
    <n v="316.64"/>
    <n v="84.39"/>
    <n v="3.8"/>
    <n v="0"/>
  </r>
  <r>
    <n v="202210"/>
    <x v="227"/>
    <s v="生产部"/>
    <s v="主任级以下"/>
    <s v="DF-3439"/>
    <s v="装配电工"/>
    <s v="2021/07/29"/>
    <s v="计件工人"/>
    <x v="1"/>
    <n v="1900"/>
    <n v="7280.36"/>
    <n v="316.64"/>
    <n v="84.39"/>
    <n v="3.8"/>
    <n v="0"/>
  </r>
  <r>
    <n v="202210"/>
    <x v="228"/>
    <s v="生产部"/>
    <s v="主任级以下"/>
    <s v="DF-3499"/>
    <s v="装配钳工"/>
    <s v="2021/09/13"/>
    <s v="计件工人"/>
    <x v="1"/>
    <n v="1900"/>
    <n v="7172.48"/>
    <n v="316.64"/>
    <n v="84.39"/>
    <n v="3.8"/>
    <n v="0"/>
  </r>
  <r>
    <n v="202210"/>
    <x v="229"/>
    <s v="生产部"/>
    <s v="主任级以下"/>
    <s v="DF-3511"/>
    <s v="装配钳工"/>
    <s v="2021/09/24"/>
    <s v="计件工人"/>
    <x v="1"/>
    <n v="1900"/>
    <n v="7294.44"/>
    <n v="316.64"/>
    <n v="84.39"/>
    <n v="3.8"/>
    <n v="0"/>
  </r>
  <r>
    <n v="202210"/>
    <x v="230"/>
    <s v="生产部"/>
    <s v="主任级以下"/>
    <s v="DF-3521"/>
    <s v="装配钳工"/>
    <s v="2021/09/30"/>
    <s v="计件工人"/>
    <x v="1"/>
    <n v="1900"/>
    <n v="6435.48"/>
    <n v="316.64"/>
    <n v="84.39"/>
    <n v="3.8"/>
    <n v="0"/>
  </r>
  <r>
    <n v="202210"/>
    <x v="231"/>
    <s v="生产部"/>
    <s v="主任级以下"/>
    <s v="DF-3522"/>
    <s v="装配钳工"/>
    <s v="2021/09/30"/>
    <s v="计件工人"/>
    <x v="1"/>
    <n v="1900"/>
    <n v="6202.48"/>
    <n v="316.64"/>
    <n v="84.39"/>
    <n v="3.8"/>
    <n v="0"/>
  </r>
  <r>
    <n v="202210"/>
    <x v="232"/>
    <s v="生产部"/>
    <s v="主任级以下"/>
    <s v="DF-3553"/>
    <s v="装配钳工"/>
    <s v="2021/10/27"/>
    <s v="计件工人"/>
    <x v="1"/>
    <n v="1900"/>
    <n v="6561.99"/>
    <n v="316.64"/>
    <n v="84.39"/>
    <n v="3.8"/>
    <n v="0"/>
  </r>
  <r>
    <n v="202210"/>
    <x v="233"/>
    <s v="生产部"/>
    <s v="主任级以下"/>
    <s v="DF-3529"/>
    <s v="装配钳工"/>
    <s v="2021/10/12"/>
    <s v="计件工人"/>
    <x v="1"/>
    <n v="1900"/>
    <n v="5177.75"/>
    <n v="316.64"/>
    <n v="84.39"/>
    <n v="3.8"/>
    <n v="0"/>
  </r>
  <r>
    <n v="202210"/>
    <x v="234"/>
    <s v="生产部"/>
    <s v="主任级以下"/>
    <s v="DF-3534"/>
    <s v="装配钳工"/>
    <s v="2021/10/12"/>
    <s v="计件工人"/>
    <x v="1"/>
    <n v="1900"/>
    <n v="6501.08"/>
    <n v="316.64"/>
    <n v="84.39"/>
    <n v="3.8"/>
    <n v="0"/>
  </r>
  <r>
    <n v="202210"/>
    <x v="236"/>
    <s v="生产部"/>
    <s v="主任级以下"/>
    <s v="DF-3394"/>
    <s v="装配电工"/>
    <s v="2021/06/30"/>
    <s v="计件工人"/>
    <x v="1"/>
    <n v="1900"/>
    <n v="6864.73"/>
    <n v="316.64"/>
    <n v="84.39"/>
    <n v="3.8"/>
    <n v="0"/>
  </r>
  <r>
    <n v="202210"/>
    <x v="237"/>
    <s v="生产部"/>
    <s v="主任级以下"/>
    <s v="DF-3393"/>
    <s v="装配电工"/>
    <s v="2021/06/29"/>
    <s v="计件工人"/>
    <x v="1"/>
    <n v="1900"/>
    <n v="7654.57"/>
    <n v="316.64"/>
    <n v="84.39"/>
    <n v="3.8"/>
    <n v="0"/>
  </r>
  <r>
    <n v="202210"/>
    <x v="238"/>
    <s v="生产部"/>
    <s v="主任级以下"/>
    <s v="DF-3361"/>
    <s v="装配电工"/>
    <s v="2021/06/03"/>
    <s v="计件工人"/>
    <x v="1"/>
    <n v="1900"/>
    <n v="7936.77"/>
    <n v="316.64"/>
    <n v="84.39"/>
    <n v="3.8"/>
    <n v="0"/>
  </r>
  <r>
    <n v="202210"/>
    <x v="115"/>
    <s v="生产部"/>
    <s v="主任级以下"/>
    <s v="DF-3443"/>
    <s v="装配电工"/>
    <s v="2021/07/30"/>
    <s v="计件工人"/>
    <x v="1"/>
    <n v="1900"/>
    <n v="7431.41"/>
    <n v="316.64"/>
    <n v="84.39"/>
    <n v="3.8"/>
    <n v="0"/>
  </r>
  <r>
    <n v="202210"/>
    <x v="124"/>
    <s v="生产部"/>
    <s v="主任级以下"/>
    <s v="DF-3421"/>
    <s v="装配钳工"/>
    <s v="2021/07/15"/>
    <s v="计时工人"/>
    <x v="0"/>
    <n v="1900"/>
    <n v="5298.91"/>
    <n v="316.64"/>
    <n v="84.39"/>
    <n v="3.8"/>
    <n v="0"/>
  </r>
  <r>
    <n v="202210"/>
    <x v="125"/>
    <s v="生产部"/>
    <s v="主任级以下"/>
    <s v="DF-3420"/>
    <s v="装配钳工"/>
    <s v="2021/07/15"/>
    <s v="计时工人"/>
    <x v="0"/>
    <n v="1900"/>
    <n v="5087.95"/>
    <n v="316.64"/>
    <n v="84.39"/>
    <n v="3.8"/>
    <n v="0"/>
  </r>
  <r>
    <n v="202210"/>
    <x v="128"/>
    <s v="生产部"/>
    <s v="主任级以下"/>
    <s v="DF-3416"/>
    <s v="装配钳工"/>
    <s v="2021/07/15"/>
    <s v="计时工人"/>
    <x v="0"/>
    <n v="1900"/>
    <n v="6059.04"/>
    <n v="316.64"/>
    <n v="84.39"/>
    <n v="3.8"/>
    <n v="0"/>
  </r>
  <r>
    <n v="202210"/>
    <x v="152"/>
    <s v="生产部"/>
    <s v="主任级以下"/>
    <s v="DF-3489"/>
    <s v="装配钳工"/>
    <s v="2021/09/03"/>
    <s v="计时工人"/>
    <x v="0"/>
    <n v="1900"/>
    <n v="5164.45"/>
    <n v="316.64"/>
    <n v="84.39"/>
    <n v="3.8"/>
    <n v="0"/>
  </r>
  <r>
    <n v="202210"/>
    <x v="254"/>
    <s v="生产部"/>
    <s v="主任级以下"/>
    <s v="DF-3637"/>
    <s v="装配钳工"/>
    <d v="2022-08-15T00:00:00"/>
    <s v="计件工人"/>
    <x v="0"/>
    <n v="1900"/>
    <n v="5505.58"/>
    <n v="316.64"/>
    <n v="84.39"/>
    <n v="3.8"/>
    <n v="0"/>
  </r>
  <r>
    <n v="202210"/>
    <x v="255"/>
    <s v="生产部"/>
    <s v="主任级以下"/>
    <s v="DF-3634"/>
    <s v="装配钳工"/>
    <d v="2022-08-09T00:00:00"/>
    <s v="计件工人"/>
    <x v="0"/>
    <n v="1900"/>
    <n v="6027.63"/>
    <n v="316.64"/>
    <n v="84.39"/>
    <n v="3.8"/>
    <n v="0"/>
  </r>
  <r>
    <n v="202210"/>
    <x v="256"/>
    <s v="生产部"/>
    <s v="主任级以下"/>
    <s v="DF-3630"/>
    <s v="装配钳工"/>
    <d v="2022-08-05T00:00:00"/>
    <s v="计件工人"/>
    <x v="0"/>
    <n v="1900"/>
    <n v="4615.0200000000004"/>
    <n v="316.64"/>
    <n v="84.39"/>
    <n v="3.8"/>
    <n v="0"/>
  </r>
  <r>
    <n v="202210"/>
    <x v="259"/>
    <s v="生产部"/>
    <s v="主任级以下"/>
    <s v="DF-3644"/>
    <s v="仓库包装操作工"/>
    <d v="2022-08-30T00:00:00"/>
    <s v="计件工人"/>
    <x v="0"/>
    <n v="1900"/>
    <n v="6286.93"/>
    <n v="316.64"/>
    <n v="84.39"/>
    <n v="3.8"/>
    <n v="0"/>
  </r>
  <r>
    <n v="202210"/>
    <x v="265"/>
    <s v="生产部"/>
    <s v="主任级以下"/>
    <s v="DF-3664"/>
    <s v="装配钳工"/>
    <s v="2022/09/27"/>
    <s v="计件工人"/>
    <x v="0"/>
    <n v="1900"/>
    <n v="3519.23"/>
    <n v="316.64"/>
    <n v="84.39"/>
    <n v="3.8"/>
    <n v="0"/>
  </r>
  <r>
    <n v="202210"/>
    <x v="266"/>
    <s v="生产部"/>
    <s v="主任级以下"/>
    <s v="DF-3663"/>
    <s v="装配钳工"/>
    <s v="2022/09/26"/>
    <s v="计件工人"/>
    <x v="0"/>
    <n v="1900"/>
    <n v="6067.75"/>
    <n v="316.64"/>
    <n v="84.39"/>
    <n v="3.8"/>
    <n v="0"/>
  </r>
  <r>
    <n v="202210"/>
    <x v="158"/>
    <s v="生产部"/>
    <s v="主任级以下"/>
    <s v="DF-3659"/>
    <s v="装配钳工"/>
    <s v="2022/09/19"/>
    <s v="计件工人"/>
    <x v="0"/>
    <n v="1900"/>
    <n v="4322.24"/>
    <n v="316.64"/>
    <n v="84.39"/>
    <n v="3.8"/>
    <n v="0"/>
  </r>
  <r>
    <n v="202210"/>
    <x v="267"/>
    <s v="生产部"/>
    <s v="主任级以下"/>
    <s v="DF-3657"/>
    <s v="装配电工"/>
    <s v="2022/09/19"/>
    <s v="计件工人"/>
    <x v="0"/>
    <n v="1900"/>
    <n v="6117.62"/>
    <n v="316.64"/>
    <n v="84.39"/>
    <n v="3.8"/>
    <n v="0"/>
  </r>
  <r>
    <n v="202210"/>
    <x v="268"/>
    <s v="生产部"/>
    <s v="主任级以下"/>
    <s v="DF-3656"/>
    <s v="仓库包装操作工"/>
    <s v="2022/09/19"/>
    <s v="计件工人"/>
    <x v="0"/>
    <n v="1900"/>
    <n v="5508.87"/>
    <n v="316.64"/>
    <n v="84.39"/>
    <n v="3.8"/>
    <n v="0"/>
  </r>
  <r>
    <n v="202210"/>
    <x v="269"/>
    <s v="生产部"/>
    <s v="主任级以下"/>
    <s v="DF-3653"/>
    <s v="装配钳工"/>
    <s v="2022/09/13"/>
    <s v="计件工人"/>
    <x v="0"/>
    <n v="1900"/>
    <n v="1101.51"/>
    <n v="0"/>
    <n v="0"/>
    <n v="0"/>
    <n v="0"/>
  </r>
  <r>
    <n v="202210"/>
    <x v="270"/>
    <s v="生产部"/>
    <s v="主任级以下"/>
    <s v="DF-3648"/>
    <s v="仓库包装操作工"/>
    <s v="2022/09/05"/>
    <s v="计件工人"/>
    <x v="0"/>
    <n v="1900"/>
    <n v="5981.82"/>
    <n v="316.64"/>
    <n v="84.39"/>
    <n v="3.8"/>
    <n v="0"/>
  </r>
  <r>
    <n v="202210"/>
    <x v="143"/>
    <s v="生产部"/>
    <s v="主任级以下"/>
    <s v="DF-3449"/>
    <s v="电气装配储备生"/>
    <s v="2021/08/03"/>
    <s v="计件工人"/>
    <x v="0"/>
    <n v="1900"/>
    <n v="6318.89"/>
    <n v="316.64"/>
    <n v="84.39"/>
    <n v="3.8"/>
    <n v="0"/>
  </r>
  <r>
    <n v="202210"/>
    <x v="273"/>
    <s v="生产部"/>
    <s v="主任级以下"/>
    <s v="DF-3677"/>
    <s v="仓库包装操作工"/>
    <s v="2022/10/27"/>
    <s v="计件工人"/>
    <x v="29"/>
    <n v="1900"/>
    <n v="625.91"/>
    <n v="0"/>
    <n v="0"/>
    <n v="0"/>
    <n v="0"/>
  </r>
  <r>
    <n v="202210"/>
    <x v="149"/>
    <s v="生产部"/>
    <s v="主任级以下"/>
    <s v="DF-3676"/>
    <s v="装配钳工"/>
    <s v="2022/10/26"/>
    <s v="计件工人"/>
    <x v="29"/>
    <n v="1900"/>
    <n v="1648.51"/>
    <n v="0"/>
    <n v="0"/>
    <n v="0"/>
    <n v="0"/>
  </r>
  <r>
    <n v="202210"/>
    <x v="274"/>
    <s v="生产部"/>
    <s v="主任级以下"/>
    <s v="DF-3669"/>
    <s v="装配电工"/>
    <s v="2022/10/10"/>
    <s v="计件工人"/>
    <x v="29"/>
    <n v="1900"/>
    <n v="4810.1000000000004"/>
    <n v="316.64"/>
    <n v="84.39"/>
    <n v="3.8"/>
    <n v="0"/>
  </r>
  <r>
    <n v="202210"/>
    <x v="275"/>
    <s v="生产部"/>
    <s v="主任级以下"/>
    <s v="DF-3667"/>
    <s v="装配钳工"/>
    <s v="2022/10/09"/>
    <s v="计件工人"/>
    <x v="29"/>
    <n v="1900"/>
    <n v="3453.66"/>
    <n v="316.64"/>
    <n v="84.39"/>
    <n v="3.8"/>
    <n v="0"/>
  </r>
  <r>
    <n v="202211"/>
    <x v="245"/>
    <s v="售后服务部"/>
    <s v="部长级及以上"/>
    <s v="DF-2389"/>
    <s v="服务经理"/>
    <s v="2017/04/01"/>
    <n v="0"/>
    <x v="0"/>
    <n v="41866.5"/>
    <n v="47566.5"/>
    <n v="316.64"/>
    <n v="84.39"/>
    <n v="3.8"/>
    <n v="0"/>
  </r>
  <r>
    <n v="202211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1"/>
    <x v="2"/>
    <s v="研发部"/>
    <s v="主任级"/>
    <s v="DF-0793"/>
    <s v="电气主管"/>
    <s v="2010/07/08"/>
    <n v="0"/>
    <x v="0"/>
    <n v="5544"/>
    <n v="13058"/>
    <n v="316.64"/>
    <n v="84.39"/>
    <n v="3.8"/>
    <n v="95"/>
  </r>
  <r>
    <n v="202211"/>
    <x v="3"/>
    <s v="研发部"/>
    <s v="主任级"/>
    <s v="DF-0148"/>
    <s v="机械研发主管"/>
    <s v="2005/09/09"/>
    <n v="0"/>
    <x v="0"/>
    <n v="5544"/>
    <n v="12724.1"/>
    <n v="316.64"/>
    <n v="84.39"/>
    <n v="3.8"/>
    <n v="125"/>
  </r>
  <r>
    <n v="202211"/>
    <x v="4"/>
    <s v="销售部"/>
    <s v="主任级以下"/>
    <s v="DF-2191"/>
    <s v="市场运营主管"/>
    <s v="2016/04/14"/>
    <n v="0"/>
    <x v="0"/>
    <n v="3200"/>
    <n v="13218.24"/>
    <n v="316.64"/>
    <n v="84.39"/>
    <n v="3.8"/>
    <n v="95"/>
  </r>
  <r>
    <n v="202211"/>
    <x v="5"/>
    <s v="人力资源部"/>
    <s v="主任级以下"/>
    <s v="DF-2649"/>
    <s v="清洁工"/>
    <s v="2018/02/01"/>
    <n v="0"/>
    <x v="0"/>
    <n v="1900"/>
    <n v="4504.0200000000004"/>
    <n v="0"/>
    <n v="0"/>
    <n v="0"/>
    <n v="0"/>
  </r>
  <r>
    <n v="202211"/>
    <x v="6"/>
    <s v="人力资源部"/>
    <s v="主任级以下"/>
    <s v="DF-2697"/>
    <s v="商务司机"/>
    <s v="2018/03/19"/>
    <n v="0"/>
    <x v="0"/>
    <n v="1900"/>
    <n v="5148.7"/>
    <n v="316.64"/>
    <n v="84.39"/>
    <n v="3.8"/>
    <n v="0"/>
  </r>
  <r>
    <n v="202211"/>
    <x v="7"/>
    <s v="研发部"/>
    <s v="主任级以下"/>
    <s v="DF-2077"/>
    <s v="电气硬件工程师"/>
    <s v="2015/04/25"/>
    <n v="0"/>
    <x v="0"/>
    <n v="5746"/>
    <n v="13121.4"/>
    <n v="316.64"/>
    <n v="84.39"/>
    <n v="3.8"/>
    <n v="1250"/>
  </r>
  <r>
    <n v="202211"/>
    <x v="8"/>
    <s v="研发部"/>
    <s v="主任级以下"/>
    <s v="DF-2701"/>
    <s v="翻译员"/>
    <s v="2018/03/21"/>
    <n v="0"/>
    <x v="0"/>
    <n v="2440"/>
    <n v="6344.9"/>
    <n v="316.64"/>
    <n v="84.39"/>
    <n v="3.8"/>
    <n v="95"/>
  </r>
  <r>
    <n v="202211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11"/>
    <x v="10"/>
    <s v="研发部"/>
    <s v="主任级以下"/>
    <s v="DF-0536"/>
    <s v="机械研发工程师"/>
    <s v="2009/10/10"/>
    <n v="0"/>
    <x v="0"/>
    <n v="2671"/>
    <n v="6818.9"/>
    <n v="316.64"/>
    <n v="84.39"/>
    <n v="3.8"/>
    <n v="500"/>
  </r>
  <r>
    <n v="202211"/>
    <x v="11"/>
    <s v="研发部"/>
    <s v="主任级以下"/>
    <s v="DF-1996"/>
    <s v="机械研发工程师"/>
    <s v="2015/01/10"/>
    <n v="0"/>
    <x v="0"/>
    <n v="5746"/>
    <n v="13132.4"/>
    <n v="316.64"/>
    <n v="84.39"/>
    <n v="3.8"/>
    <n v="1250"/>
  </r>
  <r>
    <n v="202211"/>
    <x v="12"/>
    <s v="研发部"/>
    <s v="主任级以下"/>
    <s v="DF-2008"/>
    <s v="Syncro软件工程师"/>
    <s v="2015/03/02"/>
    <n v="0"/>
    <x v="0"/>
    <n v="5544"/>
    <n v="12362.2"/>
    <n v="316.64"/>
    <n v="84.39"/>
    <n v="3.8"/>
    <n v="500"/>
  </r>
  <r>
    <n v="202211"/>
    <x v="13"/>
    <s v="售后服务部"/>
    <s v="主任级以下"/>
    <s v="DF-2342"/>
    <s v="机械服务安装工程师"/>
    <s v="2017/01/03"/>
    <n v="0"/>
    <x v="0"/>
    <n v="3263"/>
    <n v="8703.23"/>
    <n v="316.64"/>
    <n v="84.39"/>
    <n v="3.8"/>
    <n v="0"/>
  </r>
  <r>
    <n v="202211"/>
    <x v="14"/>
    <s v="生产部"/>
    <s v="主任级以下"/>
    <s v="DF-0073"/>
    <s v="质检组长"/>
    <s v="2007/10/11"/>
    <s v="计时工人"/>
    <x v="0"/>
    <n v="2132"/>
    <n v="9057.2099999999991"/>
    <n v="0"/>
    <n v="0"/>
    <n v="0"/>
    <n v="0"/>
  </r>
  <r>
    <n v="202211"/>
    <x v="15"/>
    <s v="物控部"/>
    <s v="主任级"/>
    <s v="DF-1959"/>
    <s v="PMC经理"/>
    <s v="2014/10/27"/>
    <n v="0"/>
    <x v="30"/>
    <n v="4576"/>
    <n v="19716.59"/>
    <n v="0"/>
    <n v="0"/>
    <n v="0"/>
    <n v="0"/>
  </r>
  <r>
    <n v="202211"/>
    <x v="16"/>
    <s v="销售部"/>
    <s v="主任级以下"/>
    <s v="DF-1943"/>
    <s v="区域销售总监"/>
    <s v="2014/10/13"/>
    <n v="0"/>
    <x v="0"/>
    <n v="5500"/>
    <n v="19774.830000000002"/>
    <n v="316.64"/>
    <n v="84.39"/>
    <n v="3.8"/>
    <n v="960"/>
  </r>
  <r>
    <n v="202211"/>
    <x v="17"/>
    <s v="生产部"/>
    <s v="主任级"/>
    <s v="DF-2061"/>
    <s v="车间主任"/>
    <s v="2015/04/02"/>
    <n v="0"/>
    <x v="0"/>
    <n v="5000"/>
    <n v="12870.5"/>
    <n v="316.64"/>
    <n v="84.39"/>
    <n v="3.8"/>
    <n v="1500"/>
  </r>
  <r>
    <n v="202211"/>
    <x v="18"/>
    <s v="售后服务部"/>
    <s v="主任级以下"/>
    <s v="DF-2107"/>
    <s v="高级电气服务工程师"/>
    <s v="2015/07/06"/>
    <n v="0"/>
    <x v="0"/>
    <n v="5222"/>
    <n v="13383.33"/>
    <n v="316.64"/>
    <n v="84.39"/>
    <n v="3.8"/>
    <n v="750"/>
  </r>
  <r>
    <n v="202211"/>
    <x v="19"/>
    <s v="售后服务部"/>
    <s v="主任级以下"/>
    <s v="DF-2371"/>
    <s v="电气服务安装技师"/>
    <s v="2017/03/03"/>
    <n v="0"/>
    <x v="0"/>
    <n v="2332"/>
    <n v="6902.33"/>
    <n v="316.64"/>
    <n v="84.39"/>
    <n v="3.8"/>
    <n v="0"/>
  </r>
  <r>
    <n v="202211"/>
    <x v="20"/>
    <s v="售后服务部"/>
    <s v="主任级以下"/>
    <s v="DF-1715"/>
    <s v="机械服务工程师"/>
    <s v="2013/11/11"/>
    <n v="0"/>
    <x v="0"/>
    <n v="3440"/>
    <n v="9479.84"/>
    <n v="316.64"/>
    <n v="84.39"/>
    <n v="3.8"/>
    <n v="0"/>
  </r>
  <r>
    <n v="202211"/>
    <x v="21"/>
    <s v="售后服务部"/>
    <s v="主任级以下"/>
    <s v="DF-2166"/>
    <s v="机械服务技师"/>
    <s v="2016/02/22"/>
    <n v="0"/>
    <x v="0"/>
    <n v="4331"/>
    <n v="10586.29"/>
    <n v="316.64"/>
    <n v="84.39"/>
    <n v="3.8"/>
    <n v="0"/>
  </r>
  <r>
    <n v="202211"/>
    <x v="22"/>
    <s v="生产部"/>
    <s v="主任级"/>
    <s v="DF-2669"/>
    <s v="电气车间主任"/>
    <s v="2018/03/01"/>
    <n v="0"/>
    <x v="0"/>
    <n v="4000"/>
    <n v="10387.5"/>
    <n v="316.64"/>
    <n v="84.39"/>
    <n v="3.8"/>
    <n v="0"/>
  </r>
  <r>
    <n v="202211"/>
    <x v="23"/>
    <s v="售后服务部"/>
    <s v="主任级以下"/>
    <s v="DF-2774"/>
    <s v="工程部经理"/>
    <s v="2018/05/29"/>
    <n v="0"/>
    <x v="0"/>
    <n v="5519"/>
    <n v="13207.5"/>
    <n v="316.64"/>
    <n v="84.39"/>
    <n v="3.8"/>
    <n v="457.5"/>
  </r>
  <r>
    <n v="202211"/>
    <x v="24"/>
    <s v="售后服务部"/>
    <s v="主任级以下"/>
    <s v="DF-2777"/>
    <s v="机械服务工程师"/>
    <s v="2018/06/01"/>
    <n v="0"/>
    <x v="0"/>
    <n v="5519"/>
    <n v="14785.06"/>
    <n v="316.64"/>
    <n v="84.39"/>
    <n v="3.8"/>
    <n v="0"/>
  </r>
  <r>
    <n v="202211"/>
    <x v="25"/>
    <s v="销售部"/>
    <s v="主任级以下"/>
    <s v="DF-2800"/>
    <s v="销售跟单"/>
    <s v="2018/07/02"/>
    <n v="0"/>
    <x v="0"/>
    <n v="2020"/>
    <n v="10795.46"/>
    <n v="316.64"/>
    <n v="84.39"/>
    <n v="3.8"/>
    <n v="0"/>
  </r>
  <r>
    <n v="202211"/>
    <x v="26"/>
    <s v="售后服务部"/>
    <s v="部长级及以上"/>
    <s v="DF-2838"/>
    <s v="售后服务经理"/>
    <s v="2018/09/10"/>
    <n v="0"/>
    <x v="0"/>
    <n v="8020"/>
    <n v="16757.5"/>
    <n v="316.64"/>
    <n v="84.39"/>
    <n v="3.8"/>
    <n v="0"/>
  </r>
  <r>
    <n v="202211"/>
    <x v="28"/>
    <s v="研发部"/>
    <s v="主任级以下"/>
    <s v="DF-2856"/>
    <s v="初级电气研发工程师"/>
    <s v="2018/10/23"/>
    <n v="0"/>
    <x v="0"/>
    <n v="4133"/>
    <n v="10104.94"/>
    <n v="316.64"/>
    <n v="84.39"/>
    <n v="3.8"/>
    <n v="300"/>
  </r>
  <r>
    <n v="202211"/>
    <x v="29"/>
    <s v="售后服务部"/>
    <s v="主任级以下"/>
    <s v="DF-2872"/>
    <s v="售后服务专员"/>
    <s v="2018/11/21"/>
    <n v="0"/>
    <x v="0"/>
    <n v="3038"/>
    <n v="7876.44"/>
    <n v="316.64"/>
    <n v="84.39"/>
    <n v="3.8"/>
    <n v="0"/>
  </r>
  <r>
    <n v="202211"/>
    <x v="30"/>
    <s v="销售部"/>
    <s v="经理"/>
    <s v="DF-2881"/>
    <s v="区域销售总监"/>
    <s v="2018/12/12"/>
    <n v="0"/>
    <x v="0"/>
    <n v="8800"/>
    <n v="76088.960000000006"/>
    <n v="325.68"/>
    <n v="81.42"/>
    <n v="16.28"/>
    <n v="1600"/>
  </r>
  <r>
    <n v="202211"/>
    <x v="31"/>
    <s v="物控部"/>
    <s v="主任级以下"/>
    <s v="DF-2886"/>
    <s v="采购专员"/>
    <s v="2018/12/27"/>
    <n v="0"/>
    <x v="0"/>
    <n v="2532"/>
    <n v="6550.82"/>
    <n v="316.64"/>
    <n v="84.39"/>
    <n v="3.8"/>
    <n v="0"/>
  </r>
  <r>
    <n v="202211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1"/>
    <x v="34"/>
    <s v="生产部"/>
    <s v="主任级以下"/>
    <s v="DF-2916"/>
    <s v="质检员"/>
    <s v="2019/03/19"/>
    <s v="计时工人"/>
    <x v="0"/>
    <n v="2320"/>
    <n v="8615.42"/>
    <n v="316.64"/>
    <n v="84.39"/>
    <n v="3.8"/>
    <n v="0"/>
  </r>
  <r>
    <n v="202211"/>
    <x v="37"/>
    <s v="研发部"/>
    <s v="主任级以下"/>
    <s v="DF-2930"/>
    <s v="机械工程师"/>
    <s v="2019/04/22"/>
    <n v="0"/>
    <x v="0"/>
    <n v="4536"/>
    <n v="10433.5"/>
    <n v="316.64"/>
    <n v="84.39"/>
    <n v="3.8"/>
    <n v="300"/>
  </r>
  <r>
    <n v="202211"/>
    <x v="38"/>
    <s v="售后服务部"/>
    <s v="主任级以下"/>
    <s v="DF-2931"/>
    <s v="机械服务安装技师"/>
    <s v="2019/04/23"/>
    <n v="0"/>
    <x v="0"/>
    <n v="2363"/>
    <n v="5950"/>
    <n v="316.64"/>
    <n v="84.39"/>
    <n v="3.8"/>
    <n v="0"/>
  </r>
  <r>
    <n v="202211"/>
    <x v="39"/>
    <s v="生产部"/>
    <s v="主任级以下"/>
    <s v="DF-2932"/>
    <s v="仓库文员"/>
    <s v="2019/04/24"/>
    <s v="计时工人"/>
    <x v="0"/>
    <n v="1900"/>
    <n v="4311.3"/>
    <n v="316.64"/>
    <n v="84.39"/>
    <n v="3.8"/>
    <n v="0"/>
  </r>
  <r>
    <n v="202211"/>
    <x v="42"/>
    <s v="物控部"/>
    <s v="主任级以下"/>
    <s v="DF-2960"/>
    <s v="计划助理"/>
    <s v="2019/06/24"/>
    <n v="0"/>
    <x v="0"/>
    <n v="1958"/>
    <n v="5278.3"/>
    <n v="316.64"/>
    <n v="84.39"/>
    <n v="3.8"/>
    <n v="0"/>
  </r>
  <r>
    <n v="202211"/>
    <x v="44"/>
    <s v="售后服务部"/>
    <s v="主任级以下"/>
    <s v="DF-2974"/>
    <s v="电气服务安装技师"/>
    <s v="2019/07/16"/>
    <n v="0"/>
    <x v="0"/>
    <n v="2993"/>
    <n v="8570.7000000000007"/>
    <n v="316.64"/>
    <n v="84.39"/>
    <n v="3.8"/>
    <n v="0"/>
  </r>
  <r>
    <n v="202211"/>
    <x v="45"/>
    <s v="售后服务部"/>
    <s v="主任级以下"/>
    <s v="DF-2986"/>
    <s v="初级电气安装服务技师"/>
    <s v="2019/07/30"/>
    <n v="0"/>
    <x v="0"/>
    <n v="2475"/>
    <n v="6333.41"/>
    <n v="316.64"/>
    <n v="84.39"/>
    <n v="3.8"/>
    <n v="0"/>
  </r>
  <r>
    <n v="202211"/>
    <x v="47"/>
    <s v="售后服务部"/>
    <s v="主任级以下"/>
    <s v="DF-3021"/>
    <s v="电气服务工程师"/>
    <s v="2019/10/10"/>
    <n v="0"/>
    <x v="0"/>
    <n v="3292"/>
    <n v="8404.68"/>
    <n v="316.64"/>
    <n v="84.39"/>
    <n v="3.8"/>
    <n v="350"/>
  </r>
  <r>
    <n v="202211"/>
    <x v="48"/>
    <s v="物控部"/>
    <s v="经理"/>
    <s v="DF-3062"/>
    <s v="采购经理"/>
    <s v="2019/12/12"/>
    <n v="0"/>
    <x v="0"/>
    <n v="5200"/>
    <n v="10815"/>
    <n v="316.64"/>
    <n v="84.39"/>
    <n v="3.8"/>
    <n v="520"/>
  </r>
  <r>
    <n v="202211"/>
    <x v="49"/>
    <s v="销售部"/>
    <s v="主任级以下"/>
    <s v="DF-3068"/>
    <s v="区域销售经理"/>
    <s v="2020/01/06"/>
    <n v="0"/>
    <x v="0"/>
    <n v="3000"/>
    <n v="53745.66"/>
    <n v="316.64"/>
    <n v="84.39"/>
    <n v="3.8"/>
    <n v="0"/>
  </r>
  <r>
    <n v="202211"/>
    <x v="50"/>
    <s v="生产部"/>
    <s v="主任级以下"/>
    <s v="DF-3077"/>
    <s v="安全环保专员"/>
    <s v="2020/02/10"/>
    <n v="0"/>
    <x v="0"/>
    <n v="2240"/>
    <n v="6383.4"/>
    <n v="316.64"/>
    <n v="84.39"/>
    <n v="3.8"/>
    <n v="0"/>
  </r>
  <r>
    <n v="202211"/>
    <x v="51"/>
    <s v="售后服务部"/>
    <s v="主任级以下"/>
    <s v="DF-3080"/>
    <s v="项目工程师"/>
    <s v="2020/03/11"/>
    <n v="0"/>
    <x v="0"/>
    <n v="4700"/>
    <n v="12851"/>
    <n v="316.64"/>
    <n v="84.39"/>
    <n v="3.8"/>
    <n v="475"/>
  </r>
  <r>
    <n v="202211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1"/>
    <x v="53"/>
    <s v="研发部"/>
    <s v="主任级以下"/>
    <s v="DF-3087"/>
    <s v="软件工程师"/>
    <s v="2020/03/18"/>
    <n v="0"/>
    <x v="0"/>
    <n v="4536"/>
    <n v="10236.73"/>
    <n v="316.64"/>
    <n v="84.39"/>
    <n v="3.8"/>
    <n v="500"/>
  </r>
  <r>
    <n v="202211"/>
    <x v="54"/>
    <s v="售后服务部"/>
    <s v="主任级以下"/>
    <s v="DF-3104"/>
    <s v="机械服务工程师"/>
    <s v="2020/04/01"/>
    <n v="0"/>
    <x v="0"/>
    <n v="3440"/>
    <n v="9081.2099999999991"/>
    <n v="316.64"/>
    <n v="84.39"/>
    <n v="3.8"/>
    <n v="500"/>
  </r>
  <r>
    <n v="202211"/>
    <x v="55"/>
    <s v="研发部"/>
    <s v="主任级以下"/>
    <s v="DF-3109"/>
    <s v="初级机械工程师"/>
    <s v="2020/04/08"/>
    <n v="0"/>
    <x v="0"/>
    <n v="3326"/>
    <n v="7534.6"/>
    <n v="316.64"/>
    <n v="84.39"/>
    <n v="3.8"/>
    <n v="0"/>
  </r>
  <r>
    <n v="202211"/>
    <x v="56"/>
    <s v="销售部"/>
    <s v="主任级以下"/>
    <s v="DF-3110"/>
    <s v="区域销售经理"/>
    <s v="2020/04/09"/>
    <n v="0"/>
    <x v="0"/>
    <n v="3500"/>
    <n v="7954"/>
    <n v="316.64"/>
    <n v="84.39"/>
    <n v="3.8"/>
    <n v="0"/>
  </r>
  <r>
    <n v="202211"/>
    <x v="58"/>
    <s v="售后服务部"/>
    <s v="主任级以下"/>
    <s v="DF-3135"/>
    <s v="机械服务助理工程师"/>
    <s v="2020/07/01"/>
    <n v="0"/>
    <x v="0"/>
    <n v="2138"/>
    <n v="5101.32"/>
    <n v="316.64"/>
    <n v="84.39"/>
    <n v="3.8"/>
    <n v="0"/>
  </r>
  <r>
    <n v="202211"/>
    <x v="59"/>
    <s v="售后服务部"/>
    <s v="主任级以下"/>
    <s v="DF-3136"/>
    <s v="电气服务助理工程师"/>
    <s v="2020/07/27"/>
    <n v="0"/>
    <x v="0"/>
    <n v="2000"/>
    <n v="5566.51"/>
    <n v="316.64"/>
    <n v="84.39"/>
    <n v="3.8"/>
    <n v="0"/>
  </r>
  <r>
    <n v="202211"/>
    <x v="60"/>
    <s v="人力资源部"/>
    <s v="主任级以下"/>
    <s v="DF-3151"/>
    <s v="人力资源专员"/>
    <s v="2020/07/21"/>
    <n v="0"/>
    <x v="0"/>
    <n v="2400"/>
    <n v="6453.6"/>
    <n v="316.64"/>
    <n v="84.39"/>
    <n v="3.8"/>
    <n v="0"/>
  </r>
  <r>
    <n v="202211"/>
    <x v="61"/>
    <s v="售后服务部"/>
    <s v="主任级以下"/>
    <s v="DF-3152"/>
    <s v="软件工程师"/>
    <s v="2020/07/21"/>
    <n v="0"/>
    <x v="0"/>
    <n v="3292"/>
    <n v="7982.41"/>
    <n v="316.64"/>
    <n v="84.39"/>
    <n v="3.8"/>
    <n v="0"/>
  </r>
  <r>
    <n v="202211"/>
    <x v="62"/>
    <s v="人力资源部"/>
    <s v="经理级"/>
    <s v="DF-3170"/>
    <s v="人力资源经理"/>
    <s v="2020/08/24"/>
    <n v="0"/>
    <x v="0"/>
    <n v="5632"/>
    <n v="12426.5"/>
    <n v="316.64"/>
    <n v="84.39"/>
    <n v="3.8"/>
    <n v="95"/>
  </r>
  <r>
    <n v="202211"/>
    <x v="63"/>
    <s v="生产部"/>
    <s v="主任级以下"/>
    <s v="DF-3168"/>
    <s v="质检员"/>
    <s v="2020/08/20"/>
    <s v="计时工人"/>
    <x v="0"/>
    <n v="2132"/>
    <n v="7962.71"/>
    <n v="316.64"/>
    <n v="84.39"/>
    <n v="3.8"/>
    <n v="0"/>
  </r>
  <r>
    <n v="202211"/>
    <x v="64"/>
    <s v="售后服务部"/>
    <s v="主任级以下"/>
    <s v="DF-2891"/>
    <s v="售后服务工程师"/>
    <s v="2020/08/15"/>
    <n v="0"/>
    <x v="0"/>
    <n v="7881"/>
    <n v="20194"/>
    <n v="316.64"/>
    <n v="84.39"/>
    <n v="3.8"/>
    <n v="0"/>
  </r>
  <r>
    <n v="20221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1"/>
    <x v="66"/>
    <s v="售后服务部"/>
    <s v="主任级以下"/>
    <s v="DF-3158"/>
    <s v="机械服务工程师"/>
    <s v="2020/08/03"/>
    <n v="0"/>
    <x v="0"/>
    <n v="2723"/>
    <n v="7583.92"/>
    <n v="316.64"/>
    <n v="84.39"/>
    <n v="3.8"/>
    <n v="0"/>
  </r>
  <r>
    <n v="202211"/>
    <x v="67"/>
    <s v="售后服务部"/>
    <s v="主任级以下"/>
    <s v="DF-3157"/>
    <s v="电气服务工程师"/>
    <s v="2020/08/03"/>
    <n v="0"/>
    <x v="31"/>
    <n v="4034"/>
    <n v="36569.199999999997"/>
    <n v="316.64"/>
    <n v="84.39"/>
    <n v="3.8"/>
    <n v="420"/>
  </r>
  <r>
    <n v="202211"/>
    <x v="68"/>
    <s v="研发部"/>
    <s v="主任级以下"/>
    <s v="DF-3155"/>
    <s v="资料管理员"/>
    <s v="2020/08/03"/>
    <n v="0"/>
    <x v="0"/>
    <n v="1900"/>
    <n v="4208"/>
    <n v="316.64"/>
    <n v="84.39"/>
    <n v="3.8"/>
    <n v="0"/>
  </r>
  <r>
    <n v="202211"/>
    <x v="70"/>
    <s v="销售部"/>
    <s v="经理"/>
    <s v="DF-3184"/>
    <s v="销售支持经理"/>
    <d v="2010-11-22T00:00:00"/>
    <n v="0"/>
    <x v="0"/>
    <n v="4048"/>
    <n v="14132.54"/>
    <n v="316.64"/>
    <n v="84.39"/>
    <n v="3.8"/>
    <n v="1000"/>
  </r>
  <r>
    <n v="202211"/>
    <x v="71"/>
    <s v="销售部"/>
    <s v="主任级以下"/>
    <s v="DF-3185"/>
    <s v="区域销售经理"/>
    <s v="2020/10/10"/>
    <n v="0"/>
    <x v="0"/>
    <n v="3500"/>
    <n v="28443.68"/>
    <n v="329.68"/>
    <n v="82.42"/>
    <n v="12.36"/>
    <n v="500"/>
  </r>
  <r>
    <n v="202211"/>
    <x v="72"/>
    <s v="物控部"/>
    <s v="主任级以下"/>
    <s v="DF-3195"/>
    <s v="采购专员"/>
    <s v="2020/10/26"/>
    <n v="0"/>
    <x v="0"/>
    <n v="2200"/>
    <n v="6187.56"/>
    <n v="316.64"/>
    <n v="84.39"/>
    <n v="3.8"/>
    <n v="0"/>
  </r>
  <r>
    <n v="202211"/>
    <x v="74"/>
    <s v="物控部"/>
    <s v="主任级以下"/>
    <s v="DF-3201"/>
    <s v="采购专员"/>
    <s v="2020/11/02"/>
    <n v="0"/>
    <x v="0"/>
    <n v="2200"/>
    <n v="5666.23"/>
    <n v="316.64"/>
    <n v="84.39"/>
    <n v="3.8"/>
    <n v="0"/>
  </r>
  <r>
    <n v="202211"/>
    <x v="75"/>
    <s v="售后服务部"/>
    <s v="主任级以下"/>
    <s v="DF-3207"/>
    <s v="电气服务工程师"/>
    <s v="2020/11/09"/>
    <n v="0"/>
    <x v="0"/>
    <n v="4748"/>
    <n v="10735.42"/>
    <n v="316.64"/>
    <n v="84.39"/>
    <n v="3.8"/>
    <n v="1266"/>
  </r>
  <r>
    <n v="202211"/>
    <x v="76"/>
    <s v="销售部"/>
    <s v="主任级以下"/>
    <s v="DF-3208"/>
    <s v="高级物流专员"/>
    <s v="2020/11/09"/>
    <n v="0"/>
    <x v="0"/>
    <n v="2760"/>
    <n v="9320.7199999999993"/>
    <n v="316.64"/>
    <n v="84.39"/>
    <n v="3.8"/>
    <n v="0"/>
  </r>
  <r>
    <n v="202211"/>
    <x v="79"/>
    <s v="售后服务部"/>
    <s v="主任级以下"/>
    <s v="DF-3213"/>
    <s v="电气服务工程师（上海）"/>
    <s v="2020/11/16"/>
    <n v="0"/>
    <x v="0"/>
    <n v="4208"/>
    <n v="8135.9"/>
    <n v="0"/>
    <n v="0"/>
    <n v="0"/>
    <n v="0"/>
  </r>
  <r>
    <n v="202211"/>
    <x v="80"/>
    <s v="研发部"/>
    <s v="主任级以下"/>
    <s v="DF-3214"/>
    <s v="机械工程师"/>
    <s v="2020/11/16"/>
    <n v="0"/>
    <x v="0"/>
    <n v="4050"/>
    <n v="9460.7000000000007"/>
    <n v="316.64"/>
    <n v="84.39"/>
    <n v="3.8"/>
    <n v="0"/>
  </r>
  <r>
    <n v="202211"/>
    <x v="81"/>
    <s v="物控部"/>
    <s v="主任级以下"/>
    <s v="DF-3215"/>
    <s v="采购专员"/>
    <s v="2020/11/16"/>
    <n v="0"/>
    <x v="0"/>
    <n v="2640"/>
    <n v="6509.33"/>
    <n v="316.64"/>
    <n v="84.39"/>
    <n v="3.8"/>
    <n v="330"/>
  </r>
  <r>
    <n v="202211"/>
    <x v="82"/>
    <s v="生产部"/>
    <s v="主任级以下"/>
    <s v="DF-2619"/>
    <s v="生产调度专员"/>
    <s v="2017/12/01"/>
    <s v="计时工人"/>
    <x v="0"/>
    <n v="2422"/>
    <n v="6743.13"/>
    <n v="316.64"/>
    <n v="84.39"/>
    <n v="3.8"/>
    <n v="0"/>
  </r>
  <r>
    <n v="202211"/>
    <x v="83"/>
    <s v="生产部"/>
    <s v="主任级以下"/>
    <s v="DF-3233"/>
    <s v="质检员"/>
    <s v="2020/12/29"/>
    <s v="计时工人"/>
    <x v="0"/>
    <n v="2320"/>
    <n v="7958.96"/>
    <n v="316.64"/>
    <n v="84.39"/>
    <n v="3.8"/>
    <n v="0"/>
  </r>
  <r>
    <n v="202211"/>
    <x v="84"/>
    <s v="售后服务部"/>
    <s v="主任级以下"/>
    <s v="DF-3234"/>
    <s v="电气服务助理工程师"/>
    <d v="2020-08-03T00:00:00"/>
    <n v="0"/>
    <x v="0"/>
    <n v="2138"/>
    <n v="5471.33"/>
    <n v="316.64"/>
    <n v="84.39"/>
    <n v="3.8"/>
    <n v="0"/>
  </r>
  <r>
    <n v="202211"/>
    <x v="85"/>
    <s v="研发部"/>
    <s v="主任级以下"/>
    <s v="DF-3230"/>
    <s v="机械助理工程师"/>
    <s v="2020/12/23"/>
    <n v="0"/>
    <x v="0"/>
    <n v="2723"/>
    <n v="6310.29"/>
    <n v="316.64"/>
    <n v="84.39"/>
    <n v="3.8"/>
    <n v="0"/>
  </r>
  <r>
    <n v="202211"/>
    <x v="86"/>
    <s v="人力资源部"/>
    <s v="主任级以下"/>
    <s v="DF-3224"/>
    <s v="ABAP工程师"/>
    <s v="2020/12/10"/>
    <n v="0"/>
    <x v="0"/>
    <n v="4640"/>
    <n v="11414"/>
    <n v="316.64"/>
    <n v="84.39"/>
    <n v="3.8"/>
    <n v="500"/>
  </r>
  <r>
    <n v="202211"/>
    <x v="87"/>
    <s v="售后服务部"/>
    <s v="主任级以下"/>
    <s v="DF-3223"/>
    <s v="电气服务工程师（成都）"/>
    <s v="2020/12/10"/>
    <n v="0"/>
    <x v="0"/>
    <n v="3668"/>
    <n v="8831.6200000000008"/>
    <n v="325.68"/>
    <n v="81.42"/>
    <n v="16.28"/>
    <n v="0"/>
  </r>
  <r>
    <n v="202211"/>
    <x v="89"/>
    <s v="售后服务部"/>
    <s v="主任级以下"/>
    <s v="DF-3239"/>
    <s v="机械服务助理工程师"/>
    <s v="2021/01/04"/>
    <n v="0"/>
    <x v="0"/>
    <n v="1913"/>
    <n v="4741.17"/>
    <n v="316.64"/>
    <n v="84.39"/>
    <n v="3.8"/>
    <n v="0"/>
  </r>
  <r>
    <n v="202211"/>
    <x v="90"/>
    <s v="售后服务部"/>
    <s v="主任级以下"/>
    <s v="DF-3237"/>
    <s v="电气服务工程师（上海）"/>
    <s v="2021/01/04"/>
    <n v="0"/>
    <x v="0"/>
    <n v="4748"/>
    <n v="11500.48"/>
    <n v="340"/>
    <n v="106.25"/>
    <n v="21.25"/>
    <n v="600"/>
  </r>
  <r>
    <n v="202211"/>
    <x v="91"/>
    <s v="物控部"/>
    <s v="主任级以下"/>
    <s v="DF-3236"/>
    <s v="战略采购"/>
    <s v="2021/01/04"/>
    <n v="0"/>
    <x v="0"/>
    <n v="3212"/>
    <n v="8129.6"/>
    <n v="316.64"/>
    <n v="84.39"/>
    <n v="3.8"/>
    <n v="0"/>
  </r>
  <r>
    <n v="202211"/>
    <x v="92"/>
    <s v="人力资源部"/>
    <s v="主任级以下"/>
    <s v="DF-3256"/>
    <s v="商务司机"/>
    <s v="2021/02/03"/>
    <n v="0"/>
    <x v="0"/>
    <n v="1900"/>
    <n v="4733.6000000000004"/>
    <n v="316.64"/>
    <n v="84.39"/>
    <n v="3.8"/>
    <n v="0"/>
  </r>
  <r>
    <n v="202211"/>
    <x v="93"/>
    <s v="生产部"/>
    <s v="主任级以下"/>
    <s v="DF-3298"/>
    <s v="质检员"/>
    <s v="2021/03/26"/>
    <s v="计时工人"/>
    <x v="0"/>
    <n v="2120"/>
    <n v="6883.42"/>
    <n v="316.64"/>
    <n v="84.39"/>
    <n v="3.8"/>
    <n v="0"/>
  </r>
  <r>
    <n v="202211"/>
    <x v="94"/>
    <s v="人力资源部"/>
    <s v="主任级以下"/>
    <s v="DF-3268"/>
    <s v="行政专员"/>
    <s v="2021/03/01"/>
    <n v="0"/>
    <x v="0"/>
    <n v="1940"/>
    <n v="5122.57"/>
    <n v="316.64"/>
    <n v="84.39"/>
    <n v="3.8"/>
    <n v="250"/>
  </r>
  <r>
    <n v="202211"/>
    <x v="95"/>
    <s v="售后服务部"/>
    <s v="主任级"/>
    <s v="DF-3269"/>
    <s v="服务调度主管"/>
    <s v="2021/03/01"/>
    <n v="0"/>
    <x v="0"/>
    <n v="3210"/>
    <n v="8457.4"/>
    <n v="316.64"/>
    <n v="84.39"/>
    <n v="3.8"/>
    <n v="0"/>
  </r>
  <r>
    <n v="202211"/>
    <x v="96"/>
    <s v="生产部"/>
    <s v="主任级以下"/>
    <s v="DF-3270"/>
    <s v="质检员"/>
    <s v="2021/03/01"/>
    <s v="计时工人"/>
    <x v="0"/>
    <n v="2120"/>
    <n v="6856.2"/>
    <n v="316.64"/>
    <n v="84.39"/>
    <n v="3.8"/>
    <n v="0"/>
  </r>
  <r>
    <n v="202211"/>
    <x v="98"/>
    <s v="财务部"/>
    <s v="经理级"/>
    <s v="DF-3322"/>
    <s v="财务经理"/>
    <s v="2021/04/19"/>
    <n v="0"/>
    <x v="0"/>
    <n v="7600"/>
    <n v="16766.900000000001"/>
    <n v="316.64"/>
    <n v="84.39"/>
    <n v="3.8"/>
    <n v="500"/>
  </r>
  <r>
    <n v="202211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11"/>
    <x v="101"/>
    <s v="物控部"/>
    <s v="主任级以下"/>
    <s v="DF-3307"/>
    <s v="采购文员"/>
    <s v="2021/04/06"/>
    <n v="0"/>
    <x v="0"/>
    <n v="1980"/>
    <n v="5290.5"/>
    <n v="316.64"/>
    <n v="84.39"/>
    <n v="3.8"/>
    <n v="0"/>
  </r>
  <r>
    <n v="202211"/>
    <x v="102"/>
    <s v="物控部"/>
    <s v="主任级以下"/>
    <s v="DF-3356"/>
    <s v="战略采购"/>
    <s v="2021/05/28"/>
    <n v="0"/>
    <x v="0"/>
    <n v="3800"/>
    <n v="9850"/>
    <n v="316.64"/>
    <n v="84.39"/>
    <n v="3.8"/>
    <n v="0"/>
  </r>
  <r>
    <n v="202211"/>
    <x v="103"/>
    <s v="生产部"/>
    <s v="主任级以下"/>
    <s v="DF-3352"/>
    <s v="装配钳工"/>
    <s v="2021/05/26"/>
    <n v="0"/>
    <x v="0"/>
    <n v="1900"/>
    <n v="5758.86"/>
    <n v="316.64"/>
    <n v="84.39"/>
    <n v="3.8"/>
    <n v="0"/>
  </r>
  <r>
    <n v="202211"/>
    <x v="104"/>
    <s v="售后服务部"/>
    <s v="主任级以下"/>
    <s v="DF-3338"/>
    <s v="机械服务工程师（成都）"/>
    <s v="2021/05/10"/>
    <n v="0"/>
    <x v="0"/>
    <n v="3128"/>
    <n v="8489.86"/>
    <n v="325.68"/>
    <n v="81.42"/>
    <n v="16.28"/>
    <n v="0"/>
  </r>
  <r>
    <n v="202211"/>
    <x v="105"/>
    <s v="销售部"/>
    <s v="主任级以下"/>
    <s v="DF-3340"/>
    <s v="市场专员"/>
    <s v="2021/05/10"/>
    <n v="0"/>
    <x v="0"/>
    <n v="2760"/>
    <n v="8249.85"/>
    <n v="316.64"/>
    <n v="84.39"/>
    <n v="3.8"/>
    <n v="0"/>
  </r>
  <r>
    <n v="202211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11"/>
    <x v="107"/>
    <s v="核价管理部"/>
    <s v="主任级"/>
    <s v="DF-3357"/>
    <s v="核价主管"/>
    <s v="2021/06/01"/>
    <n v="0"/>
    <x v="0"/>
    <n v="3850"/>
    <n v="8407.4"/>
    <n v="316.64"/>
    <n v="84.39"/>
    <n v="3.8"/>
    <n v="95"/>
  </r>
  <r>
    <n v="202211"/>
    <x v="108"/>
    <s v="人力资源部"/>
    <s v="主任级以下"/>
    <s v="DF-3362"/>
    <s v="人力资源专员"/>
    <s v="2021/06/03"/>
    <n v="0"/>
    <x v="0"/>
    <n v="2090"/>
    <n v="5754.3"/>
    <n v="316.64"/>
    <n v="84.39"/>
    <n v="3.8"/>
    <n v="0"/>
  </r>
  <r>
    <n v="202211"/>
    <x v="109"/>
    <s v="售后服务部"/>
    <s v="主任级以下"/>
    <s v="DF-3369"/>
    <s v="机械服务工程师"/>
    <s v="2021/06/08"/>
    <n v="0"/>
    <x v="0"/>
    <n v="3128"/>
    <n v="7665.49"/>
    <n v="325.68"/>
    <n v="81.42"/>
    <n v="16.28"/>
    <n v="0"/>
  </r>
  <r>
    <n v="202211"/>
    <x v="110"/>
    <s v="售后服务部"/>
    <s v="主任级以下"/>
    <s v="DF-3360"/>
    <s v="现场装配技师"/>
    <s v="2021/06/03"/>
    <n v="0"/>
    <x v="0"/>
    <n v="2332"/>
    <n v="6246.82"/>
    <n v="316.64"/>
    <n v="84.39"/>
    <n v="3.8"/>
    <n v="0"/>
  </r>
  <r>
    <n v="202211"/>
    <x v="111"/>
    <s v="物控部"/>
    <s v="主任级以下"/>
    <s v="DF-3388"/>
    <s v="采购专员"/>
    <s v="2021/06/25"/>
    <n v="0"/>
    <x v="0"/>
    <n v="2312"/>
    <n v="6302.89"/>
    <n v="316.64"/>
    <n v="84.39"/>
    <n v="3.8"/>
    <n v="0"/>
  </r>
  <r>
    <n v="202211"/>
    <x v="112"/>
    <s v="物控部"/>
    <s v="主任级以下"/>
    <s v="DF-3365"/>
    <s v="计划专员"/>
    <s v="2021/06/07"/>
    <n v="0"/>
    <x v="32"/>
    <n v="1958"/>
    <n v="3092"/>
    <n v="316.64"/>
    <n v="84.39"/>
    <n v="3.8"/>
    <n v="0"/>
  </r>
  <r>
    <n v="202211"/>
    <x v="113"/>
    <s v="研发部"/>
    <s v="主任级以下"/>
    <s v="DF-3367"/>
    <s v="机械工程师"/>
    <s v="2021/06/07"/>
    <n v="0"/>
    <x v="0"/>
    <n v="3471"/>
    <n v="8143.4"/>
    <n v="316.64"/>
    <n v="84.39"/>
    <n v="3.8"/>
    <n v="0"/>
  </r>
  <r>
    <n v="202211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1"/>
    <x v="135"/>
    <s v="核价管理部"/>
    <s v="主任级以下"/>
    <s v="DF-3401"/>
    <s v="核价专员"/>
    <s v="2021/07/06"/>
    <n v="0"/>
    <x v="0"/>
    <n v="2642"/>
    <n v="6945.4"/>
    <n v="316.64"/>
    <n v="84.39"/>
    <n v="3.8"/>
    <n v="0"/>
  </r>
  <r>
    <n v="202211"/>
    <x v="136"/>
    <s v="生产部"/>
    <s v="主任级以下"/>
    <s v="DF-3399"/>
    <s v="质检员"/>
    <s v="2021/07/02"/>
    <s v="计时工人"/>
    <x v="0"/>
    <n v="2120"/>
    <n v="7238.75"/>
    <n v="316.64"/>
    <n v="84.39"/>
    <n v="3.8"/>
    <n v="0"/>
  </r>
  <r>
    <n v="202211"/>
    <x v="137"/>
    <s v="核价管理部"/>
    <s v="主任级以下"/>
    <s v="DF-3478"/>
    <s v="核价工程师"/>
    <s v="2021/08/23"/>
    <n v="0"/>
    <x v="0"/>
    <n v="4800"/>
    <n v="11950.3"/>
    <n v="316.64"/>
    <n v="84.39"/>
    <n v="3.8"/>
    <n v="0"/>
  </r>
  <r>
    <n v="202211"/>
    <x v="138"/>
    <s v="售后服务部"/>
    <s v="主任级以下"/>
    <s v="DF-3479"/>
    <s v="软件工程师储备生"/>
    <s v="2021/08/23"/>
    <n v="0"/>
    <x v="0"/>
    <n v="1900"/>
    <n v="5152.2"/>
    <n v="316.64"/>
    <n v="84.39"/>
    <n v="3.8"/>
    <n v="0"/>
  </r>
  <r>
    <n v="202211"/>
    <x v="139"/>
    <s v="研发部"/>
    <s v="主任级以下"/>
    <s v="DF-3472"/>
    <s v="电气工程师"/>
    <s v="2021/08/17"/>
    <n v="0"/>
    <x v="0"/>
    <n v="4738"/>
    <n v="10615.2"/>
    <n v="316.64"/>
    <n v="84.39"/>
    <n v="3.8"/>
    <n v="0"/>
  </r>
  <r>
    <n v="202211"/>
    <x v="140"/>
    <s v="销售部"/>
    <s v="主任级以下"/>
    <s v="DF-3471"/>
    <s v="进口专员"/>
    <s v="2021/08/16"/>
    <n v="0"/>
    <x v="0"/>
    <n v="2532"/>
    <n v="7729.9"/>
    <n v="316.64"/>
    <n v="84.39"/>
    <n v="3.8"/>
    <n v="0"/>
  </r>
  <r>
    <n v="202211"/>
    <x v="141"/>
    <s v="生产部"/>
    <s v="主任级以下"/>
    <s v="DF-3469"/>
    <s v="质检员"/>
    <s v="2021/08/12"/>
    <s v="计时工人"/>
    <x v="0"/>
    <n v="2120"/>
    <n v="6850.62"/>
    <n v="316.64"/>
    <n v="84.39"/>
    <n v="3.8"/>
    <n v="0"/>
  </r>
  <r>
    <n v="202211"/>
    <x v="142"/>
    <s v="生产部"/>
    <s v="主任级以下"/>
    <s v="DF-3466"/>
    <s v="质检员"/>
    <s v="2021/08/11"/>
    <s v="计时工人"/>
    <x v="0"/>
    <n v="2120"/>
    <n v="6747.56"/>
    <n v="316.64"/>
    <n v="84.39"/>
    <n v="3.8"/>
    <n v="0"/>
  </r>
  <r>
    <n v="202211"/>
    <x v="154"/>
    <s v="研发部"/>
    <s v="主任级以下"/>
    <s v="DF-3495"/>
    <s v="电气工程师"/>
    <s v="2021/09/07"/>
    <n v="0"/>
    <x v="0"/>
    <n v="3730"/>
    <n v="8480.9"/>
    <n v="316.64"/>
    <n v="84.39"/>
    <n v="3.8"/>
    <n v="95"/>
  </r>
  <r>
    <n v="202211"/>
    <x v="155"/>
    <s v="研发部"/>
    <s v="主任级以下"/>
    <s v="DF-3496"/>
    <s v="机械工程师"/>
    <s v="2021/09/09"/>
    <n v="0"/>
    <x v="0"/>
    <n v="3326"/>
    <n v="7762"/>
    <n v="316.64"/>
    <n v="84.39"/>
    <n v="3.8"/>
    <n v="0"/>
  </r>
  <r>
    <n v="202211"/>
    <x v="156"/>
    <s v="研发部"/>
    <s v="主任级以下"/>
    <s v="DF-3500"/>
    <s v="电气工程师"/>
    <s v="2021/09/13"/>
    <n v="0"/>
    <x v="0"/>
    <n v="4738"/>
    <n v="10853.7"/>
    <n v="316.64"/>
    <n v="84.39"/>
    <n v="3.8"/>
    <n v="0"/>
  </r>
  <r>
    <n v="202211"/>
    <x v="157"/>
    <s v="研发部"/>
    <s v="主任级以下"/>
    <s v="DF-3501"/>
    <s v="机械工程师"/>
    <s v="2021/09/13"/>
    <n v="0"/>
    <x v="0"/>
    <n v="3730"/>
    <n v="8588.4"/>
    <n v="316.64"/>
    <n v="84.39"/>
    <n v="3.8"/>
    <n v="100"/>
  </r>
  <r>
    <n v="202211"/>
    <x v="161"/>
    <s v="物控部"/>
    <s v="主任级以下"/>
    <s v="DF-2615"/>
    <s v="计划主管"/>
    <s v="2021/10/13"/>
    <n v="0"/>
    <x v="0"/>
    <n v="3181"/>
    <n v="6990"/>
    <n v="316.64"/>
    <n v="84.39"/>
    <n v="3.8"/>
    <n v="0"/>
  </r>
  <r>
    <n v="202211"/>
    <x v="163"/>
    <s v="研发部"/>
    <s v="主任级以下"/>
    <s v="DF-3564"/>
    <s v="PLM专员"/>
    <s v="2021/11/22"/>
    <n v="0"/>
    <x v="0"/>
    <n v="2311"/>
    <n v="6183.4"/>
    <n v="316.64"/>
    <n v="84.39"/>
    <n v="3.8"/>
    <n v="0"/>
  </r>
  <r>
    <n v="202211"/>
    <x v="164"/>
    <s v="总经办"/>
    <s v="主任级以下"/>
    <s v="DF-3566"/>
    <s v="外事翻译专员"/>
    <s v="2021/11/22"/>
    <n v="0"/>
    <x v="0"/>
    <n v="2642"/>
    <n v="6902.45"/>
    <n v="316.64"/>
    <n v="84.39"/>
    <n v="3.8"/>
    <n v="0"/>
  </r>
  <r>
    <n v="202211"/>
    <x v="166"/>
    <s v="销售部"/>
    <s v="主任级以下"/>
    <s v="DF-3574"/>
    <s v="销售经理"/>
    <s v="2021/12/22"/>
    <n v="0"/>
    <x v="0"/>
    <n v="3850"/>
    <n v="11080"/>
    <n v="316.64"/>
    <n v="84.39"/>
    <n v="3.8"/>
    <n v="0"/>
  </r>
  <r>
    <n v="202211"/>
    <x v="167"/>
    <s v="生产部"/>
    <s v="主任级以下"/>
    <s v="DF-3569"/>
    <s v="售后仓管"/>
    <s v="2021/12/01"/>
    <n v="0"/>
    <x v="0"/>
    <n v="1900"/>
    <n v="5234.5"/>
    <n v="316.64"/>
    <n v="84.39"/>
    <n v="3.8"/>
    <n v="0"/>
  </r>
  <r>
    <n v="202211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1"/>
    <x v="172"/>
    <s v="生产部"/>
    <s v="主任级以下"/>
    <s v="DF-2438"/>
    <s v="仓库主管"/>
    <s v="2017/06/16"/>
    <n v="0"/>
    <x v="0"/>
    <n v="2970"/>
    <n v="7932.5"/>
    <n v="316.64"/>
    <n v="84.39"/>
    <n v="3.8"/>
    <n v="300"/>
  </r>
  <r>
    <n v="202211"/>
    <x v="241"/>
    <s v="销售部"/>
    <s v="总监级"/>
    <s v="DF-3591"/>
    <s v="区域销售总监"/>
    <s v="2022/04/24"/>
    <n v="0"/>
    <x v="0"/>
    <n v="5500"/>
    <n v="15602"/>
    <n v="316.64"/>
    <n v="84.39"/>
    <n v="3.8"/>
    <n v="0"/>
  </r>
  <r>
    <n v="202211"/>
    <x v="242"/>
    <s v="财务部"/>
    <s v="主任级以下"/>
    <s v="DF-3589"/>
    <s v="会计高级专员"/>
    <s v="2022/04/06"/>
    <n v="0"/>
    <x v="0"/>
    <n v="3214"/>
    <n v="7770.81"/>
    <n v="316.64"/>
    <n v="84.39"/>
    <n v="3.8"/>
    <n v="700"/>
  </r>
  <r>
    <n v="202211"/>
    <x v="243"/>
    <s v="研发部"/>
    <s v="主任级以下"/>
    <s v="DF-3589"/>
    <s v="软件助理工程师"/>
    <s v="2022/05/17"/>
    <n v="0"/>
    <x v="0"/>
    <n v="2520"/>
    <n v="5554.3"/>
    <n v="316.64"/>
    <n v="84.39"/>
    <n v="3.8"/>
    <n v="0"/>
  </r>
  <r>
    <n v="202211"/>
    <x v="249"/>
    <s v="销售部"/>
    <s v="主任级以下"/>
    <s v="DF-3620"/>
    <s v="区域销售经理"/>
    <s v="2022/06/02"/>
    <n v="0"/>
    <x v="0"/>
    <n v="3850"/>
    <n v="7690"/>
    <n v="316.64"/>
    <n v="84.39"/>
    <n v="3.8"/>
    <n v="0"/>
  </r>
  <r>
    <n v="202211"/>
    <x v="250"/>
    <s v="销售部"/>
    <s v="主任级以下"/>
    <s v="DF-3619"/>
    <s v="区域销售经理"/>
    <s v="2022/06/02"/>
    <n v="0"/>
    <x v="0"/>
    <n v="3850"/>
    <n v="8296.4"/>
    <n v="316.64"/>
    <n v="84.39"/>
    <n v="3.8"/>
    <n v="0"/>
  </r>
  <r>
    <n v="202211"/>
    <x v="251"/>
    <s v="生产部"/>
    <s v="主任级以下"/>
    <s v="DF-3635"/>
    <s v="质检员"/>
    <d v="2022-08-09T00:00:00"/>
    <s v="计时工人"/>
    <x v="0"/>
    <n v="2120"/>
    <n v="6803.46"/>
    <n v="316.64"/>
    <n v="84.39"/>
    <n v="3.8"/>
    <n v="0"/>
  </r>
  <r>
    <n v="202211"/>
    <x v="252"/>
    <s v="生产部"/>
    <s v="主任级以下"/>
    <s v="DF-3633"/>
    <s v="普工"/>
    <d v="2022-08-06T00:00:00"/>
    <n v="0"/>
    <x v="33"/>
    <n v="1900"/>
    <n v="355.51"/>
    <n v="0"/>
    <n v="0"/>
    <n v="0"/>
    <n v="0"/>
  </r>
  <r>
    <n v="202211"/>
    <x v="253"/>
    <s v="物控部"/>
    <s v="主任级以下"/>
    <s v="DF-3631"/>
    <s v="战略采购"/>
    <s v="2022/08/04"/>
    <n v="0"/>
    <x v="0"/>
    <n v="3181"/>
    <n v="8266.5"/>
    <n v="316.64"/>
    <n v="84.39"/>
    <n v="3.8"/>
    <n v="0"/>
  </r>
  <r>
    <n v="202211"/>
    <x v="261"/>
    <s v="生产部"/>
    <s v="经理级"/>
    <s v="DF-3661"/>
    <s v="品质经理"/>
    <s v="2022/09/22"/>
    <n v="0"/>
    <x v="0"/>
    <n v="5600"/>
    <n v="14364.4"/>
    <n v="316.64"/>
    <n v="84.39"/>
    <n v="3.8"/>
    <n v="0"/>
  </r>
  <r>
    <n v="202211"/>
    <x v="262"/>
    <s v="研发部"/>
    <s v="主任级以下"/>
    <s v="DF-3655"/>
    <s v="机械助理工程师"/>
    <s v="2022/09/19"/>
    <n v="0"/>
    <x v="0"/>
    <n v="2520"/>
    <n v="5432.9"/>
    <n v="316.64"/>
    <n v="84.39"/>
    <n v="3.8"/>
    <n v="0"/>
  </r>
  <r>
    <n v="202211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1"/>
    <x v="264"/>
    <s v="售后服务部"/>
    <s v="经理级"/>
    <s v="DF-3646"/>
    <s v="项目经理"/>
    <s v="2022/09/01"/>
    <n v="0"/>
    <x v="0"/>
    <n v="5000"/>
    <n v="13167.2"/>
    <n v="316.64"/>
    <n v="84.39"/>
    <n v="3.8"/>
    <n v="0"/>
  </r>
  <r>
    <n v="202211"/>
    <x v="271"/>
    <s v="售后服务部"/>
    <s v="主任级以下"/>
    <s v="DF-3674"/>
    <s v="项目专员"/>
    <s v="2022/10/20"/>
    <n v="0"/>
    <x v="0"/>
    <n v="2337"/>
    <n v="4587.7"/>
    <n v="316.64"/>
    <n v="84.39"/>
    <n v="3.8"/>
    <n v="0"/>
  </r>
  <r>
    <n v="202211"/>
    <x v="272"/>
    <s v="销售部"/>
    <s v="主任级以下"/>
    <s v="DF-3673"/>
    <s v="区域销售经理"/>
    <s v="2022/10/20"/>
    <n v="0"/>
    <x v="0"/>
    <n v="3850"/>
    <n v="8605"/>
    <n v="521.6"/>
    <n v="130.4"/>
    <n v="32.6"/>
    <n v="0"/>
  </r>
  <r>
    <n v="202211"/>
    <x v="276"/>
    <s v="研发部"/>
    <s v="主任级以下"/>
    <s v="DF-3685"/>
    <s v="软件工程师储备生"/>
    <d v="2022-11-21T00:00:00"/>
    <n v="0"/>
    <x v="34"/>
    <n v="1900"/>
    <n v="1183.18"/>
    <n v="0"/>
    <n v="0"/>
    <n v="0"/>
    <n v="0"/>
  </r>
  <r>
    <n v="202211"/>
    <x v="277"/>
    <s v="销售部"/>
    <s v="主任级以下"/>
    <s v="DF-3682"/>
    <s v="区域销售经理（南亚）"/>
    <s v="2022/11/14"/>
    <n v="0"/>
    <x v="34"/>
    <n v="5500"/>
    <n v="7275.91"/>
    <n v="316.64"/>
    <n v="84.39"/>
    <n v="3.8"/>
    <n v="0"/>
  </r>
  <r>
    <n v="202211"/>
    <x v="278"/>
    <s v="销售部"/>
    <s v="主任级以下"/>
    <s v="DF-3683"/>
    <s v="海外销售跟单"/>
    <d v="2022-11-14T00:00:00"/>
    <n v="0"/>
    <x v="34"/>
    <n v="2900"/>
    <n v="3616.98"/>
    <n v="0"/>
    <n v="0"/>
    <n v="0"/>
    <n v="0"/>
  </r>
  <r>
    <n v="202211"/>
    <x v="279"/>
    <s v="生产部"/>
    <s v="主任级以下"/>
    <s v="DF-3680"/>
    <s v="普工"/>
    <s v="2022/11/02"/>
    <n v="0"/>
    <x v="34"/>
    <n v="1900"/>
    <n v="4340.87"/>
    <n v="316.64"/>
    <n v="84.39"/>
    <n v="3.8"/>
    <n v="0"/>
  </r>
  <r>
    <n v="202211"/>
    <x v="280"/>
    <s v="物控部"/>
    <s v="主任级以下"/>
    <s v="DF-3679"/>
    <s v="计划助理"/>
    <s v="2022/11/01"/>
    <n v="0"/>
    <x v="34"/>
    <n v="3354"/>
    <n v="4404.6400000000003"/>
    <n v="316.64"/>
    <n v="84.39"/>
    <n v="3.8"/>
    <n v="0"/>
  </r>
  <r>
    <n v="202211"/>
    <x v="168"/>
    <s v="售后服务部"/>
    <s v="主任级以下"/>
    <s v="DF-2695"/>
    <s v="现场装配技师"/>
    <s v="2018/03/15"/>
    <s v="计件+计时"/>
    <x v="0"/>
    <n v="2363"/>
    <n v="6418.53"/>
    <n v="316.64"/>
    <n v="84.39"/>
    <n v="3.8"/>
    <n v="0"/>
  </r>
  <r>
    <n v="202211"/>
    <x v="169"/>
    <s v="售后服务部"/>
    <s v="主任级以下"/>
    <s v="DF-2755"/>
    <s v="现场装配技师"/>
    <s v="2018/05/02"/>
    <s v="计件+计时"/>
    <x v="0"/>
    <n v="2363"/>
    <n v="6531.49"/>
    <n v="316.64"/>
    <n v="84.39"/>
    <n v="3.8"/>
    <n v="0"/>
  </r>
  <r>
    <n v="202211"/>
    <x v="170"/>
    <s v="售后服务部"/>
    <s v="主任级以下"/>
    <s v="DF-3139"/>
    <s v="现场装配技师"/>
    <s v="2020/07/01"/>
    <s v="计件+计时"/>
    <x v="0"/>
    <n v="2363"/>
    <n v="5814.97"/>
    <n v="316.64"/>
    <n v="84.39"/>
    <n v="3.8"/>
    <n v="0"/>
  </r>
  <r>
    <n v="202211"/>
    <x v="171"/>
    <s v="售后服务部"/>
    <s v="主任级以下"/>
    <s v="DF-2975"/>
    <s v="现场装配技师"/>
    <s v="2019/07/15"/>
    <s v="计件+计时"/>
    <x v="0"/>
    <n v="2363"/>
    <n v="6411.51"/>
    <n v="316.64"/>
    <n v="84.39"/>
    <n v="3.8"/>
    <n v="0"/>
  </r>
  <r>
    <n v="202211"/>
    <x v="173"/>
    <s v="生产部"/>
    <s v="主任级以下"/>
    <s v="DF-2614"/>
    <s v="仓管员"/>
    <s v="2017/11/27"/>
    <s v="计件工人"/>
    <x v="0"/>
    <n v="1900"/>
    <n v="6300.81"/>
    <n v="316.64"/>
    <n v="84.39"/>
    <n v="3.8"/>
    <n v="0"/>
  </r>
  <r>
    <n v="202211"/>
    <x v="174"/>
    <s v="生产部"/>
    <s v="主任级以下"/>
    <s v="DF-0354"/>
    <s v="装配电工班长"/>
    <s v="2006/10/21"/>
    <s v="计件工人"/>
    <x v="0"/>
    <n v="1900"/>
    <n v="10214.790000000001"/>
    <n v="316.64"/>
    <n v="84.39"/>
    <n v="3.8"/>
    <n v="0"/>
  </r>
  <r>
    <n v="202211"/>
    <x v="176"/>
    <s v="生产部"/>
    <s v="主任级以下"/>
    <s v="DF-2363"/>
    <s v="装配钳工班长"/>
    <s v="2017/02/27"/>
    <s v="计件工人"/>
    <x v="0"/>
    <n v="1900"/>
    <n v="10460.48"/>
    <n v="316.64"/>
    <n v="84.39"/>
    <n v="3.8"/>
    <n v="0"/>
  </r>
  <r>
    <n v="202211"/>
    <x v="177"/>
    <s v="生产部"/>
    <s v="主任级以下"/>
    <s v="DF-2451"/>
    <s v="装配电工班长"/>
    <s v="2017/06/26"/>
    <s v="计件工人"/>
    <x v="0"/>
    <n v="1900"/>
    <n v="10166.49"/>
    <n v="316.64"/>
    <n v="84.39"/>
    <n v="3.8"/>
    <n v="0"/>
  </r>
  <r>
    <n v="202211"/>
    <x v="178"/>
    <s v="生产部"/>
    <s v="主任级以下"/>
    <s v="DF-2611"/>
    <s v="装配钳工"/>
    <s v="2017/11/22"/>
    <s v="计件工人"/>
    <x v="0"/>
    <n v="1900"/>
    <n v="8260.86"/>
    <n v="316.64"/>
    <n v="84.39"/>
    <n v="3.8"/>
    <n v="0"/>
  </r>
  <r>
    <n v="202211"/>
    <x v="179"/>
    <s v="生产部"/>
    <s v="主任级以下"/>
    <s v="DF-2736"/>
    <s v="装配钳工"/>
    <s v="2018/04/21"/>
    <s v="计件工人"/>
    <x v="0"/>
    <n v="1900"/>
    <n v="7234.17"/>
    <n v="316.64"/>
    <n v="84.39"/>
    <n v="3.8"/>
    <n v="0"/>
  </r>
  <r>
    <n v="202211"/>
    <x v="180"/>
    <s v="生产部"/>
    <s v="主任级以下"/>
    <s v="DF-2673"/>
    <s v="装配电工"/>
    <s v="2018/03/05"/>
    <s v="计件工人"/>
    <x v="0"/>
    <n v="1900"/>
    <n v="8894.5499999999993"/>
    <n v="316.64"/>
    <n v="84.39"/>
    <n v="3.8"/>
    <n v="0"/>
  </r>
  <r>
    <n v="202211"/>
    <x v="181"/>
    <s v="生产部"/>
    <s v="主任级以下"/>
    <s v="DF-2756"/>
    <s v="装配钳工"/>
    <s v="2018/05/02"/>
    <s v="计件工人"/>
    <x v="0"/>
    <n v="1900"/>
    <n v="7905.97"/>
    <n v="316.64"/>
    <n v="84.39"/>
    <n v="3.8"/>
    <n v="0"/>
  </r>
  <r>
    <n v="202211"/>
    <x v="182"/>
    <s v="生产部"/>
    <s v="主任级以下"/>
    <s v="DF-2786"/>
    <s v="装配钳工班长"/>
    <s v="2018/06/12"/>
    <s v="计件工人"/>
    <x v="0"/>
    <n v="1900"/>
    <n v="10651.72"/>
    <n v="316.64"/>
    <n v="84.39"/>
    <n v="3.8"/>
    <n v="0"/>
  </r>
  <r>
    <n v="202211"/>
    <x v="183"/>
    <s v="生产部"/>
    <s v="主任级以下"/>
    <s v="DF-2789"/>
    <s v="装配电工"/>
    <s v="2018/06/26"/>
    <s v="计件工人"/>
    <x v="0"/>
    <n v="1900"/>
    <n v="7993.83"/>
    <n v="316.64"/>
    <n v="84.39"/>
    <n v="3.8"/>
    <n v="0"/>
  </r>
  <r>
    <n v="202211"/>
    <x v="184"/>
    <s v="生产部"/>
    <s v="主任级以下"/>
    <s v="DF-2864"/>
    <s v="装配电工"/>
    <s v="2018/11/09"/>
    <s v="计件工人"/>
    <x v="0"/>
    <n v="1900"/>
    <n v="8260.94"/>
    <n v="316.64"/>
    <n v="84.39"/>
    <n v="3.8"/>
    <n v="0"/>
  </r>
  <r>
    <n v="202211"/>
    <x v="185"/>
    <s v="生产部"/>
    <s v="主任级以下"/>
    <s v="DF-2907"/>
    <s v="装配电工"/>
    <s v="2019/03/06"/>
    <s v="计件工人"/>
    <x v="0"/>
    <n v="1900"/>
    <n v="8230.26"/>
    <n v="316.64"/>
    <n v="84.39"/>
    <n v="3.8"/>
    <n v="0"/>
  </r>
  <r>
    <n v="202211"/>
    <x v="186"/>
    <s v="生产部"/>
    <s v="主任级以下"/>
    <s v="DF-2909"/>
    <s v="仓管员"/>
    <s v="2019/03/11"/>
    <s v="计件工人"/>
    <x v="0"/>
    <n v="1900"/>
    <n v="6404.47"/>
    <n v="316.64"/>
    <n v="84.39"/>
    <n v="3.8"/>
    <n v="0"/>
  </r>
  <r>
    <n v="202211"/>
    <x v="187"/>
    <s v="生产部"/>
    <s v="主任级以下"/>
    <s v="DF-2913"/>
    <s v="装配钳工班长"/>
    <s v="2019/03/14"/>
    <s v="计件工人"/>
    <x v="0"/>
    <n v="1900"/>
    <n v="10097.93"/>
    <n v="316.64"/>
    <n v="84.39"/>
    <n v="3.8"/>
    <n v="0"/>
  </r>
  <r>
    <n v="202211"/>
    <x v="188"/>
    <s v="生产部"/>
    <s v="主任级以下"/>
    <s v="DF-2940"/>
    <s v="仓管员"/>
    <s v="2019/05/14"/>
    <s v="计件工人"/>
    <x v="0"/>
    <n v="1900"/>
    <n v="6918.31"/>
    <n v="316.64"/>
    <n v="84.39"/>
    <n v="3.8"/>
    <n v="0"/>
  </r>
  <r>
    <n v="202211"/>
    <x v="189"/>
    <s v="生产部"/>
    <s v="主任级以下"/>
    <s v="DF-2970"/>
    <s v="装配电工"/>
    <s v="2019/07/02"/>
    <s v="计件工人"/>
    <x v="0"/>
    <n v="1900"/>
    <n v="8133.04"/>
    <n v="316.64"/>
    <n v="84.39"/>
    <n v="3.8"/>
    <n v="385"/>
  </r>
  <r>
    <n v="202211"/>
    <x v="190"/>
    <s v="生产部"/>
    <s v="主任级以下"/>
    <s v="DF-3052"/>
    <s v="装配电工"/>
    <s v="2019/11/15"/>
    <s v="计件工人"/>
    <x v="0"/>
    <n v="1900"/>
    <n v="7750.66"/>
    <n v="316.64"/>
    <n v="84.39"/>
    <n v="3.8"/>
    <n v="0"/>
  </r>
  <r>
    <n v="202211"/>
    <x v="191"/>
    <s v="生产部"/>
    <s v="主任级以下"/>
    <s v="DF-3076"/>
    <s v="装配电工"/>
    <s v="2020/02/24"/>
    <s v="计件工人"/>
    <x v="0"/>
    <n v="1900"/>
    <n v="8463.74"/>
    <n v="316.64"/>
    <n v="84.39"/>
    <n v="3.8"/>
    <n v="0"/>
  </r>
  <r>
    <n v="202211"/>
    <x v="192"/>
    <s v="生产部"/>
    <s v="主任级以下"/>
    <s v="DF-3121"/>
    <s v="仓管员"/>
    <s v="2020/05/08"/>
    <s v="计件工人"/>
    <x v="0"/>
    <n v="1900"/>
    <n v="6947.37"/>
    <n v="316.64"/>
    <n v="84.39"/>
    <n v="3.8"/>
    <n v="0"/>
  </r>
  <r>
    <n v="202211"/>
    <x v="193"/>
    <s v="生产部"/>
    <s v="主任级以下"/>
    <s v="DF-3126"/>
    <s v="装配钳工"/>
    <s v="2020/05/29"/>
    <s v="计件工人"/>
    <x v="0"/>
    <n v="1900"/>
    <n v="6896.35"/>
    <n v="316.64"/>
    <n v="84.39"/>
    <n v="3.8"/>
    <n v="0"/>
  </r>
  <r>
    <n v="202211"/>
    <x v="194"/>
    <s v="生产部"/>
    <s v="主任级以下"/>
    <s v="DF-3130"/>
    <s v="测试技师"/>
    <s v="2020/06/12"/>
    <s v="计件工人"/>
    <x v="0"/>
    <n v="1900"/>
    <n v="9453.14"/>
    <n v="316.64"/>
    <n v="84.39"/>
    <n v="3.8"/>
    <n v="0"/>
  </r>
  <r>
    <n v="202211"/>
    <x v="195"/>
    <s v="生产部"/>
    <s v="主任级以下"/>
    <s v="DF-3134"/>
    <s v="仓管员"/>
    <s v="2020/06/28"/>
    <s v="计件工人"/>
    <x v="0"/>
    <n v="1900"/>
    <n v="8162.11"/>
    <n v="316.64"/>
    <n v="84.39"/>
    <n v="3.8"/>
    <n v="0"/>
  </r>
  <r>
    <n v="202211"/>
    <x v="196"/>
    <s v="生产部"/>
    <s v="主任级以下"/>
    <s v="DF-3140"/>
    <s v="测试技师"/>
    <s v="2020/07/01"/>
    <s v="计件工人"/>
    <x v="0"/>
    <n v="1900"/>
    <n v="8574.65"/>
    <n v="316.64"/>
    <n v="84.39"/>
    <n v="3.8"/>
    <n v="100"/>
  </r>
  <r>
    <n v="202211"/>
    <x v="197"/>
    <s v="生产部"/>
    <s v="主任级以下"/>
    <s v="DF-3171"/>
    <s v="装配钳工"/>
    <s v="2020/08/31"/>
    <s v="计件工人"/>
    <x v="0"/>
    <n v="1900"/>
    <n v="7404.41"/>
    <n v="316.64"/>
    <n v="84.39"/>
    <n v="3.8"/>
    <n v="0"/>
  </r>
  <r>
    <n v="202211"/>
    <x v="198"/>
    <s v="生产部"/>
    <s v="主任级以下"/>
    <s v="DF-3166"/>
    <s v="装配钳工"/>
    <s v="2020/08/13"/>
    <s v="计件工人"/>
    <x v="0"/>
    <n v="1900"/>
    <n v="7290.36"/>
    <n v="316.64"/>
    <n v="84.39"/>
    <n v="3.8"/>
    <n v="0"/>
  </r>
  <r>
    <n v="202211"/>
    <x v="199"/>
    <s v="生产部"/>
    <s v="主任级以下"/>
    <s v="DF-3180"/>
    <s v="装配钳工"/>
    <s v="2020/09/21"/>
    <s v="计件工人"/>
    <x v="0"/>
    <n v="1900"/>
    <n v="7947.09"/>
    <n v="316.64"/>
    <n v="84.39"/>
    <n v="3.8"/>
    <n v="0"/>
  </r>
  <r>
    <n v="202211"/>
    <x v="200"/>
    <s v="生产部"/>
    <s v="主任级以下"/>
    <s v="DF-3177"/>
    <s v="装配钳工"/>
    <s v="2020/09/14"/>
    <s v="计件工人"/>
    <x v="0"/>
    <n v="1900"/>
    <n v="7595.17"/>
    <n v="316.64"/>
    <n v="84.39"/>
    <n v="3.8"/>
    <n v="0"/>
  </r>
  <r>
    <n v="202211"/>
    <x v="201"/>
    <s v="生产部"/>
    <s v="主任级以下"/>
    <s v="DF-3188"/>
    <s v="装配钳工"/>
    <s v="2020/10/12"/>
    <s v="计件工人"/>
    <x v="0"/>
    <n v="1900"/>
    <n v="7030.08"/>
    <n v="316.64"/>
    <n v="84.39"/>
    <n v="3.8"/>
    <n v="0"/>
  </r>
  <r>
    <n v="202211"/>
    <x v="202"/>
    <s v="生产部"/>
    <s v="主任级以下"/>
    <s v="DF-3190"/>
    <s v="装配电工"/>
    <s v="2020/10/16"/>
    <s v="计件工人"/>
    <x v="0"/>
    <n v="1900"/>
    <n v="8386.2000000000007"/>
    <n v="316.64"/>
    <n v="84.39"/>
    <n v="3.8"/>
    <n v="0"/>
  </r>
  <r>
    <n v="202211"/>
    <x v="203"/>
    <s v="生产部"/>
    <s v="主任级以下"/>
    <s v="DF-3191"/>
    <s v="装配钳工班长"/>
    <s v="2020/10/16"/>
    <s v="计件工人"/>
    <x v="0"/>
    <n v="1900"/>
    <n v="9365.02"/>
    <n v="316.64"/>
    <n v="84.39"/>
    <n v="3.8"/>
    <n v="0"/>
  </r>
  <r>
    <n v="202211"/>
    <x v="204"/>
    <s v="生产部"/>
    <s v="主任级以下"/>
    <s v="DF-2100"/>
    <s v="测试班长"/>
    <s v="2015/06/25"/>
    <s v="计件工人"/>
    <x v="0"/>
    <n v="1900"/>
    <n v="10829.85"/>
    <n v="316.64"/>
    <n v="84.39"/>
    <n v="3.8"/>
    <n v="0"/>
  </r>
  <r>
    <n v="202211"/>
    <x v="205"/>
    <s v="生产部"/>
    <s v="主任级以下"/>
    <s v="DF-2441"/>
    <s v="测试技师"/>
    <s v="2017/06/20"/>
    <s v="计件工人"/>
    <x v="0"/>
    <n v="1900"/>
    <n v="9447.7000000000007"/>
    <n v="316.64"/>
    <n v="84.39"/>
    <n v="3.8"/>
    <n v="95"/>
  </r>
  <r>
    <n v="202211"/>
    <x v="207"/>
    <s v="生产部"/>
    <s v="主任级以下"/>
    <s v="DF-2910"/>
    <s v="测试技师"/>
    <s v="2019/03/11"/>
    <s v="计件工人"/>
    <x v="0"/>
    <n v="1900"/>
    <n v="8987.67"/>
    <n v="316.64"/>
    <n v="84.39"/>
    <n v="3.8"/>
    <n v="0"/>
  </r>
  <r>
    <n v="202211"/>
    <x v="208"/>
    <s v="生产部"/>
    <s v="主任级以下"/>
    <s v="DF-3232"/>
    <s v="装配钳工"/>
    <s v="2020/12/24"/>
    <s v="计件工人"/>
    <x v="0"/>
    <n v="1900"/>
    <n v="8508.74"/>
    <n v="316.64"/>
    <n v="84.39"/>
    <n v="3.8"/>
    <n v="0"/>
  </r>
  <r>
    <n v="202211"/>
    <x v="210"/>
    <s v="生产部"/>
    <s v="主任级以下"/>
    <s v="DF-3245"/>
    <s v="仓管员"/>
    <s v="2021/01/12"/>
    <s v="计件工人"/>
    <x v="0"/>
    <n v="1900"/>
    <n v="6394.66"/>
    <n v="316.64"/>
    <n v="84.39"/>
    <n v="3.8"/>
    <n v="0"/>
  </r>
  <r>
    <n v="202211"/>
    <x v="211"/>
    <s v="生产部"/>
    <s v="主任级以下"/>
    <s v="DF-3252"/>
    <s v="仓管员"/>
    <s v="2021/01/25"/>
    <s v="计件工人"/>
    <x v="0"/>
    <n v="1900"/>
    <n v="5356.18"/>
    <n v="316.64"/>
    <n v="84.39"/>
    <n v="3.8"/>
    <n v="0"/>
  </r>
  <r>
    <n v="202211"/>
    <x v="213"/>
    <s v="生产部"/>
    <s v="主任级以下"/>
    <s v="DF-3287"/>
    <s v="仓管员"/>
    <s v="2021/03/15"/>
    <s v="计件工人"/>
    <x v="0"/>
    <n v="1900"/>
    <n v="6744.95"/>
    <n v="316.64"/>
    <n v="84.39"/>
    <n v="3.8"/>
    <n v="0"/>
  </r>
  <r>
    <n v="202211"/>
    <x v="214"/>
    <s v="生产部"/>
    <s v="主任级以下"/>
    <s v="DF-3274"/>
    <s v="仓管员"/>
    <s v="2021/03/08"/>
    <s v="计件工人"/>
    <x v="0"/>
    <n v="1900"/>
    <n v="5749.72"/>
    <n v="316.64"/>
    <n v="84.39"/>
    <n v="3.8"/>
    <n v="0"/>
  </r>
  <r>
    <n v="202211"/>
    <x v="215"/>
    <s v="生产部"/>
    <s v="主任级以下"/>
    <s v="DF-3273"/>
    <s v="装配电工"/>
    <s v="2021/03/05"/>
    <s v="计件工人"/>
    <x v="0"/>
    <n v="1900"/>
    <n v="7939.16"/>
    <n v="316.64"/>
    <n v="84.39"/>
    <n v="3.8"/>
    <n v="0"/>
  </r>
  <r>
    <n v="202211"/>
    <x v="216"/>
    <s v="生产部"/>
    <s v="主任级以下"/>
    <s v="DF-3272"/>
    <s v="装配电工"/>
    <s v="2021/03/04"/>
    <s v="计件工人"/>
    <x v="0"/>
    <n v="1900"/>
    <n v="8045.1"/>
    <n v="316.64"/>
    <n v="84.39"/>
    <n v="3.8"/>
    <n v="0"/>
  </r>
  <r>
    <n v="202211"/>
    <x v="218"/>
    <s v="生产部"/>
    <s v="主任级以下"/>
    <s v="DF-3311"/>
    <s v="测试技师"/>
    <s v="2021/04/08"/>
    <s v="计件工人"/>
    <x v="0"/>
    <n v="1900"/>
    <n v="8481.4699999999993"/>
    <n v="316.64"/>
    <n v="84.39"/>
    <n v="3.8"/>
    <n v="0"/>
  </r>
  <r>
    <n v="202211"/>
    <x v="219"/>
    <s v="生产部"/>
    <s v="主任级以下"/>
    <s v="DF-3349"/>
    <s v="仓管员"/>
    <s v="2021/05/24"/>
    <s v="计件工人"/>
    <x v="0"/>
    <n v="1900"/>
    <n v="5695.43"/>
    <n v="316.64"/>
    <n v="84.39"/>
    <n v="3.8"/>
    <n v="0"/>
  </r>
  <r>
    <n v="202211"/>
    <x v="222"/>
    <s v="生产部"/>
    <s v="主任级以下"/>
    <s v="DF-3261"/>
    <s v="装配钳工"/>
    <s v="2021/02/26"/>
    <s v="计件工人"/>
    <x v="0"/>
    <n v="1900"/>
    <n v="7533.61"/>
    <n v="316.64"/>
    <n v="84.39"/>
    <n v="3.8"/>
    <n v="0"/>
  </r>
  <r>
    <n v="202211"/>
    <x v="223"/>
    <s v="生产部"/>
    <s v="主任级以下"/>
    <s v="DF-3432"/>
    <s v="装配钳工"/>
    <s v="2021/07/17"/>
    <s v="计件工人"/>
    <x v="0"/>
    <n v="1900"/>
    <n v="6801.34"/>
    <n v="316.64"/>
    <n v="84.39"/>
    <n v="3.8"/>
    <n v="0"/>
  </r>
  <r>
    <n v="202211"/>
    <x v="224"/>
    <s v="生产部"/>
    <s v="主任级以下"/>
    <s v="DF-3398"/>
    <s v="装配钳工"/>
    <s v="2021/07/02"/>
    <s v="计件工人"/>
    <x v="0"/>
    <n v="1900"/>
    <n v="7836.59"/>
    <n v="316.64"/>
    <n v="84.39"/>
    <n v="3.8"/>
    <n v="0"/>
  </r>
  <r>
    <n v="202211"/>
    <x v="225"/>
    <s v="生产部"/>
    <s v="主任级以下"/>
    <s v="DF-3397"/>
    <s v="装配钳工"/>
    <s v="2021/07/01"/>
    <s v="计件工人"/>
    <x v="0"/>
    <n v="1900"/>
    <n v="7787.35"/>
    <n v="316.64"/>
    <n v="84.39"/>
    <n v="3.8"/>
    <n v="0"/>
  </r>
  <r>
    <n v="202211"/>
    <x v="226"/>
    <s v="生产部"/>
    <s v="主任级以下"/>
    <s v="DF-3396"/>
    <s v="装配钳工"/>
    <s v="2021/07/01"/>
    <s v="计件工人"/>
    <x v="0"/>
    <n v="1900"/>
    <n v="7982.86"/>
    <n v="316.64"/>
    <n v="84.39"/>
    <n v="3.8"/>
    <n v="0"/>
  </r>
  <r>
    <n v="202211"/>
    <x v="227"/>
    <s v="生产部"/>
    <s v="主任级以下"/>
    <s v="DF-3439"/>
    <s v="装配电工"/>
    <s v="2021/07/29"/>
    <s v="计件工人"/>
    <x v="0"/>
    <n v="1900"/>
    <n v="8064.11"/>
    <n v="316.64"/>
    <n v="84.39"/>
    <n v="3.8"/>
    <n v="0"/>
  </r>
  <r>
    <n v="202211"/>
    <x v="228"/>
    <s v="生产部"/>
    <s v="主任级以下"/>
    <s v="DF-3499"/>
    <s v="装配钳工"/>
    <s v="2021/09/13"/>
    <s v="计件工人"/>
    <x v="0"/>
    <n v="1900"/>
    <n v="7500.26"/>
    <n v="316.64"/>
    <n v="84.39"/>
    <n v="3.8"/>
    <n v="0"/>
  </r>
  <r>
    <n v="202211"/>
    <x v="229"/>
    <s v="生产部"/>
    <s v="主任级以下"/>
    <s v="DF-3511"/>
    <s v="装配钳工"/>
    <s v="2021/09/24"/>
    <s v="计件工人"/>
    <x v="0"/>
    <n v="1900"/>
    <n v="7741.08"/>
    <n v="316.64"/>
    <n v="84.39"/>
    <n v="3.8"/>
    <n v="0"/>
  </r>
  <r>
    <n v="202211"/>
    <x v="230"/>
    <s v="生产部"/>
    <s v="主任级以下"/>
    <s v="DF-3521"/>
    <s v="装配钳工"/>
    <s v="2021/09/30"/>
    <s v="计件工人"/>
    <x v="0"/>
    <n v="1900"/>
    <n v="6945.74"/>
    <n v="316.64"/>
    <n v="84.39"/>
    <n v="3.8"/>
    <n v="0"/>
  </r>
  <r>
    <n v="202211"/>
    <x v="231"/>
    <s v="生产部"/>
    <s v="主任级以下"/>
    <s v="DF-3522"/>
    <s v="装配钳工"/>
    <s v="2021/09/30"/>
    <s v="计件工人"/>
    <x v="0"/>
    <n v="1900"/>
    <n v="6789.16"/>
    <n v="316.64"/>
    <n v="84.39"/>
    <n v="3.8"/>
    <n v="0"/>
  </r>
  <r>
    <n v="202211"/>
    <x v="232"/>
    <s v="生产部"/>
    <s v="主任级以下"/>
    <s v="DF-3553"/>
    <s v="装配钳工"/>
    <s v="2021/10/27"/>
    <s v="计件工人"/>
    <x v="0"/>
    <n v="1900"/>
    <n v="7001.42"/>
    <n v="316.64"/>
    <n v="84.39"/>
    <n v="3.8"/>
    <n v="0"/>
  </r>
  <r>
    <n v="202211"/>
    <x v="233"/>
    <s v="生产部"/>
    <s v="主任级以下"/>
    <s v="DF-3529"/>
    <s v="装配钳工"/>
    <s v="2021/10/12"/>
    <s v="计件工人"/>
    <x v="0"/>
    <n v="1900"/>
    <n v="6148.11"/>
    <n v="316.64"/>
    <n v="84.39"/>
    <n v="3.8"/>
    <n v="0"/>
  </r>
  <r>
    <n v="202211"/>
    <x v="234"/>
    <s v="生产部"/>
    <s v="主任级以下"/>
    <s v="DF-3534"/>
    <s v="装配钳工"/>
    <s v="2021/10/12"/>
    <s v="计件工人"/>
    <x v="0"/>
    <n v="1900"/>
    <n v="7023.82"/>
    <n v="316.64"/>
    <n v="84.39"/>
    <n v="3.8"/>
    <n v="0"/>
  </r>
  <r>
    <n v="202211"/>
    <x v="236"/>
    <s v="生产部"/>
    <s v="主任级以下"/>
    <s v="DF-3394"/>
    <s v="装配电工"/>
    <s v="2021/06/30"/>
    <s v="计件工人"/>
    <x v="0"/>
    <n v="1900"/>
    <n v="7230.01"/>
    <n v="316.64"/>
    <n v="84.39"/>
    <n v="3.8"/>
    <n v="0"/>
  </r>
  <r>
    <n v="202211"/>
    <x v="237"/>
    <s v="生产部"/>
    <s v="主任级以下"/>
    <s v="DF-3393"/>
    <s v="装配电工"/>
    <s v="2021/06/29"/>
    <s v="计件工人"/>
    <x v="0"/>
    <n v="1900"/>
    <n v="8033.71"/>
    <n v="316.64"/>
    <n v="84.39"/>
    <n v="3.8"/>
    <n v="0"/>
  </r>
  <r>
    <n v="202211"/>
    <x v="238"/>
    <s v="生产部"/>
    <s v="主任级以下"/>
    <s v="DF-3361"/>
    <s v="装配电工"/>
    <s v="2021/06/03"/>
    <s v="计件工人"/>
    <x v="0"/>
    <n v="1900"/>
    <n v="7957.16"/>
    <n v="316.64"/>
    <n v="84.39"/>
    <n v="3.8"/>
    <n v="0"/>
  </r>
  <r>
    <n v="202211"/>
    <x v="115"/>
    <s v="生产部"/>
    <s v="主任级以下"/>
    <s v="DF-3443"/>
    <s v="装配电工"/>
    <s v="2021/07/30"/>
    <s v="计件工人"/>
    <x v="0"/>
    <n v="1900"/>
    <n v="7781.77"/>
    <n v="316.64"/>
    <n v="84.39"/>
    <n v="3.8"/>
    <n v="0"/>
  </r>
  <r>
    <n v="202211"/>
    <x v="124"/>
    <s v="生产部"/>
    <s v="主任级以下"/>
    <s v="DF-3421"/>
    <s v="装配钳工"/>
    <s v="2021/07/15"/>
    <s v="计时工人"/>
    <x v="0"/>
    <n v="1900"/>
    <n v="6798.17"/>
    <n v="316.64"/>
    <n v="84.39"/>
    <n v="3.8"/>
    <n v="0"/>
  </r>
  <r>
    <n v="202211"/>
    <x v="125"/>
    <s v="生产部"/>
    <s v="主任级以下"/>
    <s v="DF-3420"/>
    <s v="装配钳工"/>
    <s v="2021/07/15"/>
    <s v="计时工人"/>
    <x v="0"/>
    <n v="1900"/>
    <n v="6652.42"/>
    <n v="316.64"/>
    <n v="84.39"/>
    <n v="3.8"/>
    <n v="0"/>
  </r>
  <r>
    <n v="202211"/>
    <x v="128"/>
    <s v="生产部"/>
    <s v="主任级以下"/>
    <s v="DF-3416"/>
    <s v="装配钳工"/>
    <s v="2021/07/15"/>
    <s v="计时工人"/>
    <x v="0"/>
    <n v="1900"/>
    <n v="7479.97"/>
    <n v="316.64"/>
    <n v="84.39"/>
    <n v="3.8"/>
    <n v="0"/>
  </r>
  <r>
    <n v="202211"/>
    <x v="152"/>
    <s v="生产部"/>
    <s v="主任级以下"/>
    <s v="DF-3489"/>
    <s v="装配钳工"/>
    <s v="2021/09/03"/>
    <s v="计时工人"/>
    <x v="0"/>
    <n v="1900"/>
    <n v="5948.99"/>
    <n v="316.64"/>
    <n v="84.39"/>
    <n v="3.8"/>
    <n v="0"/>
  </r>
  <r>
    <n v="202211"/>
    <x v="254"/>
    <s v="生产部"/>
    <s v="主任级以下"/>
    <s v="DF-3637"/>
    <s v="装配钳工"/>
    <d v="2022-08-15T00:00:00"/>
    <s v="计件工人"/>
    <x v="0"/>
    <n v="1900"/>
    <n v="7666.77"/>
    <n v="316.64"/>
    <n v="84.39"/>
    <n v="3.8"/>
    <n v="0"/>
  </r>
  <r>
    <n v="202211"/>
    <x v="255"/>
    <s v="生产部"/>
    <s v="主任级以下"/>
    <s v="DF-3634"/>
    <s v="装配钳工"/>
    <d v="2022-08-09T00:00:00"/>
    <s v="计件工人"/>
    <x v="0"/>
    <n v="1900"/>
    <n v="7051.24"/>
    <n v="316.64"/>
    <n v="84.39"/>
    <n v="3.8"/>
    <n v="0"/>
  </r>
  <r>
    <n v="202211"/>
    <x v="256"/>
    <s v="生产部"/>
    <s v="主任级以下"/>
    <s v="DF-3630"/>
    <s v="装配钳工"/>
    <d v="2022-08-05T00:00:00"/>
    <s v="计件工人"/>
    <x v="0"/>
    <n v="1900"/>
    <n v="7026.72"/>
    <n v="316.64"/>
    <n v="84.39"/>
    <n v="3.8"/>
    <n v="0"/>
  </r>
  <r>
    <n v="202211"/>
    <x v="259"/>
    <s v="生产部"/>
    <s v="主任级以下"/>
    <s v="DF-3644"/>
    <s v="仓库包装操作工"/>
    <d v="2022-08-30T00:00:00"/>
    <s v="计件工人"/>
    <x v="0"/>
    <n v="1900"/>
    <n v="6179.62"/>
    <n v="316.64"/>
    <n v="84.39"/>
    <n v="3.8"/>
    <n v="0"/>
  </r>
  <r>
    <n v="202211"/>
    <x v="266"/>
    <s v="生产部"/>
    <s v="主任级以下"/>
    <s v="DF-3663"/>
    <s v="装配钳工"/>
    <s v="2022/09/26"/>
    <s v="计件工人"/>
    <x v="0"/>
    <n v="1900"/>
    <n v="6386.45"/>
    <n v="316.64"/>
    <n v="84.39"/>
    <n v="3.8"/>
    <n v="0"/>
  </r>
  <r>
    <n v="202211"/>
    <x v="158"/>
    <s v="生产部"/>
    <s v="主任级以下"/>
    <s v="DF-3659"/>
    <s v="装配钳工"/>
    <s v="2022/09/19"/>
    <s v="计件工人"/>
    <x v="0"/>
    <n v="1900"/>
    <n v="5070.29"/>
    <n v="316.64"/>
    <n v="84.39"/>
    <n v="3.8"/>
    <n v="0"/>
  </r>
  <r>
    <n v="202211"/>
    <x v="267"/>
    <s v="生产部"/>
    <s v="主任级以下"/>
    <s v="DF-3657"/>
    <s v="装配电工"/>
    <s v="2022/09/19"/>
    <s v="计件工人"/>
    <x v="0"/>
    <n v="1900"/>
    <n v="6593.58"/>
    <n v="316.64"/>
    <n v="84.39"/>
    <n v="3.8"/>
    <n v="0"/>
  </r>
  <r>
    <n v="202211"/>
    <x v="268"/>
    <s v="生产部"/>
    <s v="主任级以下"/>
    <s v="DF-3656"/>
    <s v="仓库包装操作工"/>
    <s v="2022/09/19"/>
    <s v="计件工人"/>
    <x v="0"/>
    <n v="1900"/>
    <n v="6453.31"/>
    <n v="316.64"/>
    <n v="84.39"/>
    <n v="3.8"/>
    <n v="0"/>
  </r>
  <r>
    <n v="202211"/>
    <x v="270"/>
    <s v="生产部"/>
    <s v="主任级以下"/>
    <s v="DF-3648"/>
    <s v="仓库包装操作工"/>
    <s v="2022/09/05"/>
    <s v="计件工人"/>
    <x v="0"/>
    <n v="1900"/>
    <n v="5717.76"/>
    <n v="316.64"/>
    <n v="84.39"/>
    <n v="3.8"/>
    <n v="0"/>
  </r>
  <r>
    <n v="202211"/>
    <x v="143"/>
    <s v="生产部"/>
    <s v="主任级以下"/>
    <s v="DF-3449"/>
    <s v="电气装配储备生"/>
    <s v="2021/08/03"/>
    <s v="计件工人"/>
    <x v="0"/>
    <n v="1900"/>
    <n v="5993.19"/>
    <n v="316.64"/>
    <n v="84.39"/>
    <n v="3.8"/>
    <n v="0"/>
  </r>
  <r>
    <n v="202211"/>
    <x v="273"/>
    <s v="生产部"/>
    <s v="主任级以下"/>
    <s v="DF-3677"/>
    <s v="仓库包装操作工"/>
    <s v="2022/10/27"/>
    <s v="计件工人"/>
    <x v="0"/>
    <n v="1900"/>
    <n v="5694.4"/>
    <n v="316.64"/>
    <n v="84.39"/>
    <n v="3.8"/>
    <n v="0"/>
  </r>
  <r>
    <n v="202211"/>
    <x v="149"/>
    <s v="生产部"/>
    <s v="主任级以下"/>
    <s v="DF-3676"/>
    <s v="装配钳工"/>
    <s v="2022/10/26"/>
    <s v="计件工人"/>
    <x v="0"/>
    <n v="1900"/>
    <n v="6069.34"/>
    <n v="316.64"/>
    <n v="84.39"/>
    <n v="3.8"/>
    <n v="0"/>
  </r>
  <r>
    <n v="202211"/>
    <x v="274"/>
    <s v="生产部"/>
    <s v="主任级以下"/>
    <s v="DF-3669"/>
    <s v="装配电工"/>
    <s v="2022/10/10"/>
    <s v="计件工人"/>
    <x v="0"/>
    <n v="1900"/>
    <n v="6215.29"/>
    <n v="316.64"/>
    <n v="84.39"/>
    <n v="3.8"/>
    <n v="0"/>
  </r>
  <r>
    <n v="202211"/>
    <x v="275"/>
    <s v="生产部"/>
    <s v="主任级以下"/>
    <s v="DF-3667"/>
    <s v="装配钳工"/>
    <s v="2022/10/09"/>
    <s v="计件工人"/>
    <x v="0"/>
    <n v="1900"/>
    <n v="6331.43"/>
    <n v="316.64"/>
    <n v="84.39"/>
    <n v="3.8"/>
    <n v="0"/>
  </r>
  <r>
    <n v="202212"/>
    <x v="245"/>
    <s v="销售部"/>
    <s v="部长级及以上"/>
    <s v="DF-2389"/>
    <s v="区域销售总监"/>
    <s v="2017/04/01"/>
    <n v="0"/>
    <x v="0"/>
    <n v="41923"/>
    <n v="73707.02"/>
    <n v="316.64"/>
    <n v="84.39"/>
    <n v="3.8"/>
    <n v="0"/>
  </r>
  <r>
    <n v="202212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2"/>
    <x v="2"/>
    <s v="研发部"/>
    <s v="主任级"/>
    <s v="DF-0793"/>
    <s v="电气主管"/>
    <s v="2010/07/08"/>
    <n v="0"/>
    <x v="0"/>
    <n v="5544"/>
    <n v="14073.48"/>
    <n v="316.64"/>
    <n v="84.39"/>
    <n v="3.8"/>
    <n v="95"/>
  </r>
  <r>
    <n v="202212"/>
    <x v="3"/>
    <s v="研发部"/>
    <s v="主任级"/>
    <s v="DF-0148"/>
    <s v="机械研发主管"/>
    <s v="2005/09/09"/>
    <n v="0"/>
    <x v="0"/>
    <n v="5544"/>
    <n v="12797.3"/>
    <n v="316.64"/>
    <n v="84.39"/>
    <n v="3.8"/>
    <n v="125"/>
  </r>
  <r>
    <n v="202212"/>
    <x v="4"/>
    <s v="销售部"/>
    <s v="主任级以下"/>
    <s v="DF-2191"/>
    <s v="市场运营主管"/>
    <s v="2016/04/14"/>
    <n v="0"/>
    <x v="0"/>
    <n v="3200"/>
    <n v="14308.08"/>
    <n v="316.64"/>
    <n v="84.39"/>
    <n v="3.8"/>
    <n v="95"/>
  </r>
  <r>
    <n v="202212"/>
    <x v="5"/>
    <s v="人力资源部"/>
    <s v="主任级以下"/>
    <s v="DF-2649"/>
    <s v="清洁工"/>
    <s v="2018/02/01"/>
    <n v="0"/>
    <x v="0"/>
    <n v="1900"/>
    <n v="4101.7700000000004"/>
    <n v="0"/>
    <n v="0"/>
    <n v="0"/>
    <n v="0"/>
  </r>
  <r>
    <n v="202212"/>
    <x v="6"/>
    <s v="人力资源部"/>
    <s v="主任级以下"/>
    <s v="DF-2697"/>
    <s v="商务司机"/>
    <s v="2018/03/19"/>
    <n v="0"/>
    <x v="0"/>
    <n v="1900"/>
    <n v="5157.8999999999996"/>
    <n v="316.64"/>
    <n v="84.39"/>
    <n v="3.8"/>
    <n v="0"/>
  </r>
  <r>
    <n v="202212"/>
    <x v="7"/>
    <s v="研发部"/>
    <s v="主任级以下"/>
    <s v="DF-2077"/>
    <s v="电气硬件工程师"/>
    <s v="2015/04/25"/>
    <n v="0"/>
    <x v="0"/>
    <n v="5746"/>
    <n v="13155.7"/>
    <n v="316.64"/>
    <n v="84.39"/>
    <n v="3.8"/>
    <n v="1250"/>
  </r>
  <r>
    <n v="202212"/>
    <x v="8"/>
    <s v="研发部"/>
    <s v="主任级以下"/>
    <s v="DF-2701"/>
    <s v="翻译员"/>
    <s v="2018/03/21"/>
    <n v="0"/>
    <x v="0"/>
    <n v="2440"/>
    <n v="7849"/>
    <n v="316.64"/>
    <n v="84.39"/>
    <n v="3.8"/>
    <n v="95"/>
  </r>
  <r>
    <n v="202212"/>
    <x v="9"/>
    <s v="研发部"/>
    <s v="主任级以下"/>
    <s v="DF-0755"/>
    <s v="研发部主管"/>
    <s v="2010/06/21"/>
    <n v="0"/>
    <x v="0"/>
    <n v="5389"/>
    <n v="12826.6"/>
    <n v="316.64"/>
    <n v="84.39"/>
    <n v="3.8"/>
    <n v="500"/>
  </r>
  <r>
    <n v="202212"/>
    <x v="10"/>
    <s v="研发部"/>
    <s v="主任级以下"/>
    <s v="DF-0536"/>
    <s v="机械研发工程师"/>
    <s v="2009/10/10"/>
    <n v="0"/>
    <x v="0"/>
    <n v="2671"/>
    <n v="6853.8"/>
    <n v="316.64"/>
    <n v="84.39"/>
    <n v="3.8"/>
    <n v="500"/>
  </r>
  <r>
    <n v="202212"/>
    <x v="11"/>
    <s v="研发部"/>
    <s v="主任级以下"/>
    <s v="DF-1996"/>
    <s v="机械研发工程师"/>
    <s v="2015/01/10"/>
    <n v="0"/>
    <x v="0"/>
    <n v="5746"/>
    <n v="13174.43"/>
    <n v="316.64"/>
    <n v="84.39"/>
    <n v="3.8"/>
    <n v="1250"/>
  </r>
  <r>
    <n v="202212"/>
    <x v="12"/>
    <s v="研发部"/>
    <s v="主任级以下"/>
    <s v="DF-2008"/>
    <s v="Syncro软件工程师"/>
    <s v="2015/03/02"/>
    <n v="0"/>
    <x v="0"/>
    <n v="5544"/>
    <n v="12385"/>
    <n v="316.64"/>
    <n v="84.39"/>
    <n v="3.8"/>
    <n v="500"/>
  </r>
  <r>
    <n v="202212"/>
    <x v="13"/>
    <s v="售后服务部"/>
    <s v="主任级以下"/>
    <s v="DF-2342"/>
    <s v="机械服务安装工程师"/>
    <s v="2017/01/03"/>
    <n v="0"/>
    <x v="0"/>
    <n v="3263"/>
    <n v="7551.72"/>
    <n v="316.64"/>
    <n v="84.39"/>
    <n v="3.8"/>
    <n v="0"/>
  </r>
  <r>
    <n v="202212"/>
    <x v="14"/>
    <s v="生产部"/>
    <s v="主任级以下"/>
    <s v="DF-0073"/>
    <s v="质检组长"/>
    <s v="2007/10/11"/>
    <s v="计时工人"/>
    <x v="0"/>
    <n v="2132"/>
    <n v="8787.9599999999991"/>
    <n v="0"/>
    <n v="0"/>
    <n v="0"/>
    <n v="0"/>
  </r>
  <r>
    <n v="202212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12"/>
    <x v="17"/>
    <s v="生产部"/>
    <s v="主任级"/>
    <s v="DF-2061"/>
    <s v="车间主任"/>
    <s v="2015/04/02"/>
    <n v="0"/>
    <x v="0"/>
    <n v="5000"/>
    <n v="12955.8"/>
    <n v="316.64"/>
    <n v="84.39"/>
    <n v="3.8"/>
    <n v="1500"/>
  </r>
  <r>
    <n v="202212"/>
    <x v="18"/>
    <s v="售后服务部"/>
    <s v="主任级以下"/>
    <s v="DF-2107"/>
    <s v="高级电气服务工程师"/>
    <s v="2015/07/06"/>
    <n v="0"/>
    <x v="0"/>
    <n v="5222"/>
    <n v="13940.74"/>
    <n v="316.64"/>
    <n v="84.39"/>
    <n v="3.8"/>
    <n v="750"/>
  </r>
  <r>
    <n v="202212"/>
    <x v="19"/>
    <s v="售后服务部"/>
    <s v="主任级以下"/>
    <s v="DF-2371"/>
    <s v="电气服务安装技师"/>
    <s v="2017/03/03"/>
    <n v="0"/>
    <x v="0"/>
    <n v="2332"/>
    <n v="10833.1"/>
    <n v="316.64"/>
    <n v="84.39"/>
    <n v="3.8"/>
    <n v="0"/>
  </r>
  <r>
    <n v="202212"/>
    <x v="20"/>
    <s v="售后服务部"/>
    <s v="主任级以下"/>
    <s v="DF-1715"/>
    <s v="机械服务工程师"/>
    <s v="2013/11/11"/>
    <n v="0"/>
    <x v="0"/>
    <n v="3440"/>
    <n v="9372.68"/>
    <n v="316.64"/>
    <n v="84.39"/>
    <n v="3.8"/>
    <n v="0"/>
  </r>
  <r>
    <n v="202212"/>
    <x v="21"/>
    <s v="售后服务部"/>
    <s v="主任级以下"/>
    <s v="DF-2166"/>
    <s v="机械服务技师"/>
    <s v="2016/02/22"/>
    <n v="0"/>
    <x v="0"/>
    <n v="4331"/>
    <n v="11365.35"/>
    <n v="316.64"/>
    <n v="84.39"/>
    <n v="3.8"/>
    <n v="0"/>
  </r>
  <r>
    <n v="202212"/>
    <x v="22"/>
    <s v="生产部"/>
    <s v="主任级"/>
    <s v="DF-2669"/>
    <s v="电气车间主任"/>
    <s v="2018/03/01"/>
    <n v="0"/>
    <x v="0"/>
    <n v="4000"/>
    <n v="10438"/>
    <n v="316.64"/>
    <n v="84.39"/>
    <n v="3.8"/>
    <n v="0"/>
  </r>
  <r>
    <n v="202212"/>
    <x v="23"/>
    <s v="售后服务部"/>
    <s v="主任级以下"/>
    <s v="DF-2774"/>
    <s v="工程部经理"/>
    <s v="2018/05/29"/>
    <n v="0"/>
    <x v="0"/>
    <n v="7100"/>
    <n v="24085.4"/>
    <n v="316.64"/>
    <n v="84.39"/>
    <n v="3.8"/>
    <n v="457.5"/>
  </r>
  <r>
    <n v="202212"/>
    <x v="24"/>
    <s v="售后服务部"/>
    <s v="主任级以下"/>
    <s v="DF-2777"/>
    <s v="机械服务工程师"/>
    <s v="2018/06/01"/>
    <n v="0"/>
    <x v="0"/>
    <n v="5519"/>
    <n v="14071.4"/>
    <n v="316.64"/>
    <n v="84.39"/>
    <n v="3.8"/>
    <n v="0"/>
  </r>
  <r>
    <n v="202212"/>
    <x v="25"/>
    <s v="销售部"/>
    <s v="主任级以下"/>
    <s v="DF-2800"/>
    <s v="销售跟单"/>
    <s v="2018/07/02"/>
    <n v="0"/>
    <x v="0"/>
    <n v="2020"/>
    <n v="13987.99"/>
    <n v="316.64"/>
    <n v="84.39"/>
    <n v="3.8"/>
    <n v="0"/>
  </r>
  <r>
    <n v="202212"/>
    <x v="26"/>
    <s v="售后服务部"/>
    <s v="部长级及以上"/>
    <s v="DF-2838"/>
    <s v="售后服务经理"/>
    <s v="2018/09/10"/>
    <n v="0"/>
    <x v="0"/>
    <n v="8020"/>
    <n v="16978.099999999999"/>
    <n v="316.64"/>
    <n v="84.39"/>
    <n v="3.8"/>
    <n v="0"/>
  </r>
  <r>
    <n v="202212"/>
    <x v="28"/>
    <s v="研发部"/>
    <s v="主任级以下"/>
    <s v="DF-2856"/>
    <s v="初级电气研发工程师"/>
    <s v="2018/10/23"/>
    <n v="0"/>
    <x v="0"/>
    <n v="4133"/>
    <n v="9891.84"/>
    <n v="316.64"/>
    <n v="84.39"/>
    <n v="3.8"/>
    <n v="300"/>
  </r>
  <r>
    <n v="202212"/>
    <x v="29"/>
    <s v="售后服务部"/>
    <s v="主任级以下"/>
    <s v="DF-2872"/>
    <s v="售后服务专员"/>
    <s v="2018/11/21"/>
    <n v="0"/>
    <x v="0"/>
    <n v="3038"/>
    <n v="7531.4"/>
    <n v="316.64"/>
    <n v="84.39"/>
    <n v="3.8"/>
    <n v="0"/>
  </r>
  <r>
    <n v="202212"/>
    <x v="30"/>
    <s v="销售部"/>
    <s v="经理"/>
    <s v="DF-2881"/>
    <s v="区域销售总监"/>
    <s v="2018/12/12"/>
    <n v="0"/>
    <x v="0"/>
    <n v="8800"/>
    <n v="22795.599999999999"/>
    <n v="325.68"/>
    <n v="81.42"/>
    <n v="16.28"/>
    <n v="105"/>
  </r>
  <r>
    <n v="202212"/>
    <x v="31"/>
    <s v="物控部"/>
    <s v="主任级以下"/>
    <s v="DF-2886"/>
    <s v="采购专员"/>
    <s v="2018/12/27"/>
    <n v="0"/>
    <x v="0"/>
    <n v="2532"/>
    <n v="4890.3"/>
    <n v="316.64"/>
    <n v="84.39"/>
    <n v="3.8"/>
    <n v="0"/>
  </r>
  <r>
    <n v="202212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2"/>
    <x v="34"/>
    <s v="生产部"/>
    <s v="主任级以下"/>
    <s v="DF-2916"/>
    <s v="质检员"/>
    <s v="2019/03/19"/>
    <s v="计时工人"/>
    <x v="0"/>
    <n v="2320"/>
    <n v="7920.92"/>
    <n v="316.64"/>
    <n v="84.39"/>
    <n v="3.8"/>
    <n v="0"/>
  </r>
  <r>
    <n v="202212"/>
    <x v="37"/>
    <s v="研发部"/>
    <s v="主任级以下"/>
    <s v="DF-2930"/>
    <s v="机械工程师"/>
    <s v="2019/04/22"/>
    <n v="0"/>
    <x v="0"/>
    <n v="4536"/>
    <n v="10474.799999999999"/>
    <n v="316.64"/>
    <n v="84.39"/>
    <n v="3.8"/>
    <n v="300"/>
  </r>
  <r>
    <n v="202212"/>
    <x v="38"/>
    <s v="售后服务部"/>
    <s v="主任级以下"/>
    <s v="DF-2931"/>
    <s v="机械服务安装技师"/>
    <s v="2019/04/23"/>
    <n v="0"/>
    <x v="0"/>
    <n v="2363"/>
    <n v="6520.38"/>
    <n v="316.64"/>
    <n v="84.39"/>
    <n v="3.8"/>
    <n v="0"/>
  </r>
  <r>
    <n v="202212"/>
    <x v="39"/>
    <s v="生产部"/>
    <s v="主任级以下"/>
    <s v="DF-2932"/>
    <s v="仓库文员"/>
    <s v="2019/04/24"/>
    <s v="计时工人"/>
    <x v="0"/>
    <n v="1900"/>
    <n v="4334.7"/>
    <n v="316.64"/>
    <n v="84.39"/>
    <n v="3.8"/>
    <n v="0"/>
  </r>
  <r>
    <n v="202212"/>
    <x v="42"/>
    <s v="物控部"/>
    <s v="主任级以下"/>
    <s v="DF-2960"/>
    <s v="计划专员"/>
    <s v="2019/06/24"/>
    <n v="0"/>
    <x v="0"/>
    <n v="1958"/>
    <n v="4906.3500000000004"/>
    <n v="316.64"/>
    <n v="84.39"/>
    <n v="3.8"/>
    <n v="0"/>
  </r>
  <r>
    <n v="202212"/>
    <x v="44"/>
    <s v="售后服务部"/>
    <s v="主任级以下"/>
    <s v="DF-2974"/>
    <s v="电气服务安装技师"/>
    <s v="2019/07/16"/>
    <n v="0"/>
    <x v="0"/>
    <n v="2993"/>
    <n v="7450.43"/>
    <n v="316.64"/>
    <n v="84.39"/>
    <n v="3.8"/>
    <n v="0"/>
  </r>
  <r>
    <n v="202212"/>
    <x v="45"/>
    <s v="售后服务部"/>
    <s v="主任级以下"/>
    <s v="DF-2986"/>
    <s v="初级电气安装服务技师"/>
    <s v="2019/07/30"/>
    <n v="0"/>
    <x v="0"/>
    <n v="2475"/>
    <n v="6162.72"/>
    <n v="316.64"/>
    <n v="84.39"/>
    <n v="3.8"/>
    <n v="0"/>
  </r>
  <r>
    <n v="202212"/>
    <x v="47"/>
    <s v="售后服务部"/>
    <s v="主任级以下"/>
    <s v="DF-3021"/>
    <s v="电气服务工程师"/>
    <s v="2019/10/10"/>
    <n v="0"/>
    <x v="0"/>
    <n v="4937"/>
    <n v="15807.17"/>
    <n v="316.64"/>
    <n v="84.39"/>
    <n v="3.8"/>
    <n v="350"/>
  </r>
  <r>
    <n v="202212"/>
    <x v="48"/>
    <s v="物控部"/>
    <s v="经理"/>
    <s v="DF-3062"/>
    <s v="采购经理"/>
    <s v="2019/12/12"/>
    <n v="0"/>
    <x v="0"/>
    <n v="5200"/>
    <n v="10975.8"/>
    <n v="316.64"/>
    <n v="84.39"/>
    <n v="3.8"/>
    <n v="520"/>
  </r>
  <r>
    <n v="20221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12"/>
    <x v="50"/>
    <s v="生产部"/>
    <s v="主任级以下"/>
    <s v="DF-3077"/>
    <s v="安全环保专员"/>
    <s v="2020/02/10"/>
    <n v="0"/>
    <x v="0"/>
    <n v="2240"/>
    <n v="6389.2"/>
    <n v="316.64"/>
    <n v="84.39"/>
    <n v="3.8"/>
    <n v="0"/>
  </r>
  <r>
    <n v="202212"/>
    <x v="51"/>
    <s v="售后服务部"/>
    <s v="主任级以下"/>
    <s v="DF-3080"/>
    <s v="项目工程师"/>
    <s v="2020/03/11"/>
    <n v="0"/>
    <x v="0"/>
    <n v="4700"/>
    <n v="12498"/>
    <n v="316.64"/>
    <n v="84.39"/>
    <n v="3.8"/>
    <n v="475"/>
  </r>
  <r>
    <n v="202212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2"/>
    <x v="53"/>
    <s v="研发部"/>
    <s v="主任级以下"/>
    <s v="DF-3087"/>
    <s v="软件工程师"/>
    <s v="2020/03/18"/>
    <n v="0"/>
    <x v="0"/>
    <n v="4536"/>
    <n v="9991.61"/>
    <n v="316.64"/>
    <n v="84.39"/>
    <n v="3.8"/>
    <n v="500"/>
  </r>
  <r>
    <n v="202212"/>
    <x v="54"/>
    <s v="售后服务部"/>
    <s v="主任级以下"/>
    <s v="DF-3104"/>
    <s v="机械服务工程师"/>
    <s v="2020/04/01"/>
    <n v="0"/>
    <x v="0"/>
    <n v="3440"/>
    <n v="8814.31"/>
    <n v="316.64"/>
    <n v="84.39"/>
    <n v="3.8"/>
    <n v="500"/>
  </r>
  <r>
    <n v="202212"/>
    <x v="55"/>
    <s v="研发部"/>
    <s v="主任级以下"/>
    <s v="DF-3109"/>
    <s v="初级机械工程师"/>
    <s v="2020/04/08"/>
    <n v="0"/>
    <x v="0"/>
    <n v="3326"/>
    <n v="7522.6"/>
    <n v="316.64"/>
    <n v="84.39"/>
    <n v="3.8"/>
    <n v="0"/>
  </r>
  <r>
    <n v="202212"/>
    <x v="56"/>
    <s v="销售部"/>
    <s v="主任级以下"/>
    <s v="DF-3110"/>
    <s v="区域销售经理"/>
    <s v="2020/04/09"/>
    <n v="0"/>
    <x v="0"/>
    <n v="3500"/>
    <n v="9200.69"/>
    <n v="316.64"/>
    <n v="84.39"/>
    <n v="3.8"/>
    <n v="0"/>
  </r>
  <r>
    <n v="202212"/>
    <x v="58"/>
    <s v="售后服务部"/>
    <s v="主任级以下"/>
    <s v="DF-3135"/>
    <s v="机械服务助理工程师"/>
    <s v="2020/07/01"/>
    <n v="0"/>
    <x v="0"/>
    <n v="2138"/>
    <n v="4457.5600000000004"/>
    <n v="316.64"/>
    <n v="84.39"/>
    <n v="3.8"/>
    <n v="0"/>
  </r>
  <r>
    <n v="202212"/>
    <x v="59"/>
    <s v="售后服务部"/>
    <s v="主任级以下"/>
    <s v="DF-3136"/>
    <s v="电气服务助理工程师"/>
    <s v="2020/07/27"/>
    <n v="0"/>
    <x v="0"/>
    <n v="2000"/>
    <n v="5347.98"/>
    <n v="316.64"/>
    <n v="84.39"/>
    <n v="3.8"/>
    <n v="0"/>
  </r>
  <r>
    <n v="202212"/>
    <x v="60"/>
    <s v="人力资源部"/>
    <s v="主任级以下"/>
    <s v="DF-3151"/>
    <s v="人力资源专员"/>
    <s v="2020/07/21"/>
    <n v="0"/>
    <x v="0"/>
    <n v="2400"/>
    <n v="6498.4"/>
    <n v="316.64"/>
    <n v="84.39"/>
    <n v="3.8"/>
    <n v="0"/>
  </r>
  <r>
    <n v="202212"/>
    <x v="61"/>
    <s v="售后服务部"/>
    <s v="主任级以下"/>
    <s v="DF-3152"/>
    <s v="软件工程师"/>
    <s v="2020/07/21"/>
    <n v="0"/>
    <x v="0"/>
    <n v="4572"/>
    <n v="9444"/>
    <n v="316.64"/>
    <n v="84.39"/>
    <n v="3.8"/>
    <n v="0"/>
  </r>
  <r>
    <n v="202212"/>
    <x v="62"/>
    <s v="人力资源部"/>
    <s v="经理级"/>
    <s v="DF-3170"/>
    <s v="人力资源经理"/>
    <s v="2020/08/24"/>
    <n v="0"/>
    <x v="0"/>
    <n v="5632"/>
    <n v="12484.5"/>
    <n v="316.64"/>
    <n v="84.39"/>
    <n v="3.8"/>
    <n v="95"/>
  </r>
  <r>
    <n v="202212"/>
    <x v="63"/>
    <s v="生产部"/>
    <s v="主任级以下"/>
    <s v="DF-3168"/>
    <s v="质检员"/>
    <s v="2020/08/20"/>
    <s v="计时工人"/>
    <x v="0"/>
    <n v="2132"/>
    <n v="6868.3"/>
    <n v="316.64"/>
    <n v="84.39"/>
    <n v="3.8"/>
    <n v="0"/>
  </r>
  <r>
    <n v="202212"/>
    <x v="64"/>
    <s v="售后服务部"/>
    <s v="主任级以下"/>
    <s v="DF-2891"/>
    <s v="售后服务工程师"/>
    <s v="2020/08/15"/>
    <n v="0"/>
    <x v="0"/>
    <n v="7881"/>
    <n v="18155.96"/>
    <n v="316.64"/>
    <n v="84.39"/>
    <n v="3.8"/>
    <n v="0"/>
  </r>
  <r>
    <n v="20221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2"/>
    <x v="66"/>
    <s v="售后服务部"/>
    <s v="主任级以下"/>
    <s v="DF-3158"/>
    <s v="机械服务工程师"/>
    <s v="2020/08/03"/>
    <n v="0"/>
    <x v="0"/>
    <n v="2723"/>
    <n v="7139.56"/>
    <n v="316.64"/>
    <n v="84.39"/>
    <n v="3.8"/>
    <n v="0"/>
  </r>
  <r>
    <n v="202212"/>
    <x v="68"/>
    <s v="研发部"/>
    <s v="主任级以下"/>
    <s v="DF-3155"/>
    <s v="资料管理员"/>
    <s v="2020/08/03"/>
    <n v="0"/>
    <x v="0"/>
    <n v="1900"/>
    <n v="14221.6"/>
    <n v="316.64"/>
    <n v="84.39"/>
    <n v="3.8"/>
    <n v="0"/>
  </r>
  <r>
    <n v="202212"/>
    <x v="70"/>
    <s v="销售部"/>
    <s v="经理"/>
    <s v="DF-3184"/>
    <s v="销售支持经理"/>
    <d v="2010-11-22T00:00:00"/>
    <n v="0"/>
    <x v="0"/>
    <n v="4048"/>
    <n v="17269.22"/>
    <n v="316.64"/>
    <n v="84.39"/>
    <n v="3.8"/>
    <n v="1000"/>
  </r>
  <r>
    <n v="20221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12"/>
    <x v="72"/>
    <s v="物控部"/>
    <s v="主任级以下"/>
    <s v="DF-3195"/>
    <s v="采购专员"/>
    <s v="2020/10/26"/>
    <n v="0"/>
    <x v="0"/>
    <n v="2200"/>
    <n v="6101.23"/>
    <n v="316.64"/>
    <n v="84.39"/>
    <n v="3.8"/>
    <n v="0"/>
  </r>
  <r>
    <n v="202212"/>
    <x v="74"/>
    <s v="物控部"/>
    <s v="主任级以下"/>
    <s v="DF-3201"/>
    <s v="采购专员"/>
    <s v="2020/11/02"/>
    <n v="0"/>
    <x v="0"/>
    <n v="2200"/>
    <n v="4677.83"/>
    <n v="316.64"/>
    <n v="84.39"/>
    <n v="3.8"/>
    <n v="0"/>
  </r>
  <r>
    <n v="202212"/>
    <x v="75"/>
    <s v="售后服务部"/>
    <s v="主任级以下"/>
    <s v="DF-3207"/>
    <s v="培训主管"/>
    <s v="2020/11/09"/>
    <n v="0"/>
    <x v="0"/>
    <n v="4748"/>
    <n v="11799.4"/>
    <n v="316.64"/>
    <n v="84.39"/>
    <n v="3.8"/>
    <n v="1266"/>
  </r>
  <r>
    <n v="202212"/>
    <x v="76"/>
    <s v="销售部"/>
    <s v="主任级以下"/>
    <s v="DF-3208"/>
    <s v="高级物流专员"/>
    <s v="2020/11/09"/>
    <n v="0"/>
    <x v="0"/>
    <n v="2760"/>
    <n v="10225.26"/>
    <n v="316.64"/>
    <n v="84.39"/>
    <n v="3.8"/>
    <n v="0"/>
  </r>
  <r>
    <n v="202212"/>
    <x v="79"/>
    <s v="售后服务部"/>
    <s v="主任级以下"/>
    <s v="DF-3213"/>
    <s v="电气服务工程师（上海）"/>
    <s v="2020/11/16"/>
    <n v="0"/>
    <x v="0"/>
    <n v="4208"/>
    <n v="11672.17"/>
    <n v="0"/>
    <n v="0"/>
    <n v="0"/>
    <n v="0"/>
  </r>
  <r>
    <n v="202212"/>
    <x v="80"/>
    <s v="研发部"/>
    <s v="主任级以下"/>
    <s v="DF-3214"/>
    <s v="机械工程师"/>
    <s v="2020/11/16"/>
    <n v="0"/>
    <x v="0"/>
    <n v="4050"/>
    <n v="9540.2099999999991"/>
    <n v="316.64"/>
    <n v="84.39"/>
    <n v="3.8"/>
    <n v="0"/>
  </r>
  <r>
    <n v="202212"/>
    <x v="81"/>
    <s v="物控部"/>
    <s v="主任级以下"/>
    <s v="DF-3215"/>
    <s v="采购专员"/>
    <s v="2020/11/16"/>
    <n v="0"/>
    <x v="0"/>
    <n v="2640"/>
    <n v="5376.93"/>
    <n v="316.64"/>
    <n v="84.39"/>
    <n v="3.8"/>
    <n v="330"/>
  </r>
  <r>
    <n v="202212"/>
    <x v="82"/>
    <s v="生产部"/>
    <s v="主任级以下"/>
    <s v="DF-2619"/>
    <s v="生产调度专员"/>
    <s v="2017/12/01"/>
    <s v="计时工人"/>
    <x v="0"/>
    <n v="2422"/>
    <n v="6494.8"/>
    <n v="316.64"/>
    <n v="84.39"/>
    <n v="3.8"/>
    <n v="0"/>
  </r>
  <r>
    <n v="202212"/>
    <x v="83"/>
    <s v="生产部"/>
    <s v="主任级以下"/>
    <s v="DF-3233"/>
    <s v="质检员"/>
    <s v="2020/12/29"/>
    <s v="计时工人"/>
    <x v="0"/>
    <n v="2320"/>
    <n v="7795.79"/>
    <n v="316.64"/>
    <n v="84.39"/>
    <n v="3.8"/>
    <n v="0"/>
  </r>
  <r>
    <n v="202212"/>
    <x v="84"/>
    <s v="售后服务部"/>
    <s v="主任级以下"/>
    <s v="DF-3234"/>
    <s v="电气服务助理工程师"/>
    <d v="2020-08-03T00:00:00"/>
    <n v="0"/>
    <x v="0"/>
    <n v="2138"/>
    <n v="5459.46"/>
    <n v="316.64"/>
    <n v="84.39"/>
    <n v="3.8"/>
    <n v="0"/>
  </r>
  <r>
    <n v="202212"/>
    <x v="85"/>
    <s v="研发部"/>
    <s v="主任级以下"/>
    <s v="DF-3230"/>
    <s v="机械助理工程师"/>
    <s v="2020/12/23"/>
    <n v="0"/>
    <x v="0"/>
    <n v="2723"/>
    <n v="4872.1000000000004"/>
    <n v="316.64"/>
    <n v="84.39"/>
    <n v="3.8"/>
    <n v="0"/>
  </r>
  <r>
    <n v="202212"/>
    <x v="86"/>
    <s v="人力资源部"/>
    <s v="主任级以下"/>
    <s v="DF-3224"/>
    <s v="ABAP工程师"/>
    <s v="2020/12/10"/>
    <n v="0"/>
    <x v="0"/>
    <n v="4640"/>
    <n v="11448"/>
    <n v="316.64"/>
    <n v="84.39"/>
    <n v="3.8"/>
    <n v="500"/>
  </r>
  <r>
    <n v="202212"/>
    <x v="87"/>
    <s v="售后服务部"/>
    <s v="主任级以下"/>
    <s v="DF-3223"/>
    <s v="电气服务工程师（成都）"/>
    <s v="2020/12/10"/>
    <n v="0"/>
    <x v="0"/>
    <n v="3668"/>
    <n v="7764.97"/>
    <n v="0"/>
    <n v="0"/>
    <n v="0"/>
    <n v="0"/>
  </r>
  <r>
    <n v="202212"/>
    <x v="89"/>
    <s v="售后服务部"/>
    <s v="主任级以下"/>
    <s v="DF-3239"/>
    <s v="机械服务助理工程师"/>
    <s v="2021/01/04"/>
    <n v="0"/>
    <x v="0"/>
    <n v="1913"/>
    <n v="3234.21"/>
    <n v="316.64"/>
    <n v="84.39"/>
    <n v="3.8"/>
    <n v="0"/>
  </r>
  <r>
    <n v="202212"/>
    <x v="90"/>
    <s v="售后服务部"/>
    <s v="主任级以下"/>
    <s v="DF-3237"/>
    <s v="电气服务工程师（上海）"/>
    <s v="2021/01/04"/>
    <n v="0"/>
    <x v="0"/>
    <n v="4748"/>
    <n v="11295.83"/>
    <n v="340"/>
    <n v="106.25"/>
    <n v="21.25"/>
    <n v="600"/>
  </r>
  <r>
    <n v="202212"/>
    <x v="91"/>
    <s v="物控部"/>
    <s v="主任级以下"/>
    <s v="DF-3236"/>
    <s v="战略采购"/>
    <s v="2021/01/04"/>
    <n v="0"/>
    <x v="0"/>
    <n v="3212"/>
    <n v="8215.7000000000007"/>
    <n v="316.64"/>
    <n v="84.39"/>
    <n v="3.8"/>
    <n v="0"/>
  </r>
  <r>
    <n v="202212"/>
    <x v="92"/>
    <s v="人力资源部"/>
    <s v="主任级以下"/>
    <s v="DF-3256"/>
    <s v="商务司机"/>
    <s v="2021/02/03"/>
    <n v="0"/>
    <x v="0"/>
    <n v="1900"/>
    <n v="4750.2"/>
    <n v="316.64"/>
    <n v="84.39"/>
    <n v="3.8"/>
    <n v="0"/>
  </r>
  <r>
    <n v="202212"/>
    <x v="93"/>
    <s v="生产部"/>
    <s v="主任级以下"/>
    <s v="DF-3298"/>
    <s v="质检员"/>
    <s v="2021/03/26"/>
    <s v="计时工人"/>
    <x v="0"/>
    <n v="2120"/>
    <n v="6094.86"/>
    <n v="316.64"/>
    <n v="84.39"/>
    <n v="3.8"/>
    <n v="0"/>
  </r>
  <r>
    <n v="202212"/>
    <x v="94"/>
    <s v="人力资源部"/>
    <s v="主任级以下"/>
    <s v="DF-3268"/>
    <s v="行政专员"/>
    <s v="2021/03/01"/>
    <n v="0"/>
    <x v="0"/>
    <n v="1940"/>
    <n v="5153.22"/>
    <n v="316.64"/>
    <n v="84.39"/>
    <n v="3.8"/>
    <n v="250"/>
  </r>
  <r>
    <n v="202212"/>
    <x v="95"/>
    <s v="售后服务部"/>
    <s v="主任级"/>
    <s v="DF-3269"/>
    <s v="服务调度主管"/>
    <s v="2021/03/01"/>
    <n v="0"/>
    <x v="0"/>
    <n v="3210"/>
    <n v="18482.599999999999"/>
    <n v="316.64"/>
    <n v="84.39"/>
    <n v="3.8"/>
    <n v="0"/>
  </r>
  <r>
    <n v="202212"/>
    <x v="96"/>
    <s v="生产部"/>
    <s v="主任级以下"/>
    <s v="DF-3270"/>
    <s v="质检员"/>
    <s v="2021/03/01"/>
    <s v="计时工人"/>
    <x v="0"/>
    <n v="2120"/>
    <n v="4605.87"/>
    <n v="316.64"/>
    <n v="84.39"/>
    <n v="3.8"/>
    <n v="0"/>
  </r>
  <r>
    <n v="202212"/>
    <x v="98"/>
    <s v="财务部"/>
    <s v="经理级"/>
    <s v="DF-3322"/>
    <s v="财务经理"/>
    <s v="2021/04/19"/>
    <n v="0"/>
    <x v="0"/>
    <n v="7600"/>
    <n v="17351.2"/>
    <n v="316.64"/>
    <n v="84.39"/>
    <n v="3.8"/>
    <n v="500"/>
  </r>
  <r>
    <n v="202212"/>
    <x v="100"/>
    <s v="售后服务部"/>
    <s v="主任级以下"/>
    <s v="DF-3312"/>
    <s v="商务专员"/>
    <s v="2021/04/09"/>
    <n v="0"/>
    <x v="0"/>
    <n v="2400"/>
    <n v="4445"/>
    <n v="0"/>
    <n v="0"/>
    <n v="0"/>
    <n v="0"/>
  </r>
  <r>
    <n v="202212"/>
    <x v="101"/>
    <s v="物控部"/>
    <s v="主任级以下"/>
    <s v="DF-3307"/>
    <s v="采购文员"/>
    <s v="2021/04/06"/>
    <n v="0"/>
    <x v="0"/>
    <n v="1980"/>
    <n v="4435.71"/>
    <n v="316.64"/>
    <n v="84.39"/>
    <n v="3.8"/>
    <n v="0"/>
  </r>
  <r>
    <n v="202212"/>
    <x v="102"/>
    <s v="物控部"/>
    <s v="主任级以下"/>
    <s v="DF-3356"/>
    <s v="战略采购"/>
    <s v="2021/05/28"/>
    <n v="0"/>
    <x v="0"/>
    <n v="3800"/>
    <n v="8383.33"/>
    <n v="316.64"/>
    <n v="84.39"/>
    <n v="3.8"/>
    <n v="0"/>
  </r>
  <r>
    <n v="202212"/>
    <x v="104"/>
    <s v="售后服务部"/>
    <s v="主任级以下"/>
    <s v="DF-3338"/>
    <s v="机械服务工程师（成都）"/>
    <s v="2021/05/10"/>
    <n v="0"/>
    <x v="0"/>
    <n v="3128"/>
    <n v="6123.07"/>
    <n v="0"/>
    <n v="0"/>
    <n v="0"/>
    <n v="0"/>
  </r>
  <r>
    <n v="202212"/>
    <x v="105"/>
    <s v="销售部"/>
    <s v="主任级以下"/>
    <s v="DF-3340"/>
    <s v="市场专员"/>
    <s v="2021/05/10"/>
    <n v="0"/>
    <x v="0"/>
    <n v="2760"/>
    <n v="8911.51"/>
    <n v="316.64"/>
    <n v="84.39"/>
    <n v="3.8"/>
    <n v="0"/>
  </r>
  <r>
    <n v="202212"/>
    <x v="106"/>
    <s v="生产部"/>
    <s v="主任级以下"/>
    <s v="DF-3336"/>
    <s v="生产文员"/>
    <s v="2021/05/07"/>
    <n v="0"/>
    <x v="0"/>
    <n v="1900"/>
    <n v="3600.03"/>
    <n v="316.64"/>
    <n v="84.39"/>
    <n v="3.8"/>
    <n v="0"/>
  </r>
  <r>
    <n v="202212"/>
    <x v="107"/>
    <s v="核价管理部"/>
    <s v="主任级"/>
    <s v="DF-3357"/>
    <s v="核价主管"/>
    <s v="2021/06/01"/>
    <n v="0"/>
    <x v="0"/>
    <n v="3850"/>
    <n v="8258.6"/>
    <n v="316.64"/>
    <n v="84.39"/>
    <n v="3.8"/>
    <n v="95"/>
  </r>
  <r>
    <n v="202212"/>
    <x v="108"/>
    <s v="人力资源部"/>
    <s v="主任级以下"/>
    <s v="DF-3362"/>
    <s v="人力资源专员"/>
    <s v="2021/06/03"/>
    <n v="0"/>
    <x v="0"/>
    <n v="2090"/>
    <n v="5766.2"/>
    <n v="316.64"/>
    <n v="84.39"/>
    <n v="3.8"/>
    <n v="0"/>
  </r>
  <r>
    <n v="202212"/>
    <x v="109"/>
    <s v="售后服务部"/>
    <s v="主任级以下"/>
    <s v="DF-3369"/>
    <s v="机械服务工程师"/>
    <s v="2021/06/08"/>
    <n v="0"/>
    <x v="0"/>
    <n v="4344"/>
    <n v="8106.45"/>
    <n v="0"/>
    <n v="0"/>
    <n v="0"/>
    <n v="0"/>
  </r>
  <r>
    <n v="202212"/>
    <x v="110"/>
    <s v="售后服务部"/>
    <s v="主任级以下"/>
    <s v="DF-3360"/>
    <s v="现场装配技师"/>
    <s v="2021/06/03"/>
    <n v="0"/>
    <x v="0"/>
    <n v="2332"/>
    <n v="6585.26"/>
    <n v="316.64"/>
    <n v="84.39"/>
    <n v="3.8"/>
    <n v="0"/>
  </r>
  <r>
    <n v="202212"/>
    <x v="111"/>
    <s v="物控部"/>
    <s v="主任级以下"/>
    <s v="DF-3388"/>
    <s v="采购专员"/>
    <s v="2021/06/25"/>
    <n v="0"/>
    <x v="0"/>
    <n v="2312"/>
    <n v="6326.49"/>
    <n v="316.64"/>
    <n v="84.39"/>
    <n v="3.8"/>
    <n v="0"/>
  </r>
  <r>
    <n v="202212"/>
    <x v="113"/>
    <s v="研发部"/>
    <s v="主任级以下"/>
    <s v="DF-3367"/>
    <s v="机械工程师"/>
    <s v="2021/06/07"/>
    <n v="0"/>
    <x v="0"/>
    <n v="3471"/>
    <n v="8188.5"/>
    <n v="316.64"/>
    <n v="84.39"/>
    <n v="3.8"/>
    <n v="0"/>
  </r>
  <r>
    <n v="202212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2"/>
    <x v="135"/>
    <s v="核价管理部"/>
    <s v="主任级以下"/>
    <s v="DF-3401"/>
    <s v="核价专员"/>
    <s v="2021/07/06"/>
    <n v="0"/>
    <x v="0"/>
    <n v="2642"/>
    <n v="5853.61"/>
    <n v="316.64"/>
    <n v="84.39"/>
    <n v="3.8"/>
    <n v="0"/>
  </r>
  <r>
    <n v="202212"/>
    <x v="136"/>
    <s v="生产部"/>
    <s v="主任级以下"/>
    <s v="DF-3399"/>
    <s v="质检员"/>
    <s v="2021/07/02"/>
    <s v="计时工人"/>
    <x v="0"/>
    <n v="2120"/>
    <n v="6101.51"/>
    <n v="316.64"/>
    <n v="84.39"/>
    <n v="3.8"/>
    <n v="0"/>
  </r>
  <r>
    <n v="202212"/>
    <x v="137"/>
    <s v="核价管理部"/>
    <s v="主任级以下"/>
    <s v="DF-3478"/>
    <s v="核价工程师"/>
    <s v="2021/08/23"/>
    <n v="0"/>
    <x v="0"/>
    <n v="4800"/>
    <n v="11942.6"/>
    <n v="316.64"/>
    <n v="84.39"/>
    <n v="3.8"/>
    <n v="0"/>
  </r>
  <r>
    <n v="202212"/>
    <x v="138"/>
    <s v="售后服务部"/>
    <s v="主任级以下"/>
    <s v="DF-3479"/>
    <s v="软件工程师储备生"/>
    <s v="2021/08/23"/>
    <n v="0"/>
    <x v="0"/>
    <n v="1900"/>
    <n v="5776.66"/>
    <n v="316.64"/>
    <n v="84.39"/>
    <n v="3.8"/>
    <n v="0"/>
  </r>
  <r>
    <n v="202212"/>
    <x v="139"/>
    <s v="研发部"/>
    <s v="主任级以下"/>
    <s v="DF-3472"/>
    <s v="电气工程师"/>
    <s v="2021/08/17"/>
    <n v="0"/>
    <x v="0"/>
    <n v="4738"/>
    <n v="10668.1"/>
    <n v="316.64"/>
    <n v="84.39"/>
    <n v="3.8"/>
    <n v="0"/>
  </r>
  <r>
    <n v="202212"/>
    <x v="140"/>
    <s v="销售部"/>
    <s v="主任级以下"/>
    <s v="DF-3471"/>
    <s v="进口专员"/>
    <s v="2021/08/16"/>
    <n v="0"/>
    <x v="0"/>
    <n v="2532"/>
    <n v="8448.43"/>
    <n v="316.64"/>
    <n v="84.39"/>
    <n v="3.8"/>
    <n v="0"/>
  </r>
  <r>
    <n v="202212"/>
    <x v="141"/>
    <s v="生产部"/>
    <s v="主任级以下"/>
    <s v="DF-3469"/>
    <s v="质检员"/>
    <s v="2021/08/12"/>
    <s v="计时工人"/>
    <x v="0"/>
    <n v="2120"/>
    <n v="6727.36"/>
    <n v="316.64"/>
    <n v="84.39"/>
    <n v="3.8"/>
    <n v="0"/>
  </r>
  <r>
    <n v="202212"/>
    <x v="142"/>
    <s v="生产部"/>
    <s v="主任级以下"/>
    <s v="DF-3466"/>
    <s v="质检员"/>
    <s v="2021/08/11"/>
    <s v="计时工人"/>
    <x v="0"/>
    <n v="2120"/>
    <n v="5928.11"/>
    <n v="316.64"/>
    <n v="84.39"/>
    <n v="3.8"/>
    <n v="0"/>
  </r>
  <r>
    <n v="202212"/>
    <x v="154"/>
    <s v="研发部"/>
    <s v="主任级以下"/>
    <s v="DF-3495"/>
    <s v="电气工程师"/>
    <s v="2021/09/07"/>
    <n v="0"/>
    <x v="0"/>
    <n v="3730"/>
    <n v="8478.1"/>
    <n v="316.64"/>
    <n v="84.39"/>
    <n v="3.8"/>
    <n v="95"/>
  </r>
  <r>
    <n v="202212"/>
    <x v="155"/>
    <s v="研发部"/>
    <s v="主任级以下"/>
    <s v="DF-3496"/>
    <s v="机械工程师"/>
    <s v="2021/09/09"/>
    <n v="0"/>
    <x v="0"/>
    <n v="3326"/>
    <n v="7751.2"/>
    <n v="316.64"/>
    <n v="84.39"/>
    <n v="3.8"/>
    <n v="0"/>
  </r>
  <r>
    <n v="202212"/>
    <x v="156"/>
    <s v="研发部"/>
    <s v="主任级以下"/>
    <s v="DF-3500"/>
    <s v="电气工程师"/>
    <s v="2021/09/13"/>
    <n v="0"/>
    <x v="0"/>
    <n v="4738"/>
    <n v="10941.5"/>
    <n v="316.64"/>
    <n v="84.39"/>
    <n v="3.8"/>
    <n v="0"/>
  </r>
  <r>
    <n v="202212"/>
    <x v="157"/>
    <s v="研发部"/>
    <s v="主任级以下"/>
    <s v="DF-3501"/>
    <s v="机械工程师"/>
    <s v="2021/09/13"/>
    <n v="0"/>
    <x v="0"/>
    <n v="3730"/>
    <n v="8629.6"/>
    <n v="316.64"/>
    <n v="84.39"/>
    <n v="3.8"/>
    <n v="100"/>
  </r>
  <r>
    <n v="202212"/>
    <x v="161"/>
    <s v="物控部"/>
    <s v="主任级以下"/>
    <s v="DF-2615"/>
    <s v="计划主管"/>
    <s v="2021/10/13"/>
    <n v="0"/>
    <x v="0"/>
    <n v="3181"/>
    <n v="7226"/>
    <n v="316.64"/>
    <n v="84.39"/>
    <n v="3.8"/>
    <n v="0"/>
  </r>
  <r>
    <n v="202212"/>
    <x v="163"/>
    <s v="研发部"/>
    <s v="主任级以下"/>
    <s v="DF-3564"/>
    <s v="PLM专员"/>
    <s v="2021/11/22"/>
    <n v="0"/>
    <x v="0"/>
    <n v="2311"/>
    <n v="5368.83"/>
    <n v="316.64"/>
    <n v="84.39"/>
    <n v="3.8"/>
    <n v="0"/>
  </r>
  <r>
    <n v="202212"/>
    <x v="164"/>
    <s v="总经办"/>
    <s v="主任级以下"/>
    <s v="DF-3566"/>
    <s v="外事翻译专员"/>
    <s v="2021/11/22"/>
    <n v="0"/>
    <x v="0"/>
    <n v="2642"/>
    <n v="6691.43"/>
    <n v="316.64"/>
    <n v="84.39"/>
    <n v="3.8"/>
    <n v="0"/>
  </r>
  <r>
    <n v="202212"/>
    <x v="166"/>
    <s v="销售部"/>
    <s v="主任级以下"/>
    <s v="DF-3574"/>
    <s v="销售经理"/>
    <s v="2021/12/22"/>
    <n v="0"/>
    <x v="0"/>
    <n v="3850"/>
    <n v="11085"/>
    <n v="316.64"/>
    <n v="84.39"/>
    <n v="3.8"/>
    <n v="0"/>
  </r>
  <r>
    <n v="202212"/>
    <x v="167"/>
    <s v="生产部"/>
    <s v="主任级以下"/>
    <s v="DF-3569"/>
    <s v="售后仓管"/>
    <s v="2021/12/01"/>
    <n v="0"/>
    <x v="0"/>
    <n v="1900"/>
    <n v="4372.2"/>
    <n v="316.64"/>
    <n v="84.39"/>
    <n v="3.8"/>
    <n v="0"/>
  </r>
  <r>
    <n v="202212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2"/>
    <x v="172"/>
    <s v="生产部"/>
    <s v="主任级以下"/>
    <s v="DF-2438"/>
    <s v="仓库主管"/>
    <s v="2017/06/16"/>
    <n v="0"/>
    <x v="0"/>
    <n v="2970"/>
    <n v="7990.4"/>
    <n v="316.64"/>
    <n v="84.39"/>
    <n v="3.8"/>
    <n v="300"/>
  </r>
  <r>
    <n v="202212"/>
    <x v="241"/>
    <s v="销售部"/>
    <s v="总监级"/>
    <s v="DF-3591"/>
    <s v="区域销售总监"/>
    <s v="2022/04/24"/>
    <n v="0"/>
    <x v="0"/>
    <n v="5500"/>
    <n v="15661.4"/>
    <n v="316.64"/>
    <n v="84.39"/>
    <n v="3.8"/>
    <n v="0"/>
  </r>
  <r>
    <n v="202212"/>
    <x v="242"/>
    <s v="财务部"/>
    <s v="主任级以下"/>
    <s v="DF-3589"/>
    <s v="会计高级专员"/>
    <s v="2022/04/06"/>
    <n v="0"/>
    <x v="0"/>
    <n v="3214"/>
    <n v="7721.9"/>
    <n v="316.64"/>
    <n v="84.39"/>
    <n v="3.8"/>
    <n v="700"/>
  </r>
  <r>
    <n v="202212"/>
    <x v="243"/>
    <s v="研发部"/>
    <s v="主任级以下"/>
    <s v="DF-3589"/>
    <s v="软件助理工程师"/>
    <s v="2022/05/17"/>
    <n v="0"/>
    <x v="0"/>
    <n v="2520"/>
    <n v="5600.1"/>
    <n v="316.64"/>
    <n v="84.39"/>
    <n v="3.8"/>
    <n v="0"/>
  </r>
  <r>
    <n v="202212"/>
    <x v="249"/>
    <s v="销售部"/>
    <s v="主任级以下"/>
    <s v="DF-3620"/>
    <s v="区域销售经理"/>
    <s v="2022/06/02"/>
    <n v="0"/>
    <x v="0"/>
    <n v="3850"/>
    <n v="8291.4"/>
    <n v="316.64"/>
    <n v="84.39"/>
    <n v="3.8"/>
    <n v="0"/>
  </r>
  <r>
    <n v="202212"/>
    <x v="250"/>
    <s v="销售部"/>
    <s v="主任级以下"/>
    <s v="DF-3619"/>
    <s v="区域销售经理"/>
    <s v="2022/06/02"/>
    <n v="0"/>
    <x v="0"/>
    <n v="3850"/>
    <n v="8885"/>
    <n v="316.64"/>
    <n v="84.39"/>
    <n v="3.8"/>
    <n v="0"/>
  </r>
  <r>
    <n v="202212"/>
    <x v="251"/>
    <s v="生产部"/>
    <s v="主任级以下"/>
    <s v="DF-3635"/>
    <s v="质检员"/>
    <d v="2022-08-09T00:00:00"/>
    <s v="计时工人"/>
    <x v="0"/>
    <n v="2120"/>
    <n v="5527.23"/>
    <n v="316.64"/>
    <n v="84.39"/>
    <n v="3.8"/>
    <n v="0"/>
  </r>
  <r>
    <n v="202212"/>
    <x v="253"/>
    <s v="物控部"/>
    <s v="主任级以下"/>
    <s v="DF-3631"/>
    <s v="战略采购"/>
    <s v="2022/08/04"/>
    <n v="0"/>
    <x v="0"/>
    <n v="3181"/>
    <n v="6921.37"/>
    <n v="316.64"/>
    <n v="84.39"/>
    <n v="3.8"/>
    <n v="0"/>
  </r>
  <r>
    <n v="202212"/>
    <x v="261"/>
    <s v="生产部"/>
    <s v="经理级"/>
    <s v="DF-3661"/>
    <s v="品质经理"/>
    <s v="2022/09/22"/>
    <n v="0"/>
    <x v="0"/>
    <n v="5600"/>
    <n v="14084"/>
    <n v="316.64"/>
    <n v="84.39"/>
    <n v="3.8"/>
    <n v="0"/>
  </r>
  <r>
    <n v="202212"/>
    <x v="262"/>
    <s v="研发部"/>
    <s v="主任级以下"/>
    <s v="DF-3655"/>
    <s v="机械助理工程师"/>
    <s v="2022/09/19"/>
    <n v="0"/>
    <x v="0"/>
    <n v="2671"/>
    <n v="4835.76"/>
    <n v="316.64"/>
    <n v="84.39"/>
    <n v="3.8"/>
    <n v="0"/>
  </r>
  <r>
    <n v="202212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2"/>
    <x v="264"/>
    <s v="售后服务部"/>
    <s v="经理级"/>
    <s v="DF-3646"/>
    <s v="项目经理"/>
    <s v="2022/09/01"/>
    <n v="0"/>
    <x v="0"/>
    <n v="5000"/>
    <n v="13037.1"/>
    <n v="316.64"/>
    <n v="84.39"/>
    <n v="3.8"/>
    <n v="0"/>
  </r>
  <r>
    <n v="202212"/>
    <x v="271"/>
    <s v="售后服务部"/>
    <s v="主任级以下"/>
    <s v="DF-3674"/>
    <s v="项目专员"/>
    <s v="2022/10/20"/>
    <n v="0"/>
    <x v="0"/>
    <n v="2337"/>
    <n v="4690.6000000000004"/>
    <n v="316.64"/>
    <n v="84.39"/>
    <n v="3.8"/>
    <n v="0"/>
  </r>
  <r>
    <n v="202212"/>
    <x v="272"/>
    <s v="销售部"/>
    <s v="主任级以下"/>
    <s v="DF-3673"/>
    <s v="区域销售经理"/>
    <s v="2022/10/20"/>
    <n v="0"/>
    <x v="0"/>
    <n v="3850"/>
    <n v="5683"/>
    <n v="0"/>
    <n v="0"/>
    <n v="0"/>
    <n v="0"/>
  </r>
  <r>
    <n v="202212"/>
    <x v="276"/>
    <s v="研发部"/>
    <s v="主任级以下"/>
    <s v="DF-3685"/>
    <s v="软件工程师储备生"/>
    <d v="2022-11-21T00:00:00"/>
    <n v="0"/>
    <x v="0"/>
    <n v="1900"/>
    <n v="2746.22"/>
    <n v="480"/>
    <n v="84.39"/>
    <n v="12"/>
    <n v="0"/>
  </r>
  <r>
    <n v="202212"/>
    <x v="277"/>
    <s v="销售部"/>
    <s v="主任级以下"/>
    <s v="DF-3682"/>
    <s v="区域销售经理（南亚）"/>
    <s v="2022/11/14"/>
    <n v="0"/>
    <x v="0"/>
    <n v="5500"/>
    <n v="12237.09"/>
    <n v="316.64"/>
    <n v="84.39"/>
    <n v="3.8"/>
    <n v="0"/>
  </r>
  <r>
    <n v="202212"/>
    <x v="278"/>
    <s v="销售部"/>
    <s v="主任级以下"/>
    <s v="DF-3683"/>
    <s v="海外销售跟单"/>
    <d v="2022-11-14T00:00:00"/>
    <n v="0"/>
    <x v="0"/>
    <n v="2900"/>
    <n v="5847.01"/>
    <n v="316.64"/>
    <n v="84.39"/>
    <n v="3.8"/>
    <n v="0"/>
  </r>
  <r>
    <n v="202212"/>
    <x v="279"/>
    <s v="生产部"/>
    <s v="主任级以下"/>
    <s v="DF-3680"/>
    <s v="普工"/>
    <s v="2022/11/02"/>
    <n v="0"/>
    <x v="0"/>
    <n v="1900"/>
    <n v="3409.69"/>
    <n v="316.64"/>
    <n v="84.39"/>
    <n v="3.8"/>
    <n v="0"/>
  </r>
  <r>
    <n v="202212"/>
    <x v="281"/>
    <s v="销售部"/>
    <s v="主任级以下"/>
    <s v="DF-3690"/>
    <s v="区域销售经理（非洲）"/>
    <d v="2022-12-14T00:00:00"/>
    <n v="0"/>
    <x v="35"/>
    <n v="3850"/>
    <n v="4993.41"/>
    <n v="316.64"/>
    <n v="84.39"/>
    <n v="3.8"/>
    <n v="0"/>
  </r>
  <r>
    <n v="202212"/>
    <x v="282"/>
    <s v="生产部"/>
    <s v="主任级以下"/>
    <s v="DF-3691"/>
    <s v="质量主管"/>
    <s v="2022/12/14"/>
    <n v="0"/>
    <x v="35"/>
    <n v="4160"/>
    <n v="5394.35"/>
    <n v="316.64"/>
    <n v="84.39"/>
    <n v="3.8"/>
    <n v="0"/>
  </r>
  <r>
    <n v="202212"/>
    <x v="283"/>
    <s v="物控部"/>
    <s v="主任级以下"/>
    <s v="DF-3689"/>
    <s v="计划助理"/>
    <d v="2022-12-13T00:00:00"/>
    <n v="0"/>
    <x v="35"/>
    <n v="1900"/>
    <n v="1343.97"/>
    <n v="316.64"/>
    <n v="84.39"/>
    <n v="3.8"/>
    <n v="0"/>
  </r>
  <r>
    <n v="202212"/>
    <x v="284"/>
    <s v="售后服务部"/>
    <s v="主任级以下"/>
    <s v="DF-3687"/>
    <s v="电气服务工程师"/>
    <s v="2022/12/05"/>
    <n v="0"/>
    <x v="35"/>
    <n v="2500"/>
    <n v="3306.31"/>
    <n v="316.64"/>
    <n v="84.39"/>
    <n v="3.8"/>
    <n v="0"/>
  </r>
  <r>
    <n v="202212"/>
    <x v="168"/>
    <s v="售后服务部"/>
    <s v="主任级以下"/>
    <s v="DF-2695"/>
    <s v="现场装配技师"/>
    <s v="2018/03/15"/>
    <s v="计件+计时"/>
    <x v="0"/>
    <n v="2363"/>
    <n v="6438.9"/>
    <n v="316.64"/>
    <n v="84.39"/>
    <n v="3.8"/>
    <n v="0"/>
  </r>
  <r>
    <n v="202212"/>
    <x v="169"/>
    <s v="售后服务部"/>
    <s v="主任级以下"/>
    <s v="DF-2755"/>
    <s v="现场装配技师"/>
    <s v="2018/05/02"/>
    <s v="计件+计时"/>
    <x v="0"/>
    <n v="2363"/>
    <n v="5946.91"/>
    <n v="316.64"/>
    <n v="84.39"/>
    <n v="3.8"/>
    <n v="0"/>
  </r>
  <r>
    <n v="202212"/>
    <x v="170"/>
    <s v="售后服务部"/>
    <s v="主任级以下"/>
    <s v="DF-3139"/>
    <s v="现场装配技师"/>
    <s v="2020/07/01"/>
    <s v="计件+计时"/>
    <x v="0"/>
    <n v="2363"/>
    <n v="5820.4"/>
    <n v="316.64"/>
    <n v="84.39"/>
    <n v="3.8"/>
    <n v="0"/>
  </r>
  <r>
    <n v="202212"/>
    <x v="171"/>
    <s v="售后服务部"/>
    <s v="主任级以下"/>
    <s v="DF-2975"/>
    <s v="现场装配技师"/>
    <s v="2019/07/15"/>
    <s v="计件+计时"/>
    <x v="0"/>
    <n v="2363"/>
    <n v="6291.88"/>
    <n v="316.64"/>
    <n v="84.39"/>
    <n v="3.8"/>
    <n v="0"/>
  </r>
  <r>
    <n v="202212"/>
    <x v="173"/>
    <s v="生产部"/>
    <s v="主任级以下"/>
    <s v="DF-2614"/>
    <s v="仓管员"/>
    <s v="2017/11/27"/>
    <s v="计件工人"/>
    <x v="0"/>
    <n v="1900"/>
    <n v="5406.27"/>
    <n v="316.64"/>
    <n v="84.39"/>
    <n v="3.8"/>
    <n v="0"/>
  </r>
  <r>
    <n v="202212"/>
    <x v="174"/>
    <s v="生产部"/>
    <s v="主任级以下"/>
    <s v="DF-0354"/>
    <s v="装配电工班长"/>
    <s v="2006/10/21"/>
    <s v="计件工人"/>
    <x v="0"/>
    <n v="1900"/>
    <n v="8579.3799999999992"/>
    <n v="316.64"/>
    <n v="84.39"/>
    <n v="3.8"/>
    <n v="0"/>
  </r>
  <r>
    <n v="202212"/>
    <x v="176"/>
    <s v="生产部"/>
    <s v="主任级以下"/>
    <s v="DF-2363"/>
    <s v="装配钳工班长"/>
    <s v="2017/02/27"/>
    <s v="计件工人"/>
    <x v="0"/>
    <n v="1900"/>
    <n v="8554.76"/>
    <n v="316.64"/>
    <n v="84.39"/>
    <n v="3.8"/>
    <n v="0"/>
  </r>
  <r>
    <n v="202212"/>
    <x v="177"/>
    <s v="生产部"/>
    <s v="主任级以下"/>
    <s v="DF-2451"/>
    <s v="装配电工班长"/>
    <s v="2017/06/26"/>
    <s v="计件工人"/>
    <x v="0"/>
    <n v="1900"/>
    <n v="6715.82"/>
    <n v="316.64"/>
    <n v="84.39"/>
    <n v="3.8"/>
    <n v="0"/>
  </r>
  <r>
    <n v="202212"/>
    <x v="178"/>
    <s v="生产部"/>
    <s v="主任级以下"/>
    <s v="DF-2611"/>
    <s v="装配钳工"/>
    <s v="2017/11/22"/>
    <s v="计件工人"/>
    <x v="0"/>
    <n v="1900"/>
    <n v="6717.25"/>
    <n v="316.64"/>
    <n v="84.39"/>
    <n v="3.8"/>
    <n v="0"/>
  </r>
  <r>
    <n v="202212"/>
    <x v="179"/>
    <s v="生产部"/>
    <s v="主任级以下"/>
    <s v="DF-2736"/>
    <s v="装配钳工"/>
    <s v="2018/04/21"/>
    <s v="计件工人"/>
    <x v="0"/>
    <n v="1900"/>
    <n v="5371.85"/>
    <n v="316.64"/>
    <n v="84.39"/>
    <n v="3.8"/>
    <n v="0"/>
  </r>
  <r>
    <n v="202212"/>
    <x v="180"/>
    <s v="生产部"/>
    <s v="主任级以下"/>
    <s v="DF-2673"/>
    <s v="装配电工"/>
    <s v="2018/03/05"/>
    <s v="计件工人"/>
    <x v="0"/>
    <n v="1900"/>
    <n v="6204.05"/>
    <n v="316.64"/>
    <n v="84.39"/>
    <n v="3.8"/>
    <n v="0"/>
  </r>
  <r>
    <n v="202212"/>
    <x v="181"/>
    <s v="生产部"/>
    <s v="主任级以下"/>
    <s v="DF-2756"/>
    <s v="装配钳工"/>
    <s v="2018/05/02"/>
    <s v="计件工人"/>
    <x v="0"/>
    <n v="1900"/>
    <n v="10702.91"/>
    <n v="316.64"/>
    <n v="84.39"/>
    <n v="3.8"/>
    <n v="0"/>
  </r>
  <r>
    <n v="202212"/>
    <x v="182"/>
    <s v="生产部"/>
    <s v="主任级以下"/>
    <s v="DF-2786"/>
    <s v="装配钳工班长"/>
    <s v="2018/06/12"/>
    <s v="计件工人"/>
    <x v="0"/>
    <n v="1900"/>
    <n v="8265.83"/>
    <n v="316.64"/>
    <n v="84.39"/>
    <n v="3.8"/>
    <n v="0"/>
  </r>
  <r>
    <n v="202212"/>
    <x v="183"/>
    <s v="生产部"/>
    <s v="主任级以下"/>
    <s v="DF-2789"/>
    <s v="装配电工"/>
    <s v="2018/06/26"/>
    <s v="计件工人"/>
    <x v="0"/>
    <n v="1900"/>
    <n v="6586.08"/>
    <n v="316.64"/>
    <n v="84.39"/>
    <n v="3.8"/>
    <n v="0"/>
  </r>
  <r>
    <n v="202212"/>
    <x v="184"/>
    <s v="生产部"/>
    <s v="主任级以下"/>
    <s v="DF-2864"/>
    <s v="装配电工"/>
    <s v="2018/11/09"/>
    <s v="计件工人"/>
    <x v="0"/>
    <n v="1900"/>
    <n v="7195.19"/>
    <n v="316.64"/>
    <n v="84.39"/>
    <n v="3.8"/>
    <n v="0"/>
  </r>
  <r>
    <n v="202212"/>
    <x v="185"/>
    <s v="生产部"/>
    <s v="主任级以下"/>
    <s v="DF-2907"/>
    <s v="装配电工"/>
    <s v="2019/03/06"/>
    <s v="计件工人"/>
    <x v="0"/>
    <n v="1900"/>
    <n v="7602.48"/>
    <n v="316.64"/>
    <n v="84.39"/>
    <n v="3.8"/>
    <n v="0"/>
  </r>
  <r>
    <n v="202212"/>
    <x v="186"/>
    <s v="生产部"/>
    <s v="主任级以下"/>
    <s v="DF-2909"/>
    <s v="仓管员"/>
    <s v="2019/03/11"/>
    <s v="计件工人"/>
    <x v="0"/>
    <n v="1900"/>
    <n v="5786.76"/>
    <n v="316.64"/>
    <n v="84.39"/>
    <n v="3.8"/>
    <n v="0"/>
  </r>
  <r>
    <n v="202212"/>
    <x v="187"/>
    <s v="生产部"/>
    <s v="主任级以下"/>
    <s v="DF-2913"/>
    <s v="装配钳工班长"/>
    <s v="2019/03/14"/>
    <s v="计件工人"/>
    <x v="0"/>
    <n v="1900"/>
    <n v="6643.14"/>
    <n v="316.64"/>
    <n v="84.39"/>
    <n v="3.8"/>
    <n v="0"/>
  </r>
  <r>
    <n v="202212"/>
    <x v="188"/>
    <s v="生产部"/>
    <s v="主任级以下"/>
    <s v="DF-2940"/>
    <s v="仓管员"/>
    <s v="2019/05/14"/>
    <s v="计件工人"/>
    <x v="0"/>
    <n v="1900"/>
    <n v="4719.49"/>
    <n v="316.64"/>
    <n v="84.39"/>
    <n v="3.8"/>
    <n v="0"/>
  </r>
  <r>
    <n v="202212"/>
    <x v="189"/>
    <s v="生产部"/>
    <s v="主任级以下"/>
    <s v="DF-2970"/>
    <s v="装配电工"/>
    <s v="2019/07/02"/>
    <s v="计件工人"/>
    <x v="0"/>
    <n v="1900"/>
    <n v="5956.89"/>
    <n v="316.64"/>
    <n v="84.39"/>
    <n v="3.8"/>
    <n v="385"/>
  </r>
  <r>
    <n v="202212"/>
    <x v="190"/>
    <s v="生产部"/>
    <s v="主任级以下"/>
    <s v="DF-3052"/>
    <s v="装配电工"/>
    <s v="2019/11/15"/>
    <s v="计件工人"/>
    <x v="0"/>
    <n v="1900"/>
    <n v="5942.88"/>
    <n v="316.64"/>
    <n v="84.39"/>
    <n v="3.8"/>
    <n v="0"/>
  </r>
  <r>
    <n v="202212"/>
    <x v="191"/>
    <s v="生产部"/>
    <s v="主任级以下"/>
    <s v="DF-3076"/>
    <s v="装配电工"/>
    <s v="2020/02/24"/>
    <s v="计件工人"/>
    <x v="0"/>
    <n v="1900"/>
    <n v="6676.37"/>
    <n v="316.64"/>
    <n v="84.39"/>
    <n v="3.8"/>
    <n v="0"/>
  </r>
  <r>
    <n v="202212"/>
    <x v="192"/>
    <s v="生产部"/>
    <s v="主任级以下"/>
    <s v="DF-3121"/>
    <s v="仓管员"/>
    <s v="2020/05/08"/>
    <s v="计件工人"/>
    <x v="0"/>
    <n v="1900"/>
    <n v="5279.43"/>
    <n v="316.64"/>
    <n v="84.39"/>
    <n v="3.8"/>
    <n v="0"/>
  </r>
  <r>
    <n v="202212"/>
    <x v="193"/>
    <s v="生产部"/>
    <s v="主任级以下"/>
    <s v="DF-3126"/>
    <s v="装配钳工"/>
    <s v="2020/05/29"/>
    <s v="计件工人"/>
    <x v="0"/>
    <n v="1900"/>
    <n v="4622.51"/>
    <n v="316.64"/>
    <n v="84.39"/>
    <n v="3.8"/>
    <n v="0"/>
  </r>
  <r>
    <n v="202212"/>
    <x v="194"/>
    <s v="生产部"/>
    <s v="主任级以下"/>
    <s v="DF-3130"/>
    <s v="测试技师"/>
    <s v="2020/06/12"/>
    <s v="计件工人"/>
    <x v="0"/>
    <n v="1900"/>
    <n v="8162.63"/>
    <n v="316.64"/>
    <n v="84.39"/>
    <n v="3.8"/>
    <n v="0"/>
  </r>
  <r>
    <n v="202212"/>
    <x v="195"/>
    <s v="生产部"/>
    <s v="主任级以下"/>
    <s v="DF-3134"/>
    <s v="仓管员"/>
    <s v="2020/06/28"/>
    <s v="计件工人"/>
    <x v="0"/>
    <n v="1900"/>
    <n v="7153.48"/>
    <n v="316.64"/>
    <n v="84.39"/>
    <n v="3.8"/>
    <n v="0"/>
  </r>
  <r>
    <n v="202212"/>
    <x v="196"/>
    <s v="生产部"/>
    <s v="主任级以下"/>
    <s v="DF-3140"/>
    <s v="测试技师"/>
    <s v="2020/07/01"/>
    <s v="计件工人"/>
    <x v="0"/>
    <n v="1900"/>
    <n v="8201.08"/>
    <n v="316.64"/>
    <n v="84.39"/>
    <n v="3.8"/>
    <n v="100"/>
  </r>
  <r>
    <n v="202212"/>
    <x v="197"/>
    <s v="生产部"/>
    <s v="主任级以下"/>
    <s v="DF-3171"/>
    <s v="装配钳工"/>
    <s v="2020/08/31"/>
    <s v="计件工人"/>
    <x v="0"/>
    <n v="1900"/>
    <n v="5396.74"/>
    <n v="316.64"/>
    <n v="84.39"/>
    <n v="3.8"/>
    <n v="0"/>
  </r>
  <r>
    <n v="202212"/>
    <x v="198"/>
    <s v="生产部"/>
    <s v="主任级以下"/>
    <s v="DF-3166"/>
    <s v="装配钳工"/>
    <s v="2020/08/13"/>
    <s v="计件工人"/>
    <x v="0"/>
    <n v="1900"/>
    <n v="5061.24"/>
    <n v="316.64"/>
    <n v="84.39"/>
    <n v="3.8"/>
    <n v="0"/>
  </r>
  <r>
    <n v="202212"/>
    <x v="199"/>
    <s v="生产部"/>
    <s v="主任级以下"/>
    <s v="DF-3180"/>
    <s v="装配钳工"/>
    <s v="2020/09/21"/>
    <s v="计件工人"/>
    <x v="0"/>
    <n v="1900"/>
    <n v="4505.41"/>
    <n v="316.64"/>
    <n v="84.39"/>
    <n v="3.8"/>
    <n v="0"/>
  </r>
  <r>
    <n v="202212"/>
    <x v="200"/>
    <s v="生产部"/>
    <s v="主任级以下"/>
    <s v="DF-3177"/>
    <s v="装配钳工"/>
    <s v="2020/09/14"/>
    <s v="计件工人"/>
    <x v="0"/>
    <n v="1900"/>
    <n v="5594.41"/>
    <n v="316.64"/>
    <n v="84.39"/>
    <n v="3.8"/>
    <n v="0"/>
  </r>
  <r>
    <n v="202212"/>
    <x v="201"/>
    <s v="生产部"/>
    <s v="主任级以下"/>
    <s v="DF-3188"/>
    <s v="装配钳工"/>
    <s v="2020/10/12"/>
    <s v="计件工人"/>
    <x v="0"/>
    <n v="1900"/>
    <n v="5523.06"/>
    <n v="316.64"/>
    <n v="84.39"/>
    <n v="3.8"/>
    <n v="0"/>
  </r>
  <r>
    <n v="202212"/>
    <x v="202"/>
    <s v="生产部"/>
    <s v="主任级以下"/>
    <s v="DF-3190"/>
    <s v="装配电工"/>
    <s v="2020/10/16"/>
    <s v="计件工人"/>
    <x v="0"/>
    <n v="1900"/>
    <n v="7093.82"/>
    <n v="316.64"/>
    <n v="84.39"/>
    <n v="3.8"/>
    <n v="0"/>
  </r>
  <r>
    <n v="202212"/>
    <x v="203"/>
    <s v="生产部"/>
    <s v="主任级以下"/>
    <s v="DF-3191"/>
    <s v="装配钳工班长"/>
    <s v="2020/10/16"/>
    <s v="计件工人"/>
    <x v="0"/>
    <n v="1900"/>
    <n v="6914.79"/>
    <n v="316.64"/>
    <n v="84.39"/>
    <n v="3.8"/>
    <n v="0"/>
  </r>
  <r>
    <n v="202212"/>
    <x v="204"/>
    <s v="生产部"/>
    <s v="主任级以下"/>
    <s v="DF-2100"/>
    <s v="测试班长"/>
    <s v="2015/06/25"/>
    <s v="计件工人"/>
    <x v="0"/>
    <n v="1900"/>
    <n v="9890.58"/>
    <n v="316.64"/>
    <n v="84.39"/>
    <n v="3.8"/>
    <n v="0"/>
  </r>
  <r>
    <n v="202212"/>
    <x v="205"/>
    <s v="生产部"/>
    <s v="主任级以下"/>
    <s v="DF-2441"/>
    <s v="测试技师"/>
    <s v="2017/06/20"/>
    <s v="计件工人"/>
    <x v="0"/>
    <n v="1900"/>
    <n v="8601.56"/>
    <n v="316.64"/>
    <n v="84.39"/>
    <n v="3.8"/>
    <n v="95"/>
  </r>
  <r>
    <n v="202212"/>
    <x v="207"/>
    <s v="生产部"/>
    <s v="主任级以下"/>
    <s v="DF-2910"/>
    <s v="测试技师"/>
    <s v="2019/03/11"/>
    <s v="计件工人"/>
    <x v="0"/>
    <n v="1900"/>
    <n v="8993.9599999999991"/>
    <n v="316.64"/>
    <n v="84.39"/>
    <n v="3.8"/>
    <n v="0"/>
  </r>
  <r>
    <n v="202212"/>
    <x v="208"/>
    <s v="生产部"/>
    <s v="主任级以下"/>
    <s v="DF-3232"/>
    <s v="装配钳工"/>
    <s v="2020/12/24"/>
    <s v="计件工人"/>
    <x v="0"/>
    <n v="1900"/>
    <n v="6052.18"/>
    <n v="316.64"/>
    <n v="84.39"/>
    <n v="3.8"/>
    <n v="0"/>
  </r>
  <r>
    <n v="202212"/>
    <x v="210"/>
    <s v="生产部"/>
    <s v="主任级以下"/>
    <s v="DF-3245"/>
    <s v="仓管员"/>
    <s v="2021/01/12"/>
    <s v="计件工人"/>
    <x v="0"/>
    <n v="1900"/>
    <n v="5858.83"/>
    <n v="316.64"/>
    <n v="84.39"/>
    <n v="3.8"/>
    <n v="0"/>
  </r>
  <r>
    <n v="202212"/>
    <x v="211"/>
    <s v="生产部"/>
    <s v="主任级以下"/>
    <s v="DF-3252"/>
    <s v="仓管员"/>
    <s v="2021/01/25"/>
    <s v="计件工人"/>
    <x v="0"/>
    <n v="1900"/>
    <n v="3935.14"/>
    <n v="316.64"/>
    <n v="84.39"/>
    <n v="3.8"/>
    <n v="0"/>
  </r>
  <r>
    <n v="202212"/>
    <x v="213"/>
    <s v="生产部"/>
    <s v="主任级以下"/>
    <s v="DF-3287"/>
    <s v="仓管员"/>
    <s v="2021/03/15"/>
    <s v="计件工人"/>
    <x v="0"/>
    <n v="1900"/>
    <n v="5941.36"/>
    <n v="316.64"/>
    <n v="84.39"/>
    <n v="3.8"/>
    <n v="0"/>
  </r>
  <r>
    <n v="202212"/>
    <x v="214"/>
    <s v="生产部"/>
    <s v="主任级以下"/>
    <s v="DF-3274"/>
    <s v="仓管员"/>
    <s v="2021/03/08"/>
    <s v="计件工人"/>
    <x v="0"/>
    <n v="1900"/>
    <n v="4179.83"/>
    <n v="316.64"/>
    <n v="84.39"/>
    <n v="3.8"/>
    <n v="0"/>
  </r>
  <r>
    <n v="202212"/>
    <x v="215"/>
    <s v="生产部"/>
    <s v="主任级以下"/>
    <s v="DF-3273"/>
    <s v="装配电工"/>
    <s v="2021/03/05"/>
    <s v="计件工人"/>
    <x v="0"/>
    <n v="1900"/>
    <n v="5950.44"/>
    <n v="316.64"/>
    <n v="84.39"/>
    <n v="3.8"/>
    <n v="0"/>
  </r>
  <r>
    <n v="202212"/>
    <x v="216"/>
    <s v="生产部"/>
    <s v="主任级以下"/>
    <s v="DF-3272"/>
    <s v="装配电工"/>
    <s v="2021/03/04"/>
    <s v="计件工人"/>
    <x v="0"/>
    <n v="1900"/>
    <n v="6713.85"/>
    <n v="316.64"/>
    <n v="84.39"/>
    <n v="3.8"/>
    <n v="0"/>
  </r>
  <r>
    <n v="202212"/>
    <x v="218"/>
    <s v="生产部"/>
    <s v="主任级以下"/>
    <s v="DF-3311"/>
    <s v="测试技师"/>
    <s v="2021/04/08"/>
    <s v="计件工人"/>
    <x v="0"/>
    <n v="1900"/>
    <n v="7541.11"/>
    <n v="316.64"/>
    <n v="84.39"/>
    <n v="3.8"/>
    <n v="0"/>
  </r>
  <r>
    <n v="202212"/>
    <x v="219"/>
    <s v="生产部"/>
    <s v="主任级以下"/>
    <s v="DF-3349"/>
    <s v="仓管员"/>
    <s v="2021/05/24"/>
    <s v="计件工人"/>
    <x v="0"/>
    <n v="1900"/>
    <n v="4195.83"/>
    <n v="316.64"/>
    <n v="84.39"/>
    <n v="3.8"/>
    <n v="0"/>
  </r>
  <r>
    <n v="202212"/>
    <x v="222"/>
    <s v="生产部"/>
    <s v="主任级以下"/>
    <s v="DF-3261"/>
    <s v="装配钳工"/>
    <s v="2021/02/26"/>
    <s v="计件工人"/>
    <x v="0"/>
    <n v="1900"/>
    <n v="5663.3"/>
    <n v="316.64"/>
    <n v="84.39"/>
    <n v="3.8"/>
    <n v="0"/>
  </r>
  <r>
    <n v="202212"/>
    <x v="223"/>
    <s v="生产部"/>
    <s v="主任级以下"/>
    <s v="DF-3432"/>
    <s v="装配钳工"/>
    <s v="2021/07/17"/>
    <s v="计件工人"/>
    <x v="0"/>
    <n v="1900"/>
    <n v="4767.8100000000004"/>
    <n v="316.64"/>
    <n v="84.39"/>
    <n v="3.8"/>
    <n v="0"/>
  </r>
  <r>
    <n v="202212"/>
    <x v="224"/>
    <s v="生产部"/>
    <s v="主任级以下"/>
    <s v="DF-3398"/>
    <s v="装配钳工"/>
    <s v="2021/07/02"/>
    <s v="计件工人"/>
    <x v="0"/>
    <n v="1900"/>
    <n v="5022.17"/>
    <n v="316.64"/>
    <n v="84.39"/>
    <n v="3.8"/>
    <n v="0"/>
  </r>
  <r>
    <n v="202212"/>
    <x v="225"/>
    <s v="生产部"/>
    <s v="主任级以下"/>
    <s v="DF-3397"/>
    <s v="装配钳工"/>
    <s v="2021/07/01"/>
    <s v="计件工人"/>
    <x v="0"/>
    <n v="1900"/>
    <n v="6079.87"/>
    <n v="316.64"/>
    <n v="84.39"/>
    <n v="3.8"/>
    <n v="0"/>
  </r>
  <r>
    <n v="202212"/>
    <x v="226"/>
    <s v="生产部"/>
    <s v="主任级以下"/>
    <s v="DF-3396"/>
    <s v="装配钳工"/>
    <s v="2021/07/01"/>
    <s v="计件工人"/>
    <x v="0"/>
    <n v="1900"/>
    <n v="5795.31"/>
    <n v="316.64"/>
    <n v="84.39"/>
    <n v="3.8"/>
    <n v="0"/>
  </r>
  <r>
    <n v="202212"/>
    <x v="227"/>
    <s v="生产部"/>
    <s v="主任级以下"/>
    <s v="DF-3439"/>
    <s v="装配电工"/>
    <s v="2021/07/29"/>
    <s v="计件工人"/>
    <x v="0"/>
    <n v="1900"/>
    <n v="6410.92"/>
    <n v="316.64"/>
    <n v="84.39"/>
    <n v="3.8"/>
    <n v="0"/>
  </r>
  <r>
    <n v="202212"/>
    <x v="228"/>
    <s v="生产部"/>
    <s v="主任级以下"/>
    <s v="DF-3499"/>
    <s v="装配钳工"/>
    <s v="2021/09/13"/>
    <s v="计件工人"/>
    <x v="0"/>
    <n v="1900"/>
    <n v="5435.31"/>
    <n v="316.64"/>
    <n v="84.39"/>
    <n v="3.8"/>
    <n v="0"/>
  </r>
  <r>
    <n v="202212"/>
    <x v="229"/>
    <s v="生产部"/>
    <s v="主任级以下"/>
    <s v="DF-3511"/>
    <s v="装配钳工"/>
    <s v="2021/09/24"/>
    <s v="计件工人"/>
    <x v="0"/>
    <n v="1900"/>
    <n v="5265.27"/>
    <n v="316.64"/>
    <n v="84.39"/>
    <n v="3.8"/>
    <n v="0"/>
  </r>
  <r>
    <n v="202212"/>
    <x v="230"/>
    <s v="生产部"/>
    <s v="主任级以下"/>
    <s v="DF-3521"/>
    <s v="装配钳工"/>
    <s v="2021/09/30"/>
    <s v="计件工人"/>
    <x v="0"/>
    <n v="1900"/>
    <n v="4930.84"/>
    <n v="316.64"/>
    <n v="84.39"/>
    <n v="3.8"/>
    <n v="0"/>
  </r>
  <r>
    <n v="202212"/>
    <x v="231"/>
    <s v="生产部"/>
    <s v="主任级以下"/>
    <s v="DF-3522"/>
    <s v="装配钳工"/>
    <s v="2021/09/30"/>
    <s v="计件工人"/>
    <x v="0"/>
    <n v="1900"/>
    <n v="5091.47"/>
    <n v="316.64"/>
    <n v="84.39"/>
    <n v="3.8"/>
    <n v="0"/>
  </r>
  <r>
    <n v="202212"/>
    <x v="232"/>
    <s v="生产部"/>
    <s v="主任级以下"/>
    <s v="DF-3553"/>
    <s v="装配钳工"/>
    <s v="2021/10/27"/>
    <s v="计件工人"/>
    <x v="0"/>
    <n v="1900"/>
    <n v="4845.18"/>
    <n v="316.64"/>
    <n v="84.39"/>
    <n v="3.8"/>
    <n v="0"/>
  </r>
  <r>
    <n v="202212"/>
    <x v="233"/>
    <s v="生产部"/>
    <s v="主任级以下"/>
    <s v="DF-3529"/>
    <s v="装配钳工"/>
    <s v="2021/10/12"/>
    <s v="计件工人"/>
    <x v="0"/>
    <n v="1900"/>
    <n v="4228.79"/>
    <n v="316.64"/>
    <n v="84.39"/>
    <n v="3.8"/>
    <n v="0"/>
  </r>
  <r>
    <n v="202212"/>
    <x v="234"/>
    <s v="生产部"/>
    <s v="主任级以下"/>
    <s v="DF-3534"/>
    <s v="装配钳工"/>
    <s v="2021/10/12"/>
    <s v="计件工人"/>
    <x v="0"/>
    <n v="1900"/>
    <n v="5628.6"/>
    <n v="316.64"/>
    <n v="84.39"/>
    <n v="3.8"/>
    <n v="0"/>
  </r>
  <r>
    <n v="202212"/>
    <x v="236"/>
    <s v="生产部"/>
    <s v="主任级以下"/>
    <s v="DF-3394"/>
    <s v="装配电工"/>
    <s v="2021/06/30"/>
    <s v="计件工人"/>
    <x v="0"/>
    <n v="1900"/>
    <n v="6225.55"/>
    <n v="316.64"/>
    <n v="84.39"/>
    <n v="3.8"/>
    <n v="0"/>
  </r>
  <r>
    <n v="202212"/>
    <x v="237"/>
    <s v="生产部"/>
    <s v="主任级以下"/>
    <s v="DF-3393"/>
    <s v="装配电工"/>
    <s v="2021/06/29"/>
    <s v="计件工人"/>
    <x v="0"/>
    <n v="1900"/>
    <n v="6498.6"/>
    <n v="316.64"/>
    <n v="84.39"/>
    <n v="3.8"/>
    <n v="0"/>
  </r>
  <r>
    <n v="202212"/>
    <x v="238"/>
    <s v="生产部"/>
    <s v="主任级以下"/>
    <s v="DF-3361"/>
    <s v="装配电工"/>
    <s v="2021/06/03"/>
    <s v="计件工人"/>
    <x v="0"/>
    <n v="1900"/>
    <n v="7112.06"/>
    <n v="316.64"/>
    <n v="84.39"/>
    <n v="3.8"/>
    <n v="0"/>
  </r>
  <r>
    <n v="202212"/>
    <x v="115"/>
    <s v="生产部"/>
    <s v="主任级以下"/>
    <s v="DF-3443"/>
    <s v="装配电工"/>
    <s v="2021/07/30"/>
    <s v="计件工人"/>
    <x v="0"/>
    <n v="1900"/>
    <n v="5871.01"/>
    <n v="316.64"/>
    <n v="84.39"/>
    <n v="3.8"/>
    <n v="0"/>
  </r>
  <r>
    <n v="202212"/>
    <x v="124"/>
    <s v="生产部"/>
    <s v="主任级以下"/>
    <s v="DF-3421"/>
    <s v="装配钳工"/>
    <s v="2021/07/15"/>
    <s v="计时工人"/>
    <x v="0"/>
    <n v="1900"/>
    <n v="5305.21"/>
    <n v="316.64"/>
    <n v="84.39"/>
    <n v="3.8"/>
    <n v="0"/>
  </r>
  <r>
    <n v="202212"/>
    <x v="125"/>
    <s v="生产部"/>
    <s v="主任级以下"/>
    <s v="DF-3420"/>
    <s v="装配钳工"/>
    <s v="2021/07/15"/>
    <s v="计时工人"/>
    <x v="0"/>
    <n v="1900"/>
    <n v="4742.3500000000004"/>
    <n v="316.64"/>
    <n v="84.39"/>
    <n v="3.8"/>
    <n v="0"/>
  </r>
  <r>
    <n v="202212"/>
    <x v="128"/>
    <s v="生产部"/>
    <s v="主任级以下"/>
    <s v="DF-3416"/>
    <s v="装配钳工"/>
    <s v="2021/07/15"/>
    <s v="计时工人"/>
    <x v="0"/>
    <n v="1900"/>
    <n v="4943.78"/>
    <n v="316.64"/>
    <n v="84.39"/>
    <n v="3.8"/>
    <n v="0"/>
  </r>
  <r>
    <n v="202212"/>
    <x v="152"/>
    <s v="生产部"/>
    <s v="主任级以下"/>
    <s v="DF-3489"/>
    <s v="装配钳工"/>
    <s v="2021/09/03"/>
    <s v="计时工人"/>
    <x v="0"/>
    <n v="1900"/>
    <n v="4746.54"/>
    <n v="316.64"/>
    <n v="84.39"/>
    <n v="3.8"/>
    <n v="0"/>
  </r>
  <r>
    <n v="202212"/>
    <x v="254"/>
    <s v="生产部"/>
    <s v="主任级以下"/>
    <s v="DF-3637"/>
    <s v="装配钳工"/>
    <d v="2022-08-15T00:00:00"/>
    <s v="计件工人"/>
    <x v="0"/>
    <n v="1900"/>
    <n v="5416.76"/>
    <n v="316.64"/>
    <n v="84.39"/>
    <n v="3.8"/>
    <n v="0"/>
  </r>
  <r>
    <n v="202212"/>
    <x v="255"/>
    <s v="生产部"/>
    <s v="主任级以下"/>
    <s v="DF-3634"/>
    <s v="装配钳工"/>
    <d v="2022-08-09T00:00:00"/>
    <s v="计件工人"/>
    <x v="36"/>
    <n v="1900"/>
    <n v="4473.09"/>
    <n v="316.64"/>
    <n v="84.39"/>
    <n v="3.8"/>
    <n v="0"/>
  </r>
  <r>
    <n v="202212"/>
    <x v="256"/>
    <s v="生产部"/>
    <s v="主任级以下"/>
    <s v="DF-3630"/>
    <s v="装配钳工"/>
    <d v="2022-08-05T00:00:00"/>
    <s v="计件工人"/>
    <x v="0"/>
    <n v="1900"/>
    <n v="4415.24"/>
    <n v="316.64"/>
    <n v="84.39"/>
    <n v="3.8"/>
    <n v="0"/>
  </r>
  <r>
    <n v="202212"/>
    <x v="259"/>
    <s v="生产部"/>
    <s v="主任级以下"/>
    <s v="DF-3644"/>
    <s v="仓库包装操作工"/>
    <d v="2022-08-30T00:00:00"/>
    <s v="计件工人"/>
    <x v="0"/>
    <n v="1900"/>
    <n v="5361.91"/>
    <n v="316.64"/>
    <n v="84.39"/>
    <n v="3.8"/>
    <n v="0"/>
  </r>
  <r>
    <n v="202212"/>
    <x v="266"/>
    <s v="生产部"/>
    <s v="主任级以下"/>
    <s v="DF-3663"/>
    <s v="装配钳工"/>
    <s v="2022/09/26"/>
    <s v="计件工人"/>
    <x v="0"/>
    <n v="1900"/>
    <n v="4145.0200000000004"/>
    <n v="316.64"/>
    <n v="84.39"/>
    <n v="3.8"/>
    <n v="0"/>
  </r>
  <r>
    <n v="202212"/>
    <x v="158"/>
    <s v="生产部"/>
    <s v="主任级以下"/>
    <s v="DF-3659"/>
    <s v="装配钳工"/>
    <s v="2022/09/19"/>
    <s v="计件工人"/>
    <x v="0"/>
    <n v="1900"/>
    <n v="4307.7700000000004"/>
    <n v="316.64"/>
    <n v="84.39"/>
    <n v="3.8"/>
    <n v="0"/>
  </r>
  <r>
    <n v="202212"/>
    <x v="267"/>
    <s v="生产部"/>
    <s v="主任级以下"/>
    <s v="DF-3657"/>
    <s v="装配电工"/>
    <s v="2022/09/19"/>
    <s v="计件工人"/>
    <x v="37"/>
    <n v="1900"/>
    <n v="1150.95"/>
    <n v="0"/>
    <n v="0"/>
    <n v="0"/>
    <n v="0"/>
  </r>
  <r>
    <n v="202212"/>
    <x v="268"/>
    <s v="生产部"/>
    <s v="主任级以下"/>
    <s v="DF-3656"/>
    <s v="仓库包装操作工"/>
    <s v="2022/09/19"/>
    <s v="计件工人"/>
    <x v="0"/>
    <n v="1900"/>
    <n v="4518.22"/>
    <n v="316.64"/>
    <n v="84.39"/>
    <n v="3.8"/>
    <n v="0"/>
  </r>
  <r>
    <n v="202212"/>
    <x v="270"/>
    <s v="生产部"/>
    <s v="主任级以下"/>
    <s v="DF-3648"/>
    <s v="仓库包装操作工"/>
    <s v="2022/09/05"/>
    <s v="计件工人"/>
    <x v="0"/>
    <n v="1900"/>
    <n v="4867.68"/>
    <n v="316.64"/>
    <n v="84.39"/>
    <n v="3.8"/>
    <n v="0"/>
  </r>
  <r>
    <n v="202212"/>
    <x v="143"/>
    <s v="生产部"/>
    <s v="主任级以下"/>
    <s v="DF-3449"/>
    <s v="电气装配储备生"/>
    <s v="2021/08/03"/>
    <s v="计件工人"/>
    <x v="0"/>
    <n v="1900"/>
    <n v="5002.99"/>
    <n v="316.64"/>
    <n v="84.39"/>
    <n v="3.8"/>
    <n v="0"/>
  </r>
  <r>
    <n v="202212"/>
    <x v="273"/>
    <s v="生产部"/>
    <s v="主任级以下"/>
    <s v="DF-3677"/>
    <s v="仓库包装操作工"/>
    <s v="2022/10/27"/>
    <s v="计件工人"/>
    <x v="0"/>
    <n v="1900"/>
    <n v="4735.2299999999996"/>
    <n v="316.64"/>
    <n v="84.39"/>
    <n v="3.8"/>
    <n v="0"/>
  </r>
  <r>
    <n v="202212"/>
    <x v="149"/>
    <s v="生产部"/>
    <s v="主任级以下"/>
    <s v="DF-3676"/>
    <s v="装配钳工"/>
    <s v="2022/10/26"/>
    <s v="计件工人"/>
    <x v="0"/>
    <n v="1900"/>
    <n v="4598.2299999999996"/>
    <n v="316.64"/>
    <n v="84.39"/>
    <n v="3.8"/>
    <n v="0"/>
  </r>
  <r>
    <n v="202212"/>
    <x v="274"/>
    <s v="生产部"/>
    <s v="主任级以下"/>
    <s v="DF-3669"/>
    <s v="装配电工"/>
    <s v="2022/10/10"/>
    <s v="计件工人"/>
    <x v="0"/>
    <n v="1900"/>
    <n v="5230.4399999999996"/>
    <n v="316.64"/>
    <n v="84.39"/>
    <n v="3.8"/>
    <n v="0"/>
  </r>
  <r>
    <n v="202212"/>
    <x v="275"/>
    <s v="生产部"/>
    <s v="主任级以下"/>
    <s v="DF-3667"/>
    <s v="装配钳工"/>
    <s v="2022/10/09"/>
    <s v="计件工人"/>
    <x v="0"/>
    <n v="1900"/>
    <n v="5430.64"/>
    <n v="316.64"/>
    <n v="84.39"/>
    <n v="3.8"/>
    <n v="0"/>
  </r>
  <r>
    <n v="202212"/>
    <x v="103"/>
    <s v="生产部"/>
    <s v="主任级以下"/>
    <s v="DF-3352"/>
    <s v="装配钳工"/>
    <s v="2021/05/26"/>
    <n v="0"/>
    <x v="0"/>
    <n v="1900"/>
    <n v="4279.78"/>
    <n v="316.64"/>
    <n v="84.39"/>
    <n v="3.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6">
  <r>
    <n v="202401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1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1"/>
    <x v="2"/>
    <s v="研发部"/>
    <s v="主任级"/>
    <s v="DF-0793"/>
    <s v="电气主管"/>
    <s v="2010/07/08"/>
    <s v="计时"/>
    <m/>
    <n v="5544"/>
    <n v="15811.86"/>
    <n v="363.68"/>
    <n v="86.8"/>
    <n v="3.8"/>
    <n v="95"/>
  </r>
  <r>
    <n v="202401"/>
    <x v="3"/>
    <s v="研发部"/>
    <s v="主任级"/>
    <s v="DF-0148"/>
    <s v="机械研发主管"/>
    <s v="2005/09/09"/>
    <s v="计时"/>
    <m/>
    <n v="5544"/>
    <n v="13043.7"/>
    <n v="363.68"/>
    <n v="86.8"/>
    <n v="3.8"/>
    <n v="125"/>
  </r>
  <r>
    <n v="202401"/>
    <x v="4"/>
    <s v="销售部"/>
    <s v="主任级以下"/>
    <s v="DF-2191"/>
    <s v="市场运营主管"/>
    <s v="2016/04/14"/>
    <s v="计时"/>
    <m/>
    <n v="3200"/>
    <n v="9130"/>
    <n v="363.68"/>
    <n v="86.8"/>
    <n v="3.8"/>
    <n v="95"/>
  </r>
  <r>
    <n v="202401"/>
    <x v="5"/>
    <s v="人力资源部"/>
    <s v="主任级以下"/>
    <s v="DF-2649"/>
    <s v="清洁工"/>
    <s v="2018/02/01"/>
    <s v="计时"/>
    <m/>
    <n v="1900"/>
    <n v="4419.37"/>
    <n v="0"/>
    <n v="0"/>
    <n v="0"/>
    <n v="0"/>
  </r>
  <r>
    <n v="202401"/>
    <x v="6"/>
    <s v="人力资源部"/>
    <s v="主任级以下"/>
    <s v="DF-2697"/>
    <s v="商务司机"/>
    <s v="2018/03/19"/>
    <s v="计时"/>
    <m/>
    <n v="1900"/>
    <n v="5358.1"/>
    <n v="363.68"/>
    <n v="86.8"/>
    <n v="3.8"/>
    <n v="0"/>
  </r>
  <r>
    <n v="202401"/>
    <x v="7"/>
    <s v="研发部"/>
    <s v="主任级以下"/>
    <s v="DF-2077"/>
    <s v="电气硬件工程师"/>
    <s v="2015/04/25"/>
    <s v="计时"/>
    <m/>
    <n v="5746"/>
    <n v="14401.59"/>
    <n v="363.68"/>
    <n v="86.8"/>
    <n v="3.8"/>
    <n v="1250"/>
  </r>
  <r>
    <n v="202401"/>
    <x v="8"/>
    <s v="研发部"/>
    <s v="主任级以下"/>
    <s v="DF-2701"/>
    <s v="高级文控专员"/>
    <s v="2018/03/21"/>
    <s v="计时"/>
    <m/>
    <n v="2440"/>
    <n v="6905"/>
    <n v="363.68"/>
    <n v="86.8"/>
    <n v="3.8"/>
    <n v="95"/>
  </r>
  <r>
    <n v="202401"/>
    <x v="9"/>
    <s v="研发部"/>
    <s v="主任级以下"/>
    <s v="DF-0755"/>
    <s v="研发部主管"/>
    <s v="2010/06/21"/>
    <s v="计时"/>
    <m/>
    <n v="5389"/>
    <n v="13008"/>
    <n v="363.68"/>
    <n v="86.8"/>
    <n v="3.8"/>
    <n v="500"/>
  </r>
  <r>
    <n v="202401"/>
    <x v="10"/>
    <s v="研发部"/>
    <s v="主任级以下"/>
    <s v="DF-0536"/>
    <s v="机械研发工程师"/>
    <s v="2009/10/10"/>
    <s v="计时"/>
    <m/>
    <n v="2671"/>
    <n v="7045.7"/>
    <n v="363.68"/>
    <n v="86.8"/>
    <n v="3.8"/>
    <n v="500"/>
  </r>
  <r>
    <n v="202401"/>
    <x v="11"/>
    <s v="研发部"/>
    <s v="主任级以下"/>
    <s v="DF-1996"/>
    <s v="机械研发工程师"/>
    <s v="2015/01/10"/>
    <s v="计时"/>
    <m/>
    <n v="5746"/>
    <n v="13313.6"/>
    <n v="363.68"/>
    <n v="86.8"/>
    <n v="3.8"/>
    <n v="1250"/>
  </r>
  <r>
    <n v="202401"/>
    <x v="12"/>
    <s v="研发部"/>
    <s v="主任级以下"/>
    <s v="DF-2008"/>
    <s v="Syncro软件工程师"/>
    <s v="2015/03/02"/>
    <s v="计时"/>
    <m/>
    <n v="5544"/>
    <n v="17826.009999999998"/>
    <n v="363.68"/>
    <n v="86.8"/>
    <n v="3.8"/>
    <n v="500"/>
  </r>
  <r>
    <n v="202401"/>
    <x v="13"/>
    <s v="服务营销中心"/>
    <s v="主任级以下"/>
    <s v="DF-2342"/>
    <s v="机械服务安装工程师"/>
    <d v="2017-01-03T00:00:00"/>
    <s v="计时"/>
    <m/>
    <n v="3263"/>
    <n v="10002.89"/>
    <n v="363.68"/>
    <n v="86.8"/>
    <n v="3.8"/>
    <n v="0"/>
  </r>
  <r>
    <n v="202401"/>
    <x v="14"/>
    <s v="运营中心"/>
    <s v="主任级以下"/>
    <s v="DF-0073"/>
    <s v="质检组长"/>
    <s v="2007/10/11"/>
    <s v="计时"/>
    <m/>
    <n v="2132"/>
    <n v="9820.86"/>
    <n v="0"/>
    <n v="0"/>
    <n v="0"/>
    <n v="0"/>
  </r>
  <r>
    <n v="202401"/>
    <x v="15"/>
    <s v="销售部"/>
    <s v="主任级以下"/>
    <s v="DF-1943"/>
    <s v="区域销售总监"/>
    <s v="2014/10/13"/>
    <s v="计时"/>
    <m/>
    <n v="5500"/>
    <n v="15835"/>
    <n v="363.68"/>
    <n v="86.8"/>
    <n v="3.8"/>
    <n v="960"/>
  </r>
  <r>
    <n v="202401"/>
    <x v="16"/>
    <s v="运营中心"/>
    <s v="主任级"/>
    <s v="DF-2061"/>
    <s v="车间主任"/>
    <s v="2015/04/02"/>
    <s v="计时"/>
    <m/>
    <n v="6070"/>
    <n v="14578.6"/>
    <n v="363.68"/>
    <n v="86.8"/>
    <n v="3.8"/>
    <n v="1500"/>
  </r>
  <r>
    <n v="202401"/>
    <x v="17"/>
    <s v="服务营销中心"/>
    <s v="主任级以下"/>
    <s v="DF-2107"/>
    <s v="技术主管"/>
    <s v="2015/07/06"/>
    <s v="计时"/>
    <m/>
    <n v="5520"/>
    <n v="18925"/>
    <n v="363.68"/>
    <n v="86.8"/>
    <n v="3.8"/>
    <n v="750"/>
  </r>
  <r>
    <n v="202401"/>
    <x v="18"/>
    <s v="服务营销中心"/>
    <s v="主任级以下"/>
    <s v="DF-2371"/>
    <s v="电气服务工程师"/>
    <s v="2017/03/03"/>
    <s v="计时"/>
    <m/>
    <n v="4250"/>
    <n v="13842.67"/>
    <n v="363.68"/>
    <n v="86.8"/>
    <n v="3.8"/>
    <n v="0"/>
  </r>
  <r>
    <n v="202401"/>
    <x v="19"/>
    <s v="服务营销中心"/>
    <s v="主任级以下"/>
    <s v="DF-1715"/>
    <s v="机械服务工程师"/>
    <s v="2013/11/11"/>
    <s v="计时"/>
    <m/>
    <n v="3440"/>
    <n v="10914.15"/>
    <n v="363.68"/>
    <n v="86.8"/>
    <n v="3.8"/>
    <n v="0"/>
  </r>
  <r>
    <n v="202401"/>
    <x v="20"/>
    <s v="服务营销中心"/>
    <s v="主任级以下"/>
    <s v="DF-2166"/>
    <s v="机械服务技师"/>
    <s v="2016/02/22"/>
    <s v="计时"/>
    <m/>
    <n v="4331"/>
    <n v="11580.61"/>
    <n v="363.68"/>
    <n v="86.8"/>
    <n v="3.8"/>
    <n v="0"/>
  </r>
  <r>
    <n v="202401"/>
    <x v="21"/>
    <s v="运营中心"/>
    <s v="主任级"/>
    <s v="DF-2669"/>
    <s v="电气车间主任"/>
    <s v="2018/03/01"/>
    <s v="计时"/>
    <m/>
    <n v="4000"/>
    <n v="10378"/>
    <n v="363.68"/>
    <n v="86.8"/>
    <n v="3.8"/>
    <n v="0"/>
  </r>
  <r>
    <n v="202401"/>
    <x v="22"/>
    <s v="服务营销中心"/>
    <s v="主任级以下"/>
    <s v="DF-2774"/>
    <s v="海外服务高级经理"/>
    <s v="2018/05/29"/>
    <s v="计时"/>
    <m/>
    <n v="7100"/>
    <n v="20675"/>
    <n v="363.68"/>
    <n v="86.8"/>
    <n v="3.8"/>
    <n v="457.5"/>
  </r>
  <r>
    <n v="202401"/>
    <x v="23"/>
    <s v="服务营销中心"/>
    <s v="主任级以下"/>
    <s v="DF-2777"/>
    <s v="机械服务工程师"/>
    <s v="2018/06/01"/>
    <s v="计时"/>
    <m/>
    <n v="5519"/>
    <n v="14604.44"/>
    <n v="363.68"/>
    <n v="86.8"/>
    <n v="3.8"/>
    <n v="0"/>
  </r>
  <r>
    <n v="202401"/>
    <x v="24"/>
    <s v="销售部"/>
    <s v="主任级以下"/>
    <s v="DF-2800"/>
    <s v="销售跟单"/>
    <s v="2018/07/02"/>
    <s v="计时"/>
    <m/>
    <n v="2888"/>
    <n v="6705.9"/>
    <n v="363.68"/>
    <n v="86.8"/>
    <n v="3.8"/>
    <n v="0"/>
  </r>
  <r>
    <n v="202401"/>
    <x v="25"/>
    <s v="研发部"/>
    <s v="主任级以下"/>
    <s v="DF-2856"/>
    <s v="初级电气研发工程师"/>
    <s v="2018/10/23"/>
    <s v="计时"/>
    <m/>
    <n v="4133"/>
    <n v="11028.5"/>
    <n v="363.68"/>
    <n v="86.8"/>
    <n v="3.8"/>
    <n v="300"/>
  </r>
  <r>
    <n v="202401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1"/>
    <x v="27"/>
    <s v="服务营销中心"/>
    <s v="主任级以下"/>
    <s v="DF-2886"/>
    <s v="采购专员"/>
    <s v="2018/12/27"/>
    <s v="计时"/>
    <m/>
    <n v="2532"/>
    <n v="7245.5"/>
    <n v="363.68"/>
    <n v="86.8"/>
    <n v="3.8"/>
    <n v="0"/>
  </r>
  <r>
    <n v="202401"/>
    <x v="28"/>
    <s v="运营中心"/>
    <s v="主任级以下"/>
    <s v="DF-2916"/>
    <s v="质检员"/>
    <s v="2019/03/19"/>
    <s v="计时"/>
    <m/>
    <n v="2520"/>
    <n v="9134.69"/>
    <n v="363.68"/>
    <n v="86.8"/>
    <n v="3.8"/>
    <n v="0"/>
  </r>
  <r>
    <n v="202401"/>
    <x v="29"/>
    <s v="研发部"/>
    <s v="主任级以下"/>
    <s v="DF-2930"/>
    <s v="机械工程师"/>
    <s v="2019/04/22"/>
    <s v="计时"/>
    <m/>
    <n v="4536"/>
    <n v="10700.7"/>
    <n v="363.68"/>
    <n v="86.8"/>
    <n v="3.8"/>
    <n v="300"/>
  </r>
  <r>
    <n v="202401"/>
    <x v="30"/>
    <s v="服务营销中心"/>
    <s v="主任级以下"/>
    <s v="DF-2931"/>
    <s v="机械服务安装技师"/>
    <s v="2019/04/23"/>
    <s v="计时"/>
    <m/>
    <n v="2363"/>
    <n v="7213.86"/>
    <n v="363.68"/>
    <n v="86.8"/>
    <n v="3.8"/>
    <n v="0"/>
  </r>
  <r>
    <n v="202401"/>
    <x v="31"/>
    <s v="运营中心"/>
    <s v="主任级以下"/>
    <s v="DF-2932"/>
    <s v="仓库文员"/>
    <s v="2019/04/24"/>
    <s v="计时"/>
    <m/>
    <n v="1900"/>
    <n v="4479.2"/>
    <n v="363.68"/>
    <n v="86.8"/>
    <n v="3.8"/>
    <n v="0"/>
  </r>
  <r>
    <n v="202401"/>
    <x v="32"/>
    <s v="运营中心"/>
    <s v="主任级以下"/>
    <s v="DF-2960"/>
    <s v="计划专员"/>
    <s v="2019/06/24"/>
    <s v="计时"/>
    <m/>
    <n v="1958"/>
    <n v="5820"/>
    <n v="363.68"/>
    <n v="86.8"/>
    <n v="3.8"/>
    <n v="0"/>
  </r>
  <r>
    <n v="202401"/>
    <x v="33"/>
    <s v="服务营销中心"/>
    <s v="主任级以下"/>
    <s v="DF-2974"/>
    <s v="电气服务安装技师"/>
    <s v="2019/07/16"/>
    <s v="计时"/>
    <m/>
    <n v="2993"/>
    <n v="8137.46"/>
    <n v="363.68"/>
    <n v="86.8"/>
    <n v="3.8"/>
    <n v="0"/>
  </r>
  <r>
    <n v="202401"/>
    <x v="34"/>
    <s v="服务营销中心"/>
    <s v="主任级以下"/>
    <s v="DF-2986"/>
    <s v="初级电气安装服务技师"/>
    <s v="2019/07/30"/>
    <s v="计时"/>
    <m/>
    <n v="3000"/>
    <n v="7322.41"/>
    <n v="363.68"/>
    <n v="86.8"/>
    <n v="3.8"/>
    <n v="0"/>
  </r>
  <r>
    <n v="202401"/>
    <x v="35"/>
    <s v="服务营销中心"/>
    <s v="主任级以下"/>
    <s v="DF-3021"/>
    <s v="电气服务工程师"/>
    <s v="2019/10/10"/>
    <s v="计时"/>
    <m/>
    <n v="4937"/>
    <n v="16080.24"/>
    <n v="363.68"/>
    <n v="86.8"/>
    <n v="3.8"/>
    <n v="800"/>
  </r>
  <r>
    <n v="202401"/>
    <x v="36"/>
    <s v="采购部"/>
    <s v="高级经理级"/>
    <s v="DF-3062"/>
    <s v="高级采购经理"/>
    <s v="2019/12/12"/>
    <s v="计时"/>
    <m/>
    <n v="8080"/>
    <n v="15525"/>
    <n v="363.68"/>
    <n v="86.8"/>
    <n v="3.8"/>
    <n v="2000"/>
  </r>
  <r>
    <n v="202401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1"/>
    <x v="38"/>
    <s v="运营中心"/>
    <s v="主任级以下"/>
    <s v="DF-3077"/>
    <s v="安全环保专员"/>
    <s v="2020/02/10"/>
    <s v="计时"/>
    <m/>
    <n v="2240"/>
    <n v="6864"/>
    <n v="363.68"/>
    <n v="86.8"/>
    <n v="3.8"/>
    <n v="0"/>
  </r>
  <r>
    <n v="202401"/>
    <x v="39"/>
    <s v="服务营销中心"/>
    <s v="主任级以下"/>
    <s v="DF-3080"/>
    <s v="项目经理"/>
    <s v="2020/03/11"/>
    <s v="计时"/>
    <m/>
    <n v="5240"/>
    <n v="14060"/>
    <n v="363.68"/>
    <n v="86.8"/>
    <n v="3.8"/>
    <n v="475"/>
  </r>
  <r>
    <n v="202401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1"/>
    <x v="41"/>
    <s v="研发部"/>
    <s v="主任级以下"/>
    <s v="DF-3087"/>
    <s v="软件工程师"/>
    <s v="2020/03/18"/>
    <s v="计时"/>
    <m/>
    <n v="4536"/>
    <n v="11105.78"/>
    <n v="363.68"/>
    <n v="86.8"/>
    <n v="3.8"/>
    <n v="500"/>
  </r>
  <r>
    <n v="202401"/>
    <x v="42"/>
    <s v="服务营销中心"/>
    <s v="主任级以下"/>
    <s v="DF-3104"/>
    <s v="机械服务工程师"/>
    <s v="2020/04/01"/>
    <s v="计时"/>
    <m/>
    <n v="3440"/>
    <n v="10667.27"/>
    <n v="363.68"/>
    <n v="86.8"/>
    <n v="3.8"/>
    <n v="500"/>
  </r>
  <r>
    <n v="202401"/>
    <x v="43"/>
    <s v="研发部"/>
    <s v="主任级以下"/>
    <s v="DF-3109"/>
    <s v="初级机械工程师"/>
    <s v="2020/04/08"/>
    <s v="计时"/>
    <m/>
    <n v="3326"/>
    <n v="7818.5"/>
    <n v="363.68"/>
    <n v="86.8"/>
    <n v="3.8"/>
    <n v="0"/>
  </r>
  <r>
    <n v="202401"/>
    <x v="44"/>
    <s v="销售部"/>
    <s v="主任级以下"/>
    <s v="DF-3110"/>
    <s v="区域销售经理"/>
    <s v="2020/04/09"/>
    <s v="计时"/>
    <m/>
    <n v="3868"/>
    <n v="8990"/>
    <n v="363.68"/>
    <n v="86.8"/>
    <n v="3.8"/>
    <n v="0"/>
  </r>
  <r>
    <n v="202401"/>
    <x v="45"/>
    <s v="服务营销中心"/>
    <s v="主任级以下"/>
    <s v="DF-3135"/>
    <s v="机械服务助理工程师"/>
    <s v="2020/07/01"/>
    <s v="计时"/>
    <m/>
    <n v="2138"/>
    <n v="7328.69"/>
    <n v="363.68"/>
    <n v="86.8"/>
    <n v="3.8"/>
    <n v="0"/>
  </r>
  <r>
    <n v="202401"/>
    <x v="46"/>
    <s v="服务营销中心"/>
    <s v="主任级以下"/>
    <s v="DF-3136"/>
    <s v="电气服务助理工程师"/>
    <s v="2020/07/27"/>
    <s v="计时"/>
    <m/>
    <n v="2000"/>
    <n v="5733.81"/>
    <n v="363.68"/>
    <n v="86.8"/>
    <n v="3.8"/>
    <n v="0"/>
  </r>
  <r>
    <n v="202401"/>
    <x v="47"/>
    <s v="人力资源部"/>
    <s v="主任级以下"/>
    <s v="DF-3151"/>
    <s v="人力资源专员"/>
    <s v="2020/07/21"/>
    <s v="计时"/>
    <m/>
    <n v="3303"/>
    <n v="7322.1"/>
    <n v="363.68"/>
    <n v="86.8"/>
    <n v="3.8"/>
    <n v="0"/>
  </r>
  <r>
    <n v="202401"/>
    <x v="48"/>
    <s v="服务营销中心"/>
    <s v="主任级以下"/>
    <s v="DF-3152"/>
    <s v="软件工程师"/>
    <s v="2020/07/21"/>
    <s v="计时"/>
    <m/>
    <n v="4572"/>
    <n v="11172.34"/>
    <n v="363.68"/>
    <n v="86.8"/>
    <n v="3.8"/>
    <n v="0"/>
  </r>
  <r>
    <n v="202401"/>
    <x v="49"/>
    <s v="人力资源部"/>
    <s v="经理级"/>
    <s v="DF-3170"/>
    <s v="人力资源经理"/>
    <s v="2020/08/24"/>
    <s v="计时"/>
    <m/>
    <n v="5632"/>
    <n v="12646"/>
    <n v="363.68"/>
    <n v="86.8"/>
    <n v="3.8"/>
    <n v="95"/>
  </r>
  <r>
    <n v="202401"/>
    <x v="50"/>
    <s v="运营中心"/>
    <s v="主任级以下"/>
    <s v="DF-3168"/>
    <s v="质检员"/>
    <s v="2020/08/20"/>
    <s v="计时"/>
    <m/>
    <n v="2132"/>
    <n v="7704.24"/>
    <n v="363.68"/>
    <n v="86.8"/>
    <n v="3.8"/>
    <n v="0"/>
  </r>
  <r>
    <n v="202401"/>
    <x v="51"/>
    <s v="服务营销中心"/>
    <s v="主任级以下"/>
    <s v="DF-2891"/>
    <s v="售后服务工程师"/>
    <s v="2020/08/15"/>
    <s v="计时"/>
    <m/>
    <n v="7881"/>
    <n v="26284.799999999999"/>
    <n v="363.68"/>
    <n v="86.8"/>
    <n v="3.8"/>
    <n v="0"/>
  </r>
  <r>
    <n v="202401"/>
    <x v="52"/>
    <s v="服务营销中心"/>
    <s v="主任级以下"/>
    <s v="DF-3158"/>
    <s v="机械服务工程师"/>
    <s v="2020/08/03"/>
    <s v="计时"/>
    <m/>
    <n v="3275"/>
    <n v="10565.68"/>
    <n v="363.68"/>
    <n v="86.8"/>
    <n v="3.8"/>
    <n v="0"/>
  </r>
  <r>
    <n v="202401"/>
    <x v="53"/>
    <s v="研发部"/>
    <s v="主任级以下"/>
    <s v="DF-3155"/>
    <s v="资料管理员"/>
    <s v="2020/08/03"/>
    <s v="计时"/>
    <m/>
    <n v="1900"/>
    <n v="4436.5"/>
    <n v="363.68"/>
    <n v="86.8"/>
    <n v="3.8"/>
    <n v="0"/>
  </r>
  <r>
    <n v="202401"/>
    <x v="54"/>
    <s v="销售部"/>
    <s v="经理"/>
    <s v="DF-3184"/>
    <s v="销售支持经理"/>
    <d v="2010-11-22T00:00:00"/>
    <s v="计时"/>
    <m/>
    <n v="4453"/>
    <n v="10437.5"/>
    <n v="363.68"/>
    <n v="86.8"/>
    <n v="3.8"/>
    <n v="1000"/>
  </r>
  <r>
    <n v="202401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1"/>
    <x v="56"/>
    <s v="采购部"/>
    <s v="主任级以下"/>
    <s v="DF-3201"/>
    <s v="采购专员"/>
    <s v="2020/11/02"/>
    <s v="计时"/>
    <m/>
    <n v="2400"/>
    <n v="6382.5"/>
    <n v="363.68"/>
    <n v="86.8"/>
    <n v="3.8"/>
    <n v="0"/>
  </r>
  <r>
    <n v="202401"/>
    <x v="57"/>
    <s v="服务营销中心"/>
    <s v="主任级以下"/>
    <s v="DF-3207"/>
    <s v="电气服务工程师"/>
    <s v="2020/11/09"/>
    <s v="计时"/>
    <m/>
    <n v="4800"/>
    <n v="13051.7"/>
    <n v="363.68"/>
    <n v="86.8"/>
    <n v="3.8"/>
    <n v="1266"/>
  </r>
  <r>
    <n v="202401"/>
    <x v="58"/>
    <s v="销售部"/>
    <s v="主任级以下"/>
    <s v="DF-3208"/>
    <s v="高级物流专员"/>
    <s v="2020/11/09"/>
    <s v="计时"/>
    <m/>
    <n v="2760"/>
    <n v="7673.2"/>
    <n v="363.68"/>
    <n v="86.8"/>
    <n v="3.8"/>
    <n v="0"/>
  </r>
  <r>
    <n v="202401"/>
    <x v="59"/>
    <s v="服务营销中心"/>
    <s v="主任级以下"/>
    <s v="DF-3213"/>
    <s v="电气服务工程师（上海）"/>
    <s v="2020/11/16"/>
    <s v="计时"/>
    <m/>
    <n v="4925"/>
    <n v="9363.0499999999993"/>
    <n v="0"/>
    <n v="0"/>
    <n v="0"/>
    <n v="0"/>
  </r>
  <r>
    <n v="202401"/>
    <x v="60"/>
    <s v="研发部"/>
    <s v="主任级以下"/>
    <s v="DF-3214"/>
    <s v="机械工程师"/>
    <s v="2020/11/16"/>
    <s v="计时"/>
    <m/>
    <n v="4050"/>
    <n v="8481.6"/>
    <n v="363.68"/>
    <n v="86.8"/>
    <n v="3.8"/>
    <n v="1250"/>
  </r>
  <r>
    <n v="202401"/>
    <x v="61"/>
    <s v="运营中心"/>
    <s v="主任级以下"/>
    <s v="DF-3233"/>
    <s v="检测工程师"/>
    <s v="2020/12/29"/>
    <s v="计时"/>
    <m/>
    <n v="3481"/>
    <n v="9313.98"/>
    <n v="363.68"/>
    <n v="86.8"/>
    <n v="3.8"/>
    <n v="0"/>
  </r>
  <r>
    <n v="202401"/>
    <x v="62"/>
    <s v="服务营销中心"/>
    <s v="主任级以下"/>
    <s v="DF-3234"/>
    <s v="电气服务助理工程师"/>
    <d v="2020-08-03T00:00:00"/>
    <s v="计时"/>
    <m/>
    <n v="2138"/>
    <n v="8038.72"/>
    <n v="363.68"/>
    <n v="86.8"/>
    <n v="3.8"/>
    <n v="0"/>
  </r>
  <r>
    <n v="202401"/>
    <x v="63"/>
    <s v="人力资源部"/>
    <s v="主任级以下"/>
    <s v="DF-3224"/>
    <s v="ABAP工程师"/>
    <s v="2020/12/10"/>
    <s v="计时"/>
    <m/>
    <n v="4640"/>
    <n v="11675.2"/>
    <n v="363.68"/>
    <n v="86.8"/>
    <n v="3.8"/>
    <n v="500"/>
  </r>
  <r>
    <n v="202401"/>
    <x v="64"/>
    <s v="服务营销中心"/>
    <s v="主任级以下"/>
    <s v="DF-3223"/>
    <s v="电气服务工程师（成都）"/>
    <s v="2020/12/10"/>
    <s v="计时"/>
    <m/>
    <n v="3668"/>
    <n v="7617.14"/>
    <n v="0"/>
    <n v="0"/>
    <n v="0"/>
    <n v="0"/>
  </r>
  <r>
    <n v="202401"/>
    <x v="65"/>
    <s v="服务营销中心"/>
    <s v="主任级以下"/>
    <s v="DF-3239"/>
    <s v="机械服务助理工程师"/>
    <s v="2021/01/04"/>
    <s v="计时"/>
    <m/>
    <n v="1913"/>
    <n v="4781.7"/>
    <n v="363.68"/>
    <n v="86.8"/>
    <n v="3.8"/>
    <n v="0"/>
  </r>
  <r>
    <n v="202401"/>
    <x v="66"/>
    <s v="服务营销中心"/>
    <s v="主任级以下"/>
    <s v="DF-3237"/>
    <s v="电气服务工程师（上海）"/>
    <s v="2021/01/04"/>
    <s v="计时"/>
    <m/>
    <n v="5525"/>
    <n v="12156.83"/>
    <n v="359.52"/>
    <n v="112.35"/>
    <n v="22.47"/>
    <n v="600"/>
  </r>
  <r>
    <n v="202401"/>
    <x v="67"/>
    <s v="采购部"/>
    <s v="主任级以下"/>
    <s v="DF-3236"/>
    <s v="战略采购"/>
    <s v="2021/01/04"/>
    <s v="计时"/>
    <m/>
    <n v="3212"/>
    <n v="8258.4"/>
    <n v="363.68"/>
    <n v="86.8"/>
    <n v="3.8"/>
    <n v="0"/>
  </r>
  <r>
    <n v="202401"/>
    <x v="68"/>
    <s v="人力资源部"/>
    <s v="主任级以下"/>
    <s v="DF-3256"/>
    <s v="商务司机"/>
    <s v="2021/02/03"/>
    <s v="计时"/>
    <m/>
    <n v="1900"/>
    <n v="4918"/>
    <n v="363.68"/>
    <n v="86.8"/>
    <n v="3.8"/>
    <n v="0"/>
  </r>
  <r>
    <n v="202401"/>
    <x v="69"/>
    <s v="运营中心"/>
    <s v="主任级以下"/>
    <s v="DF-3298"/>
    <s v="质检员"/>
    <s v="2021/03/26"/>
    <s v="计时"/>
    <m/>
    <n v="2120"/>
    <n v="7831.64"/>
    <n v="363.68"/>
    <n v="86.8"/>
    <n v="3.8"/>
    <n v="0"/>
  </r>
  <r>
    <n v="202401"/>
    <x v="70"/>
    <s v="财务部"/>
    <s v="主任级以下"/>
    <s v="DF-3322"/>
    <s v="财务经理"/>
    <s v="2021/04/19"/>
    <s v="计时"/>
    <m/>
    <n v="7600"/>
    <n v="16095.9"/>
    <n v="363.68"/>
    <n v="86.8"/>
    <n v="3.8"/>
    <n v="500"/>
  </r>
  <r>
    <n v="202401"/>
    <x v="71"/>
    <s v="服务营销中心"/>
    <s v="主任级"/>
    <s v="DF-3312"/>
    <s v="商务专员"/>
    <s v="2021/04/09"/>
    <s v="计时"/>
    <m/>
    <n v="2400"/>
    <n v="4645"/>
    <n v="0"/>
    <n v="0"/>
    <n v="0"/>
    <n v="0"/>
  </r>
  <r>
    <n v="202401"/>
    <x v="72"/>
    <s v="采购部"/>
    <s v="经理级"/>
    <s v="DF-3307"/>
    <s v="采购文员"/>
    <s v="2021/04/06"/>
    <s v="计时"/>
    <m/>
    <n v="1980"/>
    <n v="5538.6"/>
    <n v="363.68"/>
    <n v="86.8"/>
    <n v="3.8"/>
    <n v="0"/>
  </r>
  <r>
    <n v="202401"/>
    <x v="73"/>
    <s v="采购部"/>
    <s v="主任级以下"/>
    <s v="DF-3356"/>
    <s v="战略采购"/>
    <s v="2021/05/28"/>
    <s v="计时"/>
    <m/>
    <n v="3800"/>
    <n v="10150"/>
    <n v="363.68"/>
    <n v="86.8"/>
    <n v="3.8"/>
    <n v="0"/>
  </r>
  <r>
    <n v="202401"/>
    <x v="74"/>
    <s v="服务营销中心"/>
    <s v="主任级以下"/>
    <s v="DF-3338"/>
    <s v="机械服务工程师（成都）"/>
    <s v="2021/05/10"/>
    <s v="计时"/>
    <m/>
    <n v="3128"/>
    <n v="7404.51"/>
    <n v="0"/>
    <n v="0"/>
    <n v="0"/>
    <n v="0"/>
  </r>
  <r>
    <n v="202401"/>
    <x v="75"/>
    <s v="销售部"/>
    <s v="主任级以下"/>
    <s v="DF-3340"/>
    <s v="市场专员"/>
    <s v="2021/05/10"/>
    <s v="计时"/>
    <m/>
    <n v="2760"/>
    <n v="7671.2"/>
    <n v="363.68"/>
    <n v="86.8"/>
    <n v="3.8"/>
    <n v="0"/>
  </r>
  <r>
    <n v="202401"/>
    <x v="76"/>
    <s v="运营中心"/>
    <s v="主任级以下"/>
    <s v="DF-3336"/>
    <s v="生产文员"/>
    <s v="2021/05/07"/>
    <s v="计时"/>
    <m/>
    <n v="1900"/>
    <n v="4164"/>
    <n v="363.68"/>
    <n v="86.8"/>
    <n v="3.8"/>
    <n v="0"/>
  </r>
  <r>
    <n v="202401"/>
    <x v="77"/>
    <s v="核价管理部"/>
    <s v="主任级以下"/>
    <s v="DF-3357"/>
    <s v="核价主管"/>
    <s v="2021/06/01"/>
    <s v="计时"/>
    <m/>
    <n v="3850"/>
    <n v="9205.5"/>
    <n v="363.68"/>
    <n v="86.8"/>
    <n v="3.8"/>
    <n v="95"/>
  </r>
  <r>
    <n v="202401"/>
    <x v="78"/>
    <s v="人力资源部"/>
    <s v="主任级以下"/>
    <s v="DF-3362"/>
    <s v="人力资源专员"/>
    <s v="2021/06/03"/>
    <s v="计时"/>
    <m/>
    <n v="2888"/>
    <n v="6226"/>
    <n v="363.68"/>
    <n v="86.8"/>
    <n v="3.8"/>
    <n v="0"/>
  </r>
  <r>
    <n v="202401"/>
    <x v="79"/>
    <s v="服务营销中心"/>
    <s v="主任级"/>
    <s v="DF-3369"/>
    <s v="机械服务工程师"/>
    <s v="2021/06/08"/>
    <s v="计时"/>
    <m/>
    <n v="4344"/>
    <n v="10075.82"/>
    <n v="0"/>
    <n v="0"/>
    <n v="0"/>
    <n v="0"/>
  </r>
  <r>
    <n v="202401"/>
    <x v="80"/>
    <s v="采购部"/>
    <s v="主任级以下"/>
    <s v="DF-3388"/>
    <s v="跟单主管"/>
    <s v="2021/06/25"/>
    <s v="计时"/>
    <m/>
    <n v="2980"/>
    <n v="8179.7"/>
    <n v="363.68"/>
    <n v="86.8"/>
    <n v="3.8"/>
    <n v="0"/>
  </r>
  <r>
    <n v="202401"/>
    <x v="81"/>
    <s v="研发部"/>
    <s v="主任级以下"/>
    <s v="DF-3367"/>
    <s v="机械工程师"/>
    <s v="2021/06/07"/>
    <s v="计时"/>
    <m/>
    <n v="3471"/>
    <n v="9500.14"/>
    <n v="363.68"/>
    <n v="86.8"/>
    <n v="3.8"/>
    <n v="0"/>
  </r>
  <r>
    <n v="202401"/>
    <x v="82"/>
    <s v="销售部"/>
    <s v="主任级以下"/>
    <s v="DF-3391"/>
    <s v="瓦楞辊高级销售经理"/>
    <d v="2021-06-28T00:00:00"/>
    <s v="计时"/>
    <m/>
    <n v="10000"/>
    <n v="26250"/>
    <n v="0"/>
    <n v="0"/>
    <n v="0"/>
    <n v="0"/>
  </r>
  <r>
    <n v="202401"/>
    <x v="83"/>
    <s v="核价管理部"/>
    <s v="主任级以下"/>
    <s v="DF-3401"/>
    <s v="核价专员"/>
    <s v="2021/07/06"/>
    <s v="计时"/>
    <m/>
    <n v="2642"/>
    <n v="7162.5"/>
    <n v="363.68"/>
    <n v="86.8"/>
    <n v="3.8"/>
    <n v="0"/>
  </r>
  <r>
    <n v="202401"/>
    <x v="84"/>
    <s v="运营中心"/>
    <s v="经理级"/>
    <s v="DF-3399"/>
    <s v="质检员"/>
    <s v="2021/07/02"/>
    <s v="计时"/>
    <m/>
    <n v="2120"/>
    <n v="7240.26"/>
    <n v="363.68"/>
    <n v="86.8"/>
    <n v="3.8"/>
    <n v="0"/>
  </r>
  <r>
    <n v="202401"/>
    <x v="85"/>
    <s v="核价管理部"/>
    <s v="主任级以下"/>
    <s v="DF-3478"/>
    <s v="核价工程师"/>
    <s v="2021/08/23"/>
    <s v="计时"/>
    <m/>
    <n v="4800"/>
    <n v="12206.1"/>
    <n v="363.68"/>
    <n v="86.8"/>
    <n v="3.8"/>
    <n v="0"/>
  </r>
  <r>
    <n v="202401"/>
    <x v="86"/>
    <s v="服务营销中心"/>
    <s v="主任级以下"/>
    <s v="DF-3479"/>
    <s v="软件工程师储备生"/>
    <d v="2021-08-23T00:00:00"/>
    <s v="计时"/>
    <m/>
    <n v="2750"/>
    <n v="6109.74"/>
    <n v="363.68"/>
    <n v="86.8"/>
    <n v="3.8"/>
    <n v="0"/>
  </r>
  <r>
    <n v="202401"/>
    <x v="87"/>
    <s v="研发部"/>
    <s v="主任级以下"/>
    <s v="DF-3472"/>
    <s v="电气工程师"/>
    <s v="2021/08/17"/>
    <s v="计时"/>
    <m/>
    <n v="4738"/>
    <n v="10835.1"/>
    <n v="363.68"/>
    <n v="86.8"/>
    <n v="3.8"/>
    <n v="0"/>
  </r>
  <r>
    <n v="202401"/>
    <x v="88"/>
    <s v="销售部"/>
    <s v="主任级以下"/>
    <s v="DF-3471"/>
    <s v="进口专员"/>
    <s v="2021/08/16"/>
    <s v="计时"/>
    <m/>
    <n v="2532"/>
    <n v="6966.2"/>
    <n v="363.68"/>
    <n v="86.8"/>
    <n v="3.8"/>
    <n v="0"/>
  </r>
  <r>
    <n v="202401"/>
    <x v="89"/>
    <s v="运营中心"/>
    <s v="主任级以下"/>
    <s v="DF-3469"/>
    <s v="质检员"/>
    <s v="2021/08/12"/>
    <s v="计时"/>
    <m/>
    <n v="2120"/>
    <n v="7884.67"/>
    <n v="363.68"/>
    <n v="86.8"/>
    <n v="3.8"/>
    <n v="0"/>
  </r>
  <r>
    <n v="202401"/>
    <x v="90"/>
    <s v="运营中心"/>
    <s v="主任级以下"/>
    <s v="DF-3466"/>
    <s v="质检员"/>
    <s v="2021/08/11"/>
    <s v="计时"/>
    <m/>
    <n v="2120"/>
    <n v="7345.19"/>
    <n v="363.68"/>
    <n v="86.8"/>
    <n v="3.8"/>
    <n v="0"/>
  </r>
  <r>
    <n v="202401"/>
    <x v="91"/>
    <s v="研发部"/>
    <s v="主任级以下"/>
    <s v="DF-3495"/>
    <s v="电气工程师"/>
    <s v="2021/09/07"/>
    <s v="计时"/>
    <m/>
    <n v="3730"/>
    <n v="8415.69"/>
    <n v="363.68"/>
    <n v="86.8"/>
    <n v="3.8"/>
    <n v="1000"/>
  </r>
  <r>
    <n v="202401"/>
    <x v="92"/>
    <s v="研发部"/>
    <s v="主任级以下"/>
    <s v="DF-3496"/>
    <s v="机械工程师"/>
    <s v="2021/09/09"/>
    <s v="计时"/>
    <m/>
    <n v="3326"/>
    <n v="8000.7"/>
    <n v="363.68"/>
    <n v="86.8"/>
    <n v="3.8"/>
    <n v="0"/>
  </r>
  <r>
    <n v="202401"/>
    <x v="93"/>
    <s v="研发部"/>
    <s v="主任级以下"/>
    <s v="DF-3500"/>
    <s v="电气工程师"/>
    <s v="2021/09/13"/>
    <s v="计时"/>
    <m/>
    <n v="4738"/>
    <n v="11085.9"/>
    <n v="363.68"/>
    <n v="86.8"/>
    <n v="3.8"/>
    <n v="0"/>
  </r>
  <r>
    <n v="202401"/>
    <x v="94"/>
    <s v="研发部"/>
    <s v="主任级以下"/>
    <s v="DF-3501"/>
    <s v="机械工程师"/>
    <s v="2021/09/13"/>
    <s v="计时"/>
    <m/>
    <n v="3730"/>
    <n v="8822.5"/>
    <n v="363.68"/>
    <n v="86.8"/>
    <n v="3.8"/>
    <n v="100"/>
  </r>
  <r>
    <n v="202401"/>
    <x v="95"/>
    <s v="运营中心"/>
    <s v="主任级以下"/>
    <s v="DF-3615"/>
    <s v="PMC经理"/>
    <s v="2021/10/13"/>
    <s v="计时"/>
    <m/>
    <n v="4100"/>
    <n v="9023.5"/>
    <n v="363.68"/>
    <n v="86.8"/>
    <n v="3.8"/>
    <n v="1000"/>
  </r>
  <r>
    <n v="202401"/>
    <x v="96"/>
    <s v="研发部"/>
    <s v="主任级以下"/>
    <s v="DF-3564"/>
    <s v="PLM专员"/>
    <s v="2021/11/22"/>
    <s v="计时"/>
    <m/>
    <n v="2311"/>
    <n v="6413.4"/>
    <n v="363.68"/>
    <n v="86.8"/>
    <n v="3.8"/>
    <n v="0"/>
  </r>
  <r>
    <n v="202401"/>
    <x v="97"/>
    <s v="销售部"/>
    <s v="主任级以下"/>
    <s v="DF-3574"/>
    <s v="销售经理"/>
    <s v="2021/12/22"/>
    <s v="计时"/>
    <m/>
    <n v="3850"/>
    <n v="14060.9"/>
    <n v="363.68"/>
    <n v="86.8"/>
    <n v="3.8"/>
    <n v="0"/>
  </r>
  <r>
    <n v="202401"/>
    <x v="98"/>
    <s v="运营中心"/>
    <s v="主任级以下"/>
    <s v="DF-3569"/>
    <s v="售后仓管"/>
    <s v="2021/12/01"/>
    <s v="计时"/>
    <m/>
    <n v="1900"/>
    <n v="5325"/>
    <n v="363.68"/>
    <n v="86.8"/>
    <n v="3.8"/>
    <n v="0"/>
  </r>
  <r>
    <n v="202401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1"/>
    <x v="100"/>
    <s v="运营中心"/>
    <s v="主任级以下"/>
    <s v="DF-2438"/>
    <s v="仓库主管"/>
    <s v="2017/06/16"/>
    <s v="计时"/>
    <m/>
    <n v="3200"/>
    <n v="7447"/>
    <n v="363.68"/>
    <n v="86.8"/>
    <n v="3.8"/>
    <n v="300"/>
  </r>
  <r>
    <n v="202401"/>
    <x v="101"/>
    <s v="销售部"/>
    <s v="主任级以下"/>
    <s v="DF-3591"/>
    <s v="区域销售总监"/>
    <s v="2022/04/24"/>
    <s v="计时"/>
    <m/>
    <n v="5500"/>
    <n v="15880"/>
    <n v="363.68"/>
    <n v="86.8"/>
    <n v="3.8"/>
    <n v="0"/>
  </r>
  <r>
    <n v="202401"/>
    <x v="102"/>
    <s v="财务部"/>
    <s v="主任级以下"/>
    <s v="DF-3589"/>
    <s v="会计高级专员"/>
    <s v="2022/04/06"/>
    <s v="计时"/>
    <m/>
    <n v="3214"/>
    <n v="7907.1"/>
    <n v="363.68"/>
    <n v="86.8"/>
    <n v="3.8"/>
    <n v="700"/>
  </r>
  <r>
    <n v="202401"/>
    <x v="103"/>
    <s v="研发部"/>
    <s v="总监级"/>
    <s v="DF-3589"/>
    <s v="软件助理工程师"/>
    <s v="2022/05/17"/>
    <s v="计时"/>
    <m/>
    <n v="2520"/>
    <n v="5947.9"/>
    <n v="363.68"/>
    <n v="86.8"/>
    <n v="3.8"/>
    <n v="0"/>
  </r>
  <r>
    <n v="202401"/>
    <x v="104"/>
    <s v="销售部"/>
    <s v="主任级以下"/>
    <s v="DF-3620"/>
    <s v="区域销售经理"/>
    <s v="2022/06/02"/>
    <s v="计时"/>
    <m/>
    <n v="3850"/>
    <n v="8520"/>
    <n v="363.68"/>
    <n v="86.8"/>
    <n v="3.8"/>
    <n v="0"/>
  </r>
  <r>
    <n v="202401"/>
    <x v="105"/>
    <s v="销售部"/>
    <s v="主任级以下"/>
    <s v="DF-3619"/>
    <s v="区域销售经理"/>
    <s v="2022/06/02"/>
    <s v="计时"/>
    <m/>
    <n v="3850"/>
    <n v="9075"/>
    <n v="363.68"/>
    <n v="86.8"/>
    <n v="3.8"/>
    <n v="0"/>
  </r>
  <r>
    <n v="202401"/>
    <x v="106"/>
    <s v="运营中心"/>
    <s v="主任级以下"/>
    <s v="DF-3635"/>
    <s v="质检员"/>
    <d v="2022-08-09T00:00:00"/>
    <s v="计时"/>
    <m/>
    <n v="2120"/>
    <n v="5890.84"/>
    <n v="363.68"/>
    <n v="86.8"/>
    <n v="3.8"/>
    <n v="0"/>
  </r>
  <r>
    <n v="202401"/>
    <x v="107"/>
    <s v="运营中心"/>
    <s v="主任级以下"/>
    <s v="DF-3661"/>
    <s v="品质经理"/>
    <s v="2022/09/22"/>
    <s v="计时"/>
    <m/>
    <n v="6500"/>
    <n v="13922.5"/>
    <n v="363.68"/>
    <n v="86.8"/>
    <n v="3.8"/>
    <n v="0"/>
  </r>
  <r>
    <n v="202401"/>
    <x v="108"/>
    <s v="研发部"/>
    <s v="主任级以下"/>
    <s v="DF-3655"/>
    <s v="机械助理工程师"/>
    <s v="2022/09/19"/>
    <s v="计时"/>
    <m/>
    <n v="2671"/>
    <n v="6001.1"/>
    <n v="363.68"/>
    <n v="86.8"/>
    <n v="3.8"/>
    <n v="0"/>
  </r>
  <r>
    <n v="202401"/>
    <x v="109"/>
    <s v="服务营销中心"/>
    <s v="经理级"/>
    <s v="DF-3647"/>
    <s v="商务专员"/>
    <s v="2022/09/01"/>
    <s v="计时"/>
    <m/>
    <n v="4068"/>
    <n v="8499"/>
    <n v="0"/>
    <n v="0"/>
    <n v="0"/>
    <n v="0"/>
  </r>
  <r>
    <n v="202401"/>
    <x v="110"/>
    <s v="服务营销中心"/>
    <s v="主任级以下"/>
    <s v="DF-3646"/>
    <s v="项目经理"/>
    <s v="2022/09/01"/>
    <s v="计时"/>
    <m/>
    <n v="5000"/>
    <n v="13226"/>
    <n v="363.68"/>
    <n v="86.8"/>
    <n v="3.8"/>
    <n v="0"/>
  </r>
  <r>
    <n v="202401"/>
    <x v="111"/>
    <s v="销售部"/>
    <s v="主任级以下"/>
    <s v="DF-3673"/>
    <s v="区域销售经理"/>
    <s v="2022/10/20"/>
    <s v="计时"/>
    <m/>
    <n v="3850"/>
    <n v="5802.3"/>
    <n v="0"/>
    <n v="0"/>
    <n v="0"/>
    <n v="0"/>
  </r>
  <r>
    <n v="202401"/>
    <x v="112"/>
    <s v="研发部"/>
    <s v="经理级"/>
    <s v="DF-3685"/>
    <s v="软件工程师储备生"/>
    <d v="2022-11-21T00:00:00"/>
    <s v="计时"/>
    <m/>
    <n v="1900"/>
    <n v="5694.69"/>
    <n v="363.68"/>
    <n v="86.8"/>
    <n v="3.8"/>
    <n v="0"/>
  </r>
  <r>
    <n v="202401"/>
    <x v="113"/>
    <s v="销售部"/>
    <s v="主任级以下"/>
    <s v="DF-3683"/>
    <s v="海外销售跟单"/>
    <d v="2022-11-14T00:00:00"/>
    <s v="计时"/>
    <m/>
    <n v="3050"/>
    <n v="6598.7"/>
    <n v="363.68"/>
    <n v="86.8"/>
    <n v="3.8"/>
    <n v="0"/>
  </r>
  <r>
    <n v="202401"/>
    <x v="114"/>
    <s v="销售部"/>
    <s v="主任级以下"/>
    <s v="DF-3690"/>
    <s v="区域销售经理（非洲）"/>
    <d v="2022-12-14T00:00:00"/>
    <s v="计时"/>
    <m/>
    <n v="3850"/>
    <n v="9390"/>
    <n v="363.68"/>
    <n v="86.8"/>
    <n v="3.8"/>
    <n v="0"/>
  </r>
  <r>
    <n v="202401"/>
    <x v="115"/>
    <s v="运营中心"/>
    <s v="主任级以下"/>
    <s v="DF-3691"/>
    <s v="质量主管"/>
    <s v="2022/12/14"/>
    <s v="计时"/>
    <m/>
    <n v="4480"/>
    <n v="11530"/>
    <n v="363.68"/>
    <n v="86.8"/>
    <n v="3.8"/>
    <n v="95"/>
  </r>
  <r>
    <n v="202401"/>
    <x v="116"/>
    <s v="服务营销中心"/>
    <s v="主任级以下"/>
    <s v="DF-3687"/>
    <s v="电气服务工程师"/>
    <s v="2022/12/05"/>
    <s v="计时"/>
    <m/>
    <n v="2500"/>
    <n v="6415.18"/>
    <n v="363.68"/>
    <n v="86.8"/>
    <n v="3.8"/>
    <n v="0"/>
  </r>
  <r>
    <n v="202401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1"/>
    <x v="118"/>
    <s v="服务营销中心"/>
    <s v="主任级以下"/>
    <s v="DF-3693"/>
    <s v="项目经理"/>
    <s v="2023/01/03"/>
    <s v="计时"/>
    <m/>
    <n v="6160"/>
    <n v="15660.4"/>
    <n v="363.68"/>
    <n v="86.8"/>
    <n v="3.8"/>
    <n v="800"/>
  </r>
  <r>
    <n v="202401"/>
    <x v="119"/>
    <s v="采购部"/>
    <s v="主任级以下"/>
    <s v="DF-3778"/>
    <s v="采购助理"/>
    <s v="2023/03/24"/>
    <s v="计时"/>
    <m/>
    <n v="2000"/>
    <n v="5034.8900000000003"/>
    <n v="363.68"/>
    <n v="86.8"/>
    <n v="3.8"/>
    <n v="0"/>
  </r>
  <r>
    <n v="202401"/>
    <x v="120"/>
    <s v="服务营销中心"/>
    <s v="经理级"/>
    <s v="DF-3762"/>
    <s v="电气服务工程师储备生"/>
    <s v="2023/03/06"/>
    <s v="计时"/>
    <m/>
    <n v="1900"/>
    <n v="5463.3"/>
    <n v="363.68"/>
    <n v="86.8"/>
    <n v="3.8"/>
    <n v="0"/>
  </r>
  <r>
    <n v="202401"/>
    <x v="121"/>
    <s v="人力资源部"/>
    <s v="主任级以下"/>
    <s v="DF-3785"/>
    <s v="行政专员"/>
    <s v="2023/04/24"/>
    <s v="计时"/>
    <m/>
    <n v="2000"/>
    <n v="5263.24"/>
    <n v="363.68"/>
    <n v="86.8"/>
    <n v="3.8"/>
    <n v="0"/>
  </r>
  <r>
    <n v="202401"/>
    <x v="122"/>
    <s v="采购部"/>
    <s v="主任级以下"/>
    <s v="DF-3782"/>
    <s v="采购专员"/>
    <s v="2023/04/03"/>
    <s v="计时"/>
    <m/>
    <n v="3026"/>
    <n v="6779.02"/>
    <n v="363.68"/>
    <n v="86.8"/>
    <n v="3.8"/>
    <n v="0"/>
  </r>
  <r>
    <n v="202401"/>
    <x v="123"/>
    <s v="研发部"/>
    <s v="主任级以下"/>
    <s v="DF-3816"/>
    <s v="电气工程师储备生"/>
    <s v="2023/05/29"/>
    <s v="计时"/>
    <m/>
    <n v="1900"/>
    <n v="4676.1000000000004"/>
    <n v="363.68"/>
    <n v="86.8"/>
    <n v="3.8"/>
    <n v="0"/>
  </r>
  <r>
    <n v="202401"/>
    <x v="124"/>
    <s v="研发部"/>
    <s v="主任级以下"/>
    <s v="DF-3815"/>
    <s v="电气工程师储备生"/>
    <s v="2023/05/23"/>
    <s v="计时"/>
    <m/>
    <n v="1900"/>
    <n v="5090.8"/>
    <n v="363.68"/>
    <n v="86.8"/>
    <n v="3.8"/>
    <n v="0"/>
  </r>
  <r>
    <n v="202401"/>
    <x v="125"/>
    <s v="服务营销中心"/>
    <s v="主任级以下"/>
    <s v="DF-3813"/>
    <s v="中国区售后服务高级经理"/>
    <s v="2023/05/22"/>
    <s v="计时"/>
    <m/>
    <n v="12400"/>
    <n v="28096.5"/>
    <n v="363.68"/>
    <n v="86.8"/>
    <n v="3.8"/>
    <n v="3128"/>
  </r>
  <r>
    <n v="202401"/>
    <x v="126"/>
    <s v="采购部"/>
    <s v="主任级以下"/>
    <s v="DF-3793"/>
    <s v="采购专员"/>
    <s v="2023/05/10"/>
    <s v="计时"/>
    <m/>
    <n v="3026"/>
    <n v="6645.87"/>
    <n v="363.68"/>
    <n v="86.8"/>
    <n v="3.8"/>
    <n v="0"/>
  </r>
  <r>
    <n v="202401"/>
    <x v="127"/>
    <s v="服务营销中心"/>
    <s v="高级经理级"/>
    <s v="DF-3791"/>
    <s v="售后服务专员"/>
    <s v="2023/05/08"/>
    <s v="计时"/>
    <m/>
    <n v="2600"/>
    <n v="5775.8"/>
    <n v="363.68"/>
    <n v="86.8"/>
    <n v="3.8"/>
    <n v="0"/>
  </r>
  <r>
    <n v="202401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1"/>
    <x v="129"/>
    <s v="总经办"/>
    <s v="主任级以下"/>
    <s v="DF-3821"/>
    <s v="总经理助理"/>
    <s v="2023/06/20"/>
    <s v="计时"/>
    <m/>
    <n v="5200"/>
    <n v="13280"/>
    <n v="363.68"/>
    <n v="86.8"/>
    <n v="3.8"/>
    <n v="0"/>
  </r>
  <r>
    <n v="202401"/>
    <x v="130"/>
    <s v="服务营销中心"/>
    <s v="主任级以下"/>
    <s v="DF-3817"/>
    <s v="电气服务工程师储备生"/>
    <s v="2023/06/01"/>
    <s v="计时"/>
    <m/>
    <n v="1900"/>
    <n v="6176.19"/>
    <n v="363.68"/>
    <n v="86.8"/>
    <n v="3.8"/>
    <n v="0"/>
  </r>
  <r>
    <n v="202401"/>
    <x v="131"/>
    <s v="研发部"/>
    <s v="主任级以下"/>
    <s v="DF-3822"/>
    <s v="电气工程师储备生"/>
    <s v="2023/07/03"/>
    <s v="计时"/>
    <m/>
    <n v="1900"/>
    <n v="4749.8"/>
    <n v="363.68"/>
    <n v="86.8"/>
    <n v="3.8"/>
    <n v="0"/>
  </r>
  <r>
    <n v="202401"/>
    <x v="132"/>
    <s v="服务营销中心"/>
    <s v="主任级以下"/>
    <s v="DF-3823"/>
    <s v="服务专员"/>
    <s v="2023/07/03"/>
    <s v="计时"/>
    <m/>
    <n v="3000"/>
    <n v="6347.2"/>
    <n v="363.68"/>
    <n v="86.8"/>
    <n v="3.8"/>
    <n v="0"/>
  </r>
  <r>
    <n v="202401"/>
    <x v="133"/>
    <s v="运营中心"/>
    <s v="主任级以下"/>
    <s v="DF-3827"/>
    <s v="装配电工学徒"/>
    <s v="2023/07/31"/>
    <s v="计时"/>
    <m/>
    <n v="1900"/>
    <n v="4654.34"/>
    <n v="363.68"/>
    <n v="86.8"/>
    <n v="3.8"/>
    <n v="0"/>
  </r>
  <r>
    <n v="202401"/>
    <x v="134"/>
    <s v="服务营销中心"/>
    <s v="主任级以下"/>
    <s v="DF-3829"/>
    <s v="项目专员"/>
    <s v="2023/08/01"/>
    <s v="计时"/>
    <m/>
    <n v="3390"/>
    <n v="8098.82"/>
    <n v="363.68"/>
    <n v="86.8"/>
    <n v="3.8"/>
    <n v="0"/>
  </r>
  <r>
    <n v="202401"/>
    <x v="135"/>
    <s v="研发部"/>
    <s v="主任级以下"/>
    <s v="DF-3830"/>
    <s v="电气工程师储备生"/>
    <s v="2023/08/02"/>
    <s v="计时"/>
    <m/>
    <n v="1900"/>
    <n v="4586.3"/>
    <n v="363.68"/>
    <n v="86.8"/>
    <n v="3.8"/>
    <n v="0"/>
  </r>
  <r>
    <n v="202401"/>
    <x v="136"/>
    <s v="研发部"/>
    <s v="主任级以下"/>
    <s v="DF-3831"/>
    <s v="机械助理工程师"/>
    <s v="2023/08/03"/>
    <s v="计时"/>
    <m/>
    <n v="2520"/>
    <n v="5975.8"/>
    <n v="363.68"/>
    <n v="86.8"/>
    <n v="3.8"/>
    <n v="0"/>
  </r>
  <r>
    <n v="202401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1"/>
    <x v="138"/>
    <s v="运营中心"/>
    <s v="主任级以下"/>
    <s v="DF-3834"/>
    <s v="品质检验专员"/>
    <s v="2023/08/10"/>
    <s v="计时"/>
    <m/>
    <n v="2120"/>
    <n v="5770.08"/>
    <n v="363.68"/>
    <n v="86.8"/>
    <n v="3.8"/>
    <n v="0"/>
  </r>
  <r>
    <n v="202401"/>
    <x v="139"/>
    <s v="服务营销中心"/>
    <s v="主任级以下"/>
    <s v="DF-3839"/>
    <s v="电气服务工程师储备生"/>
    <s v="2023/08/15"/>
    <s v="计时"/>
    <m/>
    <n v="1900"/>
    <n v="4325.13"/>
    <n v="363.68"/>
    <n v="86.8"/>
    <n v="3.8"/>
    <n v="0"/>
  </r>
  <r>
    <n v="202401"/>
    <x v="140"/>
    <s v="服务营销中心"/>
    <s v="主任级以下"/>
    <s v="DF-3843"/>
    <s v="品质工程师"/>
    <s v="2023/08/24"/>
    <s v="计时"/>
    <m/>
    <n v="5500"/>
    <n v="12438.52"/>
    <n v="363.68"/>
    <n v="86.8"/>
    <n v="3.8"/>
    <n v="0"/>
  </r>
  <r>
    <n v="202401"/>
    <x v="141"/>
    <s v="运营中心"/>
    <s v="主任级以下"/>
    <s v="DF-3121"/>
    <s v="生产调度员"/>
    <s v="2020/05/08"/>
    <s v="计时"/>
    <m/>
    <n v="3026"/>
    <n v="7380.54"/>
    <n v="363.68"/>
    <n v="86.8"/>
    <n v="3.8"/>
    <n v="0"/>
  </r>
  <r>
    <n v="202401"/>
    <x v="142"/>
    <s v="服务营销中心"/>
    <s v="主任级以下"/>
    <s v="DF-3847"/>
    <s v="售后服务专员"/>
    <d v="2023-09-01T00:00:00"/>
    <s v="计时"/>
    <m/>
    <n v="3000"/>
    <n v="6412.9"/>
    <n v="363.68"/>
    <n v="86.8"/>
    <n v="3.8"/>
    <n v="0"/>
  </r>
  <r>
    <n v="202401"/>
    <x v="143"/>
    <s v="运营中心"/>
    <s v="主任级以下"/>
    <s v="DF-3851"/>
    <s v="品质文员"/>
    <s v="2023/09/08"/>
    <s v="计时"/>
    <m/>
    <n v="2500"/>
    <n v="4357.5"/>
    <n v="363.68"/>
    <n v="86.8"/>
    <n v="3.8"/>
    <n v="0"/>
  </r>
  <r>
    <n v="202401"/>
    <x v="144"/>
    <s v="运营中心"/>
    <s v="主任级以下"/>
    <s v="DF-3852"/>
    <s v="生产经理"/>
    <s v="2023/09/18"/>
    <s v="计时"/>
    <m/>
    <n v="7100"/>
    <n v="18405"/>
    <n v="363.68"/>
    <n v="86.8"/>
    <n v="3.8"/>
    <n v="95"/>
  </r>
  <r>
    <n v="202401"/>
    <x v="145"/>
    <s v="销售部"/>
    <s v="主任级以下"/>
    <s v="DF-3854"/>
    <s v="区域销售经理（中东）"/>
    <s v="2023/09/20"/>
    <s v="计时"/>
    <m/>
    <n v="3850"/>
    <n v="7465"/>
    <n v="363.68"/>
    <n v="86.8"/>
    <n v="3.8"/>
    <n v="0"/>
  </r>
  <r>
    <n v="202401"/>
    <x v="146"/>
    <s v="服务营销中心"/>
    <s v="主任级以下"/>
    <s v="DF-3855"/>
    <s v="配件销售主管"/>
    <s v="2023/10/01"/>
    <s v="计时"/>
    <m/>
    <n v="4480"/>
    <n v="10209.6"/>
    <n v="363.68"/>
    <n v="86.8"/>
    <n v="3.8"/>
    <n v="1344"/>
  </r>
  <r>
    <n v="202401"/>
    <x v="147"/>
    <s v="运营中心"/>
    <s v="主任级以下"/>
    <s v="DF-3856"/>
    <s v="售后仓管"/>
    <s v="2023/10/08"/>
    <s v="计时"/>
    <m/>
    <n v="1900"/>
    <n v="6138.34"/>
    <n v="363.68"/>
    <n v="86.8"/>
    <n v="3.8"/>
    <n v="0"/>
  </r>
  <r>
    <n v="202401"/>
    <x v="148"/>
    <s v="服务营销中心"/>
    <s v="主任级以下"/>
    <s v="DF-3859"/>
    <s v="海外项目经理"/>
    <s v="2023/10/23"/>
    <s v="计时"/>
    <m/>
    <n v="5300"/>
    <n v="13176.5"/>
    <n v="363.68"/>
    <n v="86.8"/>
    <n v="3.8"/>
    <n v="0"/>
  </r>
  <r>
    <n v="202401"/>
    <x v="149"/>
    <s v="研发部"/>
    <s v="主任级以下"/>
    <s v="DF-3862"/>
    <s v="机械研发工程师"/>
    <s v="2023/11/01"/>
    <s v="计时"/>
    <m/>
    <n v="5520"/>
    <n v="14178.9"/>
    <n v="363.68"/>
    <n v="86.8"/>
    <n v="3.8"/>
    <n v="0"/>
  </r>
  <r>
    <n v="202401"/>
    <x v="150"/>
    <s v="运营中心"/>
    <s v="经理级"/>
    <s v="DF-3863"/>
    <s v="计划助理"/>
    <s v="2023/11/01"/>
    <s v="计时"/>
    <m/>
    <n v="2500"/>
    <n v="4959.76"/>
    <n v="363.68"/>
    <n v="86.8"/>
    <n v="3.8"/>
    <n v="0"/>
  </r>
  <r>
    <n v="202401"/>
    <x v="151"/>
    <s v="采购部"/>
    <s v="主任级以下"/>
    <s v="DF-3874"/>
    <s v="采购专员"/>
    <s v="2023/11/21"/>
    <s v="计时"/>
    <m/>
    <n v="3164"/>
    <n v="6172.86"/>
    <n v="363.68"/>
    <n v="86.8"/>
    <n v="3.8"/>
    <n v="0"/>
  </r>
  <r>
    <n v="202401"/>
    <x v="152"/>
    <s v="采购部"/>
    <s v="主任级以下"/>
    <s v="DF-3877"/>
    <s v="采购助理"/>
    <s v="2023/12/06"/>
    <s v="计时"/>
    <m/>
    <n v="3118"/>
    <n v="3966.5"/>
    <n v="363.68"/>
    <n v="86.8"/>
    <n v="3.8"/>
    <n v="0"/>
  </r>
  <r>
    <n v="202401"/>
    <x v="153"/>
    <s v="服务营销中心"/>
    <s v="主任级以下"/>
    <s v="DF-3878"/>
    <s v="服务调度专员"/>
    <s v="2023/12/18"/>
    <s v="计时"/>
    <s v="本月离职"/>
    <n v="2474"/>
    <n v="5009.4399999999996"/>
    <n v="363.68"/>
    <n v="86.8"/>
    <n v="3.8"/>
    <n v="0"/>
  </r>
  <r>
    <n v="202401"/>
    <x v="154"/>
    <s v="运营中心"/>
    <s v="主任级以下"/>
    <s v="DF-3882"/>
    <s v="计划助理"/>
    <s v="2024/01/11"/>
    <s v="计时"/>
    <s v="本月新入职"/>
    <n v="1900"/>
    <n v="2492.6"/>
    <n v="0"/>
    <n v="0"/>
    <n v="0"/>
    <n v="0"/>
  </r>
  <r>
    <n v="202401"/>
    <x v="155"/>
    <s v="服务营销中心"/>
    <s v="主任级以下"/>
    <s v="DF-3883"/>
    <s v="软件服务工程师储备生"/>
    <s v="2024/01/15"/>
    <s v="计时"/>
    <s v="本月新入职"/>
    <n v="2000"/>
    <n v="3406.38"/>
    <n v="0"/>
    <n v="0"/>
    <n v="0"/>
    <n v="0"/>
  </r>
  <r>
    <n v="202401"/>
    <x v="156"/>
    <s v="服务营销中心"/>
    <s v="主任级以下"/>
    <s v="DF-2695"/>
    <s v="现场装配技师"/>
    <s v="2018/03/15"/>
    <s v="计时"/>
    <m/>
    <n v="2363"/>
    <n v="8554.5400000000009"/>
    <n v="363.68"/>
    <n v="86.8"/>
    <n v="3.8"/>
    <n v="0"/>
  </r>
  <r>
    <n v="202401"/>
    <x v="157"/>
    <s v="服务营销中心"/>
    <s v="主任级以下"/>
    <s v="DF-2755"/>
    <s v="现场装配技师"/>
    <s v="2018/05/02"/>
    <s v="计时"/>
    <m/>
    <n v="2363"/>
    <n v="6323.31"/>
    <n v="363.68"/>
    <n v="86.8"/>
    <n v="3.8"/>
    <n v="0"/>
  </r>
  <r>
    <n v="202401"/>
    <x v="158"/>
    <s v="服务营销中心"/>
    <s v="主任级以下"/>
    <s v="DF-3139"/>
    <s v="现场装配技师"/>
    <s v="2020/07/01"/>
    <s v="计时"/>
    <m/>
    <n v="2363"/>
    <n v="6180.03"/>
    <n v="363.68"/>
    <n v="86.8"/>
    <n v="3.8"/>
    <n v="0"/>
  </r>
  <r>
    <n v="202401"/>
    <x v="159"/>
    <s v="服务营销中心"/>
    <s v="主任级以下"/>
    <s v="DF-2975"/>
    <s v="现场装配技师"/>
    <s v="2019/07/15"/>
    <s v="计时"/>
    <m/>
    <n v="2363"/>
    <n v="8984.17"/>
    <n v="363.68"/>
    <n v="86.8"/>
    <n v="3.8"/>
    <n v="0"/>
  </r>
  <r>
    <n v="202401"/>
    <x v="160"/>
    <s v="运营中心"/>
    <s v="主任级以下"/>
    <s v="DF-2614"/>
    <s v="仓管员"/>
    <s v="2017/11/27"/>
    <s v="计件"/>
    <m/>
    <n v="1900"/>
    <n v="6945.09"/>
    <n v="363.68"/>
    <n v="86.8"/>
    <n v="3.8"/>
    <n v="0"/>
  </r>
  <r>
    <n v="202401"/>
    <x v="161"/>
    <s v="运营中心"/>
    <s v="主任级以下"/>
    <s v="DF-0354"/>
    <s v="装配电工班长"/>
    <s v="2006/10/21"/>
    <s v="计件"/>
    <m/>
    <n v="1900"/>
    <n v="11626.87"/>
    <n v="363.68"/>
    <n v="86.8"/>
    <n v="3.8"/>
    <n v="0"/>
  </r>
  <r>
    <n v="202401"/>
    <x v="162"/>
    <s v="运营中心"/>
    <s v="主任级以下"/>
    <s v="DF-2363"/>
    <s v="装配钳工班长"/>
    <s v="2017/02/27"/>
    <s v="计件"/>
    <m/>
    <n v="1900"/>
    <n v="11260.52"/>
    <n v="363.68"/>
    <n v="86.8"/>
    <n v="3.8"/>
    <n v="0"/>
  </r>
  <r>
    <n v="202401"/>
    <x v="163"/>
    <s v="运营中心"/>
    <s v="主任级以下"/>
    <s v="DF-2451"/>
    <s v="装配电工班长"/>
    <s v="2017/06/26"/>
    <s v="计件"/>
    <m/>
    <n v="1900"/>
    <n v="5270.59"/>
    <n v="363.68"/>
    <n v="86.8"/>
    <n v="3.8"/>
    <n v="0"/>
  </r>
  <r>
    <n v="202401"/>
    <x v="164"/>
    <s v="运营中心"/>
    <s v="主任级以下"/>
    <s v="DF-2611"/>
    <s v="装配钳工"/>
    <s v="2017/11/22"/>
    <s v="计件"/>
    <m/>
    <n v="1900"/>
    <n v="9377.2800000000007"/>
    <n v="363.68"/>
    <n v="86.8"/>
    <n v="3.8"/>
    <n v="0"/>
  </r>
  <r>
    <n v="202401"/>
    <x v="165"/>
    <s v="运营中心"/>
    <s v="主任级以下"/>
    <s v="DF-2736"/>
    <s v="装配钳工"/>
    <s v="2018/04/21"/>
    <s v="计件"/>
    <m/>
    <n v="1900"/>
    <n v="8253.1"/>
    <n v="363.68"/>
    <n v="86.8"/>
    <n v="3.8"/>
    <n v="0"/>
  </r>
  <r>
    <n v="202401"/>
    <x v="166"/>
    <s v="运营中心"/>
    <s v="主任级以下"/>
    <s v="DF-2673"/>
    <s v="装配电工"/>
    <s v="2018/03/05"/>
    <s v="计件"/>
    <m/>
    <n v="1900"/>
    <n v="9588.4599999999991"/>
    <n v="363.68"/>
    <n v="86.8"/>
    <n v="3.8"/>
    <n v="0"/>
  </r>
  <r>
    <n v="202401"/>
    <x v="167"/>
    <s v="运营中心"/>
    <s v="主任级以下"/>
    <s v="DF-2756"/>
    <s v="装配钳工"/>
    <s v="2018/05/02"/>
    <s v="计件"/>
    <m/>
    <n v="1900"/>
    <n v="8162.98"/>
    <n v="363.68"/>
    <n v="86.8"/>
    <n v="3.8"/>
    <n v="0"/>
  </r>
  <r>
    <n v="202401"/>
    <x v="168"/>
    <s v="运营中心"/>
    <s v="主任级以下"/>
    <s v="DF-2786"/>
    <s v="装配钳工班长"/>
    <s v="2018/06/12"/>
    <s v="计件"/>
    <m/>
    <n v="1900"/>
    <n v="10512.7"/>
    <n v="363.68"/>
    <n v="86.8"/>
    <n v="3.8"/>
    <n v="0"/>
  </r>
  <r>
    <n v="202401"/>
    <x v="169"/>
    <s v="运营中心"/>
    <s v="主任级以下"/>
    <s v="DF-2789"/>
    <s v="装配电工"/>
    <s v="2018/06/26"/>
    <s v="计件"/>
    <m/>
    <n v="1900"/>
    <n v="7864.32"/>
    <n v="363.68"/>
    <n v="86.8"/>
    <n v="3.8"/>
    <n v="0"/>
  </r>
  <r>
    <n v="202401"/>
    <x v="170"/>
    <s v="运营中心"/>
    <s v="主任级以下"/>
    <s v="DF-2864"/>
    <s v="装配电工"/>
    <s v="2018/11/09"/>
    <s v="计件"/>
    <m/>
    <n v="1900"/>
    <n v="7477.05"/>
    <n v="363.68"/>
    <n v="86.8"/>
    <n v="3.8"/>
    <n v="0"/>
  </r>
  <r>
    <n v="202401"/>
    <x v="171"/>
    <s v="运营中心"/>
    <s v="主任级以下"/>
    <s v="DF-2907"/>
    <s v="装配电工"/>
    <s v="2019/03/06"/>
    <s v="计件"/>
    <m/>
    <n v="1900"/>
    <n v="9555.9"/>
    <n v="363.68"/>
    <n v="86.8"/>
    <n v="3.8"/>
    <n v="0"/>
  </r>
  <r>
    <n v="202401"/>
    <x v="172"/>
    <s v="运营中心"/>
    <s v="主任级以下"/>
    <s v="DF-2909"/>
    <s v="仓管员"/>
    <s v="2019/03/11"/>
    <s v="计件"/>
    <m/>
    <n v="1900"/>
    <n v="7265.73"/>
    <n v="363.68"/>
    <n v="86.8"/>
    <n v="3.8"/>
    <n v="0"/>
  </r>
  <r>
    <n v="202401"/>
    <x v="173"/>
    <s v="运营中心"/>
    <s v="主任级以下"/>
    <s v="DF-2913"/>
    <s v="装配钳工班长"/>
    <s v="2019/03/14"/>
    <s v="计件"/>
    <m/>
    <n v="1900"/>
    <n v="8608.1"/>
    <n v="363.68"/>
    <n v="86.8"/>
    <n v="3.8"/>
    <n v="0"/>
  </r>
  <r>
    <n v="202401"/>
    <x v="174"/>
    <s v="运营中心"/>
    <s v="主任级以下"/>
    <s v="DF-2940"/>
    <s v="仓管员"/>
    <s v="2019/05/14"/>
    <s v="计件"/>
    <m/>
    <n v="1900"/>
    <n v="7297.8"/>
    <n v="363.68"/>
    <n v="86.8"/>
    <n v="3.8"/>
    <n v="0"/>
  </r>
  <r>
    <n v="202401"/>
    <x v="175"/>
    <s v="运营中心"/>
    <s v="主任级以下"/>
    <s v="DF-2970"/>
    <s v="装配电工"/>
    <s v="2019/07/02"/>
    <s v="计件"/>
    <m/>
    <n v="1900"/>
    <n v="7339.8"/>
    <n v="363.68"/>
    <n v="86.8"/>
    <n v="3.8"/>
    <n v="385"/>
  </r>
  <r>
    <n v="202401"/>
    <x v="176"/>
    <s v="运营中心"/>
    <s v="主任级以下"/>
    <s v="DF-3052"/>
    <s v="装配电工"/>
    <s v="2019/11/15"/>
    <s v="计件"/>
    <m/>
    <n v="1900"/>
    <n v="7416.92"/>
    <n v="363.68"/>
    <n v="86.8"/>
    <n v="3.8"/>
    <n v="0"/>
  </r>
  <r>
    <n v="202401"/>
    <x v="177"/>
    <s v="运营中心"/>
    <s v="主任级以下"/>
    <s v="DF-3076"/>
    <s v="装配电工"/>
    <s v="2020/02/24"/>
    <s v="计件"/>
    <m/>
    <n v="1900"/>
    <n v="7372.52"/>
    <n v="363.68"/>
    <n v="86.8"/>
    <n v="3.8"/>
    <n v="0"/>
  </r>
  <r>
    <n v="202401"/>
    <x v="178"/>
    <s v="运营中心"/>
    <s v="主任级以下"/>
    <s v="DF-3126"/>
    <s v="装配钳工"/>
    <s v="2020/05/29"/>
    <s v="计件"/>
    <m/>
    <n v="1900"/>
    <n v="6107.01"/>
    <n v="363.68"/>
    <n v="86.8"/>
    <n v="3.8"/>
    <n v="0"/>
  </r>
  <r>
    <n v="202401"/>
    <x v="179"/>
    <s v="运营中心"/>
    <s v="主任级以下"/>
    <s v="DF-3130"/>
    <s v="测试技师"/>
    <s v="2020/06/12"/>
    <s v="计件"/>
    <m/>
    <n v="1900"/>
    <n v="8067"/>
    <n v="363.68"/>
    <n v="86.8"/>
    <n v="3.8"/>
    <n v="0"/>
  </r>
  <r>
    <n v="202401"/>
    <x v="180"/>
    <s v="运营中心"/>
    <s v="主任级以下"/>
    <s v="DF-3134"/>
    <s v="仓库班长"/>
    <s v="2020/06/28"/>
    <s v="计件"/>
    <m/>
    <n v="1900"/>
    <n v="8382.36"/>
    <n v="363.68"/>
    <n v="86.8"/>
    <n v="3.8"/>
    <n v="0"/>
  </r>
  <r>
    <n v="202401"/>
    <x v="181"/>
    <s v="运营中心"/>
    <s v="主任级以下"/>
    <s v="DF-3140"/>
    <s v="测试技师"/>
    <s v="2020/07/01"/>
    <s v="计件"/>
    <m/>
    <n v="1900"/>
    <n v="7201.27"/>
    <n v="363.68"/>
    <n v="86.8"/>
    <n v="3.8"/>
    <n v="100"/>
  </r>
  <r>
    <n v="202401"/>
    <x v="182"/>
    <s v="运营中心"/>
    <s v="主任级以下"/>
    <s v="DF-3171"/>
    <s v="装配钳工"/>
    <s v="2020/08/31"/>
    <s v="计件"/>
    <m/>
    <n v="1900"/>
    <n v="8004.12"/>
    <n v="363.68"/>
    <n v="86.8"/>
    <n v="3.8"/>
    <n v="0"/>
  </r>
  <r>
    <n v="202401"/>
    <x v="183"/>
    <s v="运营中心"/>
    <s v="主任级以下"/>
    <s v="DF-3166"/>
    <s v="装配钳工"/>
    <s v="2020/08/13"/>
    <s v="计件"/>
    <m/>
    <n v="1900"/>
    <n v="7263.01"/>
    <n v="363.68"/>
    <n v="86.8"/>
    <n v="3.8"/>
    <n v="0"/>
  </r>
  <r>
    <n v="202401"/>
    <x v="184"/>
    <s v="运营中心"/>
    <s v="主任级以下"/>
    <s v="DF-3180"/>
    <s v="装配钳工"/>
    <s v="2020/09/21"/>
    <s v="计件"/>
    <m/>
    <n v="1900"/>
    <n v="8091.58"/>
    <n v="363.68"/>
    <n v="86.8"/>
    <n v="3.8"/>
    <n v="0"/>
  </r>
  <r>
    <n v="202401"/>
    <x v="185"/>
    <s v="运营中心"/>
    <s v="主任级以下"/>
    <s v="DF-3177"/>
    <s v="装配钳工"/>
    <s v="2020/09/14"/>
    <s v="计件"/>
    <m/>
    <n v="1900"/>
    <n v="8913.9599999999991"/>
    <n v="363.68"/>
    <n v="86.8"/>
    <n v="3.8"/>
    <n v="0"/>
  </r>
  <r>
    <n v="202401"/>
    <x v="186"/>
    <s v="运营中心"/>
    <s v="主任级以下"/>
    <s v="DF-3191"/>
    <s v="装配钳工班长"/>
    <s v="2020/10/16"/>
    <s v="计件"/>
    <m/>
    <n v="1900"/>
    <n v="12076.33"/>
    <n v="363.68"/>
    <n v="86.8"/>
    <n v="3.8"/>
    <n v="0"/>
  </r>
  <r>
    <n v="202401"/>
    <x v="187"/>
    <s v="运营中心"/>
    <s v="主任级以下"/>
    <s v="DF-2100"/>
    <s v="测试班长"/>
    <s v="2015/06/25"/>
    <s v="计件"/>
    <m/>
    <n v="1900"/>
    <n v="10022.41"/>
    <n v="363.68"/>
    <n v="86.8"/>
    <n v="3.8"/>
    <n v="0"/>
  </r>
  <r>
    <n v="202401"/>
    <x v="188"/>
    <s v="运营中心"/>
    <s v="主任级以下"/>
    <s v="DF-2441"/>
    <s v="测试技师"/>
    <s v="2017/06/20"/>
    <s v="计件"/>
    <m/>
    <n v="1900"/>
    <n v="8048.38"/>
    <n v="363.68"/>
    <n v="86.8"/>
    <n v="3.8"/>
    <n v="95"/>
  </r>
  <r>
    <n v="202401"/>
    <x v="189"/>
    <s v="运营中心"/>
    <s v="主任级以下"/>
    <s v="DF-2910"/>
    <s v="测试技师"/>
    <s v="2019/03/11"/>
    <s v="计件"/>
    <m/>
    <n v="1900"/>
    <n v="8858.32"/>
    <n v="363.68"/>
    <n v="86.8"/>
    <n v="3.8"/>
    <n v="0"/>
  </r>
  <r>
    <n v="202401"/>
    <x v="190"/>
    <s v="运营中心"/>
    <s v="主任级以下"/>
    <s v="DF-3232"/>
    <s v="装配钳工"/>
    <s v="2020/12/24"/>
    <s v="计件"/>
    <m/>
    <n v="1900"/>
    <n v="8728.26"/>
    <n v="363.68"/>
    <n v="86.8"/>
    <n v="3.8"/>
    <n v="0"/>
  </r>
  <r>
    <n v="202401"/>
    <x v="191"/>
    <s v="运营中心"/>
    <s v="主任级以下"/>
    <s v="DF-3245"/>
    <s v="仓管员"/>
    <s v="2021/01/12"/>
    <s v="计件"/>
    <m/>
    <n v="1900"/>
    <n v="7144.85"/>
    <n v="363.68"/>
    <n v="86.8"/>
    <n v="3.8"/>
    <n v="0"/>
  </r>
  <r>
    <n v="202401"/>
    <x v="192"/>
    <s v="运营中心"/>
    <s v="主任级以下"/>
    <s v="DF-3252"/>
    <s v="仓管员"/>
    <s v="2021/01/25"/>
    <s v="计件"/>
    <m/>
    <n v="1900"/>
    <n v="5671.72"/>
    <n v="363.68"/>
    <n v="86.8"/>
    <n v="3.8"/>
    <n v="0"/>
  </r>
  <r>
    <n v="202401"/>
    <x v="193"/>
    <s v="运营中心"/>
    <s v="主任级以下"/>
    <s v="DF-3287"/>
    <s v="仓管员"/>
    <s v="2021/03/15"/>
    <s v="计件"/>
    <m/>
    <n v="1900"/>
    <n v="7984.34"/>
    <n v="363.68"/>
    <n v="86.8"/>
    <n v="3.8"/>
    <n v="0"/>
  </r>
  <r>
    <n v="202401"/>
    <x v="194"/>
    <s v="运营中心"/>
    <s v="主任级以下"/>
    <s v="DF-3274"/>
    <s v="仓管员"/>
    <s v="2021/03/08"/>
    <s v="计件"/>
    <m/>
    <n v="1900"/>
    <n v="6693.44"/>
    <n v="363.68"/>
    <n v="86.8"/>
    <n v="3.8"/>
    <n v="0"/>
  </r>
  <r>
    <n v="202401"/>
    <x v="195"/>
    <s v="运营中心"/>
    <s v="主任级以下"/>
    <s v="DF-3273"/>
    <s v="装配电工"/>
    <s v="2021/03/05"/>
    <s v="计件"/>
    <m/>
    <n v="1900"/>
    <n v="7342.05"/>
    <n v="363.68"/>
    <n v="86.8"/>
    <n v="3.8"/>
    <n v="0"/>
  </r>
  <r>
    <n v="202401"/>
    <x v="196"/>
    <s v="运营中心"/>
    <s v="主任级以下"/>
    <s v="DF-3272"/>
    <s v="装配电工"/>
    <s v="2021/03/04"/>
    <s v="计件"/>
    <m/>
    <n v="1900"/>
    <n v="8742.92"/>
    <n v="363.68"/>
    <n v="86.8"/>
    <n v="3.8"/>
    <n v="0"/>
  </r>
  <r>
    <n v="202401"/>
    <x v="197"/>
    <s v="运营中心"/>
    <s v="主任级以下"/>
    <s v="DF-3349"/>
    <s v="仓管员"/>
    <s v="2021/05/24"/>
    <s v="计件"/>
    <m/>
    <n v="1900"/>
    <n v="6706.87"/>
    <n v="363.68"/>
    <n v="86.8"/>
    <n v="3.8"/>
    <n v="0"/>
  </r>
  <r>
    <n v="202401"/>
    <x v="198"/>
    <s v="运营中心"/>
    <s v="主任级以下"/>
    <s v="DF-3432"/>
    <s v="装配钳工"/>
    <s v="2021/07/17"/>
    <s v="计件"/>
    <m/>
    <n v="1900"/>
    <n v="5480.84"/>
    <n v="363.68"/>
    <n v="86.8"/>
    <n v="3.8"/>
    <n v="0"/>
  </r>
  <r>
    <n v="202401"/>
    <x v="199"/>
    <s v="运营中心"/>
    <s v="主任级以下"/>
    <s v="DF-3398"/>
    <s v="装配钳工"/>
    <s v="2021/07/02"/>
    <s v="计件"/>
    <m/>
    <n v="1900"/>
    <n v="7843.42"/>
    <n v="363.68"/>
    <n v="86.8"/>
    <n v="3.8"/>
    <n v="0"/>
  </r>
  <r>
    <n v="202401"/>
    <x v="200"/>
    <s v="运营中心"/>
    <s v="主任级以下"/>
    <s v="DF-3397"/>
    <s v="装配钳工"/>
    <s v="2021/07/01"/>
    <s v="计件"/>
    <m/>
    <n v="1900"/>
    <n v="7780.99"/>
    <n v="363.68"/>
    <n v="86.8"/>
    <n v="3.8"/>
    <n v="0"/>
  </r>
  <r>
    <n v="202401"/>
    <x v="201"/>
    <s v="运营中心"/>
    <s v="主任级以下"/>
    <s v="DF-3396"/>
    <s v="装配钳工"/>
    <s v="2021/07/01"/>
    <s v="计件"/>
    <m/>
    <n v="1900"/>
    <n v="7578.59"/>
    <n v="363.68"/>
    <n v="86.8"/>
    <n v="3.8"/>
    <n v="0"/>
  </r>
  <r>
    <n v="202401"/>
    <x v="202"/>
    <s v="运营中心"/>
    <s v="主任级以下"/>
    <s v="DF-3439"/>
    <s v="装配电工"/>
    <s v="2021/07/29"/>
    <s v="计件"/>
    <m/>
    <n v="1900"/>
    <n v="8787.9"/>
    <n v="363.68"/>
    <n v="86.8"/>
    <n v="3.8"/>
    <n v="0"/>
  </r>
  <r>
    <n v="202401"/>
    <x v="203"/>
    <s v="运营中心"/>
    <s v="主任级以下"/>
    <s v="DF-3499"/>
    <s v="装配钳工"/>
    <s v="2021/09/13"/>
    <s v="计件"/>
    <m/>
    <n v="1900"/>
    <n v="8362.64"/>
    <n v="363.68"/>
    <n v="86.8"/>
    <n v="3.8"/>
    <n v="0"/>
  </r>
  <r>
    <n v="202401"/>
    <x v="204"/>
    <s v="运营中心"/>
    <s v="主任级以下"/>
    <s v="DF-3511"/>
    <s v="装配钳工"/>
    <s v="2021/09/24"/>
    <s v="计件"/>
    <m/>
    <n v="1900"/>
    <n v="6866.76"/>
    <n v="363.68"/>
    <n v="86.8"/>
    <n v="3.8"/>
    <n v="0"/>
  </r>
  <r>
    <n v="202401"/>
    <x v="205"/>
    <s v="运营中心"/>
    <s v="主任级以下"/>
    <s v="DF-3521"/>
    <s v="装配钳工"/>
    <s v="2021/09/30"/>
    <s v="计件"/>
    <m/>
    <n v="1900"/>
    <n v="7361.62"/>
    <n v="363.68"/>
    <n v="86.8"/>
    <n v="3.8"/>
    <n v="0"/>
  </r>
  <r>
    <n v="202401"/>
    <x v="206"/>
    <s v="运营中心"/>
    <s v="主任级以下"/>
    <s v="DF-3522"/>
    <s v="装配钳工"/>
    <s v="2021/09/30"/>
    <s v="计件"/>
    <m/>
    <n v="1900"/>
    <n v="6993.48"/>
    <n v="363.68"/>
    <n v="86.8"/>
    <n v="3.8"/>
    <n v="0"/>
  </r>
  <r>
    <n v="202401"/>
    <x v="207"/>
    <s v="运营中心"/>
    <s v="主任级以下"/>
    <s v="DF-3553"/>
    <s v="装配钳工"/>
    <s v="2021/10/27"/>
    <s v="计件"/>
    <m/>
    <n v="1900"/>
    <n v="6104.59"/>
    <n v="363.68"/>
    <n v="86.8"/>
    <n v="3.8"/>
    <n v="0"/>
  </r>
  <r>
    <n v="202401"/>
    <x v="208"/>
    <s v="运营中心"/>
    <s v="主任级以下"/>
    <s v="DF-3529"/>
    <s v="装配钳工"/>
    <s v="2021/10/12"/>
    <s v="计件"/>
    <m/>
    <n v="1900"/>
    <n v="6342.68"/>
    <n v="363.68"/>
    <n v="86.8"/>
    <n v="3.8"/>
    <n v="0"/>
  </r>
  <r>
    <n v="202401"/>
    <x v="209"/>
    <s v="运营中心"/>
    <s v="主任级以下"/>
    <s v="DF-3534"/>
    <s v="装配钳工"/>
    <s v="2021/10/12"/>
    <s v="计件"/>
    <m/>
    <n v="1900"/>
    <n v="7727.69"/>
    <n v="363.68"/>
    <n v="86.8"/>
    <n v="3.8"/>
    <n v="0"/>
  </r>
  <r>
    <n v="202401"/>
    <x v="210"/>
    <s v="运营中心"/>
    <s v="主任级以下"/>
    <s v="DF-3394"/>
    <s v="装配电工"/>
    <s v="2021/06/30"/>
    <s v="计件"/>
    <m/>
    <n v="1900"/>
    <n v="6793.33"/>
    <n v="363.68"/>
    <n v="86.8"/>
    <n v="3.8"/>
    <n v="0"/>
  </r>
  <r>
    <n v="202401"/>
    <x v="211"/>
    <s v="运营中心"/>
    <s v="主任级以下"/>
    <s v="DF-3393"/>
    <s v="装配电工"/>
    <s v="2021/06/29"/>
    <s v="计件"/>
    <m/>
    <n v="1900"/>
    <n v="7880.82"/>
    <n v="363.68"/>
    <n v="86.8"/>
    <n v="3.8"/>
    <n v="0"/>
  </r>
  <r>
    <n v="202401"/>
    <x v="212"/>
    <s v="运营中心"/>
    <s v="主任级以下"/>
    <s v="DF-3361"/>
    <s v="装配电工"/>
    <s v="2021/06/03"/>
    <s v="计件"/>
    <m/>
    <n v="1900"/>
    <n v="7914.06"/>
    <n v="363.68"/>
    <n v="86.8"/>
    <n v="3.8"/>
    <n v="0"/>
  </r>
  <r>
    <n v="202401"/>
    <x v="213"/>
    <s v="运营中心"/>
    <s v="主任级以下"/>
    <s v="DF-3443"/>
    <s v="装配电工"/>
    <s v="2021/07/30"/>
    <s v="计件"/>
    <m/>
    <n v="1900"/>
    <n v="6671.19"/>
    <n v="363.68"/>
    <n v="86.8"/>
    <n v="3.8"/>
    <n v="0"/>
  </r>
  <r>
    <n v="202401"/>
    <x v="214"/>
    <s v="运营中心"/>
    <s v="主任级以下"/>
    <s v="DF-3421"/>
    <s v="装配钳工"/>
    <s v="2021/07/15"/>
    <s v="计件"/>
    <m/>
    <n v="1900"/>
    <n v="5577.29"/>
    <n v="363.68"/>
    <n v="86.8"/>
    <n v="3.8"/>
    <n v="0"/>
  </r>
  <r>
    <n v="202401"/>
    <x v="215"/>
    <s v="运营中心"/>
    <s v="主任级以下"/>
    <s v="DF-3420"/>
    <s v="装配钳工"/>
    <s v="2021/07/15"/>
    <s v="计件"/>
    <m/>
    <n v="1900"/>
    <n v="6654.44"/>
    <n v="363.68"/>
    <n v="86.8"/>
    <n v="3.8"/>
    <n v="0"/>
  </r>
  <r>
    <n v="202401"/>
    <x v="216"/>
    <s v="运营中心"/>
    <s v="主任级以下"/>
    <s v="DF-3489"/>
    <s v="装配钳工"/>
    <s v="2021/09/03"/>
    <s v="计件"/>
    <m/>
    <n v="1900"/>
    <n v="7505.88"/>
    <n v="363.68"/>
    <n v="86.8"/>
    <n v="3.8"/>
    <n v="0"/>
  </r>
  <r>
    <n v="202401"/>
    <x v="217"/>
    <s v="运营中心"/>
    <s v="主任级以下"/>
    <s v="DF-3637"/>
    <s v="装配钳工"/>
    <d v="2022-08-15T00:00:00"/>
    <s v="计件"/>
    <m/>
    <n v="1900"/>
    <n v="6021.9"/>
    <n v="363.68"/>
    <n v="86.8"/>
    <n v="3.8"/>
    <n v="0"/>
  </r>
  <r>
    <n v="202401"/>
    <x v="218"/>
    <s v="运营中心"/>
    <s v="主任级以下"/>
    <s v="DF-3630"/>
    <s v="装配钳工"/>
    <d v="2022-08-05T00:00:00"/>
    <s v="计件"/>
    <m/>
    <n v="1900"/>
    <n v="6767.04"/>
    <n v="363.68"/>
    <n v="86.8"/>
    <n v="3.8"/>
    <n v="0"/>
  </r>
  <r>
    <n v="202401"/>
    <x v="219"/>
    <s v="运营中心"/>
    <s v="主任级以下"/>
    <s v="DF-3644"/>
    <s v="仓库包装操作工"/>
    <d v="2022-08-30T00:00:00"/>
    <s v="计件"/>
    <m/>
    <n v="1900"/>
    <n v="6285.05"/>
    <n v="363.68"/>
    <n v="86.8"/>
    <n v="3.8"/>
    <n v="0"/>
  </r>
  <r>
    <n v="202401"/>
    <x v="220"/>
    <s v="运营中心"/>
    <s v="主任级以下"/>
    <s v="DF-3659"/>
    <s v="装配钳工"/>
    <s v="2022/09/19"/>
    <s v="计件"/>
    <m/>
    <n v="1900"/>
    <n v="6521.22"/>
    <n v="363.68"/>
    <n v="86.8"/>
    <n v="3.8"/>
    <n v="0"/>
  </r>
  <r>
    <n v="202401"/>
    <x v="221"/>
    <s v="运营中心"/>
    <s v="主任级以下"/>
    <s v="DF-3648"/>
    <s v="仓库包装操作工"/>
    <s v="2022/09/05"/>
    <s v="计件"/>
    <m/>
    <n v="1900"/>
    <n v="6110.16"/>
    <n v="363.68"/>
    <n v="86.8"/>
    <n v="3.8"/>
    <n v="0"/>
  </r>
  <r>
    <n v="202401"/>
    <x v="222"/>
    <s v="运营中心"/>
    <s v="主任级以下"/>
    <s v="DF-3449"/>
    <s v="电气装配储备生"/>
    <s v="2021/08/03"/>
    <s v="计件"/>
    <m/>
    <n v="1900"/>
    <n v="6935.89"/>
    <n v="363.68"/>
    <n v="86.8"/>
    <n v="3.8"/>
    <n v="0"/>
  </r>
  <r>
    <n v="202401"/>
    <x v="223"/>
    <s v="运营中心"/>
    <s v="主任级以下"/>
    <s v="DF-3677"/>
    <s v="仓库包装操作工"/>
    <s v="2022/10/27"/>
    <s v="计件"/>
    <m/>
    <n v="1900"/>
    <n v="6771.52"/>
    <n v="363.68"/>
    <n v="86.8"/>
    <n v="3.8"/>
    <n v="0"/>
  </r>
  <r>
    <n v="202401"/>
    <x v="224"/>
    <s v="运营中心"/>
    <s v="主任级以下"/>
    <s v="DF-3676"/>
    <s v="装配钳工"/>
    <s v="2022/10/26"/>
    <s v="计件"/>
    <m/>
    <n v="1900"/>
    <n v="7275.52"/>
    <n v="363.68"/>
    <n v="86.8"/>
    <n v="3.8"/>
    <n v="0"/>
  </r>
  <r>
    <n v="202401"/>
    <x v="225"/>
    <s v="运营中心"/>
    <s v="主任级以下"/>
    <s v="DF-3667"/>
    <s v="装配钳工"/>
    <s v="2022/10/09"/>
    <s v="计件"/>
    <m/>
    <n v="1900"/>
    <n v="5560.32"/>
    <n v="363.68"/>
    <n v="86.8"/>
    <n v="3.8"/>
    <n v="0"/>
  </r>
  <r>
    <n v="202401"/>
    <x v="226"/>
    <s v="运营中心"/>
    <s v="主任级以下"/>
    <s v="DF-3352"/>
    <s v="装配钳工"/>
    <s v="2021/05/26"/>
    <s v="计件"/>
    <m/>
    <n v="1900"/>
    <n v="7046.01"/>
    <n v="363.68"/>
    <n v="86.8"/>
    <n v="3.8"/>
    <n v="0"/>
  </r>
  <r>
    <n v="202401"/>
    <x v="227"/>
    <s v="运营中心"/>
    <s v="主任级以下"/>
    <s v="DF-3705"/>
    <s v="装配钳工"/>
    <s v="2023/02/21"/>
    <s v="计件"/>
    <m/>
    <n v="1900"/>
    <n v="7201.25"/>
    <n v="363.68"/>
    <n v="86.8"/>
    <n v="3.8"/>
    <n v="0"/>
  </r>
  <r>
    <n v="202401"/>
    <x v="228"/>
    <s v="运营中心"/>
    <s v="主任级以下"/>
    <s v="DF-3707"/>
    <s v="装配钳工"/>
    <s v="2023/02/21"/>
    <s v="计件"/>
    <m/>
    <n v="1900"/>
    <n v="1853.91"/>
    <n v="363.68"/>
    <n v="86.8"/>
    <n v="3.8"/>
    <n v="0"/>
  </r>
  <r>
    <n v="202401"/>
    <x v="229"/>
    <s v="运营中心"/>
    <s v="主任级以下"/>
    <s v="DF-3701"/>
    <s v="装配钳工"/>
    <s v="2023/02/09"/>
    <s v="计件"/>
    <m/>
    <n v="1900"/>
    <n v="5913.81"/>
    <n v="363.68"/>
    <n v="86.8"/>
    <n v="3.8"/>
    <n v="0"/>
  </r>
  <r>
    <n v="202401"/>
    <x v="230"/>
    <s v="运营中心"/>
    <s v="主任级以下"/>
    <s v="DF-3776"/>
    <s v="装配电工"/>
    <s v="2023/03/20"/>
    <s v="计件"/>
    <m/>
    <n v="1900"/>
    <n v="6496.45"/>
    <n v="363.68"/>
    <n v="86.8"/>
    <n v="3.8"/>
    <n v="0"/>
  </r>
  <r>
    <n v="202401"/>
    <x v="231"/>
    <s v="运营中心"/>
    <s v="主任级以下"/>
    <s v="DF-3765"/>
    <s v="装配钳工"/>
    <s v="2023/03/17"/>
    <s v="计件"/>
    <m/>
    <n v="1900"/>
    <n v="6642.2"/>
    <n v="363.68"/>
    <n v="86.8"/>
    <n v="3.8"/>
    <n v="0"/>
  </r>
  <r>
    <n v="202401"/>
    <x v="232"/>
    <s v="运营中心"/>
    <s v="主任级以下"/>
    <s v="DF-3763"/>
    <s v="装配电工"/>
    <s v="2023/03/14"/>
    <s v="计件"/>
    <m/>
    <n v="1900"/>
    <n v="7796.27"/>
    <n v="363.68"/>
    <n v="86.8"/>
    <n v="3.8"/>
    <n v="0"/>
  </r>
  <r>
    <n v="202401"/>
    <x v="233"/>
    <s v="运营中心"/>
    <s v="主任级以下"/>
    <s v="DF-3700"/>
    <s v="装配电工"/>
    <s v="2023/02/09"/>
    <s v="计件"/>
    <m/>
    <n v="1900"/>
    <n v="6942.8"/>
    <n v="363.68"/>
    <n v="86.8"/>
    <n v="3.8"/>
    <n v="0"/>
  </r>
  <r>
    <n v="202401"/>
    <x v="234"/>
    <s v="运营中心"/>
    <s v="主任级以下"/>
    <s v="DF-3833"/>
    <s v="装配电工"/>
    <s v="2023/08/10"/>
    <s v="计件"/>
    <m/>
    <n v="1900"/>
    <n v="6805.49"/>
    <n v="363.68"/>
    <n v="86.8"/>
    <n v="3.8"/>
    <n v="0"/>
  </r>
  <r>
    <n v="202401"/>
    <x v="235"/>
    <s v="运营中心"/>
    <s v="主任级以下"/>
    <s v="DF-3841"/>
    <s v="仓管员"/>
    <s v="2023/08/21"/>
    <s v="计件"/>
    <m/>
    <n v="1900"/>
    <n v="6430.33"/>
    <n v="363.68"/>
    <n v="86.8"/>
    <n v="3.8"/>
    <n v="0"/>
  </r>
  <r>
    <n v="202401"/>
    <x v="236"/>
    <s v="运营中心"/>
    <s v="主任级以下"/>
    <s v="DF-3842"/>
    <s v="仓管员"/>
    <s v="2023/08/23"/>
    <s v="计件"/>
    <m/>
    <n v="1900"/>
    <n v="6673.36"/>
    <n v="363.68"/>
    <n v="86.8"/>
    <n v="3.8"/>
    <n v="0"/>
  </r>
  <r>
    <n v="202401"/>
    <x v="237"/>
    <s v="运营中心"/>
    <s v="主任级以下"/>
    <s v="DF-3844"/>
    <s v="装配钳工"/>
    <s v="2023/08/28"/>
    <s v="计件"/>
    <m/>
    <n v="1900"/>
    <n v="6396.84"/>
    <n v="363.68"/>
    <n v="86.8"/>
    <n v="3.8"/>
    <n v="0"/>
  </r>
  <r>
    <n v="202401"/>
    <x v="238"/>
    <s v="运营中心"/>
    <s v="主任级以下"/>
    <s v="DF-3848"/>
    <s v="装配钳工"/>
    <s v="2023/09/04"/>
    <s v="计件"/>
    <m/>
    <n v="1900"/>
    <n v="5917.41"/>
    <n v="363.68"/>
    <n v="86.8"/>
    <n v="3.8"/>
    <n v="0"/>
  </r>
  <r>
    <n v="202401"/>
    <x v="239"/>
    <s v="运营中心"/>
    <s v="主任级以下"/>
    <s v="DF-3866"/>
    <s v="装配钳工"/>
    <s v="2023/11/09"/>
    <s v="计件"/>
    <m/>
    <n v="1900"/>
    <n v="5859.52"/>
    <n v="363.68"/>
    <n v="86.8"/>
    <n v="3.8"/>
    <n v="0"/>
  </r>
  <r>
    <n v="202401"/>
    <x v="240"/>
    <s v="运营中心"/>
    <s v="主任级以下"/>
    <s v="DF-3867"/>
    <s v="装配电工"/>
    <s v="2023/11/09"/>
    <s v="计件"/>
    <m/>
    <n v="1900"/>
    <n v="6890.82"/>
    <n v="363.68"/>
    <n v="86.8"/>
    <n v="3.8"/>
    <n v="0"/>
  </r>
  <r>
    <n v="202401"/>
    <x v="241"/>
    <s v="运营中心"/>
    <s v="主任级以下"/>
    <s v="DF-3868"/>
    <s v="测试技师"/>
    <s v="2023/11/10"/>
    <s v="计件"/>
    <m/>
    <n v="1900"/>
    <n v="5328.52"/>
    <n v="363.68"/>
    <n v="86.8"/>
    <n v="3.8"/>
    <n v="0"/>
  </r>
  <r>
    <n v="202401"/>
    <x v="242"/>
    <s v="运营中心"/>
    <s v="主任级以下"/>
    <s v="DF-3872"/>
    <s v="仓管员"/>
    <s v="2023/11/20"/>
    <s v="计件"/>
    <m/>
    <n v="1900"/>
    <n v="6506.36"/>
    <n v="363.68"/>
    <n v="86.8"/>
    <n v="3.8"/>
    <n v="0"/>
  </r>
  <r>
    <n v="202402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2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2"/>
    <x v="2"/>
    <s v="研发部"/>
    <s v="主任级"/>
    <s v="DF-0793"/>
    <s v="电气主管"/>
    <s v="2010/07/08"/>
    <s v="计时"/>
    <m/>
    <n v="5544"/>
    <n v="13420"/>
    <n v="363.68"/>
    <n v="86.8"/>
    <n v="3.8"/>
    <n v="95"/>
  </r>
  <r>
    <n v="202402"/>
    <x v="3"/>
    <s v="研发部"/>
    <s v="主任级"/>
    <s v="DF-0148"/>
    <s v="机械研发主管"/>
    <s v="2005/09/09"/>
    <s v="计时"/>
    <m/>
    <n v="5544"/>
    <n v="13123.7"/>
    <n v="363.68"/>
    <n v="86.8"/>
    <n v="3.8"/>
    <n v="125"/>
  </r>
  <r>
    <n v="202402"/>
    <x v="4"/>
    <s v="销售部"/>
    <s v="主任级以下"/>
    <s v="DF-2191"/>
    <s v="市场运营主管"/>
    <s v="2016/04/14"/>
    <s v="计时"/>
    <m/>
    <n v="3200"/>
    <n v="9190"/>
    <n v="363.68"/>
    <n v="86.8"/>
    <n v="3.8"/>
    <n v="95"/>
  </r>
  <r>
    <n v="202402"/>
    <x v="5"/>
    <s v="人力资源部"/>
    <s v="主任级以下"/>
    <s v="DF-2649"/>
    <s v="清洁工"/>
    <s v="2018/02/01"/>
    <s v="计时"/>
    <m/>
    <n v="1900"/>
    <n v="4497.3"/>
    <n v="0"/>
    <n v="0"/>
    <n v="0"/>
    <n v="0"/>
  </r>
  <r>
    <n v="202402"/>
    <x v="6"/>
    <s v="人力资源部"/>
    <s v="主任级以下"/>
    <s v="DF-2697"/>
    <s v="商务司机"/>
    <s v="2018/03/19"/>
    <s v="计时"/>
    <m/>
    <n v="1900"/>
    <n v="5371.1"/>
    <n v="363.68"/>
    <n v="86.8"/>
    <n v="3.8"/>
    <n v="0"/>
  </r>
  <r>
    <n v="202402"/>
    <x v="7"/>
    <s v="研发部"/>
    <s v="主任级以下"/>
    <s v="DF-2077"/>
    <s v="电气硬件工程师"/>
    <s v="2015/04/25"/>
    <s v="计时"/>
    <m/>
    <n v="5746"/>
    <n v="14150.58"/>
    <n v="363.68"/>
    <n v="86.8"/>
    <n v="3.8"/>
    <n v="1250"/>
  </r>
  <r>
    <n v="202402"/>
    <x v="8"/>
    <s v="研发部"/>
    <s v="主任级以下"/>
    <s v="DF-2701"/>
    <s v="高级文控专员"/>
    <s v="2018/03/21"/>
    <s v="计时"/>
    <m/>
    <n v="2440"/>
    <n v="7355"/>
    <n v="363.68"/>
    <n v="86.8"/>
    <n v="3.8"/>
    <n v="95"/>
  </r>
  <r>
    <n v="202402"/>
    <x v="9"/>
    <s v="研发部"/>
    <s v="主任级以下"/>
    <s v="DF-0755"/>
    <s v="研发部主管"/>
    <s v="2010/06/21"/>
    <s v="计时"/>
    <m/>
    <n v="5389"/>
    <n v="13063.4"/>
    <n v="363.68"/>
    <n v="86.8"/>
    <n v="3.8"/>
    <n v="500"/>
  </r>
  <r>
    <n v="202402"/>
    <x v="10"/>
    <s v="研发部"/>
    <s v="主任级以下"/>
    <s v="DF-0536"/>
    <s v="机械研发工程师"/>
    <s v="2009/10/10"/>
    <s v="计时"/>
    <m/>
    <n v="2671"/>
    <n v="7068.3"/>
    <n v="363.68"/>
    <n v="86.8"/>
    <n v="3.8"/>
    <n v="500"/>
  </r>
  <r>
    <n v="202402"/>
    <x v="11"/>
    <s v="研发部"/>
    <s v="主任级以下"/>
    <s v="DF-1996"/>
    <s v="机械研发工程师"/>
    <s v="2015/01/10"/>
    <s v="计时"/>
    <m/>
    <n v="5746"/>
    <n v="14074.78"/>
    <n v="363.68"/>
    <n v="86.8"/>
    <n v="3.8"/>
    <n v="1250"/>
  </r>
  <r>
    <n v="202402"/>
    <x v="12"/>
    <s v="研发部"/>
    <s v="主任级以下"/>
    <s v="DF-2008"/>
    <s v="Syncro软件工程师"/>
    <s v="2015/03/02"/>
    <s v="计时"/>
    <m/>
    <n v="5544"/>
    <n v="13648.96"/>
    <n v="363.68"/>
    <n v="86.8"/>
    <n v="3.8"/>
    <n v="500"/>
  </r>
  <r>
    <n v="202402"/>
    <x v="13"/>
    <s v="服务营销中心"/>
    <s v="主任级以下"/>
    <s v="DF-2342"/>
    <s v="机械服务安装工程师"/>
    <d v="2017-01-03T00:00:00"/>
    <s v="计时"/>
    <m/>
    <n v="3263"/>
    <n v="8762.59"/>
    <n v="363.68"/>
    <n v="86.8"/>
    <n v="3.8"/>
    <n v="0"/>
  </r>
  <r>
    <n v="202402"/>
    <x v="14"/>
    <s v="运营中心"/>
    <s v="主任级以下"/>
    <s v="DF-0073"/>
    <s v="质检组长"/>
    <s v="2007/10/11"/>
    <s v="计时"/>
    <m/>
    <n v="2132"/>
    <n v="8484.11"/>
    <n v="0"/>
    <n v="0"/>
    <n v="0"/>
    <n v="0"/>
  </r>
  <r>
    <n v="202402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2"/>
    <x v="16"/>
    <s v="运营中心"/>
    <s v="主任级"/>
    <s v="DF-2061"/>
    <s v="车间主任"/>
    <s v="2015/04/02"/>
    <s v="计时"/>
    <m/>
    <n v="6070"/>
    <n v="14632.8"/>
    <n v="363.68"/>
    <n v="86.8"/>
    <n v="3.8"/>
    <n v="1500"/>
  </r>
  <r>
    <n v="202402"/>
    <x v="17"/>
    <s v="服务营销中心"/>
    <s v="主任级以下"/>
    <s v="DF-2107"/>
    <s v="技术主管"/>
    <s v="2015/07/06"/>
    <s v="计时"/>
    <m/>
    <n v="5520"/>
    <n v="16436.400000000001"/>
    <n v="363.68"/>
    <n v="86.8"/>
    <n v="3.8"/>
    <n v="750"/>
  </r>
  <r>
    <n v="202402"/>
    <x v="18"/>
    <s v="服务营销中心"/>
    <s v="主任级以下"/>
    <s v="DF-2371"/>
    <s v="电气服务工程师"/>
    <s v="2017/03/03"/>
    <s v="计时"/>
    <m/>
    <n v="4250"/>
    <n v="11392.67"/>
    <n v="363.68"/>
    <n v="86.8"/>
    <n v="3.8"/>
    <n v="0"/>
  </r>
  <r>
    <n v="202402"/>
    <x v="19"/>
    <s v="服务营销中心"/>
    <s v="主任级以下"/>
    <s v="DF-1715"/>
    <s v="机械服务工程师"/>
    <s v="2013/11/11"/>
    <s v="计时"/>
    <m/>
    <n v="3440"/>
    <n v="10511.33"/>
    <n v="363.68"/>
    <n v="86.8"/>
    <n v="3.8"/>
    <n v="0"/>
  </r>
  <r>
    <n v="202402"/>
    <x v="20"/>
    <s v="服务营销中心"/>
    <s v="主任级以下"/>
    <s v="DF-2166"/>
    <s v="机械服务技师"/>
    <s v="2016/02/22"/>
    <s v="计时"/>
    <m/>
    <n v="4331"/>
    <n v="12606.38"/>
    <n v="363.68"/>
    <n v="86.8"/>
    <n v="3.8"/>
    <n v="0"/>
  </r>
  <r>
    <n v="202402"/>
    <x v="21"/>
    <s v="运营中心"/>
    <s v="主任级"/>
    <s v="DF-2669"/>
    <s v="电气车间主任"/>
    <s v="2018/03/01"/>
    <s v="计时"/>
    <m/>
    <n v="4000"/>
    <n v="10558"/>
    <n v="363.68"/>
    <n v="86.8"/>
    <n v="3.8"/>
    <n v="0"/>
  </r>
  <r>
    <n v="202402"/>
    <x v="22"/>
    <s v="服务营销中心"/>
    <s v="主任级以下"/>
    <s v="DF-2774"/>
    <s v="海外服务高级经理"/>
    <s v="2018/05/29"/>
    <s v="计时"/>
    <m/>
    <n v="7100"/>
    <n v="19215"/>
    <n v="363.68"/>
    <n v="86.8"/>
    <n v="3.8"/>
    <n v="457.5"/>
  </r>
  <r>
    <n v="202402"/>
    <x v="23"/>
    <s v="服务营销中心"/>
    <s v="主任级以下"/>
    <s v="DF-2777"/>
    <s v="机械服务工程师"/>
    <s v="2018/06/01"/>
    <s v="计时"/>
    <m/>
    <n v="5519"/>
    <n v="15222.95"/>
    <n v="363.68"/>
    <n v="86.8"/>
    <n v="3.8"/>
    <n v="0"/>
  </r>
  <r>
    <n v="202402"/>
    <x v="24"/>
    <s v="销售部"/>
    <s v="主任级以下"/>
    <s v="DF-2800"/>
    <s v="销售跟单"/>
    <s v="2018/07/02"/>
    <s v="计时"/>
    <m/>
    <n v="2888"/>
    <n v="7524.1"/>
    <n v="363.68"/>
    <n v="86.8"/>
    <n v="3.8"/>
    <n v="0"/>
  </r>
  <r>
    <n v="202402"/>
    <x v="25"/>
    <s v="研发部"/>
    <s v="主任级以下"/>
    <s v="DF-2856"/>
    <s v="初级电气研发工程师"/>
    <s v="2018/10/23"/>
    <s v="计时"/>
    <m/>
    <n v="4133"/>
    <n v="9482.4"/>
    <n v="363.68"/>
    <n v="86.8"/>
    <n v="3.8"/>
    <n v="300"/>
  </r>
  <r>
    <n v="202402"/>
    <x v="26"/>
    <s v="销售部"/>
    <s v="经理"/>
    <s v="DF-2881"/>
    <s v="区域销售总监"/>
    <s v="2018/12/12"/>
    <s v="计时"/>
    <m/>
    <n v="8800"/>
    <n v="20535"/>
    <n v="0"/>
    <n v="0"/>
    <n v="0"/>
    <n v="0"/>
  </r>
  <r>
    <n v="202402"/>
    <x v="27"/>
    <s v="服务营销中心"/>
    <s v="主任级以下"/>
    <s v="DF-2886"/>
    <s v="采购专员"/>
    <s v="2018/12/27"/>
    <s v="计时"/>
    <m/>
    <n v="2532"/>
    <n v="7297.3"/>
    <n v="363.68"/>
    <n v="86.8"/>
    <n v="3.8"/>
    <n v="0"/>
  </r>
  <r>
    <n v="202402"/>
    <x v="28"/>
    <s v="运营中心"/>
    <s v="主任级以下"/>
    <s v="DF-2916"/>
    <s v="质检员"/>
    <s v="2019/03/19"/>
    <s v="计时"/>
    <m/>
    <n v="2520"/>
    <n v="8167.72"/>
    <n v="363.68"/>
    <n v="86.8"/>
    <n v="3.8"/>
    <n v="0"/>
  </r>
  <r>
    <n v="202402"/>
    <x v="29"/>
    <s v="研发部"/>
    <s v="主任级以下"/>
    <s v="DF-2930"/>
    <s v="机械工程师"/>
    <s v="2019/04/22"/>
    <s v="计时"/>
    <m/>
    <n v="4536"/>
    <n v="10711.2"/>
    <n v="363.68"/>
    <n v="86.8"/>
    <n v="3.8"/>
    <n v="300"/>
  </r>
  <r>
    <n v="202402"/>
    <x v="30"/>
    <s v="服务营销中心"/>
    <s v="主任级以下"/>
    <s v="DF-2931"/>
    <s v="机械服务安装技师"/>
    <s v="2019/04/23"/>
    <s v="计时"/>
    <m/>
    <n v="2363"/>
    <n v="7445.81"/>
    <n v="363.68"/>
    <n v="86.8"/>
    <n v="3.8"/>
    <n v="0"/>
  </r>
  <r>
    <n v="202402"/>
    <x v="31"/>
    <s v="运营中心"/>
    <s v="主任级以下"/>
    <s v="DF-2932"/>
    <s v="仓库文员"/>
    <s v="2019/04/24"/>
    <s v="计时"/>
    <m/>
    <n v="1900"/>
    <n v="4557.2"/>
    <n v="363.68"/>
    <n v="86.8"/>
    <n v="3.8"/>
    <n v="0"/>
  </r>
  <r>
    <n v="202402"/>
    <x v="32"/>
    <s v="运营中心"/>
    <s v="主任级以下"/>
    <s v="DF-2960"/>
    <s v="计划专员"/>
    <s v="2019/06/24"/>
    <s v="计时"/>
    <m/>
    <n v="1958"/>
    <n v="5856.3"/>
    <n v="363.68"/>
    <n v="86.8"/>
    <n v="3.8"/>
    <n v="0"/>
  </r>
  <r>
    <n v="202402"/>
    <x v="33"/>
    <s v="服务营销中心"/>
    <s v="主任级以下"/>
    <s v="DF-2974"/>
    <s v="电气服务安装技师"/>
    <s v="2019/07/16"/>
    <s v="计时"/>
    <m/>
    <n v="2993"/>
    <n v="7727.63"/>
    <n v="363.68"/>
    <n v="86.8"/>
    <n v="3.8"/>
    <n v="0"/>
  </r>
  <r>
    <n v="202402"/>
    <x v="34"/>
    <s v="服务营销中心"/>
    <s v="主任级以下"/>
    <s v="DF-2986"/>
    <s v="初级电气安装服务技师"/>
    <s v="2019/07/30"/>
    <s v="计时"/>
    <m/>
    <n v="3000"/>
    <n v="7286.21"/>
    <n v="363.68"/>
    <n v="86.8"/>
    <n v="3.8"/>
    <n v="0"/>
  </r>
  <r>
    <n v="202402"/>
    <x v="35"/>
    <s v="服务营销中心"/>
    <s v="主任级以下"/>
    <s v="DF-3021"/>
    <s v="电气服务工程师"/>
    <s v="2019/10/10"/>
    <s v="计时"/>
    <m/>
    <n v="4937"/>
    <n v="13089.01"/>
    <n v="363.68"/>
    <n v="86.8"/>
    <n v="3.8"/>
    <n v="800"/>
  </r>
  <r>
    <n v="202402"/>
    <x v="36"/>
    <s v="采购部"/>
    <s v="高级经理级"/>
    <s v="DF-3062"/>
    <s v="高级采购经理"/>
    <s v="2019/12/12"/>
    <s v="计时"/>
    <m/>
    <n v="8080"/>
    <n v="15755"/>
    <n v="363.68"/>
    <n v="86.8"/>
    <n v="3.8"/>
    <n v="2000"/>
  </r>
  <r>
    <n v="202402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2"/>
    <x v="38"/>
    <s v="运营中心"/>
    <s v="主任级以下"/>
    <s v="DF-3077"/>
    <s v="安全环保专员"/>
    <s v="2020/02/10"/>
    <s v="计时"/>
    <m/>
    <n v="2240"/>
    <n v="6885.2"/>
    <n v="363.68"/>
    <n v="86.8"/>
    <n v="3.8"/>
    <n v="0"/>
  </r>
  <r>
    <n v="202402"/>
    <x v="39"/>
    <s v="服务营销中心"/>
    <s v="主任级以下"/>
    <s v="DF-3080"/>
    <s v="项目经理"/>
    <s v="2020/03/11"/>
    <s v="计时"/>
    <m/>
    <n v="5240"/>
    <n v="14049"/>
    <n v="363.68"/>
    <n v="86.8"/>
    <n v="3.8"/>
    <n v="475"/>
  </r>
  <r>
    <n v="202402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2"/>
    <x v="41"/>
    <s v="研发部"/>
    <s v="主任级以下"/>
    <s v="DF-3087"/>
    <s v="软件工程师"/>
    <s v="2020/03/18"/>
    <s v="计时"/>
    <m/>
    <n v="4536"/>
    <n v="11184.66"/>
    <n v="363.68"/>
    <n v="86.8"/>
    <n v="3.8"/>
    <n v="500"/>
  </r>
  <r>
    <n v="202402"/>
    <x v="42"/>
    <s v="服务营销中心"/>
    <s v="主任级以下"/>
    <s v="DF-3104"/>
    <s v="机械服务工程师"/>
    <s v="2020/04/01"/>
    <s v="计时"/>
    <m/>
    <n v="3440"/>
    <n v="8817.68"/>
    <n v="363.68"/>
    <n v="86.8"/>
    <n v="3.8"/>
    <n v="500"/>
  </r>
  <r>
    <n v="202402"/>
    <x v="43"/>
    <s v="研发部"/>
    <s v="主任级以下"/>
    <s v="DF-3109"/>
    <s v="初级机械工程师"/>
    <s v="2020/04/08"/>
    <s v="计时"/>
    <m/>
    <n v="3326"/>
    <n v="7924.3"/>
    <n v="363.68"/>
    <n v="86.8"/>
    <n v="3.8"/>
    <n v="0"/>
  </r>
  <r>
    <n v="202402"/>
    <x v="44"/>
    <s v="销售部"/>
    <s v="主任级以下"/>
    <s v="DF-3110"/>
    <s v="区域销售经理"/>
    <s v="2020/04/09"/>
    <s v="计时"/>
    <m/>
    <n v="3868"/>
    <n v="9065"/>
    <n v="363.68"/>
    <n v="86.8"/>
    <n v="3.8"/>
    <n v="0"/>
  </r>
  <r>
    <n v="202402"/>
    <x v="45"/>
    <s v="服务营销中心"/>
    <s v="主任级以下"/>
    <s v="DF-3135"/>
    <s v="机械服务助理工程师"/>
    <s v="2020/07/01"/>
    <s v="计时"/>
    <m/>
    <n v="2138"/>
    <n v="5447.91"/>
    <n v="363.68"/>
    <n v="86.8"/>
    <n v="3.8"/>
    <n v="0"/>
  </r>
  <r>
    <n v="202402"/>
    <x v="46"/>
    <s v="服务营销中心"/>
    <s v="主任级以下"/>
    <s v="DF-3136"/>
    <s v="电气服务助理工程师"/>
    <s v="2020/07/27"/>
    <s v="计时"/>
    <m/>
    <n v="2000"/>
    <n v="5723.69"/>
    <n v="363.68"/>
    <n v="86.8"/>
    <n v="3.8"/>
    <n v="0"/>
  </r>
  <r>
    <n v="202402"/>
    <x v="47"/>
    <s v="人力资源部"/>
    <s v="主任级以下"/>
    <s v="DF-3151"/>
    <s v="人力资源专员"/>
    <s v="2020/07/21"/>
    <s v="计时"/>
    <m/>
    <n v="3303"/>
    <n v="7777.9"/>
    <n v="363.68"/>
    <n v="86.8"/>
    <n v="3.8"/>
    <n v="0"/>
  </r>
  <r>
    <n v="202402"/>
    <x v="48"/>
    <s v="服务营销中心"/>
    <s v="主任级以下"/>
    <s v="DF-3152"/>
    <s v="软件工程师"/>
    <s v="2020/07/21"/>
    <s v="计时"/>
    <m/>
    <n v="4572"/>
    <n v="13982.01"/>
    <n v="363.68"/>
    <n v="86.8"/>
    <n v="3.8"/>
    <n v="0"/>
  </r>
  <r>
    <n v="202402"/>
    <x v="49"/>
    <s v="人力资源部"/>
    <s v="经理级"/>
    <s v="DF-3170"/>
    <s v="人力资源经理"/>
    <s v="2020/08/24"/>
    <s v="计时"/>
    <m/>
    <n v="5632"/>
    <n v="12767.5"/>
    <n v="363.68"/>
    <n v="86.8"/>
    <n v="3.8"/>
    <n v="95"/>
  </r>
  <r>
    <n v="202402"/>
    <x v="50"/>
    <s v="运营中心"/>
    <s v="主任级以下"/>
    <s v="DF-3168"/>
    <s v="质检员"/>
    <s v="2020/08/20"/>
    <s v="计时"/>
    <m/>
    <n v="2132"/>
    <n v="7224.27"/>
    <n v="363.68"/>
    <n v="86.8"/>
    <n v="3.8"/>
    <n v="0"/>
  </r>
  <r>
    <n v="202402"/>
    <x v="51"/>
    <s v="服务营销中心"/>
    <s v="主任级以下"/>
    <s v="DF-2891"/>
    <s v="售后服务工程师"/>
    <s v="2020/08/15"/>
    <s v="计时"/>
    <m/>
    <n v="7881"/>
    <n v="22869.58"/>
    <n v="363.68"/>
    <n v="86.8"/>
    <n v="3.8"/>
    <n v="0"/>
  </r>
  <r>
    <n v="202402"/>
    <x v="52"/>
    <s v="服务营销中心"/>
    <s v="主任级以下"/>
    <s v="DF-3158"/>
    <s v="机械服务工程师"/>
    <s v="2020/08/03"/>
    <s v="计时"/>
    <m/>
    <n v="3275"/>
    <n v="9818.75"/>
    <n v="363.68"/>
    <n v="86.8"/>
    <n v="3.8"/>
    <n v="0"/>
  </r>
  <r>
    <n v="202402"/>
    <x v="53"/>
    <s v="研发部"/>
    <s v="主任级以下"/>
    <s v="DF-3155"/>
    <s v="资料管理员"/>
    <s v="2020/08/03"/>
    <s v="计时"/>
    <m/>
    <n v="1900"/>
    <n v="4444.8"/>
    <n v="363.68"/>
    <n v="86.8"/>
    <n v="3.8"/>
    <n v="0"/>
  </r>
  <r>
    <n v="202402"/>
    <x v="54"/>
    <s v="销售部"/>
    <s v="经理"/>
    <s v="DF-3184"/>
    <s v="销售支持经理"/>
    <d v="2010-11-22T00:00:00"/>
    <s v="计时"/>
    <m/>
    <n v="4453"/>
    <n v="11247.5"/>
    <n v="363.68"/>
    <n v="86.8"/>
    <n v="3.8"/>
    <n v="1000"/>
  </r>
  <r>
    <n v="202402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2"/>
    <x v="56"/>
    <s v="采购部"/>
    <s v="主任级以下"/>
    <s v="DF-3201"/>
    <s v="采购专员"/>
    <s v="2020/11/02"/>
    <s v="计时"/>
    <m/>
    <n v="2400"/>
    <n v="6262.05"/>
    <n v="363.68"/>
    <n v="86.8"/>
    <n v="3.8"/>
    <n v="0"/>
  </r>
  <r>
    <n v="202402"/>
    <x v="57"/>
    <s v="服务营销中心"/>
    <s v="主任级以下"/>
    <s v="DF-3207"/>
    <s v="电气服务工程师"/>
    <s v="2020/11/09"/>
    <s v="计时"/>
    <m/>
    <n v="4800"/>
    <n v="12441.87"/>
    <n v="363.68"/>
    <n v="86.8"/>
    <n v="3.8"/>
    <n v="1266"/>
  </r>
  <r>
    <n v="202402"/>
    <x v="58"/>
    <s v="销售部"/>
    <s v="主任级以下"/>
    <s v="DF-3208"/>
    <s v="高级物流专员"/>
    <s v="2020/11/09"/>
    <s v="计时"/>
    <m/>
    <n v="2760"/>
    <n v="7684.8"/>
    <n v="363.68"/>
    <n v="86.8"/>
    <n v="3.8"/>
    <n v="0"/>
  </r>
  <r>
    <n v="202402"/>
    <x v="59"/>
    <s v="服务营销中心"/>
    <s v="主任级以下"/>
    <s v="DF-3213"/>
    <s v="电气服务工程师（上海）"/>
    <s v="2020/11/16"/>
    <s v="计时"/>
    <m/>
    <n v="4925"/>
    <n v="8980.94"/>
    <n v="0"/>
    <n v="0"/>
    <n v="0"/>
    <n v="0"/>
  </r>
  <r>
    <n v="202402"/>
    <x v="60"/>
    <s v="研发部"/>
    <s v="主任级以下"/>
    <s v="DF-3214"/>
    <s v="机械工程师"/>
    <s v="2020/11/16"/>
    <s v="计时"/>
    <m/>
    <n v="4050"/>
    <n v="8501.1"/>
    <n v="363.68"/>
    <n v="86.8"/>
    <n v="3.8"/>
    <n v="1250"/>
  </r>
  <r>
    <n v="202402"/>
    <x v="61"/>
    <s v="运营中心"/>
    <s v="主任级以下"/>
    <s v="DF-3233"/>
    <s v="检测工程师"/>
    <s v="2020/12/29"/>
    <s v="计时"/>
    <m/>
    <n v="3481"/>
    <n v="8112.25"/>
    <n v="363.68"/>
    <n v="86.8"/>
    <n v="3.8"/>
    <n v="0"/>
  </r>
  <r>
    <n v="202402"/>
    <x v="62"/>
    <s v="服务营销中心"/>
    <s v="主任级以下"/>
    <s v="DF-3234"/>
    <s v="电气服务助理工程师"/>
    <d v="2020-08-03T00:00:00"/>
    <s v="计时"/>
    <m/>
    <n v="2138"/>
    <n v="7045.68"/>
    <n v="363.68"/>
    <n v="86.8"/>
    <n v="3.8"/>
    <n v="0"/>
  </r>
  <r>
    <n v="202402"/>
    <x v="63"/>
    <s v="人力资源部"/>
    <s v="主任级以下"/>
    <s v="DF-3224"/>
    <s v="ABAP工程师"/>
    <s v="2020/12/10"/>
    <s v="计时"/>
    <m/>
    <n v="4640"/>
    <n v="11620"/>
    <n v="363.68"/>
    <n v="86.8"/>
    <n v="3.8"/>
    <n v="500"/>
  </r>
  <r>
    <n v="202402"/>
    <x v="64"/>
    <s v="服务营销中心"/>
    <s v="主任级以下"/>
    <s v="DF-3223"/>
    <s v="电气服务工程师（成都）"/>
    <s v="2020/12/10"/>
    <s v="计时"/>
    <m/>
    <n v="3668"/>
    <n v="7611.21"/>
    <n v="0"/>
    <n v="0"/>
    <n v="0"/>
    <n v="0"/>
  </r>
  <r>
    <n v="202402"/>
    <x v="65"/>
    <s v="服务营销中心"/>
    <s v="主任级以下"/>
    <s v="DF-3239"/>
    <s v="机械服务助理工程师"/>
    <s v="2021/01/04"/>
    <s v="计时"/>
    <m/>
    <n v="1913"/>
    <n v="4423.33"/>
    <n v="363.68"/>
    <n v="86.8"/>
    <n v="3.8"/>
    <n v="0"/>
  </r>
  <r>
    <n v="202402"/>
    <x v="66"/>
    <s v="服务营销中心"/>
    <s v="主任级以下"/>
    <s v="DF-3237"/>
    <s v="电气服务工程师（上海）"/>
    <s v="2021/01/04"/>
    <s v="计时"/>
    <m/>
    <n v="5525"/>
    <n v="12480.53"/>
    <n v="359.52"/>
    <n v="112.35"/>
    <n v="22.47"/>
    <n v="600"/>
  </r>
  <r>
    <n v="202402"/>
    <x v="67"/>
    <s v="采购部"/>
    <s v="主任级以下"/>
    <s v="DF-3236"/>
    <s v="战略采购"/>
    <s v="2021/01/04"/>
    <s v="计时"/>
    <m/>
    <n v="3212"/>
    <n v="8477.08"/>
    <n v="363.68"/>
    <n v="86.8"/>
    <n v="3.8"/>
    <n v="0"/>
  </r>
  <r>
    <n v="202402"/>
    <x v="68"/>
    <s v="人力资源部"/>
    <s v="主任级以下"/>
    <s v="DF-3256"/>
    <s v="商务司机"/>
    <s v="2021/02/03"/>
    <s v="计时"/>
    <m/>
    <n v="1900"/>
    <n v="4961.5"/>
    <n v="363.68"/>
    <n v="86.8"/>
    <n v="3.8"/>
    <n v="0"/>
  </r>
  <r>
    <n v="202402"/>
    <x v="69"/>
    <s v="运营中心"/>
    <s v="主任级以下"/>
    <s v="DF-3298"/>
    <s v="质检员"/>
    <s v="2021/03/26"/>
    <s v="计时"/>
    <m/>
    <n v="2120"/>
    <n v="6713.08"/>
    <n v="363.68"/>
    <n v="86.8"/>
    <n v="3.8"/>
    <n v="0"/>
  </r>
  <r>
    <n v="202402"/>
    <x v="70"/>
    <s v="财务部"/>
    <s v="经理级"/>
    <s v="DF-3322"/>
    <s v="财务经理"/>
    <s v="2021/04/19"/>
    <s v="计时"/>
    <m/>
    <n v="7600"/>
    <n v="17603.599999999999"/>
    <n v="363.68"/>
    <n v="86.8"/>
    <n v="3.8"/>
    <n v="500"/>
  </r>
  <r>
    <n v="202402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2"/>
    <x v="72"/>
    <s v="采购部"/>
    <s v="主任级以下"/>
    <s v="DF-3307"/>
    <s v="采购文员"/>
    <s v="2021/04/06"/>
    <s v="计时"/>
    <m/>
    <n v="1980"/>
    <n v="5571.6"/>
    <n v="363.68"/>
    <n v="86.8"/>
    <n v="3.8"/>
    <n v="0"/>
  </r>
  <r>
    <n v="202402"/>
    <x v="73"/>
    <s v="采购部"/>
    <s v="主任级以下"/>
    <s v="DF-3356"/>
    <s v="战略采购"/>
    <s v="2021/05/28"/>
    <s v="计时"/>
    <m/>
    <n v="4160"/>
    <n v="12010"/>
    <n v="363.68"/>
    <n v="86.8"/>
    <n v="3.8"/>
    <n v="0"/>
  </r>
  <r>
    <n v="202402"/>
    <x v="74"/>
    <s v="服务营销中心"/>
    <s v="主任级以下"/>
    <s v="DF-3338"/>
    <s v="机械服务工程师（成都）"/>
    <s v="2021/05/10"/>
    <s v="计时"/>
    <m/>
    <n v="3128"/>
    <n v="48317.37"/>
    <n v="0"/>
    <n v="0"/>
    <n v="0"/>
    <n v="0"/>
  </r>
  <r>
    <n v="202402"/>
    <x v="75"/>
    <s v="销售部"/>
    <s v="主任级以下"/>
    <s v="DF-3340"/>
    <s v="市场专员"/>
    <s v="2021/05/10"/>
    <s v="计时"/>
    <m/>
    <n v="2760"/>
    <n v="7682.1"/>
    <n v="363.68"/>
    <n v="86.8"/>
    <n v="3.8"/>
    <n v="0"/>
  </r>
  <r>
    <n v="202402"/>
    <x v="76"/>
    <s v="运营中心"/>
    <s v="主任级以下"/>
    <s v="DF-3336"/>
    <s v="生产文员"/>
    <s v="2021/05/07"/>
    <s v="计时"/>
    <m/>
    <n v="1900"/>
    <n v="3027.71"/>
    <n v="363.68"/>
    <n v="86.8"/>
    <n v="3.8"/>
    <n v="0"/>
  </r>
  <r>
    <n v="202402"/>
    <x v="77"/>
    <s v="核价管理部"/>
    <s v="主任级"/>
    <s v="DF-3357"/>
    <s v="核价主管"/>
    <s v="2021/06/01"/>
    <s v="计时"/>
    <m/>
    <n v="3850"/>
    <n v="9370.5"/>
    <n v="363.68"/>
    <n v="86.8"/>
    <n v="3.8"/>
    <n v="95"/>
  </r>
  <r>
    <n v="202402"/>
    <x v="78"/>
    <s v="人力资源部"/>
    <s v="主任级以下"/>
    <s v="DF-3362"/>
    <s v="人力资源专员"/>
    <s v="2021/06/03"/>
    <s v="计时"/>
    <m/>
    <n v="2888"/>
    <n v="6249.3"/>
    <n v="363.68"/>
    <n v="86.8"/>
    <n v="3.8"/>
    <n v="0"/>
  </r>
  <r>
    <n v="202402"/>
    <x v="79"/>
    <s v="服务营销中心"/>
    <s v="主任级以下"/>
    <s v="DF-3369"/>
    <s v="机械服务工程师"/>
    <s v="2021/06/08"/>
    <s v="计时"/>
    <m/>
    <n v="4344"/>
    <n v="8269"/>
    <n v="0"/>
    <n v="0"/>
    <n v="0"/>
    <n v="0"/>
  </r>
  <r>
    <n v="202402"/>
    <x v="80"/>
    <s v="采购部"/>
    <s v="主任级以下"/>
    <s v="DF-3388"/>
    <s v="跟单主管"/>
    <s v="2021/06/25"/>
    <s v="计时"/>
    <m/>
    <n v="2980"/>
    <n v="8221.4"/>
    <n v="363.68"/>
    <n v="86.8"/>
    <n v="3.8"/>
    <n v="0"/>
  </r>
  <r>
    <n v="202402"/>
    <x v="81"/>
    <s v="研发部"/>
    <s v="主任级以下"/>
    <s v="DF-3367"/>
    <s v="机械工程师"/>
    <s v="2021/06/07"/>
    <s v="计时"/>
    <m/>
    <n v="4000"/>
    <n v="10786.68"/>
    <n v="363.68"/>
    <n v="86.8"/>
    <n v="3.8"/>
    <n v="0"/>
  </r>
  <r>
    <n v="202402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2"/>
    <x v="83"/>
    <s v="核价管理部"/>
    <s v="主任级以下"/>
    <s v="DF-3401"/>
    <s v="核价专员"/>
    <s v="2021/07/06"/>
    <s v="计时"/>
    <m/>
    <n v="2642"/>
    <n v="7292.15"/>
    <n v="363.68"/>
    <n v="86.8"/>
    <n v="3.8"/>
    <n v="0"/>
  </r>
  <r>
    <n v="202402"/>
    <x v="84"/>
    <s v="运营中心"/>
    <s v="主任级以下"/>
    <s v="DF-3399"/>
    <s v="质检员"/>
    <s v="2021/07/02"/>
    <s v="计时"/>
    <m/>
    <n v="2120"/>
    <n v="6639.69"/>
    <n v="363.68"/>
    <n v="86.8"/>
    <n v="3.8"/>
    <n v="0"/>
  </r>
  <r>
    <n v="202402"/>
    <x v="85"/>
    <s v="核价管理部"/>
    <s v="主任级以下"/>
    <s v="DF-3478"/>
    <s v="核价工程师"/>
    <s v="2021/08/23"/>
    <s v="计时"/>
    <m/>
    <n v="4800"/>
    <n v="12302.4"/>
    <n v="363.68"/>
    <n v="86.8"/>
    <n v="3.8"/>
    <n v="0"/>
  </r>
  <r>
    <n v="202402"/>
    <x v="86"/>
    <s v="服务营销中心"/>
    <s v="主任级以下"/>
    <s v="DF-3479"/>
    <s v="软件工程师储备生"/>
    <d v="2021-08-23T00:00:00"/>
    <s v="计时"/>
    <m/>
    <n v="2750"/>
    <n v="6087.83"/>
    <n v="363.68"/>
    <n v="86.8"/>
    <n v="3.8"/>
    <n v="0"/>
  </r>
  <r>
    <n v="202402"/>
    <x v="87"/>
    <s v="研发部"/>
    <s v="主任级以下"/>
    <s v="DF-3472"/>
    <s v="电气工程师"/>
    <s v="2021/08/17"/>
    <s v="计时"/>
    <m/>
    <n v="4738"/>
    <n v="10897.8"/>
    <n v="363.68"/>
    <n v="86.8"/>
    <n v="3.8"/>
    <n v="0"/>
  </r>
  <r>
    <n v="202402"/>
    <x v="88"/>
    <s v="销售部"/>
    <s v="主任级以下"/>
    <s v="DF-3471"/>
    <s v="进口专员"/>
    <s v="2021/08/16"/>
    <s v="计时"/>
    <m/>
    <n v="2532"/>
    <n v="6964.8"/>
    <n v="363.68"/>
    <n v="86.8"/>
    <n v="3.8"/>
    <n v="0"/>
  </r>
  <r>
    <n v="202402"/>
    <x v="89"/>
    <s v="运营中心"/>
    <s v="主任级以下"/>
    <s v="DF-3469"/>
    <s v="质检员"/>
    <s v="2021/08/12"/>
    <s v="计时"/>
    <m/>
    <n v="2120"/>
    <n v="6814.16"/>
    <n v="363.68"/>
    <n v="86.8"/>
    <n v="3.8"/>
    <n v="0"/>
  </r>
  <r>
    <n v="202402"/>
    <x v="90"/>
    <s v="运营中心"/>
    <s v="主任级以下"/>
    <s v="DF-3466"/>
    <s v="质检员"/>
    <s v="2021/08/11"/>
    <s v="计时"/>
    <m/>
    <n v="2120"/>
    <n v="6479.98"/>
    <n v="363.68"/>
    <n v="86.8"/>
    <n v="3.8"/>
    <n v="0"/>
  </r>
  <r>
    <n v="202402"/>
    <x v="91"/>
    <s v="服务营销中心"/>
    <s v="主任级以下"/>
    <s v="DF-3495"/>
    <s v="电气服务工程师"/>
    <s v="2021/09/07"/>
    <s v="计时"/>
    <m/>
    <n v="3730"/>
    <n v="8224.16"/>
    <n v="363.68"/>
    <n v="86.8"/>
    <n v="3.8"/>
    <n v="1000"/>
  </r>
  <r>
    <n v="202402"/>
    <x v="92"/>
    <s v="研发部"/>
    <s v="主任级以下"/>
    <s v="DF-3496"/>
    <s v="机械工程师"/>
    <s v="2021/09/09"/>
    <s v="计时"/>
    <m/>
    <n v="3326"/>
    <n v="8038.3"/>
    <n v="363.68"/>
    <n v="86.8"/>
    <n v="3.8"/>
    <n v="0"/>
  </r>
  <r>
    <n v="202402"/>
    <x v="93"/>
    <s v="研发部"/>
    <s v="主任级以下"/>
    <s v="DF-3500"/>
    <s v="电气工程师"/>
    <s v="2021/09/13"/>
    <s v="计时"/>
    <m/>
    <n v="4738"/>
    <n v="11141.6"/>
    <n v="363.68"/>
    <n v="86.8"/>
    <n v="3.8"/>
    <n v="0"/>
  </r>
  <r>
    <n v="202402"/>
    <x v="94"/>
    <s v="研发部"/>
    <s v="主任级以下"/>
    <s v="DF-3501"/>
    <s v="机械工程师"/>
    <s v="2021/09/13"/>
    <s v="计时"/>
    <m/>
    <n v="3730"/>
    <n v="8848.1"/>
    <n v="363.68"/>
    <n v="86.8"/>
    <n v="3.8"/>
    <n v="100"/>
  </r>
  <r>
    <n v="202402"/>
    <x v="95"/>
    <s v="运营中心"/>
    <s v="主任级以下"/>
    <s v="DF-3615"/>
    <s v="PMC经理"/>
    <s v="2021/10/13"/>
    <s v="计时"/>
    <m/>
    <n v="4100"/>
    <n v="9003.5"/>
    <n v="363.68"/>
    <n v="86.8"/>
    <n v="3.8"/>
    <n v="1000"/>
  </r>
  <r>
    <n v="202402"/>
    <x v="96"/>
    <s v="研发部"/>
    <s v="主任级以下"/>
    <s v="DF-3564"/>
    <s v="PLM专员"/>
    <s v="2021/11/22"/>
    <s v="计时"/>
    <m/>
    <n v="2311"/>
    <n v="6435.8"/>
    <n v="363.68"/>
    <n v="86.8"/>
    <n v="3.8"/>
    <n v="0"/>
  </r>
  <r>
    <n v="202402"/>
    <x v="97"/>
    <s v="销售部"/>
    <s v="主任级以下"/>
    <s v="DF-3574"/>
    <s v="销售经理"/>
    <s v="2021/12/22"/>
    <s v="计时"/>
    <m/>
    <n v="3850"/>
    <n v="11585"/>
    <n v="363.68"/>
    <n v="86.8"/>
    <n v="3.8"/>
    <n v="0"/>
  </r>
  <r>
    <n v="202402"/>
    <x v="98"/>
    <s v="运营中心"/>
    <s v="主任级以下"/>
    <s v="DF-3569"/>
    <s v="售后仓管"/>
    <s v="2021/12/01"/>
    <s v="计时"/>
    <m/>
    <n v="1900"/>
    <n v="5369.4"/>
    <n v="363.68"/>
    <n v="86.8"/>
    <n v="3.8"/>
    <n v="0"/>
  </r>
  <r>
    <n v="202402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2"/>
    <x v="100"/>
    <s v="运营中心"/>
    <s v="主任级以下"/>
    <s v="DF-2438"/>
    <s v="仓库主管"/>
    <s v="2017/06/16"/>
    <s v="计时"/>
    <m/>
    <n v="3200"/>
    <n v="7506.5"/>
    <n v="363.68"/>
    <n v="86.8"/>
    <n v="3.8"/>
    <n v="300"/>
  </r>
  <r>
    <n v="202402"/>
    <x v="101"/>
    <s v="销售部"/>
    <s v="总监级"/>
    <s v="DF-3591"/>
    <s v="区域销售总监"/>
    <s v="2022/04/24"/>
    <s v="计时"/>
    <m/>
    <n v="5500"/>
    <n v="15950"/>
    <n v="363.68"/>
    <n v="86.8"/>
    <n v="3.8"/>
    <n v="0"/>
  </r>
  <r>
    <n v="202402"/>
    <x v="102"/>
    <s v="财务部"/>
    <s v="主任级以下"/>
    <s v="DF-3589"/>
    <s v="会计高级专员"/>
    <s v="2022/04/06"/>
    <s v="计时"/>
    <m/>
    <n v="3214"/>
    <n v="7951.2"/>
    <n v="363.68"/>
    <n v="86.8"/>
    <n v="3.8"/>
    <n v="700"/>
  </r>
  <r>
    <n v="202402"/>
    <x v="103"/>
    <s v="研发部"/>
    <s v="主任级以下"/>
    <s v="DF-3589"/>
    <s v="软件助理工程师"/>
    <s v="2022/05/17"/>
    <s v="计时"/>
    <m/>
    <n v="2520"/>
    <n v="6405.71"/>
    <n v="363.68"/>
    <n v="86.8"/>
    <n v="3.8"/>
    <n v="0"/>
  </r>
  <r>
    <n v="202402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2"/>
    <x v="105"/>
    <s v="销售部"/>
    <s v="主任级以下"/>
    <s v="DF-3619"/>
    <s v="区域销售经理"/>
    <s v="2022/06/02"/>
    <s v="计时"/>
    <m/>
    <n v="3850"/>
    <n v="9065.4"/>
    <n v="363.68"/>
    <n v="86.8"/>
    <n v="3.8"/>
    <n v="0"/>
  </r>
  <r>
    <n v="202402"/>
    <x v="106"/>
    <s v="运营中心"/>
    <s v="主任级以下"/>
    <s v="DF-3635"/>
    <s v="质检员"/>
    <d v="2022-08-09T00:00:00"/>
    <s v="计时"/>
    <m/>
    <n v="2120"/>
    <n v="5926.6"/>
    <n v="363.68"/>
    <n v="86.8"/>
    <n v="3.8"/>
    <n v="0"/>
  </r>
  <r>
    <n v="202402"/>
    <x v="107"/>
    <s v="运营中心"/>
    <s v="经理级"/>
    <s v="DF-3661"/>
    <s v="品质经理"/>
    <s v="2022/09/22"/>
    <s v="计时"/>
    <s v="2024/02/23离职"/>
    <n v="6500"/>
    <n v="26048.18"/>
    <n v="363.68"/>
    <n v="86.8"/>
    <n v="3.8"/>
    <n v="0"/>
  </r>
  <r>
    <n v="202402"/>
    <x v="108"/>
    <s v="研发部"/>
    <s v="主任级以下"/>
    <s v="DF-3655"/>
    <s v="机械助理工程师"/>
    <s v="2022/09/19"/>
    <s v="计时"/>
    <m/>
    <n v="2671"/>
    <n v="6122.5"/>
    <n v="363.68"/>
    <n v="86.8"/>
    <n v="3.8"/>
    <n v="0"/>
  </r>
  <r>
    <n v="202402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2"/>
    <x v="110"/>
    <s v="服务营销中心"/>
    <s v="经理级"/>
    <s v="DF-3646"/>
    <s v="项目经理"/>
    <s v="2022/09/01"/>
    <s v="计时"/>
    <m/>
    <n v="5000"/>
    <n v="13237.5"/>
    <n v="363.68"/>
    <n v="86.8"/>
    <n v="3.8"/>
    <n v="0"/>
  </r>
  <r>
    <n v="202402"/>
    <x v="111"/>
    <s v="销售部"/>
    <s v="主任级以下"/>
    <s v="DF-3673"/>
    <s v="区域销售经理"/>
    <s v="2022/10/20"/>
    <s v="计时"/>
    <m/>
    <n v="3850"/>
    <n v="5951.5"/>
    <n v="0"/>
    <n v="0"/>
    <n v="0"/>
    <n v="0"/>
  </r>
  <r>
    <n v="202402"/>
    <x v="112"/>
    <s v="研发部"/>
    <s v="主任级以下"/>
    <s v="DF-3685"/>
    <s v="软件工程师储备生"/>
    <d v="2022-11-21T00:00:00"/>
    <s v="计时"/>
    <m/>
    <n v="1900"/>
    <n v="5436.4"/>
    <n v="363.68"/>
    <n v="86.8"/>
    <n v="3.8"/>
    <n v="0"/>
  </r>
  <r>
    <n v="202402"/>
    <x v="113"/>
    <s v="销售部"/>
    <s v="主任级以下"/>
    <s v="DF-3683"/>
    <s v="海外销售跟单"/>
    <d v="2022-11-14T00:00:00"/>
    <s v="计时"/>
    <m/>
    <n v="3050"/>
    <n v="6662.6"/>
    <n v="363.68"/>
    <n v="86.8"/>
    <n v="3.8"/>
    <n v="0"/>
  </r>
  <r>
    <n v="202402"/>
    <x v="114"/>
    <s v="销售部"/>
    <s v="主任级以下"/>
    <s v="DF-3690"/>
    <s v="区域销售经理（非洲）"/>
    <d v="2022-12-14T00:00:00"/>
    <s v="计时"/>
    <m/>
    <n v="3850"/>
    <n v="8202.14"/>
    <n v="363.68"/>
    <n v="86.8"/>
    <n v="3.8"/>
    <n v="0"/>
  </r>
  <r>
    <n v="202402"/>
    <x v="115"/>
    <s v="运营中心"/>
    <s v="主任级以下"/>
    <s v="DF-3691"/>
    <s v="质量主管"/>
    <s v="2022/12/14"/>
    <s v="计时"/>
    <m/>
    <n v="4480"/>
    <n v="11640"/>
    <n v="363.68"/>
    <n v="86.8"/>
    <n v="3.8"/>
    <n v="95"/>
  </r>
  <r>
    <n v="202402"/>
    <x v="116"/>
    <s v="服务营销中心"/>
    <s v="主任级以下"/>
    <s v="DF-3687"/>
    <s v="电气服务工程师"/>
    <s v="2022/12/05"/>
    <s v="计时"/>
    <m/>
    <n v="2500"/>
    <n v="6001.3"/>
    <n v="363.68"/>
    <n v="86.8"/>
    <n v="3.8"/>
    <n v="0"/>
  </r>
  <r>
    <n v="202402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2"/>
    <x v="118"/>
    <s v="服务营销中心"/>
    <s v="经理级"/>
    <s v="DF-3693"/>
    <s v="项目经理"/>
    <s v="2023/01/03"/>
    <s v="计时"/>
    <m/>
    <n v="6160"/>
    <n v="17707.8"/>
    <n v="363.68"/>
    <n v="86.8"/>
    <n v="3.8"/>
    <n v="800"/>
  </r>
  <r>
    <n v="202402"/>
    <x v="119"/>
    <s v="采购部"/>
    <s v="主任级以下"/>
    <s v="DF-3778"/>
    <s v="采购助理"/>
    <s v="2023/03/24"/>
    <s v="计时"/>
    <m/>
    <n v="2000"/>
    <n v="4957.9399999999996"/>
    <n v="363.68"/>
    <n v="86.8"/>
    <n v="3.8"/>
    <n v="0"/>
  </r>
  <r>
    <n v="202402"/>
    <x v="120"/>
    <s v="服务营销中心"/>
    <s v="主任级以下"/>
    <s v="DF-3762"/>
    <s v="电气服务工程师储备生"/>
    <s v="2023/03/06"/>
    <s v="计时"/>
    <m/>
    <n v="1900"/>
    <n v="5548.4"/>
    <n v="363.68"/>
    <n v="86.8"/>
    <n v="3.8"/>
    <n v="0"/>
  </r>
  <r>
    <n v="202402"/>
    <x v="121"/>
    <s v="人力资源部"/>
    <s v="主任级以下"/>
    <s v="DF-3785"/>
    <s v="行政专员"/>
    <s v="2023/04/24"/>
    <s v="计时"/>
    <m/>
    <n v="2000"/>
    <n v="5240.0200000000004"/>
    <n v="363.68"/>
    <n v="86.8"/>
    <n v="3.8"/>
    <n v="0"/>
  </r>
  <r>
    <n v="202402"/>
    <x v="122"/>
    <s v="采购部"/>
    <s v="主任级以下"/>
    <s v="DF-3782"/>
    <s v="采购专员"/>
    <s v="2023/04/03"/>
    <s v="计时"/>
    <m/>
    <n v="3026"/>
    <n v="6684.67"/>
    <n v="363.68"/>
    <n v="86.8"/>
    <n v="3.8"/>
    <n v="0"/>
  </r>
  <r>
    <n v="202402"/>
    <x v="123"/>
    <s v="研发部"/>
    <s v="主任级以下"/>
    <s v="DF-3816"/>
    <s v="电气工程师储备生"/>
    <s v="2023/05/29"/>
    <s v="计时"/>
    <m/>
    <n v="1900"/>
    <n v="4095.44"/>
    <n v="363.68"/>
    <n v="86.8"/>
    <n v="3.8"/>
    <n v="0"/>
  </r>
  <r>
    <n v="202402"/>
    <x v="124"/>
    <s v="研发部"/>
    <s v="主任级以下"/>
    <s v="DF-3815"/>
    <s v="电气工程师储备生"/>
    <s v="2023/05/23"/>
    <s v="计时"/>
    <m/>
    <n v="1900"/>
    <n v="5111.5"/>
    <n v="363.68"/>
    <n v="86.8"/>
    <n v="3.8"/>
    <n v="0"/>
  </r>
  <r>
    <n v="202402"/>
    <x v="125"/>
    <s v="服务营销中心"/>
    <s v="高级经理级"/>
    <s v="DF-3813"/>
    <s v="中国区售后服务高级经理"/>
    <s v="2023/05/22"/>
    <s v="计时"/>
    <m/>
    <n v="12400"/>
    <n v="28150.6"/>
    <n v="363.68"/>
    <n v="86.8"/>
    <n v="3.8"/>
    <n v="3128"/>
  </r>
  <r>
    <n v="202402"/>
    <x v="126"/>
    <s v="采购部"/>
    <s v="主任级以下"/>
    <s v="DF-3793"/>
    <s v="采购专员"/>
    <s v="2023/05/10"/>
    <s v="计时"/>
    <m/>
    <n v="3026"/>
    <n v="6673.69"/>
    <n v="363.68"/>
    <n v="86.8"/>
    <n v="3.8"/>
    <n v="0"/>
  </r>
  <r>
    <n v="202402"/>
    <x v="127"/>
    <s v="服务营销中心"/>
    <s v="主任级以下"/>
    <s v="DF-3791"/>
    <s v="售后服务专员"/>
    <s v="2023/05/08"/>
    <s v="计时"/>
    <m/>
    <n v="2600"/>
    <n v="4650.29"/>
    <n v="363.68"/>
    <n v="86.8"/>
    <n v="3.8"/>
    <n v="0"/>
  </r>
  <r>
    <n v="202402"/>
    <x v="128"/>
    <s v="研发部"/>
    <s v="主任级以下"/>
    <s v="DF-3790"/>
    <s v="机械助理工程师"/>
    <s v="2023/05/04"/>
    <s v="计时"/>
    <m/>
    <n v="2320"/>
    <n v="6332.6"/>
    <n v="363.68"/>
    <n v="86.8"/>
    <n v="3.8"/>
    <n v="0"/>
  </r>
  <r>
    <n v="202402"/>
    <x v="129"/>
    <s v="总经办"/>
    <s v="主任级以下"/>
    <s v="DF-3821"/>
    <s v="总经理助理"/>
    <s v="2023/06/20"/>
    <s v="计时"/>
    <m/>
    <n v="5200"/>
    <n v="11647.86"/>
    <n v="363.68"/>
    <n v="86.8"/>
    <n v="3.8"/>
    <n v="0"/>
  </r>
  <r>
    <n v="202402"/>
    <x v="130"/>
    <s v="服务营销中心"/>
    <s v="主任级以下"/>
    <s v="DF-3817"/>
    <s v="电气服务工程师储备生"/>
    <s v="2023/06/01"/>
    <s v="计时"/>
    <m/>
    <n v="1900"/>
    <n v="5399.5"/>
    <n v="363.68"/>
    <n v="86.8"/>
    <n v="3.8"/>
    <n v="0"/>
  </r>
  <r>
    <n v="202402"/>
    <x v="131"/>
    <s v="研发部"/>
    <s v="主任级以下"/>
    <s v="DF-3822"/>
    <s v="电气工程师储备生"/>
    <s v="2023/07/03"/>
    <s v="计时"/>
    <m/>
    <n v="1900"/>
    <n v="4100.74"/>
    <n v="363.68"/>
    <n v="86.8"/>
    <n v="3.8"/>
    <n v="0"/>
  </r>
  <r>
    <n v="202402"/>
    <x v="132"/>
    <s v="服务营销中心"/>
    <s v="主任级以下"/>
    <s v="DF-3823"/>
    <s v="服务专员"/>
    <s v="2023/07/03"/>
    <s v="计时"/>
    <m/>
    <n v="3000"/>
    <n v="5198.91"/>
    <n v="363.68"/>
    <n v="86.8"/>
    <n v="3.8"/>
    <n v="0"/>
  </r>
  <r>
    <n v="202402"/>
    <x v="134"/>
    <s v="服务营销中心"/>
    <s v="主任级以下"/>
    <s v="DF-3829"/>
    <s v="项目专员"/>
    <s v="2023/08/01"/>
    <s v="计时"/>
    <m/>
    <n v="3390"/>
    <n v="7337.26"/>
    <n v="363.68"/>
    <n v="86.8"/>
    <n v="3.8"/>
    <n v="0"/>
  </r>
  <r>
    <n v="202402"/>
    <x v="135"/>
    <s v="研发部"/>
    <s v="主任级以下"/>
    <s v="DF-3830"/>
    <s v="电气工程师储备生"/>
    <s v="2023/08/02"/>
    <s v="计时"/>
    <m/>
    <n v="1900"/>
    <n v="4505.1000000000004"/>
    <n v="363.68"/>
    <n v="86.8"/>
    <n v="3.8"/>
    <n v="0"/>
  </r>
  <r>
    <n v="202402"/>
    <x v="136"/>
    <s v="研发部"/>
    <s v="主任级以下"/>
    <s v="DF-3831"/>
    <s v="机械助理工程师"/>
    <s v="2023/08/03"/>
    <s v="计时"/>
    <m/>
    <n v="2520"/>
    <n v="6056.1"/>
    <n v="363.68"/>
    <n v="86.8"/>
    <n v="3.8"/>
    <n v="0"/>
  </r>
  <r>
    <n v="202402"/>
    <x v="137"/>
    <s v="运营中心"/>
    <s v="主任级以下"/>
    <s v="DF-3832"/>
    <s v="普工"/>
    <s v="2023/08/07"/>
    <s v="计时"/>
    <m/>
    <n v="1900"/>
    <n v="4243.46"/>
    <n v="0"/>
    <n v="0"/>
    <n v="0"/>
    <n v="0"/>
  </r>
  <r>
    <n v="202402"/>
    <x v="138"/>
    <s v="运营中心"/>
    <s v="主任级以下"/>
    <s v="DF-3834"/>
    <s v="品质检验专员"/>
    <s v="2023/08/10"/>
    <s v="计时"/>
    <m/>
    <n v="2120"/>
    <n v="5827.05"/>
    <n v="363.68"/>
    <n v="86.8"/>
    <n v="3.8"/>
    <n v="0"/>
  </r>
  <r>
    <n v="202402"/>
    <x v="139"/>
    <s v="服务营销中心"/>
    <s v="主任级以下"/>
    <s v="DF-3839"/>
    <s v="电气服务工程师储备生"/>
    <s v="2023/08/15"/>
    <s v="计时"/>
    <m/>
    <n v="1900"/>
    <n v="3531.37"/>
    <n v="363.68"/>
    <n v="86.8"/>
    <n v="3.8"/>
    <n v="0"/>
  </r>
  <r>
    <n v="202402"/>
    <x v="140"/>
    <s v="服务营销中心"/>
    <s v="主任级以下"/>
    <s v="DF-3843"/>
    <s v="品质工程师"/>
    <s v="2023/08/24"/>
    <s v="计时"/>
    <m/>
    <n v="5500"/>
    <n v="12526.83"/>
    <n v="363.68"/>
    <n v="86.8"/>
    <n v="3.8"/>
    <n v="0"/>
  </r>
  <r>
    <n v="202402"/>
    <x v="141"/>
    <s v="运营中心"/>
    <s v="主任级以下"/>
    <s v="DF-3121"/>
    <s v="生产调度员"/>
    <s v="2020/05/08"/>
    <s v="计件"/>
    <m/>
    <n v="3026"/>
    <n v="7092.9"/>
    <n v="363.68"/>
    <n v="86.8"/>
    <n v="3.8"/>
    <n v="0"/>
  </r>
  <r>
    <n v="202402"/>
    <x v="142"/>
    <s v="服务营销中心"/>
    <s v="主任级以下"/>
    <s v="DF-3847"/>
    <s v="售后服务专员"/>
    <d v="2023-09-01T00:00:00"/>
    <s v="计时"/>
    <m/>
    <n v="3000"/>
    <n v="5546.17"/>
    <n v="363.68"/>
    <n v="86.8"/>
    <n v="3.8"/>
    <n v="0"/>
  </r>
  <r>
    <n v="202402"/>
    <x v="143"/>
    <s v="运营中心"/>
    <s v="主任级以下"/>
    <s v="DF-3851"/>
    <s v="品质文员"/>
    <s v="2023/09/08"/>
    <s v="计时"/>
    <m/>
    <n v="2500"/>
    <n v="4422.1000000000004"/>
    <n v="363.68"/>
    <n v="86.8"/>
    <n v="3.8"/>
    <n v="0"/>
  </r>
  <r>
    <n v="202402"/>
    <x v="144"/>
    <s v="运营中心"/>
    <s v="主任级以下"/>
    <s v="DF-3852"/>
    <s v="生产经理"/>
    <s v="2023/09/18"/>
    <s v="计时"/>
    <m/>
    <n v="7100"/>
    <n v="18505"/>
    <n v="363.68"/>
    <n v="86.8"/>
    <n v="3.8"/>
    <n v="95"/>
  </r>
  <r>
    <n v="202402"/>
    <x v="145"/>
    <s v="销售部"/>
    <s v="主任级以下"/>
    <s v="DF-3854"/>
    <s v="区域销售经理（中东）"/>
    <s v="2023/09/20"/>
    <s v="计时"/>
    <m/>
    <n v="3850"/>
    <n v="6480"/>
    <n v="363.68"/>
    <n v="86.8"/>
    <n v="3.8"/>
    <n v="0"/>
  </r>
  <r>
    <n v="202402"/>
    <x v="146"/>
    <s v="服务营销中心"/>
    <s v="主任级以下"/>
    <s v="DF-3855"/>
    <s v="配件销售主管"/>
    <s v="2023/10/01"/>
    <s v="计时"/>
    <m/>
    <n v="4480"/>
    <n v="12405.5"/>
    <n v="363.68"/>
    <n v="86.8"/>
    <n v="3.8"/>
    <n v="1344"/>
  </r>
  <r>
    <n v="202402"/>
    <x v="147"/>
    <s v="运营中心"/>
    <s v="主任级以下"/>
    <s v="DF-3856"/>
    <s v="售后仓管"/>
    <s v="2023/10/08"/>
    <s v="计时"/>
    <m/>
    <n v="1900"/>
    <n v="5576.45"/>
    <n v="363.68"/>
    <n v="86.8"/>
    <n v="3.8"/>
    <n v="0"/>
  </r>
  <r>
    <n v="202402"/>
    <x v="148"/>
    <s v="服务营销中心"/>
    <s v="经理级"/>
    <s v="DF-3859"/>
    <s v="海外项目经理"/>
    <s v="2023/10/23"/>
    <s v="计时"/>
    <m/>
    <n v="5300"/>
    <n v="13079.82"/>
    <n v="363.68"/>
    <n v="86.8"/>
    <n v="3.8"/>
    <n v="95"/>
  </r>
  <r>
    <n v="202402"/>
    <x v="149"/>
    <s v="研发部"/>
    <s v="主任级以下"/>
    <s v="DF-3862"/>
    <s v="机械研发工程师"/>
    <s v="2023/11/01"/>
    <s v="计时"/>
    <m/>
    <n v="6000"/>
    <n v="15442.1"/>
    <n v="363.68"/>
    <n v="86.8"/>
    <n v="3.8"/>
    <n v="0"/>
  </r>
  <r>
    <n v="202402"/>
    <x v="150"/>
    <s v="运营中心"/>
    <s v="主任级以下"/>
    <s v="DF-3863"/>
    <s v="计划助理"/>
    <s v="2023/11/01"/>
    <s v="计时"/>
    <m/>
    <n v="2500"/>
    <n v="5068.8999999999996"/>
    <n v="363.68"/>
    <n v="86.8"/>
    <n v="3.8"/>
    <n v="0"/>
  </r>
  <r>
    <n v="202402"/>
    <x v="151"/>
    <s v="采购部"/>
    <s v="主任级以下"/>
    <s v="DF-3874"/>
    <s v="采购专员"/>
    <s v="2023/11/21"/>
    <s v="计时"/>
    <m/>
    <n v="3164"/>
    <n v="1990.97"/>
    <n v="363.68"/>
    <n v="86.8"/>
    <n v="3.8"/>
    <n v="0"/>
  </r>
  <r>
    <n v="202402"/>
    <x v="152"/>
    <s v="采购部"/>
    <s v="主任级以下"/>
    <s v="DF-3877"/>
    <s v="采购助理"/>
    <s v="2023/12/06"/>
    <s v="计时"/>
    <m/>
    <n v="3118"/>
    <n v="3611.64"/>
    <n v="363.68"/>
    <n v="86.8"/>
    <n v="3.8"/>
    <n v="0"/>
  </r>
  <r>
    <n v="202402"/>
    <x v="154"/>
    <s v="运营中心"/>
    <s v="主任级以下"/>
    <s v="DF-3882"/>
    <s v="计划助理"/>
    <s v="2024/01/11"/>
    <s v="计时"/>
    <m/>
    <n v="1900"/>
    <n v="3331"/>
    <n v="0"/>
    <n v="0"/>
    <n v="0"/>
    <n v="0"/>
  </r>
  <r>
    <n v="202402"/>
    <x v="155"/>
    <s v="服务营销中心"/>
    <s v="主任级以下"/>
    <s v="DF-3883"/>
    <s v="软件服务工程师储备生"/>
    <s v="2024/01/15"/>
    <s v="计时"/>
    <m/>
    <n v="2000"/>
    <n v="4882.79"/>
    <n v="363.68"/>
    <n v="86.8"/>
    <n v="3.8"/>
    <n v="0"/>
  </r>
  <r>
    <n v="202402"/>
    <x v="243"/>
    <s v="服务营销中心"/>
    <s v="主任级以下"/>
    <s v="DF-3886"/>
    <s v="服务调度专员"/>
    <s v="2024/02/20"/>
    <s v="计时"/>
    <s v="2月入职"/>
    <n v="2474"/>
    <n v="2333.6999999999998"/>
    <n v="0"/>
    <n v="0"/>
    <n v="0"/>
    <n v="0"/>
  </r>
  <r>
    <n v="202402"/>
    <x v="244"/>
    <s v="运营中心"/>
    <s v="主任级以下"/>
    <s v="DF-3887"/>
    <s v="装配钳工学徒"/>
    <s v="2024/02/27"/>
    <s v="计时"/>
    <s v="2月入职"/>
    <n v="1900"/>
    <n v="773.28"/>
    <n v="0"/>
    <n v="0"/>
    <n v="0"/>
    <n v="0"/>
  </r>
  <r>
    <n v="202402"/>
    <x v="156"/>
    <s v="服务营销中心"/>
    <s v="主任级以下"/>
    <s v="DF-2695"/>
    <s v="现场装配技师"/>
    <s v="2018/03/15"/>
    <s v="计时"/>
    <m/>
    <n v="2363"/>
    <n v="7770.38"/>
    <n v="363.68"/>
    <n v="86.8"/>
    <n v="3.8"/>
    <n v="0"/>
  </r>
  <r>
    <n v="202402"/>
    <x v="157"/>
    <s v="服务营销中心"/>
    <s v="主任级以下"/>
    <s v="DF-2755"/>
    <s v="现场装配技师"/>
    <s v="2018/05/02"/>
    <s v="计时"/>
    <m/>
    <n v="2363"/>
    <n v="7487.96"/>
    <n v="363.68"/>
    <n v="86.8"/>
    <n v="3.8"/>
    <n v="0"/>
  </r>
  <r>
    <n v="202402"/>
    <x v="158"/>
    <s v="服务营销中心"/>
    <s v="主任级以下"/>
    <s v="DF-3139"/>
    <s v="现场装配技师"/>
    <s v="2020/07/01"/>
    <s v="计时"/>
    <m/>
    <n v="2363"/>
    <n v="5655.3"/>
    <n v="363.68"/>
    <n v="86.8"/>
    <n v="3.8"/>
    <n v="0"/>
  </r>
  <r>
    <n v="202402"/>
    <x v="159"/>
    <s v="服务营销中心"/>
    <s v="主任级以下"/>
    <s v="DF-2975"/>
    <s v="现场装配技师"/>
    <s v="2019/07/15"/>
    <s v="计时"/>
    <m/>
    <n v="2363"/>
    <n v="6659.39"/>
    <n v="363.68"/>
    <n v="86.8"/>
    <n v="3.8"/>
    <n v="0"/>
  </r>
  <r>
    <n v="202402"/>
    <x v="160"/>
    <s v="运营中心"/>
    <s v="主任级以下"/>
    <s v="DF-2614"/>
    <s v="仓管员"/>
    <s v="2017/11/27"/>
    <s v="计件"/>
    <m/>
    <n v="1900"/>
    <n v="6223.27"/>
    <n v="363.68"/>
    <n v="86.8"/>
    <n v="3.8"/>
    <n v="0"/>
  </r>
  <r>
    <n v="202402"/>
    <x v="161"/>
    <s v="运营中心"/>
    <s v="主任级以下"/>
    <s v="DF-0354"/>
    <s v="装配电工班长"/>
    <s v="2006/10/21"/>
    <s v="计件"/>
    <m/>
    <n v="1900"/>
    <n v="9616.07"/>
    <n v="363.68"/>
    <n v="86.8"/>
    <n v="3.8"/>
    <n v="0"/>
  </r>
  <r>
    <n v="202402"/>
    <x v="162"/>
    <s v="运营中心"/>
    <s v="主任级以下"/>
    <s v="DF-2363"/>
    <s v="装配钳工班长"/>
    <s v="2017/02/27"/>
    <s v="计件"/>
    <m/>
    <n v="1900"/>
    <n v="10687.02"/>
    <n v="363.68"/>
    <n v="86.8"/>
    <n v="3.8"/>
    <n v="0"/>
  </r>
  <r>
    <n v="202402"/>
    <x v="163"/>
    <s v="运营中心"/>
    <s v="主任级以下"/>
    <s v="DF-2451"/>
    <s v="装配电工班长"/>
    <s v="2017/06/26"/>
    <s v="计件"/>
    <m/>
    <n v="1900"/>
    <n v="9509.42"/>
    <n v="363.68"/>
    <n v="86.8"/>
    <n v="3.8"/>
    <n v="0"/>
  </r>
  <r>
    <n v="202402"/>
    <x v="164"/>
    <s v="运营中心"/>
    <s v="主任级以下"/>
    <s v="DF-2611"/>
    <s v="装配钳工"/>
    <s v="2017/11/22"/>
    <s v="计件"/>
    <m/>
    <n v="1900"/>
    <n v="8240.4699999999993"/>
    <n v="363.68"/>
    <n v="86.8"/>
    <n v="3.8"/>
    <n v="0"/>
  </r>
  <r>
    <n v="202402"/>
    <x v="165"/>
    <s v="运营中心"/>
    <s v="主任级以下"/>
    <s v="DF-2736"/>
    <s v="装配钳工"/>
    <s v="2018/04/21"/>
    <s v="计件"/>
    <m/>
    <n v="1900"/>
    <n v="8031.46"/>
    <n v="363.68"/>
    <n v="86.8"/>
    <n v="3.8"/>
    <n v="0"/>
  </r>
  <r>
    <n v="202402"/>
    <x v="166"/>
    <s v="运营中心"/>
    <s v="主任级以下"/>
    <s v="DF-2673"/>
    <s v="装配电工"/>
    <s v="2018/03/05"/>
    <s v="计件"/>
    <m/>
    <n v="1900"/>
    <n v="6537.28"/>
    <n v="363.68"/>
    <n v="86.8"/>
    <n v="3.8"/>
    <n v="0"/>
  </r>
  <r>
    <n v="202402"/>
    <x v="167"/>
    <s v="运营中心"/>
    <s v="主任级以下"/>
    <s v="DF-2756"/>
    <s v="装配钳工"/>
    <s v="2018/05/02"/>
    <s v="计件"/>
    <m/>
    <n v="1900"/>
    <n v="4742.59"/>
    <n v="363.68"/>
    <n v="86.8"/>
    <n v="3.8"/>
    <n v="0"/>
  </r>
  <r>
    <n v="202402"/>
    <x v="168"/>
    <s v="运营中心"/>
    <s v="主任级以下"/>
    <s v="DF-2786"/>
    <s v="装配钳工班长"/>
    <s v="2018/06/12"/>
    <s v="计件"/>
    <m/>
    <n v="1900"/>
    <n v="7159.07"/>
    <n v="363.68"/>
    <n v="86.8"/>
    <n v="3.8"/>
    <n v="0"/>
  </r>
  <r>
    <n v="202402"/>
    <x v="169"/>
    <s v="运营中心"/>
    <s v="主任级以下"/>
    <s v="DF-2789"/>
    <s v="装配电工"/>
    <s v="2018/06/26"/>
    <s v="计件"/>
    <m/>
    <n v="1900"/>
    <n v="9103.89"/>
    <n v="363.68"/>
    <n v="86.8"/>
    <n v="3.8"/>
    <n v="0"/>
  </r>
  <r>
    <n v="202402"/>
    <x v="170"/>
    <s v="运营中心"/>
    <s v="主任级以下"/>
    <s v="DF-2864"/>
    <s v="装配电工"/>
    <s v="2018/11/09"/>
    <s v="计件"/>
    <m/>
    <n v="1900"/>
    <n v="6647.82"/>
    <n v="363.68"/>
    <n v="86.8"/>
    <n v="3.8"/>
    <n v="0"/>
  </r>
  <r>
    <n v="202402"/>
    <x v="171"/>
    <s v="运营中心"/>
    <s v="主任级以下"/>
    <s v="DF-2907"/>
    <s v="装配电工"/>
    <s v="2019/03/06"/>
    <s v="计件"/>
    <m/>
    <n v="1900"/>
    <n v="9596.16"/>
    <n v="363.68"/>
    <n v="86.8"/>
    <n v="3.8"/>
    <n v="0"/>
  </r>
  <r>
    <n v="202402"/>
    <x v="172"/>
    <s v="运营中心"/>
    <s v="主任级以下"/>
    <s v="DF-2909"/>
    <s v="仓管员"/>
    <s v="2019/03/11"/>
    <s v="计件"/>
    <m/>
    <n v="1900"/>
    <n v="6406.13"/>
    <n v="363.68"/>
    <n v="86.8"/>
    <n v="3.8"/>
    <n v="0"/>
  </r>
  <r>
    <n v="202402"/>
    <x v="173"/>
    <s v="运营中心"/>
    <s v="主任级以下"/>
    <s v="DF-2913"/>
    <s v="装配钳工班长"/>
    <s v="2019/03/14"/>
    <s v="计件"/>
    <m/>
    <n v="1900"/>
    <n v="7167.33"/>
    <n v="363.68"/>
    <n v="86.8"/>
    <n v="3.8"/>
    <n v="0"/>
  </r>
  <r>
    <n v="202402"/>
    <x v="174"/>
    <s v="运营中心"/>
    <s v="主任级以下"/>
    <s v="DF-2940"/>
    <s v="仓管员"/>
    <s v="2019/05/14"/>
    <s v="计件"/>
    <m/>
    <n v="1900"/>
    <n v="7026.09"/>
    <n v="363.68"/>
    <n v="86.8"/>
    <n v="3.8"/>
    <n v="0"/>
  </r>
  <r>
    <n v="202402"/>
    <x v="175"/>
    <s v="运营中心"/>
    <s v="主任级以下"/>
    <s v="DF-2970"/>
    <s v="装配电工"/>
    <s v="2019/07/02"/>
    <s v="计件"/>
    <m/>
    <n v="1900"/>
    <n v="7497.94"/>
    <n v="363.68"/>
    <n v="86.8"/>
    <n v="3.8"/>
    <n v="385"/>
  </r>
  <r>
    <n v="202402"/>
    <x v="176"/>
    <s v="运营中心"/>
    <s v="主任级以下"/>
    <s v="DF-3052"/>
    <s v="装配电工"/>
    <s v="2019/11/15"/>
    <s v="计件"/>
    <m/>
    <n v="1900"/>
    <n v="9105.35"/>
    <n v="363.68"/>
    <n v="86.8"/>
    <n v="3.8"/>
    <n v="0"/>
  </r>
  <r>
    <n v="202402"/>
    <x v="177"/>
    <s v="运营中心"/>
    <s v="主任级以下"/>
    <s v="DF-3076"/>
    <s v="装配电工"/>
    <s v="2020/02/24"/>
    <s v="计件"/>
    <m/>
    <n v="1900"/>
    <n v="9451.67"/>
    <n v="363.68"/>
    <n v="86.8"/>
    <n v="3.8"/>
    <n v="0"/>
  </r>
  <r>
    <n v="202402"/>
    <x v="178"/>
    <s v="运营中心"/>
    <s v="主任级以下"/>
    <s v="DF-3126"/>
    <s v="装配钳工"/>
    <s v="2020/05/29"/>
    <s v="计件"/>
    <m/>
    <n v="1900"/>
    <n v="4517.62"/>
    <n v="363.68"/>
    <n v="86.8"/>
    <n v="3.8"/>
    <n v="0"/>
  </r>
  <r>
    <n v="202402"/>
    <x v="179"/>
    <s v="运营中心"/>
    <s v="主任级以下"/>
    <s v="DF-3130"/>
    <s v="测试技师"/>
    <s v="2020/06/12"/>
    <s v="计件"/>
    <m/>
    <n v="1900"/>
    <n v="10480.030000000001"/>
    <n v="363.68"/>
    <n v="86.8"/>
    <n v="3.8"/>
    <n v="0"/>
  </r>
  <r>
    <n v="202402"/>
    <x v="180"/>
    <s v="运营中心"/>
    <s v="主任级以下"/>
    <s v="DF-3134"/>
    <s v="仓库班长"/>
    <s v="2020/06/28"/>
    <s v="计件"/>
    <m/>
    <n v="1900"/>
    <n v="8187.69"/>
    <n v="363.68"/>
    <n v="86.8"/>
    <n v="3.8"/>
    <n v="0"/>
  </r>
  <r>
    <n v="202402"/>
    <x v="181"/>
    <s v="运营中心"/>
    <s v="主任级以下"/>
    <s v="DF-3140"/>
    <s v="测试技师"/>
    <s v="2020/07/01"/>
    <s v="计件"/>
    <m/>
    <n v="1900"/>
    <n v="5736.89"/>
    <n v="363.68"/>
    <n v="86.8"/>
    <n v="3.8"/>
    <n v="100"/>
  </r>
  <r>
    <n v="202402"/>
    <x v="182"/>
    <s v="运营中心"/>
    <s v="主任级以下"/>
    <s v="DF-3171"/>
    <s v="装配钳工"/>
    <s v="2020/08/31"/>
    <s v="计件"/>
    <m/>
    <n v="1900"/>
    <n v="5080.9799999999996"/>
    <n v="363.68"/>
    <n v="86.8"/>
    <n v="3.8"/>
    <n v="0"/>
  </r>
  <r>
    <n v="202402"/>
    <x v="183"/>
    <s v="运营中心"/>
    <s v="主任级以下"/>
    <s v="DF-3166"/>
    <s v="装配钳工"/>
    <s v="2020/08/13"/>
    <s v="计件"/>
    <m/>
    <n v="1900"/>
    <n v="6728.79"/>
    <n v="363.68"/>
    <n v="86.8"/>
    <n v="3.8"/>
    <n v="0"/>
  </r>
  <r>
    <n v="202402"/>
    <x v="184"/>
    <s v="运营中心"/>
    <s v="主任级以下"/>
    <s v="DF-3180"/>
    <s v="装配钳工"/>
    <s v="2020/09/21"/>
    <s v="计件"/>
    <m/>
    <n v="1900"/>
    <n v="5437.08"/>
    <n v="363.68"/>
    <n v="86.8"/>
    <n v="3.8"/>
    <n v="0"/>
  </r>
  <r>
    <n v="202402"/>
    <x v="185"/>
    <s v="运营中心"/>
    <s v="主任级以下"/>
    <s v="DF-3177"/>
    <s v="装配钳工"/>
    <s v="2020/09/14"/>
    <s v="计件"/>
    <m/>
    <n v="1900"/>
    <n v="4659.88"/>
    <n v="363.68"/>
    <n v="86.8"/>
    <n v="3.8"/>
    <n v="0"/>
  </r>
  <r>
    <n v="202402"/>
    <x v="186"/>
    <s v="运营中心"/>
    <s v="主任级以下"/>
    <s v="DF-3191"/>
    <s v="装配钳工班长"/>
    <s v="2020/10/16"/>
    <s v="计件"/>
    <m/>
    <n v="1900"/>
    <n v="8106.82"/>
    <n v="363.68"/>
    <n v="86.8"/>
    <n v="3.8"/>
    <n v="0"/>
  </r>
  <r>
    <n v="202402"/>
    <x v="187"/>
    <s v="运营中心"/>
    <s v="主任级以下"/>
    <s v="DF-2100"/>
    <s v="测试班长"/>
    <s v="2015/06/25"/>
    <s v="计件"/>
    <m/>
    <n v="1900"/>
    <n v="10850.46"/>
    <n v="363.68"/>
    <n v="86.8"/>
    <n v="3.8"/>
    <n v="0"/>
  </r>
  <r>
    <n v="202402"/>
    <x v="188"/>
    <s v="运营中心"/>
    <s v="主任级以下"/>
    <s v="DF-2441"/>
    <s v="测试技师"/>
    <s v="2017/06/20"/>
    <s v="计件"/>
    <m/>
    <n v="1900"/>
    <n v="8558.51"/>
    <n v="363.68"/>
    <n v="86.8"/>
    <n v="3.8"/>
    <n v="95"/>
  </r>
  <r>
    <n v="202402"/>
    <x v="189"/>
    <s v="运营中心"/>
    <s v="主任级以下"/>
    <s v="DF-2910"/>
    <s v="测试技师"/>
    <s v="2019/03/11"/>
    <s v="计件"/>
    <m/>
    <n v="1900"/>
    <n v="8157.8"/>
    <n v="363.68"/>
    <n v="86.8"/>
    <n v="3.8"/>
    <n v="0"/>
  </r>
  <r>
    <n v="202402"/>
    <x v="190"/>
    <s v="运营中心"/>
    <s v="主任级以下"/>
    <s v="DF-3232"/>
    <s v="装配钳工"/>
    <s v="2020/12/24"/>
    <s v="计件"/>
    <m/>
    <n v="1900"/>
    <n v="7712.44"/>
    <n v="363.68"/>
    <n v="86.8"/>
    <n v="3.8"/>
    <n v="0"/>
  </r>
  <r>
    <n v="202402"/>
    <x v="191"/>
    <s v="运营中心"/>
    <s v="主任级以下"/>
    <s v="DF-3245"/>
    <s v="仓管员"/>
    <s v="2021/01/12"/>
    <s v="计件"/>
    <m/>
    <n v="1900"/>
    <n v="6336.8"/>
    <n v="363.68"/>
    <n v="86.8"/>
    <n v="3.8"/>
    <n v="0"/>
  </r>
  <r>
    <n v="202402"/>
    <x v="192"/>
    <s v="运营中心"/>
    <s v="主任级以下"/>
    <s v="DF-3252"/>
    <s v="仓管员"/>
    <s v="2021/01/25"/>
    <s v="计件"/>
    <m/>
    <n v="1900"/>
    <n v="4774.7299999999996"/>
    <n v="363.68"/>
    <n v="86.8"/>
    <n v="3.8"/>
    <n v="0"/>
  </r>
  <r>
    <n v="202402"/>
    <x v="193"/>
    <s v="运营中心"/>
    <s v="主任级以下"/>
    <s v="DF-3287"/>
    <s v="仓管员"/>
    <s v="2021/03/15"/>
    <s v="计件"/>
    <m/>
    <n v="1900"/>
    <n v="7900.03"/>
    <n v="363.68"/>
    <n v="86.8"/>
    <n v="3.8"/>
    <n v="0"/>
  </r>
  <r>
    <n v="202402"/>
    <x v="194"/>
    <s v="运营中心"/>
    <s v="主任级以下"/>
    <s v="DF-3274"/>
    <s v="仓管员"/>
    <s v="2021/03/08"/>
    <s v="计件"/>
    <m/>
    <n v="1900"/>
    <n v="5969.32"/>
    <n v="363.68"/>
    <n v="86.8"/>
    <n v="3.8"/>
    <n v="0"/>
  </r>
  <r>
    <n v="202402"/>
    <x v="195"/>
    <s v="运营中心"/>
    <s v="主任级以下"/>
    <s v="DF-3273"/>
    <s v="装配电工"/>
    <s v="2021/03/05"/>
    <s v="计件"/>
    <m/>
    <n v="1900"/>
    <n v="6508.75"/>
    <n v="363.68"/>
    <n v="86.8"/>
    <n v="3.8"/>
    <n v="0"/>
  </r>
  <r>
    <n v="202402"/>
    <x v="196"/>
    <s v="运营中心"/>
    <s v="主任级以下"/>
    <s v="DF-3272"/>
    <s v="装配电工"/>
    <s v="2021/03/04"/>
    <s v="计件"/>
    <m/>
    <n v="1900"/>
    <n v="6028.64"/>
    <n v="363.68"/>
    <n v="86.8"/>
    <n v="3.8"/>
    <n v="0"/>
  </r>
  <r>
    <n v="202402"/>
    <x v="197"/>
    <s v="运营中心"/>
    <s v="主任级以下"/>
    <s v="DF-3349"/>
    <s v="仓管员"/>
    <s v="2021/05/24"/>
    <s v="计件"/>
    <m/>
    <n v="1900"/>
    <n v="6499.03"/>
    <n v="363.68"/>
    <n v="86.8"/>
    <n v="3.8"/>
    <n v="0"/>
  </r>
  <r>
    <n v="202402"/>
    <x v="198"/>
    <s v="运营中心"/>
    <s v="主任级以下"/>
    <s v="DF-3432"/>
    <s v="装配钳工"/>
    <s v="2021/07/17"/>
    <s v="计件"/>
    <m/>
    <n v="1900"/>
    <n v="3679.4"/>
    <n v="363.68"/>
    <n v="86.8"/>
    <n v="3.8"/>
    <n v="0"/>
  </r>
  <r>
    <n v="202402"/>
    <x v="199"/>
    <s v="运营中心"/>
    <s v="主任级以下"/>
    <s v="DF-3398"/>
    <s v="装配钳工"/>
    <s v="2021/07/02"/>
    <s v="计件"/>
    <m/>
    <n v="1900"/>
    <n v="5244.13"/>
    <n v="363.68"/>
    <n v="86.8"/>
    <n v="3.8"/>
    <n v="0"/>
  </r>
  <r>
    <n v="202402"/>
    <x v="200"/>
    <s v="运营中心"/>
    <s v="主任级以下"/>
    <s v="DF-3397"/>
    <s v="装配钳工"/>
    <s v="2021/07/01"/>
    <s v="计件"/>
    <m/>
    <n v="1900"/>
    <n v="6426.84"/>
    <n v="363.68"/>
    <n v="86.8"/>
    <n v="3.8"/>
    <n v="0"/>
  </r>
  <r>
    <n v="202402"/>
    <x v="201"/>
    <s v="运营中心"/>
    <s v="主任级以下"/>
    <s v="DF-3396"/>
    <s v="装配钳工"/>
    <s v="2021/07/01"/>
    <s v="计件"/>
    <m/>
    <n v="1900"/>
    <n v="4745.57"/>
    <n v="363.68"/>
    <n v="86.8"/>
    <n v="3.8"/>
    <n v="0"/>
  </r>
  <r>
    <n v="202402"/>
    <x v="202"/>
    <s v="运营中心"/>
    <s v="主任级以下"/>
    <s v="DF-3439"/>
    <s v="装配电工"/>
    <s v="2021/07/29"/>
    <s v="计件"/>
    <m/>
    <n v="1900"/>
    <n v="7831.85"/>
    <n v="363.68"/>
    <n v="86.8"/>
    <n v="3.8"/>
    <n v="0"/>
  </r>
  <r>
    <n v="202402"/>
    <x v="203"/>
    <s v="运营中心"/>
    <s v="主任级以下"/>
    <s v="DF-3499"/>
    <s v="装配钳工"/>
    <s v="2021/09/13"/>
    <s v="计件"/>
    <m/>
    <n v="1900"/>
    <n v="6968.48"/>
    <n v="363.68"/>
    <n v="86.8"/>
    <n v="3.8"/>
    <n v="0"/>
  </r>
  <r>
    <n v="202402"/>
    <x v="204"/>
    <s v="运营中心"/>
    <s v="主任级以下"/>
    <s v="DF-3511"/>
    <s v="装配钳工"/>
    <s v="2021/09/24"/>
    <s v="计件"/>
    <m/>
    <n v="1900"/>
    <n v="5391.67"/>
    <n v="363.68"/>
    <n v="86.8"/>
    <n v="3.8"/>
    <n v="0"/>
  </r>
  <r>
    <n v="202402"/>
    <x v="205"/>
    <s v="运营中心"/>
    <s v="主任级以下"/>
    <s v="DF-3521"/>
    <s v="装配钳工"/>
    <s v="2021/09/30"/>
    <s v="计件"/>
    <m/>
    <n v="1900"/>
    <n v="4062.51"/>
    <n v="363.68"/>
    <n v="86.8"/>
    <n v="3.8"/>
    <n v="0"/>
  </r>
  <r>
    <n v="202402"/>
    <x v="206"/>
    <s v="运营中心"/>
    <s v="主任级以下"/>
    <s v="DF-3522"/>
    <s v="装配钳工"/>
    <s v="2021/09/30"/>
    <s v="计件"/>
    <m/>
    <n v="1900"/>
    <n v="3693.33"/>
    <n v="363.68"/>
    <n v="86.8"/>
    <n v="3.8"/>
    <n v="0"/>
  </r>
  <r>
    <n v="202402"/>
    <x v="207"/>
    <s v="运营中心"/>
    <s v="主任级以下"/>
    <s v="DF-3553"/>
    <s v="装配钳工"/>
    <s v="2021/10/27"/>
    <s v="计件"/>
    <m/>
    <n v="1900"/>
    <n v="4827.63"/>
    <n v="363.68"/>
    <n v="86.8"/>
    <n v="3.8"/>
    <n v="0"/>
  </r>
  <r>
    <n v="202402"/>
    <x v="208"/>
    <s v="运营中心"/>
    <s v="主任级以下"/>
    <s v="DF-3529"/>
    <s v="装配钳工"/>
    <s v="2021/10/12"/>
    <s v="计件"/>
    <m/>
    <n v="1900"/>
    <n v="3546.36"/>
    <n v="363.68"/>
    <n v="86.8"/>
    <n v="3.8"/>
    <n v="0"/>
  </r>
  <r>
    <n v="202402"/>
    <x v="209"/>
    <s v="运营中心"/>
    <s v="主任级以下"/>
    <s v="DF-3534"/>
    <s v="装配钳工"/>
    <s v="2021/10/12"/>
    <s v="计件"/>
    <m/>
    <n v="1900"/>
    <n v="6924.13"/>
    <n v="363.68"/>
    <n v="86.8"/>
    <n v="3.8"/>
    <n v="0"/>
  </r>
  <r>
    <n v="202402"/>
    <x v="210"/>
    <s v="运营中心"/>
    <s v="主任级以下"/>
    <s v="DF-3394"/>
    <s v="装配电工"/>
    <s v="2021/06/30"/>
    <s v="计件"/>
    <m/>
    <n v="1900"/>
    <n v="5795.18"/>
    <n v="363.68"/>
    <n v="86.8"/>
    <n v="3.8"/>
    <n v="0"/>
  </r>
  <r>
    <n v="202402"/>
    <x v="211"/>
    <s v="运营中心"/>
    <s v="主任级以下"/>
    <s v="DF-3393"/>
    <s v="装配电工"/>
    <s v="2021/06/29"/>
    <s v="计件"/>
    <m/>
    <n v="1900"/>
    <n v="7835.48"/>
    <n v="363.68"/>
    <n v="86.8"/>
    <n v="3.8"/>
    <n v="0"/>
  </r>
  <r>
    <n v="202402"/>
    <x v="212"/>
    <s v="运营中心"/>
    <s v="主任级以下"/>
    <s v="DF-3361"/>
    <s v="装配电工"/>
    <s v="2021/06/03"/>
    <s v="计件"/>
    <m/>
    <n v="1900"/>
    <n v="2538.54"/>
    <n v="363.68"/>
    <n v="86.8"/>
    <n v="3.8"/>
    <n v="0"/>
  </r>
  <r>
    <n v="202402"/>
    <x v="213"/>
    <s v="运营中心"/>
    <s v="主任级以下"/>
    <s v="DF-3443"/>
    <s v="装配电工"/>
    <s v="2021/07/30"/>
    <s v="计件"/>
    <m/>
    <n v="1900"/>
    <n v="5885.17"/>
    <n v="363.68"/>
    <n v="86.8"/>
    <n v="3.8"/>
    <n v="0"/>
  </r>
  <r>
    <n v="202402"/>
    <x v="214"/>
    <s v="运营中心"/>
    <s v="主任级以下"/>
    <s v="DF-3421"/>
    <s v="装配钳工"/>
    <s v="2021/07/15"/>
    <s v="计时"/>
    <m/>
    <n v="1900"/>
    <n v="3312.17"/>
    <n v="363.68"/>
    <n v="86.8"/>
    <n v="3.8"/>
    <n v="0"/>
  </r>
  <r>
    <n v="202402"/>
    <x v="215"/>
    <s v="运营中心"/>
    <s v="主任级以下"/>
    <s v="DF-3420"/>
    <s v="装配钳工"/>
    <s v="2021/07/15"/>
    <s v="计时"/>
    <m/>
    <n v="1900"/>
    <n v="4708.24"/>
    <n v="363.68"/>
    <n v="86.8"/>
    <n v="3.8"/>
    <n v="0"/>
  </r>
  <r>
    <n v="202402"/>
    <x v="216"/>
    <s v="运营中心"/>
    <s v="主任级以下"/>
    <s v="DF-3489"/>
    <s v="装配钳工"/>
    <s v="2021/09/03"/>
    <s v="计时"/>
    <m/>
    <n v="1900"/>
    <n v="4168.99"/>
    <n v="363.68"/>
    <n v="86.8"/>
    <n v="3.8"/>
    <n v="0"/>
  </r>
  <r>
    <n v="202402"/>
    <x v="217"/>
    <s v="运营中心"/>
    <s v="主任级以下"/>
    <s v="DF-3637"/>
    <s v="装配钳工"/>
    <d v="2022-08-15T00:00:00"/>
    <s v="计件"/>
    <m/>
    <n v="1900"/>
    <n v="5704.56"/>
    <n v="363.68"/>
    <n v="86.8"/>
    <n v="3.8"/>
    <n v="0"/>
  </r>
  <r>
    <n v="202402"/>
    <x v="218"/>
    <s v="运营中心"/>
    <s v="主任级以下"/>
    <s v="DF-3630"/>
    <s v="装配钳工"/>
    <d v="2022-08-05T00:00:00"/>
    <s v="计件"/>
    <m/>
    <n v="1900"/>
    <n v="4566.59"/>
    <n v="363.68"/>
    <n v="86.8"/>
    <n v="3.8"/>
    <n v="0"/>
  </r>
  <r>
    <n v="202402"/>
    <x v="219"/>
    <s v="运营中心"/>
    <s v="主任级以下"/>
    <s v="DF-3644"/>
    <s v="仓库包装操作工"/>
    <d v="2022-08-30T00:00:00"/>
    <s v="计件"/>
    <m/>
    <n v="1900"/>
    <n v="5661.12"/>
    <n v="363.68"/>
    <n v="86.8"/>
    <n v="3.8"/>
    <n v="0"/>
  </r>
  <r>
    <n v="202402"/>
    <x v="220"/>
    <s v="运营中心"/>
    <s v="主任级以下"/>
    <s v="DF-3659"/>
    <s v="装配钳工"/>
    <s v="2022/09/19"/>
    <s v="计件"/>
    <m/>
    <n v="1900"/>
    <n v="2931.96"/>
    <n v="363.68"/>
    <n v="86.8"/>
    <n v="3.8"/>
    <n v="0"/>
  </r>
  <r>
    <n v="202402"/>
    <x v="221"/>
    <s v="运营中心"/>
    <s v="主任级以下"/>
    <s v="DF-3648"/>
    <s v="仓库包装操作工"/>
    <s v="2022/09/05"/>
    <s v="计件"/>
    <m/>
    <n v="1900"/>
    <n v="5699.43"/>
    <n v="363.68"/>
    <n v="86.8"/>
    <n v="3.8"/>
    <n v="0"/>
  </r>
  <r>
    <n v="202402"/>
    <x v="222"/>
    <s v="运营中心"/>
    <s v="主任级以下"/>
    <s v="DF-3449"/>
    <s v="电气装配储备生"/>
    <s v="2021/08/03"/>
    <s v="计件"/>
    <m/>
    <n v="1900"/>
    <n v="6070.88"/>
    <n v="363.68"/>
    <n v="86.8"/>
    <n v="3.8"/>
    <n v="0"/>
  </r>
  <r>
    <n v="202402"/>
    <x v="223"/>
    <s v="运营中心"/>
    <s v="主任级以下"/>
    <s v="DF-3677"/>
    <s v="仓库包装操作工"/>
    <s v="2022/10/27"/>
    <s v="计件"/>
    <m/>
    <n v="1900"/>
    <n v="5730.51"/>
    <n v="363.68"/>
    <n v="86.8"/>
    <n v="3.8"/>
    <n v="0"/>
  </r>
  <r>
    <n v="202402"/>
    <x v="224"/>
    <s v="运营中心"/>
    <s v="主任级以下"/>
    <s v="DF-3676"/>
    <s v="装配钳工"/>
    <s v="2022/10/26"/>
    <s v="计件"/>
    <m/>
    <n v="1900"/>
    <n v="4055.05"/>
    <n v="363.68"/>
    <n v="86.8"/>
    <n v="3.8"/>
    <n v="0"/>
  </r>
  <r>
    <n v="202402"/>
    <x v="225"/>
    <s v="运营中心"/>
    <s v="主任级以下"/>
    <s v="DF-3667"/>
    <s v="装配钳工"/>
    <s v="2022/10/09"/>
    <s v="计件"/>
    <m/>
    <n v="1900"/>
    <n v="4706.1400000000003"/>
    <n v="363.68"/>
    <n v="86.8"/>
    <n v="3.8"/>
    <n v="0"/>
  </r>
  <r>
    <n v="202402"/>
    <x v="226"/>
    <s v="运营中心"/>
    <s v="主任级以下"/>
    <s v="DF-3352"/>
    <s v="装配钳工"/>
    <s v="2021/05/26"/>
    <s v="计件"/>
    <m/>
    <n v="1900"/>
    <n v="5226.24"/>
    <n v="363.68"/>
    <n v="86.8"/>
    <n v="3.8"/>
    <n v="0"/>
  </r>
  <r>
    <n v="202402"/>
    <x v="227"/>
    <s v="运营中心"/>
    <s v="主任级以下"/>
    <s v="DF-3705"/>
    <s v="装配钳工"/>
    <s v="2023/02/21"/>
    <s v="计件"/>
    <m/>
    <n v="1900"/>
    <n v="4261.46"/>
    <n v="363.68"/>
    <n v="86.8"/>
    <n v="3.8"/>
    <n v="0"/>
  </r>
  <r>
    <n v="202402"/>
    <x v="228"/>
    <s v="运营中心"/>
    <s v="主任级以下"/>
    <s v="DF-3707"/>
    <s v="装配钳工"/>
    <s v="2023/02/21"/>
    <s v="计件"/>
    <m/>
    <n v="1900"/>
    <n v="1649.86"/>
    <n v="363.68"/>
    <n v="86.8"/>
    <n v="3.8"/>
    <n v="0"/>
  </r>
  <r>
    <n v="202402"/>
    <x v="229"/>
    <s v="运营中心"/>
    <s v="主任级以下"/>
    <s v="DF-3701"/>
    <s v="装配钳工"/>
    <s v="2023/02/09"/>
    <s v="计件"/>
    <m/>
    <n v="1900"/>
    <n v="3603.77"/>
    <n v="363.68"/>
    <n v="86.8"/>
    <n v="3.8"/>
    <n v="0"/>
  </r>
  <r>
    <n v="202402"/>
    <x v="230"/>
    <s v="运营中心"/>
    <s v="主任级以下"/>
    <s v="DF-3776"/>
    <s v="装配电工"/>
    <s v="2023/03/20"/>
    <s v="计件"/>
    <m/>
    <n v="1900"/>
    <n v="5937.52"/>
    <n v="363.68"/>
    <n v="86.8"/>
    <n v="3.8"/>
    <n v="0"/>
  </r>
  <r>
    <n v="202402"/>
    <x v="231"/>
    <s v="运营中心"/>
    <s v="主任级以下"/>
    <s v="DF-3765"/>
    <s v="装配钳工"/>
    <s v="2023/03/17"/>
    <s v="计件"/>
    <m/>
    <n v="1900"/>
    <n v="3257.64"/>
    <n v="363.68"/>
    <n v="86.8"/>
    <n v="3.8"/>
    <n v="0"/>
  </r>
  <r>
    <n v="202402"/>
    <x v="232"/>
    <s v="运营中心"/>
    <s v="主任级以下"/>
    <s v="DF-3763"/>
    <s v="装配电工"/>
    <s v="2023/03/14"/>
    <s v="计件"/>
    <m/>
    <n v="1900"/>
    <n v="7124.43"/>
    <n v="363.68"/>
    <n v="86.8"/>
    <n v="3.8"/>
    <n v="0"/>
  </r>
  <r>
    <n v="202402"/>
    <x v="233"/>
    <s v="运营中心"/>
    <s v="主任级以下"/>
    <s v="DF-3700"/>
    <s v="装配电工"/>
    <s v="2023/02/09"/>
    <s v="计件"/>
    <m/>
    <n v="1900"/>
    <n v="3908.6"/>
    <n v="363.68"/>
    <n v="86.8"/>
    <n v="3.8"/>
    <n v="0"/>
  </r>
  <r>
    <n v="202402"/>
    <x v="234"/>
    <s v="运营中心"/>
    <s v="主任级以下"/>
    <s v="DF-3833"/>
    <s v="装配电工"/>
    <s v="2023/08/10"/>
    <s v="计件"/>
    <m/>
    <n v="1900"/>
    <n v="7033.3"/>
    <n v="363.68"/>
    <n v="86.8"/>
    <n v="3.8"/>
    <n v="0"/>
  </r>
  <r>
    <n v="202402"/>
    <x v="235"/>
    <s v="运营中心"/>
    <s v="主任级以下"/>
    <s v="DF-3841"/>
    <s v="仓管员"/>
    <s v="2023/08/21"/>
    <s v="计件"/>
    <m/>
    <n v="1900"/>
    <n v="5143.37"/>
    <n v="363.68"/>
    <n v="86.8"/>
    <n v="3.8"/>
    <n v="0"/>
  </r>
  <r>
    <n v="202402"/>
    <x v="236"/>
    <s v="运营中心"/>
    <s v="主任级以下"/>
    <s v="DF-3842"/>
    <s v="仓管员"/>
    <s v="2023/08/23"/>
    <s v="计件"/>
    <m/>
    <n v="1900"/>
    <n v="5428.37"/>
    <n v="363.68"/>
    <n v="86.8"/>
    <n v="3.8"/>
    <n v="0"/>
  </r>
  <r>
    <n v="202402"/>
    <x v="237"/>
    <s v="运营中心"/>
    <s v="主任级以下"/>
    <s v="DF-3844"/>
    <s v="装配钳工"/>
    <s v="2023/08/28"/>
    <s v="计件"/>
    <m/>
    <n v="1900"/>
    <n v="2930"/>
    <n v="363.68"/>
    <n v="86.8"/>
    <n v="3.8"/>
    <n v="0"/>
  </r>
  <r>
    <n v="202402"/>
    <x v="238"/>
    <s v="运营中心"/>
    <s v="主任级以下"/>
    <s v="DF-3848"/>
    <s v="装配钳工"/>
    <s v="2023/09/04"/>
    <s v="计件"/>
    <m/>
    <n v="1900"/>
    <n v="3095.72"/>
    <n v="363.68"/>
    <n v="86.8"/>
    <n v="3.8"/>
    <n v="0"/>
  </r>
  <r>
    <n v="202402"/>
    <x v="239"/>
    <s v="运营中心"/>
    <s v="主任级以下"/>
    <s v="DF-3866"/>
    <s v="装配钳工"/>
    <s v="2023/11/09"/>
    <s v="计件"/>
    <s v="2023/11/09入职"/>
    <n v="1900"/>
    <n v="2837.71"/>
    <n v="363.68"/>
    <n v="86.8"/>
    <n v="3.8"/>
    <n v="0"/>
  </r>
  <r>
    <n v="202402"/>
    <x v="240"/>
    <s v="运营中心"/>
    <s v="主任级以下"/>
    <s v="DF-3867"/>
    <s v="装配电工"/>
    <s v="2023/11/09"/>
    <s v="计件"/>
    <s v="2023/11/09入职"/>
    <n v="1900"/>
    <n v="5613.5"/>
    <n v="363.68"/>
    <n v="86.8"/>
    <n v="3.8"/>
    <n v="0"/>
  </r>
  <r>
    <n v="202402"/>
    <x v="241"/>
    <s v="运营中心"/>
    <s v="主任级以下"/>
    <s v="DF-3868"/>
    <s v="测试技师"/>
    <s v="2023/11/10"/>
    <s v="计件"/>
    <s v="2023/11/10入职"/>
    <n v="1900"/>
    <n v="4086.8"/>
    <n v="363.68"/>
    <n v="86.8"/>
    <n v="3.8"/>
    <n v="0"/>
  </r>
  <r>
    <n v="202402"/>
    <x v="242"/>
    <s v="运营中心"/>
    <s v="主任级以下"/>
    <s v="DF-3872"/>
    <s v="仓管员"/>
    <s v="2023/11/20"/>
    <s v="计件"/>
    <s v="2023/11/20入职"/>
    <n v="1900"/>
    <n v="5248.62"/>
    <n v="363.68"/>
    <n v="86.8"/>
    <n v="3.8"/>
    <n v="0"/>
  </r>
  <r>
    <n v="202402"/>
    <x v="133"/>
    <s v="运营中心"/>
    <s v="主任级以下"/>
    <s v="DF-3827"/>
    <s v="装配电工"/>
    <s v="2023/07/31"/>
    <s v="计件"/>
    <m/>
    <n v="1900"/>
    <n v="5659.03"/>
    <n v="363.68"/>
    <n v="86.8"/>
    <n v="3.8"/>
    <n v="0"/>
  </r>
  <r>
    <n v="202403"/>
    <x v="0"/>
    <s v="销售部"/>
    <s v="部长级及以上"/>
    <s v="DF-2389"/>
    <s v="区域销售总监"/>
    <s v="2017/04/01"/>
    <s v="计时"/>
    <m/>
    <n v="43392"/>
    <n v="49292"/>
    <n v="363.68"/>
    <n v="86.8"/>
    <n v="3.8"/>
    <n v="0"/>
  </r>
  <r>
    <n v="202403"/>
    <x v="1"/>
    <s v="销售部"/>
    <s v="主任级"/>
    <s v="DF-2127"/>
    <s v="区域销售总监"/>
    <s v="2015/08/04"/>
    <s v="计时"/>
    <m/>
    <n v="5500"/>
    <n v="39889.08"/>
    <n v="363.68"/>
    <n v="86.8"/>
    <n v="3.8"/>
    <n v="95"/>
  </r>
  <r>
    <n v="202403"/>
    <x v="2"/>
    <s v="研发部"/>
    <s v="主任级"/>
    <s v="DF-0793"/>
    <s v="电气主管"/>
    <s v="2010/07/08"/>
    <s v="计时"/>
    <m/>
    <n v="5544"/>
    <n v="13460"/>
    <n v="363.68"/>
    <n v="86.8"/>
    <n v="3.8"/>
    <n v="95"/>
  </r>
  <r>
    <n v="202403"/>
    <x v="3"/>
    <s v="研发部"/>
    <s v="主任级"/>
    <s v="DF-0148"/>
    <s v="机械研发主管"/>
    <s v="2005/09/09"/>
    <s v="计时"/>
    <m/>
    <n v="5544"/>
    <n v="13020.5"/>
    <n v="363.68"/>
    <n v="86.8"/>
    <n v="3.8"/>
    <n v="125"/>
  </r>
  <r>
    <n v="202403"/>
    <x v="4"/>
    <s v="销售部"/>
    <s v="主任级以下"/>
    <s v="DF-2191"/>
    <s v="市场运营主管"/>
    <s v="2016/04/14"/>
    <s v="计时"/>
    <m/>
    <n v="3200"/>
    <n v="19232.75"/>
    <n v="363.68"/>
    <n v="86.8"/>
    <n v="3.8"/>
    <n v="95"/>
  </r>
  <r>
    <n v="202403"/>
    <x v="5"/>
    <s v="人力资源部"/>
    <s v="主任级以下"/>
    <s v="DF-2649"/>
    <s v="清洁工"/>
    <s v="2018/02/01"/>
    <s v="计时"/>
    <m/>
    <n v="1900"/>
    <n v="4388.32"/>
    <n v="0"/>
    <n v="0"/>
    <n v="0"/>
    <n v="0"/>
  </r>
  <r>
    <n v="202403"/>
    <x v="6"/>
    <s v="人力资源部"/>
    <s v="主任级以下"/>
    <s v="DF-2697"/>
    <s v="商务司机"/>
    <s v="2018/03/19"/>
    <s v="计时"/>
    <m/>
    <n v="1900"/>
    <n v="5354.2"/>
    <n v="363.68"/>
    <n v="86.8"/>
    <n v="3.8"/>
    <n v="0"/>
  </r>
  <r>
    <n v="202403"/>
    <x v="7"/>
    <s v="研发部"/>
    <s v="主任级以下"/>
    <s v="DF-2077"/>
    <s v="电气硬件工程师"/>
    <s v="2015/04/25"/>
    <s v="计时"/>
    <m/>
    <n v="5746"/>
    <n v="14798.13"/>
    <n v="363.68"/>
    <n v="86.8"/>
    <n v="3.8"/>
    <n v="1250"/>
  </r>
  <r>
    <n v="202403"/>
    <x v="8"/>
    <s v="研发部"/>
    <s v="主任级以下"/>
    <s v="DF-2701"/>
    <s v="高级文控专员"/>
    <s v="2018/03/21"/>
    <s v="计时"/>
    <m/>
    <n v="2440"/>
    <n v="6755"/>
    <n v="363.68"/>
    <n v="86.8"/>
    <n v="3.8"/>
    <n v="95"/>
  </r>
  <r>
    <n v="202403"/>
    <x v="9"/>
    <s v="研发部"/>
    <s v="主任级以下"/>
    <s v="DF-0755"/>
    <s v="研发部主管"/>
    <s v="2010/06/21"/>
    <s v="计时"/>
    <m/>
    <n v="5389"/>
    <n v="13032.4"/>
    <n v="363.68"/>
    <n v="86.8"/>
    <n v="3.8"/>
    <n v="500"/>
  </r>
  <r>
    <n v="202403"/>
    <x v="10"/>
    <s v="研发部"/>
    <s v="主任级以下"/>
    <s v="DF-0536"/>
    <s v="机械研发工程师"/>
    <s v="2009/10/10"/>
    <s v="计时"/>
    <m/>
    <n v="2671"/>
    <n v="7026.3"/>
    <n v="363.68"/>
    <n v="86.8"/>
    <n v="3.8"/>
    <n v="500"/>
  </r>
  <r>
    <n v="202403"/>
    <x v="11"/>
    <s v="研发部"/>
    <s v="主任级以下"/>
    <s v="DF-1996"/>
    <s v="机械研发工程师"/>
    <s v="2015/01/10"/>
    <s v="计时"/>
    <m/>
    <n v="5746"/>
    <n v="13325.4"/>
    <n v="363.68"/>
    <n v="86.8"/>
    <n v="3.8"/>
    <n v="1250"/>
  </r>
  <r>
    <n v="202403"/>
    <x v="12"/>
    <s v="研发部"/>
    <s v="主任级以下"/>
    <s v="DF-2008"/>
    <s v="Syncro软件工程师"/>
    <s v="2015/03/02"/>
    <s v="计时"/>
    <m/>
    <n v="5544"/>
    <n v="15006.86"/>
    <n v="363.68"/>
    <n v="86.8"/>
    <n v="3.8"/>
    <n v="500"/>
  </r>
  <r>
    <n v="202403"/>
    <x v="13"/>
    <s v="服务营销中心"/>
    <s v="主任级以下"/>
    <s v="DF-2342"/>
    <s v="机械服务安装工程师"/>
    <d v="2017-01-03T00:00:00"/>
    <s v="计时"/>
    <m/>
    <n v="3263"/>
    <n v="9145.7999999999993"/>
    <n v="363.68"/>
    <n v="86.8"/>
    <n v="3.8"/>
    <n v="0"/>
  </r>
  <r>
    <n v="202403"/>
    <x v="14"/>
    <s v="运营中心"/>
    <s v="主任级以下"/>
    <s v="DF-0073"/>
    <s v="质检组长"/>
    <s v="2007/10/11"/>
    <s v="计时"/>
    <m/>
    <n v="2132"/>
    <n v="9808.18"/>
    <n v="0"/>
    <n v="0"/>
    <n v="0"/>
    <n v="0"/>
  </r>
  <r>
    <n v="202403"/>
    <x v="15"/>
    <s v="销售部"/>
    <s v="主任级以下"/>
    <s v="DF-1943"/>
    <s v="区域销售总监"/>
    <s v="2014/10/13"/>
    <s v="计时"/>
    <m/>
    <n v="5500"/>
    <n v="68349.3"/>
    <n v="363.68"/>
    <n v="86.8"/>
    <n v="3.8"/>
    <n v="960"/>
  </r>
  <r>
    <n v="202403"/>
    <x v="16"/>
    <s v="运营中心"/>
    <s v="主任级"/>
    <s v="DF-2061"/>
    <s v="生产经理"/>
    <s v="2015/04/02"/>
    <s v="计时"/>
    <m/>
    <n v="6070"/>
    <n v="14951.9"/>
    <n v="363.68"/>
    <n v="86.8"/>
    <n v="3.8"/>
    <n v="1500"/>
  </r>
  <r>
    <n v="202403"/>
    <x v="17"/>
    <s v="服务营销中心"/>
    <s v="主任级以下"/>
    <s v="DF-2107"/>
    <s v="技术主管"/>
    <s v="2015/07/06"/>
    <s v="计时"/>
    <m/>
    <n v="5520"/>
    <n v="16415"/>
    <n v="363.68"/>
    <n v="86.8"/>
    <n v="3.8"/>
    <n v="750"/>
  </r>
  <r>
    <n v="202403"/>
    <x v="18"/>
    <s v="服务营销中心"/>
    <s v="主任级以下"/>
    <s v="DF-2371"/>
    <s v="电气服务工程师"/>
    <s v="2017/03/03"/>
    <s v="计时"/>
    <m/>
    <n v="4250"/>
    <n v="12900.86"/>
    <n v="363.68"/>
    <n v="86.8"/>
    <n v="3.8"/>
    <n v="0"/>
  </r>
  <r>
    <n v="202403"/>
    <x v="19"/>
    <s v="服务营销中心"/>
    <s v="主任级以下"/>
    <s v="DF-1715"/>
    <s v="机械服务工程师"/>
    <s v="2013/11/11"/>
    <s v="计时"/>
    <m/>
    <n v="3440"/>
    <n v="10970.86"/>
    <n v="363.68"/>
    <n v="86.8"/>
    <n v="3.8"/>
    <n v="0"/>
  </r>
  <r>
    <n v="202403"/>
    <x v="20"/>
    <s v="服务营销中心"/>
    <s v="主任级以下"/>
    <s v="DF-2166"/>
    <s v="机械服务技师"/>
    <s v="2016/02/22"/>
    <s v="计时"/>
    <m/>
    <n v="4331"/>
    <n v="13288.53"/>
    <n v="363.68"/>
    <n v="86.8"/>
    <n v="3.8"/>
    <n v="0"/>
  </r>
  <r>
    <n v="202403"/>
    <x v="21"/>
    <s v="运营中心"/>
    <s v="主任级"/>
    <s v="DF-2669"/>
    <s v="电气车间主任"/>
    <s v="2018/03/01"/>
    <s v="计时"/>
    <m/>
    <n v="4000"/>
    <n v="10606"/>
    <n v="363.68"/>
    <n v="86.8"/>
    <n v="3.8"/>
    <n v="0"/>
  </r>
  <r>
    <n v="202403"/>
    <x v="22"/>
    <s v="服务营销中心"/>
    <s v="主任级以下"/>
    <s v="DF-2774"/>
    <s v="海外服务高级经理"/>
    <s v="2018/05/29"/>
    <s v="计时"/>
    <m/>
    <n v="7100"/>
    <n v="18205"/>
    <n v="363.68"/>
    <n v="86.8"/>
    <n v="3.8"/>
    <n v="457.5"/>
  </r>
  <r>
    <n v="202403"/>
    <x v="23"/>
    <s v="服务营销中心"/>
    <s v="主任级以下"/>
    <s v="DF-2777"/>
    <s v="机械服务工程师"/>
    <s v="2018/06/01"/>
    <s v="计时"/>
    <m/>
    <n v="5519"/>
    <n v="15175.37"/>
    <n v="363.68"/>
    <n v="86.8"/>
    <n v="3.8"/>
    <n v="0"/>
  </r>
  <r>
    <n v="202403"/>
    <x v="24"/>
    <s v="销售部"/>
    <s v="主任级以下"/>
    <s v="DF-2800"/>
    <s v="销售跟单"/>
    <s v="2018/07/02"/>
    <s v="计时"/>
    <m/>
    <n v="2888"/>
    <n v="20481.29"/>
    <n v="363.68"/>
    <n v="86.8"/>
    <n v="3.8"/>
    <n v="0"/>
  </r>
  <r>
    <n v="202403"/>
    <x v="25"/>
    <s v="研发部"/>
    <s v="主任级以下"/>
    <s v="DF-2856"/>
    <s v="初级电气研发工程师"/>
    <s v="2018/10/23"/>
    <s v="计时"/>
    <m/>
    <n v="4133"/>
    <n v="9328.7000000000007"/>
    <n v="363.68"/>
    <n v="86.8"/>
    <n v="3.8"/>
    <n v="300"/>
  </r>
  <r>
    <n v="202403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3"/>
    <x v="27"/>
    <s v="服务营销中心"/>
    <s v="主任级以下"/>
    <s v="DF-2886"/>
    <s v="采购专员"/>
    <s v="2018/12/27"/>
    <s v="计时"/>
    <m/>
    <n v="2532"/>
    <n v="5903.22"/>
    <n v="363.68"/>
    <n v="86.8"/>
    <n v="3.8"/>
    <n v="0"/>
  </r>
  <r>
    <n v="202403"/>
    <x v="28"/>
    <s v="运营中心"/>
    <s v="主任级以下"/>
    <s v="DF-2916"/>
    <s v="质检员"/>
    <s v="2019/03/19"/>
    <s v="计时"/>
    <m/>
    <n v="2520"/>
    <n v="8810.9599999999991"/>
    <n v="363.68"/>
    <n v="86.8"/>
    <n v="3.8"/>
    <n v="0"/>
  </r>
  <r>
    <n v="202403"/>
    <x v="29"/>
    <s v="研发部"/>
    <s v="主任级以下"/>
    <s v="DF-2930"/>
    <s v="机械工程师"/>
    <s v="2019/04/22"/>
    <s v="计时"/>
    <m/>
    <n v="4536"/>
    <n v="10661.1"/>
    <n v="363.68"/>
    <n v="86.8"/>
    <n v="3.8"/>
    <n v="300"/>
  </r>
  <r>
    <n v="202403"/>
    <x v="30"/>
    <s v="服务营销中心"/>
    <s v="主任级以下"/>
    <s v="DF-2931"/>
    <s v="机械服务安装技师"/>
    <s v="2019/04/23"/>
    <s v="计时"/>
    <m/>
    <n v="2363"/>
    <n v="6740.75"/>
    <n v="363.68"/>
    <n v="86.8"/>
    <n v="3.8"/>
    <n v="0"/>
  </r>
  <r>
    <n v="202403"/>
    <x v="31"/>
    <s v="运营中心"/>
    <s v="主任级以下"/>
    <s v="DF-2932"/>
    <s v="仓库文员"/>
    <s v="2019/04/24"/>
    <s v="计时"/>
    <m/>
    <n v="1900"/>
    <n v="4820.18"/>
    <n v="363.68"/>
    <n v="86.8"/>
    <n v="3.8"/>
    <n v="0"/>
  </r>
  <r>
    <n v="202403"/>
    <x v="32"/>
    <s v="运营中心"/>
    <s v="主任级以下"/>
    <s v="DF-2960"/>
    <s v="计划专员"/>
    <s v="2019/06/24"/>
    <s v="计时"/>
    <m/>
    <n v="1958"/>
    <n v="5775.8"/>
    <n v="363.68"/>
    <n v="86.8"/>
    <n v="3.8"/>
    <n v="0"/>
  </r>
  <r>
    <n v="202403"/>
    <x v="33"/>
    <s v="服务营销中心"/>
    <s v="主任级以下"/>
    <s v="DF-2974"/>
    <s v="电气服务安装技师"/>
    <s v="2019/07/16"/>
    <s v="计时"/>
    <m/>
    <n v="2993"/>
    <n v="7820.34"/>
    <n v="363.68"/>
    <n v="86.8"/>
    <n v="3.8"/>
    <n v="0"/>
  </r>
  <r>
    <n v="202403"/>
    <x v="34"/>
    <s v="服务营销中心"/>
    <s v="主任级以下"/>
    <s v="DF-2986"/>
    <s v="初级电气安装服务技师"/>
    <s v="2019/07/30"/>
    <s v="计时"/>
    <m/>
    <n v="3000"/>
    <n v="7244.83"/>
    <n v="363.68"/>
    <n v="86.8"/>
    <n v="3.8"/>
    <n v="0"/>
  </r>
  <r>
    <n v="202403"/>
    <x v="35"/>
    <s v="服务营销中心"/>
    <s v="主任级以下"/>
    <s v="DF-3021"/>
    <s v="电气服务工程师"/>
    <s v="2019/10/10"/>
    <s v="计时"/>
    <m/>
    <n v="4937"/>
    <n v="12789.73"/>
    <n v="363.68"/>
    <n v="86.8"/>
    <n v="3.8"/>
    <n v="800"/>
  </r>
  <r>
    <n v="202403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3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3"/>
    <x v="38"/>
    <s v="运营中心"/>
    <s v="主任级以下"/>
    <s v="DF-3077"/>
    <s v="安全环保专员"/>
    <s v="2020/02/10"/>
    <s v="计时"/>
    <m/>
    <n v="2240"/>
    <n v="6844.8"/>
    <n v="363.68"/>
    <n v="86.8"/>
    <n v="3.8"/>
    <n v="0"/>
  </r>
  <r>
    <n v="202403"/>
    <x v="39"/>
    <s v="服务营销中心"/>
    <s v="主任级以下"/>
    <s v="DF-3080"/>
    <s v="项目经理"/>
    <s v="2020/03/11"/>
    <s v="计时"/>
    <m/>
    <n v="5240"/>
    <n v="14070"/>
    <n v="363.68"/>
    <n v="86.8"/>
    <n v="3.8"/>
    <n v="475"/>
  </r>
  <r>
    <n v="202403"/>
    <x v="40"/>
    <s v="服务营销中心"/>
    <s v="高级经理级"/>
    <s v="DF-3086"/>
    <s v="上海服务经理兼大客户项目经理"/>
    <s v="2020/03/20"/>
    <s v="计时"/>
    <m/>
    <n v="11800"/>
    <n v="81713"/>
    <n v="0"/>
    <n v="0"/>
    <n v="0"/>
    <n v="0"/>
  </r>
  <r>
    <n v="202403"/>
    <x v="41"/>
    <s v="研发部"/>
    <s v="主任级以下"/>
    <s v="DF-3087"/>
    <s v="软件工程师"/>
    <s v="2020/03/18"/>
    <s v="计时"/>
    <m/>
    <n v="4536"/>
    <n v="10541.64"/>
    <n v="363.68"/>
    <n v="86.8"/>
    <n v="3.8"/>
    <n v="500"/>
  </r>
  <r>
    <n v="202403"/>
    <x v="42"/>
    <s v="服务营销中心"/>
    <s v="主任级以下"/>
    <s v="DF-3104"/>
    <s v="机械服务工程师"/>
    <s v="2020/04/01"/>
    <s v="计时"/>
    <m/>
    <n v="3440"/>
    <n v="8358.75"/>
    <n v="363.68"/>
    <n v="86.8"/>
    <n v="3.8"/>
    <n v="500"/>
  </r>
  <r>
    <n v="202403"/>
    <x v="43"/>
    <s v="研发部"/>
    <s v="主任级以下"/>
    <s v="DF-3109"/>
    <s v="初级机械工程师"/>
    <s v="2020/04/08"/>
    <s v="计时"/>
    <m/>
    <n v="3326"/>
    <n v="7755.9"/>
    <n v="363.68"/>
    <n v="86.8"/>
    <n v="3.8"/>
    <n v="0"/>
  </r>
  <r>
    <n v="202403"/>
    <x v="44"/>
    <s v="销售部"/>
    <s v="主任级以下"/>
    <s v="DF-3110"/>
    <s v="区域销售经理"/>
    <s v="2020/04/09"/>
    <s v="计时"/>
    <m/>
    <n v="3868"/>
    <n v="14710.64"/>
    <n v="363.68"/>
    <n v="86.8"/>
    <n v="3.8"/>
    <n v="0"/>
  </r>
  <r>
    <n v="202403"/>
    <x v="45"/>
    <s v="服务营销中心"/>
    <s v="主任级以下"/>
    <s v="DF-3135"/>
    <s v="机械服务助理工程师"/>
    <s v="2020/07/01"/>
    <s v="计时"/>
    <m/>
    <n v="2138"/>
    <n v="5723.91"/>
    <n v="363.68"/>
    <n v="86.8"/>
    <n v="3.8"/>
    <n v="0"/>
  </r>
  <r>
    <n v="202403"/>
    <x v="46"/>
    <s v="服务营销中心"/>
    <s v="主任级以下"/>
    <s v="DF-3136"/>
    <s v="电气服务助理工程师"/>
    <s v="2020/07/27"/>
    <s v="计时"/>
    <m/>
    <n v="2000"/>
    <n v="5662.43"/>
    <n v="363.68"/>
    <n v="86.8"/>
    <n v="3.8"/>
    <n v="0"/>
  </r>
  <r>
    <n v="202403"/>
    <x v="47"/>
    <s v="人力资源部"/>
    <s v="主任级以下"/>
    <s v="DF-3151"/>
    <s v="人力资源专员"/>
    <s v="2020/07/21"/>
    <s v="计时"/>
    <m/>
    <n v="3303"/>
    <n v="7291.2"/>
    <n v="363.68"/>
    <n v="86.8"/>
    <n v="3.8"/>
    <n v="0"/>
  </r>
  <r>
    <n v="202403"/>
    <x v="48"/>
    <s v="服务营销中心"/>
    <s v="主任级以下"/>
    <s v="DF-3152"/>
    <s v="软件工程师"/>
    <s v="2020/07/21"/>
    <s v="计时"/>
    <m/>
    <n v="4572"/>
    <n v="12257.91"/>
    <n v="363.68"/>
    <n v="86.8"/>
    <n v="3.8"/>
    <n v="0"/>
  </r>
  <r>
    <n v="202403"/>
    <x v="49"/>
    <s v="人力资源部"/>
    <s v="经理级"/>
    <s v="DF-3170"/>
    <s v="人力资源经理"/>
    <s v="2020/08/24"/>
    <s v="计时"/>
    <m/>
    <n v="5632"/>
    <n v="12756.5"/>
    <n v="363.68"/>
    <n v="86.8"/>
    <n v="3.8"/>
    <n v="95"/>
  </r>
  <r>
    <n v="202403"/>
    <x v="50"/>
    <s v="运营中心"/>
    <s v="主任级以下"/>
    <s v="DF-3168"/>
    <s v="质检员"/>
    <s v="2020/08/20"/>
    <s v="计时"/>
    <m/>
    <n v="2132"/>
    <n v="7879.5"/>
    <n v="363.68"/>
    <n v="86.8"/>
    <n v="3.8"/>
    <n v="0"/>
  </r>
  <r>
    <n v="202403"/>
    <x v="51"/>
    <s v="服务营销中心"/>
    <s v="主任级以下"/>
    <s v="DF-2891"/>
    <s v="售后服务工程师"/>
    <s v="2020/08/15"/>
    <s v="计时"/>
    <m/>
    <n v="7881"/>
    <n v="23313.09"/>
    <n v="363.68"/>
    <n v="86.8"/>
    <n v="3.8"/>
    <n v="0"/>
  </r>
  <r>
    <n v="202403"/>
    <x v="52"/>
    <s v="服务营销中心"/>
    <s v="主任级以下"/>
    <s v="DF-3158"/>
    <s v="机械服务工程师"/>
    <s v="2020/08/03"/>
    <s v="计时"/>
    <m/>
    <n v="3275"/>
    <n v="8803.0400000000009"/>
    <n v="363.68"/>
    <n v="86.8"/>
    <n v="3.8"/>
    <n v="0"/>
  </r>
  <r>
    <n v="202403"/>
    <x v="53"/>
    <s v="研发部"/>
    <s v="主任级以下"/>
    <s v="DF-3155"/>
    <s v="资料管理员"/>
    <s v="2020/08/03"/>
    <s v="计时"/>
    <m/>
    <n v="1900"/>
    <n v="4415"/>
    <n v="363.68"/>
    <n v="86.8"/>
    <n v="3.8"/>
    <n v="0"/>
  </r>
  <r>
    <n v="202403"/>
    <x v="54"/>
    <s v="销售部"/>
    <s v="经理"/>
    <s v="DF-3184"/>
    <s v="销售支持经理"/>
    <d v="2010-11-22T00:00:00"/>
    <s v="计时"/>
    <m/>
    <n v="4453"/>
    <n v="20970.189999999999"/>
    <n v="363.68"/>
    <n v="86.8"/>
    <n v="3.8"/>
    <n v="1000"/>
  </r>
  <r>
    <n v="202403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3"/>
    <x v="56"/>
    <s v="采购部"/>
    <s v="主任级以下"/>
    <s v="DF-3201"/>
    <s v="采购专员"/>
    <s v="2020/11/02"/>
    <s v="计时"/>
    <m/>
    <n v="2400"/>
    <n v="6323.2"/>
    <n v="363.68"/>
    <n v="86.8"/>
    <n v="3.8"/>
    <n v="0"/>
  </r>
  <r>
    <n v="202403"/>
    <x v="57"/>
    <s v="服务营销中心"/>
    <s v="主任级以下"/>
    <s v="DF-3207"/>
    <s v="电气服务工程师"/>
    <s v="2020/11/09"/>
    <s v="计时"/>
    <m/>
    <n v="4800"/>
    <n v="13316.78"/>
    <n v="363.68"/>
    <n v="86.8"/>
    <n v="3.8"/>
    <n v="1266"/>
  </r>
  <r>
    <n v="202403"/>
    <x v="58"/>
    <s v="销售部"/>
    <s v="主任级以下"/>
    <s v="DF-3208"/>
    <s v="高级物流专员"/>
    <s v="2020/11/09"/>
    <s v="计时"/>
    <m/>
    <n v="2760"/>
    <n v="13850.32"/>
    <n v="363.68"/>
    <n v="86.8"/>
    <n v="3.8"/>
    <n v="0"/>
  </r>
  <r>
    <n v="202403"/>
    <x v="59"/>
    <s v="服务营销中心"/>
    <s v="主任级以下"/>
    <s v="DF-3213"/>
    <s v="电气服务工程师（上海）"/>
    <s v="2020/11/16"/>
    <s v="计时"/>
    <m/>
    <n v="4925"/>
    <n v="8650.77"/>
    <n v="0"/>
    <n v="0"/>
    <n v="0"/>
    <n v="0"/>
  </r>
  <r>
    <n v="202403"/>
    <x v="60"/>
    <s v="研发部"/>
    <s v="主任级以下"/>
    <s v="DF-3214"/>
    <s v="机械工程师"/>
    <s v="2020/11/16"/>
    <s v="计时"/>
    <m/>
    <n v="4050"/>
    <n v="8415.7999999999993"/>
    <n v="363.68"/>
    <n v="86.8"/>
    <n v="3.8"/>
    <n v="1250"/>
  </r>
  <r>
    <n v="202403"/>
    <x v="61"/>
    <s v="运营中心"/>
    <s v="主任级以下"/>
    <s v="DF-3233"/>
    <s v="检测工程师"/>
    <s v="2020/12/29"/>
    <s v="计时"/>
    <m/>
    <n v="3481"/>
    <n v="8773.5300000000007"/>
    <n v="363.68"/>
    <n v="86.8"/>
    <n v="3.8"/>
    <n v="0"/>
  </r>
  <r>
    <n v="202403"/>
    <x v="62"/>
    <s v="服务营销中心"/>
    <s v="主任级以下"/>
    <s v="DF-3234"/>
    <s v="电气服务助理工程师"/>
    <d v="2020-08-03T00:00:00"/>
    <s v="计时"/>
    <m/>
    <n v="2138"/>
    <n v="6585.51"/>
    <n v="363.68"/>
    <n v="86.8"/>
    <n v="3.8"/>
    <n v="0"/>
  </r>
  <r>
    <n v="202403"/>
    <x v="63"/>
    <s v="人力资源部"/>
    <s v="主任级以下"/>
    <s v="DF-3224"/>
    <s v="ABAP工程师"/>
    <s v="2020/12/10"/>
    <s v="计时"/>
    <m/>
    <n v="4640"/>
    <n v="10971.48"/>
    <n v="363.68"/>
    <n v="86.8"/>
    <n v="3.8"/>
    <n v="500"/>
  </r>
  <r>
    <n v="202403"/>
    <x v="64"/>
    <s v="服务营销中心"/>
    <s v="主任级以下"/>
    <s v="DF-3223"/>
    <s v="电气服务工程师（成都）"/>
    <s v="2020/12/10"/>
    <s v="计时"/>
    <m/>
    <n v="3668"/>
    <n v="7642.83"/>
    <n v="0"/>
    <n v="0"/>
    <n v="0"/>
    <n v="0"/>
  </r>
  <r>
    <n v="202403"/>
    <x v="65"/>
    <s v="服务营销中心"/>
    <s v="主任级以下"/>
    <s v="DF-3239"/>
    <s v="机械服务助理工程师"/>
    <s v="2021/01/04"/>
    <s v="计时"/>
    <m/>
    <n v="1913"/>
    <n v="4969.84"/>
    <n v="363.68"/>
    <n v="86.8"/>
    <n v="3.8"/>
    <n v="0"/>
  </r>
  <r>
    <n v="202403"/>
    <x v="66"/>
    <s v="服务营销中心"/>
    <s v="主任级以下"/>
    <s v="DF-3237"/>
    <s v="电气服务工程师（上海）"/>
    <s v="2021/01/04"/>
    <s v="计时"/>
    <m/>
    <n v="5525"/>
    <n v="12656.83"/>
    <n v="359.52"/>
    <n v="112.35"/>
    <n v="22.47"/>
    <n v="600"/>
  </r>
  <r>
    <n v="202403"/>
    <x v="67"/>
    <s v="采购部"/>
    <s v="主任级以下"/>
    <s v="DF-3236"/>
    <s v="战略采购"/>
    <s v="2021/01/04"/>
    <s v="计时"/>
    <m/>
    <n v="3212"/>
    <n v="8202.2000000000007"/>
    <n v="363.68"/>
    <n v="86.8"/>
    <n v="3.8"/>
    <n v="0"/>
  </r>
  <r>
    <n v="202403"/>
    <x v="68"/>
    <s v="人力资源部"/>
    <s v="主任级以下"/>
    <s v="DF-3256"/>
    <s v="商务司机"/>
    <s v="2021/02/03"/>
    <s v="计时"/>
    <m/>
    <n v="1900"/>
    <n v="4925.8"/>
    <n v="363.68"/>
    <n v="86.8"/>
    <n v="3.8"/>
    <n v="0"/>
  </r>
  <r>
    <n v="202403"/>
    <x v="69"/>
    <s v="运营中心"/>
    <s v="主任级以下"/>
    <s v="DF-3298"/>
    <s v="质检员"/>
    <s v="2021/03/26"/>
    <s v="计时"/>
    <m/>
    <n v="2120"/>
    <n v="7363.32"/>
    <n v="363.68"/>
    <n v="86.8"/>
    <n v="3.8"/>
    <n v="0"/>
  </r>
  <r>
    <n v="202403"/>
    <x v="70"/>
    <s v="财务部"/>
    <s v="经理级"/>
    <s v="DF-3322"/>
    <s v="财务经理"/>
    <s v="2021/04/19"/>
    <s v="计时"/>
    <m/>
    <n v="7600"/>
    <n v="16098.2"/>
    <n v="363.68"/>
    <n v="86.8"/>
    <n v="3.8"/>
    <n v="500"/>
  </r>
  <r>
    <n v="202403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3"/>
    <x v="72"/>
    <s v="采购部"/>
    <s v="主任级以下"/>
    <s v="DF-3307"/>
    <s v="采购文员"/>
    <s v="2021/04/06"/>
    <s v="计时"/>
    <m/>
    <n v="1980"/>
    <n v="5580.4"/>
    <n v="363.68"/>
    <n v="86.8"/>
    <n v="3.8"/>
    <n v="0"/>
  </r>
  <r>
    <n v="202403"/>
    <x v="73"/>
    <s v="采购部"/>
    <s v="主任级以下"/>
    <s v="DF-3356"/>
    <s v="前端采购主管"/>
    <s v="2021/05/28"/>
    <s v="计时"/>
    <m/>
    <n v="4160"/>
    <n v="11070"/>
    <n v="363.68"/>
    <n v="86.8"/>
    <n v="3.8"/>
    <n v="0"/>
  </r>
  <r>
    <n v="202403"/>
    <x v="74"/>
    <s v="服务营销中心"/>
    <s v="主任级以下"/>
    <s v="DF-3338"/>
    <s v="机械服务工程师（成都）"/>
    <s v="2024/03/25"/>
    <s v="计时"/>
    <m/>
    <n v="3128"/>
    <n v="2179.23"/>
    <n v="0"/>
    <n v="0"/>
    <n v="0"/>
    <n v="0"/>
  </r>
  <r>
    <n v="202403"/>
    <x v="75"/>
    <s v="销售部"/>
    <s v="主任级以下"/>
    <s v="DF-3340"/>
    <s v="市场专员"/>
    <s v="2021/05/10"/>
    <s v="计时"/>
    <m/>
    <n v="2760"/>
    <n v="12051.29"/>
    <n v="363.68"/>
    <n v="86.8"/>
    <n v="3.8"/>
    <n v="0"/>
  </r>
  <r>
    <n v="202403"/>
    <x v="76"/>
    <s v="运营中心"/>
    <s v="主任级以下"/>
    <s v="DF-3336"/>
    <s v="生产文员"/>
    <s v="2021/05/07"/>
    <s v="计时"/>
    <m/>
    <n v="1900"/>
    <n v="4118"/>
    <n v="363.68"/>
    <n v="86.8"/>
    <n v="3.8"/>
    <n v="0"/>
  </r>
  <r>
    <n v="202403"/>
    <x v="77"/>
    <s v="核价管理部"/>
    <s v="主任级"/>
    <s v="DF-3357"/>
    <s v="核价主管"/>
    <s v="2021/06/01"/>
    <s v="计时"/>
    <m/>
    <n v="3850"/>
    <n v="9120.5"/>
    <n v="363.68"/>
    <n v="86.8"/>
    <n v="3.8"/>
    <n v="95"/>
  </r>
  <r>
    <n v="202403"/>
    <x v="78"/>
    <s v="人力资源部"/>
    <s v="主任级以下"/>
    <s v="DF-3362"/>
    <s v="人力资源专员"/>
    <s v="2021/06/03"/>
    <s v="计时"/>
    <m/>
    <n v="2888"/>
    <n v="6373.35"/>
    <n v="363.68"/>
    <n v="86.8"/>
    <n v="3.8"/>
    <n v="0"/>
  </r>
  <r>
    <n v="202403"/>
    <x v="79"/>
    <s v="服务营销中心"/>
    <s v="主任级以下"/>
    <s v="DF-3369"/>
    <s v="机械服务工程师"/>
    <s v="2021/06/08"/>
    <s v="计时"/>
    <m/>
    <n v="4344"/>
    <n v="8531.14"/>
    <n v="0"/>
    <n v="0"/>
    <n v="0"/>
    <n v="0"/>
  </r>
  <r>
    <n v="202403"/>
    <x v="80"/>
    <s v="采购部"/>
    <s v="主任级以下"/>
    <s v="DF-3388"/>
    <s v="跟单主管"/>
    <s v="2021/06/25"/>
    <s v="计时"/>
    <m/>
    <n v="2980"/>
    <n v="8172.3"/>
    <n v="363.68"/>
    <n v="86.8"/>
    <n v="3.8"/>
    <n v="0"/>
  </r>
  <r>
    <n v="202403"/>
    <x v="81"/>
    <s v="研发部"/>
    <s v="主任级以下"/>
    <s v="DF-3367"/>
    <s v="机械工程师"/>
    <s v="2021/06/07"/>
    <s v="计时"/>
    <m/>
    <n v="4000"/>
    <n v="10670.6"/>
    <n v="363.68"/>
    <n v="86.8"/>
    <n v="3.8"/>
    <n v="0"/>
  </r>
  <r>
    <n v="202403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3"/>
    <x v="83"/>
    <s v="核价管理部"/>
    <s v="主任级以下"/>
    <s v="DF-3401"/>
    <s v="核价专员"/>
    <s v="2021/07/06"/>
    <s v="计时"/>
    <m/>
    <n v="2642"/>
    <n v="7360.11"/>
    <n v="363.68"/>
    <n v="86.8"/>
    <n v="3.8"/>
    <n v="0"/>
  </r>
  <r>
    <n v="202403"/>
    <x v="84"/>
    <s v="运营中心"/>
    <s v="主任级以下"/>
    <s v="DF-3399"/>
    <s v="质检员"/>
    <s v="2021/07/02"/>
    <s v="计时"/>
    <m/>
    <n v="2120"/>
    <n v="7537.39"/>
    <n v="363.68"/>
    <n v="86.8"/>
    <n v="3.8"/>
    <n v="0"/>
  </r>
  <r>
    <n v="202403"/>
    <x v="85"/>
    <s v="核价管理部"/>
    <s v="主任级以下"/>
    <s v="DF-3478"/>
    <s v="核价工程师"/>
    <s v="2021/08/23"/>
    <s v="计时"/>
    <m/>
    <n v="4800"/>
    <n v="12166.6"/>
    <n v="363.68"/>
    <n v="86.8"/>
    <n v="3.8"/>
    <n v="0"/>
  </r>
  <r>
    <n v="202403"/>
    <x v="86"/>
    <s v="服务营销中心"/>
    <s v="主任级以下"/>
    <s v="DF-3479"/>
    <s v="软件工程师储备生"/>
    <d v="2021-08-23T00:00:00"/>
    <s v="计时"/>
    <m/>
    <n v="2750"/>
    <n v="7141.01"/>
    <n v="363.68"/>
    <n v="86.8"/>
    <n v="3.8"/>
    <n v="0"/>
  </r>
  <r>
    <n v="202403"/>
    <x v="87"/>
    <s v="研发部"/>
    <s v="主任级以下"/>
    <s v="DF-3472"/>
    <s v="电气工程师"/>
    <s v="2021/08/17"/>
    <s v="计时"/>
    <m/>
    <n v="4738"/>
    <n v="10840.8"/>
    <n v="363.68"/>
    <n v="86.8"/>
    <n v="3.8"/>
    <n v="0"/>
  </r>
  <r>
    <n v="202403"/>
    <x v="88"/>
    <s v="销售部"/>
    <s v="主任级以下"/>
    <s v="DF-3471"/>
    <s v="进口专员"/>
    <s v="2021/08/16"/>
    <s v="计时"/>
    <m/>
    <n v="2532"/>
    <n v="12405.15"/>
    <n v="363.68"/>
    <n v="86.8"/>
    <n v="3.8"/>
    <n v="0"/>
  </r>
  <r>
    <n v="202403"/>
    <x v="89"/>
    <s v="运营中心"/>
    <s v="主任级以下"/>
    <s v="DF-3469"/>
    <s v="质检员"/>
    <s v="2021/08/12"/>
    <s v="计时"/>
    <m/>
    <n v="2120"/>
    <n v="7202.51"/>
    <n v="363.68"/>
    <n v="86.8"/>
    <n v="3.8"/>
    <n v="0"/>
  </r>
  <r>
    <n v="202403"/>
    <x v="90"/>
    <s v="运营中心"/>
    <s v="主任级以下"/>
    <s v="DF-3466"/>
    <s v="质检员"/>
    <s v="2021/08/11"/>
    <s v="计时"/>
    <m/>
    <n v="2120"/>
    <n v="7521.79"/>
    <n v="363.68"/>
    <n v="86.8"/>
    <n v="3.8"/>
    <n v="0"/>
  </r>
  <r>
    <n v="202403"/>
    <x v="91"/>
    <s v="服务营销中心"/>
    <s v="主任级以下"/>
    <s v="DF-3495"/>
    <s v="电气服务工程师"/>
    <s v="2021/09/07"/>
    <s v="计时"/>
    <m/>
    <n v="3730"/>
    <n v="8827.01"/>
    <n v="363.68"/>
    <n v="86.8"/>
    <n v="3.8"/>
    <n v="1000"/>
  </r>
  <r>
    <n v="202403"/>
    <x v="92"/>
    <s v="研发部"/>
    <s v="主任级以下"/>
    <s v="DF-3496"/>
    <s v="机械工程师"/>
    <s v="2021/09/09"/>
    <s v="计时"/>
    <m/>
    <n v="3326"/>
    <n v="7981"/>
    <n v="363.68"/>
    <n v="86.8"/>
    <n v="3.8"/>
    <n v="0"/>
  </r>
  <r>
    <n v="202403"/>
    <x v="93"/>
    <s v="研发部"/>
    <s v="主任级以下"/>
    <s v="DF-3500"/>
    <s v="电气工程师"/>
    <s v="2021/09/13"/>
    <s v="计时"/>
    <m/>
    <n v="4738"/>
    <n v="11095.3"/>
    <n v="363.68"/>
    <n v="86.8"/>
    <n v="3.8"/>
    <n v="0"/>
  </r>
  <r>
    <n v="202403"/>
    <x v="94"/>
    <s v="研发部"/>
    <s v="主任级以下"/>
    <s v="DF-3501"/>
    <s v="机械工程师"/>
    <s v="2021/09/13"/>
    <s v="计时"/>
    <m/>
    <n v="3730"/>
    <n v="8784.7000000000007"/>
    <n v="363.68"/>
    <n v="86.8"/>
    <n v="3.8"/>
    <n v="100"/>
  </r>
  <r>
    <n v="202403"/>
    <x v="95"/>
    <s v="运营中心"/>
    <s v="主任级以下"/>
    <s v="DF-3615"/>
    <s v="PMC经理"/>
    <s v="2021/10/13"/>
    <s v="计时"/>
    <m/>
    <n v="4100"/>
    <n v="8943.5"/>
    <n v="363.68"/>
    <n v="86.8"/>
    <n v="3.8"/>
    <n v="1000"/>
  </r>
  <r>
    <n v="202403"/>
    <x v="96"/>
    <s v="研发部"/>
    <s v="主任级以下"/>
    <s v="DF-3564"/>
    <s v="PLM专员"/>
    <s v="2021/11/22"/>
    <s v="计时"/>
    <m/>
    <n v="2311"/>
    <n v="6392"/>
    <n v="363.68"/>
    <n v="86.8"/>
    <n v="3.8"/>
    <n v="0"/>
  </r>
  <r>
    <n v="202403"/>
    <x v="97"/>
    <s v="销售部"/>
    <s v="主任级以下"/>
    <s v="DF-3574"/>
    <s v="销售经理"/>
    <s v="2021/12/22"/>
    <s v="计时"/>
    <m/>
    <n v="3850"/>
    <n v="11414.9"/>
    <n v="363.68"/>
    <n v="86.8"/>
    <n v="3.8"/>
    <n v="0"/>
  </r>
  <r>
    <n v="202403"/>
    <x v="98"/>
    <s v="运营中心"/>
    <s v="主任级以下"/>
    <s v="DF-3569"/>
    <s v="售后仓管"/>
    <s v="2021/12/01"/>
    <s v="计时"/>
    <m/>
    <n v="1900"/>
    <n v="5178.8"/>
    <n v="363.68"/>
    <n v="86.8"/>
    <n v="3.8"/>
    <n v="0"/>
  </r>
  <r>
    <n v="202403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3"/>
    <x v="100"/>
    <s v="运营中心"/>
    <s v="主任级以下"/>
    <s v="DF-2438"/>
    <s v="仓库主管"/>
    <s v="2017/06/16"/>
    <s v="计时"/>
    <m/>
    <n v="3200"/>
    <n v="11647"/>
    <n v="363.68"/>
    <n v="86.8"/>
    <n v="3.8"/>
    <n v="300"/>
  </r>
  <r>
    <n v="202403"/>
    <x v="101"/>
    <s v="销售部"/>
    <s v="总监级"/>
    <s v="DF-3591"/>
    <s v="区域销售总监"/>
    <s v="2022/04/24"/>
    <s v="计时"/>
    <m/>
    <n v="5500"/>
    <n v="15907"/>
    <n v="363.68"/>
    <n v="86.8"/>
    <n v="3.8"/>
    <n v="0"/>
  </r>
  <r>
    <n v="202403"/>
    <x v="102"/>
    <s v="财务部"/>
    <s v="主任级以下"/>
    <s v="DF-3589"/>
    <s v="会计高级专员"/>
    <s v="2022/04/06"/>
    <s v="计时"/>
    <m/>
    <n v="3214"/>
    <n v="7960.2"/>
    <n v="363.68"/>
    <n v="86.8"/>
    <n v="3.8"/>
    <n v="700"/>
  </r>
  <r>
    <n v="202403"/>
    <x v="103"/>
    <s v="研发部"/>
    <s v="主任级以下"/>
    <s v="DF-3589"/>
    <s v="软件助理工程师"/>
    <s v="2022/05/17"/>
    <s v="计时"/>
    <m/>
    <n v="2520"/>
    <n v="7117.99"/>
    <n v="363.68"/>
    <n v="86.8"/>
    <n v="3.8"/>
    <n v="0"/>
  </r>
  <r>
    <n v="202403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3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3"/>
    <x v="106"/>
    <s v="运营中心"/>
    <s v="主任级以下"/>
    <s v="DF-3635"/>
    <s v="质检员"/>
    <d v="2022-08-09T00:00:00"/>
    <s v="计时"/>
    <m/>
    <n v="2120"/>
    <n v="6542.72"/>
    <n v="363.68"/>
    <n v="86.8"/>
    <n v="3.8"/>
    <n v="0"/>
  </r>
  <r>
    <n v="202403"/>
    <x v="108"/>
    <s v="研发部"/>
    <s v="主任级以下"/>
    <s v="DF-3655"/>
    <s v="机械助理工程师"/>
    <s v="2022/09/19"/>
    <s v="计时"/>
    <m/>
    <n v="2671"/>
    <n v="5961"/>
    <n v="363.68"/>
    <n v="86.8"/>
    <n v="3.8"/>
    <n v="0"/>
  </r>
  <r>
    <n v="202403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3"/>
    <x v="110"/>
    <s v="服务营销中心"/>
    <s v="经理级"/>
    <s v="DF-3646"/>
    <s v="项目经理"/>
    <s v="2022/09/01"/>
    <s v="计时"/>
    <m/>
    <n v="5000"/>
    <n v="13218.7"/>
    <n v="363.68"/>
    <n v="86.8"/>
    <n v="3.8"/>
    <n v="0"/>
  </r>
  <r>
    <n v="202403"/>
    <x v="111"/>
    <s v="销售部"/>
    <s v="主任级以下"/>
    <s v="DF-3673"/>
    <s v="区域销售经理"/>
    <s v="2022/10/20"/>
    <s v="计时"/>
    <m/>
    <n v="3850"/>
    <n v="5964"/>
    <n v="0"/>
    <n v="0"/>
    <n v="0"/>
    <n v="0"/>
  </r>
  <r>
    <n v="202403"/>
    <x v="112"/>
    <s v="研发部"/>
    <s v="主任级以下"/>
    <s v="DF-3685"/>
    <s v="软件工程师储备生"/>
    <d v="2022-11-21T00:00:00"/>
    <s v="计时"/>
    <m/>
    <n v="1900"/>
    <n v="5388.7"/>
    <n v="363.68"/>
    <n v="86.8"/>
    <n v="3.8"/>
    <n v="0"/>
  </r>
  <r>
    <n v="202403"/>
    <x v="113"/>
    <s v="销售部"/>
    <s v="主任级以下"/>
    <s v="DF-3683"/>
    <s v="海外销售跟单"/>
    <d v="2022-11-14T00:00:00"/>
    <s v="计时"/>
    <m/>
    <n v="3050"/>
    <n v="6645.3"/>
    <n v="363.68"/>
    <n v="86.8"/>
    <n v="3.8"/>
    <n v="0"/>
  </r>
  <r>
    <n v="202403"/>
    <x v="114"/>
    <s v="销售部"/>
    <s v="主任级以下"/>
    <s v="DF-3690"/>
    <s v="区域销售经理（非洲）"/>
    <d v="2022-12-14T00:00:00"/>
    <s v="计时"/>
    <m/>
    <n v="3850"/>
    <n v="9465"/>
    <n v="363.68"/>
    <n v="86.8"/>
    <n v="3.8"/>
    <n v="0"/>
  </r>
  <r>
    <n v="202403"/>
    <x v="115"/>
    <s v="运营中心"/>
    <s v="主任级以下"/>
    <s v="DF-3691"/>
    <s v="质量主管"/>
    <s v="2022/12/14"/>
    <s v="计时"/>
    <m/>
    <n v="4480"/>
    <n v="11560"/>
    <n v="363.68"/>
    <n v="86.8"/>
    <n v="3.8"/>
    <n v="95"/>
  </r>
  <r>
    <n v="202403"/>
    <x v="116"/>
    <s v="服务营销中心"/>
    <s v="主任级以下"/>
    <s v="DF-3687"/>
    <s v="电气服务工程师"/>
    <s v="2022/12/05"/>
    <s v="计时"/>
    <m/>
    <n v="2500"/>
    <n v="6294.72"/>
    <n v="363.68"/>
    <n v="86.8"/>
    <n v="3.8"/>
    <n v="0"/>
  </r>
  <r>
    <n v="202403"/>
    <x v="117"/>
    <s v="服务营销中心"/>
    <s v="主任级以下"/>
    <s v="DF-3696"/>
    <s v="培训专员"/>
    <s v="2023/01/31"/>
    <s v="计时"/>
    <m/>
    <n v="4238"/>
    <n v="8632.85"/>
    <n v="363.68"/>
    <n v="86.8"/>
    <n v="3.8"/>
    <n v="0"/>
  </r>
  <r>
    <n v="202403"/>
    <x v="118"/>
    <s v="服务营销中心"/>
    <s v="经理级"/>
    <s v="DF-3693"/>
    <s v="项目经理"/>
    <s v="2023/01/03"/>
    <s v="计时"/>
    <m/>
    <n v="6160"/>
    <n v="15637.1"/>
    <n v="363.68"/>
    <n v="86.8"/>
    <n v="3.8"/>
    <n v="800"/>
  </r>
  <r>
    <n v="202403"/>
    <x v="119"/>
    <s v="采购部"/>
    <s v="主任级以下"/>
    <s v="DF-3778"/>
    <s v="采购助理"/>
    <s v="2023/03/24"/>
    <s v="计时"/>
    <m/>
    <n v="2000"/>
    <n v="5141.62"/>
    <n v="363.68"/>
    <n v="86.8"/>
    <n v="3.8"/>
    <n v="0"/>
  </r>
  <r>
    <n v="202403"/>
    <x v="120"/>
    <s v="服务营销中心"/>
    <s v="主任级以下"/>
    <s v="DF-3762"/>
    <s v="电气服务工程师储备生"/>
    <s v="2023/03/06"/>
    <s v="计时"/>
    <m/>
    <n v="1900"/>
    <n v="5478.1"/>
    <n v="363.68"/>
    <n v="86.8"/>
    <n v="3.8"/>
    <n v="0"/>
  </r>
  <r>
    <n v="202403"/>
    <x v="121"/>
    <s v="人力资源部"/>
    <s v="主任级以下"/>
    <s v="DF-3785"/>
    <s v="行政专员"/>
    <s v="2023/04/24"/>
    <s v="计时"/>
    <m/>
    <n v="2000"/>
    <n v="5191.43"/>
    <n v="363.68"/>
    <n v="86.8"/>
    <n v="3.8"/>
    <n v="0"/>
  </r>
  <r>
    <n v="202403"/>
    <x v="122"/>
    <s v="采购部"/>
    <s v="主任级以下"/>
    <s v="DF-3782"/>
    <s v="采购专员"/>
    <s v="2023/04/03"/>
    <s v="计时"/>
    <m/>
    <n v="3026"/>
    <n v="6836.96"/>
    <n v="363.68"/>
    <n v="86.8"/>
    <n v="3.8"/>
    <n v="0"/>
  </r>
  <r>
    <n v="202403"/>
    <x v="123"/>
    <s v="研发部"/>
    <s v="主任级以下"/>
    <s v="DF-3816"/>
    <s v="电气工程师储备生"/>
    <s v="2023/05/29"/>
    <s v="计时"/>
    <m/>
    <n v="1900"/>
    <n v="5179"/>
    <n v="363.68"/>
    <n v="86.8"/>
    <n v="3.8"/>
    <n v="0"/>
  </r>
  <r>
    <n v="202403"/>
    <x v="124"/>
    <s v="研发部"/>
    <s v="主任级以下"/>
    <s v="DF-3815"/>
    <s v="电气工程师储备生"/>
    <s v="2023/05/23"/>
    <s v="计时"/>
    <m/>
    <n v="1900"/>
    <n v="5363.7"/>
    <n v="363.68"/>
    <n v="86.8"/>
    <n v="3.8"/>
    <n v="0"/>
  </r>
  <r>
    <n v="202403"/>
    <x v="125"/>
    <s v="服务营销中心"/>
    <s v="高级经理级"/>
    <s v="DF-3813"/>
    <s v="中国区售后服务高级经理"/>
    <s v="2023/05/22"/>
    <s v="计时"/>
    <m/>
    <n v="12400"/>
    <n v="23421.5"/>
    <n v="363.68"/>
    <n v="86.8"/>
    <n v="3.8"/>
    <n v="3128"/>
  </r>
  <r>
    <n v="202403"/>
    <x v="126"/>
    <s v="采购部"/>
    <s v="主任级以下"/>
    <s v="DF-3793"/>
    <s v="采购专员"/>
    <s v="2023/05/10"/>
    <s v="计时"/>
    <m/>
    <n v="3026"/>
    <n v="6687.16"/>
    <n v="363.68"/>
    <n v="86.8"/>
    <n v="3.8"/>
    <n v="0"/>
  </r>
  <r>
    <n v="202403"/>
    <x v="127"/>
    <s v="服务营销中心"/>
    <s v="主任级以下"/>
    <s v="DF-3791"/>
    <s v="售后服务专员"/>
    <s v="2023/05/08"/>
    <s v="计时"/>
    <m/>
    <n v="2600"/>
    <n v="5743.2"/>
    <n v="363.68"/>
    <n v="86.8"/>
    <n v="3.8"/>
    <n v="0"/>
  </r>
  <r>
    <n v="202403"/>
    <x v="128"/>
    <s v="研发部"/>
    <s v="主任级以下"/>
    <s v="DF-3790"/>
    <s v="机械助理工程师"/>
    <s v="2023/05/04"/>
    <s v="计时"/>
    <m/>
    <n v="2320"/>
    <n v="6383.6"/>
    <n v="363.68"/>
    <n v="86.8"/>
    <n v="3.8"/>
    <n v="0"/>
  </r>
  <r>
    <n v="202403"/>
    <x v="129"/>
    <s v="总经办"/>
    <s v="主任级以下"/>
    <s v="DF-3821"/>
    <s v="总经理助理"/>
    <s v="2023/06/20"/>
    <s v="计时"/>
    <m/>
    <n v="5200"/>
    <n v="12713.81"/>
    <n v="363.68"/>
    <n v="86.8"/>
    <n v="3.8"/>
    <n v="0"/>
  </r>
  <r>
    <n v="202403"/>
    <x v="130"/>
    <s v="服务营销中心"/>
    <s v="主任级以下"/>
    <s v="DF-3817"/>
    <s v="电气服务工程师储备生"/>
    <s v="2023/06/01"/>
    <s v="计时"/>
    <m/>
    <n v="1900"/>
    <n v="5655.05"/>
    <n v="363.68"/>
    <n v="86.8"/>
    <n v="3.8"/>
    <n v="0"/>
  </r>
  <r>
    <n v="202403"/>
    <x v="131"/>
    <s v="研发部"/>
    <s v="主任级以下"/>
    <s v="DF-3822"/>
    <s v="电气工程师储备生"/>
    <s v="2023/07/03"/>
    <s v="计时"/>
    <m/>
    <n v="1900"/>
    <n v="4742"/>
    <n v="363.68"/>
    <n v="86.8"/>
    <n v="3.8"/>
    <n v="0"/>
  </r>
  <r>
    <n v="202403"/>
    <x v="132"/>
    <s v="服务营销中心"/>
    <s v="主任级以下"/>
    <s v="DF-3823"/>
    <s v="服务专员"/>
    <s v="2023/07/03"/>
    <s v="计时"/>
    <m/>
    <n v="3000"/>
    <n v="6190.47"/>
    <n v="363.68"/>
    <n v="86.8"/>
    <n v="3.8"/>
    <n v="0"/>
  </r>
  <r>
    <n v="202403"/>
    <x v="134"/>
    <s v="服务营销中心"/>
    <s v="主任级以下"/>
    <s v="DF-3829"/>
    <s v="项目专员"/>
    <s v="2023/08/01"/>
    <s v="计时"/>
    <s v="2024/03/08离职"/>
    <n v="3390"/>
    <n v="1865.82"/>
    <n v="0"/>
    <n v="0"/>
    <n v="0"/>
    <n v="0"/>
  </r>
  <r>
    <n v="202403"/>
    <x v="135"/>
    <s v="研发部"/>
    <s v="主任级以下"/>
    <s v="DF-3830"/>
    <s v="电气工程师储备生"/>
    <s v="2023/08/02"/>
    <s v="计时"/>
    <m/>
    <n v="1900"/>
    <n v="4519.3"/>
    <n v="363.68"/>
    <n v="86.8"/>
    <n v="3.8"/>
    <n v="0"/>
  </r>
  <r>
    <n v="202403"/>
    <x v="136"/>
    <s v="研发部"/>
    <s v="主任级以下"/>
    <s v="DF-3831"/>
    <s v="机械助理工程师"/>
    <s v="2023/08/03"/>
    <s v="计时"/>
    <m/>
    <n v="2520"/>
    <n v="5947.7"/>
    <n v="363.68"/>
    <n v="86.8"/>
    <n v="3.8"/>
    <n v="0"/>
  </r>
  <r>
    <n v="202403"/>
    <x v="137"/>
    <s v="运营中心"/>
    <s v="主任级以下"/>
    <s v="DF-3832"/>
    <s v="普工"/>
    <s v="2023/08/07"/>
    <s v="计时"/>
    <m/>
    <n v="1900"/>
    <n v="5809.27"/>
    <n v="0"/>
    <n v="0"/>
    <n v="0"/>
    <n v="0"/>
  </r>
  <r>
    <n v="202403"/>
    <x v="138"/>
    <s v="运营中心"/>
    <s v="主任级以下"/>
    <s v="DF-3834"/>
    <s v="品质检验专员"/>
    <s v="2023/08/10"/>
    <s v="计时"/>
    <m/>
    <n v="2120"/>
    <n v="6510.41"/>
    <n v="363.68"/>
    <n v="86.8"/>
    <n v="3.8"/>
    <n v="0"/>
  </r>
  <r>
    <n v="202403"/>
    <x v="139"/>
    <s v="服务营销中心"/>
    <s v="主任级以下"/>
    <s v="DF-3839"/>
    <s v="电气服务工程师储备生"/>
    <s v="2023/08/15"/>
    <s v="计时"/>
    <m/>
    <n v="1900"/>
    <n v="4690.5"/>
    <n v="363.68"/>
    <n v="86.8"/>
    <n v="3.8"/>
    <n v="0"/>
  </r>
  <r>
    <n v="202403"/>
    <x v="140"/>
    <s v="服务营销中心"/>
    <s v="主任级以下"/>
    <s v="DF-3843"/>
    <s v="品质工程师"/>
    <s v="2023/08/24"/>
    <s v="计时"/>
    <m/>
    <n v="5500"/>
    <n v="14093.29"/>
    <n v="363.68"/>
    <n v="86.8"/>
    <n v="3.8"/>
    <n v="0"/>
  </r>
  <r>
    <n v="202403"/>
    <x v="141"/>
    <s v="运营中心"/>
    <s v="主任级以下"/>
    <s v="DF-3121"/>
    <s v="生产调度员"/>
    <s v="2020/05/08"/>
    <s v="计件"/>
    <m/>
    <n v="3026"/>
    <n v="7293.76"/>
    <n v="363.68"/>
    <n v="86.8"/>
    <n v="3.8"/>
    <n v="0"/>
  </r>
  <r>
    <n v="202403"/>
    <x v="142"/>
    <s v="服务营销中心"/>
    <s v="主任级以下"/>
    <s v="DF-3847"/>
    <s v="售后服务专员"/>
    <d v="2023-09-01T00:00:00"/>
    <s v="计时"/>
    <m/>
    <n v="3000"/>
    <n v="5964.28"/>
    <n v="363.68"/>
    <n v="86.8"/>
    <n v="3.8"/>
    <n v="0"/>
  </r>
  <r>
    <n v="202403"/>
    <x v="143"/>
    <s v="运营中心"/>
    <s v="主任级以下"/>
    <s v="DF-3851"/>
    <s v="品质文员"/>
    <s v="2023/09/08"/>
    <s v="计时"/>
    <m/>
    <n v="2500"/>
    <n v="4414.8999999999996"/>
    <n v="363.68"/>
    <n v="86.8"/>
    <n v="3.8"/>
    <n v="0"/>
  </r>
  <r>
    <n v="202403"/>
    <x v="144"/>
    <s v="运营中心"/>
    <s v="主任级以下"/>
    <s v="DF-3852"/>
    <s v="品质经理"/>
    <s v="2023/09/18"/>
    <s v="计时"/>
    <m/>
    <n v="7100"/>
    <n v="15769.2"/>
    <n v="363.68"/>
    <n v="86.8"/>
    <n v="3.8"/>
    <n v="95"/>
  </r>
  <r>
    <n v="202403"/>
    <x v="145"/>
    <s v="销售部"/>
    <s v="主任级以下"/>
    <s v="DF-3854"/>
    <s v="区域销售经理（中东）"/>
    <s v="2023/09/20"/>
    <s v="计时"/>
    <m/>
    <n v="3850"/>
    <n v="7717.5"/>
    <n v="363.68"/>
    <n v="86.8"/>
    <n v="3.8"/>
    <n v="0"/>
  </r>
  <r>
    <n v="202403"/>
    <x v="146"/>
    <s v="服务营销中心"/>
    <s v="主任级以下"/>
    <s v="DF-3855"/>
    <s v="配件销售主管"/>
    <s v="2023/10/01"/>
    <s v="计时"/>
    <m/>
    <n v="4480"/>
    <n v="9376.7000000000007"/>
    <n v="363.68"/>
    <n v="86.8"/>
    <n v="3.8"/>
    <n v="1344"/>
  </r>
  <r>
    <n v="202403"/>
    <x v="147"/>
    <s v="运营中心"/>
    <s v="主任级以下"/>
    <s v="DF-3856"/>
    <s v="售后仓管"/>
    <s v="2023/10/08"/>
    <s v="计时"/>
    <m/>
    <n v="1900"/>
    <n v="6099.74"/>
    <n v="363.68"/>
    <n v="86.8"/>
    <n v="3.8"/>
    <n v="0"/>
  </r>
  <r>
    <n v="202403"/>
    <x v="148"/>
    <s v="服务营销中心"/>
    <s v="经理级"/>
    <s v="DF-3859"/>
    <s v="海外项目经理"/>
    <s v="2023/10/23"/>
    <s v="计时"/>
    <m/>
    <n v="5300"/>
    <n v="15499.14"/>
    <n v="363.68"/>
    <n v="86.8"/>
    <n v="3.8"/>
    <n v="95"/>
  </r>
  <r>
    <n v="202403"/>
    <x v="149"/>
    <s v="研发部"/>
    <s v="主任级以下"/>
    <s v="DF-3862"/>
    <s v="机械研发工程师"/>
    <s v="2023/11/01"/>
    <s v="计时"/>
    <m/>
    <n v="6000"/>
    <n v="15417.8"/>
    <n v="363.68"/>
    <n v="86.8"/>
    <n v="3.8"/>
    <n v="0"/>
  </r>
  <r>
    <n v="202403"/>
    <x v="150"/>
    <s v="运营中心"/>
    <s v="主任级以下"/>
    <s v="DF-3863"/>
    <s v="计划助理"/>
    <s v="2023/11/01"/>
    <s v="计时"/>
    <m/>
    <n v="2500"/>
    <n v="5050.5600000000004"/>
    <n v="363.68"/>
    <n v="86.8"/>
    <n v="3.8"/>
    <n v="0"/>
  </r>
  <r>
    <n v="202403"/>
    <x v="152"/>
    <s v="采购部"/>
    <s v="主任级以下"/>
    <s v="DF-3877"/>
    <s v="采购助理"/>
    <s v="2023/12/06"/>
    <s v="计时"/>
    <m/>
    <n v="3250"/>
    <n v="3903.92"/>
    <n v="363.68"/>
    <n v="86.8"/>
    <n v="3.8"/>
    <n v="0"/>
  </r>
  <r>
    <n v="202403"/>
    <x v="154"/>
    <s v="运营中心"/>
    <s v="主任级以下"/>
    <s v="DF-3882"/>
    <s v="计划助理"/>
    <s v="2024/01/11"/>
    <s v="计时"/>
    <s v="2024/3/28离职"/>
    <n v="1900"/>
    <n v="3337.11"/>
    <n v="0"/>
    <n v="0"/>
    <n v="0"/>
    <n v="0"/>
  </r>
  <r>
    <n v="202403"/>
    <x v="155"/>
    <s v="服务营销中心"/>
    <s v="主任级以下"/>
    <s v="DF-3883"/>
    <s v="软件服务工程师储备生"/>
    <s v="2024/01/15"/>
    <s v="计时"/>
    <m/>
    <n v="2000"/>
    <n v="5876.26"/>
    <n v="363.68"/>
    <n v="86.8"/>
    <n v="3.8"/>
    <n v="0"/>
  </r>
  <r>
    <n v="202403"/>
    <x v="243"/>
    <s v="服务营销中心"/>
    <s v="主任级以下"/>
    <s v="DF-3886"/>
    <s v="服务调度专员"/>
    <s v="2024/02/20"/>
    <s v="计时"/>
    <m/>
    <n v="2474"/>
    <n v="5260.92"/>
    <n v="363.68"/>
    <n v="86.8"/>
    <n v="3.8"/>
    <n v="0"/>
  </r>
  <r>
    <n v="202403"/>
    <x v="244"/>
    <s v="运营中心"/>
    <s v="主任级以下"/>
    <s v="DF-3887"/>
    <s v="装配钳工学徒"/>
    <s v="2024/02/27"/>
    <s v="计时"/>
    <m/>
    <n v="1900"/>
    <n v="5072.25"/>
    <n v="363.68"/>
    <n v="86.8"/>
    <n v="3.8"/>
    <n v="0"/>
  </r>
  <r>
    <n v="202403"/>
    <x v="245"/>
    <s v="运营中心"/>
    <s v="主任级以下"/>
    <s v="DF-3892"/>
    <s v="工艺员"/>
    <s v="2024/03/07"/>
    <s v="计时"/>
    <s v="3月入职"/>
    <n v="2500"/>
    <n v="4382.26"/>
    <n v="363.68"/>
    <n v="86.8"/>
    <n v="3.8"/>
    <n v="0"/>
  </r>
  <r>
    <n v="202403"/>
    <x v="246"/>
    <s v="运营中心"/>
    <s v="主任级以下"/>
    <s v="DF-3893"/>
    <s v="品质检验专员"/>
    <s v="2024/03/12"/>
    <s v="计时"/>
    <s v="3月入职"/>
    <n v="2120"/>
    <n v="4479.8500000000004"/>
    <n v="363.68"/>
    <n v="86.8"/>
    <n v="3.8"/>
    <n v="0"/>
  </r>
  <r>
    <n v="202403"/>
    <x v="247"/>
    <s v="服务营销中心"/>
    <s v="主任级以下"/>
    <s v="DF-3895"/>
    <s v="机械服务工程师"/>
    <s v="2024/03/15"/>
    <s v="计时"/>
    <s v="3月入职"/>
    <n v="3200"/>
    <n v="4479.49"/>
    <n v="0"/>
    <n v="0"/>
    <n v="0"/>
    <n v="0"/>
  </r>
  <r>
    <n v="202403"/>
    <x v="156"/>
    <s v="服务营销中心"/>
    <s v="主任级以下"/>
    <s v="DF-2695"/>
    <s v="现场装配技师"/>
    <s v="2018/03/15"/>
    <s v="计时"/>
    <m/>
    <n v="2363"/>
    <n v="6461.9"/>
    <n v="363.68"/>
    <n v="86.8"/>
    <n v="3.8"/>
    <n v="0"/>
  </r>
  <r>
    <n v="202403"/>
    <x v="157"/>
    <s v="服务营销中心"/>
    <s v="主任级以下"/>
    <s v="DF-2755"/>
    <s v="现场装配技师"/>
    <s v="2018/05/02"/>
    <s v="计时"/>
    <m/>
    <n v="2363"/>
    <n v="6998.16"/>
    <n v="363.68"/>
    <n v="86.8"/>
    <n v="3.8"/>
    <n v="0"/>
  </r>
  <r>
    <n v="202403"/>
    <x v="158"/>
    <s v="服务营销中心"/>
    <s v="主任级以下"/>
    <s v="DF-3139"/>
    <s v="现场装配技师"/>
    <s v="2020/07/01"/>
    <s v="计时"/>
    <m/>
    <n v="2363"/>
    <n v="6033.43"/>
    <n v="363.68"/>
    <n v="86.8"/>
    <n v="3.8"/>
    <n v="0"/>
  </r>
  <r>
    <n v="202403"/>
    <x v="159"/>
    <s v="服务营销中心"/>
    <s v="主任级以下"/>
    <s v="DF-2975"/>
    <s v="现场装配技师"/>
    <s v="2019/07/15"/>
    <s v="计时"/>
    <m/>
    <n v="2363"/>
    <n v="7851.88"/>
    <n v="363.68"/>
    <n v="86.8"/>
    <n v="3.8"/>
    <n v="0"/>
  </r>
  <r>
    <n v="202403"/>
    <x v="160"/>
    <s v="运营中心"/>
    <s v="主任级以下"/>
    <s v="DF-2614"/>
    <s v="仓管员"/>
    <s v="2017/11/27"/>
    <s v="计件"/>
    <m/>
    <n v="1900"/>
    <n v="7795.44"/>
    <n v="363.68"/>
    <n v="86.8"/>
    <n v="3.8"/>
    <n v="0"/>
  </r>
  <r>
    <n v="202403"/>
    <x v="161"/>
    <s v="运营中心"/>
    <s v="主任级以下"/>
    <s v="DF-0354"/>
    <s v="装配电工班长"/>
    <s v="2006/10/21"/>
    <s v="计件"/>
    <m/>
    <n v="1900"/>
    <n v="12347.51"/>
    <n v="363.68"/>
    <n v="86.8"/>
    <n v="3.8"/>
    <n v="0"/>
  </r>
  <r>
    <n v="202403"/>
    <x v="162"/>
    <s v="运营中心"/>
    <s v="主任级以下"/>
    <s v="DF-2363"/>
    <s v="装配钳工班长"/>
    <s v="2017/02/27"/>
    <s v="计件"/>
    <m/>
    <n v="1900"/>
    <n v="13177.49"/>
    <n v="363.68"/>
    <n v="86.8"/>
    <n v="3.8"/>
    <n v="0"/>
  </r>
  <r>
    <n v="202403"/>
    <x v="163"/>
    <s v="运营中心"/>
    <s v="主任级以下"/>
    <s v="DF-2451"/>
    <s v="装配电工班长"/>
    <s v="2017/06/26"/>
    <s v="计件"/>
    <m/>
    <n v="1900"/>
    <n v="9919.33"/>
    <n v="363.68"/>
    <n v="86.8"/>
    <n v="3.8"/>
    <n v="0"/>
  </r>
  <r>
    <n v="202403"/>
    <x v="164"/>
    <s v="运营中心"/>
    <s v="主任级以下"/>
    <s v="DF-2611"/>
    <s v="装配钳工"/>
    <s v="2017/11/22"/>
    <s v="计件"/>
    <m/>
    <n v="1900"/>
    <n v="9607.89"/>
    <n v="363.68"/>
    <n v="86.8"/>
    <n v="3.8"/>
    <n v="0"/>
  </r>
  <r>
    <n v="202403"/>
    <x v="165"/>
    <s v="运营中心"/>
    <s v="主任级以下"/>
    <s v="DF-2736"/>
    <s v="装配钳工"/>
    <s v="2018/04/21"/>
    <s v="计件"/>
    <m/>
    <n v="1900"/>
    <n v="8604.67"/>
    <n v="363.68"/>
    <n v="86.8"/>
    <n v="3.8"/>
    <n v="0"/>
  </r>
  <r>
    <n v="202403"/>
    <x v="166"/>
    <s v="运营中心"/>
    <s v="主任级以下"/>
    <s v="DF-2673"/>
    <s v="装配电工"/>
    <s v="2018/03/05"/>
    <s v="计件"/>
    <m/>
    <n v="1900"/>
    <n v="8869.11"/>
    <n v="363.68"/>
    <n v="86.8"/>
    <n v="3.8"/>
    <n v="0"/>
  </r>
  <r>
    <n v="202403"/>
    <x v="167"/>
    <s v="运营中心"/>
    <s v="主任级以下"/>
    <s v="DF-2756"/>
    <s v="装配钳工"/>
    <s v="2018/05/02"/>
    <s v="计件"/>
    <m/>
    <n v="1900"/>
    <n v="8724.69"/>
    <n v="363.68"/>
    <n v="86.8"/>
    <n v="3.8"/>
    <n v="0"/>
  </r>
  <r>
    <n v="202403"/>
    <x v="168"/>
    <s v="运营中心"/>
    <s v="主任级以下"/>
    <s v="DF-2786"/>
    <s v="装配钳工班长"/>
    <s v="2018/06/12"/>
    <s v="计件"/>
    <m/>
    <n v="1900"/>
    <n v="11405.51"/>
    <n v="363.68"/>
    <n v="86.8"/>
    <n v="3.8"/>
    <n v="0"/>
  </r>
  <r>
    <n v="202403"/>
    <x v="169"/>
    <s v="运营中心"/>
    <s v="主任级以下"/>
    <s v="DF-2789"/>
    <s v="装配电工"/>
    <s v="2018/06/26"/>
    <s v="计件"/>
    <m/>
    <n v="1900"/>
    <n v="4471.37"/>
    <n v="363.68"/>
    <n v="86.8"/>
    <n v="3.8"/>
    <n v="0"/>
  </r>
  <r>
    <n v="202403"/>
    <x v="170"/>
    <s v="运营中心"/>
    <s v="主任级以下"/>
    <s v="DF-2864"/>
    <s v="装配电工"/>
    <s v="2018/11/09"/>
    <s v="计件"/>
    <m/>
    <n v="1900"/>
    <n v="7062.6"/>
    <n v="363.68"/>
    <n v="86.8"/>
    <n v="3.8"/>
    <n v="0"/>
  </r>
  <r>
    <n v="202403"/>
    <x v="171"/>
    <s v="运营中心"/>
    <s v="主任级以下"/>
    <s v="DF-2907"/>
    <s v="装配电工"/>
    <s v="2019/03/06"/>
    <s v="计件"/>
    <m/>
    <n v="1900"/>
    <n v="9315.5499999999993"/>
    <n v="363.68"/>
    <n v="86.8"/>
    <n v="3.8"/>
    <n v="0"/>
  </r>
  <r>
    <n v="202403"/>
    <x v="172"/>
    <s v="运营中心"/>
    <s v="主任级以下"/>
    <s v="DF-2909"/>
    <s v="仓管员"/>
    <s v="2019/03/11"/>
    <s v="计件"/>
    <m/>
    <n v="1900"/>
    <n v="8102.12"/>
    <n v="363.68"/>
    <n v="86.8"/>
    <n v="3.8"/>
    <n v="0"/>
  </r>
  <r>
    <n v="202403"/>
    <x v="173"/>
    <s v="运营中心"/>
    <s v="主任级以下"/>
    <s v="DF-2913"/>
    <s v="装配钳工班长"/>
    <s v="2019/03/14"/>
    <s v="计件"/>
    <m/>
    <n v="1900"/>
    <n v="8894.69"/>
    <n v="363.68"/>
    <n v="86.8"/>
    <n v="3.8"/>
    <n v="0"/>
  </r>
  <r>
    <n v="202403"/>
    <x v="174"/>
    <s v="运营中心"/>
    <s v="主任级以下"/>
    <s v="DF-2940"/>
    <s v="仓管员"/>
    <s v="2019/05/14"/>
    <s v="计件"/>
    <m/>
    <n v="1900"/>
    <n v="8146.06"/>
    <n v="363.68"/>
    <n v="86.8"/>
    <n v="3.8"/>
    <n v="0"/>
  </r>
  <r>
    <n v="202403"/>
    <x v="175"/>
    <s v="运营中心"/>
    <s v="主任级以下"/>
    <s v="DF-2970"/>
    <s v="装配电工"/>
    <s v="2019/07/02"/>
    <s v="计件"/>
    <m/>
    <n v="1900"/>
    <n v="6996.37"/>
    <n v="363.68"/>
    <n v="86.8"/>
    <n v="3.8"/>
    <n v="385"/>
  </r>
  <r>
    <n v="202403"/>
    <x v="176"/>
    <s v="运营中心"/>
    <s v="主任级以下"/>
    <s v="DF-3052"/>
    <s v="装配电工"/>
    <s v="2019/11/15"/>
    <s v="计件"/>
    <m/>
    <n v="1900"/>
    <n v="7118.34"/>
    <n v="363.68"/>
    <n v="86.8"/>
    <n v="3.8"/>
    <n v="0"/>
  </r>
  <r>
    <n v="202403"/>
    <x v="177"/>
    <s v="运营中心"/>
    <s v="主任级以下"/>
    <s v="DF-3076"/>
    <s v="装配电工"/>
    <s v="2020/02/24"/>
    <s v="计件"/>
    <m/>
    <n v="1900"/>
    <n v="7006.25"/>
    <n v="363.68"/>
    <n v="86.8"/>
    <n v="3.8"/>
    <n v="0"/>
  </r>
  <r>
    <n v="202403"/>
    <x v="178"/>
    <s v="运营中心"/>
    <s v="主任级以下"/>
    <s v="DF-3126"/>
    <s v="装配钳工"/>
    <s v="2020/05/29"/>
    <s v="计件"/>
    <m/>
    <n v="1900"/>
    <n v="6102.36"/>
    <n v="363.68"/>
    <n v="86.8"/>
    <n v="3.8"/>
    <n v="0"/>
  </r>
  <r>
    <n v="202403"/>
    <x v="179"/>
    <s v="运营中心"/>
    <s v="主任级以下"/>
    <s v="DF-3130"/>
    <s v="测试技师"/>
    <s v="2020/06/12"/>
    <s v="计件"/>
    <m/>
    <n v="1900"/>
    <n v="8156.34"/>
    <n v="363.68"/>
    <n v="86.8"/>
    <n v="3.8"/>
    <n v="0"/>
  </r>
  <r>
    <n v="202403"/>
    <x v="180"/>
    <s v="运营中心"/>
    <s v="主任级以下"/>
    <s v="DF-3134"/>
    <s v="仓库班长"/>
    <s v="2020/06/28"/>
    <s v="计件"/>
    <m/>
    <n v="1900"/>
    <n v="9258.7800000000007"/>
    <n v="363.68"/>
    <n v="86.8"/>
    <n v="3.8"/>
    <n v="0"/>
  </r>
  <r>
    <n v="202403"/>
    <x v="181"/>
    <s v="运营中心"/>
    <s v="主任级以下"/>
    <s v="DF-3140"/>
    <s v="测试技师"/>
    <s v="2020/07/01"/>
    <s v="计件"/>
    <m/>
    <n v="1900"/>
    <n v="7363.71"/>
    <n v="363.68"/>
    <n v="86.8"/>
    <n v="3.8"/>
    <n v="100"/>
  </r>
  <r>
    <n v="202403"/>
    <x v="182"/>
    <s v="运营中心"/>
    <s v="主任级以下"/>
    <s v="DF-3171"/>
    <s v="装配钳工"/>
    <s v="2020/08/31"/>
    <s v="计件"/>
    <m/>
    <n v="1900"/>
    <n v="9322.68"/>
    <n v="363.68"/>
    <n v="86.8"/>
    <n v="3.8"/>
    <n v="0"/>
  </r>
  <r>
    <n v="202403"/>
    <x v="183"/>
    <s v="运营中心"/>
    <s v="主任级以下"/>
    <s v="DF-3166"/>
    <s v="装配钳工"/>
    <s v="2020/08/13"/>
    <s v="计件"/>
    <m/>
    <n v="1900"/>
    <n v="7603.91"/>
    <n v="363.68"/>
    <n v="86.8"/>
    <n v="3.8"/>
    <n v="0"/>
  </r>
  <r>
    <n v="202403"/>
    <x v="184"/>
    <s v="运营中心"/>
    <s v="主任级以下"/>
    <s v="DF-3180"/>
    <s v="装配钳工"/>
    <s v="2020/09/21"/>
    <s v="计件"/>
    <m/>
    <n v="1900"/>
    <n v="9957.7800000000007"/>
    <n v="363.68"/>
    <n v="86.8"/>
    <n v="3.8"/>
    <n v="0"/>
  </r>
  <r>
    <n v="202403"/>
    <x v="185"/>
    <s v="运营中心"/>
    <s v="主任级以下"/>
    <s v="DF-3177"/>
    <s v="装配钳工"/>
    <s v="2020/09/14"/>
    <s v="计件"/>
    <m/>
    <n v="1900"/>
    <n v="8172.81"/>
    <n v="363.68"/>
    <n v="86.8"/>
    <n v="3.8"/>
    <n v="0"/>
  </r>
  <r>
    <n v="202403"/>
    <x v="186"/>
    <s v="运营中心"/>
    <s v="主任级以下"/>
    <s v="DF-3191"/>
    <s v="装配钳工班长"/>
    <s v="2020/10/16"/>
    <s v="计件"/>
    <m/>
    <n v="1900"/>
    <n v="11923.02"/>
    <n v="363.68"/>
    <n v="86.8"/>
    <n v="3.8"/>
    <n v="0"/>
  </r>
  <r>
    <n v="202403"/>
    <x v="187"/>
    <s v="运营中心"/>
    <s v="主任级以下"/>
    <s v="DF-2100"/>
    <s v="测试班长"/>
    <s v="2015/06/25"/>
    <s v="计件"/>
    <m/>
    <n v="1900"/>
    <n v="10565.14"/>
    <n v="363.68"/>
    <n v="86.8"/>
    <n v="3.8"/>
    <n v="0"/>
  </r>
  <r>
    <n v="202403"/>
    <x v="188"/>
    <s v="运营中心"/>
    <s v="主任级以下"/>
    <s v="DF-2441"/>
    <s v="测试技师"/>
    <s v="2017/06/20"/>
    <s v="计件"/>
    <m/>
    <n v="1900"/>
    <n v="8104.47"/>
    <n v="363.68"/>
    <n v="86.8"/>
    <n v="3.8"/>
    <n v="95"/>
  </r>
  <r>
    <n v="202403"/>
    <x v="189"/>
    <s v="运营中心"/>
    <s v="主任级以下"/>
    <s v="DF-2910"/>
    <s v="测试技师"/>
    <s v="2019/03/11"/>
    <s v="计件"/>
    <m/>
    <n v="1900"/>
    <n v="8759.82"/>
    <n v="363.68"/>
    <n v="86.8"/>
    <n v="3.8"/>
    <n v="0"/>
  </r>
  <r>
    <n v="202403"/>
    <x v="190"/>
    <s v="运营中心"/>
    <s v="主任级以下"/>
    <s v="DF-3232"/>
    <s v="装配钳工"/>
    <s v="2020/12/24"/>
    <s v="计件"/>
    <m/>
    <n v="1900"/>
    <n v="8618.73"/>
    <n v="363.68"/>
    <n v="86.8"/>
    <n v="3.8"/>
    <n v="0"/>
  </r>
  <r>
    <n v="202403"/>
    <x v="191"/>
    <s v="运营中心"/>
    <s v="主任级以下"/>
    <s v="DF-3245"/>
    <s v="仓管员"/>
    <s v="2021/01/12"/>
    <s v="计件"/>
    <m/>
    <n v="1900"/>
    <n v="7921.96"/>
    <n v="363.68"/>
    <n v="86.8"/>
    <n v="3.8"/>
    <n v="0"/>
  </r>
  <r>
    <n v="202403"/>
    <x v="192"/>
    <s v="运营中心"/>
    <s v="主任级以下"/>
    <s v="DF-3252"/>
    <s v="仓管员"/>
    <s v="2021/01/25"/>
    <s v="计件"/>
    <m/>
    <n v="1900"/>
    <n v="6477.8"/>
    <n v="363.68"/>
    <n v="86.8"/>
    <n v="3.8"/>
    <n v="0"/>
  </r>
  <r>
    <n v="202403"/>
    <x v="193"/>
    <s v="运营中心"/>
    <s v="主任级以下"/>
    <s v="DF-3287"/>
    <s v="仓管员"/>
    <s v="2021/03/15"/>
    <s v="计件"/>
    <m/>
    <n v="1900"/>
    <n v="9080.85"/>
    <n v="363.68"/>
    <n v="86.8"/>
    <n v="3.8"/>
    <n v="0"/>
  </r>
  <r>
    <n v="202403"/>
    <x v="194"/>
    <s v="运营中心"/>
    <s v="主任级以下"/>
    <s v="DF-3274"/>
    <s v="仓管员"/>
    <s v="2021/03/08"/>
    <s v="计件"/>
    <m/>
    <n v="1900"/>
    <n v="7663.2"/>
    <n v="363.68"/>
    <n v="86.8"/>
    <n v="3.8"/>
    <n v="0"/>
  </r>
  <r>
    <n v="202403"/>
    <x v="195"/>
    <s v="运营中心"/>
    <s v="主任级以下"/>
    <s v="DF-3273"/>
    <s v="装配电工"/>
    <s v="2021/03/05"/>
    <s v="计件"/>
    <m/>
    <n v="1900"/>
    <n v="6874.37"/>
    <n v="363.68"/>
    <n v="86.8"/>
    <n v="3.8"/>
    <n v="0"/>
  </r>
  <r>
    <n v="202403"/>
    <x v="196"/>
    <s v="运营中心"/>
    <s v="主任级以下"/>
    <s v="DF-3272"/>
    <s v="装配电工"/>
    <s v="2021/03/04"/>
    <s v="计件"/>
    <m/>
    <n v="1900"/>
    <n v="8279.4500000000007"/>
    <n v="363.68"/>
    <n v="86.8"/>
    <n v="3.8"/>
    <n v="0"/>
  </r>
  <r>
    <n v="202403"/>
    <x v="197"/>
    <s v="运营中心"/>
    <s v="主任级以下"/>
    <s v="DF-3349"/>
    <s v="仓管员"/>
    <s v="2021/05/24"/>
    <s v="计件"/>
    <m/>
    <n v="1900"/>
    <n v="7638.83"/>
    <n v="363.68"/>
    <n v="86.8"/>
    <n v="3.8"/>
    <n v="0"/>
  </r>
  <r>
    <n v="202403"/>
    <x v="198"/>
    <s v="运营中心"/>
    <s v="主任级以下"/>
    <s v="DF-3432"/>
    <s v="装配钳工"/>
    <s v="2021/07/17"/>
    <s v="计件"/>
    <m/>
    <n v="1900"/>
    <n v="5521.13"/>
    <n v="363.68"/>
    <n v="86.8"/>
    <n v="3.8"/>
    <n v="0"/>
  </r>
  <r>
    <n v="202403"/>
    <x v="199"/>
    <s v="运营中心"/>
    <s v="主任级以下"/>
    <s v="DF-3398"/>
    <s v="装配钳工"/>
    <s v="2021/07/02"/>
    <s v="计件"/>
    <m/>
    <n v="1900"/>
    <n v="7565.4"/>
    <n v="363.68"/>
    <n v="86.8"/>
    <n v="3.8"/>
    <n v="0"/>
  </r>
  <r>
    <n v="202403"/>
    <x v="200"/>
    <s v="运营中心"/>
    <s v="主任级以下"/>
    <s v="DF-3397"/>
    <s v="装配钳工"/>
    <s v="2021/07/01"/>
    <s v="计件"/>
    <m/>
    <n v="1900"/>
    <n v="8050.79"/>
    <n v="363.68"/>
    <n v="86.8"/>
    <n v="3.8"/>
    <n v="0"/>
  </r>
  <r>
    <n v="202403"/>
    <x v="201"/>
    <s v="运营中心"/>
    <s v="主任级以下"/>
    <s v="DF-3396"/>
    <s v="装配钳工"/>
    <s v="2021/07/01"/>
    <s v="计件"/>
    <m/>
    <n v="1900"/>
    <n v="7872.47"/>
    <n v="363.68"/>
    <n v="86.8"/>
    <n v="3.8"/>
    <n v="0"/>
  </r>
  <r>
    <n v="202403"/>
    <x v="202"/>
    <s v="运营中心"/>
    <s v="主任级以下"/>
    <s v="DF-3439"/>
    <s v="装配电工"/>
    <s v="2021/07/29"/>
    <s v="计件"/>
    <m/>
    <n v="1900"/>
    <n v="8481.42"/>
    <n v="363.68"/>
    <n v="86.8"/>
    <n v="3.8"/>
    <n v="0"/>
  </r>
  <r>
    <n v="202403"/>
    <x v="203"/>
    <s v="运营中心"/>
    <s v="主任级以下"/>
    <s v="DF-3499"/>
    <s v="装配钳工"/>
    <s v="2021/09/13"/>
    <s v="计件"/>
    <m/>
    <n v="1900"/>
    <n v="8486.7999999999993"/>
    <n v="363.68"/>
    <n v="86.8"/>
    <n v="3.8"/>
    <n v="0"/>
  </r>
  <r>
    <n v="202403"/>
    <x v="204"/>
    <s v="运营中心"/>
    <s v="主任级以下"/>
    <s v="DF-3511"/>
    <s v="装配钳工"/>
    <s v="2021/09/24"/>
    <s v="计件"/>
    <m/>
    <n v="1900"/>
    <n v="7036.21"/>
    <n v="363.68"/>
    <n v="86.8"/>
    <n v="3.8"/>
    <n v="0"/>
  </r>
  <r>
    <n v="202403"/>
    <x v="205"/>
    <s v="运营中心"/>
    <s v="主任级以下"/>
    <s v="DF-3521"/>
    <s v="装配钳工"/>
    <s v="2021/09/30"/>
    <s v="计件"/>
    <m/>
    <n v="1900"/>
    <n v="7029.48"/>
    <n v="363.68"/>
    <n v="86.8"/>
    <n v="3.8"/>
    <n v="0"/>
  </r>
  <r>
    <n v="202403"/>
    <x v="206"/>
    <s v="运营中心"/>
    <s v="主任级以下"/>
    <s v="DF-3522"/>
    <s v="装配钳工"/>
    <s v="2021/09/30"/>
    <s v="计件"/>
    <m/>
    <n v="1900"/>
    <n v="7723.9"/>
    <n v="363.68"/>
    <n v="86.8"/>
    <n v="3.8"/>
    <n v="0"/>
  </r>
  <r>
    <n v="202403"/>
    <x v="207"/>
    <s v="运营中心"/>
    <s v="主任级以下"/>
    <s v="DF-3553"/>
    <s v="装配钳工"/>
    <s v="2021/10/27"/>
    <s v="计件"/>
    <m/>
    <n v="1900"/>
    <n v="5965.2"/>
    <n v="363.68"/>
    <n v="86.8"/>
    <n v="3.8"/>
    <n v="0"/>
  </r>
  <r>
    <n v="202403"/>
    <x v="208"/>
    <s v="运营中心"/>
    <s v="主任级以下"/>
    <s v="DF-3529"/>
    <s v="装配钳工"/>
    <s v="2021/10/12"/>
    <s v="计件"/>
    <m/>
    <n v="1900"/>
    <n v="6684.95"/>
    <n v="363.68"/>
    <n v="86.8"/>
    <n v="3.8"/>
    <n v="0"/>
  </r>
  <r>
    <n v="202403"/>
    <x v="209"/>
    <s v="运营中心"/>
    <s v="主任级以下"/>
    <s v="DF-3534"/>
    <s v="装配钳工"/>
    <s v="2021/10/12"/>
    <s v="计件"/>
    <m/>
    <n v="1900"/>
    <n v="7631.9"/>
    <n v="363.68"/>
    <n v="86.8"/>
    <n v="3.8"/>
    <n v="0"/>
  </r>
  <r>
    <n v="202403"/>
    <x v="210"/>
    <s v="运营中心"/>
    <s v="主任级以下"/>
    <s v="DF-3394"/>
    <s v="装配电工"/>
    <s v="2021/06/30"/>
    <s v="计件"/>
    <m/>
    <n v="1900"/>
    <n v="6581.65"/>
    <n v="363.68"/>
    <n v="86.8"/>
    <n v="3.8"/>
    <n v="0"/>
  </r>
  <r>
    <n v="202403"/>
    <x v="211"/>
    <s v="运营中心"/>
    <s v="主任级以下"/>
    <s v="DF-3393"/>
    <s v="装配电工"/>
    <s v="2021/06/29"/>
    <s v="计件"/>
    <m/>
    <n v="1900"/>
    <n v="7954.92"/>
    <n v="363.68"/>
    <n v="86.8"/>
    <n v="3.8"/>
    <n v="0"/>
  </r>
  <r>
    <n v="202403"/>
    <x v="212"/>
    <s v="运营中心"/>
    <s v="主任级以下"/>
    <s v="DF-3361"/>
    <s v="装配电工"/>
    <s v="2021/06/03"/>
    <s v="计件"/>
    <m/>
    <n v="1900"/>
    <n v="7837.4"/>
    <n v="363.68"/>
    <n v="86.8"/>
    <n v="3.8"/>
    <n v="0"/>
  </r>
  <r>
    <n v="202403"/>
    <x v="213"/>
    <s v="运营中心"/>
    <s v="主任级以下"/>
    <s v="DF-3443"/>
    <s v="装配电工"/>
    <s v="2021/07/30"/>
    <s v="计件"/>
    <m/>
    <n v="1900"/>
    <n v="6907.9"/>
    <n v="363.68"/>
    <n v="86.8"/>
    <n v="3.8"/>
    <n v="0"/>
  </r>
  <r>
    <n v="202403"/>
    <x v="214"/>
    <s v="运营中心"/>
    <s v="主任级以下"/>
    <s v="DF-3421"/>
    <s v="装配钳工"/>
    <s v="2021/07/15"/>
    <s v="计时"/>
    <m/>
    <n v="1900"/>
    <n v="5567.01"/>
    <n v="363.68"/>
    <n v="86.8"/>
    <n v="3.8"/>
    <n v="0"/>
  </r>
  <r>
    <n v="202403"/>
    <x v="215"/>
    <s v="运营中心"/>
    <s v="主任级以下"/>
    <s v="DF-3420"/>
    <s v="装配钳工"/>
    <s v="2021/07/15"/>
    <s v="计时"/>
    <m/>
    <n v="1900"/>
    <n v="7217.27"/>
    <n v="363.68"/>
    <n v="86.8"/>
    <n v="3.8"/>
    <n v="0"/>
  </r>
  <r>
    <n v="202403"/>
    <x v="216"/>
    <s v="运营中心"/>
    <s v="主任级以下"/>
    <s v="DF-3489"/>
    <s v="装配钳工"/>
    <s v="2021/09/03"/>
    <s v="计时"/>
    <m/>
    <n v="1900"/>
    <n v="7517.59"/>
    <n v="363.68"/>
    <n v="86.8"/>
    <n v="3.8"/>
    <n v="0"/>
  </r>
  <r>
    <n v="202403"/>
    <x v="217"/>
    <s v="运营中心"/>
    <s v="主任级以下"/>
    <s v="DF-3637"/>
    <s v="装配钳工"/>
    <d v="2022-08-15T00:00:00"/>
    <s v="计件"/>
    <m/>
    <n v="1900"/>
    <n v="5506.54"/>
    <n v="363.68"/>
    <n v="86.8"/>
    <n v="3.8"/>
    <n v="0"/>
  </r>
  <r>
    <n v="202403"/>
    <x v="218"/>
    <s v="运营中心"/>
    <s v="主任级以下"/>
    <s v="DF-3630"/>
    <s v="装配钳工"/>
    <d v="2022-08-05T00:00:00"/>
    <s v="计件"/>
    <m/>
    <n v="1900"/>
    <n v="7860.73"/>
    <n v="363.68"/>
    <n v="86.8"/>
    <n v="3.8"/>
    <n v="0"/>
  </r>
  <r>
    <n v="202403"/>
    <x v="219"/>
    <s v="运营中心"/>
    <s v="主任级以下"/>
    <s v="DF-3644"/>
    <s v="仓库包装操作工"/>
    <d v="2022-08-30T00:00:00"/>
    <s v="计件"/>
    <m/>
    <n v="1900"/>
    <n v="6554.22"/>
    <n v="363.68"/>
    <n v="86.8"/>
    <n v="3.8"/>
    <n v="0"/>
  </r>
  <r>
    <n v="202403"/>
    <x v="220"/>
    <s v="运营中心"/>
    <s v="主任级以下"/>
    <s v="DF-3659"/>
    <s v="装配钳工"/>
    <s v="2022/09/19"/>
    <s v="计件"/>
    <m/>
    <n v="1900"/>
    <n v="6832.78"/>
    <n v="363.68"/>
    <n v="86.8"/>
    <n v="3.8"/>
    <n v="0"/>
  </r>
  <r>
    <n v="202403"/>
    <x v="221"/>
    <s v="运营中心"/>
    <s v="主任级以下"/>
    <s v="DF-3648"/>
    <s v="仓库包装操作工"/>
    <s v="2022/09/05"/>
    <s v="计件"/>
    <m/>
    <n v="1900"/>
    <n v="6582.94"/>
    <n v="363.68"/>
    <n v="86.8"/>
    <n v="3.8"/>
    <n v="0"/>
  </r>
  <r>
    <n v="202403"/>
    <x v="222"/>
    <s v="运营中心"/>
    <s v="主任级以下"/>
    <s v="DF-3449"/>
    <s v="电气装配储备生"/>
    <s v="2021/08/03"/>
    <s v="计件"/>
    <m/>
    <n v="1900"/>
    <n v="6395.82"/>
    <n v="363.68"/>
    <n v="86.8"/>
    <n v="3.8"/>
    <n v="0"/>
  </r>
  <r>
    <n v="202403"/>
    <x v="223"/>
    <s v="运营中心"/>
    <s v="主任级以下"/>
    <s v="DF-3677"/>
    <s v="仓库包装操作工"/>
    <s v="2022/10/27"/>
    <s v="计件"/>
    <m/>
    <n v="1900"/>
    <n v="6833.53"/>
    <n v="363.68"/>
    <n v="86.8"/>
    <n v="3.8"/>
    <n v="0"/>
  </r>
  <r>
    <n v="202403"/>
    <x v="224"/>
    <s v="运营中心"/>
    <s v="主任级以下"/>
    <s v="DF-3676"/>
    <s v="装配钳工"/>
    <s v="2022/10/26"/>
    <s v="计件"/>
    <m/>
    <n v="1900"/>
    <n v="7337.85"/>
    <n v="363.68"/>
    <n v="86.8"/>
    <n v="3.8"/>
    <n v="0"/>
  </r>
  <r>
    <n v="202403"/>
    <x v="225"/>
    <s v="运营中心"/>
    <s v="主任级以下"/>
    <s v="DF-3667"/>
    <s v="装配钳工"/>
    <s v="2022/10/09"/>
    <s v="计件"/>
    <m/>
    <n v="1900"/>
    <n v="5682.74"/>
    <n v="363.68"/>
    <n v="86.8"/>
    <n v="3.8"/>
    <n v="0"/>
  </r>
  <r>
    <n v="202403"/>
    <x v="226"/>
    <s v="运营中心"/>
    <s v="主任级以下"/>
    <s v="DF-3352"/>
    <s v="装配钳工"/>
    <s v="2021/05/26"/>
    <s v="计件"/>
    <m/>
    <n v="1900"/>
    <n v="8011.76"/>
    <n v="363.68"/>
    <n v="86.8"/>
    <n v="3.8"/>
    <n v="0"/>
  </r>
  <r>
    <n v="202403"/>
    <x v="227"/>
    <s v="运营中心"/>
    <s v="主任级以下"/>
    <s v="DF-3705"/>
    <s v="装配钳工"/>
    <s v="2023/02/21"/>
    <s v="计件"/>
    <m/>
    <n v="1900"/>
    <n v="7360.06"/>
    <n v="363.68"/>
    <n v="86.8"/>
    <n v="3.8"/>
    <n v="0"/>
  </r>
  <r>
    <n v="202403"/>
    <x v="228"/>
    <s v="运营中心"/>
    <s v="主任级以下"/>
    <s v="DF-3707"/>
    <s v="装配钳工"/>
    <s v="2023/02/21"/>
    <s v="计件"/>
    <m/>
    <n v="1900"/>
    <n v="1620"/>
    <n v="363.68"/>
    <n v="86.8"/>
    <n v="3.8"/>
    <n v="0"/>
  </r>
  <r>
    <n v="202403"/>
    <x v="229"/>
    <s v="运营中心"/>
    <s v="主任级以下"/>
    <s v="DF-3701"/>
    <s v="装配钳工"/>
    <s v="2023/02/09"/>
    <s v="计件"/>
    <m/>
    <n v="1900"/>
    <n v="6927.76"/>
    <n v="363.68"/>
    <n v="86.8"/>
    <n v="3.8"/>
    <n v="0"/>
  </r>
  <r>
    <n v="202403"/>
    <x v="230"/>
    <s v="运营中心"/>
    <s v="主任级以下"/>
    <s v="DF-3776"/>
    <s v="装配电工"/>
    <s v="2023/03/20"/>
    <s v="计件"/>
    <m/>
    <n v="1900"/>
    <n v="6447.03"/>
    <n v="363.68"/>
    <n v="86.8"/>
    <n v="3.8"/>
    <n v="0"/>
  </r>
  <r>
    <n v="202403"/>
    <x v="231"/>
    <s v="运营中心"/>
    <s v="主任级以下"/>
    <s v="DF-3765"/>
    <s v="装配钳工"/>
    <s v="2023/03/17"/>
    <s v="计件"/>
    <m/>
    <n v="1900"/>
    <n v="6819.83"/>
    <n v="363.68"/>
    <n v="86.8"/>
    <n v="3.8"/>
    <n v="0"/>
  </r>
  <r>
    <n v="202403"/>
    <x v="232"/>
    <s v="运营中心"/>
    <s v="主任级以下"/>
    <s v="DF-3763"/>
    <s v="装配电工"/>
    <s v="2023/03/14"/>
    <s v="计件"/>
    <m/>
    <n v="1900"/>
    <n v="7225.73"/>
    <n v="363.68"/>
    <n v="86.8"/>
    <n v="3.8"/>
    <n v="0"/>
  </r>
  <r>
    <n v="202403"/>
    <x v="233"/>
    <s v="运营中心"/>
    <s v="主任级以下"/>
    <s v="DF-3700"/>
    <s v="装配电工"/>
    <s v="2023/02/09"/>
    <s v="计件"/>
    <m/>
    <n v="1900"/>
    <n v="6086.29"/>
    <n v="363.68"/>
    <n v="86.8"/>
    <n v="3.8"/>
    <n v="0"/>
  </r>
  <r>
    <n v="202403"/>
    <x v="234"/>
    <s v="运营中心"/>
    <s v="主任级以下"/>
    <s v="DF-3833"/>
    <s v="装配电工"/>
    <s v="2023/08/10"/>
    <s v="计件"/>
    <m/>
    <n v="1900"/>
    <n v="6498.23"/>
    <n v="363.68"/>
    <n v="86.8"/>
    <n v="3.8"/>
    <n v="0"/>
  </r>
  <r>
    <n v="202403"/>
    <x v="235"/>
    <s v="运营中心"/>
    <s v="主任级以下"/>
    <s v="DF-3841"/>
    <s v="仓管员"/>
    <s v="2023/08/21"/>
    <s v="计件"/>
    <m/>
    <n v="1900"/>
    <n v="7144.03"/>
    <n v="363.68"/>
    <n v="86.8"/>
    <n v="3.8"/>
    <n v="0"/>
  </r>
  <r>
    <n v="202403"/>
    <x v="236"/>
    <s v="运营中心"/>
    <s v="主任级以下"/>
    <s v="DF-3842"/>
    <s v="仓管员"/>
    <s v="2023/08/23"/>
    <s v="计件"/>
    <m/>
    <n v="1900"/>
    <n v="7288.82"/>
    <n v="363.68"/>
    <n v="86.8"/>
    <n v="3.8"/>
    <n v="0"/>
  </r>
  <r>
    <n v="202403"/>
    <x v="237"/>
    <s v="运营中心"/>
    <s v="主任级以下"/>
    <s v="DF-3844"/>
    <s v="装配钳工"/>
    <s v="2023/08/28"/>
    <s v="计件"/>
    <m/>
    <n v="1900"/>
    <n v="5934.08"/>
    <n v="363.68"/>
    <n v="86.8"/>
    <n v="3.8"/>
    <n v="0"/>
  </r>
  <r>
    <n v="202403"/>
    <x v="238"/>
    <s v="运营中心"/>
    <s v="主任级以下"/>
    <s v="DF-3848"/>
    <s v="装配钳工"/>
    <s v="2023/09/04"/>
    <s v="计件"/>
    <m/>
    <n v="1900"/>
    <n v="6195.44"/>
    <n v="363.68"/>
    <n v="86.8"/>
    <n v="3.8"/>
    <n v="0"/>
  </r>
  <r>
    <n v="202403"/>
    <x v="239"/>
    <s v="运营中心"/>
    <s v="主任级以下"/>
    <s v="DF-3866"/>
    <s v="装配钳工"/>
    <s v="2023/11/09"/>
    <s v="计件"/>
    <m/>
    <n v="1900"/>
    <n v="5884.26"/>
    <n v="363.68"/>
    <n v="86.8"/>
    <n v="3.8"/>
    <n v="0"/>
  </r>
  <r>
    <n v="202403"/>
    <x v="240"/>
    <s v="运营中心"/>
    <s v="主任级以下"/>
    <s v="DF-3867"/>
    <s v="装配电工"/>
    <s v="2023/11/09"/>
    <s v="计件"/>
    <m/>
    <n v="1900"/>
    <n v="6486.41"/>
    <n v="363.68"/>
    <n v="86.8"/>
    <n v="3.8"/>
    <n v="0"/>
  </r>
  <r>
    <n v="202403"/>
    <x v="241"/>
    <s v="运营中心"/>
    <s v="主任级以下"/>
    <s v="DF-3868"/>
    <s v="测试技师"/>
    <s v="2023/11/10"/>
    <s v="计件"/>
    <m/>
    <n v="1900"/>
    <n v="5781.91"/>
    <n v="363.68"/>
    <n v="86.8"/>
    <n v="3.8"/>
    <n v="0"/>
  </r>
  <r>
    <n v="202403"/>
    <x v="242"/>
    <s v="运营中心"/>
    <s v="主任级以下"/>
    <s v="DF-3872"/>
    <s v="仓管员"/>
    <s v="2023/11/20"/>
    <s v="计件"/>
    <m/>
    <n v="1900"/>
    <n v="7390.78"/>
    <n v="363.68"/>
    <n v="86.8"/>
    <n v="3.8"/>
    <n v="0"/>
  </r>
  <r>
    <n v="202403"/>
    <x v="133"/>
    <s v="运营中心"/>
    <s v="主任级以下"/>
    <s v="DF-3827"/>
    <s v="装配电工"/>
    <s v="2023/07/31"/>
    <s v="计件"/>
    <m/>
    <n v="1900"/>
    <n v="5890.37"/>
    <n v="363.68"/>
    <n v="86.8"/>
    <n v="3.8"/>
    <n v="0"/>
  </r>
  <r>
    <n v="202403"/>
    <x v="248"/>
    <s v="运营中心"/>
    <s v="主任级以下"/>
    <s v="DF-3888"/>
    <s v="装配钳工"/>
    <s v="2024/03/04"/>
    <s v="计件"/>
    <s v="3月入职"/>
    <n v="1900"/>
    <n v="6189"/>
    <n v="363.68"/>
    <n v="86.8"/>
    <n v="3.8"/>
    <n v="0"/>
  </r>
  <r>
    <n v="202403"/>
    <x v="249"/>
    <s v="运营中心"/>
    <s v="主任级以下"/>
    <s v="DF-3890"/>
    <s v="装配钳工"/>
    <s v="2024/03/06"/>
    <s v="计件"/>
    <s v="3月入职"/>
    <n v="1900"/>
    <n v="5803.99"/>
    <n v="363.68"/>
    <n v="86.8"/>
    <n v="3.8"/>
    <n v="0"/>
  </r>
  <r>
    <n v="202403"/>
    <x v="250"/>
    <s v="运营中心"/>
    <s v="主任级以下"/>
    <s v="DF-3891"/>
    <s v="装配钳工"/>
    <s v="2024/03/06"/>
    <s v="计件"/>
    <s v="3月入职"/>
    <n v="1900"/>
    <n v="5366.69"/>
    <n v="363.68"/>
    <n v="86.8"/>
    <n v="3.8"/>
    <n v="0"/>
  </r>
  <r>
    <n v="202404"/>
    <x v="0"/>
    <s v="销售部"/>
    <s v="部长级及以上"/>
    <s v="DF-2389"/>
    <s v="区域销售总监"/>
    <s v="2017/04/01"/>
    <s v="计时"/>
    <m/>
    <n v="43222.5"/>
    <n v="59743.32"/>
    <n v="363.68"/>
    <n v="86.8"/>
    <n v="3.8"/>
    <n v="0"/>
  </r>
  <r>
    <n v="202404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4"/>
    <x v="2"/>
    <s v="研发部"/>
    <s v="主任级"/>
    <s v="DF-0793"/>
    <s v="电气主管"/>
    <s v="2010/07/08"/>
    <s v="计时"/>
    <m/>
    <n v="5544"/>
    <n v="13344.4"/>
    <n v="363.68"/>
    <n v="86.8"/>
    <n v="3.8"/>
    <n v="95"/>
  </r>
  <r>
    <n v="202404"/>
    <x v="3"/>
    <s v="研发部"/>
    <s v="主任级"/>
    <s v="DF-0148"/>
    <s v="机械研发主管"/>
    <s v="2005/09/09"/>
    <s v="计时"/>
    <m/>
    <n v="5544"/>
    <n v="12958.6"/>
    <n v="363.68"/>
    <n v="86.8"/>
    <n v="3.8"/>
    <n v="125"/>
  </r>
  <r>
    <n v="202404"/>
    <x v="4"/>
    <s v="销售部"/>
    <s v="主任级以下"/>
    <s v="DF-2191"/>
    <s v="市场运营主管"/>
    <s v="2016/04/14"/>
    <s v="计时"/>
    <m/>
    <n v="3200"/>
    <n v="9914.77"/>
    <n v="363.68"/>
    <n v="86.8"/>
    <n v="3.8"/>
    <n v="95"/>
  </r>
  <r>
    <n v="202404"/>
    <x v="5"/>
    <s v="人力资源部"/>
    <s v="主任级以下"/>
    <s v="DF-2649"/>
    <s v="清洁工"/>
    <s v="2018/02/01"/>
    <s v="计时"/>
    <m/>
    <n v="1900"/>
    <n v="4373.17"/>
    <n v="0"/>
    <n v="0"/>
    <n v="0"/>
    <n v="0"/>
  </r>
  <r>
    <n v="202404"/>
    <x v="6"/>
    <s v="人力资源部"/>
    <s v="主任级以下"/>
    <s v="DF-2697"/>
    <s v="商务司机"/>
    <s v="2018/03/19"/>
    <s v="计时"/>
    <m/>
    <n v="1900"/>
    <n v="5353.3"/>
    <n v="363.68"/>
    <n v="86.8"/>
    <n v="3.8"/>
    <n v="0"/>
  </r>
  <r>
    <n v="202404"/>
    <x v="7"/>
    <s v="研发部"/>
    <s v="主任级以下"/>
    <s v="DF-2077"/>
    <s v="电气硬件工程师"/>
    <s v="2015/04/25"/>
    <s v="计时"/>
    <m/>
    <n v="5746"/>
    <n v="13315.6"/>
    <n v="363.68"/>
    <n v="86.8"/>
    <n v="3.8"/>
    <n v="1250"/>
  </r>
  <r>
    <n v="202404"/>
    <x v="8"/>
    <s v="研发部"/>
    <s v="主任级以下"/>
    <s v="DF-2701"/>
    <s v="高级文控专员"/>
    <s v="2018/03/21"/>
    <s v="计时"/>
    <m/>
    <n v="2440"/>
    <n v="6915.11"/>
    <n v="363.68"/>
    <n v="86.8"/>
    <n v="3.8"/>
    <n v="95"/>
  </r>
  <r>
    <n v="202404"/>
    <x v="9"/>
    <s v="研发部"/>
    <s v="主任级以下"/>
    <s v="DF-0755"/>
    <s v="研发经理"/>
    <s v="2010/06/21"/>
    <s v="计时"/>
    <m/>
    <n v="5389"/>
    <n v="13431"/>
    <n v="363.68"/>
    <n v="86.8"/>
    <n v="3.8"/>
    <n v="500"/>
  </r>
  <r>
    <n v="202404"/>
    <x v="10"/>
    <s v="研发部"/>
    <s v="主任级以下"/>
    <s v="DF-0536"/>
    <s v="机械研发工程师"/>
    <s v="2009/10/10"/>
    <s v="计时"/>
    <m/>
    <n v="2671"/>
    <n v="7020.9"/>
    <n v="363.68"/>
    <n v="86.8"/>
    <n v="3.8"/>
    <n v="500"/>
  </r>
  <r>
    <n v="202404"/>
    <x v="11"/>
    <s v="研发部"/>
    <s v="主任级以下"/>
    <s v="DF-1996"/>
    <s v="机械研发工程师"/>
    <s v="2015/01/10"/>
    <s v="计时"/>
    <m/>
    <n v="5746"/>
    <n v="13314.3"/>
    <n v="363.68"/>
    <n v="86.8"/>
    <n v="3.8"/>
    <n v="1250"/>
  </r>
  <r>
    <n v="202404"/>
    <x v="12"/>
    <s v="研发部"/>
    <s v="主任级以下"/>
    <s v="DF-2008"/>
    <s v="Syncro软件工程师"/>
    <s v="2015/03/02"/>
    <s v="计时"/>
    <m/>
    <n v="5544"/>
    <n v="15326.57"/>
    <n v="363.68"/>
    <n v="86.8"/>
    <n v="3.8"/>
    <n v="500"/>
  </r>
  <r>
    <n v="202404"/>
    <x v="13"/>
    <s v="服务营销中心"/>
    <s v="主任级以下"/>
    <s v="DF-2342"/>
    <s v="机械服务安装工程师"/>
    <d v="2017-01-03T00:00:00"/>
    <s v="计时"/>
    <m/>
    <n v="3263"/>
    <n v="32377.53"/>
    <n v="363.68"/>
    <n v="86.8"/>
    <n v="3.8"/>
    <n v="0"/>
  </r>
  <r>
    <n v="202404"/>
    <x v="14"/>
    <s v="运营中心"/>
    <s v="主任级以下"/>
    <s v="DF-0073"/>
    <s v="质检组长"/>
    <s v="2007/10/11"/>
    <s v="计时"/>
    <m/>
    <n v="2132"/>
    <n v="8563.0400000000009"/>
    <n v="0"/>
    <n v="0"/>
    <n v="0"/>
    <n v="0"/>
  </r>
  <r>
    <n v="202404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4"/>
    <x v="16"/>
    <s v="运营中心"/>
    <s v="主任级"/>
    <s v="DF-2061"/>
    <s v="生产经理"/>
    <s v="2015/04/02"/>
    <s v="计时"/>
    <m/>
    <n v="6070"/>
    <n v="14971.5"/>
    <n v="363.68"/>
    <n v="86.8"/>
    <n v="3.8"/>
    <n v="1500"/>
  </r>
  <r>
    <n v="202404"/>
    <x v="17"/>
    <s v="服务营销中心"/>
    <s v="主任级以下"/>
    <s v="DF-2107"/>
    <s v="技术主管"/>
    <s v="2015/07/06"/>
    <s v="计时"/>
    <m/>
    <n v="5520"/>
    <n v="50309.83"/>
    <n v="363.68"/>
    <n v="86.8"/>
    <n v="3.8"/>
    <n v="750"/>
  </r>
  <r>
    <n v="202404"/>
    <x v="18"/>
    <s v="服务营销中心"/>
    <s v="主任级以下"/>
    <s v="DF-2371"/>
    <s v="电气服务工程师"/>
    <s v="2017/03/03"/>
    <s v="计时"/>
    <m/>
    <n v="4250"/>
    <n v="26239.14"/>
    <n v="363.68"/>
    <n v="86.8"/>
    <n v="3.8"/>
    <n v="0"/>
  </r>
  <r>
    <n v="202404"/>
    <x v="19"/>
    <s v="服务营销中心"/>
    <s v="主任级以下"/>
    <s v="DF-1715"/>
    <s v="机械服务工程师"/>
    <s v="2013/11/11"/>
    <s v="计时"/>
    <m/>
    <n v="3440"/>
    <n v="28822.44"/>
    <n v="363.68"/>
    <n v="86.8"/>
    <n v="3.8"/>
    <n v="0"/>
  </r>
  <r>
    <n v="202404"/>
    <x v="20"/>
    <s v="服务营销中心"/>
    <s v="主任级以下"/>
    <s v="DF-2166"/>
    <s v="机械服务技师"/>
    <s v="2016/02/22"/>
    <s v="计时"/>
    <m/>
    <n v="4331"/>
    <n v="30879.61"/>
    <n v="363.68"/>
    <n v="86.8"/>
    <n v="3.8"/>
    <n v="0"/>
  </r>
  <r>
    <n v="202404"/>
    <x v="21"/>
    <s v="运营中心"/>
    <s v="主任级"/>
    <s v="DF-2669"/>
    <s v="电气车间主任"/>
    <s v="2018/03/01"/>
    <s v="计时"/>
    <m/>
    <n v="4000"/>
    <n v="10493.5"/>
    <n v="363.68"/>
    <n v="86.8"/>
    <n v="3.8"/>
    <n v="0"/>
  </r>
  <r>
    <n v="202404"/>
    <x v="22"/>
    <s v="服务营销中心"/>
    <s v="主任级以下"/>
    <s v="DF-2774"/>
    <s v="海外服务高级经理"/>
    <s v="2018/05/29"/>
    <s v="计时"/>
    <m/>
    <n v="8560"/>
    <n v="43230.720000000001"/>
    <n v="363.68"/>
    <n v="86.8"/>
    <n v="3.8"/>
    <n v="457.5"/>
  </r>
  <r>
    <n v="202404"/>
    <x v="23"/>
    <s v="服务营销中心"/>
    <s v="主任级以下"/>
    <s v="DF-2777"/>
    <s v="机械服务工程师"/>
    <s v="2018/06/01"/>
    <s v="计时"/>
    <m/>
    <n v="5519"/>
    <n v="31816.85"/>
    <n v="363.68"/>
    <n v="86.8"/>
    <n v="3.8"/>
    <n v="0"/>
  </r>
  <r>
    <n v="202404"/>
    <x v="24"/>
    <s v="销售部"/>
    <s v="主任级以下"/>
    <s v="DF-2800"/>
    <s v="销售跟单"/>
    <s v="2018/07/02"/>
    <s v="计时"/>
    <m/>
    <n v="2888"/>
    <n v="7369.06"/>
    <n v="363.68"/>
    <n v="86.8"/>
    <n v="3.8"/>
    <n v="0"/>
  </r>
  <r>
    <n v="202404"/>
    <x v="25"/>
    <s v="研发部"/>
    <s v="主任级以下"/>
    <s v="DF-2856"/>
    <s v="初级电气研发工程师"/>
    <s v="2018/10/23"/>
    <s v="计时"/>
    <m/>
    <n v="4133"/>
    <n v="9424.26"/>
    <n v="363.68"/>
    <n v="86.8"/>
    <n v="3.8"/>
    <n v="300"/>
  </r>
  <r>
    <n v="202404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4"/>
    <x v="27"/>
    <s v="服务营销中心"/>
    <s v="主任级以下"/>
    <s v="DF-2886"/>
    <s v="采购专员"/>
    <s v="2018/12/27"/>
    <s v="计时"/>
    <m/>
    <n v="2532"/>
    <n v="7218.7"/>
    <n v="363.68"/>
    <n v="86.8"/>
    <n v="3.8"/>
    <n v="0"/>
  </r>
  <r>
    <n v="202404"/>
    <x v="28"/>
    <s v="运营中心"/>
    <s v="主任级以下"/>
    <s v="DF-2916"/>
    <s v="质检员"/>
    <s v="2019/03/19"/>
    <s v="计时"/>
    <m/>
    <n v="2520"/>
    <n v="8790.8799999999992"/>
    <n v="363.68"/>
    <n v="86.8"/>
    <n v="3.8"/>
    <n v="0"/>
  </r>
  <r>
    <n v="202404"/>
    <x v="29"/>
    <s v="研发部"/>
    <s v="主任级以下"/>
    <s v="DF-2930"/>
    <s v="机械工程师"/>
    <s v="2019/04/22"/>
    <s v="计时"/>
    <m/>
    <n v="4536"/>
    <n v="10638.3"/>
    <n v="363.68"/>
    <n v="86.8"/>
    <n v="3.8"/>
    <n v="300"/>
  </r>
  <r>
    <n v="202404"/>
    <x v="30"/>
    <s v="服务营销中心"/>
    <s v="主任级以下"/>
    <s v="DF-2931"/>
    <s v="机械服务安装技师"/>
    <s v="2019/04/23"/>
    <s v="计时"/>
    <m/>
    <n v="2363"/>
    <n v="12113.93"/>
    <n v="363.68"/>
    <n v="86.8"/>
    <n v="3.8"/>
    <n v="0"/>
  </r>
  <r>
    <n v="202404"/>
    <x v="31"/>
    <s v="运营中心"/>
    <s v="主任级以下"/>
    <s v="DF-2932"/>
    <s v="仓库文员"/>
    <s v="2019/04/24"/>
    <s v="计时"/>
    <m/>
    <n v="1900"/>
    <n v="4863.97"/>
    <n v="363.68"/>
    <n v="86.8"/>
    <n v="3.8"/>
    <n v="0"/>
  </r>
  <r>
    <n v="202404"/>
    <x v="32"/>
    <s v="运营中心"/>
    <s v="主任级以下"/>
    <s v="DF-2960"/>
    <s v="计划专员"/>
    <s v="2019/06/24"/>
    <s v="计时"/>
    <m/>
    <n v="1958"/>
    <n v="5780.1"/>
    <n v="363.68"/>
    <n v="86.8"/>
    <n v="3.8"/>
    <n v="0"/>
  </r>
  <r>
    <n v="202404"/>
    <x v="33"/>
    <s v="服务营销中心"/>
    <s v="主任级以下"/>
    <s v="DF-2974"/>
    <s v="电气服务安装技师"/>
    <s v="2019/07/16"/>
    <s v="计时"/>
    <m/>
    <n v="3500"/>
    <n v="20223.57"/>
    <n v="363.68"/>
    <n v="86.8"/>
    <n v="3.8"/>
    <n v="0"/>
  </r>
  <r>
    <n v="202404"/>
    <x v="34"/>
    <s v="服务营销中心"/>
    <s v="主任级以下"/>
    <s v="DF-2986"/>
    <s v="初级电气安装服务技师"/>
    <s v="2019/07/30"/>
    <s v="计时"/>
    <m/>
    <n v="3000"/>
    <n v="24198.35"/>
    <n v="363.68"/>
    <n v="86.8"/>
    <n v="3.8"/>
    <n v="0"/>
  </r>
  <r>
    <n v="202404"/>
    <x v="35"/>
    <s v="服务营销中心"/>
    <s v="主任级以下"/>
    <s v="DF-3021"/>
    <s v="电气服务工程师"/>
    <s v="2019/10/10"/>
    <s v="计时"/>
    <m/>
    <n v="4937"/>
    <n v="38353.43"/>
    <n v="363.68"/>
    <n v="86.8"/>
    <n v="3.8"/>
    <n v="800"/>
  </r>
  <r>
    <n v="202404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4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4"/>
    <x v="38"/>
    <s v="运营中心"/>
    <s v="主任级以下"/>
    <s v="DF-3077"/>
    <s v="安全环保专员"/>
    <s v="2020/02/10"/>
    <s v="计时"/>
    <m/>
    <n v="2240"/>
    <n v="6870"/>
    <n v="363.68"/>
    <n v="86.8"/>
    <n v="3.8"/>
    <n v="0"/>
  </r>
  <r>
    <n v="202404"/>
    <x v="39"/>
    <s v="服务营销中心"/>
    <s v="主任级以下"/>
    <s v="DF-3080"/>
    <s v="项目经理"/>
    <s v="2020/03/11"/>
    <s v="计时"/>
    <m/>
    <n v="5240"/>
    <n v="16136.9"/>
    <n v="363.68"/>
    <n v="86.8"/>
    <n v="3.8"/>
    <n v="475"/>
  </r>
  <r>
    <n v="202404"/>
    <x v="40"/>
    <s v="服务营销中心"/>
    <s v="高级经理级"/>
    <s v="DF-3086"/>
    <s v="上海服务经理兼大客户项目经理"/>
    <s v="2020/03/20"/>
    <s v="计时"/>
    <m/>
    <n v="11800"/>
    <n v="50178.52"/>
    <n v="0"/>
    <n v="0"/>
    <n v="0"/>
    <n v="0"/>
  </r>
  <r>
    <n v="202404"/>
    <x v="41"/>
    <s v="研发部"/>
    <s v="主任级以下"/>
    <s v="DF-3087"/>
    <s v="软件工程师"/>
    <s v="2020/03/18"/>
    <s v="计时"/>
    <m/>
    <n v="4950"/>
    <n v="11633.31"/>
    <n v="363.68"/>
    <n v="86.8"/>
    <n v="3.8"/>
    <n v="500"/>
  </r>
  <r>
    <n v="202404"/>
    <x v="42"/>
    <s v="服务营销中心"/>
    <s v="主任级以下"/>
    <s v="DF-3104"/>
    <s v="机械服务工程师"/>
    <s v="2020/04/01"/>
    <s v="计时"/>
    <m/>
    <n v="3440"/>
    <n v="14457.68"/>
    <n v="363.68"/>
    <n v="86.8"/>
    <n v="3.8"/>
    <n v="500"/>
  </r>
  <r>
    <n v="202404"/>
    <x v="43"/>
    <s v="研发部"/>
    <s v="主任级以下"/>
    <s v="DF-3109"/>
    <s v="初级机械工程师"/>
    <s v="2020/04/08"/>
    <s v="计时"/>
    <m/>
    <n v="3326"/>
    <n v="7826.1"/>
    <n v="363.68"/>
    <n v="86.8"/>
    <n v="3.8"/>
    <n v="0"/>
  </r>
  <r>
    <n v="202404"/>
    <x v="44"/>
    <s v="销售部"/>
    <s v="主任级以下"/>
    <s v="DF-3110"/>
    <s v="区域销售经理"/>
    <s v="2020/04/09"/>
    <s v="计时"/>
    <m/>
    <n v="3868"/>
    <n v="9522.3799999999992"/>
    <n v="363.68"/>
    <n v="86.8"/>
    <n v="3.8"/>
    <n v="0"/>
  </r>
  <r>
    <n v="202404"/>
    <x v="45"/>
    <s v="服务营销中心"/>
    <s v="主任级以下"/>
    <s v="DF-3135"/>
    <s v="机械服务助理工程师"/>
    <s v="2020/07/01"/>
    <s v="计时"/>
    <m/>
    <n v="2138"/>
    <n v="11770"/>
    <n v="363.68"/>
    <n v="86.8"/>
    <n v="3.8"/>
    <n v="0"/>
  </r>
  <r>
    <n v="202404"/>
    <x v="46"/>
    <s v="服务营销中心"/>
    <s v="主任级以下"/>
    <s v="DF-3136"/>
    <s v="电气服务助理工程师"/>
    <s v="2020/07/27"/>
    <s v="计时"/>
    <m/>
    <n v="2000"/>
    <n v="6695.53"/>
    <n v="363.68"/>
    <n v="86.8"/>
    <n v="3.8"/>
    <n v="0"/>
  </r>
  <r>
    <n v="202404"/>
    <x v="47"/>
    <s v="人力资源部"/>
    <s v="主任级以下"/>
    <s v="DF-3151"/>
    <s v="人力资源专员"/>
    <s v="2020/07/21"/>
    <s v="计时"/>
    <m/>
    <n v="3303"/>
    <n v="7275.3"/>
    <n v="363.68"/>
    <n v="86.8"/>
    <n v="3.8"/>
    <n v="0"/>
  </r>
  <r>
    <n v="202404"/>
    <x v="48"/>
    <s v="服务营销中心"/>
    <s v="主任级以下"/>
    <s v="DF-3152"/>
    <s v="软件工程师"/>
    <s v="2020/07/21"/>
    <s v="计时"/>
    <m/>
    <n v="4572"/>
    <n v="15180.8"/>
    <n v="363.68"/>
    <n v="86.8"/>
    <n v="3.8"/>
    <n v="0"/>
  </r>
  <r>
    <n v="202404"/>
    <x v="49"/>
    <s v="人力资源部"/>
    <s v="经理级"/>
    <s v="DF-3170"/>
    <s v="人力资源经理"/>
    <s v="2020/08/24"/>
    <s v="计时"/>
    <m/>
    <n v="5632"/>
    <n v="12656.5"/>
    <n v="363.68"/>
    <n v="86.8"/>
    <n v="3.8"/>
    <n v="95"/>
  </r>
  <r>
    <n v="202404"/>
    <x v="50"/>
    <s v="运营中心"/>
    <s v="主任级以下"/>
    <s v="DF-3168"/>
    <s v="质检员"/>
    <s v="2020/08/20"/>
    <s v="计时"/>
    <m/>
    <n v="2132"/>
    <n v="7504.54"/>
    <n v="363.68"/>
    <n v="86.8"/>
    <n v="3.8"/>
    <n v="0"/>
  </r>
  <r>
    <n v="202404"/>
    <x v="51"/>
    <s v="服务营销中心"/>
    <s v="主任级以下"/>
    <s v="DF-2891"/>
    <s v="售后服务工程师"/>
    <s v="2020/08/15"/>
    <s v="计时"/>
    <m/>
    <n v="7881"/>
    <n v="38083.65"/>
    <n v="363.68"/>
    <n v="86.8"/>
    <n v="3.8"/>
    <n v="0"/>
  </r>
  <r>
    <n v="202404"/>
    <x v="52"/>
    <s v="服务营销中心"/>
    <s v="主任级以下"/>
    <s v="DF-3158"/>
    <s v="机械服务工程师"/>
    <s v="2020/08/03"/>
    <s v="计时"/>
    <m/>
    <n v="3275"/>
    <n v="25049.31"/>
    <n v="363.68"/>
    <n v="86.8"/>
    <n v="3.8"/>
    <n v="0"/>
  </r>
  <r>
    <n v="202404"/>
    <x v="53"/>
    <s v="研发部"/>
    <s v="主任级以下"/>
    <s v="DF-3155"/>
    <s v="资料管理员"/>
    <s v="2020/08/03"/>
    <s v="计时"/>
    <m/>
    <n v="1900"/>
    <n v="4415.7"/>
    <n v="363.68"/>
    <n v="86.8"/>
    <n v="3.8"/>
    <n v="0"/>
  </r>
  <r>
    <n v="202404"/>
    <x v="54"/>
    <s v="销售部"/>
    <s v="经理"/>
    <s v="DF-3184"/>
    <s v="销售支持经理"/>
    <d v="2010-11-22T00:00:00"/>
    <s v="计时"/>
    <m/>
    <n v="4453"/>
    <n v="11489.58"/>
    <n v="363.68"/>
    <n v="86.8"/>
    <n v="3.8"/>
    <n v="1000"/>
  </r>
  <r>
    <n v="202404"/>
    <x v="55"/>
    <s v="销售部"/>
    <s v="主任级以下"/>
    <s v="DF-3185"/>
    <s v="区域销售经理"/>
    <s v="2020/10/10"/>
    <s v="计时"/>
    <m/>
    <n v="4400"/>
    <n v="11320"/>
    <n v="339.36"/>
    <n v="84.84"/>
    <n v="12.73"/>
    <n v="500"/>
  </r>
  <r>
    <n v="202404"/>
    <x v="56"/>
    <s v="采购部"/>
    <s v="主任级以下"/>
    <s v="DF-3201"/>
    <s v="采购专员"/>
    <s v="2020/11/02"/>
    <s v="计时"/>
    <m/>
    <n v="2400"/>
    <n v="6406.47"/>
    <n v="363.68"/>
    <n v="86.8"/>
    <n v="3.8"/>
    <n v="0"/>
  </r>
  <r>
    <n v="202404"/>
    <x v="57"/>
    <s v="服务营销中心"/>
    <s v="主任级以下"/>
    <s v="DF-3207"/>
    <s v="电气服务工程师"/>
    <s v="2020/11/09"/>
    <s v="计时"/>
    <m/>
    <n v="4800"/>
    <n v="30272.15"/>
    <n v="363.68"/>
    <n v="86.8"/>
    <n v="3.8"/>
    <n v="1266"/>
  </r>
  <r>
    <n v="202404"/>
    <x v="58"/>
    <s v="销售部"/>
    <s v="主任级以下"/>
    <s v="DF-3208"/>
    <s v="高级物流专员"/>
    <s v="2020/11/09"/>
    <s v="计时"/>
    <m/>
    <n v="2760"/>
    <n v="8131.58"/>
    <n v="363.68"/>
    <n v="86.8"/>
    <n v="3.8"/>
    <n v="0"/>
  </r>
  <r>
    <n v="202404"/>
    <x v="59"/>
    <s v="服务营销中心"/>
    <s v="主任级以下"/>
    <s v="DF-3213"/>
    <s v="电气服务工程师（上海）"/>
    <s v="2020/11/16"/>
    <s v="计时"/>
    <m/>
    <n v="4925"/>
    <n v="14745.83"/>
    <n v="0"/>
    <n v="0"/>
    <n v="0"/>
    <n v="0"/>
  </r>
  <r>
    <n v="202404"/>
    <x v="60"/>
    <s v="研发部"/>
    <s v="主任级以下"/>
    <s v="DF-3214"/>
    <s v="机械工程师"/>
    <s v="2020/11/16"/>
    <s v="计时"/>
    <m/>
    <n v="4050"/>
    <n v="8420.7999999999993"/>
    <n v="363.68"/>
    <n v="86.8"/>
    <n v="3.8"/>
    <n v="1250"/>
  </r>
  <r>
    <n v="202404"/>
    <x v="61"/>
    <s v="运营中心"/>
    <s v="主任级以下"/>
    <s v="DF-3233"/>
    <s v="检测工程师"/>
    <s v="2020/12/29"/>
    <s v="计时"/>
    <m/>
    <n v="3481"/>
    <n v="8603.73"/>
    <n v="363.68"/>
    <n v="86.8"/>
    <n v="3.8"/>
    <n v="0"/>
  </r>
  <r>
    <n v="202404"/>
    <x v="62"/>
    <s v="服务营销中心"/>
    <s v="主任级以下"/>
    <s v="DF-3234"/>
    <s v="电气服务助理工程师"/>
    <d v="2020-08-03T00:00:00"/>
    <s v="计时"/>
    <m/>
    <n v="2138"/>
    <n v="12456.06"/>
    <n v="363.68"/>
    <n v="86.8"/>
    <n v="3.8"/>
    <n v="0"/>
  </r>
  <r>
    <n v="202404"/>
    <x v="63"/>
    <s v="人力资源部"/>
    <s v="主任级以下"/>
    <s v="DF-3224"/>
    <s v="ABAP工程师"/>
    <s v="2020/12/10"/>
    <s v="计时"/>
    <m/>
    <n v="4640"/>
    <n v="11737.8"/>
    <n v="363.68"/>
    <n v="86.8"/>
    <n v="3.8"/>
    <n v="500"/>
  </r>
  <r>
    <n v="202404"/>
    <x v="64"/>
    <s v="服务营销中心"/>
    <s v="主任级以下"/>
    <s v="DF-3223"/>
    <s v="电气服务工程师（成都）"/>
    <s v="2020/12/10"/>
    <s v="计时"/>
    <m/>
    <n v="3668"/>
    <n v="7547.97"/>
    <n v="0"/>
    <n v="0"/>
    <n v="0"/>
    <n v="0"/>
  </r>
  <r>
    <n v="202404"/>
    <x v="65"/>
    <s v="服务营销中心"/>
    <s v="主任级以下"/>
    <s v="DF-3239"/>
    <s v="机械服务助理工程师"/>
    <s v="2021/01/04"/>
    <s v="计时"/>
    <m/>
    <n v="1913"/>
    <n v="4545.6000000000004"/>
    <n v="363.68"/>
    <n v="86.8"/>
    <n v="3.8"/>
    <n v="0"/>
  </r>
  <r>
    <n v="202404"/>
    <x v="66"/>
    <s v="服务营销中心"/>
    <s v="主任级以下"/>
    <s v="DF-3237"/>
    <s v="电气服务工程师（上海）"/>
    <s v="2021/01/04"/>
    <s v="计时"/>
    <m/>
    <n v="5525"/>
    <n v="19884.37"/>
    <n v="359.52"/>
    <n v="112.35"/>
    <n v="22.47"/>
    <n v="600"/>
  </r>
  <r>
    <n v="202404"/>
    <x v="67"/>
    <s v="采购部"/>
    <s v="主任级以下"/>
    <s v="DF-3236"/>
    <s v="战略采购"/>
    <s v="2021/01/04"/>
    <s v="计时"/>
    <m/>
    <n v="3212"/>
    <n v="8239.2999999999993"/>
    <n v="363.68"/>
    <n v="86.8"/>
    <n v="3.8"/>
    <n v="0"/>
  </r>
  <r>
    <n v="202404"/>
    <x v="68"/>
    <s v="人力资源部"/>
    <s v="主任级以下"/>
    <s v="DF-3256"/>
    <s v="商务司机"/>
    <s v="2021/02/03"/>
    <s v="计时"/>
    <m/>
    <n v="1900"/>
    <n v="4925.6000000000004"/>
    <n v="363.68"/>
    <n v="86.8"/>
    <n v="3.8"/>
    <n v="0"/>
  </r>
  <r>
    <n v="202404"/>
    <x v="69"/>
    <s v="运营中心"/>
    <s v="主任级以下"/>
    <s v="DF-3298"/>
    <s v="质检员"/>
    <s v="2021/03/26"/>
    <s v="计时"/>
    <m/>
    <n v="2120"/>
    <n v="7331.06"/>
    <n v="363.68"/>
    <n v="86.8"/>
    <n v="3.8"/>
    <n v="0"/>
  </r>
  <r>
    <n v="202404"/>
    <x v="70"/>
    <s v="财务部"/>
    <s v="经理级"/>
    <s v="DF-3322"/>
    <s v="财务经理"/>
    <s v="2021/04/19"/>
    <s v="计时"/>
    <m/>
    <n v="7600"/>
    <n v="16099.5"/>
    <n v="363.68"/>
    <n v="86.8"/>
    <n v="3.8"/>
    <n v="500"/>
  </r>
  <r>
    <n v="202404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4"/>
    <x v="72"/>
    <s v="采购部"/>
    <s v="主任级以下"/>
    <s v="DF-3307"/>
    <s v="采购文员"/>
    <s v="2021/04/06"/>
    <s v="计时"/>
    <m/>
    <n v="1980"/>
    <n v="5524.3"/>
    <n v="363.68"/>
    <n v="86.8"/>
    <n v="3.8"/>
    <n v="0"/>
  </r>
  <r>
    <n v="202404"/>
    <x v="73"/>
    <s v="采购部"/>
    <s v="主任级以下"/>
    <s v="DF-3356"/>
    <s v="前端采购主管"/>
    <s v="2021/05/28"/>
    <s v="计时"/>
    <m/>
    <n v="4160"/>
    <n v="10311.51"/>
    <n v="363.68"/>
    <n v="86.8"/>
    <n v="3.8"/>
    <n v="0"/>
  </r>
  <r>
    <n v="202404"/>
    <x v="74"/>
    <s v="服务营销中心"/>
    <s v="主任级以下"/>
    <s v="DF-3338"/>
    <s v="机械服务工程师（成都）"/>
    <s v="2024/03/25"/>
    <s v="计时"/>
    <m/>
    <n v="3128"/>
    <n v="5650.55"/>
    <n v="0"/>
    <n v="0"/>
    <n v="0"/>
    <n v="0"/>
  </r>
  <r>
    <n v="202404"/>
    <x v="75"/>
    <s v="销售部"/>
    <s v="主任级以下"/>
    <s v="DF-3340"/>
    <s v="市场专员"/>
    <s v="2021/05/10"/>
    <s v="计时"/>
    <m/>
    <n v="2760"/>
    <n v="8023.39"/>
    <n v="363.68"/>
    <n v="86.8"/>
    <n v="3.8"/>
    <n v="0"/>
  </r>
  <r>
    <n v="202404"/>
    <x v="76"/>
    <s v="运营中心"/>
    <s v="主任级以下"/>
    <s v="DF-3336"/>
    <s v="生产文员"/>
    <s v="2021/05/07"/>
    <s v="计时"/>
    <m/>
    <n v="1900"/>
    <n v="4103.7"/>
    <n v="363.68"/>
    <n v="86.8"/>
    <n v="3.8"/>
    <n v="0"/>
  </r>
  <r>
    <n v="202404"/>
    <x v="77"/>
    <s v="核价管理部"/>
    <s v="主任级"/>
    <s v="DF-3357"/>
    <s v="核价主管"/>
    <s v="2021/06/01"/>
    <s v="计时"/>
    <m/>
    <n v="3850"/>
    <n v="9280.5"/>
    <n v="363.68"/>
    <n v="86.8"/>
    <n v="3.8"/>
    <n v="95"/>
  </r>
  <r>
    <n v="202404"/>
    <x v="78"/>
    <s v="人力资源部"/>
    <s v="主任级以下"/>
    <s v="DF-3362"/>
    <s v="人力资源专员"/>
    <s v="2021/06/03"/>
    <s v="计时"/>
    <m/>
    <n v="2888"/>
    <n v="6195.4"/>
    <n v="363.68"/>
    <n v="86.8"/>
    <n v="3.8"/>
    <n v="0"/>
  </r>
  <r>
    <n v="202404"/>
    <x v="79"/>
    <s v="服务营销中心"/>
    <s v="主任级以下"/>
    <s v="DF-3369"/>
    <s v="机械服务工程师"/>
    <s v="2021/06/08"/>
    <s v="计时"/>
    <m/>
    <n v="4344"/>
    <n v="9469.41"/>
    <n v="0"/>
    <n v="0"/>
    <n v="0"/>
    <n v="0"/>
  </r>
  <r>
    <n v="202404"/>
    <x v="80"/>
    <s v="采购部"/>
    <s v="主任级以下"/>
    <s v="DF-3388"/>
    <s v="跟单主管"/>
    <s v="2021/06/25"/>
    <s v="计时"/>
    <m/>
    <n v="2980"/>
    <n v="8188.5"/>
    <n v="363.68"/>
    <n v="86.8"/>
    <n v="3.8"/>
    <n v="0"/>
  </r>
  <r>
    <n v="202404"/>
    <x v="81"/>
    <s v="研发部"/>
    <s v="主任级以下"/>
    <s v="DF-3367"/>
    <s v="机械工程师"/>
    <s v="2021/06/07"/>
    <s v="计时"/>
    <m/>
    <n v="4000"/>
    <n v="10850"/>
    <n v="363.68"/>
    <n v="86.8"/>
    <n v="3.8"/>
    <n v="0"/>
  </r>
  <r>
    <n v="202404"/>
    <x v="83"/>
    <s v="核价管理部"/>
    <s v="主任级以下"/>
    <s v="DF-3401"/>
    <s v="核价专员"/>
    <s v="2021/07/06"/>
    <s v="计时"/>
    <m/>
    <n v="2642"/>
    <n v="7225.18"/>
    <n v="363.68"/>
    <n v="86.8"/>
    <n v="3.8"/>
    <n v="0"/>
  </r>
  <r>
    <n v="202404"/>
    <x v="84"/>
    <s v="运营中心"/>
    <s v="主任级以下"/>
    <s v="DF-3399"/>
    <s v="质检员"/>
    <s v="2021/07/02"/>
    <s v="计时"/>
    <m/>
    <n v="2120"/>
    <n v="6787.2"/>
    <n v="363.68"/>
    <n v="86.8"/>
    <n v="3.8"/>
    <n v="0"/>
  </r>
  <r>
    <n v="202404"/>
    <x v="85"/>
    <s v="核价管理部"/>
    <s v="主任级以下"/>
    <s v="DF-3478"/>
    <s v="核价工程师"/>
    <s v="2021/08/23"/>
    <s v="计时"/>
    <m/>
    <n v="4800"/>
    <n v="12278.36"/>
    <n v="363.68"/>
    <n v="86.8"/>
    <n v="3.8"/>
    <n v="0"/>
  </r>
  <r>
    <n v="202404"/>
    <x v="86"/>
    <s v="服务营销中心"/>
    <s v="主任级以下"/>
    <s v="DF-3479"/>
    <s v="软件工程师储备生"/>
    <d v="2021-08-23T00:00:00"/>
    <s v="计时"/>
    <m/>
    <n v="2750"/>
    <n v="8405.3700000000008"/>
    <n v="363.68"/>
    <n v="86.8"/>
    <n v="3.8"/>
    <n v="0"/>
  </r>
  <r>
    <n v="202404"/>
    <x v="87"/>
    <s v="研发部"/>
    <s v="主任级以下"/>
    <s v="DF-3472"/>
    <s v="电气工程师"/>
    <s v="2021/08/17"/>
    <s v="计时"/>
    <m/>
    <n v="4738"/>
    <n v="10829.1"/>
    <n v="363.68"/>
    <n v="86.8"/>
    <n v="3.8"/>
    <n v="0"/>
  </r>
  <r>
    <n v="202404"/>
    <x v="88"/>
    <s v="销售部"/>
    <s v="主任级以下"/>
    <s v="DF-3471"/>
    <s v="进口专员"/>
    <s v="2021/08/16"/>
    <s v="计时"/>
    <m/>
    <n v="2532"/>
    <n v="7488.99"/>
    <n v="363.68"/>
    <n v="86.8"/>
    <n v="3.8"/>
    <n v="0"/>
  </r>
  <r>
    <n v="202404"/>
    <x v="89"/>
    <s v="运营中心"/>
    <s v="主任级以下"/>
    <s v="DF-3469"/>
    <s v="质检员"/>
    <s v="2021/08/12"/>
    <s v="计时"/>
    <m/>
    <n v="2120"/>
    <n v="6601.92"/>
    <n v="363.68"/>
    <n v="86.8"/>
    <n v="3.8"/>
    <n v="0"/>
  </r>
  <r>
    <n v="202404"/>
    <x v="90"/>
    <s v="运营中心"/>
    <s v="主任级以下"/>
    <s v="DF-3466"/>
    <s v="质检员"/>
    <s v="2021/08/11"/>
    <s v="计时"/>
    <m/>
    <n v="2120"/>
    <n v="7308.58"/>
    <n v="363.68"/>
    <n v="86.8"/>
    <n v="3.8"/>
    <n v="0"/>
  </r>
  <r>
    <n v="202404"/>
    <x v="91"/>
    <s v="服务营销中心"/>
    <s v="主任级以下"/>
    <s v="DF-3495"/>
    <s v="电气服务工程师"/>
    <s v="2021/09/07"/>
    <s v="计时"/>
    <m/>
    <n v="3730"/>
    <n v="8159.45"/>
    <n v="363.68"/>
    <n v="86.8"/>
    <n v="3.8"/>
    <n v="1000"/>
  </r>
  <r>
    <n v="202404"/>
    <x v="92"/>
    <s v="研发部"/>
    <s v="主任级以下"/>
    <s v="DF-3496"/>
    <s v="机械工程师"/>
    <s v="2021/09/09"/>
    <s v="计时"/>
    <m/>
    <n v="3326"/>
    <n v="8020.3"/>
    <n v="363.68"/>
    <n v="86.8"/>
    <n v="3.8"/>
    <n v="0"/>
  </r>
  <r>
    <n v="202404"/>
    <x v="93"/>
    <s v="研发部"/>
    <s v="主任级以下"/>
    <s v="DF-3500"/>
    <s v="电气工程师"/>
    <s v="2021/09/13"/>
    <s v="计时"/>
    <m/>
    <n v="4738"/>
    <n v="11070.9"/>
    <n v="363.68"/>
    <n v="86.8"/>
    <n v="3.8"/>
    <n v="0"/>
  </r>
  <r>
    <n v="202404"/>
    <x v="94"/>
    <s v="研发部"/>
    <s v="主任级以下"/>
    <s v="DF-3501"/>
    <s v="机械工程师"/>
    <s v="2021/09/13"/>
    <s v="计时"/>
    <m/>
    <n v="3730"/>
    <n v="8782.4"/>
    <n v="363.68"/>
    <n v="86.8"/>
    <n v="3.8"/>
    <n v="100"/>
  </r>
  <r>
    <n v="202404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4"/>
    <x v="96"/>
    <s v="研发部"/>
    <s v="主任级以下"/>
    <s v="DF-3564"/>
    <s v="PLM专员"/>
    <s v="2021/11/22"/>
    <s v="计时"/>
    <m/>
    <n v="2311"/>
    <n v="6394.2"/>
    <n v="363.68"/>
    <n v="86.8"/>
    <n v="3.8"/>
    <n v="0"/>
  </r>
  <r>
    <n v="202404"/>
    <x v="97"/>
    <s v="销售部"/>
    <s v="主任级以下"/>
    <s v="DF-3574"/>
    <s v="销售经理"/>
    <s v="2021/12/22"/>
    <s v="计时"/>
    <s v="2024/4/30离职"/>
    <n v="3850"/>
    <n v="11376"/>
    <n v="363.68"/>
    <n v="86.8"/>
    <n v="3.8"/>
    <n v="0"/>
  </r>
  <r>
    <n v="202404"/>
    <x v="98"/>
    <s v="运营中心"/>
    <s v="主任级以下"/>
    <s v="DF-3569"/>
    <s v="售后仓管"/>
    <s v="2021/12/01"/>
    <s v="计时"/>
    <m/>
    <n v="1900"/>
    <n v="5218.33"/>
    <n v="363.68"/>
    <n v="86.8"/>
    <n v="3.8"/>
    <n v="200"/>
  </r>
  <r>
    <n v="202404"/>
    <x v="99"/>
    <s v="销售部"/>
    <s v="主任级以下"/>
    <s v="DF-3587"/>
    <s v="区域销售经理"/>
    <s v="2022/03/30"/>
    <s v="计时"/>
    <m/>
    <n v="3850"/>
    <n v="7765.45"/>
    <n v="0"/>
    <n v="0"/>
    <n v="0"/>
    <n v="0"/>
  </r>
  <r>
    <n v="202404"/>
    <x v="100"/>
    <s v="运营中心"/>
    <s v="主任级以下"/>
    <s v="DF-2438"/>
    <s v="仓库主管"/>
    <s v="2017/06/16"/>
    <s v="计时"/>
    <m/>
    <n v="3200"/>
    <n v="8841.5"/>
    <n v="363.68"/>
    <n v="86.8"/>
    <n v="3.8"/>
    <n v="300"/>
  </r>
  <r>
    <n v="202404"/>
    <x v="101"/>
    <s v="销售部"/>
    <s v="总监级"/>
    <s v="DF-3591"/>
    <s v="区域销售总监"/>
    <s v="2022/04/24"/>
    <s v="计时"/>
    <m/>
    <n v="5500"/>
    <n v="15890"/>
    <n v="363.68"/>
    <n v="86.8"/>
    <n v="3.8"/>
    <n v="0"/>
  </r>
  <r>
    <n v="202404"/>
    <x v="102"/>
    <s v="财务部"/>
    <s v="主任级以下"/>
    <s v="DF-3589"/>
    <s v="会计高级专员"/>
    <s v="2022/04/06"/>
    <s v="计时"/>
    <m/>
    <n v="3214"/>
    <n v="7943.6"/>
    <n v="363.68"/>
    <n v="86.8"/>
    <n v="3.8"/>
    <n v="700"/>
  </r>
  <r>
    <n v="202404"/>
    <x v="103"/>
    <s v="研发部"/>
    <s v="主任级以下"/>
    <s v="DF-3589"/>
    <s v="软件助理工程师"/>
    <s v="2022/05/17"/>
    <s v="计时"/>
    <m/>
    <n v="2520"/>
    <n v="6424.13"/>
    <n v="363.68"/>
    <n v="86.8"/>
    <n v="3.8"/>
    <n v="0"/>
  </r>
  <r>
    <n v="202404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4"/>
    <x v="105"/>
    <s v="销售部"/>
    <s v="主任级以下"/>
    <s v="DF-3619"/>
    <s v="区域销售经理"/>
    <s v="2022/06/02"/>
    <s v="计时"/>
    <m/>
    <n v="3850"/>
    <n v="9055"/>
    <n v="363.68"/>
    <n v="86.8"/>
    <n v="3.8"/>
    <n v="0"/>
  </r>
  <r>
    <n v="202404"/>
    <x v="106"/>
    <s v="运营中心"/>
    <s v="主任级以下"/>
    <s v="DF-3635"/>
    <s v="质检员"/>
    <d v="2022-08-09T00:00:00"/>
    <s v="计时"/>
    <m/>
    <n v="2120"/>
    <n v="6482.89"/>
    <n v="363.68"/>
    <n v="86.8"/>
    <n v="3.8"/>
    <n v="0"/>
  </r>
  <r>
    <n v="202404"/>
    <x v="108"/>
    <s v="研发部"/>
    <s v="主任级以下"/>
    <s v="DF-3655"/>
    <s v="机械助理工程师"/>
    <s v="2022/09/19"/>
    <s v="计时"/>
    <m/>
    <n v="2671"/>
    <n v="6286"/>
    <n v="363.68"/>
    <n v="86.8"/>
    <n v="3.8"/>
    <n v="0"/>
  </r>
  <r>
    <n v="202404"/>
    <x v="109"/>
    <s v="服务营销中心"/>
    <s v="主任级以下"/>
    <s v="DF-3647"/>
    <s v="商务专员"/>
    <s v="2022/09/01"/>
    <s v="计时"/>
    <m/>
    <n v="4068"/>
    <n v="7590.73"/>
    <n v="0"/>
    <n v="0"/>
    <n v="0"/>
    <n v="0"/>
  </r>
  <r>
    <n v="202404"/>
    <x v="110"/>
    <s v="服务营销中心"/>
    <s v="经理级"/>
    <s v="DF-3646"/>
    <s v="项目经理"/>
    <s v="2022/09/01"/>
    <s v="计时"/>
    <m/>
    <n v="5000"/>
    <n v="16949.7"/>
    <n v="363.68"/>
    <n v="86.8"/>
    <n v="3.8"/>
    <n v="0"/>
  </r>
  <r>
    <n v="202404"/>
    <x v="111"/>
    <s v="销售部"/>
    <s v="主任级以下"/>
    <s v="DF-3673"/>
    <s v="区域销售经理"/>
    <s v="2022/10/20"/>
    <s v="计时"/>
    <m/>
    <n v="3850"/>
    <n v="5805.45"/>
    <n v="0"/>
    <n v="0"/>
    <n v="0"/>
    <n v="0"/>
  </r>
  <r>
    <n v="202404"/>
    <x v="112"/>
    <s v="研发部"/>
    <s v="主任级以下"/>
    <s v="DF-3685"/>
    <s v="软件工程师储备生"/>
    <d v="2022-11-21T00:00:00"/>
    <s v="计时"/>
    <m/>
    <n v="1900"/>
    <n v="5459.96"/>
    <n v="363.68"/>
    <n v="86.8"/>
    <n v="3.8"/>
    <n v="0"/>
  </r>
  <r>
    <n v="202404"/>
    <x v="113"/>
    <s v="销售部"/>
    <s v="主任级以下"/>
    <s v="DF-3683"/>
    <s v="海外销售跟单"/>
    <d v="2022-11-14T00:00:00"/>
    <s v="计时"/>
    <m/>
    <n v="3050"/>
    <n v="7063.2"/>
    <n v="363.68"/>
    <n v="86.8"/>
    <n v="3.8"/>
    <n v="0"/>
  </r>
  <r>
    <n v="202404"/>
    <x v="114"/>
    <s v="销售部"/>
    <s v="主任级以下"/>
    <s v="DF-3690"/>
    <s v="区域销售经理（非洲）"/>
    <d v="2022-12-14T00:00:00"/>
    <s v="计时"/>
    <m/>
    <n v="3850"/>
    <n v="9445"/>
    <n v="363.68"/>
    <n v="86.8"/>
    <n v="3.8"/>
    <n v="0"/>
  </r>
  <r>
    <n v="202404"/>
    <x v="115"/>
    <s v="运营中心"/>
    <s v="主任级以下"/>
    <s v="DF-3691"/>
    <s v="质量主管"/>
    <s v="2022/12/14"/>
    <s v="计时"/>
    <m/>
    <n v="4480"/>
    <n v="11580"/>
    <n v="363.68"/>
    <n v="86.8"/>
    <n v="3.8"/>
    <n v="95"/>
  </r>
  <r>
    <n v="202404"/>
    <x v="116"/>
    <s v="服务营销中心"/>
    <s v="主任级以下"/>
    <s v="DF-3687"/>
    <s v="电气服务工程师"/>
    <s v="2022/12/05"/>
    <s v="计时"/>
    <m/>
    <n v="2500"/>
    <n v="7410.94"/>
    <n v="363.68"/>
    <n v="86.8"/>
    <n v="3.8"/>
    <n v="0"/>
  </r>
  <r>
    <n v="202404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4"/>
    <x v="118"/>
    <s v="服务营销中心"/>
    <s v="经理级"/>
    <s v="DF-3693"/>
    <s v="项目经理"/>
    <s v="2023/01/03"/>
    <s v="计时"/>
    <m/>
    <n v="6160"/>
    <n v="18012.45"/>
    <n v="363.68"/>
    <n v="86.8"/>
    <n v="3.8"/>
    <n v="800"/>
  </r>
  <r>
    <n v="202404"/>
    <x v="119"/>
    <s v="采购部"/>
    <s v="主任级以下"/>
    <s v="DF-3778"/>
    <s v="采购助理"/>
    <s v="2023/03/24"/>
    <s v="计时"/>
    <m/>
    <n v="2000"/>
    <n v="4980.71"/>
    <n v="363.68"/>
    <n v="86.8"/>
    <n v="3.8"/>
    <n v="0"/>
  </r>
  <r>
    <n v="202404"/>
    <x v="120"/>
    <s v="服务营销中心"/>
    <s v="主任级以下"/>
    <s v="DF-3762"/>
    <s v="电气服务工程师储备生"/>
    <s v="2023/03/06"/>
    <s v="计时"/>
    <m/>
    <n v="1900"/>
    <n v="5468.1"/>
    <n v="363.68"/>
    <n v="86.8"/>
    <n v="3.8"/>
    <n v="0"/>
  </r>
  <r>
    <n v="202404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4"/>
    <x v="122"/>
    <s v="采购部"/>
    <s v="主任级以下"/>
    <s v="DF-3782"/>
    <s v="采购专员"/>
    <s v="2023/04/03"/>
    <s v="计时"/>
    <m/>
    <n v="3026"/>
    <n v="6713.33"/>
    <n v="363.68"/>
    <n v="86.8"/>
    <n v="3.8"/>
    <n v="0"/>
  </r>
  <r>
    <n v="202404"/>
    <x v="123"/>
    <s v="研发部"/>
    <s v="主任级以下"/>
    <s v="DF-3816"/>
    <s v="电气工程师储备生"/>
    <s v="2023/05/29"/>
    <s v="计时"/>
    <m/>
    <n v="1900"/>
    <n v="5199.7"/>
    <n v="363.68"/>
    <n v="86.8"/>
    <n v="3.8"/>
    <n v="0"/>
  </r>
  <r>
    <n v="202404"/>
    <x v="124"/>
    <s v="研发部"/>
    <s v="主任级以下"/>
    <s v="DF-3815"/>
    <s v="电气工程师储备生"/>
    <s v="2023/05/23"/>
    <s v="计时"/>
    <m/>
    <n v="1900"/>
    <n v="5185.8900000000003"/>
    <n v="363.68"/>
    <n v="86.8"/>
    <n v="3.8"/>
    <n v="0"/>
  </r>
  <r>
    <n v="202404"/>
    <x v="125"/>
    <s v="服务营销中心"/>
    <s v="高级经理级"/>
    <s v="DF-3813"/>
    <s v="中国区售后服务高级经理"/>
    <s v="2023/05/22"/>
    <s v="计时"/>
    <m/>
    <n v="12400"/>
    <n v="23494.7"/>
    <n v="363.68"/>
    <n v="86.8"/>
    <n v="3.8"/>
    <n v="3128"/>
  </r>
  <r>
    <n v="202404"/>
    <x v="126"/>
    <s v="采购部"/>
    <s v="主任级以下"/>
    <s v="DF-3793"/>
    <s v="采购专员"/>
    <s v="2023/05/10"/>
    <s v="计时"/>
    <m/>
    <n v="3026"/>
    <n v="6653.87"/>
    <n v="363.68"/>
    <n v="86.8"/>
    <n v="3.8"/>
    <n v="0"/>
  </r>
  <r>
    <n v="202404"/>
    <x v="127"/>
    <s v="服务营销中心"/>
    <s v="主任级以下"/>
    <s v="DF-3791"/>
    <s v="售后服务专员"/>
    <s v="2023/05/08"/>
    <s v="计时"/>
    <m/>
    <n v="2600"/>
    <n v="5510.83"/>
    <n v="363.68"/>
    <n v="86.8"/>
    <n v="3.8"/>
    <n v="0"/>
  </r>
  <r>
    <n v="202404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4"/>
    <x v="129"/>
    <s v="总经办"/>
    <s v="主任级以下"/>
    <s v="DF-3821"/>
    <s v="总经理助理"/>
    <s v="2023/06/20"/>
    <s v="计时"/>
    <m/>
    <n v="5200"/>
    <n v="13470"/>
    <n v="363.68"/>
    <n v="86.8"/>
    <n v="3.8"/>
    <n v="0"/>
  </r>
  <r>
    <n v="202404"/>
    <x v="130"/>
    <s v="服务营销中心"/>
    <s v="主任级以下"/>
    <s v="DF-3817"/>
    <s v="电气服务工程师储备生"/>
    <s v="2023/06/01"/>
    <s v="计时"/>
    <m/>
    <n v="1900"/>
    <n v="6552.57"/>
    <n v="363.68"/>
    <n v="86.8"/>
    <n v="3.8"/>
    <n v="0"/>
  </r>
  <r>
    <n v="202404"/>
    <x v="131"/>
    <s v="研发部"/>
    <s v="主任级以下"/>
    <s v="DF-3822"/>
    <s v="电气工程师储备生"/>
    <s v="2023/07/03"/>
    <s v="计时"/>
    <m/>
    <n v="1900"/>
    <n v="4798.2"/>
    <n v="363.68"/>
    <n v="86.8"/>
    <n v="3.8"/>
    <n v="0"/>
  </r>
  <r>
    <n v="202404"/>
    <x v="132"/>
    <s v="服务营销中心"/>
    <s v="主任级以下"/>
    <s v="DF-3823"/>
    <s v="服务专员"/>
    <s v="2023/07/03"/>
    <s v="计时"/>
    <m/>
    <n v="3000"/>
    <n v="6415.1"/>
    <n v="363.68"/>
    <n v="86.8"/>
    <n v="3.8"/>
    <n v="0"/>
  </r>
  <r>
    <n v="202404"/>
    <x v="135"/>
    <s v="研发部"/>
    <s v="主任级以下"/>
    <s v="DF-3830"/>
    <s v="电气工程师储备生"/>
    <s v="2023/08/02"/>
    <s v="计时"/>
    <m/>
    <n v="1900"/>
    <n v="5095.1000000000004"/>
    <n v="363.68"/>
    <n v="86.8"/>
    <n v="3.8"/>
    <n v="0"/>
  </r>
  <r>
    <n v="202404"/>
    <x v="136"/>
    <s v="研发部"/>
    <s v="主任级以下"/>
    <s v="DF-3831"/>
    <s v="机械助理工程师"/>
    <s v="2023/08/03"/>
    <s v="计时"/>
    <m/>
    <n v="2520"/>
    <n v="5958.9"/>
    <n v="363.68"/>
    <n v="86.8"/>
    <n v="3.8"/>
    <n v="0"/>
  </r>
  <r>
    <n v="202404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4"/>
    <x v="138"/>
    <s v="运营中心"/>
    <s v="主任级以下"/>
    <s v="DF-3834"/>
    <s v="质检员"/>
    <s v="2023/08/10"/>
    <s v="计时"/>
    <m/>
    <n v="2120"/>
    <n v="6270.15"/>
    <n v="363.68"/>
    <n v="86.8"/>
    <n v="3.8"/>
    <n v="0"/>
  </r>
  <r>
    <n v="202404"/>
    <x v="139"/>
    <s v="服务营销中心"/>
    <s v="主任级以下"/>
    <s v="DF-3839"/>
    <s v="电气服务工程师储备生"/>
    <s v="2023/08/15"/>
    <s v="计时"/>
    <m/>
    <n v="1900"/>
    <n v="4003.06"/>
    <n v="363.68"/>
    <n v="86.8"/>
    <n v="3.8"/>
    <n v="0"/>
  </r>
  <r>
    <n v="202404"/>
    <x v="140"/>
    <s v="服务营销中心"/>
    <s v="主任级以下"/>
    <s v="DF-3843"/>
    <s v="品质工程师"/>
    <s v="2023/08/24"/>
    <s v="计时"/>
    <m/>
    <n v="5500"/>
    <n v="14346.03"/>
    <n v="363.68"/>
    <n v="86.8"/>
    <n v="3.8"/>
    <n v="0"/>
  </r>
  <r>
    <n v="202404"/>
    <x v="141"/>
    <s v="运营中心"/>
    <s v="主任级以下"/>
    <s v="DF-3121"/>
    <s v="生产调度员"/>
    <s v="2020/05/08"/>
    <s v="计件"/>
    <m/>
    <n v="3026"/>
    <n v="7070.27"/>
    <n v="363.68"/>
    <n v="86.8"/>
    <n v="3.8"/>
    <n v="0"/>
  </r>
  <r>
    <n v="202404"/>
    <x v="142"/>
    <s v="服务营销中心"/>
    <s v="主任级以下"/>
    <s v="DF-3847"/>
    <s v="售后服务专员"/>
    <d v="2023-09-01T00:00:00"/>
    <s v="计时"/>
    <m/>
    <n v="3000"/>
    <n v="6027.66"/>
    <n v="363.68"/>
    <n v="86.8"/>
    <n v="3.8"/>
    <n v="0"/>
  </r>
  <r>
    <n v="202404"/>
    <x v="143"/>
    <s v="运营中心"/>
    <s v="主任级以下"/>
    <s v="DF-3851"/>
    <s v="品质文员"/>
    <s v="2023/09/08"/>
    <s v="计时"/>
    <m/>
    <n v="2500"/>
    <n v="4379.8999999999996"/>
    <n v="363.68"/>
    <n v="86.8"/>
    <n v="3.8"/>
    <n v="0"/>
  </r>
  <r>
    <n v="202404"/>
    <x v="144"/>
    <s v="运营中心"/>
    <s v="主任级以下"/>
    <s v="DF-3852"/>
    <s v="品质经理"/>
    <s v="2023/09/18"/>
    <s v="计时"/>
    <m/>
    <n v="7100"/>
    <n v="15783.5"/>
    <n v="363.68"/>
    <n v="86.8"/>
    <n v="3.8"/>
    <n v="95"/>
  </r>
  <r>
    <n v="202404"/>
    <x v="145"/>
    <s v="销售部"/>
    <s v="主任级以下"/>
    <s v="DF-3854"/>
    <s v="区域销售经理（中东）"/>
    <s v="2023/09/20"/>
    <s v="计时"/>
    <m/>
    <n v="3850"/>
    <n v="7963.5"/>
    <n v="363.68"/>
    <n v="86.8"/>
    <n v="3.8"/>
    <n v="0"/>
  </r>
  <r>
    <n v="202404"/>
    <x v="146"/>
    <s v="服务营销中心"/>
    <s v="主任级以下"/>
    <s v="DF-3855"/>
    <s v="配件销售主管"/>
    <s v="2023/10/01"/>
    <s v="计时"/>
    <m/>
    <n v="4480"/>
    <n v="9342.5"/>
    <n v="363.68"/>
    <n v="86.8"/>
    <n v="3.8"/>
    <n v="1344"/>
  </r>
  <r>
    <n v="202404"/>
    <x v="147"/>
    <s v="运营中心"/>
    <s v="主任级以下"/>
    <s v="DF-3856"/>
    <s v="售后仓管"/>
    <s v="2023/10/08"/>
    <s v="计时"/>
    <s v="2024/4/30离职"/>
    <n v="1900"/>
    <n v="5373.37"/>
    <n v="363.68"/>
    <n v="86.8"/>
    <n v="3.8"/>
    <n v="0"/>
  </r>
  <r>
    <n v="202404"/>
    <x v="148"/>
    <s v="服务营销中心"/>
    <s v="经理级"/>
    <s v="DF-3859"/>
    <s v="海外项目经理"/>
    <s v="2023/10/23"/>
    <s v="计时"/>
    <m/>
    <n v="5300"/>
    <n v="15580.86"/>
    <n v="363.68"/>
    <n v="86.8"/>
    <n v="3.8"/>
    <n v="95"/>
  </r>
  <r>
    <n v="202404"/>
    <x v="149"/>
    <s v="研发部"/>
    <s v="主任级以下"/>
    <s v="DF-3862"/>
    <s v="机械研发工程师"/>
    <s v="2023/11/01"/>
    <s v="计时"/>
    <m/>
    <n v="6000"/>
    <n v="15404.8"/>
    <n v="363.68"/>
    <n v="86.8"/>
    <n v="3.8"/>
    <n v="0"/>
  </r>
  <r>
    <n v="202404"/>
    <x v="150"/>
    <s v="运营中心"/>
    <s v="主任级以下"/>
    <s v="DF-3863"/>
    <s v="计划助理"/>
    <s v="2023/11/01"/>
    <s v="计时"/>
    <m/>
    <n v="2500"/>
    <n v="5064.16"/>
    <n v="363.68"/>
    <n v="86.8"/>
    <n v="3.8"/>
    <n v="0"/>
  </r>
  <r>
    <n v="202404"/>
    <x v="152"/>
    <s v="采购部"/>
    <s v="主任级以下"/>
    <s v="DF-3877"/>
    <s v="采购助理"/>
    <s v="2023/12/06"/>
    <s v="计时"/>
    <m/>
    <n v="3250"/>
    <n v="4100.3"/>
    <n v="363.68"/>
    <n v="86.8"/>
    <n v="3.8"/>
    <n v="0"/>
  </r>
  <r>
    <n v="202404"/>
    <x v="155"/>
    <s v="服务营销中心"/>
    <s v="主任级以下"/>
    <s v="DF-3883"/>
    <s v="软件服务工程师储备生"/>
    <s v="2024/01/15"/>
    <s v="计时"/>
    <m/>
    <n v="2000"/>
    <n v="5672"/>
    <n v="363.68"/>
    <n v="86.8"/>
    <n v="3.8"/>
    <n v="0"/>
  </r>
  <r>
    <n v="202404"/>
    <x v="243"/>
    <s v="服务营销中心"/>
    <s v="主任级以下"/>
    <s v="DF-3886"/>
    <s v="服务调度专员"/>
    <s v="2024/02/20"/>
    <s v="计时"/>
    <m/>
    <n v="2474"/>
    <n v="5422.1"/>
    <n v="363.68"/>
    <n v="86.8"/>
    <n v="3.8"/>
    <n v="0"/>
  </r>
  <r>
    <n v="202404"/>
    <x v="244"/>
    <s v="运营中心"/>
    <s v="主任级以下"/>
    <s v="DF-3887"/>
    <s v="装配钳工学徒"/>
    <s v="2024/02/27"/>
    <s v="计时"/>
    <m/>
    <n v="1900"/>
    <n v="3872.89"/>
    <n v="363.68"/>
    <n v="86.8"/>
    <n v="3.8"/>
    <n v="0"/>
  </r>
  <r>
    <n v="202404"/>
    <x v="245"/>
    <s v="运营中心"/>
    <s v="主任级以下"/>
    <s v="DF-3892"/>
    <s v="工艺员"/>
    <s v="2024/03/07"/>
    <s v="计时"/>
    <m/>
    <n v="2500"/>
    <n v="5763.81"/>
    <n v="363.68"/>
    <n v="86.8"/>
    <n v="3.8"/>
    <n v="0"/>
  </r>
  <r>
    <n v="202404"/>
    <x v="246"/>
    <s v="运营中心"/>
    <s v="主任级以下"/>
    <s v="DF-3893"/>
    <s v="质检员"/>
    <s v="2024/03/12"/>
    <s v="计时"/>
    <m/>
    <n v="2120"/>
    <n v="5359.05"/>
    <n v="363.68"/>
    <n v="86.8"/>
    <n v="3.8"/>
    <n v="0"/>
  </r>
  <r>
    <n v="202404"/>
    <x v="247"/>
    <s v="服务营销中心"/>
    <s v="主任级以下"/>
    <s v="DF-3895"/>
    <s v="机械服务工程师"/>
    <s v="2024/03/15"/>
    <s v="计时"/>
    <m/>
    <n v="3200"/>
    <n v="8361.4"/>
    <n v="363.68"/>
    <n v="86.8"/>
    <n v="3.8"/>
    <n v="0"/>
  </r>
  <r>
    <n v="202404"/>
    <x v="251"/>
    <s v="服务营销中心"/>
    <s v="主任级以下"/>
    <s v="DF-3904"/>
    <s v="区域销售经理（华东）"/>
    <s v="2024/04/01"/>
    <s v="计时"/>
    <s v="4月入职"/>
    <n v="3850"/>
    <n v="3863.64"/>
    <n v="0"/>
    <n v="0"/>
    <n v="0"/>
    <n v="0"/>
  </r>
  <r>
    <n v="202404"/>
    <x v="252"/>
    <s v="研发部"/>
    <s v="主任级以下"/>
    <s v="DF-3899"/>
    <s v="机械工程师储备生"/>
    <s v="2024/04/22"/>
    <s v="计时"/>
    <s v="4月入职"/>
    <n v="1900"/>
    <n v="4139.1000000000004"/>
    <n v="363.68"/>
    <n v="86.8"/>
    <n v="3.8"/>
    <n v="0"/>
  </r>
  <r>
    <n v="202404"/>
    <x v="156"/>
    <s v="服务营销中心"/>
    <s v="主任级以下"/>
    <s v="DF-2695"/>
    <s v="现场装配技师"/>
    <s v="2018/03/15"/>
    <s v="计时"/>
    <m/>
    <n v="2363"/>
    <n v="19118.7"/>
    <n v="363.68"/>
    <n v="86.8"/>
    <n v="3.8"/>
    <n v="0"/>
  </r>
  <r>
    <n v="202404"/>
    <x v="157"/>
    <s v="服务营销中心"/>
    <s v="主任级以下"/>
    <s v="DF-2755"/>
    <s v="现场装配技师"/>
    <s v="2018/05/02"/>
    <s v="计时"/>
    <m/>
    <n v="2363"/>
    <n v="7255.3"/>
    <n v="363.68"/>
    <n v="86.8"/>
    <n v="3.8"/>
    <n v="0"/>
  </r>
  <r>
    <n v="202404"/>
    <x v="158"/>
    <s v="服务营销中心"/>
    <s v="主任级以下"/>
    <s v="DF-3139"/>
    <s v="现场装配技师"/>
    <s v="2020/07/01"/>
    <s v="计时"/>
    <m/>
    <n v="2363"/>
    <n v="6882.78"/>
    <n v="363.68"/>
    <n v="86.8"/>
    <n v="3.8"/>
    <n v="0"/>
  </r>
  <r>
    <n v="202404"/>
    <x v="159"/>
    <s v="服务营销中心"/>
    <s v="主任级以下"/>
    <s v="DF-2975"/>
    <s v="现场装配技师"/>
    <s v="2019/07/15"/>
    <s v="计时"/>
    <m/>
    <n v="2363"/>
    <n v="22233.360000000001"/>
    <n v="363.68"/>
    <n v="86.8"/>
    <n v="3.8"/>
    <n v="0"/>
  </r>
  <r>
    <n v="202404"/>
    <x v="160"/>
    <s v="运营中心"/>
    <s v="主任级以下"/>
    <s v="DF-2614"/>
    <s v="仓管员"/>
    <s v="2017/11/27"/>
    <s v="计件"/>
    <m/>
    <n v="1900"/>
    <n v="6089.11"/>
    <n v="363.68"/>
    <n v="86.8"/>
    <n v="3.8"/>
    <n v="0"/>
  </r>
  <r>
    <n v="202404"/>
    <x v="161"/>
    <s v="运营中心"/>
    <s v="主任级以下"/>
    <s v="DF-0354"/>
    <s v="装配电工班长"/>
    <s v="2006/10/21"/>
    <s v="计件"/>
    <m/>
    <n v="1900"/>
    <n v="10676.82"/>
    <n v="363.68"/>
    <n v="86.8"/>
    <n v="3.8"/>
    <n v="0"/>
  </r>
  <r>
    <n v="202404"/>
    <x v="162"/>
    <s v="运营中心"/>
    <s v="主任级以下"/>
    <s v="DF-2363"/>
    <s v="装配钳工班长"/>
    <s v="2017/02/27"/>
    <s v="计件"/>
    <m/>
    <n v="1900"/>
    <n v="9689.2099999999991"/>
    <n v="363.68"/>
    <n v="86.8"/>
    <n v="3.8"/>
    <n v="0"/>
  </r>
  <r>
    <n v="202404"/>
    <x v="163"/>
    <s v="运营中心"/>
    <s v="主任级以下"/>
    <s v="DF-2451"/>
    <s v="装配电工班长"/>
    <s v="2017/06/26"/>
    <s v="计件"/>
    <m/>
    <n v="1900"/>
    <n v="8988.0300000000007"/>
    <n v="363.68"/>
    <n v="86.8"/>
    <n v="3.8"/>
    <n v="0"/>
  </r>
  <r>
    <n v="202404"/>
    <x v="164"/>
    <s v="运营中心"/>
    <s v="主任级以下"/>
    <s v="DF-2611"/>
    <s v="装配钳工"/>
    <s v="2017/11/22"/>
    <s v="计件"/>
    <m/>
    <n v="1900"/>
    <n v="8964.81"/>
    <n v="363.68"/>
    <n v="86.8"/>
    <n v="3.8"/>
    <n v="0"/>
  </r>
  <r>
    <n v="202404"/>
    <x v="165"/>
    <s v="运营中心"/>
    <s v="主任级以下"/>
    <s v="DF-2736"/>
    <s v="装配钳工"/>
    <s v="2018/04/21"/>
    <s v="计件"/>
    <m/>
    <n v="1900"/>
    <n v="7685.8"/>
    <n v="363.68"/>
    <n v="86.8"/>
    <n v="3.8"/>
    <n v="0"/>
  </r>
  <r>
    <n v="202404"/>
    <x v="166"/>
    <s v="运营中心"/>
    <s v="主任级以下"/>
    <s v="DF-2673"/>
    <s v="装配电工"/>
    <s v="2018/03/05"/>
    <s v="计件"/>
    <m/>
    <n v="1900"/>
    <n v="8679.61"/>
    <n v="363.68"/>
    <n v="86.8"/>
    <n v="3.8"/>
    <n v="0"/>
  </r>
  <r>
    <n v="202404"/>
    <x v="167"/>
    <s v="运营中心"/>
    <s v="主任级以下"/>
    <s v="DF-2756"/>
    <s v="装配钳工"/>
    <s v="2018/05/02"/>
    <s v="计件"/>
    <m/>
    <n v="1900"/>
    <n v="6965.73"/>
    <n v="363.68"/>
    <n v="86.8"/>
    <n v="3.8"/>
    <n v="0"/>
  </r>
  <r>
    <n v="202404"/>
    <x v="168"/>
    <s v="运营中心"/>
    <s v="主任级以下"/>
    <s v="DF-2786"/>
    <s v="装配钳工班长"/>
    <s v="2018/06/12"/>
    <s v="计件"/>
    <m/>
    <n v="1900"/>
    <n v="8762.2999999999993"/>
    <n v="363.68"/>
    <n v="86.8"/>
    <n v="3.8"/>
    <n v="0"/>
  </r>
  <r>
    <n v="202404"/>
    <x v="169"/>
    <s v="运营中心"/>
    <s v="主任级以下"/>
    <s v="DF-2789"/>
    <s v="装配电工"/>
    <s v="2018/06/26"/>
    <s v="计件"/>
    <m/>
    <n v="1900"/>
    <n v="7341.31"/>
    <n v="363.68"/>
    <n v="86.8"/>
    <n v="3.8"/>
    <n v="0"/>
  </r>
  <r>
    <n v="202404"/>
    <x v="170"/>
    <s v="运营中心"/>
    <s v="主任级以下"/>
    <s v="DF-2864"/>
    <s v="装配电工"/>
    <s v="2018/11/09"/>
    <s v="计件"/>
    <m/>
    <n v="1900"/>
    <n v="7121.01"/>
    <n v="363.68"/>
    <n v="86.8"/>
    <n v="3.8"/>
    <n v="0"/>
  </r>
  <r>
    <n v="202404"/>
    <x v="171"/>
    <s v="运营中心"/>
    <s v="主任级以下"/>
    <s v="DF-2907"/>
    <s v="装配电工"/>
    <s v="2019/03/06"/>
    <s v="计件"/>
    <m/>
    <n v="1900"/>
    <n v="8539.91"/>
    <n v="363.68"/>
    <n v="86.8"/>
    <n v="3.8"/>
    <n v="0"/>
  </r>
  <r>
    <n v="202404"/>
    <x v="172"/>
    <s v="运营中心"/>
    <s v="主任级以下"/>
    <s v="DF-2909"/>
    <s v="仓管员"/>
    <s v="2019/03/11"/>
    <s v="计件"/>
    <m/>
    <n v="1900"/>
    <n v="6338.58"/>
    <n v="363.68"/>
    <n v="86.8"/>
    <n v="3.8"/>
    <n v="0"/>
  </r>
  <r>
    <n v="202404"/>
    <x v="173"/>
    <s v="运营中心"/>
    <s v="主任级以下"/>
    <s v="DF-2913"/>
    <s v="装配钳工班长"/>
    <s v="2019/03/14"/>
    <s v="计件"/>
    <m/>
    <n v="1900"/>
    <n v="9316.08"/>
    <n v="363.68"/>
    <n v="86.8"/>
    <n v="3.8"/>
    <n v="0"/>
  </r>
  <r>
    <n v="202404"/>
    <x v="174"/>
    <s v="运营中心"/>
    <s v="主任级以下"/>
    <s v="DF-2940"/>
    <s v="仓管员"/>
    <s v="2019/05/14"/>
    <s v="计件"/>
    <m/>
    <n v="1900"/>
    <n v="6478.83"/>
    <n v="363.68"/>
    <n v="86.8"/>
    <n v="3.8"/>
    <n v="0"/>
  </r>
  <r>
    <n v="202404"/>
    <x v="175"/>
    <s v="运营中心"/>
    <s v="主任级以下"/>
    <s v="DF-2970"/>
    <s v="装配电工"/>
    <s v="2019/07/02"/>
    <s v="计件"/>
    <m/>
    <n v="1900"/>
    <n v="7230.8"/>
    <n v="363.68"/>
    <n v="86.8"/>
    <n v="3.8"/>
    <n v="385"/>
  </r>
  <r>
    <n v="202404"/>
    <x v="176"/>
    <s v="运营中心"/>
    <s v="主任级以下"/>
    <s v="DF-3052"/>
    <s v="装配电工"/>
    <s v="2019/11/15"/>
    <s v="计件"/>
    <m/>
    <n v="1900"/>
    <n v="7083.65"/>
    <n v="363.68"/>
    <n v="86.8"/>
    <n v="3.8"/>
    <n v="0"/>
  </r>
  <r>
    <n v="202404"/>
    <x v="177"/>
    <s v="运营中心"/>
    <s v="主任级以下"/>
    <s v="DF-3076"/>
    <s v="装配电工"/>
    <s v="2020/02/24"/>
    <s v="计件"/>
    <m/>
    <n v="1900"/>
    <n v="7577.15"/>
    <n v="363.68"/>
    <n v="86.8"/>
    <n v="3.8"/>
    <n v="0"/>
  </r>
  <r>
    <n v="202404"/>
    <x v="178"/>
    <s v="运营中心"/>
    <s v="主任级以下"/>
    <s v="DF-3126"/>
    <s v="装配钳工"/>
    <s v="2020/05/29"/>
    <s v="计件"/>
    <m/>
    <n v="1900"/>
    <n v="5426.93"/>
    <n v="363.68"/>
    <n v="86.8"/>
    <n v="3.8"/>
    <n v="0"/>
  </r>
  <r>
    <n v="202404"/>
    <x v="179"/>
    <s v="运营中心"/>
    <s v="主任级以下"/>
    <s v="DF-3130"/>
    <s v="测试技师"/>
    <s v="2020/06/12"/>
    <s v="计件"/>
    <m/>
    <n v="1900"/>
    <n v="7163.77"/>
    <n v="363.68"/>
    <n v="86.8"/>
    <n v="3.8"/>
    <n v="0"/>
  </r>
  <r>
    <n v="202404"/>
    <x v="180"/>
    <s v="运营中心"/>
    <s v="主任级以下"/>
    <s v="DF-3134"/>
    <s v="仓库班长"/>
    <s v="2020/06/28"/>
    <s v="计件"/>
    <m/>
    <n v="1900"/>
    <n v="7890.37"/>
    <n v="363.68"/>
    <n v="86.8"/>
    <n v="3.8"/>
    <n v="0"/>
  </r>
  <r>
    <n v="202404"/>
    <x v="181"/>
    <s v="运营中心"/>
    <s v="主任级以下"/>
    <s v="DF-3140"/>
    <s v="测试技师"/>
    <s v="2020/07/01"/>
    <s v="计件"/>
    <m/>
    <n v="1900"/>
    <n v="6330.22"/>
    <n v="363.68"/>
    <n v="86.8"/>
    <n v="3.8"/>
    <n v="100"/>
  </r>
  <r>
    <n v="202404"/>
    <x v="182"/>
    <s v="运营中心"/>
    <s v="主任级以下"/>
    <s v="DF-3171"/>
    <s v="装配钳工"/>
    <s v="2020/08/31"/>
    <s v="计件"/>
    <m/>
    <n v="1900"/>
    <n v="5956.16"/>
    <n v="363.68"/>
    <n v="86.8"/>
    <n v="3.8"/>
    <n v="0"/>
  </r>
  <r>
    <n v="202404"/>
    <x v="183"/>
    <s v="运营中心"/>
    <s v="主任级以下"/>
    <s v="DF-3166"/>
    <s v="装配钳工"/>
    <s v="2020/08/13"/>
    <s v="计件"/>
    <m/>
    <n v="1900"/>
    <n v="6208.2"/>
    <n v="363.68"/>
    <n v="86.8"/>
    <n v="3.8"/>
    <n v="0"/>
  </r>
  <r>
    <n v="202404"/>
    <x v="184"/>
    <s v="运营中心"/>
    <s v="主任级以下"/>
    <s v="DF-3180"/>
    <s v="装配钳工"/>
    <s v="2020/09/21"/>
    <s v="计件"/>
    <m/>
    <n v="1900"/>
    <n v="8055.83"/>
    <n v="363.68"/>
    <n v="86.8"/>
    <n v="3.8"/>
    <n v="0"/>
  </r>
  <r>
    <n v="202404"/>
    <x v="185"/>
    <s v="运营中心"/>
    <s v="主任级以下"/>
    <s v="DF-3177"/>
    <s v="装配钳工"/>
    <s v="2020/09/14"/>
    <s v="计件"/>
    <m/>
    <n v="1900"/>
    <n v="7800.62"/>
    <n v="363.68"/>
    <n v="86.8"/>
    <n v="3.8"/>
    <n v="0"/>
  </r>
  <r>
    <n v="202404"/>
    <x v="186"/>
    <s v="运营中心"/>
    <s v="主任级以下"/>
    <s v="DF-3191"/>
    <s v="装配钳工班长"/>
    <s v="2020/10/16"/>
    <s v="计件"/>
    <m/>
    <n v="1900"/>
    <n v="9454.8799999999992"/>
    <n v="363.68"/>
    <n v="86.8"/>
    <n v="3.8"/>
    <n v="0"/>
  </r>
  <r>
    <n v="202404"/>
    <x v="187"/>
    <s v="运营中心"/>
    <s v="主任级以下"/>
    <s v="DF-2100"/>
    <s v="测试班长"/>
    <s v="2015/06/25"/>
    <s v="计件"/>
    <m/>
    <n v="1900"/>
    <n v="9747.5"/>
    <n v="363.68"/>
    <n v="86.8"/>
    <n v="3.8"/>
    <n v="0"/>
  </r>
  <r>
    <n v="202404"/>
    <x v="188"/>
    <s v="运营中心"/>
    <s v="主任级以下"/>
    <s v="DF-2441"/>
    <s v="测试技师"/>
    <s v="2017/06/20"/>
    <s v="计件"/>
    <m/>
    <n v="1900"/>
    <n v="6987.87"/>
    <n v="363.68"/>
    <n v="86.8"/>
    <n v="3.8"/>
    <n v="95"/>
  </r>
  <r>
    <n v="202404"/>
    <x v="189"/>
    <s v="运营中心"/>
    <s v="主任级以下"/>
    <s v="DF-2910"/>
    <s v="测试技师"/>
    <s v="2019/03/11"/>
    <s v="计件"/>
    <m/>
    <n v="1900"/>
    <n v="6966.17"/>
    <n v="363.68"/>
    <n v="86.8"/>
    <n v="3.8"/>
    <n v="0"/>
  </r>
  <r>
    <n v="202404"/>
    <x v="190"/>
    <s v="运营中心"/>
    <s v="主任级以下"/>
    <s v="DF-3232"/>
    <s v="装配钳工"/>
    <s v="2020/12/24"/>
    <s v="计件"/>
    <m/>
    <n v="1900"/>
    <n v="6704.05"/>
    <n v="363.68"/>
    <n v="86.8"/>
    <n v="3.8"/>
    <n v="0"/>
  </r>
  <r>
    <n v="202404"/>
    <x v="191"/>
    <s v="运营中心"/>
    <s v="主任级以下"/>
    <s v="DF-3245"/>
    <s v="仓管员"/>
    <s v="2021/01/12"/>
    <s v="计件"/>
    <m/>
    <n v="1900"/>
    <n v="6151.66"/>
    <n v="363.68"/>
    <n v="86.8"/>
    <n v="3.8"/>
    <n v="0"/>
  </r>
  <r>
    <n v="202404"/>
    <x v="192"/>
    <s v="运营中心"/>
    <s v="主任级以下"/>
    <s v="DF-3252"/>
    <s v="仓管员"/>
    <s v="2021/01/25"/>
    <s v="计件"/>
    <m/>
    <n v="1900"/>
    <n v="5667.79"/>
    <n v="363.68"/>
    <n v="86.8"/>
    <n v="3.8"/>
    <n v="0"/>
  </r>
  <r>
    <n v="202404"/>
    <x v="193"/>
    <s v="运营中心"/>
    <s v="主任级以下"/>
    <s v="DF-3287"/>
    <s v="仓管员"/>
    <s v="2021/03/15"/>
    <s v="计件"/>
    <m/>
    <n v="1900"/>
    <n v="7330.59"/>
    <n v="363.68"/>
    <n v="86.8"/>
    <n v="3.8"/>
    <n v="0"/>
  </r>
  <r>
    <n v="202404"/>
    <x v="194"/>
    <s v="运营中心"/>
    <s v="主任级以下"/>
    <s v="DF-3274"/>
    <s v="仓管员"/>
    <s v="2021/03/08"/>
    <s v="计件"/>
    <m/>
    <n v="1900"/>
    <n v="5973.74"/>
    <n v="363.68"/>
    <n v="86.8"/>
    <n v="3.8"/>
    <n v="0"/>
  </r>
  <r>
    <n v="202404"/>
    <x v="195"/>
    <s v="运营中心"/>
    <s v="主任级以下"/>
    <s v="DF-3273"/>
    <s v="装配电工"/>
    <s v="2021/03/05"/>
    <s v="计件"/>
    <m/>
    <n v="1900"/>
    <n v="6797.62"/>
    <n v="363.68"/>
    <n v="86.8"/>
    <n v="3.8"/>
    <n v="0"/>
  </r>
  <r>
    <n v="202404"/>
    <x v="196"/>
    <s v="运营中心"/>
    <s v="主任级以下"/>
    <s v="DF-3272"/>
    <s v="装配电工"/>
    <s v="2021/03/04"/>
    <s v="计件"/>
    <m/>
    <n v="1900"/>
    <n v="7112.1"/>
    <n v="363.68"/>
    <n v="86.8"/>
    <n v="3.8"/>
    <n v="0"/>
  </r>
  <r>
    <n v="202404"/>
    <x v="197"/>
    <s v="运营中心"/>
    <s v="主任级以下"/>
    <s v="DF-3349"/>
    <s v="仓管员"/>
    <s v="2021/05/24"/>
    <s v="计件"/>
    <m/>
    <n v="1900"/>
    <n v="5948.31"/>
    <n v="363.68"/>
    <n v="86.8"/>
    <n v="3.8"/>
    <n v="0"/>
  </r>
  <r>
    <n v="202404"/>
    <x v="198"/>
    <s v="运营中心"/>
    <s v="主任级以下"/>
    <s v="DF-3432"/>
    <s v="装配钳工"/>
    <s v="2021/07/17"/>
    <s v="计件"/>
    <m/>
    <n v="1900"/>
    <n v="4871.66"/>
    <n v="363.68"/>
    <n v="86.8"/>
    <n v="3.8"/>
    <n v="0"/>
  </r>
  <r>
    <n v="202404"/>
    <x v="199"/>
    <s v="运营中心"/>
    <s v="主任级以下"/>
    <s v="DF-3398"/>
    <s v="装配钳工"/>
    <s v="2021/07/02"/>
    <s v="计件"/>
    <m/>
    <n v="1900"/>
    <n v="6630.94"/>
    <n v="363.68"/>
    <n v="86.8"/>
    <n v="3.8"/>
    <n v="0"/>
  </r>
  <r>
    <n v="202404"/>
    <x v="200"/>
    <s v="运营中心"/>
    <s v="主任级以下"/>
    <s v="DF-3397"/>
    <s v="装配钳工"/>
    <s v="2021/07/01"/>
    <s v="计件"/>
    <m/>
    <n v="1900"/>
    <n v="7129.29"/>
    <n v="363.68"/>
    <n v="86.8"/>
    <n v="3.8"/>
    <n v="0"/>
  </r>
  <r>
    <n v="202404"/>
    <x v="201"/>
    <s v="运营中心"/>
    <s v="主任级以下"/>
    <s v="DF-3396"/>
    <s v="装配钳工"/>
    <s v="2021/07/01"/>
    <s v="计件"/>
    <m/>
    <n v="1900"/>
    <n v="6189.04"/>
    <n v="363.68"/>
    <n v="86.8"/>
    <n v="3.8"/>
    <n v="0"/>
  </r>
  <r>
    <n v="202404"/>
    <x v="202"/>
    <s v="运营中心"/>
    <s v="主任级以下"/>
    <s v="DF-3439"/>
    <s v="装配电工"/>
    <s v="2021/07/29"/>
    <s v="计件"/>
    <m/>
    <n v="1900"/>
    <n v="7394.95"/>
    <n v="363.68"/>
    <n v="86.8"/>
    <n v="3.8"/>
    <n v="0"/>
  </r>
  <r>
    <n v="202404"/>
    <x v="203"/>
    <s v="运营中心"/>
    <s v="主任级以下"/>
    <s v="DF-3499"/>
    <s v="装配钳工"/>
    <s v="2021/09/13"/>
    <s v="计件"/>
    <m/>
    <n v="1900"/>
    <n v="6013.31"/>
    <n v="363.68"/>
    <n v="86.8"/>
    <n v="3.8"/>
    <n v="0"/>
  </r>
  <r>
    <n v="202404"/>
    <x v="204"/>
    <s v="运营中心"/>
    <s v="主任级以下"/>
    <s v="DF-3511"/>
    <s v="装配钳工"/>
    <s v="2021/09/24"/>
    <s v="计件"/>
    <m/>
    <n v="1900"/>
    <n v="5270.34"/>
    <n v="363.68"/>
    <n v="86.8"/>
    <n v="3.8"/>
    <n v="0"/>
  </r>
  <r>
    <n v="202404"/>
    <x v="205"/>
    <s v="运营中心"/>
    <s v="主任级以下"/>
    <s v="DF-3521"/>
    <s v="装配钳工"/>
    <s v="2021/09/30"/>
    <s v="计件"/>
    <m/>
    <n v="1900"/>
    <n v="5932.91"/>
    <n v="363.68"/>
    <n v="86.8"/>
    <n v="3.8"/>
    <n v="0"/>
  </r>
  <r>
    <n v="202404"/>
    <x v="206"/>
    <s v="运营中心"/>
    <s v="主任级以下"/>
    <s v="DF-3522"/>
    <s v="装配钳工"/>
    <s v="2021/09/30"/>
    <s v="计件"/>
    <m/>
    <n v="1900"/>
    <n v="5653.23"/>
    <n v="363.68"/>
    <n v="86.8"/>
    <n v="3.8"/>
    <n v="0"/>
  </r>
  <r>
    <n v="202404"/>
    <x v="207"/>
    <s v="运营中心"/>
    <s v="主任级以下"/>
    <s v="DF-3553"/>
    <s v="装配钳工"/>
    <s v="2021/10/27"/>
    <s v="计件"/>
    <m/>
    <n v="1900"/>
    <n v="5362.31"/>
    <n v="363.68"/>
    <n v="86.8"/>
    <n v="3.8"/>
    <n v="0"/>
  </r>
  <r>
    <n v="202404"/>
    <x v="208"/>
    <s v="运营中心"/>
    <s v="主任级以下"/>
    <s v="DF-3529"/>
    <s v="装配钳工"/>
    <s v="2021/10/12"/>
    <s v="计件"/>
    <m/>
    <n v="1900"/>
    <n v="5344.13"/>
    <n v="363.68"/>
    <n v="86.8"/>
    <n v="3.8"/>
    <n v="0"/>
  </r>
  <r>
    <n v="202404"/>
    <x v="209"/>
    <s v="运营中心"/>
    <s v="主任级以下"/>
    <s v="DF-3534"/>
    <s v="装配钳工"/>
    <s v="2021/10/12"/>
    <s v="计件"/>
    <m/>
    <n v="1900"/>
    <n v="6448.05"/>
    <n v="363.68"/>
    <n v="86.8"/>
    <n v="3.8"/>
    <n v="0"/>
  </r>
  <r>
    <n v="202404"/>
    <x v="210"/>
    <s v="运营中心"/>
    <s v="主任级以下"/>
    <s v="DF-3394"/>
    <s v="装配电工"/>
    <s v="2021/06/30"/>
    <s v="计件"/>
    <m/>
    <n v="1900"/>
    <n v="6304.57"/>
    <n v="363.68"/>
    <n v="86.8"/>
    <n v="3.8"/>
    <n v="0"/>
  </r>
  <r>
    <n v="202404"/>
    <x v="211"/>
    <s v="运营中心"/>
    <s v="主任级以下"/>
    <s v="DF-3393"/>
    <s v="装配电工"/>
    <s v="2021/06/29"/>
    <s v="计件"/>
    <m/>
    <n v="1900"/>
    <n v="6424.26"/>
    <n v="363.68"/>
    <n v="86.8"/>
    <n v="3.8"/>
    <n v="0"/>
  </r>
  <r>
    <n v="202404"/>
    <x v="212"/>
    <s v="运营中心"/>
    <s v="主任级以下"/>
    <s v="DF-3361"/>
    <s v="装配电工"/>
    <s v="2021/06/03"/>
    <s v="计件"/>
    <m/>
    <n v="1900"/>
    <n v="6741.96"/>
    <n v="363.68"/>
    <n v="86.8"/>
    <n v="3.8"/>
    <n v="0"/>
  </r>
  <r>
    <n v="202404"/>
    <x v="213"/>
    <s v="运营中心"/>
    <s v="主任级以下"/>
    <s v="DF-3443"/>
    <s v="装配电工"/>
    <s v="2021/07/30"/>
    <s v="计件"/>
    <m/>
    <n v="1900"/>
    <n v="6380.15"/>
    <n v="363.68"/>
    <n v="86.8"/>
    <n v="3.8"/>
    <n v="0"/>
  </r>
  <r>
    <n v="202404"/>
    <x v="214"/>
    <s v="运营中心"/>
    <s v="主任级以下"/>
    <s v="DF-3421"/>
    <s v="装配钳工"/>
    <s v="2021/07/15"/>
    <s v="计时"/>
    <m/>
    <n v="1900"/>
    <n v="4855.41"/>
    <n v="363.68"/>
    <n v="86.8"/>
    <n v="3.8"/>
    <n v="0"/>
  </r>
  <r>
    <n v="202404"/>
    <x v="215"/>
    <s v="运营中心"/>
    <s v="主任级以下"/>
    <s v="DF-3420"/>
    <s v="装配钳工"/>
    <s v="2021/07/15"/>
    <s v="计时"/>
    <m/>
    <n v="1900"/>
    <n v="5170.5"/>
    <n v="363.68"/>
    <n v="86.8"/>
    <n v="3.8"/>
    <n v="0"/>
  </r>
  <r>
    <n v="202404"/>
    <x v="216"/>
    <s v="运营中心"/>
    <s v="主任级以下"/>
    <s v="DF-3489"/>
    <s v="装配钳工"/>
    <s v="2021/09/03"/>
    <s v="计时"/>
    <m/>
    <n v="1900"/>
    <n v="4860.87"/>
    <n v="363.68"/>
    <n v="86.8"/>
    <n v="3.8"/>
    <n v="0"/>
  </r>
  <r>
    <n v="202404"/>
    <x v="217"/>
    <s v="运营中心"/>
    <s v="主任级以下"/>
    <s v="DF-3637"/>
    <s v="装配钳工"/>
    <d v="2022-08-15T00:00:00"/>
    <s v="计件"/>
    <m/>
    <n v="1900"/>
    <n v="5524.26"/>
    <n v="363.68"/>
    <n v="86.8"/>
    <n v="3.8"/>
    <n v="0"/>
  </r>
  <r>
    <n v="202404"/>
    <x v="218"/>
    <s v="运营中心"/>
    <s v="主任级以下"/>
    <s v="DF-3630"/>
    <s v="装配钳工"/>
    <d v="2022-08-05T00:00:00"/>
    <s v="计件"/>
    <m/>
    <n v="1900"/>
    <n v="5417.04"/>
    <n v="363.68"/>
    <n v="86.8"/>
    <n v="3.8"/>
    <n v="0"/>
  </r>
  <r>
    <n v="202404"/>
    <x v="219"/>
    <s v="运营中心"/>
    <s v="主任级以下"/>
    <s v="DF-3644"/>
    <s v="仓库包装操作工"/>
    <d v="2022-08-30T00:00:00"/>
    <s v="计件"/>
    <m/>
    <n v="1900"/>
    <n v="5559.04"/>
    <n v="363.68"/>
    <n v="86.8"/>
    <n v="3.8"/>
    <n v="0"/>
  </r>
  <r>
    <n v="202404"/>
    <x v="220"/>
    <s v="运营中心"/>
    <s v="主任级以下"/>
    <s v="DF-3659"/>
    <s v="装配钳工"/>
    <s v="2022/09/19"/>
    <s v="计件"/>
    <m/>
    <n v="1900"/>
    <n v="5091.1899999999996"/>
    <n v="363.68"/>
    <n v="86.8"/>
    <n v="3.8"/>
    <n v="0"/>
  </r>
  <r>
    <n v="202404"/>
    <x v="221"/>
    <s v="运营中心"/>
    <s v="主任级以下"/>
    <s v="DF-3648"/>
    <s v="仓库包装操作工"/>
    <s v="2022/09/05"/>
    <s v="计件"/>
    <m/>
    <n v="1900"/>
    <n v="5325.29"/>
    <n v="363.68"/>
    <n v="86.8"/>
    <n v="3.8"/>
    <n v="0"/>
  </r>
  <r>
    <n v="202404"/>
    <x v="222"/>
    <s v="运营中心"/>
    <s v="主任级以下"/>
    <s v="DF-3449"/>
    <s v="电气装配储备生"/>
    <s v="2021/08/03"/>
    <s v="计件"/>
    <m/>
    <n v="1900"/>
    <n v="5970.03"/>
    <n v="363.68"/>
    <n v="86.8"/>
    <n v="3.8"/>
    <n v="0"/>
  </r>
  <r>
    <n v="202404"/>
    <x v="223"/>
    <s v="运营中心"/>
    <s v="主任级以下"/>
    <s v="DF-3677"/>
    <s v="仓库包装操作工"/>
    <s v="2022/10/27"/>
    <s v="计件"/>
    <m/>
    <n v="1900"/>
    <n v="5376.07"/>
    <n v="363.68"/>
    <n v="86.8"/>
    <n v="3.8"/>
    <n v="0"/>
  </r>
  <r>
    <n v="202404"/>
    <x v="224"/>
    <s v="运营中心"/>
    <s v="主任级以下"/>
    <s v="DF-3676"/>
    <s v="装配钳工"/>
    <s v="2022/10/26"/>
    <s v="计件"/>
    <m/>
    <n v="1900"/>
    <n v="5391.45"/>
    <n v="363.68"/>
    <n v="86.8"/>
    <n v="3.8"/>
    <n v="0"/>
  </r>
  <r>
    <n v="202404"/>
    <x v="225"/>
    <s v="运营中心"/>
    <s v="主任级以下"/>
    <s v="DF-3667"/>
    <s v="装配钳工"/>
    <s v="2022/10/09"/>
    <s v="计件"/>
    <m/>
    <n v="1900"/>
    <n v="5173.6899999999996"/>
    <n v="363.68"/>
    <n v="86.8"/>
    <n v="3.8"/>
    <n v="0"/>
  </r>
  <r>
    <n v="202404"/>
    <x v="226"/>
    <s v="运营中心"/>
    <s v="主任级以下"/>
    <s v="DF-3352"/>
    <s v="装配钳工"/>
    <s v="2021/05/26"/>
    <s v="计件"/>
    <m/>
    <n v="1900"/>
    <n v="6009"/>
    <n v="363.68"/>
    <n v="86.8"/>
    <n v="3.8"/>
    <n v="0"/>
  </r>
  <r>
    <n v="202404"/>
    <x v="227"/>
    <s v="运营中心"/>
    <s v="主任级以下"/>
    <s v="DF-3705"/>
    <s v="装配钳工"/>
    <s v="2023/02/21"/>
    <s v="计件"/>
    <m/>
    <n v="1900"/>
    <n v="5939.75"/>
    <n v="363.68"/>
    <n v="86.8"/>
    <n v="3.8"/>
    <n v="0"/>
  </r>
  <r>
    <n v="202404"/>
    <x v="228"/>
    <s v="运营中心"/>
    <s v="主任级以下"/>
    <s v="DF-3707"/>
    <s v="装配钳工"/>
    <s v="2023/02/21"/>
    <s v="计件"/>
    <m/>
    <n v="1900"/>
    <n v="1553.91"/>
    <n v="363.68"/>
    <n v="86.8"/>
    <n v="3.8"/>
    <n v="0"/>
  </r>
  <r>
    <n v="202404"/>
    <x v="229"/>
    <s v="运营中心"/>
    <s v="主任级以下"/>
    <s v="DF-3701"/>
    <s v="装配钳工"/>
    <s v="2023/02/09"/>
    <s v="计件"/>
    <m/>
    <n v="1900"/>
    <n v="5205.47"/>
    <n v="363.68"/>
    <n v="86.8"/>
    <n v="3.8"/>
    <n v="0"/>
  </r>
  <r>
    <n v="202404"/>
    <x v="230"/>
    <s v="运营中心"/>
    <s v="主任级以下"/>
    <s v="DF-3776"/>
    <s v="装配电工"/>
    <s v="2023/03/20"/>
    <s v="计件"/>
    <m/>
    <n v="1900"/>
    <n v="6369.33"/>
    <n v="363.68"/>
    <n v="86.8"/>
    <n v="3.8"/>
    <n v="0"/>
  </r>
  <r>
    <n v="202404"/>
    <x v="231"/>
    <s v="运营中心"/>
    <s v="主任级以下"/>
    <s v="DF-3765"/>
    <s v="装配钳工"/>
    <s v="2023/03/17"/>
    <s v="计件"/>
    <m/>
    <n v="1900"/>
    <n v="5617.2"/>
    <n v="363.68"/>
    <n v="86.8"/>
    <n v="3.8"/>
    <n v="0"/>
  </r>
  <r>
    <n v="202404"/>
    <x v="232"/>
    <s v="运营中心"/>
    <s v="主任级以下"/>
    <s v="DF-3763"/>
    <s v="装配电工"/>
    <s v="2023/03/14"/>
    <s v="计件"/>
    <m/>
    <n v="1900"/>
    <n v="6488.18"/>
    <n v="363.68"/>
    <n v="86.8"/>
    <n v="3.8"/>
    <n v="0"/>
  </r>
  <r>
    <n v="202404"/>
    <x v="233"/>
    <s v="运营中心"/>
    <s v="主任级以下"/>
    <s v="DF-3700"/>
    <s v="装配电工"/>
    <s v="2023/02/09"/>
    <s v="计件"/>
    <m/>
    <n v="1900"/>
    <n v="5972.14"/>
    <n v="363.68"/>
    <n v="86.8"/>
    <n v="3.8"/>
    <n v="0"/>
  </r>
  <r>
    <n v="202404"/>
    <x v="234"/>
    <s v="运营中心"/>
    <s v="主任级以下"/>
    <s v="DF-3833"/>
    <s v="装配电工"/>
    <s v="2023/08/10"/>
    <s v="计件"/>
    <m/>
    <n v="1900"/>
    <n v="6128.17"/>
    <n v="363.68"/>
    <n v="86.8"/>
    <n v="3.8"/>
    <n v="0"/>
  </r>
  <r>
    <n v="202404"/>
    <x v="235"/>
    <s v="运营中心"/>
    <s v="主任级以下"/>
    <s v="DF-3841"/>
    <s v="仓管员"/>
    <s v="2023/08/21"/>
    <s v="计件"/>
    <m/>
    <n v="1900"/>
    <n v="5603.14"/>
    <n v="363.68"/>
    <n v="86.8"/>
    <n v="3.8"/>
    <n v="0"/>
  </r>
  <r>
    <n v="202404"/>
    <x v="236"/>
    <s v="运营中心"/>
    <s v="主任级以下"/>
    <s v="DF-3842"/>
    <s v="仓管员"/>
    <s v="2023/08/23"/>
    <s v="计件"/>
    <m/>
    <n v="1900"/>
    <n v="5902.83"/>
    <n v="363.68"/>
    <n v="86.8"/>
    <n v="3.8"/>
    <n v="0"/>
  </r>
  <r>
    <n v="202404"/>
    <x v="237"/>
    <s v="运营中心"/>
    <s v="主任级以下"/>
    <s v="DF-3844"/>
    <s v="装配钳工"/>
    <s v="2023/08/28"/>
    <s v="计件"/>
    <m/>
    <n v="1900"/>
    <n v="5017.34"/>
    <n v="363.68"/>
    <n v="86.8"/>
    <n v="3.8"/>
    <n v="0"/>
  </r>
  <r>
    <n v="202404"/>
    <x v="238"/>
    <s v="运营中心"/>
    <s v="主任级以下"/>
    <s v="DF-3848"/>
    <s v="装配钳工"/>
    <s v="2023/09/04"/>
    <s v="计件"/>
    <m/>
    <n v="1900"/>
    <n v="4783.43"/>
    <n v="363.68"/>
    <n v="86.8"/>
    <n v="3.8"/>
    <n v="0"/>
  </r>
  <r>
    <n v="202404"/>
    <x v="239"/>
    <s v="运营中心"/>
    <s v="主任级以下"/>
    <s v="DF-3866"/>
    <s v="装配钳工"/>
    <s v="2023/11/09"/>
    <s v="计件"/>
    <m/>
    <n v="1900"/>
    <n v="5380.24"/>
    <n v="363.68"/>
    <n v="86.8"/>
    <n v="3.8"/>
    <n v="0"/>
  </r>
  <r>
    <n v="202404"/>
    <x v="240"/>
    <s v="运营中心"/>
    <s v="主任级以下"/>
    <s v="DF-3867"/>
    <s v="装配电工"/>
    <s v="2023/11/09"/>
    <s v="计件"/>
    <s v="2024/4/11离职"/>
    <n v="1900"/>
    <n v="1788.55"/>
    <n v="363.68"/>
    <n v="86.8"/>
    <n v="3.8"/>
    <n v="0"/>
  </r>
  <r>
    <n v="202404"/>
    <x v="241"/>
    <s v="运营中心"/>
    <s v="主任级以下"/>
    <s v="DF-3868"/>
    <s v="测试技师"/>
    <s v="2023/11/10"/>
    <s v="计件"/>
    <s v="2024/4/28离职"/>
    <n v="1900"/>
    <n v="4892.95"/>
    <n v="363.68"/>
    <n v="86.8"/>
    <n v="3.8"/>
    <n v="0"/>
  </r>
  <r>
    <n v="202404"/>
    <x v="242"/>
    <s v="运营中心"/>
    <s v="主任级以下"/>
    <s v="DF-3872"/>
    <s v="仓管员"/>
    <s v="2023/11/20"/>
    <s v="计件"/>
    <m/>
    <n v="1900"/>
    <n v="5878.13"/>
    <n v="363.68"/>
    <n v="86.8"/>
    <n v="3.8"/>
    <n v="0"/>
  </r>
  <r>
    <n v="202404"/>
    <x v="133"/>
    <s v="运营中心"/>
    <s v="主任级以下"/>
    <s v="DF-3827"/>
    <s v="装配电工"/>
    <s v="2023/07/31"/>
    <s v="计件"/>
    <m/>
    <n v="1900"/>
    <n v="5191.5600000000004"/>
    <n v="363.68"/>
    <n v="86.8"/>
    <n v="3.8"/>
    <n v="0"/>
  </r>
  <r>
    <n v="202404"/>
    <x v="248"/>
    <s v="运营中心"/>
    <s v="主任级以下"/>
    <s v="DF-3888"/>
    <s v="装配钳工"/>
    <s v="2024/03/04"/>
    <s v="计件"/>
    <m/>
    <n v="1900"/>
    <n v="5017.41"/>
    <n v="363.68"/>
    <n v="86.8"/>
    <n v="3.8"/>
    <n v="0"/>
  </r>
  <r>
    <n v="202404"/>
    <x v="249"/>
    <s v="运营中心"/>
    <s v="主任级以下"/>
    <s v="DF-3890"/>
    <s v="装配钳工"/>
    <s v="2024/03/06"/>
    <s v="计件"/>
    <m/>
    <n v="1900"/>
    <n v="5147.34"/>
    <n v="363.68"/>
    <n v="86.8"/>
    <n v="3.8"/>
    <n v="0"/>
  </r>
  <r>
    <n v="202404"/>
    <x v="250"/>
    <s v="运营中心"/>
    <s v="主任级以下"/>
    <s v="DF-3891"/>
    <s v="装配钳工"/>
    <s v="2024/03/06"/>
    <s v="计件"/>
    <m/>
    <n v="1900"/>
    <n v="4619.99"/>
    <n v="363.68"/>
    <n v="86.8"/>
    <n v="3.8"/>
    <n v="0"/>
  </r>
  <r>
    <n v="202405"/>
    <x v="0"/>
    <s v="销售部"/>
    <s v="部长级及以上"/>
    <s v="DF-2389"/>
    <s v="区域销售总监"/>
    <s v="2017/04/01"/>
    <s v="计时"/>
    <m/>
    <n v="43674.5"/>
    <n v="49574.5"/>
    <n v="363.68"/>
    <n v="86.8"/>
    <n v="3.8"/>
    <n v="0"/>
  </r>
  <r>
    <n v="202405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5"/>
    <x v="2"/>
    <s v="研发部"/>
    <s v="主任级"/>
    <s v="DF-0793"/>
    <s v="电气主管"/>
    <s v="2010/07/08"/>
    <s v="计时"/>
    <m/>
    <n v="5544"/>
    <n v="25790"/>
    <n v="363.68"/>
    <n v="86.8"/>
    <n v="3.8"/>
    <n v="95"/>
  </r>
  <r>
    <n v="202405"/>
    <x v="3"/>
    <s v="研发部"/>
    <s v="主任级"/>
    <s v="DF-0148"/>
    <s v="机械研发主管"/>
    <s v="2005/09/09"/>
    <s v="计时"/>
    <m/>
    <n v="5544"/>
    <n v="25347.9"/>
    <n v="363.68"/>
    <n v="86.8"/>
    <n v="3.8"/>
    <n v="125"/>
  </r>
  <r>
    <n v="202405"/>
    <x v="4"/>
    <s v="销售部"/>
    <s v="主任级以下"/>
    <s v="DF-2191"/>
    <s v="市场运营主管"/>
    <s v="2016/04/14"/>
    <s v="计时"/>
    <m/>
    <n v="3200"/>
    <n v="21925.23"/>
    <n v="363.68"/>
    <n v="86.8"/>
    <n v="3.8"/>
    <n v="95"/>
  </r>
  <r>
    <n v="202405"/>
    <x v="5"/>
    <s v="人力资源部"/>
    <s v="主任级以下"/>
    <s v="DF-2649"/>
    <s v="清洁工"/>
    <s v="2018/02/01"/>
    <s v="计时"/>
    <m/>
    <n v="1900"/>
    <n v="4384.22"/>
    <n v="0"/>
    <n v="0"/>
    <n v="0"/>
    <n v="0"/>
  </r>
  <r>
    <n v="202405"/>
    <x v="6"/>
    <s v="人力资源部"/>
    <s v="主任级以下"/>
    <s v="DF-2697"/>
    <s v="商务司机"/>
    <s v="2018/03/19"/>
    <s v="计时"/>
    <m/>
    <n v="1900"/>
    <n v="5333.3"/>
    <n v="363.68"/>
    <n v="86.8"/>
    <n v="3.8"/>
    <n v="0"/>
  </r>
  <r>
    <n v="202405"/>
    <x v="7"/>
    <s v="研发部"/>
    <s v="主任级以下"/>
    <s v="DF-2077"/>
    <s v="电气硬件工程师"/>
    <s v="2015/04/25"/>
    <s v="计时"/>
    <m/>
    <n v="5746"/>
    <n v="26103.86"/>
    <n v="363.68"/>
    <n v="86.8"/>
    <n v="3.8"/>
    <n v="1250"/>
  </r>
  <r>
    <n v="202405"/>
    <x v="8"/>
    <s v="研发部"/>
    <s v="主任级以下"/>
    <s v="DF-2701"/>
    <s v="高级文控专员"/>
    <s v="2018/03/21"/>
    <s v="计时"/>
    <m/>
    <n v="2440"/>
    <n v="13139.7"/>
    <n v="363.68"/>
    <n v="86.8"/>
    <n v="3.8"/>
    <n v="95"/>
  </r>
  <r>
    <n v="202405"/>
    <x v="9"/>
    <s v="研发部"/>
    <s v="主任级以下"/>
    <s v="DF-0755"/>
    <s v="研发经理"/>
    <s v="2010/06/21"/>
    <s v="计时"/>
    <m/>
    <n v="5389"/>
    <n v="25414"/>
    <n v="363.68"/>
    <n v="86.8"/>
    <n v="3.8"/>
    <n v="500"/>
  </r>
  <r>
    <n v="202405"/>
    <x v="10"/>
    <s v="研发部"/>
    <s v="主任级以下"/>
    <s v="DF-0536"/>
    <s v="机械研发工程师"/>
    <s v="2009/10/10"/>
    <s v="计时"/>
    <m/>
    <n v="2671"/>
    <n v="12957.2"/>
    <n v="363.68"/>
    <n v="86.8"/>
    <n v="3.8"/>
    <n v="500"/>
  </r>
  <r>
    <n v="202405"/>
    <x v="11"/>
    <s v="研发部"/>
    <s v="主任级以下"/>
    <s v="DF-1996"/>
    <s v="机械研发工程师"/>
    <s v="2015/01/10"/>
    <s v="计时"/>
    <m/>
    <n v="5746"/>
    <n v="26131.13"/>
    <n v="363.68"/>
    <n v="86.8"/>
    <n v="3.8"/>
    <n v="1250"/>
  </r>
  <r>
    <n v="202405"/>
    <x v="12"/>
    <s v="研发部"/>
    <s v="主任级以下"/>
    <s v="DF-2008"/>
    <s v="Syncro软件工程师"/>
    <s v="2015/03/02"/>
    <s v="计时"/>
    <m/>
    <n v="5544"/>
    <n v="27838.9"/>
    <n v="363.68"/>
    <n v="86.8"/>
    <n v="3.8"/>
    <n v="500"/>
  </r>
  <r>
    <n v="202405"/>
    <x v="13"/>
    <s v="服务营销中心"/>
    <s v="主任级以下"/>
    <s v="DF-2342"/>
    <s v="机械服务安装工程师"/>
    <d v="2017-01-03T00:00:00"/>
    <s v="计时"/>
    <m/>
    <n v="3263"/>
    <n v="8500.82"/>
    <n v="363.68"/>
    <n v="86.8"/>
    <n v="3.8"/>
    <n v="0"/>
  </r>
  <r>
    <n v="202405"/>
    <x v="14"/>
    <s v="运营中心"/>
    <s v="主任级以下"/>
    <s v="DF-0073"/>
    <s v="质检组长"/>
    <s v="2007/10/11"/>
    <s v="计时"/>
    <m/>
    <n v="2132"/>
    <n v="8848.91"/>
    <n v="0"/>
    <n v="0"/>
    <n v="0"/>
    <n v="0"/>
  </r>
  <r>
    <n v="202405"/>
    <x v="15"/>
    <s v="销售部"/>
    <s v="主任级以下"/>
    <s v="DF-1943"/>
    <s v="区域销售总监"/>
    <s v="2014/10/13"/>
    <s v="计时"/>
    <m/>
    <n v="5500"/>
    <n v="27729.98"/>
    <n v="363.68"/>
    <n v="86.8"/>
    <n v="3.8"/>
    <n v="3000"/>
  </r>
  <r>
    <n v="202405"/>
    <x v="16"/>
    <s v="运营中心"/>
    <s v="主任级"/>
    <s v="DF-2061"/>
    <s v="生产经理"/>
    <s v="2015/04/02"/>
    <s v="计时"/>
    <m/>
    <n v="6070"/>
    <n v="2988.5"/>
    <n v="363.68"/>
    <n v="86.8"/>
    <n v="3.8"/>
    <n v="1500"/>
  </r>
  <r>
    <n v="202405"/>
    <x v="17"/>
    <s v="服务营销中心"/>
    <s v="主任级以下"/>
    <s v="DF-2107"/>
    <s v="技术主管"/>
    <s v="2015/07/06"/>
    <s v="计时"/>
    <m/>
    <n v="5520"/>
    <n v="14365"/>
    <n v="363.68"/>
    <n v="86.8"/>
    <n v="3.8"/>
    <n v="750"/>
  </r>
  <r>
    <n v="202405"/>
    <x v="18"/>
    <s v="服务营销中心"/>
    <s v="主任级以下"/>
    <s v="DF-2371"/>
    <s v="电气服务工程师"/>
    <s v="2017/03/03"/>
    <s v="计时"/>
    <m/>
    <n v="4250"/>
    <n v="10692.37"/>
    <n v="363.68"/>
    <n v="86.8"/>
    <n v="3.8"/>
    <n v="0"/>
  </r>
  <r>
    <n v="202405"/>
    <x v="19"/>
    <s v="服务营销中心"/>
    <s v="主任级以下"/>
    <s v="DF-1715"/>
    <s v="机械服务工程师"/>
    <s v="2013/11/11"/>
    <s v="计时"/>
    <m/>
    <n v="3440"/>
    <n v="11824.61"/>
    <n v="363.68"/>
    <n v="86.8"/>
    <n v="3.8"/>
    <n v="0"/>
  </r>
  <r>
    <n v="202405"/>
    <x v="20"/>
    <s v="服务营销中心"/>
    <s v="主任级以下"/>
    <s v="DF-2166"/>
    <s v="机械服务技师"/>
    <s v="2016/02/22"/>
    <s v="计时"/>
    <m/>
    <n v="4331"/>
    <n v="13663.66"/>
    <n v="363.68"/>
    <n v="86.8"/>
    <n v="3.8"/>
    <n v="0"/>
  </r>
  <r>
    <n v="202405"/>
    <x v="21"/>
    <s v="运营中心"/>
    <s v="主任级"/>
    <s v="DF-2669"/>
    <s v="电气车间主任"/>
    <s v="2018/03/01"/>
    <s v="计时"/>
    <m/>
    <n v="4000"/>
    <n v="10343"/>
    <n v="363.68"/>
    <n v="86.8"/>
    <n v="3.8"/>
    <n v="0"/>
  </r>
  <r>
    <n v="202405"/>
    <x v="22"/>
    <s v="服务营销中心"/>
    <s v="主任级以下"/>
    <s v="DF-2774"/>
    <s v="海外服务高级经理"/>
    <s v="2018/05/29"/>
    <s v="计时"/>
    <m/>
    <n v="8560"/>
    <n v="23247.5"/>
    <n v="363.68"/>
    <n v="86.8"/>
    <n v="3.8"/>
    <n v="457.5"/>
  </r>
  <r>
    <n v="202405"/>
    <x v="23"/>
    <s v="服务营销中心"/>
    <s v="主任级以下"/>
    <s v="DF-2777"/>
    <s v="机械服务工程师"/>
    <s v="2018/06/01"/>
    <s v="计时"/>
    <m/>
    <n v="5519"/>
    <n v="15636.46"/>
    <n v="363.68"/>
    <n v="86.8"/>
    <n v="3.8"/>
    <n v="0"/>
  </r>
  <r>
    <n v="202405"/>
    <x v="24"/>
    <s v="销售部"/>
    <s v="主任级以下"/>
    <s v="DF-2800"/>
    <s v="销售跟单"/>
    <s v="2018/07/02"/>
    <s v="计时"/>
    <m/>
    <n v="2888"/>
    <n v="13942.03"/>
    <n v="363.68"/>
    <n v="86.8"/>
    <n v="3.8"/>
    <n v="0"/>
  </r>
  <r>
    <n v="202405"/>
    <x v="25"/>
    <s v="研发部"/>
    <s v="主任级以下"/>
    <s v="DF-2856"/>
    <s v="初级电气研发工程师"/>
    <s v="2018/10/23"/>
    <s v="计时"/>
    <m/>
    <n v="4133"/>
    <n v="18551.54"/>
    <n v="363.68"/>
    <n v="86.8"/>
    <n v="3.8"/>
    <n v="300"/>
  </r>
  <r>
    <n v="202405"/>
    <x v="26"/>
    <s v="销售部"/>
    <s v="经理"/>
    <s v="DF-2881"/>
    <s v="区域销售总监"/>
    <s v="2018/12/12"/>
    <s v="计时"/>
    <m/>
    <n v="8800"/>
    <n v="20494.400000000001"/>
    <n v="0"/>
    <n v="0"/>
    <n v="0"/>
    <n v="0"/>
  </r>
  <r>
    <n v="202405"/>
    <x v="27"/>
    <s v="服务营销中心"/>
    <s v="主任级以下"/>
    <s v="DF-2886"/>
    <s v="采购专员"/>
    <s v="2018/12/27"/>
    <s v="计时"/>
    <m/>
    <n v="2532"/>
    <n v="7196.7"/>
    <n v="363.68"/>
    <n v="86.8"/>
    <n v="3.8"/>
    <n v="0"/>
  </r>
  <r>
    <n v="202405"/>
    <x v="28"/>
    <s v="运营中心"/>
    <s v="主任级以下"/>
    <s v="DF-2916"/>
    <s v="质检员"/>
    <s v="2019/03/19"/>
    <s v="计时"/>
    <m/>
    <n v="2520"/>
    <n v="9007.25"/>
    <n v="363.68"/>
    <n v="86.8"/>
    <n v="3.8"/>
    <n v="0"/>
  </r>
  <r>
    <n v="202405"/>
    <x v="29"/>
    <s v="研发部"/>
    <s v="主任级以下"/>
    <s v="DF-2930"/>
    <s v="机械工程师"/>
    <s v="2019/04/22"/>
    <s v="计时"/>
    <m/>
    <n v="4536"/>
    <n v="20756.7"/>
    <n v="363.68"/>
    <n v="86.8"/>
    <n v="3.8"/>
    <n v="300"/>
  </r>
  <r>
    <n v="202405"/>
    <x v="30"/>
    <s v="服务营销中心"/>
    <s v="主任级以下"/>
    <s v="DF-2931"/>
    <s v="机械服务安装技师"/>
    <s v="2019/04/23"/>
    <s v="计时"/>
    <m/>
    <n v="2363"/>
    <n v="6626.65"/>
    <n v="363.68"/>
    <n v="86.8"/>
    <n v="3.8"/>
    <n v="0"/>
  </r>
  <r>
    <n v="202405"/>
    <x v="31"/>
    <s v="运营中心"/>
    <s v="主任级以下"/>
    <s v="DF-2932"/>
    <s v="仓库文员"/>
    <s v="2019/04/24"/>
    <s v="计时"/>
    <m/>
    <n v="1900"/>
    <n v="4498.2"/>
    <n v="363.68"/>
    <n v="86.8"/>
    <n v="3.8"/>
    <n v="0"/>
  </r>
  <r>
    <n v="202405"/>
    <x v="32"/>
    <s v="运营中心"/>
    <s v="主任级以下"/>
    <s v="DF-2960"/>
    <s v="计划专员"/>
    <s v="2019/06/24"/>
    <s v="计时"/>
    <m/>
    <n v="1958"/>
    <n v="5688.09"/>
    <n v="363.68"/>
    <n v="86.8"/>
    <n v="3.8"/>
    <n v="0"/>
  </r>
  <r>
    <n v="202405"/>
    <x v="33"/>
    <s v="服务营销中心"/>
    <s v="主任级以下"/>
    <s v="DF-2974"/>
    <s v="电气服务安装技师"/>
    <s v="2019/07/16"/>
    <s v="计时"/>
    <m/>
    <n v="3500"/>
    <n v="7734.67"/>
    <n v="363.68"/>
    <n v="86.8"/>
    <n v="3.8"/>
    <n v="0"/>
  </r>
  <r>
    <n v="202405"/>
    <x v="34"/>
    <s v="服务营销中心"/>
    <s v="主任级以下"/>
    <s v="DF-2986"/>
    <s v="初级电气安装服务技师"/>
    <s v="2019/07/30"/>
    <s v="计时"/>
    <m/>
    <n v="3000"/>
    <n v="6948.74"/>
    <n v="363.68"/>
    <n v="86.8"/>
    <n v="3.8"/>
    <n v="0"/>
  </r>
  <r>
    <n v="202405"/>
    <x v="35"/>
    <s v="服务营销中心"/>
    <s v="主任级以下"/>
    <s v="DF-3021"/>
    <s v="电气服务工程师"/>
    <s v="2019/10/10"/>
    <s v="计时"/>
    <m/>
    <n v="4937"/>
    <n v="12498.96"/>
    <n v="363.68"/>
    <n v="86.8"/>
    <n v="3.8"/>
    <n v="800"/>
  </r>
  <r>
    <n v="202405"/>
    <x v="36"/>
    <s v="采购部"/>
    <s v="高级经理级"/>
    <s v="DF-3062"/>
    <s v="高级采购经理"/>
    <s v="2019/12/12"/>
    <s v="计时"/>
    <m/>
    <n v="8080"/>
    <n v="15650"/>
    <n v="363.68"/>
    <n v="86.8"/>
    <n v="3.8"/>
    <n v="2000"/>
  </r>
  <r>
    <n v="202405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5"/>
    <x v="38"/>
    <s v="运营中心"/>
    <s v="主任级以下"/>
    <s v="DF-3077"/>
    <s v="安全环保专员"/>
    <s v="2020/02/10"/>
    <s v="计时"/>
    <m/>
    <n v="2240"/>
    <n v="6820.6"/>
    <n v="363.68"/>
    <n v="86.8"/>
    <n v="3.8"/>
    <n v="0"/>
  </r>
  <r>
    <n v="202405"/>
    <x v="39"/>
    <s v="服务营销中心"/>
    <s v="主任级以下"/>
    <s v="DF-3080"/>
    <s v="项目经理"/>
    <s v="2020/03/11"/>
    <s v="计时"/>
    <m/>
    <n v="5240"/>
    <n v="14050"/>
    <n v="363.68"/>
    <n v="86.8"/>
    <n v="3.8"/>
    <n v="475"/>
  </r>
  <r>
    <n v="202405"/>
    <x v="40"/>
    <s v="服务营销中心"/>
    <s v="高级经理级"/>
    <s v="DF-3086"/>
    <s v="上海服务经理兼大客户项目经理"/>
    <s v="2020/03/20"/>
    <s v="计时"/>
    <m/>
    <n v="11800"/>
    <n v="28603"/>
    <n v="0"/>
    <n v="0"/>
    <n v="0"/>
    <n v="0"/>
  </r>
  <r>
    <n v="202405"/>
    <x v="41"/>
    <s v="研发部"/>
    <s v="主任级以下"/>
    <s v="DF-3087"/>
    <s v="软件工程师"/>
    <s v="2020/03/18"/>
    <s v="计时"/>
    <m/>
    <n v="4950"/>
    <n v="21492.55"/>
    <n v="363.68"/>
    <n v="86.8"/>
    <n v="3.8"/>
    <n v="500"/>
  </r>
  <r>
    <n v="202405"/>
    <x v="42"/>
    <s v="服务营销中心"/>
    <s v="主任级以下"/>
    <s v="DF-3104"/>
    <s v="机械服务工程师"/>
    <s v="2020/04/01"/>
    <s v="计时"/>
    <m/>
    <n v="3440"/>
    <n v="8072.16"/>
    <n v="363.68"/>
    <n v="86.8"/>
    <n v="3.8"/>
    <n v="500"/>
  </r>
  <r>
    <n v="202405"/>
    <x v="43"/>
    <s v="研发部"/>
    <s v="主任级以下"/>
    <s v="DF-3109"/>
    <s v="初级机械工程师"/>
    <s v="2020/04/08"/>
    <s v="计时"/>
    <m/>
    <n v="3326"/>
    <n v="15244.4"/>
    <n v="363.68"/>
    <n v="86.8"/>
    <n v="3.8"/>
    <n v="0"/>
  </r>
  <r>
    <n v="202405"/>
    <x v="44"/>
    <s v="销售部"/>
    <s v="主任级以下"/>
    <s v="DF-3110"/>
    <s v="销售内务专员"/>
    <s v="2020/04/09"/>
    <s v="计时"/>
    <m/>
    <n v="3868"/>
    <n v="8947"/>
    <n v="363.68"/>
    <n v="86.8"/>
    <n v="3.8"/>
    <n v="0"/>
  </r>
  <r>
    <n v="202405"/>
    <x v="45"/>
    <s v="服务营销中心"/>
    <s v="主任级以下"/>
    <s v="DF-3135"/>
    <s v="机械服务助理工程师"/>
    <s v="2020/07/01"/>
    <s v="计时"/>
    <m/>
    <n v="2138"/>
    <n v="5532.56"/>
    <n v="363.68"/>
    <n v="86.8"/>
    <n v="3.8"/>
    <n v="0"/>
  </r>
  <r>
    <n v="202405"/>
    <x v="46"/>
    <s v="服务营销中心"/>
    <s v="主任级以下"/>
    <s v="DF-3136"/>
    <s v="电气服务助理工程师"/>
    <s v="2020/07/27"/>
    <s v="计时"/>
    <m/>
    <n v="2000"/>
    <n v="5592.3"/>
    <n v="363.68"/>
    <n v="86.8"/>
    <n v="3.8"/>
    <n v="0"/>
  </r>
  <r>
    <n v="202405"/>
    <x v="47"/>
    <s v="人力资源部"/>
    <s v="主任级以下"/>
    <s v="DF-3151"/>
    <s v="人力资源专员"/>
    <s v="2020/07/21"/>
    <s v="计时"/>
    <m/>
    <n v="3303"/>
    <n v="7297.3"/>
    <n v="363.68"/>
    <n v="86.8"/>
    <n v="3.8"/>
    <n v="0"/>
  </r>
  <r>
    <n v="202405"/>
    <x v="48"/>
    <s v="服务营销中心"/>
    <s v="主任级以下"/>
    <s v="DF-3152"/>
    <s v="软件工程师"/>
    <s v="2020/07/21"/>
    <s v="计时"/>
    <m/>
    <n v="4572"/>
    <n v="13082.5"/>
    <n v="363.68"/>
    <n v="86.8"/>
    <n v="3.8"/>
    <n v="0"/>
  </r>
  <r>
    <n v="202405"/>
    <x v="49"/>
    <s v="人力资源部"/>
    <s v="经理级"/>
    <s v="DF-3170"/>
    <s v="人力资源经理"/>
    <s v="2020/08/24"/>
    <s v="计时"/>
    <m/>
    <n v="5632"/>
    <n v="37622.5"/>
    <n v="363.68"/>
    <n v="86.8"/>
    <n v="3.8"/>
    <n v="95"/>
  </r>
  <r>
    <n v="202405"/>
    <x v="50"/>
    <s v="运营中心"/>
    <s v="主任级以下"/>
    <s v="DF-3168"/>
    <s v="质检员"/>
    <s v="2020/08/20"/>
    <s v="计时"/>
    <m/>
    <n v="2132"/>
    <n v="7521.73"/>
    <n v="363.68"/>
    <n v="86.8"/>
    <n v="3.8"/>
    <n v="0"/>
  </r>
  <r>
    <n v="202405"/>
    <x v="51"/>
    <s v="服务营销中心"/>
    <s v="主任级以下"/>
    <s v="DF-2891"/>
    <s v="售后服务工程师"/>
    <s v="2020/08/15"/>
    <s v="计时"/>
    <m/>
    <n v="7881"/>
    <n v="25660.95"/>
    <n v="363.68"/>
    <n v="86.8"/>
    <n v="3.8"/>
    <n v="0"/>
  </r>
  <r>
    <n v="202405"/>
    <x v="52"/>
    <s v="服务营销中心"/>
    <s v="主任级以下"/>
    <s v="DF-3158"/>
    <s v="机械服务工程师"/>
    <s v="2020/08/03"/>
    <s v="计时"/>
    <m/>
    <n v="3275"/>
    <n v="8666.9599999999991"/>
    <n v="363.68"/>
    <n v="86.8"/>
    <n v="3.8"/>
    <n v="0"/>
  </r>
  <r>
    <n v="202405"/>
    <x v="53"/>
    <s v="研发部"/>
    <s v="主任级以下"/>
    <s v="DF-3155"/>
    <s v="资料管理员"/>
    <s v="2020/08/03"/>
    <s v="计时"/>
    <m/>
    <n v="1900"/>
    <n v="8270"/>
    <n v="363.68"/>
    <n v="86.8"/>
    <n v="3.8"/>
    <n v="0"/>
  </r>
  <r>
    <n v="202405"/>
    <x v="54"/>
    <s v="销售部"/>
    <s v="经理"/>
    <s v="DF-3184"/>
    <s v="销售支持经理"/>
    <d v="2010-11-22T00:00:00"/>
    <s v="计时"/>
    <m/>
    <n v="4453"/>
    <n v="10387.5"/>
    <n v="363.68"/>
    <n v="86.8"/>
    <n v="3.8"/>
    <n v="1000"/>
  </r>
  <r>
    <n v="202405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5"/>
    <x v="56"/>
    <s v="采购部"/>
    <s v="主任级以下"/>
    <s v="DF-3201"/>
    <s v="采购专员"/>
    <s v="2020/11/02"/>
    <s v="计时"/>
    <m/>
    <n v="2400"/>
    <n v="6368.88"/>
    <n v="363.68"/>
    <n v="86.8"/>
    <n v="3.8"/>
    <n v="0"/>
  </r>
  <r>
    <n v="202405"/>
    <x v="57"/>
    <s v="服务营销中心"/>
    <s v="主任级以下"/>
    <s v="DF-3207"/>
    <s v="电气服务工程师"/>
    <s v="2020/11/09"/>
    <s v="计时"/>
    <m/>
    <n v="4800"/>
    <n v="13420.53"/>
    <n v="363.68"/>
    <n v="86.8"/>
    <n v="3.8"/>
    <n v="1266"/>
  </r>
  <r>
    <n v="202405"/>
    <x v="58"/>
    <s v="销售部"/>
    <s v="主任级以下"/>
    <s v="DF-3208"/>
    <s v="高级物流专员"/>
    <s v="2020/11/09"/>
    <s v="计时"/>
    <m/>
    <n v="2760"/>
    <n v="7757.47"/>
    <n v="363.68"/>
    <n v="86.8"/>
    <n v="3.8"/>
    <n v="0"/>
  </r>
  <r>
    <n v="202405"/>
    <x v="59"/>
    <s v="服务营销中心"/>
    <s v="主任级以下"/>
    <s v="DF-3213"/>
    <s v="电气服务工程师（上海）"/>
    <s v="2020/11/16"/>
    <s v="计时"/>
    <m/>
    <n v="4925"/>
    <n v="7828.48"/>
    <n v="0"/>
    <n v="0"/>
    <n v="0"/>
    <n v="0"/>
  </r>
  <r>
    <n v="202405"/>
    <x v="60"/>
    <s v="研发部"/>
    <s v="主任级以下"/>
    <s v="DF-3214"/>
    <s v="机械工程师"/>
    <s v="2020/11/16"/>
    <s v="计时"/>
    <m/>
    <n v="4050"/>
    <n v="17478.400000000001"/>
    <n v="363.68"/>
    <n v="86.8"/>
    <n v="3.8"/>
    <n v="1250"/>
  </r>
  <r>
    <n v="202405"/>
    <x v="61"/>
    <s v="运营中心"/>
    <s v="主任级以下"/>
    <s v="DF-3233"/>
    <s v="检测工程师"/>
    <s v="2020/12/29"/>
    <s v="计时"/>
    <m/>
    <n v="3481"/>
    <n v="8368.74"/>
    <n v="363.68"/>
    <n v="86.8"/>
    <n v="3.8"/>
    <n v="0"/>
  </r>
  <r>
    <n v="202405"/>
    <x v="62"/>
    <s v="服务营销中心"/>
    <s v="主任级以下"/>
    <s v="DF-3234"/>
    <s v="电气服务助理工程师"/>
    <d v="2020-08-03T00:00:00"/>
    <s v="计时"/>
    <m/>
    <n v="2138"/>
    <n v="6783.84"/>
    <n v="363.68"/>
    <n v="86.8"/>
    <n v="3.8"/>
    <n v="0"/>
  </r>
  <r>
    <n v="202405"/>
    <x v="63"/>
    <s v="人力资源部"/>
    <s v="主任级以下"/>
    <s v="DF-3224"/>
    <s v="ABAP工程师"/>
    <s v="2020/12/10"/>
    <s v="计时"/>
    <m/>
    <n v="4640"/>
    <n v="11639"/>
    <n v="363.68"/>
    <n v="86.8"/>
    <n v="3.8"/>
    <n v="500"/>
  </r>
  <r>
    <n v="202405"/>
    <x v="64"/>
    <s v="服务营销中心"/>
    <s v="主任级以下"/>
    <s v="DF-3223"/>
    <s v="电气服务工程师（成都）"/>
    <s v="2020/12/10"/>
    <s v="计时"/>
    <m/>
    <n v="3668"/>
    <n v="8584.94"/>
    <n v="0"/>
    <n v="0"/>
    <n v="0"/>
    <n v="0"/>
  </r>
  <r>
    <n v="202405"/>
    <x v="65"/>
    <s v="服务营销中心"/>
    <s v="主任级以下"/>
    <s v="DF-3239"/>
    <s v="机械服务助理工程师"/>
    <s v="2021/01/04"/>
    <s v="计时"/>
    <m/>
    <n v="1913"/>
    <n v="4411.5200000000004"/>
    <n v="363.68"/>
    <n v="86.8"/>
    <n v="3.8"/>
    <n v="0"/>
  </r>
  <r>
    <n v="202405"/>
    <x v="66"/>
    <s v="服务营销中心"/>
    <s v="主任级以下"/>
    <s v="DF-3237"/>
    <s v="电气服务工程师（上海）"/>
    <s v="2021/01/04"/>
    <s v="计时"/>
    <m/>
    <n v="5525"/>
    <n v="12466.31"/>
    <n v="359.52"/>
    <n v="112.35"/>
    <n v="22.47"/>
    <n v="600"/>
  </r>
  <r>
    <n v="202405"/>
    <x v="67"/>
    <s v="采购部"/>
    <s v="主任级以下"/>
    <s v="DF-3236"/>
    <s v="战略采购"/>
    <s v="2021/01/04"/>
    <s v="计时"/>
    <m/>
    <n v="3212"/>
    <n v="8340.98"/>
    <n v="363.68"/>
    <n v="86.8"/>
    <n v="3.8"/>
    <n v="0"/>
  </r>
  <r>
    <n v="202405"/>
    <x v="68"/>
    <s v="人力资源部"/>
    <s v="主任级以下"/>
    <s v="DF-3256"/>
    <s v="商务司机"/>
    <s v="2021/02/03"/>
    <s v="计时"/>
    <m/>
    <n v="1900"/>
    <n v="4896.5"/>
    <n v="363.68"/>
    <n v="86.8"/>
    <n v="3.8"/>
    <n v="0"/>
  </r>
  <r>
    <n v="202405"/>
    <x v="69"/>
    <s v="运营中心"/>
    <s v="主任级以下"/>
    <s v="DF-3298"/>
    <s v="质检员"/>
    <s v="2021/03/26"/>
    <s v="计时"/>
    <m/>
    <n v="2120"/>
    <n v="6999.19"/>
    <n v="363.68"/>
    <n v="86.8"/>
    <n v="3.8"/>
    <n v="0"/>
  </r>
  <r>
    <n v="202405"/>
    <x v="70"/>
    <s v="财务部"/>
    <s v="经理级"/>
    <s v="DF-3322"/>
    <s v="财务经理"/>
    <s v="2021/04/19"/>
    <s v="计时"/>
    <m/>
    <n v="7600"/>
    <n v="3858.3"/>
    <n v="363.68"/>
    <n v="86.8"/>
    <n v="3.8"/>
    <n v="3268"/>
  </r>
  <r>
    <n v="202405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5"/>
    <x v="72"/>
    <s v="采购部"/>
    <s v="主任级以下"/>
    <s v="DF-3307"/>
    <s v="采购文员"/>
    <s v="2021/04/06"/>
    <s v="计时"/>
    <m/>
    <n v="1980"/>
    <n v="5520.3"/>
    <n v="363.68"/>
    <n v="86.8"/>
    <n v="3.8"/>
    <n v="0"/>
  </r>
  <r>
    <n v="202405"/>
    <x v="73"/>
    <s v="采购部"/>
    <s v="主任级以下"/>
    <s v="DF-3356"/>
    <s v="前端采购主管"/>
    <s v="2021/05/28"/>
    <s v="计时"/>
    <m/>
    <n v="4160"/>
    <n v="11050"/>
    <n v="363.68"/>
    <n v="86.8"/>
    <n v="3.8"/>
    <n v="0"/>
  </r>
  <r>
    <n v="202405"/>
    <x v="74"/>
    <s v="服务营销中心"/>
    <s v="主任级以下"/>
    <s v="DF-3338"/>
    <s v="机械服务工程师（成都）"/>
    <s v="2024/03/25"/>
    <s v="计时"/>
    <m/>
    <n v="3128"/>
    <n v="6614.78"/>
    <n v="0"/>
    <n v="0"/>
    <n v="0"/>
    <n v="0"/>
  </r>
  <r>
    <n v="202405"/>
    <x v="75"/>
    <s v="销售部"/>
    <s v="主任级以下"/>
    <s v="DF-3340"/>
    <s v="市场专员"/>
    <s v="2021/05/10"/>
    <s v="计时"/>
    <m/>
    <n v="2760"/>
    <n v="7650"/>
    <n v="363.68"/>
    <n v="86.8"/>
    <n v="3.8"/>
    <n v="0"/>
  </r>
  <r>
    <n v="202405"/>
    <x v="76"/>
    <s v="运营中心"/>
    <s v="主任级以下"/>
    <s v="DF-3336"/>
    <s v="生产文员"/>
    <s v="2021/05/07"/>
    <s v="计时"/>
    <m/>
    <n v="1900"/>
    <n v="3479.23"/>
    <n v="363.68"/>
    <n v="86.8"/>
    <n v="3.8"/>
    <n v="0"/>
  </r>
  <r>
    <n v="202405"/>
    <x v="77"/>
    <s v="核价管理部"/>
    <s v="主任级"/>
    <s v="DF-3357"/>
    <s v="核价主管"/>
    <s v="2021/06/01"/>
    <s v="计时"/>
    <m/>
    <n v="3850"/>
    <n v="9290.5"/>
    <n v="363.68"/>
    <n v="86.8"/>
    <n v="3.8"/>
    <n v="95"/>
  </r>
  <r>
    <n v="202405"/>
    <x v="78"/>
    <s v="人力资源部"/>
    <s v="主任级以下"/>
    <s v="DF-3362"/>
    <s v="人力资源专员"/>
    <s v="2021/06/03"/>
    <s v="计时"/>
    <m/>
    <n v="2888"/>
    <n v="6198.9"/>
    <n v="363.68"/>
    <n v="86.8"/>
    <n v="3.8"/>
    <n v="0"/>
  </r>
  <r>
    <n v="202405"/>
    <x v="79"/>
    <s v="服务营销中心"/>
    <s v="主任级以下"/>
    <s v="DF-3369"/>
    <s v="机械服务工程师"/>
    <s v="2021/06/08"/>
    <s v="计时"/>
    <m/>
    <n v="4344"/>
    <n v="8823.44"/>
    <n v="0"/>
    <n v="0"/>
    <n v="0"/>
    <n v="0"/>
  </r>
  <r>
    <n v="202405"/>
    <x v="80"/>
    <s v="采购部"/>
    <s v="主任级以下"/>
    <s v="DF-3388"/>
    <s v="跟单主管"/>
    <s v="2021/06/25"/>
    <s v="计时"/>
    <m/>
    <n v="2980"/>
    <n v="8188"/>
    <n v="363.68"/>
    <n v="86.8"/>
    <n v="3.8"/>
    <n v="0"/>
  </r>
  <r>
    <n v="202405"/>
    <x v="81"/>
    <s v="研发部"/>
    <s v="主任级以下"/>
    <s v="DF-3367"/>
    <s v="机械工程师"/>
    <s v="2021/06/07"/>
    <s v="计时"/>
    <m/>
    <n v="4000"/>
    <n v="18564"/>
    <n v="363.68"/>
    <n v="86.8"/>
    <n v="3.8"/>
    <n v="0"/>
  </r>
  <r>
    <n v="202405"/>
    <x v="83"/>
    <s v="核价管理部"/>
    <s v="主任级以下"/>
    <s v="DF-3401"/>
    <s v="核价专员"/>
    <s v="2021/07/06"/>
    <s v="计时"/>
    <m/>
    <n v="2642"/>
    <n v="7235.7"/>
    <n v="363.68"/>
    <n v="86.8"/>
    <n v="3.8"/>
    <n v="0"/>
  </r>
  <r>
    <n v="202405"/>
    <x v="84"/>
    <s v="运营中心"/>
    <s v="主任级以下"/>
    <s v="DF-3399"/>
    <s v="质检员"/>
    <s v="2021/07/02"/>
    <s v="计时"/>
    <m/>
    <n v="2120"/>
    <n v="6892.34"/>
    <n v="363.68"/>
    <n v="86.8"/>
    <n v="3.8"/>
    <n v="0"/>
  </r>
  <r>
    <n v="202405"/>
    <x v="85"/>
    <s v="核价管理部"/>
    <s v="主任级以下"/>
    <s v="DF-3478"/>
    <s v="核价工程师"/>
    <s v="2021/08/23"/>
    <s v="计时"/>
    <m/>
    <n v="4800"/>
    <n v="12709.57"/>
    <n v="363.68"/>
    <n v="86.8"/>
    <n v="3.8"/>
    <n v="0"/>
  </r>
  <r>
    <n v="202405"/>
    <x v="86"/>
    <s v="服务营销中心"/>
    <s v="主任级以下"/>
    <s v="DF-3479"/>
    <s v="软件工程师储备生"/>
    <d v="2021-08-23T00:00:00"/>
    <s v="计时"/>
    <m/>
    <n v="2750"/>
    <n v="7085.1"/>
    <n v="363.68"/>
    <n v="86.8"/>
    <n v="3.8"/>
    <n v="0"/>
  </r>
  <r>
    <n v="202405"/>
    <x v="87"/>
    <s v="研发部"/>
    <s v="主任级以下"/>
    <s v="DF-3472"/>
    <s v="电气工程师"/>
    <s v="2021/08/17"/>
    <s v="计时"/>
    <m/>
    <n v="4738"/>
    <n v="21321.7"/>
    <n v="363.68"/>
    <n v="86.8"/>
    <n v="3.8"/>
    <n v="0"/>
  </r>
  <r>
    <n v="202405"/>
    <x v="88"/>
    <s v="销售部"/>
    <s v="主任级以下"/>
    <s v="DF-3471"/>
    <s v="进口专员"/>
    <s v="2021/08/16"/>
    <s v="计时"/>
    <m/>
    <n v="2532"/>
    <n v="7004.78"/>
    <n v="363.68"/>
    <n v="86.8"/>
    <n v="3.8"/>
    <n v="0"/>
  </r>
  <r>
    <n v="202405"/>
    <x v="89"/>
    <s v="运营中心"/>
    <s v="主任级以下"/>
    <s v="DF-3469"/>
    <s v="质检员"/>
    <s v="2021/08/12"/>
    <s v="计时"/>
    <m/>
    <n v="2120"/>
    <n v="6423.2"/>
    <n v="363.68"/>
    <n v="86.8"/>
    <n v="3.8"/>
    <n v="0"/>
  </r>
  <r>
    <n v="202405"/>
    <x v="90"/>
    <s v="运营中心"/>
    <s v="主任级以下"/>
    <s v="DF-3466"/>
    <s v="质检员"/>
    <s v="2021/08/11"/>
    <s v="计时"/>
    <m/>
    <n v="2120"/>
    <n v="6976.74"/>
    <n v="363.68"/>
    <n v="86.8"/>
    <n v="3.8"/>
    <n v="0"/>
  </r>
  <r>
    <n v="202405"/>
    <x v="91"/>
    <s v="服务营销中心"/>
    <s v="主任级以下"/>
    <s v="DF-3495"/>
    <s v="电气服务工程师"/>
    <s v="2021/09/07"/>
    <s v="计时"/>
    <m/>
    <n v="3730"/>
    <n v="16080.4"/>
    <n v="363.68"/>
    <n v="86.8"/>
    <n v="3.8"/>
    <n v="1000"/>
  </r>
  <r>
    <n v="202405"/>
    <x v="92"/>
    <s v="研发部"/>
    <s v="主任级以下"/>
    <s v="DF-3496"/>
    <s v="机械工程师"/>
    <s v="2021/09/09"/>
    <s v="计时"/>
    <m/>
    <n v="3326"/>
    <n v="15362.9"/>
    <n v="363.68"/>
    <n v="86.8"/>
    <n v="3.8"/>
    <n v="0"/>
  </r>
  <r>
    <n v="202405"/>
    <x v="93"/>
    <s v="研发部"/>
    <s v="主任级以下"/>
    <s v="DF-3500"/>
    <s v="电气工程师"/>
    <s v="2021/09/13"/>
    <s v="计时"/>
    <m/>
    <n v="4738"/>
    <n v="21612.7"/>
    <n v="363.68"/>
    <n v="86.8"/>
    <n v="3.8"/>
    <n v="0"/>
  </r>
  <r>
    <n v="202405"/>
    <x v="94"/>
    <s v="研发部"/>
    <s v="主任级以下"/>
    <s v="DF-3501"/>
    <s v="机械工程师"/>
    <s v="2021/09/13"/>
    <s v="计时"/>
    <m/>
    <n v="3730"/>
    <n v="17081.7"/>
    <n v="363.68"/>
    <n v="86.8"/>
    <n v="3.8"/>
    <n v="100"/>
  </r>
  <r>
    <n v="202405"/>
    <x v="95"/>
    <s v="运营中心"/>
    <s v="主任级以下"/>
    <s v="DF-3615"/>
    <s v="PMC经理"/>
    <s v="2021/10/13"/>
    <s v="计时"/>
    <m/>
    <n v="4100"/>
    <n v="8843.5"/>
    <n v="363.68"/>
    <n v="86.8"/>
    <n v="3.8"/>
    <n v="1000"/>
  </r>
  <r>
    <n v="202405"/>
    <x v="96"/>
    <s v="研发部"/>
    <s v="主任级以下"/>
    <s v="DF-3564"/>
    <s v="PLM专员"/>
    <s v="2021/11/22"/>
    <s v="计时"/>
    <m/>
    <n v="2311"/>
    <n v="12175"/>
    <n v="363.68"/>
    <n v="86.8"/>
    <n v="3.8"/>
    <n v="0"/>
  </r>
  <r>
    <n v="202405"/>
    <x v="98"/>
    <s v="运营中心"/>
    <s v="主任级以下"/>
    <s v="DF-3569"/>
    <s v="售后仓管"/>
    <s v="2021/12/01"/>
    <s v="计时"/>
    <m/>
    <n v="1900"/>
    <n v="5000.3999999999996"/>
    <n v="363.68"/>
    <n v="86.8"/>
    <n v="3.8"/>
    <n v="200"/>
  </r>
  <r>
    <n v="202405"/>
    <x v="99"/>
    <s v="销售部"/>
    <s v="主任级以下"/>
    <s v="DF-3587"/>
    <s v="区域销售经理"/>
    <s v="2022/03/30"/>
    <s v="计时"/>
    <m/>
    <n v="3850"/>
    <n v="3726.08"/>
    <n v="0"/>
    <n v="0"/>
    <n v="0"/>
    <n v="0"/>
  </r>
  <r>
    <n v="202405"/>
    <x v="100"/>
    <s v="运营中心"/>
    <s v="主任级以下"/>
    <s v="DF-2438"/>
    <s v="仓库主管"/>
    <s v="2017/06/16"/>
    <s v="计时"/>
    <m/>
    <n v="3200"/>
    <n v="8845"/>
    <n v="363.68"/>
    <n v="86.8"/>
    <n v="3.8"/>
    <n v="300"/>
  </r>
  <r>
    <n v="202405"/>
    <x v="101"/>
    <s v="销售部"/>
    <s v="总监级"/>
    <s v="DF-3591"/>
    <s v="区域销售总监"/>
    <s v="2022/04/24"/>
    <s v="计时"/>
    <m/>
    <n v="5500"/>
    <n v="15970"/>
    <n v="363.68"/>
    <n v="86.8"/>
    <n v="3.8"/>
    <n v="0"/>
  </r>
  <r>
    <n v="202405"/>
    <x v="102"/>
    <s v="财务部"/>
    <s v="主任级以下"/>
    <s v="DF-3589"/>
    <s v="会计高级专员"/>
    <s v="2022/04/06"/>
    <s v="计时"/>
    <m/>
    <n v="3214"/>
    <n v="7680.68"/>
    <n v="363.68"/>
    <n v="86.8"/>
    <n v="3.8"/>
    <n v="1250"/>
  </r>
  <r>
    <n v="202405"/>
    <x v="103"/>
    <s v="研发部"/>
    <s v="主任级以下"/>
    <s v="DF-3589"/>
    <s v="软件助理工程师"/>
    <s v="2022/05/17"/>
    <s v="计时"/>
    <m/>
    <n v="2520"/>
    <n v="11567.05"/>
    <n v="363.68"/>
    <n v="86.8"/>
    <n v="3.8"/>
    <n v="0"/>
  </r>
  <r>
    <n v="202405"/>
    <x v="104"/>
    <s v="销售部"/>
    <s v="主任级以下"/>
    <s v="DF-3620"/>
    <s v="区域销售经理"/>
    <s v="2022/06/02"/>
    <s v="计时"/>
    <m/>
    <n v="3850"/>
    <n v="8530"/>
    <n v="363.68"/>
    <n v="86.8"/>
    <n v="3.8"/>
    <n v="0"/>
  </r>
  <r>
    <n v="202405"/>
    <x v="105"/>
    <s v="销售部"/>
    <s v="主任级以下"/>
    <s v="DF-3619"/>
    <s v="区域销售经理"/>
    <s v="2022/06/02"/>
    <s v="计时"/>
    <m/>
    <n v="3850"/>
    <n v="27681.64"/>
    <n v="363.68"/>
    <n v="86.8"/>
    <n v="3.8"/>
    <n v="0"/>
  </r>
  <r>
    <n v="202405"/>
    <x v="106"/>
    <s v="运营中心"/>
    <s v="主任级以下"/>
    <s v="DF-3635"/>
    <s v="质检员"/>
    <d v="2022-08-09T00:00:00"/>
    <s v="计时"/>
    <m/>
    <n v="2120"/>
    <n v="5848.56"/>
    <n v="363.68"/>
    <n v="86.8"/>
    <n v="3.8"/>
    <n v="0"/>
  </r>
  <r>
    <n v="202405"/>
    <x v="108"/>
    <s v="研发部"/>
    <s v="主任级以下"/>
    <s v="DF-3655"/>
    <s v="机械助理工程师"/>
    <s v="2022/09/19"/>
    <s v="计时"/>
    <m/>
    <n v="2671"/>
    <n v="12222"/>
    <n v="363.68"/>
    <n v="86.8"/>
    <n v="3.8"/>
    <n v="0"/>
  </r>
  <r>
    <n v="202405"/>
    <x v="109"/>
    <s v="服务营销中心"/>
    <s v="主任级以下"/>
    <s v="DF-3647"/>
    <s v="商务专员"/>
    <s v="2022/09/01"/>
    <s v="计时"/>
    <m/>
    <n v="4068"/>
    <n v="3411.08"/>
    <n v="0"/>
    <n v="0"/>
    <n v="0"/>
    <n v="0"/>
  </r>
  <r>
    <n v="202405"/>
    <x v="110"/>
    <s v="服务营销中心"/>
    <s v="经理级"/>
    <s v="DF-3646"/>
    <s v="项目经理"/>
    <s v="2022/09/01"/>
    <s v="计时"/>
    <m/>
    <n v="5000"/>
    <n v="13065.2"/>
    <n v="363.68"/>
    <n v="86.8"/>
    <n v="3.8"/>
    <n v="0"/>
  </r>
  <r>
    <n v="202405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5"/>
    <x v="112"/>
    <s v="研发部"/>
    <s v="主任级以下"/>
    <s v="DF-3685"/>
    <s v="软件工程师储备生"/>
    <d v="2022-11-21T00:00:00"/>
    <s v="计时"/>
    <m/>
    <n v="1900"/>
    <n v="10388.5"/>
    <n v="363.68"/>
    <n v="86.8"/>
    <n v="3.8"/>
    <n v="0"/>
  </r>
  <r>
    <n v="202405"/>
    <x v="113"/>
    <s v="销售部"/>
    <s v="主任级以下"/>
    <s v="DF-3683"/>
    <s v="海外销售跟单"/>
    <d v="2022-11-14T00:00:00"/>
    <s v="计时"/>
    <m/>
    <n v="3050"/>
    <n v="6414.34"/>
    <n v="363.68"/>
    <n v="86.8"/>
    <n v="3.8"/>
    <n v="0"/>
  </r>
  <r>
    <n v="202405"/>
    <x v="114"/>
    <s v="销售部"/>
    <s v="主任级以下"/>
    <s v="DF-3690"/>
    <s v="区域销售经理（非洲）"/>
    <d v="2022-12-14T00:00:00"/>
    <s v="计时"/>
    <m/>
    <n v="3850"/>
    <n v="9500"/>
    <n v="363.68"/>
    <n v="86.8"/>
    <n v="3.8"/>
    <n v="0"/>
  </r>
  <r>
    <n v="202405"/>
    <x v="115"/>
    <s v="运营中心"/>
    <s v="主任级以下"/>
    <s v="DF-3691"/>
    <s v="质量主管"/>
    <s v="2022/12/14"/>
    <s v="计时"/>
    <m/>
    <n v="4480"/>
    <n v="11541.5"/>
    <n v="363.68"/>
    <n v="86.8"/>
    <n v="3.8"/>
    <n v="95"/>
  </r>
  <r>
    <n v="202405"/>
    <x v="116"/>
    <s v="服务营销中心"/>
    <s v="主任级以下"/>
    <s v="DF-3687"/>
    <s v="电气服务工程师"/>
    <s v="2022/12/05"/>
    <s v="计时"/>
    <m/>
    <n v="2500"/>
    <n v="5910.4"/>
    <n v="363.68"/>
    <n v="86.8"/>
    <n v="3.8"/>
    <n v="0"/>
  </r>
  <r>
    <n v="202405"/>
    <x v="117"/>
    <s v="服务营销中心"/>
    <s v="主任级以下"/>
    <s v="DF-3696"/>
    <s v="培训专员"/>
    <s v="2023/01/31"/>
    <s v="计时"/>
    <m/>
    <n v="4238"/>
    <n v="8421"/>
    <n v="363.68"/>
    <n v="86.8"/>
    <n v="3.8"/>
    <n v="0"/>
  </r>
  <r>
    <n v="202405"/>
    <x v="118"/>
    <s v="服务营销中心"/>
    <s v="经理级"/>
    <s v="DF-3693"/>
    <s v="项目经理"/>
    <s v="2023/01/03"/>
    <s v="计时"/>
    <m/>
    <n v="6160"/>
    <n v="17192.400000000001"/>
    <n v="363.68"/>
    <n v="86.8"/>
    <n v="3.8"/>
    <n v="800"/>
  </r>
  <r>
    <n v="202405"/>
    <x v="119"/>
    <s v="采购部"/>
    <s v="主任级以下"/>
    <s v="DF-3778"/>
    <s v="采购助理"/>
    <s v="2023/03/24"/>
    <s v="计时"/>
    <m/>
    <n v="2000"/>
    <n v="5175.16"/>
    <n v="363.68"/>
    <n v="86.8"/>
    <n v="3.8"/>
    <n v="0"/>
  </r>
  <r>
    <n v="202405"/>
    <x v="120"/>
    <s v="服务营销中心"/>
    <s v="主任级以下"/>
    <s v="DF-3762"/>
    <s v="电气服务工程师储备生"/>
    <s v="2023/03/06"/>
    <s v="计时"/>
    <m/>
    <n v="1900"/>
    <n v="5479.2"/>
    <n v="363.68"/>
    <n v="86.8"/>
    <n v="3.8"/>
    <n v="0"/>
  </r>
  <r>
    <n v="202405"/>
    <x v="121"/>
    <s v="人力资源部"/>
    <s v="主任级以下"/>
    <s v="DF-3785"/>
    <s v="行政专员"/>
    <s v="2023/04/24"/>
    <s v="计时"/>
    <m/>
    <n v="2000"/>
    <n v="5466"/>
    <n v="363.68"/>
    <n v="86.8"/>
    <n v="3.8"/>
    <n v="0"/>
  </r>
  <r>
    <n v="202405"/>
    <x v="122"/>
    <s v="采购部"/>
    <s v="主任级以下"/>
    <s v="DF-3782"/>
    <s v="采购专员"/>
    <s v="2023/04/03"/>
    <s v="计时"/>
    <m/>
    <n v="3026"/>
    <n v="6900.82"/>
    <n v="363.68"/>
    <n v="86.8"/>
    <n v="3.8"/>
    <n v="0"/>
  </r>
  <r>
    <n v="202405"/>
    <x v="123"/>
    <s v="研发部"/>
    <s v="主任级以下"/>
    <s v="DF-3816"/>
    <s v="电气工程师储备生"/>
    <s v="2023/05/29"/>
    <s v="计时"/>
    <m/>
    <n v="1900"/>
    <n v="9670.7000000000007"/>
    <n v="363.68"/>
    <n v="86.8"/>
    <n v="3.8"/>
    <n v="0"/>
  </r>
  <r>
    <n v="202405"/>
    <x v="124"/>
    <s v="研发部"/>
    <s v="主任级以下"/>
    <s v="DF-3815"/>
    <s v="电气工程师储备生"/>
    <s v="2023/05/23"/>
    <s v="计时"/>
    <m/>
    <n v="1900"/>
    <n v="5373.1"/>
    <n v="363.68"/>
    <n v="86.8"/>
    <n v="3.8"/>
    <n v="0"/>
  </r>
  <r>
    <n v="202405"/>
    <x v="125"/>
    <s v="服务营销中心"/>
    <s v="高级经理级"/>
    <s v="DF-3813"/>
    <s v="中国区售后服务高级经理"/>
    <s v="2023/05/22"/>
    <s v="计时"/>
    <m/>
    <n v="12400"/>
    <n v="23455.1"/>
    <n v="363.68"/>
    <n v="86.8"/>
    <n v="3.8"/>
    <n v="3128"/>
  </r>
  <r>
    <n v="202405"/>
    <x v="126"/>
    <s v="采购部"/>
    <s v="主任级以下"/>
    <s v="DF-3793"/>
    <s v="采购专员"/>
    <s v="2023/05/10"/>
    <s v="计时"/>
    <m/>
    <n v="3026"/>
    <n v="6675.56"/>
    <n v="363.68"/>
    <n v="86.8"/>
    <n v="3.8"/>
    <n v="0"/>
  </r>
  <r>
    <n v="202405"/>
    <x v="127"/>
    <s v="服务营销中心"/>
    <s v="主任级以下"/>
    <s v="DF-3791"/>
    <s v="售后服务专员"/>
    <s v="2023/05/08"/>
    <s v="计时"/>
    <m/>
    <n v="2600"/>
    <n v="5753"/>
    <n v="363.68"/>
    <n v="86.8"/>
    <n v="3.8"/>
    <n v="0"/>
  </r>
  <r>
    <n v="202405"/>
    <x v="128"/>
    <s v="研发部"/>
    <s v="主任级以下"/>
    <s v="DF-3790"/>
    <s v="机械助理工程师"/>
    <s v="2023/05/04"/>
    <s v="计时"/>
    <m/>
    <n v="2320"/>
    <n v="12078.4"/>
    <n v="363.68"/>
    <n v="86.8"/>
    <n v="3.8"/>
    <n v="0"/>
  </r>
  <r>
    <n v="202405"/>
    <x v="129"/>
    <s v="总经办"/>
    <s v="主任级以下"/>
    <s v="DF-3821"/>
    <s v="总经理助理"/>
    <s v="2023/06/20"/>
    <s v="计时"/>
    <m/>
    <n v="5200"/>
    <n v="12746.95"/>
    <n v="363.68"/>
    <n v="86.8"/>
    <n v="3.8"/>
    <n v="0"/>
  </r>
  <r>
    <n v="202405"/>
    <x v="130"/>
    <s v="服务营销中心"/>
    <s v="主任级以下"/>
    <s v="DF-3817"/>
    <s v="电气服务工程师储备生"/>
    <s v="2023/06/01"/>
    <s v="计时"/>
    <m/>
    <n v="1900"/>
    <n v="5392.9"/>
    <n v="363.68"/>
    <n v="86.8"/>
    <n v="3.8"/>
    <n v="0"/>
  </r>
  <r>
    <n v="202405"/>
    <x v="131"/>
    <s v="研发部"/>
    <s v="主任级以下"/>
    <s v="DF-3822"/>
    <s v="电气工程师储备生"/>
    <s v="2023/07/03"/>
    <s v="计时"/>
    <m/>
    <n v="1900"/>
    <n v="9905.4"/>
    <n v="363.68"/>
    <n v="86.8"/>
    <n v="3.8"/>
    <n v="0"/>
  </r>
  <r>
    <n v="202405"/>
    <x v="132"/>
    <s v="服务营销中心"/>
    <s v="主任级以下"/>
    <s v="DF-3823"/>
    <s v="服务专员"/>
    <s v="2023/07/03"/>
    <s v="计时"/>
    <m/>
    <n v="3000"/>
    <n v="6405.1"/>
    <n v="363.68"/>
    <n v="86.8"/>
    <n v="3.8"/>
    <n v="0"/>
  </r>
  <r>
    <n v="202405"/>
    <x v="135"/>
    <s v="研发部"/>
    <s v="主任级以下"/>
    <s v="DF-3830"/>
    <s v="电气工程师储备生"/>
    <s v="2023/08/02"/>
    <s v="计时"/>
    <m/>
    <n v="1900"/>
    <n v="8782"/>
    <n v="363.68"/>
    <n v="86.8"/>
    <n v="3.8"/>
    <n v="0"/>
  </r>
  <r>
    <n v="202405"/>
    <x v="136"/>
    <s v="研发部"/>
    <s v="主任级以下"/>
    <s v="DF-3831"/>
    <s v="机械助理工程师"/>
    <s v="2023/08/03"/>
    <s v="计时"/>
    <m/>
    <n v="2520"/>
    <n v="10987.4"/>
    <n v="363.68"/>
    <n v="86.8"/>
    <n v="3.8"/>
    <n v="0"/>
  </r>
  <r>
    <n v="202405"/>
    <x v="137"/>
    <s v="运营中心"/>
    <s v="主任级以下"/>
    <s v="DF-3832"/>
    <s v="普工"/>
    <s v="2023/08/07"/>
    <s v="计时"/>
    <m/>
    <n v="1900"/>
    <n v="5263.72"/>
    <n v="0"/>
    <n v="0"/>
    <n v="0"/>
    <n v="0"/>
  </r>
  <r>
    <n v="202405"/>
    <x v="138"/>
    <s v="运营中心"/>
    <s v="主任级以下"/>
    <s v="DF-3834"/>
    <s v="质检员"/>
    <s v="2023/08/10"/>
    <s v="计时"/>
    <m/>
    <n v="2120"/>
    <n v="6096.51"/>
    <n v="363.68"/>
    <n v="86.8"/>
    <n v="3.8"/>
    <n v="0"/>
  </r>
  <r>
    <n v="202405"/>
    <x v="139"/>
    <s v="服务营销中心"/>
    <s v="主任级以下"/>
    <s v="DF-3839"/>
    <s v="电气服务工程师储备生"/>
    <s v="2023/08/15"/>
    <s v="计时"/>
    <m/>
    <n v="1900"/>
    <n v="5148.3999999999996"/>
    <n v="363.68"/>
    <n v="86.8"/>
    <n v="3.8"/>
    <n v="0"/>
  </r>
  <r>
    <n v="202405"/>
    <x v="140"/>
    <s v="服务营销中心"/>
    <s v="主任级以下"/>
    <s v="DF-3843"/>
    <s v="品质工程师"/>
    <s v="2023/08/24"/>
    <s v="计时"/>
    <m/>
    <n v="5500"/>
    <n v="13519.38"/>
    <n v="363.68"/>
    <n v="86.8"/>
    <n v="3.8"/>
    <n v="0"/>
  </r>
  <r>
    <n v="202405"/>
    <x v="141"/>
    <s v="运营中心"/>
    <s v="主任级以下"/>
    <s v="DF-3121"/>
    <s v="生产调度员"/>
    <s v="2020/05/08"/>
    <s v="计件"/>
    <m/>
    <n v="3026"/>
    <n v="7011.71"/>
    <n v="363.68"/>
    <n v="86.8"/>
    <n v="3.8"/>
    <n v="0"/>
  </r>
  <r>
    <n v="202405"/>
    <x v="142"/>
    <s v="服务营销中心"/>
    <s v="主任级以下"/>
    <s v="DF-3847"/>
    <s v="售后服务专员"/>
    <d v="2023-09-01T00:00:00"/>
    <s v="计时"/>
    <m/>
    <n v="3000"/>
    <n v="6030.58"/>
    <n v="363.68"/>
    <n v="86.8"/>
    <n v="3.8"/>
    <n v="0"/>
  </r>
  <r>
    <n v="202405"/>
    <x v="143"/>
    <s v="运营中心"/>
    <s v="主任级以下"/>
    <s v="DF-3851"/>
    <s v="品质文员"/>
    <s v="2023/09/08"/>
    <s v="计时"/>
    <m/>
    <n v="2500"/>
    <n v="4404.2"/>
    <n v="363.68"/>
    <n v="86.8"/>
    <n v="3.8"/>
    <n v="0"/>
  </r>
  <r>
    <n v="202405"/>
    <x v="144"/>
    <s v="运营中心"/>
    <s v="主任级以下"/>
    <s v="DF-3852"/>
    <s v="品质经理"/>
    <s v="2023/09/18"/>
    <s v="计时"/>
    <m/>
    <n v="7100"/>
    <n v="15849.5"/>
    <n v="363.68"/>
    <n v="86.8"/>
    <n v="3.8"/>
    <n v="95"/>
  </r>
  <r>
    <n v="202405"/>
    <x v="145"/>
    <s v="销售部"/>
    <s v="主任级以下"/>
    <s v="DF-3854"/>
    <s v="区域销售经理（中东）"/>
    <s v="2023/09/20"/>
    <s v="计时"/>
    <m/>
    <n v="3850"/>
    <n v="7252.71"/>
    <n v="363.68"/>
    <n v="86.8"/>
    <n v="3.8"/>
    <n v="0"/>
  </r>
  <r>
    <n v="202405"/>
    <x v="146"/>
    <s v="服务营销中心"/>
    <s v="主任级以下"/>
    <s v="DF-3855"/>
    <s v="配件销售主管"/>
    <s v="2023/10/01"/>
    <s v="计时"/>
    <m/>
    <n v="4480"/>
    <n v="9331"/>
    <n v="363.68"/>
    <n v="86.8"/>
    <n v="3.8"/>
    <n v="1344"/>
  </r>
  <r>
    <n v="202405"/>
    <x v="148"/>
    <s v="服务营销中心"/>
    <s v="经理级"/>
    <s v="DF-3859"/>
    <s v="海外项目经理"/>
    <s v="2023/10/23"/>
    <s v="计时"/>
    <m/>
    <n v="5300"/>
    <n v="14041.58"/>
    <n v="363.68"/>
    <n v="86.8"/>
    <n v="3.8"/>
    <n v="95"/>
  </r>
  <r>
    <n v="202405"/>
    <x v="149"/>
    <s v="研发部"/>
    <s v="主任级以下"/>
    <s v="DF-3862"/>
    <s v="机械研发工程师"/>
    <s v="2023/11/01"/>
    <s v="计时"/>
    <m/>
    <n v="6000"/>
    <n v="23475.7"/>
    <n v="363.68"/>
    <n v="86.8"/>
    <n v="3.8"/>
    <n v="0"/>
  </r>
  <r>
    <n v="202405"/>
    <x v="150"/>
    <s v="运营中心"/>
    <s v="主任级以下"/>
    <s v="DF-3863"/>
    <s v="计划助理"/>
    <s v="2023/11/01"/>
    <s v="计时"/>
    <m/>
    <n v="2500"/>
    <n v="5008.2"/>
    <n v="363.68"/>
    <n v="86.8"/>
    <n v="3.8"/>
    <n v="0"/>
  </r>
  <r>
    <n v="202405"/>
    <x v="152"/>
    <s v="采购部"/>
    <s v="主任级以下"/>
    <s v="DF-3877"/>
    <s v="采购助理"/>
    <s v="2023/12/06"/>
    <s v="计时"/>
    <m/>
    <n v="3250"/>
    <n v="4086"/>
    <n v="363.68"/>
    <n v="86.8"/>
    <n v="3.8"/>
    <n v="0"/>
  </r>
  <r>
    <n v="202405"/>
    <x v="155"/>
    <s v="服务营销中心"/>
    <s v="主任级以下"/>
    <s v="DF-3883"/>
    <s v="软件服务工程师储备生"/>
    <s v="2024/01/15"/>
    <s v="计时"/>
    <m/>
    <n v="2000"/>
    <n v="5681.5"/>
    <n v="363.68"/>
    <n v="86.8"/>
    <n v="3.8"/>
    <n v="0"/>
  </r>
  <r>
    <n v="202405"/>
    <x v="243"/>
    <s v="服务营销中心"/>
    <s v="主任级以下"/>
    <s v="DF-3886"/>
    <s v="服务调度专员"/>
    <s v="2024/02/20"/>
    <s v="计时"/>
    <m/>
    <n v="2612"/>
    <n v="5545.8"/>
    <n v="363.68"/>
    <n v="86.8"/>
    <n v="3.8"/>
    <n v="0"/>
  </r>
  <r>
    <n v="202405"/>
    <x v="244"/>
    <s v="运营中心"/>
    <s v="主任级以下"/>
    <s v="DF-3887"/>
    <s v="装配钳工学徒"/>
    <s v="2024/02/27"/>
    <s v="计时"/>
    <m/>
    <n v="1900"/>
    <n v="2993.67"/>
    <n v="363.68"/>
    <n v="86.8"/>
    <n v="3.8"/>
    <n v="0"/>
  </r>
  <r>
    <n v="202405"/>
    <x v="245"/>
    <s v="运营中心"/>
    <s v="主任级以下"/>
    <s v="DF-3892"/>
    <s v="工艺员"/>
    <s v="2024/03/07"/>
    <s v="计时"/>
    <m/>
    <n v="2500"/>
    <n v="6106.33"/>
    <n v="363.68"/>
    <n v="86.8"/>
    <n v="3.8"/>
    <n v="0"/>
  </r>
  <r>
    <n v="202405"/>
    <x v="246"/>
    <s v="运营中心"/>
    <s v="主任级以下"/>
    <s v="DF-3893"/>
    <s v="质检员"/>
    <s v="2024/03/12"/>
    <s v="计时"/>
    <m/>
    <n v="2120"/>
    <n v="5448.09"/>
    <n v="363.68"/>
    <n v="86.8"/>
    <n v="3.8"/>
    <n v="0"/>
  </r>
  <r>
    <n v="202405"/>
    <x v="247"/>
    <s v="服务营销中心"/>
    <s v="主任级以下"/>
    <s v="DF-3895"/>
    <s v="机械服务工程师"/>
    <s v="2024/03/15"/>
    <s v="计时"/>
    <m/>
    <n v="3200"/>
    <n v="8233.34"/>
    <n v="363.68"/>
    <n v="86.8"/>
    <n v="3.8"/>
    <n v="0"/>
  </r>
  <r>
    <n v="202405"/>
    <x v="251"/>
    <s v="服务营销中心"/>
    <s v="主任级以下"/>
    <s v="DF-3904"/>
    <s v="区域销售经理（华东）"/>
    <s v="2024/04/22"/>
    <s v="计时"/>
    <m/>
    <n v="3850"/>
    <n v="10692.5"/>
    <n v="363.68"/>
    <n v="86.8"/>
    <n v="3.8"/>
    <n v="0"/>
  </r>
  <r>
    <n v="202405"/>
    <x v="252"/>
    <s v="研发部"/>
    <s v="主任级以下"/>
    <s v="DF-3899"/>
    <s v="机械工程师储备生"/>
    <s v="2024/04/22"/>
    <s v="计时"/>
    <m/>
    <n v="1900"/>
    <n v="4139"/>
    <n v="363.68"/>
    <n v="86.8"/>
    <n v="3.8"/>
    <n v="0"/>
  </r>
  <r>
    <n v="202405"/>
    <x v="253"/>
    <s v="服务营销中心"/>
    <s v="主任级以下"/>
    <s v="DF-3984"/>
    <s v="售后服务专员"/>
    <s v="2024/05/28"/>
    <s v="计时"/>
    <s v="5月入职"/>
    <n v="2750"/>
    <n v="1109.51"/>
    <n v="0"/>
    <n v="0"/>
    <n v="0"/>
    <n v="0"/>
  </r>
  <r>
    <n v="202405"/>
    <x v="254"/>
    <s v="服务营销中心"/>
    <s v="主任级以下"/>
    <s v="DF-3981"/>
    <s v="机械服务工程师（上海）"/>
    <s v="2024/05/23"/>
    <s v="计时"/>
    <s v="5月入职"/>
    <n v="4000"/>
    <n v="2686.87"/>
    <n v="0"/>
    <n v="0"/>
    <n v="0"/>
    <n v="0"/>
  </r>
  <r>
    <n v="202405"/>
    <x v="255"/>
    <s v="运营中心"/>
    <s v="主任级以下"/>
    <s v="DF-3908"/>
    <s v="计划专员"/>
    <s v="2024/05/16"/>
    <s v="计时"/>
    <s v="5月入职"/>
    <n v="2500"/>
    <n v="2732.13"/>
    <n v="0"/>
    <n v="0"/>
    <n v="0"/>
    <n v="0"/>
  </r>
  <r>
    <n v="202405"/>
    <x v="256"/>
    <s v="采购部"/>
    <s v="主任级以下"/>
    <s v="DF-3907"/>
    <s v="采购工程师"/>
    <s v="2024/05/15"/>
    <s v="计时"/>
    <s v="5月入职"/>
    <n v="3500"/>
    <n v="4324.53"/>
    <n v="0"/>
    <n v="0"/>
    <n v="0"/>
    <n v="0"/>
  </r>
  <r>
    <n v="202405"/>
    <x v="156"/>
    <s v="服务营销中心"/>
    <s v="主任级以下"/>
    <s v="DF-2695"/>
    <s v="现场装配技师"/>
    <s v="2018/03/15"/>
    <s v="计时"/>
    <m/>
    <n v="2363"/>
    <n v="7177.46"/>
    <n v="363.68"/>
    <n v="86.8"/>
    <n v="3.8"/>
    <n v="0"/>
  </r>
  <r>
    <n v="202405"/>
    <x v="157"/>
    <s v="服务营销中心"/>
    <s v="主任级以下"/>
    <s v="DF-2755"/>
    <s v="现场装配技师"/>
    <s v="2018/05/02"/>
    <s v="计时"/>
    <m/>
    <n v="2363"/>
    <n v="7014.84"/>
    <n v="363.68"/>
    <n v="86.8"/>
    <n v="3.8"/>
    <n v="0"/>
  </r>
  <r>
    <n v="202405"/>
    <x v="158"/>
    <s v="服务营销中心"/>
    <s v="主任级以下"/>
    <s v="DF-3139"/>
    <s v="现场装配技师"/>
    <s v="2020/07/01"/>
    <s v="计时"/>
    <m/>
    <n v="2363"/>
    <n v="5620.77"/>
    <n v="363.68"/>
    <n v="86.8"/>
    <n v="3.8"/>
    <n v="0"/>
  </r>
  <r>
    <n v="202405"/>
    <x v="159"/>
    <s v="服务营销中心"/>
    <s v="主任级以下"/>
    <s v="DF-2975"/>
    <s v="现场装配技师"/>
    <s v="2019/07/15"/>
    <s v="计时"/>
    <m/>
    <n v="2363"/>
    <n v="7949.48"/>
    <n v="363.68"/>
    <n v="86.8"/>
    <n v="3.8"/>
    <n v="0"/>
  </r>
  <r>
    <n v="202405"/>
    <x v="160"/>
    <s v="运营中心"/>
    <s v="主任级以下"/>
    <s v="DF-2614"/>
    <s v="仓管员"/>
    <s v="2017/11/27"/>
    <s v="计件"/>
    <m/>
    <n v="1900"/>
    <n v="5540.66"/>
    <n v="363.68"/>
    <n v="86.8"/>
    <n v="3.8"/>
    <n v="0"/>
  </r>
  <r>
    <n v="202405"/>
    <x v="161"/>
    <s v="运营中心"/>
    <s v="主任级以下"/>
    <s v="DF-0354"/>
    <s v="装配电工班长"/>
    <s v="2006/10/21"/>
    <s v="计件"/>
    <m/>
    <n v="1900"/>
    <n v="9145.58"/>
    <n v="363.68"/>
    <n v="86.8"/>
    <n v="3.8"/>
    <n v="0"/>
  </r>
  <r>
    <n v="202405"/>
    <x v="162"/>
    <s v="运营中心"/>
    <s v="主任级以下"/>
    <s v="DF-2363"/>
    <s v="装配钳工班长"/>
    <s v="2017/02/27"/>
    <s v="计件"/>
    <m/>
    <n v="1900"/>
    <n v="10073.19"/>
    <n v="363.68"/>
    <n v="86.8"/>
    <n v="3.8"/>
    <n v="0"/>
  </r>
  <r>
    <n v="202405"/>
    <x v="163"/>
    <s v="运营中心"/>
    <s v="主任级以下"/>
    <s v="DF-2451"/>
    <s v="装配电工班长"/>
    <s v="2017/06/26"/>
    <s v="计件"/>
    <m/>
    <n v="1900"/>
    <n v="6504.65"/>
    <n v="363.68"/>
    <n v="86.8"/>
    <n v="3.8"/>
    <n v="0"/>
  </r>
  <r>
    <n v="202405"/>
    <x v="164"/>
    <s v="运营中心"/>
    <s v="主任级以下"/>
    <s v="DF-2611"/>
    <s v="装配钳工"/>
    <s v="2017/11/22"/>
    <s v="计件"/>
    <m/>
    <n v="1900"/>
    <n v="7549.77"/>
    <n v="363.68"/>
    <n v="86.8"/>
    <n v="3.8"/>
    <n v="0"/>
  </r>
  <r>
    <n v="202405"/>
    <x v="165"/>
    <s v="运营中心"/>
    <s v="主任级以下"/>
    <s v="DF-2736"/>
    <s v="装配钳工"/>
    <s v="2018/04/21"/>
    <s v="计件"/>
    <m/>
    <n v="1900"/>
    <n v="7614.81"/>
    <n v="363.68"/>
    <n v="86.8"/>
    <n v="3.8"/>
    <n v="0"/>
  </r>
  <r>
    <n v="202405"/>
    <x v="166"/>
    <s v="运营中心"/>
    <s v="主任级以下"/>
    <s v="DF-2673"/>
    <s v="装配电工"/>
    <s v="2018/03/05"/>
    <s v="计件"/>
    <m/>
    <n v="1900"/>
    <n v="7838.44"/>
    <n v="363.68"/>
    <n v="86.8"/>
    <n v="3.8"/>
    <n v="0"/>
  </r>
  <r>
    <n v="202405"/>
    <x v="167"/>
    <s v="运营中心"/>
    <s v="主任级以下"/>
    <s v="DF-2756"/>
    <s v="装配钳工"/>
    <s v="2018/05/02"/>
    <s v="计件"/>
    <m/>
    <n v="1900"/>
    <n v="7474.88"/>
    <n v="363.68"/>
    <n v="86.8"/>
    <n v="3.8"/>
    <n v="0"/>
  </r>
  <r>
    <n v="202405"/>
    <x v="168"/>
    <s v="运营中心"/>
    <s v="主任级以下"/>
    <s v="DF-2786"/>
    <s v="装配钳工班长"/>
    <s v="2018/06/12"/>
    <s v="计件"/>
    <m/>
    <n v="1900"/>
    <n v="8380.75"/>
    <n v="363.68"/>
    <n v="86.8"/>
    <n v="3.8"/>
    <n v="0"/>
  </r>
  <r>
    <n v="202405"/>
    <x v="169"/>
    <s v="运营中心"/>
    <s v="主任级以下"/>
    <s v="DF-2789"/>
    <s v="装配电工"/>
    <s v="2018/06/26"/>
    <s v="计件"/>
    <m/>
    <n v="1900"/>
    <n v="5336.23"/>
    <n v="363.68"/>
    <n v="86.8"/>
    <n v="3.8"/>
    <n v="0"/>
  </r>
  <r>
    <n v="202405"/>
    <x v="170"/>
    <s v="运营中心"/>
    <s v="主任级以下"/>
    <s v="DF-2864"/>
    <s v="装配电工"/>
    <s v="2018/11/09"/>
    <s v="计件"/>
    <m/>
    <n v="1900"/>
    <n v="5972.96"/>
    <n v="363.68"/>
    <n v="86.8"/>
    <n v="3.8"/>
    <n v="0"/>
  </r>
  <r>
    <n v="202405"/>
    <x v="171"/>
    <s v="运营中心"/>
    <s v="主任级以下"/>
    <s v="DF-2907"/>
    <s v="装配电工"/>
    <s v="2019/03/06"/>
    <s v="计件"/>
    <m/>
    <n v="1900"/>
    <n v="7589.1"/>
    <n v="363.68"/>
    <n v="86.8"/>
    <n v="3.8"/>
    <n v="0"/>
  </r>
  <r>
    <n v="202405"/>
    <x v="172"/>
    <s v="运营中心"/>
    <s v="主任级以下"/>
    <s v="DF-2909"/>
    <s v="仓管员"/>
    <s v="2019/03/11"/>
    <s v="计件"/>
    <m/>
    <n v="1900"/>
    <n v="5500.5"/>
    <n v="363.68"/>
    <n v="86.8"/>
    <n v="3.8"/>
    <n v="0"/>
  </r>
  <r>
    <n v="202405"/>
    <x v="173"/>
    <s v="运营中心"/>
    <s v="主任级以下"/>
    <s v="DF-2913"/>
    <s v="装配钳工班长"/>
    <s v="2019/03/14"/>
    <s v="计件"/>
    <m/>
    <n v="1900"/>
    <n v="7750.55"/>
    <n v="363.68"/>
    <n v="86.8"/>
    <n v="3.8"/>
    <n v="0"/>
  </r>
  <r>
    <n v="202405"/>
    <x v="174"/>
    <s v="运营中心"/>
    <s v="主任级以下"/>
    <s v="DF-2940"/>
    <s v="仓管员"/>
    <s v="2019/05/14"/>
    <s v="计件"/>
    <m/>
    <n v="1900"/>
    <n v="5987.17"/>
    <n v="363.68"/>
    <n v="86.8"/>
    <n v="3.8"/>
    <n v="0"/>
  </r>
  <r>
    <n v="202405"/>
    <x v="175"/>
    <s v="运营中心"/>
    <s v="主任级以下"/>
    <s v="DF-2970"/>
    <s v="装配电工"/>
    <s v="2019/07/02"/>
    <s v="计件"/>
    <m/>
    <n v="1900"/>
    <n v="6633.93"/>
    <n v="363.68"/>
    <n v="86.8"/>
    <n v="3.8"/>
    <n v="385"/>
  </r>
  <r>
    <n v="202405"/>
    <x v="176"/>
    <s v="运营中心"/>
    <s v="主任级以下"/>
    <s v="DF-3052"/>
    <s v="装配电工"/>
    <s v="2019/11/15"/>
    <s v="计件"/>
    <m/>
    <n v="1900"/>
    <n v="5841.88"/>
    <n v="363.68"/>
    <n v="86.8"/>
    <n v="3.8"/>
    <n v="0"/>
  </r>
  <r>
    <n v="202405"/>
    <x v="177"/>
    <s v="运营中心"/>
    <s v="主任级以下"/>
    <s v="DF-3076"/>
    <s v="装配电工"/>
    <s v="2020/02/24"/>
    <s v="计件"/>
    <m/>
    <n v="1900"/>
    <n v="7118.97"/>
    <n v="363.68"/>
    <n v="86.8"/>
    <n v="3.8"/>
    <n v="0"/>
  </r>
  <r>
    <n v="202405"/>
    <x v="178"/>
    <s v="运营中心"/>
    <s v="主任级以下"/>
    <s v="DF-3126"/>
    <s v="装配钳工"/>
    <s v="2020/05/29"/>
    <s v="计件"/>
    <m/>
    <n v="1900"/>
    <n v="5495.26"/>
    <n v="363.68"/>
    <n v="86.8"/>
    <n v="3.8"/>
    <n v="0"/>
  </r>
  <r>
    <n v="202405"/>
    <x v="179"/>
    <s v="运营中心"/>
    <s v="主任级以下"/>
    <s v="DF-3130"/>
    <s v="测试技师"/>
    <s v="2020/06/12"/>
    <s v="计件"/>
    <m/>
    <n v="1900"/>
    <n v="6726.91"/>
    <n v="363.68"/>
    <n v="86.8"/>
    <n v="3.8"/>
    <n v="0"/>
  </r>
  <r>
    <n v="202405"/>
    <x v="180"/>
    <s v="运营中心"/>
    <s v="主任级以下"/>
    <s v="DF-3134"/>
    <s v="仓库班长"/>
    <s v="2020/06/28"/>
    <s v="计件"/>
    <m/>
    <n v="1900"/>
    <n v="7309.35"/>
    <n v="363.68"/>
    <n v="86.8"/>
    <n v="3.8"/>
    <n v="0"/>
  </r>
  <r>
    <n v="202405"/>
    <x v="181"/>
    <s v="运营中心"/>
    <s v="主任级以下"/>
    <s v="DF-3140"/>
    <s v="测试技师"/>
    <s v="2020/07/01"/>
    <s v="计件"/>
    <m/>
    <n v="1900"/>
    <n v="7144.99"/>
    <n v="363.68"/>
    <n v="86.8"/>
    <n v="3.8"/>
    <n v="100"/>
  </r>
  <r>
    <n v="202405"/>
    <x v="182"/>
    <s v="运营中心"/>
    <s v="主任级以下"/>
    <s v="DF-3171"/>
    <s v="装配钳工"/>
    <s v="2020/08/31"/>
    <s v="计件"/>
    <m/>
    <n v="1900"/>
    <n v="5995.44"/>
    <n v="363.68"/>
    <n v="86.8"/>
    <n v="3.8"/>
    <n v="0"/>
  </r>
  <r>
    <n v="202405"/>
    <x v="183"/>
    <s v="运营中心"/>
    <s v="主任级以下"/>
    <s v="DF-3166"/>
    <s v="装配钳工"/>
    <s v="2020/08/13"/>
    <s v="计件"/>
    <m/>
    <n v="1900"/>
    <n v="6821.11"/>
    <n v="363.68"/>
    <n v="86.8"/>
    <n v="3.8"/>
    <n v="0"/>
  </r>
  <r>
    <n v="202405"/>
    <x v="184"/>
    <s v="运营中心"/>
    <s v="主任级以下"/>
    <s v="DF-3180"/>
    <s v="装配钳工"/>
    <s v="2020/09/21"/>
    <s v="计件"/>
    <m/>
    <n v="1900"/>
    <n v="6005.18"/>
    <n v="363.68"/>
    <n v="86.8"/>
    <n v="3.8"/>
    <n v="0"/>
  </r>
  <r>
    <n v="202405"/>
    <x v="185"/>
    <s v="运营中心"/>
    <s v="主任级以下"/>
    <s v="DF-3177"/>
    <s v="装配钳工"/>
    <s v="2020/09/14"/>
    <s v="计件"/>
    <m/>
    <n v="1900"/>
    <n v="7737.88"/>
    <n v="363.68"/>
    <n v="86.8"/>
    <n v="3.8"/>
    <n v="0"/>
  </r>
  <r>
    <n v="202405"/>
    <x v="186"/>
    <s v="运营中心"/>
    <s v="主任级以下"/>
    <s v="DF-3191"/>
    <s v="装配钳工班长"/>
    <s v="2020/10/16"/>
    <s v="计件"/>
    <m/>
    <n v="1900"/>
    <n v="7276.9"/>
    <n v="363.68"/>
    <n v="86.8"/>
    <n v="3.8"/>
    <n v="0"/>
  </r>
  <r>
    <n v="202405"/>
    <x v="187"/>
    <s v="运营中心"/>
    <s v="主任级以下"/>
    <s v="DF-2100"/>
    <s v="测试班长"/>
    <s v="2015/06/25"/>
    <s v="计件"/>
    <m/>
    <n v="1900"/>
    <n v="8903.75"/>
    <n v="363.68"/>
    <n v="86.8"/>
    <n v="3.8"/>
    <n v="0"/>
  </r>
  <r>
    <n v="202405"/>
    <x v="188"/>
    <s v="运营中心"/>
    <s v="主任级以下"/>
    <s v="DF-2441"/>
    <s v="测试技师"/>
    <s v="2017/06/20"/>
    <s v="计件"/>
    <m/>
    <n v="1900"/>
    <n v="7508.52"/>
    <n v="363.68"/>
    <n v="86.8"/>
    <n v="3.8"/>
    <n v="95"/>
  </r>
  <r>
    <n v="202405"/>
    <x v="189"/>
    <s v="运营中心"/>
    <s v="主任级以下"/>
    <s v="DF-2910"/>
    <s v="测试技师"/>
    <s v="2019/03/11"/>
    <s v="计件"/>
    <m/>
    <n v="1900"/>
    <n v="6826.19"/>
    <n v="363.68"/>
    <n v="86.8"/>
    <n v="3.8"/>
    <n v="0"/>
  </r>
  <r>
    <n v="202405"/>
    <x v="190"/>
    <s v="运营中心"/>
    <s v="主任级以下"/>
    <s v="DF-3232"/>
    <s v="装配钳工"/>
    <s v="2020/12/24"/>
    <s v="计件"/>
    <m/>
    <n v="1900"/>
    <n v="6547.89"/>
    <n v="363.68"/>
    <n v="86.8"/>
    <n v="3.8"/>
    <n v="0"/>
  </r>
  <r>
    <n v="202405"/>
    <x v="191"/>
    <s v="运营中心"/>
    <s v="主任级以下"/>
    <s v="DF-3245"/>
    <s v="仓管员"/>
    <s v="2021/01/12"/>
    <s v="计件"/>
    <m/>
    <n v="1900"/>
    <n v="5520.1"/>
    <n v="363.68"/>
    <n v="86.8"/>
    <n v="3.8"/>
    <n v="0"/>
  </r>
  <r>
    <n v="202405"/>
    <x v="192"/>
    <s v="运营中心"/>
    <s v="主任级以下"/>
    <s v="DF-3252"/>
    <s v="仓管员"/>
    <s v="2021/01/25"/>
    <s v="计件"/>
    <m/>
    <n v="1900"/>
    <n v="5170.7700000000004"/>
    <n v="363.68"/>
    <n v="86.8"/>
    <n v="3.8"/>
    <n v="0"/>
  </r>
  <r>
    <n v="202405"/>
    <x v="193"/>
    <s v="运营中心"/>
    <s v="主任级以下"/>
    <s v="DF-3287"/>
    <s v="仓管员"/>
    <s v="2021/03/15"/>
    <s v="计件"/>
    <m/>
    <n v="1900"/>
    <n v="6593.13"/>
    <n v="363.68"/>
    <n v="86.8"/>
    <n v="3.8"/>
    <n v="0"/>
  </r>
  <r>
    <n v="202405"/>
    <x v="194"/>
    <s v="运营中心"/>
    <s v="主任级以下"/>
    <s v="DF-3274"/>
    <s v="仓管员"/>
    <s v="2021/03/08"/>
    <s v="计件"/>
    <m/>
    <n v="1900"/>
    <n v="5411.13"/>
    <n v="363.68"/>
    <n v="86.8"/>
    <n v="3.8"/>
    <n v="0"/>
  </r>
  <r>
    <n v="202405"/>
    <x v="195"/>
    <s v="运营中心"/>
    <s v="主任级以下"/>
    <s v="DF-3273"/>
    <s v="装配电工"/>
    <s v="2021/03/05"/>
    <s v="计件"/>
    <m/>
    <n v="1900"/>
    <n v="5715.38"/>
    <n v="363.68"/>
    <n v="86.8"/>
    <n v="3.8"/>
    <n v="0"/>
  </r>
  <r>
    <n v="202405"/>
    <x v="196"/>
    <s v="运营中心"/>
    <s v="主任级以下"/>
    <s v="DF-3272"/>
    <s v="装配电工"/>
    <s v="2021/03/04"/>
    <s v="计件"/>
    <m/>
    <n v="1900"/>
    <n v="6580.45"/>
    <n v="363.68"/>
    <n v="86.8"/>
    <n v="3.8"/>
    <n v="0"/>
  </r>
  <r>
    <n v="202405"/>
    <x v="197"/>
    <s v="运营中心"/>
    <s v="主任级以下"/>
    <s v="DF-3349"/>
    <s v="仓管员"/>
    <s v="2021/05/24"/>
    <s v="计件"/>
    <m/>
    <n v="1900"/>
    <n v="5281.03"/>
    <n v="363.68"/>
    <n v="86.8"/>
    <n v="3.8"/>
    <n v="0"/>
  </r>
  <r>
    <n v="202405"/>
    <x v="198"/>
    <s v="运营中心"/>
    <s v="主任级以下"/>
    <s v="DF-3432"/>
    <s v="装配钳工"/>
    <s v="2021/07/17"/>
    <s v="计件"/>
    <m/>
    <n v="1900"/>
    <n v="4931.53"/>
    <n v="363.68"/>
    <n v="86.8"/>
    <n v="3.8"/>
    <n v="0"/>
  </r>
  <r>
    <n v="202405"/>
    <x v="199"/>
    <s v="运营中心"/>
    <s v="主任级以下"/>
    <s v="DF-3398"/>
    <s v="装配钳工"/>
    <s v="2021/07/02"/>
    <s v="计件"/>
    <m/>
    <n v="1900"/>
    <n v="7249.31"/>
    <n v="363.68"/>
    <n v="86.8"/>
    <n v="3.8"/>
    <n v="0"/>
  </r>
  <r>
    <n v="202405"/>
    <x v="200"/>
    <s v="运营中心"/>
    <s v="主任级以下"/>
    <s v="DF-3397"/>
    <s v="装配钳工"/>
    <s v="2021/07/01"/>
    <s v="计件"/>
    <m/>
    <n v="1900"/>
    <n v="6777.24"/>
    <n v="363.68"/>
    <n v="86.8"/>
    <n v="3.8"/>
    <n v="0"/>
  </r>
  <r>
    <n v="202405"/>
    <x v="201"/>
    <s v="运营中心"/>
    <s v="主任级以下"/>
    <s v="DF-3396"/>
    <s v="装配钳工"/>
    <s v="2021/07/01"/>
    <s v="计件"/>
    <m/>
    <n v="1900"/>
    <n v="5834.75"/>
    <n v="363.68"/>
    <n v="86.8"/>
    <n v="3.8"/>
    <n v="0"/>
  </r>
  <r>
    <n v="202405"/>
    <x v="202"/>
    <s v="运营中心"/>
    <s v="主任级以下"/>
    <s v="DF-3439"/>
    <s v="装配电工"/>
    <s v="2021/07/29"/>
    <s v="计件"/>
    <m/>
    <n v="1900"/>
    <n v="6748.83"/>
    <n v="363.68"/>
    <n v="86.8"/>
    <n v="3.8"/>
    <n v="0"/>
  </r>
  <r>
    <n v="202405"/>
    <x v="203"/>
    <s v="运营中心"/>
    <s v="主任级以下"/>
    <s v="DF-3499"/>
    <s v="装配钳工"/>
    <s v="2021/09/13"/>
    <s v="计件"/>
    <m/>
    <n v="1900"/>
    <n v="5520.93"/>
    <n v="363.68"/>
    <n v="86.8"/>
    <n v="3.8"/>
    <n v="0"/>
  </r>
  <r>
    <n v="202405"/>
    <x v="204"/>
    <s v="运营中心"/>
    <s v="主任级以下"/>
    <s v="DF-3511"/>
    <s v="装配钳工"/>
    <s v="2021/09/24"/>
    <s v="计件"/>
    <m/>
    <n v="1900"/>
    <n v="4498.29"/>
    <n v="363.68"/>
    <n v="86.8"/>
    <n v="3.8"/>
    <n v="0"/>
  </r>
  <r>
    <n v="202405"/>
    <x v="205"/>
    <s v="运营中心"/>
    <s v="主任级以下"/>
    <s v="DF-3521"/>
    <s v="装配钳工"/>
    <s v="2021/09/30"/>
    <s v="计件"/>
    <m/>
    <n v="1900"/>
    <n v="6500.78"/>
    <n v="363.68"/>
    <n v="86.8"/>
    <n v="3.8"/>
    <n v="0"/>
  </r>
  <r>
    <n v="202405"/>
    <x v="206"/>
    <s v="运营中心"/>
    <s v="主任级以下"/>
    <s v="DF-3522"/>
    <s v="装配钳工"/>
    <s v="2021/09/30"/>
    <s v="计件"/>
    <m/>
    <n v="1900"/>
    <n v="6103.64"/>
    <n v="363.68"/>
    <n v="86.8"/>
    <n v="3.8"/>
    <n v="0"/>
  </r>
  <r>
    <n v="202405"/>
    <x v="207"/>
    <s v="运营中心"/>
    <s v="主任级以下"/>
    <s v="DF-3553"/>
    <s v="装配钳工"/>
    <s v="2021/10/27"/>
    <s v="计件"/>
    <m/>
    <n v="1900"/>
    <n v="4753.91"/>
    <n v="363.68"/>
    <n v="86.8"/>
    <n v="3.8"/>
    <n v="0"/>
  </r>
  <r>
    <n v="202405"/>
    <x v="208"/>
    <s v="运营中心"/>
    <s v="主任级以下"/>
    <s v="DF-3529"/>
    <s v="装配钳工"/>
    <s v="2021/10/12"/>
    <s v="计件"/>
    <m/>
    <n v="1900"/>
    <n v="5380.4"/>
    <n v="363.68"/>
    <n v="86.8"/>
    <n v="3.8"/>
    <n v="0"/>
  </r>
  <r>
    <n v="202405"/>
    <x v="209"/>
    <s v="运营中心"/>
    <s v="主任级以下"/>
    <s v="DF-3534"/>
    <s v="装配钳工"/>
    <s v="2021/10/12"/>
    <s v="计件"/>
    <m/>
    <n v="1900"/>
    <n v="5768.39"/>
    <n v="363.68"/>
    <n v="86.8"/>
    <n v="3.8"/>
    <n v="0"/>
  </r>
  <r>
    <n v="202405"/>
    <x v="210"/>
    <s v="运营中心"/>
    <s v="主任级以下"/>
    <s v="DF-3394"/>
    <s v="装配电工"/>
    <s v="2021/06/30"/>
    <s v="计件"/>
    <m/>
    <n v="1900"/>
    <n v="5569.2"/>
    <n v="363.68"/>
    <n v="86.8"/>
    <n v="3.8"/>
    <n v="0"/>
  </r>
  <r>
    <n v="202405"/>
    <x v="211"/>
    <s v="运营中心"/>
    <s v="主任级以下"/>
    <s v="DF-3393"/>
    <s v="装配电工"/>
    <s v="2021/06/29"/>
    <s v="计件"/>
    <m/>
    <n v="1900"/>
    <n v="7285.05"/>
    <n v="363.68"/>
    <n v="86.8"/>
    <n v="3.8"/>
    <n v="0"/>
  </r>
  <r>
    <n v="202405"/>
    <x v="212"/>
    <s v="运营中心"/>
    <s v="主任级以下"/>
    <s v="DF-3361"/>
    <s v="装配电工"/>
    <s v="2021/06/03"/>
    <s v="计件"/>
    <m/>
    <n v="1900"/>
    <n v="6235.06"/>
    <n v="363.68"/>
    <n v="86.8"/>
    <n v="3.8"/>
    <n v="0"/>
  </r>
  <r>
    <n v="202405"/>
    <x v="213"/>
    <s v="运营中心"/>
    <s v="主任级以下"/>
    <s v="DF-3443"/>
    <s v="装配电工"/>
    <s v="2021/07/30"/>
    <s v="计件"/>
    <m/>
    <n v="1900"/>
    <n v="5345.09"/>
    <n v="363.68"/>
    <n v="86.8"/>
    <n v="3.8"/>
    <n v="0"/>
  </r>
  <r>
    <n v="202405"/>
    <x v="214"/>
    <s v="运营中心"/>
    <s v="主任级以下"/>
    <s v="DF-3421"/>
    <s v="装配钳工"/>
    <s v="2021/07/15"/>
    <s v="计时"/>
    <m/>
    <n v="1900"/>
    <n v="4443.9399999999996"/>
    <n v="363.68"/>
    <n v="86.8"/>
    <n v="3.8"/>
    <n v="0"/>
  </r>
  <r>
    <n v="202405"/>
    <x v="215"/>
    <s v="运营中心"/>
    <s v="主任级以下"/>
    <s v="DF-3420"/>
    <s v="装配钳工"/>
    <s v="2021/07/15"/>
    <s v="计时"/>
    <m/>
    <n v="1900"/>
    <n v="4899.2299999999996"/>
    <n v="363.68"/>
    <n v="86.8"/>
    <n v="3.8"/>
    <n v="0"/>
  </r>
  <r>
    <n v="202405"/>
    <x v="216"/>
    <s v="运营中心"/>
    <s v="主任级以下"/>
    <s v="DF-3489"/>
    <s v="装配钳工"/>
    <s v="2021/09/03"/>
    <s v="计时"/>
    <m/>
    <n v="1900"/>
    <n v="4987.93"/>
    <n v="363.68"/>
    <n v="86.8"/>
    <n v="3.8"/>
    <n v="0"/>
  </r>
  <r>
    <n v="202405"/>
    <x v="217"/>
    <s v="运营中心"/>
    <s v="主任级以下"/>
    <s v="DF-3637"/>
    <s v="装配钳工"/>
    <d v="2022-08-15T00:00:00"/>
    <s v="计件"/>
    <m/>
    <n v="1900"/>
    <n v="6100.84"/>
    <n v="363.68"/>
    <n v="86.8"/>
    <n v="3.8"/>
    <n v="0"/>
  </r>
  <r>
    <n v="202405"/>
    <x v="218"/>
    <s v="运营中心"/>
    <s v="主任级以下"/>
    <s v="DF-3630"/>
    <s v="装配钳工"/>
    <d v="2022-08-05T00:00:00"/>
    <s v="计件"/>
    <m/>
    <n v="1900"/>
    <n v="5554.9"/>
    <n v="363.68"/>
    <n v="86.8"/>
    <n v="3.8"/>
    <n v="0"/>
  </r>
  <r>
    <n v="202405"/>
    <x v="219"/>
    <s v="运营中心"/>
    <s v="主任级以下"/>
    <s v="DF-3644"/>
    <s v="仓库包装操作工"/>
    <d v="2022-08-30T00:00:00"/>
    <s v="计件"/>
    <m/>
    <n v="1900"/>
    <n v="4814.96"/>
    <n v="363.68"/>
    <n v="86.8"/>
    <n v="3.8"/>
    <n v="0"/>
  </r>
  <r>
    <n v="202405"/>
    <x v="220"/>
    <s v="运营中心"/>
    <s v="主任级以下"/>
    <s v="DF-3659"/>
    <s v="装配钳工"/>
    <s v="2022/09/19"/>
    <s v="计件"/>
    <m/>
    <n v="1900"/>
    <n v="4970.91"/>
    <n v="363.68"/>
    <n v="86.8"/>
    <n v="3.8"/>
    <n v="0"/>
  </r>
  <r>
    <n v="202405"/>
    <x v="221"/>
    <s v="运营中心"/>
    <s v="主任级以下"/>
    <s v="DF-3648"/>
    <s v="仓库包装操作工"/>
    <s v="2022/09/05"/>
    <s v="计件"/>
    <m/>
    <n v="1900"/>
    <n v="4717.05"/>
    <n v="363.68"/>
    <n v="86.8"/>
    <n v="3.8"/>
    <n v="0"/>
  </r>
  <r>
    <n v="202405"/>
    <x v="222"/>
    <s v="运营中心"/>
    <s v="主任级以下"/>
    <s v="DF-3449"/>
    <s v="电气装配储备生"/>
    <s v="2021/08/03"/>
    <s v="计件"/>
    <m/>
    <n v="1900"/>
    <n v="5538.62"/>
    <n v="363.68"/>
    <n v="86.8"/>
    <n v="3.8"/>
    <n v="0"/>
  </r>
  <r>
    <n v="202405"/>
    <x v="223"/>
    <s v="运营中心"/>
    <s v="主任级以下"/>
    <s v="DF-3677"/>
    <s v="仓库包装操作工"/>
    <s v="2022/10/27"/>
    <s v="计件"/>
    <m/>
    <n v="1900"/>
    <n v="4894.25"/>
    <n v="363.68"/>
    <n v="86.8"/>
    <n v="3.8"/>
    <n v="0"/>
  </r>
  <r>
    <n v="202405"/>
    <x v="224"/>
    <s v="运营中心"/>
    <s v="主任级以下"/>
    <s v="DF-3676"/>
    <s v="装配钳工"/>
    <s v="2022/10/26"/>
    <s v="计件"/>
    <m/>
    <n v="1900"/>
    <n v="5591.75"/>
    <n v="363.68"/>
    <n v="86.8"/>
    <n v="3.8"/>
    <n v="0"/>
  </r>
  <r>
    <n v="202405"/>
    <x v="225"/>
    <s v="运营中心"/>
    <s v="主任级以下"/>
    <s v="DF-3667"/>
    <s v="装配钳工"/>
    <s v="2022/10/09"/>
    <s v="计件"/>
    <m/>
    <n v="1900"/>
    <n v="4641.99"/>
    <n v="363.68"/>
    <n v="86.8"/>
    <n v="3.8"/>
    <n v="0"/>
  </r>
  <r>
    <n v="202405"/>
    <x v="226"/>
    <s v="运营中心"/>
    <s v="主任级以下"/>
    <s v="DF-3352"/>
    <s v="装配钳工"/>
    <s v="2021/05/26"/>
    <s v="计件"/>
    <m/>
    <n v="1900"/>
    <n v="6554.77"/>
    <n v="363.68"/>
    <n v="86.8"/>
    <n v="3.8"/>
    <n v="0"/>
  </r>
  <r>
    <n v="202405"/>
    <x v="227"/>
    <s v="运营中心"/>
    <s v="主任级以下"/>
    <s v="DF-3705"/>
    <s v="装配钳工"/>
    <s v="2023/02/21"/>
    <s v="计件"/>
    <m/>
    <n v="1900"/>
    <n v="5382.59"/>
    <n v="363.68"/>
    <n v="86.8"/>
    <n v="3.8"/>
    <n v="0"/>
  </r>
  <r>
    <n v="202405"/>
    <x v="228"/>
    <s v="运营中心"/>
    <s v="主任级以下"/>
    <s v="DF-3707"/>
    <s v="装配钳工"/>
    <s v="2023/02/21"/>
    <s v="计件"/>
    <m/>
    <n v="1900"/>
    <n v="1550.91"/>
    <n v="363.68"/>
    <n v="86.8"/>
    <n v="3.8"/>
    <n v="0"/>
  </r>
  <r>
    <n v="202405"/>
    <x v="229"/>
    <s v="运营中心"/>
    <s v="主任级以下"/>
    <s v="DF-3701"/>
    <s v="装配钳工"/>
    <s v="2023/02/09"/>
    <s v="计件"/>
    <m/>
    <n v="1900"/>
    <n v="5151.97"/>
    <n v="363.68"/>
    <n v="86.8"/>
    <n v="3.8"/>
    <n v="0"/>
  </r>
  <r>
    <n v="202405"/>
    <x v="230"/>
    <s v="运营中心"/>
    <s v="主任级以下"/>
    <s v="DF-3776"/>
    <s v="装配电工"/>
    <s v="2023/03/20"/>
    <s v="计件"/>
    <m/>
    <n v="1900"/>
    <n v="5875.23"/>
    <n v="363.68"/>
    <n v="86.8"/>
    <n v="3.8"/>
    <n v="0"/>
  </r>
  <r>
    <n v="202405"/>
    <x v="231"/>
    <s v="运营中心"/>
    <s v="主任级以下"/>
    <s v="DF-3765"/>
    <s v="装配钳工"/>
    <s v="2023/03/17"/>
    <s v="计件"/>
    <m/>
    <n v="1900"/>
    <n v="5282.11"/>
    <n v="363.68"/>
    <n v="86.8"/>
    <n v="3.8"/>
    <n v="0"/>
  </r>
  <r>
    <n v="202405"/>
    <x v="232"/>
    <s v="运营中心"/>
    <s v="主任级以下"/>
    <s v="DF-3763"/>
    <s v="装配电工"/>
    <s v="2023/03/14"/>
    <s v="计件"/>
    <m/>
    <n v="1900"/>
    <n v="5874.74"/>
    <n v="363.68"/>
    <n v="86.8"/>
    <n v="3.8"/>
    <n v="0"/>
  </r>
  <r>
    <n v="202405"/>
    <x v="233"/>
    <s v="运营中心"/>
    <s v="主任级以下"/>
    <s v="DF-3700"/>
    <s v="装配电工"/>
    <s v="2023/02/09"/>
    <s v="计件"/>
    <m/>
    <n v="1900"/>
    <n v="5659.25"/>
    <n v="363.68"/>
    <n v="86.8"/>
    <n v="3.8"/>
    <n v="0"/>
  </r>
  <r>
    <n v="202405"/>
    <x v="234"/>
    <s v="运营中心"/>
    <s v="主任级以下"/>
    <s v="DF-3833"/>
    <s v="装配电工"/>
    <s v="2023/08/10"/>
    <s v="计件"/>
    <m/>
    <n v="1900"/>
    <n v="6086.11"/>
    <n v="363.68"/>
    <n v="86.8"/>
    <n v="3.8"/>
    <n v="0"/>
  </r>
  <r>
    <n v="202405"/>
    <x v="235"/>
    <s v="运营中心"/>
    <s v="主任级以下"/>
    <s v="DF-3841"/>
    <s v="仓管员"/>
    <s v="2023/08/21"/>
    <s v="计件"/>
    <m/>
    <n v="1900"/>
    <n v="4747.07"/>
    <n v="363.68"/>
    <n v="86.8"/>
    <n v="3.8"/>
    <n v="0"/>
  </r>
  <r>
    <n v="202405"/>
    <x v="236"/>
    <s v="运营中心"/>
    <s v="主任级以下"/>
    <s v="DF-3842"/>
    <s v="仓管员"/>
    <s v="2023/08/23"/>
    <s v="计件"/>
    <m/>
    <n v="1900"/>
    <n v="5184.6899999999996"/>
    <n v="363.68"/>
    <n v="86.8"/>
    <n v="3.8"/>
    <n v="0"/>
  </r>
  <r>
    <n v="202405"/>
    <x v="237"/>
    <s v="运营中心"/>
    <s v="主任级以下"/>
    <s v="DF-3844"/>
    <s v="装配钳工"/>
    <s v="2023/08/28"/>
    <s v="计件"/>
    <m/>
    <n v="1900"/>
    <n v="5397.26"/>
    <n v="363.68"/>
    <n v="86.8"/>
    <n v="3.8"/>
    <n v="0"/>
  </r>
  <r>
    <n v="202405"/>
    <x v="238"/>
    <s v="运营中心"/>
    <s v="主任级以下"/>
    <s v="DF-3848"/>
    <s v="装配钳工"/>
    <s v="2023/09/04"/>
    <s v="计件"/>
    <m/>
    <n v="1900"/>
    <n v="3816.06"/>
    <n v="363.68"/>
    <n v="86.8"/>
    <n v="3.8"/>
    <n v="0"/>
  </r>
  <r>
    <n v="202405"/>
    <x v="239"/>
    <s v="运营中心"/>
    <s v="主任级以下"/>
    <s v="DF-3866"/>
    <s v="装配钳工"/>
    <s v="2023/11/09"/>
    <s v="计件"/>
    <m/>
    <n v="1900"/>
    <n v="6090.03"/>
    <n v="363.68"/>
    <n v="86.8"/>
    <n v="3.8"/>
    <n v="0"/>
  </r>
  <r>
    <n v="202405"/>
    <x v="242"/>
    <s v="运营中心"/>
    <s v="主任级以下"/>
    <s v="DF-3872"/>
    <s v="仓管员"/>
    <s v="2023/11/20"/>
    <s v="计件"/>
    <m/>
    <n v="1900"/>
    <n v="5303.2"/>
    <n v="363.68"/>
    <n v="86.8"/>
    <n v="3.8"/>
    <n v="0"/>
  </r>
  <r>
    <n v="202405"/>
    <x v="133"/>
    <s v="运营中心"/>
    <s v="主任级以下"/>
    <s v="DF-3827"/>
    <s v="装配电工"/>
    <s v="2023/07/31"/>
    <s v="计件"/>
    <m/>
    <n v="1900"/>
    <n v="5202.4399999999996"/>
    <n v="363.68"/>
    <n v="86.8"/>
    <n v="3.8"/>
    <n v="0"/>
  </r>
  <r>
    <n v="202405"/>
    <x v="248"/>
    <s v="运营中心"/>
    <s v="主任级以下"/>
    <s v="DF-3888"/>
    <s v="装配钳工"/>
    <s v="2024/03/04"/>
    <s v="计件"/>
    <m/>
    <n v="1900"/>
    <n v="2849.25"/>
    <n v="363.68"/>
    <n v="86.8"/>
    <n v="3.8"/>
    <n v="0"/>
  </r>
  <r>
    <n v="202405"/>
    <x v="249"/>
    <s v="运营中心"/>
    <s v="主任级以下"/>
    <s v="DF-3890"/>
    <s v="装配钳工"/>
    <s v="2024/03/06"/>
    <s v="计件"/>
    <m/>
    <n v="1900"/>
    <n v="4013.97"/>
    <n v="363.68"/>
    <n v="86.8"/>
    <n v="3.8"/>
    <n v="0"/>
  </r>
  <r>
    <n v="202405"/>
    <x v="250"/>
    <s v="运营中心"/>
    <s v="主任级以下"/>
    <s v="DF-3891"/>
    <s v="装配钳工"/>
    <s v="2024/03/06"/>
    <s v="计件"/>
    <m/>
    <n v="1900"/>
    <n v="4364.84"/>
    <n v="363.68"/>
    <n v="86.8"/>
    <n v="3.8"/>
    <n v="0"/>
  </r>
  <r>
    <n v="202406"/>
    <x v="0"/>
    <s v="销售部"/>
    <s v="部长级及以上"/>
    <s v="DF-2389"/>
    <s v="区域销售总监"/>
    <s v="2017/04/01"/>
    <s v="计时"/>
    <s v="2024/06/07离职"/>
    <n v="43335.5"/>
    <n v="76525.67"/>
    <n v="0"/>
    <n v="0"/>
    <n v="0"/>
    <n v="0"/>
  </r>
  <r>
    <n v="202406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6"/>
    <x v="2"/>
    <s v="研发部"/>
    <s v="主任级"/>
    <s v="DF-0793"/>
    <s v="电气主管"/>
    <s v="2010/07/08"/>
    <s v="计时"/>
    <m/>
    <n v="5544"/>
    <n v="16617.82"/>
    <n v="363.68"/>
    <n v="86.8"/>
    <n v="3.8"/>
    <n v="95"/>
  </r>
  <r>
    <n v="202406"/>
    <x v="3"/>
    <s v="研发部"/>
    <s v="主任级"/>
    <s v="DF-0148"/>
    <s v="机械研发主管"/>
    <s v="2005/09/09"/>
    <s v="计时"/>
    <m/>
    <n v="5544"/>
    <n v="13012.4"/>
    <n v="363.68"/>
    <n v="86.8"/>
    <n v="3.8"/>
    <n v="125"/>
  </r>
  <r>
    <n v="202406"/>
    <x v="4"/>
    <s v="销售部"/>
    <s v="主任级以下"/>
    <s v="DF-2191"/>
    <s v="市场运营主管"/>
    <s v="2016/04/14"/>
    <s v="计时"/>
    <m/>
    <n v="3200"/>
    <n v="17027.93"/>
    <n v="363.68"/>
    <n v="86.8"/>
    <n v="3.8"/>
    <n v="95"/>
  </r>
  <r>
    <n v="202406"/>
    <x v="5"/>
    <s v="人力资源部"/>
    <s v="主任级以下"/>
    <s v="DF-2649"/>
    <s v="清洁工"/>
    <s v="2018/02/01"/>
    <s v="计时"/>
    <m/>
    <n v="1900"/>
    <n v="3940.5"/>
    <n v="0"/>
    <n v="0"/>
    <n v="0"/>
    <n v="0"/>
  </r>
  <r>
    <n v="202406"/>
    <x v="6"/>
    <s v="人力资源部"/>
    <s v="主任级以下"/>
    <s v="DF-2697"/>
    <s v="商务司机"/>
    <s v="2018/03/19"/>
    <s v="计时"/>
    <m/>
    <n v="1900"/>
    <n v="5370.8"/>
    <n v="363.68"/>
    <n v="86.8"/>
    <n v="3.8"/>
    <n v="0"/>
  </r>
  <r>
    <n v="202406"/>
    <x v="7"/>
    <s v="研发部"/>
    <s v="主任级以下"/>
    <s v="DF-2077"/>
    <s v="电气硬件工程师"/>
    <s v="2015/04/25"/>
    <s v="计时"/>
    <m/>
    <n v="5746"/>
    <n v="13335.3"/>
    <n v="363.68"/>
    <n v="86.8"/>
    <n v="3.8"/>
    <n v="1250"/>
  </r>
  <r>
    <n v="202406"/>
    <x v="8"/>
    <s v="研发部"/>
    <s v="主任级以下"/>
    <s v="DF-2701"/>
    <s v="高级文控专员"/>
    <s v="2018/03/21"/>
    <s v="计时"/>
    <m/>
    <n v="2440"/>
    <n v="7041.7"/>
    <n v="363.68"/>
    <n v="86.8"/>
    <n v="3.8"/>
    <n v="95"/>
  </r>
  <r>
    <n v="202406"/>
    <x v="9"/>
    <s v="研发部"/>
    <s v="主任级以下"/>
    <s v="DF-0755"/>
    <s v="研发经理"/>
    <s v="2010/06/21"/>
    <s v="计时"/>
    <m/>
    <n v="5389"/>
    <n v="13491"/>
    <n v="363.68"/>
    <n v="86.8"/>
    <n v="3.8"/>
    <n v="500"/>
  </r>
  <r>
    <n v="202406"/>
    <x v="10"/>
    <s v="研发部"/>
    <s v="主任级以下"/>
    <s v="DF-0536"/>
    <s v="机械研发工程师"/>
    <s v="2009/10/10"/>
    <s v="计时"/>
    <m/>
    <n v="2671"/>
    <n v="7040.8"/>
    <n v="363.68"/>
    <n v="86.8"/>
    <n v="3.8"/>
    <n v="500"/>
  </r>
  <r>
    <n v="202406"/>
    <x v="11"/>
    <s v="研发部"/>
    <s v="主任级以下"/>
    <s v="DF-1996"/>
    <s v="机械研发工程师"/>
    <s v="2015/01/10"/>
    <s v="计时"/>
    <m/>
    <n v="5746"/>
    <n v="13960.31"/>
    <n v="363.68"/>
    <n v="86.8"/>
    <n v="3.8"/>
    <n v="1250"/>
  </r>
  <r>
    <n v="202406"/>
    <x v="12"/>
    <s v="研发部"/>
    <s v="主任级以下"/>
    <s v="DF-2008"/>
    <s v="Syncro软件工程师"/>
    <s v="2015/03/02"/>
    <s v="计时"/>
    <m/>
    <n v="5544"/>
    <n v="14018.3"/>
    <n v="363.68"/>
    <n v="86.8"/>
    <n v="3.8"/>
    <n v="500"/>
  </r>
  <r>
    <n v="202406"/>
    <x v="13"/>
    <s v="服务营销中心"/>
    <s v="主任级以下"/>
    <s v="DF-2342"/>
    <s v="机械服务安装工程师"/>
    <d v="2017-01-03T00:00:00"/>
    <s v="计时"/>
    <m/>
    <n v="3263"/>
    <n v="8876.61"/>
    <n v="363.68"/>
    <n v="86.8"/>
    <n v="3.8"/>
    <n v="0"/>
  </r>
  <r>
    <n v="202406"/>
    <x v="14"/>
    <s v="运营中心"/>
    <s v="主任级以下"/>
    <s v="DF-0073"/>
    <s v="质检组长"/>
    <s v="2007/10/11"/>
    <s v="计时"/>
    <m/>
    <n v="2132"/>
    <n v="8910.42"/>
    <n v="0"/>
    <n v="0"/>
    <n v="0"/>
    <n v="0"/>
  </r>
  <r>
    <n v="202406"/>
    <x v="15"/>
    <s v="销售部"/>
    <s v="主任级以下"/>
    <s v="DF-1943"/>
    <s v="区域销售总监"/>
    <s v="2014/10/13"/>
    <s v="计时"/>
    <m/>
    <n v="5500"/>
    <n v="13785"/>
    <n v="363.68"/>
    <n v="86.8"/>
    <n v="3.8"/>
    <n v="3000"/>
  </r>
  <r>
    <n v="202406"/>
    <x v="16"/>
    <s v="运营中心"/>
    <s v="主任级"/>
    <s v="DF-2061"/>
    <s v="生产经理"/>
    <s v="2015/04/02"/>
    <s v="计时"/>
    <m/>
    <n v="6070"/>
    <n v="12302.4"/>
    <n v="363.68"/>
    <n v="86.8"/>
    <n v="3.8"/>
    <n v="1500"/>
  </r>
  <r>
    <n v="202406"/>
    <x v="17"/>
    <s v="服务营销中心"/>
    <s v="主任级以下"/>
    <s v="DF-2107"/>
    <s v="技术主管"/>
    <s v="2015/07/06"/>
    <s v="计时"/>
    <m/>
    <n v="5520"/>
    <n v="19115"/>
    <n v="363.68"/>
    <n v="86.8"/>
    <n v="3.8"/>
    <n v="750"/>
  </r>
  <r>
    <n v="202406"/>
    <x v="18"/>
    <s v="服务营销中心"/>
    <s v="主任级以下"/>
    <s v="DF-2371"/>
    <s v="电气服务工程师"/>
    <s v="2017/03/03"/>
    <s v="计时"/>
    <m/>
    <n v="4250"/>
    <n v="10907.78"/>
    <n v="363.68"/>
    <n v="86.8"/>
    <n v="3.8"/>
    <n v="0"/>
  </r>
  <r>
    <n v="202406"/>
    <x v="19"/>
    <s v="服务营销中心"/>
    <s v="主任级以下"/>
    <s v="DF-1715"/>
    <s v="机械服务工程师"/>
    <s v="2013/11/11"/>
    <s v="计时"/>
    <m/>
    <n v="3440"/>
    <n v="9603.07"/>
    <n v="363.68"/>
    <n v="86.8"/>
    <n v="3.8"/>
    <n v="0"/>
  </r>
  <r>
    <n v="202406"/>
    <x v="20"/>
    <s v="服务营销中心"/>
    <s v="主任级以下"/>
    <s v="DF-2166"/>
    <s v="机械服务技师"/>
    <s v="2016/02/22"/>
    <s v="计时"/>
    <m/>
    <n v="4331"/>
    <n v="13004.53"/>
    <n v="363.68"/>
    <n v="86.8"/>
    <n v="3.8"/>
    <n v="0"/>
  </r>
  <r>
    <n v="202406"/>
    <x v="21"/>
    <s v="运营中心"/>
    <s v="主任级"/>
    <s v="DF-2669"/>
    <s v="电气车间主任"/>
    <s v="2018/03/01"/>
    <s v="计时"/>
    <m/>
    <n v="4000"/>
    <n v="10462"/>
    <n v="363.68"/>
    <n v="86.8"/>
    <n v="3.8"/>
    <n v="0"/>
  </r>
  <r>
    <n v="202406"/>
    <x v="22"/>
    <s v="服务营销中心"/>
    <s v="主任级以下"/>
    <s v="DF-2774"/>
    <s v="海外服务高级经理"/>
    <s v="2018/05/29"/>
    <s v="计时"/>
    <m/>
    <n v="8560"/>
    <n v="44822.5"/>
    <n v="363.68"/>
    <n v="86.8"/>
    <n v="3.8"/>
    <n v="457.5"/>
  </r>
  <r>
    <n v="202406"/>
    <x v="23"/>
    <s v="服务营销中心"/>
    <s v="主任级以下"/>
    <s v="DF-2777"/>
    <s v="机械服务工程师"/>
    <s v="2018/06/01"/>
    <s v="计时"/>
    <m/>
    <n v="5519"/>
    <n v="15541.36"/>
    <n v="363.68"/>
    <n v="86.8"/>
    <n v="3.8"/>
    <n v="0"/>
  </r>
  <r>
    <n v="202406"/>
    <x v="24"/>
    <s v="销售部"/>
    <s v="主任级以下"/>
    <s v="DF-2800"/>
    <s v="销售跟单"/>
    <s v="2018/07/02"/>
    <s v="计时"/>
    <m/>
    <n v="2888"/>
    <n v="15218.94"/>
    <n v="363.68"/>
    <n v="86.8"/>
    <n v="3.8"/>
    <n v="0"/>
  </r>
  <r>
    <n v="202406"/>
    <x v="25"/>
    <s v="研发部"/>
    <s v="主任级以下"/>
    <s v="DF-2856"/>
    <s v="初级电气研发工程师"/>
    <s v="2018/10/23"/>
    <s v="计时"/>
    <m/>
    <n v="4133"/>
    <n v="9398.2000000000007"/>
    <n v="363.68"/>
    <n v="86.8"/>
    <n v="3.8"/>
    <n v="300"/>
  </r>
  <r>
    <n v="202406"/>
    <x v="26"/>
    <s v="销售部"/>
    <s v="经理"/>
    <s v="DF-2881"/>
    <s v="区域销售总监"/>
    <s v="2018/12/12"/>
    <s v="计时"/>
    <m/>
    <n v="8800"/>
    <n v="495"/>
    <n v="0"/>
    <n v="0"/>
    <n v="0"/>
    <n v="0"/>
  </r>
  <r>
    <n v="202406"/>
    <x v="27"/>
    <s v="服务营销中心"/>
    <s v="主任级以下"/>
    <s v="DF-2886"/>
    <s v="采购专员"/>
    <s v="2018/12/27"/>
    <s v="计时"/>
    <m/>
    <n v="2532"/>
    <n v="10429.1"/>
    <n v="363.68"/>
    <n v="86.8"/>
    <n v="3.8"/>
    <n v="0"/>
  </r>
  <r>
    <n v="202406"/>
    <x v="28"/>
    <s v="运营中心"/>
    <s v="主任级以下"/>
    <s v="DF-2916"/>
    <s v="质检员"/>
    <s v="2019/03/19"/>
    <s v="计时"/>
    <m/>
    <n v="2520"/>
    <n v="9033.25"/>
    <n v="363.68"/>
    <n v="86.8"/>
    <n v="3.8"/>
    <n v="0"/>
  </r>
  <r>
    <n v="202406"/>
    <x v="29"/>
    <s v="研发部"/>
    <s v="主任级以下"/>
    <s v="DF-2930"/>
    <s v="机械工程师"/>
    <s v="2019/04/22"/>
    <s v="计时"/>
    <m/>
    <n v="4536"/>
    <n v="10709.1"/>
    <n v="363.68"/>
    <n v="86.8"/>
    <n v="3.8"/>
    <n v="300"/>
  </r>
  <r>
    <n v="202406"/>
    <x v="30"/>
    <s v="服务营销中心"/>
    <s v="主任级以下"/>
    <s v="DF-2931"/>
    <s v="机械服务安装技师"/>
    <s v="2019/04/23"/>
    <s v="计时"/>
    <m/>
    <n v="2363"/>
    <n v="6435.11"/>
    <n v="363.68"/>
    <n v="86.8"/>
    <n v="3.8"/>
    <n v="0"/>
  </r>
  <r>
    <n v="202406"/>
    <x v="31"/>
    <s v="运营中心"/>
    <s v="主任级以下"/>
    <s v="DF-2932"/>
    <s v="仓库文员"/>
    <s v="2019/04/24"/>
    <s v="计时"/>
    <m/>
    <n v="1900"/>
    <n v="4526.7"/>
    <n v="363.68"/>
    <n v="86.8"/>
    <n v="3.8"/>
    <n v="0"/>
  </r>
  <r>
    <n v="202406"/>
    <x v="32"/>
    <s v="运营中心"/>
    <s v="主任级以下"/>
    <s v="DF-2960"/>
    <s v="计划专员"/>
    <s v="2019/06/24"/>
    <s v="计时"/>
    <m/>
    <n v="1958"/>
    <n v="5696"/>
    <n v="363.68"/>
    <n v="86.8"/>
    <n v="3.8"/>
    <n v="0"/>
  </r>
  <r>
    <n v="202406"/>
    <x v="33"/>
    <s v="服务营销中心"/>
    <s v="主任级以下"/>
    <s v="DF-2974"/>
    <s v="电气服务安装技师"/>
    <s v="2019/07/16"/>
    <s v="计时"/>
    <m/>
    <n v="3500"/>
    <n v="8126.59"/>
    <n v="363.68"/>
    <n v="86.8"/>
    <n v="3.8"/>
    <n v="0"/>
  </r>
  <r>
    <n v="202406"/>
    <x v="34"/>
    <s v="服务营销中心"/>
    <s v="主任级以下"/>
    <s v="DF-2986"/>
    <s v="初级电气安装服务技师"/>
    <s v="2019/07/30"/>
    <s v="计时"/>
    <m/>
    <n v="3000"/>
    <n v="7312.07"/>
    <n v="363.68"/>
    <n v="86.8"/>
    <n v="3.8"/>
    <n v="0"/>
  </r>
  <r>
    <n v="202406"/>
    <x v="35"/>
    <s v="服务营销中心"/>
    <s v="主任级以下"/>
    <s v="DF-3021"/>
    <s v="电气服务工程师"/>
    <s v="2019/10/10"/>
    <s v="计时"/>
    <m/>
    <n v="4937"/>
    <n v="11309.56"/>
    <n v="363.68"/>
    <n v="86.8"/>
    <n v="3.8"/>
    <n v="800"/>
  </r>
  <r>
    <n v="202406"/>
    <x v="36"/>
    <s v="采购部"/>
    <s v="高级经理级"/>
    <s v="DF-3062"/>
    <s v="高级采购经理"/>
    <s v="2019/12/12"/>
    <s v="计时"/>
    <m/>
    <n v="8080"/>
    <n v="15725"/>
    <n v="363.68"/>
    <n v="86.8"/>
    <n v="3.8"/>
    <n v="2000"/>
  </r>
  <r>
    <n v="202406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6"/>
    <x v="38"/>
    <s v="运营中心"/>
    <s v="主任级以下"/>
    <s v="DF-3077"/>
    <s v="安全环保专员"/>
    <s v="2020/02/10"/>
    <s v="计时"/>
    <m/>
    <n v="2240"/>
    <n v="6847.5"/>
    <n v="363.68"/>
    <n v="86.8"/>
    <n v="3.8"/>
    <n v="0"/>
  </r>
  <r>
    <n v="202406"/>
    <x v="39"/>
    <s v="服务营销中心"/>
    <s v="主任级以下"/>
    <s v="DF-3080"/>
    <s v="项目经理"/>
    <s v="2020/03/11"/>
    <s v="计时"/>
    <m/>
    <n v="5240"/>
    <n v="14010"/>
    <n v="363.68"/>
    <n v="86.8"/>
    <n v="3.8"/>
    <n v="475"/>
  </r>
  <r>
    <n v="202406"/>
    <x v="40"/>
    <s v="服务营销中心"/>
    <s v="高级经理级"/>
    <s v="DF-3086"/>
    <s v="上海服务经理兼大客户项目经理"/>
    <s v="2020/03/20"/>
    <s v="计时"/>
    <m/>
    <n v="11800"/>
    <n v="47413"/>
    <n v="0"/>
    <n v="0"/>
    <n v="0"/>
    <n v="0"/>
  </r>
  <r>
    <n v="202406"/>
    <x v="41"/>
    <s v="研发部"/>
    <s v="主任级以下"/>
    <s v="DF-3087"/>
    <s v="软件工程师"/>
    <s v="2020/03/18"/>
    <s v="计时"/>
    <m/>
    <n v="4950"/>
    <n v="13951.06"/>
    <n v="363.68"/>
    <n v="86.8"/>
    <n v="3.8"/>
    <n v="500"/>
  </r>
  <r>
    <n v="202406"/>
    <x v="42"/>
    <s v="服务营销中心"/>
    <s v="主任级以下"/>
    <s v="DF-3104"/>
    <s v="机械服务工程师"/>
    <s v="2020/04/01"/>
    <s v="计时"/>
    <m/>
    <n v="3440"/>
    <n v="8338.5"/>
    <n v="363.68"/>
    <n v="86.8"/>
    <n v="3.8"/>
    <n v="500"/>
  </r>
  <r>
    <n v="202406"/>
    <x v="43"/>
    <s v="研发部"/>
    <s v="主任级以下"/>
    <s v="DF-3109"/>
    <s v="初级机械工程师"/>
    <s v="2020/04/08"/>
    <s v="计时"/>
    <m/>
    <n v="3326"/>
    <n v="7807.5"/>
    <n v="363.68"/>
    <n v="86.8"/>
    <n v="3.8"/>
    <n v="0"/>
  </r>
  <r>
    <n v="202406"/>
    <x v="44"/>
    <s v="销售部"/>
    <s v="主任级以下"/>
    <s v="DF-3110"/>
    <s v="销售内务专员"/>
    <s v="2020/04/09"/>
    <s v="计时"/>
    <m/>
    <n v="3868"/>
    <n v="14151.36"/>
    <n v="363.68"/>
    <n v="86.8"/>
    <n v="3.8"/>
    <n v="0"/>
  </r>
  <r>
    <n v="202406"/>
    <x v="45"/>
    <s v="服务营销中心"/>
    <s v="主任级以下"/>
    <s v="DF-3135"/>
    <s v="机械服务助理工程师"/>
    <s v="2020/07/01"/>
    <s v="计时"/>
    <m/>
    <n v="2138"/>
    <n v="5700.9"/>
    <n v="363.68"/>
    <n v="86.8"/>
    <n v="3.8"/>
    <n v="0"/>
  </r>
  <r>
    <n v="202406"/>
    <x v="46"/>
    <s v="服务营销中心"/>
    <s v="主任级以下"/>
    <s v="DF-3136"/>
    <s v="电气服务助理工程师"/>
    <s v="2020/07/27"/>
    <s v="计时"/>
    <m/>
    <n v="2000"/>
    <n v="5724.9"/>
    <n v="363.68"/>
    <n v="86.8"/>
    <n v="3.8"/>
    <n v="0"/>
  </r>
  <r>
    <n v="202406"/>
    <x v="47"/>
    <s v="人力资源部"/>
    <s v="主任级以下"/>
    <s v="DF-3151"/>
    <s v="人力资源专员"/>
    <s v="2020/07/21"/>
    <s v="计时"/>
    <m/>
    <n v="3303"/>
    <n v="7332.1"/>
    <n v="363.68"/>
    <n v="86.8"/>
    <n v="3.8"/>
    <n v="0"/>
  </r>
  <r>
    <n v="202406"/>
    <x v="48"/>
    <s v="服务营销中心"/>
    <s v="主任级以下"/>
    <s v="DF-3152"/>
    <s v="软件工程师"/>
    <s v="2020/07/21"/>
    <s v="计时"/>
    <m/>
    <n v="4572"/>
    <n v="13518.01"/>
    <n v="363.68"/>
    <n v="86.8"/>
    <n v="3.8"/>
    <n v="0"/>
  </r>
  <r>
    <n v="202406"/>
    <x v="49"/>
    <s v="人力资源部"/>
    <s v="经理级"/>
    <s v="DF-3170"/>
    <s v="人力资源经理"/>
    <s v="2020/08/24"/>
    <s v="计时"/>
    <m/>
    <n v="5632"/>
    <n v="11260.5"/>
    <n v="363.68"/>
    <n v="86.8"/>
    <n v="3.8"/>
    <n v="1500"/>
  </r>
  <r>
    <n v="202406"/>
    <x v="50"/>
    <s v="运营中心"/>
    <s v="主任级以下"/>
    <s v="DF-3168"/>
    <s v="质检员"/>
    <s v="2020/08/20"/>
    <s v="计时"/>
    <m/>
    <n v="2132"/>
    <n v="7634.07"/>
    <n v="363.68"/>
    <n v="86.8"/>
    <n v="3.8"/>
    <n v="0"/>
  </r>
  <r>
    <n v="202406"/>
    <x v="51"/>
    <s v="服务营销中心"/>
    <s v="主任级以下"/>
    <s v="DF-2891"/>
    <s v="售后服务工程师"/>
    <s v="2020/08/15"/>
    <s v="计时"/>
    <m/>
    <n v="7881"/>
    <n v="23533.7"/>
    <n v="363.68"/>
    <n v="86.8"/>
    <n v="3.8"/>
    <n v="0"/>
  </r>
  <r>
    <n v="202406"/>
    <x v="52"/>
    <s v="服务营销中心"/>
    <s v="主任级以下"/>
    <s v="DF-3158"/>
    <s v="机械服务工程师"/>
    <s v="2020/08/03"/>
    <s v="计时"/>
    <m/>
    <n v="3275"/>
    <n v="10729.08"/>
    <n v="363.68"/>
    <n v="86.8"/>
    <n v="3.8"/>
    <n v="0"/>
  </r>
  <r>
    <n v="202406"/>
    <x v="53"/>
    <s v="研发部"/>
    <s v="主任级以下"/>
    <s v="DF-3155"/>
    <s v="资料管理员"/>
    <s v="2020/08/03"/>
    <s v="计时"/>
    <m/>
    <n v="1900"/>
    <n v="4450.2"/>
    <n v="363.68"/>
    <n v="86.8"/>
    <n v="3.8"/>
    <n v="0"/>
  </r>
  <r>
    <n v="202406"/>
    <x v="54"/>
    <s v="销售部"/>
    <s v="经理"/>
    <s v="DF-3184"/>
    <s v="销售支持经理"/>
    <d v="2010-11-22T00:00:00"/>
    <s v="计时"/>
    <m/>
    <n v="4453"/>
    <n v="24782.9"/>
    <n v="363.68"/>
    <n v="86.8"/>
    <n v="3.8"/>
    <n v="1000"/>
  </r>
  <r>
    <n v="202406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6"/>
    <x v="56"/>
    <s v="采购部"/>
    <s v="主任级以下"/>
    <s v="DF-3201"/>
    <s v="采购专员"/>
    <s v="2020/11/02"/>
    <s v="计时"/>
    <m/>
    <n v="2400"/>
    <n v="6367.38"/>
    <n v="363.68"/>
    <n v="86.8"/>
    <n v="3.8"/>
    <n v="0"/>
  </r>
  <r>
    <n v="202406"/>
    <x v="57"/>
    <s v="服务营销中心"/>
    <s v="主任级以下"/>
    <s v="DF-3207"/>
    <s v="电气服务工程师"/>
    <s v="2020/11/09"/>
    <s v="计时"/>
    <m/>
    <n v="4800"/>
    <n v="12570.28"/>
    <n v="363.68"/>
    <n v="86.8"/>
    <n v="3.8"/>
    <n v="1266"/>
  </r>
  <r>
    <n v="202406"/>
    <x v="58"/>
    <s v="销售部"/>
    <s v="主任级以下"/>
    <s v="DF-3208"/>
    <s v="高级物流专员"/>
    <s v="2020/11/09"/>
    <s v="计时"/>
    <m/>
    <n v="2760"/>
    <n v="13601.34"/>
    <n v="363.68"/>
    <n v="86.8"/>
    <n v="3.8"/>
    <n v="0"/>
  </r>
  <r>
    <n v="202406"/>
    <x v="59"/>
    <s v="服务营销中心"/>
    <s v="主任级以下"/>
    <s v="DF-3213"/>
    <s v="电气服务工程师（上海）"/>
    <s v="2020/11/16"/>
    <s v="计时"/>
    <m/>
    <n v="4925"/>
    <n v="8043.57"/>
    <n v="0"/>
    <n v="0"/>
    <n v="0"/>
    <n v="0"/>
  </r>
  <r>
    <n v="202406"/>
    <x v="60"/>
    <s v="研发部"/>
    <s v="主任级以下"/>
    <s v="DF-3214"/>
    <s v="机械工程师"/>
    <s v="2020/11/16"/>
    <s v="计时"/>
    <m/>
    <n v="4050"/>
    <n v="8475.7999999999993"/>
    <n v="363.68"/>
    <n v="86.8"/>
    <n v="3.8"/>
    <n v="1250"/>
  </r>
  <r>
    <n v="202406"/>
    <x v="61"/>
    <s v="运营中心"/>
    <s v="主任级以下"/>
    <s v="DF-3233"/>
    <s v="检测工程师"/>
    <s v="2020/12/29"/>
    <s v="计时"/>
    <m/>
    <n v="3481"/>
    <n v="8270.85"/>
    <n v="363.68"/>
    <n v="86.8"/>
    <n v="3.8"/>
    <n v="0"/>
  </r>
  <r>
    <n v="202406"/>
    <x v="62"/>
    <s v="服务营销中心"/>
    <s v="主任级以下"/>
    <s v="DF-3234"/>
    <s v="电气服务助理工程师"/>
    <d v="2020-08-03T00:00:00"/>
    <s v="计时"/>
    <m/>
    <n v="2138"/>
    <n v="6363.86"/>
    <n v="363.68"/>
    <n v="86.8"/>
    <n v="3.8"/>
    <n v="0"/>
  </r>
  <r>
    <n v="202406"/>
    <x v="63"/>
    <s v="人力资源部"/>
    <s v="主任级以下"/>
    <s v="DF-3224"/>
    <s v="ABAP工程师"/>
    <s v="2020/12/10"/>
    <s v="计时"/>
    <m/>
    <n v="4640"/>
    <n v="11632.4"/>
    <n v="363.68"/>
    <n v="86.8"/>
    <n v="3.8"/>
    <n v="500"/>
  </r>
  <r>
    <n v="202406"/>
    <x v="64"/>
    <s v="服务营销中心"/>
    <s v="主任级以下"/>
    <s v="DF-3223"/>
    <s v="电气服务工程师（成都）"/>
    <s v="2020/12/10"/>
    <s v="计时"/>
    <m/>
    <n v="3668"/>
    <n v="7095"/>
    <n v="0"/>
    <n v="0"/>
    <n v="0"/>
    <n v="0"/>
  </r>
  <r>
    <n v="202406"/>
    <x v="65"/>
    <s v="服务营销中心"/>
    <s v="主任级以下"/>
    <s v="DF-3239"/>
    <s v="机械服务助理工程师"/>
    <s v="2021/01/04"/>
    <s v="计时"/>
    <m/>
    <n v="1913"/>
    <n v="4099.46"/>
    <n v="363.68"/>
    <n v="86.8"/>
    <n v="3.8"/>
    <n v="0"/>
  </r>
  <r>
    <n v="202406"/>
    <x v="66"/>
    <s v="服务营销中心"/>
    <s v="主任级以下"/>
    <s v="DF-3237"/>
    <s v="电气服务工程师（上海）"/>
    <s v="2021/01/04"/>
    <s v="计时"/>
    <m/>
    <n v="5525"/>
    <n v="12575.79"/>
    <n v="359.52"/>
    <n v="112.35"/>
    <n v="22.47"/>
    <n v="600"/>
  </r>
  <r>
    <n v="202406"/>
    <x v="67"/>
    <s v="采购部"/>
    <s v="主任级以下"/>
    <s v="DF-3236"/>
    <s v="战略采购"/>
    <s v="2021/01/04"/>
    <s v="计时"/>
    <m/>
    <n v="3212"/>
    <n v="8289.99"/>
    <n v="363.68"/>
    <n v="86.8"/>
    <n v="3.8"/>
    <n v="0"/>
  </r>
  <r>
    <n v="202406"/>
    <x v="68"/>
    <s v="人力资源部"/>
    <s v="主任级以下"/>
    <s v="DF-3256"/>
    <s v="商务司机"/>
    <s v="2021/02/03"/>
    <s v="计时"/>
    <m/>
    <n v="1900"/>
    <n v="4938.2"/>
    <n v="363.68"/>
    <n v="86.8"/>
    <n v="3.8"/>
    <n v="0"/>
  </r>
  <r>
    <n v="202406"/>
    <x v="69"/>
    <s v="运营中心"/>
    <s v="主任级以下"/>
    <s v="DF-3298"/>
    <s v="质检员"/>
    <s v="2021/03/26"/>
    <s v="计时"/>
    <m/>
    <n v="2120"/>
    <n v="7827.5"/>
    <n v="363.68"/>
    <n v="86.8"/>
    <n v="3.8"/>
    <n v="0"/>
  </r>
  <r>
    <n v="202406"/>
    <x v="70"/>
    <s v="财务部"/>
    <s v="经理级"/>
    <s v="DF-3322"/>
    <s v="财务经理"/>
    <s v="2021/04/19"/>
    <s v="计时"/>
    <m/>
    <n v="7600"/>
    <n v="28298.9"/>
    <n v="363.68"/>
    <n v="86.8"/>
    <n v="3.8"/>
    <n v="3268"/>
  </r>
  <r>
    <n v="202406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6"/>
    <x v="72"/>
    <s v="采购部"/>
    <s v="主任级以下"/>
    <s v="DF-3307"/>
    <s v="采购文员"/>
    <s v="2021/04/06"/>
    <s v="计时"/>
    <m/>
    <n v="1980"/>
    <n v="5548.9"/>
    <n v="363.68"/>
    <n v="86.8"/>
    <n v="3.8"/>
    <n v="0"/>
  </r>
  <r>
    <n v="202406"/>
    <x v="73"/>
    <s v="采购部"/>
    <s v="主任级以下"/>
    <s v="DF-3356"/>
    <s v="前端采购主管"/>
    <s v="2021/05/28"/>
    <s v="计时"/>
    <m/>
    <n v="4160"/>
    <n v="11080"/>
    <n v="363.68"/>
    <n v="86.8"/>
    <n v="3.8"/>
    <n v="0"/>
  </r>
  <r>
    <n v="202406"/>
    <x v="74"/>
    <s v="服务营销中心"/>
    <s v="主任级以下"/>
    <s v="DF-3338"/>
    <s v="机械服务工程师（成都）"/>
    <s v="2024/03/25"/>
    <s v="计时"/>
    <m/>
    <n v="3128"/>
    <n v="5867.52"/>
    <n v="0"/>
    <n v="0"/>
    <n v="0"/>
    <n v="0"/>
  </r>
  <r>
    <n v="202406"/>
    <x v="75"/>
    <s v="销售部"/>
    <s v="主任级以下"/>
    <s v="DF-3340"/>
    <s v="市场专员"/>
    <s v="2021/05/10"/>
    <s v="计时"/>
    <m/>
    <n v="2760"/>
    <n v="11783.81"/>
    <n v="363.68"/>
    <n v="86.8"/>
    <n v="3.8"/>
    <n v="0"/>
  </r>
  <r>
    <n v="202406"/>
    <x v="76"/>
    <s v="运营中心"/>
    <s v="主任级以下"/>
    <s v="DF-3336"/>
    <s v="生产文员"/>
    <s v="2021/05/07"/>
    <s v="计时"/>
    <m/>
    <n v="1900"/>
    <n v="4191"/>
    <n v="363.68"/>
    <n v="86.8"/>
    <n v="3.8"/>
    <n v="0"/>
  </r>
  <r>
    <n v="202406"/>
    <x v="77"/>
    <s v="核价管理部"/>
    <s v="主任级"/>
    <s v="DF-3357"/>
    <s v="核价主管"/>
    <s v="2021/06/01"/>
    <s v="计时"/>
    <m/>
    <n v="3850"/>
    <n v="9360.5"/>
    <n v="363.68"/>
    <n v="86.8"/>
    <n v="3.8"/>
    <n v="95"/>
  </r>
  <r>
    <n v="202406"/>
    <x v="78"/>
    <s v="人力资源部"/>
    <s v="主任级以下"/>
    <s v="DF-3362"/>
    <s v="人力资源专员"/>
    <s v="2021/06/03"/>
    <s v="计时"/>
    <m/>
    <n v="2888"/>
    <n v="6246.5"/>
    <n v="363.68"/>
    <n v="86.8"/>
    <n v="3.8"/>
    <n v="0"/>
  </r>
  <r>
    <n v="202406"/>
    <x v="79"/>
    <s v="服务营销中心"/>
    <s v="主任级以下"/>
    <s v="DF-3369"/>
    <s v="机械服务工程师"/>
    <s v="2021/06/08"/>
    <s v="计时"/>
    <m/>
    <n v="4344"/>
    <n v="7632.79"/>
    <n v="0"/>
    <n v="0"/>
    <n v="0"/>
    <n v="0"/>
  </r>
  <r>
    <n v="202406"/>
    <x v="80"/>
    <s v="采购部"/>
    <s v="主任级以下"/>
    <s v="DF-3388"/>
    <s v="跟单主管"/>
    <s v="2021/06/25"/>
    <s v="计时"/>
    <m/>
    <n v="2980"/>
    <n v="8206.9"/>
    <n v="363.68"/>
    <n v="86.8"/>
    <n v="3.8"/>
    <n v="0"/>
  </r>
  <r>
    <n v="202406"/>
    <x v="81"/>
    <s v="研发部"/>
    <s v="主任级以下"/>
    <s v="DF-3367"/>
    <s v="机械工程师"/>
    <s v="2021/06/07"/>
    <s v="计时"/>
    <m/>
    <n v="4000"/>
    <n v="10842.2"/>
    <n v="363.68"/>
    <n v="86.8"/>
    <n v="3.8"/>
    <n v="0"/>
  </r>
  <r>
    <n v="202406"/>
    <x v="83"/>
    <s v="核价管理部"/>
    <s v="主任级以下"/>
    <s v="DF-3401"/>
    <s v="核价专员"/>
    <s v="2021/07/06"/>
    <s v="计时"/>
    <m/>
    <n v="2642"/>
    <n v="7072.6"/>
    <n v="363.68"/>
    <n v="86.8"/>
    <n v="3.8"/>
    <n v="0"/>
  </r>
  <r>
    <n v="202406"/>
    <x v="84"/>
    <s v="运营中心"/>
    <s v="主任级以下"/>
    <s v="DF-3399"/>
    <s v="质检员"/>
    <s v="2021/07/02"/>
    <s v="计时"/>
    <m/>
    <n v="2120"/>
    <n v="7297.56"/>
    <n v="363.68"/>
    <n v="86.8"/>
    <n v="3.8"/>
    <n v="0"/>
  </r>
  <r>
    <n v="202406"/>
    <x v="85"/>
    <s v="核价管理部"/>
    <s v="主任级以下"/>
    <s v="DF-3478"/>
    <s v="核价工程师"/>
    <s v="2021/08/23"/>
    <s v="计时"/>
    <m/>
    <n v="4800"/>
    <n v="12907.57"/>
    <n v="363.68"/>
    <n v="86.8"/>
    <n v="3.8"/>
    <n v="0"/>
  </r>
  <r>
    <n v="202406"/>
    <x v="86"/>
    <s v="服务营销中心"/>
    <s v="主任级以下"/>
    <s v="DF-3479"/>
    <s v="软件工程师储备生"/>
    <d v="2021-08-23T00:00:00"/>
    <s v="计时"/>
    <m/>
    <n v="2750"/>
    <n v="6203.1"/>
    <n v="363.68"/>
    <n v="86.8"/>
    <n v="3.8"/>
    <n v="0"/>
  </r>
  <r>
    <n v="202406"/>
    <x v="87"/>
    <s v="研发部"/>
    <s v="主任级以下"/>
    <s v="DF-3472"/>
    <s v="电气工程师"/>
    <s v="2021/08/17"/>
    <s v="计时"/>
    <m/>
    <n v="4738"/>
    <n v="10822.5"/>
    <n v="363.68"/>
    <n v="86.8"/>
    <n v="3.8"/>
    <n v="0"/>
  </r>
  <r>
    <n v="202406"/>
    <x v="88"/>
    <s v="销售部"/>
    <s v="主任级以下"/>
    <s v="DF-3471"/>
    <s v="进口专员"/>
    <s v="2021/08/16"/>
    <s v="计时"/>
    <m/>
    <n v="2532"/>
    <n v="12388.77"/>
    <n v="363.68"/>
    <n v="86.8"/>
    <n v="3.8"/>
    <n v="0"/>
  </r>
  <r>
    <n v="202406"/>
    <x v="89"/>
    <s v="运营中心"/>
    <s v="主任级以下"/>
    <s v="DF-3469"/>
    <s v="质检员"/>
    <s v="2021/08/12"/>
    <s v="计时"/>
    <m/>
    <n v="2120"/>
    <n v="7573.04"/>
    <n v="363.68"/>
    <n v="86.8"/>
    <n v="3.8"/>
    <n v="0"/>
  </r>
  <r>
    <n v="202406"/>
    <x v="90"/>
    <s v="运营中心"/>
    <s v="主任级以下"/>
    <s v="DF-3466"/>
    <s v="质检员"/>
    <s v="2021/08/11"/>
    <s v="计时"/>
    <m/>
    <n v="2120"/>
    <n v="7722.25"/>
    <n v="363.68"/>
    <n v="86.8"/>
    <n v="3.8"/>
    <n v="0"/>
  </r>
  <r>
    <n v="202406"/>
    <x v="91"/>
    <s v="服务营销中心"/>
    <s v="主任级以下"/>
    <s v="DF-3495"/>
    <s v="电气服务工程师"/>
    <s v="2021/09/07"/>
    <s v="计时"/>
    <m/>
    <n v="3730"/>
    <n v="8090.9"/>
    <n v="363.68"/>
    <n v="86.8"/>
    <n v="3.8"/>
    <n v="1000"/>
  </r>
  <r>
    <n v="202406"/>
    <x v="92"/>
    <s v="研发部"/>
    <s v="主任级以下"/>
    <s v="DF-3496"/>
    <s v="机械工程师"/>
    <s v="2021/09/09"/>
    <s v="计时"/>
    <m/>
    <n v="3326"/>
    <n v="7966"/>
    <n v="363.68"/>
    <n v="86.8"/>
    <n v="3.8"/>
    <n v="0"/>
  </r>
  <r>
    <n v="202406"/>
    <x v="93"/>
    <s v="研发部"/>
    <s v="主任级以下"/>
    <s v="DF-3500"/>
    <s v="电气工程师"/>
    <s v="2021/09/13"/>
    <s v="计时"/>
    <m/>
    <n v="4738"/>
    <n v="11109.3"/>
    <n v="363.68"/>
    <n v="86.8"/>
    <n v="3.8"/>
    <n v="0"/>
  </r>
  <r>
    <n v="202406"/>
    <x v="94"/>
    <s v="研发部"/>
    <s v="主任级以下"/>
    <s v="DF-3501"/>
    <s v="机械工程师"/>
    <s v="2021/09/13"/>
    <s v="计时"/>
    <m/>
    <n v="3730"/>
    <n v="8814.2999999999993"/>
    <n v="363.68"/>
    <n v="86.8"/>
    <n v="3.8"/>
    <n v="100"/>
  </r>
  <r>
    <n v="202406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6"/>
    <x v="96"/>
    <s v="研发部"/>
    <s v="主任级以下"/>
    <s v="DF-3564"/>
    <s v="PLM专员"/>
    <s v="2021/11/22"/>
    <s v="计时"/>
    <m/>
    <n v="2311"/>
    <n v="6411.8"/>
    <n v="363.68"/>
    <n v="86.8"/>
    <n v="3.8"/>
    <n v="0"/>
  </r>
  <r>
    <n v="202406"/>
    <x v="98"/>
    <s v="运营中心"/>
    <s v="主任级以下"/>
    <s v="DF-3569"/>
    <s v="售后仓管"/>
    <s v="2021/12/01"/>
    <s v="计时"/>
    <m/>
    <n v="1900"/>
    <n v="5432.3"/>
    <n v="363.68"/>
    <n v="86.8"/>
    <n v="3.8"/>
    <n v="200"/>
  </r>
  <r>
    <n v="202406"/>
    <x v="99"/>
    <s v="销售部"/>
    <s v="主任级以下"/>
    <s v="DF-3587"/>
    <s v="区域销售经理"/>
    <s v="2022/03/30"/>
    <s v="计时"/>
    <m/>
    <n v="3850"/>
    <n v="46468.91"/>
    <n v="0"/>
    <n v="0"/>
    <n v="0"/>
    <n v="0"/>
  </r>
  <r>
    <n v="202406"/>
    <x v="100"/>
    <s v="运营中心"/>
    <s v="主任级以下"/>
    <s v="DF-2438"/>
    <s v="仓库主管"/>
    <s v="2017/06/16"/>
    <s v="计时"/>
    <m/>
    <n v="3200"/>
    <n v="8869.7000000000007"/>
    <n v="363.68"/>
    <n v="86.8"/>
    <n v="3.8"/>
    <n v="300"/>
  </r>
  <r>
    <n v="202406"/>
    <x v="101"/>
    <s v="销售部"/>
    <s v="总监级"/>
    <s v="DF-3591"/>
    <s v="区域销售总监"/>
    <s v="2022/04/24"/>
    <s v="计时"/>
    <m/>
    <n v="5500"/>
    <n v="15940"/>
    <n v="363.68"/>
    <n v="86.8"/>
    <n v="3.8"/>
    <n v="0"/>
  </r>
  <r>
    <n v="202406"/>
    <x v="102"/>
    <s v="财务部"/>
    <s v="主任级以下"/>
    <s v="DF-3589"/>
    <s v="会计高级专员"/>
    <s v="2022/04/06"/>
    <s v="计时"/>
    <m/>
    <n v="3214"/>
    <n v="9100.23"/>
    <n v="363.68"/>
    <n v="86.8"/>
    <n v="3.8"/>
    <n v="1250"/>
  </r>
  <r>
    <n v="202406"/>
    <x v="103"/>
    <s v="研发部"/>
    <s v="主任级以下"/>
    <s v="DF-3589"/>
    <s v="软件助理工程师"/>
    <s v="2022/05/17"/>
    <s v="计时"/>
    <m/>
    <n v="2520"/>
    <n v="6015.2"/>
    <n v="363.68"/>
    <n v="86.8"/>
    <n v="3.8"/>
    <n v="0"/>
  </r>
  <r>
    <n v="202406"/>
    <x v="104"/>
    <s v="销售部"/>
    <s v="主任级以下"/>
    <s v="DF-3620"/>
    <s v="区域销售经理"/>
    <s v="2022/06/02"/>
    <s v="计时"/>
    <m/>
    <n v="3850"/>
    <n v="8550"/>
    <n v="363.68"/>
    <n v="86.8"/>
    <n v="3.8"/>
    <n v="0"/>
  </r>
  <r>
    <n v="202406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6"/>
    <x v="106"/>
    <s v="运营中心"/>
    <s v="主任级以下"/>
    <s v="DF-3635"/>
    <s v="质检员"/>
    <d v="2022-08-09T00:00:00"/>
    <s v="计时"/>
    <m/>
    <n v="2120"/>
    <n v="6677.15"/>
    <n v="363.68"/>
    <n v="86.8"/>
    <n v="3.8"/>
    <n v="0"/>
  </r>
  <r>
    <n v="202406"/>
    <x v="108"/>
    <s v="研发部"/>
    <s v="主任级以下"/>
    <s v="DF-3655"/>
    <s v="机械助理工程师"/>
    <s v="2022/09/19"/>
    <s v="计时"/>
    <m/>
    <n v="2671"/>
    <n v="6259.5"/>
    <n v="363.68"/>
    <n v="86.8"/>
    <n v="3.8"/>
    <n v="0"/>
  </r>
  <r>
    <n v="202406"/>
    <x v="109"/>
    <s v="服务营销中心"/>
    <s v="主任级以下"/>
    <s v="DF-3647"/>
    <s v="商务专员"/>
    <s v="2022/09/01"/>
    <s v="计时"/>
    <m/>
    <n v="4068"/>
    <n v="11311.08"/>
    <n v="0"/>
    <n v="0"/>
    <n v="0"/>
    <n v="0"/>
  </r>
  <r>
    <n v="202406"/>
    <x v="110"/>
    <s v="服务营销中心"/>
    <s v="经理级"/>
    <s v="DF-3646"/>
    <s v="项目经理"/>
    <s v="2022/09/01"/>
    <s v="计时"/>
    <m/>
    <n v="5000"/>
    <n v="13148.1"/>
    <n v="363.68"/>
    <n v="86.8"/>
    <n v="3.8"/>
    <n v="0"/>
  </r>
  <r>
    <n v="202406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6"/>
    <x v="112"/>
    <s v="研发部"/>
    <s v="主任级以下"/>
    <s v="DF-3685"/>
    <s v="软件工程师储备生"/>
    <d v="2022-11-21T00:00:00"/>
    <s v="计时"/>
    <m/>
    <n v="1900"/>
    <n v="5422.5"/>
    <n v="363.68"/>
    <n v="86.8"/>
    <n v="3.8"/>
    <n v="0"/>
  </r>
  <r>
    <n v="202406"/>
    <x v="113"/>
    <s v="销售部"/>
    <s v="主任级以下"/>
    <s v="DF-3683"/>
    <s v="海外销售跟单"/>
    <d v="2022-11-14T00:00:00"/>
    <s v="计时"/>
    <m/>
    <n v="3050"/>
    <n v="10542.94"/>
    <n v="363.68"/>
    <n v="86.8"/>
    <n v="3.8"/>
    <n v="0"/>
  </r>
  <r>
    <n v="202406"/>
    <x v="114"/>
    <s v="销售部"/>
    <s v="主任级以下"/>
    <s v="DF-3690"/>
    <s v="区域销售经理（非洲）"/>
    <d v="2022-12-14T00:00:00"/>
    <s v="计时"/>
    <m/>
    <n v="3850"/>
    <n v="9450"/>
    <n v="363.68"/>
    <n v="86.8"/>
    <n v="3.8"/>
    <n v="0"/>
  </r>
  <r>
    <n v="202406"/>
    <x v="115"/>
    <s v="运营中心"/>
    <s v="主任级以下"/>
    <s v="DF-3691"/>
    <s v="质量主管"/>
    <s v="2022/12/14"/>
    <s v="计时"/>
    <m/>
    <n v="4480"/>
    <n v="11552.5"/>
    <n v="363.68"/>
    <n v="86.8"/>
    <n v="3.8"/>
    <n v="95"/>
  </r>
  <r>
    <n v="202406"/>
    <x v="116"/>
    <s v="服务营销中心"/>
    <s v="主任级以下"/>
    <s v="DF-3687"/>
    <s v="电气服务工程师"/>
    <s v="2022/12/05"/>
    <s v="计时"/>
    <m/>
    <n v="2500"/>
    <n v="5073.54"/>
    <n v="363.68"/>
    <n v="86.8"/>
    <n v="3.8"/>
    <n v="0"/>
  </r>
  <r>
    <n v="202406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6"/>
    <x v="118"/>
    <s v="服务营销中心"/>
    <s v="经理级"/>
    <s v="DF-3693"/>
    <s v="项目经理"/>
    <s v="2023/01/03"/>
    <s v="计时"/>
    <m/>
    <n v="6160"/>
    <n v="18645.400000000001"/>
    <n v="363.68"/>
    <n v="86.8"/>
    <n v="3.8"/>
    <n v="800"/>
  </r>
  <r>
    <n v="202406"/>
    <x v="119"/>
    <s v="采购部"/>
    <s v="主任级以下"/>
    <s v="DF-3778"/>
    <s v="采购助理"/>
    <s v="2023/03/24"/>
    <s v="计时"/>
    <m/>
    <n v="2000"/>
    <n v="5019.7299999999996"/>
    <n v="363.68"/>
    <n v="86.8"/>
    <n v="3.8"/>
    <n v="0"/>
  </r>
  <r>
    <n v="202406"/>
    <x v="120"/>
    <s v="服务营销中心"/>
    <s v="主任级以下"/>
    <s v="DF-3762"/>
    <s v="电气服务工程师储备生"/>
    <s v="2023/03/06"/>
    <s v="计时"/>
    <m/>
    <n v="1900"/>
    <n v="5853.7"/>
    <n v="363.68"/>
    <n v="86.8"/>
    <n v="3.8"/>
    <n v="0"/>
  </r>
  <r>
    <n v="202406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6"/>
    <x v="122"/>
    <s v="采购部"/>
    <s v="主任级以下"/>
    <s v="DF-3782"/>
    <s v="采购专员"/>
    <s v="2023/04/03"/>
    <s v="计时"/>
    <m/>
    <n v="3026"/>
    <n v="6739.92"/>
    <n v="363.68"/>
    <n v="86.8"/>
    <n v="3.8"/>
    <n v="0"/>
  </r>
  <r>
    <n v="202406"/>
    <x v="123"/>
    <s v="研发部"/>
    <s v="主任级以下"/>
    <s v="DF-3816"/>
    <s v="电气工程师储备生"/>
    <s v="2023/05/29"/>
    <s v="计时"/>
    <m/>
    <n v="1900"/>
    <n v="5247.4"/>
    <n v="363.68"/>
    <n v="86.8"/>
    <n v="3.8"/>
    <n v="0"/>
  </r>
  <r>
    <n v="202406"/>
    <x v="124"/>
    <s v="研发部"/>
    <s v="主任级以下"/>
    <s v="DF-3815"/>
    <s v="电气工程师储备生"/>
    <s v="2023/05/23"/>
    <s v="计时"/>
    <s v="2024/06/07离职"/>
    <n v="1900"/>
    <n v="1468.11"/>
    <n v="0"/>
    <n v="0"/>
    <n v="0"/>
    <n v="0"/>
  </r>
  <r>
    <n v="202406"/>
    <x v="125"/>
    <s v="服务营销中心"/>
    <s v="高级经理级"/>
    <s v="DF-3813"/>
    <s v="中国区售后服务高级经理"/>
    <s v="2023/05/22"/>
    <s v="计时"/>
    <m/>
    <n v="12400"/>
    <n v="24666.1"/>
    <n v="363.68"/>
    <n v="86.8"/>
    <n v="3.8"/>
    <n v="3128"/>
  </r>
  <r>
    <n v="202406"/>
    <x v="126"/>
    <s v="采购部"/>
    <s v="主任级以下"/>
    <s v="DF-3793"/>
    <s v="采购专员"/>
    <s v="2023/05/10"/>
    <s v="计时"/>
    <m/>
    <n v="3026"/>
    <n v="6753.02"/>
    <n v="363.68"/>
    <n v="86.8"/>
    <n v="3.8"/>
    <n v="0"/>
  </r>
  <r>
    <n v="202406"/>
    <x v="127"/>
    <s v="服务营销中心"/>
    <s v="主任级以下"/>
    <s v="DF-3791"/>
    <s v="售后服务专员"/>
    <s v="2023/05/08"/>
    <s v="计时"/>
    <m/>
    <n v="2600"/>
    <n v="10283.5"/>
    <n v="363.68"/>
    <n v="86.8"/>
    <n v="3.8"/>
    <n v="0"/>
  </r>
  <r>
    <n v="202406"/>
    <x v="128"/>
    <s v="研发部"/>
    <s v="主任级以下"/>
    <s v="DF-3790"/>
    <s v="机械助理工程师"/>
    <s v="2023/05/04"/>
    <s v="计时"/>
    <m/>
    <n v="2320"/>
    <n v="6307.2"/>
    <n v="363.68"/>
    <n v="86.8"/>
    <n v="3.8"/>
    <n v="0"/>
  </r>
  <r>
    <n v="202406"/>
    <x v="129"/>
    <s v="总经办"/>
    <s v="主任级以下"/>
    <s v="DF-3821"/>
    <s v="总经理助理"/>
    <s v="2023/06/20"/>
    <s v="计时"/>
    <m/>
    <n v="5200"/>
    <n v="13440"/>
    <n v="363.68"/>
    <n v="86.8"/>
    <n v="3.8"/>
    <n v="0"/>
  </r>
  <r>
    <n v="202406"/>
    <x v="130"/>
    <s v="服务营销中心"/>
    <s v="主任级以下"/>
    <s v="DF-3817"/>
    <s v="电气服务工程师储备生"/>
    <s v="2023/06/01"/>
    <s v="计时"/>
    <m/>
    <n v="1900"/>
    <n v="4643"/>
    <n v="363.68"/>
    <n v="86.8"/>
    <n v="3.8"/>
    <n v="0"/>
  </r>
  <r>
    <n v="202406"/>
    <x v="131"/>
    <s v="研发部"/>
    <s v="主任级以下"/>
    <s v="DF-3822"/>
    <s v="电气工程师储备生"/>
    <s v="2023/07/03"/>
    <s v="计时"/>
    <m/>
    <n v="1900"/>
    <n v="5296.9"/>
    <n v="363.68"/>
    <n v="86.8"/>
    <n v="3.8"/>
    <n v="0"/>
  </r>
  <r>
    <n v="202406"/>
    <x v="132"/>
    <s v="服务营销中心"/>
    <s v="主任级以下"/>
    <s v="DF-3823"/>
    <s v="服务专员"/>
    <s v="2023/07/03"/>
    <s v="计时"/>
    <m/>
    <n v="3000"/>
    <n v="10049.6"/>
    <n v="363.68"/>
    <n v="86.8"/>
    <n v="3.8"/>
    <n v="0"/>
  </r>
  <r>
    <n v="202406"/>
    <x v="135"/>
    <s v="研发部"/>
    <s v="主任级以下"/>
    <s v="DF-3830"/>
    <s v="电气工程师储备生"/>
    <s v="2023/08/02"/>
    <s v="计时"/>
    <m/>
    <n v="1900"/>
    <n v="5074.3999999999996"/>
    <n v="363.68"/>
    <n v="86.8"/>
    <n v="3.8"/>
    <n v="0"/>
  </r>
  <r>
    <n v="202406"/>
    <x v="136"/>
    <s v="研发部"/>
    <s v="主任级以下"/>
    <s v="DF-3831"/>
    <s v="机械助理工程师"/>
    <s v="2023/08/03"/>
    <s v="计时"/>
    <m/>
    <n v="2520"/>
    <n v="5996.1"/>
    <n v="363.68"/>
    <n v="86.8"/>
    <n v="3.8"/>
    <n v="0"/>
  </r>
  <r>
    <n v="202406"/>
    <x v="137"/>
    <s v="运营中心"/>
    <s v="主任级以下"/>
    <s v="DF-3832"/>
    <s v="普工"/>
    <s v="2023/08/07"/>
    <s v="计时"/>
    <m/>
    <n v="1900"/>
    <n v="5200"/>
    <n v="0"/>
    <n v="0"/>
    <n v="0"/>
    <n v="0"/>
  </r>
  <r>
    <n v="202406"/>
    <x v="138"/>
    <s v="运营中心"/>
    <s v="主任级以下"/>
    <s v="DF-3834"/>
    <s v="质检员"/>
    <s v="2023/08/10"/>
    <s v="计时"/>
    <m/>
    <n v="2120"/>
    <n v="6887.9"/>
    <n v="363.68"/>
    <n v="86.8"/>
    <n v="3.8"/>
    <n v="0"/>
  </r>
  <r>
    <n v="202406"/>
    <x v="139"/>
    <s v="服务营销中心"/>
    <s v="主任级以下"/>
    <s v="DF-3839"/>
    <s v="电气服务工程师储备生"/>
    <s v="2023/08/15"/>
    <s v="计时"/>
    <m/>
    <n v="1900"/>
    <n v="5534.3"/>
    <n v="363.68"/>
    <n v="86.8"/>
    <n v="3.8"/>
    <n v="0"/>
  </r>
  <r>
    <n v="202406"/>
    <x v="140"/>
    <s v="服务营销中心"/>
    <s v="主任级以下"/>
    <s v="DF-3843"/>
    <s v="品质工程师"/>
    <s v="2023/08/24"/>
    <s v="计时"/>
    <m/>
    <n v="5500"/>
    <n v="14687.01"/>
    <n v="363.68"/>
    <n v="86.8"/>
    <n v="3.8"/>
    <n v="0"/>
  </r>
  <r>
    <n v="202406"/>
    <x v="141"/>
    <s v="运营中心"/>
    <s v="主任级以下"/>
    <s v="DF-3121"/>
    <s v="生产调度员"/>
    <s v="2020/05/08"/>
    <s v="计件"/>
    <m/>
    <n v="3026"/>
    <n v="7162.64"/>
    <n v="363.68"/>
    <n v="86.8"/>
    <n v="3.8"/>
    <n v="0"/>
  </r>
  <r>
    <n v="202406"/>
    <x v="142"/>
    <s v="服务营销中心"/>
    <s v="主任级以下"/>
    <s v="DF-3847"/>
    <s v="售后服务专员"/>
    <d v="2023-09-01T00:00:00"/>
    <s v="计时"/>
    <s v="2024/6/6离职"/>
    <n v="3000"/>
    <n v="2042.25"/>
    <n v="0"/>
    <n v="0"/>
    <n v="0"/>
    <n v="0"/>
  </r>
  <r>
    <n v="202406"/>
    <x v="143"/>
    <s v="运营中心"/>
    <s v="主任级以下"/>
    <s v="DF-3851"/>
    <s v="品质文员"/>
    <s v="2023/09/08"/>
    <s v="计时"/>
    <m/>
    <n v="2500"/>
    <n v="4393.2"/>
    <n v="363.68"/>
    <n v="86.8"/>
    <n v="3.8"/>
    <n v="0"/>
  </r>
  <r>
    <n v="202406"/>
    <x v="144"/>
    <s v="运营中心"/>
    <s v="主任级以下"/>
    <s v="DF-3852"/>
    <s v="品质经理"/>
    <s v="2023/09/18"/>
    <s v="计时"/>
    <m/>
    <n v="7100"/>
    <n v="15818.2"/>
    <n v="363.68"/>
    <n v="86.8"/>
    <n v="3.8"/>
    <n v="95"/>
  </r>
  <r>
    <n v="202406"/>
    <x v="145"/>
    <s v="销售部"/>
    <s v="主任级以下"/>
    <s v="DF-3854"/>
    <s v="区域销售经理（中东）"/>
    <s v="2023/09/20"/>
    <s v="计时"/>
    <m/>
    <n v="3850"/>
    <n v="7971"/>
    <n v="363.68"/>
    <n v="86.8"/>
    <n v="3.8"/>
    <n v="0"/>
  </r>
  <r>
    <n v="202406"/>
    <x v="146"/>
    <s v="服务营销中心"/>
    <s v="主任级以下"/>
    <s v="DF-3855"/>
    <s v="配件销售主管"/>
    <s v="2023/10/01"/>
    <s v="计时"/>
    <m/>
    <n v="4480"/>
    <n v="9370.5"/>
    <n v="363.68"/>
    <n v="86.8"/>
    <n v="3.8"/>
    <n v="1344"/>
  </r>
  <r>
    <n v="202406"/>
    <x v="148"/>
    <s v="服务营销中心"/>
    <s v="经理级"/>
    <s v="DF-3859"/>
    <s v="海外项目经理"/>
    <s v="2023/10/23"/>
    <s v="计时"/>
    <s v="2024/06/28离职"/>
    <n v="5300"/>
    <n v="13746.6"/>
    <n v="363.68"/>
    <n v="86.8"/>
    <n v="3.8"/>
    <n v="95"/>
  </r>
  <r>
    <n v="202406"/>
    <x v="149"/>
    <s v="研发部"/>
    <s v="主任级以下"/>
    <s v="DF-3862"/>
    <s v="机械研发工程师"/>
    <s v="2023/11/01"/>
    <s v="计时"/>
    <m/>
    <n v="6000"/>
    <n v="15416.1"/>
    <n v="363.68"/>
    <n v="86.8"/>
    <n v="3.8"/>
    <n v="0"/>
  </r>
  <r>
    <n v="202406"/>
    <x v="150"/>
    <s v="运营中心"/>
    <s v="主任级以下"/>
    <s v="DF-3863"/>
    <s v="计划助理"/>
    <s v="2023/11/01"/>
    <s v="计时"/>
    <m/>
    <n v="2500"/>
    <n v="5031.25"/>
    <n v="363.68"/>
    <n v="86.8"/>
    <n v="3.8"/>
    <n v="0"/>
  </r>
  <r>
    <n v="202406"/>
    <x v="152"/>
    <s v="采购部"/>
    <s v="主任级以下"/>
    <s v="DF-3877"/>
    <s v="采购助理"/>
    <s v="2023/12/06"/>
    <s v="计时"/>
    <m/>
    <n v="3250"/>
    <n v="4122.3999999999996"/>
    <n v="363.68"/>
    <n v="86.8"/>
    <n v="3.8"/>
    <n v="0"/>
  </r>
  <r>
    <n v="202406"/>
    <x v="155"/>
    <s v="服务营销中心"/>
    <s v="主任级以下"/>
    <s v="DF-3883"/>
    <s v="软件服务工程师储备生"/>
    <s v="2024/01/15"/>
    <s v="计时"/>
    <s v="2024/06/28离职"/>
    <n v="2000"/>
    <n v="6030.4"/>
    <n v="363.68"/>
    <n v="86.8"/>
    <n v="3.8"/>
    <n v="0"/>
  </r>
  <r>
    <n v="202406"/>
    <x v="243"/>
    <s v="服务营销中心"/>
    <s v="主任级以下"/>
    <s v="DF-3886"/>
    <s v="服务调度专员"/>
    <s v="2024/02/20"/>
    <s v="计时"/>
    <m/>
    <n v="2612"/>
    <n v="5770.7"/>
    <n v="363.68"/>
    <n v="86.8"/>
    <n v="3.8"/>
    <n v="0"/>
  </r>
  <r>
    <n v="202406"/>
    <x v="244"/>
    <s v="运营中心"/>
    <s v="主任级以下"/>
    <s v="DF-3887"/>
    <s v="装配钳工学徒"/>
    <s v="2024/02/27"/>
    <s v="计时"/>
    <m/>
    <n v="1900"/>
    <n v="4146.68"/>
    <n v="363.68"/>
    <n v="86.8"/>
    <n v="3.8"/>
    <n v="0"/>
  </r>
  <r>
    <n v="202406"/>
    <x v="245"/>
    <s v="运营中心"/>
    <s v="主任级以下"/>
    <s v="DF-3892"/>
    <s v="工艺员"/>
    <s v="2024/03/07"/>
    <s v="计时"/>
    <m/>
    <n v="2500"/>
    <n v="6488.3"/>
    <n v="363.68"/>
    <n v="86.8"/>
    <n v="3.8"/>
    <n v="0"/>
  </r>
  <r>
    <n v="202406"/>
    <x v="246"/>
    <s v="运营中心"/>
    <s v="主任级以下"/>
    <s v="DF-3893"/>
    <s v="质检员"/>
    <s v="2024/03/12"/>
    <s v="计时"/>
    <m/>
    <n v="2120"/>
    <n v="6936.71"/>
    <n v="363.68"/>
    <n v="86.8"/>
    <n v="3.8"/>
    <n v="0"/>
  </r>
  <r>
    <n v="202406"/>
    <x v="247"/>
    <s v="服务营销中心"/>
    <s v="主任级以下"/>
    <s v="DF-3895"/>
    <s v="机械服务工程师"/>
    <s v="2024/03/15"/>
    <s v="计时"/>
    <m/>
    <n v="3400"/>
    <n v="8458.76"/>
    <n v="363.68"/>
    <n v="86.8"/>
    <n v="3.8"/>
    <n v="0"/>
  </r>
  <r>
    <n v="202406"/>
    <x v="251"/>
    <s v="销售部"/>
    <s v="主任级以下"/>
    <s v="DF-3904"/>
    <s v="区域销售经理（华东）"/>
    <s v="2024/04/22"/>
    <s v="计时"/>
    <m/>
    <n v="3850"/>
    <n v="10725"/>
    <n v="363.68"/>
    <n v="86.8"/>
    <n v="3.8"/>
    <n v="0"/>
  </r>
  <r>
    <n v="202406"/>
    <x v="252"/>
    <s v="研发部"/>
    <s v="主任级以下"/>
    <s v="DF-3899"/>
    <s v="机械工程师储备生"/>
    <s v="2024/04/22"/>
    <s v="计时"/>
    <m/>
    <n v="1900"/>
    <n v="4178"/>
    <n v="363.68"/>
    <n v="86.8"/>
    <n v="3.8"/>
    <n v="0"/>
  </r>
  <r>
    <n v="202406"/>
    <x v="253"/>
    <s v="服务营销中心"/>
    <s v="主任级以下"/>
    <s v="DF-3984"/>
    <s v="售后服务专员"/>
    <s v="2024/05/28"/>
    <s v="计时"/>
    <m/>
    <n v="2750"/>
    <n v="5970.5"/>
    <n v="363.68"/>
    <n v="86.8"/>
    <n v="3.8"/>
    <n v="0"/>
  </r>
  <r>
    <n v="202406"/>
    <x v="254"/>
    <s v="服务营销中心"/>
    <s v="主任级以下"/>
    <s v="DF-3981"/>
    <s v="机械服务工程师（上海）"/>
    <s v="2024/05/23"/>
    <s v="计时"/>
    <m/>
    <n v="4000"/>
    <n v="8489.7999999999993"/>
    <n v="0"/>
    <n v="0"/>
    <n v="0"/>
    <n v="0"/>
  </r>
  <r>
    <n v="202406"/>
    <x v="255"/>
    <s v="运营中心"/>
    <s v="主任级以下"/>
    <s v="DF-3908"/>
    <s v="计划专员"/>
    <s v="2024/05/16"/>
    <s v="计时"/>
    <m/>
    <n v="2500"/>
    <n v="4749"/>
    <n v="363.68"/>
    <n v="86.8"/>
    <n v="3.8"/>
    <n v="0"/>
  </r>
  <r>
    <n v="202406"/>
    <x v="256"/>
    <s v="采购部"/>
    <s v="主任级以下"/>
    <s v="DF-3907"/>
    <s v="采购工程师"/>
    <s v="2024/05/15"/>
    <s v="计时"/>
    <m/>
    <n v="3500"/>
    <n v="7121.22"/>
    <n v="363.68"/>
    <n v="86.8"/>
    <n v="3.8"/>
    <n v="0"/>
  </r>
  <r>
    <n v="202406"/>
    <x v="257"/>
    <s v="服务营销中心"/>
    <s v="经理级"/>
    <s v="DF-4002"/>
    <s v="项目经理"/>
    <s v="2024/06/24"/>
    <s v="计时"/>
    <s v="6月入职"/>
    <n v="5300"/>
    <n v="3655.92"/>
    <n v="0"/>
    <n v="0"/>
    <n v="0"/>
    <n v="0"/>
  </r>
  <r>
    <n v="202406"/>
    <x v="156"/>
    <s v="服务营销中心"/>
    <s v="主任级以下"/>
    <s v="DF-2695"/>
    <s v="现场装配技师"/>
    <s v="2018/03/15"/>
    <s v="计时"/>
    <m/>
    <n v="2363"/>
    <n v="7205.24"/>
    <n v="363.68"/>
    <n v="86.8"/>
    <n v="3.8"/>
    <n v="0"/>
  </r>
  <r>
    <n v="202406"/>
    <x v="157"/>
    <s v="服务营销中心"/>
    <s v="主任级以下"/>
    <s v="DF-2755"/>
    <s v="现场装配技师"/>
    <s v="2018/05/02"/>
    <s v="计时"/>
    <m/>
    <n v="2363"/>
    <n v="7497.9"/>
    <n v="363.68"/>
    <n v="86.8"/>
    <n v="3.8"/>
    <n v="0"/>
  </r>
  <r>
    <n v="202406"/>
    <x v="158"/>
    <s v="服务营销中心"/>
    <s v="主任级以下"/>
    <s v="DF-3139"/>
    <s v="现场装配技师"/>
    <s v="2020/07/01"/>
    <s v="计时"/>
    <m/>
    <n v="2363"/>
    <n v="5905.1"/>
    <n v="363.68"/>
    <n v="86.8"/>
    <n v="3.8"/>
    <n v="0"/>
  </r>
  <r>
    <n v="202406"/>
    <x v="159"/>
    <s v="服务营销中心"/>
    <s v="主任级以下"/>
    <s v="DF-2975"/>
    <s v="现场装配技师"/>
    <s v="2019/07/15"/>
    <s v="计时"/>
    <m/>
    <n v="2363"/>
    <n v="7602.33"/>
    <n v="363.68"/>
    <n v="86.8"/>
    <n v="3.8"/>
    <n v="0"/>
  </r>
  <r>
    <n v="202406"/>
    <x v="160"/>
    <s v="运营中心"/>
    <s v="主任级以下"/>
    <s v="DF-2614"/>
    <s v="仓管员"/>
    <s v="2017/11/27"/>
    <s v="计件"/>
    <m/>
    <n v="1900"/>
    <n v="5251.17"/>
    <n v="363.68"/>
    <n v="86.8"/>
    <n v="3.8"/>
    <n v="0"/>
  </r>
  <r>
    <n v="202406"/>
    <x v="161"/>
    <s v="运营中心"/>
    <s v="主任级以下"/>
    <s v="DF-0354"/>
    <s v="装配电工班长"/>
    <s v="2006/10/21"/>
    <s v="计件"/>
    <m/>
    <n v="1900"/>
    <n v="9313.33"/>
    <n v="363.68"/>
    <n v="86.8"/>
    <n v="3.8"/>
    <n v="0"/>
  </r>
  <r>
    <n v="202406"/>
    <x v="162"/>
    <s v="运营中心"/>
    <s v="主任级以下"/>
    <s v="DF-2363"/>
    <s v="装配钳工班长"/>
    <s v="2017/02/27"/>
    <s v="计件"/>
    <m/>
    <n v="1900"/>
    <n v="11252.46"/>
    <n v="363.68"/>
    <n v="86.8"/>
    <n v="3.8"/>
    <n v="0"/>
  </r>
  <r>
    <n v="202406"/>
    <x v="163"/>
    <s v="运营中心"/>
    <s v="主任级以下"/>
    <s v="DF-2451"/>
    <s v="装配电工班长"/>
    <s v="2017/06/26"/>
    <s v="计件"/>
    <m/>
    <n v="1900"/>
    <n v="7637.27"/>
    <n v="363.68"/>
    <n v="86.8"/>
    <n v="3.8"/>
    <n v="0"/>
  </r>
  <r>
    <n v="202406"/>
    <x v="164"/>
    <s v="运营中心"/>
    <s v="主任级以下"/>
    <s v="DF-2611"/>
    <s v="装配钳工"/>
    <s v="2017/11/22"/>
    <s v="计件"/>
    <m/>
    <n v="1900"/>
    <n v="8071.57"/>
    <n v="363.68"/>
    <n v="86.8"/>
    <n v="3.8"/>
    <n v="0"/>
  </r>
  <r>
    <n v="202406"/>
    <x v="165"/>
    <s v="运营中心"/>
    <s v="主任级以下"/>
    <s v="DF-2736"/>
    <s v="装配钳工"/>
    <s v="2018/04/21"/>
    <s v="计件"/>
    <m/>
    <n v="1900"/>
    <n v="8304.61"/>
    <n v="363.68"/>
    <n v="86.8"/>
    <n v="3.8"/>
    <n v="0"/>
  </r>
  <r>
    <n v="202406"/>
    <x v="166"/>
    <s v="运营中心"/>
    <s v="主任级以下"/>
    <s v="DF-2673"/>
    <s v="装配电工"/>
    <s v="2018/03/05"/>
    <s v="计件"/>
    <m/>
    <n v="1900"/>
    <n v="6974.38"/>
    <n v="363.68"/>
    <n v="86.8"/>
    <n v="3.8"/>
    <n v="0"/>
  </r>
  <r>
    <n v="202406"/>
    <x v="167"/>
    <s v="运营中心"/>
    <s v="主任级以下"/>
    <s v="DF-2756"/>
    <s v="装配钳工"/>
    <s v="2018/05/02"/>
    <s v="计件"/>
    <m/>
    <n v="1900"/>
    <n v="7184.3"/>
    <n v="363.68"/>
    <n v="86.8"/>
    <n v="3.8"/>
    <n v="0"/>
  </r>
  <r>
    <n v="202406"/>
    <x v="168"/>
    <s v="运营中心"/>
    <s v="主任级以下"/>
    <s v="DF-2786"/>
    <s v="装配钳工班长"/>
    <s v="2018/06/12"/>
    <s v="计件"/>
    <m/>
    <n v="1900"/>
    <n v="8740.68"/>
    <n v="363.68"/>
    <n v="86.8"/>
    <n v="3.8"/>
    <n v="0"/>
  </r>
  <r>
    <n v="202406"/>
    <x v="169"/>
    <s v="运营中心"/>
    <s v="主任级以下"/>
    <s v="DF-2789"/>
    <s v="装配电工"/>
    <s v="2018/06/26"/>
    <s v="计件"/>
    <m/>
    <n v="1900"/>
    <n v="6071.55"/>
    <n v="363.68"/>
    <n v="86.8"/>
    <n v="3.8"/>
    <n v="0"/>
  </r>
  <r>
    <n v="202406"/>
    <x v="170"/>
    <s v="运营中心"/>
    <s v="主任级以下"/>
    <s v="DF-2864"/>
    <s v="装配电工"/>
    <s v="2018/11/09"/>
    <s v="计件"/>
    <m/>
    <n v="1900"/>
    <n v="6291.38"/>
    <n v="363.68"/>
    <n v="86.8"/>
    <n v="3.8"/>
    <n v="0"/>
  </r>
  <r>
    <n v="202406"/>
    <x v="171"/>
    <s v="运营中心"/>
    <s v="主任级以下"/>
    <s v="DF-2907"/>
    <s v="装配电工"/>
    <s v="2019/03/06"/>
    <s v="计件"/>
    <m/>
    <n v="1900"/>
    <n v="7606.89"/>
    <n v="363.68"/>
    <n v="86.8"/>
    <n v="3.8"/>
    <n v="0"/>
  </r>
  <r>
    <n v="202406"/>
    <x v="172"/>
    <s v="运营中心"/>
    <s v="主任级以下"/>
    <s v="DF-2909"/>
    <s v="仓管员"/>
    <s v="2019/03/11"/>
    <s v="计件"/>
    <m/>
    <n v="1900"/>
    <n v="5714.92"/>
    <n v="363.68"/>
    <n v="86.8"/>
    <n v="3.8"/>
    <n v="0"/>
  </r>
  <r>
    <n v="202406"/>
    <x v="173"/>
    <s v="运营中心"/>
    <s v="主任级以下"/>
    <s v="DF-2913"/>
    <s v="装配钳工班长"/>
    <s v="2019/03/14"/>
    <s v="计件"/>
    <m/>
    <n v="1900"/>
    <n v="7686.37"/>
    <n v="363.68"/>
    <n v="86.8"/>
    <n v="3.8"/>
    <n v="0"/>
  </r>
  <r>
    <n v="202406"/>
    <x v="174"/>
    <s v="运营中心"/>
    <s v="主任级以下"/>
    <s v="DF-2940"/>
    <s v="仓管员"/>
    <s v="2019/05/14"/>
    <s v="计件"/>
    <m/>
    <n v="1900"/>
    <n v="5490.94"/>
    <n v="363.68"/>
    <n v="86.8"/>
    <n v="3.8"/>
    <n v="0"/>
  </r>
  <r>
    <n v="202406"/>
    <x v="175"/>
    <s v="运营中心"/>
    <s v="主任级以下"/>
    <s v="DF-2970"/>
    <s v="装配电工"/>
    <s v="2019/07/02"/>
    <s v="计件"/>
    <m/>
    <n v="1900"/>
    <n v="6282.26"/>
    <n v="363.68"/>
    <n v="86.8"/>
    <n v="3.8"/>
    <n v="385"/>
  </r>
  <r>
    <n v="202406"/>
    <x v="176"/>
    <s v="运营中心"/>
    <s v="主任级以下"/>
    <s v="DF-3052"/>
    <s v="装配电工"/>
    <s v="2019/11/15"/>
    <s v="计件"/>
    <m/>
    <n v="1900"/>
    <n v="5736.76"/>
    <n v="363.68"/>
    <n v="86.8"/>
    <n v="3.8"/>
    <n v="0"/>
  </r>
  <r>
    <n v="202406"/>
    <x v="177"/>
    <s v="运营中心"/>
    <s v="主任级以下"/>
    <s v="DF-3076"/>
    <s v="装配电工"/>
    <s v="2020/02/24"/>
    <s v="计件"/>
    <m/>
    <n v="1900"/>
    <n v="6222.52"/>
    <n v="363.68"/>
    <n v="86.8"/>
    <n v="3.8"/>
    <n v="0"/>
  </r>
  <r>
    <n v="202406"/>
    <x v="178"/>
    <s v="运营中心"/>
    <s v="主任级以下"/>
    <s v="DF-3126"/>
    <s v="装配钳工"/>
    <s v="2020/05/29"/>
    <s v="计件"/>
    <m/>
    <n v="1900"/>
    <n v="5782.34"/>
    <n v="363.68"/>
    <n v="86.8"/>
    <n v="3.8"/>
    <n v="0"/>
  </r>
  <r>
    <n v="202406"/>
    <x v="179"/>
    <s v="运营中心"/>
    <s v="主任级以下"/>
    <s v="DF-3130"/>
    <s v="测试技师"/>
    <s v="2020/06/12"/>
    <s v="计件"/>
    <m/>
    <n v="1900"/>
    <n v="5939.67"/>
    <n v="363.68"/>
    <n v="86.8"/>
    <n v="3.8"/>
    <n v="0"/>
  </r>
  <r>
    <n v="202406"/>
    <x v="180"/>
    <s v="运营中心"/>
    <s v="主任级以下"/>
    <s v="DF-3134"/>
    <s v="仓库班长"/>
    <s v="2020/06/28"/>
    <s v="计件"/>
    <m/>
    <n v="1900"/>
    <n v="6871.48"/>
    <n v="363.68"/>
    <n v="86.8"/>
    <n v="3.8"/>
    <n v="0"/>
  </r>
  <r>
    <n v="202406"/>
    <x v="181"/>
    <s v="运营中心"/>
    <s v="主任级以下"/>
    <s v="DF-3140"/>
    <s v="测试技师"/>
    <s v="2020/07/01"/>
    <s v="计件"/>
    <m/>
    <n v="1900"/>
    <n v="5707.94"/>
    <n v="363.68"/>
    <n v="86.8"/>
    <n v="3.8"/>
    <n v="100"/>
  </r>
  <r>
    <n v="202406"/>
    <x v="182"/>
    <s v="运营中心"/>
    <s v="主任级以下"/>
    <s v="DF-3171"/>
    <s v="装配钳工"/>
    <s v="2020/08/31"/>
    <s v="计件"/>
    <m/>
    <n v="1900"/>
    <n v="6425.95"/>
    <n v="363.68"/>
    <n v="86.8"/>
    <n v="3.8"/>
    <n v="0"/>
  </r>
  <r>
    <n v="202406"/>
    <x v="183"/>
    <s v="运营中心"/>
    <s v="主任级以下"/>
    <s v="DF-3166"/>
    <s v="装配钳工"/>
    <s v="2020/08/13"/>
    <s v="计件"/>
    <s v="2024/6/27离职"/>
    <n v="1900"/>
    <n v="5633.61"/>
    <n v="363.68"/>
    <n v="86.8"/>
    <n v="3.8"/>
    <n v="0"/>
  </r>
  <r>
    <n v="202406"/>
    <x v="184"/>
    <s v="运营中心"/>
    <s v="主任级以下"/>
    <s v="DF-3180"/>
    <s v="装配钳工"/>
    <s v="2020/09/21"/>
    <s v="计件"/>
    <m/>
    <n v="1900"/>
    <n v="5653.24"/>
    <n v="363.68"/>
    <n v="86.8"/>
    <n v="3.8"/>
    <n v="0"/>
  </r>
  <r>
    <n v="202406"/>
    <x v="185"/>
    <s v="运营中心"/>
    <s v="主任级以下"/>
    <s v="DF-3177"/>
    <s v="装配钳工"/>
    <s v="2020/09/14"/>
    <s v="计件"/>
    <m/>
    <n v="1900"/>
    <n v="7505.82"/>
    <n v="363.68"/>
    <n v="86.8"/>
    <n v="3.8"/>
    <n v="0"/>
  </r>
  <r>
    <n v="202406"/>
    <x v="186"/>
    <s v="运营中心"/>
    <s v="主任级以下"/>
    <s v="DF-3191"/>
    <s v="装配钳工班长"/>
    <s v="2020/10/16"/>
    <s v="计件"/>
    <m/>
    <n v="1900"/>
    <n v="7854.54"/>
    <n v="363.68"/>
    <n v="86.8"/>
    <n v="3.8"/>
    <n v="0"/>
  </r>
  <r>
    <n v="202406"/>
    <x v="187"/>
    <s v="运营中心"/>
    <s v="主任级以下"/>
    <s v="DF-2100"/>
    <s v="测试班长"/>
    <s v="2015/06/25"/>
    <s v="计件"/>
    <m/>
    <n v="1900"/>
    <n v="7932.64"/>
    <n v="363.68"/>
    <n v="86.8"/>
    <n v="3.8"/>
    <n v="0"/>
  </r>
  <r>
    <n v="202406"/>
    <x v="188"/>
    <s v="运营中心"/>
    <s v="主任级以下"/>
    <s v="DF-2441"/>
    <s v="测试技师"/>
    <s v="2017/06/20"/>
    <s v="计件"/>
    <m/>
    <n v="1900"/>
    <n v="6112.08"/>
    <n v="363.68"/>
    <n v="86.8"/>
    <n v="3.8"/>
    <n v="95"/>
  </r>
  <r>
    <n v="202406"/>
    <x v="189"/>
    <s v="运营中心"/>
    <s v="主任级以下"/>
    <s v="DF-2910"/>
    <s v="测试技师"/>
    <s v="2019/03/11"/>
    <s v="计件"/>
    <m/>
    <n v="1900"/>
    <n v="5678.69"/>
    <n v="363.68"/>
    <n v="86.8"/>
    <n v="3.8"/>
    <n v="0"/>
  </r>
  <r>
    <n v="202406"/>
    <x v="190"/>
    <s v="运营中心"/>
    <s v="主任级以下"/>
    <s v="DF-3232"/>
    <s v="装配钳工"/>
    <s v="2020/12/24"/>
    <s v="计件"/>
    <m/>
    <n v="1900"/>
    <n v="7324.63"/>
    <n v="363.68"/>
    <n v="86.8"/>
    <n v="3.8"/>
    <n v="0"/>
  </r>
  <r>
    <n v="202406"/>
    <x v="191"/>
    <s v="运营中心"/>
    <s v="主任级以下"/>
    <s v="DF-3245"/>
    <s v="仓管员"/>
    <s v="2021/01/12"/>
    <s v="计件"/>
    <m/>
    <n v="1900"/>
    <n v="5359.35"/>
    <n v="363.68"/>
    <n v="86.8"/>
    <n v="3.8"/>
    <n v="0"/>
  </r>
  <r>
    <n v="202406"/>
    <x v="192"/>
    <s v="运营中心"/>
    <s v="主任级以下"/>
    <s v="DF-3252"/>
    <s v="仓管员"/>
    <s v="2021/01/25"/>
    <s v="计件"/>
    <m/>
    <n v="1900"/>
    <n v="5301.64"/>
    <n v="363.68"/>
    <n v="86.8"/>
    <n v="3.8"/>
    <n v="0"/>
  </r>
  <r>
    <n v="202406"/>
    <x v="193"/>
    <s v="运营中心"/>
    <s v="主任级以下"/>
    <s v="DF-3287"/>
    <s v="仓管员"/>
    <s v="2021/03/15"/>
    <s v="计件"/>
    <m/>
    <n v="1900"/>
    <n v="6770.73"/>
    <n v="363.68"/>
    <n v="86.8"/>
    <n v="3.8"/>
    <n v="0"/>
  </r>
  <r>
    <n v="202406"/>
    <x v="194"/>
    <s v="运营中心"/>
    <s v="主任级以下"/>
    <s v="DF-3274"/>
    <s v="仓管员"/>
    <s v="2021/03/08"/>
    <s v="计件"/>
    <m/>
    <n v="1900"/>
    <n v="5293.68"/>
    <n v="363.68"/>
    <n v="86.8"/>
    <n v="3.8"/>
    <n v="0"/>
  </r>
  <r>
    <n v="202406"/>
    <x v="195"/>
    <s v="运营中心"/>
    <s v="主任级以下"/>
    <s v="DF-3273"/>
    <s v="装配电工"/>
    <s v="2021/03/05"/>
    <s v="计件"/>
    <m/>
    <n v="1900"/>
    <n v="5703"/>
    <n v="363.68"/>
    <n v="86.8"/>
    <n v="3.8"/>
    <n v="0"/>
  </r>
  <r>
    <n v="202406"/>
    <x v="196"/>
    <s v="运营中心"/>
    <s v="主任级以下"/>
    <s v="DF-3272"/>
    <s v="装配电工"/>
    <s v="2021/03/04"/>
    <s v="计件"/>
    <m/>
    <n v="1900"/>
    <n v="6489.4"/>
    <n v="363.68"/>
    <n v="86.8"/>
    <n v="3.8"/>
    <n v="0"/>
  </r>
  <r>
    <n v="202406"/>
    <x v="197"/>
    <s v="运营中心"/>
    <s v="主任级以下"/>
    <s v="DF-3349"/>
    <s v="仓管员"/>
    <s v="2021/05/24"/>
    <s v="计件"/>
    <m/>
    <n v="1900"/>
    <n v="5348.9"/>
    <n v="363.68"/>
    <n v="86.8"/>
    <n v="3.8"/>
    <n v="0"/>
  </r>
  <r>
    <n v="202406"/>
    <x v="198"/>
    <s v="运营中心"/>
    <s v="主任级以下"/>
    <s v="DF-3432"/>
    <s v="装配钳工"/>
    <s v="2021/07/17"/>
    <s v="计件"/>
    <m/>
    <n v="1900"/>
    <n v="5435.64"/>
    <n v="363.68"/>
    <n v="86.8"/>
    <n v="3.8"/>
    <n v="0"/>
  </r>
  <r>
    <n v="202406"/>
    <x v="199"/>
    <s v="运营中心"/>
    <s v="主任级以下"/>
    <s v="DF-3398"/>
    <s v="装配钳工"/>
    <s v="2021/07/02"/>
    <s v="计件"/>
    <m/>
    <n v="1900"/>
    <n v="6925.37"/>
    <n v="363.68"/>
    <n v="86.8"/>
    <n v="3.8"/>
    <n v="0"/>
  </r>
  <r>
    <n v="202406"/>
    <x v="200"/>
    <s v="运营中心"/>
    <s v="主任级以下"/>
    <s v="DF-3397"/>
    <s v="装配钳工"/>
    <s v="2021/07/01"/>
    <s v="计件"/>
    <m/>
    <n v="1900"/>
    <n v="7888.26"/>
    <n v="363.68"/>
    <n v="86.8"/>
    <n v="3.8"/>
    <n v="0"/>
  </r>
  <r>
    <n v="202406"/>
    <x v="201"/>
    <s v="运营中心"/>
    <s v="主任级以下"/>
    <s v="DF-3396"/>
    <s v="装配钳工"/>
    <s v="2021/07/01"/>
    <s v="计件"/>
    <m/>
    <n v="1900"/>
    <n v="6537.15"/>
    <n v="363.68"/>
    <n v="86.8"/>
    <n v="3.8"/>
    <n v="0"/>
  </r>
  <r>
    <n v="202406"/>
    <x v="202"/>
    <s v="运营中心"/>
    <s v="主任级以下"/>
    <s v="DF-3439"/>
    <s v="装配电工"/>
    <s v="2021/07/29"/>
    <s v="计件"/>
    <m/>
    <n v="1900"/>
    <n v="6843.15"/>
    <n v="363.68"/>
    <n v="86.8"/>
    <n v="3.8"/>
    <n v="0"/>
  </r>
  <r>
    <n v="202406"/>
    <x v="203"/>
    <s v="运营中心"/>
    <s v="主任级以下"/>
    <s v="DF-3499"/>
    <s v="装配钳工"/>
    <s v="2021/09/13"/>
    <s v="计件"/>
    <m/>
    <n v="1900"/>
    <n v="4701.6899999999996"/>
    <n v="363.68"/>
    <n v="86.8"/>
    <n v="3.8"/>
    <n v="0"/>
  </r>
  <r>
    <n v="202406"/>
    <x v="204"/>
    <s v="运营中心"/>
    <s v="主任级以下"/>
    <s v="DF-3511"/>
    <s v="装配钳工"/>
    <s v="2021/09/24"/>
    <s v="计件"/>
    <s v="2024/06/24离职"/>
    <n v="1900"/>
    <n v="4269.8999999999996"/>
    <n v="363.68"/>
    <n v="86.8"/>
    <n v="3.8"/>
    <n v="0"/>
  </r>
  <r>
    <n v="202406"/>
    <x v="205"/>
    <s v="运营中心"/>
    <s v="主任级以下"/>
    <s v="DF-3521"/>
    <s v="装配钳工"/>
    <s v="2021/09/30"/>
    <s v="计件"/>
    <m/>
    <n v="1900"/>
    <n v="6576.02"/>
    <n v="363.68"/>
    <n v="86.8"/>
    <n v="3.8"/>
    <n v="0"/>
  </r>
  <r>
    <n v="202406"/>
    <x v="206"/>
    <s v="运营中心"/>
    <s v="主任级以下"/>
    <s v="DF-3522"/>
    <s v="装配钳工"/>
    <s v="2021/09/30"/>
    <s v="计件"/>
    <m/>
    <n v="1900"/>
    <n v="6002.92"/>
    <n v="363.68"/>
    <n v="86.8"/>
    <n v="3.8"/>
    <n v="0"/>
  </r>
  <r>
    <n v="202406"/>
    <x v="207"/>
    <s v="运营中心"/>
    <s v="主任级以下"/>
    <s v="DF-3553"/>
    <s v="装配钳工"/>
    <s v="2021/10/27"/>
    <s v="计件"/>
    <m/>
    <n v="1900"/>
    <n v="5441.23"/>
    <n v="363.68"/>
    <n v="86.8"/>
    <n v="3.8"/>
    <n v="0"/>
  </r>
  <r>
    <n v="202406"/>
    <x v="208"/>
    <s v="运营中心"/>
    <s v="主任级以下"/>
    <s v="DF-3529"/>
    <s v="装配钳工"/>
    <s v="2021/10/12"/>
    <s v="计件"/>
    <m/>
    <n v="1900"/>
    <n v="5318.1"/>
    <n v="363.68"/>
    <n v="86.8"/>
    <n v="3.8"/>
    <n v="0"/>
  </r>
  <r>
    <n v="202406"/>
    <x v="209"/>
    <s v="运营中心"/>
    <s v="主任级以下"/>
    <s v="DF-3534"/>
    <s v="装配钳工"/>
    <s v="2021/10/12"/>
    <s v="计件"/>
    <m/>
    <n v="1900"/>
    <n v="6923.62"/>
    <n v="363.68"/>
    <n v="86.8"/>
    <n v="3.8"/>
    <n v="0"/>
  </r>
  <r>
    <n v="202406"/>
    <x v="210"/>
    <s v="运营中心"/>
    <s v="主任级以下"/>
    <s v="DF-3394"/>
    <s v="装配电工"/>
    <s v="2021/06/30"/>
    <s v="计件"/>
    <m/>
    <n v="1900"/>
    <n v="5536.84"/>
    <n v="363.68"/>
    <n v="86.8"/>
    <n v="3.8"/>
    <n v="0"/>
  </r>
  <r>
    <n v="202406"/>
    <x v="211"/>
    <s v="运营中心"/>
    <s v="主任级以下"/>
    <s v="DF-3393"/>
    <s v="装配电工"/>
    <s v="2021/06/29"/>
    <s v="计件"/>
    <m/>
    <n v="1900"/>
    <n v="5522.84"/>
    <n v="363.68"/>
    <n v="86.8"/>
    <n v="3.8"/>
    <n v="0"/>
  </r>
  <r>
    <n v="202406"/>
    <x v="212"/>
    <s v="运营中心"/>
    <s v="主任级以下"/>
    <s v="DF-3361"/>
    <s v="装配电工"/>
    <s v="2021/06/03"/>
    <s v="计件"/>
    <m/>
    <n v="1900"/>
    <n v="4608.87"/>
    <n v="363.68"/>
    <n v="86.8"/>
    <n v="3.8"/>
    <n v="0"/>
  </r>
  <r>
    <n v="202406"/>
    <x v="213"/>
    <s v="运营中心"/>
    <s v="主任级以下"/>
    <s v="DF-3443"/>
    <s v="装配电工"/>
    <s v="2021/07/30"/>
    <s v="计件"/>
    <m/>
    <n v="1900"/>
    <n v="5080.75"/>
    <n v="363.68"/>
    <n v="86.8"/>
    <n v="3.8"/>
    <n v="0"/>
  </r>
  <r>
    <n v="202406"/>
    <x v="214"/>
    <s v="运营中心"/>
    <s v="主任级以下"/>
    <s v="DF-3421"/>
    <s v="装配钳工"/>
    <s v="2021/07/15"/>
    <s v="计时"/>
    <m/>
    <n v="1900"/>
    <n v="4534.9399999999996"/>
    <n v="363.68"/>
    <n v="86.8"/>
    <n v="3.8"/>
    <n v="0"/>
  </r>
  <r>
    <n v="202406"/>
    <x v="215"/>
    <s v="运营中心"/>
    <s v="主任级以下"/>
    <s v="DF-3420"/>
    <s v="装配钳工"/>
    <s v="2021/07/15"/>
    <s v="计时"/>
    <m/>
    <n v="1900"/>
    <n v="3051.75"/>
    <n v="363.68"/>
    <n v="86.8"/>
    <n v="3.8"/>
    <n v="0"/>
  </r>
  <r>
    <n v="202406"/>
    <x v="216"/>
    <s v="运营中心"/>
    <s v="主任级以下"/>
    <s v="DF-3489"/>
    <s v="装配钳工"/>
    <s v="2021/09/03"/>
    <s v="计时"/>
    <m/>
    <n v="1900"/>
    <n v="3555.42"/>
    <n v="363.68"/>
    <n v="86.8"/>
    <n v="3.8"/>
    <n v="0"/>
  </r>
  <r>
    <n v="202406"/>
    <x v="217"/>
    <s v="运营中心"/>
    <s v="主任级以下"/>
    <s v="DF-3637"/>
    <s v="装配钳工"/>
    <d v="2022-08-15T00:00:00"/>
    <s v="计件"/>
    <m/>
    <n v="1900"/>
    <n v="5604.14"/>
    <n v="363.68"/>
    <n v="86.8"/>
    <n v="3.8"/>
    <n v="0"/>
  </r>
  <r>
    <n v="202406"/>
    <x v="218"/>
    <s v="运营中心"/>
    <s v="主任级以下"/>
    <s v="DF-3630"/>
    <s v="装配钳工"/>
    <d v="2022-08-05T00:00:00"/>
    <s v="计件"/>
    <m/>
    <n v="1900"/>
    <n v="3426.97"/>
    <n v="363.68"/>
    <n v="86.8"/>
    <n v="3.8"/>
    <n v="0"/>
  </r>
  <r>
    <n v="202406"/>
    <x v="219"/>
    <s v="运营中心"/>
    <s v="主任级以下"/>
    <s v="DF-3644"/>
    <s v="仓库包装操作工"/>
    <d v="2022-08-30T00:00:00"/>
    <s v="计件"/>
    <m/>
    <n v="1900"/>
    <n v="5135.0200000000004"/>
    <n v="363.68"/>
    <n v="86.8"/>
    <n v="3.8"/>
    <n v="0"/>
  </r>
  <r>
    <n v="202406"/>
    <x v="220"/>
    <s v="运营中心"/>
    <s v="主任级以下"/>
    <s v="DF-3659"/>
    <s v="装配钳工"/>
    <s v="2022/09/19"/>
    <s v="计件"/>
    <m/>
    <n v="1900"/>
    <n v="3759.47"/>
    <n v="363.68"/>
    <n v="86.8"/>
    <n v="3.8"/>
    <n v="0"/>
  </r>
  <r>
    <n v="202406"/>
    <x v="221"/>
    <s v="运营中心"/>
    <s v="主任级以下"/>
    <s v="DF-3648"/>
    <s v="仓库包装操作工"/>
    <s v="2022/09/05"/>
    <s v="计件"/>
    <m/>
    <n v="1900"/>
    <n v="5028.8"/>
    <n v="363.68"/>
    <n v="86.8"/>
    <n v="3.8"/>
    <n v="0"/>
  </r>
  <r>
    <n v="202406"/>
    <x v="222"/>
    <s v="运营中心"/>
    <s v="主任级以下"/>
    <s v="DF-3449"/>
    <s v="电气装配储备生"/>
    <s v="2021/08/03"/>
    <s v="计件"/>
    <m/>
    <n v="1900"/>
    <n v="5303.9"/>
    <n v="363.68"/>
    <n v="86.8"/>
    <n v="3.8"/>
    <n v="0"/>
  </r>
  <r>
    <n v="202406"/>
    <x v="223"/>
    <s v="运营中心"/>
    <s v="主任级以下"/>
    <s v="DF-3677"/>
    <s v="仓库包装操作工"/>
    <s v="2022/10/27"/>
    <s v="计件"/>
    <m/>
    <n v="1900"/>
    <n v="5202.49"/>
    <n v="363.68"/>
    <n v="86.8"/>
    <n v="3.8"/>
    <n v="0"/>
  </r>
  <r>
    <n v="202406"/>
    <x v="224"/>
    <s v="运营中心"/>
    <s v="主任级以下"/>
    <s v="DF-3676"/>
    <s v="装配钳工"/>
    <s v="2022/10/26"/>
    <s v="计件"/>
    <m/>
    <n v="1900"/>
    <n v="5769.72"/>
    <n v="363.68"/>
    <n v="86.8"/>
    <n v="3.8"/>
    <n v="0"/>
  </r>
  <r>
    <n v="202406"/>
    <x v="225"/>
    <s v="运营中心"/>
    <s v="主任级以下"/>
    <s v="DF-3667"/>
    <s v="装配钳工"/>
    <s v="2022/10/09"/>
    <s v="计件"/>
    <m/>
    <n v="1900"/>
    <n v="5200.93"/>
    <n v="363.68"/>
    <n v="86.8"/>
    <n v="3.8"/>
    <n v="0"/>
  </r>
  <r>
    <n v="202406"/>
    <x v="226"/>
    <s v="运营中心"/>
    <s v="主任级以下"/>
    <s v="DF-3352"/>
    <s v="装配钳工"/>
    <s v="2021/05/26"/>
    <s v="计件"/>
    <m/>
    <n v="1900"/>
    <n v="5344.97"/>
    <n v="363.68"/>
    <n v="86.8"/>
    <n v="3.8"/>
    <n v="0"/>
  </r>
  <r>
    <n v="202406"/>
    <x v="227"/>
    <s v="运营中心"/>
    <s v="主任级以下"/>
    <s v="DF-3705"/>
    <s v="装配钳工"/>
    <s v="2023/02/21"/>
    <s v="计件"/>
    <m/>
    <n v="1900"/>
    <n v="6594.16"/>
    <n v="363.68"/>
    <n v="86.8"/>
    <n v="3.8"/>
    <n v="0"/>
  </r>
  <r>
    <n v="202406"/>
    <x v="228"/>
    <s v="运营中心"/>
    <s v="主任级以下"/>
    <s v="DF-3707"/>
    <s v="装配钳工"/>
    <s v="2023/02/21"/>
    <s v="计件"/>
    <m/>
    <n v="1900"/>
    <n v="1544"/>
    <n v="363.68"/>
    <n v="86.8"/>
    <n v="3.8"/>
    <n v="0"/>
  </r>
  <r>
    <n v="202406"/>
    <x v="229"/>
    <s v="运营中心"/>
    <s v="主任级以下"/>
    <s v="DF-3701"/>
    <s v="装配钳工"/>
    <s v="2023/02/09"/>
    <s v="计件"/>
    <m/>
    <n v="1900"/>
    <n v="3647.56"/>
    <n v="363.68"/>
    <n v="86.8"/>
    <n v="3.8"/>
    <n v="0"/>
  </r>
  <r>
    <n v="202406"/>
    <x v="230"/>
    <s v="运营中心"/>
    <s v="主任级以下"/>
    <s v="DF-3776"/>
    <s v="装配电工"/>
    <s v="2023/03/20"/>
    <s v="计件"/>
    <m/>
    <n v="1900"/>
    <n v="5157.1000000000004"/>
    <n v="363.68"/>
    <n v="86.8"/>
    <n v="3.8"/>
    <n v="0"/>
  </r>
  <r>
    <n v="202406"/>
    <x v="231"/>
    <s v="运营中心"/>
    <s v="主任级以下"/>
    <s v="DF-3765"/>
    <s v="装配钳工"/>
    <s v="2023/03/17"/>
    <s v="计件"/>
    <m/>
    <n v="1900"/>
    <n v="5320.63"/>
    <n v="363.68"/>
    <n v="86.8"/>
    <n v="3.8"/>
    <n v="0"/>
  </r>
  <r>
    <n v="202406"/>
    <x v="232"/>
    <s v="运营中心"/>
    <s v="主任级以下"/>
    <s v="DF-3763"/>
    <s v="装配电工"/>
    <s v="2023/03/14"/>
    <s v="计件"/>
    <m/>
    <n v="1900"/>
    <n v="6060.19"/>
    <n v="363.68"/>
    <n v="86.8"/>
    <n v="3.8"/>
    <n v="0"/>
  </r>
  <r>
    <n v="202406"/>
    <x v="233"/>
    <s v="运营中心"/>
    <s v="主任级以下"/>
    <s v="DF-3700"/>
    <s v="装配电工"/>
    <s v="2023/02/09"/>
    <s v="计件"/>
    <m/>
    <n v="1900"/>
    <n v="3978.4"/>
    <n v="363.68"/>
    <n v="86.8"/>
    <n v="3.8"/>
    <n v="0"/>
  </r>
  <r>
    <n v="202406"/>
    <x v="234"/>
    <s v="运营中心"/>
    <s v="主任级以下"/>
    <s v="DF-3833"/>
    <s v="装配电工"/>
    <s v="2023/08/10"/>
    <s v="计件"/>
    <m/>
    <n v="1900"/>
    <n v="6304.85"/>
    <n v="363.68"/>
    <n v="86.8"/>
    <n v="3.8"/>
    <n v="0"/>
  </r>
  <r>
    <n v="202406"/>
    <x v="235"/>
    <s v="运营中心"/>
    <s v="主任级以下"/>
    <s v="DF-3841"/>
    <s v="仓管员"/>
    <s v="2023/08/21"/>
    <s v="计件"/>
    <m/>
    <n v="1900"/>
    <n v="4764.75"/>
    <n v="363.68"/>
    <n v="86.8"/>
    <n v="3.8"/>
    <n v="0"/>
  </r>
  <r>
    <n v="202406"/>
    <x v="236"/>
    <s v="运营中心"/>
    <s v="主任级以下"/>
    <s v="DF-3842"/>
    <s v="仓管员"/>
    <s v="2023/08/23"/>
    <s v="计件"/>
    <m/>
    <n v="1900"/>
    <n v="5201.82"/>
    <n v="363.68"/>
    <n v="86.8"/>
    <n v="3.8"/>
    <n v="0"/>
  </r>
  <r>
    <n v="202406"/>
    <x v="237"/>
    <s v="运营中心"/>
    <s v="主任级以下"/>
    <s v="DF-3844"/>
    <s v="装配钳工"/>
    <s v="2023/08/28"/>
    <s v="计件"/>
    <m/>
    <n v="1900"/>
    <n v="5612.69"/>
    <n v="363.68"/>
    <n v="86.8"/>
    <n v="3.8"/>
    <n v="0"/>
  </r>
  <r>
    <n v="202406"/>
    <x v="238"/>
    <s v="运营中心"/>
    <s v="主任级以下"/>
    <s v="DF-3848"/>
    <s v="装配钳工"/>
    <s v="2023/09/04"/>
    <s v="计件"/>
    <m/>
    <n v="1900"/>
    <n v="4976.87"/>
    <n v="363.68"/>
    <n v="86.8"/>
    <n v="3.8"/>
    <n v="0"/>
  </r>
  <r>
    <n v="202406"/>
    <x v="239"/>
    <s v="运营中心"/>
    <s v="主任级以下"/>
    <s v="DF-3866"/>
    <s v="装配钳工"/>
    <s v="2023/11/09"/>
    <s v="计件"/>
    <m/>
    <n v="1900"/>
    <n v="6073.69"/>
    <n v="363.68"/>
    <n v="86.8"/>
    <n v="3.8"/>
    <n v="0"/>
  </r>
  <r>
    <n v="202406"/>
    <x v="242"/>
    <s v="运营中心"/>
    <s v="主任级以下"/>
    <s v="DF-3872"/>
    <s v="仓管员"/>
    <s v="2023/11/20"/>
    <s v="计件"/>
    <m/>
    <n v="1900"/>
    <n v="5250.27"/>
    <n v="363.68"/>
    <n v="86.8"/>
    <n v="3.8"/>
    <n v="0"/>
  </r>
  <r>
    <n v="202406"/>
    <x v="133"/>
    <s v="运营中心"/>
    <s v="主任级以下"/>
    <s v="DF-3827"/>
    <s v="装配电工"/>
    <s v="2023/07/31"/>
    <s v="计件"/>
    <m/>
    <n v="1900"/>
    <n v="5333.65"/>
    <n v="363.68"/>
    <n v="86.8"/>
    <n v="3.8"/>
    <n v="0"/>
  </r>
  <r>
    <n v="202406"/>
    <x v="249"/>
    <s v="运营中心"/>
    <s v="主任级以下"/>
    <s v="DF-3890"/>
    <s v="装配钳工"/>
    <s v="2024/03/06"/>
    <s v="计件"/>
    <m/>
    <n v="1900"/>
    <n v="3837.19"/>
    <n v="363.68"/>
    <n v="86.8"/>
    <n v="3.8"/>
    <n v="0"/>
  </r>
  <r>
    <n v="202406"/>
    <x v="250"/>
    <s v="运营中心"/>
    <s v="主任级以下"/>
    <s v="DF-3891"/>
    <s v="装配钳工"/>
    <s v="2024/03/06"/>
    <s v="计件"/>
    <m/>
    <n v="1900"/>
    <n v="3560.27"/>
    <n v="363.68"/>
    <n v="86.8"/>
    <n v="3.8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6">
  <r>
    <x v="0"/>
    <x v="0"/>
    <s v="销售部"/>
    <s v="部长级及以上"/>
    <s v="DF-2389"/>
    <s v="区域销售总监"/>
    <s v="2017/04/01"/>
    <m/>
    <x v="0"/>
    <n v="41245"/>
    <n v="101637.84"/>
    <n v="316.64"/>
    <n v="86.8"/>
    <n v="3.8"/>
    <n v="0"/>
  </r>
  <r>
    <x v="0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0"/>
    <x v="2"/>
    <s v="研发部"/>
    <s v="主任级"/>
    <s v="DF-0793"/>
    <s v="电气主管"/>
    <s v="2010/07/08"/>
    <m/>
    <x v="0"/>
    <n v="5544"/>
    <n v="13391"/>
    <n v="316.64"/>
    <n v="86.8"/>
    <n v="3.8"/>
    <n v="95"/>
  </r>
  <r>
    <x v="0"/>
    <x v="3"/>
    <s v="研发部"/>
    <s v="主任级"/>
    <s v="DF-0148"/>
    <s v="机械研发主管"/>
    <s v="2005/09/09"/>
    <m/>
    <x v="0"/>
    <n v="5544"/>
    <n v="13074.5"/>
    <n v="316.64"/>
    <n v="86.8"/>
    <n v="3.8"/>
    <n v="125"/>
  </r>
  <r>
    <x v="0"/>
    <x v="4"/>
    <s v="销售部"/>
    <s v="主任级以下"/>
    <s v="DF-2191"/>
    <s v="市场运营主管"/>
    <s v="2016/04/14"/>
    <m/>
    <x v="0"/>
    <n v="3200"/>
    <n v="12185"/>
    <n v="316.64"/>
    <n v="86.8"/>
    <n v="3.8"/>
    <n v="95"/>
  </r>
  <r>
    <x v="0"/>
    <x v="5"/>
    <s v="人力资源部"/>
    <s v="主任级以下"/>
    <s v="DF-2649"/>
    <s v="清洁工"/>
    <s v="2018/02/01"/>
    <m/>
    <x v="0"/>
    <n v="1900"/>
    <n v="4314.6499999999996"/>
    <n v="0"/>
    <n v="0"/>
    <n v="0"/>
    <n v="0"/>
  </r>
  <r>
    <x v="0"/>
    <x v="6"/>
    <s v="人力资源部"/>
    <s v="主任级以下"/>
    <s v="DF-2697"/>
    <s v="商务司机"/>
    <s v="2018/03/19"/>
    <m/>
    <x v="0"/>
    <n v="1900"/>
    <n v="5295.7"/>
    <n v="316.64"/>
    <n v="86.8"/>
    <n v="3.8"/>
    <n v="0"/>
  </r>
  <r>
    <x v="0"/>
    <x v="7"/>
    <s v="研发部"/>
    <s v="主任级以下"/>
    <s v="DF-2077"/>
    <s v="电气硬件工程师"/>
    <s v="2015/04/25"/>
    <m/>
    <x v="0"/>
    <n v="5746"/>
    <n v="13297.4"/>
    <n v="316.64"/>
    <n v="86.8"/>
    <n v="3.8"/>
    <n v="1250"/>
  </r>
  <r>
    <x v="0"/>
    <x v="8"/>
    <s v="研发部"/>
    <s v="主任级以下"/>
    <s v="DF-2701"/>
    <s v="翻译员"/>
    <s v="2018/03/21"/>
    <m/>
    <x v="0"/>
    <n v="2440"/>
    <n v="6509.9"/>
    <n v="316.64"/>
    <n v="86.8"/>
    <n v="3.8"/>
    <n v="95"/>
  </r>
  <r>
    <x v="0"/>
    <x v="9"/>
    <s v="研发部"/>
    <s v="主任级以下"/>
    <s v="DF-0755"/>
    <s v="研发部主管"/>
    <s v="2010/06/21"/>
    <m/>
    <x v="0"/>
    <n v="5389"/>
    <n v="12936.5"/>
    <n v="316.64"/>
    <n v="86.8"/>
    <n v="3.8"/>
    <n v="500"/>
  </r>
  <r>
    <x v="0"/>
    <x v="10"/>
    <s v="研发部"/>
    <s v="主任级以下"/>
    <s v="DF-0536"/>
    <s v="机械研发工程师"/>
    <s v="2009/10/10"/>
    <m/>
    <x v="0"/>
    <n v="2671"/>
    <n v="7006.1"/>
    <n v="316.64"/>
    <n v="86.8"/>
    <n v="3.8"/>
    <n v="500"/>
  </r>
  <r>
    <x v="0"/>
    <x v="11"/>
    <s v="研发部"/>
    <s v="主任级以下"/>
    <s v="DF-1996"/>
    <s v="机械研发工程师"/>
    <s v="2015/01/10"/>
    <m/>
    <x v="0"/>
    <n v="5746"/>
    <n v="13265.4"/>
    <n v="316.64"/>
    <n v="86.8"/>
    <n v="3.8"/>
    <n v="1250"/>
  </r>
  <r>
    <x v="0"/>
    <x v="12"/>
    <s v="研发部"/>
    <s v="主任级以下"/>
    <s v="DF-2008"/>
    <s v="Syncro软件工程师"/>
    <s v="2015/03/02"/>
    <m/>
    <x v="0"/>
    <n v="5544"/>
    <n v="12496.2"/>
    <n v="316.64"/>
    <n v="86.8"/>
    <n v="3.8"/>
    <n v="500"/>
  </r>
  <r>
    <x v="0"/>
    <x v="13"/>
    <s v="售后服务部"/>
    <s v="主任级以下"/>
    <s v="DF-2342"/>
    <s v="机械服务安装工程师"/>
    <s v="2017/01/03"/>
    <m/>
    <x v="0"/>
    <n v="3263"/>
    <n v="8686.42"/>
    <n v="316.64"/>
    <n v="86.8"/>
    <n v="3.8"/>
    <n v="0"/>
  </r>
  <r>
    <x v="0"/>
    <x v="14"/>
    <s v="生产部"/>
    <s v="主任级以下"/>
    <s v="DF-0073"/>
    <s v="质检组长"/>
    <s v="2007/10/11"/>
    <s v="计时工人"/>
    <x v="0"/>
    <n v="2132"/>
    <n v="9413.91"/>
    <n v="0"/>
    <n v="0"/>
    <n v="0"/>
    <n v="0"/>
  </r>
  <r>
    <x v="0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0"/>
    <x v="16"/>
    <s v="生产部"/>
    <s v="主任级"/>
    <s v="DF-2061"/>
    <s v="车间主任"/>
    <s v="2015/04/02"/>
    <m/>
    <x v="0"/>
    <n v="5000"/>
    <n v="13159.3"/>
    <n v="316.64"/>
    <n v="86.8"/>
    <n v="3.8"/>
    <n v="1500"/>
  </r>
  <r>
    <x v="0"/>
    <x v="17"/>
    <s v="售后服务部"/>
    <s v="主任级以下"/>
    <s v="DF-2107"/>
    <s v="高级电气服务工程师"/>
    <s v="2015/07/06"/>
    <m/>
    <x v="0"/>
    <n v="5222"/>
    <n v="12510.16"/>
    <n v="316.64"/>
    <n v="86.8"/>
    <n v="3.8"/>
    <n v="750"/>
  </r>
  <r>
    <x v="0"/>
    <x v="18"/>
    <s v="售后服务部"/>
    <s v="主任级以下"/>
    <s v="DF-2371"/>
    <s v="电气服务安装技师"/>
    <s v="2017/03/03"/>
    <m/>
    <x v="0"/>
    <n v="2332"/>
    <n v="6965.33"/>
    <n v="316.64"/>
    <n v="86.8"/>
    <n v="3.8"/>
    <n v="0"/>
  </r>
  <r>
    <x v="0"/>
    <x v="19"/>
    <s v="售后服务部"/>
    <s v="主任级以下"/>
    <s v="DF-1715"/>
    <s v="机械服务工程师"/>
    <s v="2013/11/11"/>
    <m/>
    <x v="0"/>
    <n v="3440"/>
    <n v="9120.56"/>
    <n v="316.64"/>
    <n v="86.8"/>
    <n v="3.8"/>
    <n v="0"/>
  </r>
  <r>
    <x v="0"/>
    <x v="20"/>
    <s v="售后服务部"/>
    <s v="主任级以下"/>
    <s v="DF-2166"/>
    <s v="机械服务技师"/>
    <s v="2016/02/22"/>
    <m/>
    <x v="0"/>
    <n v="4331"/>
    <n v="12017.54"/>
    <n v="316.64"/>
    <n v="86.8"/>
    <n v="3.8"/>
    <n v="0"/>
  </r>
  <r>
    <x v="0"/>
    <x v="21"/>
    <s v="生产部"/>
    <s v="主任级"/>
    <s v="DF-2669"/>
    <s v="电气车间主任"/>
    <s v="2018/03/01"/>
    <m/>
    <x v="0"/>
    <n v="4000"/>
    <n v="10697"/>
    <n v="316.64"/>
    <n v="86.8"/>
    <n v="3.8"/>
    <n v="0"/>
  </r>
  <r>
    <x v="0"/>
    <x v="22"/>
    <s v="售后服务部"/>
    <s v="主任级以下"/>
    <s v="DF-2774"/>
    <s v="工程部经理"/>
    <s v="2018/05/29"/>
    <m/>
    <x v="0"/>
    <n v="7100"/>
    <n v="18827.5"/>
    <n v="316.64"/>
    <n v="86.8"/>
    <n v="3.8"/>
    <n v="457.5"/>
  </r>
  <r>
    <x v="0"/>
    <x v="23"/>
    <s v="售后服务部"/>
    <s v="主任级以下"/>
    <s v="DF-2777"/>
    <s v="机械服务工程师"/>
    <s v="2018/06/01"/>
    <m/>
    <x v="0"/>
    <n v="5519"/>
    <n v="13315"/>
    <n v="316.64"/>
    <n v="86.8"/>
    <n v="3.8"/>
    <n v="0"/>
  </r>
  <r>
    <x v="0"/>
    <x v="24"/>
    <s v="销售部"/>
    <s v="主任级以下"/>
    <s v="DF-2800"/>
    <s v="销售跟单"/>
    <s v="2018/07/02"/>
    <m/>
    <x v="0"/>
    <n v="2020"/>
    <n v="10952.28"/>
    <n v="316.64"/>
    <n v="86.8"/>
    <n v="3.8"/>
    <n v="0"/>
  </r>
  <r>
    <x v="0"/>
    <x v="25"/>
    <s v="售后服务部"/>
    <s v="部长级及以上"/>
    <s v="DF-2838"/>
    <s v="售后服务经理"/>
    <s v="2018/09/10"/>
    <m/>
    <x v="0"/>
    <n v="8020"/>
    <n v="17036.8"/>
    <n v="316.64"/>
    <n v="86.8"/>
    <n v="3.8"/>
    <n v="0"/>
  </r>
  <r>
    <x v="0"/>
    <x v="26"/>
    <s v="研发部"/>
    <s v="主任级以下"/>
    <s v="DF-2856"/>
    <s v="初级电气研发工程师"/>
    <s v="2018/10/23"/>
    <m/>
    <x v="0"/>
    <n v="4133"/>
    <n v="9461.7000000000007"/>
    <n v="316.64"/>
    <n v="86.8"/>
    <n v="3.8"/>
    <n v="300"/>
  </r>
  <r>
    <x v="0"/>
    <x v="27"/>
    <s v="售后服务部"/>
    <s v="主任级以下"/>
    <s v="DF-2872"/>
    <s v="售后服务专员"/>
    <s v="2018/11/21"/>
    <m/>
    <x v="0"/>
    <n v="3038"/>
    <n v="6919.58"/>
    <n v="316.64"/>
    <n v="86.8"/>
    <n v="3.8"/>
    <n v="0"/>
  </r>
  <r>
    <x v="0"/>
    <x v="28"/>
    <s v="销售部"/>
    <s v="经理"/>
    <s v="DF-2881"/>
    <s v="区域销售总监"/>
    <s v="2018/12/12"/>
    <m/>
    <x v="0"/>
    <n v="8800"/>
    <n v="22905"/>
    <n v="0"/>
    <n v="0"/>
    <n v="0"/>
    <n v="105"/>
  </r>
  <r>
    <x v="0"/>
    <x v="29"/>
    <s v="物控部"/>
    <s v="主任级以下"/>
    <s v="DF-2886"/>
    <s v="采购专员"/>
    <s v="2018/12/27"/>
    <m/>
    <x v="0"/>
    <n v="2532"/>
    <n v="7195.3"/>
    <n v="316.64"/>
    <n v="86.8"/>
    <n v="3.8"/>
    <n v="0"/>
  </r>
  <r>
    <x v="0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0"/>
    <x v="31"/>
    <s v="生产部"/>
    <s v="主任级以下"/>
    <s v="DF-2916"/>
    <s v="质检员"/>
    <s v="2019/03/19"/>
    <s v="计时工人"/>
    <x v="0"/>
    <n v="2320"/>
    <n v="8204.01"/>
    <n v="316.64"/>
    <n v="86.8"/>
    <n v="3.8"/>
    <n v="0"/>
  </r>
  <r>
    <x v="0"/>
    <x v="32"/>
    <s v="研发部"/>
    <s v="主任级以下"/>
    <s v="DF-2930"/>
    <s v="机械工程师"/>
    <s v="2019/04/22"/>
    <m/>
    <x v="0"/>
    <n v="4536"/>
    <n v="10650.5"/>
    <n v="316.64"/>
    <n v="86.8"/>
    <n v="3.8"/>
    <n v="300"/>
  </r>
  <r>
    <x v="0"/>
    <x v="33"/>
    <s v="售后服务部"/>
    <s v="主任级以下"/>
    <s v="DF-2931"/>
    <s v="机械服务安装技师"/>
    <s v="2019/04/23"/>
    <m/>
    <x v="0"/>
    <n v="2363"/>
    <n v="6166.74"/>
    <n v="316.64"/>
    <n v="86.8"/>
    <n v="3.8"/>
    <n v="0"/>
  </r>
  <r>
    <x v="0"/>
    <x v="34"/>
    <s v="生产部"/>
    <s v="主任级以下"/>
    <s v="DF-2932"/>
    <s v="仓库文员"/>
    <s v="2019/04/24"/>
    <s v="计时工人"/>
    <x v="0"/>
    <n v="1900"/>
    <n v="4420.1000000000004"/>
    <n v="316.64"/>
    <n v="86.8"/>
    <n v="3.8"/>
    <n v="0"/>
  </r>
  <r>
    <x v="0"/>
    <x v="35"/>
    <s v="物控部"/>
    <s v="主任级以下"/>
    <s v="DF-2960"/>
    <s v="计划专员"/>
    <s v="2019/06/24"/>
    <m/>
    <x v="0"/>
    <n v="1958"/>
    <n v="5789.28"/>
    <n v="316.64"/>
    <n v="86.8"/>
    <n v="3.8"/>
    <n v="0"/>
  </r>
  <r>
    <x v="0"/>
    <x v="36"/>
    <s v="售后服务部"/>
    <s v="主任级以下"/>
    <s v="DF-2974"/>
    <s v="电气服务安装技师"/>
    <s v="2019/07/16"/>
    <m/>
    <x v="0"/>
    <n v="2993"/>
    <n v="8395.75"/>
    <n v="316.64"/>
    <n v="86.8"/>
    <n v="3.8"/>
    <n v="0"/>
  </r>
  <r>
    <x v="0"/>
    <x v="37"/>
    <s v="售后服务部"/>
    <s v="主任级以下"/>
    <s v="DF-2986"/>
    <s v="初级电气安装服务技师"/>
    <s v="2019/07/30"/>
    <m/>
    <x v="0"/>
    <n v="2475"/>
    <n v="6070.69"/>
    <n v="316.64"/>
    <n v="86.8"/>
    <n v="3.8"/>
    <n v="0"/>
  </r>
  <r>
    <x v="0"/>
    <x v="38"/>
    <s v="售后服务部"/>
    <s v="主任级以下"/>
    <s v="DF-3021"/>
    <s v="电气服务工程师"/>
    <s v="2019/10/10"/>
    <m/>
    <x v="0"/>
    <n v="4937"/>
    <n v="10653.98"/>
    <n v="316.64"/>
    <n v="86.8"/>
    <n v="3.8"/>
    <n v="350"/>
  </r>
  <r>
    <x v="0"/>
    <x v="39"/>
    <s v="物控部"/>
    <s v="经理"/>
    <s v="DF-3062"/>
    <s v="采购经理"/>
    <s v="2019/12/12"/>
    <m/>
    <x v="0"/>
    <n v="5200"/>
    <n v="28626.67"/>
    <n v="316.64"/>
    <n v="86.8"/>
    <n v="3.8"/>
    <n v="520"/>
  </r>
  <r>
    <x v="0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0"/>
    <x v="41"/>
    <s v="生产部"/>
    <s v="主任级以下"/>
    <s v="DF-3077"/>
    <s v="安全环保专员"/>
    <s v="2020/02/10"/>
    <m/>
    <x v="0"/>
    <n v="2240"/>
    <n v="6565.3"/>
    <n v="316.64"/>
    <n v="86.8"/>
    <n v="3.8"/>
    <n v="0"/>
  </r>
  <r>
    <x v="0"/>
    <x v="42"/>
    <s v="售后服务部"/>
    <s v="主任级以下"/>
    <s v="DF-3080"/>
    <s v="项目工程师"/>
    <s v="2020/03/11"/>
    <m/>
    <x v="0"/>
    <n v="4700"/>
    <n v="12598"/>
    <n v="316.64"/>
    <n v="86.8"/>
    <n v="3.8"/>
    <n v="475"/>
  </r>
  <r>
    <x v="0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0"/>
    <x v="44"/>
    <s v="研发部"/>
    <s v="主任级以下"/>
    <s v="DF-3087"/>
    <s v="软件工程师"/>
    <s v="2020/03/18"/>
    <m/>
    <x v="0"/>
    <n v="4536"/>
    <n v="9957"/>
    <n v="316.64"/>
    <n v="86.8"/>
    <n v="3.8"/>
    <n v="500"/>
  </r>
  <r>
    <x v="0"/>
    <x v="45"/>
    <s v="售后服务部"/>
    <s v="主任级以下"/>
    <s v="DF-3104"/>
    <s v="机械服务工程师"/>
    <s v="2020/04/01"/>
    <m/>
    <x v="0"/>
    <n v="3440"/>
    <n v="8350.86"/>
    <n v="316.64"/>
    <n v="86.8"/>
    <n v="3.8"/>
    <n v="500"/>
  </r>
  <r>
    <x v="0"/>
    <x v="46"/>
    <s v="研发部"/>
    <s v="主任级以下"/>
    <s v="DF-3109"/>
    <s v="初级机械工程师"/>
    <s v="2020/04/08"/>
    <m/>
    <x v="0"/>
    <n v="3326"/>
    <n v="7882.6"/>
    <n v="316.64"/>
    <n v="86.8"/>
    <n v="3.8"/>
    <n v="0"/>
  </r>
  <r>
    <x v="0"/>
    <x v="47"/>
    <s v="销售部"/>
    <s v="主任级以下"/>
    <s v="DF-3110"/>
    <s v="区域销售经理"/>
    <s v="2020/04/09"/>
    <m/>
    <x v="0"/>
    <n v="3500"/>
    <n v="10683.84"/>
    <n v="316.64"/>
    <n v="86.8"/>
    <n v="3.8"/>
    <n v="0"/>
  </r>
  <r>
    <x v="0"/>
    <x v="48"/>
    <s v="售后服务部"/>
    <s v="主任级以下"/>
    <s v="DF-3135"/>
    <s v="机械服务助理工程师"/>
    <s v="2020/07/01"/>
    <m/>
    <x v="0"/>
    <n v="2138"/>
    <n v="5187.43"/>
    <n v="316.64"/>
    <n v="86.8"/>
    <n v="3.8"/>
    <n v="0"/>
  </r>
  <r>
    <x v="0"/>
    <x v="49"/>
    <s v="售后服务部"/>
    <s v="主任级以下"/>
    <s v="DF-3136"/>
    <s v="电气服务助理工程师"/>
    <s v="2020/07/27"/>
    <m/>
    <x v="0"/>
    <n v="2000"/>
    <n v="5611.95"/>
    <n v="316.64"/>
    <n v="86.8"/>
    <n v="3.8"/>
    <n v="0"/>
  </r>
  <r>
    <x v="0"/>
    <x v="50"/>
    <s v="人力资源部"/>
    <s v="主任级以下"/>
    <s v="DF-3151"/>
    <s v="人力资源专员"/>
    <s v="2020/07/21"/>
    <m/>
    <x v="0"/>
    <n v="2400"/>
    <n v="6641.5"/>
    <n v="316.64"/>
    <n v="86.8"/>
    <n v="3.8"/>
    <n v="0"/>
  </r>
  <r>
    <x v="0"/>
    <x v="51"/>
    <s v="售后服务部"/>
    <s v="主任级以下"/>
    <s v="DF-3152"/>
    <s v="软件工程师"/>
    <s v="2020/07/21"/>
    <m/>
    <x v="0"/>
    <n v="4572"/>
    <n v="9690.01"/>
    <n v="316.64"/>
    <n v="86.8"/>
    <n v="3.8"/>
    <n v="0"/>
  </r>
  <r>
    <x v="0"/>
    <x v="52"/>
    <s v="人力资源部"/>
    <s v="经理级"/>
    <s v="DF-3170"/>
    <s v="人力资源经理"/>
    <s v="2020/08/24"/>
    <m/>
    <x v="0"/>
    <n v="5632"/>
    <n v="12663"/>
    <n v="316.64"/>
    <n v="86.8"/>
    <n v="3.8"/>
    <n v="95"/>
  </r>
  <r>
    <x v="0"/>
    <x v="53"/>
    <s v="生产部"/>
    <s v="主任级以下"/>
    <s v="DF-3168"/>
    <s v="质检员"/>
    <s v="2020/08/20"/>
    <s v="计时工人"/>
    <x v="0"/>
    <n v="2132"/>
    <n v="7176.73"/>
    <n v="316.64"/>
    <n v="86.8"/>
    <n v="3.8"/>
    <n v="0"/>
  </r>
  <r>
    <x v="0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0"/>
    <x v="55"/>
    <s v="研发部"/>
    <s v="主任级以下"/>
    <s v="DF-2889"/>
    <s v="机械工程师"/>
    <s v="2020/08/15"/>
    <m/>
    <x v="0"/>
    <n v="9208"/>
    <n v="24036.95"/>
    <n v="316.64"/>
    <n v="86.8"/>
    <n v="3.8"/>
    <n v="0"/>
  </r>
  <r>
    <x v="0"/>
    <x v="56"/>
    <s v="售后服务部"/>
    <s v="主任级以下"/>
    <s v="DF-3158"/>
    <s v="机械服务工程师"/>
    <s v="2020/08/03"/>
    <m/>
    <x v="0"/>
    <n v="2723"/>
    <n v="7205.43"/>
    <n v="316.64"/>
    <n v="86.8"/>
    <n v="3.8"/>
    <n v="0"/>
  </r>
  <r>
    <x v="0"/>
    <x v="57"/>
    <s v="研发部"/>
    <s v="主任级以下"/>
    <s v="DF-3155"/>
    <s v="资料管理员"/>
    <s v="2020/08/03"/>
    <m/>
    <x v="0"/>
    <n v="1900"/>
    <n v="4382.7"/>
    <n v="316.64"/>
    <n v="86.8"/>
    <n v="3.8"/>
    <n v="0"/>
  </r>
  <r>
    <x v="0"/>
    <x v="58"/>
    <s v="销售部"/>
    <s v="经理"/>
    <s v="DF-3184"/>
    <s v="销售支持经理"/>
    <d v="2010-11-22T00:00:00"/>
    <m/>
    <x v="0"/>
    <n v="4048"/>
    <n v="14681.78"/>
    <n v="316.64"/>
    <n v="86.8"/>
    <n v="3.8"/>
    <n v="1000"/>
  </r>
  <r>
    <x v="0"/>
    <x v="59"/>
    <s v="销售部"/>
    <s v="主任级以下"/>
    <s v="DF-3185"/>
    <s v="区域销售经理"/>
    <s v="2020/10/10"/>
    <m/>
    <x v="0"/>
    <n v="3500"/>
    <n v="9200"/>
    <n v="329.68"/>
    <n v="82.42"/>
    <n v="12.36"/>
    <n v="500"/>
  </r>
  <r>
    <x v="0"/>
    <x v="60"/>
    <s v="物控部"/>
    <s v="主任级以下"/>
    <s v="DF-3195"/>
    <s v="采购专员"/>
    <s v="2020/10/26"/>
    <m/>
    <x v="0"/>
    <n v="2200"/>
    <n v="6238.37"/>
    <n v="316.64"/>
    <n v="86.8"/>
    <n v="3.8"/>
    <n v="0"/>
  </r>
  <r>
    <x v="0"/>
    <x v="61"/>
    <s v="物控部"/>
    <s v="主任级以下"/>
    <s v="DF-3201"/>
    <s v="采购专员"/>
    <s v="2020/11/02"/>
    <m/>
    <x v="0"/>
    <n v="2200"/>
    <n v="5824"/>
    <n v="316.64"/>
    <n v="86.8"/>
    <n v="3.8"/>
    <n v="0"/>
  </r>
  <r>
    <x v="0"/>
    <x v="62"/>
    <s v="售后服务部"/>
    <s v="主任级以下"/>
    <s v="DF-3207"/>
    <s v="培训主管"/>
    <s v="2020/11/09"/>
    <m/>
    <x v="0"/>
    <n v="4748"/>
    <n v="9664"/>
    <n v="316.64"/>
    <n v="86.8"/>
    <n v="3.8"/>
    <n v="1266"/>
  </r>
  <r>
    <x v="0"/>
    <x v="63"/>
    <s v="销售部"/>
    <s v="主任级以下"/>
    <s v="DF-3208"/>
    <s v="高级物流专员"/>
    <s v="2020/11/09"/>
    <m/>
    <x v="0"/>
    <n v="2760"/>
    <n v="9814.36"/>
    <n v="316.64"/>
    <n v="86.8"/>
    <n v="3.8"/>
    <n v="0"/>
  </r>
  <r>
    <x v="0"/>
    <x v="64"/>
    <s v="售后服务部"/>
    <s v="主任级以下"/>
    <s v="DF-3213"/>
    <s v="电气服务工程师（上海）"/>
    <s v="2020/11/16"/>
    <m/>
    <x v="0"/>
    <n v="4208"/>
    <n v="7546.66"/>
    <n v="0"/>
    <n v="0"/>
    <n v="0"/>
    <n v="0"/>
  </r>
  <r>
    <x v="0"/>
    <x v="65"/>
    <s v="研发部"/>
    <s v="主任级以下"/>
    <s v="DF-3214"/>
    <s v="机械工程师"/>
    <s v="2020/11/16"/>
    <m/>
    <x v="0"/>
    <n v="4050"/>
    <n v="9658.5"/>
    <n v="316.64"/>
    <n v="86.8"/>
    <n v="3.8"/>
    <n v="0"/>
  </r>
  <r>
    <x v="0"/>
    <x v="66"/>
    <s v="物控部"/>
    <s v="主任级以下"/>
    <s v="DF-3215"/>
    <s v="采购专员"/>
    <s v="2020/11/16"/>
    <m/>
    <x v="0"/>
    <n v="2640"/>
    <n v="6654.8"/>
    <n v="316.64"/>
    <n v="86.8"/>
    <n v="3.8"/>
    <n v="330"/>
  </r>
  <r>
    <x v="0"/>
    <x v="67"/>
    <s v="生产部"/>
    <s v="主任级以下"/>
    <s v="DF-2619"/>
    <s v="生产调度专员"/>
    <s v="2017/12/01"/>
    <s v="计时工人"/>
    <x v="0"/>
    <n v="2422"/>
    <n v="6658.8"/>
    <n v="316.64"/>
    <n v="86.8"/>
    <n v="3.8"/>
    <n v="0"/>
  </r>
  <r>
    <x v="0"/>
    <x v="68"/>
    <s v="生产部"/>
    <s v="主任级以下"/>
    <s v="DF-3233"/>
    <s v="质检员"/>
    <s v="2020/12/29"/>
    <s v="计时工人"/>
    <x v="0"/>
    <n v="2320"/>
    <n v="8030.81"/>
    <n v="316.64"/>
    <n v="86.8"/>
    <n v="3.8"/>
    <n v="0"/>
  </r>
  <r>
    <x v="0"/>
    <x v="69"/>
    <s v="售后服务部"/>
    <s v="主任级以下"/>
    <s v="DF-3234"/>
    <s v="电气服务助理工程师"/>
    <d v="2020-08-03T00:00:00"/>
    <m/>
    <x v="0"/>
    <n v="2138"/>
    <n v="5494.7"/>
    <n v="316.64"/>
    <n v="86.8"/>
    <n v="3.8"/>
    <n v="0"/>
  </r>
  <r>
    <x v="0"/>
    <x v="70"/>
    <s v="研发部"/>
    <s v="主任级以下"/>
    <s v="DF-3230"/>
    <s v="机械助理工程师"/>
    <s v="2020/12/23"/>
    <m/>
    <x v="0"/>
    <n v="2723"/>
    <n v="6045.33"/>
    <n v="316.64"/>
    <n v="86.8"/>
    <n v="3.8"/>
    <n v="0"/>
  </r>
  <r>
    <x v="0"/>
    <x v="71"/>
    <s v="人力资源部"/>
    <s v="主任级以下"/>
    <s v="DF-3224"/>
    <s v="ABAP工程师"/>
    <s v="2020/12/10"/>
    <m/>
    <x v="0"/>
    <n v="4640"/>
    <n v="11546"/>
    <n v="316.64"/>
    <n v="86.8"/>
    <n v="3.8"/>
    <n v="500"/>
  </r>
  <r>
    <x v="0"/>
    <x v="72"/>
    <s v="售后服务部"/>
    <s v="主任级以下"/>
    <s v="DF-3223"/>
    <s v="电气服务工程师（成都）"/>
    <s v="2020/12/10"/>
    <m/>
    <x v="0"/>
    <n v="3668"/>
    <n v="8880.48"/>
    <n v="325.68"/>
    <n v="81.42"/>
    <n v="16.28"/>
    <n v="0"/>
  </r>
  <r>
    <x v="0"/>
    <x v="73"/>
    <s v="售后服务部"/>
    <s v="主任级以下"/>
    <s v="DF-3239"/>
    <s v="机械服务助理工程师"/>
    <s v="2021/01/04"/>
    <m/>
    <x v="0"/>
    <n v="1913"/>
    <n v="2644.85"/>
    <n v="316.64"/>
    <n v="86.8"/>
    <n v="3.8"/>
    <n v="0"/>
  </r>
  <r>
    <x v="0"/>
    <x v="74"/>
    <s v="售后服务部"/>
    <s v="主任级以下"/>
    <s v="DF-3237"/>
    <s v="电气服务工程师（上海）"/>
    <s v="2021/01/04"/>
    <m/>
    <x v="0"/>
    <n v="4748"/>
    <n v="11805.14"/>
    <n v="340"/>
    <n v="106.25"/>
    <n v="21.25"/>
    <n v="600"/>
  </r>
  <r>
    <x v="0"/>
    <x v="75"/>
    <s v="物控部"/>
    <s v="主任级以下"/>
    <s v="DF-3236"/>
    <s v="战略采购"/>
    <s v="2021/01/04"/>
    <m/>
    <x v="0"/>
    <n v="3212"/>
    <n v="8546"/>
    <n v="316.64"/>
    <n v="86.8"/>
    <n v="3.8"/>
    <n v="0"/>
  </r>
  <r>
    <x v="0"/>
    <x v="76"/>
    <s v="人力资源部"/>
    <s v="主任级以下"/>
    <s v="DF-3256"/>
    <s v="商务司机"/>
    <s v="2021/02/03"/>
    <m/>
    <x v="0"/>
    <n v="1900"/>
    <n v="5273.04"/>
    <n v="316.64"/>
    <n v="86.8"/>
    <n v="3.8"/>
    <n v="0"/>
  </r>
  <r>
    <x v="0"/>
    <x v="77"/>
    <s v="生产部"/>
    <s v="主任级以下"/>
    <s v="DF-3298"/>
    <s v="质检员"/>
    <s v="2021/03/26"/>
    <s v="计时工人"/>
    <x v="0"/>
    <n v="2120"/>
    <n v="6985.42"/>
    <n v="316.64"/>
    <n v="86.8"/>
    <n v="3.8"/>
    <n v="0"/>
  </r>
  <r>
    <x v="0"/>
    <x v="78"/>
    <s v="人力资源部"/>
    <s v="主任级以下"/>
    <s v="DF-3268"/>
    <s v="行政专员"/>
    <s v="2021/03/01"/>
    <m/>
    <x v="0"/>
    <n v="1940"/>
    <n v="5279.75"/>
    <n v="316.64"/>
    <n v="86.8"/>
    <n v="3.8"/>
    <n v="250"/>
  </r>
  <r>
    <x v="0"/>
    <x v="79"/>
    <s v="售后服务部"/>
    <s v="主任级"/>
    <s v="DF-3269"/>
    <s v="服务调度主管"/>
    <s v="2021/03/01"/>
    <m/>
    <x v="0"/>
    <n v="3210"/>
    <n v="8578.4"/>
    <n v="316.64"/>
    <n v="86.8"/>
    <n v="3.8"/>
    <n v="0"/>
  </r>
  <r>
    <x v="0"/>
    <x v="80"/>
    <s v="生产部"/>
    <s v="主任级以下"/>
    <s v="DF-3270"/>
    <s v="质检员"/>
    <s v="2021/03/01"/>
    <s v="计时工人"/>
    <x v="0"/>
    <n v="2120"/>
    <n v="5780.8"/>
    <n v="316.64"/>
    <n v="86.8"/>
    <n v="3.8"/>
    <n v="0"/>
  </r>
  <r>
    <x v="0"/>
    <x v="81"/>
    <s v="财务部"/>
    <s v="经理级"/>
    <s v="DF-3322"/>
    <s v="财务经理"/>
    <s v="2021/04/19"/>
    <m/>
    <x v="0"/>
    <n v="7600"/>
    <n v="15978.1"/>
    <n v="316.64"/>
    <n v="86.8"/>
    <n v="3.8"/>
    <n v="500"/>
  </r>
  <r>
    <x v="0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0"/>
    <x v="83"/>
    <s v="物控部"/>
    <s v="主任级以下"/>
    <s v="DF-3307"/>
    <s v="采购文员"/>
    <s v="2021/04/06"/>
    <m/>
    <x v="0"/>
    <n v="1980"/>
    <n v="5462.2"/>
    <n v="316.64"/>
    <n v="86.8"/>
    <n v="3.8"/>
    <n v="0"/>
  </r>
  <r>
    <x v="0"/>
    <x v="84"/>
    <s v="物控部"/>
    <s v="主任级以下"/>
    <s v="DF-3356"/>
    <s v="战略采购"/>
    <s v="2021/05/28"/>
    <m/>
    <x v="0"/>
    <n v="3800"/>
    <n v="10120"/>
    <n v="316.64"/>
    <n v="86.8"/>
    <n v="3.8"/>
    <n v="0"/>
  </r>
  <r>
    <x v="0"/>
    <x v="85"/>
    <s v="售后服务部"/>
    <s v="主任级以下"/>
    <s v="DF-3338"/>
    <s v="机械服务工程师（成都）"/>
    <s v="2021/05/10"/>
    <m/>
    <x v="0"/>
    <n v="3128"/>
    <n v="7603.23"/>
    <n v="0"/>
    <n v="0"/>
    <n v="0"/>
    <n v="0"/>
  </r>
  <r>
    <x v="0"/>
    <x v="86"/>
    <s v="销售部"/>
    <s v="主任级以下"/>
    <s v="DF-3340"/>
    <s v="市场专员"/>
    <s v="2021/05/10"/>
    <m/>
    <x v="0"/>
    <n v="2760"/>
    <n v="9171.7999999999993"/>
    <n v="316.64"/>
    <n v="86.8"/>
    <n v="3.8"/>
    <n v="0"/>
  </r>
  <r>
    <x v="0"/>
    <x v="87"/>
    <s v="生产部"/>
    <s v="主任级以下"/>
    <s v="DF-3336"/>
    <s v="生产文员"/>
    <s v="2021/05/07"/>
    <m/>
    <x v="0"/>
    <n v="1900"/>
    <n v="3649.9"/>
    <n v="316.64"/>
    <n v="86.8"/>
    <n v="3.8"/>
    <n v="0"/>
  </r>
  <r>
    <x v="0"/>
    <x v="88"/>
    <s v="核价管理部"/>
    <s v="主任级"/>
    <s v="DF-3357"/>
    <s v="核价主管"/>
    <s v="2021/06/01"/>
    <m/>
    <x v="0"/>
    <n v="3850"/>
    <n v="8271.17"/>
    <n v="316.64"/>
    <n v="86.8"/>
    <n v="3.8"/>
    <n v="95"/>
  </r>
  <r>
    <x v="0"/>
    <x v="89"/>
    <s v="人力资源部"/>
    <s v="主任级以下"/>
    <s v="DF-3362"/>
    <s v="人力资源专员"/>
    <s v="2021/06/03"/>
    <m/>
    <x v="0"/>
    <n v="2090"/>
    <n v="5902.8"/>
    <n v="316.64"/>
    <n v="86.8"/>
    <n v="3.8"/>
    <n v="0"/>
  </r>
  <r>
    <x v="0"/>
    <x v="90"/>
    <s v="售后服务部"/>
    <s v="主任级以下"/>
    <s v="DF-3369"/>
    <s v="机械服务工程师"/>
    <s v="2021/06/08"/>
    <m/>
    <x v="0"/>
    <n v="4344"/>
    <n v="7345.14"/>
    <n v="0"/>
    <n v="0"/>
    <n v="0"/>
    <n v="0"/>
  </r>
  <r>
    <x v="0"/>
    <x v="91"/>
    <s v="售后服务部"/>
    <s v="主任级以下"/>
    <s v="DF-3360"/>
    <s v="现场装配技师"/>
    <s v="2021/06/03"/>
    <m/>
    <x v="0"/>
    <n v="2332"/>
    <n v="6590.83"/>
    <n v="316.64"/>
    <n v="86.8"/>
    <n v="3.8"/>
    <n v="0"/>
  </r>
  <r>
    <x v="0"/>
    <x v="92"/>
    <s v="物控部"/>
    <s v="主任级以下"/>
    <s v="DF-3388"/>
    <s v="采购专员"/>
    <s v="2021/06/25"/>
    <m/>
    <x v="0"/>
    <n v="2312"/>
    <n v="3617.25"/>
    <n v="316.64"/>
    <n v="86.8"/>
    <n v="3.8"/>
    <n v="0"/>
  </r>
  <r>
    <x v="0"/>
    <x v="93"/>
    <s v="研发部"/>
    <s v="主任级以下"/>
    <s v="DF-3367"/>
    <s v="机械工程师"/>
    <s v="2021/06/07"/>
    <m/>
    <x v="0"/>
    <n v="3471"/>
    <n v="8322"/>
    <n v="316.64"/>
    <n v="86.8"/>
    <n v="3.8"/>
    <n v="0"/>
  </r>
  <r>
    <x v="0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0"/>
    <x v="95"/>
    <s v="核价管理部"/>
    <s v="主任级以下"/>
    <s v="DF-3401"/>
    <s v="核价专员"/>
    <s v="2021/07/06"/>
    <m/>
    <x v="0"/>
    <n v="2642"/>
    <n v="7214.43"/>
    <n v="316.64"/>
    <n v="86.8"/>
    <n v="3.8"/>
    <n v="0"/>
  </r>
  <r>
    <x v="0"/>
    <x v="96"/>
    <s v="生产部"/>
    <s v="主任级以下"/>
    <s v="DF-3399"/>
    <s v="质检员"/>
    <s v="2021/07/02"/>
    <s v="计时工人"/>
    <x v="0"/>
    <n v="2120"/>
    <n v="6177.43"/>
    <n v="316.64"/>
    <n v="86.8"/>
    <n v="3.8"/>
    <n v="0"/>
  </r>
  <r>
    <x v="0"/>
    <x v="97"/>
    <s v="核价管理部"/>
    <s v="主任级以下"/>
    <s v="DF-3478"/>
    <s v="核价工程师"/>
    <s v="2021/08/23"/>
    <m/>
    <x v="0"/>
    <n v="4800"/>
    <n v="12192.7"/>
    <n v="316.64"/>
    <n v="86.8"/>
    <n v="3.8"/>
    <n v="0"/>
  </r>
  <r>
    <x v="0"/>
    <x v="98"/>
    <s v="售后服务部"/>
    <s v="主任级以下"/>
    <s v="DF-3479"/>
    <s v="软件工程师储备生"/>
    <s v="2021/08/23"/>
    <m/>
    <x v="0"/>
    <n v="1900"/>
    <n v="5423.2"/>
    <n v="316.64"/>
    <n v="86.8"/>
    <n v="3.8"/>
    <n v="0"/>
  </r>
  <r>
    <x v="0"/>
    <x v="99"/>
    <s v="研发部"/>
    <s v="主任级以下"/>
    <s v="DF-3472"/>
    <s v="电气工程师"/>
    <s v="2021/08/17"/>
    <m/>
    <x v="0"/>
    <n v="4738"/>
    <n v="10814"/>
    <n v="316.64"/>
    <n v="86.8"/>
    <n v="3.8"/>
    <n v="0"/>
  </r>
  <r>
    <x v="0"/>
    <x v="100"/>
    <s v="销售部"/>
    <s v="主任级以下"/>
    <s v="DF-3471"/>
    <s v="进口专员"/>
    <s v="2021/08/16"/>
    <m/>
    <x v="0"/>
    <n v="2532"/>
    <n v="8945.32"/>
    <n v="316.64"/>
    <n v="86.8"/>
    <n v="3.8"/>
    <n v="0"/>
  </r>
  <r>
    <x v="0"/>
    <x v="101"/>
    <s v="生产部"/>
    <s v="主任级以下"/>
    <s v="DF-3469"/>
    <s v="质检员"/>
    <s v="2021/08/12"/>
    <s v="计时工人"/>
    <x v="0"/>
    <n v="2120"/>
    <n v="7092.15"/>
    <n v="316.64"/>
    <n v="86.8"/>
    <n v="3.8"/>
    <n v="0"/>
  </r>
  <r>
    <x v="0"/>
    <x v="102"/>
    <s v="生产部"/>
    <s v="主任级以下"/>
    <s v="DF-3466"/>
    <s v="质检员"/>
    <s v="2021/08/11"/>
    <s v="计时工人"/>
    <x v="0"/>
    <n v="2120"/>
    <n v="6219.33"/>
    <n v="316.64"/>
    <n v="86.8"/>
    <n v="3.8"/>
    <n v="0"/>
  </r>
  <r>
    <x v="0"/>
    <x v="103"/>
    <s v="研发部"/>
    <s v="主任级以下"/>
    <s v="DF-3495"/>
    <s v="电气工程师"/>
    <s v="2021/09/07"/>
    <m/>
    <x v="0"/>
    <n v="3730"/>
    <n v="8625.6"/>
    <n v="316.64"/>
    <n v="86.8"/>
    <n v="3.8"/>
    <n v="95"/>
  </r>
  <r>
    <x v="0"/>
    <x v="104"/>
    <s v="研发部"/>
    <s v="主任级以下"/>
    <s v="DF-3496"/>
    <s v="机械工程师"/>
    <s v="2021/09/09"/>
    <m/>
    <x v="0"/>
    <n v="3326"/>
    <n v="7906.9"/>
    <n v="316.64"/>
    <n v="86.8"/>
    <n v="3.8"/>
    <n v="0"/>
  </r>
  <r>
    <x v="0"/>
    <x v="105"/>
    <s v="研发部"/>
    <s v="主任级以下"/>
    <s v="DF-3500"/>
    <s v="电气工程师"/>
    <s v="2021/09/13"/>
    <m/>
    <x v="0"/>
    <n v="4738"/>
    <n v="11043.9"/>
    <n v="316.64"/>
    <n v="86.8"/>
    <n v="3.8"/>
    <n v="0"/>
  </r>
  <r>
    <x v="0"/>
    <x v="106"/>
    <s v="研发部"/>
    <s v="主任级以下"/>
    <s v="DF-3501"/>
    <s v="机械工程师"/>
    <s v="2021/09/13"/>
    <m/>
    <x v="0"/>
    <n v="3730"/>
    <n v="8740.5"/>
    <n v="316.64"/>
    <n v="86.8"/>
    <n v="3.8"/>
    <n v="100"/>
  </r>
  <r>
    <x v="0"/>
    <x v="107"/>
    <s v="物控部"/>
    <s v="主任级以下"/>
    <s v="DF-2615"/>
    <s v="计划主管"/>
    <s v="2021/10/13"/>
    <m/>
    <x v="0"/>
    <n v="3181"/>
    <n v="7290"/>
    <n v="316.64"/>
    <n v="86.8"/>
    <n v="3.8"/>
    <n v="0"/>
  </r>
  <r>
    <x v="0"/>
    <x v="108"/>
    <s v="研发部"/>
    <s v="主任级以下"/>
    <s v="DF-3564"/>
    <s v="PLM专员"/>
    <s v="2021/11/22"/>
    <m/>
    <x v="0"/>
    <n v="2311"/>
    <n v="6343.1"/>
    <n v="316.64"/>
    <n v="86.8"/>
    <n v="3.8"/>
    <n v="0"/>
  </r>
  <r>
    <x v="0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0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0"/>
    <x v="111"/>
    <s v="生产部"/>
    <s v="主任级以下"/>
    <s v="DF-3569"/>
    <s v="售后仓管"/>
    <s v="2021/12/01"/>
    <m/>
    <x v="0"/>
    <n v="1900"/>
    <n v="5478"/>
    <n v="316.64"/>
    <n v="86.8"/>
    <n v="3.8"/>
    <n v="0"/>
  </r>
  <r>
    <x v="0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0"/>
    <x v="113"/>
    <s v="生产部"/>
    <s v="主任级以下"/>
    <s v="DF-2438"/>
    <s v="仓库主管"/>
    <s v="2017/06/16"/>
    <m/>
    <x v="0"/>
    <n v="2970"/>
    <n v="8138.5"/>
    <n v="316.64"/>
    <n v="86.8"/>
    <n v="3.8"/>
    <n v="300"/>
  </r>
  <r>
    <x v="0"/>
    <x v="114"/>
    <s v="销售部"/>
    <s v="总监级"/>
    <s v="DF-3591"/>
    <s v="区域销售总监"/>
    <s v="2022/04/24"/>
    <m/>
    <x v="0"/>
    <n v="5500"/>
    <n v="13629.55"/>
    <n v="316.64"/>
    <n v="86.8"/>
    <n v="3.8"/>
    <n v="0"/>
  </r>
  <r>
    <x v="0"/>
    <x v="115"/>
    <s v="财务部"/>
    <s v="主任级以下"/>
    <s v="DF-3589"/>
    <s v="会计高级专员"/>
    <s v="2022/04/06"/>
    <m/>
    <x v="0"/>
    <n v="3214"/>
    <n v="7888.4"/>
    <n v="316.64"/>
    <n v="86.8"/>
    <n v="3.8"/>
    <n v="700"/>
  </r>
  <r>
    <x v="0"/>
    <x v="116"/>
    <s v="研发部"/>
    <s v="主任级以下"/>
    <s v="DF-3589"/>
    <s v="软件助理工程师"/>
    <s v="2022/05/17"/>
    <m/>
    <x v="0"/>
    <n v="2520"/>
    <n v="4919.5600000000004"/>
    <n v="316.64"/>
    <n v="86.8"/>
    <n v="3.8"/>
    <n v="0"/>
  </r>
  <r>
    <x v="0"/>
    <x v="117"/>
    <s v="销售部"/>
    <s v="主任级以下"/>
    <s v="DF-3620"/>
    <s v="区域销售经理"/>
    <s v="2022/06/02"/>
    <m/>
    <x v="0"/>
    <n v="3850"/>
    <n v="7250"/>
    <n v="316.64"/>
    <n v="86.8"/>
    <n v="3.8"/>
    <n v="0"/>
  </r>
  <r>
    <x v="0"/>
    <x v="118"/>
    <s v="销售部"/>
    <s v="主任级以下"/>
    <s v="DF-3619"/>
    <s v="区域销售经理"/>
    <s v="2022/06/02"/>
    <m/>
    <x v="0"/>
    <n v="3850"/>
    <n v="7643.9"/>
    <n v="316.64"/>
    <n v="86.8"/>
    <n v="3.8"/>
    <n v="0"/>
  </r>
  <r>
    <x v="0"/>
    <x v="119"/>
    <s v="生产部"/>
    <s v="主任级以下"/>
    <s v="DF-3635"/>
    <s v="质检员"/>
    <d v="2022-08-09T00:00:00"/>
    <s v="计时工人"/>
    <x v="0"/>
    <n v="2120"/>
    <n v="6391.89"/>
    <n v="316.64"/>
    <n v="86.8"/>
    <n v="3.8"/>
    <n v="0"/>
  </r>
  <r>
    <x v="0"/>
    <x v="120"/>
    <s v="物控部"/>
    <s v="主任级以下"/>
    <s v="DF-3631"/>
    <s v="战略采购"/>
    <s v="2022/08/04"/>
    <m/>
    <x v="0"/>
    <n v="3357"/>
    <n v="9935"/>
    <n v="316.64"/>
    <n v="86.8"/>
    <n v="3.8"/>
    <n v="0"/>
  </r>
  <r>
    <x v="0"/>
    <x v="121"/>
    <s v="生产部"/>
    <s v="经理级"/>
    <s v="DF-3661"/>
    <s v="品质经理"/>
    <s v="2022/09/22"/>
    <m/>
    <x v="0"/>
    <n v="5600"/>
    <n v="13418.31"/>
    <n v="316.64"/>
    <n v="86.8"/>
    <n v="3.8"/>
    <n v="0"/>
  </r>
  <r>
    <x v="0"/>
    <x v="122"/>
    <s v="研发部"/>
    <s v="主任级以下"/>
    <s v="DF-3655"/>
    <s v="机械助理工程师"/>
    <s v="2022/09/19"/>
    <m/>
    <x v="0"/>
    <n v="2671"/>
    <n v="4528.24"/>
    <n v="316.64"/>
    <n v="86.8"/>
    <n v="3.8"/>
    <n v="0"/>
  </r>
  <r>
    <x v="0"/>
    <x v="123"/>
    <s v="售后服务部"/>
    <s v="主任级以下"/>
    <s v="DF-3647"/>
    <s v="商务专员"/>
    <s v="2022/09/01"/>
    <m/>
    <x v="0"/>
    <n v="4068"/>
    <n v="7122.49"/>
    <n v="0"/>
    <n v="0"/>
    <n v="0"/>
    <n v="0"/>
  </r>
  <r>
    <x v="0"/>
    <x v="124"/>
    <s v="售后服务部"/>
    <s v="经理级"/>
    <s v="DF-3646"/>
    <s v="项目经理"/>
    <s v="2022/09/01"/>
    <m/>
    <x v="0"/>
    <n v="5000"/>
    <n v="13075.4"/>
    <n v="316.64"/>
    <n v="86.8"/>
    <n v="3.8"/>
    <n v="0"/>
  </r>
  <r>
    <x v="0"/>
    <x v="125"/>
    <s v="售后服务部"/>
    <s v="主任级以下"/>
    <s v="DF-3674"/>
    <s v="项目专员"/>
    <s v="2022/10/20"/>
    <m/>
    <x v="0"/>
    <n v="2090"/>
    <n v="4745.54"/>
    <n v="316.64"/>
    <n v="86.8"/>
    <n v="3.8"/>
    <n v="0"/>
  </r>
  <r>
    <x v="0"/>
    <x v="126"/>
    <s v="销售部"/>
    <s v="主任级以下"/>
    <s v="DF-3673"/>
    <s v="区域销售经理"/>
    <s v="2022/10/20"/>
    <m/>
    <x v="0"/>
    <n v="3850"/>
    <n v="4636.5"/>
    <n v="0"/>
    <n v="0"/>
    <n v="0"/>
    <n v="0"/>
  </r>
  <r>
    <x v="0"/>
    <x v="127"/>
    <s v="研发部"/>
    <s v="主任级以下"/>
    <s v="DF-3685"/>
    <s v="软件工程师储备生"/>
    <d v="2022-11-21T00:00:00"/>
    <m/>
    <x v="0"/>
    <n v="1900"/>
    <n v="2594.66"/>
    <n v="0"/>
    <n v="0"/>
    <n v="0"/>
    <n v="0"/>
  </r>
  <r>
    <x v="0"/>
    <x v="128"/>
    <s v="销售部"/>
    <s v="主任级以下"/>
    <s v="DF-3682"/>
    <s v="区域销售经理（南亚）"/>
    <s v="2022/11/14"/>
    <m/>
    <x v="0"/>
    <n v="5500"/>
    <n v="10675"/>
    <n v="316.64"/>
    <n v="86.8"/>
    <n v="3.8"/>
    <n v="0"/>
  </r>
  <r>
    <x v="0"/>
    <x v="129"/>
    <s v="销售部"/>
    <s v="主任级以下"/>
    <s v="DF-3683"/>
    <s v="海外销售跟单"/>
    <d v="2022-11-14T00:00:00"/>
    <m/>
    <x v="0"/>
    <n v="2900"/>
    <n v="5350.49"/>
    <n v="316.64"/>
    <n v="86.8"/>
    <n v="3.8"/>
    <n v="0"/>
  </r>
  <r>
    <x v="0"/>
    <x v="130"/>
    <s v="生产部"/>
    <s v="主任级以下"/>
    <s v="DF-3680"/>
    <s v="普工"/>
    <s v="2022/11/02"/>
    <m/>
    <x v="0"/>
    <n v="1900"/>
    <n v="2812.77"/>
    <n v="316.64"/>
    <n v="86.8"/>
    <n v="3.8"/>
    <n v="0"/>
  </r>
  <r>
    <x v="0"/>
    <x v="131"/>
    <s v="销售部"/>
    <s v="主任级以下"/>
    <s v="DF-3690"/>
    <s v="区域销售经理（非洲）"/>
    <d v="2022-12-14T00:00:00"/>
    <m/>
    <x v="0"/>
    <n v="3850"/>
    <n v="7297.5"/>
    <n v="316.64"/>
    <n v="86.8"/>
    <n v="3.8"/>
    <n v="0"/>
  </r>
  <r>
    <x v="0"/>
    <x v="132"/>
    <s v="生产部"/>
    <s v="主任级以下"/>
    <s v="DF-3691"/>
    <s v="质量主管"/>
    <s v="2022/12/14"/>
    <m/>
    <x v="0"/>
    <n v="4160"/>
    <n v="9086.32"/>
    <n v="316.64"/>
    <n v="86.8"/>
    <n v="3.8"/>
    <n v="0"/>
  </r>
  <r>
    <x v="0"/>
    <x v="133"/>
    <s v="物控部"/>
    <s v="主任级以下"/>
    <s v="DF-3689"/>
    <s v="计划助理"/>
    <d v="2022-12-13T00:00:00"/>
    <m/>
    <x v="0"/>
    <n v="1900"/>
    <n v="2571.2199999999998"/>
    <n v="316.64"/>
    <n v="86.8"/>
    <n v="3.8"/>
    <n v="0"/>
  </r>
  <r>
    <x v="0"/>
    <x v="134"/>
    <s v="售后服务部"/>
    <s v="主任级以下"/>
    <s v="DF-3687"/>
    <s v="电气服务工程师"/>
    <s v="2022/12/05"/>
    <m/>
    <x v="0"/>
    <n v="2500"/>
    <n v="3879.71"/>
    <n v="316.64"/>
    <n v="86.8"/>
    <n v="3.8"/>
    <n v="0"/>
  </r>
  <r>
    <x v="0"/>
    <x v="135"/>
    <s v="人力资源部"/>
    <s v="主任级以下"/>
    <s v="DF-3696"/>
    <s v="外事翻译专员"/>
    <s v="2023/01/31"/>
    <m/>
    <x v="1"/>
    <n v="4018"/>
    <n v="462.84"/>
    <n v="0"/>
    <n v="0"/>
    <n v="0"/>
    <n v="0"/>
  </r>
  <r>
    <x v="0"/>
    <x v="136"/>
    <s v="售后服务部"/>
    <s v="经理级"/>
    <s v="DF-3693"/>
    <s v="项目经理"/>
    <s v="2023/01/03"/>
    <m/>
    <x v="1"/>
    <n v="5680"/>
    <n v="12016.35"/>
    <n v="0"/>
    <n v="0"/>
    <n v="0"/>
    <n v="0"/>
  </r>
  <r>
    <x v="0"/>
    <x v="137"/>
    <s v="售后服务部"/>
    <s v="经理级"/>
    <s v="DF-3694"/>
    <s v="项目经理"/>
    <s v="2023/01/03"/>
    <m/>
    <x v="1"/>
    <n v="6640"/>
    <n v="13967.21"/>
    <n v="316.64"/>
    <n v="86.8"/>
    <n v="3.8"/>
    <n v="0"/>
  </r>
  <r>
    <x v="0"/>
    <x v="138"/>
    <s v="售后服务部"/>
    <s v="主任级以下"/>
    <s v="DF-2695"/>
    <s v="现场装配技师"/>
    <s v="2018/03/15"/>
    <s v="计件+计时"/>
    <x v="0"/>
    <n v="2363"/>
    <n v="6244.71"/>
    <n v="316.64"/>
    <n v="86.8"/>
    <n v="3.8"/>
    <n v="0"/>
  </r>
  <r>
    <x v="0"/>
    <x v="139"/>
    <s v="售后服务部"/>
    <s v="主任级以下"/>
    <s v="DF-2755"/>
    <s v="现场装配技师"/>
    <s v="2018/05/02"/>
    <s v="计件+计时"/>
    <x v="0"/>
    <n v="2363"/>
    <n v="6000"/>
    <n v="316.64"/>
    <n v="86.8"/>
    <n v="3.8"/>
    <n v="0"/>
  </r>
  <r>
    <x v="0"/>
    <x v="140"/>
    <s v="售后服务部"/>
    <s v="主任级以下"/>
    <s v="DF-3139"/>
    <s v="现场装配技师"/>
    <s v="2020/07/01"/>
    <s v="计件+计时"/>
    <x v="0"/>
    <n v="2363"/>
    <n v="5631.3"/>
    <n v="316.64"/>
    <n v="86.8"/>
    <n v="3.8"/>
    <n v="0"/>
  </r>
  <r>
    <x v="0"/>
    <x v="141"/>
    <s v="售后服务部"/>
    <s v="主任级以下"/>
    <s v="DF-2975"/>
    <s v="现场装配技师"/>
    <s v="2019/07/15"/>
    <s v="计件+计时"/>
    <x v="0"/>
    <n v="2363"/>
    <n v="6017.37"/>
    <n v="316.64"/>
    <n v="86.8"/>
    <n v="3.8"/>
    <n v="0"/>
  </r>
  <r>
    <x v="0"/>
    <x v="142"/>
    <s v="生产部"/>
    <s v="主任级以下"/>
    <s v="DF-2614"/>
    <s v="仓管员"/>
    <s v="2017/11/27"/>
    <s v="计件工人"/>
    <x v="0"/>
    <n v="1900"/>
    <n v="4895.3500000000004"/>
    <n v="316.64"/>
    <n v="86.8"/>
    <n v="3.8"/>
    <n v="0"/>
  </r>
  <r>
    <x v="0"/>
    <x v="143"/>
    <s v="生产部"/>
    <s v="主任级以下"/>
    <s v="DF-0354"/>
    <s v="装配电工班长"/>
    <s v="2006/10/21"/>
    <s v="计件工人"/>
    <x v="0"/>
    <n v="1900"/>
    <n v="7868.01"/>
    <n v="316.64"/>
    <n v="86.8"/>
    <n v="3.8"/>
    <n v="0"/>
  </r>
  <r>
    <x v="0"/>
    <x v="144"/>
    <s v="生产部"/>
    <s v="主任级以下"/>
    <s v="DF-2363"/>
    <s v="装配钳工班长"/>
    <s v="2017/02/27"/>
    <s v="计件工人"/>
    <x v="0"/>
    <n v="1900"/>
    <n v="10007.83"/>
    <n v="316.64"/>
    <n v="86.8"/>
    <n v="3.8"/>
    <n v="0"/>
  </r>
  <r>
    <x v="0"/>
    <x v="145"/>
    <s v="生产部"/>
    <s v="主任级以下"/>
    <s v="DF-2451"/>
    <s v="装配电工班长"/>
    <s v="2017/06/26"/>
    <s v="计件工人"/>
    <x v="0"/>
    <n v="1900"/>
    <n v="7260.28"/>
    <n v="316.64"/>
    <n v="86.8"/>
    <n v="3.8"/>
    <n v="0"/>
  </r>
  <r>
    <x v="0"/>
    <x v="146"/>
    <s v="生产部"/>
    <s v="主任级以下"/>
    <s v="DF-2611"/>
    <s v="装配钳工"/>
    <s v="2017/11/22"/>
    <s v="计件工人"/>
    <x v="0"/>
    <n v="1900"/>
    <n v="6698.85"/>
    <n v="316.64"/>
    <n v="86.8"/>
    <n v="3.8"/>
    <n v="0"/>
  </r>
  <r>
    <x v="0"/>
    <x v="147"/>
    <s v="生产部"/>
    <s v="主任级以下"/>
    <s v="DF-2736"/>
    <s v="装配钳工"/>
    <s v="2018/04/21"/>
    <s v="计件工人"/>
    <x v="0"/>
    <n v="1900"/>
    <n v="4820.9799999999996"/>
    <n v="316.64"/>
    <n v="86.8"/>
    <n v="3.8"/>
    <n v="0"/>
  </r>
  <r>
    <x v="0"/>
    <x v="148"/>
    <s v="生产部"/>
    <s v="主任级以下"/>
    <s v="DF-2673"/>
    <s v="装配电工"/>
    <s v="2018/03/05"/>
    <s v="计件工人"/>
    <x v="0"/>
    <n v="1900"/>
    <n v="6320.01"/>
    <n v="316.64"/>
    <n v="86.8"/>
    <n v="3.8"/>
    <n v="0"/>
  </r>
  <r>
    <x v="0"/>
    <x v="149"/>
    <s v="生产部"/>
    <s v="主任级以下"/>
    <s v="DF-2756"/>
    <s v="装配钳工"/>
    <s v="2018/05/02"/>
    <s v="计件工人"/>
    <x v="0"/>
    <n v="1900"/>
    <n v="5220.57"/>
    <n v="316.64"/>
    <n v="86.8"/>
    <n v="3.8"/>
    <n v="0"/>
  </r>
  <r>
    <x v="0"/>
    <x v="150"/>
    <s v="生产部"/>
    <s v="主任级以下"/>
    <s v="DF-2786"/>
    <s v="装配钳工班长"/>
    <s v="2018/06/12"/>
    <s v="计件工人"/>
    <x v="0"/>
    <n v="1900"/>
    <n v="8249.84"/>
    <n v="316.64"/>
    <n v="86.8"/>
    <n v="3.8"/>
    <n v="0"/>
  </r>
  <r>
    <x v="0"/>
    <x v="151"/>
    <s v="生产部"/>
    <s v="主任级以下"/>
    <s v="DF-2789"/>
    <s v="装配电工"/>
    <s v="2018/06/26"/>
    <s v="计件工人"/>
    <x v="0"/>
    <n v="1900"/>
    <n v="6768.63"/>
    <n v="316.64"/>
    <n v="86.8"/>
    <n v="3.8"/>
    <n v="0"/>
  </r>
  <r>
    <x v="0"/>
    <x v="152"/>
    <s v="生产部"/>
    <s v="主任级以下"/>
    <s v="DF-2864"/>
    <s v="装配电工"/>
    <s v="2018/11/09"/>
    <s v="计件工人"/>
    <x v="0"/>
    <n v="1900"/>
    <n v="5878.8"/>
    <n v="316.64"/>
    <n v="86.8"/>
    <n v="3.8"/>
    <n v="0"/>
  </r>
  <r>
    <x v="0"/>
    <x v="153"/>
    <s v="生产部"/>
    <s v="主任级以下"/>
    <s v="DF-2907"/>
    <s v="装配电工"/>
    <s v="2019/03/06"/>
    <s v="计件工人"/>
    <x v="0"/>
    <n v="1900"/>
    <n v="7431.74"/>
    <n v="316.64"/>
    <n v="86.8"/>
    <n v="3.8"/>
    <n v="0"/>
  </r>
  <r>
    <x v="0"/>
    <x v="154"/>
    <s v="生产部"/>
    <s v="主任级以下"/>
    <s v="DF-2909"/>
    <s v="仓管员"/>
    <s v="2019/03/11"/>
    <s v="计件工人"/>
    <x v="0"/>
    <n v="1900"/>
    <n v="5701.12"/>
    <n v="316.64"/>
    <n v="86.8"/>
    <n v="3.8"/>
    <n v="0"/>
  </r>
  <r>
    <x v="0"/>
    <x v="155"/>
    <s v="生产部"/>
    <s v="主任级以下"/>
    <s v="DF-2913"/>
    <s v="装配钳工班长"/>
    <s v="2019/03/14"/>
    <s v="计件工人"/>
    <x v="0"/>
    <n v="1900"/>
    <n v="6991.93"/>
    <n v="316.64"/>
    <n v="86.8"/>
    <n v="3.8"/>
    <n v="0"/>
  </r>
  <r>
    <x v="0"/>
    <x v="156"/>
    <s v="生产部"/>
    <s v="主任级以下"/>
    <s v="DF-2940"/>
    <s v="仓管员"/>
    <s v="2019/05/14"/>
    <s v="计件工人"/>
    <x v="0"/>
    <n v="1900"/>
    <n v="5972.58"/>
    <n v="316.64"/>
    <n v="86.8"/>
    <n v="3.8"/>
    <n v="0"/>
  </r>
  <r>
    <x v="0"/>
    <x v="157"/>
    <s v="生产部"/>
    <s v="主任级以下"/>
    <s v="DF-2970"/>
    <s v="装配电工"/>
    <s v="2019/07/02"/>
    <s v="计件工人"/>
    <x v="0"/>
    <n v="1900"/>
    <n v="6987.37"/>
    <n v="316.64"/>
    <n v="86.8"/>
    <n v="3.8"/>
    <n v="385"/>
  </r>
  <r>
    <x v="0"/>
    <x v="158"/>
    <s v="生产部"/>
    <s v="主任级以下"/>
    <s v="DF-3052"/>
    <s v="装配电工"/>
    <s v="2019/11/15"/>
    <s v="计件工人"/>
    <x v="0"/>
    <n v="1900"/>
    <n v="5426.49"/>
    <n v="316.64"/>
    <n v="86.8"/>
    <n v="3.8"/>
    <n v="0"/>
  </r>
  <r>
    <x v="0"/>
    <x v="159"/>
    <s v="生产部"/>
    <s v="主任级以下"/>
    <s v="DF-3076"/>
    <s v="装配电工"/>
    <s v="2020/02/24"/>
    <s v="计件工人"/>
    <x v="0"/>
    <n v="1900"/>
    <n v="7325.52"/>
    <n v="316.64"/>
    <n v="86.8"/>
    <n v="3.8"/>
    <n v="0"/>
  </r>
  <r>
    <x v="0"/>
    <x v="160"/>
    <s v="生产部"/>
    <s v="主任级以下"/>
    <s v="DF-3121"/>
    <s v="仓管员"/>
    <s v="2020/05/08"/>
    <s v="计件工人"/>
    <x v="0"/>
    <n v="1900"/>
    <n v="6445.72"/>
    <n v="316.64"/>
    <n v="86.8"/>
    <n v="3.8"/>
    <n v="0"/>
  </r>
  <r>
    <x v="0"/>
    <x v="161"/>
    <s v="生产部"/>
    <s v="主任级以下"/>
    <s v="DF-3126"/>
    <s v="装配钳工"/>
    <s v="2020/05/29"/>
    <s v="计件工人"/>
    <x v="0"/>
    <n v="1900"/>
    <n v="4073.53"/>
    <n v="316.64"/>
    <n v="86.8"/>
    <n v="3.8"/>
    <n v="0"/>
  </r>
  <r>
    <x v="0"/>
    <x v="162"/>
    <s v="生产部"/>
    <s v="主任级以下"/>
    <s v="DF-3130"/>
    <s v="测试技师"/>
    <s v="2020/06/12"/>
    <s v="计件工人"/>
    <x v="0"/>
    <n v="1900"/>
    <n v="8174.67"/>
    <n v="316.64"/>
    <n v="86.8"/>
    <n v="3.8"/>
    <n v="0"/>
  </r>
  <r>
    <x v="0"/>
    <x v="163"/>
    <s v="生产部"/>
    <s v="主任级以下"/>
    <s v="DF-3134"/>
    <s v="仓管员"/>
    <s v="2020/06/28"/>
    <s v="计件工人"/>
    <x v="0"/>
    <n v="1900"/>
    <n v="7308.32"/>
    <n v="316.64"/>
    <n v="86.8"/>
    <n v="3.8"/>
    <n v="0"/>
  </r>
  <r>
    <x v="0"/>
    <x v="164"/>
    <s v="生产部"/>
    <s v="主任级以下"/>
    <s v="DF-3140"/>
    <s v="测试技师"/>
    <s v="2020/07/01"/>
    <s v="计件工人"/>
    <x v="0"/>
    <n v="1900"/>
    <n v="5204.1400000000003"/>
    <n v="316.64"/>
    <n v="86.8"/>
    <n v="3.8"/>
    <n v="100"/>
  </r>
  <r>
    <x v="0"/>
    <x v="165"/>
    <s v="生产部"/>
    <s v="主任级以下"/>
    <s v="DF-3171"/>
    <s v="装配钳工"/>
    <s v="2020/08/31"/>
    <s v="计件工人"/>
    <x v="0"/>
    <n v="1900"/>
    <n v="4801.53"/>
    <n v="316.64"/>
    <n v="86.8"/>
    <n v="3.8"/>
    <n v="0"/>
  </r>
  <r>
    <x v="0"/>
    <x v="166"/>
    <s v="生产部"/>
    <s v="主任级以下"/>
    <s v="DF-3166"/>
    <s v="装配钳工"/>
    <s v="2020/08/13"/>
    <s v="计件工人"/>
    <x v="0"/>
    <n v="1900"/>
    <n v="5310.38"/>
    <n v="316.64"/>
    <n v="86.8"/>
    <n v="3.8"/>
    <n v="0"/>
  </r>
  <r>
    <x v="0"/>
    <x v="167"/>
    <s v="生产部"/>
    <s v="主任级以下"/>
    <s v="DF-3180"/>
    <s v="装配钳工"/>
    <s v="2020/09/21"/>
    <s v="计件工人"/>
    <x v="0"/>
    <n v="1900"/>
    <n v="6038.2"/>
    <n v="316.64"/>
    <n v="86.8"/>
    <n v="3.8"/>
    <n v="0"/>
  </r>
  <r>
    <x v="0"/>
    <x v="168"/>
    <s v="生产部"/>
    <s v="主任级以下"/>
    <s v="DF-3177"/>
    <s v="装配钳工"/>
    <s v="2020/09/14"/>
    <s v="计件工人"/>
    <x v="0"/>
    <n v="1900"/>
    <n v="4508.5"/>
    <n v="316.64"/>
    <n v="86.8"/>
    <n v="3.8"/>
    <n v="0"/>
  </r>
  <r>
    <x v="0"/>
    <x v="169"/>
    <s v="生产部"/>
    <s v="主任级以下"/>
    <s v="DF-3188"/>
    <s v="装配钳工"/>
    <s v="2020/10/12"/>
    <s v="计件工人"/>
    <x v="0"/>
    <n v="1900"/>
    <n v="6672.55"/>
    <n v="316.64"/>
    <n v="86.8"/>
    <n v="3.8"/>
    <n v="0"/>
  </r>
  <r>
    <x v="0"/>
    <x v="170"/>
    <s v="生产部"/>
    <s v="主任级以下"/>
    <s v="DF-3190"/>
    <s v="装配电工"/>
    <s v="2020/10/16"/>
    <s v="计件工人"/>
    <x v="0"/>
    <n v="1900"/>
    <n v="1392.32"/>
    <n v="316.64"/>
    <n v="86.8"/>
    <n v="3.8"/>
    <n v="0"/>
  </r>
  <r>
    <x v="0"/>
    <x v="171"/>
    <s v="生产部"/>
    <s v="主任级以下"/>
    <s v="DF-3191"/>
    <s v="装配钳工班长"/>
    <s v="2020/10/16"/>
    <s v="计件工人"/>
    <x v="0"/>
    <n v="1900"/>
    <n v="9129.57"/>
    <n v="316.64"/>
    <n v="86.8"/>
    <n v="3.8"/>
    <n v="0"/>
  </r>
  <r>
    <x v="0"/>
    <x v="172"/>
    <s v="生产部"/>
    <s v="主任级以下"/>
    <s v="DF-2100"/>
    <s v="测试班长"/>
    <s v="2015/06/25"/>
    <s v="计件工人"/>
    <x v="0"/>
    <n v="1900"/>
    <n v="8391.51"/>
    <n v="316.64"/>
    <n v="86.8"/>
    <n v="3.8"/>
    <n v="0"/>
  </r>
  <r>
    <x v="0"/>
    <x v="173"/>
    <s v="生产部"/>
    <s v="主任级以下"/>
    <s v="DF-2441"/>
    <s v="测试技师"/>
    <s v="2017/06/20"/>
    <s v="计件工人"/>
    <x v="0"/>
    <n v="1900"/>
    <n v="7262.9"/>
    <n v="316.64"/>
    <n v="86.8"/>
    <n v="3.8"/>
    <n v="95"/>
  </r>
  <r>
    <x v="0"/>
    <x v="174"/>
    <s v="生产部"/>
    <s v="主任级以下"/>
    <s v="DF-2910"/>
    <s v="测试技师"/>
    <s v="2019/03/11"/>
    <s v="计件工人"/>
    <x v="0"/>
    <n v="1900"/>
    <n v="5750.05"/>
    <n v="316.64"/>
    <n v="86.8"/>
    <n v="3.8"/>
    <n v="0"/>
  </r>
  <r>
    <x v="0"/>
    <x v="175"/>
    <s v="生产部"/>
    <s v="主任级以下"/>
    <s v="DF-3232"/>
    <s v="装配钳工"/>
    <s v="2020/12/24"/>
    <s v="计件工人"/>
    <x v="0"/>
    <n v="1900"/>
    <n v="6904.49"/>
    <n v="316.64"/>
    <n v="86.8"/>
    <n v="3.8"/>
    <n v="0"/>
  </r>
  <r>
    <x v="0"/>
    <x v="176"/>
    <s v="生产部"/>
    <s v="主任级以下"/>
    <s v="DF-3245"/>
    <s v="仓管员"/>
    <s v="2021/01/12"/>
    <s v="计件工人"/>
    <x v="0"/>
    <n v="1900"/>
    <n v="5360.27"/>
    <n v="316.64"/>
    <n v="86.8"/>
    <n v="3.8"/>
    <n v="0"/>
  </r>
  <r>
    <x v="0"/>
    <x v="177"/>
    <s v="生产部"/>
    <s v="主任级以下"/>
    <s v="DF-3252"/>
    <s v="仓管员"/>
    <s v="2021/01/25"/>
    <s v="计件工人"/>
    <x v="0"/>
    <n v="1900"/>
    <n v="4659.6099999999997"/>
    <n v="316.64"/>
    <n v="86.8"/>
    <n v="3.8"/>
    <n v="0"/>
  </r>
  <r>
    <x v="0"/>
    <x v="178"/>
    <s v="生产部"/>
    <s v="主任级以下"/>
    <s v="DF-3287"/>
    <s v="仓管员"/>
    <s v="2021/03/15"/>
    <s v="计件工人"/>
    <x v="0"/>
    <n v="1900"/>
    <n v="4938"/>
    <n v="316.64"/>
    <n v="86.8"/>
    <n v="3.8"/>
    <n v="0"/>
  </r>
  <r>
    <x v="0"/>
    <x v="179"/>
    <s v="生产部"/>
    <s v="主任级以下"/>
    <s v="DF-3274"/>
    <s v="仓管员"/>
    <s v="2021/03/08"/>
    <s v="计件工人"/>
    <x v="0"/>
    <n v="1900"/>
    <n v="4678.76"/>
    <n v="316.64"/>
    <n v="86.8"/>
    <n v="3.8"/>
    <n v="0"/>
  </r>
  <r>
    <x v="0"/>
    <x v="180"/>
    <s v="生产部"/>
    <s v="主任级以下"/>
    <s v="DF-3273"/>
    <s v="装配电工"/>
    <s v="2021/03/05"/>
    <s v="计件工人"/>
    <x v="0"/>
    <n v="1900"/>
    <n v="5268.33"/>
    <n v="316.64"/>
    <n v="86.8"/>
    <n v="3.8"/>
    <n v="0"/>
  </r>
  <r>
    <x v="0"/>
    <x v="181"/>
    <s v="生产部"/>
    <s v="主任级以下"/>
    <s v="DF-3272"/>
    <s v="装配电工"/>
    <s v="2021/03/04"/>
    <s v="计件工人"/>
    <x v="0"/>
    <n v="1900"/>
    <n v="7221.43"/>
    <n v="316.64"/>
    <n v="86.8"/>
    <n v="3.8"/>
    <n v="0"/>
  </r>
  <r>
    <x v="0"/>
    <x v="182"/>
    <s v="生产部"/>
    <s v="主任级以下"/>
    <s v="DF-3311"/>
    <s v="测试技师"/>
    <s v="2021/04/08"/>
    <s v="计件工人"/>
    <x v="2"/>
    <n v="1900"/>
    <n v="581.75"/>
    <n v="0"/>
    <n v="0"/>
    <n v="0"/>
    <n v="0"/>
  </r>
  <r>
    <x v="0"/>
    <x v="183"/>
    <s v="生产部"/>
    <s v="主任级以下"/>
    <s v="DF-3349"/>
    <s v="仓管员"/>
    <s v="2021/05/24"/>
    <s v="计件工人"/>
    <x v="0"/>
    <n v="1900"/>
    <n v="4519.76"/>
    <n v="316.64"/>
    <n v="86.8"/>
    <n v="3.8"/>
    <n v="0"/>
  </r>
  <r>
    <x v="0"/>
    <x v="184"/>
    <s v="生产部"/>
    <s v="主任级以下"/>
    <s v="DF-3261"/>
    <s v="装配钳工"/>
    <s v="2021/02/26"/>
    <s v="计件工人"/>
    <x v="0"/>
    <n v="1900"/>
    <n v="6300.93"/>
    <n v="316.64"/>
    <n v="86.8"/>
    <n v="3.8"/>
    <n v="0"/>
  </r>
  <r>
    <x v="0"/>
    <x v="185"/>
    <s v="生产部"/>
    <s v="主任级以下"/>
    <s v="DF-3432"/>
    <s v="装配钳工"/>
    <s v="2021/07/17"/>
    <s v="计件工人"/>
    <x v="0"/>
    <n v="1900"/>
    <n v="3210.69"/>
    <n v="316.64"/>
    <n v="86.8"/>
    <n v="3.8"/>
    <n v="0"/>
  </r>
  <r>
    <x v="0"/>
    <x v="186"/>
    <s v="生产部"/>
    <s v="主任级以下"/>
    <s v="DF-3398"/>
    <s v="装配钳工"/>
    <s v="2021/07/02"/>
    <s v="计件工人"/>
    <x v="0"/>
    <n v="1900"/>
    <n v="5274.3"/>
    <n v="316.64"/>
    <n v="86.8"/>
    <n v="3.8"/>
    <n v="0"/>
  </r>
  <r>
    <x v="0"/>
    <x v="187"/>
    <s v="生产部"/>
    <s v="主任级以下"/>
    <s v="DF-3397"/>
    <s v="装配钳工"/>
    <s v="2021/07/01"/>
    <s v="计件工人"/>
    <x v="0"/>
    <n v="1900"/>
    <n v="6081.5"/>
    <n v="316.64"/>
    <n v="86.8"/>
    <n v="3.8"/>
    <n v="0"/>
  </r>
  <r>
    <x v="0"/>
    <x v="188"/>
    <s v="生产部"/>
    <s v="主任级以下"/>
    <s v="DF-3396"/>
    <s v="装配钳工"/>
    <s v="2021/07/01"/>
    <s v="计件工人"/>
    <x v="0"/>
    <n v="1900"/>
    <n v="4927.57"/>
    <n v="316.64"/>
    <n v="86.8"/>
    <n v="3.8"/>
    <n v="0"/>
  </r>
  <r>
    <x v="0"/>
    <x v="189"/>
    <s v="生产部"/>
    <s v="主任级以下"/>
    <s v="DF-3439"/>
    <s v="装配电工"/>
    <s v="2021/07/29"/>
    <s v="计件工人"/>
    <x v="0"/>
    <n v="1900"/>
    <n v="6210.37"/>
    <n v="316.64"/>
    <n v="86.8"/>
    <n v="3.8"/>
    <n v="0"/>
  </r>
  <r>
    <x v="0"/>
    <x v="190"/>
    <s v="生产部"/>
    <s v="主任级以下"/>
    <s v="DF-3499"/>
    <s v="装配钳工"/>
    <s v="2021/09/13"/>
    <s v="计件工人"/>
    <x v="0"/>
    <n v="1900"/>
    <n v="6660.66"/>
    <n v="316.64"/>
    <n v="86.8"/>
    <n v="3.8"/>
    <n v="0"/>
  </r>
  <r>
    <x v="0"/>
    <x v="191"/>
    <s v="生产部"/>
    <s v="主任级以下"/>
    <s v="DF-3511"/>
    <s v="装配钳工"/>
    <s v="2021/09/24"/>
    <s v="计件工人"/>
    <x v="0"/>
    <n v="1900"/>
    <n v="6569.62"/>
    <n v="316.64"/>
    <n v="86.8"/>
    <n v="3.8"/>
    <n v="0"/>
  </r>
  <r>
    <x v="0"/>
    <x v="192"/>
    <s v="生产部"/>
    <s v="主任级以下"/>
    <s v="DF-3521"/>
    <s v="装配钳工"/>
    <s v="2021/09/30"/>
    <s v="计件工人"/>
    <x v="0"/>
    <n v="1900"/>
    <n v="4652.6499999999996"/>
    <n v="316.64"/>
    <n v="86.8"/>
    <n v="3.8"/>
    <n v="0"/>
  </r>
  <r>
    <x v="0"/>
    <x v="193"/>
    <s v="生产部"/>
    <s v="主任级以下"/>
    <s v="DF-3522"/>
    <s v="装配钳工"/>
    <s v="2021/09/30"/>
    <s v="计件工人"/>
    <x v="0"/>
    <n v="1900"/>
    <n v="4216.79"/>
    <n v="316.64"/>
    <n v="86.8"/>
    <n v="3.8"/>
    <n v="0"/>
  </r>
  <r>
    <x v="0"/>
    <x v="194"/>
    <s v="生产部"/>
    <s v="主任级以下"/>
    <s v="DF-3553"/>
    <s v="装配钳工"/>
    <s v="2021/10/27"/>
    <s v="计件工人"/>
    <x v="0"/>
    <n v="1900"/>
    <n v="4640.75"/>
    <n v="316.64"/>
    <n v="86.8"/>
    <n v="3.8"/>
    <n v="0"/>
  </r>
  <r>
    <x v="0"/>
    <x v="195"/>
    <s v="生产部"/>
    <s v="主任级以下"/>
    <s v="DF-3529"/>
    <s v="装配钳工"/>
    <s v="2021/10/12"/>
    <s v="计件工人"/>
    <x v="0"/>
    <n v="1900"/>
    <n v="3978.68"/>
    <n v="316.64"/>
    <n v="86.8"/>
    <n v="3.8"/>
    <n v="0"/>
  </r>
  <r>
    <x v="0"/>
    <x v="196"/>
    <s v="生产部"/>
    <s v="主任级以下"/>
    <s v="DF-3534"/>
    <s v="装配钳工"/>
    <s v="2021/10/12"/>
    <s v="计件工人"/>
    <x v="0"/>
    <n v="1900"/>
    <n v="6270.39"/>
    <n v="316.64"/>
    <n v="86.8"/>
    <n v="3.8"/>
    <n v="0"/>
  </r>
  <r>
    <x v="0"/>
    <x v="197"/>
    <s v="生产部"/>
    <s v="主任级以下"/>
    <s v="DF-3394"/>
    <s v="装配电工"/>
    <s v="2021/06/30"/>
    <s v="计件工人"/>
    <x v="0"/>
    <n v="1900"/>
    <n v="4928.07"/>
    <n v="316.64"/>
    <n v="86.8"/>
    <n v="3.8"/>
    <n v="0"/>
  </r>
  <r>
    <x v="0"/>
    <x v="198"/>
    <s v="生产部"/>
    <s v="主任级以下"/>
    <s v="DF-3393"/>
    <s v="装配电工"/>
    <s v="2021/06/29"/>
    <s v="计件工人"/>
    <x v="0"/>
    <n v="1900"/>
    <n v="7050.52"/>
    <n v="316.64"/>
    <n v="86.8"/>
    <n v="3.8"/>
    <n v="0"/>
  </r>
  <r>
    <x v="0"/>
    <x v="199"/>
    <s v="生产部"/>
    <s v="主任级以下"/>
    <s v="DF-3361"/>
    <s v="装配电工"/>
    <s v="2021/06/03"/>
    <s v="计件工人"/>
    <x v="0"/>
    <n v="1900"/>
    <n v="4398.04"/>
    <n v="316.64"/>
    <n v="86.8"/>
    <n v="3.8"/>
    <n v="0"/>
  </r>
  <r>
    <x v="0"/>
    <x v="200"/>
    <s v="生产部"/>
    <s v="主任级以下"/>
    <s v="DF-3443"/>
    <s v="装配电工"/>
    <s v="2021/07/30"/>
    <s v="计件工人"/>
    <x v="0"/>
    <n v="1900"/>
    <n v="5189.4399999999996"/>
    <n v="316.64"/>
    <n v="86.8"/>
    <n v="3.8"/>
    <n v="0"/>
  </r>
  <r>
    <x v="0"/>
    <x v="201"/>
    <s v="生产部"/>
    <s v="主任级以下"/>
    <s v="DF-3421"/>
    <s v="装配钳工"/>
    <s v="2021/07/15"/>
    <s v="计时工人"/>
    <x v="0"/>
    <n v="1900"/>
    <n v="4670.88"/>
    <n v="316.64"/>
    <n v="86.8"/>
    <n v="3.8"/>
    <n v="0"/>
  </r>
  <r>
    <x v="0"/>
    <x v="202"/>
    <s v="生产部"/>
    <s v="主任级以下"/>
    <s v="DF-3420"/>
    <s v="装配钳工"/>
    <s v="2021/07/15"/>
    <s v="计时工人"/>
    <x v="0"/>
    <n v="1900"/>
    <n v="4080.31"/>
    <n v="316.64"/>
    <n v="86.8"/>
    <n v="3.8"/>
    <n v="0"/>
  </r>
  <r>
    <x v="0"/>
    <x v="203"/>
    <s v="生产部"/>
    <s v="主任级以下"/>
    <s v="DF-3416"/>
    <s v="装配钳工"/>
    <s v="2021/07/15"/>
    <s v="计时工人"/>
    <x v="0"/>
    <n v="1900"/>
    <n v="4647.5200000000004"/>
    <n v="316.64"/>
    <n v="86.8"/>
    <n v="3.8"/>
    <n v="0"/>
  </r>
  <r>
    <x v="0"/>
    <x v="204"/>
    <s v="生产部"/>
    <s v="主任级以下"/>
    <s v="DF-3489"/>
    <s v="装配钳工"/>
    <s v="2021/09/03"/>
    <s v="计时工人"/>
    <x v="0"/>
    <n v="1900"/>
    <n v="4818.7"/>
    <n v="316.64"/>
    <n v="86.8"/>
    <n v="3.8"/>
    <n v="0"/>
  </r>
  <r>
    <x v="0"/>
    <x v="205"/>
    <s v="生产部"/>
    <s v="主任级以下"/>
    <s v="DF-3637"/>
    <s v="装配钳工"/>
    <d v="2022-08-15T00:00:00"/>
    <s v="计件工人"/>
    <x v="0"/>
    <n v="1900"/>
    <n v="2742.59"/>
    <n v="316.64"/>
    <n v="86.8"/>
    <n v="3.8"/>
    <n v="0"/>
  </r>
  <r>
    <x v="0"/>
    <x v="206"/>
    <s v="生产部"/>
    <s v="主任级以下"/>
    <s v="DF-3630"/>
    <s v="装配钳工"/>
    <d v="2022-08-05T00:00:00"/>
    <s v="计件工人"/>
    <x v="0"/>
    <n v="1900"/>
    <n v="5194.38"/>
    <n v="316.64"/>
    <n v="86.8"/>
    <n v="3.8"/>
    <n v="0"/>
  </r>
  <r>
    <x v="0"/>
    <x v="207"/>
    <s v="生产部"/>
    <s v="主任级以下"/>
    <s v="DF-3644"/>
    <s v="仓库包装操作工"/>
    <d v="2022-08-30T00:00:00"/>
    <s v="计件工人"/>
    <x v="0"/>
    <n v="1900"/>
    <n v="5474.2"/>
    <n v="316.64"/>
    <n v="86.8"/>
    <n v="3.8"/>
    <n v="0"/>
  </r>
  <r>
    <x v="0"/>
    <x v="208"/>
    <s v="生产部"/>
    <s v="主任级以下"/>
    <s v="DF-3663"/>
    <s v="装配钳工"/>
    <s v="2022/09/26"/>
    <s v="计件工人"/>
    <x v="0"/>
    <n v="1900"/>
    <n v="3648.45"/>
    <n v="316.64"/>
    <n v="86.8"/>
    <n v="3.8"/>
    <n v="0"/>
  </r>
  <r>
    <x v="0"/>
    <x v="209"/>
    <s v="生产部"/>
    <s v="主任级以下"/>
    <s v="DF-3659"/>
    <s v="装配钳工"/>
    <s v="2022/09/19"/>
    <s v="计件工人"/>
    <x v="0"/>
    <n v="1900"/>
    <n v="4304.1499999999996"/>
    <n v="316.64"/>
    <n v="86.8"/>
    <n v="3.8"/>
    <n v="0"/>
  </r>
  <r>
    <x v="0"/>
    <x v="210"/>
    <s v="生产部"/>
    <s v="主任级以下"/>
    <s v="DF-3656"/>
    <s v="仓库包装操作工"/>
    <s v="2022/09/19"/>
    <s v="计件工人"/>
    <x v="0"/>
    <n v="1900"/>
    <n v="3886.34"/>
    <n v="316.64"/>
    <n v="86.8"/>
    <n v="3.8"/>
    <n v="0"/>
  </r>
  <r>
    <x v="0"/>
    <x v="211"/>
    <s v="生产部"/>
    <s v="主任级以下"/>
    <s v="DF-3648"/>
    <s v="仓库包装操作工"/>
    <s v="2022/09/05"/>
    <s v="计件工人"/>
    <x v="0"/>
    <n v="1900"/>
    <n v="1827.02"/>
    <n v="316.64"/>
    <n v="86.8"/>
    <n v="3.8"/>
    <n v="0"/>
  </r>
  <r>
    <x v="0"/>
    <x v="212"/>
    <s v="生产部"/>
    <s v="主任级以下"/>
    <s v="DF-3449"/>
    <s v="电气装配储备生"/>
    <s v="2021/08/03"/>
    <s v="计件工人"/>
    <x v="0"/>
    <n v="1900"/>
    <n v="4868.3100000000004"/>
    <n v="316.64"/>
    <n v="86.8"/>
    <n v="3.8"/>
    <n v="0"/>
  </r>
  <r>
    <x v="0"/>
    <x v="213"/>
    <s v="生产部"/>
    <s v="主任级以下"/>
    <s v="DF-3677"/>
    <s v="仓库包装操作工"/>
    <s v="2022/10/27"/>
    <s v="计件工人"/>
    <x v="0"/>
    <n v="1900"/>
    <n v="5941.27"/>
    <n v="316.64"/>
    <n v="86.8"/>
    <n v="3.8"/>
    <n v="0"/>
  </r>
  <r>
    <x v="0"/>
    <x v="214"/>
    <s v="生产部"/>
    <s v="主任级以下"/>
    <s v="DF-3676"/>
    <s v="装配钳工"/>
    <s v="2022/10/26"/>
    <s v="计件工人"/>
    <x v="0"/>
    <n v="1900"/>
    <n v="3455.9"/>
    <n v="316.64"/>
    <n v="86.8"/>
    <n v="3.8"/>
    <n v="0"/>
  </r>
  <r>
    <x v="0"/>
    <x v="215"/>
    <s v="生产部"/>
    <s v="主任级以下"/>
    <s v="DF-3669"/>
    <s v="装配电工"/>
    <s v="2022/10/10"/>
    <s v="计件工人"/>
    <x v="0"/>
    <n v="1900"/>
    <n v="3584.35"/>
    <n v="316.64"/>
    <n v="86.8"/>
    <n v="3.8"/>
    <n v="0"/>
  </r>
  <r>
    <x v="0"/>
    <x v="216"/>
    <s v="生产部"/>
    <s v="主任级以下"/>
    <s v="DF-3667"/>
    <s v="装配钳工"/>
    <s v="2022/10/09"/>
    <s v="计件工人"/>
    <x v="0"/>
    <n v="1900"/>
    <n v="2963.27"/>
    <n v="316.64"/>
    <n v="86.8"/>
    <n v="3.8"/>
    <n v="0"/>
  </r>
  <r>
    <x v="0"/>
    <x v="217"/>
    <s v="生产部"/>
    <s v="主任级以下"/>
    <s v="DF-3352"/>
    <s v="装配钳工"/>
    <s v="2021/05/26"/>
    <s v="计件工人"/>
    <x v="0"/>
    <n v="1900"/>
    <n v="3666.06"/>
    <n v="316.64"/>
    <n v="86.8"/>
    <n v="3.8"/>
    <n v="0"/>
  </r>
  <r>
    <x v="1"/>
    <x v="0"/>
    <s v="销售部"/>
    <s v="部长级及以上"/>
    <s v="DF-2389"/>
    <s v="区域销售总监"/>
    <s v="2017/04/01"/>
    <m/>
    <x v="0"/>
    <n v="41640.5"/>
    <n v="47440.5"/>
    <n v="316.64"/>
    <n v="86.8"/>
    <n v="3.8"/>
    <n v="0"/>
  </r>
  <r>
    <x v="1"/>
    <x v="1"/>
    <s v="销售部"/>
    <s v="主任级"/>
    <s v="DF-2127"/>
    <s v="区域销售总监"/>
    <s v="2015/08/04"/>
    <m/>
    <x v="0"/>
    <n v="5500"/>
    <n v="16470"/>
    <n v="316.64"/>
    <n v="86.8"/>
    <n v="3.8"/>
    <n v="95"/>
  </r>
  <r>
    <x v="1"/>
    <x v="2"/>
    <s v="研发部"/>
    <s v="主任级"/>
    <s v="DF-0793"/>
    <s v="电气主管"/>
    <s v="2010/07/08"/>
    <m/>
    <x v="0"/>
    <n v="5544"/>
    <n v="13190.8"/>
    <n v="316.64"/>
    <n v="86.8"/>
    <n v="3.8"/>
    <n v="95"/>
  </r>
  <r>
    <x v="1"/>
    <x v="3"/>
    <s v="研发部"/>
    <s v="主任级"/>
    <s v="DF-0148"/>
    <s v="机械研发主管"/>
    <s v="2005/09/09"/>
    <m/>
    <x v="0"/>
    <n v="5544"/>
    <n v="12894.1"/>
    <n v="316.64"/>
    <n v="86.8"/>
    <n v="3.8"/>
    <n v="125"/>
  </r>
  <r>
    <x v="1"/>
    <x v="4"/>
    <s v="销售部"/>
    <s v="主任级以下"/>
    <s v="DF-2191"/>
    <s v="市场运营主管"/>
    <s v="2016/04/14"/>
    <m/>
    <x v="0"/>
    <n v="3200"/>
    <n v="10721.3"/>
    <n v="316.64"/>
    <n v="86.8"/>
    <n v="3.8"/>
    <n v="95"/>
  </r>
  <r>
    <x v="1"/>
    <x v="5"/>
    <s v="人力资源部"/>
    <s v="主任级以下"/>
    <s v="DF-2649"/>
    <s v="清洁工"/>
    <s v="2018/02/01"/>
    <m/>
    <x v="0"/>
    <n v="1900"/>
    <n v="4259.03"/>
    <n v="0"/>
    <n v="0"/>
    <n v="0"/>
    <n v="0"/>
  </r>
  <r>
    <x v="1"/>
    <x v="6"/>
    <s v="人力资源部"/>
    <s v="主任级以下"/>
    <s v="DF-2697"/>
    <s v="商务司机"/>
    <s v="2018/03/19"/>
    <m/>
    <x v="0"/>
    <n v="1900"/>
    <n v="5634.33"/>
    <n v="316.64"/>
    <n v="86.8"/>
    <n v="3.8"/>
    <n v="0"/>
  </r>
  <r>
    <x v="1"/>
    <x v="7"/>
    <s v="研发部"/>
    <s v="主任级以下"/>
    <s v="DF-2077"/>
    <s v="电气硬件工程师"/>
    <s v="2015/04/25"/>
    <m/>
    <x v="0"/>
    <n v="5746"/>
    <n v="13246.7"/>
    <n v="316.64"/>
    <n v="86.8"/>
    <n v="3.8"/>
    <n v="1250"/>
  </r>
  <r>
    <x v="1"/>
    <x v="8"/>
    <s v="研发部"/>
    <s v="主任级以下"/>
    <s v="DF-2701"/>
    <s v="翻译员"/>
    <s v="2018/03/21"/>
    <m/>
    <x v="0"/>
    <n v="2440"/>
    <n v="6498.2"/>
    <n v="316.64"/>
    <n v="86.8"/>
    <n v="3.8"/>
    <n v="95"/>
  </r>
  <r>
    <x v="1"/>
    <x v="9"/>
    <s v="研发部"/>
    <s v="主任级以下"/>
    <s v="DF-0755"/>
    <s v="研发部主管"/>
    <s v="2010/06/21"/>
    <m/>
    <x v="0"/>
    <n v="5389"/>
    <n v="12898.5"/>
    <n v="316.64"/>
    <n v="86.8"/>
    <n v="3.8"/>
    <n v="500"/>
  </r>
  <r>
    <x v="1"/>
    <x v="10"/>
    <s v="研发部"/>
    <s v="主任级以下"/>
    <s v="DF-0536"/>
    <s v="机械研发工程师"/>
    <s v="2009/10/10"/>
    <m/>
    <x v="0"/>
    <n v="2671"/>
    <n v="6919.4"/>
    <n v="316.64"/>
    <n v="86.8"/>
    <n v="3.8"/>
    <n v="500"/>
  </r>
  <r>
    <x v="1"/>
    <x v="11"/>
    <s v="研发部"/>
    <s v="主任级以下"/>
    <s v="DF-1996"/>
    <s v="机械研发工程师"/>
    <s v="2015/01/10"/>
    <m/>
    <x v="0"/>
    <n v="5746"/>
    <n v="13322.17"/>
    <n v="316.64"/>
    <n v="86.8"/>
    <n v="3.8"/>
    <n v="1250"/>
  </r>
  <r>
    <x v="1"/>
    <x v="12"/>
    <s v="研发部"/>
    <s v="主任级以下"/>
    <s v="DF-2008"/>
    <s v="Syncro软件工程师"/>
    <s v="2015/03/02"/>
    <m/>
    <x v="0"/>
    <n v="5544"/>
    <n v="12500"/>
    <n v="316.64"/>
    <n v="86.8"/>
    <n v="3.8"/>
    <n v="500"/>
  </r>
  <r>
    <x v="1"/>
    <x v="13"/>
    <s v="售后服务部"/>
    <s v="主任级以下"/>
    <s v="DF-2342"/>
    <s v="机械服务安装工程师"/>
    <s v="2017/01/03"/>
    <m/>
    <x v="0"/>
    <n v="3263"/>
    <n v="8695.44"/>
    <n v="316.64"/>
    <n v="86.8"/>
    <n v="3.8"/>
    <n v="0"/>
  </r>
  <r>
    <x v="1"/>
    <x v="14"/>
    <s v="生产部"/>
    <s v="主任级以下"/>
    <s v="DF-0073"/>
    <s v="质检组长"/>
    <s v="2007/10/11"/>
    <s v="计时工人"/>
    <x v="0"/>
    <n v="2132"/>
    <n v="10120.14"/>
    <n v="0"/>
    <n v="0"/>
    <n v="0"/>
    <n v="0"/>
  </r>
  <r>
    <x v="1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1"/>
    <x v="16"/>
    <s v="生产部"/>
    <s v="主任级"/>
    <s v="DF-2061"/>
    <s v="车间主任"/>
    <s v="2015/04/02"/>
    <m/>
    <x v="0"/>
    <n v="5000"/>
    <n v="12964.8"/>
    <n v="316.64"/>
    <n v="86.8"/>
    <n v="3.8"/>
    <n v="1500"/>
  </r>
  <r>
    <x v="1"/>
    <x v="17"/>
    <s v="售后服务部"/>
    <s v="主任级以下"/>
    <s v="DF-2107"/>
    <s v="高级电气服务工程师"/>
    <s v="2015/07/06"/>
    <m/>
    <x v="0"/>
    <n v="5222"/>
    <n v="13086.2"/>
    <n v="316.64"/>
    <n v="86.8"/>
    <n v="3.8"/>
    <n v="750"/>
  </r>
  <r>
    <x v="1"/>
    <x v="18"/>
    <s v="售后服务部"/>
    <s v="主任级以下"/>
    <s v="DF-2371"/>
    <s v="电气服务安装技师"/>
    <s v="2017/03/03"/>
    <m/>
    <x v="0"/>
    <n v="2332"/>
    <n v="7005.86"/>
    <n v="316.64"/>
    <n v="86.8"/>
    <n v="3.8"/>
    <n v="0"/>
  </r>
  <r>
    <x v="1"/>
    <x v="19"/>
    <s v="售后服务部"/>
    <s v="主任级以下"/>
    <s v="DF-1715"/>
    <s v="机械服务工程师"/>
    <s v="2013/11/11"/>
    <m/>
    <x v="0"/>
    <n v="3440"/>
    <n v="8898.16"/>
    <n v="316.64"/>
    <n v="86.8"/>
    <n v="3.8"/>
    <n v="0"/>
  </r>
  <r>
    <x v="1"/>
    <x v="20"/>
    <s v="售后服务部"/>
    <s v="主任级以下"/>
    <s v="DF-2166"/>
    <s v="机械服务技师"/>
    <s v="2016/02/22"/>
    <m/>
    <x v="0"/>
    <n v="4331"/>
    <n v="10604.94"/>
    <n v="316.64"/>
    <n v="86.8"/>
    <n v="3.8"/>
    <n v="0"/>
  </r>
  <r>
    <x v="1"/>
    <x v="21"/>
    <s v="生产部"/>
    <s v="主任级"/>
    <s v="DF-2669"/>
    <s v="电气车间主任"/>
    <s v="2018/03/01"/>
    <m/>
    <x v="0"/>
    <n v="4000"/>
    <n v="10595.5"/>
    <n v="316.64"/>
    <n v="86.8"/>
    <n v="3.8"/>
    <n v="0"/>
  </r>
  <r>
    <x v="1"/>
    <x v="22"/>
    <s v="售后服务部"/>
    <s v="主任级以下"/>
    <s v="DF-2774"/>
    <s v="工程部经理"/>
    <s v="2018/05/29"/>
    <m/>
    <x v="0"/>
    <n v="7100"/>
    <n v="18643.900000000001"/>
    <n v="316.64"/>
    <n v="86.8"/>
    <n v="3.8"/>
    <n v="457.5"/>
  </r>
  <r>
    <x v="1"/>
    <x v="23"/>
    <s v="售后服务部"/>
    <s v="主任级以下"/>
    <s v="DF-2777"/>
    <s v="机械服务工程师"/>
    <s v="2018/06/01"/>
    <m/>
    <x v="0"/>
    <n v="5519"/>
    <n v="15027.79"/>
    <n v="316.64"/>
    <n v="86.8"/>
    <n v="3.8"/>
    <n v="0"/>
  </r>
  <r>
    <x v="1"/>
    <x v="24"/>
    <s v="销售部"/>
    <s v="主任级以下"/>
    <s v="DF-2800"/>
    <s v="销售跟单"/>
    <s v="2018/07/02"/>
    <m/>
    <x v="0"/>
    <n v="2888"/>
    <n v="8584.3700000000008"/>
    <n v="316.64"/>
    <n v="86.8"/>
    <n v="3.8"/>
    <n v="0"/>
  </r>
  <r>
    <x v="1"/>
    <x v="25"/>
    <s v="售后服务部"/>
    <s v="部长级及以上"/>
    <s v="DF-2838"/>
    <s v="售后服务经理"/>
    <s v="2018/09/10"/>
    <m/>
    <x v="0"/>
    <n v="8020"/>
    <n v="16984.900000000001"/>
    <n v="316.64"/>
    <n v="86.8"/>
    <n v="3.8"/>
    <n v="0"/>
  </r>
  <r>
    <x v="1"/>
    <x v="26"/>
    <s v="研发部"/>
    <s v="主任级以下"/>
    <s v="DF-2856"/>
    <s v="初级电气研发工程师"/>
    <s v="2018/10/23"/>
    <m/>
    <x v="0"/>
    <n v="4133"/>
    <n v="9351.9599999999991"/>
    <n v="316.64"/>
    <n v="86.8"/>
    <n v="3.8"/>
    <n v="300"/>
  </r>
  <r>
    <x v="1"/>
    <x v="27"/>
    <s v="售后服务部"/>
    <s v="主任级以下"/>
    <s v="DF-2872"/>
    <s v="售后服务专员"/>
    <s v="2018/11/21"/>
    <m/>
    <x v="0"/>
    <n v="3038"/>
    <n v="6153.55"/>
    <n v="316.64"/>
    <n v="86.8"/>
    <n v="3.8"/>
    <n v="0"/>
  </r>
  <r>
    <x v="1"/>
    <x v="28"/>
    <s v="销售部"/>
    <s v="经理"/>
    <s v="DF-2881"/>
    <s v="区域销售总监"/>
    <s v="2018/12/12"/>
    <m/>
    <x v="0"/>
    <n v="8800"/>
    <n v="22795"/>
    <n v="0"/>
    <n v="0"/>
    <n v="0"/>
    <n v="210"/>
  </r>
  <r>
    <x v="1"/>
    <x v="29"/>
    <s v="售后服务部"/>
    <s v="主任级以下"/>
    <s v="DF-2886"/>
    <s v="采购专员"/>
    <s v="2018/12/27"/>
    <m/>
    <x v="0"/>
    <n v="2532"/>
    <n v="6843"/>
    <n v="316.64"/>
    <n v="86.8"/>
    <n v="3.8"/>
    <n v="0"/>
  </r>
  <r>
    <x v="1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1"/>
    <x v="31"/>
    <s v="生产部"/>
    <s v="主任级以下"/>
    <s v="DF-2916"/>
    <s v="质检员"/>
    <s v="2019/03/19"/>
    <s v="计时工人"/>
    <x v="0"/>
    <n v="2320"/>
    <n v="8944.68"/>
    <n v="316.64"/>
    <n v="86.8"/>
    <n v="3.8"/>
    <n v="0"/>
  </r>
  <r>
    <x v="1"/>
    <x v="32"/>
    <s v="研发部"/>
    <s v="主任级以下"/>
    <s v="DF-2930"/>
    <s v="机械工程师"/>
    <s v="2019/04/22"/>
    <m/>
    <x v="0"/>
    <n v="4536"/>
    <n v="10560.6"/>
    <n v="316.64"/>
    <n v="86.8"/>
    <n v="3.8"/>
    <n v="300"/>
  </r>
  <r>
    <x v="1"/>
    <x v="33"/>
    <s v="售后服务部"/>
    <s v="主任级以下"/>
    <s v="DF-2931"/>
    <s v="机械服务安装技师"/>
    <s v="2019/04/23"/>
    <m/>
    <x v="0"/>
    <n v="2363"/>
    <n v="6176.34"/>
    <n v="316.64"/>
    <n v="86.8"/>
    <n v="3.8"/>
    <n v="0"/>
  </r>
  <r>
    <x v="1"/>
    <x v="34"/>
    <s v="生产部"/>
    <s v="主任级以下"/>
    <s v="DF-2932"/>
    <s v="仓库文员"/>
    <s v="2019/04/24"/>
    <s v="计时工人"/>
    <x v="0"/>
    <n v="1900"/>
    <n v="4558.43"/>
    <n v="316.64"/>
    <n v="86.8"/>
    <n v="3.8"/>
    <n v="0"/>
  </r>
  <r>
    <x v="1"/>
    <x v="35"/>
    <s v="物控部"/>
    <s v="主任级以下"/>
    <s v="DF-2960"/>
    <s v="计划专员"/>
    <s v="2019/06/24"/>
    <m/>
    <x v="0"/>
    <n v="1958"/>
    <n v="5716.5"/>
    <n v="316.64"/>
    <n v="86.8"/>
    <n v="3.8"/>
    <n v="0"/>
  </r>
  <r>
    <x v="1"/>
    <x v="36"/>
    <s v="售后服务部"/>
    <s v="主任级以下"/>
    <s v="DF-2974"/>
    <s v="电气服务安装技师"/>
    <s v="2019/07/16"/>
    <m/>
    <x v="0"/>
    <n v="2993"/>
    <n v="7163.4"/>
    <n v="316.64"/>
    <n v="86.8"/>
    <n v="3.8"/>
    <n v="0"/>
  </r>
  <r>
    <x v="1"/>
    <x v="37"/>
    <s v="售后服务部"/>
    <s v="主任级以下"/>
    <s v="DF-2986"/>
    <s v="初级电气安装服务技师"/>
    <s v="2019/07/30"/>
    <m/>
    <x v="0"/>
    <n v="2475"/>
    <n v="6303.16"/>
    <n v="316.64"/>
    <n v="86.8"/>
    <n v="3.8"/>
    <n v="0"/>
  </r>
  <r>
    <x v="1"/>
    <x v="38"/>
    <s v="售后服务部"/>
    <s v="主任级以下"/>
    <s v="DF-3021"/>
    <s v="电气服务工程师"/>
    <s v="2019/10/10"/>
    <m/>
    <x v="0"/>
    <n v="4937"/>
    <n v="10922.64"/>
    <n v="316.64"/>
    <n v="86.8"/>
    <n v="3.8"/>
    <n v="350"/>
  </r>
  <r>
    <x v="1"/>
    <x v="39"/>
    <s v="物控部"/>
    <s v="经理"/>
    <s v="DF-3062"/>
    <s v="采购经理"/>
    <s v="2019/12/12"/>
    <m/>
    <x v="0"/>
    <n v="5200"/>
    <n v="11960"/>
    <n v="316.64"/>
    <n v="86.8"/>
    <n v="3.8"/>
    <n v="520"/>
  </r>
  <r>
    <x v="1"/>
    <x v="40"/>
    <s v="销售部"/>
    <s v="主任级以下"/>
    <s v="DF-3068"/>
    <s v="区域销售经理"/>
    <s v="2020/01/06"/>
    <m/>
    <x v="0"/>
    <n v="3000"/>
    <n v="10380"/>
    <n v="316.64"/>
    <n v="86.8"/>
    <n v="3.8"/>
    <n v="0"/>
  </r>
  <r>
    <x v="1"/>
    <x v="41"/>
    <s v="生产部"/>
    <s v="主任级以下"/>
    <s v="DF-3077"/>
    <s v="安全环保专员"/>
    <s v="2020/02/10"/>
    <m/>
    <x v="0"/>
    <n v="2240"/>
    <n v="6932.9"/>
    <n v="316.64"/>
    <n v="86.8"/>
    <n v="3.8"/>
    <n v="0"/>
  </r>
  <r>
    <x v="1"/>
    <x v="42"/>
    <s v="售后服务部"/>
    <s v="主任级以下"/>
    <s v="DF-3080"/>
    <s v="项目工程师"/>
    <s v="2020/03/11"/>
    <m/>
    <x v="0"/>
    <n v="4700"/>
    <n v="12606"/>
    <n v="316.64"/>
    <n v="86.8"/>
    <n v="3.8"/>
    <n v="475"/>
  </r>
  <r>
    <x v="1"/>
    <x v="43"/>
    <s v="售后服务部"/>
    <s v="经理"/>
    <s v="DF-3086"/>
    <s v="上海服务中心经理"/>
    <s v="2020/03/20"/>
    <m/>
    <x v="0"/>
    <n v="11800"/>
    <n v="28503"/>
    <n v="0"/>
    <n v="0"/>
    <n v="0"/>
    <n v="0"/>
  </r>
  <r>
    <x v="1"/>
    <x v="44"/>
    <s v="研发部"/>
    <s v="主任级以下"/>
    <s v="DF-3087"/>
    <s v="软件工程师"/>
    <s v="2020/03/18"/>
    <m/>
    <x v="0"/>
    <n v="4536"/>
    <n v="10448.94"/>
    <n v="316.64"/>
    <n v="86.8"/>
    <n v="3.8"/>
    <n v="500"/>
  </r>
  <r>
    <x v="1"/>
    <x v="45"/>
    <s v="售后服务部"/>
    <s v="主任级以下"/>
    <s v="DF-3104"/>
    <s v="机械服务工程师"/>
    <s v="2020/04/01"/>
    <m/>
    <x v="0"/>
    <n v="3440"/>
    <n v="8867.4599999999991"/>
    <n v="316.64"/>
    <n v="86.8"/>
    <n v="3.8"/>
    <n v="500"/>
  </r>
  <r>
    <x v="1"/>
    <x v="46"/>
    <s v="研发部"/>
    <s v="主任级以下"/>
    <s v="DF-3109"/>
    <s v="初级机械工程师"/>
    <s v="2020/04/08"/>
    <m/>
    <x v="0"/>
    <n v="3326"/>
    <n v="7854.4"/>
    <n v="316.64"/>
    <n v="86.8"/>
    <n v="3.8"/>
    <n v="0"/>
  </r>
  <r>
    <x v="1"/>
    <x v="47"/>
    <s v="销售部"/>
    <s v="主任级以下"/>
    <s v="DF-3110"/>
    <s v="区域销售经理"/>
    <s v="2020/04/09"/>
    <m/>
    <x v="0"/>
    <n v="3500"/>
    <n v="9259.1200000000008"/>
    <n v="316.64"/>
    <n v="86.8"/>
    <n v="3.8"/>
    <n v="0"/>
  </r>
  <r>
    <x v="1"/>
    <x v="48"/>
    <s v="售后服务部"/>
    <s v="主任级以下"/>
    <s v="DF-3135"/>
    <s v="机械服务助理工程师"/>
    <s v="2020/07/01"/>
    <m/>
    <x v="0"/>
    <n v="2138"/>
    <n v="5087.63"/>
    <n v="316.64"/>
    <n v="86.8"/>
    <n v="3.8"/>
    <n v="0"/>
  </r>
  <r>
    <x v="1"/>
    <x v="49"/>
    <s v="售后服务部"/>
    <s v="主任级以下"/>
    <s v="DF-3136"/>
    <s v="电气服务助理工程师"/>
    <s v="2020/07/27"/>
    <m/>
    <x v="0"/>
    <n v="2000"/>
    <n v="5347.9"/>
    <n v="316.64"/>
    <n v="86.8"/>
    <n v="3.8"/>
    <n v="0"/>
  </r>
  <r>
    <x v="1"/>
    <x v="50"/>
    <s v="人力资源部"/>
    <s v="主任级以下"/>
    <s v="DF-3151"/>
    <s v="人力资源专员"/>
    <s v="2020/07/21"/>
    <m/>
    <x v="0"/>
    <n v="3303"/>
    <n v="7158.6"/>
    <n v="316.64"/>
    <n v="86.8"/>
    <n v="3.8"/>
    <n v="0"/>
  </r>
  <r>
    <x v="1"/>
    <x v="51"/>
    <s v="售后服务部"/>
    <s v="主任级以下"/>
    <s v="DF-3152"/>
    <s v="软件工程师"/>
    <s v="2020/07/21"/>
    <m/>
    <x v="0"/>
    <n v="4572"/>
    <n v="10607.32"/>
    <n v="316.64"/>
    <n v="86.8"/>
    <n v="3.8"/>
    <n v="0"/>
  </r>
  <r>
    <x v="1"/>
    <x v="52"/>
    <s v="人力资源部"/>
    <s v="经理级"/>
    <s v="DF-3170"/>
    <s v="人力资源经理"/>
    <s v="2020/08/24"/>
    <m/>
    <x v="0"/>
    <n v="5632"/>
    <n v="12562.5"/>
    <n v="316.64"/>
    <n v="86.8"/>
    <n v="3.8"/>
    <n v="95"/>
  </r>
  <r>
    <x v="1"/>
    <x v="53"/>
    <s v="生产部"/>
    <s v="主任级以下"/>
    <s v="DF-3168"/>
    <s v="质检员"/>
    <s v="2020/08/20"/>
    <s v="计时工人"/>
    <x v="0"/>
    <n v="2132"/>
    <n v="7708.76"/>
    <n v="316.64"/>
    <n v="86.8"/>
    <n v="3.8"/>
    <n v="0"/>
  </r>
  <r>
    <x v="1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1"/>
    <x v="55"/>
    <s v="研发部"/>
    <s v="主任级以下"/>
    <s v="DF-2889"/>
    <s v="机械工程师"/>
    <s v="2020/08/15"/>
    <m/>
    <x v="0"/>
    <n v="9208"/>
    <n v="23990.45"/>
    <n v="316.64"/>
    <n v="86.8"/>
    <n v="3.8"/>
    <n v="0"/>
  </r>
  <r>
    <x v="1"/>
    <x v="56"/>
    <s v="售后服务部"/>
    <s v="主任级以下"/>
    <s v="DF-3158"/>
    <s v="机械服务工程师"/>
    <s v="2020/08/03"/>
    <m/>
    <x v="0"/>
    <n v="2723"/>
    <n v="7024.32"/>
    <n v="316.64"/>
    <n v="86.8"/>
    <n v="3.8"/>
    <n v="0"/>
  </r>
  <r>
    <x v="1"/>
    <x v="57"/>
    <s v="研发部"/>
    <s v="主任级以下"/>
    <s v="DF-3155"/>
    <s v="资料管理员"/>
    <s v="2020/08/03"/>
    <m/>
    <x v="0"/>
    <n v="1900"/>
    <n v="4322.7"/>
    <n v="316.64"/>
    <n v="86.8"/>
    <n v="3.8"/>
    <n v="0"/>
  </r>
  <r>
    <x v="1"/>
    <x v="58"/>
    <s v="销售部"/>
    <s v="经理"/>
    <s v="DF-3184"/>
    <s v="销售支持经理"/>
    <d v="2010-11-22T00:00:00"/>
    <m/>
    <x v="0"/>
    <n v="4048"/>
    <n v="11012.73"/>
    <n v="316.64"/>
    <n v="86.8"/>
    <n v="3.8"/>
    <n v="1000"/>
  </r>
  <r>
    <x v="1"/>
    <x v="59"/>
    <s v="销售部"/>
    <s v="主任级以下"/>
    <s v="DF-3185"/>
    <s v="区域销售经理"/>
    <s v="2020/10/10"/>
    <m/>
    <x v="0"/>
    <n v="3500"/>
    <n v="9190"/>
    <n v="0"/>
    <n v="0"/>
    <n v="0"/>
    <n v="500"/>
  </r>
  <r>
    <x v="1"/>
    <x v="60"/>
    <s v="物控部"/>
    <s v="主任级以下"/>
    <s v="DF-3195"/>
    <s v="采购专员"/>
    <s v="2020/10/26"/>
    <m/>
    <x v="0"/>
    <n v="2200"/>
    <n v="6313.69"/>
    <n v="316.64"/>
    <n v="86.8"/>
    <n v="3.8"/>
    <n v="0"/>
  </r>
  <r>
    <x v="1"/>
    <x v="61"/>
    <s v="物控部"/>
    <s v="主任级以下"/>
    <s v="DF-3201"/>
    <s v="采购专员"/>
    <s v="2020/11/02"/>
    <m/>
    <x v="0"/>
    <n v="2400"/>
    <n v="6647.01"/>
    <n v="316.64"/>
    <n v="86.8"/>
    <n v="3.8"/>
    <n v="0"/>
  </r>
  <r>
    <x v="1"/>
    <x v="62"/>
    <s v="售后服务部"/>
    <s v="主任级以下"/>
    <s v="DF-3207"/>
    <s v="培训主管"/>
    <s v="2020/11/09"/>
    <m/>
    <x v="0"/>
    <n v="4748"/>
    <n v="9755.5"/>
    <n v="316.64"/>
    <n v="86.8"/>
    <n v="3.8"/>
    <n v="1266"/>
  </r>
  <r>
    <x v="1"/>
    <x v="63"/>
    <s v="销售部"/>
    <s v="主任级以下"/>
    <s v="DF-3208"/>
    <s v="高级物流专员"/>
    <s v="2020/11/09"/>
    <m/>
    <x v="0"/>
    <n v="2760"/>
    <n v="8599.0300000000007"/>
    <n v="316.64"/>
    <n v="86.8"/>
    <n v="3.8"/>
    <n v="0"/>
  </r>
  <r>
    <x v="1"/>
    <x v="64"/>
    <s v="售后服务部"/>
    <s v="主任级以下"/>
    <s v="DF-3213"/>
    <s v="电气服务工程师（上海）"/>
    <s v="2020/11/16"/>
    <m/>
    <x v="0"/>
    <n v="4208"/>
    <n v="7981.97"/>
    <n v="0"/>
    <n v="0"/>
    <n v="0"/>
    <n v="0"/>
  </r>
  <r>
    <x v="1"/>
    <x v="65"/>
    <s v="研发部"/>
    <s v="主任级以下"/>
    <s v="DF-3214"/>
    <s v="机械工程师"/>
    <s v="2020/11/16"/>
    <m/>
    <x v="0"/>
    <n v="4050"/>
    <n v="9735.36"/>
    <n v="316.64"/>
    <n v="86.8"/>
    <n v="3.8"/>
    <n v="0"/>
  </r>
  <r>
    <x v="1"/>
    <x v="66"/>
    <s v="物控部"/>
    <s v="主任级以下"/>
    <s v="DF-3215"/>
    <s v="采购专员"/>
    <s v="2020/11/16"/>
    <m/>
    <x v="0"/>
    <n v="2640"/>
    <n v="6729.15"/>
    <n v="316.64"/>
    <n v="86.8"/>
    <n v="3.8"/>
    <n v="330"/>
  </r>
  <r>
    <x v="1"/>
    <x v="67"/>
    <s v="生产部"/>
    <s v="主任级以下"/>
    <s v="DF-2619"/>
    <s v="生产调度专员"/>
    <s v="2017/12/01"/>
    <s v="计时工人"/>
    <x v="0"/>
    <n v="2422"/>
    <n v="6549.4"/>
    <n v="316.64"/>
    <n v="86.8"/>
    <n v="3.8"/>
    <n v="0"/>
  </r>
  <r>
    <x v="1"/>
    <x v="68"/>
    <s v="生产部"/>
    <s v="主任级以下"/>
    <s v="DF-3233"/>
    <s v="质检员"/>
    <s v="2020/12/29"/>
    <s v="计时工人"/>
    <x v="0"/>
    <n v="2320"/>
    <n v="8138.34"/>
    <n v="316.64"/>
    <n v="86.8"/>
    <n v="3.8"/>
    <n v="0"/>
  </r>
  <r>
    <x v="1"/>
    <x v="69"/>
    <s v="售后服务部"/>
    <s v="主任级以下"/>
    <s v="DF-3234"/>
    <s v="电气服务助理工程师"/>
    <d v="2020-08-03T00:00:00"/>
    <m/>
    <x v="0"/>
    <n v="2138"/>
    <n v="5641.59"/>
    <n v="316.64"/>
    <n v="86.8"/>
    <n v="3.8"/>
    <n v="0"/>
  </r>
  <r>
    <x v="1"/>
    <x v="70"/>
    <s v="研发部"/>
    <s v="主任级以下"/>
    <s v="DF-3230"/>
    <s v="机械助理工程师"/>
    <s v="2020/12/23"/>
    <m/>
    <x v="0"/>
    <n v="2723"/>
    <n v="6655.2"/>
    <n v="316.64"/>
    <n v="86.8"/>
    <n v="3.8"/>
    <n v="0"/>
  </r>
  <r>
    <x v="1"/>
    <x v="71"/>
    <s v="人力资源部"/>
    <s v="主任级以下"/>
    <s v="DF-3224"/>
    <s v="ABAP工程师"/>
    <s v="2020/12/10"/>
    <m/>
    <x v="0"/>
    <n v="4640"/>
    <n v="11536.4"/>
    <n v="316.64"/>
    <n v="86.8"/>
    <n v="3.8"/>
    <n v="500"/>
  </r>
  <r>
    <x v="1"/>
    <x v="72"/>
    <s v="售后服务部"/>
    <s v="主任级以下"/>
    <s v="DF-3223"/>
    <s v="电气服务工程师（成都）"/>
    <s v="2020/12/10"/>
    <m/>
    <x v="0"/>
    <n v="3668"/>
    <n v="6884.72"/>
    <n v="0"/>
    <n v="0"/>
    <n v="0"/>
    <n v="0"/>
  </r>
  <r>
    <x v="1"/>
    <x v="73"/>
    <s v="售后服务部"/>
    <s v="主任级以下"/>
    <s v="DF-3239"/>
    <s v="机械服务助理工程师"/>
    <s v="2021/01/04"/>
    <m/>
    <x v="0"/>
    <n v="1913"/>
    <n v="4655.2"/>
    <n v="316.64"/>
    <n v="86.8"/>
    <n v="3.8"/>
    <n v="0"/>
  </r>
  <r>
    <x v="1"/>
    <x v="74"/>
    <s v="售后服务部"/>
    <s v="主任级以下"/>
    <s v="DF-3237"/>
    <s v="电气服务工程师（上海）"/>
    <s v="2021/01/04"/>
    <m/>
    <x v="0"/>
    <n v="4748"/>
    <n v="11150.24"/>
    <n v="0"/>
    <n v="0"/>
    <n v="0"/>
    <n v="600"/>
  </r>
  <r>
    <x v="1"/>
    <x v="75"/>
    <s v="物控部"/>
    <s v="主任级以下"/>
    <s v="DF-3236"/>
    <s v="战略采购"/>
    <s v="2021/01/04"/>
    <m/>
    <x v="0"/>
    <n v="3212"/>
    <n v="8407.27"/>
    <n v="316.64"/>
    <n v="86.8"/>
    <n v="3.8"/>
    <n v="0"/>
  </r>
  <r>
    <x v="1"/>
    <x v="76"/>
    <s v="人力资源部"/>
    <s v="主任级以下"/>
    <s v="DF-3256"/>
    <s v="商务司机"/>
    <s v="2021/02/03"/>
    <m/>
    <x v="0"/>
    <n v="1900"/>
    <n v="5277.88"/>
    <n v="316.64"/>
    <n v="86.8"/>
    <n v="3.8"/>
    <n v="0"/>
  </r>
  <r>
    <x v="1"/>
    <x v="77"/>
    <s v="生产部"/>
    <s v="主任级以下"/>
    <s v="DF-3298"/>
    <s v="质检员"/>
    <s v="2021/03/26"/>
    <s v="计时工人"/>
    <x v="0"/>
    <n v="2120"/>
    <n v="7022.55"/>
    <n v="316.64"/>
    <n v="86.8"/>
    <n v="3.8"/>
    <n v="0"/>
  </r>
  <r>
    <x v="1"/>
    <x v="78"/>
    <s v="人力资源部"/>
    <s v="主任级以下"/>
    <s v="DF-3268"/>
    <s v="行政专员"/>
    <s v="2021/03/01"/>
    <m/>
    <x v="0"/>
    <n v="1940"/>
    <n v="5501.5"/>
    <n v="316.64"/>
    <n v="86.8"/>
    <n v="3.8"/>
    <n v="250"/>
  </r>
  <r>
    <x v="1"/>
    <x v="79"/>
    <s v="售后服务部"/>
    <s v="主任级"/>
    <s v="DF-3269"/>
    <s v="服务调度主管"/>
    <s v="2021/03/01"/>
    <m/>
    <x v="0"/>
    <n v="3210"/>
    <n v="8577"/>
    <n v="316.64"/>
    <n v="86.8"/>
    <n v="3.8"/>
    <n v="0"/>
  </r>
  <r>
    <x v="1"/>
    <x v="80"/>
    <s v="生产部"/>
    <s v="主任级以下"/>
    <s v="DF-3270"/>
    <s v="质检员"/>
    <s v="2021/03/01"/>
    <s v="计时工人"/>
    <x v="0"/>
    <n v="2120"/>
    <n v="5525.99"/>
    <n v="316.64"/>
    <n v="86.8"/>
    <n v="3.8"/>
    <n v="0"/>
  </r>
  <r>
    <x v="1"/>
    <x v="81"/>
    <s v="财务部"/>
    <s v="经理级"/>
    <s v="DF-3322"/>
    <s v="财务经理"/>
    <s v="2021/04/19"/>
    <m/>
    <x v="0"/>
    <n v="7600"/>
    <n v="15879"/>
    <n v="316.64"/>
    <n v="86.8"/>
    <n v="3.8"/>
    <n v="500"/>
  </r>
  <r>
    <x v="1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1"/>
    <x v="83"/>
    <s v="物控部"/>
    <s v="主任级以下"/>
    <s v="DF-3307"/>
    <s v="采购文员"/>
    <s v="2021/04/06"/>
    <m/>
    <x v="0"/>
    <n v="1980"/>
    <n v="5421.3"/>
    <n v="316.64"/>
    <n v="86.8"/>
    <n v="3.8"/>
    <n v="0"/>
  </r>
  <r>
    <x v="1"/>
    <x v="84"/>
    <s v="物控部"/>
    <s v="主任级以下"/>
    <s v="DF-3356"/>
    <s v="战略采购"/>
    <s v="2021/05/28"/>
    <m/>
    <x v="0"/>
    <n v="3800"/>
    <n v="10246.549999999999"/>
    <n v="316.64"/>
    <n v="86.8"/>
    <n v="3.8"/>
    <n v="0"/>
  </r>
  <r>
    <x v="1"/>
    <x v="85"/>
    <s v="售后服务部"/>
    <s v="主任级以下"/>
    <s v="DF-3338"/>
    <s v="机械服务工程师（成都）"/>
    <s v="2021/05/10"/>
    <m/>
    <x v="0"/>
    <n v="3128"/>
    <n v="6303.97"/>
    <n v="0"/>
    <n v="0"/>
    <n v="0"/>
    <n v="0"/>
  </r>
  <r>
    <x v="1"/>
    <x v="86"/>
    <s v="销售部"/>
    <s v="主任级以下"/>
    <s v="DF-3340"/>
    <s v="市场专员"/>
    <s v="2021/05/10"/>
    <m/>
    <x v="0"/>
    <n v="2760"/>
    <n v="8732.6"/>
    <n v="316.64"/>
    <n v="86.8"/>
    <n v="3.8"/>
    <n v="0"/>
  </r>
  <r>
    <x v="1"/>
    <x v="87"/>
    <s v="生产部"/>
    <s v="主任级以下"/>
    <s v="DF-3336"/>
    <s v="生产文员"/>
    <s v="2021/05/07"/>
    <m/>
    <x v="0"/>
    <n v="1900"/>
    <n v="4058.6"/>
    <n v="316.64"/>
    <n v="86.8"/>
    <n v="3.8"/>
    <n v="0"/>
  </r>
  <r>
    <x v="1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1"/>
    <x v="89"/>
    <s v="人力资源部"/>
    <s v="主任级以下"/>
    <s v="DF-3362"/>
    <s v="人力资源专员"/>
    <s v="2021/06/03"/>
    <m/>
    <x v="0"/>
    <n v="2888"/>
    <n v="6963.39"/>
    <n v="316.64"/>
    <n v="86.8"/>
    <n v="3.8"/>
    <n v="0"/>
  </r>
  <r>
    <x v="1"/>
    <x v="90"/>
    <s v="售后服务部"/>
    <s v="主任级以下"/>
    <s v="DF-3369"/>
    <s v="机械服务工程师"/>
    <s v="2021/06/08"/>
    <m/>
    <x v="0"/>
    <n v="4344"/>
    <n v="7270.24"/>
    <n v="0"/>
    <n v="0"/>
    <n v="0"/>
    <n v="0"/>
  </r>
  <r>
    <x v="1"/>
    <x v="91"/>
    <s v="售后服务部"/>
    <s v="主任级以下"/>
    <s v="DF-3360"/>
    <s v="现场装配技师"/>
    <s v="2021/06/03"/>
    <m/>
    <x v="0"/>
    <n v="2332"/>
    <n v="6456.21"/>
    <n v="316.64"/>
    <n v="86.8"/>
    <n v="3.8"/>
    <n v="0"/>
  </r>
  <r>
    <x v="1"/>
    <x v="92"/>
    <s v="物控部"/>
    <s v="主任级以下"/>
    <s v="DF-3388"/>
    <s v="采购专员"/>
    <s v="2021/06/25"/>
    <m/>
    <x v="0"/>
    <n v="2511"/>
    <n v="7058.78"/>
    <n v="316.64"/>
    <n v="86.8"/>
    <n v="3.8"/>
    <n v="0"/>
  </r>
  <r>
    <x v="1"/>
    <x v="93"/>
    <s v="研发部"/>
    <s v="主任级以下"/>
    <s v="DF-3367"/>
    <s v="机械工程师"/>
    <s v="2021/06/07"/>
    <m/>
    <x v="0"/>
    <n v="3471"/>
    <n v="8273.4"/>
    <n v="316.64"/>
    <n v="86.8"/>
    <n v="3.8"/>
    <n v="0"/>
  </r>
  <r>
    <x v="1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1"/>
    <x v="95"/>
    <s v="核价管理部"/>
    <s v="主任级以下"/>
    <s v="DF-3401"/>
    <s v="核价专员"/>
    <s v="2021/07/06"/>
    <m/>
    <x v="0"/>
    <n v="2642"/>
    <n v="7461.39"/>
    <n v="316.64"/>
    <n v="86.8"/>
    <n v="3.8"/>
    <n v="0"/>
  </r>
  <r>
    <x v="1"/>
    <x v="96"/>
    <s v="生产部"/>
    <s v="主任级以下"/>
    <s v="DF-3399"/>
    <s v="质检员"/>
    <s v="2021/07/02"/>
    <s v="计时工人"/>
    <x v="0"/>
    <n v="2120"/>
    <n v="7284.11"/>
    <n v="316.64"/>
    <n v="86.8"/>
    <n v="3.8"/>
    <n v="0"/>
  </r>
  <r>
    <x v="1"/>
    <x v="97"/>
    <s v="核价管理部"/>
    <s v="主任级以下"/>
    <s v="DF-3478"/>
    <s v="核价工程师"/>
    <s v="2021/08/23"/>
    <m/>
    <x v="0"/>
    <n v="4800"/>
    <n v="12432.17"/>
    <n v="316.64"/>
    <n v="86.8"/>
    <n v="3.8"/>
    <n v="0"/>
  </r>
  <r>
    <x v="1"/>
    <x v="98"/>
    <s v="售后服务部"/>
    <s v="主任级以下"/>
    <s v="DF-3479"/>
    <s v="软件工程师储备生"/>
    <s v="2021/08/23"/>
    <m/>
    <x v="0"/>
    <n v="1900"/>
    <n v="5247.8"/>
    <n v="316.64"/>
    <n v="86.8"/>
    <n v="3.8"/>
    <n v="0"/>
  </r>
  <r>
    <x v="1"/>
    <x v="99"/>
    <s v="研发部"/>
    <s v="主任级以下"/>
    <s v="DF-3472"/>
    <s v="电气工程师"/>
    <s v="2021/08/17"/>
    <m/>
    <x v="0"/>
    <n v="4738"/>
    <n v="10756.7"/>
    <n v="316.64"/>
    <n v="86.8"/>
    <n v="3.8"/>
    <n v="0"/>
  </r>
  <r>
    <x v="1"/>
    <x v="100"/>
    <s v="销售部"/>
    <s v="主任级以下"/>
    <s v="DF-3471"/>
    <s v="进口专员"/>
    <s v="2021/08/16"/>
    <m/>
    <x v="0"/>
    <n v="2532"/>
    <n v="6147.54"/>
    <n v="316.64"/>
    <n v="86.8"/>
    <n v="3.8"/>
    <n v="0"/>
  </r>
  <r>
    <x v="1"/>
    <x v="101"/>
    <s v="生产部"/>
    <s v="主任级以下"/>
    <s v="DF-3469"/>
    <s v="质检员"/>
    <s v="2021/08/12"/>
    <s v="计时工人"/>
    <x v="0"/>
    <n v="2120"/>
    <n v="7094.79"/>
    <n v="316.64"/>
    <n v="86.8"/>
    <n v="3.8"/>
    <n v="0"/>
  </r>
  <r>
    <x v="1"/>
    <x v="102"/>
    <s v="生产部"/>
    <s v="主任级以下"/>
    <s v="DF-3466"/>
    <s v="质检员"/>
    <s v="2021/08/11"/>
    <s v="计时工人"/>
    <x v="0"/>
    <n v="2120"/>
    <n v="6543.62"/>
    <n v="316.64"/>
    <n v="86.8"/>
    <n v="3.8"/>
    <n v="0"/>
  </r>
  <r>
    <x v="1"/>
    <x v="103"/>
    <s v="研发部"/>
    <s v="主任级以下"/>
    <s v="DF-3495"/>
    <s v="电气工程师"/>
    <s v="2021/09/07"/>
    <m/>
    <x v="0"/>
    <n v="3730"/>
    <n v="8589.7999999999993"/>
    <n v="316.64"/>
    <n v="86.8"/>
    <n v="3.8"/>
    <n v="95"/>
  </r>
  <r>
    <x v="1"/>
    <x v="104"/>
    <s v="研发部"/>
    <s v="主任级以下"/>
    <s v="DF-3496"/>
    <s v="机械工程师"/>
    <s v="2021/09/09"/>
    <m/>
    <x v="0"/>
    <n v="3326"/>
    <n v="7839.4"/>
    <n v="316.64"/>
    <n v="86.8"/>
    <n v="3.8"/>
    <n v="0"/>
  </r>
  <r>
    <x v="1"/>
    <x v="105"/>
    <s v="研发部"/>
    <s v="主任级以下"/>
    <s v="DF-3500"/>
    <s v="电气工程师"/>
    <s v="2021/09/13"/>
    <m/>
    <x v="0"/>
    <n v="4738"/>
    <n v="11002.7"/>
    <n v="316.64"/>
    <n v="86.8"/>
    <n v="3.8"/>
    <n v="0"/>
  </r>
  <r>
    <x v="1"/>
    <x v="106"/>
    <s v="研发部"/>
    <s v="主任级以下"/>
    <s v="DF-3501"/>
    <s v="机械工程师"/>
    <s v="2021/09/13"/>
    <m/>
    <x v="0"/>
    <n v="3730"/>
    <n v="8691.1"/>
    <n v="316.64"/>
    <n v="86.8"/>
    <n v="3.8"/>
    <n v="100"/>
  </r>
  <r>
    <x v="1"/>
    <x v="107"/>
    <s v="物控部"/>
    <s v="主任级以下"/>
    <s v="DF-2615"/>
    <s v="计划主管"/>
    <s v="2021/10/13"/>
    <m/>
    <x v="0"/>
    <n v="3181"/>
    <n v="7217"/>
    <n v="316.64"/>
    <n v="86.8"/>
    <n v="3.8"/>
    <n v="0"/>
  </r>
  <r>
    <x v="1"/>
    <x v="108"/>
    <s v="研发部"/>
    <s v="主任级以下"/>
    <s v="DF-3564"/>
    <s v="PLM专员"/>
    <s v="2021/11/22"/>
    <m/>
    <x v="0"/>
    <n v="2311"/>
    <n v="6300.9"/>
    <n v="316.64"/>
    <n v="86.8"/>
    <n v="3.8"/>
    <n v="0"/>
  </r>
  <r>
    <x v="1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1"/>
    <x v="110"/>
    <s v="销售部"/>
    <s v="主任级以下"/>
    <s v="DF-3574"/>
    <s v="销售经理"/>
    <s v="2021/12/22"/>
    <m/>
    <x v="0"/>
    <n v="3850"/>
    <n v="11155"/>
    <n v="316.64"/>
    <n v="86.8"/>
    <n v="3.8"/>
    <n v="0"/>
  </r>
  <r>
    <x v="1"/>
    <x v="111"/>
    <s v="生产部"/>
    <s v="主任级以下"/>
    <s v="DF-3569"/>
    <s v="售后仓管"/>
    <s v="2021/12/01"/>
    <m/>
    <x v="0"/>
    <n v="1900"/>
    <n v="5289.6"/>
    <n v="316.64"/>
    <n v="86.8"/>
    <n v="3.8"/>
    <n v="0"/>
  </r>
  <r>
    <x v="1"/>
    <x v="112"/>
    <s v="销售部"/>
    <s v="主任级以下"/>
    <s v="DF-3587"/>
    <s v="区域销售经理"/>
    <s v="2022/03/30"/>
    <m/>
    <x v="0"/>
    <n v="3850"/>
    <n v="8694"/>
    <n v="0"/>
    <n v="0"/>
    <n v="0"/>
    <n v="0"/>
  </r>
  <r>
    <x v="1"/>
    <x v="113"/>
    <s v="生产部"/>
    <s v="主任级以下"/>
    <s v="DF-2438"/>
    <s v="仓库主管"/>
    <s v="2017/06/16"/>
    <m/>
    <x v="0"/>
    <n v="2970"/>
    <n v="8034"/>
    <n v="316.64"/>
    <n v="86.8"/>
    <n v="3.8"/>
    <n v="300"/>
  </r>
  <r>
    <x v="1"/>
    <x v="114"/>
    <s v="销售部"/>
    <s v="总监级"/>
    <s v="DF-3591"/>
    <s v="区域销售总监"/>
    <s v="2022/04/24"/>
    <m/>
    <x v="0"/>
    <n v="5500"/>
    <n v="15850"/>
    <n v="316.64"/>
    <n v="86.8"/>
    <n v="3.8"/>
    <n v="0"/>
  </r>
  <r>
    <x v="1"/>
    <x v="115"/>
    <s v="财务部"/>
    <s v="主任级以下"/>
    <s v="DF-3589"/>
    <s v="会计高级专员"/>
    <s v="2022/04/06"/>
    <m/>
    <x v="0"/>
    <n v="3214"/>
    <n v="7820"/>
    <n v="316.64"/>
    <n v="86.8"/>
    <n v="3.8"/>
    <n v="700"/>
  </r>
  <r>
    <x v="1"/>
    <x v="116"/>
    <s v="研发部"/>
    <s v="主任级以下"/>
    <s v="DF-3589"/>
    <s v="软件助理工程师"/>
    <s v="2022/05/17"/>
    <m/>
    <x v="0"/>
    <n v="2520"/>
    <n v="5755.5"/>
    <n v="316.64"/>
    <n v="86.8"/>
    <n v="3.8"/>
    <n v="0"/>
  </r>
  <r>
    <x v="1"/>
    <x v="117"/>
    <s v="销售部"/>
    <s v="主任级以下"/>
    <s v="DF-3620"/>
    <s v="区域销售经理"/>
    <s v="2022/06/02"/>
    <m/>
    <x v="0"/>
    <n v="3850"/>
    <n v="8540"/>
    <n v="316.64"/>
    <n v="86.8"/>
    <n v="3.8"/>
    <n v="0"/>
  </r>
  <r>
    <x v="1"/>
    <x v="118"/>
    <s v="销售部"/>
    <s v="主任级以下"/>
    <s v="DF-3619"/>
    <s v="区域销售经理"/>
    <s v="2022/06/02"/>
    <m/>
    <x v="0"/>
    <n v="3850"/>
    <n v="9080"/>
    <n v="316.64"/>
    <n v="86.8"/>
    <n v="3.8"/>
    <n v="0"/>
  </r>
  <r>
    <x v="1"/>
    <x v="119"/>
    <s v="生产部"/>
    <s v="主任级以下"/>
    <s v="DF-3635"/>
    <s v="质检员"/>
    <d v="2022-08-09T00:00:00"/>
    <s v="计时工人"/>
    <x v="0"/>
    <n v="2120"/>
    <n v="6861.37"/>
    <n v="316.64"/>
    <n v="86.8"/>
    <n v="3.8"/>
    <n v="0"/>
  </r>
  <r>
    <x v="1"/>
    <x v="120"/>
    <s v="物控部"/>
    <s v="主任级以下"/>
    <s v="DF-3631"/>
    <s v="战略采购"/>
    <s v="2022/08/04"/>
    <m/>
    <x v="0"/>
    <n v="3357"/>
    <n v="8644.69"/>
    <n v="316.64"/>
    <n v="86.8"/>
    <n v="3.8"/>
    <n v="0"/>
  </r>
  <r>
    <x v="1"/>
    <x v="121"/>
    <s v="生产部"/>
    <s v="经理级"/>
    <s v="DF-3661"/>
    <s v="品质经理"/>
    <s v="2022/09/22"/>
    <m/>
    <x v="0"/>
    <n v="5600"/>
    <n v="14148"/>
    <n v="316.64"/>
    <n v="86.8"/>
    <n v="3.8"/>
    <n v="0"/>
  </r>
  <r>
    <x v="1"/>
    <x v="122"/>
    <s v="研发部"/>
    <s v="主任级以下"/>
    <s v="DF-3655"/>
    <s v="机械助理工程师"/>
    <s v="2022/09/19"/>
    <m/>
    <x v="0"/>
    <n v="2671"/>
    <n v="5399.25"/>
    <n v="316.64"/>
    <n v="86.8"/>
    <n v="3.8"/>
    <n v="0"/>
  </r>
  <r>
    <x v="1"/>
    <x v="123"/>
    <s v="售后服务部"/>
    <s v="主任级以下"/>
    <s v="DF-3647"/>
    <s v="商务专员"/>
    <s v="2022/09/01"/>
    <m/>
    <x v="0"/>
    <n v="4068"/>
    <n v="8376.1"/>
    <n v="0"/>
    <n v="0"/>
    <n v="0"/>
    <n v="0"/>
  </r>
  <r>
    <x v="1"/>
    <x v="124"/>
    <s v="售后服务部"/>
    <s v="经理级"/>
    <s v="DF-3646"/>
    <s v="项目经理"/>
    <s v="2022/09/01"/>
    <m/>
    <x v="0"/>
    <n v="5000"/>
    <n v="13095.4"/>
    <n v="316.64"/>
    <n v="86.8"/>
    <n v="3.8"/>
    <n v="0"/>
  </r>
  <r>
    <x v="1"/>
    <x v="125"/>
    <s v="售后服务部"/>
    <s v="主任级以下"/>
    <s v="DF-3674"/>
    <s v="项目专员"/>
    <s v="2022/10/20"/>
    <m/>
    <x v="0"/>
    <n v="2090"/>
    <n v="5271.3"/>
    <n v="316.64"/>
    <n v="86.8"/>
    <n v="3.8"/>
    <n v="0"/>
  </r>
  <r>
    <x v="1"/>
    <x v="126"/>
    <s v="销售部"/>
    <s v="主任级以下"/>
    <s v="DF-3673"/>
    <s v="区域销售经理"/>
    <s v="2022/10/20"/>
    <m/>
    <x v="0"/>
    <n v="3850"/>
    <n v="5944"/>
    <n v="0"/>
    <n v="0"/>
    <n v="0"/>
    <n v="0"/>
  </r>
  <r>
    <x v="1"/>
    <x v="127"/>
    <s v="研发部"/>
    <s v="主任级以下"/>
    <s v="DF-3685"/>
    <s v="软件工程师储备生"/>
    <d v="2022-11-21T00:00:00"/>
    <m/>
    <x v="0"/>
    <n v="1900"/>
    <n v="3082.3"/>
    <n v="0"/>
    <n v="0"/>
    <n v="0"/>
    <n v="0"/>
  </r>
  <r>
    <x v="1"/>
    <x v="128"/>
    <s v="销售部"/>
    <s v="主任级以下"/>
    <s v="DF-3682"/>
    <s v="区域销售经理（南亚）"/>
    <s v="2022/11/14"/>
    <m/>
    <x v="0"/>
    <n v="5500"/>
    <n v="13585"/>
    <n v="316.64"/>
    <n v="86.8"/>
    <n v="3.8"/>
    <n v="0"/>
  </r>
  <r>
    <x v="1"/>
    <x v="129"/>
    <s v="销售部"/>
    <s v="主任级以下"/>
    <s v="DF-3683"/>
    <s v="海外销售跟单"/>
    <d v="2022-11-14T00:00:00"/>
    <m/>
    <x v="0"/>
    <n v="3050"/>
    <n v="6608.5"/>
    <n v="316.64"/>
    <n v="86.8"/>
    <n v="3.8"/>
    <n v="0"/>
  </r>
  <r>
    <x v="1"/>
    <x v="130"/>
    <s v="生产部"/>
    <s v="主任级以下"/>
    <s v="DF-3680"/>
    <s v="普工"/>
    <s v="2022/11/02"/>
    <m/>
    <x v="0"/>
    <n v="1900"/>
    <n v="4678.3100000000004"/>
    <n v="316.64"/>
    <n v="86.8"/>
    <n v="3.8"/>
    <n v="0"/>
  </r>
  <r>
    <x v="1"/>
    <x v="131"/>
    <s v="销售部"/>
    <s v="主任级以下"/>
    <s v="DF-3690"/>
    <s v="区域销售经理（非洲）"/>
    <d v="2022-12-14T00:00:00"/>
    <m/>
    <x v="0"/>
    <n v="3850"/>
    <n v="8575"/>
    <n v="316.64"/>
    <n v="86.8"/>
    <n v="3.8"/>
    <n v="0"/>
  </r>
  <r>
    <x v="1"/>
    <x v="132"/>
    <s v="生产部"/>
    <s v="主任级以下"/>
    <s v="DF-3691"/>
    <s v="质量主管"/>
    <s v="2022/12/14"/>
    <m/>
    <x v="0"/>
    <n v="4160"/>
    <n v="10450"/>
    <n v="316.64"/>
    <n v="86.8"/>
    <n v="3.8"/>
    <n v="0"/>
  </r>
  <r>
    <x v="1"/>
    <x v="133"/>
    <s v="物控部"/>
    <s v="主任级以下"/>
    <s v="DF-3689"/>
    <s v="计划助理"/>
    <d v="2022-12-13T00:00:00"/>
    <m/>
    <x v="0"/>
    <n v="1900"/>
    <n v="3178.1"/>
    <n v="316.64"/>
    <n v="86.8"/>
    <n v="3.8"/>
    <n v="0"/>
  </r>
  <r>
    <x v="1"/>
    <x v="134"/>
    <s v="售后服务部"/>
    <s v="主任级以下"/>
    <s v="DF-3687"/>
    <s v="电气服务工程师"/>
    <s v="2022/12/05"/>
    <m/>
    <x v="0"/>
    <n v="2500"/>
    <n v="4785.16"/>
    <n v="316.64"/>
    <n v="86.8"/>
    <n v="3.8"/>
    <n v="0"/>
  </r>
  <r>
    <x v="1"/>
    <x v="135"/>
    <s v="人力资源部"/>
    <s v="主任级以下"/>
    <s v="DF-3696"/>
    <s v="外事翻译专员"/>
    <s v="2023/01/31"/>
    <m/>
    <x v="0"/>
    <n v="4018"/>
    <n v="7774.4"/>
    <n v="316.64"/>
    <n v="86.8"/>
    <n v="3.8"/>
    <n v="0"/>
  </r>
  <r>
    <x v="1"/>
    <x v="136"/>
    <s v="售后服务部"/>
    <s v="经理级"/>
    <s v="DF-3693"/>
    <s v="项目经理"/>
    <s v="2023/01/03"/>
    <m/>
    <x v="0"/>
    <n v="5680"/>
    <n v="14994.8"/>
    <n v="316.64"/>
    <n v="86.8"/>
    <n v="3.8"/>
    <n v="0"/>
  </r>
  <r>
    <x v="1"/>
    <x v="137"/>
    <s v="售后服务部"/>
    <s v="经理级"/>
    <s v="DF-3694"/>
    <s v="项目经理"/>
    <s v="2023/01/03"/>
    <m/>
    <x v="0"/>
    <n v="6640"/>
    <n v="17525.5"/>
    <n v="316.64"/>
    <n v="86.8"/>
    <n v="3.8"/>
    <n v="0"/>
  </r>
  <r>
    <x v="1"/>
    <x v="218"/>
    <s v="售后服务部"/>
    <s v="主任级以下"/>
    <s v="DF-3714"/>
    <s v="电气服务工程师储备生"/>
    <s v="2023/02/27"/>
    <m/>
    <x v="3"/>
    <n v="1900"/>
    <n v="436.8"/>
    <n v="0"/>
    <n v="0"/>
    <n v="0"/>
    <n v="0"/>
  </r>
  <r>
    <x v="1"/>
    <x v="219"/>
    <s v="物控部"/>
    <s v="主任级以下"/>
    <s v="DF-3702"/>
    <s v="采购专员"/>
    <s v="2023/02/13"/>
    <m/>
    <x v="3"/>
    <n v="2750"/>
    <n v="3638.84"/>
    <n v="0"/>
    <n v="0"/>
    <n v="0"/>
    <n v="0"/>
  </r>
  <r>
    <x v="1"/>
    <x v="220"/>
    <s v="生产部"/>
    <s v="主任级以下"/>
    <s v="DF-3700"/>
    <s v="装配电工储备生"/>
    <s v="2023/02/09"/>
    <m/>
    <x v="3"/>
    <n v="1900"/>
    <n v="2898.83"/>
    <n v="316.64"/>
    <n v="86.8"/>
    <n v="3.8"/>
    <n v="0"/>
  </r>
  <r>
    <x v="1"/>
    <x v="221"/>
    <s v="生产部"/>
    <s v="主任级以下"/>
    <s v="DF-3697"/>
    <s v="装配电工储备生"/>
    <s v="2023/02/09"/>
    <m/>
    <x v="3"/>
    <n v="1900"/>
    <n v="1324.96"/>
    <n v="0"/>
    <n v="0"/>
    <n v="0"/>
    <n v="0"/>
  </r>
  <r>
    <x v="1"/>
    <x v="222"/>
    <s v="研发部"/>
    <s v="主任级以下"/>
    <m/>
    <s v="机械工程师"/>
    <m/>
    <m/>
    <x v="0"/>
    <n v="0"/>
    <n v="9270"/>
    <n v="0"/>
    <n v="0"/>
    <n v="0"/>
    <n v="0"/>
  </r>
  <r>
    <x v="1"/>
    <x v="138"/>
    <s v="售后服务部"/>
    <s v="主任级以下"/>
    <s v="DF-2695"/>
    <s v="现场装配技师"/>
    <s v="2018/03/15"/>
    <s v="计件+计时"/>
    <x v="0"/>
    <n v="2363"/>
    <n v="6267.58"/>
    <n v="316.64"/>
    <n v="86.8"/>
    <n v="3.8"/>
    <n v="0"/>
  </r>
  <r>
    <x v="1"/>
    <x v="139"/>
    <s v="售后服务部"/>
    <s v="主任级以下"/>
    <s v="DF-2755"/>
    <s v="现场装配技师"/>
    <s v="2018/05/02"/>
    <s v="计件+计时"/>
    <x v="0"/>
    <n v="2363"/>
    <n v="6256.22"/>
    <n v="316.64"/>
    <n v="86.8"/>
    <n v="3.8"/>
    <n v="0"/>
  </r>
  <r>
    <x v="1"/>
    <x v="140"/>
    <s v="售后服务部"/>
    <s v="主任级以下"/>
    <s v="DF-3139"/>
    <s v="现场装配技师"/>
    <s v="2020/07/01"/>
    <s v="计件+计时"/>
    <x v="0"/>
    <n v="2363"/>
    <n v="5956.8"/>
    <n v="316.64"/>
    <n v="86.8"/>
    <n v="3.8"/>
    <n v="0"/>
  </r>
  <r>
    <x v="1"/>
    <x v="141"/>
    <s v="售后服务部"/>
    <s v="主任级以下"/>
    <s v="DF-2975"/>
    <s v="现场装配技师"/>
    <s v="2019/07/15"/>
    <s v="计件+计时"/>
    <x v="0"/>
    <n v="2363"/>
    <n v="6456.93"/>
    <n v="316.64"/>
    <n v="86.8"/>
    <n v="3.8"/>
    <n v="0"/>
  </r>
  <r>
    <x v="1"/>
    <x v="142"/>
    <s v="生产部"/>
    <s v="主任级以下"/>
    <s v="DF-2614"/>
    <s v="仓管员"/>
    <s v="2017/11/27"/>
    <s v="计件工人"/>
    <x v="0"/>
    <n v="1900"/>
    <n v="5682.38"/>
    <n v="316.64"/>
    <n v="86.8"/>
    <n v="3.8"/>
    <n v="0"/>
  </r>
  <r>
    <x v="1"/>
    <x v="143"/>
    <s v="生产部"/>
    <s v="主任级以下"/>
    <s v="DF-0354"/>
    <s v="装配电工班长"/>
    <s v="2006/10/21"/>
    <s v="计件工人"/>
    <x v="0"/>
    <n v="1900"/>
    <n v="9015.0400000000009"/>
    <n v="316.64"/>
    <n v="86.8"/>
    <n v="3.8"/>
    <n v="0"/>
  </r>
  <r>
    <x v="1"/>
    <x v="144"/>
    <s v="生产部"/>
    <s v="主任级以下"/>
    <s v="DF-2363"/>
    <s v="装配钳工班长"/>
    <s v="2017/02/27"/>
    <s v="计件工人"/>
    <x v="0"/>
    <n v="1900"/>
    <n v="10436.6"/>
    <n v="316.64"/>
    <n v="86.8"/>
    <n v="3.8"/>
    <n v="0"/>
  </r>
  <r>
    <x v="1"/>
    <x v="145"/>
    <s v="生产部"/>
    <s v="主任级以下"/>
    <s v="DF-2451"/>
    <s v="装配电工班长"/>
    <s v="2017/06/26"/>
    <s v="计件工人"/>
    <x v="0"/>
    <n v="1900"/>
    <n v="9103.64"/>
    <n v="316.64"/>
    <n v="86.8"/>
    <n v="3.8"/>
    <n v="0"/>
  </r>
  <r>
    <x v="1"/>
    <x v="146"/>
    <s v="生产部"/>
    <s v="主任级以下"/>
    <s v="DF-2611"/>
    <s v="装配钳工"/>
    <s v="2017/11/22"/>
    <s v="计件工人"/>
    <x v="0"/>
    <n v="1900"/>
    <n v="7973.02"/>
    <n v="316.64"/>
    <n v="86.8"/>
    <n v="3.8"/>
    <n v="0"/>
  </r>
  <r>
    <x v="1"/>
    <x v="147"/>
    <s v="生产部"/>
    <s v="主任级以下"/>
    <s v="DF-2736"/>
    <s v="装配钳工"/>
    <s v="2018/04/21"/>
    <s v="计件工人"/>
    <x v="0"/>
    <n v="1900"/>
    <n v="6880.32"/>
    <n v="316.64"/>
    <n v="86.8"/>
    <n v="3.8"/>
    <n v="0"/>
  </r>
  <r>
    <x v="1"/>
    <x v="148"/>
    <s v="生产部"/>
    <s v="主任级以下"/>
    <s v="DF-2673"/>
    <s v="装配电工"/>
    <s v="2018/03/05"/>
    <s v="计件工人"/>
    <x v="0"/>
    <n v="1900"/>
    <n v="7531.8"/>
    <n v="316.64"/>
    <n v="86.8"/>
    <n v="3.8"/>
    <n v="0"/>
  </r>
  <r>
    <x v="1"/>
    <x v="149"/>
    <s v="生产部"/>
    <s v="主任级以下"/>
    <s v="DF-2756"/>
    <s v="装配钳工"/>
    <s v="2018/05/02"/>
    <s v="计件工人"/>
    <x v="0"/>
    <n v="1900"/>
    <n v="7446.13"/>
    <n v="316.64"/>
    <n v="86.8"/>
    <n v="3.8"/>
    <n v="0"/>
  </r>
  <r>
    <x v="1"/>
    <x v="150"/>
    <s v="生产部"/>
    <s v="主任级以下"/>
    <s v="DF-2786"/>
    <s v="装配钳工班长"/>
    <s v="2018/06/12"/>
    <s v="计件工人"/>
    <x v="0"/>
    <n v="1900"/>
    <n v="9837.3700000000008"/>
    <n v="316.64"/>
    <n v="86.8"/>
    <n v="3.8"/>
    <n v="0"/>
  </r>
  <r>
    <x v="1"/>
    <x v="151"/>
    <s v="生产部"/>
    <s v="主任级以下"/>
    <s v="DF-2789"/>
    <s v="装配电工"/>
    <s v="2018/06/26"/>
    <s v="计件工人"/>
    <x v="0"/>
    <n v="1900"/>
    <n v="7526.24"/>
    <n v="316.64"/>
    <n v="86.8"/>
    <n v="3.8"/>
    <n v="0"/>
  </r>
  <r>
    <x v="1"/>
    <x v="152"/>
    <s v="生产部"/>
    <s v="主任级以下"/>
    <s v="DF-2864"/>
    <s v="装配电工"/>
    <s v="2018/11/09"/>
    <s v="计件工人"/>
    <x v="0"/>
    <n v="1900"/>
    <n v="7021.62"/>
    <n v="316.64"/>
    <n v="86.8"/>
    <n v="3.8"/>
    <n v="0"/>
  </r>
  <r>
    <x v="1"/>
    <x v="153"/>
    <s v="生产部"/>
    <s v="主任级以下"/>
    <s v="DF-2907"/>
    <s v="装配电工"/>
    <s v="2019/03/06"/>
    <s v="计件工人"/>
    <x v="0"/>
    <n v="1900"/>
    <n v="6781.33"/>
    <n v="316.64"/>
    <n v="86.8"/>
    <n v="3.8"/>
    <n v="0"/>
  </r>
  <r>
    <x v="1"/>
    <x v="154"/>
    <s v="生产部"/>
    <s v="主任级以下"/>
    <s v="DF-2909"/>
    <s v="仓管员"/>
    <s v="2019/03/11"/>
    <s v="计件工人"/>
    <x v="0"/>
    <n v="1900"/>
    <n v="6056.87"/>
    <n v="316.64"/>
    <n v="86.8"/>
    <n v="3.8"/>
    <n v="0"/>
  </r>
  <r>
    <x v="1"/>
    <x v="155"/>
    <s v="生产部"/>
    <s v="主任级以下"/>
    <s v="DF-2913"/>
    <s v="装配钳工班长"/>
    <s v="2019/03/14"/>
    <s v="计件工人"/>
    <x v="0"/>
    <n v="1900"/>
    <n v="7703.22"/>
    <n v="316.64"/>
    <n v="86.8"/>
    <n v="3.8"/>
    <n v="0"/>
  </r>
  <r>
    <x v="1"/>
    <x v="156"/>
    <s v="生产部"/>
    <s v="主任级以下"/>
    <s v="DF-2940"/>
    <s v="仓管员"/>
    <s v="2019/05/14"/>
    <s v="计件工人"/>
    <x v="0"/>
    <n v="1900"/>
    <n v="6329.55"/>
    <n v="316.64"/>
    <n v="86.8"/>
    <n v="3.8"/>
    <n v="0"/>
  </r>
  <r>
    <x v="1"/>
    <x v="157"/>
    <s v="生产部"/>
    <s v="主任级以下"/>
    <s v="DF-2970"/>
    <s v="装配电工"/>
    <s v="2019/07/02"/>
    <s v="计件工人"/>
    <x v="0"/>
    <n v="1900"/>
    <n v="6537.4"/>
    <n v="316.64"/>
    <n v="86.8"/>
    <n v="3.8"/>
    <n v="385"/>
  </r>
  <r>
    <x v="1"/>
    <x v="158"/>
    <s v="生产部"/>
    <s v="主任级以下"/>
    <s v="DF-3052"/>
    <s v="装配电工"/>
    <s v="2019/11/15"/>
    <s v="计件工人"/>
    <x v="0"/>
    <n v="1900"/>
    <n v="6502.4"/>
    <n v="316.64"/>
    <n v="86.8"/>
    <n v="3.8"/>
    <n v="0"/>
  </r>
  <r>
    <x v="1"/>
    <x v="159"/>
    <s v="生产部"/>
    <s v="主任级以下"/>
    <s v="DF-3076"/>
    <s v="装配电工"/>
    <s v="2020/02/24"/>
    <s v="计件工人"/>
    <x v="0"/>
    <n v="1900"/>
    <n v="7070.58"/>
    <n v="316.64"/>
    <n v="86.8"/>
    <n v="3.8"/>
    <n v="0"/>
  </r>
  <r>
    <x v="1"/>
    <x v="160"/>
    <s v="生产部"/>
    <s v="主任级以下"/>
    <s v="DF-3121"/>
    <s v="仓管员"/>
    <s v="2020/05/08"/>
    <s v="计件工人"/>
    <x v="0"/>
    <n v="1900"/>
    <n v="6669.44"/>
    <n v="316.64"/>
    <n v="86.8"/>
    <n v="3.8"/>
    <n v="0"/>
  </r>
  <r>
    <x v="1"/>
    <x v="161"/>
    <s v="生产部"/>
    <s v="主任级以下"/>
    <s v="DF-3126"/>
    <s v="装配钳工"/>
    <s v="2020/05/29"/>
    <s v="计件工人"/>
    <x v="0"/>
    <n v="1900"/>
    <n v="5226.66"/>
    <n v="316.64"/>
    <n v="86.8"/>
    <n v="3.8"/>
    <n v="0"/>
  </r>
  <r>
    <x v="1"/>
    <x v="162"/>
    <s v="生产部"/>
    <s v="主任级以下"/>
    <s v="DF-3130"/>
    <s v="测试技师"/>
    <s v="2020/06/12"/>
    <s v="计件工人"/>
    <x v="0"/>
    <n v="1900"/>
    <n v="8283.15"/>
    <n v="316.64"/>
    <n v="86.8"/>
    <n v="3.8"/>
    <n v="0"/>
  </r>
  <r>
    <x v="1"/>
    <x v="163"/>
    <s v="生产部"/>
    <s v="主任级以下"/>
    <s v="DF-3134"/>
    <s v="仓管员"/>
    <s v="2020/06/28"/>
    <s v="计件工人"/>
    <x v="0"/>
    <n v="1900"/>
    <n v="8154.18"/>
    <n v="316.64"/>
    <n v="86.8"/>
    <n v="3.8"/>
    <n v="0"/>
  </r>
  <r>
    <x v="1"/>
    <x v="164"/>
    <s v="生产部"/>
    <s v="主任级以下"/>
    <s v="DF-3140"/>
    <s v="测试技师"/>
    <s v="2020/07/01"/>
    <s v="计件工人"/>
    <x v="0"/>
    <n v="1900"/>
    <n v="7990.91"/>
    <n v="316.64"/>
    <n v="86.8"/>
    <n v="3.8"/>
    <n v="100"/>
  </r>
  <r>
    <x v="1"/>
    <x v="165"/>
    <s v="生产部"/>
    <s v="主任级以下"/>
    <s v="DF-3171"/>
    <s v="装配钳工"/>
    <s v="2020/08/31"/>
    <s v="计件工人"/>
    <x v="0"/>
    <n v="1900"/>
    <n v="7259.07"/>
    <n v="316.64"/>
    <n v="86.8"/>
    <n v="3.8"/>
    <n v="0"/>
  </r>
  <r>
    <x v="1"/>
    <x v="166"/>
    <s v="生产部"/>
    <s v="主任级以下"/>
    <s v="DF-3166"/>
    <s v="装配钳工"/>
    <s v="2020/08/13"/>
    <s v="计件工人"/>
    <x v="0"/>
    <n v="1900"/>
    <n v="6249.5"/>
    <n v="316.64"/>
    <n v="86.8"/>
    <n v="3.8"/>
    <n v="0"/>
  </r>
  <r>
    <x v="1"/>
    <x v="167"/>
    <s v="生产部"/>
    <s v="主任级以下"/>
    <s v="DF-3180"/>
    <s v="装配钳工"/>
    <s v="2020/09/21"/>
    <s v="计件工人"/>
    <x v="0"/>
    <n v="1900"/>
    <n v="7037.64"/>
    <n v="316.64"/>
    <n v="86.8"/>
    <n v="3.8"/>
    <n v="0"/>
  </r>
  <r>
    <x v="1"/>
    <x v="168"/>
    <s v="生产部"/>
    <s v="主任级以下"/>
    <s v="DF-3177"/>
    <s v="装配钳工"/>
    <s v="2020/09/14"/>
    <s v="计件工人"/>
    <x v="0"/>
    <n v="1900"/>
    <n v="6664.94"/>
    <n v="316.64"/>
    <n v="86.8"/>
    <n v="3.8"/>
    <n v="0"/>
  </r>
  <r>
    <x v="1"/>
    <x v="169"/>
    <s v="生产部"/>
    <s v="主任级以下"/>
    <s v="DF-3188"/>
    <s v="装配钳工"/>
    <s v="2020/10/12"/>
    <s v="计件工人"/>
    <x v="0"/>
    <n v="1900"/>
    <n v="5992.31"/>
    <n v="316.64"/>
    <n v="86.8"/>
    <n v="3.8"/>
    <n v="0"/>
  </r>
  <r>
    <x v="1"/>
    <x v="170"/>
    <s v="生产部"/>
    <s v="主任级以下"/>
    <s v="DF-3190"/>
    <s v="装配电工"/>
    <s v="2020/10/16"/>
    <s v="计件工人"/>
    <x v="0"/>
    <n v="1900"/>
    <n v="7141.44"/>
    <n v="316.64"/>
    <n v="86.8"/>
    <n v="3.8"/>
    <n v="0"/>
  </r>
  <r>
    <x v="1"/>
    <x v="171"/>
    <s v="生产部"/>
    <s v="主任级以下"/>
    <s v="DF-3191"/>
    <s v="装配钳工班长"/>
    <s v="2020/10/16"/>
    <s v="计件工人"/>
    <x v="0"/>
    <n v="1900"/>
    <n v="10108.51"/>
    <n v="316.64"/>
    <n v="86.8"/>
    <n v="3.8"/>
    <n v="0"/>
  </r>
  <r>
    <x v="1"/>
    <x v="172"/>
    <s v="生产部"/>
    <s v="主任级以下"/>
    <s v="DF-2100"/>
    <s v="测试班长"/>
    <s v="2015/06/25"/>
    <s v="计件工人"/>
    <x v="0"/>
    <n v="1900"/>
    <n v="10351.120000000001"/>
    <n v="316.64"/>
    <n v="86.8"/>
    <n v="3.8"/>
    <n v="0"/>
  </r>
  <r>
    <x v="1"/>
    <x v="173"/>
    <s v="生产部"/>
    <s v="主任级以下"/>
    <s v="DF-2441"/>
    <s v="测试技师"/>
    <s v="2017/06/20"/>
    <s v="计件工人"/>
    <x v="0"/>
    <n v="1900"/>
    <n v="8885.7099999999991"/>
    <n v="316.64"/>
    <n v="86.8"/>
    <n v="3.8"/>
    <n v="95"/>
  </r>
  <r>
    <x v="1"/>
    <x v="174"/>
    <s v="生产部"/>
    <s v="主任级以下"/>
    <s v="DF-2910"/>
    <s v="测试技师"/>
    <s v="2019/03/11"/>
    <s v="计件工人"/>
    <x v="0"/>
    <n v="1900"/>
    <n v="8376.1299999999992"/>
    <n v="316.64"/>
    <n v="86.8"/>
    <n v="3.8"/>
    <n v="0"/>
  </r>
  <r>
    <x v="1"/>
    <x v="175"/>
    <s v="生产部"/>
    <s v="主任级以下"/>
    <s v="DF-3232"/>
    <s v="装配钳工"/>
    <s v="2020/12/24"/>
    <s v="计件工人"/>
    <x v="0"/>
    <n v="1900"/>
    <n v="7500.38"/>
    <n v="316.64"/>
    <n v="86.8"/>
    <n v="3.8"/>
    <n v="0"/>
  </r>
  <r>
    <x v="1"/>
    <x v="176"/>
    <s v="生产部"/>
    <s v="主任级以下"/>
    <s v="DF-3245"/>
    <s v="仓管员"/>
    <s v="2021/01/12"/>
    <s v="计件工人"/>
    <x v="0"/>
    <n v="1900"/>
    <n v="6675.47"/>
    <n v="316.64"/>
    <n v="86.8"/>
    <n v="3.8"/>
    <n v="0"/>
  </r>
  <r>
    <x v="1"/>
    <x v="177"/>
    <s v="生产部"/>
    <s v="主任级以下"/>
    <s v="DF-3252"/>
    <s v="仓管员"/>
    <s v="2021/01/25"/>
    <s v="计件工人"/>
    <x v="0"/>
    <n v="1900"/>
    <n v="5942.01"/>
    <n v="316.64"/>
    <n v="86.8"/>
    <n v="3.8"/>
    <n v="0"/>
  </r>
  <r>
    <x v="1"/>
    <x v="178"/>
    <s v="生产部"/>
    <s v="主任级以下"/>
    <s v="DF-3287"/>
    <s v="仓管员"/>
    <s v="2021/03/15"/>
    <s v="计件工人"/>
    <x v="0"/>
    <n v="1900"/>
    <n v="6878.78"/>
    <n v="316.64"/>
    <n v="86.8"/>
    <n v="3.8"/>
    <n v="0"/>
  </r>
  <r>
    <x v="1"/>
    <x v="179"/>
    <s v="生产部"/>
    <s v="主任级以下"/>
    <s v="DF-3274"/>
    <s v="仓管员"/>
    <s v="2021/03/08"/>
    <s v="计件工人"/>
    <x v="0"/>
    <n v="1900"/>
    <n v="3393.6"/>
    <n v="316.64"/>
    <n v="86.8"/>
    <n v="3.8"/>
    <n v="0"/>
  </r>
  <r>
    <x v="1"/>
    <x v="180"/>
    <s v="生产部"/>
    <s v="主任级以下"/>
    <s v="DF-3273"/>
    <s v="装配电工"/>
    <s v="2021/03/05"/>
    <s v="计件工人"/>
    <x v="0"/>
    <n v="1900"/>
    <n v="6209.72"/>
    <n v="316.64"/>
    <n v="86.8"/>
    <n v="3.8"/>
    <n v="0"/>
  </r>
  <r>
    <x v="1"/>
    <x v="181"/>
    <s v="生产部"/>
    <s v="主任级以下"/>
    <s v="DF-3272"/>
    <s v="装配电工"/>
    <s v="2021/03/04"/>
    <s v="计件工人"/>
    <x v="0"/>
    <n v="1900"/>
    <n v="6723.13"/>
    <n v="316.64"/>
    <n v="86.8"/>
    <n v="3.8"/>
    <n v="0"/>
  </r>
  <r>
    <x v="1"/>
    <x v="183"/>
    <s v="生产部"/>
    <s v="主任级以下"/>
    <s v="DF-3349"/>
    <s v="仓管员"/>
    <s v="2021/05/24"/>
    <s v="计件工人"/>
    <x v="0"/>
    <n v="1900"/>
    <n v="5363.64"/>
    <n v="316.64"/>
    <n v="86.8"/>
    <n v="3.8"/>
    <n v="0"/>
  </r>
  <r>
    <x v="1"/>
    <x v="184"/>
    <s v="生产部"/>
    <s v="主任级以下"/>
    <s v="DF-3261"/>
    <s v="装配钳工"/>
    <s v="2021/02/26"/>
    <s v="计件工人"/>
    <x v="0"/>
    <n v="1900"/>
    <n v="6013.37"/>
    <n v="316.64"/>
    <n v="86.8"/>
    <n v="3.8"/>
    <n v="0"/>
  </r>
  <r>
    <x v="1"/>
    <x v="185"/>
    <s v="生产部"/>
    <s v="主任级以下"/>
    <s v="DF-3432"/>
    <s v="装配钳工"/>
    <s v="2021/07/17"/>
    <s v="计件工人"/>
    <x v="0"/>
    <n v="1900"/>
    <n v="6720.01"/>
    <n v="316.64"/>
    <n v="86.8"/>
    <n v="3.8"/>
    <n v="0"/>
  </r>
  <r>
    <x v="1"/>
    <x v="186"/>
    <s v="生产部"/>
    <s v="主任级以下"/>
    <s v="DF-3398"/>
    <s v="装配钳工"/>
    <s v="2021/07/02"/>
    <s v="计件工人"/>
    <x v="0"/>
    <n v="1900"/>
    <n v="7246.35"/>
    <n v="316.64"/>
    <n v="86.8"/>
    <n v="3.8"/>
    <n v="0"/>
  </r>
  <r>
    <x v="1"/>
    <x v="187"/>
    <s v="生产部"/>
    <s v="主任级以下"/>
    <s v="DF-3397"/>
    <s v="装配钳工"/>
    <s v="2021/07/01"/>
    <s v="计件工人"/>
    <x v="0"/>
    <n v="1900"/>
    <n v="6823.63"/>
    <n v="316.64"/>
    <n v="86.8"/>
    <n v="3.8"/>
    <n v="0"/>
  </r>
  <r>
    <x v="1"/>
    <x v="188"/>
    <s v="生产部"/>
    <s v="主任级以下"/>
    <s v="DF-3396"/>
    <s v="装配钳工"/>
    <s v="2021/07/01"/>
    <s v="计件工人"/>
    <x v="0"/>
    <n v="1900"/>
    <n v="7120.2"/>
    <n v="316.64"/>
    <n v="86.8"/>
    <n v="3.8"/>
    <n v="0"/>
  </r>
  <r>
    <x v="1"/>
    <x v="189"/>
    <s v="生产部"/>
    <s v="主任级以下"/>
    <s v="DF-3439"/>
    <s v="装配电工"/>
    <s v="2021/07/29"/>
    <s v="计件工人"/>
    <x v="0"/>
    <n v="1900"/>
    <n v="6920.66"/>
    <n v="316.64"/>
    <n v="86.8"/>
    <n v="3.8"/>
    <n v="0"/>
  </r>
  <r>
    <x v="1"/>
    <x v="190"/>
    <s v="生产部"/>
    <s v="主任级以下"/>
    <s v="DF-3499"/>
    <s v="装配钳工"/>
    <s v="2021/09/13"/>
    <s v="计件工人"/>
    <x v="0"/>
    <n v="1900"/>
    <n v="7309.21"/>
    <n v="316.64"/>
    <n v="86.8"/>
    <n v="3.8"/>
    <n v="0"/>
  </r>
  <r>
    <x v="1"/>
    <x v="191"/>
    <s v="生产部"/>
    <s v="主任级以下"/>
    <s v="DF-3511"/>
    <s v="装配钳工"/>
    <s v="2021/09/24"/>
    <s v="计件工人"/>
    <x v="0"/>
    <n v="1900"/>
    <n v="6950.72"/>
    <n v="316.64"/>
    <n v="86.8"/>
    <n v="3.8"/>
    <n v="0"/>
  </r>
  <r>
    <x v="1"/>
    <x v="192"/>
    <s v="生产部"/>
    <s v="主任级以下"/>
    <s v="DF-3521"/>
    <s v="装配钳工"/>
    <s v="2021/09/30"/>
    <s v="计件工人"/>
    <x v="0"/>
    <n v="1900"/>
    <n v="7030.04"/>
    <n v="316.64"/>
    <n v="86.8"/>
    <n v="3.8"/>
    <n v="0"/>
  </r>
  <r>
    <x v="1"/>
    <x v="193"/>
    <s v="生产部"/>
    <s v="主任级以下"/>
    <s v="DF-3522"/>
    <s v="装配钳工"/>
    <s v="2021/09/30"/>
    <s v="计件工人"/>
    <x v="0"/>
    <n v="1900"/>
    <n v="7149.14"/>
    <n v="316.64"/>
    <n v="86.8"/>
    <n v="3.8"/>
    <n v="0"/>
  </r>
  <r>
    <x v="1"/>
    <x v="194"/>
    <s v="生产部"/>
    <s v="主任级以下"/>
    <s v="DF-3553"/>
    <s v="装配钳工"/>
    <s v="2021/10/27"/>
    <s v="计件工人"/>
    <x v="0"/>
    <n v="1900"/>
    <n v="5255.18"/>
    <n v="316.64"/>
    <n v="86.8"/>
    <n v="3.8"/>
    <n v="0"/>
  </r>
  <r>
    <x v="1"/>
    <x v="195"/>
    <s v="生产部"/>
    <s v="主任级以下"/>
    <s v="DF-3529"/>
    <s v="装配钳工"/>
    <s v="2021/10/12"/>
    <s v="计件工人"/>
    <x v="0"/>
    <n v="1900"/>
    <n v="6523.15"/>
    <n v="316.64"/>
    <n v="86.8"/>
    <n v="3.8"/>
    <n v="0"/>
  </r>
  <r>
    <x v="1"/>
    <x v="196"/>
    <s v="生产部"/>
    <s v="主任级以下"/>
    <s v="DF-3534"/>
    <s v="装配钳工"/>
    <s v="2021/10/12"/>
    <s v="计件工人"/>
    <x v="0"/>
    <n v="1900"/>
    <n v="6396.7"/>
    <n v="316.64"/>
    <n v="86.8"/>
    <n v="3.8"/>
    <n v="0"/>
  </r>
  <r>
    <x v="1"/>
    <x v="197"/>
    <s v="生产部"/>
    <s v="主任级以下"/>
    <s v="DF-3394"/>
    <s v="装配电工"/>
    <s v="2021/06/30"/>
    <s v="计件工人"/>
    <x v="0"/>
    <n v="1900"/>
    <n v="6119.26"/>
    <n v="316.64"/>
    <n v="86.8"/>
    <n v="3.8"/>
    <n v="0"/>
  </r>
  <r>
    <x v="1"/>
    <x v="198"/>
    <s v="生产部"/>
    <s v="主任级以下"/>
    <s v="DF-3393"/>
    <s v="装配电工"/>
    <s v="2021/06/29"/>
    <s v="计件工人"/>
    <x v="0"/>
    <n v="1900"/>
    <n v="6744.22"/>
    <n v="316.64"/>
    <n v="86.8"/>
    <n v="3.8"/>
    <n v="0"/>
  </r>
  <r>
    <x v="1"/>
    <x v="199"/>
    <s v="生产部"/>
    <s v="主任级以下"/>
    <s v="DF-3361"/>
    <s v="装配电工"/>
    <s v="2021/06/03"/>
    <s v="计件工人"/>
    <x v="0"/>
    <n v="1900"/>
    <n v="6476.84"/>
    <n v="316.64"/>
    <n v="86.8"/>
    <n v="3.8"/>
    <n v="0"/>
  </r>
  <r>
    <x v="1"/>
    <x v="200"/>
    <s v="生产部"/>
    <s v="主任级以下"/>
    <s v="DF-3443"/>
    <s v="装配电工"/>
    <s v="2021/07/30"/>
    <s v="计件工人"/>
    <x v="0"/>
    <n v="1900"/>
    <n v="6500.46"/>
    <n v="316.64"/>
    <n v="86.8"/>
    <n v="3.8"/>
    <n v="0"/>
  </r>
  <r>
    <x v="1"/>
    <x v="201"/>
    <s v="生产部"/>
    <s v="主任级以下"/>
    <s v="DF-3421"/>
    <s v="装配钳工"/>
    <s v="2021/07/15"/>
    <s v="计时工人"/>
    <x v="0"/>
    <n v="1900"/>
    <n v="5397.06"/>
    <n v="316.64"/>
    <n v="86.8"/>
    <n v="3.8"/>
    <n v="0"/>
  </r>
  <r>
    <x v="1"/>
    <x v="202"/>
    <s v="生产部"/>
    <s v="主任级以下"/>
    <s v="DF-3420"/>
    <s v="装配钳工"/>
    <s v="2021/07/15"/>
    <s v="计时工人"/>
    <x v="0"/>
    <n v="1900"/>
    <n v="5627.94"/>
    <n v="316.64"/>
    <n v="86.8"/>
    <n v="3.8"/>
    <n v="0"/>
  </r>
  <r>
    <x v="1"/>
    <x v="203"/>
    <s v="生产部"/>
    <s v="主任级以下"/>
    <s v="DF-3416"/>
    <s v="装配钳工"/>
    <s v="2021/07/15"/>
    <s v="计时工人"/>
    <x v="0"/>
    <n v="1900"/>
    <n v="4978.03"/>
    <n v="316.64"/>
    <n v="86.8"/>
    <n v="3.8"/>
    <n v="0"/>
  </r>
  <r>
    <x v="1"/>
    <x v="204"/>
    <s v="生产部"/>
    <s v="主任级以下"/>
    <s v="DF-3489"/>
    <s v="装配钳工"/>
    <s v="2021/09/03"/>
    <s v="计时工人"/>
    <x v="0"/>
    <n v="1900"/>
    <n v="6139.92"/>
    <n v="316.64"/>
    <n v="86.8"/>
    <n v="3.8"/>
    <n v="0"/>
  </r>
  <r>
    <x v="1"/>
    <x v="205"/>
    <s v="生产部"/>
    <s v="主任级以下"/>
    <s v="DF-3637"/>
    <s v="装配钳工"/>
    <d v="2022-08-15T00:00:00"/>
    <s v="计件工人"/>
    <x v="0"/>
    <n v="1900"/>
    <n v="6098.92"/>
    <n v="316.64"/>
    <n v="86.8"/>
    <n v="3.8"/>
    <n v="0"/>
  </r>
  <r>
    <x v="1"/>
    <x v="206"/>
    <s v="生产部"/>
    <s v="主任级以下"/>
    <s v="DF-3630"/>
    <s v="装配钳工"/>
    <d v="2022-08-05T00:00:00"/>
    <s v="计件工人"/>
    <x v="0"/>
    <n v="1900"/>
    <n v="6414.91"/>
    <n v="316.64"/>
    <n v="86.8"/>
    <n v="3.8"/>
    <n v="0"/>
  </r>
  <r>
    <x v="1"/>
    <x v="207"/>
    <s v="生产部"/>
    <s v="主任级以下"/>
    <s v="DF-3644"/>
    <s v="仓库包装操作工"/>
    <d v="2022-08-30T00:00:00"/>
    <s v="计件工人"/>
    <x v="0"/>
    <n v="1900"/>
    <n v="5768.82"/>
    <n v="316.64"/>
    <n v="86.8"/>
    <n v="3.8"/>
    <n v="0"/>
  </r>
  <r>
    <x v="1"/>
    <x v="208"/>
    <s v="生产部"/>
    <s v="主任级以下"/>
    <s v="DF-3663"/>
    <s v="装配钳工"/>
    <s v="2022/09/26"/>
    <s v="计件工人"/>
    <x v="0"/>
    <n v="1900"/>
    <n v="6206.96"/>
    <n v="316.64"/>
    <n v="86.8"/>
    <n v="3.8"/>
    <n v="0"/>
  </r>
  <r>
    <x v="1"/>
    <x v="209"/>
    <s v="生产部"/>
    <s v="主任级以下"/>
    <s v="DF-3659"/>
    <s v="装配钳工"/>
    <s v="2022/09/19"/>
    <s v="计件工人"/>
    <x v="0"/>
    <n v="1900"/>
    <n v="5037.43"/>
    <n v="316.64"/>
    <n v="86.8"/>
    <n v="3.8"/>
    <n v="0"/>
  </r>
  <r>
    <x v="1"/>
    <x v="210"/>
    <s v="生产部"/>
    <s v="主任级以下"/>
    <s v="DF-3656"/>
    <s v="仓库包装操作工"/>
    <s v="2022/09/19"/>
    <s v="计件工人"/>
    <x v="0"/>
    <n v="1900"/>
    <n v="4562.3100000000004"/>
    <n v="316.64"/>
    <n v="86.8"/>
    <n v="3.8"/>
    <n v="0"/>
  </r>
  <r>
    <x v="1"/>
    <x v="211"/>
    <s v="生产部"/>
    <s v="主任级以下"/>
    <s v="DF-3648"/>
    <s v="仓库包装操作工"/>
    <s v="2022/09/05"/>
    <s v="计件工人"/>
    <x v="0"/>
    <n v="1900"/>
    <n v="5449.45"/>
    <n v="316.64"/>
    <n v="86.8"/>
    <n v="3.8"/>
    <n v="0"/>
  </r>
  <r>
    <x v="1"/>
    <x v="212"/>
    <s v="生产部"/>
    <s v="主任级以下"/>
    <s v="DF-3449"/>
    <s v="电气装配储备生"/>
    <s v="2021/08/03"/>
    <s v="计件工人"/>
    <x v="0"/>
    <n v="1900"/>
    <n v="4065.89"/>
    <n v="316.64"/>
    <n v="86.8"/>
    <n v="3.8"/>
    <n v="0"/>
  </r>
  <r>
    <x v="1"/>
    <x v="213"/>
    <s v="生产部"/>
    <s v="主任级以下"/>
    <s v="DF-3677"/>
    <s v="仓库包装操作工"/>
    <s v="2022/10/27"/>
    <s v="计件工人"/>
    <x v="0"/>
    <n v="1900"/>
    <n v="5749.85"/>
    <n v="316.64"/>
    <n v="86.8"/>
    <n v="3.8"/>
    <n v="0"/>
  </r>
  <r>
    <x v="1"/>
    <x v="214"/>
    <s v="生产部"/>
    <s v="主任级以下"/>
    <s v="DF-3676"/>
    <s v="装配钳工"/>
    <s v="2022/10/26"/>
    <s v="计件工人"/>
    <x v="0"/>
    <n v="1900"/>
    <n v="6038.45"/>
    <n v="316.64"/>
    <n v="86.8"/>
    <n v="3.8"/>
    <n v="0"/>
  </r>
  <r>
    <x v="1"/>
    <x v="215"/>
    <s v="生产部"/>
    <s v="主任级以下"/>
    <s v="DF-3669"/>
    <s v="装配电工"/>
    <s v="2022/10/10"/>
    <s v="计件工人"/>
    <x v="0"/>
    <n v="1900"/>
    <n v="5799.74"/>
    <n v="316.64"/>
    <n v="86.8"/>
    <n v="3.8"/>
    <n v="0"/>
  </r>
  <r>
    <x v="1"/>
    <x v="216"/>
    <s v="生产部"/>
    <s v="主任级以下"/>
    <s v="DF-3667"/>
    <s v="装配钳工"/>
    <s v="2022/10/09"/>
    <s v="计件工人"/>
    <x v="0"/>
    <n v="1900"/>
    <n v="6186.55"/>
    <n v="316.64"/>
    <n v="86.8"/>
    <n v="3.8"/>
    <n v="0"/>
  </r>
  <r>
    <x v="1"/>
    <x v="217"/>
    <s v="生产部"/>
    <s v="主任级以下"/>
    <s v="DF-3352"/>
    <s v="装配钳工"/>
    <s v="2021/05/26"/>
    <s v="计件工人"/>
    <x v="0"/>
    <n v="1900"/>
    <n v="6279.27"/>
    <n v="316.64"/>
    <n v="86.8"/>
    <n v="3.8"/>
    <n v="0"/>
  </r>
  <r>
    <x v="1"/>
    <x v="223"/>
    <s v="生产部"/>
    <s v="主任级以下"/>
    <s v="DF-3705"/>
    <s v="装配钳工"/>
    <s v="2023/02/21"/>
    <s v="计件工人"/>
    <x v="3"/>
    <n v="1900"/>
    <n v="2054.2800000000002"/>
    <n v="0"/>
    <n v="0"/>
    <n v="0"/>
    <n v="0"/>
  </r>
  <r>
    <x v="1"/>
    <x v="224"/>
    <s v="生产部"/>
    <s v="主任级以下"/>
    <s v="DF-3707"/>
    <s v="装配钳工"/>
    <s v="2023/02/21"/>
    <s v="计件工人"/>
    <x v="3"/>
    <n v="1900"/>
    <n v="2086.14"/>
    <n v="0"/>
    <n v="0"/>
    <n v="0"/>
    <n v="0"/>
  </r>
  <r>
    <x v="1"/>
    <x v="225"/>
    <s v="生产部"/>
    <s v="主任级以下"/>
    <s v="DF-3701"/>
    <s v="装配钳工"/>
    <s v="2023/02/09"/>
    <s v="计件工人"/>
    <x v="3"/>
    <n v="1900"/>
    <n v="4270.97"/>
    <n v="316.64"/>
    <n v="86.8"/>
    <n v="3.8"/>
    <n v="0"/>
  </r>
  <r>
    <x v="1"/>
    <x v="226"/>
    <s v="生产部"/>
    <s v="主任级以下"/>
    <s v="DF-3699"/>
    <s v="装配电工"/>
    <s v="2023/02/08"/>
    <s v="计件工人"/>
    <x v="3"/>
    <n v="1900"/>
    <n v="3945.04"/>
    <n v="316.64"/>
    <n v="86.8"/>
    <n v="3.8"/>
    <n v="0"/>
  </r>
  <r>
    <x v="1"/>
    <x v="227"/>
    <s v="生产部"/>
    <s v="主任级以下"/>
    <s v="DF-3698"/>
    <s v="装配钳工"/>
    <s v="2023/02/06"/>
    <s v="计件工人"/>
    <x v="3"/>
    <n v="1900"/>
    <n v="5028.1000000000004"/>
    <n v="316.64"/>
    <n v="86.8"/>
    <n v="3.8"/>
    <n v="0"/>
  </r>
  <r>
    <x v="2"/>
    <x v="0"/>
    <s v="销售部"/>
    <s v="部长级及以上"/>
    <s v="DF-2389"/>
    <s v="区域销售总监"/>
    <s v="2017/04/01"/>
    <m/>
    <x v="0"/>
    <n v="42318.5"/>
    <n v="76286.490000000005"/>
    <n v="316.64"/>
    <n v="86.8"/>
    <n v="3.8"/>
    <n v="0"/>
  </r>
  <r>
    <x v="2"/>
    <x v="1"/>
    <s v="销售部"/>
    <s v="主任级"/>
    <s v="DF-2127"/>
    <s v="区域销售总监"/>
    <s v="2015/08/04"/>
    <m/>
    <x v="0"/>
    <n v="5500"/>
    <n v="16460"/>
    <n v="316.64"/>
    <n v="86.8"/>
    <n v="3.8"/>
    <n v="95"/>
  </r>
  <r>
    <x v="2"/>
    <x v="2"/>
    <s v="研发部"/>
    <s v="主任级"/>
    <s v="DF-0793"/>
    <s v="电气主管"/>
    <s v="2010/07/08"/>
    <m/>
    <x v="0"/>
    <n v="5544"/>
    <n v="13652.34"/>
    <n v="316.64"/>
    <n v="86.8"/>
    <n v="3.8"/>
    <n v="95"/>
  </r>
  <r>
    <x v="2"/>
    <x v="3"/>
    <s v="研发部"/>
    <s v="主任级"/>
    <s v="DF-0148"/>
    <s v="机械研发主管"/>
    <s v="2005/09/09"/>
    <m/>
    <x v="0"/>
    <n v="5544"/>
    <n v="12854.3"/>
    <n v="316.64"/>
    <n v="86.8"/>
    <n v="3.8"/>
    <n v="125"/>
  </r>
  <r>
    <x v="2"/>
    <x v="4"/>
    <s v="销售部"/>
    <s v="主任级以下"/>
    <s v="DF-2191"/>
    <s v="市场运营主管"/>
    <s v="2016/04/14"/>
    <m/>
    <x v="0"/>
    <n v="3200"/>
    <n v="14682.89"/>
    <n v="316.64"/>
    <n v="86.8"/>
    <n v="3.8"/>
    <n v="95"/>
  </r>
  <r>
    <x v="2"/>
    <x v="5"/>
    <s v="人力资源部"/>
    <s v="主任级以下"/>
    <s v="DF-2649"/>
    <s v="清洁工"/>
    <s v="2018/02/01"/>
    <m/>
    <x v="0"/>
    <n v="1900"/>
    <n v="4198.87"/>
    <n v="0"/>
    <n v="0"/>
    <n v="0"/>
    <n v="0"/>
  </r>
  <r>
    <x v="2"/>
    <x v="6"/>
    <s v="人力资源部"/>
    <s v="主任级以下"/>
    <s v="DF-2697"/>
    <s v="商务司机"/>
    <s v="2018/03/19"/>
    <m/>
    <x v="0"/>
    <n v="1900"/>
    <n v="5229.8"/>
    <n v="316.64"/>
    <n v="86.8"/>
    <n v="3.8"/>
    <n v="0"/>
  </r>
  <r>
    <x v="2"/>
    <x v="7"/>
    <s v="研发部"/>
    <s v="主任级以下"/>
    <s v="DF-2077"/>
    <s v="电气硬件工程师"/>
    <s v="2015/04/25"/>
    <m/>
    <x v="0"/>
    <n v="5746"/>
    <n v="13221.3"/>
    <n v="316.64"/>
    <n v="86.8"/>
    <n v="3.8"/>
    <n v="1250"/>
  </r>
  <r>
    <x v="2"/>
    <x v="8"/>
    <s v="研发部"/>
    <s v="主任级以下"/>
    <s v="DF-2701"/>
    <s v="翻译员"/>
    <s v="2018/03/21"/>
    <m/>
    <x v="0"/>
    <n v="2440"/>
    <n v="6488.9"/>
    <n v="316.64"/>
    <n v="86.8"/>
    <n v="3.8"/>
    <n v="95"/>
  </r>
  <r>
    <x v="2"/>
    <x v="9"/>
    <s v="研发部"/>
    <s v="主任级以下"/>
    <s v="DF-0755"/>
    <s v="研发部主管"/>
    <s v="2010/06/21"/>
    <m/>
    <x v="0"/>
    <n v="5389"/>
    <n v="12874"/>
    <n v="316.64"/>
    <n v="86.8"/>
    <n v="3.8"/>
    <n v="500"/>
  </r>
  <r>
    <x v="2"/>
    <x v="10"/>
    <s v="研发部"/>
    <s v="主任级以下"/>
    <s v="DF-0536"/>
    <s v="机械研发工程师"/>
    <s v="2009/10/10"/>
    <m/>
    <x v="0"/>
    <n v="2671"/>
    <n v="6909.6"/>
    <n v="316.64"/>
    <n v="86.8"/>
    <n v="3.8"/>
    <n v="500"/>
  </r>
  <r>
    <x v="2"/>
    <x v="11"/>
    <s v="研发部"/>
    <s v="主任级以下"/>
    <s v="DF-1996"/>
    <s v="机械研发工程师"/>
    <s v="2015/01/10"/>
    <m/>
    <x v="0"/>
    <n v="5746"/>
    <n v="14161.72"/>
    <n v="316.64"/>
    <n v="86.8"/>
    <n v="3.8"/>
    <n v="1250"/>
  </r>
  <r>
    <x v="2"/>
    <x v="12"/>
    <s v="研发部"/>
    <s v="主任级以下"/>
    <s v="DF-2008"/>
    <s v="Syncro软件工程师"/>
    <s v="2015/03/02"/>
    <m/>
    <x v="0"/>
    <n v="5544"/>
    <n v="13242.3"/>
    <n v="316.64"/>
    <n v="86.8"/>
    <n v="3.8"/>
    <n v="500"/>
  </r>
  <r>
    <x v="2"/>
    <x v="13"/>
    <s v="售后服务部"/>
    <s v="主任级以下"/>
    <s v="DF-2342"/>
    <s v="机械服务安装工程师"/>
    <d v="2017-01-03T00:00:00"/>
    <m/>
    <x v="0"/>
    <n v="3263"/>
    <n v="8961.41"/>
    <n v="316.64"/>
    <n v="86.8"/>
    <n v="3.8"/>
    <n v="0"/>
  </r>
  <r>
    <x v="2"/>
    <x v="14"/>
    <s v="生产部"/>
    <s v="主任级以下"/>
    <s v="DF-0073"/>
    <s v="质检组长"/>
    <s v="2007/10/11"/>
    <s v="计时工人"/>
    <x v="0"/>
    <n v="2132"/>
    <n v="9315.94"/>
    <n v="0"/>
    <n v="0"/>
    <n v="0"/>
    <n v="0"/>
  </r>
  <r>
    <x v="2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2"/>
    <x v="16"/>
    <s v="生产部"/>
    <s v="主任级"/>
    <s v="DF-2061"/>
    <s v="车间主任"/>
    <s v="2015/04/02"/>
    <m/>
    <x v="0"/>
    <n v="5000"/>
    <n v="12954.4"/>
    <n v="316.64"/>
    <n v="86.8"/>
    <n v="3.8"/>
    <n v="1500"/>
  </r>
  <r>
    <x v="2"/>
    <x v="17"/>
    <s v="售后服务部"/>
    <s v="主任级以下"/>
    <s v="DF-2107"/>
    <s v="高级电气服务工程师"/>
    <s v="2015/07/06"/>
    <m/>
    <x v="0"/>
    <n v="5222"/>
    <n v="13289.07"/>
    <n v="316.64"/>
    <n v="86.8"/>
    <n v="3.8"/>
    <n v="750"/>
  </r>
  <r>
    <x v="2"/>
    <x v="18"/>
    <s v="售后服务部"/>
    <s v="主任级以下"/>
    <s v="DF-2371"/>
    <s v="电气服务安装技师"/>
    <s v="2017/03/03"/>
    <m/>
    <x v="0"/>
    <n v="2332"/>
    <n v="7292.38"/>
    <n v="316.64"/>
    <n v="86.8"/>
    <n v="3.8"/>
    <n v="0"/>
  </r>
  <r>
    <x v="2"/>
    <x v="19"/>
    <s v="售后服务部"/>
    <s v="主任级以下"/>
    <s v="DF-1715"/>
    <s v="机械服务工程师"/>
    <s v="2013/11/11"/>
    <m/>
    <x v="0"/>
    <n v="3440"/>
    <n v="9763.6299999999992"/>
    <n v="316.64"/>
    <n v="86.8"/>
    <n v="3.8"/>
    <n v="0"/>
  </r>
  <r>
    <x v="2"/>
    <x v="20"/>
    <s v="售后服务部"/>
    <s v="主任级以下"/>
    <s v="DF-2166"/>
    <s v="机械服务技师"/>
    <s v="2016/02/22"/>
    <m/>
    <x v="0"/>
    <n v="4331"/>
    <n v="11574.41"/>
    <n v="316.64"/>
    <n v="86.8"/>
    <n v="3.8"/>
    <n v="0"/>
  </r>
  <r>
    <x v="2"/>
    <x v="21"/>
    <s v="生产部"/>
    <s v="主任级"/>
    <s v="DF-2669"/>
    <s v="电气车间主任"/>
    <s v="2018/03/01"/>
    <m/>
    <x v="0"/>
    <n v="4000"/>
    <n v="10629.4"/>
    <n v="316.64"/>
    <n v="86.8"/>
    <n v="3.8"/>
    <n v="0"/>
  </r>
  <r>
    <x v="2"/>
    <x v="22"/>
    <s v="售后服务部"/>
    <s v="主任级以下"/>
    <s v="DF-2774"/>
    <s v="工程部经理"/>
    <s v="2018/05/29"/>
    <m/>
    <x v="0"/>
    <n v="7100"/>
    <n v="18694.7"/>
    <n v="316.64"/>
    <n v="86.8"/>
    <n v="3.8"/>
    <n v="457.5"/>
  </r>
  <r>
    <x v="2"/>
    <x v="23"/>
    <s v="售后服务部"/>
    <s v="主任级以下"/>
    <s v="DF-2777"/>
    <s v="机械服务工程师"/>
    <s v="2018/06/01"/>
    <m/>
    <x v="0"/>
    <n v="5519"/>
    <n v="14409.28"/>
    <n v="316.64"/>
    <n v="86.8"/>
    <n v="3.8"/>
    <n v="0"/>
  </r>
  <r>
    <x v="2"/>
    <x v="24"/>
    <s v="销售部"/>
    <s v="主任级以下"/>
    <s v="DF-2800"/>
    <s v="销售跟单"/>
    <s v="2018/07/02"/>
    <m/>
    <x v="0"/>
    <n v="2888"/>
    <n v="14325.43"/>
    <n v="316.64"/>
    <n v="86.8"/>
    <n v="3.8"/>
    <n v="0"/>
  </r>
  <r>
    <x v="2"/>
    <x v="25"/>
    <s v="售后服务部"/>
    <s v="部长级及以上"/>
    <s v="DF-2838"/>
    <s v="售后服务经理"/>
    <s v="2018/09/10"/>
    <m/>
    <x v="0"/>
    <n v="8020"/>
    <n v="16999.5"/>
    <n v="316.64"/>
    <n v="86.8"/>
    <n v="3.8"/>
    <n v="0"/>
  </r>
  <r>
    <x v="2"/>
    <x v="26"/>
    <s v="研发部"/>
    <s v="主任级以下"/>
    <s v="DF-2856"/>
    <s v="初级电气研发工程师"/>
    <s v="2018/10/23"/>
    <m/>
    <x v="0"/>
    <n v="4133"/>
    <n v="9387.39"/>
    <n v="316.64"/>
    <n v="86.8"/>
    <n v="3.8"/>
    <n v="300"/>
  </r>
  <r>
    <x v="2"/>
    <x v="27"/>
    <s v="售后服务部"/>
    <s v="主任级以下"/>
    <s v="DF-2872"/>
    <s v="售后服务专员"/>
    <s v="2018/11/21"/>
    <m/>
    <x v="0"/>
    <n v="3038"/>
    <n v="9222.51"/>
    <n v="316.64"/>
    <n v="86.8"/>
    <n v="3.8"/>
    <n v="0"/>
  </r>
  <r>
    <x v="2"/>
    <x v="28"/>
    <s v="销售部"/>
    <s v="经理"/>
    <s v="DF-2881"/>
    <s v="区域销售总监"/>
    <s v="2018/12/12"/>
    <m/>
    <x v="0"/>
    <n v="8800"/>
    <n v="719.4"/>
    <n v="0"/>
    <n v="0"/>
    <n v="0"/>
    <n v="0"/>
  </r>
  <r>
    <x v="2"/>
    <x v="29"/>
    <s v="售后服务部"/>
    <s v="主任级以下"/>
    <s v="DF-2886"/>
    <s v="采购专员"/>
    <s v="2018/12/27"/>
    <m/>
    <x v="0"/>
    <n v="2532"/>
    <n v="7058"/>
    <n v="316.64"/>
    <n v="86.8"/>
    <n v="3.8"/>
    <n v="0"/>
  </r>
  <r>
    <x v="2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2"/>
    <x v="31"/>
    <s v="生产部"/>
    <s v="主任级以下"/>
    <s v="DF-2916"/>
    <s v="质检员"/>
    <s v="2019/03/19"/>
    <s v="计时工人"/>
    <x v="0"/>
    <n v="2320"/>
    <n v="9014.48"/>
    <n v="316.64"/>
    <n v="86.8"/>
    <n v="3.8"/>
    <n v="0"/>
  </r>
  <r>
    <x v="2"/>
    <x v="32"/>
    <s v="研发部"/>
    <s v="主任级以下"/>
    <s v="DF-2930"/>
    <s v="机械工程师"/>
    <s v="2019/04/22"/>
    <m/>
    <x v="0"/>
    <n v="4536"/>
    <n v="10552.7"/>
    <n v="316.64"/>
    <n v="86.8"/>
    <n v="3.8"/>
    <n v="300"/>
  </r>
  <r>
    <x v="2"/>
    <x v="33"/>
    <s v="售后服务部"/>
    <s v="主任级以下"/>
    <s v="DF-2931"/>
    <s v="机械服务安装技师"/>
    <s v="2019/04/23"/>
    <m/>
    <x v="0"/>
    <n v="2363"/>
    <n v="6422.44"/>
    <n v="316.64"/>
    <n v="86.8"/>
    <n v="3.8"/>
    <n v="0"/>
  </r>
  <r>
    <x v="2"/>
    <x v="34"/>
    <s v="生产部"/>
    <s v="主任级以下"/>
    <s v="DF-2932"/>
    <s v="仓库文员"/>
    <s v="2019/04/24"/>
    <s v="计时工人"/>
    <x v="0"/>
    <n v="1900"/>
    <n v="4743.7700000000004"/>
    <n v="316.64"/>
    <n v="86.8"/>
    <n v="3.8"/>
    <n v="0"/>
  </r>
  <r>
    <x v="2"/>
    <x v="35"/>
    <s v="物控部"/>
    <s v="主任级以下"/>
    <s v="DF-2960"/>
    <s v="计划专员"/>
    <s v="2019/06/24"/>
    <m/>
    <x v="0"/>
    <n v="1958"/>
    <n v="5718.7"/>
    <n v="316.64"/>
    <n v="86.8"/>
    <n v="3.8"/>
    <n v="0"/>
  </r>
  <r>
    <x v="2"/>
    <x v="36"/>
    <s v="售后服务部"/>
    <s v="主任级以下"/>
    <s v="DF-2974"/>
    <s v="电气服务安装技师"/>
    <s v="2019/07/16"/>
    <m/>
    <x v="0"/>
    <n v="2993"/>
    <n v="7793.44"/>
    <n v="316.64"/>
    <n v="86.8"/>
    <n v="3.8"/>
    <n v="0"/>
  </r>
  <r>
    <x v="2"/>
    <x v="37"/>
    <s v="售后服务部"/>
    <s v="主任级以下"/>
    <s v="DF-2986"/>
    <s v="初级电气安装服务技师"/>
    <s v="2019/07/30"/>
    <m/>
    <x v="0"/>
    <n v="2475"/>
    <n v="6476.08"/>
    <n v="316.64"/>
    <n v="86.8"/>
    <n v="3.8"/>
    <n v="0"/>
  </r>
  <r>
    <x v="2"/>
    <x v="38"/>
    <s v="售后服务部"/>
    <s v="主任级以下"/>
    <s v="DF-3021"/>
    <s v="电气服务工程师"/>
    <s v="2019/10/10"/>
    <m/>
    <x v="0"/>
    <n v="4937"/>
    <n v="11220.17"/>
    <n v="316.64"/>
    <n v="86.8"/>
    <n v="3.8"/>
    <n v="350"/>
  </r>
  <r>
    <x v="2"/>
    <x v="39"/>
    <s v="物控部"/>
    <s v="经理"/>
    <s v="DF-3062"/>
    <s v="采购经理"/>
    <s v="2019/12/12"/>
    <m/>
    <x v="0"/>
    <n v="5200"/>
    <n v="11840"/>
    <n v="316.64"/>
    <n v="86.8"/>
    <n v="3.8"/>
    <n v="520"/>
  </r>
  <r>
    <x v="2"/>
    <x v="40"/>
    <s v="销售部"/>
    <s v="主任级以下"/>
    <s v="DF-3068"/>
    <s v="区域销售经理"/>
    <s v="2020/01/06"/>
    <m/>
    <x v="0"/>
    <n v="3000"/>
    <n v="10345"/>
    <n v="316.64"/>
    <n v="86.8"/>
    <n v="3.8"/>
    <n v="0"/>
  </r>
  <r>
    <x v="2"/>
    <x v="41"/>
    <s v="生产部"/>
    <s v="主任级以下"/>
    <s v="DF-3077"/>
    <s v="安全环保专员"/>
    <s v="2020/02/10"/>
    <m/>
    <x v="0"/>
    <n v="2240"/>
    <n v="6906.6"/>
    <n v="316.64"/>
    <n v="86.8"/>
    <n v="3.8"/>
    <n v="0"/>
  </r>
  <r>
    <x v="2"/>
    <x v="42"/>
    <s v="售后服务部"/>
    <s v="主任级以下"/>
    <s v="DF-3080"/>
    <s v="项目工程师"/>
    <s v="2020/03/11"/>
    <m/>
    <x v="0"/>
    <n v="4700"/>
    <n v="12582"/>
    <n v="316.64"/>
    <n v="86.8"/>
    <n v="3.8"/>
    <n v="475"/>
  </r>
  <r>
    <x v="2"/>
    <x v="43"/>
    <s v="售后服务部"/>
    <s v="经理"/>
    <s v="DF-3086"/>
    <s v="上海服务中心经理"/>
    <s v="2020/03/20"/>
    <m/>
    <x v="0"/>
    <n v="11800"/>
    <n v="28487.4"/>
    <n v="0"/>
    <n v="0"/>
    <n v="0"/>
    <n v="0"/>
  </r>
  <r>
    <x v="2"/>
    <x v="44"/>
    <s v="研发部"/>
    <s v="主任级以下"/>
    <s v="DF-3087"/>
    <s v="软件工程师"/>
    <s v="2020/03/18"/>
    <m/>
    <x v="0"/>
    <n v="4536"/>
    <n v="10290.629999999999"/>
    <n v="316.64"/>
    <n v="86.8"/>
    <n v="3.8"/>
    <n v="500"/>
  </r>
  <r>
    <x v="2"/>
    <x v="45"/>
    <s v="售后服务部"/>
    <s v="主任级以下"/>
    <s v="DF-3104"/>
    <s v="机械服务工程师"/>
    <s v="2020/04/01"/>
    <m/>
    <x v="0"/>
    <n v="3440"/>
    <n v="8677.07"/>
    <n v="316.64"/>
    <n v="86.8"/>
    <n v="3.8"/>
    <n v="500"/>
  </r>
  <r>
    <x v="2"/>
    <x v="46"/>
    <s v="研发部"/>
    <s v="主任级以下"/>
    <s v="DF-3109"/>
    <s v="初级机械工程师"/>
    <s v="2020/04/08"/>
    <m/>
    <x v="0"/>
    <n v="3326"/>
    <n v="7649.9"/>
    <n v="316.64"/>
    <n v="86.8"/>
    <n v="3.8"/>
    <n v="0"/>
  </r>
  <r>
    <x v="2"/>
    <x v="47"/>
    <s v="销售部"/>
    <s v="主任级以下"/>
    <s v="DF-3110"/>
    <s v="区域销售经理"/>
    <s v="2020/04/09"/>
    <m/>
    <x v="0"/>
    <n v="3500"/>
    <n v="12415.41"/>
    <n v="316.64"/>
    <n v="86.8"/>
    <n v="3.8"/>
    <n v="0"/>
  </r>
  <r>
    <x v="2"/>
    <x v="48"/>
    <s v="售后服务部"/>
    <s v="主任级以下"/>
    <s v="DF-3135"/>
    <s v="机械服务助理工程师"/>
    <s v="2020/07/01"/>
    <m/>
    <x v="0"/>
    <n v="2138"/>
    <n v="5719.6"/>
    <n v="316.64"/>
    <n v="86.8"/>
    <n v="3.8"/>
    <n v="0"/>
  </r>
  <r>
    <x v="2"/>
    <x v="49"/>
    <s v="售后服务部"/>
    <s v="主任级以下"/>
    <s v="DF-3136"/>
    <s v="电气服务助理工程师"/>
    <s v="2020/07/27"/>
    <m/>
    <x v="0"/>
    <n v="2000"/>
    <n v="5859.34"/>
    <n v="316.64"/>
    <n v="86.8"/>
    <n v="3.8"/>
    <n v="0"/>
  </r>
  <r>
    <x v="2"/>
    <x v="50"/>
    <s v="人力资源部"/>
    <s v="主任级以下"/>
    <s v="DF-3151"/>
    <s v="人力资源专员"/>
    <s v="2020/07/21"/>
    <m/>
    <x v="0"/>
    <n v="3303"/>
    <n v="7185"/>
    <n v="316.64"/>
    <n v="86.8"/>
    <n v="3.8"/>
    <n v="0"/>
  </r>
  <r>
    <x v="2"/>
    <x v="51"/>
    <s v="售后服务部"/>
    <s v="主任级以下"/>
    <s v="DF-3152"/>
    <s v="软件工程师"/>
    <s v="2020/07/21"/>
    <m/>
    <x v="0"/>
    <n v="4572"/>
    <n v="11044.66"/>
    <n v="316.64"/>
    <n v="86.8"/>
    <n v="3.8"/>
    <n v="0"/>
  </r>
  <r>
    <x v="2"/>
    <x v="52"/>
    <s v="人力资源部"/>
    <s v="经理级"/>
    <s v="DF-3170"/>
    <s v="人力资源经理"/>
    <s v="2020/08/24"/>
    <m/>
    <x v="0"/>
    <n v="5632"/>
    <n v="12570.5"/>
    <n v="316.64"/>
    <n v="86.8"/>
    <n v="3.8"/>
    <n v="95"/>
  </r>
  <r>
    <x v="2"/>
    <x v="53"/>
    <s v="生产部"/>
    <s v="主任级以下"/>
    <s v="DF-3168"/>
    <s v="质检员"/>
    <s v="2020/08/20"/>
    <s v="计时工人"/>
    <x v="0"/>
    <n v="2132"/>
    <n v="8135.04"/>
    <n v="316.64"/>
    <n v="86.8"/>
    <n v="3.8"/>
    <n v="0"/>
  </r>
  <r>
    <x v="2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2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2"/>
    <x v="56"/>
    <s v="售后服务部"/>
    <s v="主任级以下"/>
    <s v="DF-3158"/>
    <s v="机械服务工程师"/>
    <s v="2020/08/03"/>
    <m/>
    <x v="0"/>
    <n v="2723"/>
    <n v="7339.91"/>
    <n v="316.64"/>
    <n v="86.8"/>
    <n v="3.8"/>
    <n v="0"/>
  </r>
  <r>
    <x v="2"/>
    <x v="57"/>
    <s v="研发部"/>
    <s v="主任级以下"/>
    <s v="DF-3155"/>
    <s v="资料管理员"/>
    <s v="2020/08/03"/>
    <m/>
    <x v="0"/>
    <n v="1900"/>
    <n v="4306.3999999999996"/>
    <n v="316.64"/>
    <n v="86.8"/>
    <n v="3.8"/>
    <n v="0"/>
  </r>
  <r>
    <x v="2"/>
    <x v="58"/>
    <s v="销售部"/>
    <s v="经理"/>
    <s v="DF-3184"/>
    <s v="销售支持经理"/>
    <d v="2010-11-22T00:00:00"/>
    <m/>
    <x v="0"/>
    <n v="4048"/>
    <n v="17359.810000000001"/>
    <n v="316.64"/>
    <n v="86.8"/>
    <n v="3.8"/>
    <n v="1000"/>
  </r>
  <r>
    <x v="2"/>
    <x v="59"/>
    <s v="销售部"/>
    <s v="主任级以下"/>
    <s v="DF-3185"/>
    <s v="区域销售经理"/>
    <s v="2020/10/10"/>
    <m/>
    <x v="0"/>
    <n v="3500"/>
    <n v="9145"/>
    <n v="741.6"/>
    <n v="164.84"/>
    <n v="27.8"/>
    <n v="500"/>
  </r>
  <r>
    <x v="2"/>
    <x v="60"/>
    <s v="物控部"/>
    <s v="主任级以下"/>
    <s v="DF-3195"/>
    <s v="采购专员"/>
    <s v="2020/10/26"/>
    <m/>
    <x v="0"/>
    <n v="2200"/>
    <n v="6328.89"/>
    <n v="316.64"/>
    <n v="86.8"/>
    <n v="3.8"/>
    <n v="0"/>
  </r>
  <r>
    <x v="2"/>
    <x v="61"/>
    <s v="物控部"/>
    <s v="主任级以下"/>
    <s v="DF-3201"/>
    <s v="采购专员"/>
    <s v="2020/11/02"/>
    <m/>
    <x v="0"/>
    <n v="2400"/>
    <n v="5312.42"/>
    <n v="316.64"/>
    <n v="86.8"/>
    <n v="3.8"/>
    <n v="0"/>
  </r>
  <r>
    <x v="2"/>
    <x v="62"/>
    <s v="售后服务部"/>
    <s v="主任级以下"/>
    <s v="DF-3207"/>
    <s v="培训主管"/>
    <s v="2020/11/09"/>
    <m/>
    <x v="0"/>
    <n v="4748"/>
    <n v="9851.9"/>
    <n v="316.64"/>
    <n v="86.8"/>
    <n v="3.8"/>
    <n v="1266"/>
  </r>
  <r>
    <x v="2"/>
    <x v="63"/>
    <s v="销售部"/>
    <s v="主任级以下"/>
    <s v="DF-3208"/>
    <s v="高级物流专员"/>
    <s v="2020/11/09"/>
    <m/>
    <x v="0"/>
    <n v="2760"/>
    <n v="11381.12"/>
    <n v="316.64"/>
    <n v="86.8"/>
    <n v="3.8"/>
    <n v="0"/>
  </r>
  <r>
    <x v="2"/>
    <x v="64"/>
    <s v="售后服务部"/>
    <s v="主任级以下"/>
    <s v="DF-3213"/>
    <s v="电气服务工程师（上海）"/>
    <s v="2020/11/16"/>
    <m/>
    <x v="0"/>
    <n v="4208"/>
    <n v="8381"/>
    <n v="0"/>
    <n v="0"/>
    <n v="0"/>
    <n v="0"/>
  </r>
  <r>
    <x v="2"/>
    <x v="65"/>
    <s v="研发部"/>
    <s v="主任级以下"/>
    <s v="DF-3214"/>
    <s v="机械工程师"/>
    <s v="2020/11/16"/>
    <m/>
    <x v="0"/>
    <n v="4050"/>
    <n v="9524.7000000000007"/>
    <n v="316.64"/>
    <n v="86.8"/>
    <n v="3.8"/>
    <n v="0"/>
  </r>
  <r>
    <x v="2"/>
    <x v="66"/>
    <s v="物控部"/>
    <s v="主任级以下"/>
    <s v="DF-3215"/>
    <s v="采购专员"/>
    <s v="2020/11/16"/>
    <m/>
    <x v="0"/>
    <n v="2640"/>
    <n v="6629.55"/>
    <n v="316.64"/>
    <n v="86.8"/>
    <n v="3.8"/>
    <n v="330"/>
  </r>
  <r>
    <x v="2"/>
    <x v="67"/>
    <s v="生产部"/>
    <s v="主任级以下"/>
    <s v="DF-2619"/>
    <s v="生产调度专员"/>
    <s v="2017/12/01"/>
    <s v="计时工人"/>
    <x v="0"/>
    <n v="2422"/>
    <n v="6589.2"/>
    <n v="316.64"/>
    <n v="86.8"/>
    <n v="3.8"/>
    <n v="0"/>
  </r>
  <r>
    <x v="2"/>
    <x v="68"/>
    <s v="生产部"/>
    <s v="主任级以下"/>
    <s v="DF-3233"/>
    <s v="质检员"/>
    <s v="2020/12/29"/>
    <s v="计时工人"/>
    <x v="0"/>
    <n v="2320"/>
    <n v="8752.73"/>
    <n v="316.64"/>
    <n v="86.8"/>
    <n v="3.8"/>
    <n v="0"/>
  </r>
  <r>
    <x v="2"/>
    <x v="69"/>
    <s v="售后服务部"/>
    <s v="主任级以下"/>
    <s v="DF-3234"/>
    <s v="电气服务助理工程师"/>
    <d v="2020-08-03T00:00:00"/>
    <m/>
    <x v="0"/>
    <n v="2138"/>
    <n v="5759.51"/>
    <n v="316.64"/>
    <n v="86.8"/>
    <n v="3.8"/>
    <n v="0"/>
  </r>
  <r>
    <x v="2"/>
    <x v="70"/>
    <s v="研发部"/>
    <s v="主任级以下"/>
    <s v="DF-3230"/>
    <s v="机械助理工程师"/>
    <s v="2020/12/23"/>
    <m/>
    <x v="0"/>
    <n v="2723"/>
    <n v="6518.1"/>
    <n v="316.64"/>
    <n v="86.8"/>
    <n v="3.8"/>
    <n v="0"/>
  </r>
  <r>
    <x v="2"/>
    <x v="71"/>
    <s v="人力资源部"/>
    <s v="主任级以下"/>
    <s v="DF-3224"/>
    <s v="ABAP工程师"/>
    <s v="2020/12/10"/>
    <m/>
    <x v="0"/>
    <n v="4640"/>
    <n v="11541.7"/>
    <n v="316.64"/>
    <n v="86.8"/>
    <n v="3.8"/>
    <n v="500"/>
  </r>
  <r>
    <x v="2"/>
    <x v="72"/>
    <s v="售后服务部"/>
    <s v="主任级以下"/>
    <s v="DF-3223"/>
    <s v="电气服务工程师（成都）"/>
    <s v="2020/12/10"/>
    <m/>
    <x v="0"/>
    <n v="3668"/>
    <n v="7548.76"/>
    <n v="0"/>
    <n v="0"/>
    <n v="0"/>
    <n v="0"/>
  </r>
  <r>
    <x v="2"/>
    <x v="73"/>
    <s v="售后服务部"/>
    <s v="主任级以下"/>
    <s v="DF-3239"/>
    <s v="机械服务助理工程师"/>
    <s v="2021/01/04"/>
    <m/>
    <x v="0"/>
    <n v="1913"/>
    <n v="5153.91"/>
    <n v="316.64"/>
    <n v="86.8"/>
    <n v="3.8"/>
    <n v="0"/>
  </r>
  <r>
    <x v="2"/>
    <x v="74"/>
    <s v="售后服务部"/>
    <s v="主任级以下"/>
    <s v="DF-3237"/>
    <s v="电气服务工程师（上海）"/>
    <s v="2021/01/04"/>
    <m/>
    <x v="0"/>
    <n v="4748"/>
    <n v="11805.14"/>
    <n v="719.04"/>
    <n v="224.7"/>
    <n v="44.94"/>
    <n v="600"/>
  </r>
  <r>
    <x v="2"/>
    <x v="75"/>
    <s v="物控部"/>
    <s v="主任级以下"/>
    <s v="DF-3236"/>
    <s v="战略采购"/>
    <s v="2021/01/04"/>
    <m/>
    <x v="0"/>
    <n v="3212"/>
    <n v="8596.4699999999993"/>
    <n v="316.64"/>
    <n v="86.8"/>
    <n v="3.8"/>
    <n v="0"/>
  </r>
  <r>
    <x v="2"/>
    <x v="76"/>
    <s v="人力资源部"/>
    <s v="主任级以下"/>
    <s v="DF-3256"/>
    <s v="商务司机"/>
    <s v="2021/02/03"/>
    <m/>
    <x v="0"/>
    <n v="1900"/>
    <n v="4856.7"/>
    <n v="316.64"/>
    <n v="86.8"/>
    <n v="3.8"/>
    <n v="0"/>
  </r>
  <r>
    <x v="2"/>
    <x v="77"/>
    <s v="生产部"/>
    <s v="主任级以下"/>
    <s v="DF-3298"/>
    <s v="质检员"/>
    <s v="2021/03/26"/>
    <s v="计时工人"/>
    <x v="0"/>
    <n v="2120"/>
    <n v="7152.63"/>
    <n v="316.64"/>
    <n v="86.8"/>
    <n v="3.8"/>
    <n v="0"/>
  </r>
  <r>
    <x v="2"/>
    <x v="78"/>
    <s v="人力资源部"/>
    <s v="主任级以下"/>
    <s v="DF-3268"/>
    <s v="行政专员"/>
    <s v="2021/03/01"/>
    <m/>
    <x v="0"/>
    <n v="1940"/>
    <n v="5834.04"/>
    <n v="316.64"/>
    <n v="86.8"/>
    <n v="3.8"/>
    <n v="250"/>
  </r>
  <r>
    <x v="2"/>
    <x v="79"/>
    <s v="售后服务部"/>
    <s v="主任级"/>
    <s v="DF-3269"/>
    <s v="服务调度主管"/>
    <s v="2021/03/01"/>
    <m/>
    <x v="0"/>
    <n v="3210"/>
    <n v="8544.9"/>
    <n v="316.64"/>
    <n v="86.8"/>
    <n v="3.8"/>
    <n v="0"/>
  </r>
  <r>
    <x v="2"/>
    <x v="80"/>
    <s v="生产部"/>
    <s v="主任级以下"/>
    <s v="DF-3270"/>
    <s v="质检员"/>
    <s v="2021/03/01"/>
    <s v="计时工人"/>
    <x v="0"/>
    <n v="2120"/>
    <n v="1590.36"/>
    <n v="316.64"/>
    <n v="86.8"/>
    <n v="3.8"/>
    <n v="0"/>
  </r>
  <r>
    <x v="2"/>
    <x v="81"/>
    <s v="财务部"/>
    <s v="经理级"/>
    <s v="DF-3322"/>
    <s v="财务经理"/>
    <s v="2021/04/19"/>
    <m/>
    <x v="0"/>
    <n v="7600"/>
    <n v="15870.2"/>
    <n v="316.64"/>
    <n v="86.8"/>
    <n v="3.8"/>
    <n v="500"/>
  </r>
  <r>
    <x v="2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2"/>
    <x v="83"/>
    <s v="物控部"/>
    <s v="主任级以下"/>
    <s v="DF-3307"/>
    <s v="采购文员"/>
    <s v="2021/04/06"/>
    <m/>
    <x v="0"/>
    <n v="1980"/>
    <n v="5406"/>
    <n v="316.64"/>
    <n v="86.8"/>
    <n v="3.8"/>
    <n v="0"/>
  </r>
  <r>
    <x v="2"/>
    <x v="84"/>
    <s v="物控部"/>
    <s v="主任级以下"/>
    <s v="DF-3356"/>
    <s v="战略采购"/>
    <s v="2021/05/28"/>
    <m/>
    <x v="0"/>
    <n v="3800"/>
    <n v="10105.52"/>
    <n v="316.64"/>
    <n v="86.8"/>
    <n v="3.8"/>
    <n v="0"/>
  </r>
  <r>
    <x v="2"/>
    <x v="85"/>
    <s v="售后服务部"/>
    <s v="主任级以下"/>
    <s v="DF-3338"/>
    <s v="机械服务工程师（成都）"/>
    <s v="2021/05/10"/>
    <m/>
    <x v="0"/>
    <n v="3128"/>
    <n v="6061.28"/>
    <n v="0"/>
    <n v="0"/>
    <n v="0"/>
    <n v="0"/>
  </r>
  <r>
    <x v="2"/>
    <x v="86"/>
    <s v="销售部"/>
    <s v="主任级以下"/>
    <s v="DF-3340"/>
    <s v="市场专员"/>
    <s v="2021/05/10"/>
    <m/>
    <x v="0"/>
    <n v="2760"/>
    <n v="10289.450000000001"/>
    <n v="316.64"/>
    <n v="86.8"/>
    <n v="3.8"/>
    <n v="0"/>
  </r>
  <r>
    <x v="2"/>
    <x v="87"/>
    <s v="生产部"/>
    <s v="主任级以下"/>
    <s v="DF-3336"/>
    <s v="生产文员"/>
    <s v="2021/05/07"/>
    <m/>
    <x v="0"/>
    <n v="1900"/>
    <n v="4046.5"/>
    <n v="316.64"/>
    <n v="86.8"/>
    <n v="3.8"/>
    <n v="0"/>
  </r>
  <r>
    <x v="2"/>
    <x v="88"/>
    <s v="核价管理部"/>
    <s v="主任级"/>
    <s v="DF-3357"/>
    <s v="核价主管"/>
    <s v="2021/06/01"/>
    <m/>
    <x v="0"/>
    <n v="3850"/>
    <n v="9010.5"/>
    <n v="316.64"/>
    <n v="86.8"/>
    <n v="3.8"/>
    <n v="95"/>
  </r>
  <r>
    <x v="2"/>
    <x v="89"/>
    <s v="人力资源部"/>
    <s v="主任级以下"/>
    <s v="DF-3362"/>
    <s v="人力资源专员"/>
    <s v="2021/06/03"/>
    <m/>
    <x v="0"/>
    <n v="2888"/>
    <n v="6490.19"/>
    <n v="316.64"/>
    <n v="86.8"/>
    <n v="3.8"/>
    <n v="0"/>
  </r>
  <r>
    <x v="2"/>
    <x v="90"/>
    <s v="售后服务部"/>
    <s v="主任级以下"/>
    <s v="DF-3369"/>
    <s v="机械服务工程师"/>
    <s v="2021/06/08"/>
    <m/>
    <x v="0"/>
    <n v="4344"/>
    <n v="7532.38"/>
    <n v="0"/>
    <n v="0"/>
    <n v="0"/>
    <n v="0"/>
  </r>
  <r>
    <x v="2"/>
    <x v="91"/>
    <s v="售后服务部"/>
    <s v="主任级以下"/>
    <s v="DF-3360"/>
    <s v="现场装配技师"/>
    <s v="2021/06/03"/>
    <m/>
    <x v="0"/>
    <n v="2332"/>
    <n v="6705.75"/>
    <n v="316.64"/>
    <n v="86.8"/>
    <n v="3.8"/>
    <n v="0"/>
  </r>
  <r>
    <x v="2"/>
    <x v="92"/>
    <s v="物控部"/>
    <s v="主任级以下"/>
    <s v="DF-3388"/>
    <s v="采购专员"/>
    <s v="2021/06/25"/>
    <m/>
    <x v="0"/>
    <n v="2511"/>
    <n v="6679.62"/>
    <n v="316.64"/>
    <n v="86.8"/>
    <n v="3.8"/>
    <n v="0"/>
  </r>
  <r>
    <x v="2"/>
    <x v="93"/>
    <s v="研发部"/>
    <s v="主任级以下"/>
    <s v="DF-3367"/>
    <s v="机械工程师"/>
    <s v="2021/06/07"/>
    <m/>
    <x v="0"/>
    <n v="3471"/>
    <n v="8298.2999999999993"/>
    <n v="316.64"/>
    <n v="86.8"/>
    <n v="3.8"/>
    <n v="0"/>
  </r>
  <r>
    <x v="2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2"/>
    <x v="95"/>
    <s v="核价管理部"/>
    <s v="主任级以下"/>
    <s v="DF-3401"/>
    <s v="核价专员"/>
    <s v="2021/07/06"/>
    <m/>
    <x v="0"/>
    <n v="2642"/>
    <n v="7749.98"/>
    <n v="316.64"/>
    <n v="86.8"/>
    <n v="3.8"/>
    <n v="0"/>
  </r>
  <r>
    <x v="2"/>
    <x v="96"/>
    <s v="生产部"/>
    <s v="主任级以下"/>
    <s v="DF-3399"/>
    <s v="质检员"/>
    <s v="2021/07/02"/>
    <s v="计时工人"/>
    <x v="0"/>
    <n v="2120"/>
    <n v="7375.82"/>
    <n v="316.64"/>
    <n v="86.8"/>
    <n v="3.8"/>
    <n v="0"/>
  </r>
  <r>
    <x v="2"/>
    <x v="97"/>
    <s v="核价管理部"/>
    <s v="主任级以下"/>
    <s v="DF-3478"/>
    <s v="核价工程师"/>
    <s v="2021/08/23"/>
    <m/>
    <x v="0"/>
    <n v="4800"/>
    <n v="13561.01"/>
    <n v="316.64"/>
    <n v="86.8"/>
    <n v="3.8"/>
    <n v="0"/>
  </r>
  <r>
    <x v="2"/>
    <x v="98"/>
    <s v="售后服务部"/>
    <s v="主任级以下"/>
    <s v="DF-3479"/>
    <s v="软件工程师储备生"/>
    <d v="2021-08-23T00:00:00"/>
    <m/>
    <x v="0"/>
    <n v="1900"/>
    <n v="5775.99"/>
    <n v="316.64"/>
    <n v="86.8"/>
    <n v="3.8"/>
    <n v="0"/>
  </r>
  <r>
    <x v="2"/>
    <x v="99"/>
    <s v="研发部"/>
    <s v="主任级以下"/>
    <s v="DF-3472"/>
    <s v="电气工程师"/>
    <s v="2021/08/17"/>
    <m/>
    <x v="0"/>
    <n v="4738"/>
    <n v="10730.7"/>
    <n v="316.64"/>
    <n v="86.8"/>
    <n v="3.8"/>
    <n v="0"/>
  </r>
  <r>
    <x v="2"/>
    <x v="100"/>
    <s v="销售部"/>
    <s v="主任级以下"/>
    <s v="DF-3471"/>
    <s v="进口专员"/>
    <s v="2021/08/16"/>
    <m/>
    <x v="0"/>
    <n v="2532"/>
    <n v="10456.209999999999"/>
    <n v="316.64"/>
    <n v="86.8"/>
    <n v="3.8"/>
    <n v="0"/>
  </r>
  <r>
    <x v="2"/>
    <x v="101"/>
    <s v="生产部"/>
    <s v="主任级以下"/>
    <s v="DF-3469"/>
    <s v="质检员"/>
    <s v="2021/08/12"/>
    <s v="计时工人"/>
    <x v="0"/>
    <n v="2120"/>
    <n v="7025.13"/>
    <n v="316.64"/>
    <n v="86.8"/>
    <n v="3.8"/>
    <n v="0"/>
  </r>
  <r>
    <x v="2"/>
    <x v="102"/>
    <s v="生产部"/>
    <s v="主任级以下"/>
    <s v="DF-3466"/>
    <s v="质检员"/>
    <s v="2021/08/11"/>
    <s v="计时工人"/>
    <x v="0"/>
    <n v="2120"/>
    <n v="6958.15"/>
    <n v="316.64"/>
    <n v="86.8"/>
    <n v="3.8"/>
    <n v="0"/>
  </r>
  <r>
    <x v="2"/>
    <x v="103"/>
    <s v="研发部"/>
    <s v="主任级以下"/>
    <s v="DF-3495"/>
    <s v="电气工程师"/>
    <s v="2021/09/07"/>
    <m/>
    <x v="0"/>
    <n v="3730"/>
    <n v="8580.5"/>
    <n v="316.64"/>
    <n v="86.8"/>
    <n v="3.8"/>
    <n v="95"/>
  </r>
  <r>
    <x v="2"/>
    <x v="104"/>
    <s v="研发部"/>
    <s v="主任级以下"/>
    <s v="DF-3496"/>
    <s v="机械工程师"/>
    <s v="2021/09/09"/>
    <m/>
    <x v="0"/>
    <n v="3326"/>
    <n v="7838.5"/>
    <n v="316.64"/>
    <n v="86.8"/>
    <n v="3.8"/>
    <n v="0"/>
  </r>
  <r>
    <x v="2"/>
    <x v="105"/>
    <s v="研发部"/>
    <s v="主任级以下"/>
    <s v="DF-3500"/>
    <s v="电气工程师"/>
    <s v="2021/09/13"/>
    <m/>
    <x v="0"/>
    <n v="4738"/>
    <n v="10989.8"/>
    <n v="316.64"/>
    <n v="86.8"/>
    <n v="3.8"/>
    <n v="0"/>
  </r>
  <r>
    <x v="2"/>
    <x v="106"/>
    <s v="研发部"/>
    <s v="主任级以下"/>
    <s v="DF-3501"/>
    <s v="机械工程师"/>
    <s v="2021/09/13"/>
    <m/>
    <x v="0"/>
    <n v="3730"/>
    <n v="8664.5"/>
    <n v="316.64"/>
    <n v="86.8"/>
    <n v="3.8"/>
    <n v="100"/>
  </r>
  <r>
    <x v="2"/>
    <x v="107"/>
    <s v="物控部"/>
    <s v="主任级以下"/>
    <s v="DF-2615"/>
    <s v="计划主管"/>
    <s v="2021/10/13"/>
    <m/>
    <x v="0"/>
    <n v="3181"/>
    <n v="7230"/>
    <n v="316.64"/>
    <n v="86.8"/>
    <n v="3.8"/>
    <n v="0"/>
  </r>
  <r>
    <x v="2"/>
    <x v="108"/>
    <s v="研发部"/>
    <s v="主任级以下"/>
    <s v="DF-3564"/>
    <s v="PLM专员"/>
    <s v="2021/11/22"/>
    <m/>
    <x v="0"/>
    <n v="2311"/>
    <n v="6279.3"/>
    <n v="316.64"/>
    <n v="86.8"/>
    <n v="3.8"/>
    <n v="0"/>
  </r>
  <r>
    <x v="2"/>
    <x v="109"/>
    <s v="总经办"/>
    <s v="主任级以下"/>
    <s v="DF-3566"/>
    <s v="外事翻译专员"/>
    <s v="2021/11/22"/>
    <m/>
    <x v="0"/>
    <n v="3780"/>
    <n v="9574.61"/>
    <n v="316.64"/>
    <n v="86.8"/>
    <n v="3.8"/>
    <n v="0"/>
  </r>
  <r>
    <x v="2"/>
    <x v="110"/>
    <s v="销售部"/>
    <s v="主任级以下"/>
    <s v="DF-3574"/>
    <s v="销售经理"/>
    <s v="2021/12/22"/>
    <m/>
    <x v="0"/>
    <n v="3850"/>
    <n v="11077.5"/>
    <n v="316.64"/>
    <n v="86.8"/>
    <n v="3.8"/>
    <n v="0"/>
  </r>
  <r>
    <x v="2"/>
    <x v="111"/>
    <s v="生产部"/>
    <s v="主任级以下"/>
    <s v="DF-3569"/>
    <s v="售后仓管"/>
    <s v="2021/12/01"/>
    <m/>
    <x v="0"/>
    <n v="1900"/>
    <n v="5336.9"/>
    <n v="316.64"/>
    <n v="86.8"/>
    <n v="3.8"/>
    <n v="0"/>
  </r>
  <r>
    <x v="2"/>
    <x v="112"/>
    <s v="销售部"/>
    <s v="主任级以下"/>
    <s v="DF-3587"/>
    <s v="区域销售经理"/>
    <s v="2022/03/30"/>
    <m/>
    <x v="0"/>
    <n v="3850"/>
    <n v="8674"/>
    <n v="0"/>
    <n v="0"/>
    <n v="0"/>
    <n v="0"/>
  </r>
  <r>
    <x v="2"/>
    <x v="113"/>
    <s v="生产部"/>
    <s v="主任级以下"/>
    <s v="DF-2438"/>
    <s v="仓库主管"/>
    <s v="2017/06/16"/>
    <m/>
    <x v="0"/>
    <n v="3200"/>
    <n v="8656"/>
    <n v="316.64"/>
    <n v="86.8"/>
    <n v="3.8"/>
    <n v="300"/>
  </r>
  <r>
    <x v="2"/>
    <x v="114"/>
    <s v="销售部"/>
    <s v="总监级"/>
    <s v="DF-3591"/>
    <s v="区域销售总监"/>
    <s v="2022/04/24"/>
    <m/>
    <x v="0"/>
    <n v="5500"/>
    <n v="15750"/>
    <n v="316.64"/>
    <n v="86.8"/>
    <n v="3.8"/>
    <n v="0"/>
  </r>
  <r>
    <x v="2"/>
    <x v="115"/>
    <s v="财务部"/>
    <s v="主任级以下"/>
    <s v="DF-3589"/>
    <s v="会计高级专员"/>
    <s v="2022/04/06"/>
    <m/>
    <x v="0"/>
    <n v="3214"/>
    <n v="7843.6"/>
    <n v="316.64"/>
    <n v="86.8"/>
    <n v="3.8"/>
    <n v="700"/>
  </r>
  <r>
    <x v="2"/>
    <x v="116"/>
    <s v="研发部"/>
    <s v="主任级以下"/>
    <s v="DF-3589"/>
    <s v="软件助理工程师"/>
    <s v="2022/05/17"/>
    <m/>
    <x v="0"/>
    <n v="2520"/>
    <n v="5806.02"/>
    <n v="316.64"/>
    <n v="86.8"/>
    <n v="3.8"/>
    <n v="0"/>
  </r>
  <r>
    <x v="2"/>
    <x v="117"/>
    <s v="销售部"/>
    <s v="主任级以下"/>
    <s v="DF-3620"/>
    <s v="区域销售经理"/>
    <s v="2022/06/02"/>
    <m/>
    <x v="0"/>
    <n v="3850"/>
    <n v="8376.7000000000007"/>
    <n v="316.64"/>
    <n v="86.8"/>
    <n v="3.8"/>
    <n v="0"/>
  </r>
  <r>
    <x v="2"/>
    <x v="118"/>
    <s v="销售部"/>
    <s v="主任级以下"/>
    <s v="DF-3619"/>
    <s v="区域销售经理"/>
    <s v="2022/06/02"/>
    <m/>
    <x v="0"/>
    <n v="3850"/>
    <n v="8911.7000000000007"/>
    <n v="316.64"/>
    <n v="86.8"/>
    <n v="3.8"/>
    <n v="0"/>
  </r>
  <r>
    <x v="2"/>
    <x v="119"/>
    <s v="生产部"/>
    <s v="主任级以下"/>
    <s v="DF-3635"/>
    <s v="质检员"/>
    <d v="2022-08-09T00:00:00"/>
    <s v="计时工人"/>
    <x v="0"/>
    <n v="2120"/>
    <n v="7269.6"/>
    <n v="316.64"/>
    <n v="86.8"/>
    <n v="3.8"/>
    <n v="0"/>
  </r>
  <r>
    <x v="2"/>
    <x v="120"/>
    <s v="物控部"/>
    <s v="主任级以下"/>
    <s v="DF-3631"/>
    <s v="战略采购"/>
    <s v="2022/08/04"/>
    <m/>
    <x v="0"/>
    <n v="3357"/>
    <n v="8849.43"/>
    <n v="316.64"/>
    <n v="86.8"/>
    <n v="3.8"/>
    <n v="0"/>
  </r>
  <r>
    <x v="2"/>
    <x v="121"/>
    <s v="生产部"/>
    <s v="经理级"/>
    <s v="DF-3661"/>
    <s v="品质经理"/>
    <s v="2022/09/22"/>
    <m/>
    <x v="0"/>
    <n v="6500"/>
    <n v="16302.2"/>
    <n v="316.64"/>
    <n v="86.8"/>
    <n v="3.8"/>
    <n v="0"/>
  </r>
  <r>
    <x v="2"/>
    <x v="122"/>
    <s v="研发部"/>
    <s v="主任级以下"/>
    <s v="DF-3655"/>
    <s v="机械助理工程师"/>
    <s v="2022/09/19"/>
    <m/>
    <x v="0"/>
    <n v="2671"/>
    <n v="5858.7"/>
    <n v="316.64"/>
    <n v="86.8"/>
    <n v="3.8"/>
    <n v="0"/>
  </r>
  <r>
    <x v="2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2"/>
    <x v="124"/>
    <s v="售后服务部"/>
    <s v="经理级"/>
    <s v="DF-3646"/>
    <s v="项目经理"/>
    <s v="2022/09/01"/>
    <m/>
    <x v="0"/>
    <n v="5000"/>
    <n v="13060.2"/>
    <n v="316.64"/>
    <n v="86.8"/>
    <n v="3.8"/>
    <n v="0"/>
  </r>
  <r>
    <x v="2"/>
    <x v="125"/>
    <s v="售后服务部"/>
    <s v="主任级以下"/>
    <s v="DF-3674"/>
    <s v="项目专员"/>
    <s v="2022/10/20"/>
    <m/>
    <x v="0"/>
    <n v="2090"/>
    <n v="5070.93"/>
    <n v="316.64"/>
    <n v="86.8"/>
    <n v="3.8"/>
    <n v="0"/>
  </r>
  <r>
    <x v="2"/>
    <x v="126"/>
    <s v="销售部"/>
    <s v="主任级以下"/>
    <s v="DF-3673"/>
    <s v="区域销售经理"/>
    <s v="2022/10/20"/>
    <m/>
    <x v="0"/>
    <n v="3850"/>
    <n v="5814"/>
    <n v="0"/>
    <n v="0"/>
    <n v="0"/>
    <n v="0"/>
  </r>
  <r>
    <x v="2"/>
    <x v="127"/>
    <s v="研发部"/>
    <s v="主任级以下"/>
    <s v="DF-3685"/>
    <s v="软件工程师储备生"/>
    <d v="2022-11-21T00:00:00"/>
    <m/>
    <x v="0"/>
    <n v="1900"/>
    <n v="3201.15"/>
    <n v="0"/>
    <n v="0"/>
    <n v="0"/>
    <n v="0"/>
  </r>
  <r>
    <x v="2"/>
    <x v="128"/>
    <s v="销售部"/>
    <s v="主任级以下"/>
    <s v="DF-3682"/>
    <s v="区域销售经理（南亚）"/>
    <s v="2022/11/14"/>
    <m/>
    <x v="0"/>
    <n v="5500"/>
    <n v="13475"/>
    <n v="316.64"/>
    <n v="86.8"/>
    <n v="3.8"/>
    <n v="0"/>
  </r>
  <r>
    <x v="2"/>
    <x v="129"/>
    <s v="销售部"/>
    <s v="主任级以下"/>
    <s v="DF-3683"/>
    <s v="海外销售跟单"/>
    <d v="2022-11-14T00:00:00"/>
    <m/>
    <x v="0"/>
    <n v="3050"/>
    <n v="6247.83"/>
    <n v="316.64"/>
    <n v="86.8"/>
    <n v="3.8"/>
    <n v="0"/>
  </r>
  <r>
    <x v="2"/>
    <x v="130"/>
    <s v="生产部"/>
    <s v="主任级以下"/>
    <s v="DF-3680"/>
    <s v="普工"/>
    <s v="2022/11/02"/>
    <m/>
    <x v="0"/>
    <n v="1900"/>
    <n v="4685.87"/>
    <n v="316.64"/>
    <n v="86.8"/>
    <n v="3.8"/>
    <n v="0"/>
  </r>
  <r>
    <x v="2"/>
    <x v="131"/>
    <s v="销售部"/>
    <s v="主任级以下"/>
    <s v="DF-3690"/>
    <s v="区域销售经理（非洲）"/>
    <d v="2022-12-14T00:00:00"/>
    <m/>
    <x v="0"/>
    <n v="3850"/>
    <n v="9350"/>
    <n v="316.64"/>
    <n v="86.8"/>
    <n v="3.8"/>
    <n v="0"/>
  </r>
  <r>
    <x v="2"/>
    <x v="132"/>
    <s v="生产部"/>
    <s v="主任级以下"/>
    <s v="DF-3691"/>
    <s v="质量主管"/>
    <s v="2022/12/14"/>
    <m/>
    <x v="0"/>
    <n v="4480"/>
    <n v="11205.3"/>
    <n v="316.64"/>
    <n v="86.8"/>
    <n v="3.8"/>
    <n v="0"/>
  </r>
  <r>
    <x v="2"/>
    <x v="133"/>
    <s v="物控部"/>
    <s v="主任级以下"/>
    <s v="DF-3689"/>
    <s v="计划助理"/>
    <d v="2022-12-13T00:00:00"/>
    <m/>
    <x v="0"/>
    <n v="1900"/>
    <n v="3193.06"/>
    <n v="316.64"/>
    <n v="86.8"/>
    <n v="3.8"/>
    <n v="0"/>
  </r>
  <r>
    <x v="2"/>
    <x v="134"/>
    <s v="售后服务部"/>
    <s v="主任级以下"/>
    <s v="DF-3687"/>
    <s v="电气服务工程师"/>
    <s v="2022/12/05"/>
    <m/>
    <x v="0"/>
    <n v="2500"/>
    <n v="4612.51"/>
    <n v="316.64"/>
    <n v="86.8"/>
    <n v="3.8"/>
    <n v="0"/>
  </r>
  <r>
    <x v="2"/>
    <x v="135"/>
    <s v="人力资源部"/>
    <s v="主任级以下"/>
    <s v="DF-3696"/>
    <s v="外事翻译专员"/>
    <s v="2023/01/31"/>
    <m/>
    <x v="0"/>
    <n v="4018"/>
    <n v="7860.88"/>
    <n v="316.64"/>
    <n v="86.8"/>
    <n v="3.8"/>
    <n v="0"/>
  </r>
  <r>
    <x v="2"/>
    <x v="136"/>
    <s v="售后服务部"/>
    <s v="经理级"/>
    <s v="DF-3693"/>
    <s v="项目经理"/>
    <s v="2023/01/03"/>
    <m/>
    <x v="0"/>
    <n v="5680"/>
    <n v="15080.8"/>
    <n v="316.64"/>
    <n v="86.8"/>
    <n v="3.8"/>
    <n v="0"/>
  </r>
  <r>
    <x v="2"/>
    <x v="137"/>
    <s v="售后服务部"/>
    <s v="经理级"/>
    <s v="DF-3694"/>
    <s v="项目经理"/>
    <s v="2023/01/03"/>
    <m/>
    <x v="0"/>
    <n v="6640"/>
    <n v="17340"/>
    <n v="316.64"/>
    <n v="86.8"/>
    <n v="3.8"/>
    <n v="0"/>
  </r>
  <r>
    <x v="2"/>
    <x v="218"/>
    <s v="售后服务部"/>
    <s v="主任级以下"/>
    <s v="DF-3714"/>
    <s v="电气服务工程师储备生"/>
    <s v="2023/02/27"/>
    <m/>
    <x v="0"/>
    <n v="1900"/>
    <n v="4280.21"/>
    <n v="0"/>
    <n v="0"/>
    <n v="0"/>
    <n v="0"/>
  </r>
  <r>
    <x v="2"/>
    <x v="219"/>
    <s v="物控部"/>
    <s v="主任级以下"/>
    <s v="DF-3702"/>
    <s v="采购专员"/>
    <s v="2023/02/13"/>
    <m/>
    <x v="0"/>
    <n v="2750"/>
    <n v="759.45"/>
    <n v="0"/>
    <n v="0"/>
    <n v="0"/>
    <n v="0"/>
  </r>
  <r>
    <x v="2"/>
    <x v="220"/>
    <s v="生产部"/>
    <s v="主任级以下"/>
    <s v="DF-3700"/>
    <s v="装配电工储备生"/>
    <s v="2023/02/09"/>
    <m/>
    <x v="0"/>
    <n v="1900"/>
    <n v="3762.4"/>
    <n v="316.64"/>
    <n v="86.8"/>
    <n v="3.8"/>
    <n v="0"/>
  </r>
  <r>
    <x v="2"/>
    <x v="228"/>
    <s v="物控部"/>
    <s v="主任级以下"/>
    <s v="DF-3778"/>
    <s v="采购助理"/>
    <s v="2023/03/24"/>
    <m/>
    <x v="4"/>
    <n v="2000"/>
    <n v="1176.72"/>
    <n v="0"/>
    <n v="0"/>
    <n v="0"/>
    <n v="0"/>
  </r>
  <r>
    <x v="2"/>
    <x v="229"/>
    <s v="物控部"/>
    <s v="主任级以下"/>
    <s v="DF-3764"/>
    <s v="内部配件高级专员"/>
    <s v="2023/03/14"/>
    <m/>
    <x v="4"/>
    <n v="3164"/>
    <n v="3996.55"/>
    <n v="316.64"/>
    <n v="86.8"/>
    <n v="3.8"/>
    <n v="0"/>
  </r>
  <r>
    <x v="2"/>
    <x v="230"/>
    <s v="售后服务部"/>
    <s v="主任级以下"/>
    <s v="DF-3762"/>
    <s v="电气服务工程师储备生"/>
    <s v="2023/03/06"/>
    <m/>
    <x v="4"/>
    <n v="1900"/>
    <n v="4171.82"/>
    <n v="316.64"/>
    <n v="86.8"/>
    <n v="3.8"/>
    <n v="0"/>
  </r>
  <r>
    <x v="2"/>
    <x v="231"/>
    <s v="人力资源部"/>
    <s v="主任级以下"/>
    <s v="DF-3715"/>
    <s v="行政专员"/>
    <s v="2023/03/01"/>
    <m/>
    <x v="4"/>
    <n v="1900"/>
    <n v="5224.63"/>
    <n v="316.64"/>
    <n v="86.8"/>
    <n v="3.8"/>
    <n v="0"/>
  </r>
  <r>
    <x v="2"/>
    <x v="138"/>
    <s v="售后服务部"/>
    <s v="主任级以下"/>
    <s v="DF-2695"/>
    <s v="现场装配技师"/>
    <s v="2018/03/15"/>
    <s v="计件+计时"/>
    <x v="0"/>
    <n v="2363"/>
    <n v="6535.4"/>
    <n v="316.64"/>
    <n v="86.8"/>
    <n v="3.8"/>
    <n v="0"/>
  </r>
  <r>
    <x v="2"/>
    <x v="139"/>
    <s v="售后服务部"/>
    <s v="主任级以下"/>
    <s v="DF-2755"/>
    <s v="现场装配技师"/>
    <s v="2018/05/02"/>
    <s v="计件+计时"/>
    <x v="0"/>
    <n v="2363"/>
    <n v="6448.16"/>
    <n v="316.64"/>
    <n v="86.8"/>
    <n v="3.8"/>
    <n v="0"/>
  </r>
  <r>
    <x v="2"/>
    <x v="140"/>
    <s v="售后服务部"/>
    <s v="主任级以下"/>
    <s v="DF-3139"/>
    <s v="现场装配技师"/>
    <s v="2020/07/01"/>
    <s v="计件+计时"/>
    <x v="0"/>
    <n v="2363"/>
    <n v="6037.7"/>
    <n v="316.64"/>
    <n v="86.8"/>
    <n v="3.8"/>
    <n v="0"/>
  </r>
  <r>
    <x v="2"/>
    <x v="141"/>
    <s v="售后服务部"/>
    <s v="主任级以下"/>
    <s v="DF-2975"/>
    <s v="现场装配技师"/>
    <s v="2019/07/15"/>
    <s v="计件+计时"/>
    <x v="0"/>
    <n v="2363"/>
    <n v="6468.53"/>
    <n v="316.64"/>
    <n v="86.8"/>
    <n v="3.8"/>
    <n v="0"/>
  </r>
  <r>
    <x v="2"/>
    <x v="142"/>
    <s v="生产部"/>
    <s v="主任级以下"/>
    <s v="DF-2614"/>
    <s v="仓管员"/>
    <s v="2017/11/27"/>
    <s v="计件工人"/>
    <x v="0"/>
    <n v="1900"/>
    <n v="5793.16"/>
    <n v="316.64"/>
    <n v="86.8"/>
    <n v="3.8"/>
    <n v="0"/>
  </r>
  <r>
    <x v="2"/>
    <x v="143"/>
    <s v="生产部"/>
    <s v="主任级以下"/>
    <s v="DF-0354"/>
    <s v="装配电工班长"/>
    <s v="2006/10/21"/>
    <s v="计件工人"/>
    <x v="0"/>
    <n v="1900"/>
    <n v="9558.4500000000007"/>
    <n v="316.64"/>
    <n v="86.8"/>
    <n v="3.8"/>
    <n v="0"/>
  </r>
  <r>
    <x v="2"/>
    <x v="144"/>
    <s v="生产部"/>
    <s v="主任级以下"/>
    <s v="DF-2363"/>
    <s v="装配钳工班长"/>
    <s v="2017/02/27"/>
    <s v="计件工人"/>
    <x v="0"/>
    <n v="1900"/>
    <n v="10169.200000000001"/>
    <n v="316.64"/>
    <n v="86.8"/>
    <n v="3.8"/>
    <n v="0"/>
  </r>
  <r>
    <x v="2"/>
    <x v="145"/>
    <s v="生产部"/>
    <s v="主任级以下"/>
    <s v="DF-2451"/>
    <s v="装配电工班长"/>
    <s v="2017/06/26"/>
    <s v="计件工人"/>
    <x v="0"/>
    <n v="1900"/>
    <n v="8059.97"/>
    <n v="316.64"/>
    <n v="86.8"/>
    <n v="3.8"/>
    <n v="0"/>
  </r>
  <r>
    <x v="2"/>
    <x v="146"/>
    <s v="生产部"/>
    <s v="主任级以下"/>
    <s v="DF-2611"/>
    <s v="装配钳工"/>
    <s v="2017/11/22"/>
    <s v="计件工人"/>
    <x v="0"/>
    <n v="1900"/>
    <n v="7687.01"/>
    <n v="316.64"/>
    <n v="86.8"/>
    <n v="3.8"/>
    <n v="0"/>
  </r>
  <r>
    <x v="2"/>
    <x v="147"/>
    <s v="生产部"/>
    <s v="主任级以下"/>
    <s v="DF-2736"/>
    <s v="装配钳工"/>
    <s v="2018/04/21"/>
    <s v="计件工人"/>
    <x v="0"/>
    <n v="1900"/>
    <n v="7177.43"/>
    <n v="316.64"/>
    <n v="86.8"/>
    <n v="3.8"/>
    <n v="0"/>
  </r>
  <r>
    <x v="2"/>
    <x v="148"/>
    <s v="生产部"/>
    <s v="主任级以下"/>
    <s v="DF-2673"/>
    <s v="装配电工"/>
    <s v="2018/03/05"/>
    <s v="计件工人"/>
    <x v="0"/>
    <n v="1900"/>
    <n v="7907.05"/>
    <n v="316.64"/>
    <n v="86.8"/>
    <n v="3.8"/>
    <n v="0"/>
  </r>
  <r>
    <x v="2"/>
    <x v="149"/>
    <s v="生产部"/>
    <s v="主任级以下"/>
    <s v="DF-2756"/>
    <s v="装配钳工"/>
    <s v="2018/05/02"/>
    <s v="计件工人"/>
    <x v="0"/>
    <n v="1900"/>
    <n v="6724.03"/>
    <n v="316.64"/>
    <n v="86.8"/>
    <n v="3.8"/>
    <n v="0"/>
  </r>
  <r>
    <x v="2"/>
    <x v="150"/>
    <s v="生产部"/>
    <s v="主任级以下"/>
    <s v="DF-2786"/>
    <s v="装配钳工班长"/>
    <s v="2018/06/12"/>
    <s v="计件工人"/>
    <x v="0"/>
    <n v="1900"/>
    <n v="8161.01"/>
    <n v="316.64"/>
    <n v="86.8"/>
    <n v="3.8"/>
    <n v="0"/>
  </r>
  <r>
    <x v="2"/>
    <x v="151"/>
    <s v="生产部"/>
    <s v="主任级以下"/>
    <s v="DF-2789"/>
    <s v="装配电工"/>
    <s v="2018/06/26"/>
    <s v="计件工人"/>
    <x v="0"/>
    <n v="1900"/>
    <n v="7631.82"/>
    <n v="316.64"/>
    <n v="86.8"/>
    <n v="3.8"/>
    <n v="0"/>
  </r>
  <r>
    <x v="2"/>
    <x v="152"/>
    <s v="生产部"/>
    <s v="主任级以下"/>
    <s v="DF-2864"/>
    <s v="装配电工"/>
    <s v="2018/11/09"/>
    <s v="计件工人"/>
    <x v="0"/>
    <n v="1900"/>
    <n v="7313.02"/>
    <n v="316.64"/>
    <n v="86.8"/>
    <n v="3.8"/>
    <n v="0"/>
  </r>
  <r>
    <x v="2"/>
    <x v="153"/>
    <s v="生产部"/>
    <s v="主任级以下"/>
    <s v="DF-2907"/>
    <s v="装配电工"/>
    <s v="2019/03/06"/>
    <s v="计件工人"/>
    <x v="0"/>
    <n v="1900"/>
    <n v="7362.53"/>
    <n v="316.64"/>
    <n v="86.8"/>
    <n v="3.8"/>
    <n v="0"/>
  </r>
  <r>
    <x v="2"/>
    <x v="154"/>
    <s v="生产部"/>
    <s v="主任级以下"/>
    <s v="DF-2909"/>
    <s v="仓管员"/>
    <s v="2019/03/11"/>
    <s v="计件工人"/>
    <x v="0"/>
    <n v="1900"/>
    <n v="5954.13"/>
    <n v="316.64"/>
    <n v="86.8"/>
    <n v="3.8"/>
    <n v="0"/>
  </r>
  <r>
    <x v="2"/>
    <x v="155"/>
    <s v="生产部"/>
    <s v="主任级以下"/>
    <s v="DF-2913"/>
    <s v="装配钳工班长"/>
    <s v="2019/03/14"/>
    <s v="计件工人"/>
    <x v="0"/>
    <n v="1900"/>
    <n v="8724.16"/>
    <n v="316.64"/>
    <n v="86.8"/>
    <n v="3.8"/>
    <n v="0"/>
  </r>
  <r>
    <x v="2"/>
    <x v="156"/>
    <s v="生产部"/>
    <s v="主任级以下"/>
    <s v="DF-2940"/>
    <s v="仓管员"/>
    <s v="2019/05/14"/>
    <s v="计件工人"/>
    <x v="0"/>
    <n v="1900"/>
    <n v="6635.81"/>
    <n v="316.64"/>
    <n v="86.8"/>
    <n v="3.8"/>
    <n v="0"/>
  </r>
  <r>
    <x v="2"/>
    <x v="157"/>
    <s v="生产部"/>
    <s v="主任级以下"/>
    <s v="DF-2970"/>
    <s v="装配电工"/>
    <s v="2019/07/02"/>
    <s v="计件工人"/>
    <x v="0"/>
    <n v="1900"/>
    <n v="7199.72"/>
    <n v="316.64"/>
    <n v="86.8"/>
    <n v="3.8"/>
    <n v="385"/>
  </r>
  <r>
    <x v="2"/>
    <x v="158"/>
    <s v="生产部"/>
    <s v="主任级以下"/>
    <s v="DF-3052"/>
    <s v="装配电工"/>
    <s v="2019/11/15"/>
    <s v="计件工人"/>
    <x v="0"/>
    <n v="1900"/>
    <n v="6928.82"/>
    <n v="316.64"/>
    <n v="86.8"/>
    <n v="3.8"/>
    <n v="0"/>
  </r>
  <r>
    <x v="2"/>
    <x v="159"/>
    <s v="生产部"/>
    <s v="主任级以下"/>
    <s v="DF-3076"/>
    <s v="装配电工"/>
    <s v="2020/02/24"/>
    <s v="计件工人"/>
    <x v="0"/>
    <n v="1900"/>
    <n v="7535.26"/>
    <n v="316.64"/>
    <n v="86.8"/>
    <n v="3.8"/>
    <n v="0"/>
  </r>
  <r>
    <x v="2"/>
    <x v="160"/>
    <s v="生产部"/>
    <s v="主任级以下"/>
    <s v="DF-3121"/>
    <s v="仓管员"/>
    <s v="2020/05/08"/>
    <s v="计件工人"/>
    <x v="0"/>
    <n v="1900"/>
    <n v="6941.3"/>
    <n v="316.64"/>
    <n v="86.8"/>
    <n v="3.8"/>
    <n v="0"/>
  </r>
  <r>
    <x v="2"/>
    <x v="161"/>
    <s v="生产部"/>
    <s v="主任级以下"/>
    <s v="DF-3126"/>
    <s v="装配钳工"/>
    <s v="2020/05/29"/>
    <s v="计件工人"/>
    <x v="0"/>
    <n v="1900"/>
    <n v="5540.93"/>
    <n v="316.64"/>
    <n v="86.8"/>
    <n v="3.8"/>
    <n v="0"/>
  </r>
  <r>
    <x v="2"/>
    <x v="162"/>
    <s v="生产部"/>
    <s v="主任级以下"/>
    <s v="DF-3130"/>
    <s v="测试技师"/>
    <s v="2020/06/12"/>
    <s v="计件工人"/>
    <x v="0"/>
    <n v="1900"/>
    <n v="8749.26"/>
    <n v="316.64"/>
    <n v="86.8"/>
    <n v="3.8"/>
    <n v="0"/>
  </r>
  <r>
    <x v="2"/>
    <x v="163"/>
    <s v="生产部"/>
    <s v="主任级以下"/>
    <s v="DF-3134"/>
    <s v="仓管员"/>
    <s v="2020/06/28"/>
    <s v="计件工人"/>
    <x v="0"/>
    <n v="1900"/>
    <n v="8063.48"/>
    <n v="316.64"/>
    <n v="86.8"/>
    <n v="3.8"/>
    <n v="0"/>
  </r>
  <r>
    <x v="2"/>
    <x v="164"/>
    <s v="生产部"/>
    <s v="主任级以下"/>
    <s v="DF-3140"/>
    <s v="测试技师"/>
    <s v="2020/07/01"/>
    <s v="计件工人"/>
    <x v="0"/>
    <n v="1900"/>
    <n v="7461.29"/>
    <n v="316.64"/>
    <n v="86.8"/>
    <n v="3.8"/>
    <n v="100"/>
  </r>
  <r>
    <x v="2"/>
    <x v="165"/>
    <s v="生产部"/>
    <s v="主任级以下"/>
    <s v="DF-3171"/>
    <s v="装配钳工"/>
    <s v="2020/08/31"/>
    <s v="计件工人"/>
    <x v="0"/>
    <n v="1900"/>
    <n v="6045.57"/>
    <n v="316.64"/>
    <n v="86.8"/>
    <n v="3.8"/>
    <n v="0"/>
  </r>
  <r>
    <x v="2"/>
    <x v="166"/>
    <s v="生产部"/>
    <s v="主任级以下"/>
    <s v="DF-3166"/>
    <s v="装配钳工"/>
    <s v="2020/08/13"/>
    <s v="计件工人"/>
    <x v="0"/>
    <n v="1900"/>
    <n v="6372.65"/>
    <n v="316.64"/>
    <n v="86.8"/>
    <n v="3.8"/>
    <n v="0"/>
  </r>
  <r>
    <x v="2"/>
    <x v="167"/>
    <s v="生产部"/>
    <s v="主任级以下"/>
    <s v="DF-3180"/>
    <s v="装配钳工"/>
    <s v="2020/09/21"/>
    <s v="计件工人"/>
    <x v="0"/>
    <n v="1900"/>
    <n v="6870.72"/>
    <n v="316.64"/>
    <n v="86.8"/>
    <n v="3.8"/>
    <n v="0"/>
  </r>
  <r>
    <x v="2"/>
    <x v="168"/>
    <s v="生产部"/>
    <s v="主任级以下"/>
    <s v="DF-3177"/>
    <s v="装配钳工"/>
    <s v="2020/09/14"/>
    <s v="计件工人"/>
    <x v="0"/>
    <n v="1900"/>
    <n v="6833.99"/>
    <n v="316.64"/>
    <n v="86.8"/>
    <n v="3.8"/>
    <n v="0"/>
  </r>
  <r>
    <x v="2"/>
    <x v="169"/>
    <s v="生产部"/>
    <s v="主任级以下"/>
    <s v="DF-3188"/>
    <s v="装配钳工"/>
    <s v="2020/10/12"/>
    <s v="计件工人"/>
    <x v="0"/>
    <n v="1900"/>
    <n v="5903.36"/>
    <n v="316.64"/>
    <n v="86.8"/>
    <n v="3.8"/>
    <n v="0"/>
  </r>
  <r>
    <x v="2"/>
    <x v="170"/>
    <s v="生产部"/>
    <s v="主任级以下"/>
    <s v="DF-3190"/>
    <s v="装配电工"/>
    <s v="2020/10/16"/>
    <s v="计件工人"/>
    <x v="0"/>
    <n v="1900"/>
    <n v="7398.36"/>
    <n v="316.64"/>
    <n v="86.8"/>
    <n v="3.8"/>
    <n v="0"/>
  </r>
  <r>
    <x v="2"/>
    <x v="171"/>
    <s v="生产部"/>
    <s v="主任级以下"/>
    <s v="DF-3191"/>
    <s v="装配钳工班长"/>
    <s v="2020/10/16"/>
    <s v="计件工人"/>
    <x v="0"/>
    <n v="1900"/>
    <n v="9087.09"/>
    <n v="316.64"/>
    <n v="86.8"/>
    <n v="3.8"/>
    <n v="0"/>
  </r>
  <r>
    <x v="2"/>
    <x v="172"/>
    <s v="生产部"/>
    <s v="主任级以下"/>
    <s v="DF-2100"/>
    <s v="测试班长"/>
    <s v="2015/06/25"/>
    <s v="计件工人"/>
    <x v="0"/>
    <n v="1900"/>
    <n v="10102.1"/>
    <n v="316.64"/>
    <n v="86.8"/>
    <n v="3.8"/>
    <n v="0"/>
  </r>
  <r>
    <x v="2"/>
    <x v="173"/>
    <s v="生产部"/>
    <s v="主任级以下"/>
    <s v="DF-2441"/>
    <s v="测试技师"/>
    <s v="2017/06/20"/>
    <s v="计件工人"/>
    <x v="0"/>
    <n v="1900"/>
    <n v="8828.7099999999991"/>
    <n v="316.64"/>
    <n v="86.8"/>
    <n v="3.8"/>
    <n v="95"/>
  </r>
  <r>
    <x v="2"/>
    <x v="174"/>
    <s v="生产部"/>
    <s v="主任级以下"/>
    <s v="DF-2910"/>
    <s v="测试技师"/>
    <s v="2019/03/11"/>
    <s v="计件工人"/>
    <x v="0"/>
    <n v="1900"/>
    <n v="8200.43"/>
    <n v="316.64"/>
    <n v="86.8"/>
    <n v="3.8"/>
    <n v="0"/>
  </r>
  <r>
    <x v="2"/>
    <x v="175"/>
    <s v="生产部"/>
    <s v="主任级以下"/>
    <s v="DF-3232"/>
    <s v="装配钳工"/>
    <s v="2020/12/24"/>
    <s v="计件工人"/>
    <x v="0"/>
    <n v="1900"/>
    <n v="7102.85"/>
    <n v="316.64"/>
    <n v="86.8"/>
    <n v="3.8"/>
    <n v="0"/>
  </r>
  <r>
    <x v="2"/>
    <x v="176"/>
    <s v="生产部"/>
    <s v="主任级以下"/>
    <s v="DF-3245"/>
    <s v="仓管员"/>
    <s v="2021/01/12"/>
    <s v="计件工人"/>
    <x v="0"/>
    <n v="1900"/>
    <n v="6498.89"/>
    <n v="316.64"/>
    <n v="86.8"/>
    <n v="3.8"/>
    <n v="0"/>
  </r>
  <r>
    <x v="2"/>
    <x v="177"/>
    <s v="生产部"/>
    <s v="主任级以下"/>
    <s v="DF-3252"/>
    <s v="仓管员"/>
    <s v="2021/01/25"/>
    <s v="计件工人"/>
    <x v="0"/>
    <n v="1900"/>
    <n v="5474.91"/>
    <n v="316.64"/>
    <n v="86.8"/>
    <n v="3.8"/>
    <n v="0"/>
  </r>
  <r>
    <x v="2"/>
    <x v="178"/>
    <s v="生产部"/>
    <s v="主任级以下"/>
    <s v="DF-3287"/>
    <s v="仓管员"/>
    <s v="2021/03/15"/>
    <s v="计件工人"/>
    <x v="0"/>
    <n v="1900"/>
    <n v="7357.83"/>
    <n v="316.64"/>
    <n v="86.8"/>
    <n v="3.8"/>
    <n v="0"/>
  </r>
  <r>
    <x v="2"/>
    <x v="179"/>
    <s v="生产部"/>
    <s v="主任级以下"/>
    <s v="DF-3274"/>
    <s v="仓管员"/>
    <s v="2021/03/08"/>
    <s v="计件工人"/>
    <x v="0"/>
    <n v="1900"/>
    <n v="5542.58"/>
    <n v="316.64"/>
    <n v="86.8"/>
    <n v="3.8"/>
    <n v="0"/>
  </r>
  <r>
    <x v="2"/>
    <x v="180"/>
    <s v="生产部"/>
    <s v="主任级以下"/>
    <s v="DF-3273"/>
    <s v="装配电工"/>
    <s v="2021/03/05"/>
    <s v="计件工人"/>
    <x v="0"/>
    <n v="1900"/>
    <n v="6862.15"/>
    <n v="316.64"/>
    <n v="86.8"/>
    <n v="3.8"/>
    <n v="0"/>
  </r>
  <r>
    <x v="2"/>
    <x v="181"/>
    <s v="生产部"/>
    <s v="主任级以下"/>
    <s v="DF-3272"/>
    <s v="装配电工"/>
    <s v="2021/03/04"/>
    <s v="计件工人"/>
    <x v="0"/>
    <n v="1900"/>
    <n v="6726.88"/>
    <n v="316.64"/>
    <n v="86.8"/>
    <n v="3.8"/>
    <n v="0"/>
  </r>
  <r>
    <x v="2"/>
    <x v="183"/>
    <s v="生产部"/>
    <s v="主任级以下"/>
    <s v="DF-3349"/>
    <s v="仓管员"/>
    <s v="2021/05/24"/>
    <s v="计件工人"/>
    <x v="0"/>
    <n v="1900"/>
    <n v="5419.65"/>
    <n v="316.64"/>
    <n v="86.8"/>
    <n v="3.8"/>
    <n v="0"/>
  </r>
  <r>
    <x v="2"/>
    <x v="184"/>
    <s v="生产部"/>
    <s v="主任级以下"/>
    <s v="DF-3261"/>
    <s v="装配钳工"/>
    <s v="2021/02/26"/>
    <s v="计件工人"/>
    <x v="0"/>
    <n v="1900"/>
    <n v="5827.53"/>
    <n v="316.64"/>
    <n v="86.8"/>
    <n v="3.8"/>
    <n v="0"/>
  </r>
  <r>
    <x v="2"/>
    <x v="185"/>
    <s v="生产部"/>
    <s v="主任级以下"/>
    <s v="DF-3432"/>
    <s v="装配钳工"/>
    <s v="2021/07/17"/>
    <s v="计件工人"/>
    <x v="0"/>
    <n v="1900"/>
    <n v="5751.81"/>
    <n v="316.64"/>
    <n v="86.8"/>
    <n v="3.8"/>
    <n v="0"/>
  </r>
  <r>
    <x v="2"/>
    <x v="186"/>
    <s v="生产部"/>
    <s v="主任级以下"/>
    <s v="DF-3398"/>
    <s v="装配钳工"/>
    <s v="2021/07/02"/>
    <s v="计件工人"/>
    <x v="0"/>
    <n v="1900"/>
    <n v="6552.04"/>
    <n v="316.64"/>
    <n v="86.8"/>
    <n v="3.8"/>
    <n v="0"/>
  </r>
  <r>
    <x v="2"/>
    <x v="187"/>
    <s v="生产部"/>
    <s v="主任级以下"/>
    <s v="DF-3397"/>
    <s v="装配钳工"/>
    <s v="2021/07/01"/>
    <s v="计件工人"/>
    <x v="0"/>
    <n v="1900"/>
    <n v="6818.57"/>
    <n v="316.64"/>
    <n v="86.8"/>
    <n v="3.8"/>
    <n v="0"/>
  </r>
  <r>
    <x v="2"/>
    <x v="188"/>
    <s v="生产部"/>
    <s v="主任级以下"/>
    <s v="DF-3396"/>
    <s v="装配钳工"/>
    <s v="2021/07/01"/>
    <s v="计件工人"/>
    <x v="0"/>
    <n v="1900"/>
    <n v="7063.12"/>
    <n v="316.64"/>
    <n v="86.8"/>
    <n v="3.8"/>
    <n v="0"/>
  </r>
  <r>
    <x v="2"/>
    <x v="189"/>
    <s v="生产部"/>
    <s v="主任级以下"/>
    <s v="DF-3439"/>
    <s v="装配电工"/>
    <s v="2021/07/29"/>
    <s v="计件工人"/>
    <x v="0"/>
    <n v="1900"/>
    <n v="7301.03"/>
    <n v="316.64"/>
    <n v="86.8"/>
    <n v="3.8"/>
    <n v="0"/>
  </r>
  <r>
    <x v="2"/>
    <x v="190"/>
    <s v="生产部"/>
    <s v="主任级以下"/>
    <s v="DF-3499"/>
    <s v="装配钳工"/>
    <s v="2021/09/13"/>
    <s v="计件工人"/>
    <x v="0"/>
    <n v="1900"/>
    <n v="6644.51"/>
    <n v="316.64"/>
    <n v="86.8"/>
    <n v="3.8"/>
    <n v="0"/>
  </r>
  <r>
    <x v="2"/>
    <x v="191"/>
    <s v="生产部"/>
    <s v="主任级以下"/>
    <s v="DF-3511"/>
    <s v="装配钳工"/>
    <s v="2021/09/24"/>
    <s v="计件工人"/>
    <x v="0"/>
    <n v="1900"/>
    <n v="6687.64"/>
    <n v="316.64"/>
    <n v="86.8"/>
    <n v="3.8"/>
    <n v="0"/>
  </r>
  <r>
    <x v="2"/>
    <x v="192"/>
    <s v="生产部"/>
    <s v="主任级以下"/>
    <s v="DF-3521"/>
    <s v="装配钳工"/>
    <s v="2021/09/30"/>
    <s v="计件工人"/>
    <x v="0"/>
    <n v="1900"/>
    <n v="5895.86"/>
    <n v="316.64"/>
    <n v="86.8"/>
    <n v="3.8"/>
    <n v="0"/>
  </r>
  <r>
    <x v="2"/>
    <x v="193"/>
    <s v="生产部"/>
    <s v="主任级以下"/>
    <s v="DF-3522"/>
    <s v="装配钳工"/>
    <s v="2021/09/30"/>
    <s v="计件工人"/>
    <x v="0"/>
    <n v="1900"/>
    <n v="6240.54"/>
    <n v="316.64"/>
    <n v="86.8"/>
    <n v="3.8"/>
    <n v="0"/>
  </r>
  <r>
    <x v="2"/>
    <x v="194"/>
    <s v="生产部"/>
    <s v="主任级以下"/>
    <s v="DF-3553"/>
    <s v="装配钳工"/>
    <s v="2021/10/27"/>
    <s v="计件工人"/>
    <x v="0"/>
    <n v="1900"/>
    <n v="5745.2"/>
    <n v="316.64"/>
    <n v="86.8"/>
    <n v="3.8"/>
    <n v="0"/>
  </r>
  <r>
    <x v="2"/>
    <x v="195"/>
    <s v="生产部"/>
    <s v="主任级以下"/>
    <s v="DF-3529"/>
    <s v="装配钳工"/>
    <s v="2021/10/12"/>
    <s v="计件工人"/>
    <x v="0"/>
    <n v="1900"/>
    <n v="4797.0600000000004"/>
    <n v="316.64"/>
    <n v="86.8"/>
    <n v="3.8"/>
    <n v="0"/>
  </r>
  <r>
    <x v="2"/>
    <x v="196"/>
    <s v="生产部"/>
    <s v="主任级以下"/>
    <s v="DF-3534"/>
    <s v="装配钳工"/>
    <s v="2021/10/12"/>
    <s v="计件工人"/>
    <x v="0"/>
    <n v="1900"/>
    <n v="6563.5"/>
    <n v="316.64"/>
    <n v="86.8"/>
    <n v="3.8"/>
    <n v="0"/>
  </r>
  <r>
    <x v="2"/>
    <x v="197"/>
    <s v="生产部"/>
    <s v="主任级以下"/>
    <s v="DF-3394"/>
    <s v="装配电工"/>
    <s v="2021/06/30"/>
    <s v="计件工人"/>
    <x v="0"/>
    <n v="1900"/>
    <n v="6781.2"/>
    <n v="316.64"/>
    <n v="86.8"/>
    <n v="3.8"/>
    <n v="0"/>
  </r>
  <r>
    <x v="2"/>
    <x v="198"/>
    <s v="生产部"/>
    <s v="主任级以下"/>
    <s v="DF-3393"/>
    <s v="装配电工"/>
    <s v="2021/06/29"/>
    <s v="计件工人"/>
    <x v="0"/>
    <n v="1900"/>
    <n v="7247.75"/>
    <n v="316.64"/>
    <n v="86.8"/>
    <n v="3.8"/>
    <n v="0"/>
  </r>
  <r>
    <x v="2"/>
    <x v="199"/>
    <s v="生产部"/>
    <s v="主任级以下"/>
    <s v="DF-3361"/>
    <s v="装配电工"/>
    <s v="2021/06/03"/>
    <s v="计件工人"/>
    <x v="0"/>
    <n v="1900"/>
    <n v="7003.3"/>
    <n v="316.64"/>
    <n v="86.8"/>
    <n v="3.8"/>
    <n v="0"/>
  </r>
  <r>
    <x v="2"/>
    <x v="200"/>
    <s v="生产部"/>
    <s v="主任级以下"/>
    <s v="DF-3443"/>
    <s v="装配电工"/>
    <s v="2021/07/30"/>
    <s v="计件工人"/>
    <x v="0"/>
    <n v="1900"/>
    <n v="7211.81"/>
    <n v="316.64"/>
    <n v="86.8"/>
    <n v="3.8"/>
    <n v="0"/>
  </r>
  <r>
    <x v="2"/>
    <x v="201"/>
    <s v="生产部"/>
    <s v="主任级以下"/>
    <s v="DF-3421"/>
    <s v="装配钳工"/>
    <s v="2021/07/15"/>
    <s v="计时工人"/>
    <x v="0"/>
    <n v="1900"/>
    <n v="5143.1000000000004"/>
    <n v="316.64"/>
    <n v="86.8"/>
    <n v="3.8"/>
    <n v="0"/>
  </r>
  <r>
    <x v="2"/>
    <x v="202"/>
    <s v="生产部"/>
    <s v="主任级以下"/>
    <s v="DF-3420"/>
    <s v="装配钳工"/>
    <s v="2021/07/15"/>
    <s v="计时工人"/>
    <x v="0"/>
    <n v="1900"/>
    <n v="5919.01"/>
    <n v="316.64"/>
    <n v="86.8"/>
    <n v="3.8"/>
    <n v="0"/>
  </r>
  <r>
    <x v="2"/>
    <x v="203"/>
    <s v="生产部"/>
    <s v="主任级以下"/>
    <s v="DF-3416"/>
    <s v="装配钳工"/>
    <s v="2021/07/15"/>
    <s v="计时工人"/>
    <x v="0"/>
    <n v="1900"/>
    <n v="6022.33"/>
    <n v="316.64"/>
    <n v="86.8"/>
    <n v="3.8"/>
    <n v="0"/>
  </r>
  <r>
    <x v="2"/>
    <x v="204"/>
    <s v="生产部"/>
    <s v="主任级以下"/>
    <s v="DF-3489"/>
    <s v="装配钳工"/>
    <s v="2021/09/03"/>
    <s v="计时工人"/>
    <x v="0"/>
    <n v="1900"/>
    <n v="5993.41"/>
    <n v="316.64"/>
    <n v="86.8"/>
    <n v="3.8"/>
    <n v="0"/>
  </r>
  <r>
    <x v="2"/>
    <x v="205"/>
    <s v="生产部"/>
    <s v="主任级以下"/>
    <s v="DF-3637"/>
    <s v="装配钳工"/>
    <d v="2022-08-15T00:00:00"/>
    <s v="计件工人"/>
    <x v="0"/>
    <n v="1900"/>
    <n v="5545.41"/>
    <n v="316.64"/>
    <n v="86.8"/>
    <n v="3.8"/>
    <n v="0"/>
  </r>
  <r>
    <x v="2"/>
    <x v="206"/>
    <s v="生产部"/>
    <s v="主任级以下"/>
    <s v="DF-3630"/>
    <s v="装配钳工"/>
    <d v="2022-08-05T00:00:00"/>
    <s v="计件工人"/>
    <x v="0"/>
    <n v="1900"/>
    <n v="6315.77"/>
    <n v="316.64"/>
    <n v="86.8"/>
    <n v="3.8"/>
    <n v="0"/>
  </r>
  <r>
    <x v="2"/>
    <x v="207"/>
    <s v="生产部"/>
    <s v="主任级以下"/>
    <s v="DF-3644"/>
    <s v="仓库包装操作工"/>
    <d v="2022-08-30T00:00:00"/>
    <s v="计件工人"/>
    <x v="0"/>
    <n v="1900"/>
    <n v="5927.43"/>
    <n v="316.64"/>
    <n v="86.8"/>
    <n v="3.8"/>
    <n v="0"/>
  </r>
  <r>
    <x v="2"/>
    <x v="208"/>
    <s v="生产部"/>
    <s v="主任级以下"/>
    <s v="DF-3663"/>
    <s v="装配钳工"/>
    <s v="2022/09/26"/>
    <s v="计件工人"/>
    <x v="0"/>
    <n v="1900"/>
    <n v="5336.32"/>
    <n v="316.64"/>
    <n v="86.8"/>
    <n v="3.8"/>
    <n v="0"/>
  </r>
  <r>
    <x v="2"/>
    <x v="209"/>
    <s v="生产部"/>
    <s v="主任级以下"/>
    <s v="DF-3659"/>
    <s v="装配钳工"/>
    <s v="2022/09/19"/>
    <s v="计件工人"/>
    <x v="0"/>
    <n v="1900"/>
    <n v="5350.73"/>
    <n v="316.64"/>
    <n v="86.8"/>
    <n v="3.8"/>
    <n v="0"/>
  </r>
  <r>
    <x v="2"/>
    <x v="210"/>
    <s v="生产部"/>
    <s v="主任级以下"/>
    <s v="DF-3656"/>
    <s v="仓库包装操作工"/>
    <s v="2022/09/19"/>
    <s v="计件工人"/>
    <x v="0"/>
    <n v="1900"/>
    <n v="4646.76"/>
    <n v="316.64"/>
    <n v="86.8"/>
    <n v="3.8"/>
    <n v="0"/>
  </r>
  <r>
    <x v="2"/>
    <x v="211"/>
    <s v="生产部"/>
    <s v="主任级以下"/>
    <s v="DF-3648"/>
    <s v="仓库包装操作工"/>
    <s v="2022/09/05"/>
    <s v="计件工人"/>
    <x v="0"/>
    <n v="1900"/>
    <n v="5194.21"/>
    <n v="316.64"/>
    <n v="86.8"/>
    <n v="3.8"/>
    <n v="0"/>
  </r>
  <r>
    <x v="2"/>
    <x v="212"/>
    <s v="生产部"/>
    <s v="主任级以下"/>
    <s v="DF-3449"/>
    <s v="电气装配储备生"/>
    <s v="2021/08/03"/>
    <s v="计件工人"/>
    <x v="0"/>
    <n v="1900"/>
    <n v="5696.87"/>
    <n v="316.64"/>
    <n v="86.8"/>
    <n v="3.8"/>
    <n v="0"/>
  </r>
  <r>
    <x v="2"/>
    <x v="213"/>
    <s v="生产部"/>
    <s v="主任级以下"/>
    <s v="DF-3677"/>
    <s v="仓库包装操作工"/>
    <s v="2022/10/27"/>
    <s v="计件工人"/>
    <x v="0"/>
    <n v="1900"/>
    <n v="5670.06"/>
    <n v="316.64"/>
    <n v="86.8"/>
    <n v="3.8"/>
    <n v="0"/>
  </r>
  <r>
    <x v="2"/>
    <x v="214"/>
    <s v="生产部"/>
    <s v="主任级以下"/>
    <s v="DF-3676"/>
    <s v="装配钳工"/>
    <s v="2022/10/26"/>
    <s v="计件工人"/>
    <x v="0"/>
    <n v="1900"/>
    <n v="5252.47"/>
    <n v="316.64"/>
    <n v="86.8"/>
    <n v="3.8"/>
    <n v="0"/>
  </r>
  <r>
    <x v="2"/>
    <x v="215"/>
    <s v="生产部"/>
    <s v="主任级以下"/>
    <s v="DF-3669"/>
    <s v="装配电工"/>
    <s v="2022/10/10"/>
    <s v="计件工人"/>
    <x v="0"/>
    <n v="1900"/>
    <n v="6071.86"/>
    <n v="316.64"/>
    <n v="86.8"/>
    <n v="3.8"/>
    <n v="0"/>
  </r>
  <r>
    <x v="2"/>
    <x v="216"/>
    <s v="生产部"/>
    <s v="主任级以下"/>
    <s v="DF-3667"/>
    <s v="装配钳工"/>
    <s v="2022/10/09"/>
    <s v="计件工人"/>
    <x v="0"/>
    <n v="1900"/>
    <n v="5793.33"/>
    <n v="316.64"/>
    <n v="86.8"/>
    <n v="3.8"/>
    <n v="0"/>
  </r>
  <r>
    <x v="2"/>
    <x v="217"/>
    <s v="生产部"/>
    <s v="主任级以下"/>
    <s v="DF-3352"/>
    <s v="装配钳工"/>
    <s v="2021/05/26"/>
    <s v="计件工人"/>
    <x v="0"/>
    <n v="1900"/>
    <n v="5633.53"/>
    <n v="316.64"/>
    <n v="86.8"/>
    <n v="3.8"/>
    <n v="0"/>
  </r>
  <r>
    <x v="2"/>
    <x v="223"/>
    <s v="生产部"/>
    <s v="主任级以下"/>
    <s v="DF-3705"/>
    <s v="装配钳工"/>
    <s v="2023/02/21"/>
    <s v="计件工人"/>
    <x v="0"/>
    <n v="1900"/>
    <n v="5669.64"/>
    <n v="316.64"/>
    <n v="86.8"/>
    <n v="3.8"/>
    <n v="0"/>
  </r>
  <r>
    <x v="2"/>
    <x v="224"/>
    <s v="生产部"/>
    <s v="主任级以下"/>
    <s v="DF-3707"/>
    <s v="装配钳工"/>
    <s v="2023/02/21"/>
    <s v="计件工人"/>
    <x v="0"/>
    <n v="1900"/>
    <n v="5884.89"/>
    <n v="0"/>
    <n v="0"/>
    <n v="0"/>
    <n v="0"/>
  </r>
  <r>
    <x v="2"/>
    <x v="225"/>
    <s v="生产部"/>
    <s v="主任级以下"/>
    <s v="DF-3701"/>
    <s v="装配钳工"/>
    <s v="2023/02/09"/>
    <s v="计件工人"/>
    <x v="0"/>
    <n v="1900"/>
    <n v="6129.4"/>
    <n v="316.64"/>
    <n v="86.8"/>
    <n v="3.8"/>
    <n v="0"/>
  </r>
  <r>
    <x v="2"/>
    <x v="226"/>
    <s v="生产部"/>
    <s v="主任级以下"/>
    <s v="DF-3699"/>
    <s v="装配电工"/>
    <s v="2023/02/08"/>
    <s v="计件工人"/>
    <x v="0"/>
    <n v="1900"/>
    <n v="6050.09"/>
    <n v="316.64"/>
    <n v="86.8"/>
    <n v="3.8"/>
    <n v="0"/>
  </r>
  <r>
    <x v="2"/>
    <x v="227"/>
    <s v="生产部"/>
    <s v="主任级以下"/>
    <s v="DF-3698"/>
    <s v="装配钳工"/>
    <s v="2023/02/06"/>
    <s v="计件工人"/>
    <x v="0"/>
    <n v="1900"/>
    <n v="3852.92"/>
    <n v="316.64"/>
    <n v="86.8"/>
    <n v="3.8"/>
    <n v="0"/>
  </r>
  <r>
    <x v="2"/>
    <x v="232"/>
    <s v="生产部"/>
    <s v="主任级以下"/>
    <s v="DF-3776"/>
    <s v="装配电工"/>
    <s v="2023/03/20"/>
    <s v="计件工人"/>
    <x v="4"/>
    <n v="1900"/>
    <n v="2749.45"/>
    <n v="0"/>
    <n v="0"/>
    <n v="0"/>
    <n v="0"/>
  </r>
  <r>
    <x v="2"/>
    <x v="233"/>
    <s v="生产部"/>
    <s v="主任级以下"/>
    <s v="DF-3765"/>
    <s v="装配钳工"/>
    <s v="2023/03/17"/>
    <s v="计件工人"/>
    <x v="4"/>
    <n v="1900"/>
    <n v="2709.95"/>
    <n v="0"/>
    <n v="0"/>
    <n v="0"/>
    <n v="0"/>
  </r>
  <r>
    <x v="2"/>
    <x v="234"/>
    <s v="生产部"/>
    <s v="主任级以下"/>
    <s v="DF-3763"/>
    <s v="装配电工"/>
    <s v="2023/03/14"/>
    <s v="计件工人"/>
    <x v="4"/>
    <n v="1900"/>
    <n v="3652.54"/>
    <n v="0"/>
    <n v="0"/>
    <n v="0"/>
    <n v="0"/>
  </r>
  <r>
    <x v="3"/>
    <x v="0"/>
    <s v="销售部"/>
    <s v="部长级及以上"/>
    <s v="DF-2389"/>
    <s v="区域销售总监"/>
    <s v="2017/04/01"/>
    <m/>
    <x v="0"/>
    <n v="43166"/>
    <n v="48966"/>
    <n v="316.64"/>
    <n v="86.8"/>
    <n v="3.8"/>
    <n v="0"/>
  </r>
  <r>
    <x v="3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3"/>
    <x v="2"/>
    <s v="研发部"/>
    <s v="主任级"/>
    <s v="DF-0793"/>
    <s v="电气主管"/>
    <s v="2010/07/08"/>
    <m/>
    <x v="0"/>
    <n v="5544"/>
    <n v="13254"/>
    <n v="316.64"/>
    <n v="86.8"/>
    <n v="3.8"/>
    <n v="95"/>
  </r>
  <r>
    <x v="3"/>
    <x v="3"/>
    <s v="研发部"/>
    <s v="主任级"/>
    <s v="DF-0148"/>
    <s v="机械研发主管"/>
    <s v="2005/09/09"/>
    <m/>
    <x v="0"/>
    <n v="5544"/>
    <n v="12891.3"/>
    <n v="316.64"/>
    <n v="86.8"/>
    <n v="3.8"/>
    <n v="125"/>
  </r>
  <r>
    <x v="3"/>
    <x v="4"/>
    <s v="销售部"/>
    <s v="主任级以下"/>
    <s v="DF-2191"/>
    <s v="市场运营主管"/>
    <s v="2016/04/14"/>
    <m/>
    <x v="0"/>
    <n v="3200"/>
    <n v="9010"/>
    <n v="316.64"/>
    <n v="86.8"/>
    <n v="3.8"/>
    <n v="95"/>
  </r>
  <r>
    <x v="3"/>
    <x v="5"/>
    <s v="人力资源部"/>
    <s v="主任级以下"/>
    <s v="DF-2649"/>
    <s v="清洁工"/>
    <s v="2018/02/01"/>
    <m/>
    <x v="0"/>
    <n v="1900"/>
    <n v="4232.43"/>
    <n v="0"/>
    <n v="0"/>
    <n v="0"/>
    <n v="0"/>
  </r>
  <r>
    <x v="3"/>
    <x v="6"/>
    <s v="人力资源部"/>
    <s v="主任级以下"/>
    <s v="DF-2697"/>
    <s v="商务司机"/>
    <s v="2018/03/19"/>
    <m/>
    <x v="0"/>
    <n v="1900"/>
    <n v="5250.8"/>
    <n v="316.64"/>
    <n v="86.8"/>
    <n v="3.8"/>
    <n v="0"/>
  </r>
  <r>
    <x v="3"/>
    <x v="7"/>
    <s v="研发部"/>
    <s v="主任级以下"/>
    <s v="DF-2077"/>
    <s v="电气硬件工程师"/>
    <s v="2015/04/25"/>
    <m/>
    <x v="0"/>
    <n v="5746"/>
    <n v="13220.7"/>
    <n v="316.64"/>
    <n v="86.8"/>
    <n v="3.8"/>
    <n v="1250"/>
  </r>
  <r>
    <x v="3"/>
    <x v="8"/>
    <s v="研发部"/>
    <s v="主任级以下"/>
    <s v="DF-2701"/>
    <s v="翻译员"/>
    <s v="2018/03/21"/>
    <m/>
    <x v="0"/>
    <n v="2440"/>
    <n v="6485.3"/>
    <n v="316.64"/>
    <n v="86.8"/>
    <n v="3.8"/>
    <n v="95"/>
  </r>
  <r>
    <x v="3"/>
    <x v="9"/>
    <s v="研发部"/>
    <s v="主任级以下"/>
    <s v="DF-0755"/>
    <s v="研发部主管"/>
    <s v="2010/06/21"/>
    <m/>
    <x v="0"/>
    <n v="5389"/>
    <n v="12925"/>
    <n v="316.64"/>
    <n v="86.8"/>
    <n v="3.8"/>
    <n v="500"/>
  </r>
  <r>
    <x v="3"/>
    <x v="10"/>
    <s v="研发部"/>
    <s v="主任级以下"/>
    <s v="DF-0536"/>
    <s v="机械研发工程师"/>
    <s v="2009/10/10"/>
    <m/>
    <x v="0"/>
    <n v="2671"/>
    <n v="6933.2"/>
    <n v="316.64"/>
    <n v="86.8"/>
    <n v="3.8"/>
    <n v="500"/>
  </r>
  <r>
    <x v="3"/>
    <x v="11"/>
    <s v="研发部"/>
    <s v="主任级以下"/>
    <s v="DF-1996"/>
    <s v="机械研发工程师"/>
    <s v="2015/01/10"/>
    <m/>
    <x v="0"/>
    <n v="5746"/>
    <n v="13197.9"/>
    <n v="316.64"/>
    <n v="86.8"/>
    <n v="3.8"/>
    <n v="1250"/>
  </r>
  <r>
    <x v="3"/>
    <x v="12"/>
    <s v="研发部"/>
    <s v="主任级以下"/>
    <s v="DF-2008"/>
    <s v="Syncro软件工程师"/>
    <s v="2015/03/02"/>
    <m/>
    <x v="0"/>
    <n v="5544"/>
    <n v="12767.06"/>
    <n v="316.64"/>
    <n v="86.8"/>
    <n v="3.8"/>
    <n v="500"/>
  </r>
  <r>
    <x v="3"/>
    <x v="13"/>
    <s v="售后服务部"/>
    <s v="主任级以下"/>
    <s v="DF-2342"/>
    <s v="机械服务安装工程师"/>
    <d v="2017-01-03T00:00:00"/>
    <m/>
    <x v="0"/>
    <n v="3263"/>
    <n v="10092.4"/>
    <n v="316.64"/>
    <n v="86.8"/>
    <n v="3.8"/>
    <n v="0"/>
  </r>
  <r>
    <x v="3"/>
    <x v="14"/>
    <s v="生产部"/>
    <s v="主任级以下"/>
    <s v="DF-0073"/>
    <s v="质检组长"/>
    <s v="2007/10/11"/>
    <s v="计时工人"/>
    <x v="0"/>
    <n v="2132"/>
    <n v="8305.19"/>
    <n v="0"/>
    <n v="0"/>
    <n v="0"/>
    <n v="0"/>
  </r>
  <r>
    <x v="3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3"/>
    <x v="16"/>
    <s v="生产部"/>
    <s v="主任级"/>
    <s v="DF-2061"/>
    <s v="车间主任"/>
    <s v="2015/04/02"/>
    <m/>
    <x v="0"/>
    <n v="6070"/>
    <n v="14430.5"/>
    <n v="316.64"/>
    <n v="86.8"/>
    <n v="3.8"/>
    <n v="1500"/>
  </r>
  <r>
    <x v="3"/>
    <x v="17"/>
    <s v="售后服务部"/>
    <s v="主任级以下"/>
    <s v="DF-2107"/>
    <s v="高级电气服务工程师"/>
    <s v="2015/07/06"/>
    <m/>
    <x v="0"/>
    <n v="5222"/>
    <n v="17785.060000000001"/>
    <n v="316.64"/>
    <n v="86.8"/>
    <n v="3.8"/>
    <n v="750"/>
  </r>
  <r>
    <x v="3"/>
    <x v="18"/>
    <s v="售后服务部"/>
    <s v="主任级以下"/>
    <s v="DF-2371"/>
    <s v="电气服务安装技师"/>
    <s v="2017/03/03"/>
    <m/>
    <x v="0"/>
    <n v="2332"/>
    <n v="7942.64"/>
    <n v="316.64"/>
    <n v="86.8"/>
    <n v="3.8"/>
    <n v="0"/>
  </r>
  <r>
    <x v="3"/>
    <x v="19"/>
    <s v="售后服务部"/>
    <s v="主任级以下"/>
    <s v="DF-1715"/>
    <s v="机械服务工程师"/>
    <s v="2013/11/11"/>
    <m/>
    <x v="0"/>
    <n v="3440"/>
    <n v="11239.36"/>
    <n v="316.64"/>
    <n v="86.8"/>
    <n v="3.8"/>
    <n v="0"/>
  </r>
  <r>
    <x v="3"/>
    <x v="20"/>
    <s v="售后服务部"/>
    <s v="主任级以下"/>
    <s v="DF-2166"/>
    <s v="机械服务技师"/>
    <s v="2016/02/22"/>
    <m/>
    <x v="0"/>
    <n v="4331"/>
    <n v="14280.21"/>
    <n v="316.64"/>
    <n v="86.8"/>
    <n v="3.8"/>
    <n v="0"/>
  </r>
  <r>
    <x v="3"/>
    <x v="21"/>
    <s v="生产部"/>
    <s v="主任级"/>
    <s v="DF-2669"/>
    <s v="电气车间主任"/>
    <s v="2018/03/01"/>
    <m/>
    <x v="0"/>
    <n v="4000"/>
    <n v="10664.5"/>
    <n v="316.64"/>
    <n v="86.8"/>
    <n v="3.8"/>
    <n v="0"/>
  </r>
  <r>
    <x v="3"/>
    <x v="22"/>
    <s v="售后服务部"/>
    <s v="主任级以下"/>
    <s v="DF-2774"/>
    <s v="工程部经理"/>
    <s v="2018/05/29"/>
    <m/>
    <x v="0"/>
    <n v="7100"/>
    <n v="18837.5"/>
    <n v="316.64"/>
    <n v="86.8"/>
    <n v="3.8"/>
    <n v="457.5"/>
  </r>
  <r>
    <x v="3"/>
    <x v="23"/>
    <s v="售后服务部"/>
    <s v="主任级以下"/>
    <s v="DF-2777"/>
    <s v="机械服务工程师"/>
    <s v="2018/06/01"/>
    <m/>
    <x v="0"/>
    <n v="5519"/>
    <n v="18018.23"/>
    <n v="316.64"/>
    <n v="86.8"/>
    <n v="3.8"/>
    <n v="0"/>
  </r>
  <r>
    <x v="3"/>
    <x v="24"/>
    <s v="销售部"/>
    <s v="主任级以下"/>
    <s v="DF-2800"/>
    <s v="销售跟单"/>
    <s v="2018/07/02"/>
    <m/>
    <x v="0"/>
    <n v="2888"/>
    <n v="6612.6"/>
    <n v="316.64"/>
    <n v="86.8"/>
    <n v="3.8"/>
    <n v="0"/>
  </r>
  <r>
    <x v="3"/>
    <x v="25"/>
    <s v="售后服务部"/>
    <s v="部长级及以上"/>
    <s v="DF-2838"/>
    <s v="售后服务经理"/>
    <s v="2018/09/10"/>
    <m/>
    <x v="0"/>
    <n v="8020"/>
    <n v="17064.2"/>
    <n v="316.64"/>
    <n v="86.8"/>
    <n v="3.8"/>
    <n v="0"/>
  </r>
  <r>
    <x v="3"/>
    <x v="26"/>
    <s v="研发部"/>
    <s v="主任级以下"/>
    <s v="DF-2856"/>
    <s v="初级电气研发工程师"/>
    <s v="2018/10/23"/>
    <m/>
    <x v="0"/>
    <n v="4133"/>
    <n v="9395.19"/>
    <n v="316.64"/>
    <n v="86.8"/>
    <n v="3.8"/>
    <n v="300"/>
  </r>
  <r>
    <x v="3"/>
    <x v="27"/>
    <s v="售后服务部"/>
    <s v="主任级以下"/>
    <s v="DF-2872"/>
    <s v="售后服务专员"/>
    <s v="2018/11/21"/>
    <m/>
    <x v="0"/>
    <n v="3038"/>
    <n v="8053.89"/>
    <n v="316.64"/>
    <n v="86.8"/>
    <n v="3.8"/>
    <n v="0"/>
  </r>
  <r>
    <x v="3"/>
    <x v="28"/>
    <s v="销售部"/>
    <s v="经理"/>
    <s v="DF-2881"/>
    <s v="区域销售总监"/>
    <s v="2018/12/12"/>
    <m/>
    <x v="0"/>
    <n v="8800"/>
    <n v="772.7"/>
    <n v="0"/>
    <n v="0"/>
    <n v="0"/>
    <n v="0"/>
  </r>
  <r>
    <x v="3"/>
    <x v="29"/>
    <s v="售后服务部"/>
    <s v="主任级以下"/>
    <s v="DF-2886"/>
    <s v="采购专员"/>
    <s v="2018/12/27"/>
    <m/>
    <x v="0"/>
    <n v="2532"/>
    <n v="3696.09"/>
    <n v="316.64"/>
    <n v="86.8"/>
    <n v="3.8"/>
    <n v="0"/>
  </r>
  <r>
    <x v="3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3"/>
    <x v="31"/>
    <s v="生产部"/>
    <s v="主任级以下"/>
    <s v="DF-2916"/>
    <s v="质检员"/>
    <s v="2019/03/19"/>
    <s v="计时工人"/>
    <x v="0"/>
    <n v="2320"/>
    <n v="8423.91"/>
    <n v="316.64"/>
    <n v="86.8"/>
    <n v="3.8"/>
    <n v="0"/>
  </r>
  <r>
    <x v="3"/>
    <x v="32"/>
    <s v="研发部"/>
    <s v="主任级以下"/>
    <s v="DF-2930"/>
    <s v="机械工程师"/>
    <s v="2019/04/22"/>
    <m/>
    <x v="0"/>
    <n v="4536"/>
    <n v="10713.31"/>
    <n v="316.64"/>
    <n v="86.8"/>
    <n v="3.8"/>
    <n v="300"/>
  </r>
  <r>
    <x v="3"/>
    <x v="33"/>
    <s v="售后服务部"/>
    <s v="主任级以下"/>
    <s v="DF-2931"/>
    <s v="机械服务安装技师"/>
    <s v="2019/04/23"/>
    <m/>
    <x v="0"/>
    <n v="2363"/>
    <n v="7196.15"/>
    <n v="316.64"/>
    <n v="86.8"/>
    <n v="3.8"/>
    <n v="0"/>
  </r>
  <r>
    <x v="3"/>
    <x v="34"/>
    <s v="生产部"/>
    <s v="主任级以下"/>
    <s v="DF-2932"/>
    <s v="仓库文员"/>
    <s v="2019/04/24"/>
    <s v="计时工人"/>
    <x v="0"/>
    <n v="1900"/>
    <n v="4579.21"/>
    <n v="316.64"/>
    <n v="86.8"/>
    <n v="3.8"/>
    <n v="0"/>
  </r>
  <r>
    <x v="3"/>
    <x v="35"/>
    <s v="物控部"/>
    <s v="主任级以下"/>
    <s v="DF-2960"/>
    <s v="计划专员"/>
    <s v="2019/06/24"/>
    <m/>
    <x v="0"/>
    <n v="1958"/>
    <n v="5718.9"/>
    <n v="316.64"/>
    <n v="86.8"/>
    <n v="3.8"/>
    <n v="0"/>
  </r>
  <r>
    <x v="3"/>
    <x v="36"/>
    <s v="售后服务部"/>
    <s v="主任级以下"/>
    <s v="DF-2974"/>
    <s v="电气服务安装技师"/>
    <s v="2019/07/16"/>
    <m/>
    <x v="0"/>
    <n v="2993"/>
    <n v="9052.94"/>
    <n v="316.64"/>
    <n v="86.8"/>
    <n v="3.8"/>
    <n v="0"/>
  </r>
  <r>
    <x v="3"/>
    <x v="37"/>
    <s v="售后服务部"/>
    <s v="主任级以下"/>
    <s v="DF-2986"/>
    <s v="初级电气安装服务技师"/>
    <s v="2019/07/30"/>
    <m/>
    <x v="0"/>
    <n v="3000"/>
    <n v="8183.71"/>
    <n v="316.64"/>
    <n v="86.8"/>
    <n v="3.8"/>
    <n v="0"/>
  </r>
  <r>
    <x v="3"/>
    <x v="38"/>
    <s v="售后服务部"/>
    <s v="主任级以下"/>
    <s v="DF-3021"/>
    <s v="电气服务工程师"/>
    <s v="2019/10/10"/>
    <m/>
    <x v="0"/>
    <n v="4937"/>
    <n v="14367.94"/>
    <n v="316.64"/>
    <n v="86.8"/>
    <n v="3.8"/>
    <n v="350"/>
  </r>
  <r>
    <x v="3"/>
    <x v="39"/>
    <s v="物控部"/>
    <s v="经理"/>
    <s v="DF-3062"/>
    <s v="采购经理"/>
    <s v="2019/12/12"/>
    <m/>
    <x v="0"/>
    <n v="5200"/>
    <n v="28557"/>
    <n v="316.64"/>
    <n v="86.8"/>
    <n v="3.8"/>
    <n v="520"/>
  </r>
  <r>
    <x v="3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3"/>
    <x v="41"/>
    <s v="生产部"/>
    <s v="主任级以下"/>
    <s v="DF-3077"/>
    <s v="安全环保专员"/>
    <s v="2020/02/10"/>
    <m/>
    <x v="0"/>
    <n v="2240"/>
    <n v="6912.1"/>
    <n v="316.64"/>
    <n v="86.8"/>
    <n v="3.8"/>
    <n v="0"/>
  </r>
  <r>
    <x v="3"/>
    <x v="42"/>
    <s v="售后服务部"/>
    <s v="主任级以下"/>
    <s v="DF-3080"/>
    <s v="项目工程师"/>
    <s v="2020/03/11"/>
    <m/>
    <x v="0"/>
    <n v="5240"/>
    <n v="13954.8"/>
    <n v="316.64"/>
    <n v="86.8"/>
    <n v="3.8"/>
    <n v="475"/>
  </r>
  <r>
    <x v="3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3"/>
    <x v="44"/>
    <s v="研发部"/>
    <s v="主任级以下"/>
    <s v="DF-3087"/>
    <s v="软件工程师"/>
    <s v="2020/03/18"/>
    <m/>
    <x v="0"/>
    <n v="4536"/>
    <n v="10122.200000000001"/>
    <n v="316.64"/>
    <n v="86.8"/>
    <n v="3.8"/>
    <n v="500"/>
  </r>
  <r>
    <x v="3"/>
    <x v="45"/>
    <s v="售后服务部"/>
    <s v="主任级以下"/>
    <s v="DF-3104"/>
    <s v="机械服务工程师"/>
    <s v="2020/04/01"/>
    <m/>
    <x v="0"/>
    <n v="3440"/>
    <n v="10151.41"/>
    <n v="316.64"/>
    <n v="86.8"/>
    <n v="3.8"/>
    <n v="500"/>
  </r>
  <r>
    <x v="3"/>
    <x v="46"/>
    <s v="研发部"/>
    <s v="主任级以下"/>
    <s v="DF-3109"/>
    <s v="初级机械工程师"/>
    <s v="2020/04/08"/>
    <m/>
    <x v="0"/>
    <n v="3326"/>
    <n v="7699.9"/>
    <n v="316.64"/>
    <n v="86.8"/>
    <n v="3.8"/>
    <n v="0"/>
  </r>
  <r>
    <x v="3"/>
    <x v="47"/>
    <s v="销售部"/>
    <s v="主任级以下"/>
    <s v="DF-3110"/>
    <s v="区域销售经理"/>
    <s v="2020/04/09"/>
    <m/>
    <x v="0"/>
    <n v="3868"/>
    <n v="11240.5"/>
    <n v="316.64"/>
    <n v="86.8"/>
    <n v="3.8"/>
    <n v="0"/>
  </r>
  <r>
    <x v="3"/>
    <x v="48"/>
    <s v="售后服务部"/>
    <s v="主任级以下"/>
    <s v="DF-3135"/>
    <s v="机械服务助理工程师"/>
    <s v="2020/07/01"/>
    <m/>
    <x v="0"/>
    <n v="2138"/>
    <n v="5361.44"/>
    <n v="316.64"/>
    <n v="86.8"/>
    <n v="3.8"/>
    <n v="0"/>
  </r>
  <r>
    <x v="3"/>
    <x v="49"/>
    <s v="售后服务部"/>
    <s v="主任级以下"/>
    <s v="DF-3136"/>
    <s v="电气服务助理工程师"/>
    <s v="2020/07/27"/>
    <m/>
    <x v="0"/>
    <n v="2000"/>
    <n v="5886.19"/>
    <n v="316.64"/>
    <n v="86.8"/>
    <n v="3.8"/>
    <n v="0"/>
  </r>
  <r>
    <x v="3"/>
    <x v="50"/>
    <s v="人力资源部"/>
    <s v="主任级以下"/>
    <s v="DF-3151"/>
    <s v="人力资源专员"/>
    <s v="2020/07/21"/>
    <m/>
    <x v="0"/>
    <n v="3303"/>
    <n v="7156.7"/>
    <n v="316.64"/>
    <n v="86.8"/>
    <n v="3.8"/>
    <n v="0"/>
  </r>
  <r>
    <x v="3"/>
    <x v="51"/>
    <s v="售后服务部"/>
    <s v="主任级以下"/>
    <s v="DF-3152"/>
    <s v="软件工程师"/>
    <s v="2020/07/21"/>
    <m/>
    <x v="0"/>
    <n v="4572"/>
    <n v="11655.56"/>
    <n v="316.64"/>
    <n v="86.8"/>
    <n v="3.8"/>
    <n v="0"/>
  </r>
  <r>
    <x v="3"/>
    <x v="52"/>
    <s v="人力资源部"/>
    <s v="经理级"/>
    <s v="DF-3170"/>
    <s v="人力资源经理"/>
    <s v="2020/08/24"/>
    <m/>
    <x v="0"/>
    <n v="5632"/>
    <n v="12560.5"/>
    <n v="316.64"/>
    <n v="86.8"/>
    <n v="3.8"/>
    <n v="95"/>
  </r>
  <r>
    <x v="3"/>
    <x v="53"/>
    <s v="生产部"/>
    <s v="主任级以下"/>
    <s v="DF-3168"/>
    <s v="质检员"/>
    <s v="2020/08/20"/>
    <s v="计时工人"/>
    <x v="0"/>
    <n v="2132"/>
    <n v="7752.02"/>
    <n v="316.64"/>
    <n v="86.8"/>
    <n v="3.8"/>
    <n v="0"/>
  </r>
  <r>
    <x v="3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3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3"/>
    <x v="56"/>
    <s v="售后服务部"/>
    <s v="主任级以下"/>
    <s v="DF-3158"/>
    <s v="机械服务工程师"/>
    <s v="2020/08/03"/>
    <m/>
    <x v="0"/>
    <n v="3275"/>
    <n v="9465.1299999999992"/>
    <n v="316.64"/>
    <n v="86.8"/>
    <n v="3.8"/>
    <n v="0"/>
  </r>
  <r>
    <x v="3"/>
    <x v="57"/>
    <s v="研发部"/>
    <s v="主任级以下"/>
    <s v="DF-3155"/>
    <s v="资料管理员"/>
    <s v="2020/08/03"/>
    <m/>
    <x v="0"/>
    <n v="1900"/>
    <n v="4325.2"/>
    <n v="316.64"/>
    <n v="86.8"/>
    <n v="3.8"/>
    <n v="0"/>
  </r>
  <r>
    <x v="3"/>
    <x v="58"/>
    <s v="销售部"/>
    <s v="经理"/>
    <s v="DF-3184"/>
    <s v="销售支持经理"/>
    <d v="2010-11-22T00:00:00"/>
    <m/>
    <x v="0"/>
    <n v="4453"/>
    <n v="10207.5"/>
    <n v="316.64"/>
    <n v="86.8"/>
    <n v="3.8"/>
    <n v="1000"/>
  </r>
  <r>
    <x v="3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3"/>
    <x v="60"/>
    <s v="物控部"/>
    <s v="主任级以下"/>
    <s v="DF-3195"/>
    <s v="采购专员"/>
    <s v="2020/10/26"/>
    <m/>
    <x v="0"/>
    <n v="2200"/>
    <n v="6344.79"/>
    <n v="316.64"/>
    <n v="86.8"/>
    <n v="3.8"/>
    <n v="0"/>
  </r>
  <r>
    <x v="3"/>
    <x v="61"/>
    <s v="物控部"/>
    <s v="主任级以下"/>
    <s v="DF-3201"/>
    <s v="采购专员"/>
    <s v="2020/11/02"/>
    <m/>
    <x v="0"/>
    <n v="2400"/>
    <n v="4735.71"/>
    <n v="316.64"/>
    <n v="86.8"/>
    <n v="3.8"/>
    <n v="0"/>
  </r>
  <r>
    <x v="3"/>
    <x v="62"/>
    <s v="售后服务部"/>
    <s v="主任级以下"/>
    <s v="DF-3207"/>
    <s v="培训主管"/>
    <s v="2020/11/09"/>
    <m/>
    <x v="0"/>
    <n v="4748"/>
    <n v="9697.9"/>
    <n v="316.64"/>
    <n v="86.8"/>
    <n v="3.8"/>
    <n v="1266"/>
  </r>
  <r>
    <x v="3"/>
    <x v="63"/>
    <s v="销售部"/>
    <s v="主任级以下"/>
    <s v="DF-3208"/>
    <s v="高级物流专员"/>
    <s v="2020/11/09"/>
    <m/>
    <x v="0"/>
    <n v="2760"/>
    <n v="7581.5"/>
    <n v="316.64"/>
    <n v="86.8"/>
    <n v="3.8"/>
    <n v="0"/>
  </r>
  <r>
    <x v="3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3"/>
    <x v="65"/>
    <s v="研发部"/>
    <s v="主任级以下"/>
    <s v="DF-3214"/>
    <s v="机械工程师"/>
    <s v="2020/11/16"/>
    <m/>
    <x v="0"/>
    <n v="4050"/>
    <n v="9547.1"/>
    <n v="316.64"/>
    <n v="86.8"/>
    <n v="3.8"/>
    <n v="0"/>
  </r>
  <r>
    <x v="3"/>
    <x v="67"/>
    <s v="生产部"/>
    <s v="主任级以下"/>
    <s v="DF-2619"/>
    <s v="生产调度专员"/>
    <s v="2017/12/01"/>
    <s v="计时工人"/>
    <x v="0"/>
    <n v="2422"/>
    <n v="6601.1"/>
    <n v="316.64"/>
    <n v="86.8"/>
    <n v="3.8"/>
    <n v="0"/>
  </r>
  <r>
    <x v="3"/>
    <x v="68"/>
    <s v="生产部"/>
    <s v="主任级以下"/>
    <s v="DF-3233"/>
    <s v="质检员"/>
    <s v="2020/12/29"/>
    <s v="计时工人"/>
    <x v="0"/>
    <n v="2320"/>
    <n v="8237.81"/>
    <n v="316.64"/>
    <n v="86.8"/>
    <n v="3.8"/>
    <n v="0"/>
  </r>
  <r>
    <x v="3"/>
    <x v="69"/>
    <s v="售后服务部"/>
    <s v="主任级以下"/>
    <s v="DF-3234"/>
    <s v="电气服务助理工程师"/>
    <d v="2020-08-03T00:00:00"/>
    <m/>
    <x v="0"/>
    <n v="2138"/>
    <n v="6566"/>
    <n v="316.64"/>
    <n v="86.8"/>
    <n v="3.8"/>
    <n v="0"/>
  </r>
  <r>
    <x v="3"/>
    <x v="70"/>
    <s v="研发部"/>
    <s v="主任级以下"/>
    <s v="DF-3230"/>
    <s v="机械助理工程师"/>
    <s v="2020/12/23"/>
    <m/>
    <x v="0"/>
    <n v="2723"/>
    <n v="6579.9"/>
    <n v="316.64"/>
    <n v="86.8"/>
    <n v="3.8"/>
    <n v="0"/>
  </r>
  <r>
    <x v="3"/>
    <x v="71"/>
    <s v="人力资源部"/>
    <s v="主任级以下"/>
    <s v="DF-3224"/>
    <s v="ABAP工程师"/>
    <s v="2020/12/10"/>
    <m/>
    <x v="0"/>
    <n v="4640"/>
    <n v="11528"/>
    <n v="316.64"/>
    <n v="86.8"/>
    <n v="3.8"/>
    <n v="500"/>
  </r>
  <r>
    <x v="3"/>
    <x v="72"/>
    <s v="售后服务部"/>
    <s v="主任级以下"/>
    <s v="DF-3223"/>
    <s v="电气服务工程师（成都）"/>
    <s v="2020/12/10"/>
    <m/>
    <x v="0"/>
    <n v="3668"/>
    <n v="8708.92"/>
    <n v="0"/>
    <n v="0"/>
    <n v="0"/>
    <n v="0"/>
  </r>
  <r>
    <x v="3"/>
    <x v="73"/>
    <s v="售后服务部"/>
    <s v="主任级以下"/>
    <s v="DF-3239"/>
    <s v="机械服务助理工程师"/>
    <s v="2021/01/04"/>
    <m/>
    <x v="0"/>
    <n v="1913"/>
    <n v="6002.71"/>
    <n v="316.64"/>
    <n v="86.8"/>
    <n v="3.8"/>
    <n v="0"/>
  </r>
  <r>
    <x v="3"/>
    <x v="74"/>
    <s v="售后服务部"/>
    <s v="主任级以下"/>
    <s v="DF-3237"/>
    <s v="电气服务工程师（上海）"/>
    <s v="2021/01/04"/>
    <m/>
    <x v="0"/>
    <n v="5525"/>
    <n v="12199.72"/>
    <n v="359.52"/>
    <n v="112.35"/>
    <n v="22.47"/>
    <n v="600"/>
  </r>
  <r>
    <x v="3"/>
    <x v="75"/>
    <s v="物控部"/>
    <s v="主任级以下"/>
    <s v="DF-3236"/>
    <s v="战略采购"/>
    <s v="2021/01/04"/>
    <m/>
    <x v="0"/>
    <n v="3212"/>
    <n v="8705.34"/>
    <n v="316.64"/>
    <n v="86.8"/>
    <n v="3.8"/>
    <n v="0"/>
  </r>
  <r>
    <x v="3"/>
    <x v="76"/>
    <s v="人力资源部"/>
    <s v="主任级以下"/>
    <s v="DF-3256"/>
    <s v="商务司机"/>
    <s v="2021/02/03"/>
    <m/>
    <x v="0"/>
    <n v="1900"/>
    <n v="5080.3100000000004"/>
    <n v="316.64"/>
    <n v="86.8"/>
    <n v="3.8"/>
    <n v="0"/>
  </r>
  <r>
    <x v="3"/>
    <x v="77"/>
    <s v="生产部"/>
    <s v="主任级以下"/>
    <s v="DF-3298"/>
    <s v="质检员"/>
    <s v="2021/03/26"/>
    <s v="计时工人"/>
    <x v="0"/>
    <n v="2120"/>
    <n v="7081.44"/>
    <n v="316.64"/>
    <n v="86.8"/>
    <n v="3.8"/>
    <n v="0"/>
  </r>
  <r>
    <x v="3"/>
    <x v="79"/>
    <s v="售后服务部"/>
    <s v="主任级"/>
    <s v="DF-3269"/>
    <s v="服务调度主管"/>
    <s v="2021/03/01"/>
    <m/>
    <x v="0"/>
    <n v="3210"/>
    <n v="8564.9"/>
    <n v="316.64"/>
    <n v="86.8"/>
    <n v="3.8"/>
    <n v="0"/>
  </r>
  <r>
    <x v="3"/>
    <x v="80"/>
    <s v="生产部"/>
    <s v="主任级以下"/>
    <s v="DF-3270"/>
    <s v="质检员"/>
    <s v="2021/03/01"/>
    <s v="计时工人"/>
    <x v="0"/>
    <n v="2120"/>
    <n v="6193.49"/>
    <n v="316.64"/>
    <n v="86.8"/>
    <n v="3.8"/>
    <n v="0"/>
  </r>
  <r>
    <x v="3"/>
    <x v="81"/>
    <s v="财务部"/>
    <s v="经理级"/>
    <s v="DF-3322"/>
    <s v="财务经理"/>
    <s v="2021/04/19"/>
    <m/>
    <x v="0"/>
    <n v="7600"/>
    <n v="15872.5"/>
    <n v="316.64"/>
    <n v="86.8"/>
    <n v="3.8"/>
    <n v="500"/>
  </r>
  <r>
    <x v="3"/>
    <x v="82"/>
    <s v="售后服务部"/>
    <s v="主任级以下"/>
    <s v="DF-3312"/>
    <s v="商务专员"/>
    <s v="2021/04/09"/>
    <m/>
    <x v="0"/>
    <n v="2400"/>
    <n v="3858.57"/>
    <n v="0"/>
    <n v="0"/>
    <n v="0"/>
    <n v="0"/>
  </r>
  <r>
    <x v="3"/>
    <x v="83"/>
    <s v="物控部"/>
    <s v="主任级以下"/>
    <s v="DF-3307"/>
    <s v="采购文员"/>
    <s v="2021/04/06"/>
    <m/>
    <x v="0"/>
    <n v="1980"/>
    <n v="5414.3"/>
    <n v="316.64"/>
    <n v="86.8"/>
    <n v="3.8"/>
    <n v="0"/>
  </r>
  <r>
    <x v="3"/>
    <x v="84"/>
    <s v="物控部"/>
    <s v="主任级以下"/>
    <s v="DF-3356"/>
    <s v="战略采购"/>
    <s v="2021/05/28"/>
    <m/>
    <x v="0"/>
    <n v="3800"/>
    <n v="10158.280000000001"/>
    <n v="316.64"/>
    <n v="86.8"/>
    <n v="3.8"/>
    <n v="0"/>
  </r>
  <r>
    <x v="3"/>
    <x v="85"/>
    <s v="售后服务部"/>
    <s v="主任级以下"/>
    <s v="DF-3338"/>
    <s v="机械服务工程师（成都）"/>
    <s v="2021/05/10"/>
    <m/>
    <x v="0"/>
    <n v="3128"/>
    <n v="7294.54"/>
    <n v="0"/>
    <n v="0"/>
    <n v="0"/>
    <n v="0"/>
  </r>
  <r>
    <x v="3"/>
    <x v="86"/>
    <s v="销售部"/>
    <s v="主任级以下"/>
    <s v="DF-3340"/>
    <s v="市场专员"/>
    <s v="2021/05/10"/>
    <m/>
    <x v="0"/>
    <n v="2760"/>
    <n v="7560.3"/>
    <n v="316.64"/>
    <n v="86.8"/>
    <n v="3.8"/>
    <n v="0"/>
  </r>
  <r>
    <x v="3"/>
    <x v="87"/>
    <s v="生产部"/>
    <s v="主任级以下"/>
    <s v="DF-3336"/>
    <s v="生产文员"/>
    <s v="2021/05/07"/>
    <m/>
    <x v="0"/>
    <n v="1900"/>
    <n v="4061.9"/>
    <n v="316.64"/>
    <n v="86.8"/>
    <n v="3.8"/>
    <n v="0"/>
  </r>
  <r>
    <x v="3"/>
    <x v="88"/>
    <s v="核价管理部"/>
    <s v="主任级"/>
    <s v="DF-3357"/>
    <s v="核价主管"/>
    <s v="2021/06/01"/>
    <m/>
    <x v="0"/>
    <n v="3850"/>
    <n v="9109.4"/>
    <n v="316.64"/>
    <n v="86.8"/>
    <n v="3.8"/>
    <n v="95"/>
  </r>
  <r>
    <x v="3"/>
    <x v="89"/>
    <s v="人力资源部"/>
    <s v="主任级以下"/>
    <s v="DF-3362"/>
    <s v="人力资源专员"/>
    <s v="2021/06/03"/>
    <m/>
    <x v="0"/>
    <n v="2888"/>
    <n v="6107"/>
    <n v="316.64"/>
    <n v="86.8"/>
    <n v="3.8"/>
    <n v="0"/>
  </r>
  <r>
    <x v="3"/>
    <x v="90"/>
    <s v="售后服务部"/>
    <s v="主任级以下"/>
    <s v="DF-3369"/>
    <s v="机械服务工程师"/>
    <s v="2021/06/08"/>
    <m/>
    <x v="0"/>
    <n v="4344"/>
    <n v="9586.2999999999993"/>
    <n v="0"/>
    <n v="0"/>
    <n v="0"/>
    <n v="0"/>
  </r>
  <r>
    <x v="3"/>
    <x v="91"/>
    <s v="售后服务部"/>
    <s v="主任级以下"/>
    <s v="DF-3360"/>
    <s v="现场装配技师"/>
    <s v="2021/06/03"/>
    <m/>
    <x v="0"/>
    <n v="2332"/>
    <n v="6651.21"/>
    <n v="316.64"/>
    <n v="86.8"/>
    <n v="3.8"/>
    <n v="0"/>
  </r>
  <r>
    <x v="3"/>
    <x v="92"/>
    <s v="物控部"/>
    <s v="主任级以下"/>
    <s v="DF-3388"/>
    <s v="采购专员"/>
    <s v="2021/06/25"/>
    <m/>
    <x v="0"/>
    <n v="2511"/>
    <n v="7211.55"/>
    <n v="316.64"/>
    <n v="86.8"/>
    <n v="3.8"/>
    <n v="0"/>
  </r>
  <r>
    <x v="3"/>
    <x v="93"/>
    <s v="研发部"/>
    <s v="主任级以下"/>
    <s v="DF-3367"/>
    <s v="机械工程师"/>
    <s v="2021/06/07"/>
    <m/>
    <x v="0"/>
    <n v="3471"/>
    <n v="8464"/>
    <n v="316.64"/>
    <n v="86.8"/>
    <n v="3.8"/>
    <n v="0"/>
  </r>
  <r>
    <x v="3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3"/>
    <x v="95"/>
    <s v="核价管理部"/>
    <s v="主任级以下"/>
    <s v="DF-3401"/>
    <s v="核价专员"/>
    <s v="2021/07/06"/>
    <m/>
    <x v="0"/>
    <n v="2642"/>
    <n v="7196.46"/>
    <n v="316.64"/>
    <n v="86.8"/>
    <n v="3.8"/>
    <n v="0"/>
  </r>
  <r>
    <x v="3"/>
    <x v="96"/>
    <s v="生产部"/>
    <s v="主任级以下"/>
    <s v="DF-3399"/>
    <s v="质检员"/>
    <s v="2021/07/02"/>
    <s v="计时工人"/>
    <x v="0"/>
    <n v="2120"/>
    <n v="7200.66"/>
    <n v="316.64"/>
    <n v="86.8"/>
    <n v="3.8"/>
    <n v="0"/>
  </r>
  <r>
    <x v="3"/>
    <x v="97"/>
    <s v="核价管理部"/>
    <s v="主任级以下"/>
    <s v="DF-3478"/>
    <s v="核价工程师"/>
    <s v="2021/08/23"/>
    <m/>
    <x v="0"/>
    <n v="4800"/>
    <n v="12288.28"/>
    <n v="316.64"/>
    <n v="86.8"/>
    <n v="3.8"/>
    <n v="0"/>
  </r>
  <r>
    <x v="3"/>
    <x v="98"/>
    <s v="售后服务部"/>
    <s v="主任级以下"/>
    <s v="DF-3479"/>
    <s v="软件工程师储备生"/>
    <d v="2021-08-23T00:00:00"/>
    <m/>
    <x v="0"/>
    <n v="2750"/>
    <n v="7627.28"/>
    <n v="316.64"/>
    <n v="86.8"/>
    <n v="3.8"/>
    <n v="0"/>
  </r>
  <r>
    <x v="3"/>
    <x v="99"/>
    <s v="研发部"/>
    <s v="主任级以下"/>
    <s v="DF-3472"/>
    <s v="电气工程师"/>
    <s v="2021/08/17"/>
    <m/>
    <x v="0"/>
    <n v="4738"/>
    <n v="10745.4"/>
    <n v="316.64"/>
    <n v="86.8"/>
    <n v="3.8"/>
    <n v="0"/>
  </r>
  <r>
    <x v="3"/>
    <x v="100"/>
    <s v="销售部"/>
    <s v="主任级以下"/>
    <s v="DF-3471"/>
    <s v="进口专员"/>
    <s v="2021/08/16"/>
    <m/>
    <x v="0"/>
    <n v="2532"/>
    <n v="6887.63"/>
    <n v="316.64"/>
    <n v="86.8"/>
    <n v="3.8"/>
    <n v="0"/>
  </r>
  <r>
    <x v="3"/>
    <x v="101"/>
    <s v="生产部"/>
    <s v="主任级以下"/>
    <s v="DF-3469"/>
    <s v="质检员"/>
    <s v="2021/08/12"/>
    <s v="计时工人"/>
    <x v="0"/>
    <n v="2120"/>
    <n v="6624.57"/>
    <n v="316.64"/>
    <n v="86.8"/>
    <n v="3.8"/>
    <n v="0"/>
  </r>
  <r>
    <x v="3"/>
    <x v="102"/>
    <s v="生产部"/>
    <s v="主任级以下"/>
    <s v="DF-3466"/>
    <s v="质检员"/>
    <s v="2021/08/11"/>
    <s v="计时工人"/>
    <x v="0"/>
    <n v="2120"/>
    <n v="6984.64"/>
    <n v="316.64"/>
    <n v="86.8"/>
    <n v="3.8"/>
    <n v="0"/>
  </r>
  <r>
    <x v="3"/>
    <x v="103"/>
    <s v="研发部"/>
    <s v="主任级以下"/>
    <s v="DF-3495"/>
    <s v="电气工程师"/>
    <s v="2021/09/07"/>
    <m/>
    <x v="0"/>
    <n v="3730"/>
    <n v="8169.4"/>
    <n v="316.64"/>
    <n v="86.8"/>
    <n v="3.8"/>
    <n v="500"/>
  </r>
  <r>
    <x v="3"/>
    <x v="104"/>
    <s v="研发部"/>
    <s v="主任级以下"/>
    <s v="DF-3496"/>
    <s v="机械工程师"/>
    <s v="2021/09/09"/>
    <m/>
    <x v="0"/>
    <n v="3326"/>
    <n v="7885.8"/>
    <n v="316.64"/>
    <n v="86.8"/>
    <n v="3.8"/>
    <n v="0"/>
  </r>
  <r>
    <x v="3"/>
    <x v="105"/>
    <s v="研发部"/>
    <s v="主任级以下"/>
    <s v="DF-3500"/>
    <s v="电气工程师"/>
    <s v="2021/09/13"/>
    <m/>
    <x v="0"/>
    <n v="4738"/>
    <n v="10989.9"/>
    <n v="316.64"/>
    <n v="86.8"/>
    <n v="3.8"/>
    <n v="0"/>
  </r>
  <r>
    <x v="3"/>
    <x v="106"/>
    <s v="研发部"/>
    <s v="主任级以下"/>
    <s v="DF-3501"/>
    <s v="机械工程师"/>
    <s v="2021/09/13"/>
    <m/>
    <x v="0"/>
    <n v="3730"/>
    <n v="8676.4"/>
    <n v="316.64"/>
    <n v="86.8"/>
    <n v="3.8"/>
    <n v="100"/>
  </r>
  <r>
    <x v="3"/>
    <x v="107"/>
    <s v="物控部"/>
    <s v="主任级以下"/>
    <s v="DF-2615"/>
    <s v="计划主管"/>
    <s v="2021/10/13"/>
    <m/>
    <x v="0"/>
    <n v="3181"/>
    <n v="7240"/>
    <n v="316.64"/>
    <n v="86.8"/>
    <n v="3.8"/>
    <n v="0"/>
  </r>
  <r>
    <x v="3"/>
    <x v="108"/>
    <s v="研发部"/>
    <s v="主任级以下"/>
    <s v="DF-3564"/>
    <s v="PLM专员"/>
    <s v="2021/11/22"/>
    <m/>
    <x v="0"/>
    <n v="2311"/>
    <n v="6307.5"/>
    <n v="316.64"/>
    <n v="86.8"/>
    <n v="3.8"/>
    <n v="0"/>
  </r>
  <r>
    <x v="3"/>
    <x v="109"/>
    <s v="总经办"/>
    <s v="主任级以下"/>
    <s v="DF-3566"/>
    <s v="外事翻译专员"/>
    <s v="2021/11/22"/>
    <m/>
    <x v="0"/>
    <n v="3780"/>
    <n v="10000"/>
    <n v="316.64"/>
    <n v="86.8"/>
    <n v="3.8"/>
    <n v="0"/>
  </r>
  <r>
    <x v="3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3"/>
    <x v="111"/>
    <s v="生产部"/>
    <s v="主任级以下"/>
    <s v="DF-3569"/>
    <s v="售后仓管"/>
    <s v="2021/12/01"/>
    <m/>
    <x v="0"/>
    <n v="1900"/>
    <n v="5416.6"/>
    <n v="316.64"/>
    <n v="86.8"/>
    <n v="3.8"/>
    <n v="0"/>
  </r>
  <r>
    <x v="3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3"/>
    <x v="113"/>
    <s v="生产部"/>
    <s v="主任级以下"/>
    <s v="DF-2438"/>
    <s v="仓库主管"/>
    <s v="2017/06/16"/>
    <m/>
    <x v="0"/>
    <n v="3200"/>
    <n v="8563.4"/>
    <n v="316.64"/>
    <n v="86.8"/>
    <n v="3.8"/>
    <n v="300"/>
  </r>
  <r>
    <x v="3"/>
    <x v="114"/>
    <s v="销售部"/>
    <s v="总监级"/>
    <s v="DF-3591"/>
    <s v="区域销售总监"/>
    <s v="2022/04/24"/>
    <m/>
    <x v="0"/>
    <n v="5500"/>
    <n v="15841.4"/>
    <n v="316.64"/>
    <n v="86.8"/>
    <n v="3.8"/>
    <n v="0"/>
  </r>
  <r>
    <x v="3"/>
    <x v="115"/>
    <s v="财务部"/>
    <s v="主任级以下"/>
    <s v="DF-3589"/>
    <s v="会计高级专员"/>
    <s v="2022/04/06"/>
    <m/>
    <x v="0"/>
    <n v="3214"/>
    <n v="7861.2"/>
    <n v="316.64"/>
    <n v="86.8"/>
    <n v="3.8"/>
    <n v="700"/>
  </r>
  <r>
    <x v="3"/>
    <x v="116"/>
    <s v="研发部"/>
    <s v="主任级以下"/>
    <s v="DF-3589"/>
    <s v="软件助理工程师"/>
    <s v="2022/05/17"/>
    <m/>
    <x v="0"/>
    <n v="2520"/>
    <n v="7164.67"/>
    <n v="316.64"/>
    <n v="86.8"/>
    <n v="3.8"/>
    <n v="0"/>
  </r>
  <r>
    <x v="3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3"/>
    <x v="118"/>
    <s v="销售部"/>
    <s v="主任级以下"/>
    <s v="DF-3619"/>
    <s v="区域销售经理"/>
    <s v="2022/06/02"/>
    <m/>
    <x v="0"/>
    <n v="3850"/>
    <n v="8890"/>
    <n v="316.64"/>
    <n v="86.8"/>
    <n v="3.8"/>
    <n v="0"/>
  </r>
  <r>
    <x v="3"/>
    <x v="119"/>
    <s v="生产部"/>
    <s v="主任级以下"/>
    <s v="DF-3635"/>
    <s v="质检员"/>
    <d v="2022-08-09T00:00:00"/>
    <s v="计时工人"/>
    <x v="0"/>
    <n v="2120"/>
    <n v="6517.94"/>
    <n v="316.64"/>
    <n v="86.8"/>
    <n v="3.8"/>
    <n v="0"/>
  </r>
  <r>
    <x v="3"/>
    <x v="120"/>
    <s v="物控部"/>
    <s v="主任级以下"/>
    <s v="DF-3631"/>
    <s v="战略采购"/>
    <s v="2022/08/04"/>
    <m/>
    <x v="0"/>
    <n v="3357"/>
    <n v="9002.58"/>
    <n v="316.64"/>
    <n v="86.8"/>
    <n v="3.8"/>
    <n v="0"/>
  </r>
  <r>
    <x v="3"/>
    <x v="121"/>
    <s v="生产部"/>
    <s v="经理级"/>
    <s v="DF-3661"/>
    <s v="品质经理"/>
    <s v="2022/09/22"/>
    <m/>
    <x v="0"/>
    <n v="6500"/>
    <n v="16359"/>
    <n v="316.64"/>
    <n v="86.8"/>
    <n v="3.8"/>
    <n v="0"/>
  </r>
  <r>
    <x v="3"/>
    <x v="122"/>
    <s v="研发部"/>
    <s v="主任级以下"/>
    <s v="DF-3655"/>
    <s v="机械助理工程师"/>
    <s v="2022/09/19"/>
    <m/>
    <x v="0"/>
    <n v="2671"/>
    <n v="6186"/>
    <n v="316.64"/>
    <n v="86.8"/>
    <n v="3.8"/>
    <n v="0"/>
  </r>
  <r>
    <x v="3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3"/>
    <x v="124"/>
    <s v="售后服务部"/>
    <s v="经理级"/>
    <s v="DF-3646"/>
    <s v="项目经理"/>
    <s v="2022/09/01"/>
    <m/>
    <x v="0"/>
    <n v="5000"/>
    <n v="13170"/>
    <n v="316.64"/>
    <n v="86.8"/>
    <n v="3.8"/>
    <n v="0"/>
  </r>
  <r>
    <x v="3"/>
    <x v="125"/>
    <s v="售后服务部"/>
    <s v="主任级以下"/>
    <s v="DF-3674"/>
    <s v="项目专员"/>
    <s v="2022/10/20"/>
    <m/>
    <x v="0"/>
    <n v="2090"/>
    <n v="5253.95"/>
    <n v="316.64"/>
    <n v="86.8"/>
    <n v="3.8"/>
    <n v="0"/>
  </r>
  <r>
    <x v="3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3"/>
    <x v="127"/>
    <s v="研发部"/>
    <s v="主任级以下"/>
    <s v="DF-3685"/>
    <s v="软件工程师储备生"/>
    <d v="2022-11-21T00:00:00"/>
    <m/>
    <x v="0"/>
    <n v="1900"/>
    <n v="2768.58"/>
    <n v="0"/>
    <n v="0"/>
    <n v="0"/>
    <n v="0"/>
  </r>
  <r>
    <x v="3"/>
    <x v="128"/>
    <s v="销售部"/>
    <s v="主任级以下"/>
    <s v="DF-3682"/>
    <s v="区域销售经理（南亚）"/>
    <s v="2022/11/14"/>
    <m/>
    <x v="0"/>
    <n v="5500"/>
    <n v="13485"/>
    <n v="316.64"/>
    <n v="86.8"/>
    <n v="3.8"/>
    <n v="0"/>
  </r>
  <r>
    <x v="3"/>
    <x v="129"/>
    <s v="销售部"/>
    <s v="主任级以下"/>
    <s v="DF-3683"/>
    <s v="海外销售跟单"/>
    <d v="2022-11-14T00:00:00"/>
    <m/>
    <x v="0"/>
    <n v="3050"/>
    <n v="6506.1"/>
    <n v="316.64"/>
    <n v="86.8"/>
    <n v="3.8"/>
    <n v="0"/>
  </r>
  <r>
    <x v="3"/>
    <x v="130"/>
    <s v="生产部"/>
    <s v="主任级以下"/>
    <s v="DF-3680"/>
    <s v="普工"/>
    <s v="2022/11/02"/>
    <m/>
    <x v="0"/>
    <n v="1900"/>
    <n v="4623.51"/>
    <n v="316.64"/>
    <n v="86.8"/>
    <n v="3.8"/>
    <n v="0"/>
  </r>
  <r>
    <x v="3"/>
    <x v="131"/>
    <s v="销售部"/>
    <s v="主任级以下"/>
    <s v="DF-3690"/>
    <s v="区域销售经理（非洲）"/>
    <d v="2022-12-14T00:00:00"/>
    <m/>
    <x v="0"/>
    <n v="3850"/>
    <n v="9440"/>
    <n v="316.64"/>
    <n v="86.8"/>
    <n v="3.8"/>
    <n v="0"/>
  </r>
  <r>
    <x v="3"/>
    <x v="132"/>
    <s v="生产部"/>
    <s v="主任级以下"/>
    <s v="DF-3691"/>
    <s v="质量主管"/>
    <s v="2022/12/14"/>
    <m/>
    <x v="0"/>
    <n v="4480"/>
    <n v="11310.8"/>
    <n v="316.64"/>
    <n v="86.8"/>
    <n v="3.8"/>
    <n v="0"/>
  </r>
  <r>
    <x v="3"/>
    <x v="133"/>
    <s v="物控部"/>
    <s v="主任级以下"/>
    <s v="DF-3689"/>
    <s v="计划助理"/>
    <d v="2022-12-13T00:00:00"/>
    <m/>
    <x v="0"/>
    <n v="1900"/>
    <n v="3531.58"/>
    <n v="316.64"/>
    <n v="86.8"/>
    <n v="3.8"/>
    <n v="0"/>
  </r>
  <r>
    <x v="3"/>
    <x v="134"/>
    <s v="售后服务部"/>
    <s v="主任级以下"/>
    <s v="DF-3687"/>
    <s v="电气服务工程师"/>
    <s v="2022/12/05"/>
    <m/>
    <x v="0"/>
    <n v="2500"/>
    <n v="6141.9"/>
    <n v="316.64"/>
    <n v="86.8"/>
    <n v="3.8"/>
    <n v="0"/>
  </r>
  <r>
    <x v="3"/>
    <x v="135"/>
    <s v="人力资源部"/>
    <s v="主任级以下"/>
    <s v="DF-3696"/>
    <s v="外事翻译专员"/>
    <s v="2023/01/31"/>
    <m/>
    <x v="0"/>
    <n v="4238"/>
    <n v="8271.5300000000007"/>
    <n v="316.64"/>
    <n v="86.8"/>
    <n v="3.8"/>
    <n v="0"/>
  </r>
  <r>
    <x v="3"/>
    <x v="136"/>
    <s v="售后服务部"/>
    <s v="经理级"/>
    <s v="DF-3693"/>
    <s v="项目经理"/>
    <s v="2023/01/03"/>
    <m/>
    <x v="0"/>
    <n v="6160"/>
    <n v="16383.4"/>
    <n v="316.64"/>
    <n v="86.8"/>
    <n v="3.8"/>
    <n v="0"/>
  </r>
  <r>
    <x v="3"/>
    <x v="137"/>
    <s v="售后服务部"/>
    <s v="经理级"/>
    <s v="DF-3694"/>
    <s v="项目经理"/>
    <s v="2023/01/03"/>
    <m/>
    <x v="0"/>
    <n v="7120"/>
    <n v="18735"/>
    <n v="316.64"/>
    <n v="86.8"/>
    <n v="3.8"/>
    <n v="0"/>
  </r>
  <r>
    <x v="3"/>
    <x v="218"/>
    <s v="售后服务部"/>
    <s v="主任级以下"/>
    <s v="DF-3714"/>
    <s v="电气服务工程师储备生"/>
    <s v="2023/02/27"/>
    <m/>
    <x v="0"/>
    <n v="1900"/>
    <n v="4988.74"/>
    <n v="0"/>
    <n v="0"/>
    <n v="0"/>
    <n v="0"/>
  </r>
  <r>
    <x v="3"/>
    <x v="220"/>
    <s v="生产部"/>
    <s v="主任级以下"/>
    <s v="DF-3700"/>
    <s v="装配电工储备生"/>
    <s v="2023/02/09"/>
    <m/>
    <x v="0"/>
    <n v="1900"/>
    <n v="3842.23"/>
    <n v="316.64"/>
    <n v="86.8"/>
    <n v="3.8"/>
    <n v="0"/>
  </r>
  <r>
    <x v="3"/>
    <x v="228"/>
    <s v="物控部"/>
    <s v="主任级以下"/>
    <s v="DF-3778"/>
    <s v="采购助理"/>
    <s v="2023/03/24"/>
    <m/>
    <x v="0"/>
    <n v="2000"/>
    <n v="4811.01"/>
    <n v="316.64"/>
    <n v="86.8"/>
    <n v="3.8"/>
    <n v="0"/>
  </r>
  <r>
    <x v="3"/>
    <x v="229"/>
    <s v="物控部"/>
    <s v="主任级以下"/>
    <s v="DF-3764"/>
    <s v="内部配件高级专员"/>
    <s v="2023/03/14"/>
    <m/>
    <x v="0"/>
    <n v="3164"/>
    <n v="5913.75"/>
    <n v="316.64"/>
    <n v="86.8"/>
    <n v="3.8"/>
    <n v="0"/>
  </r>
  <r>
    <x v="3"/>
    <x v="230"/>
    <s v="售后服务部"/>
    <s v="主任级以下"/>
    <s v="DF-3762"/>
    <s v="电气服务工程师储备生"/>
    <s v="2023/03/06"/>
    <m/>
    <x v="0"/>
    <n v="1900"/>
    <n v="5513.26"/>
    <n v="316.64"/>
    <n v="86.8"/>
    <n v="3.8"/>
    <n v="0"/>
  </r>
  <r>
    <x v="3"/>
    <x v="231"/>
    <s v="人力资源部"/>
    <s v="主任级以下"/>
    <s v="DF-3715"/>
    <s v="行政专员"/>
    <s v="2023/03/01"/>
    <m/>
    <x v="0"/>
    <n v="1900"/>
    <n v="5205.28"/>
    <n v="316.64"/>
    <n v="86.8"/>
    <n v="3.8"/>
    <n v="0"/>
  </r>
  <r>
    <x v="3"/>
    <x v="235"/>
    <s v="人力资源部"/>
    <s v="主任级以下"/>
    <s v="DF-3785"/>
    <s v="行政专员"/>
    <s v="2023/04/24"/>
    <m/>
    <x v="5"/>
    <n v="1900"/>
    <n v="1206.5999999999999"/>
    <n v="0"/>
    <n v="0"/>
    <n v="0"/>
    <n v="0"/>
  </r>
  <r>
    <x v="3"/>
    <x v="236"/>
    <s v="售后服务部"/>
    <s v="主任级以下"/>
    <s v="DF-3786"/>
    <s v="电气服务工程师储备生"/>
    <s v="2023/04/24"/>
    <m/>
    <x v="5"/>
    <n v="1900"/>
    <n v="1294.7"/>
    <n v="0"/>
    <n v="0"/>
    <n v="0"/>
    <n v="0"/>
  </r>
  <r>
    <x v="3"/>
    <x v="237"/>
    <s v="售后服务部"/>
    <s v="主任级以下"/>
    <s v="DF-3783"/>
    <s v="电气服务工程师（储备生）"/>
    <s v="2023/04/10"/>
    <m/>
    <x v="5"/>
    <n v="1900"/>
    <n v="2692.36"/>
    <n v="0"/>
    <n v="0"/>
    <n v="0"/>
    <n v="0"/>
  </r>
  <r>
    <x v="3"/>
    <x v="238"/>
    <s v="物控部"/>
    <s v="主任级以下"/>
    <s v="DF-3782"/>
    <s v="采购专员"/>
    <s v="2023/04/03"/>
    <m/>
    <x v="5"/>
    <n v="2888"/>
    <n v="6352.78"/>
    <n v="316.64"/>
    <n v="86.8"/>
    <n v="3.8"/>
    <n v="0"/>
  </r>
  <r>
    <x v="3"/>
    <x v="138"/>
    <s v="售后服务部"/>
    <s v="主任级以下"/>
    <s v="DF-2695"/>
    <s v="现场装配技师"/>
    <s v="2018/03/15"/>
    <s v="计件+计时"/>
    <x v="0"/>
    <n v="2363"/>
    <n v="6538.9"/>
    <n v="316.64"/>
    <n v="86.8"/>
    <n v="3.8"/>
    <n v="0"/>
  </r>
  <r>
    <x v="3"/>
    <x v="139"/>
    <s v="售后服务部"/>
    <s v="主任级以下"/>
    <s v="DF-2755"/>
    <s v="现场装配技师"/>
    <s v="2018/05/02"/>
    <s v="计件+计时"/>
    <x v="0"/>
    <n v="2363"/>
    <n v="6288.96"/>
    <n v="316.64"/>
    <n v="86.8"/>
    <n v="3.8"/>
    <n v="0"/>
  </r>
  <r>
    <x v="3"/>
    <x v="140"/>
    <s v="售后服务部"/>
    <s v="主任级以下"/>
    <s v="DF-3139"/>
    <s v="现场装配技师"/>
    <s v="2020/07/01"/>
    <s v="计件+计时"/>
    <x v="0"/>
    <n v="2363"/>
    <n v="6680.6"/>
    <n v="316.64"/>
    <n v="86.8"/>
    <n v="3.8"/>
    <n v="0"/>
  </r>
  <r>
    <x v="3"/>
    <x v="141"/>
    <s v="售后服务部"/>
    <s v="主任级以下"/>
    <s v="DF-2975"/>
    <s v="现场装配技师"/>
    <s v="2019/07/15"/>
    <s v="计件+计时"/>
    <x v="0"/>
    <n v="2363"/>
    <n v="7265.78"/>
    <n v="316.64"/>
    <n v="86.8"/>
    <n v="3.8"/>
    <n v="0"/>
  </r>
  <r>
    <x v="3"/>
    <x v="142"/>
    <s v="生产部"/>
    <s v="主任级以下"/>
    <s v="DF-2614"/>
    <s v="仓管员"/>
    <s v="2017/11/27"/>
    <s v="计件工人"/>
    <x v="0"/>
    <n v="1900"/>
    <n v="5658.19"/>
    <n v="316.64"/>
    <n v="86.8"/>
    <n v="3.8"/>
    <n v="0"/>
  </r>
  <r>
    <x v="3"/>
    <x v="143"/>
    <s v="生产部"/>
    <s v="主任级以下"/>
    <s v="DF-0354"/>
    <s v="装配电工班长"/>
    <s v="2006/10/21"/>
    <s v="计件工人"/>
    <x v="0"/>
    <n v="1900"/>
    <n v="8198.6"/>
    <n v="316.64"/>
    <n v="86.8"/>
    <n v="3.8"/>
    <n v="0"/>
  </r>
  <r>
    <x v="3"/>
    <x v="144"/>
    <s v="生产部"/>
    <s v="主任级以下"/>
    <s v="DF-2363"/>
    <s v="装配钳工班长"/>
    <s v="2017/02/27"/>
    <s v="计件工人"/>
    <x v="0"/>
    <n v="1900"/>
    <n v="8705.69"/>
    <n v="316.64"/>
    <n v="86.8"/>
    <n v="3.8"/>
    <n v="0"/>
  </r>
  <r>
    <x v="3"/>
    <x v="145"/>
    <s v="生产部"/>
    <s v="主任级以下"/>
    <s v="DF-2451"/>
    <s v="装配电工班长"/>
    <s v="2017/06/26"/>
    <s v="计件工人"/>
    <x v="0"/>
    <n v="1900"/>
    <n v="7083.3"/>
    <n v="316.64"/>
    <n v="86.8"/>
    <n v="3.8"/>
    <n v="0"/>
  </r>
  <r>
    <x v="3"/>
    <x v="146"/>
    <s v="生产部"/>
    <s v="主任级以下"/>
    <s v="DF-2611"/>
    <s v="装配钳工"/>
    <s v="2017/11/22"/>
    <s v="计件工人"/>
    <x v="0"/>
    <n v="1900"/>
    <n v="6457.11"/>
    <n v="316.64"/>
    <n v="86.8"/>
    <n v="3.8"/>
    <n v="0"/>
  </r>
  <r>
    <x v="3"/>
    <x v="147"/>
    <s v="生产部"/>
    <s v="主任级以下"/>
    <s v="DF-2736"/>
    <s v="装配钳工"/>
    <s v="2018/04/21"/>
    <s v="计件工人"/>
    <x v="0"/>
    <n v="1900"/>
    <n v="6001.61"/>
    <n v="316.64"/>
    <n v="86.8"/>
    <n v="3.8"/>
    <n v="0"/>
  </r>
  <r>
    <x v="3"/>
    <x v="148"/>
    <s v="生产部"/>
    <s v="主任级以下"/>
    <s v="DF-2673"/>
    <s v="装配电工"/>
    <s v="2018/03/05"/>
    <s v="计件工人"/>
    <x v="0"/>
    <n v="1900"/>
    <n v="6430.22"/>
    <n v="316.64"/>
    <n v="86.8"/>
    <n v="3.8"/>
    <n v="0"/>
  </r>
  <r>
    <x v="3"/>
    <x v="149"/>
    <s v="生产部"/>
    <s v="主任级以下"/>
    <s v="DF-2756"/>
    <s v="装配钳工"/>
    <s v="2018/05/02"/>
    <s v="计件工人"/>
    <x v="0"/>
    <n v="1900"/>
    <n v="6622.34"/>
    <n v="316.64"/>
    <n v="86.8"/>
    <n v="3.8"/>
    <n v="0"/>
  </r>
  <r>
    <x v="3"/>
    <x v="150"/>
    <s v="生产部"/>
    <s v="主任级以下"/>
    <s v="DF-2786"/>
    <s v="装配钳工班长"/>
    <s v="2018/06/12"/>
    <s v="计件工人"/>
    <x v="0"/>
    <n v="1900"/>
    <n v="9056.6"/>
    <n v="316.64"/>
    <n v="86.8"/>
    <n v="3.8"/>
    <n v="0"/>
  </r>
  <r>
    <x v="3"/>
    <x v="151"/>
    <s v="生产部"/>
    <s v="主任级以下"/>
    <s v="DF-2789"/>
    <s v="装配电工"/>
    <s v="2018/06/26"/>
    <s v="计件工人"/>
    <x v="0"/>
    <n v="1900"/>
    <n v="6093.74"/>
    <n v="316.64"/>
    <n v="86.8"/>
    <n v="3.8"/>
    <n v="0"/>
  </r>
  <r>
    <x v="3"/>
    <x v="152"/>
    <s v="生产部"/>
    <s v="主任级以下"/>
    <s v="DF-2864"/>
    <s v="装配电工"/>
    <s v="2018/11/09"/>
    <s v="计件工人"/>
    <x v="0"/>
    <n v="1900"/>
    <n v="6080.95"/>
    <n v="316.64"/>
    <n v="86.8"/>
    <n v="3.8"/>
    <n v="0"/>
  </r>
  <r>
    <x v="3"/>
    <x v="153"/>
    <s v="生产部"/>
    <s v="主任级以下"/>
    <s v="DF-2907"/>
    <s v="装配电工"/>
    <s v="2019/03/06"/>
    <s v="计件工人"/>
    <x v="0"/>
    <n v="1900"/>
    <n v="6458.57"/>
    <n v="316.64"/>
    <n v="86.8"/>
    <n v="3.8"/>
    <n v="0"/>
  </r>
  <r>
    <x v="3"/>
    <x v="154"/>
    <s v="生产部"/>
    <s v="主任级以下"/>
    <s v="DF-2909"/>
    <s v="仓管员"/>
    <s v="2019/03/11"/>
    <s v="计件工人"/>
    <x v="0"/>
    <n v="1900"/>
    <n v="5820.83"/>
    <n v="316.64"/>
    <n v="86.8"/>
    <n v="3.8"/>
    <n v="0"/>
  </r>
  <r>
    <x v="3"/>
    <x v="155"/>
    <s v="生产部"/>
    <s v="主任级以下"/>
    <s v="DF-2913"/>
    <s v="装配钳工班长"/>
    <s v="2019/03/14"/>
    <s v="计件工人"/>
    <x v="0"/>
    <n v="1900"/>
    <n v="7345.1"/>
    <n v="316.64"/>
    <n v="86.8"/>
    <n v="3.8"/>
    <n v="0"/>
  </r>
  <r>
    <x v="3"/>
    <x v="156"/>
    <s v="生产部"/>
    <s v="主任级以下"/>
    <s v="DF-2940"/>
    <s v="仓管员"/>
    <s v="2019/05/14"/>
    <s v="计件工人"/>
    <x v="0"/>
    <n v="1900"/>
    <n v="6242.91"/>
    <n v="316.64"/>
    <n v="86.8"/>
    <n v="3.8"/>
    <n v="0"/>
  </r>
  <r>
    <x v="3"/>
    <x v="157"/>
    <s v="生产部"/>
    <s v="主任级以下"/>
    <s v="DF-2970"/>
    <s v="装配电工"/>
    <s v="2019/07/02"/>
    <s v="计件工人"/>
    <x v="0"/>
    <n v="1900"/>
    <n v="5504.45"/>
    <n v="316.64"/>
    <n v="86.8"/>
    <n v="3.8"/>
    <n v="385"/>
  </r>
  <r>
    <x v="3"/>
    <x v="158"/>
    <s v="生产部"/>
    <s v="主任级以下"/>
    <s v="DF-3052"/>
    <s v="装配电工"/>
    <s v="2019/11/15"/>
    <s v="计件工人"/>
    <x v="0"/>
    <n v="1900"/>
    <n v="5827.06"/>
    <n v="316.64"/>
    <n v="86.8"/>
    <n v="3.8"/>
    <n v="0"/>
  </r>
  <r>
    <x v="3"/>
    <x v="159"/>
    <s v="生产部"/>
    <s v="主任级以下"/>
    <s v="DF-3076"/>
    <s v="装配电工"/>
    <s v="2020/02/24"/>
    <s v="计件工人"/>
    <x v="0"/>
    <n v="1900"/>
    <n v="5552.37"/>
    <n v="316.64"/>
    <n v="86.8"/>
    <n v="3.8"/>
    <n v="0"/>
  </r>
  <r>
    <x v="3"/>
    <x v="160"/>
    <s v="生产部"/>
    <s v="主任级以下"/>
    <s v="DF-3121"/>
    <s v="仓管员"/>
    <s v="2020/05/08"/>
    <s v="计件工人"/>
    <x v="0"/>
    <n v="1900"/>
    <n v="7121.41"/>
    <n v="316.64"/>
    <n v="86.8"/>
    <n v="3.8"/>
    <n v="0"/>
  </r>
  <r>
    <x v="3"/>
    <x v="161"/>
    <s v="生产部"/>
    <s v="主任级以下"/>
    <s v="DF-3126"/>
    <s v="装配钳工"/>
    <s v="2020/05/29"/>
    <s v="计件工人"/>
    <x v="0"/>
    <n v="1900"/>
    <n v="4708.1899999999996"/>
    <n v="316.64"/>
    <n v="86.8"/>
    <n v="3.8"/>
    <n v="0"/>
  </r>
  <r>
    <x v="3"/>
    <x v="162"/>
    <s v="生产部"/>
    <s v="主任级以下"/>
    <s v="DF-3130"/>
    <s v="测试技师"/>
    <s v="2020/06/12"/>
    <s v="计件工人"/>
    <x v="0"/>
    <n v="1900"/>
    <n v="7265.56"/>
    <n v="316.64"/>
    <n v="86.8"/>
    <n v="3.8"/>
    <n v="0"/>
  </r>
  <r>
    <x v="3"/>
    <x v="163"/>
    <s v="生产部"/>
    <s v="主任级以下"/>
    <s v="DF-3134"/>
    <s v="仓管员"/>
    <s v="2020/06/28"/>
    <s v="计件工人"/>
    <x v="0"/>
    <n v="1900"/>
    <n v="8040.07"/>
    <n v="316.64"/>
    <n v="86.8"/>
    <n v="3.8"/>
    <n v="0"/>
  </r>
  <r>
    <x v="3"/>
    <x v="164"/>
    <s v="生产部"/>
    <s v="主任级以下"/>
    <s v="DF-3140"/>
    <s v="测试技师"/>
    <s v="2020/07/01"/>
    <s v="计件工人"/>
    <x v="0"/>
    <n v="1900"/>
    <n v="6377.53"/>
    <n v="316.64"/>
    <n v="86.8"/>
    <n v="3.8"/>
    <n v="100"/>
  </r>
  <r>
    <x v="3"/>
    <x v="165"/>
    <s v="生产部"/>
    <s v="主任级以下"/>
    <s v="DF-3171"/>
    <s v="装配钳工"/>
    <s v="2020/08/31"/>
    <s v="计件工人"/>
    <x v="0"/>
    <n v="1900"/>
    <n v="6249.2"/>
    <n v="316.64"/>
    <n v="86.8"/>
    <n v="3.8"/>
    <n v="0"/>
  </r>
  <r>
    <x v="3"/>
    <x v="166"/>
    <s v="生产部"/>
    <s v="主任级以下"/>
    <s v="DF-3166"/>
    <s v="装配钳工"/>
    <s v="2020/08/13"/>
    <s v="计件工人"/>
    <x v="0"/>
    <n v="1900"/>
    <n v="5468.36"/>
    <n v="316.64"/>
    <n v="86.8"/>
    <n v="3.8"/>
    <n v="0"/>
  </r>
  <r>
    <x v="3"/>
    <x v="167"/>
    <s v="生产部"/>
    <s v="主任级以下"/>
    <s v="DF-3180"/>
    <s v="装配钳工"/>
    <s v="2020/09/21"/>
    <s v="计件工人"/>
    <x v="0"/>
    <n v="1900"/>
    <n v="6346.48"/>
    <n v="316.64"/>
    <n v="86.8"/>
    <n v="3.8"/>
    <n v="0"/>
  </r>
  <r>
    <x v="3"/>
    <x v="168"/>
    <s v="生产部"/>
    <s v="主任级以下"/>
    <s v="DF-3177"/>
    <s v="装配钳工"/>
    <s v="2020/09/14"/>
    <s v="计件工人"/>
    <x v="0"/>
    <n v="1900"/>
    <n v="5474.76"/>
    <n v="316.64"/>
    <n v="86.8"/>
    <n v="3.8"/>
    <n v="0"/>
  </r>
  <r>
    <x v="3"/>
    <x v="169"/>
    <s v="生产部"/>
    <s v="主任级以下"/>
    <s v="DF-3188"/>
    <s v="装配钳工"/>
    <s v="2020/10/12"/>
    <s v="计件工人"/>
    <x v="0"/>
    <n v="1900"/>
    <n v="6626.42"/>
    <n v="316.64"/>
    <n v="86.8"/>
    <n v="3.8"/>
    <n v="0"/>
  </r>
  <r>
    <x v="3"/>
    <x v="170"/>
    <s v="生产部"/>
    <s v="主任级以下"/>
    <s v="DF-3190"/>
    <s v="装配电工"/>
    <s v="2020/10/16"/>
    <s v="计件工人"/>
    <x v="0"/>
    <n v="1900"/>
    <n v="5828.87"/>
    <n v="316.64"/>
    <n v="86.8"/>
    <n v="3.8"/>
    <n v="0"/>
  </r>
  <r>
    <x v="3"/>
    <x v="171"/>
    <s v="生产部"/>
    <s v="主任级以下"/>
    <s v="DF-3191"/>
    <s v="装配钳工班长"/>
    <s v="2020/10/16"/>
    <s v="计件工人"/>
    <x v="0"/>
    <n v="1900"/>
    <n v="7787.91"/>
    <n v="316.64"/>
    <n v="86.8"/>
    <n v="3.8"/>
    <n v="0"/>
  </r>
  <r>
    <x v="3"/>
    <x v="172"/>
    <s v="生产部"/>
    <s v="主任级以下"/>
    <s v="DF-2100"/>
    <s v="测试班长"/>
    <s v="2015/06/25"/>
    <s v="计件工人"/>
    <x v="0"/>
    <n v="1900"/>
    <n v="8580.57"/>
    <n v="316.64"/>
    <n v="86.8"/>
    <n v="3.8"/>
    <n v="0"/>
  </r>
  <r>
    <x v="3"/>
    <x v="173"/>
    <s v="生产部"/>
    <s v="主任级以下"/>
    <s v="DF-2441"/>
    <s v="测试技师"/>
    <s v="2017/06/20"/>
    <s v="计件工人"/>
    <x v="0"/>
    <n v="1900"/>
    <n v="7152.3"/>
    <n v="316.64"/>
    <n v="86.8"/>
    <n v="3.8"/>
    <n v="95"/>
  </r>
  <r>
    <x v="3"/>
    <x v="174"/>
    <s v="生产部"/>
    <s v="主任级以下"/>
    <s v="DF-2910"/>
    <s v="测试技师"/>
    <s v="2019/03/11"/>
    <s v="计件工人"/>
    <x v="0"/>
    <n v="1900"/>
    <n v="6182.62"/>
    <n v="316.64"/>
    <n v="86.8"/>
    <n v="3.8"/>
    <n v="0"/>
  </r>
  <r>
    <x v="3"/>
    <x v="175"/>
    <s v="生产部"/>
    <s v="主任级以下"/>
    <s v="DF-3232"/>
    <s v="装配钳工"/>
    <s v="2020/12/24"/>
    <s v="计件工人"/>
    <x v="0"/>
    <n v="1900"/>
    <n v="6008.27"/>
    <n v="316.64"/>
    <n v="86.8"/>
    <n v="3.8"/>
    <n v="0"/>
  </r>
  <r>
    <x v="3"/>
    <x v="176"/>
    <s v="生产部"/>
    <s v="主任级以下"/>
    <s v="DF-3245"/>
    <s v="仓管员"/>
    <s v="2021/01/12"/>
    <s v="计件工人"/>
    <x v="0"/>
    <n v="1900"/>
    <n v="6302.96"/>
    <n v="316.64"/>
    <n v="86.8"/>
    <n v="3.8"/>
    <n v="0"/>
  </r>
  <r>
    <x v="3"/>
    <x v="177"/>
    <s v="生产部"/>
    <s v="主任级以下"/>
    <s v="DF-3252"/>
    <s v="仓管员"/>
    <s v="2021/01/25"/>
    <s v="计件工人"/>
    <x v="0"/>
    <n v="1900"/>
    <n v="5286.29"/>
    <n v="316.64"/>
    <n v="86.8"/>
    <n v="3.8"/>
    <n v="0"/>
  </r>
  <r>
    <x v="3"/>
    <x v="178"/>
    <s v="生产部"/>
    <s v="主任级以下"/>
    <s v="DF-3287"/>
    <s v="仓管员"/>
    <s v="2021/03/15"/>
    <s v="计件工人"/>
    <x v="0"/>
    <n v="1900"/>
    <n v="7963.14"/>
    <n v="316.64"/>
    <n v="86.8"/>
    <n v="3.8"/>
    <n v="0"/>
  </r>
  <r>
    <x v="3"/>
    <x v="179"/>
    <s v="生产部"/>
    <s v="主任级以下"/>
    <s v="DF-3274"/>
    <s v="仓管员"/>
    <s v="2021/03/08"/>
    <s v="计件工人"/>
    <x v="0"/>
    <n v="1900"/>
    <n v="5628.09"/>
    <n v="316.64"/>
    <n v="86.8"/>
    <n v="3.8"/>
    <n v="0"/>
  </r>
  <r>
    <x v="3"/>
    <x v="180"/>
    <s v="生产部"/>
    <s v="主任级以下"/>
    <s v="DF-3273"/>
    <s v="装配电工"/>
    <s v="2021/03/05"/>
    <s v="计件工人"/>
    <x v="0"/>
    <n v="1900"/>
    <n v="5720.07"/>
    <n v="316.64"/>
    <n v="86.8"/>
    <n v="3.8"/>
    <n v="0"/>
  </r>
  <r>
    <x v="3"/>
    <x v="181"/>
    <s v="生产部"/>
    <s v="主任级以下"/>
    <s v="DF-3272"/>
    <s v="装配电工"/>
    <s v="2021/03/04"/>
    <s v="计件工人"/>
    <x v="0"/>
    <n v="1900"/>
    <n v="6002.15"/>
    <n v="316.64"/>
    <n v="86.8"/>
    <n v="3.8"/>
    <n v="0"/>
  </r>
  <r>
    <x v="3"/>
    <x v="183"/>
    <s v="生产部"/>
    <s v="主任级以下"/>
    <s v="DF-3349"/>
    <s v="仓管员"/>
    <s v="2021/05/24"/>
    <s v="计件工人"/>
    <x v="0"/>
    <n v="1900"/>
    <n v="5131.3599999999997"/>
    <n v="316.64"/>
    <n v="86.8"/>
    <n v="3.8"/>
    <n v="0"/>
  </r>
  <r>
    <x v="3"/>
    <x v="184"/>
    <s v="生产部"/>
    <s v="主任级以下"/>
    <s v="DF-3261"/>
    <s v="装配钳工"/>
    <s v="2021/02/26"/>
    <s v="计件工人"/>
    <x v="0"/>
    <n v="1900"/>
    <n v="5470.52"/>
    <n v="316.64"/>
    <n v="86.8"/>
    <n v="3.8"/>
    <n v="0"/>
  </r>
  <r>
    <x v="3"/>
    <x v="185"/>
    <s v="生产部"/>
    <s v="主任级以下"/>
    <s v="DF-3432"/>
    <s v="装配钳工"/>
    <s v="2021/07/17"/>
    <s v="计件工人"/>
    <x v="0"/>
    <n v="1900"/>
    <n v="5293.61"/>
    <n v="316.64"/>
    <n v="86.8"/>
    <n v="3.8"/>
    <n v="0"/>
  </r>
  <r>
    <x v="3"/>
    <x v="186"/>
    <s v="生产部"/>
    <s v="主任级以下"/>
    <s v="DF-3398"/>
    <s v="装配钳工"/>
    <s v="2021/07/02"/>
    <s v="计件工人"/>
    <x v="0"/>
    <n v="1900"/>
    <n v="5676.53"/>
    <n v="316.64"/>
    <n v="86.8"/>
    <n v="3.8"/>
    <n v="0"/>
  </r>
  <r>
    <x v="3"/>
    <x v="187"/>
    <s v="生产部"/>
    <s v="主任级以下"/>
    <s v="DF-3397"/>
    <s v="装配钳工"/>
    <s v="2021/07/01"/>
    <s v="计件工人"/>
    <x v="0"/>
    <n v="1900"/>
    <n v="5966.95"/>
    <n v="316.64"/>
    <n v="86.8"/>
    <n v="3.8"/>
    <n v="0"/>
  </r>
  <r>
    <x v="3"/>
    <x v="188"/>
    <s v="生产部"/>
    <s v="主任级以下"/>
    <s v="DF-3396"/>
    <s v="装配钳工"/>
    <s v="2021/07/01"/>
    <s v="计件工人"/>
    <x v="0"/>
    <n v="1900"/>
    <n v="5923.45"/>
    <n v="316.64"/>
    <n v="86.8"/>
    <n v="3.8"/>
    <n v="0"/>
  </r>
  <r>
    <x v="3"/>
    <x v="189"/>
    <s v="生产部"/>
    <s v="主任级以下"/>
    <s v="DF-3439"/>
    <s v="装配电工"/>
    <s v="2021/07/29"/>
    <s v="计件工人"/>
    <x v="0"/>
    <n v="1900"/>
    <n v="6338.22"/>
    <n v="316.64"/>
    <n v="86.8"/>
    <n v="3.8"/>
    <n v="0"/>
  </r>
  <r>
    <x v="3"/>
    <x v="190"/>
    <s v="生产部"/>
    <s v="主任级以下"/>
    <s v="DF-3499"/>
    <s v="装配钳工"/>
    <s v="2021/09/13"/>
    <s v="计件工人"/>
    <x v="0"/>
    <n v="1900"/>
    <n v="6635.21"/>
    <n v="316.64"/>
    <n v="86.8"/>
    <n v="3.8"/>
    <n v="0"/>
  </r>
  <r>
    <x v="3"/>
    <x v="191"/>
    <s v="生产部"/>
    <s v="主任级以下"/>
    <s v="DF-3511"/>
    <s v="装配钳工"/>
    <s v="2021/09/24"/>
    <s v="计件工人"/>
    <x v="0"/>
    <n v="1900"/>
    <n v="5440.65"/>
    <n v="316.64"/>
    <n v="86.8"/>
    <n v="3.8"/>
    <n v="0"/>
  </r>
  <r>
    <x v="3"/>
    <x v="192"/>
    <s v="生产部"/>
    <s v="主任级以下"/>
    <s v="DF-3521"/>
    <s v="装配钳工"/>
    <s v="2021/09/30"/>
    <s v="计件工人"/>
    <x v="0"/>
    <n v="1900"/>
    <n v="5931.49"/>
    <n v="316.64"/>
    <n v="86.8"/>
    <n v="3.8"/>
    <n v="0"/>
  </r>
  <r>
    <x v="3"/>
    <x v="193"/>
    <s v="生产部"/>
    <s v="主任级以下"/>
    <s v="DF-3522"/>
    <s v="装配钳工"/>
    <s v="2021/09/30"/>
    <s v="计件工人"/>
    <x v="0"/>
    <n v="1900"/>
    <n v="5728.3"/>
    <n v="316.64"/>
    <n v="86.8"/>
    <n v="3.8"/>
    <n v="0"/>
  </r>
  <r>
    <x v="3"/>
    <x v="194"/>
    <s v="生产部"/>
    <s v="主任级以下"/>
    <s v="DF-3553"/>
    <s v="装配钳工"/>
    <s v="2021/10/27"/>
    <s v="计件工人"/>
    <x v="0"/>
    <n v="1900"/>
    <n v="4689.34"/>
    <n v="316.64"/>
    <n v="86.8"/>
    <n v="3.8"/>
    <n v="0"/>
  </r>
  <r>
    <x v="3"/>
    <x v="195"/>
    <s v="生产部"/>
    <s v="主任级以下"/>
    <s v="DF-3529"/>
    <s v="装配钳工"/>
    <s v="2021/10/12"/>
    <s v="计件工人"/>
    <x v="0"/>
    <n v="1900"/>
    <n v="4804.74"/>
    <n v="316.64"/>
    <n v="86.8"/>
    <n v="3.8"/>
    <n v="0"/>
  </r>
  <r>
    <x v="3"/>
    <x v="196"/>
    <s v="生产部"/>
    <s v="主任级以下"/>
    <s v="DF-3534"/>
    <s v="装配钳工"/>
    <s v="2021/10/12"/>
    <s v="计件工人"/>
    <x v="0"/>
    <n v="1900"/>
    <n v="5584.36"/>
    <n v="316.64"/>
    <n v="86.8"/>
    <n v="3.8"/>
    <n v="0"/>
  </r>
  <r>
    <x v="3"/>
    <x v="197"/>
    <s v="生产部"/>
    <s v="主任级以下"/>
    <s v="DF-3394"/>
    <s v="装配电工"/>
    <s v="2021/06/30"/>
    <s v="计件工人"/>
    <x v="0"/>
    <n v="1900"/>
    <n v="5257.77"/>
    <n v="316.64"/>
    <n v="86.8"/>
    <n v="3.8"/>
    <n v="0"/>
  </r>
  <r>
    <x v="3"/>
    <x v="198"/>
    <s v="生产部"/>
    <s v="主任级以下"/>
    <s v="DF-3393"/>
    <s v="装配电工"/>
    <s v="2021/06/29"/>
    <s v="计件工人"/>
    <x v="0"/>
    <n v="1900"/>
    <n v="5854.93"/>
    <n v="316.64"/>
    <n v="86.8"/>
    <n v="3.8"/>
    <n v="0"/>
  </r>
  <r>
    <x v="3"/>
    <x v="199"/>
    <s v="生产部"/>
    <s v="主任级以下"/>
    <s v="DF-3361"/>
    <s v="装配电工"/>
    <s v="2021/06/03"/>
    <s v="计件工人"/>
    <x v="0"/>
    <n v="1900"/>
    <n v="3192.05"/>
    <n v="316.64"/>
    <n v="86.8"/>
    <n v="3.8"/>
    <n v="0"/>
  </r>
  <r>
    <x v="3"/>
    <x v="200"/>
    <s v="生产部"/>
    <s v="主任级以下"/>
    <s v="DF-3443"/>
    <s v="装配电工"/>
    <s v="2021/07/30"/>
    <s v="计件工人"/>
    <x v="0"/>
    <n v="1900"/>
    <n v="5714.44"/>
    <n v="316.64"/>
    <n v="86.8"/>
    <n v="3.8"/>
    <n v="0"/>
  </r>
  <r>
    <x v="3"/>
    <x v="201"/>
    <s v="生产部"/>
    <s v="主任级以下"/>
    <s v="DF-3421"/>
    <s v="装配钳工"/>
    <s v="2021/07/15"/>
    <s v="计时工人"/>
    <x v="0"/>
    <n v="1900"/>
    <n v="4640.9799999999996"/>
    <n v="316.64"/>
    <n v="86.8"/>
    <n v="3.8"/>
    <n v="0"/>
  </r>
  <r>
    <x v="3"/>
    <x v="202"/>
    <s v="生产部"/>
    <s v="主任级以下"/>
    <s v="DF-3420"/>
    <s v="装配钳工"/>
    <s v="2021/07/15"/>
    <s v="计时工人"/>
    <x v="0"/>
    <n v="1900"/>
    <n v="4445.04"/>
    <n v="316.64"/>
    <n v="86.8"/>
    <n v="3.8"/>
    <n v="0"/>
  </r>
  <r>
    <x v="3"/>
    <x v="203"/>
    <s v="生产部"/>
    <s v="主任级以下"/>
    <s v="DF-3416"/>
    <s v="装配钳工"/>
    <s v="2021/07/15"/>
    <s v="计时工人"/>
    <x v="0"/>
    <n v="1900"/>
    <n v="4800.9799999999996"/>
    <n v="316.64"/>
    <n v="86.8"/>
    <n v="3.8"/>
    <n v="0"/>
  </r>
  <r>
    <x v="3"/>
    <x v="204"/>
    <s v="生产部"/>
    <s v="主任级以下"/>
    <s v="DF-3489"/>
    <s v="装配钳工"/>
    <s v="2021/09/03"/>
    <s v="计时工人"/>
    <x v="0"/>
    <n v="1900"/>
    <n v="4419.28"/>
    <n v="316.64"/>
    <n v="86.8"/>
    <n v="3.8"/>
    <n v="0"/>
  </r>
  <r>
    <x v="3"/>
    <x v="205"/>
    <s v="生产部"/>
    <s v="主任级以下"/>
    <s v="DF-3637"/>
    <s v="装配钳工"/>
    <d v="2022-08-15T00:00:00"/>
    <s v="计件工人"/>
    <x v="0"/>
    <n v="1900"/>
    <n v="5206.63"/>
    <n v="316.64"/>
    <n v="86.8"/>
    <n v="3.8"/>
    <n v="0"/>
  </r>
  <r>
    <x v="3"/>
    <x v="206"/>
    <s v="生产部"/>
    <s v="主任级以下"/>
    <s v="DF-3630"/>
    <s v="装配钳工"/>
    <d v="2022-08-05T00:00:00"/>
    <s v="计件工人"/>
    <x v="0"/>
    <n v="1900"/>
    <n v="4927.58"/>
    <n v="316.64"/>
    <n v="86.8"/>
    <n v="3.8"/>
    <n v="0"/>
  </r>
  <r>
    <x v="3"/>
    <x v="207"/>
    <s v="生产部"/>
    <s v="主任级以下"/>
    <s v="DF-3644"/>
    <s v="仓库包装操作工"/>
    <d v="2022-08-30T00:00:00"/>
    <s v="计件工人"/>
    <x v="0"/>
    <n v="1900"/>
    <n v="5696.67"/>
    <n v="316.64"/>
    <n v="86.8"/>
    <n v="3.8"/>
    <n v="0"/>
  </r>
  <r>
    <x v="3"/>
    <x v="208"/>
    <s v="生产部"/>
    <s v="主任级以下"/>
    <s v="DF-3663"/>
    <s v="装配钳工"/>
    <s v="2022/09/26"/>
    <s v="计件工人"/>
    <x v="0"/>
    <n v="1900"/>
    <n v="5751.15"/>
    <n v="316.64"/>
    <n v="86.8"/>
    <n v="3.8"/>
    <n v="0"/>
  </r>
  <r>
    <x v="3"/>
    <x v="209"/>
    <s v="生产部"/>
    <s v="主任级以下"/>
    <s v="DF-3659"/>
    <s v="装配钳工"/>
    <s v="2022/09/19"/>
    <s v="计件工人"/>
    <x v="0"/>
    <n v="1900"/>
    <n v="3556.87"/>
    <n v="316.64"/>
    <n v="86.8"/>
    <n v="3.8"/>
    <n v="0"/>
  </r>
  <r>
    <x v="3"/>
    <x v="210"/>
    <s v="生产部"/>
    <s v="主任级以下"/>
    <s v="DF-3656"/>
    <s v="仓库包装操作工"/>
    <s v="2022/09/19"/>
    <s v="计件工人"/>
    <x v="0"/>
    <n v="1900"/>
    <n v="4622.62"/>
    <n v="316.64"/>
    <n v="86.8"/>
    <n v="3.8"/>
    <n v="0"/>
  </r>
  <r>
    <x v="3"/>
    <x v="211"/>
    <s v="生产部"/>
    <s v="主任级以下"/>
    <s v="DF-3648"/>
    <s v="仓库包装操作工"/>
    <s v="2022/09/05"/>
    <s v="计件工人"/>
    <x v="0"/>
    <n v="1900"/>
    <n v="5411.56"/>
    <n v="316.64"/>
    <n v="86.8"/>
    <n v="3.8"/>
    <n v="0"/>
  </r>
  <r>
    <x v="3"/>
    <x v="212"/>
    <s v="生产部"/>
    <s v="主任级以下"/>
    <s v="DF-3449"/>
    <s v="电气装配储备生"/>
    <s v="2021/08/03"/>
    <s v="计件工人"/>
    <x v="0"/>
    <n v="1900"/>
    <n v="5145.97"/>
    <n v="316.64"/>
    <n v="86.8"/>
    <n v="3.8"/>
    <n v="0"/>
  </r>
  <r>
    <x v="3"/>
    <x v="213"/>
    <s v="生产部"/>
    <s v="主任级以下"/>
    <s v="DF-3677"/>
    <s v="仓库包装操作工"/>
    <s v="2022/10/27"/>
    <s v="计件工人"/>
    <x v="0"/>
    <n v="1900"/>
    <n v="5587.44"/>
    <n v="316.64"/>
    <n v="86.8"/>
    <n v="3.8"/>
    <n v="0"/>
  </r>
  <r>
    <x v="3"/>
    <x v="214"/>
    <s v="生产部"/>
    <s v="主任级以下"/>
    <s v="DF-3676"/>
    <s v="装配钳工"/>
    <s v="2022/10/26"/>
    <s v="计件工人"/>
    <x v="0"/>
    <n v="1900"/>
    <n v="4649.34"/>
    <n v="316.64"/>
    <n v="86.8"/>
    <n v="3.8"/>
    <n v="0"/>
  </r>
  <r>
    <x v="3"/>
    <x v="215"/>
    <s v="生产部"/>
    <s v="主任级以下"/>
    <s v="DF-3669"/>
    <s v="装配电工"/>
    <s v="2022/10/10"/>
    <s v="计件工人"/>
    <x v="0"/>
    <n v="1900"/>
    <n v="5192.62"/>
    <n v="316.64"/>
    <n v="86.8"/>
    <n v="3.8"/>
    <n v="0"/>
  </r>
  <r>
    <x v="3"/>
    <x v="216"/>
    <s v="生产部"/>
    <s v="主任级以下"/>
    <s v="DF-3667"/>
    <s v="装配钳工"/>
    <s v="2022/10/09"/>
    <s v="计件工人"/>
    <x v="0"/>
    <n v="1900"/>
    <n v="5410.39"/>
    <n v="316.64"/>
    <n v="86.8"/>
    <n v="3.8"/>
    <n v="0"/>
  </r>
  <r>
    <x v="3"/>
    <x v="217"/>
    <s v="生产部"/>
    <s v="主任级以下"/>
    <s v="DF-3352"/>
    <s v="装配钳工"/>
    <s v="2021/05/26"/>
    <s v="计件工人"/>
    <x v="0"/>
    <n v="1900"/>
    <n v="5430.76"/>
    <n v="316.64"/>
    <n v="86.8"/>
    <n v="3.8"/>
    <n v="0"/>
  </r>
  <r>
    <x v="3"/>
    <x v="223"/>
    <s v="生产部"/>
    <s v="主任级以下"/>
    <s v="DF-3705"/>
    <s v="装配钳工"/>
    <s v="2023/02/21"/>
    <s v="计件工人"/>
    <x v="0"/>
    <n v="1900"/>
    <n v="5099.42"/>
    <n v="316.64"/>
    <n v="86.8"/>
    <n v="3.8"/>
    <n v="0"/>
  </r>
  <r>
    <x v="3"/>
    <x v="224"/>
    <s v="生产部"/>
    <s v="主任级以下"/>
    <s v="DF-3707"/>
    <s v="装配钳工"/>
    <s v="2023/02/21"/>
    <s v="计件工人"/>
    <x v="0"/>
    <n v="1900"/>
    <n v="5264.99"/>
    <n v="0"/>
    <n v="0"/>
    <n v="0"/>
    <n v="0"/>
  </r>
  <r>
    <x v="3"/>
    <x v="225"/>
    <s v="生产部"/>
    <s v="主任级以下"/>
    <s v="DF-3701"/>
    <s v="装配钳工"/>
    <s v="2023/02/09"/>
    <s v="计件工人"/>
    <x v="0"/>
    <n v="1900"/>
    <n v="4937.45"/>
    <n v="316.64"/>
    <n v="86.8"/>
    <n v="3.8"/>
    <n v="0"/>
  </r>
  <r>
    <x v="3"/>
    <x v="226"/>
    <s v="生产部"/>
    <s v="主任级以下"/>
    <s v="DF-3699"/>
    <s v="装配电工"/>
    <s v="2023/02/08"/>
    <s v="计件工人"/>
    <x v="0"/>
    <n v="1900"/>
    <n v="5657.42"/>
    <n v="316.64"/>
    <n v="86.8"/>
    <n v="3.8"/>
    <n v="0"/>
  </r>
  <r>
    <x v="3"/>
    <x v="232"/>
    <s v="生产部"/>
    <s v="主任级以下"/>
    <s v="DF-3776"/>
    <s v="装配电工"/>
    <s v="2023/03/20"/>
    <s v="计件工人"/>
    <x v="0"/>
    <n v="1900"/>
    <n v="5527.57"/>
    <n v="316.64"/>
    <n v="86.8"/>
    <n v="3.8"/>
    <n v="0"/>
  </r>
  <r>
    <x v="3"/>
    <x v="233"/>
    <s v="生产部"/>
    <s v="主任级以下"/>
    <s v="DF-3765"/>
    <s v="装配钳工"/>
    <s v="2023/03/17"/>
    <s v="计件工人"/>
    <x v="0"/>
    <n v="1900"/>
    <n v="5189.32"/>
    <n v="316.64"/>
    <n v="86.8"/>
    <n v="3.8"/>
    <n v="0"/>
  </r>
  <r>
    <x v="3"/>
    <x v="234"/>
    <s v="生产部"/>
    <s v="主任级以下"/>
    <s v="DF-3763"/>
    <s v="装配电工"/>
    <s v="2023/03/14"/>
    <s v="计件工人"/>
    <x v="0"/>
    <n v="1900"/>
    <n v="5311.59"/>
    <n v="316.64"/>
    <n v="86.8"/>
    <n v="3.8"/>
    <n v="0"/>
  </r>
  <r>
    <x v="4"/>
    <x v="0"/>
    <s v="销售部"/>
    <s v="部长级及以上"/>
    <s v="DF-2389"/>
    <s v="区域销售总监"/>
    <s v="2017/04/01"/>
    <m/>
    <x v="0"/>
    <n v="42940"/>
    <n v="52986.76"/>
    <n v="316.64"/>
    <n v="86.8"/>
    <n v="3.8"/>
    <n v="0"/>
  </r>
  <r>
    <x v="4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4"/>
    <x v="2"/>
    <s v="研发部"/>
    <s v="主任级"/>
    <s v="DF-0793"/>
    <s v="电气主管"/>
    <s v="2010/07/08"/>
    <m/>
    <x v="0"/>
    <n v="5544"/>
    <n v="25550"/>
    <n v="316.64"/>
    <n v="86.8"/>
    <n v="3.8"/>
    <n v="95"/>
  </r>
  <r>
    <x v="4"/>
    <x v="3"/>
    <s v="研发部"/>
    <s v="主任级"/>
    <s v="DF-0148"/>
    <s v="机械研发主管"/>
    <s v="2005/09/09"/>
    <m/>
    <x v="0"/>
    <n v="5544"/>
    <n v="25232.1"/>
    <n v="316.64"/>
    <n v="86.8"/>
    <n v="3.8"/>
    <n v="125"/>
  </r>
  <r>
    <x v="4"/>
    <x v="4"/>
    <s v="销售部"/>
    <s v="主任级以下"/>
    <s v="DF-2191"/>
    <s v="市场运营主管"/>
    <s v="2016/04/14"/>
    <m/>
    <x v="0"/>
    <n v="3200"/>
    <n v="7947.66"/>
    <n v="316.64"/>
    <n v="86.8"/>
    <n v="3.8"/>
    <n v="95"/>
  </r>
  <r>
    <x v="4"/>
    <x v="5"/>
    <s v="人力资源部"/>
    <s v="主任级以下"/>
    <s v="DF-2649"/>
    <s v="清洁工"/>
    <s v="2018/02/01"/>
    <m/>
    <x v="0"/>
    <n v="1900"/>
    <n v="4266.62"/>
    <n v="0"/>
    <n v="0"/>
    <n v="0"/>
    <n v="0"/>
  </r>
  <r>
    <x v="4"/>
    <x v="6"/>
    <s v="人力资源部"/>
    <s v="主任级以下"/>
    <s v="DF-2697"/>
    <s v="商务司机"/>
    <s v="2018/03/19"/>
    <m/>
    <x v="0"/>
    <n v="1900"/>
    <n v="5265.9"/>
    <n v="316.64"/>
    <n v="86.8"/>
    <n v="3.8"/>
    <n v="0"/>
  </r>
  <r>
    <x v="4"/>
    <x v="7"/>
    <s v="研发部"/>
    <s v="主任级以下"/>
    <s v="DF-2077"/>
    <s v="电气硬件工程师"/>
    <s v="2015/04/25"/>
    <m/>
    <x v="0"/>
    <n v="5746"/>
    <n v="26008.6"/>
    <n v="316.64"/>
    <n v="86.8"/>
    <n v="3.8"/>
    <n v="1250"/>
  </r>
  <r>
    <x v="4"/>
    <x v="8"/>
    <s v="研发部"/>
    <s v="主任级以下"/>
    <s v="DF-2701"/>
    <s v="高级文控专员"/>
    <s v="2018/03/21"/>
    <m/>
    <x v="0"/>
    <n v="2440"/>
    <n v="12597.5"/>
    <n v="316.64"/>
    <n v="86.8"/>
    <n v="3.8"/>
    <n v="95"/>
  </r>
  <r>
    <x v="4"/>
    <x v="9"/>
    <s v="研发部"/>
    <s v="主任级以下"/>
    <s v="DF-0755"/>
    <s v="研发部主管"/>
    <s v="2010/06/21"/>
    <m/>
    <x v="0"/>
    <n v="5389"/>
    <n v="24907"/>
    <n v="316.64"/>
    <n v="86.8"/>
    <n v="3.8"/>
    <n v="500"/>
  </r>
  <r>
    <x v="4"/>
    <x v="10"/>
    <s v="研发部"/>
    <s v="主任级以下"/>
    <s v="DF-0536"/>
    <s v="机械研发工程师"/>
    <s v="2009/10/10"/>
    <m/>
    <x v="0"/>
    <n v="2671"/>
    <n v="12874.8"/>
    <n v="316.64"/>
    <n v="86.8"/>
    <n v="3.8"/>
    <n v="500"/>
  </r>
  <r>
    <x v="4"/>
    <x v="11"/>
    <s v="研发部"/>
    <s v="主任级以下"/>
    <s v="DF-1996"/>
    <s v="机械研发工程师"/>
    <s v="2015/01/10"/>
    <m/>
    <x v="0"/>
    <n v="5746"/>
    <n v="26631.29"/>
    <n v="316.64"/>
    <n v="86.8"/>
    <n v="3.8"/>
    <n v="1250"/>
  </r>
  <r>
    <x v="4"/>
    <x v="12"/>
    <s v="研发部"/>
    <s v="主任级以下"/>
    <s v="DF-2008"/>
    <s v="Syncro软件工程师"/>
    <s v="2015/03/02"/>
    <m/>
    <x v="0"/>
    <n v="5544"/>
    <n v="24856.6"/>
    <n v="316.64"/>
    <n v="86.8"/>
    <n v="3.8"/>
    <n v="500"/>
  </r>
  <r>
    <x v="4"/>
    <x v="13"/>
    <s v="售后服务部"/>
    <s v="主任级以下"/>
    <s v="DF-2342"/>
    <s v="机械服务安装工程师"/>
    <d v="2017-01-03T00:00:00"/>
    <m/>
    <x v="0"/>
    <n v="3263"/>
    <n v="9923.49"/>
    <n v="316.64"/>
    <n v="86.8"/>
    <n v="3.8"/>
    <n v="0"/>
  </r>
  <r>
    <x v="4"/>
    <x v="14"/>
    <s v="生产部"/>
    <s v="主任级以下"/>
    <s v="DF-0073"/>
    <s v="质检组长"/>
    <s v="2007/10/11"/>
    <s v="计时工人"/>
    <x v="0"/>
    <n v="2132"/>
    <n v="9414.7999999999993"/>
    <n v="0"/>
    <n v="0"/>
    <n v="0"/>
    <n v="0"/>
  </r>
  <r>
    <x v="4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4"/>
    <x v="16"/>
    <s v="生产部"/>
    <s v="主任级"/>
    <s v="DF-2061"/>
    <s v="车间主任"/>
    <s v="2015/04/02"/>
    <m/>
    <x v="0"/>
    <n v="6070"/>
    <n v="14408.1"/>
    <n v="316.64"/>
    <n v="86.8"/>
    <n v="3.8"/>
    <n v="1500"/>
  </r>
  <r>
    <x v="4"/>
    <x v="17"/>
    <s v="售后服务部"/>
    <s v="主任级以下"/>
    <s v="DF-2107"/>
    <s v="高级电气服务工程师"/>
    <s v="2015/07/06"/>
    <m/>
    <x v="0"/>
    <n v="5222"/>
    <n v="11902.43"/>
    <n v="316.64"/>
    <n v="86.8"/>
    <n v="3.8"/>
    <n v="750"/>
  </r>
  <r>
    <x v="4"/>
    <x v="18"/>
    <s v="售后服务部"/>
    <s v="主任级以下"/>
    <s v="DF-2371"/>
    <s v="电气服务安装技师"/>
    <s v="2017/03/03"/>
    <m/>
    <x v="0"/>
    <n v="2332"/>
    <n v="8235"/>
    <n v="316.64"/>
    <n v="86.8"/>
    <n v="3.8"/>
    <n v="0"/>
  </r>
  <r>
    <x v="4"/>
    <x v="19"/>
    <s v="售后服务部"/>
    <s v="主任级以下"/>
    <s v="DF-1715"/>
    <s v="机械服务工程师"/>
    <s v="2013/11/11"/>
    <m/>
    <x v="0"/>
    <n v="3440"/>
    <n v="13186.7"/>
    <n v="316.64"/>
    <n v="86.8"/>
    <n v="3.8"/>
    <n v="0"/>
  </r>
  <r>
    <x v="4"/>
    <x v="20"/>
    <s v="售后服务部"/>
    <s v="主任级以下"/>
    <s v="DF-2166"/>
    <s v="机械服务技师"/>
    <s v="2016/02/22"/>
    <m/>
    <x v="0"/>
    <n v="4331"/>
    <n v="13942.02"/>
    <n v="316.64"/>
    <n v="86.8"/>
    <n v="3.8"/>
    <n v="0"/>
  </r>
  <r>
    <x v="4"/>
    <x v="21"/>
    <s v="生产部"/>
    <s v="主任级"/>
    <s v="DF-2669"/>
    <s v="电气车间主任"/>
    <s v="2018/03/01"/>
    <m/>
    <x v="0"/>
    <n v="4000"/>
    <n v="10438"/>
    <n v="316.64"/>
    <n v="86.8"/>
    <n v="3.8"/>
    <n v="0"/>
  </r>
  <r>
    <x v="4"/>
    <x v="22"/>
    <s v="售后服务部"/>
    <s v="主任级以下"/>
    <s v="DF-2774"/>
    <s v="工程部经理"/>
    <s v="2018/05/29"/>
    <m/>
    <x v="0"/>
    <n v="7100"/>
    <n v="5445"/>
    <n v="316.64"/>
    <n v="86.8"/>
    <n v="3.8"/>
    <n v="457.5"/>
  </r>
  <r>
    <x v="4"/>
    <x v="23"/>
    <s v="售后服务部"/>
    <s v="主任级以下"/>
    <s v="DF-2777"/>
    <s v="机械服务工程师"/>
    <s v="2018/06/01"/>
    <m/>
    <x v="0"/>
    <n v="5519"/>
    <n v="17194.57"/>
    <n v="316.64"/>
    <n v="86.8"/>
    <n v="3.8"/>
    <n v="0"/>
  </r>
  <r>
    <x v="4"/>
    <x v="24"/>
    <s v="销售部"/>
    <s v="主任级以下"/>
    <s v="DF-2800"/>
    <s v="销售跟单"/>
    <s v="2018/07/02"/>
    <m/>
    <x v="0"/>
    <n v="2888"/>
    <n v="6593"/>
    <n v="316.64"/>
    <n v="86.8"/>
    <n v="3.8"/>
    <n v="0"/>
  </r>
  <r>
    <x v="4"/>
    <x v="25"/>
    <s v="售后服务部"/>
    <s v="部长级及以上"/>
    <s v="DF-2838"/>
    <s v="售后服务经理"/>
    <s v="2018/09/10"/>
    <m/>
    <x v="0"/>
    <n v="8020"/>
    <n v="17026"/>
    <n v="316.64"/>
    <n v="86.8"/>
    <n v="3.8"/>
    <n v="0"/>
  </r>
  <r>
    <x v="4"/>
    <x v="26"/>
    <s v="研发部"/>
    <s v="主任级以下"/>
    <s v="DF-2856"/>
    <s v="初级电气研发工程师"/>
    <s v="2018/10/23"/>
    <m/>
    <x v="0"/>
    <n v="4133"/>
    <n v="18462.900000000001"/>
    <n v="316.64"/>
    <n v="86.8"/>
    <n v="3.8"/>
    <n v="300"/>
  </r>
  <r>
    <x v="4"/>
    <x v="27"/>
    <s v="售后服务部"/>
    <s v="主任级以下"/>
    <s v="DF-2872"/>
    <s v="售后服务专员"/>
    <s v="2018/11/21"/>
    <m/>
    <x v="0"/>
    <n v="3038"/>
    <n v="8337.7000000000007"/>
    <n v="316.64"/>
    <n v="86.8"/>
    <n v="3.8"/>
    <n v="0"/>
  </r>
  <r>
    <x v="4"/>
    <x v="28"/>
    <s v="销售部"/>
    <s v="经理"/>
    <s v="DF-2881"/>
    <s v="区域销售总监"/>
    <s v="2018/12/12"/>
    <m/>
    <x v="0"/>
    <n v="8800"/>
    <n v="40765"/>
    <n v="0"/>
    <n v="0"/>
    <n v="0"/>
    <n v="0"/>
  </r>
  <r>
    <x v="4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4"/>
    <x v="30"/>
    <s v="生产部"/>
    <s v="主任级以下"/>
    <s v="DF-2898"/>
    <s v="生产经理"/>
    <s v="2019/01/02"/>
    <m/>
    <x v="0"/>
    <n v="11000"/>
    <n v="36216"/>
    <n v="316.64"/>
    <n v="86.8"/>
    <n v="3.8"/>
    <n v="0"/>
  </r>
  <r>
    <x v="4"/>
    <x v="31"/>
    <s v="生产部"/>
    <s v="主任级以下"/>
    <s v="DF-2916"/>
    <s v="质检员"/>
    <s v="2019/03/19"/>
    <s v="计时工人"/>
    <x v="0"/>
    <n v="2320"/>
    <n v="8590.3700000000008"/>
    <n v="316.64"/>
    <n v="86.8"/>
    <n v="3.8"/>
    <n v="0"/>
  </r>
  <r>
    <x v="4"/>
    <x v="32"/>
    <s v="研发部"/>
    <s v="主任级以下"/>
    <s v="DF-2930"/>
    <s v="机械工程师"/>
    <s v="2019/04/22"/>
    <m/>
    <x v="0"/>
    <n v="4536"/>
    <n v="20730.7"/>
    <n v="316.64"/>
    <n v="86.8"/>
    <n v="3.8"/>
    <n v="300"/>
  </r>
  <r>
    <x v="4"/>
    <x v="33"/>
    <s v="售后服务部"/>
    <s v="主任级以下"/>
    <s v="DF-2931"/>
    <s v="机械服务安装技师"/>
    <s v="2019/04/23"/>
    <m/>
    <x v="0"/>
    <n v="2363"/>
    <n v="7311.59"/>
    <n v="316.64"/>
    <n v="86.8"/>
    <n v="3.8"/>
    <n v="0"/>
  </r>
  <r>
    <x v="4"/>
    <x v="34"/>
    <s v="生产部"/>
    <s v="主任级以下"/>
    <s v="DF-2932"/>
    <s v="仓库文员"/>
    <s v="2019/04/24"/>
    <s v="计时工人"/>
    <x v="0"/>
    <n v="1900"/>
    <n v="4402.3"/>
    <n v="316.64"/>
    <n v="86.8"/>
    <n v="3.8"/>
    <n v="0"/>
  </r>
  <r>
    <x v="4"/>
    <x v="35"/>
    <s v="物控部"/>
    <s v="主任级以下"/>
    <s v="DF-2960"/>
    <s v="计划专员"/>
    <s v="2019/06/24"/>
    <m/>
    <x v="0"/>
    <n v="1958"/>
    <n v="5745.2"/>
    <n v="316.64"/>
    <n v="86.8"/>
    <n v="3.8"/>
    <n v="0"/>
  </r>
  <r>
    <x v="4"/>
    <x v="36"/>
    <s v="售后服务部"/>
    <s v="主任级以下"/>
    <s v="DF-2974"/>
    <s v="电气服务安装技师"/>
    <s v="2019/07/16"/>
    <m/>
    <x v="0"/>
    <n v="2993"/>
    <n v="8593.2900000000009"/>
    <n v="316.64"/>
    <n v="86.8"/>
    <n v="3.8"/>
    <n v="0"/>
  </r>
  <r>
    <x v="4"/>
    <x v="37"/>
    <s v="售后服务部"/>
    <s v="主任级以下"/>
    <s v="DF-2986"/>
    <s v="初级电气安装服务技师"/>
    <s v="2019/07/30"/>
    <m/>
    <x v="0"/>
    <n v="3000"/>
    <n v="7150"/>
    <n v="316.64"/>
    <n v="86.8"/>
    <n v="3.8"/>
    <n v="0"/>
  </r>
  <r>
    <x v="4"/>
    <x v="38"/>
    <s v="售后服务部"/>
    <s v="主任级以下"/>
    <s v="DF-3021"/>
    <s v="电气服务工程师"/>
    <s v="2019/10/10"/>
    <m/>
    <x v="0"/>
    <n v="4937"/>
    <n v="13626.67"/>
    <n v="316.64"/>
    <n v="86.8"/>
    <n v="3.8"/>
    <n v="350"/>
  </r>
  <r>
    <x v="4"/>
    <x v="39"/>
    <s v="物控部"/>
    <s v="经理"/>
    <s v="DF-3062"/>
    <s v="高级采购经理"/>
    <s v="2019/12/12"/>
    <m/>
    <x v="0"/>
    <n v="7100"/>
    <n v="14957.5"/>
    <n v="316.64"/>
    <n v="86.8"/>
    <n v="3.8"/>
    <n v="520"/>
  </r>
  <r>
    <x v="4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4"/>
    <x v="41"/>
    <s v="生产部"/>
    <s v="主任级以下"/>
    <s v="DF-3077"/>
    <s v="安全环保专员"/>
    <s v="2020/02/10"/>
    <m/>
    <x v="0"/>
    <n v="2240"/>
    <n v="6717.1"/>
    <n v="316.64"/>
    <n v="86.8"/>
    <n v="3.8"/>
    <n v="0"/>
  </r>
  <r>
    <x v="4"/>
    <x v="42"/>
    <s v="售后服务部"/>
    <s v="主任级以下"/>
    <s v="DF-3080"/>
    <s v="项目工程师"/>
    <s v="2020/03/11"/>
    <m/>
    <x v="0"/>
    <n v="5240"/>
    <n v="13940"/>
    <n v="316.64"/>
    <n v="86.8"/>
    <n v="3.8"/>
    <n v="475"/>
  </r>
  <r>
    <x v="4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4"/>
    <x v="44"/>
    <s v="研发部"/>
    <s v="主任级以下"/>
    <s v="DF-3087"/>
    <s v="软件工程师"/>
    <s v="2020/03/18"/>
    <m/>
    <x v="0"/>
    <n v="4536"/>
    <n v="20202.400000000001"/>
    <n v="316.64"/>
    <n v="86.8"/>
    <n v="3.8"/>
    <n v="500"/>
  </r>
  <r>
    <x v="4"/>
    <x v="45"/>
    <s v="售后服务部"/>
    <s v="主任级以下"/>
    <s v="DF-3104"/>
    <s v="机械服务工程师"/>
    <s v="2020/04/01"/>
    <m/>
    <x v="0"/>
    <n v="3440"/>
    <n v="9857.92"/>
    <n v="316.64"/>
    <n v="86.8"/>
    <n v="3.8"/>
    <n v="500"/>
  </r>
  <r>
    <x v="4"/>
    <x v="46"/>
    <s v="研发部"/>
    <s v="主任级以下"/>
    <s v="DF-3109"/>
    <s v="初级机械工程师"/>
    <s v="2020/04/08"/>
    <m/>
    <x v="0"/>
    <n v="3326"/>
    <n v="15131.04"/>
    <n v="316.64"/>
    <n v="86.8"/>
    <n v="3.8"/>
    <n v="0"/>
  </r>
  <r>
    <x v="4"/>
    <x v="47"/>
    <s v="销售部"/>
    <s v="主任级以下"/>
    <s v="DF-3110"/>
    <s v="区域销售经理"/>
    <s v="2020/04/09"/>
    <m/>
    <x v="0"/>
    <n v="3868"/>
    <n v="8943"/>
    <n v="316.64"/>
    <n v="86.8"/>
    <n v="3.8"/>
    <n v="0"/>
  </r>
  <r>
    <x v="4"/>
    <x v="48"/>
    <s v="售后服务部"/>
    <s v="主任级以下"/>
    <s v="DF-3135"/>
    <s v="机械服务助理工程师"/>
    <s v="2020/07/01"/>
    <m/>
    <x v="0"/>
    <n v="2138"/>
    <n v="6305.35"/>
    <n v="316.64"/>
    <n v="86.8"/>
    <n v="3.8"/>
    <n v="0"/>
  </r>
  <r>
    <x v="4"/>
    <x v="49"/>
    <s v="售后服务部"/>
    <s v="主任级以下"/>
    <s v="DF-3136"/>
    <s v="电气服务助理工程师"/>
    <s v="2020/07/27"/>
    <m/>
    <x v="0"/>
    <n v="2000"/>
    <n v="5908.34"/>
    <n v="316.64"/>
    <n v="86.8"/>
    <n v="3.8"/>
    <n v="0"/>
  </r>
  <r>
    <x v="4"/>
    <x v="50"/>
    <s v="人力资源部"/>
    <s v="主任级以下"/>
    <s v="DF-3151"/>
    <s v="人力资源专员"/>
    <s v="2020/07/21"/>
    <m/>
    <x v="0"/>
    <n v="3303"/>
    <n v="7179.6"/>
    <n v="316.64"/>
    <n v="86.8"/>
    <n v="3.8"/>
    <n v="0"/>
  </r>
  <r>
    <x v="4"/>
    <x v="51"/>
    <s v="售后服务部"/>
    <s v="主任级以下"/>
    <s v="DF-3152"/>
    <s v="软件工程师"/>
    <s v="2020/07/21"/>
    <m/>
    <x v="0"/>
    <n v="4572"/>
    <n v="15645.28"/>
    <n v="316.64"/>
    <n v="86.8"/>
    <n v="3.8"/>
    <n v="0"/>
  </r>
  <r>
    <x v="4"/>
    <x v="52"/>
    <s v="人力资源部"/>
    <s v="经理级"/>
    <s v="DF-3170"/>
    <s v="人力资源经理"/>
    <s v="2020/08/24"/>
    <m/>
    <x v="0"/>
    <n v="5632"/>
    <n v="15630.5"/>
    <n v="316.64"/>
    <n v="86.8"/>
    <n v="3.8"/>
    <n v="95"/>
  </r>
  <r>
    <x v="4"/>
    <x v="53"/>
    <s v="生产部"/>
    <s v="主任级以下"/>
    <s v="DF-3168"/>
    <s v="质检员"/>
    <s v="2020/08/20"/>
    <s v="计时工人"/>
    <x v="0"/>
    <n v="2132"/>
    <n v="7572.7"/>
    <n v="316.64"/>
    <n v="86.8"/>
    <n v="3.8"/>
    <n v="0"/>
  </r>
  <r>
    <x v="4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4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4"/>
    <x v="56"/>
    <s v="售后服务部"/>
    <s v="主任级以下"/>
    <s v="DF-3158"/>
    <s v="机械服务工程师"/>
    <s v="2020/08/03"/>
    <m/>
    <x v="0"/>
    <n v="3275"/>
    <n v="11050.27"/>
    <n v="316.64"/>
    <n v="86.8"/>
    <n v="3.8"/>
    <n v="0"/>
  </r>
  <r>
    <x v="4"/>
    <x v="57"/>
    <s v="研发部"/>
    <s v="主任级以下"/>
    <s v="DF-3155"/>
    <s v="资料管理员"/>
    <s v="2020/08/03"/>
    <m/>
    <x v="0"/>
    <n v="1900"/>
    <n v="8177"/>
    <n v="316.64"/>
    <n v="86.8"/>
    <n v="3.8"/>
    <n v="0"/>
  </r>
  <r>
    <x v="4"/>
    <x v="58"/>
    <s v="销售部"/>
    <s v="经理"/>
    <s v="DF-3184"/>
    <s v="销售支持经理"/>
    <d v="2010-11-22T00:00:00"/>
    <m/>
    <x v="0"/>
    <n v="4453"/>
    <n v="10192.5"/>
    <n v="316.64"/>
    <n v="86.8"/>
    <n v="3.8"/>
    <n v="1000"/>
  </r>
  <r>
    <x v="4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4"/>
    <x v="60"/>
    <s v="物控部"/>
    <s v="主任级以下"/>
    <s v="DF-3195"/>
    <s v="采购专员"/>
    <s v="2020/10/26"/>
    <m/>
    <x v="0"/>
    <n v="2200"/>
    <n v="6298.66"/>
    <n v="316.64"/>
    <n v="86.8"/>
    <n v="3.8"/>
    <n v="0"/>
  </r>
  <r>
    <x v="4"/>
    <x v="61"/>
    <s v="物控部"/>
    <s v="主任级以下"/>
    <s v="DF-3201"/>
    <s v="采购专员"/>
    <s v="2020/11/02"/>
    <m/>
    <x v="0"/>
    <n v="2400"/>
    <n v="6333.07"/>
    <n v="316.64"/>
    <n v="86.8"/>
    <n v="3.8"/>
    <n v="0"/>
  </r>
  <r>
    <x v="4"/>
    <x v="62"/>
    <s v="售后服务部"/>
    <s v="主任级以下"/>
    <s v="DF-3207"/>
    <s v="培训主管"/>
    <s v="2020/11/09"/>
    <m/>
    <x v="0"/>
    <n v="4800"/>
    <n v="5209.3999999999996"/>
    <n v="316.64"/>
    <n v="86.8"/>
    <n v="3.8"/>
    <n v="1266"/>
  </r>
  <r>
    <x v="4"/>
    <x v="63"/>
    <s v="销售部"/>
    <s v="主任级以下"/>
    <s v="DF-3208"/>
    <s v="高级物流专员"/>
    <s v="2020/11/09"/>
    <m/>
    <x v="0"/>
    <n v="2760"/>
    <n v="7562"/>
    <n v="316.64"/>
    <n v="86.8"/>
    <n v="3.8"/>
    <n v="0"/>
  </r>
  <r>
    <x v="4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4"/>
    <x v="65"/>
    <s v="研发部"/>
    <s v="主任级以下"/>
    <s v="DF-3214"/>
    <s v="机械工程师"/>
    <s v="2020/11/16"/>
    <m/>
    <x v="0"/>
    <n v="4050"/>
    <n v="18589.400000000001"/>
    <n v="316.64"/>
    <n v="86.8"/>
    <n v="3.8"/>
    <n v="0"/>
  </r>
  <r>
    <x v="4"/>
    <x v="67"/>
    <s v="生产部"/>
    <s v="主任级以下"/>
    <s v="DF-2619"/>
    <s v="生产调度专员"/>
    <s v="2017/12/01"/>
    <s v="计时工人"/>
    <x v="0"/>
    <n v="2422"/>
    <n v="6511.1"/>
    <n v="316.64"/>
    <n v="86.8"/>
    <n v="3.8"/>
    <n v="0"/>
  </r>
  <r>
    <x v="4"/>
    <x v="68"/>
    <s v="生产部"/>
    <s v="主任级以下"/>
    <s v="DF-3233"/>
    <s v="检测工程师"/>
    <s v="2020/12/29"/>
    <s v="计时工人"/>
    <x v="0"/>
    <n v="3481"/>
    <n v="8359.24"/>
    <n v="316.64"/>
    <n v="86.8"/>
    <n v="3.8"/>
    <n v="0"/>
  </r>
  <r>
    <x v="4"/>
    <x v="69"/>
    <s v="售后服务部"/>
    <s v="主任级以下"/>
    <s v="DF-3234"/>
    <s v="电气服务助理工程师"/>
    <d v="2020-08-03T00:00:00"/>
    <m/>
    <x v="0"/>
    <n v="2138"/>
    <n v="7848.54"/>
    <n v="316.64"/>
    <n v="86.8"/>
    <n v="3.8"/>
    <n v="0"/>
  </r>
  <r>
    <x v="4"/>
    <x v="70"/>
    <s v="研发部"/>
    <s v="主任级以下"/>
    <s v="DF-3230"/>
    <s v="机械助理工程师"/>
    <s v="2020/12/23"/>
    <m/>
    <x v="0"/>
    <n v="2723"/>
    <n v="12304.86"/>
    <n v="316.64"/>
    <n v="86.8"/>
    <n v="3.8"/>
    <n v="0"/>
  </r>
  <r>
    <x v="4"/>
    <x v="71"/>
    <s v="人力资源部"/>
    <s v="主任级以下"/>
    <s v="DF-3224"/>
    <s v="ABAP工程师"/>
    <s v="2020/12/10"/>
    <m/>
    <x v="0"/>
    <n v="4640"/>
    <n v="11496.2"/>
    <n v="316.64"/>
    <n v="86.8"/>
    <n v="3.8"/>
    <n v="500"/>
  </r>
  <r>
    <x v="4"/>
    <x v="72"/>
    <s v="售后服务部"/>
    <s v="主任级以下"/>
    <s v="DF-3223"/>
    <s v="电气服务工程师（成都）"/>
    <s v="2020/12/10"/>
    <m/>
    <x v="0"/>
    <n v="3668"/>
    <n v="8648.98"/>
    <n v="0"/>
    <n v="0"/>
    <n v="0"/>
    <n v="0"/>
  </r>
  <r>
    <x v="4"/>
    <x v="73"/>
    <s v="售后服务部"/>
    <s v="主任级以下"/>
    <s v="DF-3239"/>
    <s v="机械服务助理工程师"/>
    <s v="2021/01/04"/>
    <m/>
    <x v="0"/>
    <n v="1913"/>
    <n v="4934.22"/>
    <n v="316.64"/>
    <n v="86.8"/>
    <n v="3.8"/>
    <n v="0"/>
  </r>
  <r>
    <x v="4"/>
    <x v="74"/>
    <s v="售后服务部"/>
    <s v="主任级以下"/>
    <s v="DF-3237"/>
    <s v="电气服务工程师（上海）"/>
    <s v="2021/01/04"/>
    <m/>
    <x v="0"/>
    <n v="5525"/>
    <n v="13998.11"/>
    <n v="359.52"/>
    <n v="112.35"/>
    <n v="22.47"/>
    <n v="600"/>
  </r>
  <r>
    <x v="4"/>
    <x v="75"/>
    <s v="物控部"/>
    <s v="主任级以下"/>
    <s v="DF-3236"/>
    <s v="战略采购"/>
    <s v="2021/01/04"/>
    <m/>
    <x v="0"/>
    <n v="3212"/>
    <n v="8490.1"/>
    <n v="316.64"/>
    <n v="86.8"/>
    <n v="3.8"/>
    <n v="0"/>
  </r>
  <r>
    <x v="4"/>
    <x v="76"/>
    <s v="人力资源部"/>
    <s v="主任级以下"/>
    <s v="DF-3256"/>
    <s v="商务司机"/>
    <s v="2021/02/03"/>
    <m/>
    <x v="0"/>
    <n v="1900"/>
    <n v="4848.8999999999996"/>
    <n v="316.64"/>
    <n v="86.8"/>
    <n v="3.8"/>
    <n v="0"/>
  </r>
  <r>
    <x v="4"/>
    <x v="77"/>
    <s v="生产部"/>
    <s v="主任级以下"/>
    <s v="DF-3298"/>
    <s v="质检员"/>
    <s v="2021/03/26"/>
    <s v="计时工人"/>
    <x v="0"/>
    <n v="2120"/>
    <n v="7023.97"/>
    <n v="316.64"/>
    <n v="86.8"/>
    <n v="3.8"/>
    <n v="0"/>
  </r>
  <r>
    <x v="4"/>
    <x v="79"/>
    <s v="售后服务部"/>
    <s v="主任级"/>
    <s v="DF-3269"/>
    <s v="服务调度主管"/>
    <s v="2021/03/01"/>
    <m/>
    <x v="0"/>
    <n v="3210"/>
    <n v="8560.5"/>
    <n v="316.64"/>
    <n v="86.8"/>
    <n v="3.8"/>
    <n v="0"/>
  </r>
  <r>
    <x v="4"/>
    <x v="80"/>
    <s v="生产部"/>
    <s v="主任级以下"/>
    <s v="DF-3270"/>
    <s v="质检员"/>
    <s v="2021/03/01"/>
    <s v="计时工人"/>
    <x v="0"/>
    <n v="2120"/>
    <n v="6090.22"/>
    <n v="316.64"/>
    <n v="86.8"/>
    <n v="3.8"/>
    <n v="0"/>
  </r>
  <r>
    <x v="4"/>
    <x v="81"/>
    <s v="财务部"/>
    <s v="经理级"/>
    <s v="DF-3322"/>
    <s v="财务经理"/>
    <s v="2021/04/19"/>
    <m/>
    <x v="0"/>
    <n v="7600"/>
    <n v="32792.300000000003"/>
    <n v="316.64"/>
    <n v="86.8"/>
    <n v="3.8"/>
    <n v="500"/>
  </r>
  <r>
    <x v="4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4"/>
    <x v="83"/>
    <s v="物控部"/>
    <s v="主任级以下"/>
    <s v="DF-3307"/>
    <s v="采购文员"/>
    <s v="2021/04/06"/>
    <m/>
    <x v="0"/>
    <n v="1980"/>
    <n v="5440.5"/>
    <n v="316.64"/>
    <n v="86.8"/>
    <n v="3.8"/>
    <n v="0"/>
  </r>
  <r>
    <x v="4"/>
    <x v="84"/>
    <s v="物控部"/>
    <s v="主任级以下"/>
    <s v="DF-3356"/>
    <s v="战略采购"/>
    <s v="2021/05/28"/>
    <m/>
    <x v="0"/>
    <n v="3800"/>
    <n v="9970"/>
    <n v="316.64"/>
    <n v="86.8"/>
    <n v="3.8"/>
    <n v="0"/>
  </r>
  <r>
    <x v="4"/>
    <x v="85"/>
    <s v="售后服务部"/>
    <s v="主任级以下"/>
    <s v="DF-3338"/>
    <s v="机械服务工程师（成都）"/>
    <s v="2021/05/10"/>
    <m/>
    <x v="0"/>
    <n v="3128"/>
    <n v="7243.37"/>
    <n v="0"/>
    <n v="0"/>
    <n v="0"/>
    <n v="0"/>
  </r>
  <r>
    <x v="4"/>
    <x v="86"/>
    <s v="销售部"/>
    <s v="主任级以下"/>
    <s v="DF-3340"/>
    <s v="市场专员"/>
    <s v="2021/05/10"/>
    <m/>
    <x v="0"/>
    <n v="2760"/>
    <n v="7595.4"/>
    <n v="316.64"/>
    <n v="86.8"/>
    <n v="3.8"/>
    <n v="0"/>
  </r>
  <r>
    <x v="4"/>
    <x v="87"/>
    <s v="生产部"/>
    <s v="主任级以下"/>
    <s v="DF-3336"/>
    <s v="生产文员"/>
    <s v="2021/05/07"/>
    <m/>
    <x v="0"/>
    <n v="1900"/>
    <n v="4067.2"/>
    <n v="316.64"/>
    <n v="86.8"/>
    <n v="3.8"/>
    <n v="0"/>
  </r>
  <r>
    <x v="4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4"/>
    <x v="89"/>
    <s v="人力资源部"/>
    <s v="主任级以下"/>
    <s v="DF-3362"/>
    <s v="人力资源专员"/>
    <s v="2021/06/03"/>
    <m/>
    <x v="0"/>
    <n v="2888"/>
    <n v="6173.89"/>
    <n v="316.64"/>
    <n v="86.8"/>
    <n v="3.8"/>
    <n v="0"/>
  </r>
  <r>
    <x v="4"/>
    <x v="90"/>
    <s v="售后服务部"/>
    <s v="主任级以下"/>
    <s v="DF-3369"/>
    <s v="机械服务工程师"/>
    <s v="2021/06/08"/>
    <m/>
    <x v="0"/>
    <n v="4344"/>
    <n v="7457.48"/>
    <n v="0"/>
    <n v="0"/>
    <n v="0"/>
    <n v="0"/>
  </r>
  <r>
    <x v="4"/>
    <x v="91"/>
    <s v="售后服务部"/>
    <s v="主任级以下"/>
    <s v="DF-3360"/>
    <s v="现场装配技师"/>
    <s v="2021/06/03"/>
    <m/>
    <x v="0"/>
    <n v="2332"/>
    <n v="7745.29"/>
    <n v="316.64"/>
    <n v="86.8"/>
    <n v="3.8"/>
    <n v="0"/>
  </r>
  <r>
    <x v="4"/>
    <x v="92"/>
    <s v="物控部"/>
    <s v="主任级以下"/>
    <s v="DF-3388"/>
    <s v="采购专员"/>
    <s v="2021/06/25"/>
    <m/>
    <x v="0"/>
    <n v="2511"/>
    <n v="6999.53"/>
    <n v="316.64"/>
    <n v="86.8"/>
    <n v="3.8"/>
    <n v="0"/>
  </r>
  <r>
    <x v="4"/>
    <x v="93"/>
    <s v="研发部"/>
    <s v="主任级以下"/>
    <s v="DF-3367"/>
    <s v="机械工程师"/>
    <s v="2021/06/07"/>
    <m/>
    <x v="0"/>
    <n v="3471"/>
    <n v="16178"/>
    <n v="316.64"/>
    <n v="86.8"/>
    <n v="3.8"/>
    <n v="0"/>
  </r>
  <r>
    <x v="4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4"/>
    <x v="95"/>
    <s v="核价管理部"/>
    <s v="主任级以下"/>
    <s v="DF-3401"/>
    <s v="核价专员"/>
    <s v="2021/07/06"/>
    <m/>
    <x v="0"/>
    <n v="2642"/>
    <n v="7268.73"/>
    <n v="316.64"/>
    <n v="86.8"/>
    <n v="3.8"/>
    <n v="0"/>
  </r>
  <r>
    <x v="4"/>
    <x v="96"/>
    <s v="生产部"/>
    <s v="主任级以下"/>
    <s v="DF-3399"/>
    <s v="质检员"/>
    <s v="2021/07/02"/>
    <s v="计时工人"/>
    <x v="0"/>
    <n v="2120"/>
    <n v="7070.69"/>
    <n v="316.64"/>
    <n v="86.8"/>
    <n v="3.8"/>
    <n v="0"/>
  </r>
  <r>
    <x v="4"/>
    <x v="97"/>
    <s v="核价管理部"/>
    <s v="主任级以下"/>
    <s v="DF-3478"/>
    <s v="核价工程师"/>
    <s v="2021/08/23"/>
    <m/>
    <x v="0"/>
    <n v="4800"/>
    <n v="12645.49"/>
    <n v="316.64"/>
    <n v="86.8"/>
    <n v="3.8"/>
    <n v="0"/>
  </r>
  <r>
    <x v="4"/>
    <x v="98"/>
    <s v="售后服务部"/>
    <s v="主任级以下"/>
    <s v="DF-3479"/>
    <s v="软件工程师储备生"/>
    <d v="2021-08-23T00:00:00"/>
    <m/>
    <x v="0"/>
    <n v="2750"/>
    <n v="6588.37"/>
    <n v="316.64"/>
    <n v="86.8"/>
    <n v="3.8"/>
    <n v="0"/>
  </r>
  <r>
    <x v="4"/>
    <x v="99"/>
    <s v="研发部"/>
    <s v="主任级以下"/>
    <s v="DF-3472"/>
    <s v="电气工程师"/>
    <s v="2021/08/17"/>
    <m/>
    <x v="0"/>
    <n v="4738"/>
    <n v="21284.7"/>
    <n v="316.64"/>
    <n v="86.8"/>
    <n v="3.8"/>
    <n v="0"/>
  </r>
  <r>
    <x v="4"/>
    <x v="100"/>
    <s v="销售部"/>
    <s v="主任级以下"/>
    <s v="DF-3471"/>
    <s v="进口专员"/>
    <s v="2021/08/16"/>
    <m/>
    <x v="0"/>
    <n v="2532"/>
    <n v="6943.18"/>
    <n v="316.64"/>
    <n v="86.8"/>
    <n v="3.8"/>
    <n v="0"/>
  </r>
  <r>
    <x v="4"/>
    <x v="101"/>
    <s v="生产部"/>
    <s v="主任级以下"/>
    <s v="DF-3469"/>
    <s v="质检员"/>
    <s v="2021/08/12"/>
    <s v="计时工人"/>
    <x v="0"/>
    <n v="2120"/>
    <n v="7139.32"/>
    <n v="316.64"/>
    <n v="86.8"/>
    <n v="3.8"/>
    <n v="0"/>
  </r>
  <r>
    <x v="4"/>
    <x v="102"/>
    <s v="生产部"/>
    <s v="主任级以下"/>
    <s v="DF-3466"/>
    <s v="质检员"/>
    <s v="2021/08/11"/>
    <s v="计时工人"/>
    <x v="0"/>
    <n v="2120"/>
    <n v="6955.17"/>
    <n v="316.64"/>
    <n v="86.8"/>
    <n v="3.8"/>
    <n v="0"/>
  </r>
  <r>
    <x v="4"/>
    <x v="103"/>
    <s v="研发部"/>
    <s v="主任级以下"/>
    <s v="DF-3495"/>
    <s v="电气工程师"/>
    <s v="2021/09/07"/>
    <m/>
    <x v="0"/>
    <n v="3730"/>
    <n v="16471.400000000001"/>
    <n v="316.64"/>
    <n v="86.8"/>
    <n v="3.8"/>
    <n v="500"/>
  </r>
  <r>
    <x v="4"/>
    <x v="104"/>
    <s v="研发部"/>
    <s v="主任级以下"/>
    <s v="DF-3496"/>
    <s v="机械工程师"/>
    <s v="2021/09/09"/>
    <m/>
    <x v="0"/>
    <n v="3326"/>
    <n v="15315"/>
    <n v="316.64"/>
    <n v="86.8"/>
    <n v="3.8"/>
    <n v="0"/>
  </r>
  <r>
    <x v="4"/>
    <x v="105"/>
    <s v="研发部"/>
    <s v="主任级以下"/>
    <s v="DF-3500"/>
    <s v="电气工程师"/>
    <s v="2021/09/13"/>
    <m/>
    <x v="0"/>
    <n v="4738"/>
    <n v="21548.7"/>
    <n v="316.64"/>
    <n v="86.8"/>
    <n v="3.8"/>
    <n v="0"/>
  </r>
  <r>
    <x v="4"/>
    <x v="106"/>
    <s v="研发部"/>
    <s v="主任级以下"/>
    <s v="DF-3501"/>
    <s v="机械工程师"/>
    <s v="2021/09/13"/>
    <m/>
    <x v="0"/>
    <n v="3730"/>
    <n v="16981.7"/>
    <n v="316.64"/>
    <n v="86.8"/>
    <n v="3.8"/>
    <n v="100"/>
  </r>
  <r>
    <x v="4"/>
    <x v="107"/>
    <s v="物控部"/>
    <s v="主任级以下"/>
    <s v="DF-2615"/>
    <s v="计划主管"/>
    <s v="2021/10/13"/>
    <m/>
    <x v="0"/>
    <n v="3181"/>
    <n v="7180"/>
    <n v="316.64"/>
    <n v="86.8"/>
    <n v="3.8"/>
    <n v="0"/>
  </r>
  <r>
    <x v="4"/>
    <x v="108"/>
    <s v="研发部"/>
    <s v="主任级以下"/>
    <s v="DF-3564"/>
    <s v="PLM专员"/>
    <s v="2021/11/22"/>
    <m/>
    <x v="0"/>
    <n v="2311"/>
    <n v="12068.2"/>
    <n v="316.64"/>
    <n v="86.8"/>
    <n v="3.8"/>
    <n v="0"/>
  </r>
  <r>
    <x v="4"/>
    <x v="109"/>
    <s v="总经办"/>
    <s v="主任级以下"/>
    <s v="DF-3566"/>
    <s v="外事翻译专员"/>
    <s v="2021/11/22"/>
    <m/>
    <x v="0"/>
    <n v="3780"/>
    <n v="9563.31"/>
    <n v="316.64"/>
    <n v="86.8"/>
    <n v="3.8"/>
    <n v="0"/>
  </r>
  <r>
    <x v="4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4"/>
    <x v="111"/>
    <s v="生产部"/>
    <s v="主任级以下"/>
    <s v="DF-3569"/>
    <s v="售后仓管"/>
    <s v="2021/12/01"/>
    <m/>
    <x v="0"/>
    <n v="1900"/>
    <n v="5406.2"/>
    <n v="316.64"/>
    <n v="86.8"/>
    <n v="3.8"/>
    <n v="0"/>
  </r>
  <r>
    <x v="4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4"/>
    <x v="113"/>
    <s v="生产部"/>
    <s v="主任级以下"/>
    <s v="DF-2438"/>
    <s v="仓库主管"/>
    <s v="2017/06/16"/>
    <m/>
    <x v="0"/>
    <n v="3200"/>
    <n v="9410"/>
    <n v="316.64"/>
    <n v="86.8"/>
    <n v="3.8"/>
    <n v="300"/>
  </r>
  <r>
    <x v="4"/>
    <x v="114"/>
    <s v="销售部"/>
    <s v="总监级"/>
    <s v="DF-3591"/>
    <s v="区域销售总监"/>
    <s v="2022/04/24"/>
    <m/>
    <x v="0"/>
    <n v="5500"/>
    <n v="15710"/>
    <n v="316.64"/>
    <n v="86.8"/>
    <n v="3.8"/>
    <n v="0"/>
  </r>
  <r>
    <x v="4"/>
    <x v="115"/>
    <s v="财务部"/>
    <s v="主任级以下"/>
    <s v="DF-3589"/>
    <s v="会计高级专员"/>
    <s v="2022/04/06"/>
    <m/>
    <x v="0"/>
    <n v="3214"/>
    <n v="7808.4"/>
    <n v="316.64"/>
    <n v="86.8"/>
    <n v="3.8"/>
    <n v="700"/>
  </r>
  <r>
    <x v="4"/>
    <x v="116"/>
    <s v="研发部"/>
    <s v="主任级以下"/>
    <s v="DF-3589"/>
    <s v="软件助理工程师"/>
    <s v="2022/05/17"/>
    <m/>
    <x v="0"/>
    <n v="2520"/>
    <n v="11483.8"/>
    <n v="316.64"/>
    <n v="86.8"/>
    <n v="3.8"/>
    <n v="0"/>
  </r>
  <r>
    <x v="4"/>
    <x v="117"/>
    <s v="销售部"/>
    <s v="主任级以下"/>
    <s v="DF-3620"/>
    <s v="区域销售经理"/>
    <s v="2022/06/02"/>
    <m/>
    <x v="0"/>
    <n v="3850"/>
    <n v="8460"/>
    <n v="316.64"/>
    <n v="86.8"/>
    <n v="3.8"/>
    <n v="0"/>
  </r>
  <r>
    <x v="4"/>
    <x v="118"/>
    <s v="销售部"/>
    <s v="主任级以下"/>
    <s v="DF-3619"/>
    <s v="区域销售经理"/>
    <s v="2022/06/02"/>
    <m/>
    <x v="0"/>
    <n v="3850"/>
    <n v="8935"/>
    <n v="316.64"/>
    <n v="86.8"/>
    <n v="3.8"/>
    <n v="0"/>
  </r>
  <r>
    <x v="4"/>
    <x v="119"/>
    <s v="生产部"/>
    <s v="主任级以下"/>
    <s v="DF-3635"/>
    <s v="质检员"/>
    <d v="2022-08-09T00:00:00"/>
    <s v="计时工人"/>
    <x v="0"/>
    <n v="2120"/>
    <n v="6688.17"/>
    <n v="316.64"/>
    <n v="86.8"/>
    <n v="3.8"/>
    <n v="0"/>
  </r>
  <r>
    <x v="4"/>
    <x v="120"/>
    <s v="物控部"/>
    <s v="主任级以下"/>
    <s v="DF-3631"/>
    <s v="战略采购"/>
    <s v="2022/08/04"/>
    <m/>
    <x v="6"/>
    <n v="3357"/>
    <n v="8870.8799999999992"/>
    <n v="316.64"/>
    <n v="86.8"/>
    <n v="3.8"/>
    <n v="0"/>
  </r>
  <r>
    <x v="4"/>
    <x v="121"/>
    <s v="生产部"/>
    <s v="经理级"/>
    <s v="DF-3661"/>
    <s v="品质经理"/>
    <s v="2022/09/22"/>
    <m/>
    <x v="0"/>
    <n v="6500"/>
    <n v="16373.5"/>
    <n v="316.64"/>
    <n v="86.8"/>
    <n v="3.8"/>
    <n v="0"/>
  </r>
  <r>
    <x v="4"/>
    <x v="122"/>
    <s v="研发部"/>
    <s v="主任级以下"/>
    <s v="DF-3655"/>
    <s v="机械助理工程师"/>
    <s v="2022/09/19"/>
    <m/>
    <x v="0"/>
    <n v="2671"/>
    <n v="10143.33"/>
    <n v="316.64"/>
    <n v="86.8"/>
    <n v="3.8"/>
    <n v="0"/>
  </r>
  <r>
    <x v="4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4"/>
    <x v="124"/>
    <s v="售后服务部"/>
    <s v="经理级"/>
    <s v="DF-3646"/>
    <s v="项目经理"/>
    <s v="2022/09/01"/>
    <m/>
    <x v="0"/>
    <n v="5000"/>
    <n v="13165.4"/>
    <n v="316.64"/>
    <n v="86.8"/>
    <n v="3.8"/>
    <n v="0"/>
  </r>
  <r>
    <x v="4"/>
    <x v="125"/>
    <s v="售后服务部"/>
    <s v="主任级以下"/>
    <s v="DF-3674"/>
    <s v="项目专员"/>
    <s v="2022/10/20"/>
    <m/>
    <x v="0"/>
    <n v="2090"/>
    <n v="5120.2"/>
    <n v="316.64"/>
    <n v="86.8"/>
    <n v="3.8"/>
    <n v="0"/>
  </r>
  <r>
    <x v="4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4"/>
    <x v="127"/>
    <s v="研发部"/>
    <s v="主任级以下"/>
    <s v="DF-3685"/>
    <s v="软件工程师储备生"/>
    <d v="2022-11-21T00:00:00"/>
    <m/>
    <x v="7"/>
    <n v="1900"/>
    <n v="4608.5"/>
    <n v="0"/>
    <n v="0"/>
    <n v="0"/>
    <n v="0"/>
  </r>
  <r>
    <x v="4"/>
    <x v="128"/>
    <s v="销售部"/>
    <s v="主任级以下"/>
    <s v="DF-3682"/>
    <s v="区域销售经理（南亚）"/>
    <s v="2022/11/14"/>
    <m/>
    <x v="0"/>
    <n v="5500"/>
    <n v="13520"/>
    <n v="316.64"/>
    <n v="86.8"/>
    <n v="3.8"/>
    <n v="0"/>
  </r>
  <r>
    <x v="4"/>
    <x v="129"/>
    <s v="销售部"/>
    <s v="主任级以下"/>
    <s v="DF-3683"/>
    <s v="海外销售跟单"/>
    <d v="2022-11-14T00:00:00"/>
    <m/>
    <x v="0"/>
    <n v="3050"/>
    <n v="5854.08"/>
    <n v="316.64"/>
    <n v="86.8"/>
    <n v="3.8"/>
    <n v="0"/>
  </r>
  <r>
    <x v="4"/>
    <x v="130"/>
    <s v="生产部"/>
    <s v="主任级以下"/>
    <s v="DF-3680"/>
    <s v="普工"/>
    <s v="2022/11/02"/>
    <m/>
    <x v="0"/>
    <n v="1900"/>
    <n v="4425.8999999999996"/>
    <n v="316.64"/>
    <n v="86.8"/>
    <n v="3.8"/>
    <n v="0"/>
  </r>
  <r>
    <x v="4"/>
    <x v="131"/>
    <s v="销售部"/>
    <s v="主任级以下"/>
    <s v="DF-3690"/>
    <s v="区域销售经理（非洲）"/>
    <d v="2022-12-14T00:00:00"/>
    <m/>
    <x v="0"/>
    <n v="3850"/>
    <n v="9267.5"/>
    <n v="316.64"/>
    <n v="86.8"/>
    <n v="3.8"/>
    <n v="0"/>
  </r>
  <r>
    <x v="4"/>
    <x v="132"/>
    <s v="生产部"/>
    <s v="主任级以下"/>
    <s v="DF-3691"/>
    <s v="质量主管"/>
    <s v="2022/12/14"/>
    <m/>
    <x v="0"/>
    <n v="4480"/>
    <n v="11253"/>
    <n v="316.64"/>
    <n v="86.8"/>
    <n v="3.8"/>
    <n v="0"/>
  </r>
  <r>
    <x v="4"/>
    <x v="133"/>
    <s v="物控部"/>
    <s v="主任级以下"/>
    <s v="DF-3689"/>
    <s v="计划助理"/>
    <d v="2022-12-13T00:00:00"/>
    <m/>
    <x v="0"/>
    <n v="1900"/>
    <n v="3065.76"/>
    <n v="316.64"/>
    <n v="86.8"/>
    <n v="3.8"/>
    <n v="0"/>
  </r>
  <r>
    <x v="4"/>
    <x v="134"/>
    <s v="售后服务部"/>
    <s v="主任级以下"/>
    <s v="DF-3687"/>
    <s v="电气服务工程师"/>
    <s v="2022/12/05"/>
    <m/>
    <x v="0"/>
    <n v="2500"/>
    <n v="4892.47"/>
    <n v="316.64"/>
    <n v="86.8"/>
    <n v="3.8"/>
    <n v="0"/>
  </r>
  <r>
    <x v="4"/>
    <x v="135"/>
    <s v="售后服务部"/>
    <s v="主任级以下"/>
    <s v="DF-3696"/>
    <s v="培训专员"/>
    <s v="2023/01/31"/>
    <m/>
    <x v="0"/>
    <n v="4238"/>
    <n v="8236.6"/>
    <n v="316.64"/>
    <n v="86.8"/>
    <n v="3.8"/>
    <n v="0"/>
  </r>
  <r>
    <x v="4"/>
    <x v="136"/>
    <s v="售后服务部"/>
    <s v="经理级"/>
    <s v="DF-3693"/>
    <s v="项目经理"/>
    <s v="2023/01/03"/>
    <m/>
    <x v="0"/>
    <n v="6160"/>
    <n v="16423.099999999999"/>
    <n v="316.64"/>
    <n v="86.8"/>
    <n v="3.8"/>
    <n v="0"/>
  </r>
  <r>
    <x v="4"/>
    <x v="137"/>
    <s v="售后服务部"/>
    <s v="经理级"/>
    <s v="DF-3694"/>
    <s v="项目经理"/>
    <s v="2023/01/03"/>
    <m/>
    <x v="0"/>
    <n v="7120"/>
    <n v="18845"/>
    <n v="316.64"/>
    <n v="86.8"/>
    <n v="3.8"/>
    <n v="0"/>
  </r>
  <r>
    <x v="4"/>
    <x v="218"/>
    <s v="售后服务部"/>
    <s v="主任级以下"/>
    <s v="DF-3714"/>
    <s v="电气服务工程师储备生"/>
    <s v="2023/02/27"/>
    <m/>
    <x v="7"/>
    <n v="1900"/>
    <n v="5340.27"/>
    <n v="0"/>
    <n v="0"/>
    <n v="0"/>
    <n v="0"/>
  </r>
  <r>
    <x v="4"/>
    <x v="220"/>
    <s v="生产部"/>
    <s v="主任级以下"/>
    <s v="DF-3700"/>
    <s v="装配电工储备生"/>
    <s v="2023/02/09"/>
    <m/>
    <x v="0"/>
    <n v="1900"/>
    <n v="3394.1"/>
    <n v="316.64"/>
    <n v="86.8"/>
    <n v="3.8"/>
    <n v="0"/>
  </r>
  <r>
    <x v="4"/>
    <x v="228"/>
    <s v="物控部"/>
    <s v="主任级以下"/>
    <s v="DF-3778"/>
    <s v="采购助理"/>
    <s v="2023/03/24"/>
    <m/>
    <x v="0"/>
    <n v="2000"/>
    <n v="4856.9399999999996"/>
    <n v="316.64"/>
    <n v="86.8"/>
    <n v="3.8"/>
    <n v="0"/>
  </r>
  <r>
    <x v="4"/>
    <x v="229"/>
    <s v="物控部"/>
    <s v="主任级以下"/>
    <s v="DF-3764"/>
    <s v="内部配件高级专员"/>
    <s v="2023/03/14"/>
    <m/>
    <x v="0"/>
    <n v="3164"/>
    <n v="6602.88"/>
    <n v="316.64"/>
    <n v="86.8"/>
    <n v="3.8"/>
    <n v="0"/>
  </r>
  <r>
    <x v="4"/>
    <x v="230"/>
    <s v="售后服务部"/>
    <s v="主任级以下"/>
    <s v="DF-3762"/>
    <s v="电气服务工程师储备生"/>
    <s v="2023/03/06"/>
    <m/>
    <x v="0"/>
    <n v="1900"/>
    <n v="5294.87"/>
    <n v="316.64"/>
    <n v="86.8"/>
    <n v="3.8"/>
    <n v="0"/>
  </r>
  <r>
    <x v="4"/>
    <x v="231"/>
    <s v="人力资源部"/>
    <s v="主任级以下"/>
    <s v="DF-3715"/>
    <s v="行政专员"/>
    <s v="2023/03/01"/>
    <m/>
    <x v="8"/>
    <n v="1900"/>
    <n v="3255.42"/>
    <n v="316.64"/>
    <n v="86.8"/>
    <n v="3.8"/>
    <n v="0"/>
  </r>
  <r>
    <x v="4"/>
    <x v="235"/>
    <s v="人力资源部"/>
    <s v="主任级以下"/>
    <s v="DF-3785"/>
    <s v="行政专员"/>
    <s v="2023/04/24"/>
    <m/>
    <x v="0"/>
    <n v="1900"/>
    <n v="4925.0200000000004"/>
    <n v="316.64"/>
    <n v="86.8"/>
    <n v="3.8"/>
    <n v="0"/>
  </r>
  <r>
    <x v="4"/>
    <x v="236"/>
    <s v="售后服务部"/>
    <s v="主任级以下"/>
    <s v="DF-3786"/>
    <s v="电气服务工程师储备生"/>
    <s v="2023/04/24"/>
    <m/>
    <x v="9"/>
    <n v="1900"/>
    <n v="4559.88"/>
    <n v="316.64"/>
    <n v="86.8"/>
    <n v="3.8"/>
    <n v="0"/>
  </r>
  <r>
    <x v="4"/>
    <x v="237"/>
    <s v="售后服务部"/>
    <s v="主任级以下"/>
    <s v="DF-3783"/>
    <s v="电气服务工程师（储备生）"/>
    <s v="2023/04/10"/>
    <m/>
    <x v="7"/>
    <n v="1900"/>
    <n v="3185.34"/>
    <n v="0"/>
    <n v="0"/>
    <n v="0"/>
    <n v="0"/>
  </r>
  <r>
    <x v="4"/>
    <x v="238"/>
    <s v="物控部"/>
    <s v="主任级以下"/>
    <s v="DF-3782"/>
    <s v="采购专员"/>
    <s v="2023/04/03"/>
    <m/>
    <x v="0"/>
    <n v="2888"/>
    <n v="6532.36"/>
    <n v="316.64"/>
    <n v="86.8"/>
    <n v="3.8"/>
    <n v="0"/>
  </r>
  <r>
    <x v="4"/>
    <x v="239"/>
    <s v="研发部"/>
    <s v="主任级以下"/>
    <s v="DF-3816"/>
    <s v="电气工程师储备生"/>
    <s v="2023/05/29"/>
    <m/>
    <x v="10"/>
    <n v="1900"/>
    <n v="599.4"/>
    <n v="0"/>
    <n v="0"/>
    <n v="0"/>
    <n v="0"/>
  </r>
  <r>
    <x v="4"/>
    <x v="240"/>
    <s v="研发部"/>
    <s v="主任级以下"/>
    <s v="DF-3815"/>
    <s v="电气工程师储备生"/>
    <s v="2023/05/23"/>
    <m/>
    <x v="11"/>
    <n v="1900"/>
    <n v="1458.5"/>
    <n v="0"/>
    <n v="0"/>
    <n v="0"/>
    <n v="0"/>
  </r>
  <r>
    <x v="4"/>
    <x v="241"/>
    <s v="售后服务部"/>
    <s v="经理级"/>
    <s v="DF-3813"/>
    <s v="中国区售后服务高级经理"/>
    <s v="2023/05/22"/>
    <m/>
    <x v="10"/>
    <n v="12400"/>
    <n v="11832.43"/>
    <n v="0"/>
    <n v="0"/>
    <n v="0"/>
    <n v="0"/>
  </r>
  <r>
    <x v="4"/>
    <x v="242"/>
    <s v="物控部"/>
    <s v="主任级以下"/>
    <s v="DF-3812"/>
    <s v="采购工程师"/>
    <s v="2023/05/22"/>
    <m/>
    <x v="10"/>
    <n v="3357"/>
    <n v="3386.64"/>
    <n v="0"/>
    <n v="0"/>
    <n v="0"/>
    <n v="0"/>
  </r>
  <r>
    <x v="4"/>
    <x v="243"/>
    <s v="物控部"/>
    <s v="主任级以下"/>
    <s v="DF-3793"/>
    <s v="采购专员"/>
    <s v="2023/05/10"/>
    <m/>
    <x v="10"/>
    <n v="2750"/>
    <n v="4519.7700000000004"/>
    <n v="316.64"/>
    <n v="86.8"/>
    <n v="3.8"/>
    <n v="0"/>
  </r>
  <r>
    <x v="4"/>
    <x v="244"/>
    <s v="售后服务部"/>
    <s v="主任级以下"/>
    <s v="DF-3792"/>
    <s v="品质工程师"/>
    <s v="2023/05/08"/>
    <m/>
    <x v="10"/>
    <n v="3250"/>
    <n v="6474.37"/>
    <n v="316.64"/>
    <n v="86.8"/>
    <n v="3.8"/>
    <n v="0"/>
  </r>
  <r>
    <x v="4"/>
    <x v="245"/>
    <s v="售后服务部"/>
    <s v="主任级以下"/>
    <s v="DF-3791"/>
    <s v="售后服务专员"/>
    <s v="2023/05/08"/>
    <m/>
    <x v="10"/>
    <n v="2450"/>
    <n v="4505.01"/>
    <n v="316.64"/>
    <n v="86.8"/>
    <n v="3.8"/>
    <n v="0"/>
  </r>
  <r>
    <x v="4"/>
    <x v="246"/>
    <s v="研发部"/>
    <s v="主任级以下"/>
    <s v="DF-3790"/>
    <s v="机械助理工程师"/>
    <s v="2023/05/04"/>
    <m/>
    <x v="10"/>
    <n v="2160"/>
    <n v="5779.4"/>
    <n v="316.64"/>
    <n v="86.8"/>
    <n v="3.8"/>
    <n v="0"/>
  </r>
  <r>
    <x v="4"/>
    <x v="222"/>
    <s v="研发部"/>
    <s v="主任级以下"/>
    <m/>
    <s v="机械工程师"/>
    <m/>
    <m/>
    <x v="0"/>
    <n v="0"/>
    <n v="750"/>
    <n v="0"/>
    <n v="0"/>
    <n v="0"/>
    <n v="0"/>
  </r>
  <r>
    <x v="4"/>
    <x v="138"/>
    <s v="售后服务部"/>
    <s v="主任级以下"/>
    <s v="DF-2695"/>
    <s v="现场装配技师"/>
    <s v="2018/03/15"/>
    <s v="计件+计时"/>
    <x v="0"/>
    <n v="2363"/>
    <n v="6620.38"/>
    <n v="316.64"/>
    <n v="86.8"/>
    <n v="3.8"/>
    <n v="0"/>
  </r>
  <r>
    <x v="4"/>
    <x v="139"/>
    <s v="售后服务部"/>
    <s v="主任级以下"/>
    <s v="DF-2755"/>
    <s v="现场装配技师"/>
    <s v="2018/05/02"/>
    <s v="计件+计时"/>
    <x v="0"/>
    <n v="2363"/>
    <n v="7046.26"/>
    <n v="316.64"/>
    <n v="86.8"/>
    <n v="3.8"/>
    <n v="0"/>
  </r>
  <r>
    <x v="4"/>
    <x v="140"/>
    <s v="售后服务部"/>
    <s v="主任级以下"/>
    <s v="DF-3139"/>
    <s v="现场装配技师"/>
    <s v="2020/07/01"/>
    <s v="计件+计时"/>
    <x v="0"/>
    <n v="2363"/>
    <n v="6961.59"/>
    <n v="316.64"/>
    <n v="86.8"/>
    <n v="3.8"/>
    <n v="0"/>
  </r>
  <r>
    <x v="4"/>
    <x v="141"/>
    <s v="售后服务部"/>
    <s v="主任级以下"/>
    <s v="DF-2975"/>
    <s v="现场装配技师"/>
    <s v="2019/07/15"/>
    <s v="计件+计时"/>
    <x v="0"/>
    <n v="2363"/>
    <n v="6488.9"/>
    <n v="316.64"/>
    <n v="86.8"/>
    <n v="3.8"/>
    <n v="0"/>
  </r>
  <r>
    <x v="4"/>
    <x v="142"/>
    <s v="生产部"/>
    <s v="主任级以下"/>
    <s v="DF-2614"/>
    <s v="仓管员"/>
    <s v="2017/11/27"/>
    <s v="计件工人"/>
    <x v="0"/>
    <n v="1900"/>
    <n v="5879.57"/>
    <n v="316.64"/>
    <n v="86.8"/>
    <n v="3.8"/>
    <n v="0"/>
  </r>
  <r>
    <x v="4"/>
    <x v="143"/>
    <s v="生产部"/>
    <s v="主任级以下"/>
    <s v="DF-0354"/>
    <s v="装配电工班长"/>
    <s v="2006/10/21"/>
    <s v="计件工人"/>
    <x v="0"/>
    <n v="1900"/>
    <n v="8332.57"/>
    <n v="316.64"/>
    <n v="86.8"/>
    <n v="3.8"/>
    <n v="0"/>
  </r>
  <r>
    <x v="4"/>
    <x v="144"/>
    <s v="生产部"/>
    <s v="主任级以下"/>
    <s v="DF-2363"/>
    <s v="装配钳工班长"/>
    <s v="2017/02/27"/>
    <s v="计件工人"/>
    <x v="0"/>
    <n v="1900"/>
    <n v="8414.08"/>
    <n v="316.64"/>
    <n v="86.8"/>
    <n v="3.8"/>
    <n v="0"/>
  </r>
  <r>
    <x v="4"/>
    <x v="145"/>
    <s v="生产部"/>
    <s v="主任级以下"/>
    <s v="DF-2451"/>
    <s v="装配电工班长"/>
    <s v="2017/06/26"/>
    <s v="计件工人"/>
    <x v="0"/>
    <n v="1900"/>
    <n v="8020.03"/>
    <n v="316.64"/>
    <n v="86.8"/>
    <n v="3.8"/>
    <n v="0"/>
  </r>
  <r>
    <x v="4"/>
    <x v="146"/>
    <s v="生产部"/>
    <s v="主任级以下"/>
    <s v="DF-2611"/>
    <s v="装配钳工"/>
    <s v="2017/11/22"/>
    <s v="计件工人"/>
    <x v="0"/>
    <n v="1900"/>
    <n v="7029.19"/>
    <n v="316.64"/>
    <n v="86.8"/>
    <n v="3.8"/>
    <n v="0"/>
  </r>
  <r>
    <x v="4"/>
    <x v="147"/>
    <s v="生产部"/>
    <s v="主任级以下"/>
    <s v="DF-2736"/>
    <s v="装配钳工"/>
    <s v="2018/04/21"/>
    <s v="计件工人"/>
    <x v="0"/>
    <n v="1900"/>
    <n v="6052.57"/>
    <n v="316.64"/>
    <n v="86.8"/>
    <n v="3.8"/>
    <n v="0"/>
  </r>
  <r>
    <x v="4"/>
    <x v="148"/>
    <s v="生产部"/>
    <s v="主任级以下"/>
    <s v="DF-2673"/>
    <s v="装配电工"/>
    <s v="2018/03/05"/>
    <s v="计件工人"/>
    <x v="0"/>
    <n v="1900"/>
    <n v="6513.96"/>
    <n v="316.64"/>
    <n v="86.8"/>
    <n v="3.8"/>
    <n v="0"/>
  </r>
  <r>
    <x v="4"/>
    <x v="149"/>
    <s v="生产部"/>
    <s v="主任级以下"/>
    <s v="DF-2756"/>
    <s v="装配钳工"/>
    <s v="2018/05/02"/>
    <s v="计件工人"/>
    <x v="0"/>
    <n v="1900"/>
    <n v="7024.91"/>
    <n v="316.64"/>
    <n v="86.8"/>
    <n v="3.8"/>
    <n v="0"/>
  </r>
  <r>
    <x v="4"/>
    <x v="150"/>
    <s v="生产部"/>
    <s v="主任级以下"/>
    <s v="DF-2786"/>
    <s v="装配钳工班长"/>
    <s v="2018/06/12"/>
    <s v="计件工人"/>
    <x v="0"/>
    <n v="1900"/>
    <n v="8155.29"/>
    <n v="316.64"/>
    <n v="86.8"/>
    <n v="3.8"/>
    <n v="0"/>
  </r>
  <r>
    <x v="4"/>
    <x v="151"/>
    <s v="生产部"/>
    <s v="主任级以下"/>
    <s v="DF-2789"/>
    <s v="装配电工"/>
    <s v="2018/06/26"/>
    <s v="计件工人"/>
    <x v="0"/>
    <n v="1900"/>
    <n v="7028.4"/>
    <n v="316.64"/>
    <n v="86.8"/>
    <n v="3.8"/>
    <n v="0"/>
  </r>
  <r>
    <x v="4"/>
    <x v="152"/>
    <s v="生产部"/>
    <s v="主任级以下"/>
    <s v="DF-2864"/>
    <s v="装配电工"/>
    <s v="2018/11/09"/>
    <s v="计件工人"/>
    <x v="0"/>
    <n v="1900"/>
    <n v="6585.4"/>
    <n v="316.64"/>
    <n v="86.8"/>
    <n v="3.8"/>
    <n v="0"/>
  </r>
  <r>
    <x v="4"/>
    <x v="153"/>
    <s v="生产部"/>
    <s v="主任级以下"/>
    <s v="DF-2907"/>
    <s v="装配电工"/>
    <s v="2019/03/06"/>
    <s v="计件工人"/>
    <x v="0"/>
    <n v="1900"/>
    <n v="6236.74"/>
    <n v="316.64"/>
    <n v="86.8"/>
    <n v="3.8"/>
    <n v="0"/>
  </r>
  <r>
    <x v="4"/>
    <x v="154"/>
    <s v="生产部"/>
    <s v="主任级以下"/>
    <s v="DF-2909"/>
    <s v="仓管员"/>
    <s v="2019/03/11"/>
    <s v="计件工人"/>
    <x v="0"/>
    <n v="1900"/>
    <n v="6671.01"/>
    <n v="316.64"/>
    <n v="86.8"/>
    <n v="3.8"/>
    <n v="0"/>
  </r>
  <r>
    <x v="4"/>
    <x v="155"/>
    <s v="生产部"/>
    <s v="主任级以下"/>
    <s v="DF-2913"/>
    <s v="装配钳工班长"/>
    <s v="2019/03/14"/>
    <s v="计件工人"/>
    <x v="0"/>
    <n v="1900"/>
    <n v="7603.31"/>
    <n v="316.64"/>
    <n v="86.8"/>
    <n v="3.8"/>
    <n v="0"/>
  </r>
  <r>
    <x v="4"/>
    <x v="156"/>
    <s v="生产部"/>
    <s v="主任级以下"/>
    <s v="DF-2940"/>
    <s v="仓管员"/>
    <s v="2019/05/14"/>
    <s v="计件工人"/>
    <x v="0"/>
    <n v="1900"/>
    <n v="5829.99"/>
    <n v="316.64"/>
    <n v="86.8"/>
    <n v="3.8"/>
    <n v="0"/>
  </r>
  <r>
    <x v="4"/>
    <x v="157"/>
    <s v="生产部"/>
    <s v="主任级以下"/>
    <s v="DF-2970"/>
    <s v="装配电工"/>
    <s v="2019/07/02"/>
    <s v="计件工人"/>
    <x v="0"/>
    <n v="1900"/>
    <n v="6513.1"/>
    <n v="316.64"/>
    <n v="86.8"/>
    <n v="3.8"/>
    <n v="385"/>
  </r>
  <r>
    <x v="4"/>
    <x v="158"/>
    <s v="生产部"/>
    <s v="主任级以下"/>
    <s v="DF-3052"/>
    <s v="装配电工"/>
    <s v="2019/11/15"/>
    <s v="计件工人"/>
    <x v="0"/>
    <n v="1900"/>
    <n v="6425.6"/>
    <n v="316.64"/>
    <n v="86.8"/>
    <n v="3.8"/>
    <n v="0"/>
  </r>
  <r>
    <x v="4"/>
    <x v="159"/>
    <s v="生产部"/>
    <s v="主任级以下"/>
    <s v="DF-3076"/>
    <s v="装配电工"/>
    <s v="2020/02/24"/>
    <s v="计件工人"/>
    <x v="0"/>
    <n v="1900"/>
    <n v="6869.1"/>
    <n v="316.64"/>
    <n v="86.8"/>
    <n v="3.8"/>
    <n v="0"/>
  </r>
  <r>
    <x v="4"/>
    <x v="160"/>
    <s v="生产部"/>
    <s v="主任级以下"/>
    <s v="DF-3121"/>
    <s v="仓管员"/>
    <s v="2020/05/08"/>
    <s v="计件工人"/>
    <x v="0"/>
    <n v="1900"/>
    <n v="8714.2900000000009"/>
    <n v="316.64"/>
    <n v="86.8"/>
    <n v="3.8"/>
    <n v="0"/>
  </r>
  <r>
    <x v="4"/>
    <x v="161"/>
    <s v="生产部"/>
    <s v="主任级以下"/>
    <s v="DF-3126"/>
    <s v="装配钳工"/>
    <s v="2020/05/29"/>
    <s v="计件工人"/>
    <x v="0"/>
    <n v="1900"/>
    <n v="4986.6400000000003"/>
    <n v="316.64"/>
    <n v="86.8"/>
    <n v="3.8"/>
    <n v="0"/>
  </r>
  <r>
    <x v="4"/>
    <x v="162"/>
    <s v="生产部"/>
    <s v="主任级以下"/>
    <s v="DF-3130"/>
    <s v="测试技师"/>
    <s v="2020/06/12"/>
    <s v="计件工人"/>
    <x v="0"/>
    <n v="1900"/>
    <n v="6892.11"/>
    <n v="316.64"/>
    <n v="86.8"/>
    <n v="3.8"/>
    <n v="0"/>
  </r>
  <r>
    <x v="4"/>
    <x v="163"/>
    <s v="生产部"/>
    <s v="主任级以下"/>
    <s v="DF-3134"/>
    <s v="仓库班长"/>
    <s v="2020/06/28"/>
    <s v="计件工人"/>
    <x v="0"/>
    <n v="1900"/>
    <n v="8930.92"/>
    <n v="316.64"/>
    <n v="86.8"/>
    <n v="3.8"/>
    <n v="0"/>
  </r>
  <r>
    <x v="4"/>
    <x v="164"/>
    <s v="生产部"/>
    <s v="主任级以下"/>
    <s v="DF-3140"/>
    <s v="测试技师"/>
    <s v="2020/07/01"/>
    <s v="计件工人"/>
    <x v="0"/>
    <n v="1900"/>
    <n v="6625.27"/>
    <n v="316.64"/>
    <n v="86.8"/>
    <n v="3.8"/>
    <n v="100"/>
  </r>
  <r>
    <x v="4"/>
    <x v="165"/>
    <s v="生产部"/>
    <s v="主任级以下"/>
    <s v="DF-3171"/>
    <s v="装配钳工"/>
    <s v="2020/08/31"/>
    <s v="计件工人"/>
    <x v="0"/>
    <n v="1900"/>
    <n v="6498.72"/>
    <n v="316.64"/>
    <n v="86.8"/>
    <n v="3.8"/>
    <n v="0"/>
  </r>
  <r>
    <x v="4"/>
    <x v="166"/>
    <s v="生产部"/>
    <s v="主任级以下"/>
    <s v="DF-3166"/>
    <s v="装配钳工"/>
    <s v="2020/08/13"/>
    <s v="计件工人"/>
    <x v="0"/>
    <n v="1900"/>
    <n v="5179.5600000000004"/>
    <n v="316.64"/>
    <n v="86.8"/>
    <n v="3.8"/>
    <n v="0"/>
  </r>
  <r>
    <x v="4"/>
    <x v="167"/>
    <s v="生产部"/>
    <s v="主任级以下"/>
    <s v="DF-3180"/>
    <s v="装配钳工"/>
    <s v="2020/09/21"/>
    <s v="计件工人"/>
    <x v="0"/>
    <n v="1900"/>
    <n v="5716.28"/>
    <n v="316.64"/>
    <n v="86.8"/>
    <n v="3.8"/>
    <n v="0"/>
  </r>
  <r>
    <x v="4"/>
    <x v="168"/>
    <s v="生产部"/>
    <s v="主任级以下"/>
    <s v="DF-3177"/>
    <s v="装配钳工"/>
    <s v="2020/09/14"/>
    <s v="计件工人"/>
    <x v="0"/>
    <n v="1900"/>
    <n v="5406.78"/>
    <n v="316.64"/>
    <n v="86.8"/>
    <n v="3.8"/>
    <n v="0"/>
  </r>
  <r>
    <x v="4"/>
    <x v="169"/>
    <s v="生产部"/>
    <s v="主任级以下"/>
    <s v="DF-3188"/>
    <s v="装配钳工"/>
    <s v="2020/10/12"/>
    <s v="计件工人"/>
    <x v="0"/>
    <n v="1900"/>
    <n v="6629.02"/>
    <n v="316.64"/>
    <n v="86.8"/>
    <n v="3.8"/>
    <n v="0"/>
  </r>
  <r>
    <x v="4"/>
    <x v="170"/>
    <s v="生产部"/>
    <s v="主任级以下"/>
    <s v="DF-3190"/>
    <s v="装配电工"/>
    <s v="2020/10/16"/>
    <s v="计件工人"/>
    <x v="0"/>
    <n v="1900"/>
    <n v="5959.86"/>
    <n v="316.64"/>
    <n v="86.8"/>
    <n v="3.8"/>
    <n v="0"/>
  </r>
  <r>
    <x v="4"/>
    <x v="171"/>
    <s v="生产部"/>
    <s v="主任级以下"/>
    <s v="DF-3191"/>
    <s v="装配钳工班长"/>
    <s v="2020/10/16"/>
    <s v="计件工人"/>
    <x v="0"/>
    <n v="1900"/>
    <n v="7465.88"/>
    <n v="316.64"/>
    <n v="86.8"/>
    <n v="3.8"/>
    <n v="0"/>
  </r>
  <r>
    <x v="4"/>
    <x v="172"/>
    <s v="生产部"/>
    <s v="主任级以下"/>
    <s v="DF-2100"/>
    <s v="测试班长"/>
    <s v="2015/06/25"/>
    <s v="计件工人"/>
    <x v="0"/>
    <n v="1900"/>
    <n v="10149.58"/>
    <n v="316.64"/>
    <n v="86.8"/>
    <n v="3.8"/>
    <n v="0"/>
  </r>
  <r>
    <x v="4"/>
    <x v="173"/>
    <s v="生产部"/>
    <s v="主任级以下"/>
    <s v="DF-2441"/>
    <s v="测试技师"/>
    <s v="2017/06/20"/>
    <s v="计件工人"/>
    <x v="0"/>
    <n v="1900"/>
    <n v="6979.32"/>
    <n v="316.64"/>
    <n v="86.8"/>
    <n v="3.8"/>
    <n v="95"/>
  </r>
  <r>
    <x v="4"/>
    <x v="174"/>
    <s v="生产部"/>
    <s v="主任级以下"/>
    <s v="DF-2910"/>
    <s v="测试技师"/>
    <s v="2019/03/11"/>
    <s v="计件工人"/>
    <x v="0"/>
    <n v="1900"/>
    <n v="7259.17"/>
    <n v="316.64"/>
    <n v="86.8"/>
    <n v="3.8"/>
    <n v="0"/>
  </r>
  <r>
    <x v="4"/>
    <x v="175"/>
    <s v="生产部"/>
    <s v="主任级以下"/>
    <s v="DF-3232"/>
    <s v="装配钳工"/>
    <s v="2020/12/24"/>
    <s v="计件工人"/>
    <x v="0"/>
    <n v="1900"/>
    <n v="6666.6"/>
    <n v="316.64"/>
    <n v="86.8"/>
    <n v="3.8"/>
    <n v="0"/>
  </r>
  <r>
    <x v="4"/>
    <x v="176"/>
    <s v="生产部"/>
    <s v="主任级以下"/>
    <s v="DF-3245"/>
    <s v="仓管员"/>
    <s v="2021/01/12"/>
    <s v="计件工人"/>
    <x v="0"/>
    <n v="1900"/>
    <n v="8163.72"/>
    <n v="316.64"/>
    <n v="86.8"/>
    <n v="3.8"/>
    <n v="0"/>
  </r>
  <r>
    <x v="4"/>
    <x v="177"/>
    <s v="生产部"/>
    <s v="主任级以下"/>
    <s v="DF-3252"/>
    <s v="仓管员"/>
    <s v="2021/01/25"/>
    <s v="计件工人"/>
    <x v="0"/>
    <n v="1900"/>
    <n v="5619.35"/>
    <n v="316.64"/>
    <n v="86.8"/>
    <n v="3.8"/>
    <n v="0"/>
  </r>
  <r>
    <x v="4"/>
    <x v="178"/>
    <s v="生产部"/>
    <s v="主任级以下"/>
    <s v="DF-3287"/>
    <s v="仓管员"/>
    <s v="2021/03/15"/>
    <s v="计件工人"/>
    <x v="0"/>
    <n v="1900"/>
    <n v="8496.2199999999993"/>
    <n v="316.64"/>
    <n v="86.8"/>
    <n v="3.8"/>
    <n v="0"/>
  </r>
  <r>
    <x v="4"/>
    <x v="179"/>
    <s v="生产部"/>
    <s v="主任级以下"/>
    <s v="DF-3274"/>
    <s v="仓管员"/>
    <s v="2021/03/08"/>
    <s v="计件工人"/>
    <x v="0"/>
    <n v="1900"/>
    <n v="5911.17"/>
    <n v="316.64"/>
    <n v="86.8"/>
    <n v="3.8"/>
    <n v="0"/>
  </r>
  <r>
    <x v="4"/>
    <x v="180"/>
    <s v="生产部"/>
    <s v="主任级以下"/>
    <s v="DF-3273"/>
    <s v="装配电工"/>
    <s v="2021/03/05"/>
    <s v="计件工人"/>
    <x v="0"/>
    <n v="1900"/>
    <n v="6073.99"/>
    <n v="316.64"/>
    <n v="86.8"/>
    <n v="3.8"/>
    <n v="0"/>
  </r>
  <r>
    <x v="4"/>
    <x v="181"/>
    <s v="生产部"/>
    <s v="主任级以下"/>
    <s v="DF-3272"/>
    <s v="装配电工"/>
    <s v="2021/03/04"/>
    <s v="计件工人"/>
    <x v="0"/>
    <n v="1900"/>
    <n v="6016.7"/>
    <n v="316.64"/>
    <n v="86.8"/>
    <n v="3.8"/>
    <n v="0"/>
  </r>
  <r>
    <x v="4"/>
    <x v="183"/>
    <s v="生产部"/>
    <s v="主任级以下"/>
    <s v="DF-3349"/>
    <s v="仓管员"/>
    <s v="2021/05/24"/>
    <s v="计件工人"/>
    <x v="0"/>
    <n v="1900"/>
    <n v="5951.02"/>
    <n v="316.64"/>
    <n v="86.8"/>
    <n v="3.8"/>
    <n v="0"/>
  </r>
  <r>
    <x v="4"/>
    <x v="184"/>
    <s v="生产部"/>
    <s v="主任级以下"/>
    <s v="DF-3261"/>
    <s v="装配钳工"/>
    <s v="2021/02/26"/>
    <s v="计件工人"/>
    <x v="0"/>
    <n v="1900"/>
    <n v="5856.28"/>
    <n v="316.64"/>
    <n v="86.8"/>
    <n v="3.8"/>
    <n v="0"/>
  </r>
  <r>
    <x v="4"/>
    <x v="185"/>
    <s v="生产部"/>
    <s v="主任级以下"/>
    <s v="DF-3432"/>
    <s v="装配钳工"/>
    <s v="2021/07/17"/>
    <s v="计件工人"/>
    <x v="0"/>
    <n v="1900"/>
    <n v="5634.06"/>
    <n v="316.64"/>
    <n v="86.8"/>
    <n v="3.8"/>
    <n v="0"/>
  </r>
  <r>
    <x v="4"/>
    <x v="186"/>
    <s v="生产部"/>
    <s v="主任级以下"/>
    <s v="DF-3398"/>
    <s v="装配钳工"/>
    <s v="2021/07/02"/>
    <s v="计件工人"/>
    <x v="0"/>
    <n v="1900"/>
    <n v="6732.98"/>
    <n v="316.64"/>
    <n v="86.8"/>
    <n v="3.8"/>
    <n v="0"/>
  </r>
  <r>
    <x v="4"/>
    <x v="187"/>
    <s v="生产部"/>
    <s v="主任级以下"/>
    <s v="DF-3397"/>
    <s v="装配钳工"/>
    <s v="2021/07/01"/>
    <s v="计件工人"/>
    <x v="0"/>
    <n v="1900"/>
    <n v="5400.21"/>
    <n v="316.64"/>
    <n v="86.8"/>
    <n v="3.8"/>
    <n v="0"/>
  </r>
  <r>
    <x v="4"/>
    <x v="188"/>
    <s v="生产部"/>
    <s v="主任级以下"/>
    <s v="DF-3396"/>
    <s v="装配钳工"/>
    <s v="2021/07/01"/>
    <s v="计件工人"/>
    <x v="0"/>
    <n v="1900"/>
    <n v="5672.91"/>
    <n v="316.64"/>
    <n v="86.8"/>
    <n v="3.8"/>
    <n v="0"/>
  </r>
  <r>
    <x v="4"/>
    <x v="189"/>
    <s v="生产部"/>
    <s v="主任级以下"/>
    <s v="DF-3439"/>
    <s v="装配电工"/>
    <s v="2021/07/29"/>
    <s v="计件工人"/>
    <x v="0"/>
    <n v="1900"/>
    <n v="6219.69"/>
    <n v="316.64"/>
    <n v="86.8"/>
    <n v="3.8"/>
    <n v="0"/>
  </r>
  <r>
    <x v="4"/>
    <x v="190"/>
    <s v="生产部"/>
    <s v="主任级以下"/>
    <s v="DF-3499"/>
    <s v="装配钳工"/>
    <s v="2021/09/13"/>
    <s v="计件工人"/>
    <x v="0"/>
    <n v="1900"/>
    <n v="5409.81"/>
    <n v="316.64"/>
    <n v="86.8"/>
    <n v="3.8"/>
    <n v="0"/>
  </r>
  <r>
    <x v="4"/>
    <x v="191"/>
    <s v="生产部"/>
    <s v="主任级以下"/>
    <s v="DF-3511"/>
    <s v="装配钳工"/>
    <s v="2021/09/24"/>
    <s v="计件工人"/>
    <x v="0"/>
    <n v="1900"/>
    <n v="5498.44"/>
    <n v="316.64"/>
    <n v="86.8"/>
    <n v="3.8"/>
    <n v="0"/>
  </r>
  <r>
    <x v="4"/>
    <x v="192"/>
    <s v="生产部"/>
    <s v="主任级以下"/>
    <s v="DF-3521"/>
    <s v="装配钳工"/>
    <s v="2021/09/30"/>
    <s v="计件工人"/>
    <x v="0"/>
    <n v="1900"/>
    <n v="6107.37"/>
    <n v="316.64"/>
    <n v="86.8"/>
    <n v="3.8"/>
    <n v="0"/>
  </r>
  <r>
    <x v="4"/>
    <x v="193"/>
    <s v="生产部"/>
    <s v="主任级以下"/>
    <s v="DF-3522"/>
    <s v="装配钳工"/>
    <s v="2021/09/30"/>
    <s v="计件工人"/>
    <x v="0"/>
    <n v="1900"/>
    <n v="6232.62"/>
    <n v="316.64"/>
    <n v="86.8"/>
    <n v="3.8"/>
    <n v="0"/>
  </r>
  <r>
    <x v="4"/>
    <x v="194"/>
    <s v="生产部"/>
    <s v="主任级以下"/>
    <s v="DF-3553"/>
    <s v="装配钳工"/>
    <s v="2021/10/27"/>
    <s v="计件工人"/>
    <x v="0"/>
    <n v="1900"/>
    <n v="5569.85"/>
    <n v="316.64"/>
    <n v="86.8"/>
    <n v="3.8"/>
    <n v="0"/>
  </r>
  <r>
    <x v="4"/>
    <x v="195"/>
    <s v="生产部"/>
    <s v="主任级以下"/>
    <s v="DF-3529"/>
    <s v="装配钳工"/>
    <s v="2021/10/12"/>
    <s v="计件工人"/>
    <x v="0"/>
    <n v="1900"/>
    <n v="5332.01"/>
    <n v="316.64"/>
    <n v="86.8"/>
    <n v="3.8"/>
    <n v="0"/>
  </r>
  <r>
    <x v="4"/>
    <x v="196"/>
    <s v="生产部"/>
    <s v="主任级以下"/>
    <s v="DF-3534"/>
    <s v="装配钳工"/>
    <s v="2021/10/12"/>
    <s v="计件工人"/>
    <x v="0"/>
    <n v="1900"/>
    <n v="5473.61"/>
    <n v="316.64"/>
    <n v="86.8"/>
    <n v="3.8"/>
    <n v="0"/>
  </r>
  <r>
    <x v="4"/>
    <x v="197"/>
    <s v="生产部"/>
    <s v="主任级以下"/>
    <s v="DF-3394"/>
    <s v="装配电工"/>
    <s v="2021/06/30"/>
    <s v="计件工人"/>
    <x v="0"/>
    <n v="1900"/>
    <n v="6174.31"/>
    <n v="316.64"/>
    <n v="86.8"/>
    <n v="3.8"/>
    <n v="0"/>
  </r>
  <r>
    <x v="4"/>
    <x v="198"/>
    <s v="生产部"/>
    <s v="主任级以下"/>
    <s v="DF-3393"/>
    <s v="装配电工"/>
    <s v="2021/06/29"/>
    <s v="计件工人"/>
    <x v="0"/>
    <n v="1900"/>
    <n v="6541.81"/>
    <n v="316.64"/>
    <n v="86.8"/>
    <n v="3.8"/>
    <n v="0"/>
  </r>
  <r>
    <x v="4"/>
    <x v="199"/>
    <s v="生产部"/>
    <s v="主任级以下"/>
    <s v="DF-3361"/>
    <s v="装配电工"/>
    <s v="2021/06/03"/>
    <s v="计件工人"/>
    <x v="0"/>
    <n v="1900"/>
    <n v="7951.22"/>
    <n v="316.64"/>
    <n v="86.8"/>
    <n v="3.8"/>
    <n v="0"/>
  </r>
  <r>
    <x v="4"/>
    <x v="200"/>
    <s v="生产部"/>
    <s v="主任级以下"/>
    <s v="DF-3443"/>
    <s v="装配电工"/>
    <s v="2021/07/30"/>
    <s v="计件工人"/>
    <x v="0"/>
    <n v="1900"/>
    <n v="6575.54"/>
    <n v="316.64"/>
    <n v="86.8"/>
    <n v="3.8"/>
    <n v="0"/>
  </r>
  <r>
    <x v="4"/>
    <x v="201"/>
    <s v="生产部"/>
    <s v="主任级以下"/>
    <s v="DF-3421"/>
    <s v="装配钳工"/>
    <s v="2021/07/15"/>
    <s v="计时工人"/>
    <x v="0"/>
    <n v="1900"/>
    <n v="4984.84"/>
    <n v="316.64"/>
    <n v="86.8"/>
    <n v="3.8"/>
    <n v="0"/>
  </r>
  <r>
    <x v="4"/>
    <x v="202"/>
    <s v="生产部"/>
    <s v="主任级以下"/>
    <s v="DF-3420"/>
    <s v="装配钳工"/>
    <s v="2021/07/15"/>
    <s v="计时工人"/>
    <x v="0"/>
    <n v="1900"/>
    <n v="4492.7"/>
    <n v="316.64"/>
    <n v="86.8"/>
    <n v="3.8"/>
    <n v="0"/>
  </r>
  <r>
    <x v="4"/>
    <x v="203"/>
    <s v="生产部"/>
    <s v="主任级以下"/>
    <s v="DF-3416"/>
    <s v="装配钳工"/>
    <s v="2021/07/15"/>
    <s v="计时工人"/>
    <x v="0"/>
    <n v="1900"/>
    <n v="5621.63"/>
    <n v="316.64"/>
    <n v="86.8"/>
    <n v="3.8"/>
    <n v="0"/>
  </r>
  <r>
    <x v="4"/>
    <x v="204"/>
    <s v="生产部"/>
    <s v="主任级以下"/>
    <s v="DF-3489"/>
    <s v="装配钳工"/>
    <s v="2021/09/03"/>
    <s v="计时工人"/>
    <x v="0"/>
    <n v="1900"/>
    <n v="4253.5200000000004"/>
    <n v="316.64"/>
    <n v="86.8"/>
    <n v="3.8"/>
    <n v="0"/>
  </r>
  <r>
    <x v="4"/>
    <x v="205"/>
    <s v="生产部"/>
    <s v="主任级以下"/>
    <s v="DF-3637"/>
    <s v="装配钳工"/>
    <d v="2022-08-15T00:00:00"/>
    <s v="计件工人"/>
    <x v="0"/>
    <n v="1900"/>
    <n v="5378.19"/>
    <n v="316.64"/>
    <n v="86.8"/>
    <n v="3.8"/>
    <n v="0"/>
  </r>
  <r>
    <x v="4"/>
    <x v="206"/>
    <s v="生产部"/>
    <s v="主任级以下"/>
    <s v="DF-3630"/>
    <s v="装配钳工"/>
    <d v="2022-08-05T00:00:00"/>
    <s v="计件工人"/>
    <x v="0"/>
    <n v="1900"/>
    <n v="4993.3999999999996"/>
    <n v="316.64"/>
    <n v="86.8"/>
    <n v="3.8"/>
    <n v="0"/>
  </r>
  <r>
    <x v="4"/>
    <x v="207"/>
    <s v="生产部"/>
    <s v="主任级以下"/>
    <s v="DF-3644"/>
    <s v="仓库包装操作工"/>
    <d v="2022-08-30T00:00:00"/>
    <s v="计件工人"/>
    <x v="0"/>
    <n v="1900"/>
    <n v="5833.94"/>
    <n v="316.64"/>
    <n v="86.8"/>
    <n v="3.8"/>
    <n v="0"/>
  </r>
  <r>
    <x v="4"/>
    <x v="208"/>
    <s v="生产部"/>
    <s v="主任级以下"/>
    <s v="DF-3663"/>
    <s v="装配钳工"/>
    <s v="2022/09/26"/>
    <s v="计件工人"/>
    <x v="0"/>
    <n v="1900"/>
    <n v="5352.58"/>
    <n v="316.64"/>
    <n v="86.8"/>
    <n v="3.8"/>
    <n v="0"/>
  </r>
  <r>
    <x v="4"/>
    <x v="209"/>
    <s v="生产部"/>
    <s v="主任级以下"/>
    <s v="DF-3659"/>
    <s v="装配钳工"/>
    <s v="2022/09/19"/>
    <s v="计件工人"/>
    <x v="0"/>
    <n v="1900"/>
    <n v="4843.72"/>
    <n v="316.64"/>
    <n v="86.8"/>
    <n v="3.8"/>
    <n v="0"/>
  </r>
  <r>
    <x v="4"/>
    <x v="211"/>
    <s v="生产部"/>
    <s v="主任级以下"/>
    <s v="DF-3648"/>
    <s v="仓库包装操作工"/>
    <s v="2022/09/05"/>
    <s v="计件工人"/>
    <x v="0"/>
    <n v="1900"/>
    <n v="5840.84"/>
    <n v="316.64"/>
    <n v="86.8"/>
    <n v="3.8"/>
    <n v="0"/>
  </r>
  <r>
    <x v="4"/>
    <x v="210"/>
    <s v="生产部"/>
    <s v="主任级以下"/>
    <s v="DF-3656"/>
    <s v="仓库包装操作工"/>
    <s v="2022/09/19"/>
    <s v="计件工人"/>
    <x v="12"/>
    <n v="1900"/>
    <n v="593.01"/>
    <n v="0"/>
    <n v="0"/>
    <n v="0"/>
    <n v="0"/>
  </r>
  <r>
    <x v="4"/>
    <x v="212"/>
    <s v="生产部"/>
    <s v="主任级以下"/>
    <s v="DF-3449"/>
    <s v="电气装配储备生"/>
    <s v="2021/08/03"/>
    <s v="计件工人"/>
    <x v="0"/>
    <n v="1900"/>
    <n v="5351.12"/>
    <n v="316.64"/>
    <n v="86.8"/>
    <n v="3.8"/>
    <n v="0"/>
  </r>
  <r>
    <x v="4"/>
    <x v="213"/>
    <s v="生产部"/>
    <s v="主任级以下"/>
    <s v="DF-3677"/>
    <s v="仓库包装操作工"/>
    <s v="2022/10/27"/>
    <s v="计件工人"/>
    <x v="0"/>
    <n v="1900"/>
    <n v="5953.37"/>
    <n v="316.64"/>
    <n v="86.8"/>
    <n v="3.8"/>
    <n v="0"/>
  </r>
  <r>
    <x v="4"/>
    <x v="214"/>
    <s v="生产部"/>
    <s v="主任级以下"/>
    <s v="DF-3676"/>
    <s v="装配钳工"/>
    <s v="2022/10/26"/>
    <s v="计件工人"/>
    <x v="0"/>
    <n v="1900"/>
    <n v="5003.01"/>
    <n v="316.64"/>
    <n v="86.8"/>
    <n v="3.8"/>
    <n v="0"/>
  </r>
  <r>
    <x v="4"/>
    <x v="216"/>
    <s v="生产部"/>
    <s v="主任级以下"/>
    <s v="DF-3667"/>
    <s v="装配钳工"/>
    <s v="2022/10/09"/>
    <s v="计件工人"/>
    <x v="0"/>
    <n v="1900"/>
    <n v="5718.46"/>
    <n v="316.64"/>
    <n v="86.8"/>
    <n v="3.8"/>
    <n v="0"/>
  </r>
  <r>
    <x v="4"/>
    <x v="217"/>
    <s v="生产部"/>
    <s v="主任级以下"/>
    <s v="DF-3352"/>
    <s v="装配钳工"/>
    <s v="2021/05/26"/>
    <s v="计件工人"/>
    <x v="0"/>
    <n v="1900"/>
    <n v="5759.12"/>
    <n v="316.64"/>
    <n v="86.8"/>
    <n v="3.8"/>
    <n v="0"/>
  </r>
  <r>
    <x v="4"/>
    <x v="223"/>
    <s v="生产部"/>
    <s v="主任级以下"/>
    <s v="DF-3705"/>
    <s v="装配钳工"/>
    <s v="2023/02/21"/>
    <s v="计件工人"/>
    <x v="0"/>
    <n v="1900"/>
    <n v="5098.72"/>
    <n v="316.64"/>
    <n v="86.8"/>
    <n v="3.8"/>
    <n v="0"/>
  </r>
  <r>
    <x v="4"/>
    <x v="224"/>
    <s v="生产部"/>
    <s v="主任级以下"/>
    <s v="DF-3707"/>
    <s v="装配钳工"/>
    <s v="2023/02/21"/>
    <s v="计件工人"/>
    <x v="0"/>
    <n v="1900"/>
    <n v="5402.2"/>
    <n v="0"/>
    <n v="0"/>
    <n v="0"/>
    <n v="0"/>
  </r>
  <r>
    <x v="4"/>
    <x v="225"/>
    <s v="生产部"/>
    <s v="主任级以下"/>
    <s v="DF-3701"/>
    <s v="装配钳工"/>
    <s v="2023/02/09"/>
    <s v="计件工人"/>
    <x v="0"/>
    <n v="1900"/>
    <n v="4910.93"/>
    <n v="316.64"/>
    <n v="86.8"/>
    <n v="3.8"/>
    <n v="0"/>
  </r>
  <r>
    <x v="4"/>
    <x v="226"/>
    <s v="生产部"/>
    <s v="主任级以下"/>
    <s v="DF-3699"/>
    <s v="装配电工"/>
    <s v="2023/02/08"/>
    <s v="计件工人"/>
    <x v="0"/>
    <n v="1900"/>
    <n v="5571.53"/>
    <n v="316.64"/>
    <n v="86.8"/>
    <n v="3.8"/>
    <n v="0"/>
  </r>
  <r>
    <x v="4"/>
    <x v="232"/>
    <s v="生产部"/>
    <s v="主任级以下"/>
    <s v="DF-3776"/>
    <s v="装配电工"/>
    <s v="2023/03/20"/>
    <s v="计件工人"/>
    <x v="0"/>
    <n v="1900"/>
    <n v="5403.97"/>
    <n v="316.64"/>
    <n v="86.8"/>
    <n v="3.8"/>
    <n v="0"/>
  </r>
  <r>
    <x v="4"/>
    <x v="233"/>
    <s v="生产部"/>
    <s v="主任级以下"/>
    <s v="DF-3765"/>
    <s v="装配钳工"/>
    <s v="2023/03/17"/>
    <s v="计件工人"/>
    <x v="0"/>
    <n v="1900"/>
    <n v="5876.57"/>
    <n v="316.64"/>
    <n v="86.8"/>
    <n v="3.8"/>
    <n v="0"/>
  </r>
  <r>
    <x v="4"/>
    <x v="234"/>
    <s v="生产部"/>
    <s v="主任级以下"/>
    <s v="DF-3763"/>
    <s v="装配电工"/>
    <s v="2023/03/14"/>
    <s v="计件工人"/>
    <x v="0"/>
    <n v="1900"/>
    <n v="5324.64"/>
    <n v="316.64"/>
    <n v="86.8"/>
    <n v="3.8"/>
    <n v="0"/>
  </r>
  <r>
    <x v="5"/>
    <x v="0"/>
    <s v="销售部"/>
    <s v="部长级及以上"/>
    <s v="DF-2389"/>
    <s v="区域销售总监"/>
    <s v="2017/04/01"/>
    <m/>
    <x v="0"/>
    <n v="44635"/>
    <n v="61537.57"/>
    <n v="316.64"/>
    <n v="86.8"/>
    <n v="3.8"/>
    <n v="0"/>
  </r>
  <r>
    <x v="5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5"/>
    <x v="2"/>
    <s v="研发部"/>
    <s v="主任级"/>
    <s v="DF-0793"/>
    <s v="电气主管"/>
    <s v="2010/07/08"/>
    <m/>
    <x v="0"/>
    <n v="5544"/>
    <n v="13280"/>
    <n v="316.64"/>
    <n v="86.8"/>
    <n v="3.8"/>
    <n v="95"/>
  </r>
  <r>
    <x v="5"/>
    <x v="3"/>
    <s v="研发部"/>
    <s v="主任级"/>
    <s v="DF-0148"/>
    <s v="机械研发主管"/>
    <s v="2005/09/09"/>
    <m/>
    <x v="0"/>
    <n v="5544"/>
    <n v="12944.9"/>
    <n v="316.64"/>
    <n v="86.8"/>
    <n v="3.8"/>
    <n v="125"/>
  </r>
  <r>
    <x v="5"/>
    <x v="4"/>
    <s v="销售部"/>
    <s v="主任级以下"/>
    <s v="DF-2191"/>
    <s v="市场运营主管"/>
    <s v="2016/04/14"/>
    <m/>
    <x v="0"/>
    <n v="3200"/>
    <n v="9717.99"/>
    <n v="316.64"/>
    <n v="86.8"/>
    <n v="3.8"/>
    <n v="95"/>
  </r>
  <r>
    <x v="5"/>
    <x v="5"/>
    <s v="人力资源部"/>
    <s v="主任级以下"/>
    <s v="DF-2649"/>
    <s v="清洁工"/>
    <s v="2018/02/01"/>
    <m/>
    <x v="0"/>
    <n v="1900"/>
    <n v="4274.22"/>
    <n v="0"/>
    <n v="0"/>
    <n v="0"/>
    <n v="0"/>
  </r>
  <r>
    <x v="5"/>
    <x v="6"/>
    <s v="人力资源部"/>
    <s v="主任级以下"/>
    <s v="DF-2697"/>
    <s v="商务司机"/>
    <s v="2018/03/19"/>
    <m/>
    <x v="0"/>
    <n v="1900"/>
    <n v="5259.6"/>
    <n v="316.64"/>
    <n v="86.8"/>
    <n v="3.8"/>
    <n v="0"/>
  </r>
  <r>
    <x v="5"/>
    <x v="7"/>
    <s v="研发部"/>
    <s v="主任级以下"/>
    <s v="DF-2077"/>
    <s v="电气硬件工程师"/>
    <s v="2015/04/25"/>
    <m/>
    <x v="0"/>
    <n v="5746"/>
    <n v="15251.57"/>
    <n v="316.64"/>
    <n v="86.8"/>
    <n v="3.8"/>
    <n v="1250"/>
  </r>
  <r>
    <x v="5"/>
    <x v="8"/>
    <s v="研发部"/>
    <s v="主任级以下"/>
    <s v="DF-2701"/>
    <s v="高级文控专员"/>
    <s v="2018/03/21"/>
    <m/>
    <x v="0"/>
    <n v="2440"/>
    <n v="6493.3"/>
    <n v="316.64"/>
    <n v="86.8"/>
    <n v="3.8"/>
    <n v="95"/>
  </r>
  <r>
    <x v="5"/>
    <x v="9"/>
    <s v="研发部"/>
    <s v="主任级以下"/>
    <s v="DF-0755"/>
    <s v="研发部主管"/>
    <s v="2010/06/21"/>
    <m/>
    <x v="0"/>
    <n v="5389"/>
    <n v="12921.5"/>
    <n v="316.64"/>
    <n v="86.8"/>
    <n v="3.8"/>
    <n v="500"/>
  </r>
  <r>
    <x v="5"/>
    <x v="10"/>
    <s v="研发部"/>
    <s v="主任级以下"/>
    <s v="DF-0536"/>
    <s v="机械研发工程师"/>
    <s v="2009/10/10"/>
    <m/>
    <x v="0"/>
    <n v="2671"/>
    <n v="6935.3"/>
    <n v="316.64"/>
    <n v="86.8"/>
    <n v="3.8"/>
    <n v="500"/>
  </r>
  <r>
    <x v="5"/>
    <x v="11"/>
    <s v="研发部"/>
    <s v="主任级以下"/>
    <s v="DF-1996"/>
    <s v="机械研发工程师"/>
    <s v="2015/01/10"/>
    <m/>
    <x v="0"/>
    <n v="5746"/>
    <n v="13218.8"/>
    <n v="316.64"/>
    <n v="86.8"/>
    <n v="3.8"/>
    <n v="1250"/>
  </r>
  <r>
    <x v="5"/>
    <x v="12"/>
    <s v="研发部"/>
    <s v="主任级以下"/>
    <s v="DF-2008"/>
    <s v="Syncro软件工程师"/>
    <s v="2015/03/02"/>
    <m/>
    <x v="0"/>
    <n v="5544"/>
    <n v="12547.8"/>
    <n v="316.64"/>
    <n v="86.8"/>
    <n v="3.8"/>
    <n v="500"/>
  </r>
  <r>
    <x v="5"/>
    <x v="13"/>
    <s v="售后服务部"/>
    <s v="主任级以下"/>
    <s v="DF-2342"/>
    <s v="机械服务安装工程师"/>
    <d v="2017-01-03T00:00:00"/>
    <m/>
    <x v="0"/>
    <n v="3263"/>
    <n v="9127.06"/>
    <n v="316.64"/>
    <n v="86.8"/>
    <n v="3.8"/>
    <n v="0"/>
  </r>
  <r>
    <x v="5"/>
    <x v="14"/>
    <s v="生产部"/>
    <s v="主任级以下"/>
    <s v="DF-0073"/>
    <s v="质检组长"/>
    <s v="2007/10/11"/>
    <s v="计时工人"/>
    <x v="0"/>
    <n v="2132"/>
    <n v="9860.17"/>
    <n v="0"/>
    <n v="0"/>
    <n v="0"/>
    <n v="0"/>
  </r>
  <r>
    <x v="5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5"/>
    <x v="16"/>
    <s v="生产部"/>
    <s v="主任级"/>
    <s v="DF-2061"/>
    <s v="车间主任"/>
    <s v="2015/04/02"/>
    <m/>
    <x v="0"/>
    <n v="6070"/>
    <n v="14409.8"/>
    <n v="316.64"/>
    <n v="86.8"/>
    <n v="3.8"/>
    <n v="1500"/>
  </r>
  <r>
    <x v="5"/>
    <x v="17"/>
    <s v="售后服务部"/>
    <s v="主任级以下"/>
    <s v="DF-2107"/>
    <s v="高级电气服务工程师"/>
    <s v="2015/07/06"/>
    <m/>
    <x v="0"/>
    <n v="5222"/>
    <n v="13478.45"/>
    <n v="316.64"/>
    <n v="86.8"/>
    <n v="3.8"/>
    <n v="750"/>
  </r>
  <r>
    <x v="5"/>
    <x v="18"/>
    <s v="售后服务部"/>
    <s v="主任级以下"/>
    <s v="DF-2371"/>
    <s v="电气服务安装技师"/>
    <s v="2017/03/03"/>
    <m/>
    <x v="0"/>
    <n v="2332"/>
    <n v="11092.38"/>
    <n v="316.64"/>
    <n v="86.8"/>
    <n v="3.8"/>
    <n v="0"/>
  </r>
  <r>
    <x v="5"/>
    <x v="19"/>
    <s v="售后服务部"/>
    <s v="主任级以下"/>
    <s v="DF-1715"/>
    <s v="机械服务工程师"/>
    <s v="2013/11/11"/>
    <m/>
    <x v="0"/>
    <n v="3440"/>
    <n v="10785.16"/>
    <n v="316.64"/>
    <n v="86.8"/>
    <n v="3.8"/>
    <n v="0"/>
  </r>
  <r>
    <x v="5"/>
    <x v="20"/>
    <s v="售后服务部"/>
    <s v="主任级以下"/>
    <s v="DF-2166"/>
    <s v="机械服务技师"/>
    <s v="2016/02/22"/>
    <m/>
    <x v="0"/>
    <n v="4331"/>
    <n v="12810.92"/>
    <n v="316.64"/>
    <n v="86.8"/>
    <n v="3.8"/>
    <n v="0"/>
  </r>
  <r>
    <x v="5"/>
    <x v="21"/>
    <s v="生产部"/>
    <s v="主任级"/>
    <s v="DF-2669"/>
    <s v="电气车间主任"/>
    <s v="2018/03/01"/>
    <m/>
    <x v="0"/>
    <n v="4000"/>
    <n v="10374"/>
    <n v="316.64"/>
    <n v="86.8"/>
    <n v="3.8"/>
    <n v="0"/>
  </r>
  <r>
    <x v="5"/>
    <x v="22"/>
    <s v="售后服务部"/>
    <s v="主任级以下"/>
    <s v="DF-2774"/>
    <s v="海外服务高级经理"/>
    <s v="2018/05/29"/>
    <m/>
    <x v="0"/>
    <n v="7100"/>
    <n v="16095"/>
    <n v="316.64"/>
    <n v="86.8"/>
    <n v="3.8"/>
    <n v="457.5"/>
  </r>
  <r>
    <x v="5"/>
    <x v="23"/>
    <s v="售后服务部"/>
    <s v="主任级以下"/>
    <s v="DF-2777"/>
    <s v="机械服务工程师"/>
    <s v="2018/06/01"/>
    <m/>
    <x v="0"/>
    <n v="5519"/>
    <n v="14138.35"/>
    <n v="316.64"/>
    <n v="86.8"/>
    <n v="3.8"/>
    <n v="0"/>
  </r>
  <r>
    <x v="5"/>
    <x v="24"/>
    <s v="销售部"/>
    <s v="主任级以下"/>
    <s v="DF-2800"/>
    <s v="销售跟单"/>
    <s v="2018/07/02"/>
    <m/>
    <x v="0"/>
    <n v="2888"/>
    <n v="7062.84"/>
    <n v="316.64"/>
    <n v="86.8"/>
    <n v="3.8"/>
    <n v="0"/>
  </r>
  <r>
    <x v="5"/>
    <x v="25"/>
    <s v="售后服务部"/>
    <s v="部长级及以上"/>
    <s v="DF-2838"/>
    <s v="售后服务经理"/>
    <s v="2018/09/10"/>
    <m/>
    <x v="0"/>
    <n v="8020"/>
    <n v="35111.360000000001"/>
    <n v="316.64"/>
    <n v="86.8"/>
    <n v="3.8"/>
    <n v="0"/>
  </r>
  <r>
    <x v="5"/>
    <x v="26"/>
    <s v="研发部"/>
    <s v="主任级以下"/>
    <s v="DF-2856"/>
    <s v="初级电气研发工程师"/>
    <s v="2018/10/23"/>
    <m/>
    <x v="0"/>
    <n v="4133"/>
    <n v="9247"/>
    <n v="316.64"/>
    <n v="86.8"/>
    <n v="3.8"/>
    <n v="300"/>
  </r>
  <r>
    <x v="5"/>
    <x v="27"/>
    <s v="售后服务部"/>
    <s v="主任级以下"/>
    <s v="DF-2872"/>
    <s v="售后服务专员"/>
    <s v="2018/11/21"/>
    <m/>
    <x v="0"/>
    <n v="3038"/>
    <n v="8337.5"/>
    <n v="316.64"/>
    <n v="86.8"/>
    <n v="3.8"/>
    <n v="0"/>
  </r>
  <r>
    <x v="5"/>
    <x v="28"/>
    <s v="销售部"/>
    <s v="经理"/>
    <s v="DF-2881"/>
    <s v="区域销售总监"/>
    <s v="2018/12/12"/>
    <m/>
    <x v="0"/>
    <n v="8800"/>
    <n v="20785"/>
    <n v="0"/>
    <n v="0"/>
    <n v="0"/>
    <n v="0"/>
  </r>
  <r>
    <x v="5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5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5"/>
    <x v="31"/>
    <s v="生产部"/>
    <s v="主任级以下"/>
    <s v="DF-2916"/>
    <s v="质检员"/>
    <s v="2019/03/19"/>
    <s v="计时工人"/>
    <x v="0"/>
    <n v="2320"/>
    <n v="9049.8799999999992"/>
    <n v="316.64"/>
    <n v="86.8"/>
    <n v="3.8"/>
    <n v="0"/>
  </r>
  <r>
    <x v="5"/>
    <x v="32"/>
    <s v="研发部"/>
    <s v="主任级以下"/>
    <s v="DF-2930"/>
    <s v="机械工程师"/>
    <s v="2019/04/22"/>
    <m/>
    <x v="0"/>
    <n v="4536"/>
    <n v="10607.2"/>
    <n v="316.64"/>
    <n v="86.8"/>
    <n v="3.8"/>
    <n v="300"/>
  </r>
  <r>
    <x v="5"/>
    <x v="33"/>
    <s v="售后服务部"/>
    <s v="主任级以下"/>
    <s v="DF-2931"/>
    <s v="机械服务安装技师"/>
    <s v="2019/04/23"/>
    <m/>
    <x v="0"/>
    <n v="2363"/>
    <n v="6771.96"/>
    <n v="316.64"/>
    <n v="86.8"/>
    <n v="3.8"/>
    <n v="0"/>
  </r>
  <r>
    <x v="5"/>
    <x v="34"/>
    <s v="生产部"/>
    <s v="主任级以下"/>
    <s v="DF-2932"/>
    <s v="仓库文员"/>
    <s v="2019/04/24"/>
    <s v="计时工人"/>
    <x v="0"/>
    <n v="1900"/>
    <n v="4596.75"/>
    <n v="316.64"/>
    <n v="86.8"/>
    <n v="3.8"/>
    <n v="0"/>
  </r>
  <r>
    <x v="5"/>
    <x v="35"/>
    <s v="物控部"/>
    <s v="主任级以下"/>
    <s v="DF-2960"/>
    <s v="计划专员"/>
    <s v="2019/06/24"/>
    <m/>
    <x v="0"/>
    <n v="1958"/>
    <n v="5744.4"/>
    <n v="316.64"/>
    <n v="86.8"/>
    <n v="3.8"/>
    <n v="0"/>
  </r>
  <r>
    <x v="5"/>
    <x v="36"/>
    <s v="售后服务部"/>
    <s v="主任级以下"/>
    <s v="DF-2974"/>
    <s v="电气服务安装技师"/>
    <s v="2019/07/16"/>
    <m/>
    <x v="0"/>
    <n v="2993"/>
    <n v="9752.16"/>
    <n v="316.64"/>
    <n v="86.8"/>
    <n v="3.8"/>
    <n v="0"/>
  </r>
  <r>
    <x v="5"/>
    <x v="37"/>
    <s v="售后服务部"/>
    <s v="主任级以下"/>
    <s v="DF-2986"/>
    <s v="初级电气安装服务技师"/>
    <s v="2019/07/30"/>
    <m/>
    <x v="0"/>
    <n v="3000"/>
    <n v="7227.57"/>
    <n v="316.64"/>
    <n v="86.8"/>
    <n v="3.8"/>
    <n v="0"/>
  </r>
  <r>
    <x v="5"/>
    <x v="38"/>
    <s v="售后服务部"/>
    <s v="主任级以下"/>
    <s v="DF-3021"/>
    <s v="电气服务工程师"/>
    <s v="2019/10/10"/>
    <m/>
    <x v="0"/>
    <n v="4937"/>
    <n v="21170.6"/>
    <n v="316.64"/>
    <n v="86.8"/>
    <n v="3.8"/>
    <n v="800"/>
  </r>
  <r>
    <x v="5"/>
    <x v="39"/>
    <s v="物控部"/>
    <s v="高级经理级"/>
    <s v="DF-3062"/>
    <s v="高级采购经理"/>
    <s v="2019/12/12"/>
    <m/>
    <x v="0"/>
    <n v="7100"/>
    <n v="15027.5"/>
    <n v="316.64"/>
    <n v="86.8"/>
    <n v="3.8"/>
    <n v="520"/>
  </r>
  <r>
    <x v="5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5"/>
    <x v="41"/>
    <s v="生产部"/>
    <s v="主任级以下"/>
    <s v="DF-3077"/>
    <s v="安全环保专员"/>
    <s v="2020/02/10"/>
    <m/>
    <x v="0"/>
    <n v="2240"/>
    <n v="6850"/>
    <n v="316.64"/>
    <n v="86.8"/>
    <n v="3.8"/>
    <n v="0"/>
  </r>
  <r>
    <x v="5"/>
    <x v="42"/>
    <s v="售后服务部"/>
    <s v="主任级以下"/>
    <s v="DF-3080"/>
    <s v="项目经理"/>
    <s v="2020/03/11"/>
    <m/>
    <x v="0"/>
    <n v="5240"/>
    <n v="13960"/>
    <n v="316.64"/>
    <n v="86.8"/>
    <n v="3.8"/>
    <n v="475"/>
  </r>
  <r>
    <x v="5"/>
    <x v="43"/>
    <s v="售后服务部"/>
    <s v="高级经理级"/>
    <s v="DF-3086"/>
    <s v="上海服务经理兼大客户项目经理"/>
    <s v="2020/03/20"/>
    <m/>
    <x v="0"/>
    <n v="11800"/>
    <n v="51326"/>
    <n v="0"/>
    <n v="0"/>
    <n v="0"/>
    <n v="0"/>
  </r>
  <r>
    <x v="5"/>
    <x v="44"/>
    <s v="研发部"/>
    <s v="主任级以下"/>
    <s v="DF-3087"/>
    <s v="软件工程师"/>
    <s v="2020/03/18"/>
    <m/>
    <x v="0"/>
    <n v="4536"/>
    <n v="10095"/>
    <n v="316.64"/>
    <n v="86.8"/>
    <n v="3.8"/>
    <n v="500"/>
  </r>
  <r>
    <x v="5"/>
    <x v="45"/>
    <s v="售后服务部"/>
    <s v="主任级以下"/>
    <s v="DF-3104"/>
    <s v="机械服务工程师"/>
    <s v="2020/04/01"/>
    <m/>
    <x v="0"/>
    <n v="3440"/>
    <n v="9155"/>
    <n v="316.64"/>
    <n v="86.8"/>
    <n v="3.8"/>
    <n v="500"/>
  </r>
  <r>
    <x v="5"/>
    <x v="46"/>
    <s v="研发部"/>
    <s v="主任级以下"/>
    <s v="DF-3109"/>
    <s v="初级机械工程师"/>
    <s v="2020/04/08"/>
    <m/>
    <x v="0"/>
    <n v="3326"/>
    <n v="7696.3"/>
    <n v="316.64"/>
    <n v="86.8"/>
    <n v="3.8"/>
    <n v="0"/>
  </r>
  <r>
    <x v="5"/>
    <x v="47"/>
    <s v="销售部"/>
    <s v="主任级以下"/>
    <s v="DF-3110"/>
    <s v="区域销售经理"/>
    <s v="2020/04/09"/>
    <m/>
    <x v="0"/>
    <n v="3868"/>
    <n v="9444.4"/>
    <n v="316.64"/>
    <n v="86.8"/>
    <n v="3.8"/>
    <n v="0"/>
  </r>
  <r>
    <x v="5"/>
    <x v="48"/>
    <s v="售后服务部"/>
    <s v="主任级以下"/>
    <s v="DF-3135"/>
    <s v="机械服务助理工程师"/>
    <s v="2020/07/01"/>
    <m/>
    <x v="0"/>
    <n v="2138"/>
    <n v="5949.94"/>
    <n v="316.64"/>
    <n v="86.8"/>
    <n v="3.8"/>
    <n v="0"/>
  </r>
  <r>
    <x v="5"/>
    <x v="49"/>
    <s v="售后服务部"/>
    <s v="主任级以下"/>
    <s v="DF-3136"/>
    <s v="电气服务助理工程师"/>
    <s v="2020/07/27"/>
    <m/>
    <x v="0"/>
    <n v="2000"/>
    <n v="7464.64"/>
    <n v="316.64"/>
    <n v="86.8"/>
    <n v="3.8"/>
    <n v="0"/>
  </r>
  <r>
    <x v="5"/>
    <x v="50"/>
    <s v="人力资源部"/>
    <s v="主任级以下"/>
    <s v="DF-3151"/>
    <s v="人力资源专员"/>
    <s v="2020/07/21"/>
    <m/>
    <x v="0"/>
    <n v="3303"/>
    <n v="6690.6"/>
    <n v="316.64"/>
    <n v="86.8"/>
    <n v="3.8"/>
    <n v="0"/>
  </r>
  <r>
    <x v="5"/>
    <x v="51"/>
    <s v="售后服务部"/>
    <s v="主任级以下"/>
    <s v="DF-3152"/>
    <s v="软件工程师"/>
    <s v="2020/07/21"/>
    <m/>
    <x v="0"/>
    <n v="4572"/>
    <n v="19345.77"/>
    <n v="316.64"/>
    <n v="86.8"/>
    <n v="3.8"/>
    <n v="0"/>
  </r>
  <r>
    <x v="5"/>
    <x v="52"/>
    <s v="人力资源部"/>
    <s v="经理级"/>
    <s v="DF-3170"/>
    <s v="人力资源经理"/>
    <s v="2020/08/24"/>
    <m/>
    <x v="0"/>
    <n v="5632"/>
    <n v="12154.71"/>
    <n v="316.64"/>
    <n v="86.8"/>
    <n v="3.8"/>
    <n v="95"/>
  </r>
  <r>
    <x v="5"/>
    <x v="53"/>
    <s v="生产部"/>
    <s v="主任级以下"/>
    <s v="DF-3168"/>
    <s v="质检员"/>
    <s v="2020/08/20"/>
    <s v="计时工人"/>
    <x v="0"/>
    <n v="2132"/>
    <n v="7767.63"/>
    <n v="316.64"/>
    <n v="86.8"/>
    <n v="3.8"/>
    <n v="0"/>
  </r>
  <r>
    <x v="5"/>
    <x v="54"/>
    <s v="售后服务部"/>
    <s v="主任级以下"/>
    <s v="DF-2891"/>
    <s v="售后服务工程师"/>
    <s v="2020/08/15"/>
    <m/>
    <x v="0"/>
    <n v="7881"/>
    <n v="21594"/>
    <n v="316.64"/>
    <n v="86.8"/>
    <n v="3.8"/>
    <n v="0"/>
  </r>
  <r>
    <x v="5"/>
    <x v="55"/>
    <s v="研发部"/>
    <s v="主任级以下"/>
    <s v="DF-2889"/>
    <s v="机械工程师"/>
    <s v="2020/08/15"/>
    <m/>
    <x v="0"/>
    <n v="9208"/>
    <n v="25316.48"/>
    <n v="0"/>
    <n v="0"/>
    <n v="0"/>
    <n v="0"/>
  </r>
  <r>
    <x v="5"/>
    <x v="56"/>
    <s v="售后服务部"/>
    <s v="主任级以下"/>
    <s v="DF-3158"/>
    <s v="机械服务工程师"/>
    <s v="2020/08/03"/>
    <m/>
    <x v="0"/>
    <n v="3275"/>
    <n v="7763.66"/>
    <n v="316.64"/>
    <n v="86.8"/>
    <n v="3.8"/>
    <n v="0"/>
  </r>
  <r>
    <x v="5"/>
    <x v="57"/>
    <s v="研发部"/>
    <s v="主任级以下"/>
    <s v="DF-3155"/>
    <s v="资料管理员"/>
    <s v="2020/08/03"/>
    <m/>
    <x v="0"/>
    <n v="1900"/>
    <n v="4320.7"/>
    <n v="316.64"/>
    <n v="86.8"/>
    <n v="3.8"/>
    <n v="0"/>
  </r>
  <r>
    <x v="5"/>
    <x v="58"/>
    <s v="销售部"/>
    <s v="经理"/>
    <s v="DF-3184"/>
    <s v="销售支持经理"/>
    <d v="2010-11-22T00:00:00"/>
    <m/>
    <x v="0"/>
    <n v="4453"/>
    <n v="11327.75"/>
    <n v="316.64"/>
    <n v="86.8"/>
    <n v="3.8"/>
    <n v="1000"/>
  </r>
  <r>
    <x v="5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5"/>
    <x v="60"/>
    <s v="物控部"/>
    <s v="主任级以下"/>
    <s v="DF-3195"/>
    <s v="采购专员"/>
    <s v="2020/10/26"/>
    <m/>
    <x v="0"/>
    <n v="2200"/>
    <n v="6148.7"/>
    <n v="316.64"/>
    <n v="86.8"/>
    <n v="3.8"/>
    <n v="0"/>
  </r>
  <r>
    <x v="5"/>
    <x v="61"/>
    <s v="物控部"/>
    <s v="主任级以下"/>
    <s v="DF-3201"/>
    <s v="采购专员"/>
    <s v="2020/11/02"/>
    <m/>
    <x v="0"/>
    <n v="2400"/>
    <n v="6276.78"/>
    <n v="316.64"/>
    <n v="86.8"/>
    <n v="3.8"/>
    <n v="0"/>
  </r>
  <r>
    <x v="5"/>
    <x v="62"/>
    <s v="售后服务部"/>
    <s v="主任级以下"/>
    <s v="DF-3207"/>
    <s v="培训主管"/>
    <s v="2020/11/09"/>
    <m/>
    <x v="0"/>
    <n v="4800"/>
    <n v="9049"/>
    <n v="316.64"/>
    <n v="86.8"/>
    <n v="3.8"/>
    <n v="1266"/>
  </r>
  <r>
    <x v="5"/>
    <x v="63"/>
    <s v="销售部"/>
    <s v="主任级以下"/>
    <s v="DF-3208"/>
    <s v="高级物流专员"/>
    <s v="2020/11/09"/>
    <m/>
    <x v="0"/>
    <n v="2760"/>
    <n v="8039.34"/>
    <n v="316.64"/>
    <n v="86.8"/>
    <n v="3.8"/>
    <n v="0"/>
  </r>
  <r>
    <x v="5"/>
    <x v="64"/>
    <s v="售后服务部"/>
    <s v="主任级以下"/>
    <s v="DF-3213"/>
    <s v="电气服务工程师（上海）"/>
    <s v="2020/11/16"/>
    <m/>
    <x v="0"/>
    <n v="4925"/>
    <n v="12147.97"/>
    <n v="0"/>
    <n v="0"/>
    <n v="0"/>
    <n v="0"/>
  </r>
  <r>
    <x v="5"/>
    <x v="65"/>
    <s v="研发部"/>
    <s v="主任级以下"/>
    <s v="DF-3214"/>
    <s v="机械工程师"/>
    <s v="2020/11/16"/>
    <m/>
    <x v="0"/>
    <n v="4050"/>
    <n v="9576.4"/>
    <n v="316.64"/>
    <n v="86.8"/>
    <n v="3.8"/>
    <n v="0"/>
  </r>
  <r>
    <x v="5"/>
    <x v="67"/>
    <s v="生产部"/>
    <s v="主任级以下"/>
    <s v="DF-2619"/>
    <s v="生产调度专员"/>
    <s v="2017/12/01"/>
    <s v="计时工人"/>
    <x v="0"/>
    <n v="2422"/>
    <n v="6480.1"/>
    <n v="316.64"/>
    <n v="86.8"/>
    <n v="3.8"/>
    <n v="0"/>
  </r>
  <r>
    <x v="5"/>
    <x v="68"/>
    <s v="生产部"/>
    <s v="主任级以下"/>
    <s v="DF-3233"/>
    <s v="检测工程师"/>
    <s v="2020/12/29"/>
    <s v="计时工人"/>
    <x v="0"/>
    <n v="3481"/>
    <n v="8808.84"/>
    <n v="316.64"/>
    <n v="86.8"/>
    <n v="3.8"/>
    <n v="0"/>
  </r>
  <r>
    <x v="5"/>
    <x v="69"/>
    <s v="售后服务部"/>
    <s v="主任级以下"/>
    <s v="DF-3234"/>
    <s v="电气服务助理工程师"/>
    <d v="2020-08-03T00:00:00"/>
    <m/>
    <x v="0"/>
    <n v="2138"/>
    <n v="5937.32"/>
    <n v="316.64"/>
    <n v="86.8"/>
    <n v="3.8"/>
    <n v="0"/>
  </r>
  <r>
    <x v="5"/>
    <x v="70"/>
    <s v="研发部"/>
    <s v="主任级以下"/>
    <s v="DF-3230"/>
    <s v="机械助理工程师"/>
    <s v="2020/12/23"/>
    <m/>
    <x v="0"/>
    <n v="2723"/>
    <n v="6660"/>
    <n v="316.64"/>
    <n v="86.8"/>
    <n v="3.8"/>
    <n v="0"/>
  </r>
  <r>
    <x v="5"/>
    <x v="71"/>
    <s v="人力资源部"/>
    <s v="主任级以下"/>
    <s v="DF-3224"/>
    <s v="ABAP工程师"/>
    <s v="2020/12/10"/>
    <m/>
    <x v="0"/>
    <n v="4640"/>
    <n v="11548"/>
    <n v="316.64"/>
    <n v="86.8"/>
    <n v="3.8"/>
    <n v="500"/>
  </r>
  <r>
    <x v="5"/>
    <x v="72"/>
    <s v="售后服务部"/>
    <s v="主任级以下"/>
    <s v="DF-3223"/>
    <s v="电气服务工程师（成都）"/>
    <s v="2020/12/10"/>
    <m/>
    <x v="0"/>
    <n v="3668"/>
    <n v="8164.97"/>
    <n v="0"/>
    <n v="0"/>
    <n v="0"/>
    <n v="0"/>
  </r>
  <r>
    <x v="5"/>
    <x v="73"/>
    <s v="售后服务部"/>
    <s v="主任级以下"/>
    <s v="DF-3239"/>
    <s v="机械服务助理工程师"/>
    <s v="2021/01/04"/>
    <m/>
    <x v="0"/>
    <n v="1913"/>
    <n v="2535.4899999999998"/>
    <n v="316.64"/>
    <n v="86.8"/>
    <n v="3.8"/>
    <n v="0"/>
  </r>
  <r>
    <x v="5"/>
    <x v="74"/>
    <s v="售后服务部"/>
    <s v="主任级以下"/>
    <s v="DF-3237"/>
    <s v="电气服务工程师（上海）"/>
    <s v="2021/01/04"/>
    <m/>
    <x v="0"/>
    <n v="5525"/>
    <n v="15594.97"/>
    <n v="359.52"/>
    <n v="112.35"/>
    <n v="22.47"/>
    <n v="600"/>
  </r>
  <r>
    <x v="5"/>
    <x v="75"/>
    <s v="物控部"/>
    <s v="主任级以下"/>
    <s v="DF-3236"/>
    <s v="战略采购"/>
    <s v="2021/01/04"/>
    <m/>
    <x v="0"/>
    <n v="3212"/>
    <n v="8514.7900000000009"/>
    <n v="316.64"/>
    <n v="86.8"/>
    <n v="3.8"/>
    <n v="0"/>
  </r>
  <r>
    <x v="5"/>
    <x v="76"/>
    <s v="人力资源部"/>
    <s v="主任级以下"/>
    <s v="DF-3256"/>
    <s v="商务司机"/>
    <s v="2021/02/03"/>
    <m/>
    <x v="0"/>
    <n v="1900"/>
    <n v="4843.3999999999996"/>
    <n v="316.64"/>
    <n v="86.8"/>
    <n v="3.8"/>
    <n v="0"/>
  </r>
  <r>
    <x v="5"/>
    <x v="77"/>
    <s v="生产部"/>
    <s v="主任级以下"/>
    <s v="DF-3298"/>
    <s v="质检员"/>
    <s v="2021/03/26"/>
    <s v="计时工人"/>
    <x v="0"/>
    <n v="2120"/>
    <n v="7718.1"/>
    <n v="316.64"/>
    <n v="86.8"/>
    <n v="3.8"/>
    <n v="0"/>
  </r>
  <r>
    <x v="5"/>
    <x v="79"/>
    <s v="售后服务部"/>
    <s v="主任级"/>
    <s v="DF-3269"/>
    <s v="服务调度主管"/>
    <s v="2021/03/01"/>
    <m/>
    <x v="0"/>
    <n v="3210"/>
    <n v="8563.2000000000007"/>
    <n v="316.64"/>
    <n v="86.8"/>
    <n v="3.8"/>
    <n v="0"/>
  </r>
  <r>
    <x v="5"/>
    <x v="80"/>
    <s v="生产部"/>
    <s v="主任级以下"/>
    <s v="DF-3270"/>
    <s v="质检员"/>
    <s v="2021/03/01"/>
    <s v="计时工人"/>
    <x v="0"/>
    <n v="2120"/>
    <n v="7033.46"/>
    <n v="316.64"/>
    <n v="86.8"/>
    <n v="3.8"/>
    <n v="0"/>
  </r>
  <r>
    <x v="5"/>
    <x v="81"/>
    <s v="财务部"/>
    <s v="经理级"/>
    <s v="DF-3322"/>
    <s v="财务经理"/>
    <s v="2021/04/19"/>
    <m/>
    <x v="0"/>
    <n v="7600"/>
    <n v="25993.9"/>
    <n v="316.64"/>
    <n v="86.8"/>
    <n v="3.8"/>
    <n v="500"/>
  </r>
  <r>
    <x v="5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5"/>
    <x v="83"/>
    <s v="物控部"/>
    <s v="主任级以下"/>
    <s v="DF-3307"/>
    <s v="采购文员"/>
    <s v="2021/04/06"/>
    <m/>
    <x v="0"/>
    <n v="1980"/>
    <n v="5427.2"/>
    <n v="316.64"/>
    <n v="86.8"/>
    <n v="3.8"/>
    <n v="0"/>
  </r>
  <r>
    <x v="5"/>
    <x v="84"/>
    <s v="物控部"/>
    <s v="主任级以下"/>
    <s v="DF-3356"/>
    <s v="战略采购"/>
    <s v="2021/05/28"/>
    <m/>
    <x v="0"/>
    <n v="3800"/>
    <n v="10145.52"/>
    <n v="316.64"/>
    <n v="86.8"/>
    <n v="3.8"/>
    <n v="0"/>
  </r>
  <r>
    <x v="5"/>
    <x v="85"/>
    <s v="售后服务部"/>
    <s v="主任级以下"/>
    <s v="DF-3338"/>
    <s v="机械服务工程师（成都）"/>
    <s v="2021/05/10"/>
    <m/>
    <x v="0"/>
    <n v="3128"/>
    <n v="7547.76"/>
    <n v="0"/>
    <n v="0"/>
    <n v="0"/>
    <n v="0"/>
  </r>
  <r>
    <x v="5"/>
    <x v="86"/>
    <s v="销售部"/>
    <s v="主任级以下"/>
    <s v="DF-3340"/>
    <s v="市场专员"/>
    <s v="2021/05/10"/>
    <m/>
    <x v="0"/>
    <n v="2760"/>
    <n v="7879.51"/>
    <n v="316.64"/>
    <n v="86.8"/>
    <n v="3.8"/>
    <n v="0"/>
  </r>
  <r>
    <x v="5"/>
    <x v="87"/>
    <s v="生产部"/>
    <s v="主任级以下"/>
    <s v="DF-3336"/>
    <s v="生产文员"/>
    <s v="2021/05/07"/>
    <m/>
    <x v="0"/>
    <n v="1900"/>
    <n v="4087.7"/>
    <n v="316.64"/>
    <n v="86.8"/>
    <n v="3.8"/>
    <n v="0"/>
  </r>
  <r>
    <x v="5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5"/>
    <x v="89"/>
    <s v="人力资源部"/>
    <s v="主任级以下"/>
    <s v="DF-3362"/>
    <s v="人力资源专员"/>
    <s v="2021/06/03"/>
    <m/>
    <x v="0"/>
    <n v="2888"/>
    <n v="6289.78"/>
    <n v="316.64"/>
    <n v="86.8"/>
    <n v="3.8"/>
    <n v="0"/>
  </r>
  <r>
    <x v="5"/>
    <x v="90"/>
    <s v="售后服务部"/>
    <s v="主任级以下"/>
    <s v="DF-3369"/>
    <s v="机械服务工程师"/>
    <s v="2021/06/08"/>
    <m/>
    <x v="0"/>
    <n v="4344"/>
    <n v="11007.39"/>
    <n v="0"/>
    <n v="0"/>
    <n v="0"/>
    <n v="0"/>
  </r>
  <r>
    <x v="5"/>
    <x v="91"/>
    <s v="售后服务部"/>
    <s v="主任级以下"/>
    <s v="DF-3360"/>
    <s v="现场装配技师"/>
    <s v="2021/06/03"/>
    <m/>
    <x v="0"/>
    <n v="2332"/>
    <n v="6916.15"/>
    <n v="316.64"/>
    <n v="86.8"/>
    <n v="3.8"/>
    <n v="0"/>
  </r>
  <r>
    <x v="5"/>
    <x v="92"/>
    <s v="物控部"/>
    <s v="主任级以下"/>
    <s v="DF-3388"/>
    <s v="跟单主管"/>
    <s v="2021/06/25"/>
    <m/>
    <x v="0"/>
    <n v="2511"/>
    <n v="7052.53"/>
    <n v="316.64"/>
    <n v="86.8"/>
    <n v="3.8"/>
    <n v="0"/>
  </r>
  <r>
    <x v="5"/>
    <x v="93"/>
    <s v="研发部"/>
    <s v="主任级以下"/>
    <s v="DF-3367"/>
    <s v="机械工程师"/>
    <s v="2021/06/07"/>
    <m/>
    <x v="0"/>
    <n v="3471"/>
    <n v="8452.7000000000007"/>
    <n v="316.64"/>
    <n v="86.8"/>
    <n v="3.8"/>
    <n v="0"/>
  </r>
  <r>
    <x v="5"/>
    <x v="94"/>
    <s v="销售部"/>
    <s v="经理级"/>
    <s v="DF-3391"/>
    <s v="瓦楞辊高级销售经理"/>
    <d v="2021-06-28T00:00:00"/>
    <m/>
    <x v="0"/>
    <n v="10000"/>
    <n v="26245"/>
    <n v="0"/>
    <n v="0"/>
    <n v="0"/>
    <n v="0"/>
  </r>
  <r>
    <x v="5"/>
    <x v="95"/>
    <s v="核价管理部"/>
    <s v="主任级以下"/>
    <s v="DF-3401"/>
    <s v="核价专员"/>
    <s v="2021/07/06"/>
    <m/>
    <x v="0"/>
    <n v="2642"/>
    <n v="7335.31"/>
    <n v="316.64"/>
    <n v="86.8"/>
    <n v="3.8"/>
    <n v="0"/>
  </r>
  <r>
    <x v="5"/>
    <x v="96"/>
    <s v="生产部"/>
    <s v="主任级以下"/>
    <s v="DF-3399"/>
    <s v="质检员"/>
    <s v="2021/07/02"/>
    <s v="计时工人"/>
    <x v="0"/>
    <n v="2120"/>
    <n v="7419.81"/>
    <n v="316.64"/>
    <n v="86.8"/>
    <n v="3.8"/>
    <n v="0"/>
  </r>
  <r>
    <x v="5"/>
    <x v="97"/>
    <s v="核价管理部"/>
    <s v="主任级以下"/>
    <s v="DF-3478"/>
    <s v="核价工程师"/>
    <s v="2021/08/23"/>
    <m/>
    <x v="0"/>
    <n v="4800"/>
    <n v="12693.77"/>
    <n v="316.64"/>
    <n v="86.8"/>
    <n v="3.8"/>
    <n v="0"/>
  </r>
  <r>
    <x v="5"/>
    <x v="98"/>
    <s v="售后服务部"/>
    <s v="主任级以下"/>
    <s v="DF-3479"/>
    <s v="软件工程师储备生"/>
    <d v="2021-08-23T00:00:00"/>
    <m/>
    <x v="0"/>
    <n v="2750"/>
    <n v="7201.27"/>
    <n v="316.64"/>
    <n v="86.8"/>
    <n v="3.8"/>
    <n v="0"/>
  </r>
  <r>
    <x v="5"/>
    <x v="99"/>
    <s v="研发部"/>
    <s v="主任级以下"/>
    <s v="DF-3472"/>
    <s v="电气工程师"/>
    <s v="2021/08/17"/>
    <m/>
    <x v="0"/>
    <n v="4738"/>
    <n v="10766"/>
    <n v="316.64"/>
    <n v="86.8"/>
    <n v="3.8"/>
    <n v="0"/>
  </r>
  <r>
    <x v="5"/>
    <x v="100"/>
    <s v="销售部"/>
    <s v="主任级以下"/>
    <s v="DF-3471"/>
    <s v="进口专员"/>
    <s v="2021/08/16"/>
    <m/>
    <x v="0"/>
    <n v="2532"/>
    <n v="7336.52"/>
    <n v="316.64"/>
    <n v="86.8"/>
    <n v="3.8"/>
    <n v="0"/>
  </r>
  <r>
    <x v="5"/>
    <x v="101"/>
    <s v="生产部"/>
    <s v="主任级以下"/>
    <s v="DF-3469"/>
    <s v="质检员"/>
    <s v="2021/08/12"/>
    <s v="计时工人"/>
    <x v="0"/>
    <n v="2120"/>
    <n v="6476.93"/>
    <n v="316.64"/>
    <n v="86.8"/>
    <n v="3.8"/>
    <n v="0"/>
  </r>
  <r>
    <x v="5"/>
    <x v="102"/>
    <s v="生产部"/>
    <s v="主任级以下"/>
    <s v="DF-3466"/>
    <s v="质检员"/>
    <s v="2021/08/11"/>
    <s v="计时工人"/>
    <x v="0"/>
    <n v="2120"/>
    <n v="6999.92"/>
    <n v="316.64"/>
    <n v="86.8"/>
    <n v="3.8"/>
    <n v="0"/>
  </r>
  <r>
    <x v="5"/>
    <x v="103"/>
    <s v="研发部"/>
    <s v="主任级以下"/>
    <s v="DF-3495"/>
    <s v="电气工程师"/>
    <s v="2021/09/07"/>
    <m/>
    <x v="0"/>
    <n v="3730"/>
    <n v="8171.1"/>
    <n v="316.64"/>
    <n v="86.8"/>
    <n v="3.8"/>
    <n v="500"/>
  </r>
  <r>
    <x v="5"/>
    <x v="104"/>
    <s v="研发部"/>
    <s v="主任级以下"/>
    <s v="DF-3496"/>
    <s v="机械工程师"/>
    <s v="2021/09/09"/>
    <m/>
    <x v="0"/>
    <n v="3326"/>
    <n v="7894"/>
    <n v="316.64"/>
    <n v="86.8"/>
    <n v="3.8"/>
    <n v="0"/>
  </r>
  <r>
    <x v="5"/>
    <x v="105"/>
    <s v="研发部"/>
    <s v="主任级以下"/>
    <s v="DF-3500"/>
    <s v="电气工程师"/>
    <s v="2021/09/13"/>
    <m/>
    <x v="0"/>
    <n v="4738"/>
    <n v="11030.4"/>
    <n v="316.64"/>
    <n v="86.8"/>
    <n v="3.8"/>
    <n v="0"/>
  </r>
  <r>
    <x v="5"/>
    <x v="106"/>
    <s v="研发部"/>
    <s v="主任级以下"/>
    <s v="DF-3501"/>
    <s v="机械工程师"/>
    <s v="2021/09/13"/>
    <m/>
    <x v="0"/>
    <n v="3730"/>
    <n v="8713.2999999999993"/>
    <n v="316.64"/>
    <n v="86.8"/>
    <n v="3.8"/>
    <n v="100"/>
  </r>
  <r>
    <x v="5"/>
    <x v="107"/>
    <s v="物控部"/>
    <s v="主任级以下"/>
    <s v="DF-2615"/>
    <s v="计划主管"/>
    <s v="2021/10/13"/>
    <m/>
    <x v="0"/>
    <n v="3181"/>
    <n v="7250"/>
    <n v="316.64"/>
    <n v="86.8"/>
    <n v="3.8"/>
    <n v="0"/>
  </r>
  <r>
    <x v="5"/>
    <x v="108"/>
    <s v="研发部"/>
    <s v="主任级以下"/>
    <s v="DF-3564"/>
    <s v="PLM专员"/>
    <s v="2021/11/22"/>
    <m/>
    <x v="0"/>
    <n v="2311"/>
    <n v="6298.5"/>
    <n v="316.64"/>
    <n v="86.8"/>
    <n v="3.8"/>
    <n v="0"/>
  </r>
  <r>
    <x v="5"/>
    <x v="109"/>
    <s v="总经办"/>
    <s v="主任级以下"/>
    <s v="DF-3566"/>
    <s v="外事翻译专员"/>
    <s v="2021/11/22"/>
    <m/>
    <x v="0"/>
    <n v="3780"/>
    <n v="7816.56"/>
    <n v="316.64"/>
    <n v="86.8"/>
    <n v="3.8"/>
    <n v="0"/>
  </r>
  <r>
    <x v="5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5"/>
    <x v="111"/>
    <s v="生产部"/>
    <s v="主任级以下"/>
    <s v="DF-3569"/>
    <s v="售后仓管"/>
    <s v="2021/12/01"/>
    <m/>
    <x v="0"/>
    <n v="1900"/>
    <n v="5674.3"/>
    <n v="316.64"/>
    <n v="86.8"/>
    <n v="3.8"/>
    <n v="0"/>
  </r>
  <r>
    <x v="5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5"/>
    <x v="113"/>
    <s v="生产部"/>
    <s v="主任级以下"/>
    <s v="DF-2438"/>
    <s v="仓库主管"/>
    <s v="2017/06/16"/>
    <m/>
    <x v="0"/>
    <n v="3200"/>
    <n v="7338.5"/>
    <n v="316.64"/>
    <n v="86.8"/>
    <n v="3.8"/>
    <n v="300"/>
  </r>
  <r>
    <x v="5"/>
    <x v="114"/>
    <s v="销售部"/>
    <s v="总监级"/>
    <s v="DF-3591"/>
    <s v="区域销售总监"/>
    <s v="2022/04/24"/>
    <m/>
    <x v="0"/>
    <n v="5500"/>
    <n v="15810"/>
    <n v="316.64"/>
    <n v="86.8"/>
    <n v="3.8"/>
    <n v="0"/>
  </r>
  <r>
    <x v="5"/>
    <x v="115"/>
    <s v="财务部"/>
    <s v="主任级以下"/>
    <s v="DF-3589"/>
    <s v="会计高级专员"/>
    <s v="2022/04/06"/>
    <m/>
    <x v="0"/>
    <n v="3214"/>
    <n v="12825.1"/>
    <n v="316.64"/>
    <n v="86.8"/>
    <n v="3.8"/>
    <n v="700"/>
  </r>
  <r>
    <x v="5"/>
    <x v="116"/>
    <s v="研发部"/>
    <s v="主任级以下"/>
    <s v="DF-3589"/>
    <s v="软件助理工程师"/>
    <s v="2022/05/17"/>
    <m/>
    <x v="0"/>
    <n v="2520"/>
    <n v="5801.6"/>
    <n v="316.64"/>
    <n v="86.8"/>
    <n v="3.8"/>
    <n v="0"/>
  </r>
  <r>
    <x v="5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5"/>
    <x v="118"/>
    <s v="销售部"/>
    <s v="主任级以下"/>
    <s v="DF-3619"/>
    <s v="区域销售经理"/>
    <s v="2022/06/02"/>
    <m/>
    <x v="0"/>
    <n v="3850"/>
    <n v="8911.4"/>
    <n v="316.64"/>
    <n v="86.8"/>
    <n v="3.8"/>
    <n v="0"/>
  </r>
  <r>
    <x v="5"/>
    <x v="119"/>
    <s v="生产部"/>
    <s v="主任级以下"/>
    <s v="DF-3635"/>
    <s v="质检员"/>
    <d v="2022-08-09T00:00:00"/>
    <s v="计时工人"/>
    <x v="0"/>
    <n v="2120"/>
    <n v="7053.66"/>
    <n v="316.64"/>
    <n v="86.8"/>
    <n v="3.8"/>
    <n v="0"/>
  </r>
  <r>
    <x v="5"/>
    <x v="121"/>
    <s v="生产部"/>
    <s v="经理级"/>
    <s v="DF-3661"/>
    <s v="品质经理"/>
    <s v="2022/09/22"/>
    <m/>
    <x v="0"/>
    <n v="6500"/>
    <n v="16358"/>
    <n v="316.64"/>
    <n v="86.8"/>
    <n v="3.8"/>
    <n v="0"/>
  </r>
  <r>
    <x v="5"/>
    <x v="122"/>
    <s v="研发部"/>
    <s v="主任级以下"/>
    <s v="DF-3655"/>
    <s v="机械助理工程师"/>
    <s v="2022/09/19"/>
    <m/>
    <x v="0"/>
    <n v="2671"/>
    <n v="6160.9"/>
    <n v="316.64"/>
    <n v="86.8"/>
    <n v="3.8"/>
    <n v="0"/>
  </r>
  <r>
    <x v="5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5"/>
    <x v="124"/>
    <s v="售后服务部"/>
    <s v="经理级"/>
    <s v="DF-3646"/>
    <s v="项目经理"/>
    <s v="2022/09/01"/>
    <m/>
    <x v="0"/>
    <n v="5000"/>
    <n v="13122.4"/>
    <n v="316.64"/>
    <n v="86.8"/>
    <n v="3.8"/>
    <n v="0"/>
  </r>
  <r>
    <x v="5"/>
    <x v="125"/>
    <s v="售后服务部"/>
    <s v="主任级以下"/>
    <s v="DF-3674"/>
    <s v="项目专员"/>
    <s v="2022/10/20"/>
    <m/>
    <x v="0"/>
    <n v="2090"/>
    <n v="4863.37"/>
    <n v="316.64"/>
    <n v="86.8"/>
    <n v="3.8"/>
    <n v="0"/>
  </r>
  <r>
    <x v="5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5"/>
    <x v="127"/>
    <s v="研发部"/>
    <s v="主任级以下"/>
    <s v="DF-3685"/>
    <s v="软件工程师储备生"/>
    <d v="2022-11-21T00:00:00"/>
    <m/>
    <x v="0"/>
    <n v="1900"/>
    <n v="3443.7"/>
    <n v="0"/>
    <n v="0"/>
    <n v="0"/>
    <n v="0"/>
  </r>
  <r>
    <x v="5"/>
    <x v="128"/>
    <s v="销售部"/>
    <s v="主任级以下"/>
    <s v="DF-3682"/>
    <s v="区域销售经理（南亚）"/>
    <s v="2022/11/14"/>
    <m/>
    <x v="0"/>
    <n v="5500"/>
    <n v="13470"/>
    <n v="316.64"/>
    <n v="86.8"/>
    <n v="3.8"/>
    <n v="0"/>
  </r>
  <r>
    <x v="5"/>
    <x v="129"/>
    <s v="销售部"/>
    <s v="主任级以下"/>
    <s v="DF-3683"/>
    <s v="海外销售跟单"/>
    <d v="2022-11-14T00:00:00"/>
    <m/>
    <x v="0"/>
    <n v="3050"/>
    <n v="7065.26"/>
    <n v="316.64"/>
    <n v="86.8"/>
    <n v="3.8"/>
    <n v="0"/>
  </r>
  <r>
    <x v="5"/>
    <x v="130"/>
    <s v="生产部"/>
    <s v="主任级以下"/>
    <s v="DF-3680"/>
    <s v="普工"/>
    <s v="2022/11/02"/>
    <m/>
    <x v="0"/>
    <n v="1900"/>
    <n v="4229.3500000000004"/>
    <n v="316.64"/>
    <n v="86.8"/>
    <n v="3.8"/>
    <n v="0"/>
  </r>
  <r>
    <x v="5"/>
    <x v="131"/>
    <s v="销售部"/>
    <s v="主任级以下"/>
    <s v="DF-3690"/>
    <s v="区域销售经理（非洲）"/>
    <d v="2022-12-14T00:00:00"/>
    <m/>
    <x v="0"/>
    <n v="3850"/>
    <n v="9380"/>
    <n v="316.64"/>
    <n v="86.8"/>
    <n v="3.8"/>
    <n v="0"/>
  </r>
  <r>
    <x v="5"/>
    <x v="132"/>
    <s v="生产部"/>
    <s v="主任级以下"/>
    <s v="DF-3691"/>
    <s v="质量主管"/>
    <s v="2022/12/14"/>
    <m/>
    <x v="0"/>
    <n v="4480"/>
    <n v="11283.4"/>
    <n v="316.64"/>
    <n v="86.8"/>
    <n v="3.8"/>
    <n v="0"/>
  </r>
  <r>
    <x v="5"/>
    <x v="133"/>
    <s v="物控部"/>
    <s v="主任级以下"/>
    <s v="DF-3689"/>
    <s v="计划助理"/>
    <d v="2022-12-13T00:00:00"/>
    <m/>
    <x v="0"/>
    <n v="1900"/>
    <n v="3509.5"/>
    <n v="316.64"/>
    <n v="86.8"/>
    <n v="3.8"/>
    <n v="0"/>
  </r>
  <r>
    <x v="5"/>
    <x v="134"/>
    <s v="售后服务部"/>
    <s v="主任级以下"/>
    <s v="DF-3687"/>
    <s v="电气服务工程师"/>
    <s v="2022/12/05"/>
    <m/>
    <x v="0"/>
    <n v="2500"/>
    <n v="5309.62"/>
    <n v="316.64"/>
    <n v="86.8"/>
    <n v="3.8"/>
    <n v="0"/>
  </r>
  <r>
    <x v="5"/>
    <x v="135"/>
    <s v="售后服务部"/>
    <s v="主任级以下"/>
    <s v="DF-3696"/>
    <s v="培训专员"/>
    <s v="2023/01/31"/>
    <m/>
    <x v="0"/>
    <n v="4238"/>
    <n v="8181"/>
    <n v="316.64"/>
    <n v="86.8"/>
    <n v="3.8"/>
    <n v="0"/>
  </r>
  <r>
    <x v="5"/>
    <x v="136"/>
    <s v="售后服务部"/>
    <s v="经理级"/>
    <s v="DF-3693"/>
    <s v="项目经理"/>
    <s v="2023/01/03"/>
    <m/>
    <x v="0"/>
    <n v="6160"/>
    <n v="13950.4"/>
    <n v="316.64"/>
    <n v="86.8"/>
    <n v="3.8"/>
    <n v="2400"/>
  </r>
  <r>
    <x v="5"/>
    <x v="137"/>
    <s v="售后服务部"/>
    <s v="经理级"/>
    <s v="DF-3694"/>
    <s v="项目经理"/>
    <s v="2023/01/03"/>
    <m/>
    <x v="0"/>
    <n v="7120"/>
    <n v="18795"/>
    <n v="316.64"/>
    <n v="86.8"/>
    <n v="3.8"/>
    <n v="0"/>
  </r>
  <r>
    <x v="5"/>
    <x v="218"/>
    <s v="售后服务部"/>
    <s v="主任级以下"/>
    <s v="DF-3714"/>
    <s v="电气服务工程师储备生"/>
    <s v="2023/02/27"/>
    <m/>
    <x v="0"/>
    <n v="1900"/>
    <n v="4369.17"/>
    <n v="0"/>
    <n v="0"/>
    <n v="0"/>
    <n v="0"/>
  </r>
  <r>
    <x v="5"/>
    <x v="220"/>
    <s v="生产部"/>
    <s v="主任级以下"/>
    <s v="DF-3700"/>
    <s v="装配电工储备生"/>
    <s v="2023/02/09"/>
    <m/>
    <x v="0"/>
    <n v="1900"/>
    <n v="3920.91"/>
    <n v="316.64"/>
    <n v="86.8"/>
    <n v="3.8"/>
    <n v="0"/>
  </r>
  <r>
    <x v="5"/>
    <x v="228"/>
    <s v="物控部"/>
    <s v="主任级以下"/>
    <s v="DF-3778"/>
    <s v="采购助理"/>
    <s v="2023/03/24"/>
    <m/>
    <x v="0"/>
    <n v="2000"/>
    <n v="4941.7299999999996"/>
    <n v="316.64"/>
    <n v="86.8"/>
    <n v="3.8"/>
    <n v="0"/>
  </r>
  <r>
    <x v="5"/>
    <x v="229"/>
    <s v="物控部"/>
    <s v="主任级以下"/>
    <s v="DF-3764"/>
    <s v="内部配件高级专员"/>
    <s v="2023/03/14"/>
    <m/>
    <x v="0"/>
    <n v="3164"/>
    <n v="5910.64"/>
    <n v="316.64"/>
    <n v="86.8"/>
    <n v="3.8"/>
    <n v="0"/>
  </r>
  <r>
    <x v="5"/>
    <x v="230"/>
    <s v="售后服务部"/>
    <s v="主任级以下"/>
    <s v="DF-3762"/>
    <s v="电气服务工程师储备生"/>
    <s v="2023/03/06"/>
    <m/>
    <x v="0"/>
    <n v="1900"/>
    <n v="5263.24"/>
    <n v="316.64"/>
    <n v="86.8"/>
    <n v="3.8"/>
    <n v="0"/>
  </r>
  <r>
    <x v="5"/>
    <x v="235"/>
    <s v="人力资源部"/>
    <s v="主任级以下"/>
    <s v="DF-3785"/>
    <s v="行政专员"/>
    <s v="2023/04/24"/>
    <m/>
    <x v="0"/>
    <n v="1900"/>
    <n v="5005.99"/>
    <n v="316.64"/>
    <n v="86.8"/>
    <n v="3.8"/>
    <n v="0"/>
  </r>
  <r>
    <x v="5"/>
    <x v="238"/>
    <s v="物控部"/>
    <s v="主任级以下"/>
    <s v="DF-3782"/>
    <s v="采购专员"/>
    <s v="2023/04/03"/>
    <m/>
    <x v="0"/>
    <n v="2888"/>
    <n v="6418.47"/>
    <n v="316.64"/>
    <n v="86.8"/>
    <n v="3.8"/>
    <n v="0"/>
  </r>
  <r>
    <x v="5"/>
    <x v="239"/>
    <s v="研发部"/>
    <s v="主任级以下"/>
    <s v="DF-3816"/>
    <s v="电气工程师储备生"/>
    <s v="2023/05/29"/>
    <m/>
    <x v="0"/>
    <n v="1900"/>
    <n v="3832.48"/>
    <n v="316.64"/>
    <n v="86.8"/>
    <n v="3.8"/>
    <n v="0"/>
  </r>
  <r>
    <x v="5"/>
    <x v="240"/>
    <s v="研发部"/>
    <s v="主任级以下"/>
    <s v="DF-3815"/>
    <s v="电气工程师储备生"/>
    <s v="2023/05/23"/>
    <m/>
    <x v="0"/>
    <n v="1900"/>
    <n v="4393.6000000000004"/>
    <n v="316.64"/>
    <n v="86.8"/>
    <n v="3.8"/>
    <n v="0"/>
  </r>
  <r>
    <x v="5"/>
    <x v="241"/>
    <s v="售后服务部"/>
    <s v="高级经理级"/>
    <s v="DF-3813"/>
    <s v="中国区售后服务高级经理"/>
    <s v="2023/05/22"/>
    <m/>
    <x v="0"/>
    <n v="12400"/>
    <n v="27933.5"/>
    <n v="316.64"/>
    <n v="86.8"/>
    <n v="3.8"/>
    <n v="3128"/>
  </r>
  <r>
    <x v="5"/>
    <x v="242"/>
    <s v="物控部"/>
    <s v="主任级以下"/>
    <s v="DF-3812"/>
    <s v="采购工程师"/>
    <s v="2023/05/22"/>
    <m/>
    <x v="0"/>
    <n v="3357"/>
    <n v="822.19"/>
    <n v="0"/>
    <n v="0"/>
    <n v="0"/>
    <n v="0"/>
  </r>
  <r>
    <x v="5"/>
    <x v="243"/>
    <s v="物控部"/>
    <s v="主任级以下"/>
    <s v="DF-3793"/>
    <s v="采购专员"/>
    <s v="2023/05/10"/>
    <m/>
    <x v="0"/>
    <n v="2750"/>
    <n v="6116.84"/>
    <n v="316.64"/>
    <n v="86.8"/>
    <n v="3.8"/>
    <n v="0"/>
  </r>
  <r>
    <x v="5"/>
    <x v="244"/>
    <s v="售后服务部"/>
    <s v="主任级以下"/>
    <s v="DF-3792"/>
    <s v="品质工程师"/>
    <s v="2023/05/08"/>
    <m/>
    <x v="0"/>
    <n v="3250"/>
    <n v="8040.52"/>
    <n v="316.64"/>
    <n v="86.8"/>
    <n v="3.8"/>
    <n v="0"/>
  </r>
  <r>
    <x v="5"/>
    <x v="245"/>
    <s v="售后服务部"/>
    <s v="主任级以下"/>
    <s v="DF-3791"/>
    <s v="售后服务专员"/>
    <s v="2023/05/08"/>
    <m/>
    <x v="0"/>
    <n v="2450"/>
    <n v="5351.3"/>
    <n v="316.64"/>
    <n v="86.8"/>
    <n v="3.8"/>
    <n v="0"/>
  </r>
  <r>
    <x v="5"/>
    <x v="246"/>
    <s v="研发部"/>
    <s v="主任级以下"/>
    <s v="DF-3790"/>
    <s v="机械助理工程师"/>
    <s v="2023/05/04"/>
    <m/>
    <x v="0"/>
    <n v="2160"/>
    <n v="5787"/>
    <n v="316.64"/>
    <n v="86.8"/>
    <n v="3.8"/>
    <n v="0"/>
  </r>
  <r>
    <x v="5"/>
    <x v="247"/>
    <s v="总经办"/>
    <s v="主任级以下"/>
    <s v="DF-3821"/>
    <s v="总经理助理"/>
    <s v="2023/06/20"/>
    <m/>
    <x v="13"/>
    <n v="4800"/>
    <n v="5020.5200000000004"/>
    <n v="0"/>
    <n v="0"/>
    <n v="0"/>
    <n v="0"/>
  </r>
  <r>
    <x v="5"/>
    <x v="248"/>
    <s v="生产部"/>
    <s v="主任级以下"/>
    <s v="DF-3819"/>
    <s v="售后仓管员"/>
    <s v="2023/06/02"/>
    <m/>
    <x v="13"/>
    <n v="1900"/>
    <n v="4853.1099999999997"/>
    <n v="316.64"/>
    <n v="86.8"/>
    <n v="3.8"/>
    <n v="0"/>
  </r>
  <r>
    <x v="5"/>
    <x v="249"/>
    <s v="售后服务部"/>
    <s v="主任级以下"/>
    <s v="DF-3817"/>
    <s v="电气服务工程师储备生"/>
    <s v="2023/06/01"/>
    <m/>
    <x v="13"/>
    <n v="1900"/>
    <n v="5075.3999999999996"/>
    <n v="316.64"/>
    <n v="86.8"/>
    <n v="3.8"/>
    <n v="0"/>
  </r>
  <r>
    <x v="5"/>
    <x v="138"/>
    <s v="售后服务部"/>
    <s v="主任级以下"/>
    <s v="DF-2695"/>
    <s v="现场装配技师"/>
    <s v="2018/03/15"/>
    <s v="计件+计时"/>
    <x v="0"/>
    <n v="2363"/>
    <n v="8017.75"/>
    <n v="316.64"/>
    <n v="86.8"/>
    <n v="3.8"/>
    <n v="0"/>
  </r>
  <r>
    <x v="5"/>
    <x v="139"/>
    <s v="售后服务部"/>
    <s v="主任级以下"/>
    <s v="DF-2755"/>
    <s v="现场装配技师"/>
    <s v="2018/05/02"/>
    <s v="计件+计时"/>
    <x v="0"/>
    <n v="2363"/>
    <n v="6276.79"/>
    <n v="316.64"/>
    <n v="86.8"/>
    <n v="3.8"/>
    <n v="0"/>
  </r>
  <r>
    <x v="5"/>
    <x v="140"/>
    <s v="售后服务部"/>
    <s v="主任级以下"/>
    <s v="DF-3139"/>
    <s v="现场装配技师"/>
    <s v="2020/07/01"/>
    <s v="计件+计时"/>
    <x v="0"/>
    <n v="2363"/>
    <n v="6189.66"/>
    <n v="316.64"/>
    <n v="86.8"/>
    <n v="3.8"/>
    <n v="0"/>
  </r>
  <r>
    <x v="5"/>
    <x v="141"/>
    <s v="售后服务部"/>
    <s v="主任级以下"/>
    <s v="DF-2975"/>
    <s v="现场装配技师"/>
    <s v="2019/07/15"/>
    <s v="计件+计时"/>
    <x v="0"/>
    <n v="2363"/>
    <n v="8675.44"/>
    <n v="316.64"/>
    <n v="86.8"/>
    <n v="3.8"/>
    <n v="0"/>
  </r>
  <r>
    <x v="5"/>
    <x v="142"/>
    <s v="生产部"/>
    <s v="主任级以下"/>
    <s v="DF-2614"/>
    <s v="仓管员"/>
    <s v="2017/11/27"/>
    <s v="计件工人"/>
    <x v="0"/>
    <n v="1900"/>
    <n v="6120.21"/>
    <n v="316.64"/>
    <n v="86.8"/>
    <n v="3.8"/>
    <n v="0"/>
  </r>
  <r>
    <x v="5"/>
    <x v="143"/>
    <s v="生产部"/>
    <s v="主任级以下"/>
    <s v="DF-0354"/>
    <s v="装配电工班长"/>
    <s v="2006/10/21"/>
    <s v="计件工人"/>
    <x v="0"/>
    <n v="1900"/>
    <n v="9284.0300000000007"/>
    <n v="316.64"/>
    <n v="86.8"/>
    <n v="3.8"/>
    <n v="0"/>
  </r>
  <r>
    <x v="5"/>
    <x v="144"/>
    <s v="生产部"/>
    <s v="主任级以下"/>
    <s v="DF-2363"/>
    <s v="装配钳工班长"/>
    <s v="2017/02/27"/>
    <s v="计件工人"/>
    <x v="0"/>
    <n v="1900"/>
    <n v="10208.26"/>
    <n v="316.64"/>
    <n v="86.8"/>
    <n v="3.8"/>
    <n v="0"/>
  </r>
  <r>
    <x v="5"/>
    <x v="145"/>
    <s v="生产部"/>
    <s v="主任级以下"/>
    <s v="DF-2451"/>
    <s v="装配电工班长"/>
    <s v="2017/06/26"/>
    <s v="计件工人"/>
    <x v="0"/>
    <n v="1900"/>
    <n v="9303.77"/>
    <n v="316.64"/>
    <n v="86.8"/>
    <n v="3.8"/>
    <n v="0"/>
  </r>
  <r>
    <x v="5"/>
    <x v="146"/>
    <s v="生产部"/>
    <s v="主任级以下"/>
    <s v="DF-2611"/>
    <s v="装配钳工"/>
    <s v="2017/11/22"/>
    <s v="计件工人"/>
    <x v="0"/>
    <n v="1900"/>
    <n v="8934.57"/>
    <n v="316.64"/>
    <n v="86.8"/>
    <n v="3.8"/>
    <n v="0"/>
  </r>
  <r>
    <x v="5"/>
    <x v="147"/>
    <s v="生产部"/>
    <s v="主任级以下"/>
    <s v="DF-2736"/>
    <s v="装配钳工"/>
    <s v="2018/04/21"/>
    <s v="计件工人"/>
    <x v="0"/>
    <n v="1900"/>
    <n v="6396.06"/>
    <n v="316.64"/>
    <n v="86.8"/>
    <n v="3.8"/>
    <n v="0"/>
  </r>
  <r>
    <x v="5"/>
    <x v="148"/>
    <s v="生产部"/>
    <s v="主任级以下"/>
    <s v="DF-2673"/>
    <s v="装配电工"/>
    <s v="2018/03/05"/>
    <s v="计件工人"/>
    <x v="0"/>
    <n v="1900"/>
    <n v="7368.14"/>
    <n v="316.64"/>
    <n v="86.8"/>
    <n v="3.8"/>
    <n v="0"/>
  </r>
  <r>
    <x v="5"/>
    <x v="149"/>
    <s v="生产部"/>
    <s v="主任级以下"/>
    <s v="DF-2756"/>
    <s v="装配钳工"/>
    <s v="2018/05/02"/>
    <s v="计件工人"/>
    <x v="0"/>
    <n v="1900"/>
    <n v="7118.54"/>
    <n v="316.64"/>
    <n v="86.8"/>
    <n v="3.8"/>
    <n v="0"/>
  </r>
  <r>
    <x v="5"/>
    <x v="150"/>
    <s v="生产部"/>
    <s v="主任级以下"/>
    <s v="DF-2786"/>
    <s v="装配钳工班长"/>
    <s v="2018/06/12"/>
    <s v="计件工人"/>
    <x v="0"/>
    <n v="1900"/>
    <n v="8968.7199999999993"/>
    <n v="316.64"/>
    <n v="86.8"/>
    <n v="3.8"/>
    <n v="0"/>
  </r>
  <r>
    <x v="5"/>
    <x v="151"/>
    <s v="生产部"/>
    <s v="主任级以下"/>
    <s v="DF-2789"/>
    <s v="装配电工"/>
    <s v="2018/06/26"/>
    <s v="计件工人"/>
    <x v="0"/>
    <n v="1900"/>
    <n v="7717.33"/>
    <n v="316.64"/>
    <n v="86.8"/>
    <n v="3.8"/>
    <n v="0"/>
  </r>
  <r>
    <x v="5"/>
    <x v="152"/>
    <s v="生产部"/>
    <s v="主任级以下"/>
    <s v="DF-2864"/>
    <s v="装配电工"/>
    <s v="2018/11/09"/>
    <s v="计件工人"/>
    <x v="0"/>
    <n v="1900"/>
    <n v="7353.78"/>
    <n v="316.64"/>
    <n v="86.8"/>
    <n v="3.8"/>
    <n v="0"/>
  </r>
  <r>
    <x v="5"/>
    <x v="153"/>
    <s v="生产部"/>
    <s v="主任级以下"/>
    <s v="DF-2907"/>
    <s v="装配电工"/>
    <s v="2019/03/06"/>
    <s v="计件工人"/>
    <x v="0"/>
    <n v="1900"/>
    <n v="7315.98"/>
    <n v="316.64"/>
    <n v="86.8"/>
    <n v="3.8"/>
    <n v="0"/>
  </r>
  <r>
    <x v="5"/>
    <x v="154"/>
    <s v="生产部"/>
    <s v="主任级以下"/>
    <s v="DF-2909"/>
    <s v="仓管员"/>
    <s v="2019/03/11"/>
    <s v="计件工人"/>
    <x v="0"/>
    <n v="1900"/>
    <n v="6691.96"/>
    <n v="316.64"/>
    <n v="86.8"/>
    <n v="3.8"/>
    <n v="0"/>
  </r>
  <r>
    <x v="5"/>
    <x v="155"/>
    <s v="生产部"/>
    <s v="主任级以下"/>
    <s v="DF-2913"/>
    <s v="装配钳工班长"/>
    <s v="2019/03/14"/>
    <s v="计件工人"/>
    <x v="0"/>
    <n v="1900"/>
    <n v="8121.58"/>
    <n v="316.64"/>
    <n v="86.8"/>
    <n v="3.8"/>
    <n v="0"/>
  </r>
  <r>
    <x v="5"/>
    <x v="156"/>
    <s v="生产部"/>
    <s v="主任级以下"/>
    <s v="DF-2940"/>
    <s v="仓管员"/>
    <s v="2019/05/14"/>
    <s v="计件工人"/>
    <x v="0"/>
    <n v="1900"/>
    <n v="7115.22"/>
    <n v="316.64"/>
    <n v="86.8"/>
    <n v="3.8"/>
    <n v="0"/>
  </r>
  <r>
    <x v="5"/>
    <x v="157"/>
    <s v="生产部"/>
    <s v="主任级以下"/>
    <s v="DF-2970"/>
    <s v="装配电工"/>
    <s v="2019/07/02"/>
    <s v="计件工人"/>
    <x v="0"/>
    <n v="1900"/>
    <n v="7179.33"/>
    <n v="316.64"/>
    <n v="86.8"/>
    <n v="3.8"/>
    <n v="385"/>
  </r>
  <r>
    <x v="5"/>
    <x v="158"/>
    <s v="生产部"/>
    <s v="主任级以下"/>
    <s v="DF-3052"/>
    <s v="装配电工"/>
    <s v="2019/11/15"/>
    <s v="计件工人"/>
    <x v="0"/>
    <n v="1900"/>
    <n v="7143.43"/>
    <n v="316.64"/>
    <n v="86.8"/>
    <n v="3.8"/>
    <n v="0"/>
  </r>
  <r>
    <x v="5"/>
    <x v="159"/>
    <s v="生产部"/>
    <s v="主任级以下"/>
    <s v="DF-3076"/>
    <s v="装配电工"/>
    <s v="2020/02/24"/>
    <s v="计件工人"/>
    <x v="0"/>
    <n v="1900"/>
    <n v="7509.23"/>
    <n v="316.64"/>
    <n v="86.8"/>
    <n v="3.8"/>
    <n v="0"/>
  </r>
  <r>
    <x v="5"/>
    <x v="160"/>
    <s v="生产部"/>
    <s v="主任级以下"/>
    <s v="DF-3121"/>
    <s v="仓管员"/>
    <s v="2020/05/08"/>
    <s v="计件工人"/>
    <x v="0"/>
    <n v="1900"/>
    <n v="8227.5499999999993"/>
    <n v="316.64"/>
    <n v="86.8"/>
    <n v="3.8"/>
    <n v="0"/>
  </r>
  <r>
    <x v="5"/>
    <x v="161"/>
    <s v="生产部"/>
    <s v="主任级以下"/>
    <s v="DF-3126"/>
    <s v="装配钳工"/>
    <s v="2020/05/29"/>
    <s v="计件工人"/>
    <x v="0"/>
    <n v="1900"/>
    <n v="4588.2700000000004"/>
    <n v="316.64"/>
    <n v="86.8"/>
    <n v="3.8"/>
    <n v="0"/>
  </r>
  <r>
    <x v="5"/>
    <x v="162"/>
    <s v="生产部"/>
    <s v="主任级以下"/>
    <s v="DF-3130"/>
    <s v="测试技师"/>
    <s v="2020/06/12"/>
    <s v="计件工人"/>
    <x v="0"/>
    <n v="1900"/>
    <n v="8163.28"/>
    <n v="316.64"/>
    <n v="86.8"/>
    <n v="3.8"/>
    <n v="0"/>
  </r>
  <r>
    <x v="5"/>
    <x v="163"/>
    <s v="生产部"/>
    <s v="主任级以下"/>
    <s v="DF-3134"/>
    <s v="仓库班长"/>
    <s v="2020/06/28"/>
    <s v="计件工人"/>
    <x v="0"/>
    <n v="1900"/>
    <n v="9045.51"/>
    <n v="316.64"/>
    <n v="86.8"/>
    <n v="3.8"/>
    <n v="0"/>
  </r>
  <r>
    <x v="5"/>
    <x v="164"/>
    <s v="生产部"/>
    <s v="主任级以下"/>
    <s v="DF-3140"/>
    <s v="测试技师"/>
    <s v="2020/07/01"/>
    <s v="计件工人"/>
    <x v="0"/>
    <n v="1900"/>
    <n v="5860.76"/>
    <n v="316.64"/>
    <n v="86.8"/>
    <n v="3.8"/>
    <n v="100"/>
  </r>
  <r>
    <x v="5"/>
    <x v="165"/>
    <s v="生产部"/>
    <s v="主任级以下"/>
    <s v="DF-3171"/>
    <s v="装配钳工"/>
    <s v="2020/08/31"/>
    <s v="计件工人"/>
    <x v="0"/>
    <n v="1900"/>
    <n v="6275.4"/>
    <n v="316.64"/>
    <n v="86.8"/>
    <n v="3.8"/>
    <n v="0"/>
  </r>
  <r>
    <x v="5"/>
    <x v="166"/>
    <s v="生产部"/>
    <s v="主任级以下"/>
    <s v="DF-3166"/>
    <s v="装配钳工"/>
    <s v="2020/08/13"/>
    <s v="计件工人"/>
    <x v="0"/>
    <n v="1900"/>
    <n v="6184.72"/>
    <n v="316.64"/>
    <n v="86.8"/>
    <n v="3.8"/>
    <n v="0"/>
  </r>
  <r>
    <x v="5"/>
    <x v="167"/>
    <s v="生产部"/>
    <s v="主任级以下"/>
    <s v="DF-3180"/>
    <s v="装配钳工"/>
    <s v="2020/09/21"/>
    <s v="计件工人"/>
    <x v="0"/>
    <n v="1900"/>
    <n v="7220.56"/>
    <n v="316.64"/>
    <n v="86.8"/>
    <n v="3.8"/>
    <n v="0"/>
  </r>
  <r>
    <x v="5"/>
    <x v="168"/>
    <s v="生产部"/>
    <s v="主任级以下"/>
    <s v="DF-3177"/>
    <s v="装配钳工"/>
    <s v="2020/09/14"/>
    <s v="计件工人"/>
    <x v="0"/>
    <n v="1900"/>
    <n v="6104.83"/>
    <n v="316.64"/>
    <n v="86.8"/>
    <n v="3.8"/>
    <n v="0"/>
  </r>
  <r>
    <x v="5"/>
    <x v="169"/>
    <s v="生产部"/>
    <s v="主任级以下"/>
    <s v="DF-3188"/>
    <s v="装配钳工"/>
    <s v="2020/10/12"/>
    <s v="计件工人"/>
    <x v="0"/>
    <n v="1900"/>
    <n v="6434.9"/>
    <n v="316.64"/>
    <n v="86.8"/>
    <n v="3.8"/>
    <n v="0"/>
  </r>
  <r>
    <x v="5"/>
    <x v="170"/>
    <s v="生产部"/>
    <s v="主任级以下"/>
    <s v="DF-3190"/>
    <s v="装配电工"/>
    <s v="2020/10/16"/>
    <s v="计件工人"/>
    <x v="0"/>
    <n v="1900"/>
    <n v="6431.8"/>
    <n v="316.64"/>
    <n v="86.8"/>
    <n v="3.8"/>
    <n v="0"/>
  </r>
  <r>
    <x v="5"/>
    <x v="171"/>
    <s v="生产部"/>
    <s v="主任级以下"/>
    <s v="DF-3191"/>
    <s v="装配钳工班长"/>
    <s v="2020/10/16"/>
    <s v="计件工人"/>
    <x v="0"/>
    <n v="1900"/>
    <n v="9364.74"/>
    <n v="316.64"/>
    <n v="86.8"/>
    <n v="3.8"/>
    <n v="0"/>
  </r>
  <r>
    <x v="5"/>
    <x v="172"/>
    <s v="生产部"/>
    <s v="主任级以下"/>
    <s v="DF-2100"/>
    <s v="测试班长"/>
    <s v="2015/06/25"/>
    <s v="计件工人"/>
    <x v="0"/>
    <n v="1900"/>
    <n v="10638.31"/>
    <n v="316.64"/>
    <n v="86.8"/>
    <n v="3.8"/>
    <n v="0"/>
  </r>
  <r>
    <x v="5"/>
    <x v="173"/>
    <s v="生产部"/>
    <s v="主任级以下"/>
    <s v="DF-2441"/>
    <s v="测试技师"/>
    <s v="2017/06/20"/>
    <s v="计件工人"/>
    <x v="0"/>
    <n v="1900"/>
    <n v="7704.83"/>
    <n v="316.64"/>
    <n v="86.8"/>
    <n v="3.8"/>
    <n v="95"/>
  </r>
  <r>
    <x v="5"/>
    <x v="174"/>
    <s v="生产部"/>
    <s v="主任级以下"/>
    <s v="DF-2910"/>
    <s v="测试技师"/>
    <s v="2019/03/11"/>
    <s v="计件工人"/>
    <x v="0"/>
    <n v="1900"/>
    <n v="6965.1"/>
    <n v="316.64"/>
    <n v="86.8"/>
    <n v="3.8"/>
    <n v="0"/>
  </r>
  <r>
    <x v="5"/>
    <x v="175"/>
    <s v="生产部"/>
    <s v="主任级以下"/>
    <s v="DF-3232"/>
    <s v="装配钳工"/>
    <s v="2020/12/24"/>
    <s v="计件工人"/>
    <x v="0"/>
    <n v="1900"/>
    <n v="7040.35"/>
    <n v="316.64"/>
    <n v="86.8"/>
    <n v="3.8"/>
    <n v="0"/>
  </r>
  <r>
    <x v="5"/>
    <x v="176"/>
    <s v="生产部"/>
    <s v="主任级以下"/>
    <s v="DF-3245"/>
    <s v="仓管员"/>
    <s v="2021/01/12"/>
    <s v="计件工人"/>
    <x v="0"/>
    <n v="1900"/>
    <n v="7766.81"/>
    <n v="316.64"/>
    <n v="86.8"/>
    <n v="3.8"/>
    <n v="0"/>
  </r>
  <r>
    <x v="5"/>
    <x v="177"/>
    <s v="生产部"/>
    <s v="主任级以下"/>
    <s v="DF-3252"/>
    <s v="仓管员"/>
    <s v="2021/01/25"/>
    <s v="计件工人"/>
    <x v="0"/>
    <n v="1900"/>
    <n v="5803.44"/>
    <n v="316.64"/>
    <n v="86.8"/>
    <n v="3.8"/>
    <n v="0"/>
  </r>
  <r>
    <x v="5"/>
    <x v="178"/>
    <s v="生产部"/>
    <s v="主任级以下"/>
    <s v="DF-3287"/>
    <s v="仓管员"/>
    <s v="2021/03/15"/>
    <s v="计件工人"/>
    <x v="0"/>
    <n v="1900"/>
    <n v="8456.26"/>
    <n v="316.64"/>
    <n v="86.8"/>
    <n v="3.8"/>
    <n v="0"/>
  </r>
  <r>
    <x v="5"/>
    <x v="179"/>
    <s v="生产部"/>
    <s v="主任级以下"/>
    <s v="DF-3274"/>
    <s v="仓管员"/>
    <s v="2021/03/08"/>
    <s v="计件工人"/>
    <x v="0"/>
    <n v="1900"/>
    <n v="5928.99"/>
    <n v="316.64"/>
    <n v="86.8"/>
    <n v="3.8"/>
    <n v="0"/>
  </r>
  <r>
    <x v="5"/>
    <x v="180"/>
    <s v="生产部"/>
    <s v="主任级以下"/>
    <s v="DF-3273"/>
    <s v="装配电工"/>
    <s v="2021/03/05"/>
    <s v="计件工人"/>
    <x v="0"/>
    <n v="1900"/>
    <n v="6550.99"/>
    <n v="316.64"/>
    <n v="86.8"/>
    <n v="3.8"/>
    <n v="0"/>
  </r>
  <r>
    <x v="5"/>
    <x v="181"/>
    <s v="生产部"/>
    <s v="主任级以下"/>
    <s v="DF-3272"/>
    <s v="装配电工"/>
    <s v="2021/03/04"/>
    <s v="计件工人"/>
    <x v="0"/>
    <n v="1900"/>
    <n v="6895.45"/>
    <n v="316.64"/>
    <n v="86.8"/>
    <n v="3.8"/>
    <n v="0"/>
  </r>
  <r>
    <x v="5"/>
    <x v="183"/>
    <s v="生产部"/>
    <s v="主任级以下"/>
    <s v="DF-3349"/>
    <s v="仓管员"/>
    <s v="2021/05/24"/>
    <s v="计件工人"/>
    <x v="0"/>
    <n v="1900"/>
    <n v="6304.02"/>
    <n v="316.64"/>
    <n v="86.8"/>
    <n v="3.8"/>
    <n v="0"/>
  </r>
  <r>
    <x v="5"/>
    <x v="184"/>
    <s v="生产部"/>
    <s v="主任级以下"/>
    <s v="DF-3261"/>
    <s v="装配钳工"/>
    <s v="2021/02/26"/>
    <s v="计件工人"/>
    <x v="0"/>
    <n v="1900"/>
    <n v="6091.6"/>
    <n v="316.64"/>
    <n v="86.8"/>
    <n v="3.8"/>
    <n v="0"/>
  </r>
  <r>
    <x v="5"/>
    <x v="185"/>
    <s v="生产部"/>
    <s v="主任级以下"/>
    <s v="DF-3432"/>
    <s v="装配钳工"/>
    <s v="2021/07/17"/>
    <s v="计件工人"/>
    <x v="0"/>
    <n v="1900"/>
    <n v="5593.5"/>
    <n v="316.64"/>
    <n v="86.8"/>
    <n v="3.8"/>
    <n v="0"/>
  </r>
  <r>
    <x v="5"/>
    <x v="186"/>
    <s v="生产部"/>
    <s v="主任级以下"/>
    <s v="DF-3398"/>
    <s v="装配钳工"/>
    <s v="2021/07/02"/>
    <s v="计件工人"/>
    <x v="0"/>
    <n v="1900"/>
    <n v="7097.38"/>
    <n v="316.64"/>
    <n v="86.8"/>
    <n v="3.8"/>
    <n v="0"/>
  </r>
  <r>
    <x v="5"/>
    <x v="187"/>
    <s v="生产部"/>
    <s v="主任级以下"/>
    <s v="DF-3397"/>
    <s v="装配钳工"/>
    <s v="2021/07/01"/>
    <s v="计件工人"/>
    <x v="0"/>
    <n v="1900"/>
    <n v="6339.48"/>
    <n v="316.64"/>
    <n v="86.8"/>
    <n v="3.8"/>
    <n v="0"/>
  </r>
  <r>
    <x v="5"/>
    <x v="188"/>
    <s v="生产部"/>
    <s v="主任级以下"/>
    <s v="DF-3396"/>
    <s v="装配钳工"/>
    <s v="2021/07/01"/>
    <s v="计件工人"/>
    <x v="0"/>
    <n v="1900"/>
    <n v="6653.44"/>
    <n v="316.64"/>
    <n v="86.8"/>
    <n v="3.8"/>
    <n v="0"/>
  </r>
  <r>
    <x v="5"/>
    <x v="189"/>
    <s v="生产部"/>
    <s v="主任级以下"/>
    <s v="DF-3439"/>
    <s v="装配电工"/>
    <s v="2021/07/29"/>
    <s v="计件工人"/>
    <x v="0"/>
    <n v="1900"/>
    <n v="7273.22"/>
    <n v="316.64"/>
    <n v="86.8"/>
    <n v="3.8"/>
    <n v="0"/>
  </r>
  <r>
    <x v="5"/>
    <x v="190"/>
    <s v="生产部"/>
    <s v="主任级以下"/>
    <s v="DF-3499"/>
    <s v="装配钳工"/>
    <s v="2021/09/13"/>
    <s v="计件工人"/>
    <x v="0"/>
    <n v="1900"/>
    <n v="7313.46"/>
    <n v="316.64"/>
    <n v="86.8"/>
    <n v="3.8"/>
    <n v="0"/>
  </r>
  <r>
    <x v="5"/>
    <x v="191"/>
    <s v="生产部"/>
    <s v="主任级以下"/>
    <s v="DF-3511"/>
    <s v="装配钳工"/>
    <s v="2021/09/24"/>
    <s v="计件工人"/>
    <x v="0"/>
    <n v="1900"/>
    <n v="6244.46"/>
    <n v="316.64"/>
    <n v="86.8"/>
    <n v="3.8"/>
    <n v="0"/>
  </r>
  <r>
    <x v="5"/>
    <x v="192"/>
    <s v="生产部"/>
    <s v="主任级以下"/>
    <s v="DF-3521"/>
    <s v="装配钳工"/>
    <s v="2021/09/30"/>
    <s v="计件工人"/>
    <x v="0"/>
    <n v="1900"/>
    <n v="5405.95"/>
    <n v="316.64"/>
    <n v="86.8"/>
    <n v="3.8"/>
    <n v="0"/>
  </r>
  <r>
    <x v="5"/>
    <x v="193"/>
    <s v="生产部"/>
    <s v="主任级以下"/>
    <s v="DF-3522"/>
    <s v="装配钳工"/>
    <s v="2021/09/30"/>
    <s v="计件工人"/>
    <x v="0"/>
    <n v="1900"/>
    <n v="6240.08"/>
    <n v="316.64"/>
    <n v="86.8"/>
    <n v="3.8"/>
    <n v="0"/>
  </r>
  <r>
    <x v="5"/>
    <x v="194"/>
    <s v="生产部"/>
    <s v="主任级以下"/>
    <s v="DF-3553"/>
    <s v="装配钳工"/>
    <s v="2021/10/27"/>
    <s v="计件工人"/>
    <x v="0"/>
    <n v="1900"/>
    <n v="5095"/>
    <n v="316.64"/>
    <n v="86.8"/>
    <n v="3.8"/>
    <n v="0"/>
  </r>
  <r>
    <x v="5"/>
    <x v="195"/>
    <s v="生产部"/>
    <s v="主任级以下"/>
    <s v="DF-3529"/>
    <s v="装配钳工"/>
    <s v="2021/10/12"/>
    <s v="计件工人"/>
    <x v="0"/>
    <n v="1900"/>
    <n v="5512.09"/>
    <n v="316.64"/>
    <n v="86.8"/>
    <n v="3.8"/>
    <n v="0"/>
  </r>
  <r>
    <x v="5"/>
    <x v="196"/>
    <s v="生产部"/>
    <s v="主任级以下"/>
    <s v="DF-3534"/>
    <s v="装配钳工"/>
    <s v="2021/10/12"/>
    <s v="计件工人"/>
    <x v="0"/>
    <n v="1900"/>
    <n v="6886.23"/>
    <n v="316.64"/>
    <n v="86.8"/>
    <n v="3.8"/>
    <n v="0"/>
  </r>
  <r>
    <x v="5"/>
    <x v="197"/>
    <s v="生产部"/>
    <s v="主任级以下"/>
    <s v="DF-3394"/>
    <s v="装配电工"/>
    <s v="2021/06/30"/>
    <s v="计件工人"/>
    <x v="0"/>
    <n v="1900"/>
    <n v="6483.78"/>
    <n v="316.64"/>
    <n v="86.8"/>
    <n v="3.8"/>
    <n v="0"/>
  </r>
  <r>
    <x v="5"/>
    <x v="198"/>
    <s v="生产部"/>
    <s v="主任级以下"/>
    <s v="DF-3393"/>
    <s v="装配电工"/>
    <s v="2021/06/29"/>
    <s v="计件工人"/>
    <x v="0"/>
    <n v="1900"/>
    <n v="7052.92"/>
    <n v="316.64"/>
    <n v="86.8"/>
    <n v="3.8"/>
    <n v="0"/>
  </r>
  <r>
    <x v="5"/>
    <x v="199"/>
    <s v="生产部"/>
    <s v="主任级以下"/>
    <s v="DF-3361"/>
    <s v="装配电工"/>
    <s v="2021/06/03"/>
    <s v="计件工人"/>
    <x v="0"/>
    <n v="1900"/>
    <n v="6906.82"/>
    <n v="316.64"/>
    <n v="86.8"/>
    <n v="3.8"/>
    <n v="0"/>
  </r>
  <r>
    <x v="5"/>
    <x v="200"/>
    <s v="生产部"/>
    <s v="主任级以下"/>
    <s v="DF-3443"/>
    <s v="装配电工"/>
    <s v="2021/07/30"/>
    <s v="计件工人"/>
    <x v="0"/>
    <n v="1900"/>
    <n v="6864.56"/>
    <n v="316.64"/>
    <n v="86.8"/>
    <n v="3.8"/>
    <n v="0"/>
  </r>
  <r>
    <x v="5"/>
    <x v="201"/>
    <s v="生产部"/>
    <s v="主任级以下"/>
    <s v="DF-3421"/>
    <s v="装配钳工"/>
    <s v="2021/07/15"/>
    <s v="计时工人"/>
    <x v="0"/>
    <n v="1900"/>
    <n v="5056.3100000000004"/>
    <n v="316.64"/>
    <n v="86.8"/>
    <n v="3.8"/>
    <n v="0"/>
  </r>
  <r>
    <x v="5"/>
    <x v="202"/>
    <s v="生产部"/>
    <s v="主任级以下"/>
    <s v="DF-3420"/>
    <s v="装配钳工"/>
    <s v="2021/07/15"/>
    <s v="计时工人"/>
    <x v="0"/>
    <n v="1900"/>
    <n v="6099.44"/>
    <n v="316.64"/>
    <n v="86.8"/>
    <n v="3.8"/>
    <n v="0"/>
  </r>
  <r>
    <x v="5"/>
    <x v="203"/>
    <s v="生产部"/>
    <s v="主任级以下"/>
    <s v="DF-3416"/>
    <s v="装配钳工"/>
    <s v="2021/07/15"/>
    <s v="计时工人"/>
    <x v="0"/>
    <n v="1900"/>
    <n v="4424.92"/>
    <n v="316.64"/>
    <n v="86.8"/>
    <n v="3.8"/>
    <n v="0"/>
  </r>
  <r>
    <x v="5"/>
    <x v="204"/>
    <s v="生产部"/>
    <s v="主任级以下"/>
    <s v="DF-3489"/>
    <s v="装配钳工"/>
    <s v="2021/09/03"/>
    <s v="计时工人"/>
    <x v="0"/>
    <n v="1900"/>
    <n v="6164.66"/>
    <n v="316.64"/>
    <n v="86.8"/>
    <n v="3.8"/>
    <n v="0"/>
  </r>
  <r>
    <x v="5"/>
    <x v="205"/>
    <s v="生产部"/>
    <s v="主任级以下"/>
    <s v="DF-3637"/>
    <s v="装配钳工"/>
    <d v="2022-08-15T00:00:00"/>
    <s v="计件工人"/>
    <x v="0"/>
    <n v="1900"/>
    <n v="5722.62"/>
    <n v="316.64"/>
    <n v="86.8"/>
    <n v="3.8"/>
    <n v="0"/>
  </r>
  <r>
    <x v="5"/>
    <x v="206"/>
    <s v="生产部"/>
    <s v="主任级以下"/>
    <s v="DF-3630"/>
    <s v="装配钳工"/>
    <d v="2022-08-05T00:00:00"/>
    <s v="计件工人"/>
    <x v="0"/>
    <n v="1900"/>
    <n v="6222.59"/>
    <n v="316.64"/>
    <n v="86.8"/>
    <n v="3.8"/>
    <n v="0"/>
  </r>
  <r>
    <x v="5"/>
    <x v="207"/>
    <s v="生产部"/>
    <s v="主任级以下"/>
    <s v="DF-3644"/>
    <s v="仓库包装操作工"/>
    <d v="2022-08-30T00:00:00"/>
    <s v="计件工人"/>
    <x v="0"/>
    <n v="1900"/>
    <n v="6173.27"/>
    <n v="316.64"/>
    <n v="86.8"/>
    <n v="3.8"/>
    <n v="0"/>
  </r>
  <r>
    <x v="5"/>
    <x v="208"/>
    <s v="生产部"/>
    <s v="主任级以下"/>
    <s v="DF-3663"/>
    <s v="装配钳工"/>
    <s v="2022/09/26"/>
    <s v="计件工人"/>
    <x v="0"/>
    <n v="1900"/>
    <n v="5173.75"/>
    <n v="316.64"/>
    <n v="86.8"/>
    <n v="3.8"/>
    <n v="0"/>
  </r>
  <r>
    <x v="5"/>
    <x v="209"/>
    <s v="生产部"/>
    <s v="主任级以下"/>
    <s v="DF-3659"/>
    <s v="装配钳工"/>
    <s v="2022/09/19"/>
    <s v="计件工人"/>
    <x v="0"/>
    <n v="1900"/>
    <n v="5045.6499999999996"/>
    <n v="316.64"/>
    <n v="86.8"/>
    <n v="3.8"/>
    <n v="0"/>
  </r>
  <r>
    <x v="5"/>
    <x v="211"/>
    <s v="生产部"/>
    <s v="主任级以下"/>
    <s v="DF-3648"/>
    <s v="仓库包装操作工"/>
    <s v="2022/09/05"/>
    <s v="计件工人"/>
    <x v="0"/>
    <n v="1900"/>
    <n v="5887.47"/>
    <n v="316.64"/>
    <n v="86.8"/>
    <n v="3.8"/>
    <n v="0"/>
  </r>
  <r>
    <x v="5"/>
    <x v="212"/>
    <s v="生产部"/>
    <s v="主任级以下"/>
    <s v="DF-3449"/>
    <s v="电气装配储备生"/>
    <s v="2021/08/03"/>
    <s v="计件工人"/>
    <x v="0"/>
    <n v="1900"/>
    <n v="6111.08"/>
    <n v="316.64"/>
    <n v="86.8"/>
    <n v="3.8"/>
    <n v="0"/>
  </r>
  <r>
    <x v="5"/>
    <x v="213"/>
    <s v="生产部"/>
    <s v="主任级以下"/>
    <s v="DF-3677"/>
    <s v="仓库包装操作工"/>
    <s v="2022/10/27"/>
    <s v="计件工人"/>
    <x v="0"/>
    <n v="1900"/>
    <n v="6234.27"/>
    <n v="316.64"/>
    <n v="86.8"/>
    <n v="3.8"/>
    <n v="0"/>
  </r>
  <r>
    <x v="5"/>
    <x v="214"/>
    <s v="生产部"/>
    <s v="主任级以下"/>
    <s v="DF-3676"/>
    <s v="装配钳工"/>
    <s v="2022/10/26"/>
    <s v="计件工人"/>
    <x v="0"/>
    <n v="1900"/>
    <n v="5049.3999999999996"/>
    <n v="316.64"/>
    <n v="86.8"/>
    <n v="3.8"/>
    <n v="0"/>
  </r>
  <r>
    <x v="5"/>
    <x v="216"/>
    <s v="生产部"/>
    <s v="主任级以下"/>
    <s v="DF-3667"/>
    <s v="装配钳工"/>
    <s v="2022/10/09"/>
    <s v="计件工人"/>
    <x v="0"/>
    <n v="1900"/>
    <n v="5761"/>
    <n v="316.64"/>
    <n v="86.8"/>
    <n v="3.8"/>
    <n v="0"/>
  </r>
  <r>
    <x v="5"/>
    <x v="217"/>
    <s v="生产部"/>
    <s v="主任级以下"/>
    <s v="DF-3352"/>
    <s v="装配钳工"/>
    <s v="2021/05/26"/>
    <s v="计件工人"/>
    <x v="0"/>
    <n v="1900"/>
    <n v="5977.14"/>
    <n v="316.64"/>
    <n v="86.8"/>
    <n v="3.8"/>
    <n v="0"/>
  </r>
  <r>
    <x v="5"/>
    <x v="223"/>
    <s v="生产部"/>
    <s v="主任级以下"/>
    <s v="DF-3705"/>
    <s v="装配钳工"/>
    <s v="2023/02/21"/>
    <s v="计件工人"/>
    <x v="0"/>
    <n v="1900"/>
    <n v="6026.06"/>
    <n v="316.64"/>
    <n v="86.8"/>
    <n v="3.8"/>
    <n v="0"/>
  </r>
  <r>
    <x v="5"/>
    <x v="224"/>
    <s v="生产部"/>
    <s v="主任级以下"/>
    <s v="DF-3707"/>
    <s v="装配钳工"/>
    <s v="2023/02/21"/>
    <s v="计件工人"/>
    <x v="0"/>
    <n v="1900"/>
    <n v="6015.85"/>
    <n v="949.92"/>
    <n v="260.39999999999998"/>
    <n v="11.4"/>
    <n v="0"/>
  </r>
  <r>
    <x v="5"/>
    <x v="225"/>
    <s v="生产部"/>
    <s v="主任级以下"/>
    <s v="DF-3701"/>
    <s v="装配钳工"/>
    <s v="2023/02/09"/>
    <s v="计件工人"/>
    <x v="0"/>
    <n v="1900"/>
    <n v="6330.12"/>
    <n v="316.64"/>
    <n v="86.8"/>
    <n v="3.8"/>
    <n v="0"/>
  </r>
  <r>
    <x v="5"/>
    <x v="226"/>
    <s v="生产部"/>
    <s v="主任级以下"/>
    <s v="DF-3699"/>
    <s v="装配电工"/>
    <s v="2023/02/08"/>
    <s v="计件工人"/>
    <x v="0"/>
    <n v="1900"/>
    <n v="5850.63"/>
    <n v="316.64"/>
    <n v="86.8"/>
    <n v="3.8"/>
    <n v="0"/>
  </r>
  <r>
    <x v="5"/>
    <x v="232"/>
    <s v="生产部"/>
    <s v="主任级以下"/>
    <s v="DF-3776"/>
    <s v="装配电工"/>
    <s v="2023/03/20"/>
    <s v="计件工人"/>
    <x v="0"/>
    <n v="1900"/>
    <n v="6722.11"/>
    <n v="316.64"/>
    <n v="86.8"/>
    <n v="3.8"/>
    <n v="0"/>
  </r>
  <r>
    <x v="5"/>
    <x v="233"/>
    <s v="生产部"/>
    <s v="主任级以下"/>
    <s v="DF-3765"/>
    <s v="装配钳工"/>
    <s v="2023/03/17"/>
    <s v="计件工人"/>
    <x v="0"/>
    <n v="1900"/>
    <n v="5908.6"/>
    <n v="316.64"/>
    <n v="86.8"/>
    <n v="3.8"/>
    <n v="0"/>
  </r>
  <r>
    <x v="5"/>
    <x v="234"/>
    <s v="生产部"/>
    <s v="主任级以下"/>
    <s v="DF-3763"/>
    <s v="装配电工"/>
    <s v="2023/03/14"/>
    <s v="计件工人"/>
    <x v="0"/>
    <n v="1900"/>
    <n v="5777.55"/>
    <n v="316.64"/>
    <n v="86.8"/>
    <n v="3.8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4">
  <r>
    <n v="202307"/>
    <x v="0"/>
    <s v="销售部"/>
    <s v="部长级及以上"/>
    <s v="DF-2389"/>
    <s v="区域销售总监"/>
    <s v="2017/04/01"/>
    <m/>
    <m/>
    <n v="44522"/>
    <n v="98500.85"/>
    <n v="363.68"/>
    <n v="86.8"/>
    <n v="3.8"/>
    <n v="0"/>
  </r>
  <r>
    <n v="202307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7"/>
    <x v="2"/>
    <s v="研发部"/>
    <s v="主任级"/>
    <s v="DF-0793"/>
    <s v="电气主管"/>
    <s v="2010/07/08"/>
    <m/>
    <m/>
    <n v="5544"/>
    <n v="14256"/>
    <n v="363.68"/>
    <n v="86.8"/>
    <n v="3.8"/>
    <n v="95"/>
  </r>
  <r>
    <n v="202307"/>
    <x v="3"/>
    <s v="研发部"/>
    <s v="主任级"/>
    <s v="DF-0148"/>
    <s v="机械研发主管"/>
    <s v="2005/09/09"/>
    <m/>
    <m/>
    <n v="5544"/>
    <n v="12934.6"/>
    <n v="363.68"/>
    <n v="86.8"/>
    <n v="3.8"/>
    <n v="125"/>
  </r>
  <r>
    <n v="202307"/>
    <x v="4"/>
    <s v="销售部"/>
    <s v="主任级以下"/>
    <s v="DF-2191"/>
    <s v="市场运营主管"/>
    <s v="2016/04/14"/>
    <m/>
    <m/>
    <n v="3200"/>
    <n v="14975.85"/>
    <n v="363.68"/>
    <n v="86.8"/>
    <n v="3.8"/>
    <n v="95"/>
  </r>
  <r>
    <n v="202307"/>
    <x v="5"/>
    <s v="人力资源部"/>
    <s v="主任级以下"/>
    <s v="DF-2649"/>
    <s v="清洁工"/>
    <s v="2018/02/01"/>
    <m/>
    <m/>
    <n v="1900"/>
    <n v="4259.5200000000004"/>
    <n v="0"/>
    <n v="0"/>
    <n v="0"/>
    <n v="0"/>
  </r>
  <r>
    <n v="202307"/>
    <x v="6"/>
    <s v="人力资源部"/>
    <s v="主任级以下"/>
    <s v="DF-2697"/>
    <s v="商务司机"/>
    <s v="2018/03/19"/>
    <m/>
    <m/>
    <n v="1900"/>
    <n v="5267.6"/>
    <n v="363.68"/>
    <n v="86.8"/>
    <n v="3.8"/>
    <n v="0"/>
  </r>
  <r>
    <n v="202307"/>
    <x v="7"/>
    <s v="研发部"/>
    <s v="主任级以下"/>
    <s v="DF-2077"/>
    <s v="电气硬件工程师"/>
    <s v="2015/04/25"/>
    <m/>
    <m/>
    <n v="5746"/>
    <n v="13246.8"/>
    <n v="363.68"/>
    <n v="86.8"/>
    <n v="3.8"/>
    <n v="1250"/>
  </r>
  <r>
    <n v="202307"/>
    <x v="8"/>
    <s v="研发部"/>
    <s v="主任级以下"/>
    <s v="DF-2701"/>
    <s v="高级文控专员"/>
    <s v="2018/03/21"/>
    <m/>
    <m/>
    <n v="2440"/>
    <n v="6462.7"/>
    <n v="363.68"/>
    <n v="86.8"/>
    <n v="3.8"/>
    <n v="95"/>
  </r>
  <r>
    <n v="202307"/>
    <x v="9"/>
    <s v="研发部"/>
    <s v="主任级以下"/>
    <s v="DF-0755"/>
    <s v="研发部主管"/>
    <s v="2010/06/21"/>
    <m/>
    <m/>
    <n v="5389"/>
    <n v="12910"/>
    <n v="363.68"/>
    <n v="86.8"/>
    <n v="3.8"/>
    <n v="500"/>
  </r>
  <r>
    <n v="202307"/>
    <x v="10"/>
    <s v="研发部"/>
    <s v="主任级以下"/>
    <s v="DF-0536"/>
    <s v="机械研发工程师"/>
    <s v="2009/10/10"/>
    <m/>
    <m/>
    <n v="2671"/>
    <n v="6929.8"/>
    <n v="363.68"/>
    <n v="86.8"/>
    <n v="3.8"/>
    <n v="500"/>
  </r>
  <r>
    <n v="202307"/>
    <x v="11"/>
    <s v="研发部"/>
    <s v="主任级以下"/>
    <s v="DF-1996"/>
    <s v="机械研发工程师"/>
    <s v="2015/01/10"/>
    <m/>
    <m/>
    <n v="5746"/>
    <n v="13235.4"/>
    <n v="363.68"/>
    <n v="86.8"/>
    <n v="3.8"/>
    <n v="1250"/>
  </r>
  <r>
    <n v="202307"/>
    <x v="12"/>
    <s v="研发部"/>
    <s v="主任级以下"/>
    <s v="DF-2008"/>
    <s v="Syncro软件工程师"/>
    <s v="2015/03/02"/>
    <m/>
    <m/>
    <n v="5544"/>
    <n v="12750.17"/>
    <n v="363.68"/>
    <n v="86.8"/>
    <n v="3.8"/>
    <n v="500"/>
  </r>
  <r>
    <n v="202307"/>
    <x v="13"/>
    <s v="售后服务部"/>
    <s v="主任级以下"/>
    <s v="DF-2342"/>
    <s v="机械服务安装工程师"/>
    <d v="2017-01-03T00:00:00"/>
    <m/>
    <m/>
    <n v="3263"/>
    <n v="9087.2900000000009"/>
    <n v="363.68"/>
    <n v="86.8"/>
    <n v="3.8"/>
    <n v="0"/>
  </r>
  <r>
    <n v="202307"/>
    <x v="14"/>
    <s v="生产部"/>
    <s v="主任级以下"/>
    <s v="DF-0073"/>
    <s v="质检组长"/>
    <s v="2007/10/11"/>
    <s v="计时工人"/>
    <m/>
    <n v="2132"/>
    <n v="9910.09"/>
    <n v="0"/>
    <n v="0"/>
    <n v="0"/>
    <n v="0"/>
  </r>
  <r>
    <n v="202307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7"/>
    <x v="16"/>
    <s v="生产部"/>
    <s v="主任级"/>
    <s v="DF-2061"/>
    <s v="车间主任"/>
    <s v="2015/04/02"/>
    <m/>
    <m/>
    <n v="6070"/>
    <n v="14336.7"/>
    <n v="363.68"/>
    <n v="86.8"/>
    <n v="3.8"/>
    <n v="1500"/>
  </r>
  <r>
    <n v="202307"/>
    <x v="17"/>
    <s v="售后服务部"/>
    <s v="主任级以下"/>
    <s v="DF-2107"/>
    <s v="高级电气服务工程师"/>
    <s v="2015/07/06"/>
    <m/>
    <m/>
    <n v="5222"/>
    <n v="12275"/>
    <n v="363.68"/>
    <n v="86.8"/>
    <n v="3.8"/>
    <n v="750"/>
  </r>
  <r>
    <n v="202307"/>
    <x v="18"/>
    <s v="售后服务部"/>
    <s v="主任级以下"/>
    <s v="DF-2371"/>
    <s v="电气服务安装技师"/>
    <s v="2017/03/03"/>
    <m/>
    <m/>
    <n v="2332"/>
    <n v="9256.9"/>
    <n v="363.68"/>
    <n v="86.8"/>
    <n v="3.8"/>
    <n v="0"/>
  </r>
  <r>
    <n v="202307"/>
    <x v="19"/>
    <s v="售后服务部"/>
    <s v="主任级以下"/>
    <s v="DF-1715"/>
    <s v="机械服务工程师"/>
    <s v="2013/11/11"/>
    <m/>
    <m/>
    <n v="3440"/>
    <n v="9647.61"/>
    <n v="363.68"/>
    <n v="86.8"/>
    <n v="3.8"/>
    <n v="0"/>
  </r>
  <r>
    <n v="202307"/>
    <x v="20"/>
    <s v="售后服务部"/>
    <s v="主任级以下"/>
    <s v="DF-2166"/>
    <s v="机械服务技师"/>
    <s v="2016/02/22"/>
    <m/>
    <m/>
    <n v="4331"/>
    <n v="11396.64"/>
    <n v="363.68"/>
    <n v="86.8"/>
    <n v="3.8"/>
    <n v="0"/>
  </r>
  <r>
    <n v="202307"/>
    <x v="21"/>
    <s v="生产部"/>
    <s v="主任级"/>
    <s v="DF-2669"/>
    <s v="电气车间主任"/>
    <s v="2018/03/01"/>
    <m/>
    <m/>
    <n v="4000"/>
    <n v="10436.5"/>
    <n v="363.68"/>
    <n v="86.8"/>
    <n v="3.8"/>
    <n v="0"/>
  </r>
  <r>
    <n v="202307"/>
    <x v="22"/>
    <s v="售后服务部"/>
    <s v="主任级以下"/>
    <s v="DF-2774"/>
    <s v="海外服务高级经理"/>
    <s v="2018/05/29"/>
    <m/>
    <m/>
    <n v="7100"/>
    <n v="18085"/>
    <n v="363.68"/>
    <n v="86.8"/>
    <n v="3.8"/>
    <n v="457.5"/>
  </r>
  <r>
    <n v="202307"/>
    <x v="23"/>
    <s v="售后服务部"/>
    <s v="主任级以下"/>
    <s v="DF-2777"/>
    <s v="机械服务工程师"/>
    <s v="2018/06/01"/>
    <m/>
    <m/>
    <n v="5519"/>
    <n v="14804.44"/>
    <n v="363.68"/>
    <n v="86.8"/>
    <n v="3.8"/>
    <n v="0"/>
  </r>
  <r>
    <n v="202307"/>
    <x v="24"/>
    <s v="销售部"/>
    <s v="主任级以下"/>
    <s v="DF-2800"/>
    <s v="销售跟单"/>
    <s v="2018/07/02"/>
    <m/>
    <m/>
    <n v="2888"/>
    <n v="12705.93"/>
    <n v="363.68"/>
    <n v="86.8"/>
    <n v="3.8"/>
    <n v="0"/>
  </r>
  <r>
    <n v="202307"/>
    <x v="25"/>
    <s v="售后服务部"/>
    <s v="部长级及以上"/>
    <s v="DF-2838"/>
    <s v="售后服务经理"/>
    <s v="2018/09/10"/>
    <m/>
    <m/>
    <n v="8020"/>
    <n v="16509.2"/>
    <n v="363.68"/>
    <n v="86.8"/>
    <n v="3.8"/>
    <n v="0"/>
  </r>
  <r>
    <n v="202307"/>
    <x v="26"/>
    <s v="研发部"/>
    <s v="主任级以下"/>
    <s v="DF-2856"/>
    <s v="初级电气研发工程师"/>
    <s v="2018/10/23"/>
    <m/>
    <m/>
    <n v="4133"/>
    <n v="9285.6"/>
    <n v="363.68"/>
    <n v="86.8"/>
    <n v="3.8"/>
    <n v="300"/>
  </r>
  <r>
    <n v="202307"/>
    <x v="27"/>
    <s v="售后服务部"/>
    <s v="主任级以下"/>
    <s v="DF-2872"/>
    <s v="售后服务专员"/>
    <s v="2018/11/21"/>
    <m/>
    <m/>
    <n v="3038"/>
    <n v="7374.92"/>
    <n v="363.68"/>
    <n v="86.8"/>
    <n v="3.8"/>
    <n v="0"/>
  </r>
  <r>
    <n v="202307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07"/>
    <x v="29"/>
    <s v="售后服务部"/>
    <s v="主任级以下"/>
    <s v="DF-2886"/>
    <s v="采购专员"/>
    <s v="2018/12/27"/>
    <m/>
    <m/>
    <n v="2532"/>
    <n v="7180"/>
    <n v="363.68"/>
    <n v="86.8"/>
    <n v="3.8"/>
    <n v="0"/>
  </r>
  <r>
    <n v="202307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7"/>
    <x v="31"/>
    <s v="生产部"/>
    <s v="主任级以下"/>
    <s v="DF-2916"/>
    <s v="质检员"/>
    <s v="2019/03/19"/>
    <s v="计时工人"/>
    <m/>
    <n v="2320"/>
    <n v="9122.6200000000008"/>
    <n v="363.68"/>
    <n v="86.8"/>
    <n v="3.8"/>
    <n v="0"/>
  </r>
  <r>
    <n v="202307"/>
    <x v="32"/>
    <s v="研发部"/>
    <s v="主任级以下"/>
    <s v="DF-2930"/>
    <s v="机械工程师"/>
    <s v="2019/04/22"/>
    <m/>
    <m/>
    <n v="4536"/>
    <n v="4123.8"/>
    <n v="363.68"/>
    <n v="86.8"/>
    <n v="3.8"/>
    <n v="300"/>
  </r>
  <r>
    <n v="202307"/>
    <x v="33"/>
    <s v="售后服务部"/>
    <s v="主任级以下"/>
    <s v="DF-2931"/>
    <s v="机械服务安装技师"/>
    <s v="2019/04/23"/>
    <m/>
    <m/>
    <n v="2363"/>
    <n v="6642.13"/>
    <n v="363.68"/>
    <n v="86.8"/>
    <n v="3.8"/>
    <n v="0"/>
  </r>
  <r>
    <n v="202307"/>
    <x v="34"/>
    <s v="生产部"/>
    <s v="主任级以下"/>
    <s v="DF-2932"/>
    <s v="仓库文员"/>
    <s v="2019/04/24"/>
    <s v="计时工人"/>
    <m/>
    <n v="1900"/>
    <n v="4759.22"/>
    <n v="363.68"/>
    <n v="86.8"/>
    <n v="3.8"/>
    <n v="0"/>
  </r>
  <r>
    <n v="202307"/>
    <x v="35"/>
    <s v="物控部"/>
    <s v="主任级以下"/>
    <s v="DF-2960"/>
    <s v="计划专员"/>
    <s v="2019/06/24"/>
    <m/>
    <m/>
    <n v="1958"/>
    <n v="5736.8"/>
    <n v="363.68"/>
    <n v="86.8"/>
    <n v="3.8"/>
    <n v="0"/>
  </r>
  <r>
    <n v="202307"/>
    <x v="36"/>
    <s v="售后服务部"/>
    <s v="主任级以下"/>
    <s v="DF-2974"/>
    <s v="电气服务安装技师"/>
    <s v="2019/07/16"/>
    <m/>
    <m/>
    <n v="2993"/>
    <n v="7990.23"/>
    <n v="363.68"/>
    <n v="86.8"/>
    <n v="3.8"/>
    <n v="0"/>
  </r>
  <r>
    <n v="202307"/>
    <x v="37"/>
    <s v="售后服务部"/>
    <s v="主任级以下"/>
    <s v="DF-2986"/>
    <s v="初级电气安装服务技师"/>
    <s v="2019/07/30"/>
    <m/>
    <m/>
    <n v="3000"/>
    <n v="8171.64"/>
    <n v="363.68"/>
    <n v="86.8"/>
    <n v="3.8"/>
    <n v="0"/>
  </r>
  <r>
    <n v="202307"/>
    <x v="38"/>
    <s v="售后服务部"/>
    <s v="主任级以下"/>
    <s v="DF-3021"/>
    <s v="电气服务工程师"/>
    <s v="2019/10/10"/>
    <m/>
    <m/>
    <n v="4937"/>
    <n v="13331.91"/>
    <n v="363.68"/>
    <n v="86.8"/>
    <n v="3.8"/>
    <n v="800"/>
  </r>
  <r>
    <n v="202307"/>
    <x v="39"/>
    <s v="物控部"/>
    <s v="高级经理级"/>
    <s v="DF-3062"/>
    <s v="高级采购经理"/>
    <s v="2019/12/12"/>
    <m/>
    <m/>
    <n v="7100"/>
    <n v="14972.5"/>
    <n v="363.68"/>
    <n v="86.8"/>
    <n v="3.8"/>
    <n v="520"/>
  </r>
  <r>
    <n v="202307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7"/>
    <x v="41"/>
    <s v="生产部"/>
    <s v="主任级以下"/>
    <s v="DF-3077"/>
    <s v="安全环保专员"/>
    <s v="2020/02/10"/>
    <m/>
    <m/>
    <n v="2240"/>
    <n v="6850"/>
    <n v="363.68"/>
    <n v="86.8"/>
    <n v="3.8"/>
    <n v="0"/>
  </r>
  <r>
    <n v="202307"/>
    <x v="42"/>
    <s v="售后服务部"/>
    <s v="主任级以下"/>
    <s v="DF-3080"/>
    <s v="项目经理"/>
    <s v="2020/03/11"/>
    <m/>
    <m/>
    <n v="5240"/>
    <n v="14095.4"/>
    <n v="363.68"/>
    <n v="86.8"/>
    <n v="3.8"/>
    <n v="475"/>
  </r>
  <r>
    <n v="202307"/>
    <x v="43"/>
    <s v="售后服务部"/>
    <s v="高级经理级"/>
    <s v="DF-3086"/>
    <s v="上海服务经理兼大客户项目经理"/>
    <s v="2020/03/20"/>
    <m/>
    <m/>
    <n v="11800"/>
    <n v="28513"/>
    <n v="0"/>
    <n v="0"/>
    <n v="0"/>
    <n v="0"/>
  </r>
  <r>
    <n v="202307"/>
    <x v="44"/>
    <s v="研发部"/>
    <s v="主任级以下"/>
    <s v="DF-3087"/>
    <s v="软件工程师"/>
    <s v="2020/03/18"/>
    <m/>
    <m/>
    <n v="4536"/>
    <n v="10302.83"/>
    <n v="363.68"/>
    <n v="86.8"/>
    <n v="3.8"/>
    <n v="500"/>
  </r>
  <r>
    <n v="202307"/>
    <x v="45"/>
    <s v="售后服务部"/>
    <s v="主任级以下"/>
    <s v="DF-3104"/>
    <s v="机械服务工程师"/>
    <s v="2020/04/01"/>
    <m/>
    <m/>
    <n v="3440"/>
    <n v="8527.5"/>
    <n v="363.68"/>
    <n v="86.8"/>
    <n v="3.8"/>
    <n v="500"/>
  </r>
  <r>
    <n v="202307"/>
    <x v="46"/>
    <s v="研发部"/>
    <s v="主任级以下"/>
    <s v="DF-3109"/>
    <s v="初级机械工程师"/>
    <s v="2020/04/08"/>
    <m/>
    <m/>
    <n v="3326"/>
    <n v="7654.7"/>
    <n v="363.68"/>
    <n v="86.8"/>
    <n v="3.8"/>
    <n v="0"/>
  </r>
  <r>
    <n v="202307"/>
    <x v="47"/>
    <s v="销售部"/>
    <s v="主任级以下"/>
    <s v="DF-3110"/>
    <s v="区域销售经理"/>
    <s v="2020/04/09"/>
    <m/>
    <m/>
    <n v="3868"/>
    <n v="12989.58"/>
    <n v="363.68"/>
    <n v="86.8"/>
    <n v="3.8"/>
    <n v="0"/>
  </r>
  <r>
    <n v="202307"/>
    <x v="48"/>
    <s v="售后服务部"/>
    <s v="主任级以下"/>
    <s v="DF-3135"/>
    <s v="机械服务助理工程师"/>
    <s v="2020/07/01"/>
    <m/>
    <m/>
    <n v="2138"/>
    <n v="5746.09"/>
    <n v="363.68"/>
    <n v="86.8"/>
    <n v="3.8"/>
    <n v="0"/>
  </r>
  <r>
    <n v="202307"/>
    <x v="49"/>
    <s v="售后服务部"/>
    <s v="主任级以下"/>
    <s v="DF-3136"/>
    <s v="电气服务助理工程师"/>
    <s v="2020/07/27"/>
    <m/>
    <m/>
    <n v="2000"/>
    <n v="5863.49"/>
    <n v="363.68"/>
    <n v="86.8"/>
    <n v="3.8"/>
    <n v="0"/>
  </r>
  <r>
    <n v="202307"/>
    <x v="50"/>
    <s v="人力资源部"/>
    <s v="主任级以下"/>
    <s v="DF-3151"/>
    <s v="人力资源专员"/>
    <s v="2020/07/21"/>
    <m/>
    <m/>
    <n v="3303"/>
    <n v="7234.6"/>
    <n v="363.68"/>
    <n v="86.8"/>
    <n v="3.8"/>
    <n v="0"/>
  </r>
  <r>
    <n v="202307"/>
    <x v="51"/>
    <s v="售后服务部"/>
    <s v="主任级以下"/>
    <s v="DF-3152"/>
    <s v="软件工程师"/>
    <s v="2020/07/21"/>
    <m/>
    <m/>
    <n v="4572"/>
    <n v="10999.77"/>
    <n v="363.68"/>
    <n v="86.8"/>
    <n v="3.8"/>
    <n v="0"/>
  </r>
  <r>
    <n v="202307"/>
    <x v="52"/>
    <s v="人力资源部"/>
    <s v="经理级"/>
    <s v="DF-3170"/>
    <s v="人力资源经理"/>
    <s v="2020/08/24"/>
    <m/>
    <m/>
    <n v="5632"/>
    <n v="12625"/>
    <n v="363.68"/>
    <n v="86.8"/>
    <n v="3.8"/>
    <n v="95"/>
  </r>
  <r>
    <n v="202307"/>
    <x v="53"/>
    <s v="生产部"/>
    <s v="主任级以下"/>
    <s v="DF-3168"/>
    <s v="质检员"/>
    <s v="2020/08/20"/>
    <s v="计时工人"/>
    <m/>
    <n v="2132"/>
    <n v="8537.7999999999993"/>
    <n v="363.68"/>
    <n v="86.8"/>
    <n v="3.8"/>
    <n v="0"/>
  </r>
  <r>
    <n v="202307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7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7"/>
    <x v="56"/>
    <s v="售后服务部"/>
    <s v="主任级以下"/>
    <s v="DF-3158"/>
    <s v="机械服务工程师"/>
    <s v="2020/08/03"/>
    <m/>
    <m/>
    <n v="3275"/>
    <n v="8644.61"/>
    <n v="363.68"/>
    <n v="86.8"/>
    <n v="3.8"/>
    <n v="0"/>
  </r>
  <r>
    <n v="202307"/>
    <x v="57"/>
    <s v="研发部"/>
    <s v="主任级以下"/>
    <s v="DF-3155"/>
    <s v="资料管理员"/>
    <s v="2020/08/03"/>
    <m/>
    <m/>
    <n v="1900"/>
    <n v="4319.2"/>
    <n v="363.68"/>
    <n v="86.8"/>
    <n v="3.8"/>
    <n v="0"/>
  </r>
  <r>
    <n v="202307"/>
    <x v="58"/>
    <s v="销售部"/>
    <s v="经理"/>
    <s v="DF-3184"/>
    <s v="销售支持经理"/>
    <d v="2010-11-22T00:00:00"/>
    <m/>
    <m/>
    <n v="4453"/>
    <n v="18122.310000000001"/>
    <n v="363.68"/>
    <n v="86.8"/>
    <n v="3.8"/>
    <n v="1000"/>
  </r>
  <r>
    <n v="202307"/>
    <x v="59"/>
    <s v="销售部"/>
    <s v="主任级以下"/>
    <s v="DF-3185"/>
    <s v="区域销售经理"/>
    <s v="2020/10/10"/>
    <m/>
    <m/>
    <n v="4400"/>
    <n v="11250"/>
    <n v="350.24"/>
    <n v="82.42"/>
    <n v="13.13"/>
    <n v="500"/>
  </r>
  <r>
    <n v="202307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7"/>
    <x v="61"/>
    <s v="物控部"/>
    <s v="主任级以下"/>
    <s v="DF-3201"/>
    <s v="采购专员"/>
    <s v="2020/11/02"/>
    <m/>
    <m/>
    <n v="2400"/>
    <n v="6642.09"/>
    <n v="363.68"/>
    <n v="86.8"/>
    <n v="3.8"/>
    <n v="0"/>
  </r>
  <r>
    <n v="202307"/>
    <x v="62"/>
    <s v="售后服务部"/>
    <s v="主任级以下"/>
    <s v="DF-3207"/>
    <s v="培训主管"/>
    <s v="2020/11/09"/>
    <m/>
    <m/>
    <n v="4800"/>
    <n v="9010.4"/>
    <n v="363.68"/>
    <n v="86.8"/>
    <n v="3.8"/>
    <n v="1266"/>
  </r>
  <r>
    <n v="202307"/>
    <x v="63"/>
    <s v="销售部"/>
    <s v="主任级以下"/>
    <s v="DF-3208"/>
    <s v="高级物流专员"/>
    <s v="2020/11/09"/>
    <m/>
    <m/>
    <n v="2760"/>
    <n v="11244.29"/>
    <n v="363.68"/>
    <n v="86.8"/>
    <n v="3.8"/>
    <n v="0"/>
  </r>
  <r>
    <n v="202307"/>
    <x v="64"/>
    <s v="售后服务部"/>
    <s v="主任级以下"/>
    <s v="DF-3213"/>
    <s v="电气服务工程师（上海）"/>
    <s v="2020/11/16"/>
    <m/>
    <m/>
    <n v="4925"/>
    <n v="9445.16"/>
    <n v="0"/>
    <n v="0"/>
    <n v="0"/>
    <n v="0"/>
  </r>
  <r>
    <n v="202307"/>
    <x v="65"/>
    <s v="研发部"/>
    <s v="主任级以下"/>
    <s v="DF-3214"/>
    <s v="机械工程师"/>
    <s v="2020/11/16"/>
    <m/>
    <m/>
    <n v="4050"/>
    <n v="9604.5"/>
    <n v="363.68"/>
    <n v="86.8"/>
    <n v="3.8"/>
    <n v="0"/>
  </r>
  <r>
    <n v="202307"/>
    <x v="66"/>
    <s v="生产部"/>
    <s v="主任级以下"/>
    <s v="DF-2619"/>
    <s v="生产调度专员"/>
    <s v="2017/12/01"/>
    <s v="计时工人"/>
    <m/>
    <n v="2422"/>
    <n v="5491.01"/>
    <n v="363.68"/>
    <n v="86.8"/>
    <n v="3.8"/>
    <n v="0"/>
  </r>
  <r>
    <n v="202307"/>
    <x v="67"/>
    <s v="生产部"/>
    <s v="主任级以下"/>
    <s v="DF-3233"/>
    <s v="检测工程师"/>
    <s v="2020/12/29"/>
    <s v="计时工人"/>
    <m/>
    <n v="3481"/>
    <n v="8988.44"/>
    <n v="363.68"/>
    <n v="86.8"/>
    <n v="3.8"/>
    <n v="0"/>
  </r>
  <r>
    <n v="202307"/>
    <x v="68"/>
    <s v="售后服务部"/>
    <s v="主任级以下"/>
    <s v="DF-3234"/>
    <s v="电气服务助理工程师"/>
    <d v="2020-08-03T00:00:00"/>
    <m/>
    <m/>
    <n v="2138"/>
    <n v="5968.54"/>
    <n v="363.68"/>
    <n v="86.8"/>
    <n v="3.8"/>
    <n v="0"/>
  </r>
  <r>
    <n v="202307"/>
    <x v="69"/>
    <s v="人力资源部"/>
    <s v="主任级以下"/>
    <s v="DF-3224"/>
    <s v="ABAP工程师"/>
    <s v="2020/12/10"/>
    <m/>
    <m/>
    <n v="4640"/>
    <n v="11535.7"/>
    <n v="363.68"/>
    <n v="86.8"/>
    <n v="3.8"/>
    <n v="500"/>
  </r>
  <r>
    <n v="202307"/>
    <x v="70"/>
    <s v="售后服务部"/>
    <s v="主任级以下"/>
    <s v="DF-3223"/>
    <s v="电气服务工程师（成都）"/>
    <s v="2020/12/10"/>
    <m/>
    <m/>
    <n v="3668"/>
    <n v="7753.9"/>
    <n v="0"/>
    <n v="0"/>
    <n v="0"/>
    <n v="0"/>
  </r>
  <r>
    <n v="202307"/>
    <x v="71"/>
    <s v="售后服务部"/>
    <s v="主任级以下"/>
    <s v="DF-3239"/>
    <s v="机械服务助理工程师"/>
    <s v="2021/01/04"/>
    <m/>
    <m/>
    <n v="1913"/>
    <n v="4657.99"/>
    <n v="363.68"/>
    <n v="86.8"/>
    <n v="3.8"/>
    <n v="0"/>
  </r>
  <r>
    <n v="202307"/>
    <x v="72"/>
    <s v="售后服务部"/>
    <s v="主任级以下"/>
    <s v="DF-3237"/>
    <s v="电气服务工程师（上海）"/>
    <s v="2021/01/04"/>
    <m/>
    <m/>
    <n v="5525"/>
    <n v="12594.97"/>
    <n v="359.52"/>
    <n v="112.35"/>
    <n v="22.47"/>
    <n v="600"/>
  </r>
  <r>
    <n v="202307"/>
    <x v="73"/>
    <s v="物控部"/>
    <s v="主任级以下"/>
    <s v="DF-3236"/>
    <s v="战略采购"/>
    <s v="2021/01/04"/>
    <m/>
    <m/>
    <n v="3212"/>
    <n v="8555.91"/>
    <n v="363.68"/>
    <n v="86.8"/>
    <n v="3.8"/>
    <n v="0"/>
  </r>
  <r>
    <n v="202307"/>
    <x v="74"/>
    <s v="人力资源部"/>
    <s v="主任级以下"/>
    <s v="DF-3256"/>
    <s v="商务司机"/>
    <s v="2021/02/03"/>
    <m/>
    <m/>
    <n v="1900"/>
    <n v="4871"/>
    <n v="363.68"/>
    <n v="86.8"/>
    <n v="3.8"/>
    <n v="0"/>
  </r>
  <r>
    <n v="202307"/>
    <x v="75"/>
    <s v="生产部"/>
    <s v="主任级以下"/>
    <s v="DF-3298"/>
    <s v="质检员"/>
    <s v="2021/03/26"/>
    <s v="计时工人"/>
    <m/>
    <n v="2120"/>
    <n v="7850.77"/>
    <n v="363.68"/>
    <n v="86.8"/>
    <n v="3.8"/>
    <n v="0"/>
  </r>
  <r>
    <n v="202307"/>
    <x v="76"/>
    <s v="售后服务部"/>
    <s v="主任级"/>
    <s v="DF-3269"/>
    <s v="服务调度主管"/>
    <s v="2021/03/01"/>
    <m/>
    <m/>
    <n v="3210"/>
    <n v="8570.7999999999993"/>
    <n v="363.68"/>
    <n v="86.8"/>
    <n v="3.8"/>
    <n v="0"/>
  </r>
  <r>
    <n v="202307"/>
    <x v="77"/>
    <s v="生产部"/>
    <s v="主任级以下"/>
    <s v="DF-3270"/>
    <s v="质检员"/>
    <s v="2021/03/01"/>
    <s v="计时工人"/>
    <m/>
    <n v="2120"/>
    <n v="6209.22"/>
    <n v="363.68"/>
    <n v="86.8"/>
    <n v="3.8"/>
    <n v="0"/>
  </r>
  <r>
    <n v="202307"/>
    <x v="78"/>
    <s v="财务部"/>
    <s v="经理级"/>
    <s v="DF-3322"/>
    <s v="财务经理"/>
    <s v="2021/04/19"/>
    <m/>
    <m/>
    <n v="7600"/>
    <n v="17484.900000000001"/>
    <n v="363.68"/>
    <n v="86.8"/>
    <n v="3.8"/>
    <n v="500"/>
  </r>
  <r>
    <n v="202307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7"/>
    <x v="80"/>
    <s v="物控部"/>
    <s v="主任级以下"/>
    <s v="DF-3307"/>
    <s v="采购文员"/>
    <s v="2021/04/06"/>
    <m/>
    <m/>
    <n v="1980"/>
    <n v="5433.8"/>
    <n v="363.68"/>
    <n v="86.8"/>
    <n v="3.8"/>
    <n v="0"/>
  </r>
  <r>
    <n v="202307"/>
    <x v="81"/>
    <s v="物控部"/>
    <s v="主任级以下"/>
    <s v="DF-3356"/>
    <s v="战略采购"/>
    <s v="2021/05/28"/>
    <m/>
    <m/>
    <n v="3800"/>
    <n v="10132.76"/>
    <n v="363.68"/>
    <n v="86.8"/>
    <n v="3.8"/>
    <n v="0"/>
  </r>
  <r>
    <n v="202307"/>
    <x v="82"/>
    <s v="售后服务部"/>
    <s v="主任级以下"/>
    <s v="DF-3338"/>
    <s v="机械服务工程师（成都）"/>
    <s v="2021/05/10"/>
    <m/>
    <m/>
    <n v="3128"/>
    <n v="7763.48"/>
    <n v="0"/>
    <n v="0"/>
    <n v="0"/>
    <n v="0"/>
  </r>
  <r>
    <n v="202307"/>
    <x v="83"/>
    <s v="销售部"/>
    <s v="主任级以下"/>
    <s v="DF-3340"/>
    <s v="市场专员"/>
    <s v="2021/05/10"/>
    <m/>
    <m/>
    <n v="2760"/>
    <n v="10465.51"/>
    <n v="363.68"/>
    <n v="86.8"/>
    <n v="3.8"/>
    <n v="0"/>
  </r>
  <r>
    <n v="202307"/>
    <x v="84"/>
    <s v="生产部"/>
    <s v="主任级以下"/>
    <s v="DF-3336"/>
    <s v="生产文员"/>
    <s v="2021/05/07"/>
    <m/>
    <m/>
    <n v="1900"/>
    <n v="4050.8"/>
    <n v="363.68"/>
    <n v="86.8"/>
    <n v="3.8"/>
    <n v="0"/>
  </r>
  <r>
    <n v="202307"/>
    <x v="85"/>
    <s v="核价管理部"/>
    <s v="主任级"/>
    <s v="DF-3357"/>
    <s v="核价主管"/>
    <s v="2021/06/01"/>
    <m/>
    <m/>
    <n v="3850"/>
    <n v="9155.5"/>
    <n v="363.68"/>
    <n v="86.8"/>
    <n v="3.8"/>
    <n v="95"/>
  </r>
  <r>
    <n v="202307"/>
    <x v="86"/>
    <s v="人力资源部"/>
    <s v="主任级以下"/>
    <s v="DF-3362"/>
    <s v="人力资源专员"/>
    <s v="2021/06/03"/>
    <m/>
    <m/>
    <n v="2888"/>
    <n v="6622.54"/>
    <n v="363.68"/>
    <n v="86.8"/>
    <n v="3.8"/>
    <n v="0"/>
  </r>
  <r>
    <n v="202307"/>
    <x v="87"/>
    <s v="售后服务部"/>
    <s v="主任级以下"/>
    <s v="DF-3369"/>
    <s v="机械服务工程师"/>
    <s v="2021/06/08"/>
    <m/>
    <m/>
    <n v="4344"/>
    <n v="8918.3799999999992"/>
    <n v="0"/>
    <n v="0"/>
    <n v="0"/>
    <n v="0"/>
  </r>
  <r>
    <n v="202307"/>
    <x v="88"/>
    <s v="售后服务部"/>
    <s v="主任级以下"/>
    <s v="DF-3360"/>
    <s v="现场装配技师"/>
    <s v="2021/06/03"/>
    <m/>
    <m/>
    <n v="2332"/>
    <n v="6746.92"/>
    <n v="363.68"/>
    <n v="86.8"/>
    <n v="3.8"/>
    <n v="0"/>
  </r>
  <r>
    <n v="202307"/>
    <x v="89"/>
    <s v="物控部"/>
    <s v="主任级以下"/>
    <s v="DF-3388"/>
    <s v="跟单主管"/>
    <s v="2021/06/25"/>
    <m/>
    <m/>
    <n v="2511"/>
    <n v="7042.22"/>
    <n v="363.68"/>
    <n v="86.8"/>
    <n v="3.8"/>
    <n v="0"/>
  </r>
  <r>
    <n v="202307"/>
    <x v="90"/>
    <s v="研发部"/>
    <s v="主任级以下"/>
    <s v="DF-3367"/>
    <s v="机械工程师"/>
    <s v="2021/06/07"/>
    <m/>
    <m/>
    <n v="3471"/>
    <n v="8271.2000000000007"/>
    <n v="363.68"/>
    <n v="86.8"/>
    <n v="3.8"/>
    <n v="0"/>
  </r>
  <r>
    <n v="202307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7"/>
    <x v="92"/>
    <s v="核价管理部"/>
    <s v="主任级以下"/>
    <s v="DF-3401"/>
    <s v="核价专员"/>
    <s v="2021/07/06"/>
    <m/>
    <m/>
    <n v="2642"/>
    <n v="7103.05"/>
    <n v="363.68"/>
    <n v="86.8"/>
    <n v="3.8"/>
    <n v="0"/>
  </r>
  <r>
    <n v="202307"/>
    <x v="93"/>
    <s v="生产部"/>
    <s v="主任级以下"/>
    <s v="DF-3399"/>
    <s v="质检员"/>
    <s v="2021/07/02"/>
    <s v="计时工人"/>
    <m/>
    <n v="2120"/>
    <n v="7952.47"/>
    <n v="363.68"/>
    <n v="86.8"/>
    <n v="3.8"/>
    <n v="0"/>
  </r>
  <r>
    <n v="202307"/>
    <x v="94"/>
    <s v="核价管理部"/>
    <s v="主任级以下"/>
    <s v="DF-3478"/>
    <s v="核价工程师"/>
    <s v="2021/08/23"/>
    <m/>
    <m/>
    <n v="4800"/>
    <n v="12440.59"/>
    <n v="363.68"/>
    <n v="86.8"/>
    <n v="3.8"/>
    <n v="0"/>
  </r>
  <r>
    <n v="202307"/>
    <x v="95"/>
    <s v="售后服务部"/>
    <s v="主任级以下"/>
    <s v="DF-3479"/>
    <s v="软件工程师储备生"/>
    <d v="2021-08-23T00:00:00"/>
    <m/>
    <m/>
    <n v="2750"/>
    <n v="8030.6"/>
    <n v="363.68"/>
    <n v="86.8"/>
    <n v="3.8"/>
    <n v="0"/>
  </r>
  <r>
    <n v="202307"/>
    <x v="96"/>
    <s v="研发部"/>
    <s v="主任级以下"/>
    <s v="DF-3472"/>
    <s v="电气工程师"/>
    <s v="2021/08/17"/>
    <m/>
    <m/>
    <n v="4738"/>
    <n v="10744.8"/>
    <n v="363.68"/>
    <n v="86.8"/>
    <n v="3.8"/>
    <n v="0"/>
  </r>
  <r>
    <n v="202307"/>
    <x v="97"/>
    <s v="销售部"/>
    <s v="主任级以下"/>
    <s v="DF-3471"/>
    <s v="进口专员"/>
    <s v="2021/08/16"/>
    <m/>
    <m/>
    <n v="2532"/>
    <n v="10294.18"/>
    <n v="363.68"/>
    <n v="86.8"/>
    <n v="3.8"/>
    <n v="0"/>
  </r>
  <r>
    <n v="202307"/>
    <x v="98"/>
    <s v="生产部"/>
    <s v="主任级以下"/>
    <s v="DF-3469"/>
    <s v="质检员"/>
    <s v="2021/08/12"/>
    <s v="计时工人"/>
    <m/>
    <n v="2120"/>
    <n v="8556.0400000000009"/>
    <n v="363.68"/>
    <n v="86.8"/>
    <n v="3.8"/>
    <n v="0"/>
  </r>
  <r>
    <n v="202307"/>
    <x v="99"/>
    <s v="生产部"/>
    <s v="主任级以下"/>
    <s v="DF-3466"/>
    <s v="质检员"/>
    <s v="2021/08/11"/>
    <s v="计时工人"/>
    <m/>
    <n v="2120"/>
    <n v="7476.77"/>
    <n v="363.68"/>
    <n v="86.8"/>
    <n v="3.8"/>
    <n v="0"/>
  </r>
  <r>
    <n v="202307"/>
    <x v="100"/>
    <s v="研发部"/>
    <s v="主任级以下"/>
    <s v="DF-3495"/>
    <s v="电气工程师"/>
    <s v="2021/09/07"/>
    <m/>
    <m/>
    <n v="3730"/>
    <n v="7651.8"/>
    <n v="363.68"/>
    <n v="86.8"/>
    <n v="3.8"/>
    <n v="1000"/>
  </r>
  <r>
    <n v="202307"/>
    <x v="101"/>
    <s v="研发部"/>
    <s v="主任级以下"/>
    <s v="DF-3496"/>
    <s v="机械工程师"/>
    <s v="2021/09/09"/>
    <m/>
    <m/>
    <n v="3326"/>
    <n v="7869.5"/>
    <n v="363.68"/>
    <n v="86.8"/>
    <n v="3.8"/>
    <n v="0"/>
  </r>
  <r>
    <n v="202307"/>
    <x v="102"/>
    <s v="研发部"/>
    <s v="主任级以下"/>
    <s v="DF-3500"/>
    <s v="电气工程师"/>
    <s v="2021/09/13"/>
    <m/>
    <m/>
    <n v="4738"/>
    <n v="11008.6"/>
    <n v="363.68"/>
    <n v="86.8"/>
    <n v="3.8"/>
    <n v="0"/>
  </r>
  <r>
    <n v="202307"/>
    <x v="103"/>
    <s v="研发部"/>
    <s v="主任级以下"/>
    <s v="DF-3501"/>
    <s v="机械工程师"/>
    <s v="2021/09/13"/>
    <m/>
    <m/>
    <n v="3730"/>
    <n v="8717"/>
    <n v="363.68"/>
    <n v="86.8"/>
    <n v="3.8"/>
    <n v="100"/>
  </r>
  <r>
    <n v="202307"/>
    <x v="104"/>
    <s v="物控部"/>
    <s v="主任级以下"/>
    <s v="DF-2615"/>
    <s v="计划主管"/>
    <s v="2021/10/13"/>
    <m/>
    <m/>
    <n v="3181"/>
    <n v="7341"/>
    <n v="363.68"/>
    <n v="86.8"/>
    <n v="3.8"/>
    <n v="0"/>
  </r>
  <r>
    <n v="202307"/>
    <x v="105"/>
    <s v="研发部"/>
    <s v="主任级以下"/>
    <s v="DF-3564"/>
    <s v="PLM专员"/>
    <s v="2021/11/22"/>
    <m/>
    <m/>
    <n v="2311"/>
    <n v="6300.8"/>
    <n v="363.68"/>
    <n v="86.8"/>
    <n v="3.8"/>
    <n v="0"/>
  </r>
  <r>
    <n v="202307"/>
    <x v="106"/>
    <s v="总经办"/>
    <s v="主任级以下"/>
    <s v="DF-3566"/>
    <s v="外事翻译专员"/>
    <s v="2021/11/22"/>
    <m/>
    <m/>
    <n v="3780"/>
    <n v="2228.5700000000002"/>
    <n v="0"/>
    <n v="0"/>
    <n v="0"/>
    <n v="0"/>
  </r>
  <r>
    <n v="202307"/>
    <x v="107"/>
    <s v="销售部"/>
    <s v="主任级以下"/>
    <s v="DF-3574"/>
    <s v="销售经理"/>
    <s v="2021/12/22"/>
    <m/>
    <m/>
    <n v="3850"/>
    <n v="10787.65"/>
    <n v="363.68"/>
    <n v="86.8"/>
    <n v="3.8"/>
    <n v="0"/>
  </r>
  <r>
    <n v="202307"/>
    <x v="108"/>
    <s v="生产部"/>
    <s v="主任级以下"/>
    <s v="DF-3569"/>
    <s v="售后仓管"/>
    <s v="2021/12/01"/>
    <m/>
    <m/>
    <n v="1900"/>
    <n v="5612.8"/>
    <n v="363.68"/>
    <n v="86.8"/>
    <n v="3.8"/>
    <n v="0"/>
  </r>
  <r>
    <n v="202307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7"/>
    <x v="110"/>
    <s v="生产部"/>
    <s v="主任级以下"/>
    <s v="DF-2438"/>
    <s v="仓库主管"/>
    <s v="2017/06/16"/>
    <m/>
    <m/>
    <n v="3200"/>
    <n v="6097.4"/>
    <n v="363.68"/>
    <n v="86.8"/>
    <n v="3.8"/>
    <n v="300"/>
  </r>
  <r>
    <n v="202307"/>
    <x v="111"/>
    <s v="销售部"/>
    <s v="总监级"/>
    <s v="DF-3591"/>
    <s v="区域销售总监"/>
    <s v="2022/04/24"/>
    <m/>
    <m/>
    <n v="5500"/>
    <n v="15823.5"/>
    <n v="363.68"/>
    <n v="86.8"/>
    <n v="3.8"/>
    <n v="0"/>
  </r>
  <r>
    <n v="202307"/>
    <x v="112"/>
    <s v="财务部"/>
    <s v="主任级以下"/>
    <s v="DF-3589"/>
    <s v="会计高级专员"/>
    <s v="2022/04/06"/>
    <m/>
    <m/>
    <n v="3214"/>
    <n v="7854.1"/>
    <n v="363.68"/>
    <n v="86.8"/>
    <n v="3.8"/>
    <n v="700"/>
  </r>
  <r>
    <n v="202307"/>
    <x v="113"/>
    <s v="研发部"/>
    <s v="主任级以下"/>
    <s v="DF-3589"/>
    <s v="软件助理工程师"/>
    <s v="2022/05/17"/>
    <m/>
    <m/>
    <n v="2520"/>
    <n v="5712.3"/>
    <n v="363.68"/>
    <n v="86.8"/>
    <n v="3.8"/>
    <n v="0"/>
  </r>
  <r>
    <n v="202307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7"/>
    <x v="115"/>
    <s v="销售部"/>
    <s v="主任级以下"/>
    <s v="DF-3619"/>
    <s v="区域销售经理"/>
    <s v="2022/06/02"/>
    <m/>
    <m/>
    <n v="3850"/>
    <n v="8962.4"/>
    <n v="363.68"/>
    <n v="86.8"/>
    <n v="3.8"/>
    <n v="0"/>
  </r>
  <r>
    <n v="202307"/>
    <x v="116"/>
    <s v="生产部"/>
    <s v="主任级以下"/>
    <s v="DF-3635"/>
    <s v="质检员"/>
    <d v="2022-08-09T00:00:00"/>
    <s v="计时工人"/>
    <m/>
    <n v="2120"/>
    <n v="7460.07"/>
    <n v="363.68"/>
    <n v="86.8"/>
    <n v="3.8"/>
    <n v="0"/>
  </r>
  <r>
    <n v="202307"/>
    <x v="117"/>
    <s v="生产部"/>
    <s v="经理级"/>
    <s v="DF-3661"/>
    <s v="品质经理"/>
    <s v="2022/09/22"/>
    <m/>
    <m/>
    <n v="6500"/>
    <n v="16319"/>
    <n v="363.68"/>
    <n v="86.8"/>
    <n v="3.8"/>
    <n v="0"/>
  </r>
  <r>
    <n v="202307"/>
    <x v="118"/>
    <s v="研发部"/>
    <s v="主任级以下"/>
    <s v="DF-3655"/>
    <s v="机械助理工程师"/>
    <s v="2022/09/19"/>
    <m/>
    <m/>
    <n v="2671"/>
    <n v="4916.67"/>
    <n v="363.68"/>
    <n v="86.8"/>
    <n v="3.8"/>
    <n v="0"/>
  </r>
  <r>
    <n v="202307"/>
    <x v="119"/>
    <s v="售后服务部"/>
    <s v="主任级以下"/>
    <s v="DF-3647"/>
    <s v="商务专员"/>
    <s v="2022/09/01"/>
    <m/>
    <m/>
    <n v="4068"/>
    <n v="8469.14"/>
    <n v="0"/>
    <n v="0"/>
    <n v="0"/>
    <n v="0"/>
  </r>
  <r>
    <n v="202307"/>
    <x v="120"/>
    <s v="售后服务部"/>
    <s v="经理级"/>
    <s v="DF-3646"/>
    <s v="项目经理"/>
    <s v="2022/09/01"/>
    <m/>
    <m/>
    <n v="5000"/>
    <n v="13175.35"/>
    <n v="363.68"/>
    <n v="86.8"/>
    <n v="3.8"/>
    <n v="0"/>
  </r>
  <r>
    <n v="202307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7"/>
    <x v="122"/>
    <s v="研发部"/>
    <s v="主任级以下"/>
    <s v="DF-3685"/>
    <s v="软件工程师储备生"/>
    <d v="2022-11-21T00:00:00"/>
    <m/>
    <m/>
    <n v="1900"/>
    <n v="4276.3999999999996"/>
    <n v="363.68"/>
    <n v="86.8"/>
    <n v="3.8"/>
    <n v="0"/>
  </r>
  <r>
    <n v="202307"/>
    <x v="123"/>
    <s v="销售部"/>
    <s v="主任级以下"/>
    <s v="DF-3682"/>
    <s v="区域销售经理（南亚）"/>
    <s v="2022/11/14"/>
    <m/>
    <m/>
    <n v="5500"/>
    <n v="13610"/>
    <n v="363.68"/>
    <n v="86.8"/>
    <n v="3.8"/>
    <n v="0"/>
  </r>
  <r>
    <n v="202307"/>
    <x v="124"/>
    <s v="销售部"/>
    <s v="主任级以下"/>
    <s v="DF-3683"/>
    <s v="海外销售跟单"/>
    <d v="2022-11-14T00:00:00"/>
    <m/>
    <m/>
    <n v="3050"/>
    <n v="8695.9699999999993"/>
    <n v="363.68"/>
    <n v="86.8"/>
    <n v="3.8"/>
    <n v="0"/>
  </r>
  <r>
    <n v="202307"/>
    <x v="125"/>
    <s v="生产部"/>
    <s v="主任级以下"/>
    <s v="DF-3680"/>
    <s v="普工"/>
    <s v="2022/11/02"/>
    <m/>
    <m/>
    <n v="1900"/>
    <n v="1711.86"/>
    <n v="363.68"/>
    <n v="86.8"/>
    <n v="3.8"/>
    <n v="0"/>
  </r>
  <r>
    <n v="202307"/>
    <x v="126"/>
    <s v="销售部"/>
    <s v="主任级以下"/>
    <s v="DF-3690"/>
    <s v="区域销售经理（非洲）"/>
    <d v="2022-12-14T00:00:00"/>
    <m/>
    <m/>
    <n v="3850"/>
    <n v="9417"/>
    <n v="363.68"/>
    <n v="86.8"/>
    <n v="3.8"/>
    <n v="0"/>
  </r>
  <r>
    <n v="202307"/>
    <x v="127"/>
    <s v="生产部"/>
    <s v="主任级以下"/>
    <s v="DF-3691"/>
    <s v="质量主管"/>
    <s v="2022/12/14"/>
    <m/>
    <m/>
    <n v="4480"/>
    <n v="11416.7"/>
    <n v="363.68"/>
    <n v="86.8"/>
    <n v="3.8"/>
    <n v="95"/>
  </r>
  <r>
    <n v="202307"/>
    <x v="128"/>
    <s v="物控部"/>
    <s v="主任级以下"/>
    <s v="DF-3689"/>
    <s v="计划助理"/>
    <d v="2022-12-13T00:00:00"/>
    <m/>
    <m/>
    <n v="1900"/>
    <n v="3240.26"/>
    <n v="363.68"/>
    <n v="86.8"/>
    <n v="3.8"/>
    <n v="0"/>
  </r>
  <r>
    <n v="202307"/>
    <x v="129"/>
    <s v="售后服务部"/>
    <s v="主任级以下"/>
    <s v="DF-3687"/>
    <s v="电气服务工程师"/>
    <s v="2022/12/05"/>
    <m/>
    <m/>
    <n v="2500"/>
    <n v="4865.7"/>
    <n v="363.68"/>
    <n v="86.8"/>
    <n v="3.8"/>
    <n v="0"/>
  </r>
  <r>
    <n v="202307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7"/>
    <x v="131"/>
    <s v="售后服务部"/>
    <s v="经理级"/>
    <s v="DF-3693"/>
    <s v="项目经理"/>
    <s v="2023/01/03"/>
    <m/>
    <m/>
    <n v="6160"/>
    <n v="15581.9"/>
    <n v="363.68"/>
    <n v="86.8"/>
    <n v="3.8"/>
    <n v="800"/>
  </r>
  <r>
    <n v="202307"/>
    <x v="132"/>
    <s v="售后服务部"/>
    <s v="经理级"/>
    <s v="DF-3694"/>
    <s v="项目经理"/>
    <s v="2023/01/03"/>
    <m/>
    <m/>
    <n v="7120"/>
    <n v="18679"/>
    <n v="363.68"/>
    <n v="86.8"/>
    <n v="3.8"/>
    <n v="0"/>
  </r>
  <r>
    <n v="202307"/>
    <x v="133"/>
    <s v="生产部"/>
    <s v="主任级以下"/>
    <s v="DF-3700"/>
    <s v="装配电工储备生"/>
    <s v="2023/02/09"/>
    <m/>
    <m/>
    <n v="1900"/>
    <n v="4351.21"/>
    <n v="363.68"/>
    <n v="86.8"/>
    <n v="3.8"/>
    <n v="0"/>
  </r>
  <r>
    <n v="202307"/>
    <x v="134"/>
    <s v="物控部"/>
    <s v="主任级以下"/>
    <s v="DF-3778"/>
    <s v="采购助理"/>
    <s v="2023/03/24"/>
    <m/>
    <m/>
    <n v="2000"/>
    <n v="5027.84"/>
    <n v="363.68"/>
    <n v="86.8"/>
    <n v="3.8"/>
    <n v="0"/>
  </r>
  <r>
    <n v="202307"/>
    <x v="135"/>
    <s v="售后服务部"/>
    <s v="主任级以下"/>
    <s v="DF-3762"/>
    <s v="电气服务工程师储备生"/>
    <s v="2023/03/06"/>
    <m/>
    <m/>
    <n v="1900"/>
    <n v="5188.8"/>
    <n v="363.68"/>
    <n v="86.8"/>
    <n v="3.8"/>
    <n v="0"/>
  </r>
  <r>
    <n v="202307"/>
    <x v="136"/>
    <s v="人力资源部"/>
    <s v="主任级以下"/>
    <s v="DF-3785"/>
    <s v="行政专员"/>
    <s v="2023/04/24"/>
    <m/>
    <m/>
    <n v="1900"/>
    <n v="4902.9799999999996"/>
    <n v="363.68"/>
    <n v="86.8"/>
    <n v="3.8"/>
    <n v="0"/>
  </r>
  <r>
    <n v="202307"/>
    <x v="137"/>
    <s v="物控部"/>
    <s v="主任级以下"/>
    <s v="DF-3782"/>
    <s v="采购专员"/>
    <s v="2023/04/03"/>
    <m/>
    <m/>
    <n v="3026"/>
    <n v="6836.92"/>
    <n v="363.68"/>
    <n v="86.8"/>
    <n v="3.8"/>
    <n v="0"/>
  </r>
  <r>
    <n v="202307"/>
    <x v="138"/>
    <s v="研发部"/>
    <s v="主任级以下"/>
    <s v="DF-3816"/>
    <s v="电气工程师储备生"/>
    <s v="2023/05/29"/>
    <m/>
    <m/>
    <n v="1900"/>
    <n v="3766.12"/>
    <n v="363.68"/>
    <n v="86.8"/>
    <n v="3.8"/>
    <n v="0"/>
  </r>
  <r>
    <n v="202307"/>
    <x v="139"/>
    <s v="研发部"/>
    <s v="主任级以下"/>
    <s v="DF-3815"/>
    <s v="电气工程师储备生"/>
    <s v="2023/05/23"/>
    <m/>
    <m/>
    <n v="1900"/>
    <n v="4444.8999999999996"/>
    <n v="363.68"/>
    <n v="86.8"/>
    <n v="3.8"/>
    <n v="0"/>
  </r>
  <r>
    <n v="202307"/>
    <x v="140"/>
    <s v="售后服务部"/>
    <s v="高级经理级"/>
    <s v="DF-3813"/>
    <s v="中国区售后服务高级经理"/>
    <s v="2023/05/22"/>
    <m/>
    <m/>
    <n v="12400"/>
    <n v="27849.5"/>
    <n v="363.68"/>
    <n v="86.8"/>
    <n v="3.8"/>
    <n v="3128"/>
  </r>
  <r>
    <n v="202307"/>
    <x v="141"/>
    <s v="物控部"/>
    <s v="主任级以下"/>
    <s v="DF-3793"/>
    <s v="采购专员"/>
    <s v="2023/05/10"/>
    <m/>
    <m/>
    <n v="2750"/>
    <n v="6053.23"/>
    <n v="363.68"/>
    <n v="86.8"/>
    <n v="3.8"/>
    <n v="0"/>
  </r>
  <r>
    <n v="202307"/>
    <x v="142"/>
    <s v="售后服务部"/>
    <s v="主任级以下"/>
    <s v="DF-3792"/>
    <s v="品质工程师"/>
    <s v="2023/05/08"/>
    <m/>
    <m/>
    <n v="3250"/>
    <n v="7413.09"/>
    <n v="363.68"/>
    <n v="86.8"/>
    <n v="3.8"/>
    <n v="0"/>
  </r>
  <r>
    <n v="202307"/>
    <x v="143"/>
    <s v="售后服务部"/>
    <s v="主任级以下"/>
    <s v="DF-3791"/>
    <s v="售后服务专员"/>
    <s v="2023/05/08"/>
    <m/>
    <m/>
    <n v="2450"/>
    <n v="4907.1899999999996"/>
    <n v="363.68"/>
    <n v="86.8"/>
    <n v="3.8"/>
    <n v="0"/>
  </r>
  <r>
    <n v="202307"/>
    <x v="144"/>
    <s v="研发部"/>
    <s v="主任级以下"/>
    <s v="DF-3790"/>
    <s v="机械助理工程师"/>
    <s v="2023/05/04"/>
    <m/>
    <m/>
    <n v="2160"/>
    <n v="5786"/>
    <n v="363.68"/>
    <n v="86.8"/>
    <n v="3.8"/>
    <n v="0"/>
  </r>
  <r>
    <n v="202307"/>
    <x v="145"/>
    <s v="总经办"/>
    <s v="主任级以下"/>
    <s v="DF-3821"/>
    <s v="总经理助理"/>
    <s v="2023/06/20"/>
    <m/>
    <m/>
    <n v="4800"/>
    <n v="11276.58"/>
    <n v="363.68"/>
    <n v="86.8"/>
    <n v="3.8"/>
    <n v="0"/>
  </r>
  <r>
    <n v="202307"/>
    <x v="146"/>
    <s v="生产部"/>
    <s v="主任级以下"/>
    <s v="DF-3819"/>
    <s v="售后仓管员"/>
    <s v="2023/06/02"/>
    <m/>
    <m/>
    <n v="1900"/>
    <n v="5046.7"/>
    <n v="363.68"/>
    <n v="86.8"/>
    <n v="3.8"/>
    <n v="0"/>
  </r>
  <r>
    <n v="202307"/>
    <x v="147"/>
    <s v="售后服务部"/>
    <s v="主任级以下"/>
    <s v="DF-3817"/>
    <s v="电气服务工程师储备生"/>
    <s v="2023/06/01"/>
    <m/>
    <m/>
    <n v="1900"/>
    <n v="4867.3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681.7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281.7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1900"/>
    <n v="4410.58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2900"/>
    <n v="5648.68"/>
    <n v="363.68"/>
    <n v="86.8"/>
    <n v="3.8"/>
    <n v="0"/>
  </r>
  <r>
    <n v="202307"/>
    <x v="150"/>
    <s v="物控部"/>
    <s v="主任级以下"/>
    <s v="DF-3826"/>
    <s v="内部配件高级专员"/>
    <s v="2023/07/24"/>
    <m/>
    <s v="7月入职"/>
    <n v="1900"/>
    <n v="1372.48"/>
    <n v="0"/>
    <n v="0"/>
    <n v="0"/>
    <n v="0"/>
  </r>
  <r>
    <n v="202307"/>
    <x v="150"/>
    <s v="物控部"/>
    <s v="主任级以下"/>
    <s v="DF-3826"/>
    <s v="内部配件高级专员"/>
    <s v="2023/07/24"/>
    <m/>
    <s v="7月入职"/>
    <n v="3302"/>
    <n v="1974.2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219.98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172.36"/>
    <n v="0"/>
    <n v="0"/>
    <n v="0"/>
    <n v="0"/>
  </r>
  <r>
    <n v="202307"/>
    <x v="152"/>
    <s v="售后服务部"/>
    <s v="主任级以下"/>
    <s v="DF-2695"/>
    <s v="现场装配技师"/>
    <s v="2018/03/15"/>
    <s v="计件+计时"/>
    <m/>
    <n v="2363"/>
    <n v="7588.31"/>
    <n v="363.68"/>
    <n v="86.8"/>
    <n v="3.8"/>
    <n v="0"/>
  </r>
  <r>
    <n v="202307"/>
    <x v="153"/>
    <s v="售后服务部"/>
    <s v="主任级以下"/>
    <s v="DF-2755"/>
    <s v="现场装配技师"/>
    <s v="2018/05/02"/>
    <s v="计件+计时"/>
    <m/>
    <n v="2363"/>
    <n v="6663.48"/>
    <n v="363.68"/>
    <n v="86.8"/>
    <n v="3.8"/>
    <n v="0"/>
  </r>
  <r>
    <n v="202307"/>
    <x v="154"/>
    <s v="售后服务部"/>
    <s v="主任级以下"/>
    <s v="DF-3139"/>
    <s v="现场装配技师"/>
    <s v="2020/07/01"/>
    <s v="计件+计时"/>
    <m/>
    <n v="2363"/>
    <n v="6084.5"/>
    <n v="363.68"/>
    <n v="86.8"/>
    <n v="3.8"/>
    <n v="0"/>
  </r>
  <r>
    <n v="202307"/>
    <x v="155"/>
    <s v="售后服务部"/>
    <s v="主任级以下"/>
    <s v="DF-2975"/>
    <s v="现场装配技师"/>
    <s v="2019/07/15"/>
    <s v="计件+计时"/>
    <m/>
    <n v="2363"/>
    <n v="6547.62"/>
    <n v="363.68"/>
    <n v="86.8"/>
    <n v="3.8"/>
    <n v="0"/>
  </r>
  <r>
    <n v="202307"/>
    <x v="156"/>
    <s v="生产部"/>
    <s v="主任级以下"/>
    <s v="DF-2614"/>
    <s v="仓管员"/>
    <s v="2017/11/27"/>
    <s v="计件工人"/>
    <m/>
    <n v="1900"/>
    <n v="5258.19"/>
    <n v="363.68"/>
    <n v="86.8"/>
    <n v="3.8"/>
    <n v="0"/>
  </r>
  <r>
    <n v="202307"/>
    <x v="157"/>
    <s v="生产部"/>
    <s v="主任级以下"/>
    <s v="DF-0354"/>
    <s v="装配电工班长"/>
    <s v="2006/10/21"/>
    <s v="计件工人"/>
    <m/>
    <n v="1900"/>
    <n v="8856.7900000000009"/>
    <n v="363.68"/>
    <n v="86.8"/>
    <n v="3.8"/>
    <n v="0"/>
  </r>
  <r>
    <n v="202307"/>
    <x v="158"/>
    <s v="生产部"/>
    <s v="主任级以下"/>
    <s v="DF-2363"/>
    <s v="装配钳工班长"/>
    <s v="2017/02/27"/>
    <s v="计件工人"/>
    <m/>
    <n v="1900"/>
    <n v="10426.17"/>
    <n v="363.68"/>
    <n v="86.8"/>
    <n v="3.8"/>
    <n v="0"/>
  </r>
  <r>
    <n v="202307"/>
    <x v="159"/>
    <s v="生产部"/>
    <s v="主任级以下"/>
    <s v="DF-2451"/>
    <s v="装配电工班长"/>
    <s v="2017/06/26"/>
    <s v="计件工人"/>
    <m/>
    <n v="1900"/>
    <n v="9410.91"/>
    <n v="363.68"/>
    <n v="86.8"/>
    <n v="3.8"/>
    <n v="0"/>
  </r>
  <r>
    <n v="202307"/>
    <x v="160"/>
    <s v="生产部"/>
    <s v="主任级以下"/>
    <s v="DF-2611"/>
    <s v="装配钳工"/>
    <s v="2017/11/22"/>
    <s v="计件工人"/>
    <m/>
    <n v="1900"/>
    <n v="7290.29"/>
    <n v="363.68"/>
    <n v="86.8"/>
    <n v="3.8"/>
    <n v="0"/>
  </r>
  <r>
    <n v="202307"/>
    <x v="161"/>
    <s v="生产部"/>
    <s v="主任级以下"/>
    <s v="DF-2736"/>
    <s v="装配钳工"/>
    <s v="2018/04/21"/>
    <s v="计件工人"/>
    <m/>
    <n v="1900"/>
    <n v="6566.67"/>
    <n v="363.68"/>
    <n v="86.8"/>
    <n v="3.8"/>
    <n v="0"/>
  </r>
  <r>
    <n v="202307"/>
    <x v="162"/>
    <s v="生产部"/>
    <s v="主任级以下"/>
    <s v="DF-2673"/>
    <s v="装配电工"/>
    <s v="2018/03/05"/>
    <s v="计件工人"/>
    <m/>
    <n v="1900"/>
    <n v="6661.67"/>
    <n v="363.68"/>
    <n v="86.8"/>
    <n v="3.8"/>
    <n v="0"/>
  </r>
  <r>
    <n v="202307"/>
    <x v="163"/>
    <s v="生产部"/>
    <s v="主任级以下"/>
    <s v="DF-2756"/>
    <s v="装配钳工"/>
    <s v="2018/05/02"/>
    <s v="计件工人"/>
    <m/>
    <n v="1900"/>
    <n v="7441.33"/>
    <n v="363.68"/>
    <n v="86.8"/>
    <n v="3.8"/>
    <n v="0"/>
  </r>
  <r>
    <n v="202307"/>
    <x v="164"/>
    <s v="生产部"/>
    <s v="主任级以下"/>
    <s v="DF-2786"/>
    <s v="装配钳工班长"/>
    <s v="2018/06/12"/>
    <s v="计件工人"/>
    <m/>
    <n v="1900"/>
    <n v="9719.5499999999993"/>
    <n v="363.68"/>
    <n v="86.8"/>
    <n v="3.8"/>
    <n v="0"/>
  </r>
  <r>
    <n v="202307"/>
    <x v="165"/>
    <s v="生产部"/>
    <s v="主任级以下"/>
    <s v="DF-2789"/>
    <s v="装配电工"/>
    <s v="2018/06/26"/>
    <s v="计件工人"/>
    <m/>
    <n v="1900"/>
    <n v="8099.14"/>
    <n v="363.68"/>
    <n v="86.8"/>
    <n v="3.8"/>
    <n v="0"/>
  </r>
  <r>
    <n v="202307"/>
    <x v="166"/>
    <s v="生产部"/>
    <s v="主任级以下"/>
    <s v="DF-2864"/>
    <s v="装配电工"/>
    <s v="2018/11/09"/>
    <s v="计件工人"/>
    <m/>
    <n v="1900"/>
    <n v="7530.57"/>
    <n v="363.68"/>
    <n v="86.8"/>
    <n v="3.8"/>
    <n v="0"/>
  </r>
  <r>
    <n v="202307"/>
    <x v="167"/>
    <s v="生产部"/>
    <s v="主任级以下"/>
    <s v="DF-2907"/>
    <s v="装配电工"/>
    <s v="2019/03/06"/>
    <s v="计件工人"/>
    <m/>
    <n v="1900"/>
    <n v="7219.41"/>
    <n v="363.68"/>
    <n v="86.8"/>
    <n v="3.8"/>
    <n v="0"/>
  </r>
  <r>
    <n v="202307"/>
    <x v="168"/>
    <s v="生产部"/>
    <s v="主任级以下"/>
    <s v="DF-2909"/>
    <s v="仓管员"/>
    <s v="2019/03/11"/>
    <s v="计件工人"/>
    <m/>
    <n v="1900"/>
    <n v="6928.47"/>
    <n v="363.68"/>
    <n v="86.8"/>
    <n v="3.8"/>
    <n v="0"/>
  </r>
  <r>
    <n v="202307"/>
    <x v="169"/>
    <s v="生产部"/>
    <s v="主任级以下"/>
    <s v="DF-2913"/>
    <s v="装配钳工班长"/>
    <s v="2019/03/14"/>
    <s v="计件工人"/>
    <m/>
    <n v="1900"/>
    <n v="9235.34"/>
    <n v="363.68"/>
    <n v="86.8"/>
    <n v="3.8"/>
    <n v="0"/>
  </r>
  <r>
    <n v="202307"/>
    <x v="170"/>
    <s v="生产部"/>
    <s v="主任级以下"/>
    <s v="DF-2940"/>
    <s v="仓管员"/>
    <s v="2019/05/14"/>
    <s v="计件工人"/>
    <m/>
    <n v="1900"/>
    <n v="8474.7800000000007"/>
    <n v="363.68"/>
    <n v="86.8"/>
    <n v="3.8"/>
    <n v="0"/>
  </r>
  <r>
    <n v="202307"/>
    <x v="171"/>
    <s v="生产部"/>
    <s v="主任级以下"/>
    <s v="DF-2970"/>
    <s v="装配电工"/>
    <s v="2019/07/02"/>
    <s v="计件工人"/>
    <m/>
    <n v="1900"/>
    <n v="7371.45"/>
    <n v="363.68"/>
    <n v="86.8"/>
    <n v="3.8"/>
    <n v="385"/>
  </r>
  <r>
    <n v="202307"/>
    <x v="172"/>
    <s v="生产部"/>
    <s v="主任级以下"/>
    <s v="DF-3052"/>
    <s v="装配电工"/>
    <s v="2019/11/15"/>
    <s v="计件工人"/>
    <m/>
    <n v="1900"/>
    <n v="6954.69"/>
    <n v="363.68"/>
    <n v="86.8"/>
    <n v="3.8"/>
    <n v="0"/>
  </r>
  <r>
    <n v="202307"/>
    <x v="173"/>
    <s v="生产部"/>
    <s v="主任级以下"/>
    <s v="DF-3076"/>
    <s v="装配电工"/>
    <s v="2020/02/24"/>
    <s v="计件工人"/>
    <m/>
    <n v="1900"/>
    <n v="7940.63"/>
    <n v="363.68"/>
    <n v="86.8"/>
    <n v="3.8"/>
    <n v="0"/>
  </r>
  <r>
    <n v="202307"/>
    <x v="174"/>
    <s v="生产部"/>
    <s v="主任级以下"/>
    <s v="DF-3121"/>
    <s v="仓管员"/>
    <s v="2020/05/08"/>
    <s v="计件工人"/>
    <m/>
    <n v="1900"/>
    <n v="9226.6200000000008"/>
    <n v="363.68"/>
    <n v="86.8"/>
    <n v="3.8"/>
    <n v="0"/>
  </r>
  <r>
    <n v="202307"/>
    <x v="175"/>
    <s v="生产部"/>
    <s v="主任级以下"/>
    <s v="DF-3126"/>
    <s v="装配钳工"/>
    <s v="2020/05/29"/>
    <s v="计件工人"/>
    <m/>
    <n v="1900"/>
    <n v="4420.7"/>
    <n v="363.68"/>
    <n v="86.8"/>
    <n v="3.8"/>
    <n v="0"/>
  </r>
  <r>
    <n v="202307"/>
    <x v="176"/>
    <s v="生产部"/>
    <s v="主任级以下"/>
    <s v="DF-3130"/>
    <s v="测试技师"/>
    <s v="2020/06/12"/>
    <s v="计件工人"/>
    <m/>
    <n v="1900"/>
    <n v="7763.26"/>
    <n v="363.68"/>
    <n v="86.8"/>
    <n v="3.8"/>
    <n v="0"/>
  </r>
  <r>
    <n v="202307"/>
    <x v="177"/>
    <s v="生产部"/>
    <s v="主任级以下"/>
    <s v="DF-3134"/>
    <s v="仓库班长"/>
    <s v="2020/06/28"/>
    <s v="计件工人"/>
    <m/>
    <n v="1900"/>
    <n v="6945.27"/>
    <n v="363.68"/>
    <n v="86.8"/>
    <n v="3.8"/>
    <n v="0"/>
  </r>
  <r>
    <n v="202307"/>
    <x v="178"/>
    <s v="生产部"/>
    <s v="主任级以下"/>
    <s v="DF-3140"/>
    <s v="测试技师"/>
    <s v="2020/07/01"/>
    <s v="计件工人"/>
    <m/>
    <n v="1900"/>
    <n v="7016.83"/>
    <n v="363.68"/>
    <n v="86.8"/>
    <n v="3.8"/>
    <n v="100"/>
  </r>
  <r>
    <n v="202307"/>
    <x v="179"/>
    <s v="生产部"/>
    <s v="主任级以下"/>
    <s v="DF-3171"/>
    <s v="装配钳工"/>
    <s v="2020/08/31"/>
    <s v="计件工人"/>
    <m/>
    <n v="1900"/>
    <n v="6315.11"/>
    <n v="363.68"/>
    <n v="86.8"/>
    <n v="3.8"/>
    <n v="0"/>
  </r>
  <r>
    <n v="202307"/>
    <x v="180"/>
    <s v="生产部"/>
    <s v="主任级以下"/>
    <s v="DF-3166"/>
    <s v="装配钳工"/>
    <s v="2020/08/13"/>
    <s v="计件工人"/>
    <m/>
    <n v="1900"/>
    <n v="5376.21"/>
    <n v="363.68"/>
    <n v="86.8"/>
    <n v="3.8"/>
    <n v="0"/>
  </r>
  <r>
    <n v="202307"/>
    <x v="181"/>
    <s v="生产部"/>
    <s v="主任级以下"/>
    <s v="DF-3180"/>
    <s v="装配钳工"/>
    <s v="2020/09/21"/>
    <s v="计件工人"/>
    <m/>
    <n v="1900"/>
    <n v="7164.32"/>
    <n v="363.68"/>
    <n v="86.8"/>
    <n v="3.8"/>
    <n v="0"/>
  </r>
  <r>
    <n v="202307"/>
    <x v="182"/>
    <s v="生产部"/>
    <s v="主任级以下"/>
    <s v="DF-3177"/>
    <s v="装配钳工"/>
    <s v="2020/09/14"/>
    <s v="计件工人"/>
    <m/>
    <n v="1900"/>
    <n v="5903.27"/>
    <n v="363.68"/>
    <n v="86.8"/>
    <n v="3.8"/>
    <n v="0"/>
  </r>
  <r>
    <n v="202307"/>
    <x v="183"/>
    <s v="生产部"/>
    <s v="主任级以下"/>
    <s v="DF-3188"/>
    <s v="装配钳工"/>
    <s v="2020/10/12"/>
    <s v="计件工人"/>
    <m/>
    <n v="1900"/>
    <n v="5710.2"/>
    <n v="363.68"/>
    <n v="86.8"/>
    <n v="3.8"/>
    <n v="0"/>
  </r>
  <r>
    <n v="202307"/>
    <x v="184"/>
    <s v="生产部"/>
    <s v="主任级以下"/>
    <s v="DF-3190"/>
    <s v="装配电工"/>
    <s v="2020/10/16"/>
    <s v="计件工人"/>
    <m/>
    <n v="1900"/>
    <n v="6001.33"/>
    <n v="363.68"/>
    <n v="86.8"/>
    <n v="3.8"/>
    <n v="0"/>
  </r>
  <r>
    <n v="202307"/>
    <x v="185"/>
    <s v="生产部"/>
    <s v="主任级以下"/>
    <s v="DF-3191"/>
    <s v="装配钳工班长"/>
    <s v="2020/10/16"/>
    <s v="计件工人"/>
    <m/>
    <n v="1900"/>
    <n v="7521.02"/>
    <n v="363.68"/>
    <n v="86.8"/>
    <n v="3.8"/>
    <n v="0"/>
  </r>
  <r>
    <n v="202307"/>
    <x v="186"/>
    <s v="生产部"/>
    <s v="主任级以下"/>
    <s v="DF-2100"/>
    <s v="测试班长"/>
    <s v="2015/06/25"/>
    <s v="计件工人"/>
    <m/>
    <n v="1900"/>
    <n v="9530.75"/>
    <n v="363.68"/>
    <n v="86.8"/>
    <n v="3.8"/>
    <n v="0"/>
  </r>
  <r>
    <n v="202307"/>
    <x v="187"/>
    <s v="生产部"/>
    <s v="主任级以下"/>
    <s v="DF-2441"/>
    <s v="测试技师"/>
    <s v="2017/06/20"/>
    <s v="计件工人"/>
    <m/>
    <n v="1900"/>
    <n v="7860.16"/>
    <n v="363.68"/>
    <n v="86.8"/>
    <n v="3.8"/>
    <n v="95"/>
  </r>
  <r>
    <n v="202307"/>
    <x v="188"/>
    <s v="生产部"/>
    <s v="主任级以下"/>
    <s v="DF-2910"/>
    <s v="测试技师"/>
    <s v="2019/03/11"/>
    <s v="计件工人"/>
    <m/>
    <n v="1900"/>
    <n v="7660.17"/>
    <n v="363.68"/>
    <n v="86.8"/>
    <n v="3.8"/>
    <n v="0"/>
  </r>
  <r>
    <n v="202307"/>
    <x v="189"/>
    <s v="生产部"/>
    <s v="主任级以下"/>
    <s v="DF-3232"/>
    <s v="装配钳工"/>
    <s v="2020/12/24"/>
    <s v="计件工人"/>
    <m/>
    <n v="1900"/>
    <n v="6248.04"/>
    <n v="363.68"/>
    <n v="86.8"/>
    <n v="3.8"/>
    <n v="0"/>
  </r>
  <r>
    <n v="202307"/>
    <x v="190"/>
    <s v="生产部"/>
    <s v="主任级以下"/>
    <s v="DF-3245"/>
    <s v="仓管员"/>
    <s v="2021/01/12"/>
    <s v="计件工人"/>
    <m/>
    <n v="1900"/>
    <n v="8490.99"/>
    <n v="363.68"/>
    <n v="86.8"/>
    <n v="3.8"/>
    <n v="0"/>
  </r>
  <r>
    <n v="202307"/>
    <x v="191"/>
    <s v="生产部"/>
    <s v="主任级以下"/>
    <s v="DF-3252"/>
    <s v="仓管员"/>
    <s v="2021/01/25"/>
    <s v="计件工人"/>
    <m/>
    <n v="1900"/>
    <n v="5892.05"/>
    <n v="363.68"/>
    <n v="86.8"/>
    <n v="3.8"/>
    <n v="0"/>
  </r>
  <r>
    <n v="202307"/>
    <x v="192"/>
    <s v="生产部"/>
    <s v="主任级以下"/>
    <s v="DF-3287"/>
    <s v="仓管员"/>
    <s v="2021/03/15"/>
    <s v="计件工人"/>
    <m/>
    <n v="1900"/>
    <n v="9540.2000000000007"/>
    <n v="363.68"/>
    <n v="86.8"/>
    <n v="3.8"/>
    <n v="0"/>
  </r>
  <r>
    <n v="202307"/>
    <x v="193"/>
    <s v="生产部"/>
    <s v="主任级以下"/>
    <s v="DF-3274"/>
    <s v="仓管员"/>
    <s v="2021/03/08"/>
    <s v="计件工人"/>
    <m/>
    <n v="1900"/>
    <n v="6121.2"/>
    <n v="363.68"/>
    <n v="86.8"/>
    <n v="3.8"/>
    <n v="0"/>
  </r>
  <r>
    <n v="202307"/>
    <x v="194"/>
    <s v="生产部"/>
    <s v="主任级以下"/>
    <s v="DF-3273"/>
    <s v="装配电工"/>
    <s v="2021/03/05"/>
    <s v="计件工人"/>
    <m/>
    <n v="1900"/>
    <n v="7009.05"/>
    <n v="363.68"/>
    <n v="86.8"/>
    <n v="3.8"/>
    <n v="0"/>
  </r>
  <r>
    <n v="202307"/>
    <x v="195"/>
    <s v="生产部"/>
    <s v="主任级以下"/>
    <s v="DF-3272"/>
    <s v="装配电工"/>
    <s v="2021/03/04"/>
    <s v="计件工人"/>
    <m/>
    <n v="1900"/>
    <n v="6524.35"/>
    <n v="363.68"/>
    <n v="86.8"/>
    <n v="3.8"/>
    <n v="0"/>
  </r>
  <r>
    <n v="202307"/>
    <x v="196"/>
    <s v="生产部"/>
    <s v="主任级以下"/>
    <s v="DF-3349"/>
    <s v="仓管员"/>
    <s v="2021/05/24"/>
    <s v="计件工人"/>
    <m/>
    <n v="1900"/>
    <n v="6045.06"/>
    <n v="363.68"/>
    <n v="86.8"/>
    <n v="3.8"/>
    <n v="0"/>
  </r>
  <r>
    <n v="202307"/>
    <x v="197"/>
    <s v="生产部"/>
    <s v="主任级以下"/>
    <s v="DF-3261"/>
    <s v="装配钳工"/>
    <s v="2021/02/26"/>
    <s v="计件工人"/>
    <m/>
    <n v="1900"/>
    <n v="5447.78"/>
    <n v="363.68"/>
    <n v="86.8"/>
    <n v="3.8"/>
    <n v="0"/>
  </r>
  <r>
    <n v="202307"/>
    <x v="198"/>
    <s v="生产部"/>
    <s v="主任级以下"/>
    <s v="DF-3432"/>
    <s v="装配钳工"/>
    <s v="2021/07/17"/>
    <s v="计件工人"/>
    <m/>
    <n v="1900"/>
    <n v="5373.72"/>
    <n v="363.68"/>
    <n v="86.8"/>
    <n v="3.8"/>
    <n v="0"/>
  </r>
  <r>
    <n v="202307"/>
    <x v="199"/>
    <s v="生产部"/>
    <s v="主任级以下"/>
    <s v="DF-3398"/>
    <s v="装配钳工"/>
    <s v="2021/07/02"/>
    <s v="计件工人"/>
    <m/>
    <n v="1900"/>
    <n v="6767.77"/>
    <n v="363.68"/>
    <n v="86.8"/>
    <n v="3.8"/>
    <n v="0"/>
  </r>
  <r>
    <n v="202307"/>
    <x v="200"/>
    <s v="生产部"/>
    <s v="主任级以下"/>
    <s v="DF-3397"/>
    <s v="装配钳工"/>
    <s v="2021/07/01"/>
    <s v="计件工人"/>
    <m/>
    <n v="1900"/>
    <n v="5867.91"/>
    <n v="363.68"/>
    <n v="86.8"/>
    <n v="3.8"/>
    <n v="0"/>
  </r>
  <r>
    <n v="202307"/>
    <x v="201"/>
    <s v="生产部"/>
    <s v="主任级以下"/>
    <s v="DF-3396"/>
    <s v="装配钳工"/>
    <s v="2021/07/01"/>
    <s v="计件工人"/>
    <m/>
    <n v="1900"/>
    <n v="5587.36"/>
    <n v="363.68"/>
    <n v="86.8"/>
    <n v="3.8"/>
    <n v="0"/>
  </r>
  <r>
    <n v="202307"/>
    <x v="202"/>
    <s v="生产部"/>
    <s v="主任级以下"/>
    <s v="DF-3439"/>
    <s v="装配电工"/>
    <s v="2021/07/29"/>
    <s v="计件工人"/>
    <m/>
    <n v="1900"/>
    <n v="6735.85"/>
    <n v="363.68"/>
    <n v="86.8"/>
    <n v="3.8"/>
    <n v="0"/>
  </r>
  <r>
    <n v="202307"/>
    <x v="203"/>
    <s v="生产部"/>
    <s v="主任级以下"/>
    <s v="DF-3499"/>
    <s v="装配钳工"/>
    <s v="2021/09/13"/>
    <s v="计件工人"/>
    <m/>
    <n v="1900"/>
    <n v="6779.2"/>
    <n v="363.68"/>
    <n v="86.8"/>
    <n v="3.8"/>
    <n v="0"/>
  </r>
  <r>
    <n v="202307"/>
    <x v="204"/>
    <s v="生产部"/>
    <s v="主任级以下"/>
    <s v="DF-3511"/>
    <s v="装配钳工"/>
    <s v="2021/09/24"/>
    <s v="计件工人"/>
    <m/>
    <n v="1900"/>
    <n v="5648.42"/>
    <n v="363.68"/>
    <n v="86.8"/>
    <n v="3.8"/>
    <n v="0"/>
  </r>
  <r>
    <n v="202307"/>
    <x v="205"/>
    <s v="生产部"/>
    <s v="主任级以下"/>
    <s v="DF-3521"/>
    <s v="装配钳工"/>
    <s v="2021/09/30"/>
    <s v="计件工人"/>
    <m/>
    <n v="1900"/>
    <n v="5484.53"/>
    <n v="363.68"/>
    <n v="86.8"/>
    <n v="3.8"/>
    <n v="0"/>
  </r>
  <r>
    <n v="202307"/>
    <x v="206"/>
    <s v="生产部"/>
    <s v="主任级以下"/>
    <s v="DF-3522"/>
    <s v="装配钳工"/>
    <s v="2021/09/30"/>
    <s v="计件工人"/>
    <m/>
    <n v="1900"/>
    <n v="5780.1"/>
    <n v="363.68"/>
    <n v="86.8"/>
    <n v="3.8"/>
    <n v="0"/>
  </r>
  <r>
    <n v="202307"/>
    <x v="207"/>
    <s v="生产部"/>
    <s v="主任级以下"/>
    <s v="DF-3553"/>
    <s v="装配钳工"/>
    <s v="2021/10/27"/>
    <s v="计件工人"/>
    <m/>
    <n v="1900"/>
    <n v="4515.57"/>
    <n v="363.68"/>
    <n v="86.8"/>
    <n v="3.8"/>
    <n v="0"/>
  </r>
  <r>
    <n v="202307"/>
    <x v="208"/>
    <s v="生产部"/>
    <s v="主任级以下"/>
    <s v="DF-3529"/>
    <s v="装配钳工"/>
    <s v="2021/10/12"/>
    <s v="计件工人"/>
    <m/>
    <n v="1900"/>
    <n v="6052.65"/>
    <n v="363.68"/>
    <n v="86.8"/>
    <n v="3.8"/>
    <n v="0"/>
  </r>
  <r>
    <n v="202307"/>
    <x v="209"/>
    <s v="生产部"/>
    <s v="主任级以下"/>
    <s v="DF-3534"/>
    <s v="装配钳工"/>
    <s v="2021/10/12"/>
    <s v="计件工人"/>
    <m/>
    <n v="1900"/>
    <n v="5917.69"/>
    <n v="363.68"/>
    <n v="86.8"/>
    <n v="3.8"/>
    <n v="0"/>
  </r>
  <r>
    <n v="202307"/>
    <x v="210"/>
    <s v="生产部"/>
    <s v="主任级以下"/>
    <s v="DF-3394"/>
    <s v="装配电工"/>
    <s v="2021/06/30"/>
    <s v="计件工人"/>
    <m/>
    <n v="1900"/>
    <n v="6868.81"/>
    <n v="363.68"/>
    <n v="86.8"/>
    <n v="3.8"/>
    <n v="0"/>
  </r>
  <r>
    <n v="202307"/>
    <x v="211"/>
    <s v="生产部"/>
    <s v="主任级以下"/>
    <s v="DF-3393"/>
    <s v="装配电工"/>
    <s v="2021/06/29"/>
    <s v="计件工人"/>
    <m/>
    <n v="1900"/>
    <n v="7168.23"/>
    <n v="363.68"/>
    <n v="86.8"/>
    <n v="3.8"/>
    <n v="0"/>
  </r>
  <r>
    <n v="202307"/>
    <x v="212"/>
    <s v="生产部"/>
    <s v="主任级以下"/>
    <s v="DF-3361"/>
    <s v="装配电工"/>
    <s v="2021/06/03"/>
    <s v="计件工人"/>
    <m/>
    <n v="1900"/>
    <n v="6248.68"/>
    <n v="363.68"/>
    <n v="86.8"/>
    <n v="3.8"/>
    <n v="0"/>
  </r>
  <r>
    <n v="202307"/>
    <x v="213"/>
    <s v="生产部"/>
    <s v="主任级以下"/>
    <s v="DF-3443"/>
    <s v="装配电工"/>
    <s v="2021/07/30"/>
    <s v="计件工人"/>
    <m/>
    <n v="1900"/>
    <n v="7221.02"/>
    <n v="363.68"/>
    <n v="86.8"/>
    <n v="3.8"/>
    <n v="0"/>
  </r>
  <r>
    <n v="202307"/>
    <x v="214"/>
    <s v="生产部"/>
    <s v="主任级以下"/>
    <s v="DF-3421"/>
    <s v="装配钳工"/>
    <s v="2021/07/15"/>
    <s v="计时工人"/>
    <m/>
    <n v="1900"/>
    <n v="4279.32"/>
    <n v="363.68"/>
    <n v="86.8"/>
    <n v="3.8"/>
    <n v="0"/>
  </r>
  <r>
    <n v="202307"/>
    <x v="215"/>
    <s v="生产部"/>
    <s v="主任级以下"/>
    <s v="DF-3420"/>
    <s v="装配钳工"/>
    <s v="2021/07/15"/>
    <s v="计时工人"/>
    <m/>
    <n v="1900"/>
    <n v="5499.64"/>
    <n v="363.68"/>
    <n v="86.8"/>
    <n v="3.8"/>
    <n v="0"/>
  </r>
  <r>
    <n v="202307"/>
    <x v="216"/>
    <s v="生产部"/>
    <s v="主任级以下"/>
    <s v="DF-3489"/>
    <s v="装配钳工"/>
    <s v="2021/09/03"/>
    <s v="计时工人"/>
    <m/>
    <n v="1900"/>
    <n v="5700.93"/>
    <n v="363.68"/>
    <n v="86.8"/>
    <n v="3.8"/>
    <n v="0"/>
  </r>
  <r>
    <n v="202307"/>
    <x v="217"/>
    <s v="生产部"/>
    <s v="主任级以下"/>
    <s v="DF-3637"/>
    <s v="装配钳工"/>
    <d v="2022-08-15T00:00:00"/>
    <s v="计件工人"/>
    <m/>
    <n v="1900"/>
    <n v="5673.62"/>
    <n v="363.68"/>
    <n v="86.8"/>
    <n v="3.8"/>
    <n v="0"/>
  </r>
  <r>
    <n v="202307"/>
    <x v="218"/>
    <s v="生产部"/>
    <s v="主任级以下"/>
    <s v="DF-3630"/>
    <s v="装配钳工"/>
    <d v="2022-08-05T00:00:00"/>
    <s v="计件工人"/>
    <m/>
    <n v="1900"/>
    <n v="5856.64"/>
    <n v="363.68"/>
    <n v="86.8"/>
    <n v="3.8"/>
    <n v="0"/>
  </r>
  <r>
    <n v="202307"/>
    <x v="219"/>
    <s v="生产部"/>
    <s v="主任级以下"/>
    <s v="DF-3644"/>
    <s v="仓库包装操作工"/>
    <d v="2022-08-30T00:00:00"/>
    <s v="计件工人"/>
    <m/>
    <n v="1900"/>
    <n v="6777.66"/>
    <n v="363.68"/>
    <n v="86.8"/>
    <n v="3.8"/>
    <n v="0"/>
  </r>
  <r>
    <n v="202307"/>
    <x v="220"/>
    <s v="生产部"/>
    <s v="主任级以下"/>
    <s v="DF-3663"/>
    <s v="装配钳工"/>
    <s v="2022/09/26"/>
    <s v="计件工人"/>
    <m/>
    <n v="1900"/>
    <n v="5148.09"/>
    <n v="363.68"/>
    <n v="86.8"/>
    <n v="3.8"/>
    <n v="0"/>
  </r>
  <r>
    <n v="202307"/>
    <x v="221"/>
    <s v="生产部"/>
    <s v="主任级以下"/>
    <s v="DF-3659"/>
    <s v="装配钳工"/>
    <s v="2022/09/19"/>
    <s v="计件工人"/>
    <m/>
    <n v="1900"/>
    <n v="4719.1499999999996"/>
    <n v="363.68"/>
    <n v="86.8"/>
    <n v="3.8"/>
    <n v="0"/>
  </r>
  <r>
    <n v="202307"/>
    <x v="222"/>
    <s v="生产部"/>
    <s v="主任级以下"/>
    <s v="DF-3648"/>
    <s v="仓库包装操作工"/>
    <s v="2022/09/05"/>
    <s v="计件工人"/>
    <m/>
    <n v="1900"/>
    <n v="5880.25"/>
    <n v="363.68"/>
    <n v="86.8"/>
    <n v="3.8"/>
    <n v="0"/>
  </r>
  <r>
    <n v="202307"/>
    <x v="223"/>
    <s v="生产部"/>
    <s v="主任级以下"/>
    <s v="DF-3449"/>
    <s v="电气装配储备生"/>
    <s v="2021/08/03"/>
    <s v="计件工人"/>
    <m/>
    <n v="1900"/>
    <n v="6169.43"/>
    <n v="363.68"/>
    <n v="86.8"/>
    <n v="3.8"/>
    <n v="0"/>
  </r>
  <r>
    <n v="202307"/>
    <x v="224"/>
    <s v="生产部"/>
    <s v="主任级以下"/>
    <s v="DF-3677"/>
    <s v="仓库包装操作工"/>
    <s v="2022/10/27"/>
    <s v="计件工人"/>
    <m/>
    <n v="1900"/>
    <n v="5901.4"/>
    <n v="363.68"/>
    <n v="86.8"/>
    <n v="3.8"/>
    <n v="0"/>
  </r>
  <r>
    <n v="202307"/>
    <x v="225"/>
    <s v="生产部"/>
    <s v="主任级以下"/>
    <s v="DF-3676"/>
    <s v="装配钳工"/>
    <s v="2022/10/26"/>
    <s v="计件工人"/>
    <m/>
    <n v="1900"/>
    <n v="5173.28"/>
    <n v="363.68"/>
    <n v="86.8"/>
    <n v="3.8"/>
    <n v="0"/>
  </r>
  <r>
    <n v="202307"/>
    <x v="226"/>
    <s v="生产部"/>
    <s v="主任级以下"/>
    <s v="DF-3667"/>
    <s v="装配钳工"/>
    <s v="2022/10/09"/>
    <s v="计件工人"/>
    <m/>
    <n v="1900"/>
    <n v="4364.33"/>
    <n v="363.68"/>
    <n v="86.8"/>
    <n v="3.8"/>
    <n v="0"/>
  </r>
  <r>
    <n v="202307"/>
    <x v="227"/>
    <s v="生产部"/>
    <s v="主任级以下"/>
    <s v="DF-3352"/>
    <s v="装配钳工"/>
    <s v="2021/05/26"/>
    <s v="计件工人"/>
    <m/>
    <n v="1900"/>
    <n v="5823.25"/>
    <n v="363.68"/>
    <n v="86.8"/>
    <n v="3.8"/>
    <n v="0"/>
  </r>
  <r>
    <n v="202307"/>
    <x v="228"/>
    <s v="生产部"/>
    <s v="主任级以下"/>
    <s v="DF-3705"/>
    <s v="装配钳工"/>
    <s v="2023/02/21"/>
    <s v="计件工人"/>
    <m/>
    <n v="1900"/>
    <n v="5812.32"/>
    <n v="363.68"/>
    <n v="86.8"/>
    <n v="3.8"/>
    <n v="0"/>
  </r>
  <r>
    <n v="202307"/>
    <x v="229"/>
    <s v="生产部"/>
    <s v="主任级以下"/>
    <s v="DF-3707"/>
    <s v="装配钳工"/>
    <s v="2023/02/21"/>
    <s v="计件工人"/>
    <m/>
    <n v="1900"/>
    <n v="5544.11"/>
    <n v="363.68"/>
    <n v="86.8"/>
    <n v="3.8"/>
    <n v="0"/>
  </r>
  <r>
    <n v="202307"/>
    <x v="230"/>
    <s v="生产部"/>
    <s v="主任级以下"/>
    <s v="DF-3701"/>
    <s v="装配钳工"/>
    <s v="2023/02/09"/>
    <s v="计件工人"/>
    <m/>
    <n v="1900"/>
    <n v="6260.54"/>
    <n v="363.68"/>
    <n v="86.8"/>
    <n v="3.8"/>
    <n v="0"/>
  </r>
  <r>
    <n v="202307"/>
    <x v="231"/>
    <s v="生产部"/>
    <s v="主任级以下"/>
    <s v="DF-3699"/>
    <s v="装配电工"/>
    <s v="2023/02/08"/>
    <s v="计件工人"/>
    <m/>
    <n v="1900"/>
    <n v="5264.36"/>
    <n v="363.68"/>
    <n v="86.8"/>
    <n v="3.8"/>
    <n v="0"/>
  </r>
  <r>
    <n v="202307"/>
    <x v="232"/>
    <s v="生产部"/>
    <s v="主任级以下"/>
    <s v="DF-3776"/>
    <s v="装配电工"/>
    <s v="2023/03/20"/>
    <s v="计件工人"/>
    <m/>
    <n v="1900"/>
    <n v="6295.34"/>
    <n v="363.68"/>
    <n v="86.8"/>
    <n v="3.8"/>
    <n v="0"/>
  </r>
  <r>
    <n v="202307"/>
    <x v="233"/>
    <s v="生产部"/>
    <s v="主任级以下"/>
    <s v="DF-3765"/>
    <s v="装配钳工"/>
    <s v="2023/03/17"/>
    <s v="计件工人"/>
    <m/>
    <n v="1900"/>
    <n v="5894.82"/>
    <n v="363.68"/>
    <n v="86.8"/>
    <n v="3.8"/>
    <n v="0"/>
  </r>
  <r>
    <n v="202307"/>
    <x v="234"/>
    <s v="生产部"/>
    <s v="主任级以下"/>
    <s v="DF-3763"/>
    <s v="装配电工"/>
    <s v="2023/03/14"/>
    <s v="计件工人"/>
    <m/>
    <n v="1900"/>
    <n v="5669.09"/>
    <n v="363.68"/>
    <n v="86.8"/>
    <n v="3.8"/>
    <n v="0"/>
  </r>
  <r>
    <n v="202308"/>
    <x v="0"/>
    <s v="销售部"/>
    <s v="部长级及以上"/>
    <s v="DF-2389"/>
    <s v="区域销售总监"/>
    <s v="2017/04/01"/>
    <m/>
    <m/>
    <n v="44804.5"/>
    <n v="50604.5"/>
    <n v="363.68"/>
    <n v="86.8"/>
    <n v="3.8"/>
    <n v="0"/>
  </r>
  <r>
    <n v="202308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8"/>
    <x v="2"/>
    <s v="研发部"/>
    <s v="主任级"/>
    <s v="DF-0793"/>
    <s v="电气主管"/>
    <s v="2010/07/08"/>
    <m/>
    <m/>
    <n v="5544"/>
    <n v="13226"/>
    <n v="363.68"/>
    <n v="86.8"/>
    <n v="3.8"/>
    <n v="95"/>
  </r>
  <r>
    <n v="202308"/>
    <x v="3"/>
    <s v="研发部"/>
    <s v="主任级"/>
    <s v="DF-0148"/>
    <s v="机械研发主管"/>
    <s v="2005/09/09"/>
    <m/>
    <m/>
    <n v="5544"/>
    <n v="12917.8"/>
    <n v="363.68"/>
    <n v="86.8"/>
    <n v="3.8"/>
    <n v="125"/>
  </r>
  <r>
    <n v="202308"/>
    <x v="4"/>
    <s v="销售部"/>
    <s v="主任级以下"/>
    <s v="DF-2191"/>
    <s v="市场运营主管"/>
    <s v="2016/04/14"/>
    <m/>
    <m/>
    <n v="3200"/>
    <n v="10047.540000000001"/>
    <n v="363.68"/>
    <n v="86.8"/>
    <n v="3.8"/>
    <n v="95"/>
  </r>
  <r>
    <n v="202308"/>
    <x v="5"/>
    <s v="人力资源部"/>
    <s v="主任级以下"/>
    <s v="DF-2649"/>
    <s v="清洁工"/>
    <s v="2018/02/01"/>
    <m/>
    <m/>
    <n v="1900"/>
    <n v="4243.2700000000004"/>
    <n v="0"/>
    <n v="0"/>
    <n v="0"/>
    <n v="0"/>
  </r>
  <r>
    <n v="202308"/>
    <x v="6"/>
    <s v="人力资源部"/>
    <s v="主任级以下"/>
    <s v="DF-2697"/>
    <s v="商务司机"/>
    <s v="2018/03/19"/>
    <m/>
    <m/>
    <n v="1900"/>
    <n v="5242.2"/>
    <n v="363.68"/>
    <n v="86.8"/>
    <n v="3.8"/>
    <n v="0"/>
  </r>
  <r>
    <n v="202308"/>
    <x v="7"/>
    <s v="研发部"/>
    <s v="主任级以下"/>
    <s v="DF-2077"/>
    <s v="电气硬件工程师"/>
    <s v="2015/04/25"/>
    <m/>
    <m/>
    <n v="5746"/>
    <n v="13221.9"/>
    <n v="363.68"/>
    <n v="86.8"/>
    <n v="3.8"/>
    <n v="1250"/>
  </r>
  <r>
    <n v="202308"/>
    <x v="8"/>
    <s v="研发部"/>
    <s v="主任级以下"/>
    <s v="DF-2701"/>
    <s v="高级文控专员"/>
    <s v="2018/03/21"/>
    <m/>
    <m/>
    <n v="2440"/>
    <n v="7949.1"/>
    <n v="363.68"/>
    <n v="86.8"/>
    <n v="3.8"/>
    <n v="95"/>
  </r>
  <r>
    <n v="202308"/>
    <x v="9"/>
    <s v="研发部"/>
    <s v="主任级以下"/>
    <s v="DF-0755"/>
    <s v="研发部主管"/>
    <s v="2010/06/21"/>
    <m/>
    <m/>
    <n v="5389"/>
    <n v="12836"/>
    <n v="363.68"/>
    <n v="86.8"/>
    <n v="3.8"/>
    <n v="500"/>
  </r>
  <r>
    <n v="202308"/>
    <x v="10"/>
    <s v="研发部"/>
    <s v="主任级以下"/>
    <s v="DF-0536"/>
    <s v="机械研发工程师"/>
    <s v="2009/10/10"/>
    <m/>
    <m/>
    <n v="2671"/>
    <n v="6919.9"/>
    <n v="363.68"/>
    <n v="86.8"/>
    <n v="3.8"/>
    <n v="500"/>
  </r>
  <r>
    <n v="202308"/>
    <x v="11"/>
    <s v="研发部"/>
    <s v="主任级以下"/>
    <s v="DF-1996"/>
    <s v="机械研发工程师"/>
    <s v="2015/01/10"/>
    <m/>
    <m/>
    <n v="5746"/>
    <n v="13202.3"/>
    <n v="363.68"/>
    <n v="86.8"/>
    <n v="3.8"/>
    <n v="1250"/>
  </r>
  <r>
    <n v="202308"/>
    <x v="12"/>
    <s v="研发部"/>
    <s v="主任级以下"/>
    <s v="DF-2008"/>
    <s v="Syncro软件工程师"/>
    <s v="2015/03/02"/>
    <m/>
    <m/>
    <n v="5544"/>
    <n v="12515.2"/>
    <n v="363.68"/>
    <n v="86.8"/>
    <n v="3.8"/>
    <n v="500"/>
  </r>
  <r>
    <n v="202308"/>
    <x v="13"/>
    <s v="售后服务部"/>
    <s v="主任级以下"/>
    <s v="DF-2342"/>
    <s v="机械服务安装工程师"/>
    <d v="2017-01-03T00:00:00"/>
    <m/>
    <m/>
    <n v="3263"/>
    <n v="8888.99"/>
    <n v="363.68"/>
    <n v="86.8"/>
    <n v="3.8"/>
    <n v="0"/>
  </r>
  <r>
    <n v="202308"/>
    <x v="14"/>
    <s v="生产部"/>
    <s v="主任级以下"/>
    <s v="DF-0073"/>
    <s v="质检组长"/>
    <s v="2007/10/11"/>
    <s v="计时工人"/>
    <m/>
    <n v="2132"/>
    <n v="9742.9500000000007"/>
    <n v="0"/>
    <n v="0"/>
    <n v="0"/>
    <n v="0"/>
  </r>
  <r>
    <n v="202308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8"/>
    <x v="16"/>
    <s v="生产部"/>
    <s v="主任级"/>
    <s v="DF-2061"/>
    <s v="车间主任"/>
    <s v="2015/04/02"/>
    <m/>
    <m/>
    <n v="6070"/>
    <n v="14274.9"/>
    <n v="363.68"/>
    <n v="86.8"/>
    <n v="3.8"/>
    <n v="1500"/>
  </r>
  <r>
    <n v="202308"/>
    <x v="17"/>
    <s v="售后服务部"/>
    <s v="主任级以下"/>
    <s v="DF-2107"/>
    <s v="技术主管"/>
    <s v="2015/07/06"/>
    <m/>
    <m/>
    <n v="5520"/>
    <n v="15926.3"/>
    <n v="363.68"/>
    <n v="86.8"/>
    <n v="3.8"/>
    <n v="750"/>
  </r>
  <r>
    <n v="202308"/>
    <x v="18"/>
    <s v="售后服务部"/>
    <s v="主任级以下"/>
    <s v="DF-2371"/>
    <s v="电气服务工程师"/>
    <s v="2017/03/03"/>
    <m/>
    <m/>
    <n v="4250"/>
    <n v="14408.11"/>
    <n v="363.68"/>
    <n v="86.8"/>
    <n v="3.8"/>
    <n v="0"/>
  </r>
  <r>
    <n v="202308"/>
    <x v="19"/>
    <s v="售后服务部"/>
    <s v="主任级以下"/>
    <s v="DF-1715"/>
    <s v="机械服务工程师"/>
    <s v="2013/11/11"/>
    <m/>
    <m/>
    <n v="3440"/>
    <n v="9008.92"/>
    <n v="363.68"/>
    <n v="86.8"/>
    <n v="3.8"/>
    <n v="0"/>
  </r>
  <r>
    <n v="202308"/>
    <x v="20"/>
    <s v="售后服务部"/>
    <s v="主任级以下"/>
    <s v="DF-2166"/>
    <s v="机械服务技师"/>
    <s v="2016/02/22"/>
    <m/>
    <m/>
    <n v="4331"/>
    <n v="11254.54"/>
    <n v="363.68"/>
    <n v="86.8"/>
    <n v="3.8"/>
    <n v="0"/>
  </r>
  <r>
    <n v="202308"/>
    <x v="21"/>
    <s v="生产部"/>
    <s v="主任级"/>
    <s v="DF-2669"/>
    <s v="电气车间主任"/>
    <s v="2018/03/01"/>
    <m/>
    <m/>
    <n v="4000"/>
    <n v="10341"/>
    <n v="363.68"/>
    <n v="86.8"/>
    <n v="3.8"/>
    <n v="0"/>
  </r>
  <r>
    <n v="202308"/>
    <x v="22"/>
    <s v="售后服务部"/>
    <s v="主任级以下"/>
    <s v="DF-2774"/>
    <s v="海外服务高级经理"/>
    <s v="2018/05/29"/>
    <m/>
    <m/>
    <n v="7100"/>
    <n v="18506.400000000001"/>
    <n v="363.68"/>
    <n v="86.8"/>
    <n v="3.8"/>
    <n v="457.5"/>
  </r>
  <r>
    <n v="202308"/>
    <x v="23"/>
    <s v="售后服务部"/>
    <s v="主任级以下"/>
    <s v="DF-2777"/>
    <s v="机械服务工程师"/>
    <s v="2018/06/01"/>
    <m/>
    <m/>
    <n v="5519"/>
    <n v="15232.64"/>
    <n v="363.68"/>
    <n v="86.8"/>
    <n v="3.8"/>
    <n v="0"/>
  </r>
  <r>
    <n v="202308"/>
    <x v="24"/>
    <s v="销售部"/>
    <s v="主任级以下"/>
    <s v="DF-2800"/>
    <s v="销售跟单"/>
    <s v="2018/07/02"/>
    <m/>
    <m/>
    <n v="2888"/>
    <n v="9235.92"/>
    <n v="363.68"/>
    <n v="86.8"/>
    <n v="3.8"/>
    <n v="0"/>
  </r>
  <r>
    <n v="202308"/>
    <x v="25"/>
    <s v="售后服务部"/>
    <s v="部长级及以上"/>
    <s v="DF-2838"/>
    <s v="售后服务经理"/>
    <s v="2018/09/10"/>
    <m/>
    <m/>
    <n v="8020"/>
    <n v="16993"/>
    <n v="363.68"/>
    <n v="86.8"/>
    <n v="3.8"/>
    <n v="0"/>
  </r>
  <r>
    <n v="202308"/>
    <x v="26"/>
    <s v="研发部"/>
    <s v="主任级以下"/>
    <s v="DF-2856"/>
    <s v="初级电气研发工程师"/>
    <s v="2018/10/23"/>
    <m/>
    <m/>
    <n v="4133"/>
    <n v="9268.7999999999993"/>
    <n v="363.68"/>
    <n v="86.8"/>
    <n v="3.8"/>
    <n v="300"/>
  </r>
  <r>
    <n v="202308"/>
    <x v="28"/>
    <s v="销售部"/>
    <s v="经理"/>
    <s v="DF-2881"/>
    <s v="区域销售总监"/>
    <s v="2018/12/12"/>
    <m/>
    <m/>
    <n v="8800"/>
    <n v="20385"/>
    <n v="0"/>
    <n v="0"/>
    <n v="0"/>
    <n v="0"/>
  </r>
  <r>
    <n v="202308"/>
    <x v="29"/>
    <s v="售后服务部"/>
    <s v="主任级以下"/>
    <s v="DF-2886"/>
    <s v="采购专员"/>
    <s v="2018/12/27"/>
    <m/>
    <m/>
    <n v="2532"/>
    <n v="6722.33"/>
    <n v="363.68"/>
    <n v="86.8"/>
    <n v="3.8"/>
    <n v="0"/>
  </r>
  <r>
    <n v="202308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8"/>
    <x v="31"/>
    <s v="生产部"/>
    <s v="主任级以下"/>
    <s v="DF-2916"/>
    <s v="质检员"/>
    <s v="2019/03/19"/>
    <s v="计时工人"/>
    <m/>
    <n v="2320"/>
    <n v="9137.93"/>
    <n v="363.68"/>
    <n v="86.8"/>
    <n v="3.8"/>
    <n v="0"/>
  </r>
  <r>
    <n v="202308"/>
    <x v="32"/>
    <s v="研发部"/>
    <s v="主任级以下"/>
    <s v="DF-2930"/>
    <s v="机械工程师"/>
    <s v="2019/04/22"/>
    <m/>
    <m/>
    <n v="4536"/>
    <n v="12820.73"/>
    <n v="363.68"/>
    <n v="86.8"/>
    <n v="3.8"/>
    <n v="300"/>
  </r>
  <r>
    <n v="202308"/>
    <x v="33"/>
    <s v="售后服务部"/>
    <s v="主任级以下"/>
    <s v="DF-2931"/>
    <s v="机械服务安装技师"/>
    <s v="2019/04/23"/>
    <m/>
    <m/>
    <n v="2363"/>
    <n v="6640.31"/>
    <n v="363.68"/>
    <n v="86.8"/>
    <n v="3.8"/>
    <n v="0"/>
  </r>
  <r>
    <n v="202308"/>
    <x v="34"/>
    <s v="生产部"/>
    <s v="主任级以下"/>
    <s v="DF-2932"/>
    <s v="仓库文员"/>
    <s v="2019/04/24"/>
    <s v="计时工人"/>
    <m/>
    <n v="1900"/>
    <n v="4666.1499999999996"/>
    <n v="363.68"/>
    <n v="86.8"/>
    <n v="3.8"/>
    <n v="0"/>
  </r>
  <r>
    <n v="202308"/>
    <x v="35"/>
    <s v="物控部"/>
    <s v="主任级以下"/>
    <s v="DF-2960"/>
    <s v="计划专员"/>
    <s v="2019/06/24"/>
    <m/>
    <m/>
    <n v="1958"/>
    <n v="5722.9"/>
    <n v="363.68"/>
    <n v="86.8"/>
    <n v="3.8"/>
    <n v="0"/>
  </r>
  <r>
    <n v="202308"/>
    <x v="36"/>
    <s v="售后服务部"/>
    <s v="主任级以下"/>
    <s v="DF-2974"/>
    <s v="电气服务安装技师"/>
    <s v="2019/07/16"/>
    <m/>
    <m/>
    <n v="2993"/>
    <n v="8146.91"/>
    <n v="363.68"/>
    <n v="86.8"/>
    <n v="3.8"/>
    <n v="0"/>
  </r>
  <r>
    <n v="202308"/>
    <x v="37"/>
    <s v="售后服务部"/>
    <s v="主任级以下"/>
    <s v="DF-2986"/>
    <s v="初级电气安装服务技师"/>
    <s v="2019/07/30"/>
    <m/>
    <m/>
    <n v="3000"/>
    <n v="7299.09"/>
    <n v="363.68"/>
    <n v="86.8"/>
    <n v="3.8"/>
    <n v="0"/>
  </r>
  <r>
    <n v="202308"/>
    <x v="38"/>
    <s v="售后服务部"/>
    <s v="主任级以下"/>
    <s v="DF-3021"/>
    <s v="电气服务工程师"/>
    <s v="2019/10/10"/>
    <m/>
    <m/>
    <n v="4937"/>
    <n v="13116.33"/>
    <n v="363.68"/>
    <n v="86.8"/>
    <n v="3.8"/>
    <n v="800"/>
  </r>
  <r>
    <n v="202308"/>
    <x v="39"/>
    <s v="物控部"/>
    <s v="高级经理级"/>
    <s v="DF-3062"/>
    <s v="高级采购经理"/>
    <s v="2019/12/12"/>
    <m/>
    <m/>
    <n v="8080"/>
    <n v="15505"/>
    <n v="363.68"/>
    <n v="86.8"/>
    <n v="3.8"/>
    <n v="2000"/>
  </r>
  <r>
    <n v="202308"/>
    <x v="40"/>
    <s v="销售部"/>
    <s v="主任级以下"/>
    <s v="DF-3068"/>
    <s v="区域销售经理"/>
    <s v="2020/01/06"/>
    <m/>
    <m/>
    <n v="3000"/>
    <n v="10390"/>
    <n v="363.68"/>
    <n v="86.8"/>
    <n v="3.8"/>
    <n v="0"/>
  </r>
  <r>
    <n v="202308"/>
    <x v="41"/>
    <s v="生产部"/>
    <s v="主任级以下"/>
    <s v="DF-3077"/>
    <s v="安全环保专员"/>
    <s v="2020/02/10"/>
    <m/>
    <m/>
    <n v="2240"/>
    <n v="6727"/>
    <n v="363.68"/>
    <n v="86.8"/>
    <n v="3.8"/>
    <n v="0"/>
  </r>
  <r>
    <n v="202308"/>
    <x v="42"/>
    <s v="售后服务部"/>
    <s v="主任级以下"/>
    <s v="DF-3080"/>
    <s v="项目经理"/>
    <s v="2020/03/11"/>
    <m/>
    <m/>
    <n v="5240"/>
    <n v="13870"/>
    <n v="363.68"/>
    <n v="86.8"/>
    <n v="3.8"/>
    <n v="475"/>
  </r>
  <r>
    <n v="202308"/>
    <x v="43"/>
    <s v="售后服务部"/>
    <s v="高级经理级"/>
    <s v="DF-3086"/>
    <s v="上海服务经理兼大客户项目经理"/>
    <s v="2020/03/20"/>
    <m/>
    <m/>
    <n v="11800"/>
    <n v="28403"/>
    <n v="0"/>
    <n v="0"/>
    <n v="0"/>
    <n v="0"/>
  </r>
  <r>
    <n v="202308"/>
    <x v="44"/>
    <s v="研发部"/>
    <s v="主任级以下"/>
    <s v="DF-3087"/>
    <s v="软件工程师"/>
    <s v="2020/03/18"/>
    <m/>
    <m/>
    <n v="4536"/>
    <n v="9849.5"/>
    <n v="363.68"/>
    <n v="86.8"/>
    <n v="3.8"/>
    <n v="500"/>
  </r>
  <r>
    <n v="202308"/>
    <x v="45"/>
    <s v="售后服务部"/>
    <s v="主任级以下"/>
    <s v="DF-3104"/>
    <s v="机械服务工程师"/>
    <s v="2020/04/01"/>
    <m/>
    <m/>
    <n v="3440"/>
    <n v="8477.19"/>
    <n v="363.68"/>
    <n v="86.8"/>
    <n v="3.8"/>
    <n v="500"/>
  </r>
  <r>
    <n v="202308"/>
    <x v="46"/>
    <s v="研发部"/>
    <s v="主任级以下"/>
    <s v="DF-3109"/>
    <s v="初级机械工程师"/>
    <s v="2020/04/08"/>
    <m/>
    <m/>
    <n v="3326"/>
    <n v="7663.8"/>
    <n v="363.68"/>
    <n v="86.8"/>
    <n v="3.8"/>
    <n v="0"/>
  </r>
  <r>
    <n v="202308"/>
    <x v="47"/>
    <s v="销售部"/>
    <s v="主任级以下"/>
    <s v="DF-3110"/>
    <s v="区域销售经理"/>
    <s v="2020/04/09"/>
    <m/>
    <m/>
    <n v="3868"/>
    <n v="9628.85"/>
    <n v="363.68"/>
    <n v="86.8"/>
    <n v="3.8"/>
    <n v="0"/>
  </r>
  <r>
    <n v="202308"/>
    <x v="48"/>
    <s v="售后服务部"/>
    <s v="主任级以下"/>
    <s v="DF-3135"/>
    <s v="机械服务助理工程师"/>
    <s v="2020/07/01"/>
    <m/>
    <m/>
    <n v="2138"/>
    <n v="5317.5"/>
    <n v="363.68"/>
    <n v="86.8"/>
    <n v="3.8"/>
    <n v="0"/>
  </r>
  <r>
    <n v="202308"/>
    <x v="49"/>
    <s v="售后服务部"/>
    <s v="主任级以下"/>
    <s v="DF-3136"/>
    <s v="电气服务助理工程师"/>
    <s v="2020/07/27"/>
    <m/>
    <m/>
    <n v="2000"/>
    <n v="5943.92"/>
    <n v="363.68"/>
    <n v="86.8"/>
    <n v="3.8"/>
    <n v="0"/>
  </r>
  <r>
    <n v="202308"/>
    <x v="50"/>
    <s v="人力资源部"/>
    <s v="主任级以下"/>
    <s v="DF-3151"/>
    <s v="人力资源专员"/>
    <s v="2020/07/21"/>
    <m/>
    <m/>
    <n v="3303"/>
    <n v="7224.1"/>
    <n v="363.68"/>
    <n v="86.8"/>
    <n v="3.8"/>
    <n v="0"/>
  </r>
  <r>
    <n v="202308"/>
    <x v="51"/>
    <s v="售后服务部"/>
    <s v="主任级以下"/>
    <s v="DF-3152"/>
    <s v="软件工程师"/>
    <s v="2020/07/21"/>
    <m/>
    <m/>
    <n v="4572"/>
    <n v="14398.68"/>
    <n v="363.68"/>
    <n v="86.8"/>
    <n v="3.8"/>
    <n v="0"/>
  </r>
  <r>
    <n v="202308"/>
    <x v="52"/>
    <s v="人力资源部"/>
    <s v="经理级"/>
    <s v="DF-3170"/>
    <s v="人力资源经理"/>
    <s v="2020/08/24"/>
    <m/>
    <m/>
    <n v="5632"/>
    <n v="12545"/>
    <n v="363.68"/>
    <n v="86.8"/>
    <n v="3.8"/>
    <n v="95"/>
  </r>
  <r>
    <n v="202308"/>
    <x v="53"/>
    <s v="生产部"/>
    <s v="主任级以下"/>
    <s v="DF-3168"/>
    <s v="质检员"/>
    <s v="2020/08/20"/>
    <s v="计时工人"/>
    <m/>
    <n v="2132"/>
    <n v="8431.84"/>
    <n v="363.68"/>
    <n v="86.8"/>
    <n v="3.8"/>
    <n v="0"/>
  </r>
  <r>
    <n v="202308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8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8"/>
    <x v="56"/>
    <s v="售后服务部"/>
    <s v="主任级以下"/>
    <s v="DF-3158"/>
    <s v="机械服务工程师"/>
    <s v="2020/08/03"/>
    <m/>
    <m/>
    <n v="3275"/>
    <n v="8374.9500000000007"/>
    <n v="363.68"/>
    <n v="86.8"/>
    <n v="3.8"/>
    <n v="0"/>
  </r>
  <r>
    <n v="202308"/>
    <x v="57"/>
    <s v="研发部"/>
    <s v="主任级以下"/>
    <s v="DF-3155"/>
    <s v="资料管理员"/>
    <s v="2020/08/03"/>
    <m/>
    <m/>
    <n v="1900"/>
    <n v="3883.78"/>
    <n v="363.68"/>
    <n v="86.8"/>
    <n v="3.8"/>
    <n v="0"/>
  </r>
  <r>
    <n v="202308"/>
    <x v="58"/>
    <s v="销售部"/>
    <s v="经理"/>
    <s v="DF-3184"/>
    <s v="销售支持经理"/>
    <d v="2010-11-22T00:00:00"/>
    <m/>
    <m/>
    <n v="4453"/>
    <n v="13030.97"/>
    <n v="363.68"/>
    <n v="86.8"/>
    <n v="3.8"/>
    <n v="1000"/>
  </r>
  <r>
    <n v="202308"/>
    <x v="59"/>
    <s v="销售部"/>
    <s v="主任级以下"/>
    <s v="DF-3185"/>
    <s v="区域销售经理"/>
    <s v="2020/10/10"/>
    <m/>
    <m/>
    <n v="4400"/>
    <n v="11240"/>
    <n v="339.36"/>
    <n v="84.84"/>
    <n v="12.73"/>
    <n v="500"/>
  </r>
  <r>
    <n v="202308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8"/>
    <x v="61"/>
    <s v="物控部"/>
    <s v="主任级以下"/>
    <s v="DF-3201"/>
    <s v="采购专员"/>
    <s v="2020/11/02"/>
    <m/>
    <m/>
    <n v="2400"/>
    <n v="6310.97"/>
    <n v="363.68"/>
    <n v="86.8"/>
    <n v="3.8"/>
    <n v="0"/>
  </r>
  <r>
    <n v="202308"/>
    <x v="62"/>
    <s v="售后服务部"/>
    <s v="主任级以下"/>
    <s v="DF-3207"/>
    <s v="电气服务工程师"/>
    <s v="2020/11/09"/>
    <m/>
    <m/>
    <n v="4800"/>
    <n v="22359.42"/>
    <n v="363.68"/>
    <n v="86.8"/>
    <n v="3.8"/>
    <n v="1266"/>
  </r>
  <r>
    <n v="202308"/>
    <x v="63"/>
    <s v="销售部"/>
    <s v="主任级以下"/>
    <s v="DF-3208"/>
    <s v="高级物流专员"/>
    <s v="2020/11/09"/>
    <m/>
    <m/>
    <n v="2760"/>
    <n v="8181.42"/>
    <n v="363.68"/>
    <n v="86.8"/>
    <n v="3.8"/>
    <n v="0"/>
  </r>
  <r>
    <n v="202308"/>
    <x v="64"/>
    <s v="售后服务部"/>
    <s v="主任级以下"/>
    <s v="DF-3213"/>
    <s v="电气服务工程师（上海）"/>
    <s v="2020/11/16"/>
    <m/>
    <m/>
    <n v="4925"/>
    <n v="9563.0499999999993"/>
    <n v="0"/>
    <n v="0"/>
    <n v="0"/>
    <n v="0"/>
  </r>
  <r>
    <n v="202308"/>
    <x v="65"/>
    <s v="研发部"/>
    <s v="主任级以下"/>
    <s v="DF-3214"/>
    <s v="机械工程师"/>
    <s v="2020/11/16"/>
    <m/>
    <m/>
    <n v="4050"/>
    <n v="8311.1"/>
    <n v="363.68"/>
    <n v="86.8"/>
    <n v="3.8"/>
    <n v="1250"/>
  </r>
  <r>
    <n v="202308"/>
    <x v="66"/>
    <s v="生产部"/>
    <s v="主任级以下"/>
    <s v="DF-2619"/>
    <s v="生产调度专员"/>
    <s v="2017/12/01"/>
    <s v="计时工人"/>
    <s v="2023/08/11离职"/>
    <n v="2422"/>
    <n v="2911.3"/>
    <n v="0"/>
    <n v="0"/>
    <n v="0"/>
    <n v="0"/>
  </r>
  <r>
    <n v="202308"/>
    <x v="67"/>
    <s v="生产部"/>
    <s v="主任级以下"/>
    <s v="DF-3233"/>
    <s v="检测工程师"/>
    <s v="2020/12/29"/>
    <s v="计时工人"/>
    <m/>
    <n v="3481"/>
    <n v="8866.4599999999991"/>
    <n v="363.68"/>
    <n v="86.8"/>
    <n v="3.8"/>
    <n v="0"/>
  </r>
  <r>
    <n v="202308"/>
    <x v="68"/>
    <s v="售后服务部"/>
    <s v="主任级以下"/>
    <s v="DF-3234"/>
    <s v="电气服务助理工程师"/>
    <d v="2020-08-03T00:00:00"/>
    <m/>
    <m/>
    <n v="2138"/>
    <n v="5887.73"/>
    <n v="363.68"/>
    <n v="86.8"/>
    <n v="3.8"/>
    <n v="0"/>
  </r>
  <r>
    <n v="202308"/>
    <x v="69"/>
    <s v="人力资源部"/>
    <s v="主任级以下"/>
    <s v="DF-3224"/>
    <s v="ABAP工程师"/>
    <s v="2020/12/10"/>
    <m/>
    <m/>
    <n v="4640"/>
    <n v="11184.57"/>
    <n v="363.68"/>
    <n v="86.8"/>
    <n v="3.8"/>
    <n v="500"/>
  </r>
  <r>
    <n v="202308"/>
    <x v="70"/>
    <s v="售后服务部"/>
    <s v="主任级以下"/>
    <s v="DF-3223"/>
    <s v="电气服务工程师（成都）"/>
    <s v="2020/12/10"/>
    <m/>
    <m/>
    <n v="3668"/>
    <n v="7940.28"/>
    <n v="0"/>
    <n v="0"/>
    <n v="0"/>
    <n v="0"/>
  </r>
  <r>
    <n v="202308"/>
    <x v="71"/>
    <s v="售后服务部"/>
    <s v="主任级以下"/>
    <s v="DF-3239"/>
    <s v="机械服务助理工程师"/>
    <s v="2021/01/04"/>
    <m/>
    <m/>
    <n v="1913"/>
    <n v="4092.41"/>
    <n v="363.68"/>
    <n v="86.8"/>
    <n v="3.8"/>
    <n v="0"/>
  </r>
  <r>
    <n v="202308"/>
    <x v="72"/>
    <s v="售后服务部"/>
    <s v="主任级以下"/>
    <s v="DF-3237"/>
    <s v="电气服务工程师（上海）"/>
    <s v="2021/01/04"/>
    <m/>
    <m/>
    <n v="5525"/>
    <n v="12456.19"/>
    <n v="359.52"/>
    <n v="112.35"/>
    <n v="22.47"/>
    <n v="600"/>
  </r>
  <r>
    <n v="202308"/>
    <x v="73"/>
    <s v="物控部"/>
    <s v="主任级以下"/>
    <s v="DF-3236"/>
    <s v="战略采购"/>
    <s v="2021/01/04"/>
    <m/>
    <m/>
    <n v="3212"/>
    <n v="8352.75"/>
    <n v="363.68"/>
    <n v="86.8"/>
    <n v="3.8"/>
    <n v="0"/>
  </r>
  <r>
    <n v="202308"/>
    <x v="74"/>
    <s v="人力资源部"/>
    <s v="主任级以下"/>
    <s v="DF-3256"/>
    <s v="商务司机"/>
    <s v="2021/02/03"/>
    <m/>
    <m/>
    <n v="1900"/>
    <n v="4833.8999999999996"/>
    <n v="363.68"/>
    <n v="86.8"/>
    <n v="3.8"/>
    <n v="0"/>
  </r>
  <r>
    <n v="202308"/>
    <x v="75"/>
    <s v="生产部"/>
    <s v="主任级以下"/>
    <s v="DF-3298"/>
    <s v="质检员"/>
    <s v="2021/03/26"/>
    <s v="计时工人"/>
    <m/>
    <n v="2120"/>
    <n v="7750.05"/>
    <n v="363.68"/>
    <n v="86.8"/>
    <n v="3.8"/>
    <n v="0"/>
  </r>
  <r>
    <n v="202308"/>
    <x v="76"/>
    <s v="售后服务部"/>
    <s v="主任级"/>
    <s v="DF-3269"/>
    <s v="服务调度主管"/>
    <s v="2021/03/01"/>
    <m/>
    <m/>
    <n v="3210"/>
    <n v="8437.6"/>
    <n v="363.68"/>
    <n v="86.8"/>
    <n v="3.8"/>
    <n v="0"/>
  </r>
  <r>
    <n v="202308"/>
    <x v="77"/>
    <s v="生产部"/>
    <s v="主任级以下"/>
    <s v="DF-3270"/>
    <s v="质检员"/>
    <s v="2021/03/01"/>
    <s v="计时工人"/>
    <s v="2023/08/22离职"/>
    <n v="2120"/>
    <n v="3469.07"/>
    <n v="363.68"/>
    <n v="86.8"/>
    <n v="3.8"/>
    <n v="0"/>
  </r>
  <r>
    <n v="202308"/>
    <x v="78"/>
    <s v="财务部"/>
    <s v="经理级"/>
    <s v="DF-3322"/>
    <s v="财务经理"/>
    <s v="2021/04/19"/>
    <m/>
    <m/>
    <n v="7600"/>
    <n v="18953"/>
    <n v="363.68"/>
    <n v="86.8"/>
    <n v="3.8"/>
    <n v="500"/>
  </r>
  <r>
    <n v="202308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8"/>
    <x v="80"/>
    <s v="物控部"/>
    <s v="主任级以下"/>
    <s v="DF-3307"/>
    <s v="采购文员"/>
    <s v="2021/04/06"/>
    <m/>
    <m/>
    <n v="1980"/>
    <n v="5427.7"/>
    <n v="363.68"/>
    <n v="86.8"/>
    <n v="3.8"/>
    <n v="0"/>
  </r>
  <r>
    <n v="202308"/>
    <x v="81"/>
    <s v="物控部"/>
    <s v="主任级以下"/>
    <s v="DF-3356"/>
    <s v="战略采购"/>
    <s v="2021/05/28"/>
    <m/>
    <m/>
    <n v="3800"/>
    <n v="10040"/>
    <n v="363.68"/>
    <n v="86.8"/>
    <n v="3.8"/>
    <n v="0"/>
  </r>
  <r>
    <n v="202308"/>
    <x v="82"/>
    <s v="售后服务部"/>
    <s v="主任级以下"/>
    <s v="DF-3338"/>
    <s v="机械服务工程师（成都）"/>
    <s v="2021/05/10"/>
    <m/>
    <m/>
    <n v="3128"/>
    <n v="5991.79"/>
    <n v="0"/>
    <n v="0"/>
    <n v="0"/>
    <n v="0"/>
  </r>
  <r>
    <n v="202308"/>
    <x v="83"/>
    <s v="销售部"/>
    <s v="主任级以下"/>
    <s v="DF-3340"/>
    <s v="市场专员"/>
    <s v="2021/05/10"/>
    <m/>
    <m/>
    <n v="2760"/>
    <n v="8005.36"/>
    <n v="363.68"/>
    <n v="86.8"/>
    <n v="3.8"/>
    <n v="0"/>
  </r>
  <r>
    <n v="202308"/>
    <x v="84"/>
    <s v="生产部"/>
    <s v="主任级以下"/>
    <s v="DF-3336"/>
    <s v="生产文员"/>
    <s v="2021/05/07"/>
    <m/>
    <m/>
    <n v="1900"/>
    <n v="3791.33"/>
    <n v="363.68"/>
    <n v="86.8"/>
    <n v="3.8"/>
    <n v="0"/>
  </r>
  <r>
    <n v="202308"/>
    <x v="85"/>
    <s v="核价管理部"/>
    <s v="主任级"/>
    <s v="DF-3357"/>
    <s v="核价主管"/>
    <s v="2021/06/01"/>
    <m/>
    <m/>
    <n v="3850"/>
    <n v="9120.5"/>
    <n v="363.68"/>
    <n v="86.8"/>
    <n v="3.8"/>
    <n v="95"/>
  </r>
  <r>
    <n v="202308"/>
    <x v="86"/>
    <s v="人力资源部"/>
    <s v="主任级以下"/>
    <s v="DF-3362"/>
    <s v="人力资源专员"/>
    <s v="2021/06/03"/>
    <m/>
    <m/>
    <n v="2888"/>
    <n v="6125.6"/>
    <n v="363.68"/>
    <n v="86.8"/>
    <n v="3.8"/>
    <n v="0"/>
  </r>
  <r>
    <n v="202308"/>
    <x v="87"/>
    <s v="售后服务部"/>
    <s v="主任级以下"/>
    <s v="DF-3369"/>
    <s v="机械服务工程师"/>
    <s v="2021/06/08"/>
    <m/>
    <m/>
    <n v="4344"/>
    <n v="8281"/>
    <n v="0"/>
    <n v="0"/>
    <n v="0"/>
    <n v="0"/>
  </r>
  <r>
    <n v="202308"/>
    <x v="88"/>
    <s v="售后服务部"/>
    <s v="主任级以下"/>
    <s v="DF-3360"/>
    <s v="现场装配技师"/>
    <s v="2021/06/03"/>
    <m/>
    <m/>
    <n v="2332"/>
    <n v="6543.8"/>
    <n v="363.68"/>
    <n v="86.8"/>
    <n v="3.8"/>
    <n v="0"/>
  </r>
  <r>
    <n v="202308"/>
    <x v="89"/>
    <s v="物控部"/>
    <s v="主任级以下"/>
    <s v="DF-3388"/>
    <s v="跟单主管"/>
    <s v="2021/06/25"/>
    <m/>
    <m/>
    <n v="2511"/>
    <n v="6980.58"/>
    <n v="363.68"/>
    <n v="86.8"/>
    <n v="3.8"/>
    <n v="0"/>
  </r>
  <r>
    <n v="202308"/>
    <x v="90"/>
    <s v="研发部"/>
    <s v="主任级以下"/>
    <s v="DF-3367"/>
    <s v="机械工程师"/>
    <s v="2021/06/07"/>
    <m/>
    <m/>
    <n v="3471"/>
    <n v="8260"/>
    <n v="363.68"/>
    <n v="86.8"/>
    <n v="3.8"/>
    <n v="0"/>
  </r>
  <r>
    <n v="202308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8"/>
    <x v="92"/>
    <s v="核价管理部"/>
    <s v="主任级以下"/>
    <s v="DF-3401"/>
    <s v="核价专员"/>
    <s v="2021/07/06"/>
    <m/>
    <m/>
    <n v="2642"/>
    <n v="7276.58"/>
    <n v="363.68"/>
    <n v="86.8"/>
    <n v="3.8"/>
    <n v="0"/>
  </r>
  <r>
    <n v="202308"/>
    <x v="93"/>
    <s v="生产部"/>
    <s v="主任级以下"/>
    <s v="DF-3399"/>
    <s v="质检员"/>
    <s v="2021/07/02"/>
    <s v="计时工人"/>
    <m/>
    <n v="2120"/>
    <n v="8163.09"/>
    <n v="363.68"/>
    <n v="86.8"/>
    <n v="3.8"/>
    <n v="0"/>
  </r>
  <r>
    <n v="202308"/>
    <x v="94"/>
    <s v="核价管理部"/>
    <s v="主任级以下"/>
    <s v="DF-3478"/>
    <s v="核价工程师"/>
    <s v="2021/08/23"/>
    <m/>
    <m/>
    <n v="4800"/>
    <n v="12627.89"/>
    <n v="363.68"/>
    <n v="86.8"/>
    <n v="3.8"/>
    <n v="0"/>
  </r>
  <r>
    <n v="202308"/>
    <x v="95"/>
    <s v="售后服务部"/>
    <s v="主任级以下"/>
    <s v="DF-3479"/>
    <s v="软件工程师储备生"/>
    <d v="2021-08-23T00:00:00"/>
    <m/>
    <m/>
    <n v="2750"/>
    <n v="6116.4"/>
    <n v="363.68"/>
    <n v="86.8"/>
    <n v="3.8"/>
    <n v="0"/>
  </r>
  <r>
    <n v="202308"/>
    <x v="96"/>
    <s v="研发部"/>
    <s v="主任级以下"/>
    <s v="DF-3472"/>
    <s v="电气工程师"/>
    <s v="2021/08/17"/>
    <m/>
    <m/>
    <n v="4738"/>
    <n v="10602.8"/>
    <n v="363.68"/>
    <n v="86.8"/>
    <n v="3.8"/>
    <n v="0"/>
  </r>
  <r>
    <n v="202308"/>
    <x v="97"/>
    <s v="销售部"/>
    <s v="主任级以下"/>
    <s v="DF-3471"/>
    <s v="进口专员"/>
    <s v="2021/08/16"/>
    <m/>
    <m/>
    <n v="2532"/>
    <n v="7377.1"/>
    <n v="363.68"/>
    <n v="86.8"/>
    <n v="3.8"/>
    <n v="0"/>
  </r>
  <r>
    <n v="202308"/>
    <x v="98"/>
    <s v="生产部"/>
    <s v="主任级以下"/>
    <s v="DF-3469"/>
    <s v="质检员"/>
    <s v="2021/08/12"/>
    <s v="计时工人"/>
    <m/>
    <n v="2120"/>
    <n v="7786.56"/>
    <n v="363.68"/>
    <n v="86.8"/>
    <n v="3.8"/>
    <n v="0"/>
  </r>
  <r>
    <n v="202308"/>
    <x v="99"/>
    <s v="生产部"/>
    <s v="主任级以下"/>
    <s v="DF-3466"/>
    <s v="质检员"/>
    <s v="2021/08/11"/>
    <s v="计时工人"/>
    <m/>
    <n v="2120"/>
    <n v="7441.5"/>
    <n v="363.68"/>
    <n v="86.8"/>
    <n v="3.8"/>
    <n v="0"/>
  </r>
  <r>
    <n v="202308"/>
    <x v="100"/>
    <s v="研发部"/>
    <s v="主任级以下"/>
    <s v="DF-3495"/>
    <s v="电气工程师"/>
    <s v="2021/09/07"/>
    <m/>
    <m/>
    <n v="3730"/>
    <n v="8030.8"/>
    <n v="363.68"/>
    <n v="86.8"/>
    <n v="3.8"/>
    <n v="1405"/>
  </r>
  <r>
    <n v="202308"/>
    <x v="101"/>
    <s v="研发部"/>
    <s v="主任级以下"/>
    <s v="DF-3496"/>
    <s v="机械工程师"/>
    <s v="2021/09/09"/>
    <m/>
    <m/>
    <n v="3326"/>
    <n v="7864.47"/>
    <n v="363.68"/>
    <n v="86.8"/>
    <n v="3.8"/>
    <n v="0"/>
  </r>
  <r>
    <n v="202308"/>
    <x v="102"/>
    <s v="研发部"/>
    <s v="主任级以下"/>
    <s v="DF-3500"/>
    <s v="电气工程师"/>
    <s v="2021/09/13"/>
    <m/>
    <m/>
    <n v="4738"/>
    <n v="10984.5"/>
    <n v="363.68"/>
    <n v="86.8"/>
    <n v="3.8"/>
    <n v="0"/>
  </r>
  <r>
    <n v="202308"/>
    <x v="103"/>
    <s v="研发部"/>
    <s v="主任级以下"/>
    <s v="DF-3501"/>
    <s v="机械工程师"/>
    <s v="2021/09/13"/>
    <m/>
    <m/>
    <n v="3730"/>
    <n v="8726.2999999999993"/>
    <n v="363.68"/>
    <n v="86.8"/>
    <n v="3.8"/>
    <n v="100"/>
  </r>
  <r>
    <n v="202308"/>
    <x v="104"/>
    <s v="物控部"/>
    <s v="主任级以下"/>
    <s v="DF-2615"/>
    <s v="PMC经理"/>
    <s v="2021/10/13"/>
    <m/>
    <m/>
    <n v="3181"/>
    <n v="7675"/>
    <n v="363.68"/>
    <n v="86.8"/>
    <n v="3.8"/>
    <n v="0"/>
  </r>
  <r>
    <n v="202308"/>
    <x v="105"/>
    <s v="研发部"/>
    <s v="主任级以下"/>
    <s v="DF-3564"/>
    <s v="PLM专员"/>
    <s v="2021/11/22"/>
    <m/>
    <m/>
    <n v="2311"/>
    <n v="6296.9"/>
    <n v="363.68"/>
    <n v="86.8"/>
    <n v="3.8"/>
    <n v="0"/>
  </r>
  <r>
    <n v="202308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08"/>
    <x v="108"/>
    <s v="生产部"/>
    <s v="主任级以下"/>
    <s v="DF-3569"/>
    <s v="售后仓管"/>
    <s v="2021/12/01"/>
    <m/>
    <m/>
    <n v="1900"/>
    <n v="5759.24"/>
    <n v="363.68"/>
    <n v="86.8"/>
    <n v="3.8"/>
    <n v="0"/>
  </r>
  <r>
    <n v="202308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8"/>
    <x v="110"/>
    <s v="生产部"/>
    <s v="主任级以下"/>
    <s v="DF-2438"/>
    <s v="仓库主管"/>
    <s v="2017/06/16"/>
    <m/>
    <m/>
    <n v="3200"/>
    <n v="7264.4"/>
    <n v="363.68"/>
    <n v="86.8"/>
    <n v="3.8"/>
    <n v="300"/>
  </r>
  <r>
    <n v="202308"/>
    <x v="111"/>
    <s v="销售部"/>
    <s v="总监级"/>
    <s v="DF-3591"/>
    <s v="区域销售总监"/>
    <s v="2022/04/24"/>
    <m/>
    <m/>
    <n v="5500"/>
    <n v="15830"/>
    <n v="363.68"/>
    <n v="86.8"/>
    <n v="3.8"/>
    <n v="0"/>
  </r>
  <r>
    <n v="202308"/>
    <x v="112"/>
    <s v="财务部"/>
    <s v="主任级以下"/>
    <s v="DF-3589"/>
    <s v="会计高级专员"/>
    <s v="2022/04/06"/>
    <m/>
    <m/>
    <n v="3214"/>
    <n v="7757.6"/>
    <n v="363.68"/>
    <n v="86.8"/>
    <n v="3.8"/>
    <n v="700"/>
  </r>
  <r>
    <n v="202308"/>
    <x v="113"/>
    <s v="研发部"/>
    <s v="主任级以下"/>
    <s v="DF-3589"/>
    <s v="软件助理工程师"/>
    <s v="2022/05/17"/>
    <m/>
    <m/>
    <n v="2520"/>
    <n v="5759.7"/>
    <n v="363.68"/>
    <n v="86.8"/>
    <n v="3.8"/>
    <n v="0"/>
  </r>
  <r>
    <n v="202308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8"/>
    <x v="115"/>
    <s v="销售部"/>
    <s v="主任级以下"/>
    <s v="DF-3619"/>
    <s v="区域销售经理"/>
    <s v="2022/06/02"/>
    <m/>
    <m/>
    <n v="3850"/>
    <n v="8916.4"/>
    <n v="363.68"/>
    <n v="86.8"/>
    <n v="3.8"/>
    <n v="0"/>
  </r>
  <r>
    <n v="202308"/>
    <x v="116"/>
    <s v="生产部"/>
    <s v="主任级以下"/>
    <s v="DF-3635"/>
    <s v="质检员"/>
    <d v="2022-08-09T00:00:00"/>
    <s v="计时工人"/>
    <m/>
    <n v="2120"/>
    <n v="7943.02"/>
    <n v="363.68"/>
    <n v="86.8"/>
    <n v="3.8"/>
    <n v="0"/>
  </r>
  <r>
    <n v="202308"/>
    <x v="117"/>
    <s v="生产部"/>
    <s v="经理级"/>
    <s v="DF-3661"/>
    <s v="品质经理"/>
    <s v="2022/09/22"/>
    <m/>
    <m/>
    <n v="6500"/>
    <n v="16298"/>
    <n v="363.68"/>
    <n v="86.8"/>
    <n v="3.8"/>
    <n v="0"/>
  </r>
  <r>
    <n v="202308"/>
    <x v="118"/>
    <s v="研发部"/>
    <s v="主任级以下"/>
    <s v="DF-3655"/>
    <s v="机械助理工程师"/>
    <s v="2022/09/19"/>
    <m/>
    <m/>
    <n v="2671"/>
    <n v="5813"/>
    <n v="363.68"/>
    <n v="86.8"/>
    <n v="3.8"/>
    <n v="0"/>
  </r>
  <r>
    <n v="202308"/>
    <x v="119"/>
    <s v="售后服务部"/>
    <s v="主任级以下"/>
    <s v="DF-3647"/>
    <s v="商务专员"/>
    <s v="2022/09/01"/>
    <m/>
    <m/>
    <n v="4068"/>
    <n v="7177.27"/>
    <n v="0"/>
    <n v="0"/>
    <n v="0"/>
    <n v="0"/>
  </r>
  <r>
    <n v="202308"/>
    <x v="120"/>
    <s v="售后服务部"/>
    <s v="经理级"/>
    <s v="DF-3646"/>
    <s v="项目经理"/>
    <s v="2022/09/01"/>
    <m/>
    <m/>
    <n v="5000"/>
    <n v="13119.3"/>
    <n v="363.68"/>
    <n v="86.8"/>
    <n v="3.8"/>
    <n v="0"/>
  </r>
  <r>
    <n v="202308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8"/>
    <x v="122"/>
    <s v="研发部"/>
    <s v="主任级以下"/>
    <s v="DF-3685"/>
    <s v="软件工程师储备生"/>
    <d v="2022-11-21T00:00:00"/>
    <m/>
    <m/>
    <n v="1900"/>
    <n v="4309.5"/>
    <n v="363.68"/>
    <n v="86.8"/>
    <n v="3.8"/>
    <n v="0"/>
  </r>
  <r>
    <n v="202308"/>
    <x v="123"/>
    <s v="销售部"/>
    <s v="主任级以下"/>
    <s v="DF-3682"/>
    <s v="区域销售经理（南亚）"/>
    <s v="2022/11/14"/>
    <m/>
    <m/>
    <n v="5500"/>
    <n v="13600"/>
    <n v="363.68"/>
    <n v="86.8"/>
    <n v="3.8"/>
    <n v="0"/>
  </r>
  <r>
    <n v="202308"/>
    <x v="124"/>
    <s v="销售部"/>
    <s v="主任级以下"/>
    <s v="DF-3683"/>
    <s v="海外销售跟单"/>
    <d v="2022-11-14T00:00:00"/>
    <m/>
    <m/>
    <n v="3050"/>
    <n v="6490.5"/>
    <n v="363.68"/>
    <n v="86.8"/>
    <n v="3.8"/>
    <n v="0"/>
  </r>
  <r>
    <n v="202308"/>
    <x v="126"/>
    <s v="销售部"/>
    <s v="主任级以下"/>
    <s v="DF-3690"/>
    <s v="区域销售经理（非洲）"/>
    <d v="2022-12-14T00:00:00"/>
    <m/>
    <m/>
    <n v="3850"/>
    <n v="9397.5"/>
    <n v="363.68"/>
    <n v="86.8"/>
    <n v="3.8"/>
    <n v="0"/>
  </r>
  <r>
    <n v="202308"/>
    <x v="127"/>
    <s v="生产部"/>
    <s v="主任级以下"/>
    <s v="DF-3691"/>
    <s v="质量主管"/>
    <s v="2022/12/14"/>
    <m/>
    <m/>
    <n v="4480"/>
    <n v="11109.9"/>
    <n v="363.68"/>
    <n v="86.8"/>
    <n v="3.8"/>
    <n v="95"/>
  </r>
  <r>
    <n v="202308"/>
    <x v="128"/>
    <s v="物控部"/>
    <s v="主任级以下"/>
    <s v="DF-3689"/>
    <s v="计划助理"/>
    <d v="2022-12-13T00:00:00"/>
    <m/>
    <s v="2023/08/17离职"/>
    <n v="1900"/>
    <n v="1804.63"/>
    <n v="363.68"/>
    <n v="86.8"/>
    <n v="3.8"/>
    <n v="0"/>
  </r>
  <r>
    <n v="202308"/>
    <x v="129"/>
    <s v="售后服务部"/>
    <s v="主任级以下"/>
    <s v="DF-3687"/>
    <s v="电气服务工程师"/>
    <s v="2022/12/05"/>
    <m/>
    <m/>
    <n v="2500"/>
    <n v="4902.46"/>
    <n v="363.68"/>
    <n v="86.8"/>
    <n v="3.8"/>
    <n v="0"/>
  </r>
  <r>
    <n v="202308"/>
    <x v="130"/>
    <s v="售后服务部"/>
    <s v="主任级以下"/>
    <s v="DF-3696"/>
    <s v="培训专员"/>
    <s v="2023/01/31"/>
    <m/>
    <m/>
    <n v="4238"/>
    <n v="8435.6"/>
    <n v="363.68"/>
    <n v="86.8"/>
    <n v="3.8"/>
    <n v="0"/>
  </r>
  <r>
    <n v="202308"/>
    <x v="131"/>
    <s v="售后服务部"/>
    <s v="经理级"/>
    <s v="DF-3693"/>
    <s v="项目经理"/>
    <s v="2023/01/03"/>
    <m/>
    <m/>
    <n v="6160"/>
    <n v="15552.4"/>
    <n v="363.68"/>
    <n v="86.8"/>
    <n v="3.8"/>
    <n v="800"/>
  </r>
  <r>
    <n v="202308"/>
    <x v="132"/>
    <s v="售后服务部"/>
    <s v="经理级"/>
    <s v="DF-3694"/>
    <s v="项目经理"/>
    <s v="2023/01/03"/>
    <m/>
    <m/>
    <n v="7120"/>
    <n v="18696"/>
    <n v="363.68"/>
    <n v="86.8"/>
    <n v="3.8"/>
    <n v="0"/>
  </r>
  <r>
    <n v="202308"/>
    <x v="134"/>
    <s v="物控部"/>
    <s v="主任级以下"/>
    <s v="DF-3778"/>
    <s v="采购助理"/>
    <s v="2023/03/24"/>
    <m/>
    <m/>
    <n v="2000"/>
    <n v="4931.47"/>
    <n v="363.68"/>
    <n v="86.8"/>
    <n v="3.8"/>
    <n v="0"/>
  </r>
  <r>
    <n v="202308"/>
    <x v="135"/>
    <s v="售后服务部"/>
    <s v="主任级以下"/>
    <s v="DF-3762"/>
    <s v="电气服务工程师储备生"/>
    <s v="2023/03/06"/>
    <m/>
    <m/>
    <n v="1900"/>
    <n v="5149.1000000000004"/>
    <n v="363.68"/>
    <n v="86.8"/>
    <n v="3.8"/>
    <n v="0"/>
  </r>
  <r>
    <n v="202308"/>
    <x v="136"/>
    <s v="人力资源部"/>
    <s v="主任级以下"/>
    <s v="DF-3785"/>
    <s v="行政专员"/>
    <s v="2023/04/24"/>
    <m/>
    <m/>
    <n v="1900"/>
    <n v="4928.4799999999996"/>
    <n v="363.68"/>
    <n v="86.8"/>
    <n v="3.8"/>
    <n v="0"/>
  </r>
  <r>
    <n v="202308"/>
    <x v="137"/>
    <s v="物控部"/>
    <s v="主任级以下"/>
    <s v="DF-3782"/>
    <s v="采购专员"/>
    <s v="2023/04/03"/>
    <m/>
    <m/>
    <n v="3026"/>
    <n v="6713.68"/>
    <n v="363.68"/>
    <n v="86.8"/>
    <n v="3.8"/>
    <n v="0"/>
  </r>
  <r>
    <n v="202308"/>
    <x v="138"/>
    <s v="研发部"/>
    <s v="主任级以下"/>
    <s v="DF-3816"/>
    <s v="电气工程师储备生"/>
    <s v="2023/05/29"/>
    <m/>
    <m/>
    <n v="1900"/>
    <n v="4068.8"/>
    <n v="363.68"/>
    <n v="86.8"/>
    <n v="3.8"/>
    <n v="0"/>
  </r>
  <r>
    <n v="202308"/>
    <x v="139"/>
    <s v="研发部"/>
    <s v="主任级以下"/>
    <s v="DF-3815"/>
    <s v="电气工程师储备生"/>
    <s v="2023/05/23"/>
    <m/>
    <m/>
    <n v="1900"/>
    <n v="4446.2"/>
    <n v="363.68"/>
    <n v="86.8"/>
    <n v="3.8"/>
    <n v="0"/>
  </r>
  <r>
    <n v="202308"/>
    <x v="140"/>
    <s v="售后服务部"/>
    <s v="高级经理级"/>
    <s v="DF-3813"/>
    <s v="中国区售后服务高级经理"/>
    <s v="2023/05/22"/>
    <m/>
    <m/>
    <n v="12400"/>
    <n v="27805.8"/>
    <n v="363.68"/>
    <n v="86.8"/>
    <n v="3.8"/>
    <n v="3128"/>
  </r>
  <r>
    <n v="202308"/>
    <x v="141"/>
    <s v="物控部"/>
    <s v="主任级以下"/>
    <s v="DF-3793"/>
    <s v="采购专员"/>
    <s v="2023/05/10"/>
    <m/>
    <m/>
    <n v="3026"/>
    <n v="6601.54"/>
    <n v="363.68"/>
    <n v="86.8"/>
    <n v="3.8"/>
    <n v="0"/>
  </r>
  <r>
    <n v="202308"/>
    <x v="142"/>
    <s v="售后服务部"/>
    <s v="主任级以下"/>
    <s v="DF-3792"/>
    <s v="品质工程师"/>
    <s v="2023/05/08"/>
    <m/>
    <m/>
    <n v="3250"/>
    <n v="5939.66"/>
    <n v="0"/>
    <n v="0"/>
    <n v="0"/>
    <n v="0"/>
  </r>
  <r>
    <n v="202308"/>
    <x v="143"/>
    <s v="售后服务部"/>
    <s v="主任级以下"/>
    <s v="DF-3791"/>
    <s v="售后服务专员"/>
    <s v="2023/05/08"/>
    <m/>
    <m/>
    <n v="2600"/>
    <n v="5313.09"/>
    <n v="363.68"/>
    <n v="86.8"/>
    <n v="3.8"/>
    <n v="0"/>
  </r>
  <r>
    <n v="202308"/>
    <x v="144"/>
    <s v="研发部"/>
    <s v="主任级以下"/>
    <s v="DF-3790"/>
    <s v="机械助理工程师"/>
    <s v="2023/05/04"/>
    <m/>
    <m/>
    <n v="2320"/>
    <n v="6163.8"/>
    <n v="363.68"/>
    <n v="86.8"/>
    <n v="3.8"/>
    <n v="0"/>
  </r>
  <r>
    <n v="202308"/>
    <x v="145"/>
    <s v="总经办"/>
    <s v="主任级以下"/>
    <s v="DF-3821"/>
    <s v="总经理助理"/>
    <s v="2023/06/20"/>
    <m/>
    <m/>
    <n v="4800"/>
    <n v="12057.94"/>
    <n v="363.68"/>
    <n v="86.8"/>
    <n v="3.8"/>
    <n v="0"/>
  </r>
  <r>
    <n v="202308"/>
    <x v="146"/>
    <s v="生产部"/>
    <s v="主任级以下"/>
    <s v="DF-3819"/>
    <s v="售后仓管员"/>
    <s v="2023/06/02"/>
    <m/>
    <s v="2023/08/31离职"/>
    <n v="1900"/>
    <n v="5291.69"/>
    <n v="363.68"/>
    <n v="86.8"/>
    <n v="3.8"/>
    <n v="0"/>
  </r>
  <r>
    <n v="202308"/>
    <x v="147"/>
    <s v="售后服务部"/>
    <s v="主任级以下"/>
    <s v="DF-3817"/>
    <s v="电气服务工程师储备生"/>
    <s v="2023/06/01"/>
    <m/>
    <m/>
    <n v="1900"/>
    <n v="4908.5"/>
    <n v="363.68"/>
    <n v="86.8"/>
    <n v="3.8"/>
    <n v="0"/>
  </r>
  <r>
    <n v="202308"/>
    <x v="148"/>
    <s v="研发部"/>
    <s v="主任级以下"/>
    <s v="DF-3822"/>
    <s v="电气工程师储备生"/>
    <s v="2023/07/03"/>
    <m/>
    <m/>
    <n v="1900"/>
    <n v="3970.62"/>
    <n v="363.68"/>
    <n v="86.8"/>
    <n v="3.8"/>
    <n v="0"/>
  </r>
  <r>
    <n v="202308"/>
    <x v="149"/>
    <s v="售后服务部"/>
    <s v="主任级以下"/>
    <s v="DF-3823"/>
    <s v="服务专员"/>
    <s v="2023/07/03"/>
    <m/>
    <m/>
    <n v="2900"/>
    <n v="7475.2"/>
    <n v="363.68"/>
    <n v="86.8"/>
    <n v="3.8"/>
    <n v="0"/>
  </r>
  <r>
    <n v="202308"/>
    <x v="150"/>
    <s v="物控部"/>
    <s v="主任级以下"/>
    <s v="DF-3826"/>
    <s v="内部配件高级专员"/>
    <s v="2023/07/24"/>
    <m/>
    <m/>
    <n v="3302"/>
    <n v="7605.7"/>
    <n v="363.68"/>
    <n v="86.8"/>
    <n v="3.8"/>
    <n v="0"/>
  </r>
  <r>
    <n v="202308"/>
    <x v="151"/>
    <s v="生产部"/>
    <s v="主任级以下"/>
    <s v="DF-3827"/>
    <s v="装配电工学徒"/>
    <s v="2023/07/31"/>
    <m/>
    <m/>
    <n v="1900"/>
    <n v="4063.23"/>
    <n v="363.68"/>
    <n v="86.8"/>
    <n v="3.8"/>
    <n v="0"/>
  </r>
  <r>
    <n v="202308"/>
    <x v="235"/>
    <s v="售后服务部"/>
    <s v="主任级以下"/>
    <s v="DF-3829"/>
    <s v="项目专员"/>
    <s v="2023/08/01"/>
    <m/>
    <m/>
    <n v="3390"/>
    <n v="8995.77"/>
    <n v="363.68"/>
    <n v="86.8"/>
    <n v="3.8"/>
    <n v="0"/>
  </r>
  <r>
    <n v="202308"/>
    <x v="236"/>
    <s v="研发部"/>
    <s v="主任级以下"/>
    <s v="DF-3830"/>
    <s v="电气工程师储备生"/>
    <s v="2023/08/02"/>
    <m/>
    <m/>
    <n v="1900"/>
    <n v="3767.37"/>
    <n v="363.68"/>
    <n v="86.8"/>
    <n v="3.8"/>
    <n v="0"/>
  </r>
  <r>
    <n v="202308"/>
    <x v="237"/>
    <s v="研发部"/>
    <s v="主任级以下"/>
    <s v="DF-3831"/>
    <s v="机械助理工程师"/>
    <s v="2023/08/03"/>
    <m/>
    <m/>
    <n v="2320"/>
    <n v="5152.12"/>
    <n v="363.68"/>
    <n v="86.8"/>
    <n v="3.8"/>
    <n v="0"/>
  </r>
  <r>
    <n v="202308"/>
    <x v="238"/>
    <s v="生产部"/>
    <s v="主任级以下"/>
    <s v="DF-3832"/>
    <s v="普工"/>
    <s v="2023/08/07"/>
    <m/>
    <m/>
    <n v="1900"/>
    <n v="4343.7"/>
    <n v="0"/>
    <n v="0"/>
    <n v="0"/>
    <n v="0"/>
  </r>
  <r>
    <n v="202308"/>
    <x v="239"/>
    <s v="生产部"/>
    <s v="主任级以下"/>
    <s v="DF-3834"/>
    <s v="品质检验专员"/>
    <s v="2023/08/10"/>
    <m/>
    <m/>
    <n v="2120"/>
    <n v="4518.1000000000004"/>
    <n v="363.68"/>
    <n v="86.8"/>
    <n v="3.8"/>
    <n v="0"/>
  </r>
  <r>
    <n v="202308"/>
    <x v="240"/>
    <s v="物控部"/>
    <s v="主任级以下"/>
    <s v="DF-3837"/>
    <s v="计划助理"/>
    <s v="2023/08/14"/>
    <m/>
    <m/>
    <n v="2500"/>
    <n v="3040.54"/>
    <n v="363.68"/>
    <n v="86.8"/>
    <n v="3.8"/>
    <n v="0"/>
  </r>
  <r>
    <n v="202308"/>
    <x v="241"/>
    <s v="售后服务部"/>
    <s v="主任级以下"/>
    <s v="DF-3839"/>
    <s v="电气服务工程师储备生"/>
    <s v="2023/08/15"/>
    <m/>
    <m/>
    <n v="1900"/>
    <n v="2405.21"/>
    <n v="0"/>
    <n v="0"/>
    <n v="0"/>
    <n v="0"/>
  </r>
  <r>
    <n v="202308"/>
    <x v="242"/>
    <s v="售后服务部"/>
    <s v="主任级以下"/>
    <s v="DF-3843"/>
    <s v="品质工程师"/>
    <s v="2023/08/24"/>
    <m/>
    <m/>
    <n v="5500"/>
    <n v="3047.95"/>
    <n v="0"/>
    <n v="0"/>
    <n v="0"/>
    <n v="0"/>
  </r>
  <r>
    <n v="202308"/>
    <x v="152"/>
    <s v="售后服务部"/>
    <s v="主任级以下"/>
    <s v="DF-2695"/>
    <s v="现场装配技师"/>
    <s v="2018/03/15"/>
    <s v="计件+计时"/>
    <m/>
    <n v="2363"/>
    <n v="6779.05"/>
    <n v="363.68"/>
    <n v="86.8"/>
    <n v="3.8"/>
    <n v="0"/>
  </r>
  <r>
    <n v="202308"/>
    <x v="153"/>
    <s v="售后服务部"/>
    <s v="主任级以下"/>
    <s v="DF-2755"/>
    <s v="现场装配技师"/>
    <s v="2018/05/02"/>
    <s v="计件+计时"/>
    <m/>
    <n v="2363"/>
    <n v="6560.57"/>
    <n v="363.68"/>
    <n v="86.8"/>
    <n v="3.8"/>
    <n v="0"/>
  </r>
  <r>
    <n v="202308"/>
    <x v="154"/>
    <s v="售后服务部"/>
    <s v="主任级以下"/>
    <s v="DF-3139"/>
    <s v="现场装配技师"/>
    <s v="2020/07/01"/>
    <s v="计件+计时"/>
    <m/>
    <n v="2363"/>
    <n v="6382.78"/>
    <n v="363.68"/>
    <n v="86.8"/>
    <n v="3.8"/>
    <n v="0"/>
  </r>
  <r>
    <n v="202308"/>
    <x v="155"/>
    <s v="售后服务部"/>
    <s v="主任级以下"/>
    <s v="DF-2975"/>
    <s v="现场装配技师"/>
    <s v="2019/07/15"/>
    <s v="计件+计时"/>
    <m/>
    <n v="2363"/>
    <n v="8326.64"/>
    <n v="363.68"/>
    <n v="86.8"/>
    <n v="3.8"/>
    <n v="0"/>
  </r>
  <r>
    <n v="202308"/>
    <x v="156"/>
    <s v="生产部"/>
    <s v="主任级以下"/>
    <s v="DF-2614"/>
    <s v="仓管员"/>
    <s v="2017/11/27"/>
    <s v="计件工人"/>
    <m/>
    <n v="1900"/>
    <n v="5635.68"/>
    <n v="363.68"/>
    <n v="86.8"/>
    <n v="3.8"/>
    <n v="0"/>
  </r>
  <r>
    <n v="202308"/>
    <x v="157"/>
    <s v="生产部"/>
    <s v="主任级以下"/>
    <s v="DF-0354"/>
    <s v="装配电工班长"/>
    <s v="2006/10/21"/>
    <s v="计件工人"/>
    <m/>
    <n v="1900"/>
    <n v="9906.5"/>
    <n v="363.68"/>
    <n v="86.8"/>
    <n v="3.8"/>
    <n v="0"/>
  </r>
  <r>
    <n v="202308"/>
    <x v="158"/>
    <s v="生产部"/>
    <s v="主任级以下"/>
    <s v="DF-2363"/>
    <s v="装配钳工班长"/>
    <s v="2017/02/27"/>
    <s v="计件工人"/>
    <m/>
    <n v="1900"/>
    <n v="10046.120000000001"/>
    <n v="363.68"/>
    <n v="86.8"/>
    <n v="3.8"/>
    <n v="0"/>
  </r>
  <r>
    <n v="202308"/>
    <x v="159"/>
    <s v="生产部"/>
    <s v="主任级以下"/>
    <s v="DF-2451"/>
    <s v="装配电工班长"/>
    <s v="2017/06/26"/>
    <s v="计件工人"/>
    <m/>
    <n v="1900"/>
    <n v="9287.4"/>
    <n v="363.68"/>
    <n v="86.8"/>
    <n v="3.8"/>
    <n v="0"/>
  </r>
  <r>
    <n v="202308"/>
    <x v="160"/>
    <s v="生产部"/>
    <s v="主任级以下"/>
    <s v="DF-2611"/>
    <s v="装配钳工"/>
    <s v="2017/11/22"/>
    <s v="计件工人"/>
    <m/>
    <n v="1900"/>
    <n v="7917.86"/>
    <n v="363.68"/>
    <n v="86.8"/>
    <n v="3.8"/>
    <n v="0"/>
  </r>
  <r>
    <n v="202308"/>
    <x v="161"/>
    <s v="生产部"/>
    <s v="主任级以下"/>
    <s v="DF-2736"/>
    <s v="装配钳工"/>
    <s v="2018/04/21"/>
    <s v="计件工人"/>
    <m/>
    <n v="1900"/>
    <n v="7566.46"/>
    <n v="363.68"/>
    <n v="86.8"/>
    <n v="3.8"/>
    <n v="0"/>
  </r>
  <r>
    <n v="202308"/>
    <x v="162"/>
    <s v="生产部"/>
    <s v="主任级以下"/>
    <s v="DF-2673"/>
    <s v="装配电工"/>
    <s v="2018/03/05"/>
    <s v="计件工人"/>
    <m/>
    <n v="1900"/>
    <n v="5826.28"/>
    <n v="363.68"/>
    <n v="86.8"/>
    <n v="3.8"/>
    <n v="0"/>
  </r>
  <r>
    <n v="202308"/>
    <x v="163"/>
    <s v="生产部"/>
    <s v="主任级以下"/>
    <s v="DF-2756"/>
    <s v="装配钳工"/>
    <s v="2018/05/02"/>
    <s v="计件工人"/>
    <m/>
    <n v="1900"/>
    <n v="7210.35"/>
    <n v="363.68"/>
    <n v="86.8"/>
    <n v="3.8"/>
    <n v="0"/>
  </r>
  <r>
    <n v="202308"/>
    <x v="164"/>
    <s v="生产部"/>
    <s v="主任级以下"/>
    <s v="DF-2786"/>
    <s v="装配钳工班长"/>
    <s v="2018/06/12"/>
    <s v="计件工人"/>
    <m/>
    <n v="1900"/>
    <n v="8906.82"/>
    <n v="363.68"/>
    <n v="86.8"/>
    <n v="3.8"/>
    <n v="0"/>
  </r>
  <r>
    <n v="202308"/>
    <x v="165"/>
    <s v="生产部"/>
    <s v="主任级以下"/>
    <s v="DF-2789"/>
    <s v="装配电工"/>
    <s v="2018/06/26"/>
    <s v="计件工人"/>
    <m/>
    <n v="1900"/>
    <n v="7802.78"/>
    <n v="363.68"/>
    <n v="86.8"/>
    <n v="3.8"/>
    <n v="0"/>
  </r>
  <r>
    <n v="202308"/>
    <x v="166"/>
    <s v="生产部"/>
    <s v="主任级以下"/>
    <s v="DF-2864"/>
    <s v="装配电工"/>
    <s v="2018/11/09"/>
    <s v="计件工人"/>
    <m/>
    <n v="1900"/>
    <n v="7358.88"/>
    <n v="363.68"/>
    <n v="86.8"/>
    <n v="3.8"/>
    <n v="0"/>
  </r>
  <r>
    <n v="202308"/>
    <x v="167"/>
    <s v="生产部"/>
    <s v="主任级以下"/>
    <s v="DF-2907"/>
    <s v="装配电工"/>
    <s v="2019/03/06"/>
    <s v="计件工人"/>
    <m/>
    <n v="1900"/>
    <n v="7606.44"/>
    <n v="363.68"/>
    <n v="86.8"/>
    <n v="3.8"/>
    <n v="0"/>
  </r>
  <r>
    <n v="202308"/>
    <x v="168"/>
    <s v="生产部"/>
    <s v="主任级以下"/>
    <s v="DF-2909"/>
    <s v="仓管员"/>
    <s v="2019/03/11"/>
    <s v="计件工人"/>
    <m/>
    <n v="1900"/>
    <n v="6999.82"/>
    <n v="363.68"/>
    <n v="86.8"/>
    <n v="3.8"/>
    <n v="0"/>
  </r>
  <r>
    <n v="202308"/>
    <x v="169"/>
    <s v="生产部"/>
    <s v="主任级以下"/>
    <s v="DF-2913"/>
    <s v="装配钳工班长"/>
    <s v="2019/03/14"/>
    <s v="计件工人"/>
    <m/>
    <n v="1900"/>
    <n v="8593.7199999999993"/>
    <n v="363.68"/>
    <n v="86.8"/>
    <n v="3.8"/>
    <n v="0"/>
  </r>
  <r>
    <n v="202308"/>
    <x v="170"/>
    <s v="生产部"/>
    <s v="主任级以下"/>
    <s v="DF-2940"/>
    <s v="仓管员"/>
    <s v="2019/05/14"/>
    <s v="计件工人"/>
    <m/>
    <n v="1900"/>
    <n v="8334.1"/>
    <n v="363.68"/>
    <n v="86.8"/>
    <n v="3.8"/>
    <n v="0"/>
  </r>
  <r>
    <n v="202308"/>
    <x v="171"/>
    <s v="生产部"/>
    <s v="主任级以下"/>
    <s v="DF-2970"/>
    <s v="装配电工"/>
    <s v="2019/07/02"/>
    <s v="计件工人"/>
    <m/>
    <n v="1900"/>
    <n v="7412.76"/>
    <n v="363.68"/>
    <n v="86.8"/>
    <n v="3.8"/>
    <n v="385"/>
  </r>
  <r>
    <n v="202308"/>
    <x v="172"/>
    <s v="生产部"/>
    <s v="主任级以下"/>
    <s v="DF-3052"/>
    <s v="装配电工"/>
    <s v="2019/11/15"/>
    <s v="计件工人"/>
    <m/>
    <n v="1900"/>
    <n v="6829.82"/>
    <n v="363.68"/>
    <n v="86.8"/>
    <n v="3.8"/>
    <n v="0"/>
  </r>
  <r>
    <n v="202308"/>
    <x v="173"/>
    <s v="生产部"/>
    <s v="主任级以下"/>
    <s v="DF-3076"/>
    <s v="装配电工"/>
    <s v="2020/02/24"/>
    <s v="计件工人"/>
    <m/>
    <n v="1900"/>
    <n v="7803.34"/>
    <n v="363.68"/>
    <n v="86.8"/>
    <n v="3.8"/>
    <n v="0"/>
  </r>
  <r>
    <n v="202308"/>
    <x v="174"/>
    <s v="生产部"/>
    <s v="主任级以下"/>
    <s v="DF-3121"/>
    <s v="生产调度员"/>
    <s v="2020/05/08"/>
    <s v="计件工人"/>
    <m/>
    <n v="3026"/>
    <n v="7231.61"/>
    <n v="363.68"/>
    <n v="86.8"/>
    <n v="3.8"/>
    <n v="0"/>
  </r>
  <r>
    <n v="202308"/>
    <x v="175"/>
    <s v="生产部"/>
    <s v="主任级以下"/>
    <s v="DF-3126"/>
    <s v="装配钳工"/>
    <s v="2020/05/29"/>
    <s v="计件工人"/>
    <m/>
    <n v="1900"/>
    <n v="5115.8"/>
    <n v="363.68"/>
    <n v="86.8"/>
    <n v="3.8"/>
    <n v="0"/>
  </r>
  <r>
    <n v="202308"/>
    <x v="176"/>
    <s v="生产部"/>
    <s v="主任级以下"/>
    <s v="DF-3130"/>
    <s v="测试技师"/>
    <s v="2020/06/12"/>
    <s v="计件工人"/>
    <m/>
    <n v="1900"/>
    <n v="6470.78"/>
    <n v="363.68"/>
    <n v="86.8"/>
    <n v="3.8"/>
    <n v="0"/>
  </r>
  <r>
    <n v="202308"/>
    <x v="177"/>
    <s v="生产部"/>
    <s v="主任级以下"/>
    <s v="DF-3134"/>
    <s v="仓库班长"/>
    <s v="2020/06/28"/>
    <s v="计件工人"/>
    <m/>
    <n v="1900"/>
    <n v="10770.44"/>
    <n v="363.68"/>
    <n v="86.8"/>
    <n v="3.8"/>
    <n v="0"/>
  </r>
  <r>
    <n v="202308"/>
    <x v="178"/>
    <s v="生产部"/>
    <s v="主任级以下"/>
    <s v="DF-3140"/>
    <s v="测试技师"/>
    <s v="2020/07/01"/>
    <s v="计件工人"/>
    <m/>
    <n v="1900"/>
    <n v="6420.39"/>
    <n v="363.68"/>
    <n v="86.8"/>
    <n v="3.8"/>
    <n v="100"/>
  </r>
  <r>
    <n v="202308"/>
    <x v="179"/>
    <s v="生产部"/>
    <s v="主任级以下"/>
    <s v="DF-3171"/>
    <s v="装配钳工"/>
    <s v="2020/08/31"/>
    <s v="计件工人"/>
    <m/>
    <n v="1900"/>
    <n v="6945.18"/>
    <n v="363.68"/>
    <n v="86.8"/>
    <n v="3.8"/>
    <n v="0"/>
  </r>
  <r>
    <n v="202308"/>
    <x v="180"/>
    <s v="生产部"/>
    <s v="主任级以下"/>
    <s v="DF-3166"/>
    <s v="装配钳工"/>
    <s v="2020/08/13"/>
    <s v="计件工人"/>
    <m/>
    <n v="1900"/>
    <n v="6696.21"/>
    <n v="363.68"/>
    <n v="86.8"/>
    <n v="3.8"/>
    <n v="0"/>
  </r>
  <r>
    <n v="202308"/>
    <x v="181"/>
    <s v="生产部"/>
    <s v="主任级以下"/>
    <s v="DF-3180"/>
    <s v="装配钳工"/>
    <s v="2020/09/21"/>
    <s v="计件工人"/>
    <m/>
    <n v="1900"/>
    <n v="6703.98"/>
    <n v="363.68"/>
    <n v="86.8"/>
    <n v="3.8"/>
    <n v="0"/>
  </r>
  <r>
    <n v="202308"/>
    <x v="182"/>
    <s v="生产部"/>
    <s v="主任级以下"/>
    <s v="DF-3177"/>
    <s v="装配钳工"/>
    <s v="2020/09/14"/>
    <s v="计件工人"/>
    <m/>
    <n v="1900"/>
    <n v="6826.84"/>
    <n v="363.68"/>
    <n v="86.8"/>
    <n v="3.8"/>
    <n v="0"/>
  </r>
  <r>
    <n v="202308"/>
    <x v="184"/>
    <s v="生产部"/>
    <s v="主任级以下"/>
    <s v="DF-3190"/>
    <s v="装配电工"/>
    <s v="2020/10/16"/>
    <s v="计件工人"/>
    <s v="2023/08/14离职"/>
    <n v="1900"/>
    <n v="2336.91"/>
    <n v="0"/>
    <n v="0"/>
    <n v="0"/>
    <n v="0"/>
  </r>
  <r>
    <n v="202308"/>
    <x v="185"/>
    <s v="生产部"/>
    <s v="主任级以下"/>
    <s v="DF-3191"/>
    <s v="装配钳工班长"/>
    <s v="2020/10/16"/>
    <s v="计件工人"/>
    <m/>
    <n v="1900"/>
    <n v="9127.2099999999991"/>
    <n v="363.68"/>
    <n v="86.8"/>
    <n v="3.8"/>
    <n v="0"/>
  </r>
  <r>
    <n v="202308"/>
    <x v="186"/>
    <s v="生产部"/>
    <s v="主任级以下"/>
    <s v="DF-2100"/>
    <s v="测试班长"/>
    <s v="2015/06/25"/>
    <s v="计件工人"/>
    <m/>
    <n v="1900"/>
    <n v="9444.7099999999991"/>
    <n v="363.68"/>
    <n v="86.8"/>
    <n v="3.8"/>
    <n v="0"/>
  </r>
  <r>
    <n v="202308"/>
    <x v="187"/>
    <s v="生产部"/>
    <s v="主任级以下"/>
    <s v="DF-2441"/>
    <s v="测试技师"/>
    <s v="2017/06/20"/>
    <s v="计件工人"/>
    <m/>
    <n v="1900"/>
    <n v="7201.92"/>
    <n v="363.68"/>
    <n v="86.8"/>
    <n v="3.8"/>
    <n v="95"/>
  </r>
  <r>
    <n v="202308"/>
    <x v="188"/>
    <s v="生产部"/>
    <s v="主任级以下"/>
    <s v="DF-2910"/>
    <s v="测试技师"/>
    <s v="2019/03/11"/>
    <s v="计件工人"/>
    <m/>
    <n v="1900"/>
    <n v="6180.88"/>
    <n v="363.68"/>
    <n v="86.8"/>
    <n v="3.8"/>
    <n v="0"/>
  </r>
  <r>
    <n v="202308"/>
    <x v="189"/>
    <s v="生产部"/>
    <s v="主任级以下"/>
    <s v="DF-3232"/>
    <s v="装配钳工"/>
    <s v="2020/12/24"/>
    <s v="计件工人"/>
    <m/>
    <n v="1900"/>
    <n v="7037.18"/>
    <n v="363.68"/>
    <n v="86.8"/>
    <n v="3.8"/>
    <n v="0"/>
  </r>
  <r>
    <n v="202308"/>
    <x v="190"/>
    <s v="生产部"/>
    <s v="主任级以下"/>
    <s v="DF-3245"/>
    <s v="仓管员"/>
    <s v="2021/01/12"/>
    <s v="计件工人"/>
    <m/>
    <n v="1900"/>
    <n v="8054.82"/>
    <n v="363.68"/>
    <n v="86.8"/>
    <n v="3.8"/>
    <n v="0"/>
  </r>
  <r>
    <n v="202308"/>
    <x v="191"/>
    <s v="生产部"/>
    <s v="主任级以下"/>
    <s v="DF-3252"/>
    <s v="仓管员"/>
    <s v="2021/01/25"/>
    <s v="计件工人"/>
    <m/>
    <n v="1900"/>
    <n v="5605.62"/>
    <n v="363.68"/>
    <n v="86.8"/>
    <n v="3.8"/>
    <n v="0"/>
  </r>
  <r>
    <n v="202308"/>
    <x v="192"/>
    <s v="生产部"/>
    <s v="主任级以下"/>
    <s v="DF-3287"/>
    <s v="仓管员"/>
    <s v="2021/03/15"/>
    <s v="计件工人"/>
    <m/>
    <n v="1900"/>
    <n v="7893.61"/>
    <n v="363.68"/>
    <n v="86.8"/>
    <n v="3.8"/>
    <n v="0"/>
  </r>
  <r>
    <n v="202308"/>
    <x v="193"/>
    <s v="生产部"/>
    <s v="主任级以下"/>
    <s v="DF-3274"/>
    <s v="仓管员"/>
    <s v="2021/03/08"/>
    <s v="计件工人"/>
    <m/>
    <n v="1900"/>
    <n v="6697.84"/>
    <n v="363.68"/>
    <n v="86.8"/>
    <n v="3.8"/>
    <n v="0"/>
  </r>
  <r>
    <n v="202308"/>
    <x v="194"/>
    <s v="生产部"/>
    <s v="主任级以下"/>
    <s v="DF-3273"/>
    <s v="装配电工"/>
    <s v="2021/03/05"/>
    <s v="计件工人"/>
    <m/>
    <n v="1900"/>
    <n v="6681.01"/>
    <n v="363.68"/>
    <n v="86.8"/>
    <n v="3.8"/>
    <n v="0"/>
  </r>
  <r>
    <n v="202308"/>
    <x v="195"/>
    <s v="生产部"/>
    <s v="主任级以下"/>
    <s v="DF-3272"/>
    <s v="装配电工"/>
    <s v="2021/03/04"/>
    <s v="计件工人"/>
    <m/>
    <n v="1900"/>
    <n v="6712.95"/>
    <n v="363.68"/>
    <n v="86.8"/>
    <n v="3.8"/>
    <n v="0"/>
  </r>
  <r>
    <n v="202308"/>
    <x v="196"/>
    <s v="生产部"/>
    <s v="主任级以下"/>
    <s v="DF-3349"/>
    <s v="仓管员"/>
    <s v="2021/05/24"/>
    <s v="计件工人"/>
    <m/>
    <n v="1900"/>
    <n v="6516.68"/>
    <n v="363.68"/>
    <n v="86.8"/>
    <n v="3.8"/>
    <n v="0"/>
  </r>
  <r>
    <n v="202308"/>
    <x v="198"/>
    <s v="生产部"/>
    <s v="主任级以下"/>
    <s v="DF-3432"/>
    <s v="装配钳工"/>
    <s v="2021/07/17"/>
    <s v="计件工人"/>
    <m/>
    <n v="1900"/>
    <n v="6354.33"/>
    <n v="363.68"/>
    <n v="86.8"/>
    <n v="3.8"/>
    <n v="0"/>
  </r>
  <r>
    <n v="202308"/>
    <x v="199"/>
    <s v="生产部"/>
    <s v="主任级以下"/>
    <s v="DF-3398"/>
    <s v="装配钳工"/>
    <s v="2021/07/02"/>
    <s v="计件工人"/>
    <m/>
    <n v="1900"/>
    <n v="6629.51"/>
    <n v="363.68"/>
    <n v="86.8"/>
    <n v="3.8"/>
    <n v="0"/>
  </r>
  <r>
    <n v="202308"/>
    <x v="200"/>
    <s v="生产部"/>
    <s v="主任级以下"/>
    <s v="DF-3397"/>
    <s v="装配钳工"/>
    <s v="2021/07/01"/>
    <s v="计件工人"/>
    <m/>
    <n v="1900"/>
    <n v="6720.7"/>
    <n v="363.68"/>
    <n v="0"/>
    <n v="3.8"/>
    <n v="0"/>
  </r>
  <r>
    <n v="202308"/>
    <x v="201"/>
    <s v="生产部"/>
    <s v="主任级以下"/>
    <s v="DF-3396"/>
    <s v="装配钳工"/>
    <s v="2021/07/01"/>
    <s v="计件工人"/>
    <m/>
    <n v="1900"/>
    <n v="6793.82"/>
    <n v="363.68"/>
    <n v="86.8"/>
    <n v="3.8"/>
    <n v="0"/>
  </r>
  <r>
    <n v="202308"/>
    <x v="202"/>
    <s v="生产部"/>
    <s v="主任级以下"/>
    <s v="DF-3439"/>
    <s v="装配电工"/>
    <s v="2021/07/29"/>
    <s v="计件工人"/>
    <m/>
    <n v="1900"/>
    <n v="6725.74"/>
    <n v="363.68"/>
    <n v="86.8"/>
    <n v="3.8"/>
    <n v="0"/>
  </r>
  <r>
    <n v="202308"/>
    <x v="203"/>
    <s v="生产部"/>
    <s v="主任级以下"/>
    <s v="DF-3499"/>
    <s v="装配钳工"/>
    <s v="2021/09/13"/>
    <s v="计件工人"/>
    <m/>
    <n v="1900"/>
    <n v="5953.9"/>
    <n v="363.68"/>
    <n v="86.8"/>
    <n v="3.8"/>
    <n v="0"/>
  </r>
  <r>
    <n v="202308"/>
    <x v="204"/>
    <s v="生产部"/>
    <s v="主任级以下"/>
    <s v="DF-3511"/>
    <s v="装配钳工"/>
    <s v="2021/09/24"/>
    <s v="计件工人"/>
    <m/>
    <n v="1900"/>
    <n v="6074.05"/>
    <n v="363.68"/>
    <n v="86.8"/>
    <n v="3.8"/>
    <n v="0"/>
  </r>
  <r>
    <n v="202308"/>
    <x v="205"/>
    <s v="生产部"/>
    <s v="主任级以下"/>
    <s v="DF-3521"/>
    <s v="装配钳工"/>
    <s v="2021/09/30"/>
    <s v="计件工人"/>
    <m/>
    <n v="1900"/>
    <n v="6616.18"/>
    <n v="363.68"/>
    <n v="86.8"/>
    <n v="3.8"/>
    <n v="0"/>
  </r>
  <r>
    <n v="202308"/>
    <x v="206"/>
    <s v="生产部"/>
    <s v="主任级以下"/>
    <s v="DF-3522"/>
    <s v="装配钳工"/>
    <s v="2021/09/30"/>
    <s v="计件工人"/>
    <m/>
    <n v="1900"/>
    <n v="6617.28"/>
    <n v="363.68"/>
    <n v="86.8"/>
    <n v="3.8"/>
    <n v="0"/>
  </r>
  <r>
    <n v="202308"/>
    <x v="207"/>
    <s v="生产部"/>
    <s v="主任级以下"/>
    <s v="DF-3553"/>
    <s v="装配钳工"/>
    <s v="2021/10/27"/>
    <s v="计件工人"/>
    <m/>
    <n v="1900"/>
    <n v="5457.14"/>
    <n v="363.68"/>
    <n v="86.8"/>
    <n v="3.8"/>
    <n v="0"/>
  </r>
  <r>
    <n v="202308"/>
    <x v="208"/>
    <s v="生产部"/>
    <s v="主任级以下"/>
    <s v="DF-3529"/>
    <s v="装配钳工"/>
    <s v="2021/10/12"/>
    <s v="计件工人"/>
    <m/>
    <n v="1900"/>
    <n v="6013.58"/>
    <n v="363.68"/>
    <n v="86.8"/>
    <n v="3.8"/>
    <n v="0"/>
  </r>
  <r>
    <n v="202308"/>
    <x v="209"/>
    <s v="生产部"/>
    <s v="主任级以下"/>
    <s v="DF-3534"/>
    <s v="装配钳工"/>
    <s v="2021/10/12"/>
    <s v="计件工人"/>
    <m/>
    <n v="1900"/>
    <n v="6817.75"/>
    <n v="363.68"/>
    <n v="86.8"/>
    <n v="3.8"/>
    <n v="0"/>
  </r>
  <r>
    <n v="202308"/>
    <x v="210"/>
    <s v="生产部"/>
    <s v="主任级以下"/>
    <s v="DF-3394"/>
    <s v="装配电工"/>
    <s v="2021/06/30"/>
    <s v="计件工人"/>
    <m/>
    <n v="1900"/>
    <n v="5787.07"/>
    <n v="363.68"/>
    <n v="86.8"/>
    <n v="3.8"/>
    <n v="0"/>
  </r>
  <r>
    <n v="202308"/>
    <x v="211"/>
    <s v="生产部"/>
    <s v="主任级以下"/>
    <s v="DF-3393"/>
    <s v="装配电工"/>
    <s v="2021/06/29"/>
    <s v="计件工人"/>
    <m/>
    <n v="1900"/>
    <n v="6026.15"/>
    <n v="363.68"/>
    <n v="86.8"/>
    <n v="3.8"/>
    <n v="0"/>
  </r>
  <r>
    <n v="202308"/>
    <x v="212"/>
    <s v="生产部"/>
    <s v="主任级以下"/>
    <s v="DF-3361"/>
    <s v="装配电工"/>
    <s v="2021/06/03"/>
    <s v="计件工人"/>
    <m/>
    <n v="1900"/>
    <n v="6280.29"/>
    <n v="363.68"/>
    <n v="86.8"/>
    <n v="3.8"/>
    <n v="0"/>
  </r>
  <r>
    <n v="202308"/>
    <x v="213"/>
    <s v="生产部"/>
    <s v="主任级以下"/>
    <s v="DF-3443"/>
    <s v="装配电工"/>
    <s v="2021/07/30"/>
    <s v="计件工人"/>
    <m/>
    <n v="1900"/>
    <n v="6327.31"/>
    <n v="363.68"/>
    <n v="86.8"/>
    <n v="3.8"/>
    <n v="0"/>
  </r>
  <r>
    <n v="202308"/>
    <x v="214"/>
    <s v="生产部"/>
    <s v="主任级以下"/>
    <s v="DF-3421"/>
    <s v="装配钳工"/>
    <s v="2021/07/15"/>
    <s v="计时工人"/>
    <m/>
    <n v="1900"/>
    <n v="5603.6"/>
    <n v="363.68"/>
    <n v="86.8"/>
    <n v="3.8"/>
    <n v="0"/>
  </r>
  <r>
    <n v="202308"/>
    <x v="215"/>
    <s v="生产部"/>
    <s v="主任级以下"/>
    <s v="DF-3420"/>
    <s v="装配钳工"/>
    <s v="2021/07/15"/>
    <s v="计时工人"/>
    <m/>
    <n v="1900"/>
    <n v="5552.33"/>
    <n v="363.68"/>
    <n v="86.8"/>
    <n v="3.8"/>
    <n v="0"/>
  </r>
  <r>
    <n v="202308"/>
    <x v="216"/>
    <s v="生产部"/>
    <s v="主任级以下"/>
    <s v="DF-3489"/>
    <s v="装配钳工"/>
    <s v="2021/09/03"/>
    <s v="计时工人"/>
    <m/>
    <n v="1900"/>
    <n v="4856.8"/>
    <n v="363.68"/>
    <n v="86.8"/>
    <n v="3.8"/>
    <n v="0"/>
  </r>
  <r>
    <n v="202308"/>
    <x v="217"/>
    <s v="生产部"/>
    <s v="主任级以下"/>
    <s v="DF-3637"/>
    <s v="装配钳工"/>
    <d v="2022-08-15T00:00:00"/>
    <s v="计件工人"/>
    <m/>
    <n v="1900"/>
    <n v="5923.17"/>
    <n v="363.68"/>
    <n v="86.8"/>
    <n v="3.8"/>
    <n v="0"/>
  </r>
  <r>
    <n v="202308"/>
    <x v="218"/>
    <s v="生产部"/>
    <s v="主任级以下"/>
    <s v="DF-3630"/>
    <s v="装配钳工"/>
    <d v="2022-08-05T00:00:00"/>
    <s v="计件工人"/>
    <m/>
    <n v="1900"/>
    <n v="5474.41"/>
    <n v="363.68"/>
    <n v="86.8"/>
    <n v="3.8"/>
    <n v="0"/>
  </r>
  <r>
    <n v="202308"/>
    <x v="219"/>
    <s v="生产部"/>
    <s v="主任级以下"/>
    <s v="DF-3644"/>
    <s v="仓库包装操作工"/>
    <d v="2022-08-30T00:00:00"/>
    <s v="计件工人"/>
    <m/>
    <n v="1900"/>
    <n v="5479.95"/>
    <n v="363.68"/>
    <n v="86.8"/>
    <n v="3.8"/>
    <n v="0"/>
  </r>
  <r>
    <n v="202308"/>
    <x v="220"/>
    <s v="生产部"/>
    <s v="主任级以下"/>
    <s v="DF-3663"/>
    <s v="装配钳工"/>
    <s v="2022/09/26"/>
    <s v="计件工人"/>
    <s v="2023/08/29离职"/>
    <n v="1900"/>
    <n v="5125.5"/>
    <n v="363.68"/>
    <n v="86.8"/>
    <n v="3.8"/>
    <n v="0"/>
  </r>
  <r>
    <n v="202308"/>
    <x v="221"/>
    <s v="生产部"/>
    <s v="主任级以下"/>
    <s v="DF-3659"/>
    <s v="装配钳工"/>
    <s v="2022/09/19"/>
    <s v="计件工人"/>
    <m/>
    <n v="1900"/>
    <n v="5532.17"/>
    <n v="363.68"/>
    <n v="86.8"/>
    <n v="3.8"/>
    <n v="0"/>
  </r>
  <r>
    <n v="202308"/>
    <x v="222"/>
    <s v="生产部"/>
    <s v="主任级以下"/>
    <s v="DF-3648"/>
    <s v="仓库包装操作工"/>
    <s v="2022/09/05"/>
    <s v="计件工人"/>
    <m/>
    <n v="1900"/>
    <n v="5422.89"/>
    <n v="363.68"/>
    <n v="86.8"/>
    <n v="3.8"/>
    <n v="0"/>
  </r>
  <r>
    <n v="202308"/>
    <x v="223"/>
    <s v="生产部"/>
    <s v="主任级以下"/>
    <s v="DF-3449"/>
    <s v="电气装配储备生"/>
    <s v="2021/08/03"/>
    <s v="计件工人"/>
    <m/>
    <n v="1900"/>
    <n v="5952.71"/>
    <n v="363.68"/>
    <n v="86.8"/>
    <n v="3.8"/>
    <n v="0"/>
  </r>
  <r>
    <n v="202308"/>
    <x v="224"/>
    <s v="生产部"/>
    <s v="主任级以下"/>
    <s v="DF-3677"/>
    <s v="仓库包装操作工"/>
    <s v="2022/10/27"/>
    <s v="计件工人"/>
    <m/>
    <n v="1900"/>
    <n v="5072.24"/>
    <n v="363.68"/>
    <n v="86.8"/>
    <n v="3.8"/>
    <n v="0"/>
  </r>
  <r>
    <n v="202308"/>
    <x v="225"/>
    <s v="生产部"/>
    <s v="主任级以下"/>
    <s v="DF-3676"/>
    <s v="装配钳工"/>
    <s v="2022/10/26"/>
    <s v="计件工人"/>
    <m/>
    <n v="1900"/>
    <n v="5962"/>
    <n v="363.68"/>
    <n v="86.8"/>
    <n v="3.8"/>
    <n v="0"/>
  </r>
  <r>
    <n v="202308"/>
    <x v="226"/>
    <s v="生产部"/>
    <s v="主任级以下"/>
    <s v="DF-3667"/>
    <s v="装配钳工"/>
    <s v="2022/10/09"/>
    <s v="计件工人"/>
    <m/>
    <n v="1900"/>
    <n v="5015.82"/>
    <n v="363.68"/>
    <n v="86.8"/>
    <n v="3.8"/>
    <n v="0"/>
  </r>
  <r>
    <n v="202308"/>
    <x v="227"/>
    <s v="生产部"/>
    <s v="主任级以下"/>
    <s v="DF-3352"/>
    <s v="装配钳工"/>
    <s v="2021/05/26"/>
    <s v="计件工人"/>
    <m/>
    <n v="1900"/>
    <n v="5564.8"/>
    <n v="363.68"/>
    <n v="86.8"/>
    <n v="3.8"/>
    <n v="0"/>
  </r>
  <r>
    <n v="202308"/>
    <x v="228"/>
    <s v="生产部"/>
    <s v="主任级以下"/>
    <s v="DF-3705"/>
    <s v="装配钳工"/>
    <s v="2023/02/21"/>
    <s v="计件工人"/>
    <m/>
    <n v="1900"/>
    <n v="6113.26"/>
    <n v="363.68"/>
    <n v="86.8"/>
    <n v="3.8"/>
    <n v="0"/>
  </r>
  <r>
    <n v="202308"/>
    <x v="229"/>
    <s v="生产部"/>
    <s v="主任级以下"/>
    <s v="DF-3707"/>
    <s v="装配钳工"/>
    <s v="2023/02/21"/>
    <s v="计件工人"/>
    <m/>
    <n v="1900"/>
    <n v="6028.96"/>
    <n v="363.68"/>
    <n v="86.8"/>
    <n v="3.8"/>
    <n v="0"/>
  </r>
  <r>
    <n v="202308"/>
    <x v="230"/>
    <s v="生产部"/>
    <s v="主任级以下"/>
    <s v="DF-3701"/>
    <s v="装配钳工"/>
    <s v="2023/02/09"/>
    <s v="计件工人"/>
    <m/>
    <n v="1900"/>
    <n v="5435.99"/>
    <n v="363.68"/>
    <n v="86.8"/>
    <n v="3.8"/>
    <n v="0"/>
  </r>
  <r>
    <n v="202308"/>
    <x v="231"/>
    <s v="生产部"/>
    <s v="主任级以下"/>
    <s v="DF-3699"/>
    <s v="装配电工"/>
    <s v="2023/02/08"/>
    <s v="计件工人"/>
    <s v="2023/08/03离职"/>
    <n v="1900"/>
    <n v="964.54"/>
    <n v="0"/>
    <n v="0"/>
    <n v="0"/>
    <n v="0"/>
  </r>
  <r>
    <n v="202308"/>
    <x v="232"/>
    <s v="生产部"/>
    <s v="主任级以下"/>
    <s v="DF-3776"/>
    <s v="装配电工"/>
    <s v="2023/03/20"/>
    <s v="计件工人"/>
    <m/>
    <n v="1900"/>
    <n v="6595.07"/>
    <n v="363.68"/>
    <n v="86.8"/>
    <n v="3.8"/>
    <n v="0"/>
  </r>
  <r>
    <n v="202308"/>
    <x v="233"/>
    <s v="生产部"/>
    <s v="主任级以下"/>
    <s v="DF-3765"/>
    <s v="装配钳工"/>
    <s v="2023/03/17"/>
    <s v="计件工人"/>
    <m/>
    <n v="1900"/>
    <n v="6103.26"/>
    <n v="363.68"/>
    <n v="86.8"/>
    <n v="3.8"/>
    <n v="0"/>
  </r>
  <r>
    <n v="202308"/>
    <x v="234"/>
    <s v="生产部"/>
    <s v="主任级以下"/>
    <s v="DF-3763"/>
    <s v="装配电工"/>
    <s v="2023/03/14"/>
    <s v="计件工人"/>
    <m/>
    <n v="1900"/>
    <n v="6071.58"/>
    <n v="363.68"/>
    <n v="86.8"/>
    <n v="3.8"/>
    <n v="0"/>
  </r>
  <r>
    <n v="202308"/>
    <x v="133"/>
    <s v="生产部"/>
    <s v="主任级以下"/>
    <s v="DF-3700"/>
    <s v="装配电工"/>
    <s v="2023/02/09"/>
    <s v="计件工人"/>
    <m/>
    <n v="1900"/>
    <n v="5431.31"/>
    <n v="363.68"/>
    <n v="86.8"/>
    <n v="3.8"/>
    <n v="0"/>
  </r>
  <r>
    <n v="202308"/>
    <x v="243"/>
    <s v="生产部"/>
    <s v="主任级以下"/>
    <s v="DF-3833"/>
    <s v="装配电工"/>
    <s v="2023/08/10"/>
    <s v="计件工人"/>
    <m/>
    <n v="1900"/>
    <n v="4412.47"/>
    <n v="363.68"/>
    <n v="86.8"/>
    <n v="3.8"/>
    <n v="0"/>
  </r>
  <r>
    <n v="202308"/>
    <x v="244"/>
    <s v="生产部"/>
    <s v="主任级以下"/>
    <s v="DF-3841"/>
    <s v="仓管员"/>
    <s v="2023/08/21"/>
    <s v="计件工人"/>
    <m/>
    <n v="1900"/>
    <n v="1648.49"/>
    <n v="0"/>
    <n v="0"/>
    <n v="0"/>
    <n v="0"/>
  </r>
  <r>
    <n v="202308"/>
    <x v="245"/>
    <s v="生产部"/>
    <s v="主任级以下"/>
    <s v="DF-3842"/>
    <s v="仓管员"/>
    <s v="2023/08/23"/>
    <s v="计件工人"/>
    <m/>
    <n v="1900"/>
    <n v="1023.25"/>
    <n v="0"/>
    <n v="0"/>
    <n v="0"/>
    <n v="0"/>
  </r>
  <r>
    <n v="202308"/>
    <x v="246"/>
    <s v="生产部"/>
    <s v="主任级以下"/>
    <s v="DF-3844"/>
    <s v="装配钳工"/>
    <s v="2023/08/28"/>
    <s v="计件工人"/>
    <m/>
    <n v="1900"/>
    <n v="1267.8699999999999"/>
    <n v="0"/>
    <n v="0"/>
    <n v="0"/>
    <n v="0"/>
  </r>
  <r>
    <n v="202308"/>
    <x v="247"/>
    <s v="生产部"/>
    <s v="主任级以下"/>
    <s v="DF-3846"/>
    <s v="仓库包装操作工"/>
    <s v="2023/08/28"/>
    <s v="计件工人"/>
    <m/>
    <n v="1900"/>
    <n v="541.94000000000005"/>
    <n v="0"/>
    <n v="0"/>
    <n v="0"/>
    <n v="0"/>
  </r>
  <r>
    <n v="202308"/>
    <x v="248"/>
    <s v="生产部"/>
    <s v="主任级以下"/>
    <s v="DF-3828"/>
    <s v="仓库包装操作工"/>
    <d v="2023-08-01T00:00:00"/>
    <s v="计件工人"/>
    <s v="2023/08/01入职；2023/08/15离职"/>
    <n v="1900"/>
    <n v="981.3"/>
    <n v="0"/>
    <n v="0"/>
    <n v="0"/>
    <n v="0"/>
  </r>
  <r>
    <n v="202308"/>
    <x v="249"/>
    <s v="生产部"/>
    <s v="主任级以下"/>
    <s v="DF-3845"/>
    <s v="仓管员"/>
    <d v="2023-08-28T00:00:00"/>
    <s v="计件工人"/>
    <m/>
    <n v="1900"/>
    <n v="357.9"/>
    <n v="0"/>
    <n v="0"/>
    <n v="0"/>
    <n v="0"/>
  </r>
  <r>
    <n v="202309"/>
    <x v="0"/>
    <s v="销售部"/>
    <s v="部长级及以上"/>
    <s v="DF-2389"/>
    <s v="区域销售总监"/>
    <s v="2017/04/01"/>
    <m/>
    <m/>
    <n v="42827"/>
    <n v="48627"/>
    <n v="363.68"/>
    <n v="86.8"/>
    <n v="3.8"/>
    <n v="0"/>
  </r>
  <r>
    <n v="202309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9"/>
    <x v="2"/>
    <s v="研发部"/>
    <s v="主任级"/>
    <s v="DF-0793"/>
    <s v="电气主管"/>
    <s v="2010/07/08"/>
    <m/>
    <m/>
    <n v="5544"/>
    <n v="13961.1"/>
    <n v="363.68"/>
    <n v="86.8"/>
    <n v="3.8"/>
    <n v="95"/>
  </r>
  <r>
    <n v="202309"/>
    <x v="3"/>
    <s v="研发部"/>
    <s v="主任级"/>
    <s v="DF-0148"/>
    <s v="机械研发主管"/>
    <s v="2005/09/09"/>
    <m/>
    <m/>
    <n v="5544"/>
    <n v="12966.3"/>
    <n v="363.68"/>
    <n v="86.8"/>
    <n v="3.8"/>
    <n v="125"/>
  </r>
  <r>
    <n v="202309"/>
    <x v="4"/>
    <s v="销售部"/>
    <s v="主任级以下"/>
    <s v="DF-2191"/>
    <s v="市场运营主管"/>
    <s v="2016/04/14"/>
    <m/>
    <m/>
    <n v="3200"/>
    <n v="9120"/>
    <n v="363.68"/>
    <n v="86.8"/>
    <n v="3.8"/>
    <n v="95"/>
  </r>
  <r>
    <n v="202309"/>
    <x v="5"/>
    <s v="人力资源部"/>
    <s v="主任级以下"/>
    <s v="DF-2649"/>
    <s v="清洁工"/>
    <s v="2018/02/01"/>
    <m/>
    <m/>
    <n v="1900"/>
    <n v="4256.53"/>
    <n v="0"/>
    <n v="0"/>
    <n v="0"/>
    <n v="0"/>
  </r>
  <r>
    <n v="202309"/>
    <x v="6"/>
    <s v="人力资源部"/>
    <s v="主任级以下"/>
    <s v="DF-2697"/>
    <s v="商务司机"/>
    <s v="2018/03/19"/>
    <m/>
    <m/>
    <n v="1900"/>
    <n v="5253.6"/>
    <n v="363.68"/>
    <n v="86.8"/>
    <n v="3.8"/>
    <n v="0"/>
  </r>
  <r>
    <n v="202309"/>
    <x v="7"/>
    <s v="研发部"/>
    <s v="主任级以下"/>
    <s v="DF-2077"/>
    <s v="电气硬件工程师"/>
    <s v="2015/04/25"/>
    <m/>
    <m/>
    <n v="5746"/>
    <n v="13227"/>
    <n v="363.68"/>
    <n v="86.8"/>
    <n v="3.8"/>
    <n v="1250"/>
  </r>
  <r>
    <n v="202309"/>
    <x v="8"/>
    <s v="研发部"/>
    <s v="主任级以下"/>
    <s v="DF-2701"/>
    <s v="高级文控专员"/>
    <s v="2018/03/21"/>
    <m/>
    <m/>
    <n v="2440"/>
    <n v="6493.4"/>
    <n v="363.68"/>
    <n v="86.8"/>
    <n v="3.8"/>
    <n v="95"/>
  </r>
  <r>
    <n v="202309"/>
    <x v="9"/>
    <s v="研发部"/>
    <s v="主任级以下"/>
    <s v="DF-0755"/>
    <s v="研发部主管"/>
    <s v="2010/06/21"/>
    <m/>
    <m/>
    <n v="5389"/>
    <n v="12924.5"/>
    <n v="363.68"/>
    <n v="86.8"/>
    <n v="3.8"/>
    <n v="500"/>
  </r>
  <r>
    <n v="202309"/>
    <x v="10"/>
    <s v="研发部"/>
    <s v="主任级以下"/>
    <s v="DF-0536"/>
    <s v="机械研发工程师"/>
    <s v="2009/10/10"/>
    <m/>
    <m/>
    <n v="2671"/>
    <n v="6941.8"/>
    <n v="363.68"/>
    <n v="86.8"/>
    <n v="3.8"/>
    <n v="500"/>
  </r>
  <r>
    <n v="202309"/>
    <x v="11"/>
    <s v="研发部"/>
    <s v="主任级以下"/>
    <s v="DF-1996"/>
    <s v="机械研发工程师"/>
    <s v="2015/01/10"/>
    <m/>
    <m/>
    <n v="5746"/>
    <n v="13283.9"/>
    <n v="363.68"/>
    <n v="86.8"/>
    <n v="3.8"/>
    <n v="1250"/>
  </r>
  <r>
    <n v="202309"/>
    <x v="12"/>
    <s v="研发部"/>
    <s v="主任级以下"/>
    <s v="DF-2008"/>
    <s v="Syncro软件工程师"/>
    <s v="2015/03/02"/>
    <m/>
    <m/>
    <n v="5544"/>
    <n v="12652.58"/>
    <n v="363.68"/>
    <n v="86.8"/>
    <n v="3.8"/>
    <n v="500"/>
  </r>
  <r>
    <n v="202309"/>
    <x v="13"/>
    <s v="售后服务部"/>
    <s v="主任级以下"/>
    <s v="DF-2342"/>
    <s v="机械服务安装工程师"/>
    <n v="42738"/>
    <m/>
    <m/>
    <n v="3263"/>
    <n v="8703.4500000000007"/>
    <n v="363.68"/>
    <n v="86.8"/>
    <n v="3.8"/>
    <n v="0"/>
  </r>
  <r>
    <n v="202309"/>
    <x v="14"/>
    <s v="生产部"/>
    <s v="主任级以下"/>
    <s v="DF-0073"/>
    <s v="质检组长"/>
    <s v="2007/10/11"/>
    <s v="计时工人"/>
    <m/>
    <n v="2132"/>
    <n v="10085.82"/>
    <n v="0"/>
    <n v="0"/>
    <n v="0"/>
    <n v="0"/>
  </r>
  <r>
    <n v="202309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9"/>
    <x v="16"/>
    <s v="生产部"/>
    <s v="主任级"/>
    <s v="DF-2061"/>
    <s v="车间主任"/>
    <s v="2015/04/02"/>
    <m/>
    <m/>
    <n v="6070"/>
    <n v="14497.8"/>
    <n v="363.68"/>
    <n v="86.8"/>
    <n v="3.8"/>
    <n v="1500"/>
  </r>
  <r>
    <n v="202309"/>
    <x v="17"/>
    <s v="售后服务部"/>
    <s v="主任级以下"/>
    <s v="DF-2107"/>
    <s v="技术主管"/>
    <s v="2015/07/06"/>
    <m/>
    <m/>
    <n v="5520"/>
    <n v="16575.5"/>
    <n v="363.68"/>
    <n v="86.8"/>
    <n v="3.8"/>
    <n v="750"/>
  </r>
  <r>
    <n v="202309"/>
    <x v="18"/>
    <s v="售后服务部"/>
    <s v="主任级以下"/>
    <s v="DF-2371"/>
    <s v="电气服务工程师"/>
    <s v="2017/03/03"/>
    <m/>
    <m/>
    <n v="4250"/>
    <n v="11009.01"/>
    <n v="363.68"/>
    <n v="86.8"/>
    <n v="3.8"/>
    <n v="0"/>
  </r>
  <r>
    <n v="202309"/>
    <x v="19"/>
    <s v="售后服务部"/>
    <s v="主任级以下"/>
    <s v="DF-1715"/>
    <s v="机械服务工程师"/>
    <s v="2013/11/11"/>
    <m/>
    <m/>
    <n v="3440"/>
    <n v="9617.76"/>
    <n v="363.68"/>
    <n v="86.8"/>
    <n v="3.8"/>
    <n v="0"/>
  </r>
  <r>
    <n v="202309"/>
    <x v="20"/>
    <s v="售后服务部"/>
    <s v="主任级以下"/>
    <s v="DF-2166"/>
    <s v="机械服务技师"/>
    <s v="2016/02/22"/>
    <m/>
    <m/>
    <n v="4331"/>
    <n v="11292.54"/>
    <n v="363.68"/>
    <n v="86.8"/>
    <n v="3.8"/>
    <n v="0"/>
  </r>
  <r>
    <n v="202309"/>
    <x v="21"/>
    <s v="生产部"/>
    <s v="主任级"/>
    <s v="DF-2669"/>
    <s v="电气车间主任"/>
    <s v="2018/03/01"/>
    <m/>
    <m/>
    <n v="4000"/>
    <n v="10419"/>
    <n v="363.68"/>
    <n v="86.8"/>
    <n v="3.8"/>
    <n v="0"/>
  </r>
  <r>
    <n v="202309"/>
    <x v="22"/>
    <s v="售后服务部"/>
    <s v="主任级以下"/>
    <s v="DF-2774"/>
    <s v="海外服务高级经理"/>
    <s v="2018/05/29"/>
    <m/>
    <m/>
    <n v="7100"/>
    <n v="18065"/>
    <n v="363.68"/>
    <n v="86.8"/>
    <n v="3.8"/>
    <n v="457.5"/>
  </r>
  <r>
    <n v="202309"/>
    <x v="24"/>
    <s v="销售部"/>
    <s v="主任级以下"/>
    <s v="DF-2800"/>
    <s v="销售跟单"/>
    <s v="2018/07/02"/>
    <m/>
    <m/>
    <n v="2888"/>
    <n v="6599.3"/>
    <n v="363.68"/>
    <n v="86.8"/>
    <n v="3.8"/>
    <n v="0"/>
  </r>
  <r>
    <n v="202309"/>
    <x v="25"/>
    <s v="售后服务部"/>
    <s v="部长级及以上"/>
    <s v="DF-2838"/>
    <s v="售后服务经理"/>
    <s v="2018/09/10"/>
    <m/>
    <m/>
    <n v="8020"/>
    <n v="17057.599999999999"/>
    <n v="363.68"/>
    <n v="86.8"/>
    <n v="3.8"/>
    <n v="0"/>
  </r>
  <r>
    <n v="202309"/>
    <x v="26"/>
    <s v="研发部"/>
    <s v="主任级以下"/>
    <s v="DF-2856"/>
    <s v="初级电气研发工程师"/>
    <s v="2018/10/23"/>
    <m/>
    <m/>
    <n v="4133"/>
    <n v="9351.6"/>
    <n v="363.68"/>
    <n v="86.8"/>
    <n v="3.8"/>
    <n v="300"/>
  </r>
  <r>
    <n v="202309"/>
    <x v="28"/>
    <s v="销售部"/>
    <s v="经理"/>
    <s v="DF-2881"/>
    <s v="区域销售总监"/>
    <s v="2018/12/12"/>
    <m/>
    <m/>
    <n v="8800"/>
    <n v="20373.5"/>
    <n v="0"/>
    <n v="0"/>
    <n v="0"/>
    <n v="0"/>
  </r>
  <r>
    <n v="202309"/>
    <x v="29"/>
    <s v="售后服务部"/>
    <s v="主任级以下"/>
    <s v="DF-2886"/>
    <s v="采购专员"/>
    <s v="2018/12/27"/>
    <m/>
    <m/>
    <n v="2532"/>
    <n v="6472.82"/>
    <n v="363.68"/>
    <n v="86.8"/>
    <n v="3.8"/>
    <n v="0"/>
  </r>
  <r>
    <n v="202309"/>
    <x v="30"/>
    <s v="生产部"/>
    <s v="主任级以下"/>
    <s v="DF-2898"/>
    <s v="生产经理"/>
    <s v="2019/01/02"/>
    <m/>
    <s v="2023/09/28离职"/>
    <n v="11000"/>
    <n v="60750"/>
    <n v="363.68"/>
    <n v="86.8"/>
    <n v="3.8"/>
    <n v="0"/>
  </r>
  <r>
    <n v="202309"/>
    <x v="31"/>
    <s v="生产部"/>
    <s v="主任级以下"/>
    <s v="DF-2916"/>
    <s v="质检员"/>
    <s v="2019/03/19"/>
    <s v="计时工人"/>
    <m/>
    <n v="2520"/>
    <n v="9464.0499999999993"/>
    <n v="363.68"/>
    <n v="86.8"/>
    <n v="3.8"/>
    <n v="0"/>
  </r>
  <r>
    <n v="202309"/>
    <x v="32"/>
    <s v="研发部"/>
    <s v="主任级以下"/>
    <s v="DF-2930"/>
    <s v="机械工程师"/>
    <s v="2019/04/22"/>
    <m/>
    <m/>
    <n v="4536"/>
    <n v="4334.8599999999997"/>
    <n v="363.68"/>
    <n v="86.8"/>
    <n v="3.8"/>
    <n v="300"/>
  </r>
  <r>
    <n v="202309"/>
    <x v="33"/>
    <s v="售后服务部"/>
    <s v="主任级以下"/>
    <s v="DF-2931"/>
    <s v="机械服务安装技师"/>
    <s v="2019/04/23"/>
    <m/>
    <m/>
    <n v="2363"/>
    <n v="6287.51"/>
    <n v="363.68"/>
    <n v="86.8"/>
    <n v="3.8"/>
    <n v="0"/>
  </r>
  <r>
    <n v="202309"/>
    <x v="34"/>
    <s v="生产部"/>
    <s v="主任级以下"/>
    <s v="DF-2932"/>
    <s v="仓库文员"/>
    <s v="2019/04/24"/>
    <s v="计时工人"/>
    <m/>
    <n v="1900"/>
    <n v="4773.63"/>
    <n v="363.68"/>
    <n v="86.8"/>
    <n v="3.8"/>
    <n v="0"/>
  </r>
  <r>
    <n v="202309"/>
    <x v="35"/>
    <s v="物控部"/>
    <s v="主任级以下"/>
    <s v="DF-2960"/>
    <s v="计划专员"/>
    <s v="2019/06/24"/>
    <m/>
    <m/>
    <n v="1958"/>
    <n v="5726.8"/>
    <n v="363.68"/>
    <n v="86.8"/>
    <n v="3.8"/>
    <n v="0"/>
  </r>
  <r>
    <n v="202309"/>
    <x v="36"/>
    <s v="售后服务部"/>
    <s v="主任级以下"/>
    <s v="DF-2974"/>
    <s v="电气服务安装技师"/>
    <s v="2019/07/16"/>
    <m/>
    <m/>
    <n v="2993"/>
    <n v="7371.7"/>
    <n v="363.68"/>
    <n v="86.8"/>
    <n v="3.8"/>
    <n v="0"/>
  </r>
  <r>
    <n v="202309"/>
    <x v="37"/>
    <s v="售后服务部"/>
    <s v="主任级以下"/>
    <s v="DF-2986"/>
    <s v="初级电气安装服务技师"/>
    <s v="2019/07/30"/>
    <m/>
    <m/>
    <n v="3000"/>
    <n v="7243.1"/>
    <n v="363.68"/>
    <n v="86.8"/>
    <n v="3.8"/>
    <n v="0"/>
  </r>
  <r>
    <n v="202309"/>
    <x v="38"/>
    <s v="售后服务部"/>
    <s v="主任级以下"/>
    <s v="DF-3021"/>
    <s v="电气服务工程师"/>
    <s v="2019/10/10"/>
    <m/>
    <m/>
    <n v="4937"/>
    <n v="11606.26"/>
    <n v="363.68"/>
    <n v="86.8"/>
    <n v="3.8"/>
    <n v="800"/>
  </r>
  <r>
    <n v="202309"/>
    <x v="39"/>
    <s v="物控部"/>
    <s v="高级经理级"/>
    <s v="DF-3062"/>
    <s v="高级采购经理"/>
    <s v="2019/12/12"/>
    <m/>
    <m/>
    <n v="8080"/>
    <n v="15615"/>
    <n v="363.68"/>
    <n v="86.8"/>
    <n v="3.8"/>
    <n v="2000"/>
  </r>
  <r>
    <n v="202309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9"/>
    <x v="41"/>
    <s v="生产部"/>
    <s v="主任级以下"/>
    <s v="DF-3077"/>
    <s v="安全环保专员"/>
    <s v="2020/02/10"/>
    <m/>
    <m/>
    <n v="2240"/>
    <n v="6778.6"/>
    <n v="363.68"/>
    <n v="86.8"/>
    <n v="3.8"/>
    <n v="0"/>
  </r>
  <r>
    <n v="202309"/>
    <x v="42"/>
    <s v="售后服务部"/>
    <s v="主任级以下"/>
    <s v="DF-3080"/>
    <s v="项目经理"/>
    <s v="2020/03/11"/>
    <m/>
    <m/>
    <n v="5240"/>
    <n v="13887.5"/>
    <n v="363.68"/>
    <n v="86.8"/>
    <n v="3.8"/>
    <n v="475"/>
  </r>
  <r>
    <n v="202309"/>
    <x v="43"/>
    <s v="售后服务部"/>
    <s v="高级经理级"/>
    <s v="DF-3086"/>
    <s v="上海服务经理兼大客户项目经理"/>
    <s v="2020/03/20"/>
    <m/>
    <m/>
    <n v="11800"/>
    <n v="28503"/>
    <n v="0"/>
    <n v="0"/>
    <n v="0"/>
    <n v="0"/>
  </r>
  <r>
    <n v="202309"/>
    <x v="44"/>
    <s v="研发部"/>
    <s v="主任级以下"/>
    <s v="DF-3087"/>
    <s v="软件工程师"/>
    <s v="2020/03/18"/>
    <m/>
    <m/>
    <n v="4536"/>
    <n v="12732.91"/>
    <n v="363.68"/>
    <n v="86.8"/>
    <n v="3.8"/>
    <n v="500"/>
  </r>
  <r>
    <n v="202309"/>
    <x v="45"/>
    <s v="售后服务部"/>
    <s v="主任级以下"/>
    <s v="DF-3104"/>
    <s v="机械服务工程师"/>
    <s v="2020/04/01"/>
    <m/>
    <m/>
    <n v="3440"/>
    <n v="8484.74"/>
    <n v="363.68"/>
    <n v="86.8"/>
    <n v="3.8"/>
    <n v="500"/>
  </r>
  <r>
    <n v="202309"/>
    <x v="46"/>
    <s v="研发部"/>
    <s v="主任级以下"/>
    <s v="DF-3109"/>
    <s v="初级机械工程师"/>
    <s v="2020/04/08"/>
    <m/>
    <m/>
    <n v="3326"/>
    <n v="7669.3"/>
    <n v="363.68"/>
    <n v="86.8"/>
    <n v="3.8"/>
    <n v="0"/>
  </r>
  <r>
    <n v="202309"/>
    <x v="47"/>
    <s v="销售部"/>
    <s v="主任级以下"/>
    <s v="DF-3110"/>
    <s v="区域销售经理"/>
    <s v="2020/04/09"/>
    <m/>
    <m/>
    <n v="3868"/>
    <n v="8964"/>
    <n v="363.68"/>
    <n v="86.8"/>
    <n v="3.8"/>
    <n v="0"/>
  </r>
  <r>
    <n v="202309"/>
    <x v="48"/>
    <s v="售后服务部"/>
    <s v="主任级以下"/>
    <s v="DF-3135"/>
    <s v="机械服务助理工程师"/>
    <s v="2020/07/01"/>
    <m/>
    <m/>
    <n v="2138"/>
    <n v="5381.6"/>
    <n v="363.68"/>
    <n v="86.8"/>
    <n v="3.8"/>
    <n v="0"/>
  </r>
  <r>
    <n v="202309"/>
    <x v="49"/>
    <s v="售后服务部"/>
    <s v="主任级以下"/>
    <s v="DF-3136"/>
    <s v="电气服务助理工程师"/>
    <s v="2020/07/27"/>
    <m/>
    <m/>
    <n v="2000"/>
    <n v="5877.51"/>
    <n v="363.68"/>
    <n v="86.8"/>
    <n v="3.8"/>
    <n v="0"/>
  </r>
  <r>
    <n v="202309"/>
    <x v="50"/>
    <s v="人力资源部"/>
    <s v="主任级以下"/>
    <s v="DF-3151"/>
    <s v="人力资源专员"/>
    <s v="2020/07/21"/>
    <m/>
    <m/>
    <n v="3303"/>
    <n v="7218.2"/>
    <n v="363.68"/>
    <n v="86.8"/>
    <n v="3.8"/>
    <n v="0"/>
  </r>
  <r>
    <n v="202309"/>
    <x v="51"/>
    <s v="售后服务部"/>
    <s v="主任级以下"/>
    <s v="DF-3152"/>
    <s v="软件工程师"/>
    <s v="2020/07/21"/>
    <m/>
    <m/>
    <n v="4572"/>
    <n v="13699.83"/>
    <n v="363.68"/>
    <n v="86.8"/>
    <n v="3.8"/>
    <n v="0"/>
  </r>
  <r>
    <n v="202309"/>
    <x v="52"/>
    <s v="人力资源部"/>
    <s v="经理级"/>
    <s v="DF-3170"/>
    <s v="人力资源经理"/>
    <s v="2020/08/24"/>
    <m/>
    <m/>
    <n v="5632"/>
    <n v="13269.25"/>
    <n v="363.68"/>
    <n v="86.8"/>
    <n v="3.8"/>
    <n v="95"/>
  </r>
  <r>
    <n v="202309"/>
    <x v="53"/>
    <s v="生产部"/>
    <s v="主任级以下"/>
    <s v="DF-3168"/>
    <s v="质检员"/>
    <s v="2020/08/20"/>
    <s v="计时工人"/>
    <m/>
    <n v="2132"/>
    <n v="8058.38"/>
    <n v="363.68"/>
    <n v="86.8"/>
    <n v="3.8"/>
    <n v="0"/>
  </r>
  <r>
    <n v="202309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9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9"/>
    <x v="56"/>
    <s v="售后服务部"/>
    <s v="主任级以下"/>
    <s v="DF-3158"/>
    <s v="机械服务工程师"/>
    <s v="2020/08/03"/>
    <m/>
    <m/>
    <n v="3275"/>
    <n v="9063.24"/>
    <n v="363.68"/>
    <n v="86.8"/>
    <n v="3.8"/>
    <n v="0"/>
  </r>
  <r>
    <n v="202309"/>
    <x v="57"/>
    <s v="研发部"/>
    <s v="主任级以下"/>
    <s v="DF-3155"/>
    <s v="资料管理员"/>
    <s v="2020/08/03"/>
    <m/>
    <m/>
    <n v="1900"/>
    <n v="4326.3"/>
    <n v="363.68"/>
    <n v="86.8"/>
    <n v="3.8"/>
    <n v="0"/>
  </r>
  <r>
    <n v="202309"/>
    <x v="58"/>
    <s v="销售部"/>
    <s v="经理"/>
    <s v="DF-3184"/>
    <s v="销售支持经理"/>
    <n v="40504"/>
    <m/>
    <m/>
    <n v="4453"/>
    <n v="10217.5"/>
    <n v="363.68"/>
    <n v="86.8"/>
    <n v="3.8"/>
    <n v="1000"/>
  </r>
  <r>
    <n v="202309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09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9"/>
    <x v="61"/>
    <s v="物控部"/>
    <s v="主任级以下"/>
    <s v="DF-3201"/>
    <s v="采购专员"/>
    <s v="2020/11/02"/>
    <m/>
    <m/>
    <n v="2400"/>
    <n v="6324.48"/>
    <n v="363.68"/>
    <n v="86.8"/>
    <n v="3.8"/>
    <n v="0"/>
  </r>
  <r>
    <n v="202309"/>
    <x v="62"/>
    <s v="售后服务部"/>
    <s v="主任级以下"/>
    <s v="DF-3207"/>
    <s v="电气服务工程师"/>
    <s v="2020/11/09"/>
    <m/>
    <m/>
    <n v="4800"/>
    <n v="11966.48"/>
    <n v="363.68"/>
    <n v="86.8"/>
    <n v="3.8"/>
    <n v="1266"/>
  </r>
  <r>
    <n v="202309"/>
    <x v="63"/>
    <s v="销售部"/>
    <s v="主任级以下"/>
    <s v="DF-3208"/>
    <s v="高级物流专员"/>
    <s v="2020/11/09"/>
    <m/>
    <m/>
    <n v="2760"/>
    <n v="7572.6"/>
    <n v="363.68"/>
    <n v="86.8"/>
    <n v="3.8"/>
    <n v="0"/>
  </r>
  <r>
    <n v="202309"/>
    <x v="64"/>
    <s v="售后服务部"/>
    <s v="主任级以下"/>
    <s v="DF-3213"/>
    <s v="电气服务工程师（上海）"/>
    <s v="2020/11/16"/>
    <m/>
    <m/>
    <n v="4925"/>
    <n v="11112.07"/>
    <n v="0"/>
    <n v="0"/>
    <n v="0"/>
    <n v="0"/>
  </r>
  <r>
    <n v="202309"/>
    <x v="65"/>
    <s v="研发部"/>
    <s v="主任级以下"/>
    <s v="DF-3214"/>
    <s v="机械工程师"/>
    <s v="2020/11/16"/>
    <m/>
    <m/>
    <n v="4050"/>
    <n v="8348.7999999999993"/>
    <n v="363.68"/>
    <n v="86.8"/>
    <n v="3.8"/>
    <n v="1250"/>
  </r>
  <r>
    <n v="202309"/>
    <x v="67"/>
    <s v="生产部"/>
    <s v="主任级以下"/>
    <s v="DF-3233"/>
    <s v="检测工程师"/>
    <s v="2020/12/29"/>
    <s v="计时工人"/>
    <m/>
    <n v="3481"/>
    <n v="8710.61"/>
    <n v="363.68"/>
    <n v="86.8"/>
    <n v="3.8"/>
    <n v="0"/>
  </r>
  <r>
    <n v="202309"/>
    <x v="68"/>
    <s v="售后服务部"/>
    <s v="主任级以下"/>
    <s v="DF-3234"/>
    <s v="电气服务助理工程师"/>
    <n v="44046"/>
    <m/>
    <m/>
    <n v="2138"/>
    <n v="5624.55"/>
    <n v="363.68"/>
    <n v="86.8"/>
    <n v="3.8"/>
    <n v="0"/>
  </r>
  <r>
    <n v="202309"/>
    <x v="69"/>
    <s v="人力资源部"/>
    <s v="主任级以下"/>
    <s v="DF-3224"/>
    <s v="ABAP工程师"/>
    <s v="2020/12/10"/>
    <m/>
    <m/>
    <n v="4640"/>
    <n v="10529.48"/>
    <n v="363.68"/>
    <n v="86.8"/>
    <n v="3.8"/>
    <n v="500"/>
  </r>
  <r>
    <n v="202309"/>
    <x v="70"/>
    <s v="售后服务部"/>
    <s v="主任级以下"/>
    <s v="DF-3223"/>
    <s v="电气服务工程师（成都）"/>
    <s v="2020/12/10"/>
    <m/>
    <m/>
    <n v="3668"/>
    <n v="7684.72"/>
    <n v="0"/>
    <n v="0"/>
    <n v="0"/>
    <n v="0"/>
  </r>
  <r>
    <n v="202309"/>
    <x v="71"/>
    <s v="售后服务部"/>
    <s v="主任级以下"/>
    <s v="DF-3239"/>
    <s v="机械服务助理工程师"/>
    <s v="2021/01/04"/>
    <m/>
    <m/>
    <n v="1913"/>
    <n v="5055.8"/>
    <n v="363.68"/>
    <n v="86.8"/>
    <n v="3.8"/>
    <n v="0"/>
  </r>
  <r>
    <n v="202309"/>
    <x v="72"/>
    <s v="售后服务部"/>
    <s v="主任级以下"/>
    <s v="DF-3237"/>
    <s v="电气服务工程师（上海）"/>
    <s v="2021/01/04"/>
    <m/>
    <m/>
    <n v="5525"/>
    <n v="14974.49"/>
    <n v="359.52"/>
    <n v="112.35"/>
    <n v="22.47"/>
    <n v="600"/>
  </r>
  <r>
    <n v="202309"/>
    <x v="73"/>
    <s v="物控部"/>
    <s v="主任级以下"/>
    <s v="DF-3236"/>
    <s v="战略采购"/>
    <s v="2021/01/04"/>
    <m/>
    <m/>
    <n v="3212"/>
    <n v="8323.2000000000007"/>
    <n v="363.68"/>
    <n v="86.8"/>
    <n v="3.8"/>
    <n v="0"/>
  </r>
  <r>
    <n v="202309"/>
    <x v="74"/>
    <s v="人力资源部"/>
    <s v="主任级以下"/>
    <s v="DF-3256"/>
    <s v="商务司机"/>
    <s v="2021/02/03"/>
    <m/>
    <m/>
    <n v="1900"/>
    <n v="4847.3"/>
    <n v="363.68"/>
    <n v="86.8"/>
    <n v="3.8"/>
    <n v="0"/>
  </r>
  <r>
    <n v="202309"/>
    <x v="75"/>
    <s v="生产部"/>
    <s v="主任级以下"/>
    <s v="DF-3298"/>
    <s v="质检员"/>
    <s v="2021/03/26"/>
    <s v="计时工人"/>
    <m/>
    <n v="2120"/>
    <n v="8267.81"/>
    <n v="363.68"/>
    <n v="86.8"/>
    <n v="3.8"/>
    <n v="0"/>
  </r>
  <r>
    <n v="202309"/>
    <x v="76"/>
    <s v="售后服务部"/>
    <s v="主任级"/>
    <s v="DF-3269"/>
    <s v="服务调度主管"/>
    <s v="2021/03/01"/>
    <m/>
    <m/>
    <n v="3210"/>
    <n v="8560.5"/>
    <n v="363.68"/>
    <n v="86.8"/>
    <n v="3.8"/>
    <n v="0"/>
  </r>
  <r>
    <n v="202309"/>
    <x v="78"/>
    <s v="财务部"/>
    <s v="经理级"/>
    <s v="DF-3322"/>
    <s v="财务经理"/>
    <s v="2021/04/19"/>
    <m/>
    <m/>
    <n v="7600"/>
    <n v="16004.6"/>
    <n v="363.68"/>
    <n v="86.8"/>
    <n v="3.8"/>
    <n v="500"/>
  </r>
  <r>
    <n v="202309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9"/>
    <x v="80"/>
    <s v="物控部"/>
    <s v="主任级以下"/>
    <s v="DF-3307"/>
    <s v="采购文员"/>
    <s v="2021/04/06"/>
    <m/>
    <m/>
    <n v="1980"/>
    <n v="5450.6"/>
    <n v="363.68"/>
    <n v="86.8"/>
    <n v="3.8"/>
    <n v="0"/>
  </r>
  <r>
    <n v="202309"/>
    <x v="81"/>
    <s v="物控部"/>
    <s v="主任级以下"/>
    <s v="DF-3356"/>
    <s v="战略采购"/>
    <s v="2021/05/28"/>
    <m/>
    <m/>
    <n v="3800"/>
    <n v="10125.52"/>
    <n v="363.68"/>
    <n v="86.8"/>
    <n v="3.8"/>
    <n v="0"/>
  </r>
  <r>
    <n v="202309"/>
    <x v="82"/>
    <s v="售后服务部"/>
    <s v="主任级以下"/>
    <s v="DF-3338"/>
    <s v="机械服务工程师（成都）"/>
    <s v="2021/05/10"/>
    <m/>
    <m/>
    <n v="3128"/>
    <n v="7567.58"/>
    <n v="0"/>
    <n v="0"/>
    <n v="0"/>
    <n v="0"/>
  </r>
  <r>
    <n v="202309"/>
    <x v="83"/>
    <s v="销售部"/>
    <s v="主任级以下"/>
    <s v="DF-3340"/>
    <s v="市场专员"/>
    <s v="2021/05/10"/>
    <m/>
    <m/>
    <n v="2760"/>
    <n v="7565.3"/>
    <n v="363.68"/>
    <n v="86.8"/>
    <n v="3.8"/>
    <n v="0"/>
  </r>
  <r>
    <n v="202309"/>
    <x v="84"/>
    <s v="生产部"/>
    <s v="主任级以下"/>
    <s v="DF-3336"/>
    <s v="生产文员"/>
    <s v="2021/05/07"/>
    <m/>
    <m/>
    <n v="1900"/>
    <n v="4078.7"/>
    <n v="363.68"/>
    <n v="86.8"/>
    <n v="3.8"/>
    <n v="0"/>
  </r>
  <r>
    <n v="202309"/>
    <x v="85"/>
    <s v="核价管理部"/>
    <s v="主任级"/>
    <s v="DF-3357"/>
    <s v="核价主管"/>
    <s v="2021/06/01"/>
    <m/>
    <m/>
    <n v="3850"/>
    <n v="7985.74"/>
    <n v="363.68"/>
    <n v="86.8"/>
    <n v="3.8"/>
    <n v="95"/>
  </r>
  <r>
    <n v="202309"/>
    <x v="86"/>
    <s v="人力资源部"/>
    <s v="主任级以下"/>
    <s v="DF-3362"/>
    <s v="人力资源专员"/>
    <s v="2021/06/03"/>
    <m/>
    <m/>
    <n v="2888"/>
    <n v="6121.8"/>
    <n v="363.68"/>
    <n v="86.8"/>
    <n v="3.8"/>
    <n v="0"/>
  </r>
  <r>
    <n v="202309"/>
    <x v="87"/>
    <s v="售后服务部"/>
    <s v="主任级以下"/>
    <s v="DF-3369"/>
    <s v="机械服务工程师"/>
    <s v="2021/06/08"/>
    <m/>
    <m/>
    <n v="4344"/>
    <n v="7682.59"/>
    <n v="0"/>
    <n v="0"/>
    <n v="0"/>
    <n v="0"/>
  </r>
  <r>
    <n v="202309"/>
    <x v="88"/>
    <s v="售后服务部"/>
    <s v="主任级以下"/>
    <s v="DF-3360"/>
    <s v="现场装配技师"/>
    <s v="2021/06/03"/>
    <m/>
    <m/>
    <n v="2332"/>
    <n v="6546.3"/>
    <n v="363.68"/>
    <n v="86.8"/>
    <n v="3.8"/>
    <n v="0"/>
  </r>
  <r>
    <n v="202309"/>
    <x v="89"/>
    <s v="物控部"/>
    <s v="主任级以下"/>
    <s v="DF-3388"/>
    <s v="跟单主管"/>
    <s v="2021/06/25"/>
    <m/>
    <m/>
    <n v="2511"/>
    <n v="6856.69"/>
    <n v="363.68"/>
    <n v="86.8"/>
    <n v="3.8"/>
    <n v="0"/>
  </r>
  <r>
    <n v="202309"/>
    <x v="90"/>
    <s v="研发部"/>
    <s v="主任级以下"/>
    <s v="DF-3367"/>
    <s v="机械工程师"/>
    <s v="2021/06/07"/>
    <m/>
    <m/>
    <n v="3471"/>
    <n v="8362.7000000000007"/>
    <n v="363.68"/>
    <n v="86.8"/>
    <n v="3.8"/>
    <n v="0"/>
  </r>
  <r>
    <n v="202309"/>
    <x v="91"/>
    <s v="销售部"/>
    <s v="经理级"/>
    <s v="DF-3391"/>
    <s v="瓦楞辊高级销售经理"/>
    <n v="44375"/>
    <m/>
    <m/>
    <n v="10000"/>
    <n v="26245"/>
    <n v="0"/>
    <n v="0"/>
    <n v="0"/>
    <n v="0"/>
  </r>
  <r>
    <n v="202309"/>
    <x v="92"/>
    <s v="核价管理部"/>
    <s v="主任级以下"/>
    <s v="DF-3401"/>
    <s v="核价专员"/>
    <s v="2021/07/06"/>
    <m/>
    <m/>
    <n v="2642"/>
    <n v="7073.3"/>
    <n v="363.68"/>
    <n v="86.8"/>
    <n v="3.8"/>
    <n v="0"/>
  </r>
  <r>
    <n v="202309"/>
    <x v="93"/>
    <s v="生产部"/>
    <s v="主任级以下"/>
    <s v="DF-3399"/>
    <s v="质检员"/>
    <s v="2021/07/02"/>
    <s v="计时工人"/>
    <m/>
    <n v="2120"/>
    <n v="8234.49"/>
    <n v="363.68"/>
    <n v="86.8"/>
    <n v="3.8"/>
    <n v="0"/>
  </r>
  <r>
    <n v="202309"/>
    <x v="94"/>
    <s v="核价管理部"/>
    <s v="主任级以下"/>
    <s v="DF-3478"/>
    <s v="核价工程师"/>
    <s v="2021/08/23"/>
    <m/>
    <m/>
    <n v="4800"/>
    <n v="12069"/>
    <n v="363.68"/>
    <n v="86.8"/>
    <n v="3.8"/>
    <n v="0"/>
  </r>
  <r>
    <n v="202309"/>
    <x v="95"/>
    <s v="售后服务部"/>
    <s v="主任级以下"/>
    <s v="DF-3479"/>
    <s v="软件工程师储备生"/>
    <n v="44431"/>
    <m/>
    <m/>
    <n v="2750"/>
    <n v="7612.71"/>
    <n v="363.68"/>
    <n v="86.8"/>
    <n v="3.8"/>
    <n v="0"/>
  </r>
  <r>
    <n v="202309"/>
    <x v="96"/>
    <s v="研发部"/>
    <s v="主任级以下"/>
    <s v="DF-3472"/>
    <s v="电气工程师"/>
    <s v="2021/08/17"/>
    <m/>
    <m/>
    <n v="4738"/>
    <n v="4535.28"/>
    <n v="363.68"/>
    <n v="86.8"/>
    <n v="3.8"/>
    <n v="0"/>
  </r>
  <r>
    <n v="202309"/>
    <x v="97"/>
    <s v="销售部"/>
    <s v="主任级以下"/>
    <s v="DF-3471"/>
    <s v="进口专员"/>
    <s v="2021/08/16"/>
    <m/>
    <m/>
    <n v="2532"/>
    <n v="6967.84"/>
    <n v="363.68"/>
    <n v="86.8"/>
    <n v="3.8"/>
    <n v="0"/>
  </r>
  <r>
    <n v="202309"/>
    <x v="98"/>
    <s v="生产部"/>
    <s v="主任级以下"/>
    <s v="DF-3469"/>
    <s v="质检员"/>
    <s v="2021/08/12"/>
    <s v="计时工人"/>
    <m/>
    <n v="2120"/>
    <n v="8449.2800000000007"/>
    <n v="363.68"/>
    <n v="86.8"/>
    <n v="3.8"/>
    <n v="0"/>
  </r>
  <r>
    <n v="202309"/>
    <x v="99"/>
    <s v="生产部"/>
    <s v="主任级以下"/>
    <s v="DF-3466"/>
    <s v="质检员"/>
    <s v="2021/08/11"/>
    <s v="计时工人"/>
    <m/>
    <n v="2120"/>
    <n v="7405.78"/>
    <n v="363.68"/>
    <n v="86.8"/>
    <n v="3.8"/>
    <n v="0"/>
  </r>
  <r>
    <n v="202309"/>
    <x v="100"/>
    <s v="研发部"/>
    <s v="主任级以下"/>
    <s v="DF-3495"/>
    <s v="电气工程师"/>
    <s v="2021/09/07"/>
    <m/>
    <m/>
    <n v="3730"/>
    <n v="7640.5"/>
    <n v="363.68"/>
    <n v="86.8"/>
    <n v="3.8"/>
    <n v="1000"/>
  </r>
  <r>
    <n v="202309"/>
    <x v="101"/>
    <s v="研发部"/>
    <s v="主任级以下"/>
    <s v="DF-3496"/>
    <s v="机械工程师"/>
    <s v="2021/09/09"/>
    <m/>
    <m/>
    <n v="3326"/>
    <n v="7904.7"/>
    <n v="363.68"/>
    <n v="86.8"/>
    <n v="3.8"/>
    <n v="0"/>
  </r>
  <r>
    <n v="202309"/>
    <x v="102"/>
    <s v="研发部"/>
    <s v="主任级以下"/>
    <s v="DF-3500"/>
    <s v="电气工程师"/>
    <s v="2021/09/13"/>
    <m/>
    <m/>
    <n v="4738"/>
    <n v="11023"/>
    <n v="363.68"/>
    <n v="86.8"/>
    <n v="3.8"/>
    <n v="0"/>
  </r>
  <r>
    <n v="202309"/>
    <x v="103"/>
    <s v="研发部"/>
    <s v="主任级以下"/>
    <s v="DF-3501"/>
    <s v="机械工程师"/>
    <s v="2021/09/13"/>
    <m/>
    <m/>
    <n v="3730"/>
    <n v="8716.2999999999993"/>
    <n v="363.68"/>
    <n v="86.8"/>
    <n v="3.8"/>
    <n v="100"/>
  </r>
  <r>
    <n v="202309"/>
    <x v="104"/>
    <s v="物控部"/>
    <s v="主任级以下"/>
    <s v="DF-2615"/>
    <s v="PMC经理"/>
    <s v="2021/10/13"/>
    <m/>
    <m/>
    <n v="3181"/>
    <n v="4465.95"/>
    <n v="363.68"/>
    <n v="86.8"/>
    <n v="3.8"/>
    <n v="0"/>
  </r>
  <r>
    <n v="202309"/>
    <x v="105"/>
    <s v="研发部"/>
    <s v="主任级以下"/>
    <s v="DF-3564"/>
    <s v="PLM专员"/>
    <s v="2021/11/22"/>
    <m/>
    <m/>
    <n v="2311"/>
    <n v="6309.8"/>
    <n v="363.68"/>
    <n v="86.8"/>
    <n v="3.8"/>
    <n v="0"/>
  </r>
  <r>
    <n v="202309"/>
    <x v="107"/>
    <s v="销售部"/>
    <s v="主任级以下"/>
    <s v="DF-3574"/>
    <s v="销售经理"/>
    <s v="2021/12/22"/>
    <m/>
    <m/>
    <n v="3850"/>
    <n v="10936.5"/>
    <n v="363.68"/>
    <n v="86.8"/>
    <n v="3.8"/>
    <n v="0"/>
  </r>
  <r>
    <n v="202309"/>
    <x v="108"/>
    <s v="生产部"/>
    <s v="主任级以下"/>
    <s v="DF-3569"/>
    <s v="售后仓管"/>
    <s v="2021/12/01"/>
    <m/>
    <m/>
    <n v="1900"/>
    <n v="5561.2"/>
    <n v="363.68"/>
    <n v="86.8"/>
    <n v="3.8"/>
    <n v="0"/>
  </r>
  <r>
    <n v="202309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9"/>
    <x v="110"/>
    <s v="生产部"/>
    <s v="主任级以下"/>
    <s v="DF-2438"/>
    <s v="仓库主管"/>
    <s v="2017/06/16"/>
    <m/>
    <m/>
    <n v="3200"/>
    <n v="7345.4"/>
    <n v="363.68"/>
    <n v="86.8"/>
    <n v="3.8"/>
    <n v="300"/>
  </r>
  <r>
    <n v="202309"/>
    <x v="111"/>
    <s v="销售部"/>
    <s v="总监级"/>
    <s v="DF-3591"/>
    <s v="区域销售总监"/>
    <s v="2022/04/24"/>
    <m/>
    <m/>
    <n v="5500"/>
    <n v="15900"/>
    <n v="363.68"/>
    <n v="86.8"/>
    <n v="3.8"/>
    <n v="0"/>
  </r>
  <r>
    <n v="202309"/>
    <x v="112"/>
    <s v="财务部"/>
    <s v="主任级以下"/>
    <s v="DF-3589"/>
    <s v="会计高级专员"/>
    <s v="2022/04/06"/>
    <m/>
    <m/>
    <n v="3214"/>
    <n v="7840.8"/>
    <n v="363.68"/>
    <n v="86.8"/>
    <n v="3.8"/>
    <n v="700"/>
  </r>
  <r>
    <n v="202309"/>
    <x v="113"/>
    <s v="研发部"/>
    <s v="主任级以下"/>
    <s v="DF-3589"/>
    <s v="软件助理工程师"/>
    <s v="2022/05/17"/>
    <m/>
    <m/>
    <n v="2520"/>
    <n v="6020.82"/>
    <n v="363.68"/>
    <n v="86.8"/>
    <n v="3.8"/>
    <n v="0"/>
  </r>
  <r>
    <n v="202309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9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09"/>
    <x v="116"/>
    <s v="生产部"/>
    <s v="主任级以下"/>
    <s v="DF-3635"/>
    <s v="质检员"/>
    <n v="44782"/>
    <s v="计时工人"/>
    <m/>
    <n v="2120"/>
    <n v="6984.75"/>
    <n v="363.68"/>
    <n v="86.8"/>
    <n v="3.8"/>
    <n v="0"/>
  </r>
  <r>
    <n v="202309"/>
    <x v="117"/>
    <s v="生产部"/>
    <s v="经理级"/>
    <s v="DF-3661"/>
    <s v="品质经理"/>
    <s v="2022/09/22"/>
    <m/>
    <m/>
    <n v="6500"/>
    <n v="13897.5"/>
    <n v="363.68"/>
    <n v="86.8"/>
    <n v="3.8"/>
    <n v="0"/>
  </r>
  <r>
    <n v="202309"/>
    <x v="118"/>
    <s v="研发部"/>
    <s v="主任级以下"/>
    <s v="DF-3655"/>
    <s v="机械助理工程师"/>
    <s v="2022/09/19"/>
    <m/>
    <m/>
    <n v="2671"/>
    <n v="5928.8"/>
    <n v="363.68"/>
    <n v="86.8"/>
    <n v="3.8"/>
    <n v="0"/>
  </r>
  <r>
    <n v="202309"/>
    <x v="119"/>
    <s v="售后服务部"/>
    <s v="主任级以下"/>
    <s v="DF-3647"/>
    <s v="商务专员"/>
    <s v="2022/09/01"/>
    <m/>
    <m/>
    <n v="4068"/>
    <n v="8399"/>
    <n v="0"/>
    <n v="0"/>
    <n v="0"/>
    <n v="0"/>
  </r>
  <r>
    <n v="202309"/>
    <x v="120"/>
    <s v="售后服务部"/>
    <s v="经理级"/>
    <s v="DF-3646"/>
    <s v="项目经理"/>
    <s v="2022/09/01"/>
    <m/>
    <m/>
    <n v="5000"/>
    <n v="13074.9"/>
    <n v="363.68"/>
    <n v="86.8"/>
    <n v="3.8"/>
    <n v="0"/>
  </r>
  <r>
    <n v="202309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9"/>
    <x v="122"/>
    <s v="研发部"/>
    <s v="主任级以下"/>
    <s v="DF-3685"/>
    <s v="软件工程师储备生"/>
    <n v="44886"/>
    <m/>
    <m/>
    <n v="1900"/>
    <n v="4000.82"/>
    <n v="363.68"/>
    <n v="86.8"/>
    <n v="3.8"/>
    <n v="0"/>
  </r>
  <r>
    <n v="202309"/>
    <x v="123"/>
    <s v="销售部"/>
    <s v="主任级以下"/>
    <s v="DF-3682"/>
    <s v="区域销售经理（南亚）"/>
    <s v="2022/11/14"/>
    <m/>
    <m/>
    <n v="5500"/>
    <n v="13525"/>
    <n v="363.68"/>
    <n v="86.8"/>
    <n v="3.8"/>
    <n v="0"/>
  </r>
  <r>
    <n v="202309"/>
    <x v="124"/>
    <s v="销售部"/>
    <s v="主任级以下"/>
    <s v="DF-3683"/>
    <s v="海外销售跟单"/>
    <n v="44879"/>
    <m/>
    <m/>
    <n v="3050"/>
    <n v="6498.5"/>
    <n v="363.68"/>
    <n v="86.8"/>
    <n v="3.8"/>
    <n v="0"/>
  </r>
  <r>
    <n v="202309"/>
    <x v="126"/>
    <s v="销售部"/>
    <s v="主任级以下"/>
    <s v="DF-3690"/>
    <s v="区域销售经理（非洲）"/>
    <n v="44909"/>
    <m/>
    <m/>
    <n v="3850"/>
    <n v="9460"/>
    <n v="363.68"/>
    <n v="86.8"/>
    <n v="3.8"/>
    <n v="0"/>
  </r>
  <r>
    <n v="202309"/>
    <x v="127"/>
    <s v="生产部"/>
    <s v="主任级以下"/>
    <s v="DF-3691"/>
    <s v="质量主管"/>
    <s v="2022/12/14"/>
    <m/>
    <m/>
    <n v="4480"/>
    <n v="11192.5"/>
    <n v="363.68"/>
    <n v="86.8"/>
    <n v="3.8"/>
    <n v="95"/>
  </r>
  <r>
    <n v="202309"/>
    <x v="129"/>
    <s v="售后服务部"/>
    <s v="主任级以下"/>
    <s v="DF-3687"/>
    <s v="电气服务工程师"/>
    <s v="2022/12/05"/>
    <m/>
    <m/>
    <n v="2500"/>
    <n v="4949.6000000000004"/>
    <n v="363.68"/>
    <n v="86.8"/>
    <n v="3.8"/>
    <n v="0"/>
  </r>
  <r>
    <n v="202309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9"/>
    <x v="131"/>
    <s v="售后服务部"/>
    <s v="经理级"/>
    <s v="DF-3693"/>
    <s v="项目经理"/>
    <s v="2023/01/03"/>
    <m/>
    <m/>
    <n v="6160"/>
    <n v="15636.4"/>
    <n v="363.68"/>
    <n v="86.8"/>
    <n v="3.8"/>
    <n v="800"/>
  </r>
  <r>
    <n v="202309"/>
    <x v="132"/>
    <s v="售后服务部"/>
    <s v="经理级"/>
    <s v="DF-3694"/>
    <s v="项目经理"/>
    <s v="2023/01/03"/>
    <m/>
    <s v="2023/9/22离职"/>
    <n v="7120"/>
    <n v="26514.92"/>
    <n v="363.68"/>
    <n v="86.8"/>
    <n v="3.8"/>
    <n v="0"/>
  </r>
  <r>
    <n v="202309"/>
    <x v="134"/>
    <s v="物控部"/>
    <s v="主任级以下"/>
    <s v="DF-3778"/>
    <s v="采购助理"/>
    <s v="2023/03/24"/>
    <m/>
    <m/>
    <n v="2000"/>
    <n v="4945.43"/>
    <n v="363.68"/>
    <n v="86.8"/>
    <n v="3.8"/>
    <n v="0"/>
  </r>
  <r>
    <n v="202309"/>
    <x v="135"/>
    <s v="售后服务部"/>
    <s v="主任级以下"/>
    <s v="DF-3762"/>
    <s v="电气服务工程师储备生"/>
    <s v="2023/03/06"/>
    <m/>
    <m/>
    <n v="1900"/>
    <n v="5718.8"/>
    <n v="363.68"/>
    <n v="86.8"/>
    <n v="3.8"/>
    <n v="0"/>
  </r>
  <r>
    <n v="202309"/>
    <x v="136"/>
    <s v="人力资源部"/>
    <s v="主任级以下"/>
    <s v="DF-3785"/>
    <s v="行政专员"/>
    <s v="2023/04/24"/>
    <m/>
    <m/>
    <n v="2000"/>
    <n v="5777.2"/>
    <n v="363.68"/>
    <n v="86.8"/>
    <n v="3.8"/>
    <n v="0"/>
  </r>
  <r>
    <n v="202309"/>
    <x v="137"/>
    <s v="物控部"/>
    <s v="主任级以下"/>
    <s v="DF-3782"/>
    <s v="采购专员"/>
    <s v="2023/04/03"/>
    <m/>
    <m/>
    <n v="3026"/>
    <n v="6723.99"/>
    <n v="363.68"/>
    <n v="86.8"/>
    <n v="3.8"/>
    <n v="0"/>
  </r>
  <r>
    <n v="202309"/>
    <x v="138"/>
    <s v="研发部"/>
    <s v="主任级以下"/>
    <s v="DF-3816"/>
    <s v="电气工程师储备生"/>
    <s v="2023/05/29"/>
    <m/>
    <m/>
    <n v="1900"/>
    <n v="4336.8100000000004"/>
    <n v="363.68"/>
    <n v="86.8"/>
    <n v="3.8"/>
    <n v="0"/>
  </r>
  <r>
    <n v="202309"/>
    <x v="139"/>
    <s v="研发部"/>
    <s v="主任级以下"/>
    <s v="DF-3815"/>
    <s v="电气工程师储备生"/>
    <s v="2023/05/23"/>
    <m/>
    <m/>
    <n v="1900"/>
    <n v="4953.8"/>
    <n v="363.68"/>
    <n v="86.8"/>
    <n v="3.8"/>
    <n v="0"/>
  </r>
  <r>
    <n v="202309"/>
    <x v="140"/>
    <s v="售后服务部"/>
    <s v="高级经理级"/>
    <s v="DF-3813"/>
    <s v="中国区售后服务高级经理"/>
    <s v="2023/05/22"/>
    <m/>
    <m/>
    <n v="12400"/>
    <n v="28005.9"/>
    <n v="363.68"/>
    <n v="86.8"/>
    <n v="3.8"/>
    <n v="3128"/>
  </r>
  <r>
    <n v="202309"/>
    <x v="141"/>
    <s v="物控部"/>
    <s v="主任级以下"/>
    <s v="DF-3793"/>
    <s v="采购专员"/>
    <s v="2023/05/10"/>
    <m/>
    <m/>
    <n v="3026"/>
    <n v="6597.36"/>
    <n v="363.68"/>
    <n v="86.8"/>
    <n v="3.8"/>
    <n v="0"/>
  </r>
  <r>
    <n v="202309"/>
    <x v="143"/>
    <s v="售后服务部"/>
    <s v="主任级以下"/>
    <s v="DF-3791"/>
    <s v="售后服务专员"/>
    <s v="2023/05/08"/>
    <m/>
    <m/>
    <n v="2600"/>
    <n v="5669.9"/>
    <n v="363.68"/>
    <n v="86.8"/>
    <n v="3.8"/>
    <n v="0"/>
  </r>
  <r>
    <n v="202309"/>
    <x v="144"/>
    <s v="研发部"/>
    <s v="主任级以下"/>
    <s v="DF-3790"/>
    <s v="机械助理工程师"/>
    <s v="2023/05/04"/>
    <m/>
    <m/>
    <n v="2320"/>
    <n v="6204.2"/>
    <n v="363.68"/>
    <n v="86.8"/>
    <n v="3.8"/>
    <n v="0"/>
  </r>
  <r>
    <n v="202309"/>
    <x v="145"/>
    <s v="总经办"/>
    <s v="主任级以下"/>
    <s v="DF-3821"/>
    <s v="总经理助理"/>
    <s v="2023/06/20"/>
    <m/>
    <m/>
    <n v="4800"/>
    <n v="12115.27"/>
    <n v="363.68"/>
    <n v="86.8"/>
    <n v="3.8"/>
    <n v="0"/>
  </r>
  <r>
    <n v="202309"/>
    <x v="147"/>
    <s v="售后服务部"/>
    <s v="主任级以下"/>
    <s v="DF-3817"/>
    <s v="电气服务工程师储备生"/>
    <s v="2023/06/01"/>
    <m/>
    <m/>
    <n v="1900"/>
    <n v="4657.21"/>
    <n v="363.68"/>
    <n v="86.8"/>
    <n v="3.8"/>
    <n v="0"/>
  </r>
  <r>
    <n v="202309"/>
    <x v="148"/>
    <s v="研发部"/>
    <s v="主任级以下"/>
    <s v="DF-3822"/>
    <s v="电气工程师储备生"/>
    <s v="2023/07/03"/>
    <m/>
    <m/>
    <n v="1900"/>
    <n v="4316.1000000000004"/>
    <n v="363.68"/>
    <n v="86.8"/>
    <n v="3.8"/>
    <n v="0"/>
  </r>
  <r>
    <n v="202309"/>
    <x v="149"/>
    <s v="售后服务部"/>
    <s v="主任级以下"/>
    <s v="DF-3823"/>
    <s v="服务专员"/>
    <s v="2023/07/03"/>
    <m/>
    <m/>
    <n v="2900"/>
    <n v="5972.61"/>
    <n v="363.68"/>
    <n v="86.8"/>
    <n v="3.8"/>
    <n v="0"/>
  </r>
  <r>
    <n v="202309"/>
    <x v="150"/>
    <s v="物控部"/>
    <s v="主任级以下"/>
    <s v="DF-3826"/>
    <s v="内部配件高级专员"/>
    <s v="2023/07/24"/>
    <m/>
    <m/>
    <n v="3302"/>
    <n v="7042.9"/>
    <n v="363.68"/>
    <n v="86.8"/>
    <n v="3.8"/>
    <n v="0"/>
  </r>
  <r>
    <n v="202309"/>
    <x v="151"/>
    <s v="生产部"/>
    <s v="主任级以下"/>
    <s v="DF-3827"/>
    <s v="装配电工学徒"/>
    <s v="2023/07/31"/>
    <m/>
    <m/>
    <n v="1900"/>
    <n v="4532.24"/>
    <n v="363.68"/>
    <n v="86.8"/>
    <n v="3.8"/>
    <n v="0"/>
  </r>
  <r>
    <n v="202309"/>
    <x v="235"/>
    <s v="售后服务部"/>
    <s v="主任级以下"/>
    <s v="DF-3829"/>
    <s v="项目专员"/>
    <s v="2023/08/01"/>
    <m/>
    <m/>
    <n v="3390"/>
    <n v="8641.66"/>
    <n v="363.68"/>
    <n v="86.8"/>
    <n v="3.8"/>
    <n v="0"/>
  </r>
  <r>
    <n v="202309"/>
    <x v="236"/>
    <s v="研发部"/>
    <s v="主任级以下"/>
    <s v="DF-3830"/>
    <s v="电气工程师储备生"/>
    <s v="2023/08/02"/>
    <m/>
    <m/>
    <n v="1900"/>
    <n v="4060.3"/>
    <n v="363.68"/>
    <n v="86.8"/>
    <n v="3.8"/>
    <n v="0"/>
  </r>
  <r>
    <n v="202309"/>
    <x v="237"/>
    <s v="研发部"/>
    <s v="主任级以下"/>
    <s v="DF-3831"/>
    <s v="机械助理工程师"/>
    <s v="2023/08/03"/>
    <m/>
    <m/>
    <n v="2320"/>
    <n v="5792.8"/>
    <n v="363.68"/>
    <n v="86.8"/>
    <n v="3.8"/>
    <n v="0"/>
  </r>
  <r>
    <n v="202309"/>
    <x v="238"/>
    <s v="生产部"/>
    <s v="主任级以下"/>
    <s v="DF-3832"/>
    <s v="普工"/>
    <s v="2023/08/07"/>
    <m/>
    <m/>
    <n v="1900"/>
    <n v="5246.64"/>
    <n v="0"/>
    <n v="0"/>
    <n v="0"/>
    <n v="0"/>
  </r>
  <r>
    <n v="202309"/>
    <x v="239"/>
    <s v="生产部"/>
    <s v="主任级以下"/>
    <s v="DF-3834"/>
    <s v="品质检验专员"/>
    <s v="2023/08/10"/>
    <m/>
    <m/>
    <n v="2120"/>
    <n v="6630.04"/>
    <n v="363.68"/>
    <n v="86.8"/>
    <n v="3.8"/>
    <n v="0"/>
  </r>
  <r>
    <n v="202309"/>
    <x v="240"/>
    <s v="物控部"/>
    <s v="主任级以下"/>
    <s v="DF-3837"/>
    <s v="计划助理"/>
    <s v="2023/08/14"/>
    <m/>
    <m/>
    <n v="2500"/>
    <n v="5118"/>
    <n v="363.68"/>
    <n v="86.8"/>
    <n v="3.8"/>
    <n v="0"/>
  </r>
  <r>
    <n v="202309"/>
    <x v="241"/>
    <s v="售后服务部"/>
    <s v="主任级以下"/>
    <s v="DF-3839"/>
    <s v="电气服务工程师储备生"/>
    <s v="2023/08/15"/>
    <m/>
    <m/>
    <n v="1900"/>
    <n v="4457.6000000000004"/>
    <n v="363.68"/>
    <n v="86.8"/>
    <n v="3.8"/>
    <n v="0"/>
  </r>
  <r>
    <n v="202309"/>
    <x v="242"/>
    <s v="售后服务部"/>
    <s v="主任级以下"/>
    <s v="DF-3843"/>
    <s v="品质工程师"/>
    <s v="2023/08/24"/>
    <m/>
    <m/>
    <n v="5500"/>
    <n v="12973.98"/>
    <n v="363.68"/>
    <n v="86.8"/>
    <n v="3.8"/>
    <n v="0"/>
  </r>
  <r>
    <n v="202309"/>
    <x v="174"/>
    <s v="生产部"/>
    <s v="主任级以下"/>
    <s v="DF-3121"/>
    <s v="生产调度员"/>
    <s v="2020/05/08"/>
    <s v="计件工人"/>
    <m/>
    <n v="3026"/>
    <n v="6802.28"/>
    <n v="363.68"/>
    <n v="86.8"/>
    <n v="3.8"/>
    <n v="0"/>
  </r>
  <r>
    <n v="202309"/>
    <x v="250"/>
    <s v="售后服务部"/>
    <s v="主任级以下"/>
    <s v="DF-3847"/>
    <s v="售后服务专员"/>
    <n v="45170"/>
    <m/>
    <s v="9月入职"/>
    <n v="2900"/>
    <n v="5958.8"/>
    <n v="363.68"/>
    <n v="86.8"/>
    <n v="3.8"/>
    <n v="0"/>
  </r>
  <r>
    <n v="202309"/>
    <x v="251"/>
    <s v="生产部"/>
    <s v="主任级以下"/>
    <s v="DF-3851"/>
    <s v="品质文员"/>
    <s v="2023/09/08"/>
    <m/>
    <s v="9月入职"/>
    <n v="2500"/>
    <n v="3252.01"/>
    <n v="363.68"/>
    <n v="86.8"/>
    <n v="3.8"/>
    <n v="0"/>
  </r>
  <r>
    <n v="202309"/>
    <x v="252"/>
    <s v="生产部"/>
    <s v="主任级以下"/>
    <s v="DF-3852"/>
    <s v="生产经理"/>
    <s v="2023/09/18"/>
    <m/>
    <s v="9月入职"/>
    <n v="6500"/>
    <n v="8050.6"/>
    <n v="0"/>
    <n v="0"/>
    <n v="0"/>
    <n v="0"/>
  </r>
  <r>
    <n v="202309"/>
    <x v="253"/>
    <s v="销售部"/>
    <s v="主任级以下"/>
    <s v="DF-3854"/>
    <s v="区域销售经理（中东）"/>
    <s v="2023/09/20"/>
    <m/>
    <s v="9月入职"/>
    <n v="3850"/>
    <n v="2761.67"/>
    <n v="0"/>
    <n v="0"/>
    <n v="0"/>
    <n v="0"/>
  </r>
  <r>
    <n v="202309"/>
    <x v="152"/>
    <s v="售后服务部"/>
    <s v="主任级以下"/>
    <s v="DF-2695"/>
    <s v="现场装配技师"/>
    <s v="2018/03/15"/>
    <s v="计件+计时"/>
    <m/>
    <n v="2363"/>
    <n v="6450.94"/>
    <n v="363.68"/>
    <n v="86.8"/>
    <n v="3.8"/>
    <n v="0"/>
  </r>
  <r>
    <n v="202309"/>
    <x v="153"/>
    <s v="售后服务部"/>
    <s v="主任级以下"/>
    <s v="DF-2755"/>
    <s v="现场装配技师"/>
    <s v="2018/05/02"/>
    <s v="计件+计时"/>
    <m/>
    <n v="2363"/>
    <n v="6588.14"/>
    <n v="363.68"/>
    <n v="86.8"/>
    <n v="3.8"/>
    <n v="0"/>
  </r>
  <r>
    <n v="202309"/>
    <x v="154"/>
    <s v="售后服务部"/>
    <s v="主任级以下"/>
    <s v="DF-3139"/>
    <s v="现场装配技师"/>
    <s v="2020/07/01"/>
    <s v="计件+计时"/>
    <m/>
    <n v="2363"/>
    <n v="6235.33"/>
    <n v="363.68"/>
    <n v="86.8"/>
    <n v="3.8"/>
    <n v="0"/>
  </r>
  <r>
    <n v="202309"/>
    <x v="155"/>
    <s v="售后服务部"/>
    <s v="主任级以下"/>
    <s v="DF-2975"/>
    <s v="现场装配技师"/>
    <s v="2019/07/15"/>
    <s v="计件+计时"/>
    <m/>
    <n v="2363"/>
    <n v="6768.53"/>
    <n v="363.68"/>
    <n v="86.8"/>
    <n v="3.8"/>
    <n v="0"/>
  </r>
  <r>
    <n v="202309"/>
    <x v="156"/>
    <s v="生产部"/>
    <s v="主任级以下"/>
    <s v="DF-2614"/>
    <s v="仓管员"/>
    <s v="2017/11/27"/>
    <s v="计件工人"/>
    <m/>
    <n v="1900"/>
    <n v="6533.67"/>
    <n v="363.68"/>
    <n v="86.8"/>
    <n v="3.8"/>
    <n v="0"/>
  </r>
  <r>
    <n v="202309"/>
    <x v="157"/>
    <s v="生产部"/>
    <s v="主任级以下"/>
    <s v="DF-0354"/>
    <s v="装配电工班长"/>
    <s v="2006/10/21"/>
    <s v="计件工人"/>
    <m/>
    <n v="1900"/>
    <n v="10596.8"/>
    <n v="363.68"/>
    <n v="86.8"/>
    <n v="3.8"/>
    <n v="0"/>
  </r>
  <r>
    <n v="202309"/>
    <x v="158"/>
    <s v="生产部"/>
    <s v="主任级以下"/>
    <s v="DF-2363"/>
    <s v="装配钳工班长"/>
    <s v="2017/02/27"/>
    <s v="计件工人"/>
    <m/>
    <n v="1900"/>
    <n v="10380.959999999999"/>
    <n v="363.68"/>
    <n v="86.8"/>
    <n v="3.8"/>
    <n v="0"/>
  </r>
  <r>
    <n v="202309"/>
    <x v="159"/>
    <s v="生产部"/>
    <s v="主任级以下"/>
    <s v="DF-2451"/>
    <s v="装配电工班长"/>
    <s v="2017/06/26"/>
    <s v="计件工人"/>
    <m/>
    <n v="1900"/>
    <n v="8731.02"/>
    <n v="363.68"/>
    <n v="86.8"/>
    <n v="3.8"/>
    <n v="0"/>
  </r>
  <r>
    <n v="202309"/>
    <x v="160"/>
    <s v="生产部"/>
    <s v="主任级以下"/>
    <s v="DF-2611"/>
    <s v="装配钳工"/>
    <s v="2017/11/22"/>
    <s v="计件工人"/>
    <m/>
    <n v="1900"/>
    <n v="8485.3799999999992"/>
    <n v="363.68"/>
    <n v="86.8"/>
    <n v="3.8"/>
    <n v="0"/>
  </r>
  <r>
    <n v="202309"/>
    <x v="161"/>
    <s v="生产部"/>
    <s v="主任级以下"/>
    <s v="DF-2736"/>
    <s v="装配钳工"/>
    <s v="2018/04/21"/>
    <s v="计件工人"/>
    <m/>
    <n v="1900"/>
    <n v="7383.94"/>
    <n v="363.68"/>
    <n v="86.8"/>
    <n v="3.8"/>
    <n v="0"/>
  </r>
  <r>
    <n v="202309"/>
    <x v="162"/>
    <s v="生产部"/>
    <s v="主任级以下"/>
    <s v="DF-2673"/>
    <s v="装配电工"/>
    <s v="2018/03/05"/>
    <s v="计件工人"/>
    <m/>
    <n v="1900"/>
    <n v="7153.24"/>
    <n v="363.68"/>
    <n v="86.8"/>
    <n v="3.8"/>
    <n v="0"/>
  </r>
  <r>
    <n v="202309"/>
    <x v="163"/>
    <s v="生产部"/>
    <s v="主任级以下"/>
    <s v="DF-2756"/>
    <s v="装配钳工"/>
    <s v="2018/05/02"/>
    <s v="计件工人"/>
    <m/>
    <n v="1900"/>
    <n v="7859.1"/>
    <n v="363.68"/>
    <n v="86.8"/>
    <n v="3.8"/>
    <n v="0"/>
  </r>
  <r>
    <n v="202309"/>
    <x v="164"/>
    <s v="生产部"/>
    <s v="主任级以下"/>
    <s v="DF-2786"/>
    <s v="装配钳工班长"/>
    <s v="2018/06/12"/>
    <s v="计件工人"/>
    <m/>
    <n v="1900"/>
    <n v="11419.26"/>
    <n v="363.68"/>
    <n v="86.8"/>
    <n v="3.8"/>
    <n v="0"/>
  </r>
  <r>
    <n v="202309"/>
    <x v="165"/>
    <s v="生产部"/>
    <s v="主任级以下"/>
    <s v="DF-2789"/>
    <s v="装配电工"/>
    <s v="2018/06/26"/>
    <s v="计件工人"/>
    <m/>
    <n v="1900"/>
    <n v="6986.09"/>
    <n v="363.68"/>
    <n v="86.8"/>
    <n v="3.8"/>
    <n v="0"/>
  </r>
  <r>
    <n v="202309"/>
    <x v="166"/>
    <s v="生产部"/>
    <s v="主任级以下"/>
    <s v="DF-2864"/>
    <s v="装配电工"/>
    <s v="2018/11/09"/>
    <s v="计件工人"/>
    <m/>
    <n v="1900"/>
    <n v="6519.04"/>
    <n v="363.68"/>
    <n v="86.8"/>
    <n v="3.8"/>
    <n v="0"/>
  </r>
  <r>
    <n v="202309"/>
    <x v="167"/>
    <s v="生产部"/>
    <s v="主任级以下"/>
    <s v="DF-2907"/>
    <s v="装配电工"/>
    <s v="2019/03/06"/>
    <s v="计件工人"/>
    <m/>
    <n v="1900"/>
    <n v="7474.79"/>
    <n v="363.68"/>
    <n v="86.8"/>
    <n v="3.8"/>
    <n v="0"/>
  </r>
  <r>
    <n v="202309"/>
    <x v="168"/>
    <s v="生产部"/>
    <s v="主任级以下"/>
    <s v="DF-2909"/>
    <s v="仓管员"/>
    <s v="2019/03/11"/>
    <s v="计件工人"/>
    <m/>
    <n v="1900"/>
    <n v="6986.06"/>
    <n v="363.68"/>
    <n v="86.8"/>
    <n v="3.8"/>
    <n v="0"/>
  </r>
  <r>
    <n v="202309"/>
    <x v="169"/>
    <s v="生产部"/>
    <s v="主任级以下"/>
    <s v="DF-2913"/>
    <s v="装配钳工班长"/>
    <s v="2019/03/14"/>
    <s v="计件工人"/>
    <m/>
    <n v="1900"/>
    <n v="9464.86"/>
    <n v="363.68"/>
    <n v="86.8"/>
    <n v="3.8"/>
    <n v="0"/>
  </r>
  <r>
    <n v="202309"/>
    <x v="170"/>
    <s v="生产部"/>
    <s v="主任级以下"/>
    <s v="DF-2940"/>
    <s v="仓管员"/>
    <s v="2019/05/14"/>
    <s v="计件工人"/>
    <m/>
    <n v="1900"/>
    <n v="7761.96"/>
    <n v="363.68"/>
    <n v="86.8"/>
    <n v="3.8"/>
    <n v="0"/>
  </r>
  <r>
    <n v="202309"/>
    <x v="171"/>
    <s v="生产部"/>
    <s v="主任级以下"/>
    <s v="DF-2970"/>
    <s v="装配电工"/>
    <s v="2019/07/02"/>
    <s v="计件工人"/>
    <m/>
    <n v="1900"/>
    <n v="6422.21"/>
    <n v="363.68"/>
    <n v="86.8"/>
    <n v="3.8"/>
    <n v="385"/>
  </r>
  <r>
    <n v="202309"/>
    <x v="172"/>
    <s v="生产部"/>
    <s v="主任级以下"/>
    <s v="DF-3052"/>
    <s v="装配电工"/>
    <s v="2019/11/15"/>
    <s v="计件工人"/>
    <m/>
    <n v="1900"/>
    <n v="6320.02"/>
    <n v="363.68"/>
    <n v="86.8"/>
    <n v="3.8"/>
    <n v="0"/>
  </r>
  <r>
    <n v="202309"/>
    <x v="173"/>
    <s v="生产部"/>
    <s v="主任级以下"/>
    <s v="DF-3076"/>
    <s v="装配电工"/>
    <s v="2020/02/24"/>
    <s v="计件工人"/>
    <m/>
    <n v="1900"/>
    <n v="6826.8"/>
    <n v="363.68"/>
    <n v="86.8"/>
    <n v="3.8"/>
    <n v="0"/>
  </r>
  <r>
    <n v="202309"/>
    <x v="175"/>
    <s v="生产部"/>
    <s v="主任级以下"/>
    <s v="DF-3126"/>
    <s v="装配钳工"/>
    <s v="2020/05/29"/>
    <s v="计件工人"/>
    <m/>
    <n v="1900"/>
    <n v="5715.02"/>
    <n v="363.68"/>
    <n v="86.8"/>
    <n v="3.8"/>
    <n v="0"/>
  </r>
  <r>
    <n v="202309"/>
    <x v="176"/>
    <s v="生产部"/>
    <s v="主任级以下"/>
    <s v="DF-3130"/>
    <s v="测试技师"/>
    <s v="2020/06/12"/>
    <s v="计件工人"/>
    <m/>
    <n v="1900"/>
    <n v="7559.7"/>
    <n v="363.68"/>
    <n v="86.8"/>
    <n v="3.8"/>
    <n v="0"/>
  </r>
  <r>
    <n v="202309"/>
    <x v="177"/>
    <s v="生产部"/>
    <s v="主任级以下"/>
    <s v="DF-3134"/>
    <s v="仓库班长"/>
    <s v="2020/06/28"/>
    <s v="计件工人"/>
    <m/>
    <n v="1900"/>
    <n v="8611.35"/>
    <n v="363.68"/>
    <n v="86.8"/>
    <n v="3.8"/>
    <n v="0"/>
  </r>
  <r>
    <n v="202309"/>
    <x v="178"/>
    <s v="生产部"/>
    <s v="主任级以下"/>
    <s v="DF-3140"/>
    <s v="测试技师"/>
    <s v="2020/07/01"/>
    <s v="计件工人"/>
    <m/>
    <n v="1900"/>
    <n v="7164.49"/>
    <n v="363.68"/>
    <n v="86.8"/>
    <n v="3.8"/>
    <n v="100"/>
  </r>
  <r>
    <n v="202309"/>
    <x v="179"/>
    <s v="生产部"/>
    <s v="主任级以下"/>
    <s v="DF-3171"/>
    <s v="装配钳工"/>
    <s v="2020/08/31"/>
    <s v="计件工人"/>
    <m/>
    <n v="1900"/>
    <n v="7519.14"/>
    <n v="363.68"/>
    <n v="86.8"/>
    <n v="3.8"/>
    <n v="0"/>
  </r>
  <r>
    <n v="202309"/>
    <x v="180"/>
    <s v="生产部"/>
    <s v="主任级以下"/>
    <s v="DF-3166"/>
    <s v="装配钳工"/>
    <s v="2020/08/13"/>
    <s v="计件工人"/>
    <m/>
    <n v="1900"/>
    <n v="6602.66"/>
    <n v="363.68"/>
    <n v="86.8"/>
    <n v="3.8"/>
    <n v="0"/>
  </r>
  <r>
    <n v="202309"/>
    <x v="181"/>
    <s v="生产部"/>
    <s v="主任级以下"/>
    <s v="DF-3180"/>
    <s v="装配钳工"/>
    <s v="2020/09/21"/>
    <s v="计件工人"/>
    <m/>
    <n v="1900"/>
    <n v="6158.89"/>
    <n v="363.68"/>
    <n v="86.8"/>
    <n v="3.8"/>
    <n v="0"/>
  </r>
  <r>
    <n v="202309"/>
    <x v="182"/>
    <s v="生产部"/>
    <s v="主任级以下"/>
    <s v="DF-3177"/>
    <s v="装配钳工"/>
    <s v="2020/09/14"/>
    <s v="计件工人"/>
    <m/>
    <n v="1900"/>
    <n v="6914.98"/>
    <n v="363.68"/>
    <n v="86.8"/>
    <n v="3.8"/>
    <n v="0"/>
  </r>
  <r>
    <n v="202309"/>
    <x v="185"/>
    <s v="生产部"/>
    <s v="主任级以下"/>
    <s v="DF-3191"/>
    <s v="装配钳工班长"/>
    <s v="2020/10/16"/>
    <s v="计件工人"/>
    <m/>
    <n v="1900"/>
    <n v="9142.35"/>
    <n v="363.68"/>
    <n v="86.8"/>
    <n v="3.8"/>
    <n v="0"/>
  </r>
  <r>
    <n v="202309"/>
    <x v="186"/>
    <s v="生产部"/>
    <s v="主任级以下"/>
    <s v="DF-2100"/>
    <s v="测试班长"/>
    <s v="2015/06/25"/>
    <s v="计件工人"/>
    <m/>
    <n v="1900"/>
    <n v="10703.55"/>
    <n v="363.68"/>
    <n v="86.8"/>
    <n v="3.8"/>
    <n v="0"/>
  </r>
  <r>
    <n v="202309"/>
    <x v="187"/>
    <s v="生产部"/>
    <s v="主任级以下"/>
    <s v="DF-2441"/>
    <s v="测试技师"/>
    <s v="2017/06/20"/>
    <s v="计件工人"/>
    <m/>
    <n v="1900"/>
    <n v="8100.08"/>
    <n v="363.68"/>
    <n v="86.8"/>
    <n v="3.8"/>
    <n v="95"/>
  </r>
  <r>
    <n v="202309"/>
    <x v="188"/>
    <s v="生产部"/>
    <s v="主任级以下"/>
    <s v="DF-2910"/>
    <s v="测试技师"/>
    <s v="2019/03/11"/>
    <s v="计件工人"/>
    <m/>
    <n v="1900"/>
    <n v="8074.1"/>
    <n v="363.68"/>
    <n v="86.8"/>
    <n v="3.8"/>
    <n v="0"/>
  </r>
  <r>
    <n v="202309"/>
    <x v="189"/>
    <s v="生产部"/>
    <s v="主任级以下"/>
    <s v="DF-3232"/>
    <s v="装配钳工"/>
    <s v="2020/12/24"/>
    <s v="计件工人"/>
    <m/>
    <n v="1900"/>
    <n v="7191.5"/>
    <n v="363.68"/>
    <n v="86.8"/>
    <n v="3.8"/>
    <n v="0"/>
  </r>
  <r>
    <n v="202309"/>
    <x v="190"/>
    <s v="生产部"/>
    <s v="主任级以下"/>
    <s v="DF-3245"/>
    <s v="仓管员"/>
    <s v="2021/01/12"/>
    <s v="计件工人"/>
    <m/>
    <n v="1900"/>
    <n v="7447.23"/>
    <n v="363.68"/>
    <n v="86.8"/>
    <n v="3.8"/>
    <n v="0"/>
  </r>
  <r>
    <n v="202309"/>
    <x v="191"/>
    <s v="生产部"/>
    <s v="主任级以下"/>
    <s v="DF-3252"/>
    <s v="仓管员"/>
    <s v="2021/01/25"/>
    <s v="计件工人"/>
    <m/>
    <n v="1900"/>
    <n v="4492.53"/>
    <n v="363.68"/>
    <n v="86.8"/>
    <n v="3.8"/>
    <n v="0"/>
  </r>
  <r>
    <n v="202309"/>
    <x v="192"/>
    <s v="生产部"/>
    <s v="主任级以下"/>
    <s v="DF-3287"/>
    <s v="仓管员"/>
    <s v="2021/03/15"/>
    <s v="计件工人"/>
    <m/>
    <n v="1900"/>
    <n v="8445.9"/>
    <n v="363.68"/>
    <n v="86.8"/>
    <n v="3.8"/>
    <n v="0"/>
  </r>
  <r>
    <n v="202309"/>
    <x v="193"/>
    <s v="生产部"/>
    <s v="主任级以下"/>
    <s v="DF-3274"/>
    <s v="仓管员"/>
    <s v="2021/03/08"/>
    <s v="计件工人"/>
    <m/>
    <n v="1900"/>
    <n v="6022.01"/>
    <n v="363.68"/>
    <n v="86.8"/>
    <n v="3.8"/>
    <n v="0"/>
  </r>
  <r>
    <n v="202309"/>
    <x v="194"/>
    <s v="生产部"/>
    <s v="主任级以下"/>
    <s v="DF-3273"/>
    <s v="装配电工"/>
    <s v="2021/03/05"/>
    <s v="计件工人"/>
    <m/>
    <n v="1900"/>
    <n v="6069.36"/>
    <n v="363.68"/>
    <n v="86.8"/>
    <n v="3.8"/>
    <n v="0"/>
  </r>
  <r>
    <n v="202309"/>
    <x v="195"/>
    <s v="生产部"/>
    <s v="主任级以下"/>
    <s v="DF-3272"/>
    <s v="装配电工"/>
    <s v="2021/03/04"/>
    <s v="计件工人"/>
    <m/>
    <n v="1900"/>
    <n v="6660.55"/>
    <n v="363.68"/>
    <n v="86.8"/>
    <n v="3.8"/>
    <n v="0"/>
  </r>
  <r>
    <n v="202309"/>
    <x v="196"/>
    <s v="生产部"/>
    <s v="主任级以下"/>
    <s v="DF-3349"/>
    <s v="仓管员"/>
    <s v="2021/05/24"/>
    <s v="计件工人"/>
    <m/>
    <n v="1900"/>
    <n v="6336.15"/>
    <n v="363.68"/>
    <n v="86.8"/>
    <n v="3.8"/>
    <n v="0"/>
  </r>
  <r>
    <n v="202309"/>
    <x v="198"/>
    <s v="生产部"/>
    <s v="主任级以下"/>
    <s v="DF-3432"/>
    <s v="装配钳工"/>
    <s v="2021/07/17"/>
    <s v="计件工人"/>
    <m/>
    <n v="1900"/>
    <n v="6457.6"/>
    <n v="363.68"/>
    <n v="86.8"/>
    <n v="3.8"/>
    <n v="0"/>
  </r>
  <r>
    <n v="202309"/>
    <x v="199"/>
    <s v="生产部"/>
    <s v="主任级以下"/>
    <s v="DF-3398"/>
    <s v="装配钳工"/>
    <s v="2021/07/02"/>
    <s v="计件工人"/>
    <m/>
    <n v="1900"/>
    <n v="7900.42"/>
    <n v="363.68"/>
    <n v="86.8"/>
    <n v="3.8"/>
    <n v="0"/>
  </r>
  <r>
    <n v="202309"/>
    <x v="200"/>
    <s v="生产部"/>
    <s v="主任级以下"/>
    <s v="DF-3397"/>
    <s v="装配钳工"/>
    <s v="2021/07/01"/>
    <s v="计件工人"/>
    <m/>
    <n v="1900"/>
    <n v="6812.07"/>
    <n v="363.68"/>
    <n v="86.8"/>
    <n v="3.8"/>
    <n v="0"/>
  </r>
  <r>
    <n v="202309"/>
    <x v="201"/>
    <s v="生产部"/>
    <s v="主任级以下"/>
    <s v="DF-3396"/>
    <s v="装配钳工"/>
    <s v="2021/07/01"/>
    <s v="计件工人"/>
    <m/>
    <n v="1900"/>
    <n v="6990.58"/>
    <n v="363.68"/>
    <n v="86.8"/>
    <n v="3.8"/>
    <n v="0"/>
  </r>
  <r>
    <n v="202309"/>
    <x v="202"/>
    <s v="生产部"/>
    <s v="主任级以下"/>
    <s v="DF-3439"/>
    <s v="装配电工"/>
    <s v="2021/07/29"/>
    <s v="计件工人"/>
    <m/>
    <n v="1900"/>
    <n v="6433.8"/>
    <n v="363.68"/>
    <n v="86.8"/>
    <n v="3.8"/>
    <n v="0"/>
  </r>
  <r>
    <n v="202309"/>
    <x v="203"/>
    <s v="生产部"/>
    <s v="主任级以下"/>
    <s v="DF-3499"/>
    <s v="装配钳工"/>
    <s v="2021/09/13"/>
    <s v="计件工人"/>
    <m/>
    <n v="1900"/>
    <n v="6360.5"/>
    <n v="363.68"/>
    <n v="86.8"/>
    <n v="3.8"/>
    <n v="0"/>
  </r>
  <r>
    <n v="202309"/>
    <x v="204"/>
    <s v="生产部"/>
    <s v="主任级以下"/>
    <s v="DF-3511"/>
    <s v="装配钳工"/>
    <s v="2021/09/24"/>
    <s v="计件工人"/>
    <m/>
    <n v="1900"/>
    <n v="6332.49"/>
    <n v="363.68"/>
    <n v="86.8"/>
    <n v="3.8"/>
    <n v="0"/>
  </r>
  <r>
    <n v="202309"/>
    <x v="205"/>
    <s v="生产部"/>
    <s v="主任级以下"/>
    <s v="DF-3521"/>
    <s v="装配钳工"/>
    <s v="2021/09/30"/>
    <s v="计件工人"/>
    <m/>
    <n v="1900"/>
    <n v="5748.7"/>
    <n v="363.68"/>
    <n v="86.8"/>
    <n v="3.8"/>
    <n v="0"/>
  </r>
  <r>
    <n v="202309"/>
    <x v="206"/>
    <s v="生产部"/>
    <s v="主任级以下"/>
    <s v="DF-3522"/>
    <s v="装配钳工"/>
    <s v="2021/09/30"/>
    <s v="计件工人"/>
    <m/>
    <n v="1900"/>
    <n v="6930.98"/>
    <n v="363.68"/>
    <n v="86.8"/>
    <n v="3.8"/>
    <n v="0"/>
  </r>
  <r>
    <n v="202309"/>
    <x v="207"/>
    <s v="生产部"/>
    <s v="主任级以下"/>
    <s v="DF-3553"/>
    <s v="装配钳工"/>
    <s v="2021/10/27"/>
    <s v="计件工人"/>
    <m/>
    <n v="1900"/>
    <n v="6230.3"/>
    <n v="363.68"/>
    <n v="86.8"/>
    <n v="3.8"/>
    <n v="0"/>
  </r>
  <r>
    <n v="202309"/>
    <x v="208"/>
    <s v="生产部"/>
    <s v="主任级以下"/>
    <s v="DF-3529"/>
    <s v="装配钳工"/>
    <s v="2021/10/12"/>
    <s v="计件工人"/>
    <m/>
    <n v="1900"/>
    <n v="6070.72"/>
    <n v="363.68"/>
    <n v="86.8"/>
    <n v="3.8"/>
    <n v="0"/>
  </r>
  <r>
    <n v="202309"/>
    <x v="209"/>
    <s v="生产部"/>
    <s v="主任级以下"/>
    <s v="DF-3534"/>
    <s v="装配钳工"/>
    <s v="2021/10/12"/>
    <s v="计件工人"/>
    <m/>
    <n v="1900"/>
    <n v="6795.79"/>
    <n v="363.68"/>
    <n v="86.8"/>
    <n v="3.8"/>
    <n v="0"/>
  </r>
  <r>
    <n v="202309"/>
    <x v="210"/>
    <s v="生产部"/>
    <s v="主任级以下"/>
    <s v="DF-3394"/>
    <s v="装配电工"/>
    <s v="2021/06/30"/>
    <s v="计件工人"/>
    <m/>
    <n v="1900"/>
    <n v="5815.18"/>
    <n v="363.68"/>
    <n v="86.8"/>
    <n v="3.8"/>
    <n v="0"/>
  </r>
  <r>
    <n v="202309"/>
    <x v="211"/>
    <s v="生产部"/>
    <s v="主任级以下"/>
    <s v="DF-3393"/>
    <s v="装配电工"/>
    <s v="2021/06/29"/>
    <s v="计件工人"/>
    <m/>
    <n v="1900"/>
    <n v="7316.14"/>
    <n v="363.68"/>
    <n v="86.8"/>
    <n v="3.8"/>
    <n v="0"/>
  </r>
  <r>
    <n v="202309"/>
    <x v="212"/>
    <s v="生产部"/>
    <s v="主任级以下"/>
    <s v="DF-3361"/>
    <s v="装配电工"/>
    <s v="2021/06/03"/>
    <s v="计件工人"/>
    <m/>
    <n v="1900"/>
    <n v="6505.65"/>
    <n v="363.68"/>
    <n v="86.8"/>
    <n v="3.8"/>
    <n v="0"/>
  </r>
  <r>
    <n v="202309"/>
    <x v="213"/>
    <s v="生产部"/>
    <s v="主任级以下"/>
    <s v="DF-3443"/>
    <s v="装配电工"/>
    <s v="2021/07/30"/>
    <s v="计件工人"/>
    <m/>
    <n v="1900"/>
    <n v="5623.76"/>
    <n v="363.68"/>
    <n v="86.8"/>
    <n v="3.8"/>
    <n v="0"/>
  </r>
  <r>
    <n v="202309"/>
    <x v="214"/>
    <s v="生产部"/>
    <s v="主任级以下"/>
    <s v="DF-3421"/>
    <s v="装配钳工"/>
    <s v="2021/07/15"/>
    <s v="计时工人"/>
    <m/>
    <n v="1900"/>
    <n v="4202.82"/>
    <n v="363.68"/>
    <n v="86.8"/>
    <n v="3.8"/>
    <n v="0"/>
  </r>
  <r>
    <n v="202309"/>
    <x v="215"/>
    <s v="生产部"/>
    <s v="主任级以下"/>
    <s v="DF-3420"/>
    <s v="装配钳工"/>
    <s v="2021/07/15"/>
    <s v="计时工人"/>
    <m/>
    <n v="1900"/>
    <n v="5573.85"/>
    <n v="363.68"/>
    <n v="86.8"/>
    <n v="3.8"/>
    <n v="0"/>
  </r>
  <r>
    <n v="202309"/>
    <x v="216"/>
    <s v="生产部"/>
    <s v="主任级以下"/>
    <s v="DF-3489"/>
    <s v="装配钳工"/>
    <s v="2021/09/03"/>
    <s v="计时工人"/>
    <m/>
    <n v="1900"/>
    <n v="5300.65"/>
    <n v="363.68"/>
    <n v="86.8"/>
    <n v="3.8"/>
    <n v="0"/>
  </r>
  <r>
    <n v="202309"/>
    <x v="217"/>
    <s v="生产部"/>
    <s v="主任级以下"/>
    <s v="DF-3637"/>
    <s v="装配钳工"/>
    <n v="44788"/>
    <s v="计件工人"/>
    <m/>
    <n v="1900"/>
    <n v="6027.39"/>
    <n v="363.68"/>
    <n v="86.8"/>
    <n v="3.8"/>
    <n v="0"/>
  </r>
  <r>
    <n v="202309"/>
    <x v="218"/>
    <s v="生产部"/>
    <s v="主任级以下"/>
    <s v="DF-3630"/>
    <s v="装配钳工"/>
    <n v="44778"/>
    <s v="计件工人"/>
    <m/>
    <n v="1900"/>
    <n v="6032.62"/>
    <n v="363.68"/>
    <n v="86.8"/>
    <n v="3.8"/>
    <n v="0"/>
  </r>
  <r>
    <n v="202309"/>
    <x v="219"/>
    <s v="生产部"/>
    <s v="主任级以下"/>
    <s v="DF-3644"/>
    <s v="仓库包装操作工"/>
    <n v="44803"/>
    <s v="计件工人"/>
    <m/>
    <n v="1900"/>
    <n v="5396.09"/>
    <n v="363.68"/>
    <n v="86.8"/>
    <n v="3.8"/>
    <n v="0"/>
  </r>
  <r>
    <n v="202309"/>
    <x v="221"/>
    <s v="生产部"/>
    <s v="主任级以下"/>
    <s v="DF-3659"/>
    <s v="装配钳工"/>
    <s v="2022/09/19"/>
    <s v="计件工人"/>
    <m/>
    <n v="1900"/>
    <n v="5326.2"/>
    <n v="363.68"/>
    <n v="86.8"/>
    <n v="3.8"/>
    <n v="0"/>
  </r>
  <r>
    <n v="202309"/>
    <x v="222"/>
    <s v="生产部"/>
    <s v="主任级以下"/>
    <s v="DF-3648"/>
    <s v="仓库包装操作工"/>
    <s v="2022/09/05"/>
    <s v="计件工人"/>
    <m/>
    <n v="1900"/>
    <n v="5138.17"/>
    <n v="363.68"/>
    <n v="86.8"/>
    <n v="3.8"/>
    <n v="0"/>
  </r>
  <r>
    <n v="202309"/>
    <x v="223"/>
    <s v="生产部"/>
    <s v="主任级以下"/>
    <s v="DF-3449"/>
    <s v="电气装配储备生"/>
    <s v="2021/08/03"/>
    <s v="计件工人"/>
    <m/>
    <n v="1900"/>
    <n v="5366.66"/>
    <n v="363.68"/>
    <n v="86.8"/>
    <n v="3.8"/>
    <n v="0"/>
  </r>
  <r>
    <n v="202309"/>
    <x v="224"/>
    <s v="生产部"/>
    <s v="主任级以下"/>
    <s v="DF-3677"/>
    <s v="仓库包装操作工"/>
    <s v="2022/10/27"/>
    <s v="计件工人"/>
    <m/>
    <n v="1900"/>
    <n v="5204.96"/>
    <n v="363.68"/>
    <n v="86.8"/>
    <n v="3.8"/>
    <n v="0"/>
  </r>
  <r>
    <n v="202309"/>
    <x v="225"/>
    <s v="生产部"/>
    <s v="主任级以下"/>
    <s v="DF-3676"/>
    <s v="装配钳工"/>
    <s v="2022/10/26"/>
    <s v="计件工人"/>
    <m/>
    <n v="1900"/>
    <n v="6037.52"/>
    <n v="363.68"/>
    <n v="86.8"/>
    <n v="3.8"/>
    <n v="0"/>
  </r>
  <r>
    <n v="202309"/>
    <x v="226"/>
    <s v="生产部"/>
    <s v="主任级以下"/>
    <s v="DF-3667"/>
    <s v="装配钳工"/>
    <s v="2022/10/09"/>
    <s v="计件工人"/>
    <m/>
    <n v="1900"/>
    <n v="5214.55"/>
    <n v="363.68"/>
    <n v="86.8"/>
    <n v="3.8"/>
    <n v="0"/>
  </r>
  <r>
    <n v="202309"/>
    <x v="227"/>
    <s v="生产部"/>
    <s v="主任级以下"/>
    <s v="DF-3352"/>
    <s v="装配钳工"/>
    <s v="2021/05/26"/>
    <s v="计件工人"/>
    <m/>
    <n v="1900"/>
    <n v="6347.02"/>
    <n v="363.68"/>
    <n v="86.8"/>
    <n v="3.8"/>
    <n v="0"/>
  </r>
  <r>
    <n v="202309"/>
    <x v="228"/>
    <s v="生产部"/>
    <s v="主任级以下"/>
    <s v="DF-3705"/>
    <s v="装配钳工"/>
    <s v="2023/02/21"/>
    <s v="计件工人"/>
    <m/>
    <n v="1900"/>
    <n v="6385.26"/>
    <n v="363.68"/>
    <n v="86.8"/>
    <n v="3.8"/>
    <n v="0"/>
  </r>
  <r>
    <n v="202309"/>
    <x v="229"/>
    <s v="生产部"/>
    <s v="主任级以下"/>
    <s v="DF-3707"/>
    <s v="装配钳工"/>
    <s v="2023/02/21"/>
    <s v="计件工人"/>
    <m/>
    <n v="1900"/>
    <n v="5677.23"/>
    <n v="363.68"/>
    <n v="86.8"/>
    <n v="3.8"/>
    <n v="0"/>
  </r>
  <r>
    <n v="202309"/>
    <x v="230"/>
    <s v="生产部"/>
    <s v="主任级以下"/>
    <s v="DF-3701"/>
    <s v="装配钳工"/>
    <s v="2023/02/09"/>
    <s v="计件工人"/>
    <m/>
    <n v="1900"/>
    <n v="5725.62"/>
    <n v="363.68"/>
    <n v="86.8"/>
    <n v="3.8"/>
    <n v="0"/>
  </r>
  <r>
    <n v="202309"/>
    <x v="232"/>
    <s v="生产部"/>
    <s v="主任级以下"/>
    <s v="DF-3776"/>
    <s v="装配电工"/>
    <s v="2023/03/20"/>
    <s v="计件工人"/>
    <m/>
    <n v="1900"/>
    <n v="5602.63"/>
    <n v="363.68"/>
    <n v="86.8"/>
    <n v="3.8"/>
    <n v="0"/>
  </r>
  <r>
    <n v="202309"/>
    <x v="233"/>
    <s v="生产部"/>
    <s v="主任级以下"/>
    <s v="DF-3765"/>
    <s v="装配钳工"/>
    <s v="2023/03/17"/>
    <s v="计件工人"/>
    <m/>
    <n v="1900"/>
    <n v="6534.7"/>
    <n v="363.68"/>
    <n v="86.8"/>
    <n v="3.8"/>
    <n v="0"/>
  </r>
  <r>
    <n v="202309"/>
    <x v="234"/>
    <s v="生产部"/>
    <s v="主任级以下"/>
    <s v="DF-3763"/>
    <s v="装配电工"/>
    <s v="2023/03/14"/>
    <s v="计件工人"/>
    <m/>
    <n v="1900"/>
    <n v="5500.92"/>
    <n v="363.68"/>
    <n v="86.8"/>
    <n v="3.8"/>
    <n v="0"/>
  </r>
  <r>
    <n v="202309"/>
    <x v="133"/>
    <s v="生产部"/>
    <s v="主任级以下"/>
    <s v="DF-3700"/>
    <s v="装配电工"/>
    <s v="2023/02/09"/>
    <s v="计件工人"/>
    <m/>
    <n v="1900"/>
    <n v="5631.5"/>
    <n v="363.68"/>
    <n v="86.8"/>
    <n v="3.8"/>
    <n v="0"/>
  </r>
  <r>
    <n v="202309"/>
    <x v="243"/>
    <s v="生产部"/>
    <s v="主任级以下"/>
    <s v="DF-3833"/>
    <s v="装配电工"/>
    <s v="2023/08/10"/>
    <s v="计件工人"/>
    <m/>
    <n v="1900"/>
    <n v="6230.45"/>
    <n v="363.68"/>
    <n v="86.8"/>
    <n v="3.8"/>
    <n v="0"/>
  </r>
  <r>
    <n v="202309"/>
    <x v="244"/>
    <s v="生产部"/>
    <s v="主任级以下"/>
    <s v="DF-3841"/>
    <s v="仓管员"/>
    <s v="2023/08/21"/>
    <s v="计件工人"/>
    <m/>
    <n v="1900"/>
    <n v="6438.54"/>
    <n v="363.68"/>
    <n v="86.8"/>
    <n v="3.8"/>
    <n v="0"/>
  </r>
  <r>
    <n v="202309"/>
    <x v="245"/>
    <s v="生产部"/>
    <s v="主任级以下"/>
    <s v="DF-3842"/>
    <s v="仓管员"/>
    <s v="2023/08/23"/>
    <s v="计件工人"/>
    <m/>
    <n v="1900"/>
    <n v="6353.13"/>
    <n v="363.68"/>
    <n v="86.8"/>
    <n v="3.8"/>
    <n v="0"/>
  </r>
  <r>
    <n v="202309"/>
    <x v="246"/>
    <s v="生产部"/>
    <s v="主任级以下"/>
    <s v="DF-3844"/>
    <s v="装配钳工"/>
    <s v="2023/08/28"/>
    <s v="计件工人"/>
    <m/>
    <n v="1900"/>
    <n v="6654.65"/>
    <n v="363.68"/>
    <n v="86.8"/>
    <n v="3.8"/>
    <n v="0"/>
  </r>
  <r>
    <n v="202309"/>
    <x v="247"/>
    <s v="生产部"/>
    <s v="主任级以下"/>
    <s v="DF-3846"/>
    <s v="仓库包装操作工"/>
    <s v="2023/08/28"/>
    <s v="计件工人"/>
    <m/>
    <n v="1900"/>
    <n v="5287.6"/>
    <n v="363.68"/>
    <n v="86.8"/>
    <n v="3.8"/>
    <n v="0"/>
  </r>
  <r>
    <n v="202309"/>
    <x v="249"/>
    <s v="生产部"/>
    <s v="主任级以下"/>
    <s v="DF-3845"/>
    <s v="仓管员"/>
    <n v="45166"/>
    <s v="计件工人"/>
    <s v="2023/9/2离职"/>
    <n v="1900"/>
    <n v="300.95999999999998"/>
    <n v="0"/>
    <n v="0"/>
    <n v="0"/>
    <n v="0"/>
  </r>
  <r>
    <n v="202309"/>
    <x v="254"/>
    <s v="生产部"/>
    <s v="主任级以下"/>
    <s v="DF-3848"/>
    <s v="装配钳工"/>
    <s v="2023/09/04"/>
    <s v="计件工人"/>
    <s v="9月入职"/>
    <n v="1900"/>
    <n v="5789.4"/>
    <n v="363.68"/>
    <n v="86.8"/>
    <n v="3.8"/>
    <n v="0"/>
  </r>
  <r>
    <n v="202310"/>
    <x v="0"/>
    <s v="销售部"/>
    <s v="部长级及以上"/>
    <s v="DF-2389"/>
    <s v="区域销售总监"/>
    <s v="2017/04/01"/>
    <m/>
    <m/>
    <n v="43222.5"/>
    <n v="61076.61"/>
    <n v="363.68"/>
    <n v="86.8"/>
    <n v="3.8"/>
    <n v="0"/>
  </r>
  <r>
    <n v="202310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0"/>
    <x v="2"/>
    <s v="研发部"/>
    <s v="主任级"/>
    <s v="DF-0793"/>
    <s v="电气主管"/>
    <s v="2010/07/08"/>
    <m/>
    <m/>
    <n v="5544"/>
    <n v="13857.93"/>
    <n v="363.68"/>
    <n v="86.8"/>
    <n v="3.8"/>
    <n v="95"/>
  </r>
  <r>
    <n v="202310"/>
    <x v="3"/>
    <s v="研发部"/>
    <s v="主任级"/>
    <s v="DF-0148"/>
    <s v="机械研发主管"/>
    <s v="2005/09/09"/>
    <m/>
    <m/>
    <n v="5544"/>
    <n v="12970.4"/>
    <n v="363.68"/>
    <n v="86.8"/>
    <n v="3.8"/>
    <n v="125"/>
  </r>
  <r>
    <n v="202310"/>
    <x v="4"/>
    <s v="销售部"/>
    <s v="主任级以下"/>
    <s v="DF-2191"/>
    <s v="市场运营主管"/>
    <s v="2016/04/14"/>
    <m/>
    <m/>
    <n v="3200"/>
    <n v="11975.89"/>
    <n v="363.68"/>
    <n v="86.8"/>
    <n v="3.8"/>
    <n v="95"/>
  </r>
  <r>
    <n v="202310"/>
    <x v="5"/>
    <s v="人力资源部"/>
    <s v="主任级以下"/>
    <s v="DF-2649"/>
    <s v="清洁工"/>
    <s v="2018/02/01"/>
    <m/>
    <m/>
    <n v="1900"/>
    <n v="4261.72"/>
    <n v="0"/>
    <n v="0"/>
    <n v="0"/>
    <n v="0"/>
  </r>
  <r>
    <n v="202310"/>
    <x v="6"/>
    <s v="人力资源部"/>
    <s v="主任级以下"/>
    <s v="DF-2697"/>
    <s v="商务司机"/>
    <s v="2018/03/19"/>
    <m/>
    <m/>
    <n v="1900"/>
    <n v="5256.5"/>
    <n v="363.68"/>
    <n v="86.8"/>
    <n v="3.8"/>
    <n v="0"/>
  </r>
  <r>
    <n v="202310"/>
    <x v="7"/>
    <s v="研发部"/>
    <s v="主任级以下"/>
    <s v="DF-2077"/>
    <s v="电气硬件工程师"/>
    <s v="2015/04/25"/>
    <m/>
    <m/>
    <n v="5746"/>
    <n v="14445.99"/>
    <n v="363.68"/>
    <n v="86.8"/>
    <n v="3.8"/>
    <n v="1250"/>
  </r>
  <r>
    <n v="202310"/>
    <x v="8"/>
    <s v="研发部"/>
    <s v="主任级以下"/>
    <s v="DF-2701"/>
    <s v="高级文控专员"/>
    <s v="2018/03/21"/>
    <m/>
    <m/>
    <n v="2440"/>
    <n v="6481.1"/>
    <n v="363.68"/>
    <n v="86.8"/>
    <n v="3.8"/>
    <n v="95"/>
  </r>
  <r>
    <n v="202310"/>
    <x v="9"/>
    <s v="研发部"/>
    <s v="主任级以下"/>
    <s v="DF-0755"/>
    <s v="研发部主管"/>
    <s v="2010/06/21"/>
    <m/>
    <m/>
    <n v="5389"/>
    <n v="12917.5"/>
    <n v="363.68"/>
    <n v="86.8"/>
    <n v="3.8"/>
    <n v="500"/>
  </r>
  <r>
    <n v="202310"/>
    <x v="10"/>
    <s v="研发部"/>
    <s v="主任级以下"/>
    <s v="DF-0536"/>
    <s v="机械研发工程师"/>
    <s v="2009/10/10"/>
    <m/>
    <m/>
    <n v="2671"/>
    <n v="6947.6"/>
    <n v="363.68"/>
    <n v="86.8"/>
    <n v="3.8"/>
    <n v="500"/>
  </r>
  <r>
    <n v="202310"/>
    <x v="11"/>
    <s v="研发部"/>
    <s v="主任级以下"/>
    <s v="DF-1996"/>
    <s v="机械研发工程师"/>
    <s v="2015/01/10"/>
    <m/>
    <m/>
    <n v="5746"/>
    <n v="13226"/>
    <n v="363.68"/>
    <n v="86.8"/>
    <n v="3.8"/>
    <n v="1250"/>
  </r>
  <r>
    <n v="202310"/>
    <x v="12"/>
    <s v="研发部"/>
    <s v="主任级以下"/>
    <s v="DF-2008"/>
    <s v="Syncro软件工程师"/>
    <s v="2015/03/02"/>
    <m/>
    <m/>
    <n v="5544"/>
    <n v="13008.13"/>
    <n v="363.68"/>
    <n v="86.8"/>
    <n v="3.8"/>
    <n v="500"/>
  </r>
  <r>
    <n v="202310"/>
    <x v="13"/>
    <s v="服务营销中心"/>
    <s v="主任级以下"/>
    <s v="DF-2342"/>
    <s v="机械服务安装工程师"/>
    <d v="2017-01-03T00:00:00"/>
    <m/>
    <m/>
    <n v="3263"/>
    <n v="9131.36"/>
    <n v="363.68"/>
    <n v="86.8"/>
    <n v="3.8"/>
    <n v="0"/>
  </r>
  <r>
    <n v="202310"/>
    <x v="14"/>
    <s v="运营中心"/>
    <s v="主任级以下"/>
    <s v="DF-0073"/>
    <s v="质检组长"/>
    <s v="2007/10/11"/>
    <s v="计时工人"/>
    <m/>
    <n v="2132"/>
    <n v="10038.32"/>
    <n v="0"/>
    <n v="0"/>
    <n v="0"/>
    <n v="0"/>
  </r>
  <r>
    <n v="202310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0"/>
    <x v="16"/>
    <s v="运营中心"/>
    <s v="主任级"/>
    <s v="DF-2061"/>
    <s v="车间主任"/>
    <s v="2015/04/02"/>
    <m/>
    <m/>
    <n v="6070"/>
    <n v="14484.8"/>
    <n v="363.68"/>
    <n v="86.8"/>
    <n v="3.8"/>
    <n v="1500"/>
  </r>
  <r>
    <n v="202310"/>
    <x v="17"/>
    <s v="服务营销中心"/>
    <s v="主任级以下"/>
    <s v="DF-2107"/>
    <s v="技术主管"/>
    <s v="2015/07/06"/>
    <m/>
    <m/>
    <n v="5520"/>
    <n v="17075"/>
    <n v="363.68"/>
    <n v="86.8"/>
    <n v="3.8"/>
    <n v="750"/>
  </r>
  <r>
    <n v="202310"/>
    <x v="18"/>
    <s v="服务营销中心"/>
    <s v="主任级以下"/>
    <s v="DF-2371"/>
    <s v="电气服务工程师"/>
    <s v="2017/03/03"/>
    <m/>
    <m/>
    <n v="4250"/>
    <n v="14511.95"/>
    <n v="363.68"/>
    <n v="86.8"/>
    <n v="3.8"/>
    <n v="0"/>
  </r>
  <r>
    <n v="202310"/>
    <x v="19"/>
    <s v="服务营销中心"/>
    <s v="主任级以下"/>
    <s v="DF-1715"/>
    <s v="机械服务工程师"/>
    <s v="2013/11/11"/>
    <m/>
    <m/>
    <n v="3440"/>
    <n v="10378.530000000001"/>
    <n v="363.68"/>
    <n v="86.8"/>
    <n v="3.8"/>
    <n v="0"/>
  </r>
  <r>
    <n v="202310"/>
    <x v="20"/>
    <s v="服务营销中心"/>
    <s v="主任级以下"/>
    <s v="DF-2166"/>
    <s v="机械服务技师"/>
    <s v="2016/02/22"/>
    <m/>
    <m/>
    <n v="4331"/>
    <n v="11920.41"/>
    <n v="363.68"/>
    <n v="86.8"/>
    <n v="3.8"/>
    <n v="0"/>
  </r>
  <r>
    <n v="202310"/>
    <x v="21"/>
    <s v="运营中心"/>
    <s v="主任级"/>
    <s v="DF-2669"/>
    <s v="电气车间主任"/>
    <s v="2018/03/01"/>
    <m/>
    <m/>
    <n v="4000"/>
    <n v="10236.5"/>
    <n v="363.68"/>
    <n v="86.8"/>
    <n v="3.8"/>
    <n v="0"/>
  </r>
  <r>
    <n v="202310"/>
    <x v="22"/>
    <s v="服务营销中心"/>
    <s v="主任级以下"/>
    <s v="DF-2774"/>
    <s v="海外服务高级经理"/>
    <s v="2018/05/29"/>
    <m/>
    <m/>
    <n v="7100"/>
    <n v="18585"/>
    <n v="363.68"/>
    <n v="86.8"/>
    <n v="3.8"/>
    <n v="457.5"/>
  </r>
  <r>
    <n v="202310"/>
    <x v="23"/>
    <s v="服务营销中心"/>
    <s v="主任级以下"/>
    <s v="DF-2777"/>
    <s v="机械服务工程师"/>
    <s v="2018/06/01"/>
    <m/>
    <m/>
    <n v="5519"/>
    <n v="21859.06"/>
    <n v="363.68"/>
    <n v="86.8"/>
    <n v="3.8"/>
    <n v="0"/>
  </r>
  <r>
    <n v="202310"/>
    <x v="24"/>
    <s v="销售部"/>
    <s v="主任级以下"/>
    <s v="DF-2800"/>
    <s v="销售跟单"/>
    <s v="2018/07/02"/>
    <m/>
    <m/>
    <n v="2888"/>
    <n v="9567.3799999999992"/>
    <n v="363.68"/>
    <n v="86.8"/>
    <n v="3.8"/>
    <n v="0"/>
  </r>
  <r>
    <n v="202310"/>
    <x v="25"/>
    <s v="服务营销中心"/>
    <s v="部长级及以上"/>
    <s v="DF-2838"/>
    <s v="售后服务经理"/>
    <s v="2018/09/10"/>
    <m/>
    <m/>
    <n v="8020"/>
    <n v="16908.5"/>
    <n v="363.68"/>
    <n v="86.8"/>
    <n v="3.8"/>
    <n v="0"/>
  </r>
  <r>
    <n v="202310"/>
    <x v="26"/>
    <s v="研发部"/>
    <s v="主任级以下"/>
    <s v="DF-2856"/>
    <s v="初级电气研发工程师"/>
    <s v="2018/10/23"/>
    <m/>
    <m/>
    <n v="4133"/>
    <n v="9247.9"/>
    <n v="363.68"/>
    <n v="86.8"/>
    <n v="3.8"/>
    <n v="300"/>
  </r>
  <r>
    <n v="202310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0"/>
    <x v="29"/>
    <s v="服务营销中心"/>
    <s v="主任级以下"/>
    <s v="DF-2886"/>
    <s v="采购专员"/>
    <s v="2018/12/27"/>
    <m/>
    <m/>
    <n v="2532"/>
    <n v="7149.6"/>
    <n v="363.68"/>
    <n v="86.8"/>
    <n v="3.8"/>
    <n v="0"/>
  </r>
  <r>
    <n v="202310"/>
    <x v="31"/>
    <s v="运营中心"/>
    <s v="主任级以下"/>
    <s v="DF-2916"/>
    <s v="质检员"/>
    <s v="2019/03/19"/>
    <s v="计时工人"/>
    <m/>
    <n v="2520"/>
    <n v="9447.2900000000009"/>
    <n v="363.68"/>
    <n v="86.8"/>
    <n v="3.8"/>
    <n v="0"/>
  </r>
  <r>
    <n v="202310"/>
    <x v="32"/>
    <s v="研发部"/>
    <s v="主任级以下"/>
    <s v="DF-2930"/>
    <s v="机械工程师"/>
    <s v="2019/04/22"/>
    <m/>
    <m/>
    <n v="4536"/>
    <n v="10576.1"/>
    <n v="363.68"/>
    <n v="86.8"/>
    <n v="3.8"/>
    <n v="300"/>
  </r>
  <r>
    <n v="202310"/>
    <x v="33"/>
    <s v="服务营销中心"/>
    <s v="主任级以下"/>
    <s v="DF-2931"/>
    <s v="机械服务安装技师"/>
    <s v="2019/04/23"/>
    <m/>
    <m/>
    <n v="2363"/>
    <n v="6786.9"/>
    <n v="363.68"/>
    <n v="86.8"/>
    <n v="3.8"/>
    <n v="0"/>
  </r>
  <r>
    <n v="202310"/>
    <x v="34"/>
    <s v="运营中心"/>
    <s v="主任级以下"/>
    <s v="DF-2932"/>
    <s v="仓库文员"/>
    <s v="2019/04/24"/>
    <s v="计时工人"/>
    <m/>
    <n v="1900"/>
    <n v="4672.1099999999997"/>
    <n v="363.68"/>
    <n v="86.8"/>
    <n v="3.8"/>
    <n v="0"/>
  </r>
  <r>
    <n v="202310"/>
    <x v="35"/>
    <s v="运营中心"/>
    <s v="主任级以下"/>
    <s v="DF-2960"/>
    <s v="计划专员"/>
    <s v="2019/06/24"/>
    <m/>
    <m/>
    <n v="1958"/>
    <n v="4526.3"/>
    <n v="363.68"/>
    <n v="86.8"/>
    <n v="3.8"/>
    <n v="0"/>
  </r>
  <r>
    <n v="202310"/>
    <x v="36"/>
    <s v="服务营销中心"/>
    <s v="主任级以下"/>
    <s v="DF-2974"/>
    <s v="电气服务安装技师"/>
    <s v="2019/07/16"/>
    <m/>
    <m/>
    <n v="2993"/>
    <n v="8275.42"/>
    <n v="363.68"/>
    <n v="86.8"/>
    <n v="3.8"/>
    <n v="0"/>
  </r>
  <r>
    <n v="202310"/>
    <x v="37"/>
    <s v="服务营销中心"/>
    <s v="主任级以下"/>
    <s v="DF-2986"/>
    <s v="初级电气安装服务技师"/>
    <s v="2019/07/30"/>
    <m/>
    <m/>
    <n v="3000"/>
    <n v="7708.62"/>
    <n v="363.68"/>
    <n v="86.8"/>
    <n v="3.8"/>
    <n v="0"/>
  </r>
  <r>
    <n v="202310"/>
    <x v="38"/>
    <s v="服务营销中心"/>
    <s v="主任级以下"/>
    <s v="DF-3021"/>
    <s v="电气服务工程师"/>
    <s v="2019/10/10"/>
    <m/>
    <m/>
    <n v="4937"/>
    <n v="13407.61"/>
    <n v="363.68"/>
    <n v="86.8"/>
    <n v="3.8"/>
    <n v="800"/>
  </r>
  <r>
    <n v="202310"/>
    <x v="39"/>
    <s v="采购部"/>
    <s v="高级经理级"/>
    <s v="DF-3062"/>
    <s v="高级采购经理"/>
    <s v="2019/12/12"/>
    <m/>
    <m/>
    <n v="8080"/>
    <n v="15550"/>
    <n v="363.68"/>
    <n v="86.8"/>
    <n v="3.8"/>
    <n v="2000"/>
  </r>
  <r>
    <n v="202310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0"/>
    <x v="41"/>
    <s v="运营中心"/>
    <s v="主任级以下"/>
    <s v="DF-3077"/>
    <s v="安全环保专员"/>
    <s v="2020/02/10"/>
    <m/>
    <m/>
    <n v="2240"/>
    <n v="6783.7"/>
    <n v="363.68"/>
    <n v="86.8"/>
    <n v="3.8"/>
    <n v="0"/>
  </r>
  <r>
    <n v="202310"/>
    <x v="42"/>
    <s v="服务营销中心"/>
    <s v="主任级以下"/>
    <s v="DF-3080"/>
    <s v="项目经理"/>
    <s v="2020/03/11"/>
    <m/>
    <m/>
    <n v="5240"/>
    <n v="13960"/>
    <n v="363.68"/>
    <n v="86.8"/>
    <n v="3.8"/>
    <n v="475"/>
  </r>
  <r>
    <n v="202310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0"/>
    <x v="44"/>
    <s v="研发部"/>
    <s v="主任级以下"/>
    <s v="DF-3087"/>
    <s v="软件工程师"/>
    <s v="2020/03/18"/>
    <m/>
    <m/>
    <n v="4536"/>
    <n v="16327.84"/>
    <n v="363.68"/>
    <n v="86.8"/>
    <n v="3.8"/>
    <n v="500"/>
  </r>
  <r>
    <n v="202310"/>
    <x v="45"/>
    <s v="服务营销中心"/>
    <s v="主任级以下"/>
    <s v="DF-3104"/>
    <s v="机械服务工程师"/>
    <s v="2020/04/01"/>
    <m/>
    <m/>
    <n v="3440"/>
    <n v="9066.0300000000007"/>
    <n v="363.68"/>
    <n v="86.8"/>
    <n v="3.8"/>
    <n v="500"/>
  </r>
  <r>
    <n v="202310"/>
    <x v="46"/>
    <s v="研发部"/>
    <s v="主任级以下"/>
    <s v="DF-3109"/>
    <s v="初级机械工程师"/>
    <s v="2020/04/08"/>
    <m/>
    <m/>
    <n v="3326"/>
    <n v="7722.4"/>
    <n v="363.68"/>
    <n v="86.8"/>
    <n v="3.8"/>
    <n v="0"/>
  </r>
  <r>
    <n v="202310"/>
    <x v="47"/>
    <s v="销售部"/>
    <s v="主任级以下"/>
    <s v="DF-3110"/>
    <s v="区域销售经理"/>
    <s v="2020/04/09"/>
    <m/>
    <m/>
    <n v="3868"/>
    <n v="9406.5300000000007"/>
    <n v="363.68"/>
    <n v="86.8"/>
    <n v="3.8"/>
    <n v="0"/>
  </r>
  <r>
    <n v="202310"/>
    <x v="48"/>
    <s v="服务营销中心"/>
    <s v="主任级以下"/>
    <s v="DF-3135"/>
    <s v="机械服务助理工程师"/>
    <s v="2020/07/01"/>
    <m/>
    <m/>
    <n v="2138"/>
    <n v="5760.8"/>
    <n v="363.68"/>
    <n v="86.8"/>
    <n v="3.8"/>
    <n v="0"/>
  </r>
  <r>
    <n v="202310"/>
    <x v="49"/>
    <s v="服务营销中心"/>
    <s v="主任级以下"/>
    <s v="DF-3136"/>
    <s v="电气服务助理工程师"/>
    <s v="2020/07/27"/>
    <m/>
    <m/>
    <n v="2000"/>
    <n v="6004.21"/>
    <n v="363.68"/>
    <n v="86.8"/>
    <n v="3.8"/>
    <n v="0"/>
  </r>
  <r>
    <n v="202310"/>
    <x v="50"/>
    <s v="人力资源部"/>
    <s v="主任级以下"/>
    <s v="DF-3151"/>
    <s v="人力资源专员"/>
    <s v="2020/07/21"/>
    <m/>
    <m/>
    <n v="3303"/>
    <n v="7222.8"/>
    <n v="363.68"/>
    <n v="86.8"/>
    <n v="3.8"/>
    <n v="0"/>
  </r>
  <r>
    <n v="202310"/>
    <x v="51"/>
    <s v="服务营销中心"/>
    <s v="主任级以下"/>
    <s v="DF-3152"/>
    <s v="软件工程师"/>
    <s v="2020/07/21"/>
    <m/>
    <m/>
    <n v="4572"/>
    <n v="16934.34"/>
    <n v="363.68"/>
    <n v="86.8"/>
    <n v="3.8"/>
    <n v="0"/>
  </r>
  <r>
    <n v="202310"/>
    <x v="52"/>
    <s v="人力资源部"/>
    <s v="经理级"/>
    <s v="DF-3170"/>
    <s v="人力资源经理"/>
    <s v="2020/08/24"/>
    <m/>
    <m/>
    <n v="5632"/>
    <n v="12573.5"/>
    <n v="363.68"/>
    <n v="86.8"/>
    <n v="3.8"/>
    <n v="95"/>
  </r>
  <r>
    <n v="202310"/>
    <x v="53"/>
    <s v="运营中心"/>
    <s v="主任级以下"/>
    <s v="DF-3168"/>
    <s v="质检员"/>
    <s v="2020/08/20"/>
    <s v="计时工人"/>
    <m/>
    <n v="2132"/>
    <n v="8134.44"/>
    <n v="363.68"/>
    <n v="86.8"/>
    <n v="3.8"/>
    <n v="0"/>
  </r>
  <r>
    <n v="202310"/>
    <x v="54"/>
    <s v="服务营销中心"/>
    <s v="主任级以下"/>
    <s v="DF-2891"/>
    <s v="售后服务工程师"/>
    <s v="2020/08/15"/>
    <m/>
    <m/>
    <n v="7881"/>
    <n v="21594"/>
    <n v="363.68"/>
    <n v="86.8"/>
    <n v="3.8"/>
    <n v="0"/>
  </r>
  <r>
    <n v="202310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10"/>
    <x v="56"/>
    <s v="服务营销中心"/>
    <s v="主任级以下"/>
    <s v="DF-3158"/>
    <s v="机械服务工程师"/>
    <s v="2020/08/03"/>
    <m/>
    <m/>
    <n v="3275"/>
    <n v="11826.9"/>
    <n v="363.68"/>
    <n v="86.8"/>
    <n v="3.8"/>
    <n v="0"/>
  </r>
  <r>
    <n v="202310"/>
    <x v="57"/>
    <s v="研发部"/>
    <s v="主任级以下"/>
    <s v="DF-3155"/>
    <s v="资料管理员"/>
    <s v="2020/08/03"/>
    <m/>
    <m/>
    <n v="1900"/>
    <n v="4332.8"/>
    <n v="363.68"/>
    <n v="86.8"/>
    <n v="3.8"/>
    <n v="0"/>
  </r>
  <r>
    <n v="202310"/>
    <x v="58"/>
    <s v="销售部"/>
    <s v="经理"/>
    <s v="DF-3184"/>
    <s v="销售支持经理"/>
    <d v="2010-11-22T00:00:00"/>
    <m/>
    <m/>
    <n v="4453"/>
    <n v="14004.9"/>
    <n v="363.68"/>
    <n v="86.8"/>
    <n v="3.8"/>
    <n v="1000"/>
  </r>
  <r>
    <n v="202310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0"/>
    <x v="60"/>
    <s v="采购部"/>
    <s v="主任级以下"/>
    <s v="DF-3195"/>
    <s v="采购专员"/>
    <s v="2020/10/26"/>
    <m/>
    <m/>
    <n v="2200"/>
    <n v="6111.8"/>
    <n v="363.68"/>
    <n v="86.8"/>
    <n v="3.8"/>
    <n v="0"/>
  </r>
  <r>
    <n v="202310"/>
    <x v="61"/>
    <s v="采购部"/>
    <s v="主任级以下"/>
    <s v="DF-3201"/>
    <s v="采购专员"/>
    <s v="2020/11/02"/>
    <m/>
    <m/>
    <n v="2400"/>
    <n v="6274.9"/>
    <n v="363.68"/>
    <n v="86.8"/>
    <n v="3.8"/>
    <n v="0"/>
  </r>
  <r>
    <n v="202310"/>
    <x v="62"/>
    <s v="服务营销中心"/>
    <s v="主任级以下"/>
    <s v="DF-3207"/>
    <s v="电气服务工程师"/>
    <s v="2020/11/09"/>
    <m/>
    <m/>
    <n v="4800"/>
    <n v="12785.63"/>
    <n v="363.68"/>
    <n v="86.8"/>
    <n v="3.8"/>
    <n v="1266"/>
  </r>
  <r>
    <n v="202310"/>
    <x v="63"/>
    <s v="销售部"/>
    <s v="主任级以下"/>
    <s v="DF-3208"/>
    <s v="高级物流专员"/>
    <s v="2020/11/09"/>
    <m/>
    <m/>
    <n v="2760"/>
    <n v="9074.5499999999993"/>
    <n v="363.68"/>
    <n v="86.8"/>
    <n v="3.8"/>
    <n v="0"/>
  </r>
  <r>
    <n v="202310"/>
    <x v="64"/>
    <s v="服务营销中心"/>
    <s v="主任级以下"/>
    <s v="DF-3213"/>
    <s v="电气服务工程师（上海）"/>
    <s v="2020/11/16"/>
    <m/>
    <m/>
    <n v="4925"/>
    <n v="14673.93"/>
    <n v="0"/>
    <n v="0"/>
    <n v="0"/>
    <n v="0"/>
  </r>
  <r>
    <n v="202310"/>
    <x v="65"/>
    <s v="研发部"/>
    <s v="主任级以下"/>
    <s v="DF-3214"/>
    <s v="机械工程师"/>
    <s v="2020/11/16"/>
    <m/>
    <m/>
    <n v="4050"/>
    <n v="8353.9"/>
    <n v="363.68"/>
    <n v="86.8"/>
    <n v="3.8"/>
    <n v="1250"/>
  </r>
  <r>
    <n v="202310"/>
    <x v="67"/>
    <s v="运营中心"/>
    <s v="主任级以下"/>
    <s v="DF-3233"/>
    <s v="检测工程师"/>
    <s v="2020/12/29"/>
    <s v="计时工人"/>
    <m/>
    <n v="3481"/>
    <n v="9711.93"/>
    <n v="363.68"/>
    <n v="86.8"/>
    <n v="3.8"/>
    <n v="0"/>
  </r>
  <r>
    <n v="202310"/>
    <x v="68"/>
    <s v="服务营销中心"/>
    <s v="主任级以下"/>
    <s v="DF-3234"/>
    <s v="电气服务助理工程师"/>
    <d v="2020-08-03T00:00:00"/>
    <m/>
    <m/>
    <n v="2138"/>
    <n v="6380.76"/>
    <n v="363.68"/>
    <n v="86.8"/>
    <n v="3.8"/>
    <n v="0"/>
  </r>
  <r>
    <n v="202310"/>
    <x v="69"/>
    <s v="人力资源部"/>
    <s v="主任级以下"/>
    <s v="DF-3224"/>
    <s v="ABAP工程师"/>
    <s v="2020/12/10"/>
    <m/>
    <m/>
    <n v="4640"/>
    <n v="11416.6"/>
    <n v="363.68"/>
    <n v="86.8"/>
    <n v="3.8"/>
    <n v="500"/>
  </r>
  <r>
    <n v="202310"/>
    <x v="70"/>
    <s v="服务营销中心"/>
    <s v="主任级以下"/>
    <s v="DF-3223"/>
    <s v="电气服务工程师（成都）"/>
    <s v="2020/12/10"/>
    <m/>
    <m/>
    <n v="3668"/>
    <n v="7785.52"/>
    <n v="0"/>
    <n v="0"/>
    <n v="0"/>
    <n v="0"/>
  </r>
  <r>
    <n v="202310"/>
    <x v="71"/>
    <s v="服务营销中心"/>
    <s v="主任级以下"/>
    <s v="DF-3239"/>
    <s v="机械服务助理工程师"/>
    <s v="2021/01/04"/>
    <m/>
    <m/>
    <n v="1913"/>
    <n v="5049"/>
    <n v="363.68"/>
    <n v="86.8"/>
    <n v="3.8"/>
    <n v="0"/>
  </r>
  <r>
    <n v="202310"/>
    <x v="72"/>
    <s v="服务营销中心"/>
    <s v="主任级以下"/>
    <s v="DF-3237"/>
    <s v="电气服务工程师（上海）"/>
    <s v="2021/01/04"/>
    <m/>
    <m/>
    <n v="5525"/>
    <n v="18253.34"/>
    <n v="359.52"/>
    <n v="112.35"/>
    <n v="22.47"/>
    <n v="600"/>
  </r>
  <r>
    <n v="202310"/>
    <x v="73"/>
    <s v="采购部"/>
    <s v="主任级以下"/>
    <s v="DF-3236"/>
    <s v="战略采购"/>
    <s v="2021/01/04"/>
    <m/>
    <m/>
    <n v="3212"/>
    <n v="8189.9"/>
    <n v="363.68"/>
    <n v="86.8"/>
    <n v="3.8"/>
    <n v="0"/>
  </r>
  <r>
    <n v="202310"/>
    <x v="74"/>
    <s v="人力资源部"/>
    <s v="主任级以下"/>
    <s v="DF-3256"/>
    <s v="商务司机"/>
    <s v="2021/02/03"/>
    <m/>
    <m/>
    <n v="1900"/>
    <n v="4869.3"/>
    <n v="363.68"/>
    <n v="86.8"/>
    <n v="3.8"/>
    <n v="0"/>
  </r>
  <r>
    <n v="202310"/>
    <x v="75"/>
    <s v="运营中心"/>
    <s v="主任级以下"/>
    <s v="DF-3298"/>
    <s v="质检员"/>
    <s v="2021/03/26"/>
    <s v="计时工人"/>
    <m/>
    <n v="2120"/>
    <n v="8412.35"/>
    <n v="363.68"/>
    <n v="86.8"/>
    <n v="3.8"/>
    <n v="0"/>
  </r>
  <r>
    <n v="202310"/>
    <x v="76"/>
    <s v="服务营销中心"/>
    <s v="主任级"/>
    <s v="DF-3269"/>
    <s v="服务调度主管"/>
    <s v="2021/03/01"/>
    <m/>
    <m/>
    <n v="3210"/>
    <n v="8463.4"/>
    <n v="363.68"/>
    <n v="86.8"/>
    <n v="3.8"/>
    <n v="0"/>
  </r>
  <r>
    <n v="202310"/>
    <x v="78"/>
    <s v="财务部"/>
    <s v="经理级"/>
    <s v="DF-3322"/>
    <s v="财务经理"/>
    <s v="2021/04/19"/>
    <m/>
    <m/>
    <n v="7600"/>
    <n v="15977.5"/>
    <n v="363.68"/>
    <n v="86.8"/>
    <n v="3.8"/>
    <n v="500"/>
  </r>
  <r>
    <n v="202310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0"/>
    <x v="80"/>
    <s v="采购部"/>
    <s v="主任级以下"/>
    <s v="DF-3307"/>
    <s v="采购文员"/>
    <s v="2021/04/06"/>
    <m/>
    <m/>
    <n v="1980"/>
    <n v="5440"/>
    <n v="363.68"/>
    <n v="86.8"/>
    <n v="3.8"/>
    <n v="0"/>
  </r>
  <r>
    <n v="202310"/>
    <x v="81"/>
    <s v="采购部"/>
    <s v="主任级以下"/>
    <s v="DF-3356"/>
    <s v="战略采购"/>
    <s v="2021/05/28"/>
    <m/>
    <m/>
    <n v="3800"/>
    <n v="10070"/>
    <n v="363.68"/>
    <n v="86.8"/>
    <n v="3.8"/>
    <n v="0"/>
  </r>
  <r>
    <n v="202310"/>
    <x v="82"/>
    <s v="服务营销中心"/>
    <s v="主任级以下"/>
    <s v="DF-3338"/>
    <s v="机械服务工程师（成都）"/>
    <s v="2021/05/10"/>
    <m/>
    <m/>
    <n v="3128"/>
    <n v="10164.370000000001"/>
    <n v="0"/>
    <n v="0"/>
    <n v="0"/>
    <n v="0"/>
  </r>
  <r>
    <n v="202310"/>
    <x v="83"/>
    <s v="销售部"/>
    <s v="主任级以下"/>
    <s v="DF-3340"/>
    <s v="市场专员"/>
    <s v="2021/05/10"/>
    <m/>
    <m/>
    <n v="2760"/>
    <n v="8292.6"/>
    <n v="363.68"/>
    <n v="86.8"/>
    <n v="3.8"/>
    <n v="0"/>
  </r>
  <r>
    <n v="202310"/>
    <x v="84"/>
    <s v="运营中心"/>
    <s v="主任级以下"/>
    <s v="DF-3336"/>
    <s v="生产文员"/>
    <s v="2021/05/07"/>
    <m/>
    <m/>
    <n v="1900"/>
    <n v="4047.5"/>
    <n v="363.68"/>
    <n v="86.8"/>
    <n v="3.8"/>
    <n v="0"/>
  </r>
  <r>
    <n v="202310"/>
    <x v="85"/>
    <s v="核价管理部"/>
    <s v="主任级"/>
    <s v="DF-3357"/>
    <s v="核价主管"/>
    <s v="2021/06/01"/>
    <m/>
    <m/>
    <n v="3850"/>
    <n v="9250.5"/>
    <n v="363.68"/>
    <n v="86.8"/>
    <n v="3.8"/>
    <n v="95"/>
  </r>
  <r>
    <n v="202310"/>
    <x v="86"/>
    <s v="人力资源部"/>
    <s v="主任级以下"/>
    <s v="DF-3362"/>
    <s v="人力资源专员"/>
    <s v="2021/06/03"/>
    <m/>
    <m/>
    <n v="2888"/>
    <n v="6105.4"/>
    <n v="363.68"/>
    <n v="86.8"/>
    <n v="3.8"/>
    <n v="0"/>
  </r>
  <r>
    <n v="202310"/>
    <x v="87"/>
    <s v="服务营销中心"/>
    <s v="主任级以下"/>
    <s v="DF-3369"/>
    <s v="机械服务工程师"/>
    <s v="2021/06/08"/>
    <m/>
    <m/>
    <n v="4344"/>
    <n v="8025.17"/>
    <n v="0"/>
    <n v="0"/>
    <n v="0"/>
    <n v="0"/>
  </r>
  <r>
    <n v="202310"/>
    <x v="88"/>
    <s v="服务营销中心"/>
    <s v="主任级以下"/>
    <s v="DF-3360"/>
    <s v="现场装配技师"/>
    <s v="2021/06/03"/>
    <m/>
    <m/>
    <n v="2332"/>
    <n v="6570.6"/>
    <n v="363.68"/>
    <n v="86.8"/>
    <n v="3.8"/>
    <n v="0"/>
  </r>
  <r>
    <n v="202310"/>
    <x v="89"/>
    <s v="采购部"/>
    <s v="主任级以下"/>
    <s v="DF-3388"/>
    <s v="跟单主管"/>
    <s v="2021/06/25"/>
    <m/>
    <m/>
    <n v="2980"/>
    <n v="9173.9"/>
    <n v="363.68"/>
    <n v="86.8"/>
    <n v="3.8"/>
    <n v="0"/>
  </r>
  <r>
    <n v="202310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0"/>
    <x v="91"/>
    <s v="销售部"/>
    <s v="经理级"/>
    <s v="DF-3391"/>
    <s v="瓦楞辊高级销售经理"/>
    <d v="2021-06-28T00:00:00"/>
    <m/>
    <m/>
    <n v="10000"/>
    <n v="34829.08"/>
    <n v="0"/>
    <n v="0"/>
    <n v="0"/>
    <n v="0"/>
  </r>
  <r>
    <n v="202310"/>
    <x v="92"/>
    <s v="核价管理部"/>
    <s v="主任级以下"/>
    <s v="DF-3401"/>
    <s v="核价专员"/>
    <s v="2021/07/06"/>
    <m/>
    <m/>
    <n v="2642"/>
    <n v="7241.43"/>
    <n v="363.68"/>
    <n v="86.8"/>
    <n v="3.8"/>
    <n v="0"/>
  </r>
  <r>
    <n v="202310"/>
    <x v="93"/>
    <s v="运营中心"/>
    <s v="主任级以下"/>
    <s v="DF-3399"/>
    <s v="质检员"/>
    <s v="2021/07/02"/>
    <s v="计时工人"/>
    <m/>
    <n v="2120"/>
    <n v="8119"/>
    <n v="363.68"/>
    <n v="86.8"/>
    <n v="3.8"/>
    <n v="0"/>
  </r>
  <r>
    <n v="202310"/>
    <x v="94"/>
    <s v="核价管理部"/>
    <s v="主任级以下"/>
    <s v="DF-3478"/>
    <s v="核价工程师"/>
    <s v="2021/08/23"/>
    <m/>
    <m/>
    <n v="4800"/>
    <n v="12426.03"/>
    <n v="363.68"/>
    <n v="86.8"/>
    <n v="3.8"/>
    <n v="0"/>
  </r>
  <r>
    <n v="202310"/>
    <x v="95"/>
    <s v="服务营销中心"/>
    <s v="主任级以下"/>
    <s v="DF-3479"/>
    <s v="软件工程师储备生"/>
    <d v="2021-08-23T00:00:00"/>
    <m/>
    <m/>
    <n v="2750"/>
    <n v="9436.27"/>
    <n v="363.68"/>
    <n v="86.8"/>
    <n v="3.8"/>
    <n v="0"/>
  </r>
  <r>
    <n v="202310"/>
    <x v="96"/>
    <s v="研发部"/>
    <s v="主任级以下"/>
    <s v="DF-3472"/>
    <s v="电气工程师"/>
    <s v="2021/08/17"/>
    <m/>
    <m/>
    <n v="4738"/>
    <n v="10684.7"/>
    <n v="363.68"/>
    <n v="86.8"/>
    <n v="3.8"/>
    <n v="0"/>
  </r>
  <r>
    <n v="202310"/>
    <x v="97"/>
    <s v="销售部"/>
    <s v="主任级以下"/>
    <s v="DF-3471"/>
    <s v="进口专员"/>
    <s v="2021/08/16"/>
    <m/>
    <m/>
    <n v="2532"/>
    <n v="7724.38"/>
    <n v="363.68"/>
    <n v="86.8"/>
    <n v="3.8"/>
    <n v="0"/>
  </r>
  <r>
    <n v="202310"/>
    <x v="98"/>
    <s v="运营中心"/>
    <s v="主任级以下"/>
    <s v="DF-3469"/>
    <s v="质检员"/>
    <s v="2021/08/12"/>
    <s v="计时工人"/>
    <m/>
    <n v="2120"/>
    <n v="8012.46"/>
    <n v="363.68"/>
    <n v="86.8"/>
    <n v="3.8"/>
    <n v="0"/>
  </r>
  <r>
    <n v="202310"/>
    <x v="99"/>
    <s v="运营中心"/>
    <s v="主任级以下"/>
    <s v="DF-3466"/>
    <s v="质检员"/>
    <s v="2021/08/11"/>
    <s v="计时工人"/>
    <m/>
    <n v="2120"/>
    <n v="7741.24"/>
    <n v="363.68"/>
    <n v="86.8"/>
    <n v="3.8"/>
    <n v="0"/>
  </r>
  <r>
    <n v="202310"/>
    <x v="100"/>
    <s v="研发部"/>
    <s v="主任级以下"/>
    <s v="DF-3495"/>
    <s v="电气工程师"/>
    <s v="2021/09/07"/>
    <m/>
    <m/>
    <n v="3730"/>
    <n v="7641.9"/>
    <n v="363.68"/>
    <n v="86.8"/>
    <n v="3.8"/>
    <n v="1000"/>
  </r>
  <r>
    <n v="202310"/>
    <x v="101"/>
    <s v="研发部"/>
    <s v="主任级以下"/>
    <s v="DF-3496"/>
    <s v="机械工程师"/>
    <s v="2021/09/09"/>
    <m/>
    <m/>
    <n v="3326"/>
    <n v="7864.3"/>
    <n v="363.68"/>
    <n v="86.8"/>
    <n v="3.8"/>
    <n v="0"/>
  </r>
  <r>
    <n v="202310"/>
    <x v="102"/>
    <s v="研发部"/>
    <s v="主任级以下"/>
    <s v="DF-3500"/>
    <s v="电气工程师"/>
    <s v="2021/09/13"/>
    <m/>
    <m/>
    <n v="4738"/>
    <n v="11028.1"/>
    <n v="363.68"/>
    <n v="86.8"/>
    <n v="3.8"/>
    <n v="0"/>
  </r>
  <r>
    <n v="202310"/>
    <x v="103"/>
    <s v="研发部"/>
    <s v="主任级以下"/>
    <s v="DF-3501"/>
    <s v="机械工程师"/>
    <s v="2021/09/13"/>
    <m/>
    <m/>
    <n v="3730"/>
    <n v="8712.7999999999993"/>
    <n v="363.68"/>
    <n v="86.8"/>
    <n v="3.8"/>
    <n v="100"/>
  </r>
  <r>
    <n v="202310"/>
    <x v="104"/>
    <s v="运营中心"/>
    <s v="主任级以下"/>
    <s v="DF-2615"/>
    <s v="PMC经理"/>
    <s v="2021/10/13"/>
    <m/>
    <m/>
    <n v="3181"/>
    <n v="7790"/>
    <n v="363.68"/>
    <n v="86.8"/>
    <n v="3.8"/>
    <n v="0"/>
  </r>
  <r>
    <n v="202310"/>
    <x v="105"/>
    <s v="研发部"/>
    <s v="主任级以下"/>
    <s v="DF-3564"/>
    <s v="PLM专员"/>
    <s v="2021/11/22"/>
    <m/>
    <m/>
    <n v="2311"/>
    <n v="6315.3"/>
    <n v="363.68"/>
    <n v="86.8"/>
    <n v="3.8"/>
    <n v="0"/>
  </r>
  <r>
    <n v="202310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10"/>
    <x v="108"/>
    <s v="运营中心"/>
    <s v="主任级以下"/>
    <s v="DF-3569"/>
    <s v="售后仓管"/>
    <s v="2021/12/01"/>
    <m/>
    <m/>
    <n v="1900"/>
    <n v="5524.2"/>
    <n v="363.68"/>
    <n v="86.8"/>
    <n v="3.8"/>
    <n v="0"/>
  </r>
  <r>
    <n v="202310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0"/>
    <x v="110"/>
    <s v="运营中心"/>
    <s v="主任级以下"/>
    <s v="DF-2438"/>
    <s v="仓库主管"/>
    <s v="2017/06/16"/>
    <m/>
    <m/>
    <n v="3200"/>
    <n v="7364.6"/>
    <n v="363.68"/>
    <n v="86.8"/>
    <n v="3.8"/>
    <n v="300"/>
  </r>
  <r>
    <n v="202310"/>
    <x v="111"/>
    <s v="销售部"/>
    <s v="总监级"/>
    <s v="DF-3591"/>
    <s v="区域销售总监"/>
    <s v="2022/04/24"/>
    <m/>
    <m/>
    <n v="5500"/>
    <n v="15800"/>
    <n v="363.68"/>
    <n v="86.8"/>
    <n v="3.8"/>
    <n v="0"/>
  </r>
  <r>
    <n v="202310"/>
    <x v="112"/>
    <s v="财务部"/>
    <s v="主任级以下"/>
    <s v="DF-3589"/>
    <s v="会计高级专员"/>
    <s v="2022/04/06"/>
    <m/>
    <m/>
    <n v="3214"/>
    <n v="7837.2"/>
    <n v="363.68"/>
    <n v="86.8"/>
    <n v="3.8"/>
    <n v="700"/>
  </r>
  <r>
    <n v="202310"/>
    <x v="113"/>
    <s v="研发部"/>
    <s v="主任级以下"/>
    <s v="DF-3589"/>
    <s v="软件助理工程师"/>
    <s v="2022/05/17"/>
    <m/>
    <m/>
    <n v="2520"/>
    <n v="6023.72"/>
    <n v="363.68"/>
    <n v="86.8"/>
    <n v="3.8"/>
    <n v="0"/>
  </r>
  <r>
    <n v="202310"/>
    <x v="114"/>
    <s v="销售部"/>
    <s v="主任级以下"/>
    <s v="DF-3620"/>
    <s v="区域销售经理"/>
    <s v="2022/06/02"/>
    <m/>
    <m/>
    <n v="3850"/>
    <n v="8440"/>
    <n v="363.68"/>
    <n v="86.8"/>
    <n v="3.8"/>
    <n v="0"/>
  </r>
  <r>
    <n v="202310"/>
    <x v="115"/>
    <s v="销售部"/>
    <s v="主任级以下"/>
    <s v="DF-3619"/>
    <s v="区域销售经理"/>
    <s v="2022/06/02"/>
    <m/>
    <m/>
    <n v="3850"/>
    <n v="8985"/>
    <n v="363.68"/>
    <n v="86.8"/>
    <n v="3.8"/>
    <n v="0"/>
  </r>
  <r>
    <n v="202310"/>
    <x v="116"/>
    <s v="运营中心"/>
    <s v="主任级以下"/>
    <s v="DF-3635"/>
    <s v="质检员"/>
    <d v="2022-08-09T00:00:00"/>
    <s v="计时工人"/>
    <m/>
    <n v="2120"/>
    <n v="7171.51"/>
    <n v="363.68"/>
    <n v="86.8"/>
    <n v="3.8"/>
    <n v="0"/>
  </r>
  <r>
    <n v="202310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0"/>
    <x v="118"/>
    <s v="研发部"/>
    <s v="主任级以下"/>
    <s v="DF-3655"/>
    <s v="机械助理工程师"/>
    <s v="2022/09/19"/>
    <m/>
    <m/>
    <n v="2671"/>
    <n v="6121.5"/>
    <n v="363.68"/>
    <n v="86.8"/>
    <n v="3.8"/>
    <n v="0"/>
  </r>
  <r>
    <n v="202310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0"/>
    <x v="120"/>
    <s v="服务营销中心"/>
    <s v="经理级"/>
    <s v="DF-3646"/>
    <s v="项目经理"/>
    <s v="2022/09/01"/>
    <m/>
    <m/>
    <n v="5000"/>
    <n v="13091.2"/>
    <n v="363.68"/>
    <n v="86.8"/>
    <n v="3.8"/>
    <n v="0"/>
  </r>
  <r>
    <n v="202310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0"/>
    <x v="122"/>
    <s v="研发部"/>
    <s v="主任级以下"/>
    <s v="DF-3685"/>
    <s v="软件工程师储备生"/>
    <d v="2022-11-21T00:00:00"/>
    <m/>
    <m/>
    <n v="1900"/>
    <n v="5276.5"/>
    <n v="363.68"/>
    <n v="86.8"/>
    <n v="3.8"/>
    <n v="0"/>
  </r>
  <r>
    <n v="202310"/>
    <x v="123"/>
    <s v="销售部"/>
    <s v="主任级以下"/>
    <s v="DF-3682"/>
    <s v="区域销售经理（南亚）"/>
    <s v="2022/11/14"/>
    <m/>
    <m/>
    <n v="5500"/>
    <n v="12513.16"/>
    <n v="363.68"/>
    <n v="86.8"/>
    <n v="3.8"/>
    <n v="0"/>
  </r>
  <r>
    <n v="202310"/>
    <x v="124"/>
    <s v="销售部"/>
    <s v="主任级以下"/>
    <s v="DF-3683"/>
    <s v="海外销售跟单"/>
    <d v="2022-11-14T00:00:00"/>
    <m/>
    <m/>
    <n v="3050"/>
    <n v="6761.63"/>
    <n v="363.68"/>
    <n v="86.8"/>
    <n v="3.8"/>
    <n v="0"/>
  </r>
  <r>
    <n v="202310"/>
    <x v="126"/>
    <s v="销售部"/>
    <s v="主任级以下"/>
    <s v="DF-3690"/>
    <s v="区域销售经理（非洲）"/>
    <d v="2022-12-14T00:00:00"/>
    <m/>
    <m/>
    <n v="3850"/>
    <n v="9320"/>
    <n v="363.68"/>
    <n v="86.8"/>
    <n v="3.8"/>
    <n v="0"/>
  </r>
  <r>
    <n v="202310"/>
    <x v="127"/>
    <s v="运营中心"/>
    <s v="主任级以下"/>
    <s v="DF-3691"/>
    <s v="质量主管"/>
    <s v="2022/12/14"/>
    <m/>
    <m/>
    <n v="4480"/>
    <n v="11180"/>
    <n v="363.68"/>
    <n v="86.8"/>
    <n v="3.8"/>
    <n v="95"/>
  </r>
  <r>
    <n v="202310"/>
    <x v="129"/>
    <s v="服务营销中心"/>
    <s v="主任级以下"/>
    <s v="DF-3687"/>
    <s v="电气服务工程师"/>
    <s v="2022/12/05"/>
    <m/>
    <m/>
    <n v="2500"/>
    <n v="5179.96"/>
    <n v="363.68"/>
    <n v="86.8"/>
    <n v="3.8"/>
    <n v="0"/>
  </r>
  <r>
    <n v="202310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0"/>
    <x v="131"/>
    <s v="服务营销中心"/>
    <s v="经理级"/>
    <s v="DF-3693"/>
    <s v="项目经理"/>
    <s v="2023/01/03"/>
    <m/>
    <m/>
    <n v="6160"/>
    <n v="15475.3"/>
    <n v="363.68"/>
    <n v="86.8"/>
    <n v="3.8"/>
    <n v="800"/>
  </r>
  <r>
    <n v="202310"/>
    <x v="134"/>
    <s v="采购部"/>
    <s v="主任级以下"/>
    <s v="DF-3778"/>
    <s v="采购助理"/>
    <s v="2023/03/24"/>
    <m/>
    <m/>
    <n v="2000"/>
    <n v="5074.42"/>
    <n v="363.68"/>
    <n v="86.8"/>
    <n v="3.8"/>
    <n v="0"/>
  </r>
  <r>
    <n v="202310"/>
    <x v="135"/>
    <s v="服务营销中心"/>
    <s v="主任级以下"/>
    <s v="DF-3762"/>
    <s v="电气服务工程师储备生"/>
    <s v="2023/03/06"/>
    <m/>
    <m/>
    <n v="1900"/>
    <n v="5704.7"/>
    <n v="363.68"/>
    <n v="86.8"/>
    <n v="3.8"/>
    <n v="0"/>
  </r>
  <r>
    <n v="202310"/>
    <x v="136"/>
    <s v="人力资源部"/>
    <s v="主任级以下"/>
    <s v="DF-3785"/>
    <s v="行政专员"/>
    <s v="2023/04/24"/>
    <m/>
    <m/>
    <n v="2000"/>
    <n v="5361.7"/>
    <n v="363.68"/>
    <n v="86.8"/>
    <n v="3.8"/>
    <n v="0"/>
  </r>
  <r>
    <n v="202310"/>
    <x v="137"/>
    <s v="采购部"/>
    <s v="主任级以下"/>
    <s v="DF-3782"/>
    <s v="采购专员"/>
    <s v="2023/04/03"/>
    <m/>
    <m/>
    <n v="3026"/>
    <n v="6801.85"/>
    <n v="363.68"/>
    <n v="86.8"/>
    <n v="3.8"/>
    <n v="0"/>
  </r>
  <r>
    <n v="202310"/>
    <x v="138"/>
    <s v="研发部"/>
    <s v="主任级以下"/>
    <s v="DF-3816"/>
    <s v="电气工程师储备生"/>
    <s v="2023/05/29"/>
    <m/>
    <m/>
    <n v="1900"/>
    <n v="4595.8"/>
    <n v="363.68"/>
    <n v="86.8"/>
    <n v="3.8"/>
    <n v="0"/>
  </r>
  <r>
    <n v="202310"/>
    <x v="139"/>
    <s v="研发部"/>
    <s v="主任级以下"/>
    <s v="DF-3815"/>
    <s v="电气工程师储备生"/>
    <s v="2023/05/23"/>
    <m/>
    <m/>
    <n v="1900"/>
    <n v="4954.8"/>
    <n v="363.68"/>
    <n v="86.8"/>
    <n v="3.8"/>
    <n v="0"/>
  </r>
  <r>
    <n v="202310"/>
    <x v="140"/>
    <s v="服务营销中心"/>
    <s v="高级经理级"/>
    <s v="DF-3813"/>
    <s v="中国区售后服务高级经理"/>
    <s v="2023/05/22"/>
    <m/>
    <m/>
    <n v="12400"/>
    <n v="27837.200000000001"/>
    <n v="363.68"/>
    <n v="86.8"/>
    <n v="3.8"/>
    <n v="3128"/>
  </r>
  <r>
    <n v="202310"/>
    <x v="141"/>
    <s v="采购部"/>
    <s v="主任级以下"/>
    <s v="DF-3793"/>
    <s v="采购专员"/>
    <s v="2023/05/10"/>
    <m/>
    <m/>
    <n v="3026"/>
    <n v="6625.84"/>
    <n v="363.68"/>
    <n v="86.8"/>
    <n v="3.8"/>
    <n v="0"/>
  </r>
  <r>
    <n v="202310"/>
    <x v="143"/>
    <s v="服务营销中心"/>
    <s v="主任级以下"/>
    <s v="DF-3791"/>
    <s v="售后服务专员"/>
    <s v="2023/05/08"/>
    <m/>
    <m/>
    <n v="2600"/>
    <n v="5653.3"/>
    <n v="363.68"/>
    <n v="86.8"/>
    <n v="3.8"/>
    <n v="0"/>
  </r>
  <r>
    <n v="202310"/>
    <x v="144"/>
    <s v="研发部"/>
    <s v="主任级以下"/>
    <s v="DF-3790"/>
    <s v="机械助理工程师"/>
    <s v="2023/05/04"/>
    <m/>
    <m/>
    <n v="2320"/>
    <n v="6199.6"/>
    <n v="363.68"/>
    <n v="86.8"/>
    <n v="3.8"/>
    <n v="0"/>
  </r>
  <r>
    <n v="202310"/>
    <x v="145"/>
    <s v="总经办"/>
    <s v="主任级以下"/>
    <s v="DF-3821"/>
    <s v="总经理助理"/>
    <s v="2023/06/20"/>
    <m/>
    <m/>
    <n v="4800"/>
    <n v="12350"/>
    <n v="363.68"/>
    <n v="86.8"/>
    <n v="3.8"/>
    <n v="0"/>
  </r>
  <r>
    <n v="202310"/>
    <x v="147"/>
    <s v="服务营销中心"/>
    <s v="主任级以下"/>
    <s v="DF-3817"/>
    <s v="电气服务工程师储备生"/>
    <s v="2023/06/01"/>
    <m/>
    <m/>
    <n v="1900"/>
    <n v="5021.8999999999996"/>
    <n v="363.68"/>
    <n v="86.8"/>
    <n v="3.8"/>
    <n v="0"/>
  </r>
  <r>
    <n v="202310"/>
    <x v="148"/>
    <s v="研发部"/>
    <s v="主任级以下"/>
    <s v="DF-3822"/>
    <s v="电气工程师储备生"/>
    <s v="2023/07/03"/>
    <m/>
    <m/>
    <n v="1900"/>
    <n v="4368.1400000000003"/>
    <n v="363.68"/>
    <n v="86.8"/>
    <n v="3.8"/>
    <n v="0"/>
  </r>
  <r>
    <n v="202310"/>
    <x v="149"/>
    <s v="服务营销中心"/>
    <s v="主任级以下"/>
    <s v="DF-3823"/>
    <s v="服务专员"/>
    <s v="2023/07/03"/>
    <m/>
    <m/>
    <n v="3000"/>
    <n v="6452.5"/>
    <n v="363.68"/>
    <n v="86.8"/>
    <n v="3.8"/>
    <n v="0"/>
  </r>
  <r>
    <n v="202310"/>
    <x v="150"/>
    <s v="采购部"/>
    <s v="主任级以下"/>
    <s v="DF-3826"/>
    <s v="内部配件高级专员"/>
    <s v="2023/07/24"/>
    <m/>
    <m/>
    <n v="3302"/>
    <n v="7029.7"/>
    <n v="363.68"/>
    <n v="86.8"/>
    <n v="3.8"/>
    <n v="0"/>
  </r>
  <r>
    <n v="202310"/>
    <x v="151"/>
    <s v="运营中心"/>
    <s v="主任级以下"/>
    <s v="DF-3827"/>
    <s v="装配电工学徒"/>
    <s v="2023/07/31"/>
    <m/>
    <m/>
    <n v="1900"/>
    <n v="4883.7299999999996"/>
    <n v="363.68"/>
    <n v="86.8"/>
    <n v="3.8"/>
    <n v="0"/>
  </r>
  <r>
    <n v="202310"/>
    <x v="235"/>
    <s v="服务营销中心"/>
    <s v="主任级以下"/>
    <s v="DF-3829"/>
    <s v="项目专员"/>
    <s v="2023/08/01"/>
    <m/>
    <m/>
    <n v="3390"/>
    <n v="8922.2999999999993"/>
    <n v="363.68"/>
    <n v="86.8"/>
    <n v="3.8"/>
    <n v="0"/>
  </r>
  <r>
    <n v="202310"/>
    <x v="236"/>
    <s v="研发部"/>
    <s v="主任级以下"/>
    <s v="DF-3830"/>
    <s v="电气工程师储备生"/>
    <s v="2023/08/02"/>
    <m/>
    <m/>
    <n v="1900"/>
    <n v="4284"/>
    <n v="363.68"/>
    <n v="86.8"/>
    <n v="3.8"/>
    <n v="0"/>
  </r>
  <r>
    <n v="202310"/>
    <x v="237"/>
    <s v="研发部"/>
    <s v="主任级以下"/>
    <s v="DF-3831"/>
    <s v="机械助理工程师"/>
    <s v="2023/08/03"/>
    <m/>
    <m/>
    <n v="2320"/>
    <n v="5799.9"/>
    <n v="363.68"/>
    <n v="86.8"/>
    <n v="3.8"/>
    <n v="0"/>
  </r>
  <r>
    <n v="202310"/>
    <x v="238"/>
    <s v="运营中心"/>
    <s v="主任级以下"/>
    <s v="DF-3832"/>
    <s v="普工"/>
    <s v="2023/08/07"/>
    <m/>
    <m/>
    <n v="1900"/>
    <n v="5747.82"/>
    <n v="0"/>
    <n v="0"/>
    <n v="0"/>
    <n v="0"/>
  </r>
  <r>
    <n v="202310"/>
    <x v="239"/>
    <s v="运营中心"/>
    <s v="主任级以下"/>
    <s v="DF-3834"/>
    <s v="品质检验专员"/>
    <s v="2023/08/10"/>
    <m/>
    <m/>
    <n v="2120"/>
    <n v="6878.69"/>
    <n v="363.68"/>
    <n v="86.8"/>
    <n v="3.8"/>
    <n v="0"/>
  </r>
  <r>
    <n v="202310"/>
    <x v="240"/>
    <s v="运营中心"/>
    <s v="主任级以下"/>
    <s v="DF-3837"/>
    <s v="计划助理"/>
    <s v="2023/08/14"/>
    <m/>
    <m/>
    <n v="2500"/>
    <n v="5118"/>
    <n v="363.68"/>
    <n v="86.8"/>
    <n v="3.8"/>
    <n v="0"/>
  </r>
  <r>
    <n v="202310"/>
    <x v="241"/>
    <s v="服务营销中心"/>
    <s v="主任级以下"/>
    <s v="DF-3839"/>
    <s v="电气服务工程师储备生"/>
    <s v="2023/08/15"/>
    <m/>
    <m/>
    <n v="1900"/>
    <n v="4528.2"/>
    <n v="363.68"/>
    <n v="86.8"/>
    <n v="3.8"/>
    <n v="0"/>
  </r>
  <r>
    <n v="202310"/>
    <x v="242"/>
    <s v="服务营销中心"/>
    <s v="主任级以下"/>
    <s v="DF-3843"/>
    <s v="品质工程师"/>
    <s v="2023/08/24"/>
    <m/>
    <m/>
    <n v="5500"/>
    <n v="12300.61"/>
    <n v="363.68"/>
    <n v="86.8"/>
    <n v="3.8"/>
    <n v="0"/>
  </r>
  <r>
    <n v="202310"/>
    <x v="174"/>
    <s v="运营中心"/>
    <s v="主任级以下"/>
    <s v="DF-3121"/>
    <s v="生产调度员"/>
    <s v="2020/05/08"/>
    <s v="计件工人"/>
    <m/>
    <n v="3026"/>
    <n v="6793.38"/>
    <n v="363.68"/>
    <n v="86.8"/>
    <n v="3.8"/>
    <n v="0"/>
  </r>
  <r>
    <n v="202310"/>
    <x v="250"/>
    <s v="服务营销中心"/>
    <s v="主任级以下"/>
    <s v="DF-3847"/>
    <s v="售后服务专员"/>
    <d v="2023-09-01T00:00:00"/>
    <m/>
    <m/>
    <n v="2900"/>
    <n v="6078.7"/>
    <n v="363.68"/>
    <n v="86.8"/>
    <n v="3.8"/>
    <n v="0"/>
  </r>
  <r>
    <n v="202310"/>
    <x v="251"/>
    <s v="运营中心"/>
    <s v="主任级以下"/>
    <s v="DF-3851"/>
    <s v="品质文员"/>
    <s v="2023/09/08"/>
    <m/>
    <m/>
    <n v="2500"/>
    <n v="4387.7"/>
    <n v="363.68"/>
    <n v="86.8"/>
    <n v="3.8"/>
    <n v="0"/>
  </r>
  <r>
    <n v="202310"/>
    <x v="252"/>
    <s v="运营中心"/>
    <s v="主任级以下"/>
    <s v="DF-3852"/>
    <s v="生产经理"/>
    <s v="2023/09/18"/>
    <m/>
    <m/>
    <n v="6500"/>
    <n v="16950.400000000001"/>
    <n v="363.68"/>
    <n v="86.8"/>
    <n v="3.8"/>
    <n v="0"/>
  </r>
  <r>
    <n v="202310"/>
    <x v="253"/>
    <s v="销售部"/>
    <s v="主任级以下"/>
    <s v="DF-3854"/>
    <s v="区域销售经理（中东）"/>
    <s v="2023/09/20"/>
    <m/>
    <m/>
    <n v="3850"/>
    <n v="7410"/>
    <n v="363.68"/>
    <n v="86.8"/>
    <n v="3.8"/>
    <n v="0"/>
  </r>
  <r>
    <n v="202310"/>
    <x v="255"/>
    <s v="服务营销中心"/>
    <s v="主任级以下"/>
    <s v="DF-3855"/>
    <s v="配件销售主管"/>
    <s v="2023/10/01"/>
    <m/>
    <s v="10月入职"/>
    <n v="4320"/>
    <n v="12041.5"/>
    <n v="363.68"/>
    <n v="86.8"/>
    <n v="3.8"/>
    <n v="0"/>
  </r>
  <r>
    <n v="202310"/>
    <x v="256"/>
    <s v="运营中心"/>
    <s v="主任级以下"/>
    <s v="DF-3856"/>
    <s v="售后仓管"/>
    <s v="2023/10/08"/>
    <m/>
    <s v="10月入职"/>
    <n v="1720"/>
    <n v="4525.59"/>
    <n v="363.68"/>
    <n v="86.8"/>
    <n v="3.8"/>
    <n v="0"/>
  </r>
  <r>
    <n v="202310"/>
    <x v="257"/>
    <s v="服务营销中心"/>
    <s v="经理级"/>
    <s v="DF-3859"/>
    <s v="海外项目经理"/>
    <s v="2023/10/23"/>
    <m/>
    <s v="10月入职"/>
    <n v="5000"/>
    <n v="4753.42"/>
    <n v="0"/>
    <n v="0"/>
    <n v="0"/>
    <n v="0"/>
  </r>
  <r>
    <n v="202310"/>
    <x v="258"/>
    <s v="研发部"/>
    <s v="主任级以下"/>
    <s v="DF-3861"/>
    <s v="机械研发工程师"/>
    <s v="2023/10/24"/>
    <m/>
    <s v="10月入职"/>
    <n v="5060"/>
    <n v="4093.25"/>
    <n v="0"/>
    <n v="0"/>
    <n v="0"/>
    <n v="0"/>
  </r>
  <r>
    <n v="202310"/>
    <x v="152"/>
    <s v="服务营销中心"/>
    <s v="主任级以下"/>
    <s v="DF-2695"/>
    <s v="现场装配技师"/>
    <s v="2018/03/15"/>
    <s v="计件+计时"/>
    <m/>
    <n v="2363"/>
    <n v="6859.27"/>
    <n v="363.68"/>
    <n v="86.8"/>
    <n v="3.8"/>
    <n v="0"/>
  </r>
  <r>
    <n v="202310"/>
    <x v="153"/>
    <s v="服务营销中心"/>
    <s v="主任级以下"/>
    <s v="DF-2755"/>
    <s v="现场装配技师"/>
    <s v="2018/05/02"/>
    <s v="计件+计时"/>
    <m/>
    <n v="2363"/>
    <n v="7168.62"/>
    <n v="363.68"/>
    <n v="86.8"/>
    <n v="3.8"/>
    <n v="0"/>
  </r>
  <r>
    <n v="202310"/>
    <x v="154"/>
    <s v="服务营销中心"/>
    <s v="主任级以下"/>
    <s v="DF-3139"/>
    <s v="现场装配技师"/>
    <s v="2020/07/01"/>
    <s v="计件+计时"/>
    <m/>
    <n v="2363"/>
    <n v="6753.72"/>
    <n v="363.68"/>
    <n v="86.8"/>
    <n v="3.8"/>
    <n v="0"/>
  </r>
  <r>
    <n v="202310"/>
    <x v="155"/>
    <s v="服务营销中心"/>
    <s v="主任级以下"/>
    <s v="DF-2975"/>
    <s v="现场装配技师"/>
    <s v="2019/07/15"/>
    <s v="计件+计时"/>
    <m/>
    <n v="2363"/>
    <n v="6981.17"/>
    <n v="363.68"/>
    <n v="86.8"/>
    <n v="3.8"/>
    <n v="0"/>
  </r>
  <r>
    <n v="202310"/>
    <x v="156"/>
    <s v="运营中心"/>
    <s v="主任级以下"/>
    <s v="DF-2614"/>
    <s v="仓管员"/>
    <s v="2017/11/27"/>
    <s v="计件工人"/>
    <m/>
    <n v="1900"/>
    <n v="6211.39"/>
    <n v="363.68"/>
    <n v="86.8"/>
    <n v="3.8"/>
    <n v="0"/>
  </r>
  <r>
    <n v="202310"/>
    <x v="157"/>
    <s v="运营中心"/>
    <s v="主任级以下"/>
    <s v="DF-0354"/>
    <s v="装配电工班长"/>
    <s v="2006/10/21"/>
    <s v="计件工人"/>
    <m/>
    <n v="1900"/>
    <n v="10829.09"/>
    <n v="363.68"/>
    <n v="86.8"/>
    <n v="3.8"/>
    <n v="0"/>
  </r>
  <r>
    <n v="202310"/>
    <x v="158"/>
    <s v="运营中心"/>
    <s v="主任级以下"/>
    <s v="DF-2363"/>
    <s v="装配钳工班长"/>
    <s v="2017/02/27"/>
    <s v="计件工人"/>
    <m/>
    <n v="1900"/>
    <n v="10825.47"/>
    <n v="363.68"/>
    <n v="86.8"/>
    <n v="3.8"/>
    <n v="0"/>
  </r>
  <r>
    <n v="202310"/>
    <x v="159"/>
    <s v="运营中心"/>
    <s v="主任级以下"/>
    <s v="DF-2451"/>
    <s v="装配电工班长"/>
    <s v="2017/06/26"/>
    <s v="计件工人"/>
    <m/>
    <n v="1900"/>
    <n v="10636.98"/>
    <n v="363.68"/>
    <n v="86.8"/>
    <n v="3.8"/>
    <n v="0"/>
  </r>
  <r>
    <n v="202310"/>
    <x v="160"/>
    <s v="运营中心"/>
    <s v="主任级以下"/>
    <s v="DF-2611"/>
    <s v="装配钳工"/>
    <s v="2017/11/22"/>
    <s v="计件工人"/>
    <m/>
    <n v="1900"/>
    <n v="8756.42"/>
    <n v="363.68"/>
    <n v="86.8"/>
    <n v="3.8"/>
    <n v="0"/>
  </r>
  <r>
    <n v="202310"/>
    <x v="161"/>
    <s v="运营中心"/>
    <s v="主任级以下"/>
    <s v="DF-2736"/>
    <s v="装配钳工"/>
    <s v="2018/04/21"/>
    <s v="计件工人"/>
    <m/>
    <n v="1900"/>
    <n v="8188.04"/>
    <n v="363.68"/>
    <n v="86.8"/>
    <n v="3.8"/>
    <n v="0"/>
  </r>
  <r>
    <n v="202310"/>
    <x v="162"/>
    <s v="运营中心"/>
    <s v="主任级以下"/>
    <s v="DF-2673"/>
    <s v="装配电工"/>
    <s v="2018/03/05"/>
    <s v="计件工人"/>
    <m/>
    <n v="1900"/>
    <n v="8842.09"/>
    <n v="363.68"/>
    <n v="86.8"/>
    <n v="3.8"/>
    <n v="0"/>
  </r>
  <r>
    <n v="202310"/>
    <x v="163"/>
    <s v="运营中心"/>
    <s v="主任级以下"/>
    <s v="DF-2756"/>
    <s v="装配钳工"/>
    <s v="2018/05/02"/>
    <s v="计件工人"/>
    <m/>
    <n v="1900"/>
    <n v="8830.3700000000008"/>
    <n v="363.68"/>
    <n v="86.8"/>
    <n v="3.8"/>
    <n v="0"/>
  </r>
  <r>
    <n v="202310"/>
    <x v="164"/>
    <s v="运营中心"/>
    <s v="主任级以下"/>
    <s v="DF-2786"/>
    <s v="装配钳工班长"/>
    <s v="2018/06/12"/>
    <s v="计件工人"/>
    <m/>
    <n v="1900"/>
    <n v="11608.69"/>
    <n v="363.68"/>
    <n v="86.8"/>
    <n v="3.8"/>
    <n v="0"/>
  </r>
  <r>
    <n v="202310"/>
    <x v="165"/>
    <s v="运营中心"/>
    <s v="主任级以下"/>
    <s v="DF-2789"/>
    <s v="装配电工"/>
    <s v="2018/06/26"/>
    <s v="计件工人"/>
    <m/>
    <n v="1900"/>
    <n v="8086.88"/>
    <n v="363.68"/>
    <n v="86.8"/>
    <n v="3.8"/>
    <n v="0"/>
  </r>
  <r>
    <n v="202310"/>
    <x v="166"/>
    <s v="运营中心"/>
    <s v="主任级以下"/>
    <s v="DF-2864"/>
    <s v="装配电工"/>
    <s v="2018/11/09"/>
    <s v="计件工人"/>
    <m/>
    <n v="1900"/>
    <n v="8256.2900000000009"/>
    <n v="363.68"/>
    <n v="86.8"/>
    <n v="3.8"/>
    <n v="0"/>
  </r>
  <r>
    <n v="202310"/>
    <x v="167"/>
    <s v="运营中心"/>
    <s v="主任级以下"/>
    <s v="DF-2907"/>
    <s v="装配电工"/>
    <s v="2019/03/06"/>
    <s v="计件工人"/>
    <m/>
    <n v="1900"/>
    <n v="8955.02"/>
    <n v="363.68"/>
    <n v="86.8"/>
    <n v="3.8"/>
    <n v="0"/>
  </r>
  <r>
    <n v="202310"/>
    <x v="168"/>
    <s v="运营中心"/>
    <s v="主任级以下"/>
    <s v="DF-2909"/>
    <s v="仓管员"/>
    <s v="2019/03/11"/>
    <s v="计件工人"/>
    <m/>
    <n v="1900"/>
    <n v="7416.96"/>
    <n v="363.68"/>
    <n v="86.8"/>
    <n v="3.8"/>
    <n v="0"/>
  </r>
  <r>
    <n v="202310"/>
    <x v="169"/>
    <s v="运营中心"/>
    <s v="主任级以下"/>
    <s v="DF-2913"/>
    <s v="装配钳工班长"/>
    <s v="2019/03/14"/>
    <s v="计件工人"/>
    <m/>
    <n v="1900"/>
    <n v="9462.48"/>
    <n v="363.68"/>
    <n v="86.8"/>
    <n v="3.8"/>
    <n v="0"/>
  </r>
  <r>
    <n v="202310"/>
    <x v="170"/>
    <s v="运营中心"/>
    <s v="主任级以下"/>
    <s v="DF-2940"/>
    <s v="仓管员"/>
    <s v="2019/05/14"/>
    <s v="计件工人"/>
    <m/>
    <n v="1900"/>
    <n v="7272.93"/>
    <n v="363.68"/>
    <n v="86.8"/>
    <n v="3.8"/>
    <n v="0"/>
  </r>
  <r>
    <n v="202310"/>
    <x v="171"/>
    <s v="运营中心"/>
    <s v="主任级以下"/>
    <s v="DF-2970"/>
    <s v="装配电工"/>
    <s v="2019/07/02"/>
    <s v="计件工人"/>
    <m/>
    <n v="1900"/>
    <n v="8092.67"/>
    <n v="363.68"/>
    <n v="86.8"/>
    <n v="3.8"/>
    <n v="385"/>
  </r>
  <r>
    <n v="202310"/>
    <x v="172"/>
    <s v="运营中心"/>
    <s v="主任级以下"/>
    <s v="DF-3052"/>
    <s v="装配电工"/>
    <s v="2019/11/15"/>
    <s v="计件工人"/>
    <m/>
    <n v="1900"/>
    <n v="7740.41"/>
    <n v="363.68"/>
    <n v="86.8"/>
    <n v="3.8"/>
    <n v="0"/>
  </r>
  <r>
    <n v="202310"/>
    <x v="173"/>
    <s v="运营中心"/>
    <s v="主任级以下"/>
    <s v="DF-3076"/>
    <s v="装配电工"/>
    <s v="2020/02/24"/>
    <s v="计件工人"/>
    <m/>
    <n v="1900"/>
    <n v="8125.4"/>
    <n v="363.68"/>
    <n v="86.8"/>
    <n v="3.8"/>
    <n v="0"/>
  </r>
  <r>
    <n v="202310"/>
    <x v="175"/>
    <s v="运营中心"/>
    <s v="主任级以下"/>
    <s v="DF-3126"/>
    <s v="装配钳工"/>
    <s v="2020/05/29"/>
    <s v="计件工人"/>
    <m/>
    <n v="1900"/>
    <n v="6563.17"/>
    <n v="363.68"/>
    <n v="86.8"/>
    <n v="3.8"/>
    <n v="0"/>
  </r>
  <r>
    <n v="202310"/>
    <x v="176"/>
    <s v="运营中心"/>
    <s v="主任级以下"/>
    <s v="DF-3130"/>
    <s v="测试技师"/>
    <s v="2020/06/12"/>
    <s v="计件工人"/>
    <m/>
    <n v="1900"/>
    <n v="8846.83"/>
    <n v="363.68"/>
    <n v="86.8"/>
    <n v="3.8"/>
    <n v="0"/>
  </r>
  <r>
    <n v="202310"/>
    <x v="177"/>
    <s v="运营中心"/>
    <s v="主任级以下"/>
    <s v="DF-3134"/>
    <s v="仓库班长"/>
    <s v="2020/06/28"/>
    <s v="计件工人"/>
    <m/>
    <n v="1900"/>
    <n v="9031.07"/>
    <n v="363.68"/>
    <n v="86.8"/>
    <n v="3.8"/>
    <n v="0"/>
  </r>
  <r>
    <n v="202310"/>
    <x v="178"/>
    <s v="运营中心"/>
    <s v="主任级以下"/>
    <s v="DF-3140"/>
    <s v="测试技师"/>
    <s v="2020/07/01"/>
    <s v="计件工人"/>
    <m/>
    <n v="1900"/>
    <n v="6947.33"/>
    <n v="363.68"/>
    <n v="86.8"/>
    <n v="3.8"/>
    <n v="100"/>
  </r>
  <r>
    <n v="202310"/>
    <x v="179"/>
    <s v="运营中心"/>
    <s v="主任级以下"/>
    <s v="DF-3171"/>
    <s v="装配钳工"/>
    <s v="2020/08/31"/>
    <s v="计件工人"/>
    <m/>
    <n v="1900"/>
    <n v="8906.39"/>
    <n v="363.68"/>
    <n v="86.8"/>
    <n v="3.8"/>
    <n v="0"/>
  </r>
  <r>
    <n v="202310"/>
    <x v="180"/>
    <s v="运营中心"/>
    <s v="主任级以下"/>
    <s v="DF-3166"/>
    <s v="装配钳工"/>
    <s v="2020/08/13"/>
    <s v="计件工人"/>
    <m/>
    <n v="1900"/>
    <n v="6331.89"/>
    <n v="363.68"/>
    <n v="86.8"/>
    <n v="3.8"/>
    <n v="0"/>
  </r>
  <r>
    <n v="202310"/>
    <x v="181"/>
    <s v="运营中心"/>
    <s v="主任级以下"/>
    <s v="DF-3180"/>
    <s v="装配钳工"/>
    <s v="2020/09/21"/>
    <s v="计件工人"/>
    <m/>
    <n v="1900"/>
    <n v="7333.34"/>
    <n v="363.68"/>
    <n v="86.8"/>
    <n v="3.8"/>
    <n v="0"/>
  </r>
  <r>
    <n v="202310"/>
    <x v="182"/>
    <s v="运营中心"/>
    <s v="主任级以下"/>
    <s v="DF-3177"/>
    <s v="装配钳工"/>
    <s v="2020/09/14"/>
    <s v="计件工人"/>
    <m/>
    <n v="1900"/>
    <n v="7490.1"/>
    <n v="363.68"/>
    <n v="86.8"/>
    <n v="3.8"/>
    <n v="0"/>
  </r>
  <r>
    <n v="202310"/>
    <x v="185"/>
    <s v="运营中心"/>
    <s v="主任级以下"/>
    <s v="DF-3191"/>
    <s v="装配钳工班长"/>
    <s v="2020/10/16"/>
    <s v="计件工人"/>
    <m/>
    <n v="1900"/>
    <n v="9972.57"/>
    <n v="363.68"/>
    <n v="86.8"/>
    <n v="3.8"/>
    <n v="0"/>
  </r>
  <r>
    <n v="202310"/>
    <x v="186"/>
    <s v="运营中心"/>
    <s v="主任级以下"/>
    <s v="DF-2100"/>
    <s v="测试班长"/>
    <s v="2015/06/25"/>
    <s v="计件工人"/>
    <m/>
    <n v="1900"/>
    <n v="10839.64"/>
    <n v="363.68"/>
    <n v="86.8"/>
    <n v="3.8"/>
    <n v="0"/>
  </r>
  <r>
    <n v="202310"/>
    <x v="187"/>
    <s v="运营中心"/>
    <s v="主任级以下"/>
    <s v="DF-2441"/>
    <s v="测试技师"/>
    <s v="2017/06/20"/>
    <s v="计件工人"/>
    <m/>
    <n v="1900"/>
    <n v="7988.05"/>
    <n v="363.68"/>
    <n v="86.8"/>
    <n v="3.8"/>
    <n v="95"/>
  </r>
  <r>
    <n v="202310"/>
    <x v="188"/>
    <s v="运营中心"/>
    <s v="主任级以下"/>
    <s v="DF-2910"/>
    <s v="测试技师"/>
    <s v="2019/03/11"/>
    <s v="计件工人"/>
    <m/>
    <n v="1900"/>
    <n v="9266.5499999999993"/>
    <n v="363.68"/>
    <n v="86.8"/>
    <n v="3.8"/>
    <n v="0"/>
  </r>
  <r>
    <n v="202310"/>
    <x v="189"/>
    <s v="运营中心"/>
    <s v="主任级以下"/>
    <s v="DF-3232"/>
    <s v="装配钳工"/>
    <s v="2020/12/24"/>
    <s v="计件工人"/>
    <m/>
    <n v="1900"/>
    <n v="7631.27"/>
    <n v="363.68"/>
    <n v="86.8"/>
    <n v="3.8"/>
    <n v="0"/>
  </r>
  <r>
    <n v="202310"/>
    <x v="190"/>
    <s v="运营中心"/>
    <s v="主任级以下"/>
    <s v="DF-3245"/>
    <s v="仓管员"/>
    <s v="2021/01/12"/>
    <s v="计件工人"/>
    <m/>
    <n v="1900"/>
    <n v="7808.3"/>
    <n v="363.68"/>
    <n v="86.8"/>
    <n v="3.8"/>
    <n v="0"/>
  </r>
  <r>
    <n v="202310"/>
    <x v="191"/>
    <s v="运营中心"/>
    <s v="主任级以下"/>
    <s v="DF-3252"/>
    <s v="仓管员"/>
    <s v="2021/01/25"/>
    <s v="计件工人"/>
    <m/>
    <n v="1900"/>
    <n v="5527.55"/>
    <n v="363.68"/>
    <n v="86.8"/>
    <n v="3.8"/>
    <n v="0"/>
  </r>
  <r>
    <n v="202310"/>
    <x v="192"/>
    <s v="运营中心"/>
    <s v="主任级以下"/>
    <s v="DF-3287"/>
    <s v="仓管员"/>
    <s v="2021/03/15"/>
    <s v="计件工人"/>
    <m/>
    <n v="1900"/>
    <n v="9670.77"/>
    <n v="363.68"/>
    <n v="86.8"/>
    <n v="3.8"/>
    <n v="0"/>
  </r>
  <r>
    <n v="202310"/>
    <x v="193"/>
    <s v="运营中心"/>
    <s v="主任级以下"/>
    <s v="DF-3274"/>
    <s v="仓管员"/>
    <s v="2021/03/08"/>
    <s v="计件工人"/>
    <m/>
    <n v="1900"/>
    <n v="6456.68"/>
    <n v="363.68"/>
    <n v="86.8"/>
    <n v="3.8"/>
    <n v="0"/>
  </r>
  <r>
    <n v="202310"/>
    <x v="194"/>
    <s v="运营中心"/>
    <s v="主任级以下"/>
    <s v="DF-3273"/>
    <s v="装配电工"/>
    <s v="2021/03/05"/>
    <s v="计件工人"/>
    <m/>
    <n v="1900"/>
    <n v="7733.71"/>
    <n v="363.68"/>
    <n v="86.8"/>
    <n v="3.8"/>
    <n v="0"/>
  </r>
  <r>
    <n v="202310"/>
    <x v="195"/>
    <s v="运营中心"/>
    <s v="主任级以下"/>
    <s v="DF-3272"/>
    <s v="装配电工"/>
    <s v="2021/03/04"/>
    <s v="计件工人"/>
    <m/>
    <n v="1900"/>
    <n v="8444.0300000000007"/>
    <n v="363.68"/>
    <n v="86.8"/>
    <n v="3.8"/>
    <n v="0"/>
  </r>
  <r>
    <n v="202310"/>
    <x v="196"/>
    <s v="运营中心"/>
    <s v="主任级以下"/>
    <s v="DF-3349"/>
    <s v="仓管员"/>
    <s v="2021/05/24"/>
    <s v="计件工人"/>
    <m/>
    <n v="1900"/>
    <n v="6037.34"/>
    <n v="363.68"/>
    <n v="86.8"/>
    <n v="3.8"/>
    <n v="0"/>
  </r>
  <r>
    <n v="202310"/>
    <x v="198"/>
    <s v="运营中心"/>
    <s v="主任级以下"/>
    <s v="DF-3432"/>
    <s v="装配钳工"/>
    <s v="2021/07/17"/>
    <s v="计件工人"/>
    <m/>
    <n v="1900"/>
    <n v="6929.66"/>
    <n v="363.68"/>
    <n v="86.8"/>
    <n v="3.8"/>
    <n v="0"/>
  </r>
  <r>
    <n v="202310"/>
    <x v="199"/>
    <s v="运营中心"/>
    <s v="主任级以下"/>
    <s v="DF-3398"/>
    <s v="装配钳工"/>
    <s v="2021/07/02"/>
    <s v="计件工人"/>
    <m/>
    <n v="1900"/>
    <n v="7853.05"/>
    <n v="363.68"/>
    <n v="86.8"/>
    <n v="3.8"/>
    <n v="0"/>
  </r>
  <r>
    <n v="202310"/>
    <x v="200"/>
    <s v="运营中心"/>
    <s v="主任级以下"/>
    <s v="DF-3397"/>
    <s v="装配钳工"/>
    <s v="2021/07/01"/>
    <s v="计件工人"/>
    <m/>
    <n v="1900"/>
    <n v="7217.79"/>
    <n v="363.68"/>
    <n v="86.8"/>
    <n v="3.8"/>
    <n v="0"/>
  </r>
  <r>
    <n v="202310"/>
    <x v="201"/>
    <s v="运营中心"/>
    <s v="主任级以下"/>
    <s v="DF-3396"/>
    <s v="装配钳工"/>
    <s v="2021/07/01"/>
    <s v="计件工人"/>
    <m/>
    <n v="1900"/>
    <n v="7171.92"/>
    <n v="363.68"/>
    <n v="86.8"/>
    <n v="3.8"/>
    <n v="0"/>
  </r>
  <r>
    <n v="202310"/>
    <x v="202"/>
    <s v="运营中心"/>
    <s v="主任级以下"/>
    <s v="DF-3439"/>
    <s v="装配电工"/>
    <s v="2021/07/29"/>
    <s v="计件工人"/>
    <m/>
    <n v="1900"/>
    <n v="8458.56"/>
    <n v="363.68"/>
    <n v="86.8"/>
    <n v="3.8"/>
    <n v="0"/>
  </r>
  <r>
    <n v="202310"/>
    <x v="203"/>
    <s v="运营中心"/>
    <s v="主任级以下"/>
    <s v="DF-3499"/>
    <s v="装配钳工"/>
    <s v="2021/09/13"/>
    <s v="计件工人"/>
    <m/>
    <n v="1900"/>
    <n v="7834.79"/>
    <n v="363.68"/>
    <n v="86.8"/>
    <n v="3.8"/>
    <n v="0"/>
  </r>
  <r>
    <n v="202310"/>
    <x v="204"/>
    <s v="运营中心"/>
    <s v="主任级以下"/>
    <s v="DF-3511"/>
    <s v="装配钳工"/>
    <s v="2021/09/24"/>
    <s v="计件工人"/>
    <m/>
    <n v="1900"/>
    <n v="6244.43"/>
    <n v="363.68"/>
    <n v="86.8"/>
    <n v="3.8"/>
    <n v="0"/>
  </r>
  <r>
    <n v="202310"/>
    <x v="205"/>
    <s v="运营中心"/>
    <s v="主任级以下"/>
    <s v="DF-3521"/>
    <s v="装配钳工"/>
    <s v="2021/09/30"/>
    <s v="计件工人"/>
    <m/>
    <n v="1900"/>
    <n v="7902.04"/>
    <n v="363.68"/>
    <n v="86.8"/>
    <n v="3.8"/>
    <n v="0"/>
  </r>
  <r>
    <n v="202310"/>
    <x v="206"/>
    <s v="运营中心"/>
    <s v="主任级以下"/>
    <s v="DF-3522"/>
    <s v="装配钳工"/>
    <s v="2021/09/30"/>
    <s v="计件工人"/>
    <m/>
    <n v="1900"/>
    <n v="7549.15"/>
    <n v="363.68"/>
    <n v="86.8"/>
    <n v="3.8"/>
    <n v="0"/>
  </r>
  <r>
    <n v="202310"/>
    <x v="207"/>
    <s v="运营中心"/>
    <s v="主任级以下"/>
    <s v="DF-3553"/>
    <s v="装配钳工"/>
    <s v="2021/10/27"/>
    <s v="计件工人"/>
    <m/>
    <n v="1900"/>
    <n v="6367.45"/>
    <n v="363.68"/>
    <n v="86.8"/>
    <n v="3.8"/>
    <n v="0"/>
  </r>
  <r>
    <n v="202310"/>
    <x v="208"/>
    <s v="运营中心"/>
    <s v="主任级以下"/>
    <s v="DF-3529"/>
    <s v="装配钳工"/>
    <s v="2021/10/12"/>
    <s v="计件工人"/>
    <m/>
    <n v="1900"/>
    <n v="6079.67"/>
    <n v="363.68"/>
    <n v="86.8"/>
    <n v="3.8"/>
    <n v="0"/>
  </r>
  <r>
    <n v="202310"/>
    <x v="209"/>
    <s v="运营中心"/>
    <s v="主任级以下"/>
    <s v="DF-3534"/>
    <s v="装配钳工"/>
    <s v="2021/10/12"/>
    <s v="计件工人"/>
    <m/>
    <n v="1900"/>
    <n v="6985.38"/>
    <n v="363.68"/>
    <n v="86.8"/>
    <n v="3.8"/>
    <n v="0"/>
  </r>
  <r>
    <n v="202310"/>
    <x v="210"/>
    <s v="运营中心"/>
    <s v="主任级以下"/>
    <s v="DF-3394"/>
    <s v="装配电工"/>
    <s v="2021/06/30"/>
    <s v="计件工人"/>
    <m/>
    <n v="1900"/>
    <n v="6933.03"/>
    <n v="363.68"/>
    <n v="86.8"/>
    <n v="3.8"/>
    <n v="0"/>
  </r>
  <r>
    <n v="202310"/>
    <x v="211"/>
    <s v="运营中心"/>
    <s v="主任级以下"/>
    <s v="DF-3393"/>
    <s v="装配电工"/>
    <s v="2021/06/29"/>
    <s v="计件工人"/>
    <m/>
    <n v="1900"/>
    <n v="8466.26"/>
    <n v="363.68"/>
    <n v="86.8"/>
    <n v="3.8"/>
    <n v="0"/>
  </r>
  <r>
    <n v="202310"/>
    <x v="212"/>
    <s v="运营中心"/>
    <s v="主任级以下"/>
    <s v="DF-3361"/>
    <s v="装配电工"/>
    <s v="2021/06/03"/>
    <s v="计件工人"/>
    <m/>
    <n v="1900"/>
    <n v="7233.21"/>
    <n v="363.68"/>
    <n v="86.8"/>
    <n v="3.8"/>
    <n v="0"/>
  </r>
  <r>
    <n v="202310"/>
    <x v="213"/>
    <s v="运营中心"/>
    <s v="主任级以下"/>
    <s v="DF-3443"/>
    <s v="装配电工"/>
    <s v="2021/07/30"/>
    <s v="计件工人"/>
    <m/>
    <n v="1900"/>
    <n v="7211.45"/>
    <n v="363.68"/>
    <n v="86.8"/>
    <n v="3.8"/>
    <n v="0"/>
  </r>
  <r>
    <n v="202310"/>
    <x v="214"/>
    <s v="运营中心"/>
    <s v="主任级以下"/>
    <s v="DF-3421"/>
    <s v="装配钳工"/>
    <s v="2021/07/15"/>
    <s v="计时工人"/>
    <m/>
    <n v="1900"/>
    <n v="5399.32"/>
    <n v="363.68"/>
    <n v="86.8"/>
    <n v="3.8"/>
    <n v="0"/>
  </r>
  <r>
    <n v="202310"/>
    <x v="215"/>
    <s v="运营中心"/>
    <s v="主任级以下"/>
    <s v="DF-3420"/>
    <s v="装配钳工"/>
    <s v="2021/07/15"/>
    <s v="计时工人"/>
    <m/>
    <n v="1900"/>
    <n v="6243.78"/>
    <n v="363.68"/>
    <n v="86.8"/>
    <n v="3.8"/>
    <n v="0"/>
  </r>
  <r>
    <n v="202310"/>
    <x v="216"/>
    <s v="运营中心"/>
    <s v="主任级以下"/>
    <s v="DF-3489"/>
    <s v="装配钳工"/>
    <s v="2021/09/03"/>
    <s v="计时工人"/>
    <m/>
    <n v="1900"/>
    <n v="6397.21"/>
    <n v="363.68"/>
    <n v="86.8"/>
    <n v="3.8"/>
    <n v="0"/>
  </r>
  <r>
    <n v="202310"/>
    <x v="217"/>
    <s v="运营中心"/>
    <s v="主任级以下"/>
    <s v="DF-3637"/>
    <s v="装配钳工"/>
    <d v="2022-08-15T00:00:00"/>
    <s v="计件工人"/>
    <m/>
    <n v="1900"/>
    <n v="6505.67"/>
    <n v="363.68"/>
    <n v="86.8"/>
    <n v="3.8"/>
    <n v="0"/>
  </r>
  <r>
    <n v="202310"/>
    <x v="218"/>
    <s v="运营中心"/>
    <s v="主任级以下"/>
    <s v="DF-3630"/>
    <s v="装配钳工"/>
    <d v="2022-08-05T00:00:00"/>
    <s v="计件工人"/>
    <m/>
    <n v="1900"/>
    <n v="6673.16"/>
    <n v="363.68"/>
    <n v="86.8"/>
    <n v="3.8"/>
    <n v="0"/>
  </r>
  <r>
    <n v="202310"/>
    <x v="219"/>
    <s v="运营中心"/>
    <s v="主任级以下"/>
    <s v="DF-3644"/>
    <s v="仓库包装操作工"/>
    <d v="2022-08-30T00:00:00"/>
    <s v="计件工人"/>
    <m/>
    <n v="1900"/>
    <n v="6939.09"/>
    <n v="363.68"/>
    <n v="86.8"/>
    <n v="3.8"/>
    <n v="0"/>
  </r>
  <r>
    <n v="202310"/>
    <x v="221"/>
    <s v="运营中心"/>
    <s v="主任级以下"/>
    <s v="DF-3659"/>
    <s v="装配钳工"/>
    <s v="2022/09/19"/>
    <s v="计件工人"/>
    <m/>
    <n v="1900"/>
    <n v="6165"/>
    <n v="363.68"/>
    <n v="86.8"/>
    <n v="3.8"/>
    <n v="0"/>
  </r>
  <r>
    <n v="202310"/>
    <x v="222"/>
    <s v="运营中心"/>
    <s v="主任级以下"/>
    <s v="DF-3648"/>
    <s v="仓库包装操作工"/>
    <s v="2022/09/05"/>
    <s v="计件工人"/>
    <m/>
    <n v="1900"/>
    <n v="7052.53"/>
    <n v="363.68"/>
    <n v="86.8"/>
    <n v="3.8"/>
    <n v="0"/>
  </r>
  <r>
    <n v="202310"/>
    <x v="223"/>
    <s v="运营中心"/>
    <s v="主任级以下"/>
    <s v="DF-3449"/>
    <s v="电气装配储备生"/>
    <s v="2021/08/03"/>
    <s v="计件工人"/>
    <m/>
    <n v="1900"/>
    <n v="6622.83"/>
    <n v="363.68"/>
    <n v="86.8"/>
    <n v="3.8"/>
    <n v="0"/>
  </r>
  <r>
    <n v="202310"/>
    <x v="224"/>
    <s v="运营中心"/>
    <s v="主任级以下"/>
    <s v="DF-3677"/>
    <s v="仓库包装操作工"/>
    <s v="2022/10/27"/>
    <s v="计件工人"/>
    <m/>
    <n v="1900"/>
    <n v="7094.91"/>
    <n v="363.68"/>
    <n v="86.8"/>
    <n v="3.8"/>
    <n v="0"/>
  </r>
  <r>
    <n v="202310"/>
    <x v="225"/>
    <s v="运营中心"/>
    <s v="主任级以下"/>
    <s v="DF-3676"/>
    <s v="装配钳工"/>
    <s v="2022/10/26"/>
    <s v="计件工人"/>
    <m/>
    <n v="1900"/>
    <n v="7303.33"/>
    <n v="363.68"/>
    <n v="86.8"/>
    <n v="3.8"/>
    <n v="0"/>
  </r>
  <r>
    <n v="202310"/>
    <x v="226"/>
    <s v="运营中心"/>
    <s v="主任级以下"/>
    <s v="DF-3667"/>
    <s v="装配钳工"/>
    <s v="2022/10/09"/>
    <s v="计件工人"/>
    <m/>
    <n v="1900"/>
    <n v="4766.95"/>
    <n v="363.68"/>
    <n v="86.8"/>
    <n v="3.8"/>
    <n v="0"/>
  </r>
  <r>
    <n v="202310"/>
    <x v="227"/>
    <s v="运营中心"/>
    <s v="主任级以下"/>
    <s v="DF-3352"/>
    <s v="装配钳工"/>
    <s v="2021/05/26"/>
    <s v="计件工人"/>
    <m/>
    <n v="1900"/>
    <n v="7339.51"/>
    <n v="363.68"/>
    <n v="86.8"/>
    <n v="3.8"/>
    <n v="0"/>
  </r>
  <r>
    <n v="202310"/>
    <x v="228"/>
    <s v="运营中心"/>
    <s v="主任级以下"/>
    <s v="DF-3705"/>
    <s v="装配钳工"/>
    <s v="2023/02/21"/>
    <s v="计件工人"/>
    <m/>
    <n v="1900"/>
    <n v="6536.36"/>
    <n v="363.68"/>
    <n v="86.8"/>
    <n v="3.8"/>
    <n v="0"/>
  </r>
  <r>
    <n v="202310"/>
    <x v="229"/>
    <s v="运营中心"/>
    <s v="主任级以下"/>
    <s v="DF-3707"/>
    <s v="装配钳工"/>
    <s v="2023/02/21"/>
    <s v="计件工人"/>
    <m/>
    <n v="1900"/>
    <n v="6159.44"/>
    <n v="363.68"/>
    <n v="86.8"/>
    <n v="3.8"/>
    <n v="0"/>
  </r>
  <r>
    <n v="202310"/>
    <x v="230"/>
    <s v="运营中心"/>
    <s v="主任级以下"/>
    <s v="DF-3701"/>
    <s v="装配钳工"/>
    <s v="2023/02/09"/>
    <s v="计件工人"/>
    <m/>
    <n v="1900"/>
    <n v="6121.01"/>
    <n v="363.68"/>
    <n v="86.8"/>
    <n v="3.8"/>
    <n v="0"/>
  </r>
  <r>
    <n v="202310"/>
    <x v="232"/>
    <s v="运营中心"/>
    <s v="主任级以下"/>
    <s v="DF-3776"/>
    <s v="装配电工"/>
    <s v="2023/03/20"/>
    <s v="计件工人"/>
    <m/>
    <n v="1900"/>
    <n v="7288.56"/>
    <n v="363.68"/>
    <n v="86.8"/>
    <n v="3.8"/>
    <n v="0"/>
  </r>
  <r>
    <n v="202310"/>
    <x v="233"/>
    <s v="运营中心"/>
    <s v="主任级以下"/>
    <s v="DF-3765"/>
    <s v="装配钳工"/>
    <s v="2023/03/17"/>
    <s v="计件工人"/>
    <m/>
    <n v="1900"/>
    <n v="6281.06"/>
    <n v="363.68"/>
    <n v="86.8"/>
    <n v="3.8"/>
    <n v="0"/>
  </r>
  <r>
    <n v="202310"/>
    <x v="234"/>
    <s v="运营中心"/>
    <s v="主任级以下"/>
    <s v="DF-3763"/>
    <s v="装配电工"/>
    <s v="2023/03/14"/>
    <s v="计件工人"/>
    <m/>
    <n v="1900"/>
    <n v="7346.61"/>
    <n v="363.68"/>
    <n v="86.8"/>
    <n v="3.8"/>
    <n v="0"/>
  </r>
  <r>
    <n v="202310"/>
    <x v="133"/>
    <s v="运营中心"/>
    <s v="主任级以下"/>
    <s v="DF-3700"/>
    <s v="装配电工"/>
    <s v="2023/02/09"/>
    <s v="计件工人"/>
    <m/>
    <n v="1900"/>
    <n v="6690.7"/>
    <n v="363.68"/>
    <n v="86.8"/>
    <n v="3.8"/>
    <n v="0"/>
  </r>
  <r>
    <n v="202310"/>
    <x v="243"/>
    <s v="运营中心"/>
    <s v="主任级以下"/>
    <s v="DF-3833"/>
    <s v="装配电工"/>
    <s v="2023/08/10"/>
    <s v="计件工人"/>
    <m/>
    <n v="1900"/>
    <n v="7348.11"/>
    <n v="363.68"/>
    <n v="86.8"/>
    <n v="3.8"/>
    <n v="0"/>
  </r>
  <r>
    <n v="202310"/>
    <x v="244"/>
    <s v="运营中心"/>
    <s v="主任级以下"/>
    <s v="DF-3841"/>
    <s v="仓管员"/>
    <s v="2023/08/21"/>
    <s v="计件工人"/>
    <m/>
    <n v="1900"/>
    <n v="7066.95"/>
    <n v="363.68"/>
    <n v="86.8"/>
    <n v="3.8"/>
    <n v="0"/>
  </r>
  <r>
    <n v="202310"/>
    <x v="245"/>
    <s v="运营中心"/>
    <s v="主任级以下"/>
    <s v="DF-3842"/>
    <s v="仓管员"/>
    <s v="2023/08/23"/>
    <s v="计件工人"/>
    <m/>
    <n v="1900"/>
    <n v="7371.73"/>
    <n v="363.68"/>
    <n v="86.8"/>
    <n v="3.8"/>
    <n v="0"/>
  </r>
  <r>
    <n v="202310"/>
    <x v="246"/>
    <s v="运营中心"/>
    <s v="主任级以下"/>
    <s v="DF-3844"/>
    <s v="装配钳工"/>
    <s v="2023/08/28"/>
    <s v="计件工人"/>
    <m/>
    <n v="1900"/>
    <n v="6954.52"/>
    <n v="363.68"/>
    <n v="86.8"/>
    <n v="3.8"/>
    <n v="0"/>
  </r>
  <r>
    <n v="202310"/>
    <x v="247"/>
    <s v="运营中心"/>
    <s v="主任级以下"/>
    <s v="DF-3846"/>
    <s v="仓库包装操作工"/>
    <s v="2023/08/28"/>
    <s v="计件工人"/>
    <s v="2023/10/15离职"/>
    <n v="1900"/>
    <n v="2527.0500000000002"/>
    <n v="363.68"/>
    <n v="86.8"/>
    <n v="3.8"/>
    <n v="0"/>
  </r>
  <r>
    <n v="202310"/>
    <x v="254"/>
    <s v="运营中心"/>
    <s v="主任级以下"/>
    <s v="DF-3848"/>
    <s v="装配钳工"/>
    <s v="2023/09/04"/>
    <s v="计件工人"/>
    <m/>
    <n v="1900"/>
    <n v="6063.87"/>
    <n v="363.68"/>
    <n v="86.8"/>
    <n v="3.8"/>
    <n v="0"/>
  </r>
  <r>
    <n v="202310"/>
    <x v="259"/>
    <s v="运营中心"/>
    <s v="主任级以下"/>
    <s v="DF-3860"/>
    <s v="装配钳工"/>
    <s v="2023/10/23"/>
    <s v="计件工人"/>
    <s v="10月入职"/>
    <n v="1900"/>
    <n v="1973.38"/>
    <n v="0"/>
    <n v="0"/>
    <n v="0"/>
    <n v="0"/>
  </r>
  <r>
    <n v="202310"/>
    <x v="260"/>
    <s v="运营中心"/>
    <s v="主任级以下"/>
    <s v="DF-3857"/>
    <s v="装配钳工"/>
    <s v="2023/10/12"/>
    <s v="计件工人"/>
    <s v="2023/10/12入职，2023/10/30离职"/>
    <n v="1900"/>
    <n v="3813.79"/>
    <n v="363.68"/>
    <n v="86.8"/>
    <n v="3.8"/>
    <n v="0"/>
  </r>
  <r>
    <n v="202311"/>
    <x v="0"/>
    <s v="销售部"/>
    <s v="部长级及以上"/>
    <s v="DF-2389"/>
    <s v="区域销售总监"/>
    <s v="2017/04/01"/>
    <m/>
    <m/>
    <n v="44070"/>
    <n v="49870"/>
    <n v="363.68"/>
    <n v="86.8"/>
    <n v="3.8"/>
    <n v="0"/>
  </r>
  <r>
    <n v="202311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1"/>
    <x v="2"/>
    <s v="研发部"/>
    <s v="主任级"/>
    <s v="DF-0793"/>
    <s v="电气主管"/>
    <s v="2010/07/08"/>
    <m/>
    <m/>
    <n v="5544"/>
    <n v="13696.14"/>
    <n v="363.68"/>
    <n v="86.8"/>
    <n v="3.8"/>
    <n v="95"/>
  </r>
  <r>
    <n v="202311"/>
    <x v="3"/>
    <s v="研发部"/>
    <s v="主任级"/>
    <s v="DF-0148"/>
    <s v="机械研发主管"/>
    <s v="2005/09/09"/>
    <m/>
    <m/>
    <n v="5544"/>
    <n v="15916.6"/>
    <n v="363.68"/>
    <n v="86.8"/>
    <n v="3.8"/>
    <n v="125"/>
  </r>
  <r>
    <n v="202311"/>
    <x v="4"/>
    <s v="销售部"/>
    <s v="主任级以下"/>
    <s v="DF-2191"/>
    <s v="市场运营主管"/>
    <s v="2016/04/14"/>
    <m/>
    <m/>
    <n v="3200"/>
    <n v="15574.64"/>
    <n v="363.68"/>
    <n v="86.8"/>
    <n v="3.8"/>
    <n v="95"/>
  </r>
  <r>
    <n v="202311"/>
    <x v="5"/>
    <s v="人力资源部"/>
    <s v="主任级以下"/>
    <s v="DF-2649"/>
    <s v="清洁工"/>
    <s v="2018/02/01"/>
    <m/>
    <m/>
    <n v="1900"/>
    <n v="4304.57"/>
    <n v="0"/>
    <n v="0"/>
    <n v="0"/>
    <n v="0"/>
  </r>
  <r>
    <n v="202311"/>
    <x v="6"/>
    <s v="人力资源部"/>
    <s v="主任级以下"/>
    <s v="DF-2697"/>
    <s v="商务司机"/>
    <s v="2018/03/19"/>
    <m/>
    <m/>
    <n v="1900"/>
    <n v="5270.5"/>
    <n v="363.68"/>
    <n v="86.8"/>
    <n v="3.8"/>
    <n v="0"/>
  </r>
  <r>
    <n v="202311"/>
    <x v="7"/>
    <s v="研发部"/>
    <s v="主任级以下"/>
    <s v="DF-2077"/>
    <s v="电气硬件工程师"/>
    <s v="2015/04/25"/>
    <m/>
    <m/>
    <n v="5746"/>
    <n v="13203.6"/>
    <n v="363.68"/>
    <n v="86.8"/>
    <n v="3.8"/>
    <n v="1250"/>
  </r>
  <r>
    <n v="202311"/>
    <x v="8"/>
    <s v="研发部"/>
    <s v="主任级以下"/>
    <s v="DF-2701"/>
    <s v="高级文控专员"/>
    <s v="2018/03/21"/>
    <m/>
    <m/>
    <n v="2440"/>
    <n v="6464.5"/>
    <n v="363.68"/>
    <n v="86.8"/>
    <n v="3.8"/>
    <n v="95"/>
  </r>
  <r>
    <n v="202311"/>
    <x v="9"/>
    <s v="研发部"/>
    <s v="主任级以下"/>
    <s v="DF-0755"/>
    <s v="研发部主管"/>
    <s v="2010/06/21"/>
    <m/>
    <m/>
    <n v="5389"/>
    <n v="12887.5"/>
    <n v="363.68"/>
    <n v="86.8"/>
    <n v="3.8"/>
    <n v="500"/>
  </r>
  <r>
    <n v="202311"/>
    <x v="10"/>
    <s v="研发部"/>
    <s v="主任级以下"/>
    <s v="DF-0536"/>
    <s v="机械研发工程师"/>
    <s v="2009/10/10"/>
    <m/>
    <m/>
    <n v="2671"/>
    <n v="8437.2999999999993"/>
    <n v="363.68"/>
    <n v="86.8"/>
    <n v="3.8"/>
    <n v="500"/>
  </r>
  <r>
    <n v="202311"/>
    <x v="11"/>
    <s v="研发部"/>
    <s v="主任级以下"/>
    <s v="DF-1996"/>
    <s v="机械研发工程师"/>
    <s v="2015/01/10"/>
    <m/>
    <m/>
    <n v="5746"/>
    <n v="14716.1"/>
    <n v="363.68"/>
    <n v="86.8"/>
    <n v="3.8"/>
    <n v="1250"/>
  </r>
  <r>
    <n v="202311"/>
    <x v="12"/>
    <s v="研发部"/>
    <s v="主任级以下"/>
    <s v="DF-2008"/>
    <s v="Syncro软件工程师"/>
    <s v="2015/03/02"/>
    <m/>
    <m/>
    <n v="5544"/>
    <n v="15553.19"/>
    <n v="363.68"/>
    <n v="86.8"/>
    <n v="3.8"/>
    <n v="500"/>
  </r>
  <r>
    <n v="202311"/>
    <x v="13"/>
    <s v="服务营销中心"/>
    <s v="主任级以下"/>
    <s v="DF-2342"/>
    <s v="机械服务安装工程师"/>
    <d v="2017-01-03T00:00:00"/>
    <m/>
    <m/>
    <n v="3263"/>
    <n v="9192.74"/>
    <n v="363.68"/>
    <n v="86.8"/>
    <n v="3.8"/>
    <n v="0"/>
  </r>
  <r>
    <n v="202311"/>
    <x v="14"/>
    <s v="运营中心"/>
    <s v="主任级以下"/>
    <s v="DF-0073"/>
    <s v="质检组长"/>
    <s v="2007/10/11"/>
    <s v="计时工人"/>
    <m/>
    <n v="2132"/>
    <n v="9652.56"/>
    <n v="0"/>
    <n v="0"/>
    <n v="0"/>
    <n v="0"/>
  </r>
  <r>
    <n v="202311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1"/>
    <x v="16"/>
    <s v="运营中心"/>
    <s v="主任级"/>
    <s v="DF-2061"/>
    <s v="车间主任"/>
    <s v="2015/04/02"/>
    <m/>
    <m/>
    <n v="6070"/>
    <n v="14452"/>
    <n v="363.68"/>
    <n v="86.8"/>
    <n v="3.8"/>
    <n v="1500"/>
  </r>
  <r>
    <n v="202311"/>
    <x v="17"/>
    <s v="服务营销中心"/>
    <s v="主任级以下"/>
    <s v="DF-2107"/>
    <s v="技术主管"/>
    <s v="2015/07/06"/>
    <m/>
    <m/>
    <n v="5520"/>
    <n v="14305"/>
    <n v="363.68"/>
    <n v="86.8"/>
    <n v="3.8"/>
    <n v="750"/>
  </r>
  <r>
    <n v="202311"/>
    <x v="18"/>
    <s v="服务营销中心"/>
    <s v="主任级以下"/>
    <s v="DF-2371"/>
    <s v="电气服务工程师"/>
    <s v="2017/03/03"/>
    <m/>
    <m/>
    <n v="4250"/>
    <n v="11126.96"/>
    <n v="363.68"/>
    <n v="86.8"/>
    <n v="3.8"/>
    <n v="0"/>
  </r>
  <r>
    <n v="202311"/>
    <x v="19"/>
    <s v="服务营销中心"/>
    <s v="主任级以下"/>
    <s v="DF-1715"/>
    <s v="机械服务工程师"/>
    <s v="2013/11/11"/>
    <m/>
    <m/>
    <n v="3440"/>
    <n v="9465.7800000000007"/>
    <n v="363.68"/>
    <n v="86.8"/>
    <n v="3.8"/>
    <n v="0"/>
  </r>
  <r>
    <n v="202311"/>
    <x v="20"/>
    <s v="服务营销中心"/>
    <s v="主任级以下"/>
    <s v="DF-2166"/>
    <s v="机械服务技师"/>
    <s v="2016/02/22"/>
    <m/>
    <m/>
    <n v="4331"/>
    <n v="11572.41"/>
    <n v="363.68"/>
    <n v="86.8"/>
    <n v="3.8"/>
    <n v="0"/>
  </r>
  <r>
    <n v="202311"/>
    <x v="21"/>
    <s v="运营中心"/>
    <s v="主任级"/>
    <s v="DF-2669"/>
    <s v="电气车间主任"/>
    <s v="2018/03/01"/>
    <m/>
    <m/>
    <n v="4000"/>
    <n v="10285"/>
    <n v="363.68"/>
    <n v="86.8"/>
    <n v="3.8"/>
    <n v="0"/>
  </r>
  <r>
    <n v="202311"/>
    <x v="22"/>
    <s v="服务营销中心"/>
    <s v="主任级以下"/>
    <s v="DF-2774"/>
    <s v="海外服务高级经理"/>
    <s v="2018/05/29"/>
    <m/>
    <m/>
    <n v="7100"/>
    <n v="16125"/>
    <n v="363.68"/>
    <n v="86.8"/>
    <n v="3.8"/>
    <n v="457.5"/>
  </r>
  <r>
    <n v="202311"/>
    <x v="23"/>
    <s v="服务营销中心"/>
    <s v="主任级以下"/>
    <s v="DF-2777"/>
    <s v="机械服务工程师"/>
    <s v="2018/06/01"/>
    <m/>
    <m/>
    <n v="5519"/>
    <n v="15551.15"/>
    <n v="363.68"/>
    <n v="86.8"/>
    <n v="3.8"/>
    <n v="0"/>
  </r>
  <r>
    <n v="202311"/>
    <x v="24"/>
    <s v="销售部"/>
    <s v="主任级以下"/>
    <s v="DF-2800"/>
    <s v="销售跟单"/>
    <s v="2018/07/02"/>
    <m/>
    <m/>
    <n v="2888"/>
    <n v="10116.98"/>
    <n v="363.68"/>
    <n v="86.8"/>
    <n v="3.8"/>
    <n v="0"/>
  </r>
  <r>
    <n v="202311"/>
    <x v="25"/>
    <s v="服务营销中心"/>
    <s v="部长级及以上"/>
    <s v="DF-2838"/>
    <s v="售后服务经理"/>
    <s v="2018/09/10"/>
    <m/>
    <s v="2023/11/17离职"/>
    <n v="8020"/>
    <n v="47272.5"/>
    <n v="363.68"/>
    <n v="86.8"/>
    <n v="3.8"/>
    <n v="0"/>
  </r>
  <r>
    <n v="202311"/>
    <x v="26"/>
    <s v="研发部"/>
    <s v="主任级以下"/>
    <s v="DF-2856"/>
    <s v="初级电气研发工程师"/>
    <s v="2018/10/23"/>
    <m/>
    <m/>
    <n v="4133"/>
    <n v="10064.23"/>
    <n v="363.68"/>
    <n v="86.8"/>
    <n v="3.8"/>
    <n v="300"/>
  </r>
  <r>
    <n v="202311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1"/>
    <x v="29"/>
    <s v="服务营销中心"/>
    <s v="主任级以下"/>
    <s v="DF-2886"/>
    <s v="采购专员"/>
    <s v="2018/12/27"/>
    <m/>
    <m/>
    <n v="2532"/>
    <n v="6600.48"/>
    <n v="363.68"/>
    <n v="86.8"/>
    <n v="3.8"/>
    <n v="0"/>
  </r>
  <r>
    <n v="202311"/>
    <x v="31"/>
    <s v="运营中心"/>
    <s v="主任级以下"/>
    <s v="DF-2916"/>
    <s v="质检员"/>
    <s v="2019/03/19"/>
    <s v="计时工人"/>
    <m/>
    <n v="2520"/>
    <n v="9112.02"/>
    <n v="363.68"/>
    <n v="86.8"/>
    <n v="3.8"/>
    <n v="0"/>
  </r>
  <r>
    <n v="202311"/>
    <x v="32"/>
    <s v="研发部"/>
    <s v="主任级以下"/>
    <s v="DF-2930"/>
    <s v="机械工程师"/>
    <s v="2019/04/22"/>
    <m/>
    <m/>
    <n v="4536"/>
    <n v="15535.1"/>
    <n v="363.68"/>
    <n v="86.8"/>
    <n v="3.8"/>
    <n v="300"/>
  </r>
  <r>
    <n v="202311"/>
    <x v="33"/>
    <s v="服务营销中心"/>
    <s v="主任级以下"/>
    <s v="DF-2931"/>
    <s v="机械服务安装技师"/>
    <s v="2019/04/23"/>
    <m/>
    <m/>
    <n v="2363"/>
    <n v="6466.36"/>
    <n v="363.68"/>
    <n v="86.8"/>
    <n v="3.8"/>
    <n v="0"/>
  </r>
  <r>
    <n v="202311"/>
    <x v="34"/>
    <s v="运营中心"/>
    <s v="主任级以下"/>
    <s v="DF-2932"/>
    <s v="仓库文员"/>
    <s v="2019/04/24"/>
    <s v="计时工人"/>
    <m/>
    <n v="1900"/>
    <n v="4574.83"/>
    <n v="363.68"/>
    <n v="86.8"/>
    <n v="3.8"/>
    <n v="0"/>
  </r>
  <r>
    <n v="202311"/>
    <x v="35"/>
    <s v="运营中心"/>
    <s v="主任级以下"/>
    <s v="DF-2960"/>
    <s v="计划专员"/>
    <s v="2019/06/24"/>
    <m/>
    <m/>
    <n v="1958"/>
    <n v="5730.9"/>
    <n v="363.68"/>
    <n v="86.8"/>
    <n v="3.8"/>
    <n v="0"/>
  </r>
  <r>
    <n v="202311"/>
    <x v="36"/>
    <s v="服务营销中心"/>
    <s v="主任级以下"/>
    <s v="DF-2974"/>
    <s v="电气服务安装技师"/>
    <s v="2019/07/16"/>
    <m/>
    <m/>
    <n v="2993"/>
    <n v="8370.8799999999992"/>
    <n v="363.68"/>
    <n v="86.8"/>
    <n v="3.8"/>
    <n v="0"/>
  </r>
  <r>
    <n v="202311"/>
    <x v="37"/>
    <s v="服务营销中心"/>
    <s v="主任级以下"/>
    <s v="DF-2986"/>
    <s v="初级电气安装服务技师"/>
    <s v="2019/07/30"/>
    <m/>
    <m/>
    <n v="3000"/>
    <n v="6790.84"/>
    <n v="363.68"/>
    <n v="86.8"/>
    <n v="3.8"/>
    <n v="0"/>
  </r>
  <r>
    <n v="202311"/>
    <x v="38"/>
    <s v="服务营销中心"/>
    <s v="主任级以下"/>
    <s v="DF-3021"/>
    <s v="电气服务工程师"/>
    <s v="2019/10/10"/>
    <m/>
    <m/>
    <n v="4937"/>
    <n v="11417.57"/>
    <n v="363.68"/>
    <n v="86.8"/>
    <n v="3.8"/>
    <n v="800"/>
  </r>
  <r>
    <n v="202311"/>
    <x v="39"/>
    <s v="采购部"/>
    <s v="高级经理级"/>
    <s v="DF-3062"/>
    <s v="高级采购经理"/>
    <s v="2019/12/12"/>
    <m/>
    <m/>
    <n v="8080"/>
    <n v="15535"/>
    <n v="363.68"/>
    <n v="86.8"/>
    <n v="3.8"/>
    <n v="2000"/>
  </r>
  <r>
    <n v="202311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1"/>
    <x v="41"/>
    <s v="运营中心"/>
    <s v="主任级以下"/>
    <s v="DF-3077"/>
    <s v="安全环保专员"/>
    <s v="2020/02/10"/>
    <m/>
    <m/>
    <n v="2240"/>
    <n v="6795.5"/>
    <n v="363.68"/>
    <n v="86.8"/>
    <n v="3.8"/>
    <n v="0"/>
  </r>
  <r>
    <n v="202311"/>
    <x v="42"/>
    <s v="服务营销中心"/>
    <s v="主任级以下"/>
    <s v="DF-3080"/>
    <s v="项目经理"/>
    <s v="2020/03/11"/>
    <m/>
    <m/>
    <n v="5240"/>
    <n v="13944.7"/>
    <n v="363.68"/>
    <n v="86.8"/>
    <n v="3.8"/>
    <n v="475"/>
  </r>
  <r>
    <n v="202311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1"/>
    <x v="44"/>
    <s v="研发部"/>
    <s v="主任级以下"/>
    <s v="DF-3087"/>
    <s v="软件工程师"/>
    <s v="2020/03/18"/>
    <m/>
    <m/>
    <n v="4536"/>
    <n v="11537.83"/>
    <n v="363.68"/>
    <n v="86.8"/>
    <n v="3.8"/>
    <n v="500"/>
  </r>
  <r>
    <n v="202311"/>
    <x v="45"/>
    <s v="服务营销中心"/>
    <s v="主任级以下"/>
    <s v="DF-3104"/>
    <s v="机械服务工程师"/>
    <s v="2020/04/01"/>
    <m/>
    <m/>
    <n v="3440"/>
    <n v="9359.14"/>
    <n v="363.68"/>
    <n v="86.8"/>
    <n v="3.8"/>
    <n v="500"/>
  </r>
  <r>
    <n v="202311"/>
    <x v="46"/>
    <s v="研发部"/>
    <s v="主任级以下"/>
    <s v="DF-3109"/>
    <s v="初级机械工程师"/>
    <s v="2020/04/08"/>
    <m/>
    <m/>
    <n v="3326"/>
    <n v="7709.9"/>
    <n v="363.68"/>
    <n v="86.8"/>
    <n v="3.8"/>
    <n v="0"/>
  </r>
  <r>
    <n v="202311"/>
    <x v="47"/>
    <s v="销售部"/>
    <s v="主任级以下"/>
    <s v="DF-3110"/>
    <s v="区域销售经理"/>
    <s v="2020/04/09"/>
    <m/>
    <m/>
    <n v="3868"/>
    <n v="13011.5"/>
    <n v="363.68"/>
    <n v="86.8"/>
    <n v="3.8"/>
    <n v="0"/>
  </r>
  <r>
    <n v="202311"/>
    <x v="48"/>
    <s v="服务营销中心"/>
    <s v="主任级以下"/>
    <s v="DF-3135"/>
    <s v="机械服务助理工程师"/>
    <s v="2020/07/01"/>
    <m/>
    <m/>
    <n v="2138"/>
    <n v="5327.61"/>
    <n v="363.68"/>
    <n v="86.8"/>
    <n v="3.8"/>
    <n v="0"/>
  </r>
  <r>
    <n v="202311"/>
    <x v="49"/>
    <s v="服务营销中心"/>
    <s v="主任级以下"/>
    <s v="DF-3136"/>
    <s v="电气服务助理工程师"/>
    <s v="2020/07/27"/>
    <m/>
    <m/>
    <n v="2000"/>
    <n v="5749.84"/>
    <n v="363.68"/>
    <n v="86.8"/>
    <n v="3.8"/>
    <n v="0"/>
  </r>
  <r>
    <n v="202311"/>
    <x v="50"/>
    <s v="人力资源部"/>
    <s v="主任级以下"/>
    <s v="DF-3151"/>
    <s v="人力资源专员"/>
    <s v="2020/07/21"/>
    <m/>
    <m/>
    <n v="3303"/>
    <n v="7181.3"/>
    <n v="363.68"/>
    <n v="86.8"/>
    <n v="3.8"/>
    <n v="0"/>
  </r>
  <r>
    <n v="202311"/>
    <x v="51"/>
    <s v="服务营销中心"/>
    <s v="主任级以下"/>
    <s v="DF-3152"/>
    <s v="软件工程师"/>
    <s v="2020/07/21"/>
    <m/>
    <m/>
    <n v="4572"/>
    <n v="11202.31"/>
    <n v="363.68"/>
    <n v="86.8"/>
    <n v="3.8"/>
    <n v="0"/>
  </r>
  <r>
    <n v="202311"/>
    <x v="52"/>
    <s v="人力资源部"/>
    <s v="经理级"/>
    <s v="DF-3170"/>
    <s v="人力资源经理"/>
    <s v="2020/08/24"/>
    <m/>
    <m/>
    <n v="5632"/>
    <n v="12581"/>
    <n v="363.68"/>
    <n v="86.8"/>
    <n v="3.8"/>
    <n v="95"/>
  </r>
  <r>
    <n v="202311"/>
    <x v="53"/>
    <s v="运营中心"/>
    <s v="主任级以下"/>
    <s v="DF-3168"/>
    <s v="质检员"/>
    <s v="2020/08/20"/>
    <s v="计时工人"/>
    <m/>
    <n v="2132"/>
    <n v="7692.38"/>
    <n v="363.68"/>
    <n v="86.8"/>
    <n v="3.8"/>
    <n v="0"/>
  </r>
  <r>
    <n v="202311"/>
    <x v="54"/>
    <s v="服务营销中心"/>
    <s v="主任级以下"/>
    <s v="DF-2891"/>
    <s v="售后服务工程师"/>
    <s v="2020/08/15"/>
    <m/>
    <m/>
    <n v="7881"/>
    <n v="21294"/>
    <n v="363.68"/>
    <n v="86.8"/>
    <n v="3.8"/>
    <n v="0"/>
  </r>
  <r>
    <n v="202311"/>
    <x v="56"/>
    <s v="服务营销中心"/>
    <s v="主任级以下"/>
    <s v="DF-3158"/>
    <s v="机械服务工程师"/>
    <s v="2020/08/03"/>
    <m/>
    <m/>
    <n v="3275"/>
    <n v="8522.0400000000009"/>
    <n v="363.68"/>
    <n v="86.8"/>
    <n v="3.8"/>
    <n v="0"/>
  </r>
  <r>
    <n v="202311"/>
    <x v="57"/>
    <s v="研发部"/>
    <s v="主任级以下"/>
    <s v="DF-3155"/>
    <s v="资料管理员"/>
    <s v="2020/08/03"/>
    <m/>
    <m/>
    <n v="1900"/>
    <n v="4294.6000000000004"/>
    <n v="363.68"/>
    <n v="86.8"/>
    <n v="3.8"/>
    <n v="0"/>
  </r>
  <r>
    <n v="202311"/>
    <x v="58"/>
    <s v="销售部"/>
    <s v="经理"/>
    <s v="DF-3184"/>
    <s v="销售支持经理"/>
    <d v="2010-11-22T00:00:00"/>
    <m/>
    <m/>
    <n v="4453"/>
    <n v="20627.16"/>
    <n v="363.68"/>
    <n v="86.8"/>
    <n v="3.8"/>
    <n v="1000"/>
  </r>
  <r>
    <n v="202311"/>
    <x v="59"/>
    <s v="销售部"/>
    <s v="主任级以下"/>
    <s v="DF-3185"/>
    <s v="区域销售经理"/>
    <s v="2020/10/10"/>
    <m/>
    <m/>
    <n v="4400"/>
    <n v="11250"/>
    <n v="263.2"/>
    <n v="84.84"/>
    <n v="9.93"/>
    <n v="500"/>
  </r>
  <r>
    <n v="202311"/>
    <x v="60"/>
    <s v="采购部"/>
    <s v="主任级以下"/>
    <s v="DF-3195"/>
    <s v="采购专员"/>
    <s v="2020/10/26"/>
    <m/>
    <m/>
    <n v="2200"/>
    <n v="6205.3"/>
    <n v="363.68"/>
    <n v="86.8"/>
    <n v="3.8"/>
    <n v="0"/>
  </r>
  <r>
    <n v="202311"/>
    <x v="61"/>
    <s v="采购部"/>
    <s v="主任级以下"/>
    <s v="DF-3201"/>
    <s v="采购专员"/>
    <s v="2020/11/02"/>
    <m/>
    <m/>
    <n v="2400"/>
    <n v="6295.68"/>
    <n v="363.68"/>
    <n v="86.8"/>
    <n v="3.8"/>
    <n v="0"/>
  </r>
  <r>
    <n v="202311"/>
    <x v="62"/>
    <s v="服务营销中心"/>
    <s v="主任级以下"/>
    <s v="DF-3207"/>
    <s v="电气服务工程师"/>
    <s v="2020/11/09"/>
    <m/>
    <m/>
    <n v="4800"/>
    <n v="13263.31"/>
    <n v="363.68"/>
    <n v="86.8"/>
    <n v="3.8"/>
    <n v="1266"/>
  </r>
  <r>
    <n v="202311"/>
    <x v="63"/>
    <s v="销售部"/>
    <s v="主任级以下"/>
    <s v="DF-3208"/>
    <s v="高级物流专员"/>
    <s v="2020/11/09"/>
    <m/>
    <m/>
    <n v="2760"/>
    <n v="11877.04"/>
    <n v="363.68"/>
    <n v="86.8"/>
    <n v="3.8"/>
    <n v="0"/>
  </r>
  <r>
    <n v="202311"/>
    <x v="64"/>
    <s v="服务营销中心"/>
    <s v="主任级以下"/>
    <s v="DF-3213"/>
    <s v="电气服务工程师（上海）"/>
    <s v="2020/11/16"/>
    <m/>
    <m/>
    <n v="4925"/>
    <n v="9272.5300000000007"/>
    <n v="0"/>
    <n v="0"/>
    <n v="0"/>
    <n v="0"/>
  </r>
  <r>
    <n v="202311"/>
    <x v="65"/>
    <s v="研发部"/>
    <s v="主任级以下"/>
    <s v="DF-3214"/>
    <s v="机械工程师"/>
    <s v="2020/11/16"/>
    <m/>
    <m/>
    <n v="4050"/>
    <n v="9833.7999999999993"/>
    <n v="363.68"/>
    <n v="86.8"/>
    <n v="3.8"/>
    <n v="1250"/>
  </r>
  <r>
    <n v="202311"/>
    <x v="67"/>
    <s v="运营中心"/>
    <s v="主任级以下"/>
    <s v="DF-3233"/>
    <s v="检测工程师"/>
    <s v="2020/12/29"/>
    <s v="计时工人"/>
    <m/>
    <n v="3481"/>
    <n v="8841.41"/>
    <n v="363.68"/>
    <n v="86.8"/>
    <n v="3.8"/>
    <n v="0"/>
  </r>
  <r>
    <n v="202311"/>
    <x v="68"/>
    <s v="服务营销中心"/>
    <s v="主任级以下"/>
    <s v="DF-3234"/>
    <s v="电气服务助理工程师"/>
    <d v="2020-08-03T00:00:00"/>
    <m/>
    <m/>
    <n v="2138"/>
    <n v="6018.81"/>
    <n v="363.68"/>
    <n v="86.8"/>
    <n v="3.8"/>
    <n v="0"/>
  </r>
  <r>
    <n v="202311"/>
    <x v="69"/>
    <s v="人力资源部"/>
    <s v="主任级以下"/>
    <s v="DF-3224"/>
    <s v="ABAP工程师"/>
    <s v="2020/12/10"/>
    <m/>
    <m/>
    <n v="4640"/>
    <n v="11565.9"/>
    <n v="363.68"/>
    <n v="86.8"/>
    <n v="3.8"/>
    <n v="500"/>
  </r>
  <r>
    <n v="202311"/>
    <x v="70"/>
    <s v="服务营销中心"/>
    <s v="主任级以下"/>
    <s v="DF-3223"/>
    <s v="电气服务工程师（成都）"/>
    <s v="2020/12/10"/>
    <m/>
    <m/>
    <n v="3668"/>
    <n v="7675.24"/>
    <n v="0"/>
    <n v="0"/>
    <n v="0"/>
    <n v="0"/>
  </r>
  <r>
    <n v="202311"/>
    <x v="71"/>
    <s v="服务营销中心"/>
    <s v="主任级以下"/>
    <s v="DF-3239"/>
    <s v="机械服务助理工程师"/>
    <s v="2021/01/04"/>
    <m/>
    <m/>
    <n v="1913"/>
    <n v="4872.16"/>
    <n v="363.68"/>
    <n v="86.8"/>
    <n v="3.8"/>
    <n v="0"/>
  </r>
  <r>
    <n v="202311"/>
    <x v="72"/>
    <s v="服务营销中心"/>
    <s v="主任级以下"/>
    <s v="DF-3237"/>
    <s v="电气服务工程师（上海）"/>
    <s v="2021/01/04"/>
    <m/>
    <m/>
    <n v="5525"/>
    <n v="13104.67"/>
    <n v="359.52"/>
    <n v="112.35"/>
    <n v="22.47"/>
    <n v="600"/>
  </r>
  <r>
    <n v="202311"/>
    <x v="73"/>
    <s v="采购部"/>
    <s v="主任级以下"/>
    <s v="DF-3236"/>
    <s v="战略采购"/>
    <s v="2021/01/04"/>
    <m/>
    <m/>
    <n v="3212"/>
    <n v="8331.43"/>
    <n v="363.68"/>
    <n v="86.8"/>
    <n v="3.8"/>
    <n v="0"/>
  </r>
  <r>
    <n v="202311"/>
    <x v="74"/>
    <s v="人力资源部"/>
    <s v="主任级以下"/>
    <s v="DF-3256"/>
    <s v="商务司机"/>
    <s v="2021/02/03"/>
    <m/>
    <m/>
    <n v="1900"/>
    <n v="4815.3"/>
    <n v="363.68"/>
    <n v="86.8"/>
    <n v="3.8"/>
    <n v="0"/>
  </r>
  <r>
    <n v="202311"/>
    <x v="75"/>
    <s v="运营中心"/>
    <s v="主任级以下"/>
    <s v="DF-3298"/>
    <s v="质检员"/>
    <s v="2021/03/26"/>
    <s v="计时工人"/>
    <m/>
    <n v="2120"/>
    <n v="7755.49"/>
    <n v="363.68"/>
    <n v="86.8"/>
    <n v="3.8"/>
    <n v="0"/>
  </r>
  <r>
    <n v="202311"/>
    <x v="76"/>
    <s v="服务营销中心"/>
    <s v="主任级"/>
    <s v="DF-3269"/>
    <s v="服务调度主管"/>
    <s v="2021/03/01"/>
    <m/>
    <m/>
    <n v="3210"/>
    <n v="8368.14"/>
    <n v="363.68"/>
    <n v="86.8"/>
    <n v="3.8"/>
    <n v="0"/>
  </r>
  <r>
    <n v="202311"/>
    <x v="78"/>
    <s v="财务部"/>
    <s v="经理级"/>
    <s v="DF-3322"/>
    <s v="财务经理"/>
    <s v="2021/04/19"/>
    <m/>
    <m/>
    <n v="7600"/>
    <n v="15979.8"/>
    <n v="363.68"/>
    <n v="86.8"/>
    <n v="3.8"/>
    <n v="500"/>
  </r>
  <r>
    <n v="202311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1"/>
    <x v="80"/>
    <s v="采购部"/>
    <s v="主任级以下"/>
    <s v="DF-3307"/>
    <s v="采购文员"/>
    <s v="2021/04/06"/>
    <m/>
    <m/>
    <n v="1980"/>
    <n v="5433.9"/>
    <n v="363.68"/>
    <n v="86.8"/>
    <n v="3.8"/>
    <n v="0"/>
  </r>
  <r>
    <n v="202311"/>
    <x v="81"/>
    <s v="采购部"/>
    <s v="主任级以下"/>
    <s v="DF-3356"/>
    <s v="战略采购"/>
    <s v="2021/05/28"/>
    <m/>
    <m/>
    <n v="3800"/>
    <n v="8497.73"/>
    <n v="363.68"/>
    <n v="86.8"/>
    <n v="3.8"/>
    <n v="0"/>
  </r>
  <r>
    <n v="202311"/>
    <x v="82"/>
    <s v="服务营销中心"/>
    <s v="主任级以下"/>
    <s v="DF-3338"/>
    <s v="机械服务工程师（成都）"/>
    <s v="2021/05/10"/>
    <m/>
    <m/>
    <n v="3128"/>
    <n v="6519.69"/>
    <n v="0"/>
    <n v="0"/>
    <n v="0"/>
    <n v="0"/>
  </r>
  <r>
    <n v="202311"/>
    <x v="83"/>
    <s v="销售部"/>
    <s v="主任级以下"/>
    <s v="DF-3340"/>
    <s v="市场专员"/>
    <s v="2021/05/10"/>
    <m/>
    <m/>
    <n v="2760"/>
    <n v="10594.58"/>
    <n v="363.68"/>
    <n v="86.8"/>
    <n v="3.8"/>
    <n v="0"/>
  </r>
  <r>
    <n v="202311"/>
    <x v="84"/>
    <s v="运营中心"/>
    <s v="主任级以下"/>
    <s v="DF-3336"/>
    <s v="生产文员"/>
    <s v="2021/05/07"/>
    <m/>
    <m/>
    <n v="1900"/>
    <n v="4059.2"/>
    <n v="363.68"/>
    <n v="86.8"/>
    <n v="3.8"/>
    <n v="0"/>
  </r>
  <r>
    <n v="202311"/>
    <x v="85"/>
    <s v="核价管理部"/>
    <s v="主任级"/>
    <s v="DF-3357"/>
    <s v="核价主管"/>
    <s v="2021/06/01"/>
    <m/>
    <m/>
    <n v="3850"/>
    <n v="9150.5"/>
    <n v="363.68"/>
    <n v="86.8"/>
    <n v="3.8"/>
    <n v="95"/>
  </r>
  <r>
    <n v="202311"/>
    <x v="86"/>
    <s v="人力资源部"/>
    <s v="主任级以下"/>
    <s v="DF-3362"/>
    <s v="人力资源专员"/>
    <s v="2021/06/03"/>
    <m/>
    <m/>
    <n v="2888"/>
    <n v="6276.2"/>
    <n v="363.68"/>
    <n v="86.8"/>
    <n v="3.8"/>
    <n v="0"/>
  </r>
  <r>
    <n v="202311"/>
    <x v="87"/>
    <s v="服务营销中心"/>
    <s v="主任级以下"/>
    <s v="DF-3369"/>
    <s v="机械服务工程师"/>
    <s v="2021/06/08"/>
    <m/>
    <m/>
    <n v="4344"/>
    <n v="8249.44"/>
    <n v="0"/>
    <n v="0"/>
    <n v="0"/>
    <n v="0"/>
  </r>
  <r>
    <n v="202311"/>
    <x v="88"/>
    <s v="服务营销中心"/>
    <s v="主任级以下"/>
    <s v="DF-3360"/>
    <s v="现场装配技师"/>
    <s v="2021/06/03"/>
    <m/>
    <s v="2023/11/10离职"/>
    <n v="2332"/>
    <n v="4110.22"/>
    <n v="0"/>
    <n v="0"/>
    <n v="0"/>
    <n v="0"/>
  </r>
  <r>
    <n v="202311"/>
    <x v="89"/>
    <s v="采购部"/>
    <s v="主任级以下"/>
    <s v="DF-3388"/>
    <s v="跟单主管"/>
    <s v="2021/06/25"/>
    <m/>
    <m/>
    <n v="2980"/>
    <n v="7990.7"/>
    <n v="363.68"/>
    <n v="86.8"/>
    <n v="3.8"/>
    <n v="0"/>
  </r>
  <r>
    <n v="202311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1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1"/>
    <x v="92"/>
    <s v="核价管理部"/>
    <s v="主任级以下"/>
    <s v="DF-3401"/>
    <s v="核价专员"/>
    <s v="2021/07/06"/>
    <m/>
    <m/>
    <n v="2642"/>
    <n v="7094.9"/>
    <n v="363.68"/>
    <n v="86.8"/>
    <n v="3.8"/>
    <n v="0"/>
  </r>
  <r>
    <n v="202311"/>
    <x v="93"/>
    <s v="运营中心"/>
    <s v="主任级以下"/>
    <s v="DF-3399"/>
    <s v="质检员"/>
    <s v="2021/07/02"/>
    <s v="计时工人"/>
    <m/>
    <n v="2120"/>
    <n v="7585.58"/>
    <n v="363.68"/>
    <n v="86.8"/>
    <n v="3.8"/>
    <n v="0"/>
  </r>
  <r>
    <n v="202311"/>
    <x v="94"/>
    <s v="核价管理部"/>
    <s v="主任级以下"/>
    <s v="DF-3478"/>
    <s v="核价工程师"/>
    <s v="2021/08/23"/>
    <m/>
    <m/>
    <n v="4800"/>
    <n v="12248.42"/>
    <n v="363.68"/>
    <n v="86.8"/>
    <n v="3.8"/>
    <n v="0"/>
  </r>
  <r>
    <n v="202311"/>
    <x v="95"/>
    <s v="服务营销中心"/>
    <s v="主任级以下"/>
    <s v="DF-3479"/>
    <s v="软件工程师储备生"/>
    <d v="2021-08-23T00:00:00"/>
    <m/>
    <m/>
    <n v="2750"/>
    <n v="6644.5"/>
    <n v="363.68"/>
    <n v="86.8"/>
    <n v="3.8"/>
    <n v="0"/>
  </r>
  <r>
    <n v="202311"/>
    <x v="96"/>
    <s v="研发部"/>
    <s v="主任级以下"/>
    <s v="DF-3472"/>
    <s v="电气工程师"/>
    <s v="2021/08/17"/>
    <m/>
    <m/>
    <n v="4738"/>
    <n v="10656.2"/>
    <n v="363.68"/>
    <n v="86.8"/>
    <n v="3.8"/>
    <n v="0"/>
  </r>
  <r>
    <n v="202311"/>
    <x v="97"/>
    <s v="销售部"/>
    <s v="主任级以下"/>
    <s v="DF-3471"/>
    <s v="进口专员"/>
    <s v="2021/08/16"/>
    <m/>
    <m/>
    <n v="2532"/>
    <n v="10690.3"/>
    <n v="363.68"/>
    <n v="86.8"/>
    <n v="3.8"/>
    <n v="0"/>
  </r>
  <r>
    <n v="202311"/>
    <x v="98"/>
    <s v="运营中心"/>
    <s v="主任级以下"/>
    <s v="DF-3469"/>
    <s v="质检员"/>
    <s v="2021/08/12"/>
    <s v="计时工人"/>
    <m/>
    <n v="2120"/>
    <n v="7782.03"/>
    <n v="363.68"/>
    <n v="86.8"/>
    <n v="3.8"/>
    <n v="0"/>
  </r>
  <r>
    <n v="202311"/>
    <x v="99"/>
    <s v="运营中心"/>
    <s v="主任级以下"/>
    <s v="DF-3466"/>
    <s v="质检员"/>
    <s v="2021/08/11"/>
    <s v="计时工人"/>
    <m/>
    <n v="2120"/>
    <n v="7324.62"/>
    <n v="363.68"/>
    <n v="86.8"/>
    <n v="3.8"/>
    <n v="0"/>
  </r>
  <r>
    <n v="202311"/>
    <x v="100"/>
    <s v="研发部"/>
    <s v="主任级以下"/>
    <s v="DF-3495"/>
    <s v="电气工程师"/>
    <s v="2021/09/07"/>
    <m/>
    <m/>
    <n v="3730"/>
    <n v="7641.3"/>
    <n v="363.68"/>
    <n v="86.8"/>
    <n v="3.8"/>
    <n v="1000"/>
  </r>
  <r>
    <n v="202311"/>
    <x v="101"/>
    <s v="研发部"/>
    <s v="主任级以下"/>
    <s v="DF-3496"/>
    <s v="机械工程师"/>
    <s v="2021/09/09"/>
    <m/>
    <m/>
    <n v="3326"/>
    <n v="7874.6"/>
    <n v="363.68"/>
    <n v="86.8"/>
    <n v="3.8"/>
    <n v="0"/>
  </r>
  <r>
    <n v="202311"/>
    <x v="102"/>
    <s v="研发部"/>
    <s v="主任级以下"/>
    <s v="DF-3500"/>
    <s v="电气工程师"/>
    <s v="2021/09/13"/>
    <m/>
    <m/>
    <n v="4738"/>
    <n v="10994.9"/>
    <n v="363.68"/>
    <n v="86.8"/>
    <n v="3.8"/>
    <n v="0"/>
  </r>
  <r>
    <n v="202311"/>
    <x v="103"/>
    <s v="研发部"/>
    <s v="主任级以下"/>
    <s v="DF-3501"/>
    <s v="机械工程师"/>
    <s v="2021/09/13"/>
    <m/>
    <m/>
    <n v="3730"/>
    <n v="8707"/>
    <n v="363.68"/>
    <n v="86.8"/>
    <n v="3.8"/>
    <n v="100"/>
  </r>
  <r>
    <n v="202311"/>
    <x v="104"/>
    <s v="运营中心"/>
    <s v="主任级以下"/>
    <s v="DF-3615"/>
    <s v="PMC经理"/>
    <s v="2021/10/13"/>
    <m/>
    <m/>
    <n v="4100"/>
    <n v="8636"/>
    <n v="363.68"/>
    <n v="86.8"/>
    <n v="3.8"/>
    <n v="0"/>
  </r>
  <r>
    <n v="202311"/>
    <x v="105"/>
    <s v="研发部"/>
    <s v="主任级以下"/>
    <s v="DF-3564"/>
    <s v="PLM专员"/>
    <s v="2021/11/22"/>
    <m/>
    <m/>
    <n v="2311"/>
    <n v="6282.4"/>
    <n v="363.68"/>
    <n v="86.8"/>
    <n v="3.8"/>
    <n v="0"/>
  </r>
  <r>
    <n v="202311"/>
    <x v="107"/>
    <s v="销售部"/>
    <s v="主任级以下"/>
    <s v="DF-3574"/>
    <s v="销售经理"/>
    <s v="2021/12/22"/>
    <m/>
    <m/>
    <n v="3850"/>
    <n v="9587.0499999999993"/>
    <n v="363.68"/>
    <n v="86.8"/>
    <n v="3.8"/>
    <n v="0"/>
  </r>
  <r>
    <n v="202311"/>
    <x v="108"/>
    <s v="运营中心"/>
    <s v="主任级以下"/>
    <s v="DF-3569"/>
    <s v="售后仓管"/>
    <s v="2021/12/01"/>
    <m/>
    <m/>
    <n v="1900"/>
    <n v="5153.8"/>
    <n v="363.68"/>
    <n v="86.8"/>
    <n v="3.8"/>
    <n v="0"/>
  </r>
  <r>
    <n v="202311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1"/>
    <x v="110"/>
    <s v="运营中心"/>
    <s v="主任级以下"/>
    <s v="DF-2438"/>
    <s v="仓库主管"/>
    <s v="2017/06/16"/>
    <m/>
    <m/>
    <n v="3200"/>
    <n v="7378.2"/>
    <n v="363.68"/>
    <n v="86.8"/>
    <n v="3.8"/>
    <n v="300"/>
  </r>
  <r>
    <n v="202311"/>
    <x v="111"/>
    <s v="销售部"/>
    <s v="总监级"/>
    <s v="DF-3591"/>
    <s v="区域销售总监"/>
    <s v="2022/04/24"/>
    <m/>
    <m/>
    <n v="5500"/>
    <n v="15759.5"/>
    <n v="363.68"/>
    <n v="86.8"/>
    <n v="3.8"/>
    <n v="0"/>
  </r>
  <r>
    <n v="202311"/>
    <x v="112"/>
    <s v="财务部"/>
    <s v="主任级以下"/>
    <s v="DF-3589"/>
    <s v="会计高级专员"/>
    <s v="2022/04/06"/>
    <m/>
    <m/>
    <n v="3214"/>
    <n v="7881.11"/>
    <n v="363.68"/>
    <n v="86.8"/>
    <n v="3.8"/>
    <n v="700"/>
  </r>
  <r>
    <n v="202311"/>
    <x v="113"/>
    <s v="研发部"/>
    <s v="主任级以下"/>
    <s v="DF-3589"/>
    <s v="软件助理工程师"/>
    <s v="2022/05/17"/>
    <m/>
    <m/>
    <n v="2520"/>
    <n v="5758.7"/>
    <n v="363.68"/>
    <n v="86.8"/>
    <n v="3.8"/>
    <n v="0"/>
  </r>
  <r>
    <n v="202311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11"/>
    <x v="115"/>
    <s v="销售部"/>
    <s v="主任级以下"/>
    <s v="DF-3619"/>
    <s v="区域销售经理"/>
    <s v="2022/06/02"/>
    <m/>
    <m/>
    <n v="3850"/>
    <n v="8905"/>
    <n v="363.68"/>
    <n v="86.8"/>
    <n v="3.8"/>
    <n v="0"/>
  </r>
  <r>
    <n v="202311"/>
    <x v="116"/>
    <s v="运营中心"/>
    <s v="主任级以下"/>
    <s v="DF-3635"/>
    <s v="质检员"/>
    <d v="2022-08-09T00:00:00"/>
    <s v="计时工人"/>
    <m/>
    <n v="2120"/>
    <n v="3319.84"/>
    <n v="363.68"/>
    <n v="86.8"/>
    <n v="3.8"/>
    <n v="0"/>
  </r>
  <r>
    <n v="202311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1"/>
    <x v="118"/>
    <s v="研发部"/>
    <s v="主任级以下"/>
    <s v="DF-3655"/>
    <s v="机械助理工程师"/>
    <s v="2022/09/19"/>
    <m/>
    <m/>
    <n v="2671"/>
    <n v="5911.75"/>
    <n v="363.68"/>
    <n v="86.8"/>
    <n v="3.8"/>
    <n v="0"/>
  </r>
  <r>
    <n v="202311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1"/>
    <x v="120"/>
    <s v="服务营销中心"/>
    <s v="经理级"/>
    <s v="DF-3646"/>
    <s v="项目经理"/>
    <s v="2022/09/01"/>
    <m/>
    <m/>
    <n v="5000"/>
    <n v="13076.7"/>
    <n v="363.68"/>
    <n v="86.8"/>
    <n v="3.8"/>
    <n v="0"/>
  </r>
  <r>
    <n v="202311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1"/>
    <x v="122"/>
    <s v="研发部"/>
    <s v="主任级以下"/>
    <s v="DF-3685"/>
    <s v="软件工程师储备生"/>
    <d v="2022-11-21T00:00:00"/>
    <m/>
    <m/>
    <n v="1900"/>
    <n v="5465.31"/>
    <n v="363.68"/>
    <n v="86.8"/>
    <n v="3.8"/>
    <n v="0"/>
  </r>
  <r>
    <n v="202311"/>
    <x v="123"/>
    <s v="销售部"/>
    <s v="主任级以下"/>
    <s v="DF-3682"/>
    <s v="区域销售经理（南亚）"/>
    <s v="2022/11/14"/>
    <m/>
    <s v="2023/11/03离职"/>
    <n v="5500"/>
    <n v="1636.36"/>
    <n v="0"/>
    <n v="0"/>
    <n v="0"/>
    <n v="0"/>
  </r>
  <r>
    <n v="202311"/>
    <x v="124"/>
    <s v="销售部"/>
    <s v="主任级以下"/>
    <s v="DF-3683"/>
    <s v="海外销售跟单"/>
    <d v="2022-11-14T00:00:00"/>
    <m/>
    <m/>
    <n v="3050"/>
    <n v="11523.72"/>
    <n v="363.68"/>
    <n v="86.8"/>
    <n v="3.8"/>
    <n v="0"/>
  </r>
  <r>
    <n v="202311"/>
    <x v="126"/>
    <s v="销售部"/>
    <s v="主任级以下"/>
    <s v="DF-3690"/>
    <s v="区域销售经理（非洲）"/>
    <d v="2022-12-14T00:00:00"/>
    <m/>
    <m/>
    <n v="3850"/>
    <n v="8895.18"/>
    <n v="363.68"/>
    <n v="86.8"/>
    <n v="3.8"/>
    <n v="0"/>
  </r>
  <r>
    <n v="202311"/>
    <x v="127"/>
    <s v="运营中心"/>
    <s v="主任级以下"/>
    <s v="DF-3691"/>
    <s v="质量主管"/>
    <s v="2022/12/14"/>
    <m/>
    <m/>
    <n v="4480"/>
    <n v="11422.5"/>
    <n v="363.68"/>
    <n v="86.8"/>
    <n v="3.8"/>
    <n v="95"/>
  </r>
  <r>
    <n v="202311"/>
    <x v="129"/>
    <s v="服务营销中心"/>
    <s v="主任级以下"/>
    <s v="DF-3687"/>
    <s v="电气服务工程师"/>
    <s v="2022/12/05"/>
    <m/>
    <m/>
    <n v="2500"/>
    <n v="5869.83"/>
    <n v="363.68"/>
    <n v="86.8"/>
    <n v="3.8"/>
    <n v="0"/>
  </r>
  <r>
    <n v="202311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1"/>
    <x v="131"/>
    <s v="服务营销中心"/>
    <s v="经理级"/>
    <s v="DF-3693"/>
    <s v="项目经理"/>
    <s v="2023/01/03"/>
    <m/>
    <m/>
    <n v="6160"/>
    <n v="15583"/>
    <n v="363.68"/>
    <n v="86.8"/>
    <n v="3.8"/>
    <n v="800"/>
  </r>
  <r>
    <n v="202311"/>
    <x v="134"/>
    <s v="采购部"/>
    <s v="主任级以下"/>
    <s v="DF-3778"/>
    <s v="采购助理"/>
    <s v="2023/03/24"/>
    <m/>
    <m/>
    <n v="2000"/>
    <n v="5123.59"/>
    <n v="363.68"/>
    <n v="86.8"/>
    <n v="3.8"/>
    <n v="0"/>
  </r>
  <r>
    <n v="202311"/>
    <x v="135"/>
    <s v="服务营销中心"/>
    <s v="主任级以下"/>
    <s v="DF-3762"/>
    <s v="电气服务工程师储备生"/>
    <s v="2023/03/06"/>
    <m/>
    <m/>
    <n v="1900"/>
    <n v="5376.2"/>
    <n v="363.68"/>
    <n v="86.8"/>
    <n v="3.8"/>
    <n v="0"/>
  </r>
  <r>
    <n v="202311"/>
    <x v="136"/>
    <s v="人力资源部"/>
    <s v="主任级以下"/>
    <s v="DF-3785"/>
    <s v="行政专员"/>
    <s v="2023/04/24"/>
    <m/>
    <m/>
    <n v="2000"/>
    <n v="5366"/>
    <n v="363.68"/>
    <n v="86.8"/>
    <n v="3.8"/>
    <n v="0"/>
  </r>
  <r>
    <n v="202311"/>
    <x v="137"/>
    <s v="采购部"/>
    <s v="主任级以下"/>
    <s v="DF-3782"/>
    <s v="采购专员"/>
    <s v="2023/04/03"/>
    <m/>
    <m/>
    <n v="3026"/>
    <n v="6988.94"/>
    <n v="363.68"/>
    <n v="86.8"/>
    <n v="3.8"/>
    <n v="0"/>
  </r>
  <r>
    <n v="202311"/>
    <x v="138"/>
    <s v="研发部"/>
    <s v="主任级以下"/>
    <s v="DF-3816"/>
    <s v="电气工程师储备生"/>
    <s v="2023/05/29"/>
    <m/>
    <m/>
    <n v="1900"/>
    <n v="4552.3999999999996"/>
    <n v="363.68"/>
    <n v="86.8"/>
    <n v="3.8"/>
    <n v="0"/>
  </r>
  <r>
    <n v="202311"/>
    <x v="139"/>
    <s v="研发部"/>
    <s v="主任级以下"/>
    <s v="DF-3815"/>
    <s v="电气工程师储备生"/>
    <s v="2023/05/23"/>
    <m/>
    <m/>
    <n v="1900"/>
    <n v="4954.1000000000004"/>
    <n v="363.68"/>
    <n v="86.8"/>
    <n v="3.8"/>
    <n v="0"/>
  </r>
  <r>
    <n v="202311"/>
    <x v="140"/>
    <s v="服务营销中心"/>
    <s v="高级经理级"/>
    <s v="DF-3813"/>
    <s v="中国区售后服务高级经理"/>
    <s v="2023/05/22"/>
    <m/>
    <m/>
    <n v="12400"/>
    <n v="27832.1"/>
    <n v="363.68"/>
    <n v="86.8"/>
    <n v="3.8"/>
    <n v="3128"/>
  </r>
  <r>
    <n v="202311"/>
    <x v="141"/>
    <s v="采购部"/>
    <s v="主任级以下"/>
    <s v="DF-3793"/>
    <s v="采购专员"/>
    <s v="2023/05/10"/>
    <m/>
    <m/>
    <n v="3026"/>
    <n v="6622.64"/>
    <n v="363.68"/>
    <n v="86.8"/>
    <n v="3.8"/>
    <n v="0"/>
  </r>
  <r>
    <n v="202311"/>
    <x v="143"/>
    <s v="服务营销中心"/>
    <s v="主任级以下"/>
    <s v="DF-3791"/>
    <s v="售后服务专员"/>
    <s v="2023/05/08"/>
    <m/>
    <m/>
    <n v="2600"/>
    <n v="5636.4"/>
    <n v="363.68"/>
    <n v="86.8"/>
    <n v="3.8"/>
    <n v="0"/>
  </r>
  <r>
    <n v="202311"/>
    <x v="144"/>
    <s v="研发部"/>
    <s v="主任级以下"/>
    <s v="DF-3790"/>
    <s v="机械助理工程师"/>
    <s v="2023/05/04"/>
    <m/>
    <m/>
    <n v="2320"/>
    <n v="5681.32"/>
    <n v="363.68"/>
    <n v="86.8"/>
    <n v="3.8"/>
    <n v="0"/>
  </r>
  <r>
    <n v="202311"/>
    <x v="145"/>
    <s v="总经办"/>
    <s v="主任级以下"/>
    <s v="DF-3821"/>
    <s v="总经理助理"/>
    <s v="2023/06/20"/>
    <m/>
    <m/>
    <n v="5200"/>
    <n v="14240"/>
    <n v="363.68"/>
    <n v="86.8"/>
    <n v="3.8"/>
    <n v="0"/>
  </r>
  <r>
    <n v="202311"/>
    <x v="147"/>
    <s v="服务营销中心"/>
    <s v="主任级以下"/>
    <s v="DF-3817"/>
    <s v="电气服务工程师储备生"/>
    <s v="2023/06/01"/>
    <m/>
    <m/>
    <n v="1900"/>
    <n v="4687.8"/>
    <n v="363.68"/>
    <n v="86.8"/>
    <n v="3.8"/>
    <n v="0"/>
  </r>
  <r>
    <n v="202311"/>
    <x v="148"/>
    <s v="研发部"/>
    <s v="主任级以下"/>
    <s v="DF-3822"/>
    <s v="电气工程师储备生"/>
    <s v="2023/07/03"/>
    <m/>
    <m/>
    <n v="1900"/>
    <n v="4464.2299999999996"/>
    <n v="363.68"/>
    <n v="86.8"/>
    <n v="3.8"/>
    <n v="0"/>
  </r>
  <r>
    <n v="202311"/>
    <x v="149"/>
    <s v="服务营销中心"/>
    <s v="主任级以下"/>
    <s v="DF-3823"/>
    <s v="服务专员"/>
    <s v="2023/07/03"/>
    <m/>
    <m/>
    <n v="3000"/>
    <n v="6441.4"/>
    <n v="363.68"/>
    <n v="86.8"/>
    <n v="3.8"/>
    <n v="0"/>
  </r>
  <r>
    <n v="202311"/>
    <x v="150"/>
    <s v="采购部"/>
    <s v="主任级以下"/>
    <s v="DF-3826"/>
    <s v="内部配件高级专员"/>
    <s v="2023/07/24"/>
    <m/>
    <s v="2023/11/10离职"/>
    <n v="3302"/>
    <n v="2439.52"/>
    <n v="0"/>
    <n v="0"/>
    <n v="0"/>
    <n v="0"/>
  </r>
  <r>
    <n v="202311"/>
    <x v="151"/>
    <s v="运营中心"/>
    <s v="主任级以下"/>
    <s v="DF-3827"/>
    <s v="装配电工学徒"/>
    <s v="2023/07/31"/>
    <m/>
    <m/>
    <n v="1900"/>
    <n v="4973.54"/>
    <n v="363.68"/>
    <n v="86.8"/>
    <n v="3.8"/>
    <n v="0"/>
  </r>
  <r>
    <n v="202311"/>
    <x v="235"/>
    <s v="服务营销中心"/>
    <s v="主任级以下"/>
    <s v="DF-3829"/>
    <s v="项目专员"/>
    <s v="2023/08/01"/>
    <m/>
    <m/>
    <n v="3390"/>
    <n v="8913.4"/>
    <n v="363.68"/>
    <n v="86.8"/>
    <n v="3.8"/>
    <n v="0"/>
  </r>
  <r>
    <n v="202311"/>
    <x v="236"/>
    <s v="研发部"/>
    <s v="主任级以下"/>
    <s v="DF-3830"/>
    <s v="电气工程师储备生"/>
    <s v="2023/08/02"/>
    <m/>
    <m/>
    <n v="1900"/>
    <n v="4667.8"/>
    <n v="363.68"/>
    <n v="86.8"/>
    <n v="3.8"/>
    <n v="0"/>
  </r>
  <r>
    <n v="202311"/>
    <x v="237"/>
    <s v="研发部"/>
    <s v="主任级以下"/>
    <s v="DF-3831"/>
    <s v="机械助理工程师"/>
    <s v="2023/08/03"/>
    <m/>
    <m/>
    <n v="2520"/>
    <n v="5976"/>
    <n v="363.68"/>
    <n v="86.8"/>
    <n v="3.8"/>
    <n v="0"/>
  </r>
  <r>
    <n v="202311"/>
    <x v="238"/>
    <s v="运营中心"/>
    <s v="主任级以下"/>
    <s v="DF-3832"/>
    <s v="普工"/>
    <s v="2023/08/07"/>
    <m/>
    <m/>
    <n v="1900"/>
    <n v="5626.12"/>
    <n v="0"/>
    <n v="0"/>
    <n v="0"/>
    <n v="0"/>
  </r>
  <r>
    <n v="202311"/>
    <x v="239"/>
    <s v="运营中心"/>
    <s v="主任级以下"/>
    <s v="DF-3834"/>
    <s v="品质检验专员"/>
    <s v="2023/08/10"/>
    <m/>
    <m/>
    <n v="2120"/>
    <n v="6921.18"/>
    <n v="363.68"/>
    <n v="86.8"/>
    <n v="3.8"/>
    <n v="0"/>
  </r>
  <r>
    <n v="202311"/>
    <x v="240"/>
    <s v="运营中心"/>
    <s v="主任级以下"/>
    <s v="DF-3837"/>
    <s v="计划助理"/>
    <s v="2023/08/14"/>
    <m/>
    <s v="2023/11/03离职"/>
    <n v="2500"/>
    <n v="684.27"/>
    <n v="0"/>
    <n v="0"/>
    <n v="0"/>
    <n v="0"/>
  </r>
  <r>
    <n v="202311"/>
    <x v="241"/>
    <s v="服务营销中心"/>
    <s v="主任级以下"/>
    <s v="DF-3839"/>
    <s v="电气服务工程师储备生"/>
    <s v="2023/08/15"/>
    <m/>
    <m/>
    <n v="1900"/>
    <n v="4453.3"/>
    <n v="363.68"/>
    <n v="86.8"/>
    <n v="3.8"/>
    <n v="0"/>
  </r>
  <r>
    <n v="202311"/>
    <x v="242"/>
    <s v="服务营销中心"/>
    <s v="主任级以下"/>
    <s v="DF-3843"/>
    <s v="品质工程师"/>
    <s v="2023/08/24"/>
    <m/>
    <m/>
    <n v="5500"/>
    <n v="13692.08"/>
    <n v="363.68"/>
    <n v="86.8"/>
    <n v="3.8"/>
    <n v="0"/>
  </r>
  <r>
    <n v="202311"/>
    <x v="174"/>
    <s v="运营中心"/>
    <s v="主任级以下"/>
    <s v="DF-3121"/>
    <s v="生产调度员"/>
    <s v="2020/05/08"/>
    <s v="计件工人"/>
    <m/>
    <n v="3026"/>
    <n v="9028.7900000000009"/>
    <n v="363.68"/>
    <n v="86.8"/>
    <n v="3.8"/>
    <n v="0"/>
  </r>
  <r>
    <n v="202311"/>
    <x v="250"/>
    <s v="服务营销中心"/>
    <s v="主任级以下"/>
    <s v="DF-3847"/>
    <s v="售后服务专员"/>
    <d v="2023-09-01T00:00:00"/>
    <m/>
    <m/>
    <n v="2900"/>
    <n v="6054.3"/>
    <n v="363.68"/>
    <n v="86.8"/>
    <n v="3.8"/>
    <n v="0"/>
  </r>
  <r>
    <n v="202311"/>
    <x v="251"/>
    <s v="运营中心"/>
    <s v="主任级以下"/>
    <s v="DF-3851"/>
    <s v="品质文员"/>
    <s v="2023/09/08"/>
    <m/>
    <m/>
    <n v="2500"/>
    <n v="4370.2"/>
    <n v="363.68"/>
    <n v="86.8"/>
    <n v="3.8"/>
    <n v="0"/>
  </r>
  <r>
    <n v="202311"/>
    <x v="252"/>
    <s v="运营中心"/>
    <s v="主任级以下"/>
    <s v="DF-3852"/>
    <s v="生产经理"/>
    <s v="2023/09/18"/>
    <m/>
    <m/>
    <n v="6500"/>
    <n v="16859.8"/>
    <n v="363.68"/>
    <n v="86.8"/>
    <n v="3.8"/>
    <n v="0"/>
  </r>
  <r>
    <n v="202311"/>
    <x v="253"/>
    <s v="销售部"/>
    <s v="主任级以下"/>
    <s v="DF-3854"/>
    <s v="区域销售经理（中东）"/>
    <s v="2023/09/20"/>
    <m/>
    <m/>
    <n v="3850"/>
    <n v="6965"/>
    <n v="363.68"/>
    <n v="86.8"/>
    <n v="3.8"/>
    <n v="0"/>
  </r>
  <r>
    <n v="202311"/>
    <x v="255"/>
    <s v="服务营销中心"/>
    <s v="主任级以下"/>
    <s v="DF-3855"/>
    <s v="配件销售主管"/>
    <s v="2023/10/01"/>
    <m/>
    <m/>
    <n v="4320"/>
    <n v="12055.7"/>
    <n v="363.68"/>
    <n v="86.8"/>
    <n v="3.8"/>
    <n v="0"/>
  </r>
  <r>
    <n v="202311"/>
    <x v="256"/>
    <s v="运营中心"/>
    <s v="主任级以下"/>
    <s v="DF-3856"/>
    <s v="售后仓管"/>
    <s v="2023/10/08"/>
    <m/>
    <m/>
    <n v="1720"/>
    <n v="4784.34"/>
    <n v="363.68"/>
    <n v="86.8"/>
    <n v="3.8"/>
    <n v="0"/>
  </r>
  <r>
    <n v="202311"/>
    <x v="257"/>
    <s v="服务营销中心"/>
    <s v="经理级"/>
    <s v="DF-3859"/>
    <s v="海外项目经理"/>
    <s v="2023/10/23"/>
    <m/>
    <m/>
    <n v="5000"/>
    <n v="12820.5"/>
    <n v="363.68"/>
    <n v="86.8"/>
    <n v="3.8"/>
    <n v="0"/>
  </r>
  <r>
    <n v="202311"/>
    <x v="258"/>
    <s v="研发部"/>
    <s v="主任级以下"/>
    <s v="DF-3861"/>
    <s v="机械研发工程师"/>
    <s v="2023/10/24"/>
    <m/>
    <m/>
    <n v="5060"/>
    <n v="12979.2"/>
    <n v="363.68"/>
    <n v="86.8"/>
    <n v="3.8"/>
    <n v="0"/>
  </r>
  <r>
    <n v="202311"/>
    <x v="261"/>
    <s v="研发部"/>
    <s v="主任级以下"/>
    <s v="DF-3862"/>
    <s v="机械研发工程师"/>
    <s v="2023/11/01"/>
    <m/>
    <s v="11月入职"/>
    <n v="5520"/>
    <n v="14172.4"/>
    <n v="363.68"/>
    <n v="86.8"/>
    <n v="3.8"/>
    <n v="0"/>
  </r>
  <r>
    <n v="202311"/>
    <x v="262"/>
    <s v="运营中心"/>
    <s v="主任级以下"/>
    <s v="DF-3863"/>
    <s v="计划助理"/>
    <s v="2023/11/01"/>
    <m/>
    <s v="11月入职"/>
    <n v="2500"/>
    <n v="4956.17"/>
    <n v="363.68"/>
    <n v="86.8"/>
    <n v="3.8"/>
    <n v="0"/>
  </r>
  <r>
    <n v="202311"/>
    <x v="263"/>
    <s v="采购部"/>
    <s v="主任级以下"/>
    <s v="DF-3874"/>
    <s v="采购专员"/>
    <s v="2023/11/21"/>
    <m/>
    <s v="11月入职"/>
    <n v="3164"/>
    <n v="2279.7600000000002"/>
    <n v="0"/>
    <n v="0"/>
    <n v="0"/>
    <n v="0"/>
  </r>
  <r>
    <n v="202311"/>
    <x v="152"/>
    <s v="服务营销中心"/>
    <s v="主任级以下"/>
    <s v="DF-2695"/>
    <s v="现场装配技师"/>
    <s v="2018/03/15"/>
    <m/>
    <m/>
    <n v="2363"/>
    <n v="6966.68"/>
    <n v="363.68"/>
    <n v="86.8"/>
    <n v="3.8"/>
    <n v="0"/>
  </r>
  <r>
    <n v="202311"/>
    <x v="153"/>
    <s v="服务营销中心"/>
    <s v="主任级以下"/>
    <s v="DF-2755"/>
    <s v="现场装配技师"/>
    <s v="2018/05/02"/>
    <m/>
    <m/>
    <n v="2363"/>
    <n v="6945.33"/>
    <n v="363.68"/>
    <n v="86.8"/>
    <n v="3.8"/>
    <n v="0"/>
  </r>
  <r>
    <n v="202311"/>
    <x v="154"/>
    <s v="服务营销中心"/>
    <s v="主任级以下"/>
    <s v="DF-3139"/>
    <s v="现场装配技师"/>
    <s v="2020/07/01"/>
    <m/>
    <m/>
    <n v="2363"/>
    <n v="5723.79"/>
    <n v="363.68"/>
    <n v="86.8"/>
    <n v="3.8"/>
    <n v="0"/>
  </r>
  <r>
    <n v="202311"/>
    <x v="155"/>
    <s v="服务营销中心"/>
    <s v="主任级以下"/>
    <s v="DF-2975"/>
    <s v="现场装配技师"/>
    <s v="2019/07/15"/>
    <m/>
    <m/>
    <n v="2363"/>
    <n v="6733.34"/>
    <n v="363.68"/>
    <n v="86.8"/>
    <n v="3.8"/>
    <n v="0"/>
  </r>
  <r>
    <n v="202311"/>
    <x v="156"/>
    <s v="运营中心"/>
    <s v="主任级以下"/>
    <s v="DF-2614"/>
    <s v="仓管员"/>
    <s v="2017/11/27"/>
    <s v="计件工人"/>
    <m/>
    <n v="1900"/>
    <n v="7679.07"/>
    <n v="363.68"/>
    <n v="86.8"/>
    <n v="3.8"/>
    <n v="0"/>
  </r>
  <r>
    <n v="202311"/>
    <x v="157"/>
    <s v="运营中心"/>
    <s v="主任级以下"/>
    <s v="DF-0354"/>
    <s v="装配电工班长"/>
    <s v="2006/10/21"/>
    <s v="计件工人"/>
    <m/>
    <n v="1900"/>
    <n v="13699.14"/>
    <n v="363.68"/>
    <n v="86.8"/>
    <n v="3.8"/>
    <n v="0"/>
  </r>
  <r>
    <n v="202311"/>
    <x v="158"/>
    <s v="运营中心"/>
    <s v="主任级以下"/>
    <s v="DF-2363"/>
    <s v="装配钳工班长"/>
    <s v="2017/02/27"/>
    <s v="计件工人"/>
    <m/>
    <n v="1900"/>
    <n v="10436.950000000001"/>
    <n v="363.68"/>
    <n v="86.8"/>
    <n v="3.8"/>
    <n v="0"/>
  </r>
  <r>
    <n v="202311"/>
    <x v="159"/>
    <s v="运营中心"/>
    <s v="主任级以下"/>
    <s v="DF-2451"/>
    <s v="装配电工班长"/>
    <s v="2017/06/26"/>
    <s v="计件工人"/>
    <m/>
    <n v="1900"/>
    <n v="11006.33"/>
    <n v="363.68"/>
    <n v="86.8"/>
    <n v="3.8"/>
    <n v="0"/>
  </r>
  <r>
    <n v="202311"/>
    <x v="160"/>
    <s v="运营中心"/>
    <s v="主任级以下"/>
    <s v="DF-2611"/>
    <s v="装配钳工"/>
    <s v="2017/11/22"/>
    <s v="计件工人"/>
    <m/>
    <n v="1900"/>
    <n v="8157.27"/>
    <n v="363.68"/>
    <n v="86.8"/>
    <n v="3.8"/>
    <n v="0"/>
  </r>
  <r>
    <n v="202311"/>
    <x v="161"/>
    <s v="运营中心"/>
    <s v="主任级以下"/>
    <s v="DF-2736"/>
    <s v="装配钳工"/>
    <s v="2018/04/21"/>
    <s v="计件工人"/>
    <m/>
    <n v="1900"/>
    <n v="7496.18"/>
    <n v="363.68"/>
    <n v="86.8"/>
    <n v="3.8"/>
    <n v="0"/>
  </r>
  <r>
    <n v="202311"/>
    <x v="162"/>
    <s v="运营中心"/>
    <s v="主任级以下"/>
    <s v="DF-2673"/>
    <s v="装配电工"/>
    <s v="2018/03/05"/>
    <s v="计件工人"/>
    <m/>
    <n v="1900"/>
    <n v="9813.68"/>
    <n v="363.68"/>
    <n v="86.8"/>
    <n v="3.8"/>
    <n v="0"/>
  </r>
  <r>
    <n v="202311"/>
    <x v="163"/>
    <s v="运营中心"/>
    <s v="主任级以下"/>
    <s v="DF-2756"/>
    <s v="装配钳工"/>
    <s v="2018/05/02"/>
    <s v="计件工人"/>
    <m/>
    <n v="1900"/>
    <n v="9729.02"/>
    <n v="363.68"/>
    <n v="86.8"/>
    <n v="3.8"/>
    <n v="0"/>
  </r>
  <r>
    <n v="202311"/>
    <x v="164"/>
    <s v="运营中心"/>
    <s v="主任级以下"/>
    <s v="DF-2786"/>
    <s v="装配钳工班长"/>
    <s v="2018/06/12"/>
    <s v="计件工人"/>
    <m/>
    <n v="1900"/>
    <n v="12148.48"/>
    <n v="363.68"/>
    <n v="86.8"/>
    <n v="3.8"/>
    <n v="0"/>
  </r>
  <r>
    <n v="202311"/>
    <x v="165"/>
    <s v="运营中心"/>
    <s v="主任级以下"/>
    <s v="DF-2789"/>
    <s v="装配电工"/>
    <s v="2018/06/26"/>
    <s v="计件工人"/>
    <m/>
    <n v="1900"/>
    <n v="8927.2199999999993"/>
    <n v="363.68"/>
    <n v="86.8"/>
    <n v="3.8"/>
    <n v="0"/>
  </r>
  <r>
    <n v="202311"/>
    <x v="166"/>
    <s v="运营中心"/>
    <s v="主任级以下"/>
    <s v="DF-2864"/>
    <s v="装配电工"/>
    <s v="2018/11/09"/>
    <s v="计件工人"/>
    <m/>
    <n v="1900"/>
    <n v="8566.98"/>
    <n v="363.68"/>
    <n v="86.8"/>
    <n v="3.8"/>
    <n v="0"/>
  </r>
  <r>
    <n v="202311"/>
    <x v="167"/>
    <s v="运营中心"/>
    <s v="主任级以下"/>
    <s v="DF-2907"/>
    <s v="装配电工"/>
    <s v="2019/03/06"/>
    <s v="计件工人"/>
    <m/>
    <n v="1900"/>
    <n v="10024.42"/>
    <n v="363.68"/>
    <n v="86.8"/>
    <n v="3.8"/>
    <n v="0"/>
  </r>
  <r>
    <n v="202311"/>
    <x v="168"/>
    <s v="运营中心"/>
    <s v="主任级以下"/>
    <s v="DF-2909"/>
    <s v="仓管员"/>
    <s v="2019/03/11"/>
    <s v="计件工人"/>
    <m/>
    <n v="1900"/>
    <n v="8016.4"/>
    <n v="363.68"/>
    <n v="86.8"/>
    <n v="3.8"/>
    <n v="0"/>
  </r>
  <r>
    <n v="202311"/>
    <x v="169"/>
    <s v="运营中心"/>
    <s v="主任级以下"/>
    <s v="DF-2913"/>
    <s v="装配钳工班长"/>
    <s v="2019/03/14"/>
    <s v="计件工人"/>
    <m/>
    <n v="1900"/>
    <n v="9865.89"/>
    <n v="363.68"/>
    <n v="86.8"/>
    <n v="3.8"/>
    <n v="0"/>
  </r>
  <r>
    <n v="202311"/>
    <x v="170"/>
    <s v="运营中心"/>
    <s v="主任级以下"/>
    <s v="DF-2940"/>
    <s v="仓管员"/>
    <s v="2019/05/14"/>
    <s v="计件工人"/>
    <m/>
    <n v="1900"/>
    <n v="7989.65"/>
    <n v="363.68"/>
    <n v="86.8"/>
    <n v="3.8"/>
    <n v="0"/>
  </r>
  <r>
    <n v="202311"/>
    <x v="171"/>
    <s v="运营中心"/>
    <s v="主任级以下"/>
    <s v="DF-2970"/>
    <s v="装配电工"/>
    <s v="2019/07/02"/>
    <s v="计件工人"/>
    <m/>
    <n v="1900"/>
    <n v="8389.75"/>
    <n v="363.68"/>
    <n v="86.8"/>
    <n v="3.8"/>
    <n v="385"/>
  </r>
  <r>
    <n v="202311"/>
    <x v="172"/>
    <s v="运营中心"/>
    <s v="主任级以下"/>
    <s v="DF-3052"/>
    <s v="装配电工"/>
    <s v="2019/11/15"/>
    <s v="计件工人"/>
    <m/>
    <n v="1900"/>
    <n v="7973.79"/>
    <n v="363.68"/>
    <n v="86.8"/>
    <n v="3.8"/>
    <n v="0"/>
  </r>
  <r>
    <n v="202311"/>
    <x v="173"/>
    <s v="运营中心"/>
    <s v="主任级以下"/>
    <s v="DF-3076"/>
    <s v="装配电工"/>
    <s v="2020/02/24"/>
    <s v="计件工人"/>
    <m/>
    <n v="1900"/>
    <n v="8288.83"/>
    <n v="363.68"/>
    <n v="86.8"/>
    <n v="3.8"/>
    <n v="0"/>
  </r>
  <r>
    <n v="202311"/>
    <x v="175"/>
    <s v="运营中心"/>
    <s v="主任级以下"/>
    <s v="DF-3126"/>
    <s v="装配钳工"/>
    <s v="2020/05/29"/>
    <s v="计件工人"/>
    <m/>
    <n v="1900"/>
    <n v="5572.38"/>
    <n v="363.68"/>
    <n v="86.8"/>
    <n v="3.8"/>
    <n v="0"/>
  </r>
  <r>
    <n v="202311"/>
    <x v="176"/>
    <s v="运营中心"/>
    <s v="主任级以下"/>
    <s v="DF-3130"/>
    <s v="测试技师"/>
    <s v="2020/06/12"/>
    <s v="计件工人"/>
    <m/>
    <n v="1900"/>
    <n v="8506.7900000000009"/>
    <n v="363.68"/>
    <n v="86.8"/>
    <n v="3.8"/>
    <n v="0"/>
  </r>
  <r>
    <n v="202311"/>
    <x v="177"/>
    <s v="运营中心"/>
    <s v="主任级以下"/>
    <s v="DF-3134"/>
    <s v="仓库班长"/>
    <s v="2020/06/28"/>
    <s v="计件工人"/>
    <m/>
    <n v="1900"/>
    <n v="9457.65"/>
    <n v="363.68"/>
    <n v="86.8"/>
    <n v="3.8"/>
    <n v="0"/>
  </r>
  <r>
    <n v="202311"/>
    <x v="178"/>
    <s v="运营中心"/>
    <s v="主任级以下"/>
    <s v="DF-3140"/>
    <s v="测试技师"/>
    <s v="2020/07/01"/>
    <s v="计件工人"/>
    <m/>
    <n v="1900"/>
    <n v="6744.96"/>
    <n v="363.68"/>
    <n v="86.8"/>
    <n v="3.8"/>
    <n v="100"/>
  </r>
  <r>
    <n v="202311"/>
    <x v="179"/>
    <s v="运营中心"/>
    <s v="主任级以下"/>
    <s v="DF-3171"/>
    <s v="装配钳工"/>
    <s v="2020/08/31"/>
    <s v="计件工人"/>
    <m/>
    <n v="1900"/>
    <n v="9080.4599999999991"/>
    <n v="363.68"/>
    <n v="86.8"/>
    <n v="3.8"/>
    <n v="0"/>
  </r>
  <r>
    <n v="202311"/>
    <x v="180"/>
    <s v="运营中心"/>
    <s v="主任级以下"/>
    <s v="DF-3166"/>
    <s v="装配钳工"/>
    <s v="2020/08/13"/>
    <s v="计件工人"/>
    <m/>
    <n v="1900"/>
    <n v="6602.92"/>
    <n v="363.68"/>
    <n v="86.8"/>
    <n v="3.8"/>
    <n v="0"/>
  </r>
  <r>
    <n v="202311"/>
    <x v="181"/>
    <s v="运营中心"/>
    <s v="主任级以下"/>
    <s v="DF-3180"/>
    <s v="装配钳工"/>
    <s v="2020/09/21"/>
    <s v="计件工人"/>
    <m/>
    <n v="1900"/>
    <n v="7603.53"/>
    <n v="363.68"/>
    <n v="86.8"/>
    <n v="3.8"/>
    <n v="0"/>
  </r>
  <r>
    <n v="202311"/>
    <x v="182"/>
    <s v="运营中心"/>
    <s v="主任级以下"/>
    <s v="DF-3177"/>
    <s v="装配钳工"/>
    <s v="2020/09/14"/>
    <s v="计件工人"/>
    <m/>
    <n v="1900"/>
    <n v="6609.67"/>
    <n v="363.68"/>
    <n v="86.8"/>
    <n v="3.8"/>
    <n v="0"/>
  </r>
  <r>
    <n v="202311"/>
    <x v="185"/>
    <s v="运营中心"/>
    <s v="主任级以下"/>
    <s v="DF-3191"/>
    <s v="装配钳工班长"/>
    <s v="2020/10/16"/>
    <s v="计件工人"/>
    <m/>
    <n v="1900"/>
    <n v="10072.129999999999"/>
    <n v="363.68"/>
    <n v="86.8"/>
    <n v="3.8"/>
    <n v="0"/>
  </r>
  <r>
    <n v="202311"/>
    <x v="186"/>
    <s v="运营中心"/>
    <s v="主任级以下"/>
    <s v="DF-2100"/>
    <s v="测试班长"/>
    <s v="2015/06/25"/>
    <s v="计件工人"/>
    <m/>
    <n v="1900"/>
    <n v="12885.57"/>
    <n v="363.68"/>
    <n v="86.8"/>
    <n v="3.8"/>
    <n v="0"/>
  </r>
  <r>
    <n v="202311"/>
    <x v="187"/>
    <s v="运营中心"/>
    <s v="主任级以下"/>
    <s v="DF-2441"/>
    <s v="测试技师"/>
    <s v="2017/06/20"/>
    <s v="计件工人"/>
    <m/>
    <n v="1900"/>
    <n v="8936.86"/>
    <n v="363.68"/>
    <n v="86.8"/>
    <n v="3.8"/>
    <n v="95"/>
  </r>
  <r>
    <n v="202311"/>
    <x v="188"/>
    <s v="运营中心"/>
    <s v="主任级以下"/>
    <s v="DF-2910"/>
    <s v="测试技师"/>
    <s v="2019/03/11"/>
    <s v="计件工人"/>
    <m/>
    <n v="1900"/>
    <n v="9009.58"/>
    <n v="363.68"/>
    <n v="86.8"/>
    <n v="3.8"/>
    <n v="0"/>
  </r>
  <r>
    <n v="202311"/>
    <x v="189"/>
    <s v="运营中心"/>
    <s v="主任级以下"/>
    <s v="DF-3232"/>
    <s v="装配钳工"/>
    <s v="2020/12/24"/>
    <s v="计件工人"/>
    <m/>
    <n v="1900"/>
    <n v="7416.64"/>
    <n v="363.68"/>
    <n v="86.8"/>
    <n v="3.8"/>
    <n v="0"/>
  </r>
  <r>
    <n v="202311"/>
    <x v="190"/>
    <s v="运营中心"/>
    <s v="主任级以下"/>
    <s v="DF-3245"/>
    <s v="仓管员"/>
    <s v="2021/01/12"/>
    <s v="计件工人"/>
    <m/>
    <n v="1900"/>
    <n v="7805.43"/>
    <n v="363.68"/>
    <n v="86.8"/>
    <n v="3.8"/>
    <n v="0"/>
  </r>
  <r>
    <n v="202311"/>
    <x v="191"/>
    <s v="运营中心"/>
    <s v="主任级以下"/>
    <s v="DF-3252"/>
    <s v="仓管员"/>
    <s v="2021/01/25"/>
    <s v="计件工人"/>
    <m/>
    <n v="1900"/>
    <n v="6604.64"/>
    <n v="363.68"/>
    <n v="86.8"/>
    <n v="3.8"/>
    <n v="0"/>
  </r>
  <r>
    <n v="202311"/>
    <x v="192"/>
    <s v="运营中心"/>
    <s v="主任级以下"/>
    <s v="DF-3287"/>
    <s v="仓管员"/>
    <s v="2021/03/15"/>
    <s v="计件工人"/>
    <m/>
    <n v="1900"/>
    <n v="9127.86"/>
    <n v="363.68"/>
    <n v="86.8"/>
    <n v="3.8"/>
    <n v="0"/>
  </r>
  <r>
    <n v="202311"/>
    <x v="193"/>
    <s v="运营中心"/>
    <s v="主任级以下"/>
    <s v="DF-3274"/>
    <s v="仓管员"/>
    <s v="2021/03/08"/>
    <s v="计件工人"/>
    <m/>
    <n v="1900"/>
    <n v="7529.8"/>
    <n v="363.68"/>
    <n v="86.8"/>
    <n v="3.8"/>
    <n v="0"/>
  </r>
  <r>
    <n v="202311"/>
    <x v="194"/>
    <s v="运营中心"/>
    <s v="主任级以下"/>
    <s v="DF-3273"/>
    <s v="装配电工"/>
    <s v="2021/03/05"/>
    <s v="计件工人"/>
    <m/>
    <n v="1900"/>
    <n v="8281.0400000000009"/>
    <n v="363.68"/>
    <n v="86.8"/>
    <n v="3.8"/>
    <n v="0"/>
  </r>
  <r>
    <n v="202311"/>
    <x v="195"/>
    <s v="运营中心"/>
    <s v="主任级以下"/>
    <s v="DF-3272"/>
    <s v="装配电工"/>
    <s v="2021/03/04"/>
    <s v="计件工人"/>
    <m/>
    <n v="1900"/>
    <n v="9247.4"/>
    <n v="363.68"/>
    <n v="86.8"/>
    <n v="3.8"/>
    <n v="0"/>
  </r>
  <r>
    <n v="202311"/>
    <x v="196"/>
    <s v="运营中心"/>
    <s v="主任级以下"/>
    <s v="DF-3349"/>
    <s v="仓管员"/>
    <s v="2021/05/24"/>
    <s v="计件工人"/>
    <m/>
    <n v="1900"/>
    <n v="7560.36"/>
    <n v="363.68"/>
    <n v="86.8"/>
    <n v="3.8"/>
    <n v="0"/>
  </r>
  <r>
    <n v="202311"/>
    <x v="198"/>
    <s v="运营中心"/>
    <s v="主任级以下"/>
    <s v="DF-3432"/>
    <s v="装配钳工"/>
    <s v="2021/07/17"/>
    <s v="计件工人"/>
    <m/>
    <n v="1900"/>
    <n v="6338.09"/>
    <n v="363.68"/>
    <n v="86.8"/>
    <n v="3.8"/>
    <n v="0"/>
  </r>
  <r>
    <n v="202311"/>
    <x v="199"/>
    <s v="运营中心"/>
    <s v="主任级以下"/>
    <s v="DF-3398"/>
    <s v="装配钳工"/>
    <s v="2021/07/02"/>
    <s v="计件工人"/>
    <m/>
    <n v="1900"/>
    <n v="8059.58"/>
    <n v="363.68"/>
    <n v="86.8"/>
    <n v="3.8"/>
    <n v="0"/>
  </r>
  <r>
    <n v="202311"/>
    <x v="200"/>
    <s v="运营中心"/>
    <s v="主任级以下"/>
    <s v="DF-3397"/>
    <s v="装配钳工"/>
    <s v="2021/07/01"/>
    <s v="计件工人"/>
    <m/>
    <n v="1900"/>
    <n v="6832.69"/>
    <n v="363.68"/>
    <n v="86.8"/>
    <n v="3.8"/>
    <n v="0"/>
  </r>
  <r>
    <n v="202311"/>
    <x v="201"/>
    <s v="运营中心"/>
    <s v="主任级以下"/>
    <s v="DF-3396"/>
    <s v="装配钳工"/>
    <s v="2021/07/01"/>
    <s v="计件工人"/>
    <m/>
    <n v="1900"/>
    <n v="7216.67"/>
    <n v="363.68"/>
    <n v="86.8"/>
    <n v="3.8"/>
    <n v="0"/>
  </r>
  <r>
    <n v="202311"/>
    <x v="202"/>
    <s v="运营中心"/>
    <s v="主任级以下"/>
    <s v="DF-3439"/>
    <s v="装配电工"/>
    <s v="2021/07/29"/>
    <s v="计件工人"/>
    <m/>
    <n v="1900"/>
    <n v="9452.6299999999992"/>
    <n v="363.68"/>
    <n v="86.8"/>
    <n v="3.8"/>
    <n v="0"/>
  </r>
  <r>
    <n v="202311"/>
    <x v="203"/>
    <s v="运营中心"/>
    <s v="主任级以下"/>
    <s v="DF-3499"/>
    <s v="装配钳工"/>
    <s v="2021/09/13"/>
    <s v="计件工人"/>
    <m/>
    <n v="1900"/>
    <n v="7597.97"/>
    <n v="363.68"/>
    <n v="86.8"/>
    <n v="3.8"/>
    <n v="0"/>
  </r>
  <r>
    <n v="202311"/>
    <x v="204"/>
    <s v="运营中心"/>
    <s v="主任级以下"/>
    <s v="DF-3511"/>
    <s v="装配钳工"/>
    <s v="2021/09/24"/>
    <s v="计件工人"/>
    <m/>
    <n v="1900"/>
    <n v="6762.62"/>
    <n v="363.68"/>
    <n v="86.8"/>
    <n v="3.8"/>
    <n v="0"/>
  </r>
  <r>
    <n v="202311"/>
    <x v="205"/>
    <s v="运营中心"/>
    <s v="主任级以下"/>
    <s v="DF-3521"/>
    <s v="装配钳工"/>
    <s v="2021/09/30"/>
    <s v="计件工人"/>
    <m/>
    <n v="1900"/>
    <n v="7884.65"/>
    <n v="363.68"/>
    <n v="86.8"/>
    <n v="3.8"/>
    <n v="0"/>
  </r>
  <r>
    <n v="202311"/>
    <x v="206"/>
    <s v="运营中心"/>
    <s v="主任级以下"/>
    <s v="DF-3522"/>
    <s v="装配钳工"/>
    <s v="2021/09/30"/>
    <s v="计件工人"/>
    <m/>
    <n v="1900"/>
    <n v="7700.68"/>
    <n v="363.68"/>
    <n v="86.8"/>
    <n v="3.8"/>
    <n v="0"/>
  </r>
  <r>
    <n v="202311"/>
    <x v="207"/>
    <s v="运营中心"/>
    <s v="主任级以下"/>
    <s v="DF-3553"/>
    <s v="装配钳工"/>
    <s v="2021/10/27"/>
    <s v="计件工人"/>
    <m/>
    <n v="1900"/>
    <n v="6467.64"/>
    <n v="363.68"/>
    <n v="86.8"/>
    <n v="3.8"/>
    <n v="0"/>
  </r>
  <r>
    <n v="202311"/>
    <x v="208"/>
    <s v="运营中心"/>
    <s v="主任级以下"/>
    <s v="DF-3529"/>
    <s v="装配钳工"/>
    <s v="2021/10/12"/>
    <s v="计件工人"/>
    <m/>
    <n v="1900"/>
    <n v="7049.06"/>
    <n v="363.68"/>
    <n v="86.8"/>
    <n v="3.8"/>
    <n v="0"/>
  </r>
  <r>
    <n v="202311"/>
    <x v="209"/>
    <s v="运营中心"/>
    <s v="主任级以下"/>
    <s v="DF-3534"/>
    <s v="装配钳工"/>
    <s v="2021/10/12"/>
    <s v="计件工人"/>
    <m/>
    <n v="1900"/>
    <n v="6750.12"/>
    <n v="363.68"/>
    <n v="86.8"/>
    <n v="3.8"/>
    <n v="0"/>
  </r>
  <r>
    <n v="202311"/>
    <x v="210"/>
    <s v="运营中心"/>
    <s v="主任级以下"/>
    <s v="DF-3394"/>
    <s v="装配电工"/>
    <s v="2021/06/30"/>
    <s v="计件工人"/>
    <m/>
    <n v="1900"/>
    <n v="6796.77"/>
    <n v="363.68"/>
    <n v="86.8"/>
    <n v="3.8"/>
    <n v="0"/>
  </r>
  <r>
    <n v="202311"/>
    <x v="211"/>
    <s v="运营中心"/>
    <s v="主任级以下"/>
    <s v="DF-3393"/>
    <s v="装配电工"/>
    <s v="2021/06/29"/>
    <s v="计件工人"/>
    <m/>
    <n v="1900"/>
    <n v="9061.3700000000008"/>
    <n v="363.68"/>
    <n v="86.8"/>
    <n v="3.8"/>
    <n v="0"/>
  </r>
  <r>
    <n v="202311"/>
    <x v="212"/>
    <s v="运营中心"/>
    <s v="主任级以下"/>
    <s v="DF-3361"/>
    <s v="装配电工"/>
    <s v="2021/06/03"/>
    <s v="计件工人"/>
    <m/>
    <n v="1900"/>
    <n v="8844.61"/>
    <n v="363.68"/>
    <n v="86.8"/>
    <n v="3.8"/>
    <n v="0"/>
  </r>
  <r>
    <n v="202311"/>
    <x v="213"/>
    <s v="运营中心"/>
    <s v="主任级以下"/>
    <s v="DF-3443"/>
    <s v="装配电工"/>
    <s v="2021/07/30"/>
    <s v="计件工人"/>
    <m/>
    <n v="1900"/>
    <n v="7390.96"/>
    <n v="363.68"/>
    <n v="86.8"/>
    <n v="3.8"/>
    <n v="0"/>
  </r>
  <r>
    <n v="202311"/>
    <x v="214"/>
    <s v="运营中心"/>
    <s v="主任级以下"/>
    <s v="DF-3421"/>
    <s v="装配钳工"/>
    <s v="2021/07/15"/>
    <s v="计时工人"/>
    <m/>
    <n v="1900"/>
    <n v="6042.7"/>
    <n v="363.68"/>
    <n v="86.8"/>
    <n v="3.8"/>
    <n v="0"/>
  </r>
  <r>
    <n v="202311"/>
    <x v="215"/>
    <s v="运营中心"/>
    <s v="主任级以下"/>
    <s v="DF-3420"/>
    <s v="装配钳工"/>
    <s v="2021/07/15"/>
    <s v="计时工人"/>
    <m/>
    <n v="1900"/>
    <n v="6895.63"/>
    <n v="363.68"/>
    <n v="86.8"/>
    <n v="3.8"/>
    <n v="0"/>
  </r>
  <r>
    <n v="202311"/>
    <x v="216"/>
    <s v="运营中心"/>
    <s v="主任级以下"/>
    <s v="DF-3489"/>
    <s v="装配钳工"/>
    <s v="2021/09/03"/>
    <s v="计时工人"/>
    <m/>
    <n v="1900"/>
    <n v="5916.94"/>
    <n v="363.68"/>
    <n v="86.8"/>
    <n v="3.8"/>
    <n v="0"/>
  </r>
  <r>
    <n v="202311"/>
    <x v="217"/>
    <s v="运营中心"/>
    <s v="主任级以下"/>
    <s v="DF-3637"/>
    <s v="装配钳工"/>
    <d v="2022-08-15T00:00:00"/>
    <s v="计件工人"/>
    <m/>
    <n v="1900"/>
    <n v="6585.01"/>
    <n v="363.68"/>
    <n v="86.8"/>
    <n v="3.8"/>
    <n v="0"/>
  </r>
  <r>
    <n v="202311"/>
    <x v="218"/>
    <s v="运营中心"/>
    <s v="主任级以下"/>
    <s v="DF-3630"/>
    <s v="装配钳工"/>
    <d v="2022-08-05T00:00:00"/>
    <s v="计件工人"/>
    <m/>
    <n v="1900"/>
    <n v="6505.34"/>
    <n v="363.68"/>
    <n v="86.8"/>
    <n v="3.8"/>
    <n v="0"/>
  </r>
  <r>
    <n v="202311"/>
    <x v="219"/>
    <s v="运营中心"/>
    <s v="主任级以下"/>
    <s v="DF-3644"/>
    <s v="仓库包装操作工"/>
    <d v="2022-08-30T00:00:00"/>
    <s v="计件工人"/>
    <m/>
    <n v="1900"/>
    <n v="6520.68"/>
    <n v="363.68"/>
    <n v="86.8"/>
    <n v="3.8"/>
    <n v="0"/>
  </r>
  <r>
    <n v="202311"/>
    <x v="221"/>
    <s v="运营中心"/>
    <s v="主任级以下"/>
    <s v="DF-3659"/>
    <s v="装配钳工"/>
    <s v="2022/09/19"/>
    <s v="计件工人"/>
    <m/>
    <n v="1900"/>
    <n v="6284.88"/>
    <n v="363.68"/>
    <n v="86.8"/>
    <n v="3.8"/>
    <n v="0"/>
  </r>
  <r>
    <n v="202311"/>
    <x v="222"/>
    <s v="运营中心"/>
    <s v="主任级以下"/>
    <s v="DF-3648"/>
    <s v="仓库包装操作工"/>
    <s v="2022/09/05"/>
    <s v="计件工人"/>
    <m/>
    <n v="1900"/>
    <n v="6795.91"/>
    <n v="363.68"/>
    <n v="86.8"/>
    <n v="3.8"/>
    <n v="0"/>
  </r>
  <r>
    <n v="202311"/>
    <x v="223"/>
    <s v="运营中心"/>
    <s v="主任级以下"/>
    <s v="DF-3449"/>
    <s v="电气装配储备生"/>
    <s v="2021/08/03"/>
    <s v="计件工人"/>
    <m/>
    <n v="1900"/>
    <n v="7813.63"/>
    <n v="363.68"/>
    <n v="86.8"/>
    <n v="3.8"/>
    <n v="0"/>
  </r>
  <r>
    <n v="202311"/>
    <x v="224"/>
    <s v="运营中心"/>
    <s v="主任级以下"/>
    <s v="DF-3677"/>
    <s v="仓库包装操作工"/>
    <s v="2022/10/27"/>
    <s v="计件工人"/>
    <m/>
    <n v="1900"/>
    <n v="6741.34"/>
    <n v="363.68"/>
    <n v="86.8"/>
    <n v="3.8"/>
    <n v="0"/>
  </r>
  <r>
    <n v="202311"/>
    <x v="225"/>
    <s v="运营中心"/>
    <s v="主任级以下"/>
    <s v="DF-3676"/>
    <s v="装配钳工"/>
    <s v="2022/10/26"/>
    <s v="计件工人"/>
    <m/>
    <n v="1900"/>
    <n v="7924.44"/>
    <n v="363.68"/>
    <n v="86.8"/>
    <n v="3.8"/>
    <n v="0"/>
  </r>
  <r>
    <n v="202311"/>
    <x v="226"/>
    <s v="运营中心"/>
    <s v="主任级以下"/>
    <s v="DF-3667"/>
    <s v="装配钳工"/>
    <s v="2022/10/09"/>
    <s v="计件工人"/>
    <m/>
    <n v="1900"/>
    <n v="5180.1000000000004"/>
    <n v="363.68"/>
    <n v="86.8"/>
    <n v="3.8"/>
    <n v="0"/>
  </r>
  <r>
    <n v="202311"/>
    <x v="227"/>
    <s v="运营中心"/>
    <s v="主任级以下"/>
    <s v="DF-3352"/>
    <s v="装配钳工"/>
    <s v="2021/05/26"/>
    <s v="计件工人"/>
    <m/>
    <n v="1900"/>
    <n v="8081.05"/>
    <n v="363.68"/>
    <n v="86.8"/>
    <n v="3.8"/>
    <n v="0"/>
  </r>
  <r>
    <n v="202311"/>
    <x v="228"/>
    <s v="运营中心"/>
    <s v="主任级以下"/>
    <s v="DF-3705"/>
    <s v="装配钳工"/>
    <s v="2023/02/21"/>
    <s v="计件工人"/>
    <m/>
    <n v="1900"/>
    <n v="6677.21"/>
    <n v="363.68"/>
    <n v="86.8"/>
    <n v="3.8"/>
    <n v="0"/>
  </r>
  <r>
    <n v="202311"/>
    <x v="229"/>
    <s v="运营中心"/>
    <s v="主任级以下"/>
    <s v="DF-3707"/>
    <s v="装配钳工"/>
    <s v="2023/02/21"/>
    <s v="计件工人"/>
    <m/>
    <n v="1900"/>
    <n v="5363.92"/>
    <n v="363.68"/>
    <n v="86.8"/>
    <n v="3.8"/>
    <n v="0"/>
  </r>
  <r>
    <n v="202311"/>
    <x v="230"/>
    <s v="运营中心"/>
    <s v="主任级以下"/>
    <s v="DF-3701"/>
    <s v="装配钳工"/>
    <s v="2023/02/09"/>
    <s v="计件工人"/>
    <m/>
    <n v="1900"/>
    <n v="5775.76"/>
    <n v="363.68"/>
    <n v="86.8"/>
    <n v="3.8"/>
    <n v="0"/>
  </r>
  <r>
    <n v="202311"/>
    <x v="232"/>
    <s v="运营中心"/>
    <s v="主任级以下"/>
    <s v="DF-3776"/>
    <s v="装配电工"/>
    <s v="2023/03/20"/>
    <s v="计件工人"/>
    <m/>
    <n v="1900"/>
    <n v="7736.07"/>
    <n v="363.68"/>
    <n v="86.8"/>
    <n v="3.8"/>
    <n v="0"/>
  </r>
  <r>
    <n v="202311"/>
    <x v="233"/>
    <s v="运营中心"/>
    <s v="主任级以下"/>
    <s v="DF-3765"/>
    <s v="装配钳工"/>
    <s v="2023/03/17"/>
    <s v="计件工人"/>
    <m/>
    <n v="1900"/>
    <n v="7318.82"/>
    <n v="363.68"/>
    <n v="86.8"/>
    <n v="3.8"/>
    <n v="0"/>
  </r>
  <r>
    <n v="202311"/>
    <x v="234"/>
    <s v="运营中心"/>
    <s v="主任级以下"/>
    <s v="DF-3763"/>
    <s v="装配电工"/>
    <s v="2023/03/14"/>
    <s v="计件工人"/>
    <m/>
    <n v="1900"/>
    <n v="7737.63"/>
    <n v="363.68"/>
    <n v="86.8"/>
    <n v="3.8"/>
    <n v="0"/>
  </r>
  <r>
    <n v="202311"/>
    <x v="133"/>
    <s v="运营中心"/>
    <s v="主任级以下"/>
    <s v="DF-3700"/>
    <s v="装配电工"/>
    <s v="2023/02/09"/>
    <s v="计件工人"/>
    <m/>
    <n v="1900"/>
    <n v="7727.71"/>
    <n v="363.68"/>
    <n v="86.8"/>
    <n v="3.8"/>
    <n v="0"/>
  </r>
  <r>
    <n v="202311"/>
    <x v="243"/>
    <s v="运营中心"/>
    <s v="主任级以下"/>
    <s v="DF-3833"/>
    <s v="装配电工"/>
    <s v="2023/08/10"/>
    <s v="计件工人"/>
    <m/>
    <n v="1900"/>
    <n v="7997.41"/>
    <n v="363.68"/>
    <n v="86.8"/>
    <n v="3.8"/>
    <n v="0"/>
  </r>
  <r>
    <n v="202311"/>
    <x v="244"/>
    <s v="运营中心"/>
    <s v="主任级以下"/>
    <s v="DF-3841"/>
    <s v="仓管员"/>
    <s v="2023/08/21"/>
    <s v="计件工人"/>
    <m/>
    <n v="1900"/>
    <n v="7332.47"/>
    <n v="363.68"/>
    <n v="86.8"/>
    <n v="3.8"/>
    <n v="0"/>
  </r>
  <r>
    <n v="202311"/>
    <x v="245"/>
    <s v="运营中心"/>
    <s v="主任级以下"/>
    <s v="DF-3842"/>
    <s v="仓管员"/>
    <s v="2023/08/23"/>
    <s v="计件工人"/>
    <m/>
    <n v="1900"/>
    <n v="7036.85"/>
    <n v="363.68"/>
    <n v="86.8"/>
    <n v="3.8"/>
    <n v="0"/>
  </r>
  <r>
    <n v="202311"/>
    <x v="246"/>
    <s v="运营中心"/>
    <s v="主任级以下"/>
    <s v="DF-3844"/>
    <s v="装配钳工"/>
    <s v="2023/08/28"/>
    <s v="计件工人"/>
    <m/>
    <n v="1900"/>
    <n v="7578.77"/>
    <n v="363.68"/>
    <n v="86.8"/>
    <n v="3.8"/>
    <n v="0"/>
  </r>
  <r>
    <n v="202311"/>
    <x v="254"/>
    <s v="运营中心"/>
    <s v="主任级以下"/>
    <s v="DF-3848"/>
    <s v="装配钳工"/>
    <s v="2023/09/04"/>
    <s v="计件工人"/>
    <m/>
    <n v="1900"/>
    <n v="7544.68"/>
    <n v="363.68"/>
    <n v="86.8"/>
    <n v="3.8"/>
    <n v="0"/>
  </r>
  <r>
    <n v="202311"/>
    <x v="259"/>
    <s v="运营中心"/>
    <s v="主任级以下"/>
    <s v="DF-3860"/>
    <s v="装配钳工"/>
    <s v="2023/10/23"/>
    <s v="计件工人"/>
    <m/>
    <n v="1900"/>
    <n v="5674.15"/>
    <n v="363.68"/>
    <n v="86.8"/>
    <n v="3.8"/>
    <n v="0"/>
  </r>
  <r>
    <n v="202311"/>
    <x v="264"/>
    <s v="运营中心"/>
    <s v="主任级以下"/>
    <s v="DF-3865"/>
    <s v="装配钳工"/>
    <s v="2023/11/07"/>
    <s v="计件工人"/>
    <s v="2023/11/07入职"/>
    <n v="1900"/>
    <n v="4373.4799999999996"/>
    <n v="363.68"/>
    <n v="86.8"/>
    <n v="3.8"/>
    <n v="0"/>
  </r>
  <r>
    <n v="202311"/>
    <x v="265"/>
    <s v="运营中心"/>
    <s v="主任级以下"/>
    <s v="DF-3866"/>
    <s v="装配钳工"/>
    <s v="2023/11/09"/>
    <s v="计件工人"/>
    <s v="2023/11/09入职"/>
    <n v="1900"/>
    <n v="5381.36"/>
    <n v="363.68"/>
    <n v="86.8"/>
    <n v="3.8"/>
    <n v="0"/>
  </r>
  <r>
    <n v="202311"/>
    <x v="266"/>
    <s v="运营中心"/>
    <s v="主任级以下"/>
    <s v="DF-3867"/>
    <s v="装配电工"/>
    <s v="2023/11/09"/>
    <s v="计件工人"/>
    <s v="2023/11/09入职"/>
    <n v="1900"/>
    <n v="4869.0200000000004"/>
    <n v="363.68"/>
    <n v="86.8"/>
    <n v="3.8"/>
    <n v="0"/>
  </r>
  <r>
    <n v="202311"/>
    <x v="267"/>
    <s v="运营中心"/>
    <s v="主任级以下"/>
    <s v="DF-3868"/>
    <s v="测试技师"/>
    <s v="2023/11/10"/>
    <s v="计件工人"/>
    <s v="2023/11/10入职"/>
    <n v="1900"/>
    <n v="4533.21"/>
    <n v="363.68"/>
    <n v="86.8"/>
    <n v="3.8"/>
    <n v="0"/>
  </r>
  <r>
    <n v="202311"/>
    <x v="268"/>
    <s v="运营中心"/>
    <s v="主任级以下"/>
    <s v="DF-3872"/>
    <s v="仓管员"/>
    <s v="2023/11/20"/>
    <s v="计件工人"/>
    <s v="2023/11/20入职"/>
    <n v="1900"/>
    <n v="2035.53"/>
    <n v="0"/>
    <n v="0"/>
    <n v="0"/>
    <n v="0"/>
  </r>
  <r>
    <n v="202311"/>
    <x v="269"/>
    <s v="运营中心"/>
    <s v="主任级以下"/>
    <s v="DF-3869"/>
    <s v="装配钳工"/>
    <d v="2023-11-13T00:00:00"/>
    <s v="计件工人"/>
    <s v="2023/11/13入职；_x000a_2023/11/24离职"/>
    <n v="1900"/>
    <n v="2390.96"/>
    <n v="363.68"/>
    <n v="86.8"/>
    <n v="3.8"/>
    <n v="0"/>
  </r>
  <r>
    <n v="202312"/>
    <x v="0"/>
    <s v="销售部"/>
    <s v="部长级及以上"/>
    <s v="DF-2389"/>
    <s v="区域销售总监"/>
    <s v="2017/04/01"/>
    <m/>
    <m/>
    <n v="44409"/>
    <n v="50209"/>
    <n v="363.68"/>
    <n v="86.8"/>
    <n v="3.8"/>
    <n v="0"/>
  </r>
  <r>
    <n v="202312"/>
    <x v="1"/>
    <s v="销售部"/>
    <s v="主任级"/>
    <s v="DF-2127"/>
    <s v="区域销售总监"/>
    <s v="2015/08/04"/>
    <m/>
    <m/>
    <n v="5500"/>
    <n v="16480"/>
    <n v="363.68"/>
    <n v="86.8"/>
    <n v="3.8"/>
    <n v="95"/>
  </r>
  <r>
    <n v="202312"/>
    <x v="2"/>
    <s v="研发部"/>
    <s v="主任级"/>
    <s v="DF-0793"/>
    <s v="电气主管"/>
    <s v="2010/07/08"/>
    <m/>
    <m/>
    <n v="5544"/>
    <n v="14134.69"/>
    <n v="363.68"/>
    <n v="86.8"/>
    <n v="3.8"/>
    <n v="95"/>
  </r>
  <r>
    <n v="202312"/>
    <x v="3"/>
    <s v="研发部"/>
    <s v="主任级"/>
    <s v="DF-0148"/>
    <s v="机械研发主管"/>
    <s v="2005/09/09"/>
    <m/>
    <m/>
    <n v="5544"/>
    <n v="12903.7"/>
    <n v="363.68"/>
    <n v="86.8"/>
    <n v="3.8"/>
    <n v="125"/>
  </r>
  <r>
    <n v="202312"/>
    <x v="4"/>
    <s v="销售部"/>
    <s v="主任级以下"/>
    <s v="DF-2191"/>
    <s v="市场运营主管"/>
    <s v="2016/04/14"/>
    <m/>
    <m/>
    <n v="3200"/>
    <n v="8884.76"/>
    <n v="363.68"/>
    <n v="86.8"/>
    <n v="3.8"/>
    <n v="95"/>
  </r>
  <r>
    <n v="202312"/>
    <x v="5"/>
    <s v="人力资源部"/>
    <s v="主任级以下"/>
    <s v="DF-2649"/>
    <s v="清洁工"/>
    <s v="2018/02/01"/>
    <m/>
    <m/>
    <n v="1900"/>
    <n v="4284.32"/>
    <n v="0"/>
    <n v="0"/>
    <n v="0"/>
    <n v="0"/>
  </r>
  <r>
    <n v="202312"/>
    <x v="6"/>
    <s v="人力资源部"/>
    <s v="主任级以下"/>
    <s v="DF-2697"/>
    <s v="商务司机"/>
    <s v="2018/03/19"/>
    <m/>
    <m/>
    <n v="1900"/>
    <n v="5240.2"/>
    <n v="363.68"/>
    <n v="86.8"/>
    <n v="3.8"/>
    <n v="0"/>
  </r>
  <r>
    <n v="202312"/>
    <x v="7"/>
    <s v="研发部"/>
    <s v="主任级以下"/>
    <s v="DF-2077"/>
    <s v="电气硬件工程师"/>
    <s v="2015/04/25"/>
    <m/>
    <m/>
    <n v="5746"/>
    <n v="14769.93"/>
    <n v="363.68"/>
    <n v="86.8"/>
    <n v="3.8"/>
    <n v="1250"/>
  </r>
  <r>
    <n v="202312"/>
    <x v="8"/>
    <s v="研发部"/>
    <s v="主任级以下"/>
    <s v="DF-2701"/>
    <s v="高级文控专员"/>
    <s v="2018/03/21"/>
    <m/>
    <m/>
    <n v="2440"/>
    <n v="6591.2"/>
    <n v="363.68"/>
    <n v="86.8"/>
    <n v="3.8"/>
    <n v="95"/>
  </r>
  <r>
    <n v="202312"/>
    <x v="9"/>
    <s v="研发部"/>
    <s v="主任级以下"/>
    <s v="DF-0755"/>
    <s v="研发部主管"/>
    <s v="2010/06/21"/>
    <m/>
    <m/>
    <n v="5389"/>
    <n v="12907.5"/>
    <n v="363.68"/>
    <n v="86.8"/>
    <n v="3.8"/>
    <n v="500"/>
  </r>
  <r>
    <n v="202312"/>
    <x v="10"/>
    <s v="研发部"/>
    <s v="主任级以下"/>
    <s v="DF-0536"/>
    <s v="机械研发工程师"/>
    <s v="2009/10/10"/>
    <m/>
    <m/>
    <n v="2671"/>
    <n v="6928.5"/>
    <n v="363.68"/>
    <n v="86.8"/>
    <n v="3.8"/>
    <n v="500"/>
  </r>
  <r>
    <n v="202312"/>
    <x v="11"/>
    <s v="研发部"/>
    <s v="主任级以下"/>
    <s v="DF-1996"/>
    <s v="机械研发工程师"/>
    <s v="2015/01/10"/>
    <m/>
    <m/>
    <n v="5746"/>
    <n v="13121.5"/>
    <n v="363.68"/>
    <n v="86.8"/>
    <n v="3.8"/>
    <n v="1250"/>
  </r>
  <r>
    <n v="202312"/>
    <x v="12"/>
    <s v="研发部"/>
    <s v="主任级以下"/>
    <s v="DF-2008"/>
    <s v="Syncro软件工程师"/>
    <s v="2015/03/02"/>
    <m/>
    <m/>
    <n v="5544"/>
    <n v="13025.92"/>
    <n v="363.68"/>
    <n v="86.8"/>
    <n v="3.8"/>
    <n v="500"/>
  </r>
  <r>
    <n v="202312"/>
    <x v="13"/>
    <s v="服务营销中心"/>
    <s v="主任级以下"/>
    <s v="DF-2342"/>
    <s v="机械服务安装工程师"/>
    <d v="2017-01-03T00:00:00"/>
    <m/>
    <m/>
    <n v="3263"/>
    <n v="9015.3700000000008"/>
    <n v="363.68"/>
    <n v="86.8"/>
    <n v="3.8"/>
    <n v="0"/>
  </r>
  <r>
    <n v="202312"/>
    <x v="14"/>
    <s v="运营中心"/>
    <s v="主任级以下"/>
    <s v="DF-0073"/>
    <s v="质检组长"/>
    <s v="2007/10/11"/>
    <s v="计时工人"/>
    <m/>
    <n v="2132"/>
    <n v="9436.0400000000009"/>
    <n v="0"/>
    <n v="0"/>
    <n v="0"/>
    <n v="0"/>
  </r>
  <r>
    <n v="202312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2"/>
    <x v="16"/>
    <s v="运营中心"/>
    <s v="主任级"/>
    <s v="DF-2061"/>
    <s v="车间主任"/>
    <s v="2015/04/02"/>
    <m/>
    <m/>
    <n v="6070"/>
    <n v="14512.4"/>
    <n v="363.68"/>
    <n v="86.8"/>
    <n v="3.8"/>
    <n v="1500"/>
  </r>
  <r>
    <n v="202312"/>
    <x v="17"/>
    <s v="服务营销中心"/>
    <s v="主任级以下"/>
    <s v="DF-2107"/>
    <s v="技术主管"/>
    <s v="2015/07/06"/>
    <m/>
    <m/>
    <n v="5520"/>
    <n v="16265"/>
    <n v="363.68"/>
    <n v="86.8"/>
    <n v="3.8"/>
    <n v="750"/>
  </r>
  <r>
    <n v="202312"/>
    <x v="18"/>
    <s v="服务营销中心"/>
    <s v="主任级以下"/>
    <s v="DF-2371"/>
    <s v="电气服务工程师"/>
    <s v="2017/03/03"/>
    <m/>
    <m/>
    <n v="4250"/>
    <n v="11068.19"/>
    <n v="363.68"/>
    <n v="86.8"/>
    <n v="3.8"/>
    <n v="0"/>
  </r>
  <r>
    <n v="202312"/>
    <x v="19"/>
    <s v="服务营销中心"/>
    <s v="主任级以下"/>
    <s v="DF-1715"/>
    <s v="机械服务工程师"/>
    <s v="2013/11/11"/>
    <m/>
    <m/>
    <n v="3440"/>
    <n v="9723.02"/>
    <n v="363.68"/>
    <n v="86.8"/>
    <n v="3.8"/>
    <n v="0"/>
  </r>
  <r>
    <n v="202312"/>
    <x v="20"/>
    <s v="服务营销中心"/>
    <s v="主任级以下"/>
    <s v="DF-2166"/>
    <s v="机械服务技师"/>
    <s v="2016/02/22"/>
    <m/>
    <m/>
    <n v="4331"/>
    <n v="11695.09"/>
    <n v="363.68"/>
    <n v="86.8"/>
    <n v="3.8"/>
    <n v="0"/>
  </r>
  <r>
    <n v="202312"/>
    <x v="21"/>
    <s v="运营中心"/>
    <s v="主任级"/>
    <s v="DF-2669"/>
    <s v="电气车间主任"/>
    <s v="2018/03/01"/>
    <m/>
    <m/>
    <n v="4000"/>
    <n v="10425"/>
    <n v="363.68"/>
    <n v="86.8"/>
    <n v="3.8"/>
    <n v="0"/>
  </r>
  <r>
    <n v="202312"/>
    <x v="22"/>
    <s v="服务营销中心"/>
    <s v="主任级以下"/>
    <s v="DF-2774"/>
    <s v="海外服务高级经理"/>
    <s v="2018/05/29"/>
    <m/>
    <m/>
    <n v="7100"/>
    <n v="18085"/>
    <n v="363.68"/>
    <n v="86.8"/>
    <n v="3.8"/>
    <n v="457.5"/>
  </r>
  <r>
    <n v="202312"/>
    <x v="23"/>
    <s v="服务营销中心"/>
    <s v="主任级以下"/>
    <s v="DF-2777"/>
    <s v="机械服务工程师"/>
    <s v="2018/06/01"/>
    <m/>
    <m/>
    <n v="5519"/>
    <n v="14885.06"/>
    <n v="363.68"/>
    <n v="86.8"/>
    <n v="3.8"/>
    <n v="0"/>
  </r>
  <r>
    <n v="202312"/>
    <x v="24"/>
    <s v="销售部"/>
    <s v="主任级以下"/>
    <s v="DF-2800"/>
    <s v="销售跟单"/>
    <s v="2018/07/02"/>
    <m/>
    <m/>
    <n v="2888"/>
    <n v="6594.3"/>
    <n v="363.68"/>
    <n v="86.8"/>
    <n v="3.8"/>
    <n v="0"/>
  </r>
  <r>
    <n v="202312"/>
    <x v="26"/>
    <s v="研发部"/>
    <s v="主任级以下"/>
    <s v="DF-2856"/>
    <s v="初级电气研发工程师"/>
    <s v="2018/10/23"/>
    <m/>
    <m/>
    <n v="4133"/>
    <n v="9735.52"/>
    <n v="363.68"/>
    <n v="86.8"/>
    <n v="3.8"/>
    <n v="300"/>
  </r>
  <r>
    <n v="202312"/>
    <x v="28"/>
    <s v="销售部"/>
    <s v="经理"/>
    <s v="DF-2881"/>
    <s v="区域销售总监"/>
    <s v="2018/12/12"/>
    <m/>
    <m/>
    <n v="8800"/>
    <n v="61999.64"/>
    <n v="0"/>
    <n v="0"/>
    <n v="0"/>
    <n v="0"/>
  </r>
  <r>
    <n v="202312"/>
    <x v="29"/>
    <s v="服务营销中心"/>
    <s v="主任级以下"/>
    <s v="DF-2886"/>
    <s v="采购专员"/>
    <s v="2018/12/27"/>
    <m/>
    <m/>
    <n v="2532"/>
    <n v="6874.22"/>
    <n v="363.68"/>
    <n v="86.8"/>
    <n v="3.8"/>
    <n v="0"/>
  </r>
  <r>
    <n v="202312"/>
    <x v="31"/>
    <s v="运营中心"/>
    <s v="主任级以下"/>
    <s v="DF-2916"/>
    <s v="质检员"/>
    <s v="2019/03/19"/>
    <s v="计时工人"/>
    <m/>
    <n v="2520"/>
    <n v="9208.08"/>
    <n v="363.68"/>
    <n v="86.8"/>
    <n v="3.8"/>
    <n v="0"/>
  </r>
  <r>
    <n v="202312"/>
    <x v="32"/>
    <s v="研发部"/>
    <s v="主任级以下"/>
    <s v="DF-2930"/>
    <s v="机械工程师"/>
    <s v="2019/04/22"/>
    <m/>
    <m/>
    <n v="4536"/>
    <n v="10533.5"/>
    <n v="363.68"/>
    <n v="86.8"/>
    <n v="3.8"/>
    <n v="300"/>
  </r>
  <r>
    <n v="202312"/>
    <x v="33"/>
    <s v="服务营销中心"/>
    <s v="主任级以下"/>
    <s v="DF-2931"/>
    <s v="机械服务安装技师"/>
    <s v="2019/04/23"/>
    <m/>
    <m/>
    <n v="2363"/>
    <n v="6246.79"/>
    <n v="363.68"/>
    <n v="86.8"/>
    <n v="3.8"/>
    <n v="0"/>
  </r>
  <r>
    <n v="202312"/>
    <x v="34"/>
    <s v="运营中心"/>
    <s v="主任级以下"/>
    <s v="DF-2932"/>
    <s v="仓库文员"/>
    <s v="2019/04/24"/>
    <s v="计时工人"/>
    <m/>
    <n v="1900"/>
    <n v="4581.45"/>
    <n v="363.68"/>
    <n v="86.8"/>
    <n v="3.8"/>
    <n v="0"/>
  </r>
  <r>
    <n v="202312"/>
    <x v="35"/>
    <s v="运营中心"/>
    <s v="主任级以下"/>
    <s v="DF-2960"/>
    <s v="计划专员"/>
    <s v="2019/06/24"/>
    <m/>
    <m/>
    <n v="1958"/>
    <n v="5740.3"/>
    <n v="363.68"/>
    <n v="86.8"/>
    <n v="3.8"/>
    <n v="0"/>
  </r>
  <r>
    <n v="202312"/>
    <x v="36"/>
    <s v="服务营销中心"/>
    <s v="主任级以下"/>
    <s v="DF-2974"/>
    <s v="电气服务安装技师"/>
    <s v="2019/07/16"/>
    <m/>
    <m/>
    <n v="2993"/>
    <n v="8550.9599999999991"/>
    <n v="363.68"/>
    <n v="86.8"/>
    <n v="3.8"/>
    <n v="0"/>
  </r>
  <r>
    <n v="202312"/>
    <x v="37"/>
    <s v="服务营销中心"/>
    <s v="主任级以下"/>
    <s v="DF-2986"/>
    <s v="初级电气安装服务技师"/>
    <s v="2019/07/30"/>
    <m/>
    <m/>
    <n v="3000"/>
    <n v="7325.86"/>
    <n v="363.68"/>
    <n v="86.8"/>
    <n v="3.8"/>
    <n v="0"/>
  </r>
  <r>
    <n v="202312"/>
    <x v="38"/>
    <s v="服务营销中心"/>
    <s v="主任级以下"/>
    <s v="DF-3021"/>
    <s v="电气服务工程师"/>
    <s v="2019/10/10"/>
    <m/>
    <m/>
    <n v="4937"/>
    <n v="12554.09"/>
    <n v="363.68"/>
    <n v="86.8"/>
    <n v="3.8"/>
    <n v="800"/>
  </r>
  <r>
    <n v="202312"/>
    <x v="39"/>
    <s v="采购部"/>
    <s v="高级经理级"/>
    <s v="DF-3062"/>
    <s v="高级采购经理"/>
    <s v="2019/12/12"/>
    <m/>
    <m/>
    <n v="8080"/>
    <n v="32186.67"/>
    <n v="363.68"/>
    <n v="86.8"/>
    <n v="3.8"/>
    <n v="2000"/>
  </r>
  <r>
    <n v="202312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2"/>
    <x v="41"/>
    <s v="运营中心"/>
    <s v="主任级以下"/>
    <s v="DF-3077"/>
    <s v="安全环保专员"/>
    <s v="2020/02/10"/>
    <m/>
    <m/>
    <n v="2240"/>
    <n v="6771.6"/>
    <n v="363.68"/>
    <n v="86.8"/>
    <n v="3.8"/>
    <n v="0"/>
  </r>
  <r>
    <n v="202312"/>
    <x v="42"/>
    <s v="服务营销中心"/>
    <s v="主任级以下"/>
    <s v="DF-3080"/>
    <s v="项目经理"/>
    <s v="2020/03/11"/>
    <m/>
    <m/>
    <n v="5240"/>
    <n v="13970"/>
    <n v="363.68"/>
    <n v="86.8"/>
    <n v="3.8"/>
    <n v="475"/>
  </r>
  <r>
    <n v="202312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2"/>
    <x v="44"/>
    <s v="研发部"/>
    <s v="主任级以下"/>
    <s v="DF-3087"/>
    <s v="软件工程师"/>
    <s v="2020/03/18"/>
    <m/>
    <m/>
    <n v="4536"/>
    <n v="11856.56"/>
    <n v="363.68"/>
    <n v="86.8"/>
    <n v="3.8"/>
    <n v="500"/>
  </r>
  <r>
    <n v="202312"/>
    <x v="45"/>
    <s v="服务营销中心"/>
    <s v="主任级以下"/>
    <s v="DF-3104"/>
    <s v="机械服务工程师"/>
    <s v="2020/04/01"/>
    <m/>
    <m/>
    <n v="3440"/>
    <n v="9210.86"/>
    <n v="363.68"/>
    <n v="86.8"/>
    <n v="3.8"/>
    <n v="500"/>
  </r>
  <r>
    <n v="202312"/>
    <x v="46"/>
    <s v="研发部"/>
    <s v="主任级以下"/>
    <s v="DF-3109"/>
    <s v="初级机械工程师"/>
    <s v="2020/04/08"/>
    <m/>
    <m/>
    <n v="3326"/>
    <n v="7670.8"/>
    <n v="363.68"/>
    <n v="86.8"/>
    <n v="3.8"/>
    <n v="0"/>
  </r>
  <r>
    <n v="202312"/>
    <x v="47"/>
    <s v="销售部"/>
    <s v="主任级以下"/>
    <s v="DF-3110"/>
    <s v="区域销售经理"/>
    <s v="2020/04/09"/>
    <m/>
    <m/>
    <n v="3868"/>
    <n v="16408.23"/>
    <n v="363.68"/>
    <n v="86.8"/>
    <n v="3.8"/>
    <n v="0"/>
  </r>
  <r>
    <n v="202312"/>
    <x v="48"/>
    <s v="服务营销中心"/>
    <s v="主任级以下"/>
    <s v="DF-3135"/>
    <s v="机械服务助理工程师"/>
    <s v="2020/07/01"/>
    <m/>
    <m/>
    <n v="2138"/>
    <n v="5794.62"/>
    <n v="363.68"/>
    <n v="86.8"/>
    <n v="3.8"/>
    <n v="0"/>
  </r>
  <r>
    <n v="202312"/>
    <x v="49"/>
    <s v="服务营销中心"/>
    <s v="主任级以下"/>
    <s v="DF-3136"/>
    <s v="电气服务助理工程师"/>
    <s v="2020/07/27"/>
    <m/>
    <m/>
    <n v="2000"/>
    <n v="5316"/>
    <n v="363.68"/>
    <n v="86.8"/>
    <n v="3.8"/>
    <n v="0"/>
  </r>
  <r>
    <n v="202312"/>
    <x v="50"/>
    <s v="人力资源部"/>
    <s v="主任级以下"/>
    <s v="DF-3151"/>
    <s v="人力资源专员"/>
    <s v="2020/07/21"/>
    <m/>
    <m/>
    <n v="3303"/>
    <n v="7194.9"/>
    <n v="363.68"/>
    <n v="86.8"/>
    <n v="3.8"/>
    <n v="0"/>
  </r>
  <r>
    <n v="202312"/>
    <x v="51"/>
    <s v="服务营销中心"/>
    <s v="主任级以下"/>
    <s v="DF-3152"/>
    <s v="软件工程师"/>
    <s v="2020/07/21"/>
    <m/>
    <m/>
    <n v="4572"/>
    <n v="12883.41"/>
    <n v="363.68"/>
    <n v="86.8"/>
    <n v="3.8"/>
    <n v="0"/>
  </r>
  <r>
    <n v="202312"/>
    <x v="52"/>
    <s v="人力资源部"/>
    <s v="经理级"/>
    <s v="DF-3170"/>
    <s v="人力资源经理"/>
    <s v="2020/08/24"/>
    <m/>
    <m/>
    <n v="5632"/>
    <n v="12583"/>
    <n v="363.68"/>
    <n v="86.8"/>
    <n v="3.8"/>
    <n v="95"/>
  </r>
  <r>
    <n v="202312"/>
    <x v="53"/>
    <s v="运营中心"/>
    <s v="主任级以下"/>
    <s v="DF-3168"/>
    <s v="质检员"/>
    <s v="2020/08/20"/>
    <s v="计时工人"/>
    <m/>
    <n v="2132"/>
    <n v="7740.39"/>
    <n v="363.68"/>
    <n v="86.8"/>
    <n v="3.8"/>
    <n v="0"/>
  </r>
  <r>
    <n v="202312"/>
    <x v="54"/>
    <s v="服务营销中心"/>
    <s v="主任级以下"/>
    <s v="DF-2891"/>
    <s v="售后服务工程师"/>
    <s v="2020/08/15"/>
    <m/>
    <m/>
    <n v="7881"/>
    <n v="21429.88"/>
    <n v="363.68"/>
    <n v="86.8"/>
    <n v="3.8"/>
    <n v="0"/>
  </r>
  <r>
    <n v="202312"/>
    <x v="56"/>
    <s v="服务营销中心"/>
    <s v="主任级以下"/>
    <s v="DF-3158"/>
    <s v="机械服务工程师"/>
    <s v="2020/08/03"/>
    <m/>
    <m/>
    <n v="3275"/>
    <n v="8118.75"/>
    <n v="363.68"/>
    <n v="86.8"/>
    <n v="3.8"/>
    <n v="0"/>
  </r>
  <r>
    <n v="202312"/>
    <x v="57"/>
    <s v="研发部"/>
    <s v="主任级以下"/>
    <s v="DF-3155"/>
    <s v="资料管理员"/>
    <s v="2020/08/03"/>
    <m/>
    <m/>
    <n v="1900"/>
    <n v="4315.5"/>
    <n v="363.68"/>
    <n v="86.8"/>
    <n v="3.8"/>
    <n v="0"/>
  </r>
  <r>
    <n v="202312"/>
    <x v="58"/>
    <s v="销售部"/>
    <s v="经理"/>
    <s v="DF-3184"/>
    <s v="销售支持经理"/>
    <d v="2010-11-22T00:00:00"/>
    <m/>
    <m/>
    <n v="4453"/>
    <n v="28885.79"/>
    <n v="363.68"/>
    <n v="86.8"/>
    <n v="3.8"/>
    <n v="1000"/>
  </r>
  <r>
    <n v="202312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2"/>
    <x v="60"/>
    <s v="采购部"/>
    <s v="主任级以下"/>
    <s v="DF-3195"/>
    <s v="采购专员"/>
    <s v="2020/10/26"/>
    <m/>
    <m/>
    <n v="2200"/>
    <n v="4635.93"/>
    <n v="363.68"/>
    <n v="86.8"/>
    <n v="3.8"/>
    <n v="0"/>
  </r>
  <r>
    <n v="202312"/>
    <x v="61"/>
    <s v="采购部"/>
    <s v="主任级以下"/>
    <s v="DF-3201"/>
    <s v="采购专员"/>
    <s v="2020/11/02"/>
    <m/>
    <m/>
    <n v="2400"/>
    <n v="6360.96"/>
    <n v="363.68"/>
    <n v="86.8"/>
    <n v="3.8"/>
    <n v="0"/>
  </r>
  <r>
    <n v="202312"/>
    <x v="62"/>
    <s v="服务营销中心"/>
    <s v="主任级以下"/>
    <s v="DF-3207"/>
    <s v="电气服务工程师"/>
    <s v="2020/11/09"/>
    <m/>
    <m/>
    <n v="4800"/>
    <n v="13964.61"/>
    <n v="363.68"/>
    <n v="86.8"/>
    <n v="3.8"/>
    <n v="1266"/>
  </r>
  <r>
    <n v="202312"/>
    <x v="63"/>
    <s v="销售部"/>
    <s v="主任级以下"/>
    <s v="DF-3208"/>
    <s v="高级物流专员"/>
    <s v="2020/11/09"/>
    <m/>
    <m/>
    <n v="2760"/>
    <n v="16530.150000000001"/>
    <n v="363.68"/>
    <n v="86.8"/>
    <n v="3.8"/>
    <n v="0"/>
  </r>
  <r>
    <n v="202312"/>
    <x v="64"/>
    <s v="服务营销中心"/>
    <s v="主任级以下"/>
    <s v="DF-3213"/>
    <s v="电气服务工程师（上海）"/>
    <s v="2020/11/16"/>
    <m/>
    <m/>
    <n v="4925"/>
    <n v="9527.2800000000007"/>
    <n v="0"/>
    <n v="0"/>
    <n v="0"/>
    <n v="0"/>
  </r>
  <r>
    <n v="202312"/>
    <x v="65"/>
    <s v="研发部"/>
    <s v="主任级以下"/>
    <s v="DF-3214"/>
    <s v="机械工程师"/>
    <s v="2020/11/16"/>
    <m/>
    <m/>
    <n v="4050"/>
    <n v="8350.2999999999993"/>
    <n v="363.68"/>
    <n v="86.8"/>
    <n v="3.8"/>
    <n v="1250"/>
  </r>
  <r>
    <n v="202312"/>
    <x v="67"/>
    <s v="运营中心"/>
    <s v="主任级以下"/>
    <s v="DF-3233"/>
    <s v="检测工程师"/>
    <s v="2020/12/29"/>
    <s v="计时工人"/>
    <m/>
    <n v="3481"/>
    <n v="8627.01"/>
    <n v="363.68"/>
    <n v="86.8"/>
    <n v="3.8"/>
    <n v="0"/>
  </r>
  <r>
    <n v="202312"/>
    <x v="68"/>
    <s v="服务营销中心"/>
    <s v="主任级以下"/>
    <s v="DF-3234"/>
    <s v="电气服务助理工程师"/>
    <d v="2020-08-03T00:00:00"/>
    <m/>
    <m/>
    <n v="2138"/>
    <n v="6336.29"/>
    <n v="363.68"/>
    <n v="86.8"/>
    <n v="3.8"/>
    <n v="0"/>
  </r>
  <r>
    <n v="202312"/>
    <x v="69"/>
    <s v="人力资源部"/>
    <s v="主任级以下"/>
    <s v="DF-3224"/>
    <s v="ABAP工程师"/>
    <s v="2020/12/10"/>
    <m/>
    <m/>
    <n v="4640"/>
    <n v="11518.5"/>
    <n v="363.68"/>
    <n v="86.8"/>
    <n v="3.8"/>
    <n v="500"/>
  </r>
  <r>
    <n v="202312"/>
    <x v="70"/>
    <s v="服务营销中心"/>
    <s v="主任级以下"/>
    <s v="DF-3223"/>
    <s v="电气服务工程师（成都）"/>
    <s v="2020/12/10"/>
    <m/>
    <m/>
    <n v="3668"/>
    <n v="8137.69"/>
    <n v="0"/>
    <n v="0"/>
    <n v="0"/>
    <n v="0"/>
  </r>
  <r>
    <n v="202312"/>
    <x v="71"/>
    <s v="服务营销中心"/>
    <s v="主任级以下"/>
    <s v="DF-3239"/>
    <s v="机械服务助理工程师"/>
    <s v="2021/01/04"/>
    <m/>
    <m/>
    <n v="1913"/>
    <n v="4795.3999999999996"/>
    <n v="363.68"/>
    <n v="86.8"/>
    <n v="3.8"/>
    <n v="0"/>
  </r>
  <r>
    <n v="202312"/>
    <x v="72"/>
    <s v="服务营销中心"/>
    <s v="主任级以下"/>
    <s v="DF-3237"/>
    <s v="电气服务工程师（上海）"/>
    <s v="2021/01/04"/>
    <m/>
    <m/>
    <n v="5525"/>
    <n v="13176.01"/>
    <n v="359.52"/>
    <n v="112.35"/>
    <n v="22.47"/>
    <n v="600"/>
  </r>
  <r>
    <n v="202312"/>
    <x v="73"/>
    <s v="采购部"/>
    <s v="主任级以下"/>
    <s v="DF-3236"/>
    <s v="战略采购"/>
    <s v="2021/01/04"/>
    <m/>
    <m/>
    <n v="3212"/>
    <n v="8233.2800000000007"/>
    <n v="363.68"/>
    <n v="86.8"/>
    <n v="3.8"/>
    <n v="0"/>
  </r>
  <r>
    <n v="202312"/>
    <x v="74"/>
    <s v="人力资源部"/>
    <s v="主任级以下"/>
    <s v="DF-3256"/>
    <s v="商务司机"/>
    <s v="2021/02/03"/>
    <m/>
    <m/>
    <n v="1900"/>
    <n v="4838.1000000000004"/>
    <n v="363.68"/>
    <n v="86.8"/>
    <n v="3.8"/>
    <n v="0"/>
  </r>
  <r>
    <n v="202312"/>
    <x v="75"/>
    <s v="运营中心"/>
    <s v="主任级以下"/>
    <s v="DF-3298"/>
    <s v="质检员"/>
    <s v="2021/03/26"/>
    <s v="计时工人"/>
    <m/>
    <n v="2120"/>
    <n v="8100.72"/>
    <n v="363.68"/>
    <n v="86.8"/>
    <n v="3.8"/>
    <n v="0"/>
  </r>
  <r>
    <n v="202312"/>
    <x v="76"/>
    <s v="服务营销中心"/>
    <s v="主任级"/>
    <s v="DF-3269"/>
    <s v="服务调度主管"/>
    <s v="2021/03/01"/>
    <m/>
    <m/>
    <n v="3210"/>
    <n v="2787.55"/>
    <n v="0"/>
    <n v="0"/>
    <n v="0"/>
    <n v="0"/>
  </r>
  <r>
    <n v="202312"/>
    <x v="78"/>
    <s v="财务部"/>
    <s v="经理级"/>
    <s v="DF-3322"/>
    <s v="财务经理"/>
    <s v="2021/04/19"/>
    <m/>
    <m/>
    <n v="7600"/>
    <n v="15983.3"/>
    <n v="363.68"/>
    <n v="86.8"/>
    <n v="3.8"/>
    <n v="500"/>
  </r>
  <r>
    <n v="202312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2"/>
    <x v="80"/>
    <s v="采购部"/>
    <s v="主任级以下"/>
    <s v="DF-3307"/>
    <s v="采购文员"/>
    <s v="2021/04/06"/>
    <m/>
    <m/>
    <n v="1980"/>
    <n v="5443.5"/>
    <n v="363.68"/>
    <n v="86.8"/>
    <n v="3.8"/>
    <n v="0"/>
  </r>
  <r>
    <n v="202312"/>
    <x v="81"/>
    <s v="采购部"/>
    <s v="主任级以下"/>
    <s v="DF-3356"/>
    <s v="战略采购"/>
    <s v="2021/05/28"/>
    <m/>
    <m/>
    <n v="3800"/>
    <n v="10090"/>
    <n v="363.68"/>
    <n v="86.8"/>
    <n v="3.8"/>
    <n v="0"/>
  </r>
  <r>
    <n v="202312"/>
    <x v="82"/>
    <s v="服务营销中心"/>
    <s v="主任级以下"/>
    <s v="DF-3338"/>
    <s v="机械服务工程师（成都）"/>
    <s v="2021/05/10"/>
    <m/>
    <m/>
    <n v="3128"/>
    <n v="6303.97"/>
    <n v="0"/>
    <n v="0"/>
    <n v="0"/>
    <n v="0"/>
  </r>
  <r>
    <n v="202312"/>
    <x v="83"/>
    <s v="销售部"/>
    <s v="主任级以下"/>
    <s v="DF-3340"/>
    <s v="市场专员"/>
    <s v="2021/05/10"/>
    <m/>
    <m/>
    <n v="2760"/>
    <n v="12887.23"/>
    <n v="363.68"/>
    <n v="86.8"/>
    <n v="3.8"/>
    <n v="0"/>
  </r>
  <r>
    <n v="202312"/>
    <x v="84"/>
    <s v="运营中心"/>
    <s v="主任级以下"/>
    <s v="DF-3336"/>
    <s v="生产文员"/>
    <s v="2021/05/07"/>
    <m/>
    <m/>
    <n v="1900"/>
    <n v="4059.8"/>
    <n v="363.68"/>
    <n v="86.8"/>
    <n v="3.8"/>
    <n v="0"/>
  </r>
  <r>
    <n v="202312"/>
    <x v="85"/>
    <s v="核价管理部"/>
    <s v="主任级"/>
    <s v="DF-3357"/>
    <s v="核价主管"/>
    <s v="2021/06/01"/>
    <m/>
    <m/>
    <n v="3850"/>
    <n v="9140.5"/>
    <n v="363.68"/>
    <n v="86.8"/>
    <n v="3.8"/>
    <n v="95"/>
  </r>
  <r>
    <n v="202312"/>
    <x v="86"/>
    <s v="人力资源部"/>
    <s v="主任级以下"/>
    <s v="DF-3362"/>
    <s v="人力资源专员"/>
    <s v="2021/06/03"/>
    <m/>
    <m/>
    <n v="2888"/>
    <n v="6141.7"/>
    <n v="363.68"/>
    <n v="86.8"/>
    <n v="3.8"/>
    <n v="0"/>
  </r>
  <r>
    <n v="202312"/>
    <x v="87"/>
    <s v="服务营销中心"/>
    <s v="主任级以下"/>
    <s v="DF-3369"/>
    <s v="机械服务工程师"/>
    <s v="2021/06/08"/>
    <m/>
    <m/>
    <n v="4344"/>
    <n v="8281.34"/>
    <n v="0"/>
    <n v="0"/>
    <n v="0"/>
    <n v="0"/>
  </r>
  <r>
    <n v="202312"/>
    <x v="89"/>
    <s v="采购部"/>
    <s v="主任级以下"/>
    <s v="DF-3388"/>
    <s v="跟单主管"/>
    <s v="2021/06/25"/>
    <m/>
    <m/>
    <n v="2980"/>
    <n v="8006.6"/>
    <n v="363.68"/>
    <n v="86.8"/>
    <n v="3.8"/>
    <n v="0"/>
  </r>
  <r>
    <n v="202312"/>
    <x v="90"/>
    <s v="研发部"/>
    <s v="主任级以下"/>
    <s v="DF-3367"/>
    <s v="机械工程师"/>
    <s v="2021/06/07"/>
    <m/>
    <m/>
    <n v="3471"/>
    <n v="8428.5"/>
    <n v="363.68"/>
    <n v="86.8"/>
    <n v="3.8"/>
    <n v="0"/>
  </r>
  <r>
    <n v="202312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2"/>
    <x v="92"/>
    <s v="核价管理部"/>
    <s v="主任级以下"/>
    <s v="DF-3401"/>
    <s v="核价专员"/>
    <s v="2021/07/06"/>
    <m/>
    <m/>
    <n v="2642"/>
    <n v="7056.3"/>
    <n v="363.68"/>
    <n v="86.8"/>
    <n v="3.8"/>
    <n v="0"/>
  </r>
  <r>
    <n v="202312"/>
    <x v="93"/>
    <s v="运营中心"/>
    <s v="主任级以下"/>
    <s v="DF-3399"/>
    <s v="质检员"/>
    <s v="2021/07/02"/>
    <s v="计时工人"/>
    <m/>
    <n v="2120"/>
    <n v="7637.18"/>
    <n v="363.68"/>
    <n v="86.8"/>
    <n v="3.8"/>
    <n v="0"/>
  </r>
  <r>
    <n v="202312"/>
    <x v="94"/>
    <s v="核价管理部"/>
    <s v="主任级以下"/>
    <s v="DF-3478"/>
    <s v="核价工程师"/>
    <s v="2021/08/23"/>
    <m/>
    <m/>
    <n v="4800"/>
    <n v="12284.22"/>
    <n v="363.68"/>
    <n v="86.8"/>
    <n v="3.8"/>
    <n v="0"/>
  </r>
  <r>
    <n v="202312"/>
    <x v="95"/>
    <s v="服务营销中心"/>
    <s v="主任级以下"/>
    <s v="DF-3479"/>
    <s v="软件工程师储备生"/>
    <d v="2021-08-23T00:00:00"/>
    <m/>
    <m/>
    <n v="2750"/>
    <n v="7019.4"/>
    <n v="363.68"/>
    <n v="86.8"/>
    <n v="3.8"/>
    <n v="0"/>
  </r>
  <r>
    <n v="202312"/>
    <x v="96"/>
    <s v="研发部"/>
    <s v="主任级以下"/>
    <s v="DF-3472"/>
    <s v="电气工程师"/>
    <s v="2021/08/17"/>
    <m/>
    <m/>
    <n v="4738"/>
    <n v="10702.3"/>
    <n v="363.68"/>
    <n v="86.8"/>
    <n v="3.8"/>
    <n v="0"/>
  </r>
  <r>
    <n v="202312"/>
    <x v="97"/>
    <s v="销售部"/>
    <s v="主任级以下"/>
    <s v="DF-3471"/>
    <s v="进口专员"/>
    <s v="2021/08/16"/>
    <m/>
    <m/>
    <n v="2532"/>
    <n v="13678.39"/>
    <n v="363.68"/>
    <n v="86.8"/>
    <n v="3.8"/>
    <n v="0"/>
  </r>
  <r>
    <n v="202312"/>
    <x v="98"/>
    <s v="运营中心"/>
    <s v="主任级以下"/>
    <s v="DF-3469"/>
    <s v="质检员"/>
    <s v="2021/08/12"/>
    <s v="计时工人"/>
    <m/>
    <n v="2120"/>
    <n v="8403.48"/>
    <n v="363.68"/>
    <n v="86.8"/>
    <n v="3.8"/>
    <n v="0"/>
  </r>
  <r>
    <n v="202312"/>
    <x v="99"/>
    <s v="运营中心"/>
    <s v="主任级以下"/>
    <s v="DF-3466"/>
    <s v="质检员"/>
    <s v="2021/08/11"/>
    <s v="计时工人"/>
    <m/>
    <n v="2120"/>
    <n v="7458.49"/>
    <n v="363.68"/>
    <n v="86.8"/>
    <n v="3.8"/>
    <n v="0"/>
  </r>
  <r>
    <n v="202312"/>
    <x v="100"/>
    <s v="研发部"/>
    <s v="主任级以下"/>
    <s v="DF-3495"/>
    <s v="电气工程师"/>
    <s v="2021/09/07"/>
    <m/>
    <m/>
    <n v="3730"/>
    <n v="7654.6"/>
    <n v="363.68"/>
    <n v="86.8"/>
    <n v="3.8"/>
    <n v="1000"/>
  </r>
  <r>
    <n v="202312"/>
    <x v="101"/>
    <s v="研发部"/>
    <s v="主任级以下"/>
    <s v="DF-3496"/>
    <s v="机械工程师"/>
    <s v="2021/09/09"/>
    <m/>
    <m/>
    <n v="3326"/>
    <n v="7882.9"/>
    <n v="363.68"/>
    <n v="86.8"/>
    <n v="3.8"/>
    <n v="0"/>
  </r>
  <r>
    <n v="202312"/>
    <x v="102"/>
    <s v="研发部"/>
    <s v="主任级以下"/>
    <s v="DF-3500"/>
    <s v="电气工程师"/>
    <s v="2021/09/13"/>
    <m/>
    <m/>
    <n v="4738"/>
    <n v="10983"/>
    <n v="363.68"/>
    <n v="86.8"/>
    <n v="3.8"/>
    <n v="0"/>
  </r>
  <r>
    <n v="202312"/>
    <x v="103"/>
    <s v="研发部"/>
    <s v="主任级以下"/>
    <s v="DF-3501"/>
    <s v="机械工程师"/>
    <s v="2021/09/13"/>
    <m/>
    <m/>
    <n v="3730"/>
    <n v="8731.5"/>
    <n v="363.68"/>
    <n v="86.8"/>
    <n v="3.8"/>
    <n v="100"/>
  </r>
  <r>
    <n v="202312"/>
    <x v="104"/>
    <s v="运营中心"/>
    <s v="主任级以下"/>
    <s v="DF-3615"/>
    <s v="PMC经理"/>
    <s v="2021/10/13"/>
    <m/>
    <m/>
    <n v="4100"/>
    <n v="9828.5"/>
    <n v="363.68"/>
    <n v="86.8"/>
    <n v="3.8"/>
    <n v="0"/>
  </r>
  <r>
    <n v="202312"/>
    <x v="105"/>
    <s v="研发部"/>
    <s v="主任级以下"/>
    <s v="DF-3564"/>
    <s v="PLM专员"/>
    <s v="2021/11/22"/>
    <m/>
    <m/>
    <n v="2311"/>
    <n v="6294"/>
    <n v="363.68"/>
    <n v="86.8"/>
    <n v="3.8"/>
    <n v="0"/>
  </r>
  <r>
    <n v="202312"/>
    <x v="107"/>
    <s v="销售部"/>
    <s v="主任级以下"/>
    <s v="DF-3574"/>
    <s v="销售经理"/>
    <s v="2021/12/22"/>
    <m/>
    <m/>
    <n v="3850"/>
    <n v="11418.3"/>
    <n v="363.68"/>
    <n v="86.8"/>
    <n v="3.8"/>
    <n v="0"/>
  </r>
  <r>
    <n v="202312"/>
    <x v="108"/>
    <s v="运营中心"/>
    <s v="主任级以下"/>
    <s v="DF-3569"/>
    <s v="售后仓管"/>
    <s v="2021/12/01"/>
    <m/>
    <m/>
    <n v="1900"/>
    <n v="5199.3"/>
    <n v="363.68"/>
    <n v="86.8"/>
    <n v="3.8"/>
    <n v="0"/>
  </r>
  <r>
    <n v="202312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2"/>
    <x v="110"/>
    <s v="运营中心"/>
    <s v="主任级以下"/>
    <s v="DF-2438"/>
    <s v="仓库主管"/>
    <s v="2017/06/16"/>
    <m/>
    <m/>
    <n v="3200"/>
    <n v="7341"/>
    <n v="363.68"/>
    <n v="86.8"/>
    <n v="3.8"/>
    <n v="300"/>
  </r>
  <r>
    <n v="202312"/>
    <x v="111"/>
    <s v="销售部"/>
    <s v="总监级"/>
    <s v="DF-3591"/>
    <s v="区域销售总监"/>
    <s v="2022/04/24"/>
    <m/>
    <m/>
    <n v="5500"/>
    <n v="15783"/>
    <n v="363.68"/>
    <n v="86.8"/>
    <n v="3.8"/>
    <n v="0"/>
  </r>
  <r>
    <n v="202312"/>
    <x v="112"/>
    <s v="财务部"/>
    <s v="主任级以下"/>
    <s v="DF-3589"/>
    <s v="会计高级专员"/>
    <s v="2022/04/06"/>
    <m/>
    <m/>
    <n v="3214"/>
    <n v="7716.8"/>
    <n v="363.68"/>
    <n v="86.8"/>
    <n v="3.8"/>
    <n v="700"/>
  </r>
  <r>
    <n v="202312"/>
    <x v="113"/>
    <s v="研发部"/>
    <s v="主任级以下"/>
    <s v="DF-3589"/>
    <s v="软件助理工程师"/>
    <s v="2022/05/17"/>
    <m/>
    <m/>
    <n v="2520"/>
    <n v="5812.3"/>
    <n v="363.68"/>
    <n v="86.8"/>
    <n v="3.8"/>
    <n v="0"/>
  </r>
  <r>
    <n v="202312"/>
    <x v="114"/>
    <s v="销售部"/>
    <s v="主任级以下"/>
    <s v="DF-3620"/>
    <s v="区域销售经理"/>
    <s v="2022/06/02"/>
    <m/>
    <m/>
    <n v="3850"/>
    <n v="51336.72"/>
    <n v="363.68"/>
    <n v="86.8"/>
    <n v="3.8"/>
    <n v="0"/>
  </r>
  <r>
    <n v="202312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12"/>
    <x v="116"/>
    <s v="运营中心"/>
    <s v="主任级以下"/>
    <s v="DF-3635"/>
    <s v="质检员"/>
    <d v="2022-08-09T00:00:00"/>
    <s v="计时工人"/>
    <m/>
    <n v="2120"/>
    <n v="4570.37"/>
    <n v="363.68"/>
    <n v="86.8"/>
    <n v="3.8"/>
    <n v="0"/>
  </r>
  <r>
    <n v="202312"/>
    <x v="117"/>
    <s v="运营中心"/>
    <s v="经理级"/>
    <s v="DF-3661"/>
    <s v="品质经理"/>
    <s v="2022/09/22"/>
    <m/>
    <m/>
    <n v="6500"/>
    <n v="13792.5"/>
    <n v="363.68"/>
    <n v="86.8"/>
    <n v="3.8"/>
    <n v="0"/>
  </r>
  <r>
    <n v="202312"/>
    <x v="118"/>
    <s v="研发部"/>
    <s v="主任级以下"/>
    <s v="DF-3655"/>
    <s v="机械助理工程师"/>
    <s v="2022/09/19"/>
    <m/>
    <m/>
    <n v="2671"/>
    <n v="5825.4"/>
    <n v="363.68"/>
    <n v="86.8"/>
    <n v="3.8"/>
    <n v="0"/>
  </r>
  <r>
    <n v="202312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2"/>
    <x v="120"/>
    <s v="服务营销中心"/>
    <s v="经理级"/>
    <s v="DF-3646"/>
    <s v="项目经理"/>
    <s v="2022/09/01"/>
    <m/>
    <m/>
    <n v="5000"/>
    <n v="13126.5"/>
    <n v="363.68"/>
    <n v="86.8"/>
    <n v="3.8"/>
    <n v="0"/>
  </r>
  <r>
    <n v="202312"/>
    <x v="121"/>
    <s v="销售部"/>
    <s v="主任级以下"/>
    <s v="DF-3673"/>
    <s v="区域销售经理"/>
    <s v="2022/10/20"/>
    <m/>
    <m/>
    <n v="3850"/>
    <n v="5851.5"/>
    <n v="0"/>
    <n v="0"/>
    <n v="0"/>
    <n v="0"/>
  </r>
  <r>
    <n v="202312"/>
    <x v="122"/>
    <s v="研发部"/>
    <s v="主任级以下"/>
    <s v="DF-3685"/>
    <s v="软件工程师储备生"/>
    <d v="2022-11-21T00:00:00"/>
    <m/>
    <m/>
    <n v="1900"/>
    <n v="5582.75"/>
    <n v="363.68"/>
    <n v="86.8"/>
    <n v="3.8"/>
    <n v="0"/>
  </r>
  <r>
    <n v="202312"/>
    <x v="124"/>
    <s v="销售部"/>
    <s v="主任级以下"/>
    <s v="DF-3683"/>
    <s v="海外销售跟单"/>
    <d v="2022-11-14T00:00:00"/>
    <m/>
    <m/>
    <n v="3050"/>
    <n v="6214.22"/>
    <n v="363.68"/>
    <n v="86.8"/>
    <n v="3.8"/>
    <n v="0"/>
  </r>
  <r>
    <n v="202312"/>
    <x v="126"/>
    <s v="销售部"/>
    <s v="主任级以下"/>
    <s v="DF-3690"/>
    <s v="区域销售经理（非洲）"/>
    <d v="2022-12-14T00:00:00"/>
    <m/>
    <m/>
    <n v="3850"/>
    <n v="9392"/>
    <n v="363.68"/>
    <n v="86.8"/>
    <n v="3.8"/>
    <n v="0"/>
  </r>
  <r>
    <n v="202312"/>
    <x v="127"/>
    <s v="运营中心"/>
    <s v="主任级以下"/>
    <s v="DF-3691"/>
    <s v="质量主管"/>
    <s v="2022/12/14"/>
    <m/>
    <m/>
    <n v="4480"/>
    <n v="11457"/>
    <n v="363.68"/>
    <n v="86.8"/>
    <n v="3.8"/>
    <n v="95"/>
  </r>
  <r>
    <n v="202312"/>
    <x v="129"/>
    <s v="服务营销中心"/>
    <s v="主任级以下"/>
    <s v="DF-3687"/>
    <s v="电气服务工程师"/>
    <s v="2022/12/05"/>
    <m/>
    <m/>
    <n v="2500"/>
    <n v="6022.16"/>
    <n v="363.68"/>
    <n v="86.8"/>
    <n v="3.8"/>
    <n v="0"/>
  </r>
  <r>
    <n v="202312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2"/>
    <x v="131"/>
    <s v="服务营销中心"/>
    <s v="经理级"/>
    <s v="DF-3693"/>
    <s v="项目经理"/>
    <s v="2023/01/03"/>
    <m/>
    <m/>
    <n v="6160"/>
    <n v="15554.8"/>
    <n v="363.68"/>
    <n v="86.8"/>
    <n v="3.8"/>
    <n v="800"/>
  </r>
  <r>
    <n v="202312"/>
    <x v="134"/>
    <s v="采购部"/>
    <s v="主任级以下"/>
    <s v="DF-3778"/>
    <s v="采购助理"/>
    <s v="2023/03/24"/>
    <m/>
    <m/>
    <n v="2000"/>
    <n v="4997.3999999999996"/>
    <n v="363.68"/>
    <n v="86.8"/>
    <n v="3.8"/>
    <n v="0"/>
  </r>
  <r>
    <n v="202312"/>
    <x v="135"/>
    <s v="服务营销中心"/>
    <s v="主任级以下"/>
    <s v="DF-3762"/>
    <s v="电气服务工程师储备生"/>
    <s v="2023/03/06"/>
    <m/>
    <m/>
    <n v="1900"/>
    <n v="5390.3"/>
    <n v="363.68"/>
    <n v="86.8"/>
    <n v="3.8"/>
    <n v="0"/>
  </r>
  <r>
    <n v="202312"/>
    <x v="136"/>
    <s v="人力资源部"/>
    <s v="主任级以下"/>
    <s v="DF-3785"/>
    <s v="行政专员"/>
    <s v="2023/04/24"/>
    <m/>
    <m/>
    <n v="2000"/>
    <n v="5349.1"/>
    <n v="363.68"/>
    <n v="86.8"/>
    <n v="3.8"/>
    <n v="0"/>
  </r>
  <r>
    <n v="202312"/>
    <x v="137"/>
    <s v="采购部"/>
    <s v="主任级以下"/>
    <s v="DF-3782"/>
    <s v="采购专员"/>
    <s v="2023/04/03"/>
    <m/>
    <m/>
    <n v="3026"/>
    <n v="6760.86"/>
    <n v="363.68"/>
    <n v="86.8"/>
    <n v="3.8"/>
    <n v="0"/>
  </r>
  <r>
    <n v="202312"/>
    <x v="138"/>
    <s v="研发部"/>
    <s v="主任级以下"/>
    <s v="DF-3816"/>
    <s v="电气工程师储备生"/>
    <s v="2023/05/29"/>
    <m/>
    <m/>
    <n v="1900"/>
    <n v="4548.3"/>
    <n v="363.68"/>
    <n v="86.8"/>
    <n v="3.8"/>
    <n v="0"/>
  </r>
  <r>
    <n v="202312"/>
    <x v="139"/>
    <s v="研发部"/>
    <s v="主任级以下"/>
    <s v="DF-3815"/>
    <s v="电气工程师储备生"/>
    <s v="2023/05/23"/>
    <m/>
    <m/>
    <n v="1900"/>
    <n v="4958.1000000000004"/>
    <n v="363.68"/>
    <n v="86.8"/>
    <n v="3.8"/>
    <n v="0"/>
  </r>
  <r>
    <n v="202312"/>
    <x v="140"/>
    <s v="服务营销中心"/>
    <s v="高级经理级"/>
    <s v="DF-3813"/>
    <s v="中国区售后服务高级经理"/>
    <s v="2023/05/22"/>
    <m/>
    <m/>
    <n v="12400"/>
    <n v="27929.7"/>
    <n v="363.68"/>
    <n v="86.8"/>
    <n v="3.8"/>
    <n v="3128"/>
  </r>
  <r>
    <n v="202312"/>
    <x v="141"/>
    <s v="采购部"/>
    <s v="主任级以下"/>
    <s v="DF-3793"/>
    <s v="采购专员"/>
    <s v="2023/05/10"/>
    <m/>
    <m/>
    <n v="3026"/>
    <n v="6546.27"/>
    <n v="363.68"/>
    <n v="86.8"/>
    <n v="3.8"/>
    <n v="0"/>
  </r>
  <r>
    <n v="202312"/>
    <x v="143"/>
    <s v="服务营销中心"/>
    <s v="主任级以下"/>
    <s v="DF-3791"/>
    <s v="售后服务专员"/>
    <s v="2023/05/08"/>
    <m/>
    <m/>
    <n v="2600"/>
    <n v="5676.25"/>
    <n v="363.68"/>
    <n v="86.8"/>
    <n v="3.8"/>
    <n v="0"/>
  </r>
  <r>
    <n v="202312"/>
    <x v="144"/>
    <s v="研发部"/>
    <s v="主任级以下"/>
    <s v="DF-3790"/>
    <s v="机械助理工程师"/>
    <s v="2023/05/04"/>
    <m/>
    <m/>
    <n v="2320"/>
    <n v="6201.2"/>
    <n v="363.68"/>
    <n v="86.8"/>
    <n v="3.8"/>
    <n v="0"/>
  </r>
  <r>
    <n v="202312"/>
    <x v="145"/>
    <s v="总经办"/>
    <s v="主任级以下"/>
    <s v="DF-3821"/>
    <s v="总经理助理"/>
    <s v="2023/06/20"/>
    <m/>
    <m/>
    <n v="5200"/>
    <n v="13320"/>
    <n v="363.68"/>
    <n v="86.8"/>
    <n v="3.8"/>
    <n v="0"/>
  </r>
  <r>
    <n v="202312"/>
    <x v="147"/>
    <s v="服务营销中心"/>
    <s v="主任级以下"/>
    <s v="DF-3817"/>
    <s v="电气服务工程师储备生"/>
    <s v="2023/06/01"/>
    <m/>
    <m/>
    <n v="1900"/>
    <n v="5476.83"/>
    <n v="363.68"/>
    <n v="86.8"/>
    <n v="3.8"/>
    <n v="0"/>
  </r>
  <r>
    <n v="202312"/>
    <x v="148"/>
    <s v="研发部"/>
    <s v="主任级以下"/>
    <s v="DF-3822"/>
    <s v="电气工程师储备生"/>
    <s v="2023/07/03"/>
    <m/>
    <m/>
    <n v="1900"/>
    <n v="4776.3999999999996"/>
    <n v="363.68"/>
    <n v="86.8"/>
    <n v="3.8"/>
    <n v="0"/>
  </r>
  <r>
    <n v="202312"/>
    <x v="149"/>
    <s v="服务营销中心"/>
    <s v="主任级以下"/>
    <s v="DF-3823"/>
    <s v="服务专员"/>
    <s v="2023/07/03"/>
    <m/>
    <m/>
    <n v="3000"/>
    <n v="6069.45"/>
    <n v="363.68"/>
    <n v="86.8"/>
    <n v="3.8"/>
    <n v="0"/>
  </r>
  <r>
    <n v="202312"/>
    <x v="151"/>
    <s v="运营中心"/>
    <s v="主任级以下"/>
    <s v="DF-3827"/>
    <s v="装配电工学徒"/>
    <s v="2023/07/31"/>
    <m/>
    <m/>
    <n v="1900"/>
    <n v="4748.1899999999996"/>
    <n v="363.68"/>
    <n v="86.8"/>
    <n v="3.8"/>
    <n v="0"/>
  </r>
  <r>
    <n v="202312"/>
    <x v="235"/>
    <s v="服务营销中心"/>
    <s v="主任级以下"/>
    <s v="DF-3829"/>
    <s v="项目专员"/>
    <s v="2023/08/01"/>
    <m/>
    <m/>
    <n v="3390"/>
    <n v="8826"/>
    <n v="363.68"/>
    <n v="86.8"/>
    <n v="3.8"/>
    <n v="0"/>
  </r>
  <r>
    <n v="202312"/>
    <x v="236"/>
    <s v="研发部"/>
    <s v="主任级以下"/>
    <s v="DF-3830"/>
    <s v="电气工程师储备生"/>
    <s v="2023/08/02"/>
    <m/>
    <m/>
    <n v="1900"/>
    <n v="4698.8999999999996"/>
    <n v="363.68"/>
    <n v="86.8"/>
    <n v="3.8"/>
    <n v="0"/>
  </r>
  <r>
    <n v="202312"/>
    <x v="237"/>
    <s v="研发部"/>
    <s v="主任级以下"/>
    <s v="DF-3831"/>
    <s v="机械助理工程师"/>
    <s v="2023/08/03"/>
    <m/>
    <m/>
    <n v="2520"/>
    <n v="6032.1"/>
    <n v="363.68"/>
    <n v="86.8"/>
    <n v="3.8"/>
    <n v="0"/>
  </r>
  <r>
    <n v="202312"/>
    <x v="238"/>
    <s v="运营中心"/>
    <s v="主任级以下"/>
    <s v="DF-3832"/>
    <s v="普工"/>
    <s v="2023/08/07"/>
    <m/>
    <m/>
    <n v="1900"/>
    <n v="5809.27"/>
    <n v="0"/>
    <n v="0"/>
    <n v="0"/>
    <n v="0"/>
  </r>
  <r>
    <n v="202312"/>
    <x v="239"/>
    <s v="运营中心"/>
    <s v="主任级以下"/>
    <s v="DF-3834"/>
    <s v="品质检验专员"/>
    <s v="2023/08/10"/>
    <m/>
    <m/>
    <n v="2120"/>
    <n v="6511.26"/>
    <n v="363.68"/>
    <n v="86.8"/>
    <n v="3.8"/>
    <n v="0"/>
  </r>
  <r>
    <n v="202312"/>
    <x v="241"/>
    <s v="服务营销中心"/>
    <s v="主任级以下"/>
    <s v="DF-3839"/>
    <s v="电气服务工程师储备生"/>
    <s v="2023/08/15"/>
    <m/>
    <m/>
    <n v="1900"/>
    <n v="4610.8999999999996"/>
    <n v="363.68"/>
    <n v="86.8"/>
    <n v="3.8"/>
    <n v="0"/>
  </r>
  <r>
    <n v="202312"/>
    <x v="242"/>
    <s v="服务营销中心"/>
    <s v="主任级以下"/>
    <s v="DF-3843"/>
    <s v="品质工程师"/>
    <s v="2023/08/24"/>
    <m/>
    <m/>
    <n v="5500"/>
    <n v="14262.93"/>
    <n v="363.68"/>
    <n v="86.8"/>
    <n v="3.8"/>
    <n v="0"/>
  </r>
  <r>
    <n v="202312"/>
    <x v="174"/>
    <s v="运营中心"/>
    <s v="主任级以下"/>
    <s v="DF-3121"/>
    <s v="生产调度员"/>
    <s v="2020/05/08"/>
    <s v="计件工人"/>
    <m/>
    <n v="3026"/>
    <n v="7400.05"/>
    <n v="363.68"/>
    <n v="86.8"/>
    <n v="3.8"/>
    <n v="0"/>
  </r>
  <r>
    <n v="202312"/>
    <x v="250"/>
    <s v="服务营销中心"/>
    <s v="主任级以下"/>
    <s v="DF-3847"/>
    <s v="售后服务专员"/>
    <d v="2023-09-01T00:00:00"/>
    <m/>
    <m/>
    <n v="3000"/>
    <n v="6360.9"/>
    <n v="363.68"/>
    <n v="86.8"/>
    <n v="3.8"/>
    <n v="0"/>
  </r>
  <r>
    <n v="202312"/>
    <x v="251"/>
    <s v="运营中心"/>
    <s v="主任级以下"/>
    <s v="DF-3851"/>
    <s v="品质文员"/>
    <s v="2023/09/08"/>
    <m/>
    <m/>
    <n v="2500"/>
    <n v="4373"/>
    <n v="363.68"/>
    <n v="86.8"/>
    <n v="3.8"/>
    <n v="0"/>
  </r>
  <r>
    <n v="202312"/>
    <x v="252"/>
    <s v="运营中心"/>
    <s v="主任级以下"/>
    <s v="DF-3852"/>
    <s v="生产经理"/>
    <s v="2023/09/18"/>
    <m/>
    <m/>
    <n v="7100"/>
    <n v="17636.400000000001"/>
    <n v="363.68"/>
    <n v="86.8"/>
    <n v="3.8"/>
    <n v="0"/>
  </r>
  <r>
    <n v="202312"/>
    <x v="253"/>
    <s v="销售部"/>
    <s v="主任级以下"/>
    <s v="DF-3854"/>
    <s v="区域销售经理（中东）"/>
    <s v="2023/09/20"/>
    <m/>
    <m/>
    <n v="3850"/>
    <n v="7415"/>
    <n v="363.68"/>
    <n v="86.8"/>
    <n v="3.8"/>
    <n v="0"/>
  </r>
  <r>
    <n v="202312"/>
    <x v="255"/>
    <s v="服务营销中心"/>
    <s v="主任级以下"/>
    <s v="DF-3855"/>
    <s v="配件销售主管"/>
    <s v="2023/10/01"/>
    <m/>
    <m/>
    <n v="4320"/>
    <n v="12064.4"/>
    <n v="363.68"/>
    <n v="86.8"/>
    <n v="3.8"/>
    <n v="0"/>
  </r>
  <r>
    <n v="202312"/>
    <x v="256"/>
    <s v="运营中心"/>
    <s v="主任级以下"/>
    <s v="DF-3856"/>
    <s v="售后仓管"/>
    <s v="2023/10/08"/>
    <m/>
    <m/>
    <n v="1900"/>
    <n v="6005.2"/>
    <n v="363.68"/>
    <n v="86.8"/>
    <n v="3.8"/>
    <n v="0"/>
  </r>
  <r>
    <n v="202312"/>
    <x v="257"/>
    <s v="服务营销中心"/>
    <s v="经理级"/>
    <s v="DF-3859"/>
    <s v="海外项目经理"/>
    <s v="2023/10/23"/>
    <m/>
    <m/>
    <n v="5000"/>
    <n v="12924.8"/>
    <n v="363.68"/>
    <n v="86.8"/>
    <n v="3.8"/>
    <n v="0"/>
  </r>
  <r>
    <n v="202312"/>
    <x v="258"/>
    <s v="研发部"/>
    <s v="主任级以下"/>
    <s v="DF-3861"/>
    <s v="机械研发工程师"/>
    <s v="2023/10/24"/>
    <m/>
    <m/>
    <n v="5060"/>
    <n v="13436.9"/>
    <n v="363.68"/>
    <n v="86.8"/>
    <n v="3.8"/>
    <n v="0"/>
  </r>
  <r>
    <n v="202312"/>
    <x v="261"/>
    <s v="研发部"/>
    <s v="主任级以下"/>
    <s v="DF-3862"/>
    <s v="机械研发工程师"/>
    <s v="2023/11/01"/>
    <m/>
    <m/>
    <n v="5520"/>
    <n v="14205"/>
    <n v="363.68"/>
    <n v="86.8"/>
    <n v="3.8"/>
    <n v="0"/>
  </r>
  <r>
    <n v="202312"/>
    <x v="262"/>
    <s v="运营中心"/>
    <s v="主任级以下"/>
    <s v="DF-3863"/>
    <s v="计划助理"/>
    <s v="2023/11/01"/>
    <m/>
    <m/>
    <n v="2500"/>
    <n v="5051.62"/>
    <n v="363.68"/>
    <n v="86.8"/>
    <n v="3.8"/>
    <n v="0"/>
  </r>
  <r>
    <n v="202312"/>
    <x v="263"/>
    <s v="采购部"/>
    <s v="主任级以下"/>
    <s v="DF-3874"/>
    <s v="采购专员"/>
    <s v="2023/11/21"/>
    <m/>
    <m/>
    <n v="3164"/>
    <n v="6377.8"/>
    <n v="363.68"/>
    <n v="86.8"/>
    <n v="3.8"/>
    <n v="0"/>
  </r>
  <r>
    <n v="202312"/>
    <x v="270"/>
    <s v="采购部"/>
    <s v="主任级以下"/>
    <s v="DF-3877"/>
    <s v="采购助理"/>
    <s v="2023/12/06"/>
    <m/>
    <s v="12月入职"/>
    <n v="3118"/>
    <n v="3215.18"/>
    <n v="363.68"/>
    <n v="86.8"/>
    <n v="3.8"/>
    <n v="0"/>
  </r>
  <r>
    <n v="202312"/>
    <x v="271"/>
    <s v="服务营销中心"/>
    <s v="主任级以下"/>
    <s v="DF-3878"/>
    <s v="服务调度专员"/>
    <s v="2023/12/18"/>
    <m/>
    <s v="12月入职"/>
    <n v="2474"/>
    <n v="2538.23"/>
    <n v="0"/>
    <n v="0"/>
    <n v="0"/>
    <n v="0"/>
  </r>
  <r>
    <n v="202312"/>
    <x v="152"/>
    <s v="服务营销中心"/>
    <s v="主任级以下"/>
    <s v="DF-2695"/>
    <s v="现场装配技师"/>
    <s v="2018/03/15"/>
    <m/>
    <m/>
    <n v="2363"/>
    <n v="6824.09"/>
    <n v="363.68"/>
    <n v="86.8"/>
    <n v="3.8"/>
    <n v="0"/>
  </r>
  <r>
    <n v="202312"/>
    <x v="153"/>
    <s v="服务营销中心"/>
    <s v="主任级以下"/>
    <s v="DF-2755"/>
    <s v="现场装配技师"/>
    <s v="2018/05/02"/>
    <m/>
    <m/>
    <n v="2363"/>
    <n v="6487.7"/>
    <n v="363.68"/>
    <n v="86.8"/>
    <n v="3.8"/>
    <n v="0"/>
  </r>
  <r>
    <n v="202312"/>
    <x v="154"/>
    <s v="服务营销中心"/>
    <s v="主任级以下"/>
    <s v="DF-3139"/>
    <s v="现场装配技师"/>
    <s v="2020/07/01"/>
    <m/>
    <m/>
    <n v="2363"/>
    <n v="5863.79"/>
    <n v="363.68"/>
    <n v="86.8"/>
    <n v="3.8"/>
    <n v="0"/>
  </r>
  <r>
    <n v="202312"/>
    <x v="155"/>
    <s v="服务营销中心"/>
    <s v="主任级以下"/>
    <s v="DF-2975"/>
    <s v="现场装配技师"/>
    <s v="2019/07/15"/>
    <m/>
    <m/>
    <n v="2363"/>
    <n v="7094.76"/>
    <n v="363.68"/>
    <n v="86.8"/>
    <n v="3.8"/>
    <n v="0"/>
  </r>
  <r>
    <n v="202312"/>
    <x v="156"/>
    <s v="运营中心"/>
    <s v="主任级以下"/>
    <s v="DF-2614"/>
    <s v="仓管员"/>
    <s v="2017/11/27"/>
    <s v="计件工人"/>
    <m/>
    <n v="1900"/>
    <n v="7806.11"/>
    <n v="363.68"/>
    <n v="86.8"/>
    <n v="3.8"/>
    <n v="0"/>
  </r>
  <r>
    <n v="202312"/>
    <x v="157"/>
    <s v="运营中心"/>
    <s v="主任级以下"/>
    <s v="DF-0354"/>
    <s v="装配电工班长"/>
    <s v="2006/10/21"/>
    <s v="计件工人"/>
    <m/>
    <n v="1900"/>
    <n v="13449.34"/>
    <n v="363.68"/>
    <n v="86.8"/>
    <n v="3.8"/>
    <n v="0"/>
  </r>
  <r>
    <n v="202312"/>
    <x v="158"/>
    <s v="运营中心"/>
    <s v="主任级以下"/>
    <s v="DF-2363"/>
    <s v="装配钳工班长"/>
    <s v="2017/02/27"/>
    <s v="计件工人"/>
    <m/>
    <n v="1900"/>
    <n v="12108.34"/>
    <n v="363.68"/>
    <n v="86.8"/>
    <n v="3.8"/>
    <n v="0"/>
  </r>
  <r>
    <n v="202312"/>
    <x v="159"/>
    <s v="运营中心"/>
    <s v="主任级以下"/>
    <s v="DF-2451"/>
    <s v="装配电工班长"/>
    <s v="2017/06/26"/>
    <s v="计件工人"/>
    <m/>
    <n v="1900"/>
    <n v="10924.62"/>
    <n v="363.68"/>
    <n v="86.8"/>
    <n v="3.8"/>
    <n v="0"/>
  </r>
  <r>
    <n v="202312"/>
    <x v="160"/>
    <s v="运营中心"/>
    <s v="主任级以下"/>
    <s v="DF-2611"/>
    <s v="装配钳工"/>
    <s v="2017/11/22"/>
    <s v="计件工人"/>
    <m/>
    <n v="1900"/>
    <n v="10144.57"/>
    <n v="363.68"/>
    <n v="86.8"/>
    <n v="3.8"/>
    <n v="0"/>
  </r>
  <r>
    <n v="202312"/>
    <x v="161"/>
    <s v="运营中心"/>
    <s v="主任级以下"/>
    <s v="DF-2736"/>
    <s v="装配钳工"/>
    <s v="2018/04/21"/>
    <s v="计件工人"/>
    <m/>
    <n v="1900"/>
    <n v="8649.2199999999993"/>
    <n v="363.68"/>
    <n v="86.8"/>
    <n v="3.8"/>
    <n v="0"/>
  </r>
  <r>
    <n v="202312"/>
    <x v="162"/>
    <s v="运营中心"/>
    <s v="主任级以下"/>
    <s v="DF-2673"/>
    <s v="装配电工"/>
    <s v="2018/03/05"/>
    <s v="计件工人"/>
    <m/>
    <n v="1900"/>
    <n v="10146.450000000001"/>
    <n v="363.68"/>
    <n v="86.8"/>
    <n v="3.8"/>
    <n v="0"/>
  </r>
  <r>
    <n v="202312"/>
    <x v="163"/>
    <s v="运营中心"/>
    <s v="主任级以下"/>
    <s v="DF-2756"/>
    <s v="装配钳工"/>
    <s v="2018/05/02"/>
    <s v="计件工人"/>
    <m/>
    <n v="1900"/>
    <n v="11778.15"/>
    <n v="363.68"/>
    <n v="86.8"/>
    <n v="3.8"/>
    <n v="0"/>
  </r>
  <r>
    <n v="202312"/>
    <x v="164"/>
    <s v="运营中心"/>
    <s v="主任级以下"/>
    <s v="DF-2786"/>
    <s v="装配钳工班长"/>
    <s v="2018/06/12"/>
    <s v="计件工人"/>
    <m/>
    <n v="1900"/>
    <n v="13610.46"/>
    <n v="363.68"/>
    <n v="86.8"/>
    <n v="3.8"/>
    <n v="0"/>
  </r>
  <r>
    <n v="202312"/>
    <x v="165"/>
    <s v="运营中心"/>
    <s v="主任级以下"/>
    <s v="DF-2789"/>
    <s v="装配电工"/>
    <s v="2018/06/26"/>
    <s v="计件工人"/>
    <m/>
    <n v="1900"/>
    <n v="9504.57"/>
    <n v="363.68"/>
    <n v="86.8"/>
    <n v="3.8"/>
    <n v="0"/>
  </r>
  <r>
    <n v="202312"/>
    <x v="166"/>
    <s v="运营中心"/>
    <s v="主任级以下"/>
    <s v="DF-2864"/>
    <s v="装配电工"/>
    <s v="2018/11/09"/>
    <s v="计件工人"/>
    <m/>
    <n v="1900"/>
    <n v="9136.36"/>
    <n v="363.68"/>
    <n v="86.8"/>
    <n v="3.8"/>
    <n v="0"/>
  </r>
  <r>
    <n v="202312"/>
    <x v="167"/>
    <s v="运营中心"/>
    <s v="主任级以下"/>
    <s v="DF-2907"/>
    <s v="装配电工"/>
    <s v="2019/03/06"/>
    <s v="计件工人"/>
    <m/>
    <n v="1900"/>
    <n v="10633.29"/>
    <n v="363.68"/>
    <n v="86.8"/>
    <n v="3.8"/>
    <n v="0"/>
  </r>
  <r>
    <n v="202312"/>
    <x v="168"/>
    <s v="运营中心"/>
    <s v="主任级以下"/>
    <s v="DF-2909"/>
    <s v="仓管员"/>
    <s v="2019/03/11"/>
    <s v="计件工人"/>
    <m/>
    <n v="1900"/>
    <n v="8451.43"/>
    <n v="363.68"/>
    <n v="86.8"/>
    <n v="3.8"/>
    <n v="0"/>
  </r>
  <r>
    <n v="202312"/>
    <x v="169"/>
    <s v="运营中心"/>
    <s v="主任级以下"/>
    <s v="DF-2913"/>
    <s v="装配钳工班长"/>
    <s v="2019/03/14"/>
    <s v="计件工人"/>
    <m/>
    <n v="1900"/>
    <n v="9928.14"/>
    <n v="363.68"/>
    <n v="86.8"/>
    <n v="3.8"/>
    <n v="0"/>
  </r>
  <r>
    <n v="202312"/>
    <x v="170"/>
    <s v="运营中心"/>
    <s v="主任级以下"/>
    <s v="DF-2940"/>
    <s v="仓管员"/>
    <s v="2019/05/14"/>
    <s v="计件工人"/>
    <m/>
    <n v="1900"/>
    <n v="8359.32"/>
    <n v="363.68"/>
    <n v="86.8"/>
    <n v="3.8"/>
    <n v="0"/>
  </r>
  <r>
    <n v="202312"/>
    <x v="171"/>
    <s v="运营中心"/>
    <s v="主任级以下"/>
    <s v="DF-2970"/>
    <s v="装配电工"/>
    <s v="2019/07/02"/>
    <s v="计件工人"/>
    <m/>
    <n v="1900"/>
    <n v="9052.65"/>
    <n v="363.68"/>
    <n v="86.8"/>
    <n v="3.8"/>
    <n v="385"/>
  </r>
  <r>
    <n v="202312"/>
    <x v="172"/>
    <s v="运营中心"/>
    <s v="主任级以下"/>
    <s v="DF-3052"/>
    <s v="装配电工"/>
    <s v="2019/11/15"/>
    <s v="计件工人"/>
    <m/>
    <n v="1900"/>
    <n v="7294.29"/>
    <n v="363.68"/>
    <n v="86.8"/>
    <n v="3.8"/>
    <n v="0"/>
  </r>
  <r>
    <n v="202312"/>
    <x v="173"/>
    <s v="运营中心"/>
    <s v="主任级以下"/>
    <s v="DF-3076"/>
    <s v="装配电工"/>
    <s v="2020/02/24"/>
    <s v="计件工人"/>
    <m/>
    <n v="1900"/>
    <n v="8570.7999999999993"/>
    <n v="363.68"/>
    <n v="86.8"/>
    <n v="3.8"/>
    <n v="0"/>
  </r>
  <r>
    <n v="202312"/>
    <x v="175"/>
    <s v="运营中心"/>
    <s v="主任级以下"/>
    <s v="DF-3126"/>
    <s v="装配钳工"/>
    <s v="2020/05/29"/>
    <s v="计件工人"/>
    <m/>
    <n v="1900"/>
    <n v="6170.65"/>
    <n v="363.68"/>
    <n v="86.8"/>
    <n v="3.8"/>
    <n v="0"/>
  </r>
  <r>
    <n v="202312"/>
    <x v="176"/>
    <s v="运营中心"/>
    <s v="主任级以下"/>
    <s v="DF-3130"/>
    <s v="测试技师"/>
    <s v="2020/06/12"/>
    <s v="计件工人"/>
    <m/>
    <n v="1900"/>
    <n v="8326.6299999999992"/>
    <n v="363.68"/>
    <n v="86.8"/>
    <n v="3.8"/>
    <n v="0"/>
  </r>
  <r>
    <n v="202312"/>
    <x v="177"/>
    <s v="运营中心"/>
    <s v="主任级以下"/>
    <s v="DF-3134"/>
    <s v="仓库班长"/>
    <s v="2020/06/28"/>
    <s v="计件工人"/>
    <m/>
    <n v="1900"/>
    <n v="9556.7900000000009"/>
    <n v="363.68"/>
    <n v="86.8"/>
    <n v="3.8"/>
    <n v="0"/>
  </r>
  <r>
    <n v="202312"/>
    <x v="178"/>
    <s v="运营中心"/>
    <s v="主任级以下"/>
    <s v="DF-3140"/>
    <s v="测试技师"/>
    <s v="2020/07/01"/>
    <s v="计件工人"/>
    <m/>
    <n v="1900"/>
    <n v="7769.9"/>
    <n v="363.68"/>
    <n v="86.8"/>
    <n v="3.8"/>
    <n v="100"/>
  </r>
  <r>
    <n v="202312"/>
    <x v="179"/>
    <s v="运营中心"/>
    <s v="主任级以下"/>
    <s v="DF-3171"/>
    <s v="装配钳工"/>
    <s v="2020/08/31"/>
    <s v="计件工人"/>
    <m/>
    <n v="1900"/>
    <n v="10788.13"/>
    <n v="363.68"/>
    <n v="86.8"/>
    <n v="3.8"/>
    <n v="0"/>
  </r>
  <r>
    <n v="202312"/>
    <x v="180"/>
    <s v="运营中心"/>
    <s v="主任级以下"/>
    <s v="DF-3166"/>
    <s v="装配钳工"/>
    <s v="2020/08/13"/>
    <s v="计件工人"/>
    <m/>
    <n v="1900"/>
    <n v="7277.42"/>
    <n v="363.68"/>
    <n v="86.8"/>
    <n v="3.8"/>
    <n v="0"/>
  </r>
  <r>
    <n v="202312"/>
    <x v="181"/>
    <s v="运营中心"/>
    <s v="主任级以下"/>
    <s v="DF-3180"/>
    <s v="装配钳工"/>
    <s v="2020/09/21"/>
    <s v="计件工人"/>
    <m/>
    <n v="1900"/>
    <n v="8422.98"/>
    <n v="363.68"/>
    <n v="86.8"/>
    <n v="3.8"/>
    <n v="0"/>
  </r>
  <r>
    <n v="202312"/>
    <x v="182"/>
    <s v="运营中心"/>
    <s v="主任级以下"/>
    <s v="DF-3177"/>
    <s v="装配钳工"/>
    <s v="2020/09/14"/>
    <s v="计件工人"/>
    <m/>
    <n v="1900"/>
    <n v="7544.43"/>
    <n v="363.68"/>
    <n v="86.8"/>
    <n v="3.8"/>
    <n v="0"/>
  </r>
  <r>
    <n v="202312"/>
    <x v="185"/>
    <s v="运营中心"/>
    <s v="主任级以下"/>
    <s v="DF-3191"/>
    <s v="装配钳工班长"/>
    <s v="2020/10/16"/>
    <s v="计件工人"/>
    <m/>
    <n v="1900"/>
    <n v="11162.42"/>
    <n v="363.68"/>
    <n v="86.8"/>
    <n v="3.8"/>
    <n v="0"/>
  </r>
  <r>
    <n v="202312"/>
    <x v="186"/>
    <s v="运营中心"/>
    <s v="主任级以下"/>
    <s v="DF-2100"/>
    <s v="测试班长"/>
    <s v="2015/06/25"/>
    <s v="计件工人"/>
    <m/>
    <n v="1900"/>
    <n v="11884.85"/>
    <n v="363.68"/>
    <n v="86.8"/>
    <n v="3.8"/>
    <n v="0"/>
  </r>
  <r>
    <n v="202312"/>
    <x v="187"/>
    <s v="运营中心"/>
    <s v="主任级以下"/>
    <s v="DF-2441"/>
    <s v="测试技师"/>
    <s v="2017/06/20"/>
    <s v="计件工人"/>
    <m/>
    <n v="1900"/>
    <n v="9261.11"/>
    <n v="363.68"/>
    <n v="86.8"/>
    <n v="3.8"/>
    <n v="95"/>
  </r>
  <r>
    <n v="202312"/>
    <x v="188"/>
    <s v="运营中心"/>
    <s v="主任级以下"/>
    <s v="DF-2910"/>
    <s v="测试技师"/>
    <s v="2019/03/11"/>
    <s v="计件工人"/>
    <m/>
    <n v="1900"/>
    <n v="9897.16"/>
    <n v="363.68"/>
    <n v="86.8"/>
    <n v="3.8"/>
    <n v="0"/>
  </r>
  <r>
    <n v="202312"/>
    <x v="189"/>
    <s v="运营中心"/>
    <s v="主任级以下"/>
    <s v="DF-3232"/>
    <s v="装配钳工"/>
    <s v="2020/12/24"/>
    <s v="计件工人"/>
    <m/>
    <n v="1900"/>
    <n v="8219.06"/>
    <n v="363.68"/>
    <n v="86.8"/>
    <n v="3.8"/>
    <n v="0"/>
  </r>
  <r>
    <n v="202312"/>
    <x v="190"/>
    <s v="运营中心"/>
    <s v="主任级以下"/>
    <s v="DF-3245"/>
    <s v="仓管员"/>
    <s v="2021/01/12"/>
    <s v="计件工人"/>
    <m/>
    <n v="1900"/>
    <n v="8322.07"/>
    <n v="363.68"/>
    <n v="86.8"/>
    <n v="3.8"/>
    <n v="0"/>
  </r>
  <r>
    <n v="202312"/>
    <x v="191"/>
    <s v="运营中心"/>
    <s v="主任级以下"/>
    <s v="DF-3252"/>
    <s v="仓管员"/>
    <s v="2021/01/25"/>
    <s v="计件工人"/>
    <m/>
    <n v="1900"/>
    <n v="6116.42"/>
    <n v="363.68"/>
    <n v="86.8"/>
    <n v="3.8"/>
    <n v="0"/>
  </r>
  <r>
    <n v="202312"/>
    <x v="192"/>
    <s v="运营中心"/>
    <s v="主任级以下"/>
    <s v="DF-3287"/>
    <s v="仓管员"/>
    <s v="2021/03/15"/>
    <s v="计件工人"/>
    <m/>
    <n v="1900"/>
    <n v="9133.9699999999993"/>
    <n v="363.68"/>
    <n v="86.8"/>
    <n v="3.8"/>
    <n v="0"/>
  </r>
  <r>
    <n v="202312"/>
    <x v="193"/>
    <s v="运营中心"/>
    <s v="主任级以下"/>
    <s v="DF-3274"/>
    <s v="仓管员"/>
    <s v="2021/03/08"/>
    <s v="计件工人"/>
    <m/>
    <n v="1900"/>
    <n v="7736.14"/>
    <n v="363.68"/>
    <n v="86.8"/>
    <n v="3.8"/>
    <n v="0"/>
  </r>
  <r>
    <n v="202312"/>
    <x v="194"/>
    <s v="运营中心"/>
    <s v="主任级以下"/>
    <s v="DF-3273"/>
    <s v="装配电工"/>
    <s v="2021/03/05"/>
    <s v="计件工人"/>
    <m/>
    <n v="1900"/>
    <n v="8977.07"/>
    <n v="363.68"/>
    <n v="86.8"/>
    <n v="3.8"/>
    <n v="0"/>
  </r>
  <r>
    <n v="202312"/>
    <x v="195"/>
    <s v="运营中心"/>
    <s v="主任级以下"/>
    <s v="DF-3272"/>
    <s v="装配电工"/>
    <s v="2021/03/04"/>
    <s v="计件工人"/>
    <m/>
    <n v="1900"/>
    <n v="9887.67"/>
    <n v="363.68"/>
    <n v="86.8"/>
    <n v="3.8"/>
    <n v="0"/>
  </r>
  <r>
    <n v="202312"/>
    <x v="196"/>
    <s v="运营中心"/>
    <s v="主任级以下"/>
    <s v="DF-3349"/>
    <s v="仓管员"/>
    <s v="2021/05/24"/>
    <s v="计件工人"/>
    <m/>
    <n v="1900"/>
    <n v="7929.63"/>
    <n v="363.68"/>
    <n v="86.8"/>
    <n v="3.8"/>
    <n v="0"/>
  </r>
  <r>
    <n v="202312"/>
    <x v="198"/>
    <s v="运营中心"/>
    <s v="主任级以下"/>
    <s v="DF-3432"/>
    <s v="装配钳工"/>
    <s v="2021/07/17"/>
    <s v="计件工人"/>
    <m/>
    <n v="1900"/>
    <n v="6797.19"/>
    <n v="363.68"/>
    <n v="86.8"/>
    <n v="3.8"/>
    <n v="0"/>
  </r>
  <r>
    <n v="202312"/>
    <x v="199"/>
    <s v="运营中心"/>
    <s v="主任级以下"/>
    <s v="DF-3398"/>
    <s v="装配钳工"/>
    <s v="2021/07/02"/>
    <s v="计件工人"/>
    <m/>
    <n v="1900"/>
    <n v="9068.94"/>
    <n v="363.68"/>
    <n v="86.8"/>
    <n v="3.8"/>
    <n v="0"/>
  </r>
  <r>
    <n v="202312"/>
    <x v="200"/>
    <s v="运营中心"/>
    <s v="主任级以下"/>
    <s v="DF-3397"/>
    <s v="装配钳工"/>
    <s v="2021/07/01"/>
    <s v="计件工人"/>
    <m/>
    <n v="1900"/>
    <n v="7697.81"/>
    <n v="363.68"/>
    <n v="86.8"/>
    <n v="3.8"/>
    <n v="0"/>
  </r>
  <r>
    <n v="202312"/>
    <x v="201"/>
    <s v="运营中心"/>
    <s v="主任级以下"/>
    <s v="DF-3396"/>
    <s v="装配钳工"/>
    <s v="2021/07/01"/>
    <s v="计件工人"/>
    <m/>
    <n v="1900"/>
    <n v="7891.54"/>
    <n v="363.68"/>
    <n v="86.8"/>
    <n v="3.8"/>
    <n v="0"/>
  </r>
  <r>
    <n v="202312"/>
    <x v="202"/>
    <s v="运营中心"/>
    <s v="主任级以下"/>
    <s v="DF-3439"/>
    <s v="装配电工"/>
    <s v="2021/07/29"/>
    <s v="计件工人"/>
    <m/>
    <n v="1900"/>
    <n v="9711.8799999999992"/>
    <n v="363.68"/>
    <n v="86.8"/>
    <n v="3.8"/>
    <n v="0"/>
  </r>
  <r>
    <n v="202312"/>
    <x v="203"/>
    <s v="运营中心"/>
    <s v="主任级以下"/>
    <s v="DF-3499"/>
    <s v="装配钳工"/>
    <s v="2021/09/13"/>
    <s v="计件工人"/>
    <m/>
    <n v="1900"/>
    <n v="8908.86"/>
    <n v="363.68"/>
    <n v="86.8"/>
    <n v="3.8"/>
    <n v="0"/>
  </r>
  <r>
    <n v="202312"/>
    <x v="204"/>
    <s v="运营中心"/>
    <s v="主任级以下"/>
    <s v="DF-3511"/>
    <s v="装配钳工"/>
    <s v="2021/09/24"/>
    <s v="计件工人"/>
    <m/>
    <n v="1900"/>
    <n v="7320.92"/>
    <n v="363.68"/>
    <n v="86.8"/>
    <n v="3.8"/>
    <n v="0"/>
  </r>
  <r>
    <n v="202312"/>
    <x v="205"/>
    <s v="运营中心"/>
    <s v="主任级以下"/>
    <s v="DF-3521"/>
    <s v="装配钳工"/>
    <s v="2021/09/30"/>
    <s v="计件工人"/>
    <m/>
    <n v="1900"/>
    <n v="9199.2800000000007"/>
    <n v="363.68"/>
    <n v="86.8"/>
    <n v="3.8"/>
    <n v="0"/>
  </r>
  <r>
    <n v="202312"/>
    <x v="206"/>
    <s v="运营中心"/>
    <s v="主任级以下"/>
    <s v="DF-3522"/>
    <s v="装配钳工"/>
    <s v="2021/09/30"/>
    <s v="计件工人"/>
    <m/>
    <n v="1900"/>
    <n v="8692.9500000000007"/>
    <n v="363.68"/>
    <n v="86.8"/>
    <n v="3.8"/>
    <n v="0"/>
  </r>
  <r>
    <n v="202312"/>
    <x v="207"/>
    <s v="运营中心"/>
    <s v="主任级以下"/>
    <s v="DF-3553"/>
    <s v="装配钳工"/>
    <s v="2021/10/27"/>
    <s v="计件工人"/>
    <m/>
    <n v="1900"/>
    <n v="7383.51"/>
    <n v="363.68"/>
    <n v="86.8"/>
    <n v="3.8"/>
    <n v="0"/>
  </r>
  <r>
    <n v="202312"/>
    <x v="208"/>
    <s v="运营中心"/>
    <s v="主任级以下"/>
    <s v="DF-3529"/>
    <s v="装配钳工"/>
    <s v="2021/10/12"/>
    <s v="计件工人"/>
    <m/>
    <n v="1900"/>
    <n v="7899.68"/>
    <n v="363.68"/>
    <n v="86.8"/>
    <n v="3.8"/>
    <n v="0"/>
  </r>
  <r>
    <n v="202312"/>
    <x v="209"/>
    <s v="运营中心"/>
    <s v="主任级以下"/>
    <s v="DF-3534"/>
    <s v="装配钳工"/>
    <s v="2021/10/12"/>
    <s v="计件工人"/>
    <m/>
    <n v="1900"/>
    <n v="7430.25"/>
    <n v="363.68"/>
    <n v="86.8"/>
    <n v="3.8"/>
    <n v="0"/>
  </r>
  <r>
    <n v="202312"/>
    <x v="210"/>
    <s v="运营中心"/>
    <s v="主任级以下"/>
    <s v="DF-3394"/>
    <s v="装配电工"/>
    <s v="2021/06/30"/>
    <s v="计件工人"/>
    <m/>
    <n v="1900"/>
    <n v="8011.88"/>
    <n v="363.68"/>
    <n v="86.8"/>
    <n v="3.8"/>
    <n v="0"/>
  </r>
  <r>
    <n v="202312"/>
    <x v="211"/>
    <s v="运营中心"/>
    <s v="主任级以下"/>
    <s v="DF-3393"/>
    <s v="装配电工"/>
    <s v="2021/06/29"/>
    <s v="计件工人"/>
    <m/>
    <n v="1900"/>
    <n v="9292.61"/>
    <n v="363.68"/>
    <n v="86.8"/>
    <n v="3.8"/>
    <n v="0"/>
  </r>
  <r>
    <n v="202312"/>
    <x v="212"/>
    <s v="运营中心"/>
    <s v="主任级以下"/>
    <s v="DF-3361"/>
    <s v="装配电工"/>
    <s v="2021/06/03"/>
    <s v="计件工人"/>
    <m/>
    <n v="1900"/>
    <n v="9412.2999999999993"/>
    <n v="363.68"/>
    <n v="86.8"/>
    <n v="3.8"/>
    <n v="0"/>
  </r>
  <r>
    <n v="202312"/>
    <x v="213"/>
    <s v="运营中心"/>
    <s v="主任级以下"/>
    <s v="DF-3443"/>
    <s v="装配电工"/>
    <s v="2021/07/30"/>
    <s v="计件工人"/>
    <m/>
    <n v="1900"/>
    <n v="6419.11"/>
    <n v="363.68"/>
    <n v="86.8"/>
    <n v="3.8"/>
    <n v="0"/>
  </r>
  <r>
    <n v="202312"/>
    <x v="214"/>
    <s v="运营中心"/>
    <s v="主任级以下"/>
    <s v="DF-3421"/>
    <s v="装配钳工"/>
    <s v="2021/07/15"/>
    <s v="计时工人"/>
    <m/>
    <n v="1900"/>
    <n v="6765.49"/>
    <n v="363.68"/>
    <n v="86.8"/>
    <n v="3.8"/>
    <n v="0"/>
  </r>
  <r>
    <n v="202312"/>
    <x v="215"/>
    <s v="运营中心"/>
    <s v="主任级以下"/>
    <s v="DF-3420"/>
    <s v="装配钳工"/>
    <s v="2021/07/15"/>
    <s v="计时工人"/>
    <m/>
    <n v="1900"/>
    <n v="6741.97"/>
    <n v="363.68"/>
    <n v="86.8"/>
    <n v="3.8"/>
    <n v="0"/>
  </r>
  <r>
    <n v="202312"/>
    <x v="216"/>
    <s v="运营中心"/>
    <s v="主任级以下"/>
    <s v="DF-3489"/>
    <s v="装配钳工"/>
    <s v="2021/09/03"/>
    <s v="计时工人"/>
    <m/>
    <n v="1900"/>
    <n v="6458.69"/>
    <n v="363.68"/>
    <n v="86.8"/>
    <n v="3.8"/>
    <n v="0"/>
  </r>
  <r>
    <n v="202312"/>
    <x v="217"/>
    <s v="运营中心"/>
    <s v="主任级以下"/>
    <s v="DF-3637"/>
    <s v="装配钳工"/>
    <d v="2022-08-15T00:00:00"/>
    <s v="计件工人"/>
    <m/>
    <n v="1900"/>
    <n v="6806.7"/>
    <n v="363.68"/>
    <n v="86.8"/>
    <n v="3.8"/>
    <n v="0"/>
  </r>
  <r>
    <n v="202312"/>
    <x v="218"/>
    <s v="运营中心"/>
    <s v="主任级以下"/>
    <s v="DF-3630"/>
    <s v="装配钳工"/>
    <d v="2022-08-05T00:00:00"/>
    <s v="计件工人"/>
    <m/>
    <n v="1900"/>
    <n v="7631.86"/>
    <n v="363.68"/>
    <n v="86.8"/>
    <n v="3.8"/>
    <n v="0"/>
  </r>
  <r>
    <n v="202312"/>
    <x v="219"/>
    <s v="运营中心"/>
    <s v="主任级以下"/>
    <s v="DF-3644"/>
    <s v="仓库包装操作工"/>
    <d v="2022-08-30T00:00:00"/>
    <s v="计件工人"/>
    <m/>
    <n v="1900"/>
    <n v="6995.33"/>
    <n v="363.68"/>
    <n v="86.8"/>
    <n v="3.8"/>
    <n v="0"/>
  </r>
  <r>
    <n v="202312"/>
    <x v="221"/>
    <s v="运营中心"/>
    <s v="主任级以下"/>
    <s v="DF-3659"/>
    <s v="装配钳工"/>
    <s v="2022/09/19"/>
    <s v="计件工人"/>
    <m/>
    <n v="1900"/>
    <n v="6778.8"/>
    <n v="363.68"/>
    <n v="86.8"/>
    <n v="3.8"/>
    <n v="0"/>
  </r>
  <r>
    <n v="202312"/>
    <x v="222"/>
    <s v="运营中心"/>
    <s v="主任级以下"/>
    <s v="DF-3648"/>
    <s v="仓库包装操作工"/>
    <s v="2022/09/05"/>
    <s v="计件工人"/>
    <m/>
    <n v="1900"/>
    <n v="6997.52"/>
    <n v="363.68"/>
    <n v="86.8"/>
    <n v="3.8"/>
    <n v="0"/>
  </r>
  <r>
    <n v="202312"/>
    <x v="223"/>
    <s v="运营中心"/>
    <s v="主任级以下"/>
    <s v="DF-3449"/>
    <s v="电气装配储备生"/>
    <s v="2021/08/03"/>
    <s v="计件工人"/>
    <m/>
    <n v="1900"/>
    <n v="8461.2900000000009"/>
    <n v="363.68"/>
    <n v="86.8"/>
    <n v="3.8"/>
    <n v="0"/>
  </r>
  <r>
    <n v="202312"/>
    <x v="224"/>
    <s v="运营中心"/>
    <s v="主任级以下"/>
    <s v="DF-3677"/>
    <s v="仓库包装操作工"/>
    <s v="2022/10/27"/>
    <s v="计件工人"/>
    <m/>
    <n v="1900"/>
    <n v="7190.99"/>
    <n v="363.68"/>
    <n v="86.8"/>
    <n v="3.8"/>
    <n v="0"/>
  </r>
  <r>
    <n v="202312"/>
    <x v="225"/>
    <s v="运营中心"/>
    <s v="主任级以下"/>
    <s v="DF-3676"/>
    <s v="装配钳工"/>
    <s v="2022/10/26"/>
    <s v="计件工人"/>
    <m/>
    <n v="1900"/>
    <n v="8673.6200000000008"/>
    <n v="363.68"/>
    <n v="86.8"/>
    <n v="3.8"/>
    <n v="0"/>
  </r>
  <r>
    <n v="202312"/>
    <x v="226"/>
    <s v="运营中心"/>
    <s v="主任级以下"/>
    <s v="DF-3667"/>
    <s v="装配钳工"/>
    <s v="2022/10/09"/>
    <s v="计件工人"/>
    <m/>
    <n v="1900"/>
    <n v="5744.35"/>
    <n v="363.68"/>
    <n v="86.8"/>
    <n v="3.8"/>
    <n v="0"/>
  </r>
  <r>
    <n v="202312"/>
    <x v="227"/>
    <s v="运营中心"/>
    <s v="主任级以下"/>
    <s v="DF-3352"/>
    <s v="装配钳工"/>
    <s v="2021/05/26"/>
    <s v="计件工人"/>
    <m/>
    <n v="1900"/>
    <n v="9194.09"/>
    <n v="363.68"/>
    <n v="86.8"/>
    <n v="3.8"/>
    <n v="0"/>
  </r>
  <r>
    <n v="202312"/>
    <x v="228"/>
    <s v="运营中心"/>
    <s v="主任级以下"/>
    <s v="DF-3705"/>
    <s v="装配钳工"/>
    <s v="2023/02/21"/>
    <s v="计件工人"/>
    <m/>
    <n v="1900"/>
    <n v="7442.76"/>
    <n v="363.68"/>
    <n v="86.8"/>
    <n v="3.8"/>
    <n v="0"/>
  </r>
  <r>
    <n v="202312"/>
    <x v="229"/>
    <s v="运营中心"/>
    <s v="主任级以下"/>
    <s v="DF-3707"/>
    <s v="装配钳工"/>
    <s v="2023/02/21"/>
    <s v="计件工人"/>
    <m/>
    <n v="1900"/>
    <n v="2020"/>
    <n v="363.68"/>
    <n v="86.8"/>
    <n v="3.8"/>
    <n v="0"/>
  </r>
  <r>
    <n v="202312"/>
    <x v="230"/>
    <s v="运营中心"/>
    <s v="主任级以下"/>
    <s v="DF-3701"/>
    <s v="装配钳工"/>
    <s v="2023/02/09"/>
    <s v="计件工人"/>
    <m/>
    <n v="1900"/>
    <n v="6562.17"/>
    <n v="363.68"/>
    <n v="86.8"/>
    <n v="3.8"/>
    <n v="0"/>
  </r>
  <r>
    <n v="202312"/>
    <x v="232"/>
    <s v="运营中心"/>
    <s v="主任级以下"/>
    <s v="DF-3776"/>
    <s v="装配电工"/>
    <s v="2023/03/20"/>
    <s v="计件工人"/>
    <m/>
    <n v="1900"/>
    <n v="8019.22"/>
    <n v="363.68"/>
    <n v="86.8"/>
    <n v="3.8"/>
    <n v="0"/>
  </r>
  <r>
    <n v="202312"/>
    <x v="233"/>
    <s v="运营中心"/>
    <s v="主任级以下"/>
    <s v="DF-3765"/>
    <s v="装配钳工"/>
    <s v="2023/03/17"/>
    <s v="计件工人"/>
    <m/>
    <n v="1900"/>
    <n v="7577.17"/>
    <n v="363.68"/>
    <n v="86.8"/>
    <n v="3.8"/>
    <n v="0"/>
  </r>
  <r>
    <n v="202312"/>
    <x v="234"/>
    <s v="运营中心"/>
    <s v="主任级以下"/>
    <s v="DF-3763"/>
    <s v="装配电工"/>
    <s v="2023/03/14"/>
    <s v="计件工人"/>
    <m/>
    <n v="1900"/>
    <n v="8417.85"/>
    <n v="363.68"/>
    <n v="86.8"/>
    <n v="3.8"/>
    <n v="0"/>
  </r>
  <r>
    <n v="202312"/>
    <x v="133"/>
    <s v="运营中心"/>
    <s v="主任级以下"/>
    <s v="DF-3700"/>
    <s v="装配电工"/>
    <s v="2023/02/09"/>
    <s v="计件工人"/>
    <m/>
    <n v="1900"/>
    <n v="7576.87"/>
    <n v="363.68"/>
    <n v="86.8"/>
    <n v="3.8"/>
    <n v="0"/>
  </r>
  <r>
    <n v="202312"/>
    <x v="243"/>
    <s v="运营中心"/>
    <s v="主任级以下"/>
    <s v="DF-3833"/>
    <s v="装配电工"/>
    <s v="2023/08/10"/>
    <s v="计件工人"/>
    <m/>
    <n v="1900"/>
    <n v="8280.4599999999991"/>
    <n v="363.68"/>
    <n v="86.8"/>
    <n v="3.8"/>
    <n v="0"/>
  </r>
  <r>
    <n v="202312"/>
    <x v="244"/>
    <s v="运营中心"/>
    <s v="主任级以下"/>
    <s v="DF-3841"/>
    <s v="仓管员"/>
    <s v="2023/08/21"/>
    <s v="计件工人"/>
    <m/>
    <n v="1900"/>
    <n v="7635.25"/>
    <n v="363.68"/>
    <n v="86.8"/>
    <n v="3.8"/>
    <n v="0"/>
  </r>
  <r>
    <n v="202312"/>
    <x v="245"/>
    <s v="运营中心"/>
    <s v="主任级以下"/>
    <s v="DF-3842"/>
    <s v="仓管员"/>
    <s v="2023/08/23"/>
    <s v="计件工人"/>
    <m/>
    <n v="1900"/>
    <n v="7518"/>
    <n v="363.68"/>
    <n v="86.8"/>
    <n v="3.8"/>
    <n v="0"/>
  </r>
  <r>
    <n v="202312"/>
    <x v="246"/>
    <s v="运营中心"/>
    <s v="主任级以下"/>
    <s v="DF-3844"/>
    <s v="装配钳工"/>
    <s v="2023/08/28"/>
    <s v="计件工人"/>
    <m/>
    <n v="1900"/>
    <n v="8049.98"/>
    <n v="363.68"/>
    <n v="86.8"/>
    <n v="3.8"/>
    <n v="0"/>
  </r>
  <r>
    <n v="202312"/>
    <x v="254"/>
    <s v="运营中心"/>
    <s v="主任级以下"/>
    <s v="DF-3848"/>
    <s v="装配钳工"/>
    <s v="2023/09/04"/>
    <s v="计件工人"/>
    <m/>
    <n v="1900"/>
    <n v="7525.86"/>
    <n v="363.68"/>
    <n v="86.8"/>
    <n v="3.8"/>
    <n v="0"/>
  </r>
  <r>
    <n v="202312"/>
    <x v="259"/>
    <s v="运营中心"/>
    <s v="主任级以下"/>
    <s v="DF-3860"/>
    <s v="装配钳工"/>
    <s v="2023/10/23"/>
    <s v="计件工人"/>
    <m/>
    <n v="1900"/>
    <n v="3370.09"/>
    <n v="363.68"/>
    <n v="86.8"/>
    <n v="3.8"/>
    <n v="0"/>
  </r>
  <r>
    <n v="202312"/>
    <x v="264"/>
    <s v="运营中心"/>
    <s v="主任级以下"/>
    <s v="DF-3865"/>
    <s v="装配钳工"/>
    <s v="2023/11/07"/>
    <s v="计件工人"/>
    <s v="2023/11/07入职"/>
    <n v="1900"/>
    <n v="1457.33"/>
    <n v="0"/>
    <n v="0"/>
    <n v="0"/>
    <n v="0"/>
  </r>
  <r>
    <n v="202312"/>
    <x v="265"/>
    <s v="运营中心"/>
    <s v="主任级以下"/>
    <s v="DF-3866"/>
    <s v="装配钳工"/>
    <s v="2023/11/09"/>
    <s v="计件工人"/>
    <s v="2023/11/09入职"/>
    <n v="1900"/>
    <n v="8087.57"/>
    <n v="363.68"/>
    <n v="86.8"/>
    <n v="3.8"/>
    <n v="0"/>
  </r>
  <r>
    <n v="202312"/>
    <x v="266"/>
    <s v="运营中心"/>
    <s v="主任级以下"/>
    <s v="DF-3867"/>
    <s v="装配电工"/>
    <s v="2023/11/09"/>
    <s v="计件工人"/>
    <s v="2023/11/09入职"/>
    <n v="1900"/>
    <n v="8216.2000000000007"/>
    <n v="363.68"/>
    <n v="86.8"/>
    <n v="3.8"/>
    <n v="0"/>
  </r>
  <r>
    <n v="202312"/>
    <x v="267"/>
    <s v="运营中心"/>
    <s v="主任级以下"/>
    <s v="DF-3868"/>
    <s v="测试技师"/>
    <s v="2023/11/10"/>
    <s v="计件工人"/>
    <s v="2023/11/10入职"/>
    <n v="1900"/>
    <n v="6566.25"/>
    <n v="363.68"/>
    <n v="86.8"/>
    <n v="3.8"/>
    <n v="0"/>
  </r>
  <r>
    <n v="202312"/>
    <x v="268"/>
    <s v="运营中心"/>
    <s v="主任级以下"/>
    <s v="DF-3872"/>
    <s v="仓管员"/>
    <s v="2023/11/20"/>
    <s v="计件工人"/>
    <s v="2023/11/20入职"/>
    <n v="1900"/>
    <n v="7771.82"/>
    <n v="363.68"/>
    <n v="86.8"/>
    <n v="3.8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1">
  <r>
    <n v="202407"/>
    <x v="0"/>
    <s v="销售部"/>
    <s v="部长级及以上"/>
    <s v="DF-2389"/>
    <s v="区域销售总监"/>
    <s v="2017/04/01"/>
    <s v="计时"/>
    <s v="2024/06/07离职"/>
    <n v="43335.5"/>
    <n v="36247.07"/>
    <n v="0"/>
    <n v="0"/>
    <n v="0"/>
    <n v="0"/>
  </r>
  <r>
    <n v="202407"/>
    <x v="1"/>
    <s v="销售部"/>
    <s v="主任级"/>
    <s v="DF-2127"/>
    <s v="区域销售总监"/>
    <s v="2015/08/04"/>
    <s v="计时"/>
    <n v="0"/>
    <n v="5500"/>
    <n v="16600"/>
    <n v="363.68"/>
    <n v="86.8"/>
    <n v="3.8"/>
    <n v="95"/>
  </r>
  <r>
    <n v="202407"/>
    <x v="2"/>
    <s v="研发部"/>
    <s v="主任级"/>
    <s v="DF-0793"/>
    <s v="电气主管"/>
    <s v="2010/07/08"/>
    <s v="计时"/>
    <n v="0"/>
    <n v="5544"/>
    <n v="13303.2"/>
    <n v="363.68"/>
    <n v="86.8"/>
    <n v="3.8"/>
    <n v="95"/>
  </r>
  <r>
    <n v="202407"/>
    <x v="3"/>
    <s v="研发部"/>
    <s v="主任级"/>
    <s v="DF-0148"/>
    <s v="机械研发主管"/>
    <s v="2005/09/09"/>
    <s v="计时"/>
    <n v="0"/>
    <n v="5544"/>
    <n v="12973.9"/>
    <n v="363.68"/>
    <n v="86.8"/>
    <n v="3.8"/>
    <n v="125"/>
  </r>
  <r>
    <n v="202407"/>
    <x v="4"/>
    <s v="销售部"/>
    <s v="主任级以下"/>
    <s v="DF-2191"/>
    <s v="市场运营主管"/>
    <s v="2016/04/14"/>
    <s v="计时"/>
    <n v="0"/>
    <n v="3200"/>
    <n v="13609.57"/>
    <n v="363.68"/>
    <n v="86.8"/>
    <n v="3.8"/>
    <n v="95"/>
  </r>
  <r>
    <n v="202407"/>
    <x v="5"/>
    <s v="人力资源部"/>
    <s v="主任级以下"/>
    <s v="DF-2649"/>
    <s v="清洁工"/>
    <s v="2018/02/01"/>
    <s v="计时"/>
    <n v="0"/>
    <n v="1900"/>
    <n v="4004.6"/>
    <n v="0"/>
    <n v="0"/>
    <n v="0"/>
    <n v="0"/>
  </r>
  <r>
    <n v="202407"/>
    <x v="6"/>
    <s v="人力资源部"/>
    <s v="主任级以下"/>
    <s v="DF-2697"/>
    <s v="商务司机"/>
    <s v="2018/03/19"/>
    <s v="计时"/>
    <n v="0"/>
    <n v="1900"/>
    <n v="4677.2700000000004"/>
    <n v="363.68"/>
    <n v="86.8"/>
    <n v="3.8"/>
    <n v="0"/>
  </r>
  <r>
    <n v="202407"/>
    <x v="7"/>
    <s v="研发部"/>
    <s v="主任级以下"/>
    <s v="DF-2077"/>
    <s v="电气硬件工程师"/>
    <s v="2015/04/25"/>
    <s v="计时"/>
    <n v="0"/>
    <n v="5746"/>
    <n v="14228.99"/>
    <n v="363.68"/>
    <n v="86.8"/>
    <n v="3.8"/>
    <n v="1250"/>
  </r>
  <r>
    <n v="202407"/>
    <x v="8"/>
    <s v="研发部"/>
    <s v="主任级以下"/>
    <s v="DF-2701"/>
    <s v="高级文控专员"/>
    <s v="2018/03/21"/>
    <s v="计时"/>
    <n v="0"/>
    <n v="2440"/>
    <n v="7044.4"/>
    <n v="363.68"/>
    <n v="86.8"/>
    <n v="3.8"/>
    <n v="95"/>
  </r>
  <r>
    <n v="202407"/>
    <x v="9"/>
    <s v="研发部"/>
    <s v="主任级以下"/>
    <s v="DF-0755"/>
    <s v="研发经理"/>
    <s v="2010/06/21"/>
    <s v="计时"/>
    <n v="0"/>
    <n v="5988"/>
    <n v="16413"/>
    <n v="363.68"/>
    <n v="86.8"/>
    <n v="3.8"/>
    <n v="500"/>
  </r>
  <r>
    <n v="202407"/>
    <x v="10"/>
    <s v="研发部"/>
    <s v="主任级以下"/>
    <s v="DF-0536"/>
    <s v="机械研发工程师"/>
    <s v="2009/10/10"/>
    <s v="计时"/>
    <n v="0"/>
    <n v="2671"/>
    <n v="7017.1"/>
    <n v="363.68"/>
    <n v="86.8"/>
    <n v="3.8"/>
    <n v="500"/>
  </r>
  <r>
    <n v="202407"/>
    <x v="11"/>
    <s v="研发部"/>
    <s v="主任级以下"/>
    <s v="DF-1996"/>
    <s v="机械研发工程师"/>
    <s v="2015/01/10"/>
    <s v="计时"/>
    <n v="0"/>
    <n v="5746"/>
    <n v="13701.84"/>
    <n v="363.68"/>
    <n v="86.8"/>
    <n v="3.8"/>
    <n v="1250"/>
  </r>
  <r>
    <n v="202407"/>
    <x v="12"/>
    <s v="研发部"/>
    <s v="主任级以下"/>
    <s v="DF-2008"/>
    <s v="Syncro软件工程师"/>
    <s v="2015/03/02"/>
    <s v="计时"/>
    <n v="0"/>
    <n v="5544"/>
    <n v="12608.9"/>
    <n v="363.68"/>
    <n v="86.8"/>
    <n v="3.8"/>
    <n v="500"/>
  </r>
  <r>
    <n v="202407"/>
    <x v="13"/>
    <s v="服务营销中心"/>
    <s v="主任级以下"/>
    <s v="DF-2342"/>
    <s v="机械服务安装工程师"/>
    <d v="2017-01-03T00:00:00"/>
    <s v="计时"/>
    <n v="0"/>
    <n v="3263"/>
    <n v="9004.39"/>
    <n v="363.68"/>
    <n v="86.8"/>
    <n v="3.8"/>
    <n v="0"/>
  </r>
  <r>
    <n v="202407"/>
    <x v="14"/>
    <s v="运营中心"/>
    <s v="主任级以下"/>
    <s v="DF-0073"/>
    <s v="质检组长"/>
    <s v="2007/10/11"/>
    <s v="计时"/>
    <n v="0"/>
    <n v="2132"/>
    <n v="8969.52"/>
    <n v="0"/>
    <n v="0"/>
    <n v="0"/>
    <n v="0"/>
  </r>
  <r>
    <n v="202407"/>
    <x v="15"/>
    <s v="销售部"/>
    <s v="主任级以下"/>
    <s v="DF-1943"/>
    <s v="区域销售总监"/>
    <s v="2014/10/13"/>
    <s v="计时"/>
    <n v="0"/>
    <n v="5500"/>
    <n v="13785"/>
    <n v="363.68"/>
    <n v="86.8"/>
    <n v="3.8"/>
    <n v="3000"/>
  </r>
  <r>
    <n v="202407"/>
    <x v="16"/>
    <s v="运营中心"/>
    <s v="主任级"/>
    <s v="DF-2061"/>
    <s v="生产经理"/>
    <s v="2015/04/02"/>
    <s v="计时"/>
    <n v="0"/>
    <n v="7100"/>
    <n v="17152.3"/>
    <n v="363.68"/>
    <n v="86.8"/>
    <n v="3.8"/>
    <n v="1500"/>
  </r>
  <r>
    <n v="202407"/>
    <x v="17"/>
    <s v="服务营销中心"/>
    <s v="主任级以下"/>
    <s v="DF-2107"/>
    <s v="技术主管"/>
    <s v="2015/07/06"/>
    <s v="计时"/>
    <n v="0"/>
    <n v="5520"/>
    <n v="14385"/>
    <n v="363.68"/>
    <n v="86.8"/>
    <n v="3.8"/>
    <n v="750"/>
  </r>
  <r>
    <n v="202407"/>
    <x v="18"/>
    <s v="服务营销中心"/>
    <s v="主任级以下"/>
    <s v="DF-2371"/>
    <s v="电气服务工程师"/>
    <s v="2017/03/03"/>
    <s v="计时"/>
    <n v="0"/>
    <n v="4250"/>
    <n v="11809.1"/>
    <n v="363.68"/>
    <n v="86.8"/>
    <n v="3.8"/>
    <n v="0"/>
  </r>
  <r>
    <n v="202407"/>
    <x v="19"/>
    <s v="服务营销中心"/>
    <s v="主任级以下"/>
    <s v="DF-1715"/>
    <s v="机械服务工程师"/>
    <s v="2013/11/11"/>
    <s v="计时"/>
    <n v="0"/>
    <n v="3440"/>
    <n v="9644.68"/>
    <n v="363.68"/>
    <n v="86.8"/>
    <n v="3.8"/>
    <n v="0"/>
  </r>
  <r>
    <n v="202407"/>
    <x v="20"/>
    <s v="服务营销中心"/>
    <s v="主任级以下"/>
    <s v="DF-2166"/>
    <s v="机械服务技师"/>
    <s v="2016/02/22"/>
    <s v="计时"/>
    <n v="0"/>
    <n v="4331"/>
    <n v="11385.7"/>
    <n v="363.68"/>
    <n v="86.8"/>
    <n v="3.8"/>
    <n v="0"/>
  </r>
  <r>
    <n v="202407"/>
    <x v="21"/>
    <s v="运营中心"/>
    <s v="主任级"/>
    <s v="DF-2669"/>
    <s v="电气车间主任"/>
    <s v="2018/03/01"/>
    <s v="计时"/>
    <n v="0"/>
    <n v="4000"/>
    <n v="10311.5"/>
    <n v="363.68"/>
    <n v="86.8"/>
    <n v="3.8"/>
    <n v="0"/>
  </r>
  <r>
    <n v="202407"/>
    <x v="22"/>
    <s v="服务营销中心"/>
    <s v="主任级以下"/>
    <s v="DF-2774"/>
    <s v="海外服务高级经理"/>
    <s v="2018/05/29"/>
    <s v="计时"/>
    <n v="0"/>
    <n v="8560"/>
    <n v="24237.5"/>
    <n v="363.68"/>
    <n v="86.8"/>
    <n v="3.8"/>
    <n v="457.5"/>
  </r>
  <r>
    <n v="202407"/>
    <x v="23"/>
    <s v="服务营销中心"/>
    <s v="主任级以下"/>
    <s v="DF-2777"/>
    <s v="机械服务工程师"/>
    <s v="2018/06/01"/>
    <s v="计时"/>
    <n v="0"/>
    <n v="5519"/>
    <n v="14946.27"/>
    <n v="363.68"/>
    <n v="86.8"/>
    <n v="3.8"/>
    <n v="0"/>
  </r>
  <r>
    <n v="202407"/>
    <x v="24"/>
    <s v="销售部"/>
    <s v="主任级以下"/>
    <s v="DF-2800"/>
    <s v="销售跟单"/>
    <s v="2018/07/02"/>
    <s v="计时"/>
    <n v="0"/>
    <n v="2888"/>
    <n v="6659.5"/>
    <n v="363.68"/>
    <n v="86.8"/>
    <n v="3.8"/>
    <n v="0"/>
  </r>
  <r>
    <n v="202407"/>
    <x v="25"/>
    <s v="研发部"/>
    <s v="主任级以下"/>
    <s v="DF-2856"/>
    <s v="初级电气研发工程师"/>
    <s v="2018/10/23"/>
    <s v="计时"/>
    <n v="0"/>
    <n v="4133"/>
    <n v="9309.1"/>
    <n v="363.68"/>
    <n v="86.8"/>
    <n v="3.8"/>
    <n v="300"/>
  </r>
  <r>
    <n v="202407"/>
    <x v="26"/>
    <s v="销售部"/>
    <s v="经理"/>
    <s v="DF-2881"/>
    <s v="区域销售总监"/>
    <s v="2018/12/12"/>
    <s v="计时"/>
    <n v="0"/>
    <n v="8800"/>
    <n v="13906.4"/>
    <n v="0"/>
    <n v="0"/>
    <n v="0"/>
    <n v="0"/>
  </r>
  <r>
    <n v="202407"/>
    <x v="27"/>
    <s v="服务营销中心"/>
    <s v="主任级以下"/>
    <s v="DF-2886"/>
    <s v="采购专员"/>
    <s v="2018/12/27"/>
    <s v="计时"/>
    <n v="0"/>
    <n v="2532"/>
    <n v="6678.69"/>
    <n v="363.68"/>
    <n v="86.8"/>
    <n v="3.8"/>
    <n v="0"/>
  </r>
  <r>
    <n v="202407"/>
    <x v="28"/>
    <s v="运营中心"/>
    <s v="主任级以下"/>
    <s v="DF-2916"/>
    <s v="质检员"/>
    <s v="2019/03/19"/>
    <s v="计时"/>
    <n v="0"/>
    <n v="2520"/>
    <n v="8756.51"/>
    <n v="363.68"/>
    <n v="86.8"/>
    <n v="3.8"/>
    <n v="0"/>
  </r>
  <r>
    <n v="202407"/>
    <x v="29"/>
    <s v="研发部"/>
    <s v="主任级以下"/>
    <s v="DF-2930"/>
    <s v="机械工程师"/>
    <s v="2019/04/22"/>
    <s v="计时"/>
    <n v="0"/>
    <n v="4536"/>
    <n v="10650.1"/>
    <n v="363.68"/>
    <n v="86.8"/>
    <n v="3.8"/>
    <n v="300"/>
  </r>
  <r>
    <n v="202407"/>
    <x v="30"/>
    <s v="服务营销中心"/>
    <s v="主任级以下"/>
    <s v="DF-2931"/>
    <s v="机械服务安装技师"/>
    <s v="2019/04/23"/>
    <s v="计时"/>
    <n v="0"/>
    <n v="2363"/>
    <n v="6116.97"/>
    <n v="363.68"/>
    <n v="86.8"/>
    <n v="3.8"/>
    <n v="0"/>
  </r>
  <r>
    <n v="202407"/>
    <x v="31"/>
    <s v="运营中心"/>
    <s v="主任级以下"/>
    <s v="DF-2932"/>
    <s v="仓库文员"/>
    <s v="2019/04/24"/>
    <s v="计时"/>
    <n v="0"/>
    <n v="1900"/>
    <n v="4589.3999999999996"/>
    <n v="363.68"/>
    <n v="86.8"/>
    <n v="3.8"/>
    <n v="0"/>
  </r>
  <r>
    <n v="202407"/>
    <x v="32"/>
    <s v="运营中心"/>
    <s v="主任级以下"/>
    <s v="DF-2960"/>
    <s v="计划专员"/>
    <s v="2019/06/24"/>
    <s v="计时"/>
    <n v="0"/>
    <n v="1958"/>
    <n v="5696"/>
    <n v="363.68"/>
    <n v="86.8"/>
    <n v="3.8"/>
    <n v="0"/>
  </r>
  <r>
    <n v="202407"/>
    <x v="33"/>
    <s v="服务营销中心"/>
    <s v="主任级以下"/>
    <s v="DF-2974"/>
    <s v="电气服务安装技师"/>
    <s v="2019/07/16"/>
    <s v="计时"/>
    <n v="0"/>
    <n v="3500"/>
    <n v="8025.57"/>
    <n v="363.68"/>
    <n v="86.8"/>
    <n v="3.8"/>
    <n v="0"/>
  </r>
  <r>
    <n v="202407"/>
    <x v="34"/>
    <s v="服务营销中心"/>
    <s v="主任级以下"/>
    <s v="DF-2986"/>
    <s v="初级电气安装服务技师"/>
    <s v="2019/07/30"/>
    <s v="计时"/>
    <n v="0"/>
    <n v="3000"/>
    <n v="7467.24"/>
    <n v="363.68"/>
    <n v="86.8"/>
    <n v="3.8"/>
    <n v="0"/>
  </r>
  <r>
    <n v="202407"/>
    <x v="35"/>
    <s v="服务营销中心"/>
    <s v="主任级以下"/>
    <s v="DF-3021"/>
    <s v="电气服务工程师"/>
    <s v="2019/10/10"/>
    <s v="计时"/>
    <n v="0"/>
    <n v="4937"/>
    <n v="11405.34"/>
    <n v="363.68"/>
    <n v="86.8"/>
    <n v="3.8"/>
    <n v="800"/>
  </r>
  <r>
    <n v="202407"/>
    <x v="36"/>
    <s v="采购部"/>
    <s v="高级经理级"/>
    <s v="DF-3062"/>
    <s v="高级采购经理"/>
    <s v="2019/12/12"/>
    <s v="计时"/>
    <n v="0"/>
    <n v="8080"/>
    <n v="15725"/>
    <n v="363.68"/>
    <n v="86.8"/>
    <n v="3.8"/>
    <n v="2000"/>
  </r>
  <r>
    <n v="202407"/>
    <x v="37"/>
    <s v="销售部"/>
    <s v="主任级以下"/>
    <s v="DF-3068"/>
    <s v="区域销售经理"/>
    <s v="2020/01/06"/>
    <s v="计时"/>
    <n v="0"/>
    <n v="3000"/>
    <n v="10500"/>
    <n v="363.68"/>
    <n v="86.8"/>
    <n v="3.8"/>
    <n v="0"/>
  </r>
  <r>
    <n v="202407"/>
    <x v="38"/>
    <s v="运营中心"/>
    <s v="主任级以下"/>
    <s v="DF-3077"/>
    <s v="安全环保专员"/>
    <s v="2020/02/10"/>
    <s v="计时"/>
    <n v="0"/>
    <n v="2240"/>
    <n v="6814.1"/>
    <n v="363.68"/>
    <n v="86.8"/>
    <n v="3.8"/>
    <n v="0"/>
  </r>
  <r>
    <n v="202407"/>
    <x v="39"/>
    <s v="服务营销中心"/>
    <s v="主任级以下"/>
    <s v="DF-3080"/>
    <s v="项目经理"/>
    <s v="2020/03/11"/>
    <s v="计时"/>
    <n v="0"/>
    <n v="5240"/>
    <n v="13460"/>
    <n v="363.68"/>
    <n v="86.8"/>
    <n v="3.8"/>
    <n v="475"/>
  </r>
  <r>
    <n v="202407"/>
    <x v="40"/>
    <s v="服务营销中心"/>
    <s v="高级经理级"/>
    <s v="DF-3086"/>
    <s v="上海服务经理兼大客户项目经理"/>
    <s v="2020/03/20"/>
    <s v="计时"/>
    <n v="0"/>
    <n v="11800"/>
    <n v="28613"/>
    <n v="0"/>
    <n v="0"/>
    <n v="0"/>
    <n v="0"/>
  </r>
  <r>
    <n v="202407"/>
    <x v="41"/>
    <s v="研发部"/>
    <s v="主任级以下"/>
    <s v="DF-3087"/>
    <s v="软件工程师"/>
    <s v="2020/03/18"/>
    <s v="计时"/>
    <n v="0"/>
    <n v="4950"/>
    <n v="12536.08"/>
    <n v="363.68"/>
    <n v="86.8"/>
    <n v="3.8"/>
    <n v="500"/>
  </r>
  <r>
    <n v="202407"/>
    <x v="42"/>
    <s v="服务营销中心"/>
    <s v="主任级以下"/>
    <s v="DF-3104"/>
    <s v="机械服务工程师"/>
    <s v="2020/04/01"/>
    <s v="计时"/>
    <n v="0"/>
    <n v="3440"/>
    <n v="8237.94"/>
    <n v="363.68"/>
    <n v="86.8"/>
    <n v="3.8"/>
    <n v="500"/>
  </r>
  <r>
    <n v="202407"/>
    <x v="43"/>
    <s v="研发部"/>
    <s v="主任级以下"/>
    <s v="DF-3109"/>
    <s v="初级机械工程师"/>
    <s v="2020/04/08"/>
    <s v="计时"/>
    <n v="0"/>
    <n v="3326"/>
    <n v="7673"/>
    <n v="363.68"/>
    <n v="86.8"/>
    <n v="3.8"/>
    <n v="0"/>
  </r>
  <r>
    <n v="202407"/>
    <x v="44"/>
    <s v="销售部"/>
    <s v="主任级以下"/>
    <s v="DF-3110"/>
    <s v="销售内务专员"/>
    <s v="2020/04/09"/>
    <s v="计时"/>
    <n v="0"/>
    <n v="3868"/>
    <n v="11523.07"/>
    <n v="363.68"/>
    <n v="86.8"/>
    <n v="3.8"/>
    <n v="0"/>
  </r>
  <r>
    <n v="202407"/>
    <x v="45"/>
    <s v="服务营销中心"/>
    <s v="主任级以下"/>
    <s v="DF-3135"/>
    <s v="机械服务助理工程师"/>
    <s v="2020/07/01"/>
    <s v="计时"/>
    <n v="0"/>
    <n v="2138"/>
    <n v="5631.3"/>
    <n v="363.68"/>
    <n v="86.8"/>
    <n v="3.8"/>
    <n v="0"/>
  </r>
  <r>
    <n v="202407"/>
    <x v="46"/>
    <s v="服务营销中心"/>
    <s v="主任级以下"/>
    <s v="DF-3136"/>
    <s v="电气服务助理工程师"/>
    <s v="2020/07/27"/>
    <s v="计时"/>
    <n v="0"/>
    <n v="2000"/>
    <n v="5703.2"/>
    <n v="363.68"/>
    <n v="86.8"/>
    <n v="3.8"/>
    <n v="0"/>
  </r>
  <r>
    <n v="202407"/>
    <x v="47"/>
    <s v="人力资源部"/>
    <s v="主任级以下"/>
    <s v="DF-3151"/>
    <s v="人力资源专员"/>
    <s v="2020/07/21"/>
    <s v="计时"/>
    <n v="0"/>
    <n v="3303"/>
    <n v="7312.9"/>
    <n v="363.68"/>
    <n v="86.8"/>
    <n v="3.8"/>
    <n v="0"/>
  </r>
  <r>
    <n v="202407"/>
    <x v="48"/>
    <s v="服务营销中心"/>
    <s v="主任级以下"/>
    <s v="DF-3152"/>
    <s v="软件工程师"/>
    <s v="2020/07/21"/>
    <s v="计时"/>
    <n v="0"/>
    <n v="4572"/>
    <n v="11902.51"/>
    <n v="363.68"/>
    <n v="86.8"/>
    <n v="3.8"/>
    <n v="0"/>
  </r>
  <r>
    <n v="202407"/>
    <x v="49"/>
    <s v="人力资源部"/>
    <s v="经理级"/>
    <s v="DF-3170"/>
    <s v="人力资源经理"/>
    <s v="2020/08/24"/>
    <s v="计时"/>
    <n v="0"/>
    <n v="5632"/>
    <n v="8729.74"/>
    <n v="363.68"/>
    <n v="86.8"/>
    <n v="3.8"/>
    <n v="1500"/>
  </r>
  <r>
    <n v="202407"/>
    <x v="50"/>
    <s v="运营中心"/>
    <s v="主任级以下"/>
    <s v="DF-3168"/>
    <s v="质检员"/>
    <s v="2020/08/20"/>
    <s v="计时"/>
    <n v="0"/>
    <n v="2132"/>
    <n v="7414.49"/>
    <n v="363.68"/>
    <n v="86.8"/>
    <n v="3.8"/>
    <n v="0"/>
  </r>
  <r>
    <n v="202407"/>
    <x v="51"/>
    <s v="服务营销中心"/>
    <s v="主任级以下"/>
    <s v="DF-2891"/>
    <s v="售后服务工程师"/>
    <s v="2020/08/15"/>
    <s v="计时"/>
    <n v="0"/>
    <n v="3060"/>
    <n v="7337.41"/>
    <n v="363.68"/>
    <n v="86.8"/>
    <n v="3.8"/>
    <n v="0"/>
  </r>
  <r>
    <n v="202407"/>
    <x v="52"/>
    <s v="服务营销中心"/>
    <s v="主任级以下"/>
    <s v="DF-3158"/>
    <s v="机械服务工程师"/>
    <s v="2020/08/03"/>
    <s v="计时"/>
    <n v="0"/>
    <n v="3275"/>
    <n v="8349.35"/>
    <n v="363.68"/>
    <n v="86.8"/>
    <n v="3.8"/>
    <n v="0"/>
  </r>
  <r>
    <n v="202407"/>
    <x v="53"/>
    <s v="研发部"/>
    <s v="主任级以下"/>
    <s v="DF-3155"/>
    <s v="资料管理员"/>
    <s v="2020/08/03"/>
    <s v="计时"/>
    <n v="0"/>
    <n v="1900"/>
    <n v="4440.7"/>
    <n v="363.68"/>
    <n v="86.8"/>
    <n v="3.8"/>
    <n v="0"/>
  </r>
  <r>
    <n v="202407"/>
    <x v="54"/>
    <s v="销售部"/>
    <s v="经理"/>
    <s v="DF-3184"/>
    <s v="销售支持经理"/>
    <d v="2010-11-22T00:00:00"/>
    <s v="计时"/>
    <n v="0"/>
    <n v="4453"/>
    <n v="17455.54"/>
    <n v="363.68"/>
    <n v="86.8"/>
    <n v="3.8"/>
    <n v="1000"/>
  </r>
  <r>
    <n v="202407"/>
    <x v="55"/>
    <s v="销售部"/>
    <s v="主任级以下"/>
    <s v="DF-3185"/>
    <s v="区域销售经理"/>
    <s v="2020/10/10"/>
    <s v="计时"/>
    <n v="0"/>
    <n v="4400"/>
    <n v="11350"/>
    <n v="339.36"/>
    <n v="84.84"/>
    <n v="12.73"/>
    <n v="500"/>
  </r>
  <r>
    <n v="202407"/>
    <x v="56"/>
    <s v="采购部"/>
    <s v="主任级以下"/>
    <s v="DF-3201"/>
    <s v="采购专员"/>
    <s v="2020/11/02"/>
    <s v="计时"/>
    <n v="0"/>
    <n v="2400"/>
    <n v="6073.91"/>
    <n v="363.68"/>
    <n v="86.8"/>
    <n v="3.8"/>
    <n v="0"/>
  </r>
  <r>
    <n v="202407"/>
    <x v="57"/>
    <s v="服务营销中心"/>
    <s v="主任级以下"/>
    <s v="DF-3207"/>
    <s v="电气服务工程师"/>
    <s v="2020/11/09"/>
    <s v="计时"/>
    <n v="0"/>
    <n v="4800"/>
    <n v="12299.6"/>
    <n v="363.68"/>
    <n v="86.8"/>
    <n v="3.8"/>
    <n v="1266"/>
  </r>
  <r>
    <n v="202407"/>
    <x v="58"/>
    <s v="销售部"/>
    <s v="主任级以下"/>
    <s v="DF-3208"/>
    <s v="高级物流专员"/>
    <s v="2020/11/09"/>
    <s v="计时"/>
    <n v="0"/>
    <n v="2760"/>
    <n v="10200.969999999999"/>
    <n v="363.68"/>
    <n v="86.8"/>
    <n v="3.8"/>
    <n v="0"/>
  </r>
  <r>
    <n v="202407"/>
    <x v="59"/>
    <s v="服务营销中心"/>
    <s v="主任级以下"/>
    <s v="DF-3213"/>
    <s v="电气服务工程师（上海）"/>
    <s v="2020/11/16"/>
    <s v="计时"/>
    <n v="0"/>
    <n v="4925"/>
    <n v="8095.51"/>
    <n v="0"/>
    <n v="0"/>
    <n v="0"/>
    <n v="0"/>
  </r>
  <r>
    <n v="202407"/>
    <x v="60"/>
    <s v="研发部"/>
    <s v="主任级以下"/>
    <s v="DF-3214"/>
    <s v="机械工程师"/>
    <s v="2020/11/16"/>
    <s v="计时"/>
    <n v="0"/>
    <n v="4050"/>
    <n v="8448.7000000000007"/>
    <n v="363.68"/>
    <n v="86.8"/>
    <n v="3.8"/>
    <n v="1250"/>
  </r>
  <r>
    <n v="202407"/>
    <x v="61"/>
    <s v="运营中心"/>
    <s v="主任级以下"/>
    <s v="DF-3233"/>
    <s v="检测工程师"/>
    <s v="2020/12/29"/>
    <s v="计时"/>
    <n v="0"/>
    <n v="3481"/>
    <n v="8275.8799999999992"/>
    <n v="363.68"/>
    <n v="86.8"/>
    <n v="3.8"/>
    <n v="0"/>
  </r>
  <r>
    <n v="202407"/>
    <x v="62"/>
    <s v="服务营销中心"/>
    <s v="主任级以下"/>
    <s v="DF-3234"/>
    <s v="电气服务助理工程师"/>
    <d v="2020-08-03T00:00:00"/>
    <s v="计时"/>
    <n v="0"/>
    <n v="2138"/>
    <n v="6146.46"/>
    <n v="363.68"/>
    <n v="86.8"/>
    <n v="3.8"/>
    <n v="0"/>
  </r>
  <r>
    <n v="202407"/>
    <x v="63"/>
    <s v="人力资源部"/>
    <s v="主任级以下"/>
    <s v="DF-3224"/>
    <s v="ABAP工程师"/>
    <s v="2020/12/10"/>
    <s v="计时"/>
    <n v="0"/>
    <n v="4640"/>
    <n v="11841.7"/>
    <n v="363.68"/>
    <n v="86.8"/>
    <n v="3.8"/>
    <n v="500"/>
  </r>
  <r>
    <n v="202407"/>
    <x v="64"/>
    <s v="服务营销中心"/>
    <s v="主任级以下"/>
    <s v="DF-3223"/>
    <s v="电气服务工程师（成都）"/>
    <s v="2020/12/10"/>
    <s v="计时"/>
    <n v="0"/>
    <n v="3668"/>
    <n v="7595"/>
    <n v="0"/>
    <n v="0"/>
    <n v="0"/>
    <n v="0"/>
  </r>
  <r>
    <n v="202407"/>
    <x v="65"/>
    <s v="服务营销中心"/>
    <s v="主任级以下"/>
    <s v="DF-3239"/>
    <s v="机械服务助理工程师"/>
    <s v="2021/01/04"/>
    <s v="计时"/>
    <n v="0"/>
    <n v="1913"/>
    <n v="4394.83"/>
    <n v="363.68"/>
    <n v="86.8"/>
    <n v="3.8"/>
    <n v="0"/>
  </r>
  <r>
    <n v="202407"/>
    <x v="66"/>
    <s v="服务营销中心"/>
    <s v="主任级以下"/>
    <s v="DF-3237"/>
    <s v="电气服务工程师（上海）"/>
    <s v="2021/01/04"/>
    <s v="计时"/>
    <n v="0"/>
    <n v="5525"/>
    <n v="11932.91"/>
    <n v="359.52"/>
    <n v="112.35"/>
    <n v="22.47"/>
    <n v="600"/>
  </r>
  <r>
    <n v="202407"/>
    <x v="67"/>
    <s v="采购部"/>
    <s v="主任级以下"/>
    <s v="DF-3236"/>
    <s v="战略采购"/>
    <s v="2021/01/04"/>
    <s v="计时"/>
    <n v="0"/>
    <n v="3212"/>
    <n v="8245.7999999999993"/>
    <n v="363.68"/>
    <n v="86.8"/>
    <n v="3.8"/>
    <n v="0"/>
  </r>
  <r>
    <n v="202407"/>
    <x v="68"/>
    <s v="人力资源部"/>
    <s v="主任级以下"/>
    <s v="DF-3256"/>
    <s v="商务司机"/>
    <s v="2021/02/03"/>
    <s v="计时"/>
    <n v="0"/>
    <n v="1900"/>
    <n v="4952"/>
    <n v="363.68"/>
    <n v="86.8"/>
    <n v="3.8"/>
    <n v="0"/>
  </r>
  <r>
    <n v="202407"/>
    <x v="69"/>
    <s v="运营中心"/>
    <s v="主任级以下"/>
    <s v="DF-3298"/>
    <s v="质检员"/>
    <s v="2021/03/26"/>
    <s v="计时"/>
    <n v="0"/>
    <n v="2120"/>
    <n v="7590.27"/>
    <n v="363.68"/>
    <n v="86.8"/>
    <n v="3.8"/>
    <n v="0"/>
  </r>
  <r>
    <n v="202407"/>
    <x v="70"/>
    <s v="财务部"/>
    <s v="经理级"/>
    <s v="DF-3322"/>
    <s v="财务经理"/>
    <s v="2021/04/19"/>
    <s v="计时"/>
    <n v="0"/>
    <n v="7600"/>
    <n v="28354"/>
    <n v="363.68"/>
    <n v="86.8"/>
    <n v="3.8"/>
    <n v="3268"/>
  </r>
  <r>
    <n v="202407"/>
    <x v="71"/>
    <s v="服务营销中心"/>
    <s v="主任级以下"/>
    <s v="DF-3312"/>
    <s v="商务专员"/>
    <s v="2021/04/09"/>
    <s v="计时"/>
    <n v="0"/>
    <n v="2400"/>
    <n v="11145"/>
    <n v="0"/>
    <n v="0"/>
    <n v="0"/>
    <n v="0"/>
  </r>
  <r>
    <n v="202407"/>
    <x v="72"/>
    <s v="采购部"/>
    <s v="主任级以下"/>
    <s v="DF-3307"/>
    <s v="采购文员"/>
    <s v="2021/04/06"/>
    <s v="计时"/>
    <n v="0"/>
    <n v="1980"/>
    <n v="5547.8"/>
    <n v="363.68"/>
    <n v="86.8"/>
    <n v="3.8"/>
    <n v="0"/>
  </r>
  <r>
    <n v="202407"/>
    <x v="73"/>
    <s v="采购部"/>
    <s v="主任级以下"/>
    <s v="DF-3356"/>
    <s v="前端采购主管"/>
    <s v="2021/05/28"/>
    <s v="计时"/>
    <n v="0"/>
    <n v="4160"/>
    <n v="11040"/>
    <n v="363.68"/>
    <n v="86.8"/>
    <n v="3.8"/>
    <n v="0"/>
  </r>
  <r>
    <n v="202407"/>
    <x v="74"/>
    <s v="服务营销中心"/>
    <s v="主任级以下"/>
    <s v="DF-3338"/>
    <s v="机械服务工程师（成都）"/>
    <s v="2024/03/25"/>
    <s v="计时"/>
    <n v="0"/>
    <n v="3128"/>
    <n v="6002.34"/>
    <n v="0"/>
    <n v="0"/>
    <n v="0"/>
    <n v="0"/>
  </r>
  <r>
    <n v="202407"/>
    <x v="75"/>
    <s v="销售部"/>
    <s v="主任级以下"/>
    <s v="DF-3340"/>
    <s v="市场专员"/>
    <s v="2021/05/10"/>
    <s v="计时"/>
    <n v="0"/>
    <n v="2760"/>
    <n v="9500.7800000000007"/>
    <n v="363.68"/>
    <n v="86.8"/>
    <n v="3.8"/>
    <n v="0"/>
  </r>
  <r>
    <n v="202407"/>
    <x v="76"/>
    <s v="运营中心"/>
    <s v="主任级以下"/>
    <s v="DF-3336"/>
    <s v="生产文员"/>
    <s v="2021/05/07"/>
    <s v="计时"/>
    <n v="0"/>
    <n v="1900"/>
    <n v="4224"/>
    <n v="363.68"/>
    <n v="86.8"/>
    <n v="3.8"/>
    <n v="0"/>
  </r>
  <r>
    <n v="202407"/>
    <x v="77"/>
    <s v="核价管理部"/>
    <s v="主任级"/>
    <s v="DF-3357"/>
    <s v="核价主管"/>
    <s v="2021/06/01"/>
    <s v="计时"/>
    <n v="0"/>
    <n v="3850"/>
    <n v="9330.5"/>
    <n v="363.68"/>
    <n v="86.8"/>
    <n v="3.8"/>
    <n v="95"/>
  </r>
  <r>
    <n v="202407"/>
    <x v="78"/>
    <s v="人力资源部"/>
    <s v="主任级以下"/>
    <s v="DF-3362"/>
    <s v="人力资源专员"/>
    <s v="2021/06/03"/>
    <s v="计时"/>
    <n v="0"/>
    <n v="2888"/>
    <n v="6356.95"/>
    <n v="363.68"/>
    <n v="86.8"/>
    <n v="3.8"/>
    <n v="0"/>
  </r>
  <r>
    <n v="202407"/>
    <x v="79"/>
    <s v="服务营销中心"/>
    <s v="主任级以下"/>
    <s v="DF-3369"/>
    <s v="机械服务工程师"/>
    <s v="2021/06/08"/>
    <s v="计时"/>
    <n v="0"/>
    <n v="4344"/>
    <n v="8044.72"/>
    <n v="0"/>
    <n v="0"/>
    <n v="0"/>
    <n v="0"/>
  </r>
  <r>
    <n v="202407"/>
    <x v="80"/>
    <s v="采购部"/>
    <s v="主任级以下"/>
    <s v="DF-3388"/>
    <s v="跟单主管"/>
    <s v="2021/06/25"/>
    <s v="计时"/>
    <n v="0"/>
    <n v="2980"/>
    <n v="8147.1"/>
    <n v="363.68"/>
    <n v="86.8"/>
    <n v="3.8"/>
    <n v="0"/>
  </r>
  <r>
    <n v="202407"/>
    <x v="81"/>
    <s v="研发部"/>
    <s v="主任级以下"/>
    <s v="DF-3367"/>
    <s v="机械工程师"/>
    <s v="2021/06/07"/>
    <s v="计时"/>
    <n v="0"/>
    <n v="4000"/>
    <n v="10706.2"/>
    <n v="363.68"/>
    <n v="86.8"/>
    <n v="3.8"/>
    <n v="0"/>
  </r>
  <r>
    <n v="202407"/>
    <x v="82"/>
    <s v="核价管理部"/>
    <s v="主任级以下"/>
    <s v="DF-3401"/>
    <s v="核价专员"/>
    <s v="2021/07/06"/>
    <s v="计时"/>
    <n v="0"/>
    <n v="2642"/>
    <n v="7033.7"/>
    <n v="363.68"/>
    <n v="86.8"/>
    <n v="3.8"/>
    <n v="0"/>
  </r>
  <r>
    <n v="202407"/>
    <x v="83"/>
    <s v="运营中心"/>
    <s v="主任级以下"/>
    <s v="DF-3399"/>
    <s v="质检员"/>
    <s v="2021/07/02"/>
    <s v="计时"/>
    <n v="0"/>
    <n v="2120"/>
    <n v="7070.48"/>
    <n v="363.68"/>
    <n v="86.8"/>
    <n v="3.8"/>
    <n v="0"/>
  </r>
  <r>
    <n v="202407"/>
    <x v="84"/>
    <s v="核价管理部"/>
    <s v="主任级以下"/>
    <s v="DF-3478"/>
    <s v="核价工程师"/>
    <s v="2021/08/23"/>
    <s v="计时"/>
    <n v="0"/>
    <n v="4800"/>
    <n v="12524.06"/>
    <n v="363.68"/>
    <n v="86.8"/>
    <n v="3.8"/>
    <n v="0"/>
  </r>
  <r>
    <n v="202407"/>
    <x v="85"/>
    <s v="服务营销中心"/>
    <s v="主任级以下"/>
    <s v="DF-3479"/>
    <s v="软件工程师"/>
    <d v="2021-08-23T00:00:00"/>
    <s v="计时"/>
    <n v="0"/>
    <n v="2750"/>
    <n v="6334.03"/>
    <n v="363.68"/>
    <n v="86.8"/>
    <n v="3.8"/>
    <n v="0"/>
  </r>
  <r>
    <n v="202407"/>
    <x v="86"/>
    <s v="研发部"/>
    <s v="主任级以下"/>
    <s v="DF-3472"/>
    <s v="电气工程师"/>
    <s v="2021/08/17"/>
    <s v="计时"/>
    <n v="0"/>
    <n v="4738"/>
    <n v="10844.4"/>
    <n v="363.68"/>
    <n v="86.8"/>
    <n v="3.8"/>
    <n v="0"/>
  </r>
  <r>
    <n v="202407"/>
    <x v="87"/>
    <s v="销售部"/>
    <s v="主任级以下"/>
    <s v="DF-3471"/>
    <s v="进口专员"/>
    <s v="2021/08/16"/>
    <s v="计时"/>
    <n v="0"/>
    <n v="2532"/>
    <n v="9295.35"/>
    <n v="363.68"/>
    <n v="86.8"/>
    <n v="3.8"/>
    <n v="0"/>
  </r>
  <r>
    <n v="202407"/>
    <x v="88"/>
    <s v="运营中心"/>
    <s v="主任级以下"/>
    <s v="DF-3469"/>
    <s v="质检员"/>
    <s v="2021/08/12"/>
    <s v="计时"/>
    <n v="0"/>
    <n v="2120"/>
    <n v="7385.18"/>
    <n v="363.68"/>
    <n v="86.8"/>
    <n v="3.8"/>
    <n v="0"/>
  </r>
  <r>
    <n v="202407"/>
    <x v="89"/>
    <s v="运营中心"/>
    <s v="主任级以下"/>
    <s v="DF-3466"/>
    <s v="质检员"/>
    <s v="2021/08/11"/>
    <s v="计时"/>
    <n v="0"/>
    <n v="2120"/>
    <n v="7205.9"/>
    <n v="363.68"/>
    <n v="86.8"/>
    <n v="3.8"/>
    <n v="0"/>
  </r>
  <r>
    <n v="202407"/>
    <x v="90"/>
    <s v="服务营销中心"/>
    <s v="主任级以下"/>
    <s v="DF-3495"/>
    <s v="电气服务工程师"/>
    <s v="2021/09/07"/>
    <s v="计时"/>
    <n v="0"/>
    <n v="3730"/>
    <n v="8649.9"/>
    <n v="363.68"/>
    <n v="86.8"/>
    <n v="3.8"/>
    <n v="425"/>
  </r>
  <r>
    <n v="202407"/>
    <x v="91"/>
    <s v="研发部"/>
    <s v="主任级以下"/>
    <s v="DF-3496"/>
    <s v="机械工程师"/>
    <s v="2021/09/09"/>
    <s v="计时"/>
    <n v="0"/>
    <n v="3326"/>
    <n v="7987.5"/>
    <n v="363.68"/>
    <n v="86.8"/>
    <n v="3.8"/>
    <n v="0"/>
  </r>
  <r>
    <n v="202407"/>
    <x v="92"/>
    <s v="研发部"/>
    <s v="主任级以下"/>
    <s v="DF-3500"/>
    <s v="电气工程师"/>
    <s v="2021/09/13"/>
    <s v="计时"/>
    <s v="2024/7/25离职"/>
    <n v="4738"/>
    <n v="9123.68"/>
    <n v="363.68"/>
    <n v="86.8"/>
    <n v="3.8"/>
    <n v="0"/>
  </r>
  <r>
    <n v="202407"/>
    <x v="93"/>
    <s v="研发部"/>
    <s v="主任级以下"/>
    <s v="DF-3501"/>
    <s v="机械工程师"/>
    <s v="2021/09/13"/>
    <s v="计时"/>
    <n v="0"/>
    <n v="3730"/>
    <n v="8794.2000000000007"/>
    <n v="363.68"/>
    <n v="86.8"/>
    <n v="3.8"/>
    <n v="100"/>
  </r>
  <r>
    <n v="202407"/>
    <x v="94"/>
    <s v="运营中心"/>
    <s v="主任级以下"/>
    <s v="DF-3615"/>
    <s v="PMC经理"/>
    <s v="2021/10/13"/>
    <s v="计时"/>
    <n v="0"/>
    <n v="4100"/>
    <n v="9023.5"/>
    <n v="363.68"/>
    <n v="86.8"/>
    <n v="3.8"/>
    <n v="1000"/>
  </r>
  <r>
    <n v="202407"/>
    <x v="95"/>
    <s v="研发部"/>
    <s v="主任级以下"/>
    <s v="DF-3564"/>
    <s v="PLM专员"/>
    <s v="2021/11/22"/>
    <s v="计时"/>
    <n v="0"/>
    <n v="2311"/>
    <n v="6381.1"/>
    <n v="363.68"/>
    <n v="86.8"/>
    <n v="3.8"/>
    <n v="0"/>
  </r>
  <r>
    <n v="202407"/>
    <x v="96"/>
    <s v="运营中心"/>
    <s v="主任级以下"/>
    <s v="DF-3569"/>
    <s v="售后仓管"/>
    <s v="2021/12/01"/>
    <s v="计时"/>
    <n v="0"/>
    <n v="1900"/>
    <n v="5706.7"/>
    <n v="363.68"/>
    <n v="86.8"/>
    <n v="3.8"/>
    <n v="200"/>
  </r>
  <r>
    <n v="202407"/>
    <x v="97"/>
    <s v="销售部"/>
    <s v="主任级以下"/>
    <s v="DF-3587"/>
    <s v="区域销售经理"/>
    <s v="2022/03/30"/>
    <s v="计时"/>
    <n v="0"/>
    <n v="3850"/>
    <n v="3726.08"/>
    <n v="0"/>
    <n v="0"/>
    <n v="0"/>
    <n v="0"/>
  </r>
  <r>
    <n v="202407"/>
    <x v="98"/>
    <s v="运营中心"/>
    <s v="主任级以下"/>
    <s v="DF-2438"/>
    <s v="仓库主管"/>
    <s v="2017/06/16"/>
    <s v="计时"/>
    <n v="0"/>
    <n v="3200"/>
    <n v="8831"/>
    <n v="363.68"/>
    <n v="86.8"/>
    <n v="3.8"/>
    <n v="300"/>
  </r>
  <r>
    <n v="202407"/>
    <x v="99"/>
    <s v="销售部"/>
    <s v="总监级"/>
    <s v="DF-3591"/>
    <s v="区域销售总监"/>
    <s v="2022/04/24"/>
    <s v="计时"/>
    <n v="0"/>
    <n v="5500"/>
    <n v="21850.18"/>
    <n v="363.68"/>
    <n v="86.8"/>
    <n v="3.8"/>
    <n v="0"/>
  </r>
  <r>
    <n v="202407"/>
    <x v="100"/>
    <s v="财务部"/>
    <s v="主任级以下"/>
    <s v="DF-3589"/>
    <s v="会计高级专员"/>
    <s v="2022/04/06"/>
    <s v="计时"/>
    <n v="0"/>
    <n v="3214"/>
    <n v="7880.23"/>
    <n v="363.68"/>
    <n v="86.8"/>
    <n v="3.8"/>
    <n v="1250"/>
  </r>
  <r>
    <n v="202407"/>
    <x v="101"/>
    <s v="研发部"/>
    <s v="主任级以下"/>
    <s v="DF-3589"/>
    <s v="软件助理工程师"/>
    <s v="2022/05/17"/>
    <s v="计时"/>
    <n v="0"/>
    <n v="2520"/>
    <n v="5948.5"/>
    <n v="363.68"/>
    <n v="86.8"/>
    <n v="3.8"/>
    <n v="0"/>
  </r>
  <r>
    <n v="202407"/>
    <x v="102"/>
    <s v="销售部"/>
    <s v="主任级以下"/>
    <s v="DF-3620"/>
    <s v="区域销售经理"/>
    <s v="2022/06/02"/>
    <s v="计时"/>
    <n v="0"/>
    <n v="3850"/>
    <n v="8560"/>
    <n v="363.68"/>
    <n v="86.8"/>
    <n v="3.8"/>
    <n v="0"/>
  </r>
  <r>
    <n v="202407"/>
    <x v="103"/>
    <s v="销售部"/>
    <s v="主任级以下"/>
    <s v="DF-3619"/>
    <s v="区域销售经理"/>
    <s v="2022/06/02"/>
    <s v="计时"/>
    <n v="0"/>
    <n v="3850"/>
    <n v="9075"/>
    <n v="363.68"/>
    <n v="86.8"/>
    <n v="3.8"/>
    <n v="0"/>
  </r>
  <r>
    <n v="202407"/>
    <x v="104"/>
    <s v="运营中心"/>
    <s v="主任级以下"/>
    <s v="DF-3635"/>
    <s v="质检员"/>
    <d v="2022-08-09T00:00:00"/>
    <s v="计时"/>
    <n v="0"/>
    <n v="2120"/>
    <n v="6547.63"/>
    <n v="363.68"/>
    <n v="86.8"/>
    <n v="3.8"/>
    <n v="0"/>
  </r>
  <r>
    <n v="202407"/>
    <x v="105"/>
    <s v="研发部"/>
    <s v="主任级以下"/>
    <s v="DF-3655"/>
    <s v="机械助理工程师"/>
    <s v="2022/09/19"/>
    <s v="计时"/>
    <n v="0"/>
    <n v="2671"/>
    <n v="5997.5"/>
    <n v="363.68"/>
    <n v="86.8"/>
    <n v="3.8"/>
    <n v="0"/>
  </r>
  <r>
    <n v="202407"/>
    <x v="106"/>
    <s v="服务营销中心"/>
    <s v="主任级以下"/>
    <s v="DF-3647"/>
    <s v="商务专员"/>
    <s v="2022/09/01"/>
    <s v="计时"/>
    <n v="0"/>
    <n v="4068"/>
    <n v="3411.08"/>
    <n v="0"/>
    <n v="0"/>
    <n v="0"/>
    <n v="0"/>
  </r>
  <r>
    <n v="202407"/>
    <x v="107"/>
    <s v="服务营销中心"/>
    <s v="经理级"/>
    <s v="DF-3646"/>
    <s v="项目经理"/>
    <s v="2022/09/01"/>
    <s v="计时"/>
    <n v="0"/>
    <n v="5000"/>
    <n v="12495.3"/>
    <n v="363.68"/>
    <n v="86.8"/>
    <n v="3.8"/>
    <n v="0"/>
  </r>
  <r>
    <n v="202407"/>
    <x v="108"/>
    <s v="销售部"/>
    <s v="主任级以下"/>
    <s v="DF-3673"/>
    <s v="区域销售经理"/>
    <s v="2022/10/20"/>
    <s v="计时"/>
    <n v="0"/>
    <n v="3850"/>
    <n v="5754"/>
    <n v="0"/>
    <n v="0"/>
    <n v="0"/>
    <n v="0"/>
  </r>
  <r>
    <n v="202407"/>
    <x v="109"/>
    <s v="研发部"/>
    <s v="主任级以下"/>
    <s v="DF-3685"/>
    <s v="软件工程师"/>
    <d v="2022-11-21T00:00:00"/>
    <s v="计时"/>
    <n v="0"/>
    <n v="1900"/>
    <n v="5443.4"/>
    <n v="363.68"/>
    <n v="86.8"/>
    <n v="3.8"/>
    <n v="0"/>
  </r>
  <r>
    <n v="202407"/>
    <x v="110"/>
    <s v="销售部"/>
    <s v="主任级以下"/>
    <s v="DF-3683"/>
    <s v="海外销售跟单"/>
    <d v="2022-11-14T00:00:00"/>
    <s v="计时"/>
    <n v="0"/>
    <n v="3050"/>
    <n v="12027.87"/>
    <n v="363.68"/>
    <n v="86.8"/>
    <n v="3.8"/>
    <n v="0"/>
  </r>
  <r>
    <n v="202407"/>
    <x v="111"/>
    <s v="销售部"/>
    <s v="主任级以下"/>
    <s v="DF-3690"/>
    <s v="区域销售经理（非洲）"/>
    <d v="2022-12-14T00:00:00"/>
    <s v="计时"/>
    <n v="0"/>
    <n v="3850"/>
    <n v="9439"/>
    <n v="363.68"/>
    <n v="86.8"/>
    <n v="3.8"/>
    <n v="0"/>
  </r>
  <r>
    <n v="202407"/>
    <x v="112"/>
    <s v="运营中心"/>
    <s v="主任级以下"/>
    <s v="DF-3691"/>
    <s v="质量主管"/>
    <s v="2022/12/14"/>
    <s v="计时"/>
    <n v="0"/>
    <n v="4480"/>
    <n v="11554.9"/>
    <n v="363.68"/>
    <n v="86.8"/>
    <n v="3.8"/>
    <n v="95"/>
  </r>
  <r>
    <n v="202407"/>
    <x v="113"/>
    <s v="服务营销中心"/>
    <s v="主任级以下"/>
    <s v="DF-3687"/>
    <s v="电气服务工程师"/>
    <s v="2022/12/05"/>
    <s v="计时"/>
    <n v="0"/>
    <n v="2500"/>
    <n v="6709.88"/>
    <n v="363.68"/>
    <n v="86.8"/>
    <n v="3.8"/>
    <n v="0"/>
  </r>
  <r>
    <n v="202407"/>
    <x v="114"/>
    <s v="服务营销中心"/>
    <s v="主任级以下"/>
    <s v="DF-3696"/>
    <s v="培训专员"/>
    <s v="2023/01/31"/>
    <s v="计时"/>
    <n v="0"/>
    <n v="4238"/>
    <n v="8324.2000000000007"/>
    <n v="363.68"/>
    <n v="86.8"/>
    <n v="3.8"/>
    <n v="0"/>
  </r>
  <r>
    <n v="202407"/>
    <x v="115"/>
    <s v="服务营销中心"/>
    <s v="经理级"/>
    <s v="DF-3693"/>
    <s v="项目经理"/>
    <s v="2023/01/03"/>
    <s v="计时"/>
    <n v="0"/>
    <n v="6160"/>
    <n v="15582"/>
    <n v="363.68"/>
    <n v="86.8"/>
    <n v="3.8"/>
    <n v="800"/>
  </r>
  <r>
    <n v="202407"/>
    <x v="116"/>
    <s v="采购部"/>
    <s v="主任级以下"/>
    <s v="DF-3778"/>
    <s v="采购助理"/>
    <s v="2023/03/24"/>
    <s v="计时"/>
    <n v="0"/>
    <n v="2000"/>
    <n v="4979.71"/>
    <n v="363.68"/>
    <n v="86.8"/>
    <n v="3.8"/>
    <n v="0"/>
  </r>
  <r>
    <n v="202407"/>
    <x v="117"/>
    <s v="服务营销中心"/>
    <s v="主任级以下"/>
    <s v="DF-3762"/>
    <s v="电气服务工程师"/>
    <s v="2023/03/06"/>
    <s v="计时"/>
    <n v="0"/>
    <n v="1900"/>
    <n v="5966.38"/>
    <n v="363.68"/>
    <n v="86.8"/>
    <n v="3.8"/>
    <n v="0"/>
  </r>
  <r>
    <n v="202407"/>
    <x v="118"/>
    <s v="人力资源部"/>
    <s v="主任级以下"/>
    <s v="DF-3785"/>
    <s v="行政专员"/>
    <s v="2023/04/24"/>
    <s v="计时"/>
    <n v="0"/>
    <n v="2000"/>
    <n v="5766"/>
    <n v="363.68"/>
    <n v="86.8"/>
    <n v="3.8"/>
    <n v="0"/>
  </r>
  <r>
    <n v="202407"/>
    <x v="119"/>
    <s v="采购部"/>
    <s v="主任级以下"/>
    <s v="DF-3782"/>
    <s v="采购专员"/>
    <s v="2023/04/03"/>
    <s v="计时"/>
    <n v="0"/>
    <n v="3026"/>
    <n v="6769"/>
    <n v="363.68"/>
    <n v="86.8"/>
    <n v="3.8"/>
    <n v="0"/>
  </r>
  <r>
    <n v="202407"/>
    <x v="120"/>
    <s v="研发部"/>
    <s v="主任级以下"/>
    <s v="DF-3816"/>
    <s v="电气工程师"/>
    <s v="2023/05/29"/>
    <s v="计时"/>
    <n v="0"/>
    <n v="1900"/>
    <n v="5397.46"/>
    <n v="363.68"/>
    <n v="86.8"/>
    <n v="3.8"/>
    <n v="0"/>
  </r>
  <r>
    <n v="202407"/>
    <x v="121"/>
    <s v="服务营销中心"/>
    <s v="高级经理级"/>
    <s v="DF-3813"/>
    <s v="中国区售后服务高级经理"/>
    <s v="2023/05/22"/>
    <s v="计时"/>
    <n v="0"/>
    <n v="12400"/>
    <n v="23538.1"/>
    <n v="363.68"/>
    <n v="86.8"/>
    <n v="3.8"/>
    <n v="3128"/>
  </r>
  <r>
    <n v="202407"/>
    <x v="122"/>
    <s v="采购部"/>
    <s v="主任级以下"/>
    <s v="DF-3793"/>
    <s v="采购专员"/>
    <s v="2023/05/10"/>
    <s v="计时"/>
    <n v="0"/>
    <n v="3026"/>
    <n v="6710.64"/>
    <n v="363.68"/>
    <n v="86.8"/>
    <n v="3.8"/>
    <n v="0"/>
  </r>
  <r>
    <n v="202407"/>
    <x v="123"/>
    <s v="服务营销中心"/>
    <s v="主任级以下"/>
    <s v="DF-3791"/>
    <s v="售后服务专员"/>
    <s v="2023/05/08"/>
    <s v="计时"/>
    <n v="0"/>
    <n v="2600"/>
    <n v="5317.32"/>
    <n v="363.68"/>
    <n v="86.8"/>
    <n v="3.8"/>
    <n v="0"/>
  </r>
  <r>
    <n v="202407"/>
    <x v="124"/>
    <s v="研发部"/>
    <s v="主任级以下"/>
    <s v="DF-3790"/>
    <s v="机械助理工程师"/>
    <s v="2023/05/04"/>
    <s v="计时"/>
    <n v="0"/>
    <n v="2320"/>
    <n v="6264.5"/>
    <n v="363.68"/>
    <n v="86.8"/>
    <n v="3.8"/>
    <n v="0"/>
  </r>
  <r>
    <n v="202407"/>
    <x v="125"/>
    <s v="总经办"/>
    <s v="主任级以下"/>
    <s v="DF-3821"/>
    <s v="总经理助理"/>
    <s v="2023/06/20"/>
    <s v="计时"/>
    <n v="0"/>
    <n v="5200"/>
    <n v="13420"/>
    <n v="363.68"/>
    <n v="86.8"/>
    <n v="3.8"/>
    <n v="0"/>
  </r>
  <r>
    <n v="202407"/>
    <x v="126"/>
    <s v="服务营销中心"/>
    <s v="主任级以下"/>
    <s v="DF-3817"/>
    <s v="电气服务工程师"/>
    <s v="2023/06/01"/>
    <s v="计时"/>
    <n v="0"/>
    <n v="1900"/>
    <n v="5543.42"/>
    <n v="363.68"/>
    <n v="86.8"/>
    <n v="3.8"/>
    <n v="0"/>
  </r>
  <r>
    <n v="202407"/>
    <x v="127"/>
    <s v="研发部"/>
    <s v="主任级以下"/>
    <s v="DF-3822"/>
    <s v="电气工程师储备生"/>
    <s v="2023/07/03"/>
    <s v="计时"/>
    <n v="0"/>
    <n v="1900"/>
    <n v="5318.6"/>
    <n v="363.68"/>
    <n v="86.8"/>
    <n v="3.8"/>
    <n v="0"/>
  </r>
  <r>
    <n v="202407"/>
    <x v="128"/>
    <s v="服务营销中心"/>
    <s v="主任级以下"/>
    <s v="DF-3823"/>
    <s v="服务专员"/>
    <s v="2023/07/03"/>
    <s v="计时"/>
    <n v="0"/>
    <n v="3000"/>
    <n v="6420"/>
    <n v="363.68"/>
    <n v="86.8"/>
    <n v="3.8"/>
    <n v="0"/>
  </r>
  <r>
    <n v="202407"/>
    <x v="129"/>
    <s v="研发部"/>
    <s v="主任级以下"/>
    <s v="DF-3830"/>
    <s v="电气工程师储备生"/>
    <s v="2023/08/02"/>
    <s v="计时"/>
    <n v="0"/>
    <n v="1900"/>
    <n v="5018.3"/>
    <n v="363.68"/>
    <n v="86.8"/>
    <n v="3.8"/>
    <n v="0"/>
  </r>
  <r>
    <n v="202407"/>
    <x v="130"/>
    <s v="研发部"/>
    <s v="主任级以下"/>
    <s v="DF-3831"/>
    <s v="机械助理工程师"/>
    <s v="2023/08/03"/>
    <s v="计时"/>
    <n v="0"/>
    <n v="2520"/>
    <n v="5965.1"/>
    <n v="363.68"/>
    <n v="86.8"/>
    <n v="3.8"/>
    <n v="0"/>
  </r>
  <r>
    <n v="202407"/>
    <x v="131"/>
    <s v="运营中心"/>
    <s v="主任级以下"/>
    <s v="DF-3832"/>
    <s v="普工"/>
    <s v="2023/08/07"/>
    <s v="计时"/>
    <n v="0"/>
    <n v="1900"/>
    <n v="5924.94"/>
    <n v="0"/>
    <n v="0"/>
    <n v="0"/>
    <n v="0"/>
  </r>
  <r>
    <n v="202407"/>
    <x v="132"/>
    <s v="运营中心"/>
    <s v="主任级以下"/>
    <s v="DF-3834"/>
    <s v="质检员"/>
    <s v="2023/08/10"/>
    <s v="计时"/>
    <n v="0"/>
    <n v="2120"/>
    <n v="6018.14"/>
    <n v="363.68"/>
    <n v="86.8"/>
    <n v="3.8"/>
    <n v="0"/>
  </r>
  <r>
    <n v="202407"/>
    <x v="133"/>
    <s v="服务营销中心"/>
    <s v="主任级以下"/>
    <s v="DF-3839"/>
    <s v="电气服务工程师"/>
    <s v="2023/08/15"/>
    <s v="计时"/>
    <n v="0"/>
    <n v="1900"/>
    <n v="5681.4"/>
    <n v="363.68"/>
    <n v="86.8"/>
    <n v="3.8"/>
    <n v="0"/>
  </r>
  <r>
    <n v="202407"/>
    <x v="134"/>
    <s v="服务营销中心"/>
    <s v="主任级以下"/>
    <s v="DF-3843"/>
    <s v="品质工程师"/>
    <s v="2023/08/24"/>
    <s v="计时"/>
    <n v="0"/>
    <n v="5500"/>
    <n v="12562.07"/>
    <n v="363.68"/>
    <n v="86.8"/>
    <n v="3.8"/>
    <n v="0"/>
  </r>
  <r>
    <n v="202407"/>
    <x v="135"/>
    <s v="运营中心"/>
    <s v="主任级以下"/>
    <s v="DF-3121"/>
    <s v="生产调度员"/>
    <s v="2020/05/08"/>
    <s v="计件"/>
    <n v="0"/>
    <n v="3026"/>
    <n v="7127.64"/>
    <n v="363.68"/>
    <n v="86.8"/>
    <n v="3.8"/>
    <n v="0"/>
  </r>
  <r>
    <n v="202407"/>
    <x v="136"/>
    <s v="运营中心"/>
    <s v="主任级以下"/>
    <s v="DF-3851"/>
    <s v="品质文员"/>
    <s v="2023/09/08"/>
    <s v="计时"/>
    <n v="0"/>
    <n v="2500"/>
    <n v="4514.8999999999996"/>
    <n v="363.68"/>
    <n v="86.8"/>
    <n v="3.8"/>
    <n v="0"/>
  </r>
  <r>
    <n v="202407"/>
    <x v="137"/>
    <s v="运营中心"/>
    <s v="主任级以下"/>
    <s v="DF-3852"/>
    <s v="品质经理"/>
    <s v="2023/09/18"/>
    <s v="计时"/>
    <n v="0"/>
    <n v="7100"/>
    <n v="15752.5"/>
    <n v="363.68"/>
    <n v="86.8"/>
    <n v="3.8"/>
    <n v="95"/>
  </r>
  <r>
    <n v="202407"/>
    <x v="138"/>
    <s v="销售部"/>
    <s v="主任级以下"/>
    <s v="DF-3854"/>
    <s v="区域销售经理（中东）"/>
    <s v="2023/09/20"/>
    <s v="计时"/>
    <n v="0"/>
    <n v="3850"/>
    <n v="7959.5"/>
    <n v="363.68"/>
    <n v="86.8"/>
    <n v="3.8"/>
    <n v="0"/>
  </r>
  <r>
    <n v="202407"/>
    <x v="139"/>
    <s v="服务营销中心"/>
    <s v="主任级以下"/>
    <s v="DF-3855"/>
    <s v="配件销售主管"/>
    <s v="2023/10/01"/>
    <s v="计时"/>
    <n v="0"/>
    <n v="4480"/>
    <n v="9376.5"/>
    <n v="363.68"/>
    <n v="86.8"/>
    <n v="3.8"/>
    <n v="1344"/>
  </r>
  <r>
    <n v="202407"/>
    <x v="140"/>
    <s v="研发部"/>
    <s v="主任级以下"/>
    <s v="DF-3862"/>
    <s v="机械研发工程师"/>
    <s v="2023/11/01"/>
    <s v="计时"/>
    <n v="0"/>
    <n v="6000"/>
    <n v="15394.2"/>
    <n v="363.68"/>
    <n v="86.8"/>
    <n v="3.8"/>
    <n v="0"/>
  </r>
  <r>
    <n v="202407"/>
    <x v="141"/>
    <s v="运营中心"/>
    <s v="主任级以下"/>
    <s v="DF-3863"/>
    <s v="计划助理"/>
    <s v="2023/11/01"/>
    <s v="计时"/>
    <s v="2024/07/26离职"/>
    <n v="2500"/>
    <n v="4254.9799999999996"/>
    <n v="363.68"/>
    <n v="86.8"/>
    <n v="3.8"/>
    <n v="0"/>
  </r>
  <r>
    <n v="202407"/>
    <x v="142"/>
    <s v="采购部"/>
    <s v="主任级以下"/>
    <s v="DF-3877"/>
    <s v="采购助理"/>
    <s v="2023/12/06"/>
    <s v="计时"/>
    <n v="0"/>
    <n v="3250"/>
    <n v="4080.6"/>
    <n v="363.68"/>
    <n v="86.8"/>
    <n v="3.8"/>
    <n v="0"/>
  </r>
  <r>
    <n v="202407"/>
    <x v="143"/>
    <s v="服务营销中心"/>
    <s v="主任级以下"/>
    <s v="DF-3886"/>
    <s v="服务调度专员"/>
    <s v="2024/02/20"/>
    <s v="计时"/>
    <n v="0"/>
    <n v="2612"/>
    <n v="5723.5"/>
    <n v="363.68"/>
    <n v="86.8"/>
    <n v="3.8"/>
    <n v="0"/>
  </r>
  <r>
    <n v="202407"/>
    <x v="144"/>
    <s v="运营中心"/>
    <s v="主任级以下"/>
    <s v="DF-3887"/>
    <s v="装配钳工学徒"/>
    <s v="2024/02/27"/>
    <s v="计时"/>
    <n v="0"/>
    <n v="1900"/>
    <n v="4953.42"/>
    <n v="363.68"/>
    <n v="86.8"/>
    <n v="3.8"/>
    <n v="0"/>
  </r>
  <r>
    <n v="202407"/>
    <x v="145"/>
    <s v="运营中心"/>
    <s v="主任级以下"/>
    <s v="DF-3892"/>
    <s v="工艺员"/>
    <s v="2024/03/07"/>
    <s v="计时"/>
    <n v="0"/>
    <n v="2500"/>
    <n v="6598.48"/>
    <n v="363.68"/>
    <n v="86.8"/>
    <n v="3.8"/>
    <n v="0"/>
  </r>
  <r>
    <n v="202407"/>
    <x v="146"/>
    <s v="运营中心"/>
    <s v="主任级以下"/>
    <s v="DF-3893"/>
    <s v="质检员"/>
    <s v="2024/03/12"/>
    <s v="计时"/>
    <n v="0"/>
    <n v="2120"/>
    <n v="6413.55"/>
    <n v="363.68"/>
    <n v="86.8"/>
    <n v="3.8"/>
    <n v="0"/>
  </r>
  <r>
    <n v="202407"/>
    <x v="147"/>
    <s v="服务营销中心"/>
    <s v="主任级以下"/>
    <s v="DF-3895"/>
    <s v="机械服务工程师"/>
    <s v="2024/03/15"/>
    <s v="计时"/>
    <n v="0"/>
    <n v="3400"/>
    <n v="9014.31"/>
    <n v="363.68"/>
    <n v="86.8"/>
    <n v="3.8"/>
    <n v="0"/>
  </r>
  <r>
    <n v="202407"/>
    <x v="148"/>
    <s v="销售部"/>
    <s v="主任级以下"/>
    <s v="DF-3904"/>
    <s v="区域销售经理（华东）"/>
    <s v="2024/04/22"/>
    <s v="计时"/>
    <n v="0"/>
    <n v="3850"/>
    <n v="11385"/>
    <n v="363.68"/>
    <n v="86.8"/>
    <n v="3.8"/>
    <n v="0"/>
  </r>
  <r>
    <n v="202407"/>
    <x v="149"/>
    <s v="研发部"/>
    <s v="主任级以下"/>
    <s v="DF-3899"/>
    <s v="机械工程师储备生"/>
    <s v="2024/04/22"/>
    <s v="计时"/>
    <n v="0"/>
    <n v="1900"/>
    <n v="4544.2"/>
    <n v="363.68"/>
    <n v="86.8"/>
    <n v="3.8"/>
    <n v="0"/>
  </r>
  <r>
    <n v="202407"/>
    <x v="150"/>
    <s v="服务营销中心"/>
    <s v="主任级以下"/>
    <s v="DF-3984"/>
    <s v="售后服务专员"/>
    <s v="2024/05/28"/>
    <s v="计时"/>
    <n v="0"/>
    <n v="2750"/>
    <n v="5980.8"/>
    <n v="363.68"/>
    <n v="86.8"/>
    <n v="3.8"/>
    <n v="0"/>
  </r>
  <r>
    <n v="202407"/>
    <x v="151"/>
    <s v="服务营销中心"/>
    <s v="主任级以下"/>
    <s v="DF-3981"/>
    <s v="机械服务工程师（上海）"/>
    <s v="2024/05/23"/>
    <s v="计时"/>
    <n v="0"/>
    <n v="4000"/>
    <n v="8512.5"/>
    <n v="0"/>
    <n v="0"/>
    <n v="0"/>
    <n v="0"/>
  </r>
  <r>
    <n v="202407"/>
    <x v="152"/>
    <s v="运营中心"/>
    <s v="主任级以下"/>
    <s v="DF-3908"/>
    <s v="计划专员"/>
    <s v="2024/05/16"/>
    <s v="计时"/>
    <n v="0"/>
    <n v="2500"/>
    <n v="5044.55"/>
    <n v="363.68"/>
    <n v="86.8"/>
    <n v="3.8"/>
    <n v="0"/>
  </r>
  <r>
    <n v="202407"/>
    <x v="153"/>
    <s v="采购部"/>
    <s v="主任级以下"/>
    <s v="DF-3907"/>
    <s v="采购工程师"/>
    <s v="2024/05/15"/>
    <s v="计时"/>
    <n v="0"/>
    <n v="3500"/>
    <n v="7240"/>
    <n v="363.68"/>
    <n v="86.8"/>
    <n v="3.8"/>
    <n v="0"/>
  </r>
  <r>
    <n v="202407"/>
    <x v="154"/>
    <s v="服务营销中心"/>
    <s v="经理级"/>
    <s v="DF-4002"/>
    <s v="项目经理"/>
    <s v="2024/06/24"/>
    <s v="计时"/>
    <n v="0"/>
    <n v="5300"/>
    <n v="13973.8"/>
    <n v="363.68"/>
    <n v="86.8"/>
    <n v="3.8"/>
    <n v="0"/>
  </r>
  <r>
    <n v="202407"/>
    <x v="155"/>
    <s v="采购部"/>
    <s v="主任级以下"/>
    <s v="DF-4004"/>
    <s v="采购文员"/>
    <d v="2024-07-02T00:00:00"/>
    <s v="计时"/>
    <s v="7月入职"/>
    <n v="2542"/>
    <n v="4127.08"/>
    <n v="363.68"/>
    <n v="86.8"/>
    <n v="3.8"/>
    <n v="0"/>
  </r>
  <r>
    <n v="202407"/>
    <x v="156"/>
    <s v="服务营销中心"/>
    <s v="主任级以下"/>
    <s v="DF-2695"/>
    <s v="现场装配技师"/>
    <s v="2018/03/15"/>
    <s v="计时"/>
    <n v="0"/>
    <n v="2363"/>
    <n v="6578.49"/>
    <n v="363.68"/>
    <n v="86.8"/>
    <n v="3.8"/>
    <n v="0"/>
  </r>
  <r>
    <n v="202407"/>
    <x v="157"/>
    <s v="服务营销中心"/>
    <s v="主任级以下"/>
    <s v="DF-2755"/>
    <s v="现场装配技师"/>
    <s v="2018/05/02"/>
    <s v="计时"/>
    <n v="0"/>
    <n v="2363"/>
    <n v="6479"/>
    <n v="363.68"/>
    <n v="86.8"/>
    <n v="3.8"/>
    <n v="0"/>
  </r>
  <r>
    <n v="202407"/>
    <x v="158"/>
    <s v="服务营销中心"/>
    <s v="主任级以下"/>
    <s v="DF-3139"/>
    <s v="现场装配技师"/>
    <s v="2020/07/01"/>
    <s v="计时"/>
    <n v="0"/>
    <n v="2363"/>
    <n v="5822.77"/>
    <n v="363.68"/>
    <n v="86.8"/>
    <n v="3.8"/>
    <n v="0"/>
  </r>
  <r>
    <n v="202407"/>
    <x v="159"/>
    <s v="服务营销中心"/>
    <s v="主任级以下"/>
    <s v="DF-2975"/>
    <s v="现场装配技师"/>
    <s v="2019/07/15"/>
    <s v="计时"/>
    <n v="0"/>
    <n v="2363"/>
    <n v="7368.53"/>
    <n v="363.68"/>
    <n v="86.8"/>
    <n v="3.8"/>
    <n v="0"/>
  </r>
  <r>
    <n v="202407"/>
    <x v="160"/>
    <s v="运营中心"/>
    <s v="主任级以下"/>
    <s v="DF-2614"/>
    <s v="仓管员"/>
    <s v="2017/11/27"/>
    <s v="计件"/>
    <n v="0"/>
    <n v="1900"/>
    <n v="6832.66"/>
    <n v="363.68"/>
    <n v="86.8"/>
    <n v="3.8"/>
    <n v="0"/>
  </r>
  <r>
    <n v="202407"/>
    <x v="161"/>
    <s v="运营中心"/>
    <s v="主任级以下"/>
    <s v="DF-0354"/>
    <s v="装配电工班长"/>
    <s v="2006/10/21"/>
    <s v="计件"/>
    <n v="0"/>
    <n v="1900"/>
    <n v="10265.59"/>
    <n v="363.68"/>
    <n v="86.8"/>
    <n v="3.8"/>
    <n v="0"/>
  </r>
  <r>
    <n v="202407"/>
    <x v="162"/>
    <s v="运营中心"/>
    <s v="主任级以下"/>
    <s v="DF-2363"/>
    <s v="装配钳工班长"/>
    <s v="2017/02/27"/>
    <s v="计件"/>
    <n v="0"/>
    <n v="1900"/>
    <n v="11235.77"/>
    <n v="363.68"/>
    <n v="86.8"/>
    <n v="3.8"/>
    <n v="0"/>
  </r>
  <r>
    <n v="202407"/>
    <x v="163"/>
    <s v="运营中心"/>
    <s v="主任级以下"/>
    <s v="DF-2451"/>
    <s v="装配电工班长"/>
    <s v="2017/06/26"/>
    <s v="计件"/>
    <n v="0"/>
    <n v="1900"/>
    <n v="9626.4"/>
    <n v="363.68"/>
    <n v="86.8"/>
    <n v="3.8"/>
    <n v="0"/>
  </r>
  <r>
    <n v="202407"/>
    <x v="164"/>
    <s v="运营中心"/>
    <s v="主任级以下"/>
    <s v="DF-2611"/>
    <s v="装配钳工"/>
    <s v="2017/11/22"/>
    <s v="计件"/>
    <n v="0"/>
    <n v="1900"/>
    <n v="9026.6299999999992"/>
    <n v="363.68"/>
    <n v="86.8"/>
    <n v="3.8"/>
    <n v="0"/>
  </r>
  <r>
    <n v="202407"/>
    <x v="165"/>
    <s v="运营中心"/>
    <s v="主任级以下"/>
    <s v="DF-2736"/>
    <s v="装配钳工"/>
    <s v="2018/04/21"/>
    <s v="计件"/>
    <n v="0"/>
    <n v="1900"/>
    <n v="8916.4"/>
    <n v="363.68"/>
    <n v="86.8"/>
    <n v="3.8"/>
    <n v="0"/>
  </r>
  <r>
    <n v="202407"/>
    <x v="166"/>
    <s v="运营中心"/>
    <s v="主任级以下"/>
    <s v="DF-2673"/>
    <s v="装配电工"/>
    <s v="2018/03/05"/>
    <s v="计件"/>
    <n v="0"/>
    <n v="1900"/>
    <n v="8065.95"/>
    <n v="363.68"/>
    <n v="86.8"/>
    <n v="3.8"/>
    <n v="0"/>
  </r>
  <r>
    <n v="202407"/>
    <x v="167"/>
    <s v="运营中心"/>
    <s v="主任级以下"/>
    <s v="DF-2756"/>
    <s v="装配钳工"/>
    <s v="2018/05/02"/>
    <s v="计件"/>
    <n v="0"/>
    <n v="1900"/>
    <n v="9307.7099999999991"/>
    <n v="363.68"/>
    <n v="86.8"/>
    <n v="3.8"/>
    <n v="0"/>
  </r>
  <r>
    <n v="202407"/>
    <x v="168"/>
    <s v="运营中心"/>
    <s v="主任级以下"/>
    <s v="DF-2786"/>
    <s v="装配钳工班长"/>
    <s v="2018/06/12"/>
    <s v="计件"/>
    <n v="0"/>
    <n v="1900"/>
    <n v="11591.2"/>
    <n v="363.68"/>
    <n v="86.8"/>
    <n v="3.8"/>
    <n v="0"/>
  </r>
  <r>
    <n v="202407"/>
    <x v="169"/>
    <s v="运营中心"/>
    <s v="主任级以下"/>
    <s v="DF-2789"/>
    <s v="装配电工"/>
    <s v="2018/06/26"/>
    <s v="计件"/>
    <n v="0"/>
    <n v="1900"/>
    <n v="7035.53"/>
    <n v="363.68"/>
    <n v="86.8"/>
    <n v="3.8"/>
    <n v="0"/>
  </r>
  <r>
    <n v="202407"/>
    <x v="170"/>
    <s v="运营中心"/>
    <s v="主任级以下"/>
    <s v="DF-2864"/>
    <s v="装配电工"/>
    <s v="2018/11/09"/>
    <s v="计件"/>
    <n v="0"/>
    <n v="1900"/>
    <n v="7248.31"/>
    <n v="363.68"/>
    <n v="86.8"/>
    <n v="3.8"/>
    <n v="0"/>
  </r>
  <r>
    <n v="202407"/>
    <x v="171"/>
    <s v="运营中心"/>
    <s v="主任级以下"/>
    <s v="DF-2907"/>
    <s v="装配电工"/>
    <s v="2019/03/06"/>
    <s v="计件"/>
    <n v="0"/>
    <n v="1900"/>
    <n v="8476.32"/>
    <n v="363.68"/>
    <n v="86.8"/>
    <n v="3.8"/>
    <n v="0"/>
  </r>
  <r>
    <n v="202407"/>
    <x v="172"/>
    <s v="运营中心"/>
    <s v="主任级以下"/>
    <s v="DF-2909"/>
    <s v="仓管员"/>
    <s v="2019/03/11"/>
    <s v="计件"/>
    <n v="0"/>
    <n v="1900"/>
    <n v="7047.09"/>
    <n v="363.68"/>
    <n v="86.8"/>
    <n v="3.8"/>
    <n v="0"/>
  </r>
  <r>
    <n v="202407"/>
    <x v="173"/>
    <s v="运营中心"/>
    <s v="主任级以下"/>
    <s v="DF-2913"/>
    <s v="装配钳工班长"/>
    <s v="2019/03/14"/>
    <s v="计件"/>
    <n v="0"/>
    <n v="1900"/>
    <n v="10244.25"/>
    <n v="363.68"/>
    <n v="86.8"/>
    <n v="3.8"/>
    <n v="0"/>
  </r>
  <r>
    <n v="202407"/>
    <x v="174"/>
    <s v="运营中心"/>
    <s v="主任级以下"/>
    <s v="DF-2940"/>
    <s v="仓管员"/>
    <s v="2019/05/14"/>
    <s v="计件"/>
    <n v="0"/>
    <n v="1900"/>
    <n v="7440.87"/>
    <n v="363.68"/>
    <n v="86.8"/>
    <n v="3.8"/>
    <n v="0"/>
  </r>
  <r>
    <n v="202407"/>
    <x v="175"/>
    <s v="运营中心"/>
    <s v="主任级以下"/>
    <s v="DF-2970"/>
    <s v="装配电工"/>
    <s v="2019/07/02"/>
    <s v="计件"/>
    <n v="0"/>
    <n v="1900"/>
    <n v="7424.07"/>
    <n v="363.68"/>
    <n v="86.8"/>
    <n v="3.8"/>
    <n v="385"/>
  </r>
  <r>
    <n v="202407"/>
    <x v="176"/>
    <s v="运营中心"/>
    <s v="主任级以下"/>
    <s v="DF-3052"/>
    <s v="装配电工"/>
    <s v="2019/11/15"/>
    <s v="计件"/>
    <n v="0"/>
    <n v="1900"/>
    <n v="6548.38"/>
    <n v="363.68"/>
    <n v="86.8"/>
    <n v="3.8"/>
    <n v="0"/>
  </r>
  <r>
    <n v="202407"/>
    <x v="177"/>
    <s v="运营中心"/>
    <s v="主任级以下"/>
    <s v="DF-3076"/>
    <s v="装配电工"/>
    <s v="2020/02/24"/>
    <s v="计件"/>
    <n v="0"/>
    <n v="1900"/>
    <n v="7684.11"/>
    <n v="363.68"/>
    <n v="86.8"/>
    <n v="3.8"/>
    <n v="0"/>
  </r>
  <r>
    <n v="202407"/>
    <x v="178"/>
    <s v="运营中心"/>
    <s v="主任级以下"/>
    <s v="DF-3126"/>
    <s v="装配钳工"/>
    <s v="2020/05/29"/>
    <s v="计件"/>
    <n v="0"/>
    <n v="1900"/>
    <n v="6922.12"/>
    <n v="363.68"/>
    <n v="86.8"/>
    <n v="3.8"/>
    <n v="0"/>
  </r>
  <r>
    <n v="202407"/>
    <x v="179"/>
    <s v="运营中心"/>
    <s v="主任级以下"/>
    <s v="DF-3130"/>
    <s v="测试技师"/>
    <s v="2020/06/12"/>
    <s v="计件"/>
    <n v="0"/>
    <n v="1900"/>
    <n v="4974.18"/>
    <n v="363.68"/>
    <n v="86.8"/>
    <n v="3.8"/>
    <n v="0"/>
  </r>
  <r>
    <n v="202407"/>
    <x v="180"/>
    <s v="运营中心"/>
    <s v="主任级以下"/>
    <s v="DF-3134"/>
    <s v="仓库班长"/>
    <s v="2020/06/28"/>
    <s v="计件"/>
    <n v="0"/>
    <n v="1900"/>
    <n v="8544.36"/>
    <n v="363.68"/>
    <n v="86.8"/>
    <n v="3.8"/>
    <n v="0"/>
  </r>
  <r>
    <n v="202407"/>
    <x v="181"/>
    <s v="运营中心"/>
    <s v="主任级以下"/>
    <s v="DF-3140"/>
    <s v="测试技师"/>
    <s v="2020/07/01"/>
    <s v="计件"/>
    <n v="0"/>
    <n v="1900"/>
    <n v="7117.52"/>
    <n v="363.68"/>
    <n v="86.8"/>
    <n v="3.8"/>
    <n v="100"/>
  </r>
  <r>
    <n v="202407"/>
    <x v="182"/>
    <s v="运营中心"/>
    <s v="主任级以下"/>
    <s v="DF-3171"/>
    <s v="装配钳工"/>
    <s v="2020/08/31"/>
    <s v="计件"/>
    <n v="0"/>
    <n v="1900"/>
    <n v="9082.73"/>
    <n v="363.68"/>
    <n v="86.8"/>
    <n v="3.8"/>
    <n v="0"/>
  </r>
  <r>
    <n v="202407"/>
    <x v="183"/>
    <s v="运营中心"/>
    <s v="主任级以下"/>
    <s v="DF-3180"/>
    <s v="装配钳工"/>
    <s v="2020/09/21"/>
    <s v="计件"/>
    <n v="0"/>
    <n v="1900"/>
    <n v="7195.14"/>
    <n v="363.68"/>
    <n v="86.8"/>
    <n v="3.8"/>
    <n v="0"/>
  </r>
  <r>
    <n v="202407"/>
    <x v="184"/>
    <s v="运营中心"/>
    <s v="主任级以下"/>
    <s v="DF-3177"/>
    <s v="装配钳工"/>
    <s v="2020/09/14"/>
    <s v="计件"/>
    <n v="0"/>
    <n v="1900"/>
    <n v="8619.9500000000007"/>
    <n v="363.68"/>
    <n v="86.8"/>
    <n v="3.8"/>
    <n v="0"/>
  </r>
  <r>
    <n v="202407"/>
    <x v="185"/>
    <s v="运营中心"/>
    <s v="主任级以下"/>
    <s v="DF-3191"/>
    <s v="装配钳工班长"/>
    <s v="2020/10/16"/>
    <s v="计件"/>
    <n v="0"/>
    <n v="1900"/>
    <n v="8792.2199999999993"/>
    <n v="363.68"/>
    <n v="86.8"/>
    <n v="3.8"/>
    <n v="0"/>
  </r>
  <r>
    <n v="202407"/>
    <x v="186"/>
    <s v="运营中心"/>
    <s v="主任级以下"/>
    <s v="DF-2100"/>
    <s v="测试班长"/>
    <s v="2015/06/25"/>
    <s v="计件"/>
    <n v="0"/>
    <n v="1900"/>
    <n v="9903.24"/>
    <n v="363.68"/>
    <n v="86.8"/>
    <n v="3.8"/>
    <n v="0"/>
  </r>
  <r>
    <n v="202407"/>
    <x v="187"/>
    <s v="运营中心"/>
    <s v="主任级以下"/>
    <s v="DF-2441"/>
    <s v="测试技师"/>
    <s v="2017/06/20"/>
    <s v="计件"/>
    <n v="0"/>
    <n v="1900"/>
    <n v="7743.23"/>
    <n v="363.68"/>
    <n v="86.8"/>
    <n v="3.8"/>
    <n v="95"/>
  </r>
  <r>
    <n v="202407"/>
    <x v="188"/>
    <s v="运营中心"/>
    <s v="主任级以下"/>
    <s v="DF-2910"/>
    <s v="测试技师"/>
    <s v="2019/03/11"/>
    <s v="计件"/>
    <n v="0"/>
    <n v="1900"/>
    <n v="7462.13"/>
    <n v="363.68"/>
    <n v="86.8"/>
    <n v="3.8"/>
    <n v="0"/>
  </r>
  <r>
    <n v="202407"/>
    <x v="189"/>
    <s v="运营中心"/>
    <s v="主任级以下"/>
    <s v="DF-3232"/>
    <s v="装配钳工"/>
    <s v="2020/12/24"/>
    <s v="计件"/>
    <n v="0"/>
    <n v="1900"/>
    <n v="7939.86"/>
    <n v="363.68"/>
    <n v="86.8"/>
    <n v="3.8"/>
    <n v="0"/>
  </r>
  <r>
    <n v="202407"/>
    <x v="190"/>
    <s v="运营中心"/>
    <s v="主任级以下"/>
    <s v="DF-3245"/>
    <s v="仓管员"/>
    <s v="2021/01/12"/>
    <s v="计件"/>
    <n v="0"/>
    <n v="1900"/>
    <n v="6975.67"/>
    <n v="363.68"/>
    <n v="86.8"/>
    <n v="3.8"/>
    <n v="0"/>
  </r>
  <r>
    <n v="202407"/>
    <x v="191"/>
    <s v="运营中心"/>
    <s v="主任级以下"/>
    <s v="DF-3252"/>
    <s v="仓管员"/>
    <s v="2021/01/25"/>
    <s v="计件"/>
    <n v="0"/>
    <n v="1900"/>
    <n v="6677.34"/>
    <n v="363.68"/>
    <n v="86.8"/>
    <n v="3.8"/>
    <n v="0"/>
  </r>
  <r>
    <n v="202407"/>
    <x v="192"/>
    <s v="运营中心"/>
    <s v="主任级以下"/>
    <s v="DF-3287"/>
    <s v="仓管员"/>
    <s v="2021/03/15"/>
    <s v="计件"/>
    <n v="0"/>
    <n v="1900"/>
    <n v="8506.4599999999991"/>
    <n v="363.68"/>
    <n v="86.8"/>
    <n v="3.8"/>
    <n v="0"/>
  </r>
  <r>
    <n v="202407"/>
    <x v="193"/>
    <s v="运营中心"/>
    <s v="主任级以下"/>
    <s v="DF-3274"/>
    <s v="仓管员"/>
    <s v="2021/03/08"/>
    <s v="计件"/>
    <n v="0"/>
    <n v="1900"/>
    <n v="6724.19"/>
    <n v="363.68"/>
    <n v="86.8"/>
    <n v="3.8"/>
    <n v="0"/>
  </r>
  <r>
    <n v="202407"/>
    <x v="194"/>
    <s v="运营中心"/>
    <s v="主任级以下"/>
    <s v="DF-3273"/>
    <s v="装配电工"/>
    <s v="2021/03/05"/>
    <s v="计件"/>
    <n v="0"/>
    <n v="1900"/>
    <n v="7213.07"/>
    <n v="363.68"/>
    <n v="86.8"/>
    <n v="3.8"/>
    <n v="0"/>
  </r>
  <r>
    <n v="202407"/>
    <x v="195"/>
    <s v="运营中心"/>
    <s v="主任级以下"/>
    <s v="DF-3272"/>
    <s v="装配电工"/>
    <s v="2021/03/04"/>
    <s v="计件"/>
    <n v="0"/>
    <n v="1900"/>
    <n v="7256.08"/>
    <n v="363.68"/>
    <n v="86.8"/>
    <n v="3.8"/>
    <n v="0"/>
  </r>
  <r>
    <n v="202407"/>
    <x v="196"/>
    <s v="运营中心"/>
    <s v="主任级以下"/>
    <s v="DF-3349"/>
    <s v="仓管员"/>
    <s v="2021/05/24"/>
    <s v="计件"/>
    <n v="0"/>
    <n v="1900"/>
    <n v="6727.58"/>
    <n v="363.68"/>
    <n v="86.8"/>
    <n v="3.8"/>
    <n v="0"/>
  </r>
  <r>
    <n v="202407"/>
    <x v="197"/>
    <s v="运营中心"/>
    <s v="主任级以下"/>
    <s v="DF-3432"/>
    <s v="装配钳工"/>
    <s v="2021/07/17"/>
    <s v="计件"/>
    <n v="0"/>
    <n v="1900"/>
    <n v="6658.33"/>
    <n v="363.68"/>
    <n v="86.8"/>
    <n v="3.8"/>
    <n v="0"/>
  </r>
  <r>
    <n v="202407"/>
    <x v="198"/>
    <s v="运营中心"/>
    <s v="主任级以下"/>
    <s v="DF-3398"/>
    <s v="装配钳工"/>
    <s v="2021/07/02"/>
    <s v="计件"/>
    <n v="0"/>
    <n v="1900"/>
    <n v="9265.31"/>
    <n v="363.68"/>
    <n v="86.8"/>
    <n v="3.8"/>
    <n v="0"/>
  </r>
  <r>
    <n v="202407"/>
    <x v="199"/>
    <s v="运营中心"/>
    <s v="主任级以下"/>
    <s v="DF-3397"/>
    <s v="装配钳工"/>
    <s v="2021/07/01"/>
    <s v="计件"/>
    <n v="0"/>
    <n v="1900"/>
    <n v="8614.0400000000009"/>
    <n v="363.68"/>
    <n v="86.8"/>
    <n v="3.8"/>
    <n v="0"/>
  </r>
  <r>
    <n v="202407"/>
    <x v="200"/>
    <s v="运营中心"/>
    <s v="主任级以下"/>
    <s v="DF-3396"/>
    <s v="装配钳工"/>
    <s v="2021/07/01"/>
    <s v="计件"/>
    <n v="0"/>
    <n v="1900"/>
    <n v="7938.99"/>
    <n v="363.68"/>
    <n v="86.8"/>
    <n v="3.8"/>
    <n v="0"/>
  </r>
  <r>
    <n v="202407"/>
    <x v="201"/>
    <s v="运营中心"/>
    <s v="主任级以下"/>
    <s v="DF-3439"/>
    <s v="装配电工"/>
    <s v="2021/07/29"/>
    <s v="计件"/>
    <n v="0"/>
    <n v="1900"/>
    <n v="7451"/>
    <n v="363.68"/>
    <n v="86.8"/>
    <n v="3.8"/>
    <n v="0"/>
  </r>
  <r>
    <n v="202407"/>
    <x v="202"/>
    <s v="运营中心"/>
    <s v="主任级以下"/>
    <s v="DF-3499"/>
    <s v="装配钳工"/>
    <s v="2021/09/13"/>
    <s v="计件"/>
    <n v="0"/>
    <n v="1900"/>
    <n v="5742.33"/>
    <n v="363.68"/>
    <n v="86.8"/>
    <n v="3.8"/>
    <n v="0"/>
  </r>
  <r>
    <n v="202407"/>
    <x v="203"/>
    <s v="运营中心"/>
    <s v="主任级以下"/>
    <s v="DF-3521"/>
    <s v="装配钳工"/>
    <s v="2021/09/30"/>
    <s v="计件"/>
    <n v="0"/>
    <n v="1900"/>
    <n v="8739.65"/>
    <n v="363.68"/>
    <n v="86.8"/>
    <n v="3.8"/>
    <n v="0"/>
  </r>
  <r>
    <n v="202407"/>
    <x v="204"/>
    <s v="运营中心"/>
    <s v="主任级以下"/>
    <s v="DF-3522"/>
    <s v="装配钳工"/>
    <s v="2021/09/30"/>
    <s v="计件"/>
    <n v="0"/>
    <n v="1900"/>
    <n v="8209.35"/>
    <n v="363.68"/>
    <n v="86.8"/>
    <n v="3.8"/>
    <n v="0"/>
  </r>
  <r>
    <n v="202407"/>
    <x v="205"/>
    <s v="运营中心"/>
    <s v="主任级以下"/>
    <s v="DF-3553"/>
    <s v="装配钳工"/>
    <s v="2021/10/27"/>
    <s v="计件"/>
    <n v="0"/>
    <n v="1900"/>
    <n v="6656.77"/>
    <n v="363.68"/>
    <n v="86.8"/>
    <n v="3.8"/>
    <n v="0"/>
  </r>
  <r>
    <n v="202407"/>
    <x v="206"/>
    <s v="运营中心"/>
    <s v="主任级以下"/>
    <s v="DF-3529"/>
    <s v="装配钳工"/>
    <s v="2021/10/12"/>
    <s v="计件"/>
    <n v="0"/>
    <n v="1900"/>
    <n v="6613.26"/>
    <n v="363.68"/>
    <n v="86.8"/>
    <n v="3.8"/>
    <n v="0"/>
  </r>
  <r>
    <n v="202407"/>
    <x v="207"/>
    <s v="运营中心"/>
    <s v="主任级以下"/>
    <s v="DF-3534"/>
    <s v="装配钳工"/>
    <s v="2021/10/12"/>
    <s v="计件"/>
    <n v="0"/>
    <n v="1900"/>
    <n v="7272.57"/>
    <n v="363.68"/>
    <n v="86.8"/>
    <n v="3.8"/>
    <n v="0"/>
  </r>
  <r>
    <n v="202407"/>
    <x v="208"/>
    <s v="运营中心"/>
    <s v="主任级以下"/>
    <s v="DF-3394"/>
    <s v="装配电工"/>
    <s v="2021/06/30"/>
    <s v="计件"/>
    <n v="0"/>
    <n v="1900"/>
    <n v="6977.32"/>
    <n v="363.68"/>
    <n v="86.8"/>
    <n v="3.8"/>
    <n v="0"/>
  </r>
  <r>
    <n v="202407"/>
    <x v="209"/>
    <s v="运营中心"/>
    <s v="主任级以下"/>
    <s v="DF-3393"/>
    <s v="装配电工"/>
    <s v="2021/06/29"/>
    <s v="计件"/>
    <n v="0"/>
    <n v="1900"/>
    <n v="7545.46"/>
    <n v="363.68"/>
    <n v="86.8"/>
    <n v="3.8"/>
    <n v="0"/>
  </r>
  <r>
    <n v="202407"/>
    <x v="210"/>
    <s v="运营中心"/>
    <s v="主任级以下"/>
    <s v="DF-3361"/>
    <s v="装配电工"/>
    <s v="2021/06/03"/>
    <s v="计件"/>
    <n v="0"/>
    <n v="1900"/>
    <n v="3338.57"/>
    <n v="363.68"/>
    <n v="86.8"/>
    <n v="3.8"/>
    <n v="0"/>
  </r>
  <r>
    <n v="202407"/>
    <x v="211"/>
    <s v="运营中心"/>
    <s v="主任级以下"/>
    <s v="DF-3443"/>
    <s v="装配电工"/>
    <s v="2021/07/30"/>
    <s v="计件"/>
    <n v="0"/>
    <n v="1900"/>
    <n v="6495.3"/>
    <n v="363.68"/>
    <n v="86.8"/>
    <n v="3.8"/>
    <n v="0"/>
  </r>
  <r>
    <n v="202407"/>
    <x v="212"/>
    <s v="运营中心"/>
    <s v="主任级以下"/>
    <s v="DF-3421"/>
    <s v="装配钳工"/>
    <s v="2021/07/15"/>
    <s v="计时"/>
    <n v="0"/>
    <n v="1900"/>
    <n v="4881.45"/>
    <n v="363.68"/>
    <n v="86.8"/>
    <n v="3.8"/>
    <n v="0"/>
  </r>
  <r>
    <n v="202407"/>
    <x v="213"/>
    <s v="运营中心"/>
    <s v="主任级以下"/>
    <s v="DF-3420"/>
    <s v="装配钳工"/>
    <s v="2021/07/15"/>
    <s v="计时"/>
    <n v="0"/>
    <n v="1900"/>
    <n v="6655.47"/>
    <n v="363.68"/>
    <n v="86.8"/>
    <n v="3.8"/>
    <n v="0"/>
  </r>
  <r>
    <n v="202407"/>
    <x v="214"/>
    <s v="运营中心"/>
    <s v="主任级以下"/>
    <s v="DF-3489"/>
    <s v="装配钳工"/>
    <s v="2021/09/03"/>
    <s v="计时"/>
    <n v="0"/>
    <n v="1900"/>
    <n v="5455.93"/>
    <n v="363.68"/>
    <n v="86.8"/>
    <n v="3.8"/>
    <n v="0"/>
  </r>
  <r>
    <n v="202407"/>
    <x v="215"/>
    <s v="运营中心"/>
    <s v="主任级以下"/>
    <s v="DF-3637"/>
    <s v="装配钳工"/>
    <d v="2022-08-15T00:00:00"/>
    <s v="计件"/>
    <n v="0"/>
    <n v="1900"/>
    <n v="7145.33"/>
    <n v="363.68"/>
    <n v="86.8"/>
    <n v="3.8"/>
    <n v="0"/>
  </r>
  <r>
    <n v="202407"/>
    <x v="216"/>
    <s v="运营中心"/>
    <s v="主任级以下"/>
    <s v="DF-3630"/>
    <s v="装配钳工"/>
    <d v="2022-08-05T00:00:00"/>
    <s v="计件"/>
    <n v="0"/>
    <n v="1900"/>
    <n v="5238.28"/>
    <n v="363.68"/>
    <n v="86.8"/>
    <n v="3.8"/>
    <n v="0"/>
  </r>
  <r>
    <n v="202407"/>
    <x v="217"/>
    <s v="运营中心"/>
    <s v="主任级以下"/>
    <s v="DF-3644"/>
    <s v="仓库包装操作工"/>
    <d v="2022-08-30T00:00:00"/>
    <s v="计件"/>
    <n v="0"/>
    <n v="1900"/>
    <n v="6661.17"/>
    <n v="363.68"/>
    <n v="86.8"/>
    <n v="3.8"/>
    <n v="0"/>
  </r>
  <r>
    <n v="202407"/>
    <x v="218"/>
    <s v="运营中心"/>
    <s v="主任级以下"/>
    <s v="DF-3659"/>
    <s v="装配钳工"/>
    <s v="2022/09/19"/>
    <s v="计件"/>
    <n v="0"/>
    <n v="1900"/>
    <n v="6495.17"/>
    <n v="363.68"/>
    <n v="86.8"/>
    <n v="3.8"/>
    <n v="0"/>
  </r>
  <r>
    <n v="202407"/>
    <x v="219"/>
    <s v="运营中心"/>
    <s v="主任级以下"/>
    <s v="DF-3648"/>
    <s v="仓库包装操作工"/>
    <s v="2022/09/05"/>
    <s v="计件"/>
    <n v="0"/>
    <n v="1900"/>
    <n v="6308.12"/>
    <n v="363.68"/>
    <n v="86.8"/>
    <n v="3.8"/>
    <n v="0"/>
  </r>
  <r>
    <n v="202407"/>
    <x v="220"/>
    <s v="运营中心"/>
    <s v="主任级以下"/>
    <s v="DF-3449"/>
    <s v="电气装配储备生"/>
    <s v="2021/08/03"/>
    <s v="计件"/>
    <n v="0"/>
    <n v="1900"/>
    <n v="6405.4"/>
    <n v="363.68"/>
    <n v="86.8"/>
    <n v="3.8"/>
    <n v="0"/>
  </r>
  <r>
    <n v="202407"/>
    <x v="221"/>
    <s v="运营中心"/>
    <s v="主任级以下"/>
    <s v="DF-3677"/>
    <s v="仓库包装操作工"/>
    <s v="2022/10/27"/>
    <s v="计件"/>
    <n v="0"/>
    <n v="1900"/>
    <n v="6730.75"/>
    <n v="363.68"/>
    <n v="86.8"/>
    <n v="3.8"/>
    <n v="0"/>
  </r>
  <r>
    <n v="202407"/>
    <x v="222"/>
    <s v="运营中心"/>
    <s v="主任级以下"/>
    <s v="DF-3676"/>
    <s v="装配钳工"/>
    <s v="2022/10/26"/>
    <s v="计件"/>
    <n v="0"/>
    <n v="1900"/>
    <n v="7251.53"/>
    <n v="363.68"/>
    <n v="86.8"/>
    <n v="3.8"/>
    <n v="0"/>
  </r>
  <r>
    <n v="202407"/>
    <x v="223"/>
    <s v="运营中心"/>
    <s v="主任级以下"/>
    <s v="DF-3667"/>
    <s v="装配钳工"/>
    <s v="2022/10/09"/>
    <s v="计件"/>
    <n v="0"/>
    <n v="1900"/>
    <n v="6270.21"/>
    <n v="363.68"/>
    <n v="86.8"/>
    <n v="3.8"/>
    <n v="0"/>
  </r>
  <r>
    <n v="202407"/>
    <x v="224"/>
    <s v="运营中心"/>
    <s v="主任级以下"/>
    <s v="DF-3352"/>
    <s v="装配钳工"/>
    <s v="2021/05/26"/>
    <s v="计件"/>
    <n v="0"/>
    <n v="1900"/>
    <n v="6829.59"/>
    <n v="363.68"/>
    <n v="86.8"/>
    <n v="3.8"/>
    <n v="0"/>
  </r>
  <r>
    <n v="202407"/>
    <x v="225"/>
    <s v="运营中心"/>
    <s v="主任级以下"/>
    <s v="DF-3705"/>
    <s v="装配钳工"/>
    <s v="2023/02/21"/>
    <s v="计件"/>
    <n v="0"/>
    <n v="1900"/>
    <n v="7712.64"/>
    <n v="363.68"/>
    <n v="86.8"/>
    <n v="3.8"/>
    <n v="0"/>
  </r>
  <r>
    <n v="202407"/>
    <x v="226"/>
    <s v="运营中心"/>
    <s v="主任级以下"/>
    <s v="DF-3707"/>
    <s v="装配钳工"/>
    <s v="2023/02/21"/>
    <s v="计件"/>
    <n v="0"/>
    <n v="1900"/>
    <n v="1573.6"/>
    <n v="363.68"/>
    <n v="86.8"/>
    <n v="3.8"/>
    <n v="0"/>
  </r>
  <r>
    <n v="202407"/>
    <x v="227"/>
    <s v="运营中心"/>
    <s v="主任级以下"/>
    <s v="DF-3701"/>
    <s v="装配钳工"/>
    <s v="2023/02/09"/>
    <s v="计件"/>
    <n v="0"/>
    <n v="1900"/>
    <n v="5375.13"/>
    <n v="363.68"/>
    <n v="86.8"/>
    <n v="3.8"/>
    <n v="0"/>
  </r>
  <r>
    <n v="202407"/>
    <x v="228"/>
    <s v="运营中心"/>
    <s v="主任级以下"/>
    <s v="DF-3776"/>
    <s v="装配电工"/>
    <s v="2023/03/20"/>
    <s v="计件"/>
    <n v="0"/>
    <n v="1900"/>
    <n v="5782.39"/>
    <n v="363.68"/>
    <n v="86.8"/>
    <n v="3.8"/>
    <n v="0"/>
  </r>
  <r>
    <n v="202407"/>
    <x v="229"/>
    <s v="运营中心"/>
    <s v="主任级以下"/>
    <s v="DF-3765"/>
    <s v="装配钳工"/>
    <s v="2023/03/17"/>
    <s v="计件"/>
    <n v="0"/>
    <n v="1900"/>
    <n v="7285.07"/>
    <n v="363.68"/>
    <n v="86.8"/>
    <n v="3.8"/>
    <n v="0"/>
  </r>
  <r>
    <n v="202407"/>
    <x v="230"/>
    <s v="运营中心"/>
    <s v="主任级以下"/>
    <s v="DF-3763"/>
    <s v="装配电工"/>
    <s v="2023/03/14"/>
    <s v="计件"/>
    <n v="0"/>
    <n v="1900"/>
    <n v="6725.96"/>
    <n v="363.68"/>
    <n v="86.8"/>
    <n v="3.8"/>
    <n v="0"/>
  </r>
  <r>
    <n v="202407"/>
    <x v="231"/>
    <s v="运营中心"/>
    <s v="主任级以下"/>
    <s v="DF-3700"/>
    <s v="装配电工"/>
    <s v="2023/02/09"/>
    <s v="计件"/>
    <n v="0"/>
    <n v="1900"/>
    <n v="5796.98"/>
    <n v="363.68"/>
    <n v="86.8"/>
    <n v="3.8"/>
    <n v="0"/>
  </r>
  <r>
    <n v="202407"/>
    <x v="232"/>
    <s v="运营中心"/>
    <s v="主任级以下"/>
    <s v="DF-3833"/>
    <s v="装配电工"/>
    <s v="2023/08/10"/>
    <s v="计件"/>
    <n v="0"/>
    <n v="1900"/>
    <n v="6387.37"/>
    <n v="363.68"/>
    <n v="86.8"/>
    <n v="3.8"/>
    <n v="0"/>
  </r>
  <r>
    <n v="202407"/>
    <x v="233"/>
    <s v="运营中心"/>
    <s v="主任级以下"/>
    <s v="DF-3841"/>
    <s v="仓管员"/>
    <s v="2023/08/21"/>
    <s v="计件"/>
    <n v="0"/>
    <n v="1900"/>
    <n v="6331.21"/>
    <n v="363.68"/>
    <n v="86.8"/>
    <n v="3.8"/>
    <n v="0"/>
  </r>
  <r>
    <n v="202407"/>
    <x v="234"/>
    <s v="运营中心"/>
    <s v="主任级以下"/>
    <s v="DF-3842"/>
    <s v="仓管员"/>
    <s v="2023/08/23"/>
    <s v="计件"/>
    <n v="0"/>
    <n v="1900"/>
    <n v="6687.58"/>
    <n v="363.68"/>
    <n v="86.8"/>
    <n v="3.8"/>
    <n v="0"/>
  </r>
  <r>
    <n v="202407"/>
    <x v="235"/>
    <s v="运营中心"/>
    <s v="主任级以下"/>
    <s v="DF-3844"/>
    <s v="装配钳工"/>
    <s v="2023/08/28"/>
    <s v="计件"/>
    <n v="0"/>
    <n v="1900"/>
    <n v="6469.4"/>
    <n v="363.68"/>
    <n v="86.8"/>
    <n v="3.8"/>
    <n v="0"/>
  </r>
  <r>
    <n v="202407"/>
    <x v="236"/>
    <s v="运营中心"/>
    <s v="主任级以下"/>
    <s v="DF-3848"/>
    <s v="装配钳工"/>
    <s v="2023/09/04"/>
    <s v="计件"/>
    <n v="0"/>
    <n v="1900"/>
    <n v="6478.65"/>
    <n v="363.68"/>
    <n v="86.8"/>
    <n v="3.8"/>
    <n v="0"/>
  </r>
  <r>
    <n v="202407"/>
    <x v="237"/>
    <s v="运营中心"/>
    <s v="主任级以下"/>
    <s v="DF-3866"/>
    <s v="装配钳工"/>
    <s v="2023/11/09"/>
    <s v="计件"/>
    <n v="0"/>
    <n v="1900"/>
    <n v="7931.59"/>
    <n v="363.68"/>
    <n v="86.8"/>
    <n v="3.8"/>
    <n v="0"/>
  </r>
  <r>
    <n v="202407"/>
    <x v="238"/>
    <s v="运营中心"/>
    <s v="主任级以下"/>
    <s v="DF-3872"/>
    <s v="仓管员"/>
    <s v="2023/11/20"/>
    <s v="计件"/>
    <n v="0"/>
    <n v="1900"/>
    <n v="6671.1"/>
    <n v="363.68"/>
    <n v="86.8"/>
    <n v="3.8"/>
    <n v="0"/>
  </r>
  <r>
    <n v="202407"/>
    <x v="239"/>
    <s v="运营中心"/>
    <s v="主任级以下"/>
    <s v="DF-3827"/>
    <s v="装配电工"/>
    <s v="2023/07/31"/>
    <s v="计件"/>
    <n v="0"/>
    <n v="1900"/>
    <n v="5302.84"/>
    <n v="363.68"/>
    <n v="86.8"/>
    <n v="3.8"/>
    <n v="0"/>
  </r>
  <r>
    <n v="202407"/>
    <x v="240"/>
    <s v="运营中心"/>
    <s v="主任级以下"/>
    <s v="DF-3890"/>
    <s v="装配钳工"/>
    <s v="2024/03/06"/>
    <s v="计件"/>
    <n v="0"/>
    <n v="1900"/>
    <n v="6092.45"/>
    <n v="363.68"/>
    <n v="86.8"/>
    <n v="3.8"/>
    <n v="0"/>
  </r>
  <r>
    <n v="202407"/>
    <x v="241"/>
    <s v="运营中心"/>
    <s v="主任级以下"/>
    <s v="DF-3891"/>
    <s v="装配钳工"/>
    <s v="2024/03/06"/>
    <s v="计件"/>
    <n v="0"/>
    <n v="1900"/>
    <n v="5718.43"/>
    <n v="363.68"/>
    <n v="86.8"/>
    <n v="3.8"/>
    <n v="0"/>
  </r>
  <r>
    <n v="202408"/>
    <x v="1"/>
    <s v="销售部"/>
    <s v="高级经理"/>
    <s v="DF-2127"/>
    <s v="区域销售总监"/>
    <s v="2015/08/04"/>
    <s v="计时"/>
    <n v="0"/>
    <n v="5500"/>
    <n v="16600"/>
    <n v="363.68"/>
    <n v="86.8"/>
    <n v="3.8"/>
    <n v="95"/>
  </r>
  <r>
    <n v="202408"/>
    <x v="2"/>
    <s v="研发部"/>
    <s v="主管"/>
    <s v="DF-0793"/>
    <s v="电气主管"/>
    <s v="2010/07/08"/>
    <s v="计时"/>
    <n v="0"/>
    <n v="5544"/>
    <n v="13197.1"/>
    <n v="363.68"/>
    <n v="86.8"/>
    <n v="3.8"/>
    <n v="95"/>
  </r>
  <r>
    <n v="202408"/>
    <x v="3"/>
    <s v="研发部"/>
    <s v="主管"/>
    <s v="DF-0148"/>
    <s v="机械研发主管"/>
    <s v="2005/09/09"/>
    <s v="计时"/>
    <n v="0"/>
    <n v="5544"/>
    <n v="13004"/>
    <n v="363.68"/>
    <n v="86.8"/>
    <n v="3.8"/>
    <n v="125"/>
  </r>
  <r>
    <n v="202408"/>
    <x v="4"/>
    <s v="销售部"/>
    <s v="主管"/>
    <s v="DF-2191"/>
    <s v="市场运营主管"/>
    <s v="2016/04/14"/>
    <s v="计时"/>
    <n v="0"/>
    <n v="3200"/>
    <n v="7367.73"/>
    <n v="363.68"/>
    <n v="86.8"/>
    <n v="3.8"/>
    <n v="95"/>
  </r>
  <r>
    <n v="202408"/>
    <x v="5"/>
    <s v="人力资源部"/>
    <s v="保洁"/>
    <s v="DF-2649"/>
    <s v="清洁工"/>
    <s v="2018/02/01"/>
    <s v="计时"/>
    <n v="0"/>
    <n v="1900"/>
    <n v="4018.5"/>
    <n v="0"/>
    <n v="0"/>
    <n v="0"/>
    <n v="0"/>
  </r>
  <r>
    <n v="202408"/>
    <x v="6"/>
    <s v="人力资源部"/>
    <s v="司机"/>
    <s v="DF-2697"/>
    <s v="商务司机"/>
    <s v="2018/03/19"/>
    <s v="计时"/>
    <n v="0"/>
    <n v="1900"/>
    <n v="5338.2"/>
    <n v="363.68"/>
    <n v="86.8"/>
    <n v="3.8"/>
    <n v="0"/>
  </r>
  <r>
    <n v="202408"/>
    <x v="7"/>
    <s v="研发部"/>
    <s v="工程师"/>
    <s v="DF-2077"/>
    <s v="电气硬件工程师"/>
    <s v="2015/04/25"/>
    <s v="计时"/>
    <n v="0"/>
    <n v="5746"/>
    <n v="13294.7"/>
    <n v="363.68"/>
    <n v="86.8"/>
    <n v="3.8"/>
    <n v="1250"/>
  </r>
  <r>
    <n v="202408"/>
    <x v="8"/>
    <s v="研发部"/>
    <s v="高级专员"/>
    <s v="DF-2701"/>
    <s v="高级文控专员"/>
    <s v="2018/03/21"/>
    <s v="计时"/>
    <n v="0"/>
    <n v="2440"/>
    <n v="7044.7"/>
    <n v="363.68"/>
    <n v="86.8"/>
    <n v="3.8"/>
    <n v="95"/>
  </r>
  <r>
    <n v="202408"/>
    <x v="9"/>
    <s v="研发部"/>
    <s v="经理"/>
    <s v="DF-0755"/>
    <s v="研发经理"/>
    <s v="2010/06/21"/>
    <s v="计时"/>
    <n v="0"/>
    <n v="5988"/>
    <n v="16372.5"/>
    <n v="363.68"/>
    <n v="86.8"/>
    <n v="3.8"/>
    <n v="500"/>
  </r>
  <r>
    <n v="202408"/>
    <x v="10"/>
    <s v="研发部"/>
    <s v="工程师"/>
    <s v="DF-0536"/>
    <s v="机械研发工程师"/>
    <s v="2009/10/10"/>
    <s v="计时"/>
    <n v="0"/>
    <n v="2671"/>
    <n v="7013.4"/>
    <n v="363.68"/>
    <n v="86.8"/>
    <n v="3.8"/>
    <n v="500"/>
  </r>
  <r>
    <n v="202408"/>
    <x v="11"/>
    <s v="研发部"/>
    <s v="工程师"/>
    <s v="DF-1996"/>
    <s v="机械研发工程师"/>
    <s v="2015/01/10"/>
    <s v="计时"/>
    <n v="0"/>
    <n v="5746"/>
    <n v="13310.3"/>
    <n v="363.68"/>
    <n v="86.8"/>
    <n v="3.8"/>
    <n v="1250"/>
  </r>
  <r>
    <n v="202408"/>
    <x v="12"/>
    <s v="研发部"/>
    <s v="工程师"/>
    <s v="DF-2008"/>
    <s v="Syncro软件工程师"/>
    <s v="2015/03/02"/>
    <s v="计时"/>
    <n v="0"/>
    <n v="5544"/>
    <n v="12589.1"/>
    <n v="363.68"/>
    <n v="86.8"/>
    <n v="3.8"/>
    <n v="500"/>
  </r>
  <r>
    <n v="202408"/>
    <x v="13"/>
    <s v="服务营销中心"/>
    <s v="工程师"/>
    <s v="DF-2342"/>
    <s v="机械服务安装工程师"/>
    <d v="2017-01-03T00:00:00"/>
    <s v="计时"/>
    <n v="0"/>
    <n v="3263"/>
    <n v="8686.99"/>
    <n v="363.68"/>
    <n v="86.8"/>
    <n v="3.8"/>
    <n v="0"/>
  </r>
  <r>
    <n v="202408"/>
    <x v="14"/>
    <s v="运营中心"/>
    <s v="组长"/>
    <s v="DF-0073"/>
    <s v="质检组长"/>
    <s v="2007/10/11"/>
    <s v="计时"/>
    <n v="0"/>
    <n v="2132"/>
    <n v="9040.7199999999993"/>
    <n v="0"/>
    <n v="0"/>
    <n v="0"/>
    <n v="0"/>
  </r>
  <r>
    <n v="202408"/>
    <x v="15"/>
    <s v="销售部"/>
    <s v="高级经理"/>
    <s v="DF-1943"/>
    <s v="区域销售总监"/>
    <s v="2014/10/13"/>
    <s v="计时"/>
    <n v="0"/>
    <n v="5500"/>
    <n v="13795"/>
    <n v="363.68"/>
    <n v="86.8"/>
    <n v="3.8"/>
    <n v="3000"/>
  </r>
  <r>
    <n v="202408"/>
    <x v="16"/>
    <s v="运营中心"/>
    <s v="经理"/>
    <s v="DF-2061"/>
    <s v="生产经理"/>
    <s v="2015/04/02"/>
    <s v="计时"/>
    <n v="0"/>
    <n v="7100"/>
    <n v="14755.2"/>
    <n v="363.68"/>
    <n v="86.8"/>
    <n v="3.8"/>
    <n v="1500"/>
  </r>
  <r>
    <n v="202408"/>
    <x v="17"/>
    <s v="服务营销中心"/>
    <s v="主管"/>
    <s v="DF-2107"/>
    <s v="技术主管"/>
    <s v="2015/07/06"/>
    <s v="计时"/>
    <n v="0"/>
    <n v="5520"/>
    <n v="14540.17"/>
    <n v="363.68"/>
    <n v="86.8"/>
    <n v="3.8"/>
    <n v="750"/>
  </r>
  <r>
    <n v="202408"/>
    <x v="18"/>
    <s v="服务营销中心"/>
    <s v="工程师"/>
    <s v="DF-2371"/>
    <s v="电气服务工程师"/>
    <s v="2017/03/03"/>
    <s v="计时"/>
    <n v="0"/>
    <n v="4250"/>
    <n v="10853.94"/>
    <n v="363.68"/>
    <n v="86.8"/>
    <n v="3.8"/>
    <n v="0"/>
  </r>
  <r>
    <n v="202408"/>
    <x v="19"/>
    <s v="服务营销中心"/>
    <s v="工程师"/>
    <s v="DF-1715"/>
    <s v="机械服务工程师"/>
    <s v="2013/11/11"/>
    <s v="计时"/>
    <n v="0"/>
    <n v="3440"/>
    <n v="9626.8799999999992"/>
    <n v="363.68"/>
    <n v="86.8"/>
    <n v="3.8"/>
    <n v="0"/>
  </r>
  <r>
    <n v="202408"/>
    <x v="20"/>
    <s v="服务营销中心"/>
    <s v="技师"/>
    <s v="DF-2166"/>
    <s v="机械服务技师"/>
    <s v="2016/02/22"/>
    <s v="计时"/>
    <n v="0"/>
    <n v="4331"/>
    <n v="11500.64"/>
    <n v="363.68"/>
    <n v="86.8"/>
    <n v="3.8"/>
    <n v="0"/>
  </r>
  <r>
    <n v="202408"/>
    <x v="21"/>
    <s v="运营中心"/>
    <s v="主任"/>
    <s v="DF-2669"/>
    <s v="电气车间主任"/>
    <s v="2018/03/01"/>
    <s v="计时"/>
    <n v="0"/>
    <n v="4000"/>
    <n v="10304"/>
    <n v="363.68"/>
    <n v="86.8"/>
    <n v="3.8"/>
    <n v="0"/>
  </r>
  <r>
    <n v="202408"/>
    <x v="22"/>
    <s v="服务营销中心"/>
    <s v="高级经理"/>
    <s v="DF-2774"/>
    <s v="海外服务高级经理"/>
    <s v="2018/05/29"/>
    <s v="计时"/>
    <n v="0"/>
    <n v="8560"/>
    <n v="24127.5"/>
    <n v="363.68"/>
    <n v="86.8"/>
    <n v="3.8"/>
    <n v="457.5"/>
  </r>
  <r>
    <n v="202408"/>
    <x v="23"/>
    <s v="服务营销中心"/>
    <s v="工程师"/>
    <s v="DF-2777"/>
    <s v="机械服务工程师"/>
    <s v="2018/06/01"/>
    <s v="计时"/>
    <n v="0"/>
    <n v="5519"/>
    <n v="13901.01"/>
    <n v="363.68"/>
    <n v="86.8"/>
    <n v="3.8"/>
    <n v="0"/>
  </r>
  <r>
    <n v="202408"/>
    <x v="24"/>
    <s v="销售部"/>
    <s v="专员"/>
    <s v="DF-2800"/>
    <s v="销售跟单"/>
    <s v="2018/07/02"/>
    <s v="计时"/>
    <n v="0"/>
    <n v="2888"/>
    <n v="5816.74"/>
    <n v="363.68"/>
    <n v="86.8"/>
    <n v="3.8"/>
    <n v="0"/>
  </r>
  <r>
    <n v="202408"/>
    <x v="25"/>
    <s v="研发部"/>
    <s v="工程师"/>
    <s v="DF-2856"/>
    <s v="初级电气研发工程师"/>
    <s v="2018/10/23"/>
    <s v="计时"/>
    <n v="0"/>
    <n v="4133"/>
    <n v="9335.5"/>
    <n v="363.68"/>
    <n v="86.8"/>
    <n v="3.8"/>
    <n v="300"/>
  </r>
  <r>
    <n v="202408"/>
    <x v="26"/>
    <s v="销售部"/>
    <s v="高级经理"/>
    <s v="DF-2881"/>
    <s v="区域销售总监"/>
    <s v="2018/12/12"/>
    <s v="计时"/>
    <n v="0"/>
    <n v="8800"/>
    <n v="13935"/>
    <n v="0"/>
    <n v="0"/>
    <n v="0"/>
    <n v="0"/>
  </r>
  <r>
    <n v="202408"/>
    <x v="27"/>
    <s v="服务营销中心"/>
    <s v="专员"/>
    <s v="DF-2886"/>
    <s v="采购专员"/>
    <s v="2018/12/27"/>
    <s v="计时"/>
    <n v="0"/>
    <n v="2532"/>
    <n v="6251.07"/>
    <n v="363.68"/>
    <n v="86.8"/>
    <n v="3.8"/>
    <n v="0"/>
  </r>
  <r>
    <n v="202408"/>
    <x v="28"/>
    <s v="运营中心"/>
    <s v="技工"/>
    <s v="DF-2916"/>
    <s v="质检员"/>
    <s v="2019/03/19"/>
    <s v="计时"/>
    <n v="0"/>
    <n v="2520"/>
    <n v="9252.68"/>
    <n v="363.68"/>
    <n v="86.8"/>
    <n v="3.8"/>
    <n v="0"/>
  </r>
  <r>
    <n v="202408"/>
    <x v="29"/>
    <s v="研发部"/>
    <s v="工程师"/>
    <s v="DF-2930"/>
    <s v="机械工程师"/>
    <s v="2019/04/22"/>
    <s v="计时"/>
    <n v="0"/>
    <n v="4536"/>
    <n v="10664.7"/>
    <n v="363.68"/>
    <n v="86.8"/>
    <n v="3.8"/>
    <n v="300"/>
  </r>
  <r>
    <n v="202408"/>
    <x v="30"/>
    <s v="服务营销中心"/>
    <s v="技师"/>
    <s v="DF-2931"/>
    <s v="机械服务安装技师"/>
    <s v="2019/04/23"/>
    <s v="计时"/>
    <n v="0"/>
    <n v="2363"/>
    <n v="6167.64"/>
    <n v="363.68"/>
    <n v="86.8"/>
    <n v="3.8"/>
    <n v="0"/>
  </r>
  <r>
    <n v="202408"/>
    <x v="31"/>
    <s v="运营中心"/>
    <s v="助理"/>
    <s v="DF-2932"/>
    <s v="仓库文员"/>
    <s v="2019/04/24"/>
    <s v="计时"/>
    <n v="0"/>
    <n v="1900"/>
    <n v="4600"/>
    <n v="363.68"/>
    <n v="86.8"/>
    <n v="3.8"/>
    <n v="0"/>
  </r>
  <r>
    <n v="202408"/>
    <x v="32"/>
    <s v="运营中心"/>
    <s v="专员"/>
    <s v="DF-2960"/>
    <s v="计划专员"/>
    <s v="2019/06/24"/>
    <s v="计时"/>
    <n v="0"/>
    <n v="1958"/>
    <n v="5696"/>
    <n v="363.68"/>
    <n v="86.8"/>
    <n v="3.8"/>
    <n v="0"/>
  </r>
  <r>
    <n v="202408"/>
    <x v="33"/>
    <s v="服务营销中心"/>
    <s v="技师"/>
    <s v="DF-2974"/>
    <s v="电气服务安装技师"/>
    <s v="2019/07/16"/>
    <s v="计时"/>
    <n v="0"/>
    <n v="3500"/>
    <n v="7965"/>
    <n v="363.68"/>
    <n v="86.8"/>
    <n v="3.8"/>
    <n v="0"/>
  </r>
  <r>
    <n v="202408"/>
    <x v="34"/>
    <s v="服务营销中心"/>
    <s v="技师"/>
    <s v="DF-2986"/>
    <s v="初级电气安装服务技师"/>
    <s v="2019/07/30"/>
    <s v="计时"/>
    <n v="0"/>
    <n v="3000"/>
    <n v="6818.6"/>
    <n v="363.68"/>
    <n v="86.8"/>
    <n v="3.8"/>
    <n v="0"/>
  </r>
  <r>
    <n v="202408"/>
    <x v="35"/>
    <s v="服务营销中心"/>
    <s v="工程师"/>
    <s v="DF-3021"/>
    <s v="电气服务工程师"/>
    <s v="2019/10/10"/>
    <s v="计时"/>
    <n v="0"/>
    <n v="4937"/>
    <n v="11383.28"/>
    <n v="363.68"/>
    <n v="86.8"/>
    <n v="3.8"/>
    <n v="800"/>
  </r>
  <r>
    <n v="202408"/>
    <x v="36"/>
    <s v="采购部"/>
    <s v="高级经理"/>
    <s v="DF-3062"/>
    <s v="高级采购经理"/>
    <s v="2019/12/12"/>
    <s v="计时"/>
    <n v="0"/>
    <n v="8080"/>
    <n v="15740"/>
    <n v="363.68"/>
    <n v="86.8"/>
    <n v="3.8"/>
    <n v="2000"/>
  </r>
  <r>
    <n v="202408"/>
    <x v="37"/>
    <s v="销售部"/>
    <s v="销售经理"/>
    <s v="DF-3068"/>
    <s v="区域销售经理"/>
    <s v="2020/01/06"/>
    <s v="计时"/>
    <n v="0"/>
    <n v="3000"/>
    <n v="10500"/>
    <n v="363.68"/>
    <n v="86.8"/>
    <n v="3.8"/>
    <n v="0"/>
  </r>
  <r>
    <n v="202408"/>
    <x v="38"/>
    <s v="运营中心"/>
    <s v="专员"/>
    <s v="DF-3077"/>
    <s v="安全环保专员"/>
    <s v="2020/02/10"/>
    <s v="计时"/>
    <n v="0"/>
    <n v="2240"/>
    <n v="6821"/>
    <n v="363.68"/>
    <n v="86.8"/>
    <n v="3.8"/>
    <n v="0"/>
  </r>
  <r>
    <n v="202408"/>
    <x v="39"/>
    <s v="服务营销中心"/>
    <s v="经理"/>
    <s v="DF-3080"/>
    <s v="项目经理"/>
    <s v="2020/03/11"/>
    <s v="计时"/>
    <n v="0"/>
    <n v="5240"/>
    <n v="14020"/>
    <n v="363.68"/>
    <n v="86.8"/>
    <n v="3.8"/>
    <n v="475"/>
  </r>
  <r>
    <n v="202408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8"/>
    <x v="41"/>
    <s v="研发部"/>
    <s v="工程师"/>
    <s v="DF-3087"/>
    <s v="软件工程师"/>
    <s v="2020/03/18"/>
    <s v="计时"/>
    <n v="0"/>
    <n v="4950"/>
    <n v="11807.87"/>
    <n v="363.68"/>
    <n v="86.8"/>
    <n v="3.8"/>
    <n v="500"/>
  </r>
  <r>
    <n v="202408"/>
    <x v="42"/>
    <s v="服务营销中心"/>
    <s v="工程师"/>
    <s v="DF-3104"/>
    <s v="机械服务工程师"/>
    <s v="2020/04/01"/>
    <s v="计时"/>
    <n v="0"/>
    <n v="3440"/>
    <n v="8416.6200000000008"/>
    <n v="363.68"/>
    <n v="86.8"/>
    <n v="3.8"/>
    <n v="500"/>
  </r>
  <r>
    <n v="202408"/>
    <x v="43"/>
    <s v="研发部"/>
    <s v="工程师"/>
    <s v="DF-3109"/>
    <s v="初级机械工程师"/>
    <s v="2020/04/08"/>
    <s v="计时"/>
    <n v="0"/>
    <n v="3326"/>
    <n v="7710.3"/>
    <n v="363.68"/>
    <n v="86.8"/>
    <n v="3.8"/>
    <n v="0"/>
  </r>
  <r>
    <n v="202408"/>
    <x v="44"/>
    <s v="销售部"/>
    <s v="专员"/>
    <s v="DF-3110"/>
    <s v="销售内务专员"/>
    <s v="2020/04/09"/>
    <s v="计时"/>
    <n v="0"/>
    <n v="3868"/>
    <n v="9004"/>
    <n v="363.68"/>
    <n v="86.8"/>
    <n v="3.8"/>
    <n v="0"/>
  </r>
  <r>
    <n v="202408"/>
    <x v="45"/>
    <s v="服务营销中心"/>
    <s v="助理工程师"/>
    <s v="DF-3135"/>
    <s v="机械服务助理工程师"/>
    <s v="2020/07/01"/>
    <s v="计时"/>
    <n v="0"/>
    <n v="2138"/>
    <n v="5647.73"/>
    <n v="363.68"/>
    <n v="86.8"/>
    <n v="3.8"/>
    <n v="0"/>
  </r>
  <r>
    <n v="202408"/>
    <x v="46"/>
    <s v="服务营销中心"/>
    <s v="助理工程师"/>
    <s v="DF-3136"/>
    <s v="电气服务助理工程师"/>
    <s v="2020/07/27"/>
    <s v="计时"/>
    <n v="0"/>
    <n v="2000"/>
    <n v="5674"/>
    <n v="363.68"/>
    <n v="86.8"/>
    <n v="3.8"/>
    <n v="0"/>
  </r>
  <r>
    <n v="202408"/>
    <x v="47"/>
    <s v="人力资源部"/>
    <s v="专员"/>
    <s v="DF-3151"/>
    <s v="人力资源专员"/>
    <s v="2020/07/21"/>
    <s v="计时"/>
    <n v="0"/>
    <n v="3303"/>
    <n v="7282.7"/>
    <n v="363.68"/>
    <n v="86.8"/>
    <n v="3.8"/>
    <n v="0"/>
  </r>
  <r>
    <n v="202408"/>
    <x v="48"/>
    <s v="服务营销中心"/>
    <s v="工程师"/>
    <s v="DF-3152"/>
    <s v="软件工程师"/>
    <s v="2020/07/21"/>
    <s v="计时"/>
    <n v="0"/>
    <n v="4572"/>
    <n v="11320.68"/>
    <n v="363.68"/>
    <n v="86.8"/>
    <n v="3.8"/>
    <n v="0"/>
  </r>
  <r>
    <n v="202408"/>
    <x v="49"/>
    <s v="人力资源部"/>
    <s v="经理"/>
    <s v="DF-3170"/>
    <s v="人力资源经理"/>
    <s v="2020/08/24"/>
    <s v="计时"/>
    <n v="0"/>
    <n v="5632"/>
    <n v="11210"/>
    <n v="363.68"/>
    <n v="86.8"/>
    <n v="3.8"/>
    <n v="1500"/>
  </r>
  <r>
    <n v="202408"/>
    <x v="50"/>
    <s v="运营中心"/>
    <s v="技工"/>
    <s v="DF-3168"/>
    <s v="质检员"/>
    <s v="2020/08/20"/>
    <s v="计时"/>
    <n v="0"/>
    <n v="2132"/>
    <n v="7635.06"/>
    <n v="363.68"/>
    <n v="86.8"/>
    <n v="3.8"/>
    <n v="0"/>
  </r>
  <r>
    <n v="202408"/>
    <x v="51"/>
    <s v="服务营销中心"/>
    <s v="工程师"/>
    <s v="DF-2891"/>
    <s v="售后服务工程师"/>
    <s v="2020/08/15"/>
    <s v="计时"/>
    <n v="0"/>
    <n v="3060"/>
    <n v="7100"/>
    <n v="363.68"/>
    <n v="86.8"/>
    <n v="3.8"/>
    <n v="0"/>
  </r>
  <r>
    <n v="202408"/>
    <x v="52"/>
    <s v="服务营销中心"/>
    <s v="工程师"/>
    <s v="DF-3158"/>
    <s v="机械服务工程师"/>
    <s v="2020/08/03"/>
    <s v="计时"/>
    <n v="0"/>
    <n v="3275"/>
    <n v="8029.63"/>
    <n v="363.68"/>
    <n v="86.8"/>
    <n v="3.8"/>
    <n v="0"/>
  </r>
  <r>
    <n v="202408"/>
    <x v="53"/>
    <s v="研发部"/>
    <s v="助理"/>
    <s v="DF-3155"/>
    <s v="资料管理员"/>
    <s v="2020/08/03"/>
    <s v="计时"/>
    <n v="0"/>
    <n v="1900"/>
    <n v="4428.3999999999996"/>
    <n v="363.68"/>
    <n v="86.8"/>
    <n v="3.8"/>
    <n v="0"/>
  </r>
  <r>
    <n v="202408"/>
    <x v="54"/>
    <s v="销售部"/>
    <s v="高级经理"/>
    <s v="DF-3184"/>
    <s v="销售支持经理"/>
    <d v="2010-11-22T00:00:00"/>
    <s v="计时"/>
    <n v="0"/>
    <n v="4453"/>
    <n v="10397.5"/>
    <n v="363.68"/>
    <n v="86.8"/>
    <n v="3.8"/>
    <n v="1000"/>
  </r>
  <r>
    <n v="202408"/>
    <x v="55"/>
    <s v="销售部"/>
    <s v="高级经理"/>
    <s v="DF-3185"/>
    <s v="区域销售经理"/>
    <s v="2020/10/10"/>
    <s v="计时"/>
    <n v="0"/>
    <n v="4400"/>
    <n v="11350"/>
    <n v="339.36"/>
    <n v="84.84"/>
    <n v="12.73"/>
    <n v="500"/>
  </r>
  <r>
    <n v="202408"/>
    <x v="56"/>
    <s v="采购部"/>
    <s v="高级专员"/>
    <s v="DF-3201"/>
    <s v="采购专员"/>
    <s v="2020/11/02"/>
    <s v="计时"/>
    <n v="0"/>
    <n v="2400"/>
    <n v="5954.55"/>
    <n v="363.68"/>
    <n v="86.8"/>
    <n v="3.8"/>
    <n v="0"/>
  </r>
  <r>
    <n v="202408"/>
    <x v="57"/>
    <s v="服务营销中心"/>
    <s v="工程师"/>
    <s v="DF-3207"/>
    <s v="电气服务工程师"/>
    <s v="2020/11/09"/>
    <s v="计时"/>
    <n v="0"/>
    <n v="4800"/>
    <n v="11800.38"/>
    <n v="363.68"/>
    <n v="86.8"/>
    <n v="3.8"/>
    <n v="1266"/>
  </r>
  <r>
    <n v="202408"/>
    <x v="58"/>
    <s v="销售部"/>
    <s v="高级专员"/>
    <s v="DF-3208"/>
    <s v="高级物流专员"/>
    <s v="2020/11/09"/>
    <s v="计时"/>
    <n v="0"/>
    <n v="2760"/>
    <n v="7659.2"/>
    <n v="363.68"/>
    <n v="86.8"/>
    <n v="3.8"/>
    <n v="0"/>
  </r>
  <r>
    <n v="202408"/>
    <x v="59"/>
    <s v="服务营销中心"/>
    <s v="工程师"/>
    <s v="DF-3213"/>
    <s v="电气服务工程师（上海）"/>
    <s v="2020/11/16"/>
    <s v="计时"/>
    <n v="0"/>
    <n v="4925"/>
    <n v="7840.54"/>
    <n v="0"/>
    <n v="0"/>
    <n v="0"/>
    <n v="0"/>
  </r>
  <r>
    <n v="202408"/>
    <x v="60"/>
    <s v="研发部"/>
    <s v="工程师"/>
    <s v="DF-3214"/>
    <s v="机械工程师"/>
    <s v="2020/11/16"/>
    <s v="计时"/>
    <n v="0"/>
    <n v="4050"/>
    <n v="8427.2999999999993"/>
    <n v="363.68"/>
    <n v="86.8"/>
    <n v="3.8"/>
    <n v="1250"/>
  </r>
  <r>
    <n v="202408"/>
    <x v="61"/>
    <s v="运营中心"/>
    <s v="技工"/>
    <s v="DF-3233"/>
    <s v="检测工程师"/>
    <s v="2020/12/29"/>
    <s v="计时"/>
    <n v="0"/>
    <n v="3481"/>
    <n v="8565.92"/>
    <n v="363.68"/>
    <n v="86.8"/>
    <n v="3.8"/>
    <n v="0"/>
  </r>
  <r>
    <n v="202408"/>
    <x v="62"/>
    <s v="服务营销中心"/>
    <s v="助理工程师"/>
    <s v="DF-3234"/>
    <s v="电气服务助理工程师"/>
    <d v="2020-08-03T00:00:00"/>
    <s v="计时"/>
    <n v="0"/>
    <n v="2138"/>
    <n v="5955"/>
    <n v="363.68"/>
    <n v="86.8"/>
    <n v="3.8"/>
    <n v="0"/>
  </r>
  <r>
    <n v="202408"/>
    <x v="63"/>
    <s v="人力资源部"/>
    <s v="工程师"/>
    <s v="DF-3224"/>
    <s v="ABAP工程师"/>
    <s v="2020/12/10"/>
    <s v="计时"/>
    <n v="0"/>
    <n v="4640"/>
    <n v="11808"/>
    <n v="363.68"/>
    <n v="86.8"/>
    <n v="3.8"/>
    <n v="500"/>
  </r>
  <r>
    <n v="202408"/>
    <x v="64"/>
    <s v="服务营销中心"/>
    <s v="工程师"/>
    <s v="DF-3223"/>
    <s v="电气服务工程师（成都）"/>
    <s v="2020/12/10"/>
    <s v="计时"/>
    <n v="0"/>
    <n v="3668"/>
    <n v="7580.8"/>
    <n v="0"/>
    <n v="0"/>
    <n v="0"/>
    <n v="0"/>
  </r>
  <r>
    <n v="202408"/>
    <x v="65"/>
    <s v="服务营销中心"/>
    <s v="助理工程师"/>
    <s v="DF-3239"/>
    <s v="机械服务助理工程师"/>
    <s v="2021/01/04"/>
    <s v="计时"/>
    <n v="0"/>
    <n v="1913"/>
    <n v="4072.56"/>
    <n v="363.68"/>
    <n v="86.8"/>
    <n v="3.8"/>
    <n v="0"/>
  </r>
  <r>
    <n v="202408"/>
    <x v="66"/>
    <s v="服务营销中心"/>
    <s v="工程师"/>
    <s v="DF-3237"/>
    <s v="电气服务工程师（上海）"/>
    <s v="2021/01/04"/>
    <s v="计时"/>
    <n v="0"/>
    <n v="5525"/>
    <n v="12367.08"/>
    <n v="359.52"/>
    <n v="112.35"/>
    <n v="22.47"/>
    <n v="600"/>
  </r>
  <r>
    <n v="202408"/>
    <x v="67"/>
    <s v="采购部"/>
    <s v="专员"/>
    <s v="DF-3236"/>
    <s v="战略采购"/>
    <s v="2021/01/04"/>
    <s v="计时"/>
    <n v="0"/>
    <n v="3212"/>
    <n v="8347.19"/>
    <n v="363.68"/>
    <n v="86.8"/>
    <n v="3.8"/>
    <n v="0"/>
  </r>
  <r>
    <n v="202408"/>
    <x v="68"/>
    <s v="人力资源部"/>
    <s v="司机"/>
    <s v="DF-3256"/>
    <s v="商务司机"/>
    <s v="2021/02/03"/>
    <s v="计时"/>
    <s v="2024/8/30离职"/>
    <n v="1900"/>
    <n v="4967.2"/>
    <n v="363.68"/>
    <n v="86.8"/>
    <n v="3.8"/>
    <n v="0"/>
  </r>
  <r>
    <n v="202408"/>
    <x v="69"/>
    <s v="运营中心"/>
    <s v="技工"/>
    <s v="DF-3298"/>
    <s v="质检员"/>
    <s v="2021/03/26"/>
    <s v="计时"/>
    <n v="0"/>
    <n v="2120"/>
    <n v="7737.31"/>
    <n v="363.68"/>
    <n v="86.8"/>
    <n v="3.8"/>
    <n v="0"/>
  </r>
  <r>
    <n v="202408"/>
    <x v="70"/>
    <s v="财务部"/>
    <s v="经理"/>
    <s v="DF-3322"/>
    <s v="财务经理"/>
    <s v="2021/04/19"/>
    <s v="计时"/>
    <n v="0"/>
    <n v="7600"/>
    <n v="34765"/>
    <n v="363.68"/>
    <n v="86.8"/>
    <n v="3.8"/>
    <n v="3268"/>
  </r>
  <r>
    <n v="202408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8"/>
    <x v="73"/>
    <s v="采购部"/>
    <s v="主管"/>
    <s v="DF-3356"/>
    <s v="前端采购主管"/>
    <s v="2021/05/28"/>
    <s v="计时"/>
    <s v="2024/8/23离职"/>
    <n v="4160"/>
    <n v="8030.91"/>
    <n v="363.68"/>
    <n v="86.8"/>
    <n v="3.8"/>
    <n v="0"/>
  </r>
  <r>
    <n v="202408"/>
    <x v="74"/>
    <s v="服务营销中心"/>
    <s v="工程师"/>
    <s v="DF-3338"/>
    <s v="机械服务工程师（成都）"/>
    <s v="2024/03/25"/>
    <s v="计时"/>
    <n v="0"/>
    <n v="3128"/>
    <n v="5390"/>
    <n v="0"/>
    <n v="0"/>
    <n v="0"/>
    <n v="0"/>
  </r>
  <r>
    <n v="202408"/>
    <x v="75"/>
    <s v="销售部"/>
    <s v="专员"/>
    <s v="DF-3340"/>
    <s v="市场专员"/>
    <s v="2021/05/10"/>
    <s v="计时"/>
    <n v="0"/>
    <n v="2760"/>
    <n v="7644"/>
    <n v="363.68"/>
    <n v="86.8"/>
    <n v="3.8"/>
    <n v="0"/>
  </r>
  <r>
    <n v="202408"/>
    <x v="76"/>
    <s v="运营中心"/>
    <s v="助理"/>
    <s v="DF-3336"/>
    <s v="生产文员"/>
    <s v="2021/05/07"/>
    <s v="计时"/>
    <n v="0"/>
    <n v="1900"/>
    <n v="3763.63"/>
    <n v="363.68"/>
    <n v="86.8"/>
    <n v="3.8"/>
    <n v="0"/>
  </r>
  <r>
    <n v="202408"/>
    <x v="77"/>
    <s v="核价管理部"/>
    <s v="主管"/>
    <s v="DF-3357"/>
    <s v="核价主管"/>
    <s v="2021/06/01"/>
    <s v="计时"/>
    <n v="0"/>
    <n v="3850"/>
    <n v="9330.5"/>
    <n v="363.68"/>
    <n v="86.8"/>
    <n v="3.8"/>
    <n v="95"/>
  </r>
  <r>
    <n v="202408"/>
    <x v="78"/>
    <s v="人力资源部"/>
    <s v="专员"/>
    <s v="DF-3362"/>
    <s v="人力资源专员"/>
    <s v="2021/06/03"/>
    <s v="计时"/>
    <n v="0"/>
    <n v="2888"/>
    <n v="6185.7"/>
    <n v="363.68"/>
    <n v="86.8"/>
    <n v="3.8"/>
    <n v="0"/>
  </r>
  <r>
    <n v="202408"/>
    <x v="79"/>
    <s v="服务营销中心"/>
    <s v="工程师"/>
    <s v="DF-3369"/>
    <s v="机械服务工程师"/>
    <s v="2021/06/08"/>
    <s v="计时"/>
    <n v="0"/>
    <n v="4344"/>
    <n v="7573.44"/>
    <n v="0"/>
    <n v="0"/>
    <n v="0"/>
    <n v="0"/>
  </r>
  <r>
    <n v="202408"/>
    <x v="80"/>
    <s v="采购部"/>
    <s v="主管"/>
    <s v="DF-3388"/>
    <s v="跟单主管"/>
    <s v="2021/06/25"/>
    <s v="计时"/>
    <n v="0"/>
    <n v="2980"/>
    <n v="8190.3"/>
    <n v="363.68"/>
    <n v="86.8"/>
    <n v="3.8"/>
    <n v="0"/>
  </r>
  <r>
    <n v="202408"/>
    <x v="81"/>
    <s v="研发部"/>
    <s v="工程师"/>
    <s v="DF-3367"/>
    <s v="机械工程师"/>
    <s v="2021/06/07"/>
    <s v="计时"/>
    <n v="0"/>
    <n v="4000"/>
    <n v="10966.26"/>
    <n v="363.68"/>
    <n v="86.8"/>
    <n v="3.8"/>
    <n v="0"/>
  </r>
  <r>
    <n v="202408"/>
    <x v="82"/>
    <s v="核价管理部"/>
    <s v="专员"/>
    <s v="DF-3401"/>
    <s v="核价专员"/>
    <s v="2021/07/06"/>
    <s v="计时"/>
    <n v="0"/>
    <n v="2642"/>
    <n v="7080.73"/>
    <n v="363.68"/>
    <n v="86.8"/>
    <n v="3.8"/>
    <n v="0"/>
  </r>
  <r>
    <n v="202408"/>
    <x v="83"/>
    <s v="运营中心"/>
    <s v="技工"/>
    <s v="DF-3399"/>
    <s v="质检员"/>
    <s v="2021/07/02"/>
    <s v="计时"/>
    <n v="0"/>
    <n v="2120"/>
    <n v="7530.41"/>
    <n v="363.68"/>
    <n v="86.8"/>
    <n v="3.8"/>
    <n v="0"/>
  </r>
  <r>
    <n v="202408"/>
    <x v="84"/>
    <s v="核价管理部"/>
    <s v="工程师"/>
    <s v="DF-3478"/>
    <s v="核价工程师"/>
    <s v="2021/08/23"/>
    <s v="计时"/>
    <n v="0"/>
    <n v="4800"/>
    <n v="12450.58"/>
    <n v="363.68"/>
    <n v="86.8"/>
    <n v="3.8"/>
    <n v="0"/>
  </r>
  <r>
    <n v="202408"/>
    <x v="85"/>
    <s v="服务营销中心"/>
    <s v="工程师"/>
    <s v="DF-3479"/>
    <s v="软件工程师"/>
    <d v="2021-08-23T00:00:00"/>
    <s v="计时"/>
    <n v="0"/>
    <n v="2750"/>
    <n v="6182.4"/>
    <n v="363.68"/>
    <n v="86.8"/>
    <n v="3.8"/>
    <n v="0"/>
  </r>
  <r>
    <n v="202408"/>
    <x v="86"/>
    <s v="研发部"/>
    <s v="工程师"/>
    <s v="DF-3472"/>
    <s v="电气工程师"/>
    <s v="2021/08/17"/>
    <s v="计时"/>
    <n v="0"/>
    <n v="4738"/>
    <n v="10875.9"/>
    <n v="363.68"/>
    <n v="86.8"/>
    <n v="3.8"/>
    <n v="0"/>
  </r>
  <r>
    <n v="202408"/>
    <x v="87"/>
    <s v="销售部"/>
    <s v="专员"/>
    <s v="DF-3471"/>
    <s v="进口专员"/>
    <s v="2021/08/16"/>
    <s v="计时"/>
    <n v="0"/>
    <n v="2532"/>
    <n v="6974.6"/>
    <n v="363.68"/>
    <n v="86.8"/>
    <n v="3.8"/>
    <n v="0"/>
  </r>
  <r>
    <n v="202408"/>
    <x v="88"/>
    <s v="运营中心"/>
    <s v="技工"/>
    <s v="DF-3469"/>
    <s v="质检员"/>
    <s v="2021/08/12"/>
    <s v="计时"/>
    <n v="0"/>
    <n v="2120"/>
    <n v="7393.19"/>
    <n v="363.68"/>
    <n v="86.8"/>
    <n v="3.8"/>
    <n v="0"/>
  </r>
  <r>
    <n v="202408"/>
    <x v="89"/>
    <s v="运营中心"/>
    <s v="技工"/>
    <s v="DF-3466"/>
    <s v="质检员"/>
    <s v="2021/08/11"/>
    <s v="计时"/>
    <n v="0"/>
    <n v="2120"/>
    <n v="7077.01"/>
    <n v="363.68"/>
    <n v="86.8"/>
    <n v="3.8"/>
    <n v="0"/>
  </r>
  <r>
    <n v="202408"/>
    <x v="90"/>
    <s v="服务营销中心"/>
    <s v="工程师"/>
    <s v="DF-3495"/>
    <s v="电气服务工程师"/>
    <s v="2021/09/07"/>
    <s v="计时"/>
    <n v="0"/>
    <n v="3730"/>
    <n v="8660.7999999999993"/>
    <n v="363.68"/>
    <n v="86.8"/>
    <n v="3.8"/>
    <n v="425"/>
  </r>
  <r>
    <n v="202408"/>
    <x v="91"/>
    <s v="研发部"/>
    <s v="工程师"/>
    <s v="DF-3496"/>
    <s v="机械工程师"/>
    <s v="2021/09/09"/>
    <s v="计时"/>
    <n v="0"/>
    <n v="3326"/>
    <n v="7995.7"/>
    <n v="363.68"/>
    <n v="86.8"/>
    <n v="3.8"/>
    <n v="0"/>
  </r>
  <r>
    <n v="202408"/>
    <x v="93"/>
    <s v="研发部"/>
    <s v="工程师"/>
    <s v="DF-3501"/>
    <s v="机械工程师"/>
    <s v="2021/09/13"/>
    <s v="计时"/>
    <n v="0"/>
    <n v="3730"/>
    <n v="8784.4"/>
    <n v="363.68"/>
    <n v="86.8"/>
    <n v="3.8"/>
    <n v="100"/>
  </r>
  <r>
    <n v="202408"/>
    <x v="94"/>
    <s v="运营中心"/>
    <s v="经理"/>
    <s v="DF-3615"/>
    <s v="PMC经理"/>
    <s v="2021/10/13"/>
    <s v="计时"/>
    <n v="0"/>
    <n v="4100"/>
    <n v="9023.5"/>
    <n v="363.68"/>
    <n v="86.8"/>
    <n v="3.8"/>
    <n v="1000"/>
  </r>
  <r>
    <n v="202408"/>
    <x v="95"/>
    <s v="研发部"/>
    <s v="专员"/>
    <s v="DF-3564"/>
    <s v="PLM专员"/>
    <s v="2021/11/22"/>
    <s v="计时"/>
    <n v="0"/>
    <n v="2311"/>
    <n v="6393.1"/>
    <n v="363.68"/>
    <n v="86.8"/>
    <n v="3.8"/>
    <n v="0"/>
  </r>
  <r>
    <n v="202408"/>
    <x v="96"/>
    <s v="运营中心"/>
    <s v="技工"/>
    <s v="DF-3569"/>
    <s v="售后仓管"/>
    <s v="2021/12/01"/>
    <s v="计时"/>
    <n v="0"/>
    <n v="1900"/>
    <n v="5521.46"/>
    <n v="363.68"/>
    <n v="86.8"/>
    <n v="3.8"/>
    <n v="200"/>
  </r>
  <r>
    <n v="202408"/>
    <x v="97"/>
    <s v="销售部"/>
    <s v="销售经理"/>
    <s v="DF-3587"/>
    <s v="区域销售经理"/>
    <s v="2022/03/30"/>
    <s v="计时"/>
    <n v="0"/>
    <n v="3850"/>
    <n v="7690"/>
    <n v="0"/>
    <n v="0"/>
    <n v="0"/>
    <n v="0"/>
  </r>
  <r>
    <n v="202408"/>
    <x v="98"/>
    <s v="运营中心"/>
    <s v="主管"/>
    <s v="DF-2438"/>
    <s v="仓库主管"/>
    <s v="2017/06/16"/>
    <s v="计时"/>
    <n v="0"/>
    <n v="3200"/>
    <n v="8825"/>
    <n v="363.68"/>
    <n v="86.8"/>
    <n v="3.8"/>
    <n v="300"/>
  </r>
  <r>
    <n v="202408"/>
    <x v="99"/>
    <s v="销售部"/>
    <s v="高级经理"/>
    <s v="DF-3591"/>
    <s v="区域销售总监"/>
    <s v="2022/04/24"/>
    <s v="计时"/>
    <n v="0"/>
    <n v="5500"/>
    <n v="15838"/>
    <n v="363.68"/>
    <n v="86.8"/>
    <n v="3.8"/>
    <n v="0"/>
  </r>
  <r>
    <n v="202408"/>
    <x v="100"/>
    <s v="财务部"/>
    <s v="高级专员"/>
    <s v="DF-3589"/>
    <s v="会计高级专员"/>
    <s v="2022/04/06"/>
    <s v="计时"/>
    <n v="0"/>
    <n v="3214"/>
    <n v="10544.5"/>
    <n v="363.68"/>
    <n v="86.8"/>
    <n v="3.8"/>
    <n v="1250"/>
  </r>
  <r>
    <n v="202408"/>
    <x v="101"/>
    <s v="研发部"/>
    <s v="助理工程师"/>
    <s v="DF-3589"/>
    <s v="软件助理工程师"/>
    <s v="2022/05/17"/>
    <s v="计时"/>
    <n v="0"/>
    <n v="2520"/>
    <n v="6417.83"/>
    <n v="363.68"/>
    <n v="86.8"/>
    <n v="3.8"/>
    <n v="0"/>
  </r>
  <r>
    <n v="202408"/>
    <x v="102"/>
    <s v="销售部"/>
    <s v="销售经理"/>
    <s v="DF-3620"/>
    <s v="区域销售经理"/>
    <s v="2022/06/02"/>
    <s v="计时"/>
    <n v="0"/>
    <n v="3850"/>
    <n v="8560"/>
    <n v="363.68"/>
    <n v="86.8"/>
    <n v="3.8"/>
    <n v="0"/>
  </r>
  <r>
    <n v="202408"/>
    <x v="103"/>
    <s v="销售部"/>
    <s v="销售经理"/>
    <s v="DF-3619"/>
    <s v="区域销售经理"/>
    <s v="2022/06/02"/>
    <s v="计时"/>
    <n v="0"/>
    <n v="3850"/>
    <n v="9075"/>
    <n v="363.68"/>
    <n v="86.8"/>
    <n v="3.8"/>
    <n v="0"/>
  </r>
  <r>
    <n v="202408"/>
    <x v="104"/>
    <s v="运营中心"/>
    <s v="技工"/>
    <s v="DF-3635"/>
    <s v="质检员"/>
    <d v="2022-08-09T00:00:00"/>
    <s v="计时"/>
    <n v="0"/>
    <n v="2120"/>
    <n v="6618.94"/>
    <n v="363.68"/>
    <n v="86.8"/>
    <n v="3.8"/>
    <n v="0"/>
  </r>
  <r>
    <n v="202408"/>
    <x v="105"/>
    <s v="研发部"/>
    <s v="助理工程师"/>
    <s v="DF-3655"/>
    <s v="机械助理工程师"/>
    <s v="2022/09/19"/>
    <s v="计时"/>
    <n v="0"/>
    <n v="2671"/>
    <n v="5987.9"/>
    <n v="363.68"/>
    <n v="86.8"/>
    <n v="3.8"/>
    <n v="0"/>
  </r>
  <r>
    <n v="202408"/>
    <x v="106"/>
    <s v="服务营销中心"/>
    <s v="专员"/>
    <s v="DF-3647"/>
    <s v="商务专员"/>
    <s v="2022/09/01"/>
    <s v="计时"/>
    <n v="0"/>
    <n v="4068"/>
    <n v="7375"/>
    <n v="0"/>
    <n v="0"/>
    <n v="0"/>
    <n v="0"/>
  </r>
  <r>
    <n v="202408"/>
    <x v="107"/>
    <s v="服务营销中心"/>
    <s v="经理"/>
    <s v="DF-3646"/>
    <s v="项目经理"/>
    <s v="2022/09/01"/>
    <s v="计时"/>
    <s v="2024/8/23离职"/>
    <n v="5000"/>
    <n v="10055.41"/>
    <n v="363.68"/>
    <n v="86.8"/>
    <n v="3.8"/>
    <n v="0"/>
  </r>
  <r>
    <n v="202408"/>
    <x v="108"/>
    <s v="销售部"/>
    <s v="销售经理"/>
    <s v="DF-3673"/>
    <s v="区域销售经理"/>
    <s v="2022/10/20"/>
    <s v="计时"/>
    <n v="0"/>
    <n v="3850"/>
    <n v="5730"/>
    <n v="0"/>
    <n v="0"/>
    <n v="0"/>
    <n v="0"/>
  </r>
  <r>
    <n v="202408"/>
    <x v="109"/>
    <s v="研发部"/>
    <s v="助理工程师"/>
    <s v="DF-3685"/>
    <s v="软件工程师"/>
    <d v="2022-11-21T00:00:00"/>
    <s v="计时"/>
    <n v="0"/>
    <n v="1900"/>
    <n v="5368"/>
    <n v="363.68"/>
    <n v="86.8"/>
    <n v="3.8"/>
    <n v="0"/>
  </r>
  <r>
    <n v="202408"/>
    <x v="110"/>
    <s v="销售部"/>
    <s v="专员"/>
    <s v="DF-3683"/>
    <s v="海外销售跟单"/>
    <d v="2022-11-14T00:00:00"/>
    <s v="计时"/>
    <n v="0"/>
    <n v="3050"/>
    <n v="6582.8"/>
    <n v="363.68"/>
    <n v="86.8"/>
    <n v="3.8"/>
    <n v="0"/>
  </r>
  <r>
    <n v="202408"/>
    <x v="111"/>
    <s v="销售部"/>
    <s v="销售经理"/>
    <s v="DF-3690"/>
    <s v="区域销售经理（非洲）"/>
    <d v="2022-12-14T00:00:00"/>
    <s v="计时"/>
    <n v="0"/>
    <n v="3850"/>
    <n v="9440"/>
    <n v="363.68"/>
    <n v="86.8"/>
    <n v="3.8"/>
    <n v="0"/>
  </r>
  <r>
    <n v="202408"/>
    <x v="112"/>
    <s v="运营中心"/>
    <s v="主管"/>
    <s v="DF-3691"/>
    <s v="质量主管"/>
    <s v="2022/12/14"/>
    <s v="计时"/>
    <n v="0"/>
    <n v="4480"/>
    <n v="11520"/>
    <n v="363.68"/>
    <n v="86.8"/>
    <n v="3.8"/>
    <n v="95"/>
  </r>
  <r>
    <n v="202408"/>
    <x v="113"/>
    <s v="服务营销中心"/>
    <s v="助理工程师"/>
    <s v="DF-3687"/>
    <s v="电气服务工程师"/>
    <s v="2022/12/05"/>
    <s v="计时"/>
    <n v="0"/>
    <n v="2500"/>
    <n v="6169.4"/>
    <n v="363.68"/>
    <n v="86.8"/>
    <n v="3.8"/>
    <n v="0"/>
  </r>
  <r>
    <n v="202408"/>
    <x v="114"/>
    <s v="服务营销中心"/>
    <s v="专员"/>
    <s v="DF-3696"/>
    <s v="培训专员"/>
    <s v="2023/01/31"/>
    <s v="计时"/>
    <n v="0"/>
    <n v="4238"/>
    <n v="8336.2000000000007"/>
    <n v="363.68"/>
    <n v="86.8"/>
    <n v="3.8"/>
    <n v="0"/>
  </r>
  <r>
    <n v="202408"/>
    <x v="115"/>
    <s v="服务营销中心"/>
    <s v="经理"/>
    <s v="DF-3693"/>
    <s v="项目经理"/>
    <s v="2023/01/03"/>
    <s v="计时"/>
    <n v="0"/>
    <n v="6160"/>
    <n v="15739.7"/>
    <n v="363.68"/>
    <n v="86.8"/>
    <n v="3.8"/>
    <n v="800"/>
  </r>
  <r>
    <n v="202408"/>
    <x v="116"/>
    <s v="采购部"/>
    <s v="助理"/>
    <s v="DF-3778"/>
    <s v="采购助理"/>
    <s v="2023/03/24"/>
    <s v="计时"/>
    <n v="0"/>
    <n v="2000"/>
    <n v="4936.82"/>
    <n v="363.68"/>
    <n v="86.8"/>
    <n v="3.8"/>
    <n v="0"/>
  </r>
  <r>
    <n v="202408"/>
    <x v="117"/>
    <s v="服务营销中心"/>
    <s v="助理工程师"/>
    <s v="DF-3762"/>
    <s v="电气服务工程师"/>
    <s v="2023/03/06"/>
    <s v="计时"/>
    <n v="0"/>
    <n v="1900"/>
    <n v="5804.08"/>
    <n v="363.68"/>
    <n v="86.8"/>
    <n v="3.8"/>
    <n v="0"/>
  </r>
  <r>
    <n v="202408"/>
    <x v="118"/>
    <s v="人力资源部"/>
    <s v="专员"/>
    <s v="DF-3785"/>
    <s v="行政专员"/>
    <s v="2023/04/24"/>
    <s v="计时"/>
    <n v="0"/>
    <n v="2000"/>
    <n v="5766"/>
    <n v="363.68"/>
    <n v="86.8"/>
    <n v="3.8"/>
    <n v="0"/>
  </r>
  <r>
    <n v="202408"/>
    <x v="119"/>
    <s v="采购部"/>
    <s v="专员"/>
    <s v="DF-3782"/>
    <s v="采购专员"/>
    <s v="2023/04/03"/>
    <s v="计时"/>
    <n v="0"/>
    <n v="3026"/>
    <n v="6731.13"/>
    <n v="363.68"/>
    <n v="86.8"/>
    <n v="3.8"/>
    <n v="0"/>
  </r>
  <r>
    <n v="202408"/>
    <x v="120"/>
    <s v="研发部"/>
    <s v="助理工程师"/>
    <s v="DF-3816"/>
    <s v="电气工程师"/>
    <s v="2023/05/29"/>
    <s v="计时"/>
    <n v="0"/>
    <n v="1900"/>
    <n v="5223.1000000000004"/>
    <n v="363.68"/>
    <n v="86.8"/>
    <n v="3.8"/>
    <n v="0"/>
  </r>
  <r>
    <n v="202408"/>
    <x v="121"/>
    <s v="服务营销中心"/>
    <s v="高级经理"/>
    <s v="DF-3813"/>
    <s v="中国区售后服务高级经理"/>
    <s v="2023/05/22"/>
    <s v="计时"/>
    <n v="0"/>
    <n v="12400"/>
    <n v="23426.799999999999"/>
    <n v="363.68"/>
    <n v="86.8"/>
    <n v="3.8"/>
    <n v="3128"/>
  </r>
  <r>
    <n v="202408"/>
    <x v="122"/>
    <s v="采购部"/>
    <s v="专员"/>
    <s v="DF-3793"/>
    <s v="采购专员"/>
    <s v="2023/05/10"/>
    <s v="计时"/>
    <n v="0"/>
    <n v="3026"/>
    <n v="6686.14"/>
    <n v="363.68"/>
    <n v="86.8"/>
    <n v="3.8"/>
    <n v="0"/>
  </r>
  <r>
    <n v="202408"/>
    <x v="123"/>
    <s v="服务营销中心"/>
    <s v="专员"/>
    <s v="DF-3791"/>
    <s v="售后服务专员"/>
    <s v="2023/05/08"/>
    <s v="计时"/>
    <n v="0"/>
    <n v="2600"/>
    <n v="5769.9"/>
    <n v="363.68"/>
    <n v="86.8"/>
    <n v="3.8"/>
    <n v="0"/>
  </r>
  <r>
    <n v="202408"/>
    <x v="124"/>
    <s v="研发部"/>
    <s v="助理工程师"/>
    <s v="DF-3790"/>
    <s v="机械助理工程师"/>
    <s v="2023/05/04"/>
    <s v="计时"/>
    <n v="0"/>
    <n v="2320"/>
    <n v="6285.1"/>
    <n v="363.68"/>
    <n v="86.8"/>
    <n v="3.8"/>
    <n v="0"/>
  </r>
  <r>
    <n v="202408"/>
    <x v="125"/>
    <s v="总经办"/>
    <s v="主管"/>
    <s v="DF-3821"/>
    <s v="总经理助理"/>
    <s v="2023/06/20"/>
    <s v="计时"/>
    <n v="0"/>
    <n v="5200"/>
    <n v="12732.27"/>
    <n v="363.68"/>
    <n v="86.8"/>
    <n v="3.8"/>
    <n v="0"/>
  </r>
  <r>
    <n v="202408"/>
    <x v="126"/>
    <s v="服务营销中心"/>
    <s v="助理工程师"/>
    <s v="DF-3817"/>
    <s v="电气服务工程师"/>
    <s v="2023/06/01"/>
    <s v="计时"/>
    <n v="0"/>
    <n v="1900"/>
    <n v="5416.7"/>
    <n v="363.68"/>
    <n v="86.8"/>
    <n v="3.8"/>
    <n v="0"/>
  </r>
  <r>
    <n v="202408"/>
    <x v="127"/>
    <s v="研发部"/>
    <s v="助理工程师"/>
    <s v="DF-3822"/>
    <s v="电气工程师储备生"/>
    <s v="2023/07/03"/>
    <s v="计时"/>
    <n v="0"/>
    <n v="1900"/>
    <n v="5250.4"/>
    <n v="363.68"/>
    <n v="86.8"/>
    <n v="3.8"/>
    <n v="0"/>
  </r>
  <r>
    <n v="202408"/>
    <x v="128"/>
    <s v="服务营销中心"/>
    <s v="专员"/>
    <s v="DF-3823"/>
    <s v="服务专员"/>
    <s v="2023/07/03"/>
    <s v="计时"/>
    <n v="0"/>
    <n v="3000"/>
    <n v="5914.98"/>
    <n v="363.68"/>
    <n v="86.8"/>
    <n v="3.8"/>
    <n v="0"/>
  </r>
  <r>
    <n v="202408"/>
    <x v="129"/>
    <s v="研发部"/>
    <s v="助理工程师"/>
    <s v="DF-3830"/>
    <s v="电气工程师储备生"/>
    <s v="2023/08/02"/>
    <s v="计时"/>
    <n v="0"/>
    <n v="1900"/>
    <n v="5076.3999999999996"/>
    <n v="363.68"/>
    <n v="86.8"/>
    <n v="3.8"/>
    <n v="0"/>
  </r>
  <r>
    <n v="202408"/>
    <x v="130"/>
    <s v="研发部"/>
    <s v="助理工程师"/>
    <s v="DF-3831"/>
    <s v="机械助理工程师"/>
    <s v="2023/08/03"/>
    <s v="计时"/>
    <n v="0"/>
    <n v="2520"/>
    <n v="5958.7"/>
    <n v="363.68"/>
    <n v="86.8"/>
    <n v="3.8"/>
    <n v="0"/>
  </r>
  <r>
    <n v="202408"/>
    <x v="131"/>
    <s v="运营中心"/>
    <s v="普工"/>
    <s v="DF-3832"/>
    <s v="普工"/>
    <s v="2023/08/07"/>
    <s v="计时"/>
    <n v="0"/>
    <n v="1900"/>
    <n v="5926.12"/>
    <n v="0"/>
    <n v="0"/>
    <n v="0"/>
    <n v="0"/>
  </r>
  <r>
    <n v="202408"/>
    <x v="132"/>
    <s v="运营中心"/>
    <s v="技工"/>
    <s v="DF-3834"/>
    <s v="质检员"/>
    <s v="2023/08/10"/>
    <s v="计时"/>
    <n v="0"/>
    <n v="2120"/>
    <n v="6073.29"/>
    <n v="363.68"/>
    <n v="86.8"/>
    <n v="3.8"/>
    <n v="0"/>
  </r>
  <r>
    <n v="202408"/>
    <x v="133"/>
    <s v="服务营销中心"/>
    <s v="助理工程师"/>
    <s v="DF-3839"/>
    <s v="电气服务工程师"/>
    <s v="2023/08/15"/>
    <s v="计时"/>
    <n v="0"/>
    <n v="1900"/>
    <n v="5499.3"/>
    <n v="363.68"/>
    <n v="86.8"/>
    <n v="3.8"/>
    <n v="0"/>
  </r>
  <r>
    <n v="202408"/>
    <x v="134"/>
    <s v="服务营销中心"/>
    <s v="工程师"/>
    <s v="DF-3843"/>
    <s v="品质工程师"/>
    <s v="2023/08/24"/>
    <s v="计时"/>
    <n v="0"/>
    <n v="5500"/>
    <n v="12584.57"/>
    <n v="363.68"/>
    <n v="86.8"/>
    <n v="3.8"/>
    <n v="0"/>
  </r>
  <r>
    <n v="202408"/>
    <x v="135"/>
    <s v="运营中心"/>
    <s v="专员"/>
    <s v="DF-3121"/>
    <s v="生产调度员"/>
    <s v="2020/05/08"/>
    <s v="计件"/>
    <n v="0"/>
    <n v="3026"/>
    <n v="7081.77"/>
    <n v="363.68"/>
    <n v="86.8"/>
    <n v="3.8"/>
    <n v="0"/>
  </r>
  <r>
    <n v="202408"/>
    <x v="136"/>
    <s v="运营中心"/>
    <s v="助理"/>
    <s v="DF-3851"/>
    <s v="品质文员"/>
    <s v="2023/09/08"/>
    <s v="计时"/>
    <n v="0"/>
    <n v="2500"/>
    <n v="4436.6000000000004"/>
    <n v="363.68"/>
    <n v="86.8"/>
    <n v="3.8"/>
    <n v="0"/>
  </r>
  <r>
    <n v="202408"/>
    <x v="137"/>
    <s v="运营中心"/>
    <s v="经理"/>
    <s v="DF-3852"/>
    <s v="品质经理"/>
    <s v="2023/09/18"/>
    <s v="计时"/>
    <n v="0"/>
    <n v="7100"/>
    <n v="15807.5"/>
    <n v="363.68"/>
    <n v="86.8"/>
    <n v="3.8"/>
    <n v="95"/>
  </r>
  <r>
    <n v="202408"/>
    <x v="138"/>
    <s v="销售部"/>
    <s v="销售经理"/>
    <s v="DF-3854"/>
    <s v="区域销售经理（中东）"/>
    <s v="2023/09/20"/>
    <s v="计时"/>
    <s v="2024/08/16离职"/>
    <n v="3850"/>
    <n v="4335.45"/>
    <n v="363.68"/>
    <n v="86.8"/>
    <n v="3.8"/>
    <n v="0"/>
  </r>
  <r>
    <n v="202408"/>
    <x v="139"/>
    <s v="服务营销中心"/>
    <s v="主管"/>
    <s v="DF-3855"/>
    <s v="配件销售主管"/>
    <s v="2023/10/01"/>
    <s v="计时"/>
    <n v="0"/>
    <n v="4480"/>
    <n v="9259.5"/>
    <n v="363.68"/>
    <n v="86.8"/>
    <n v="3.8"/>
    <n v="1344"/>
  </r>
  <r>
    <n v="202408"/>
    <x v="140"/>
    <s v="研发部"/>
    <s v="工程师"/>
    <s v="DF-3862"/>
    <s v="机械研发工程师"/>
    <s v="2023/11/01"/>
    <s v="计时"/>
    <n v="0"/>
    <n v="6000"/>
    <n v="15409.8"/>
    <n v="363.68"/>
    <n v="86.8"/>
    <n v="3.8"/>
    <n v="0"/>
  </r>
  <r>
    <n v="202408"/>
    <x v="142"/>
    <s v="采购部"/>
    <s v="助理"/>
    <s v="DF-3877"/>
    <s v="采购助理"/>
    <s v="2023/12/06"/>
    <s v="计时"/>
    <n v="0"/>
    <n v="3250"/>
    <n v="4110.8"/>
    <n v="363.68"/>
    <n v="86.8"/>
    <n v="3.8"/>
    <n v="0"/>
  </r>
  <r>
    <n v="202408"/>
    <x v="143"/>
    <s v="服务营销中心"/>
    <s v="专员"/>
    <s v="DF-3886"/>
    <s v="服务调度专员"/>
    <s v="2024/02/20"/>
    <s v="计时"/>
    <n v="0"/>
    <n v="2612"/>
    <n v="5719.2"/>
    <n v="363.68"/>
    <n v="86.8"/>
    <n v="3.8"/>
    <n v="0"/>
  </r>
  <r>
    <n v="202408"/>
    <x v="144"/>
    <s v="运营中心"/>
    <s v="技工"/>
    <s v="DF-3887"/>
    <s v="装配钳工学徒"/>
    <s v="2024/02/27"/>
    <s v="计时"/>
    <n v="0"/>
    <n v="1900"/>
    <n v="3875.55"/>
    <n v="363.68"/>
    <n v="86.8"/>
    <n v="3.8"/>
    <n v="0"/>
  </r>
  <r>
    <n v="202408"/>
    <x v="145"/>
    <s v="运营中心"/>
    <s v="技工"/>
    <s v="DF-3892"/>
    <s v="工艺员"/>
    <s v="2024/03/07"/>
    <s v="计时"/>
    <n v="0"/>
    <n v="2500"/>
    <n v="6455.6"/>
    <n v="363.68"/>
    <n v="86.8"/>
    <n v="3.8"/>
    <n v="0"/>
  </r>
  <r>
    <n v="202408"/>
    <x v="146"/>
    <s v="运营中心"/>
    <s v="技工"/>
    <s v="DF-3893"/>
    <s v="质检员"/>
    <s v="2024/03/12"/>
    <s v="计时"/>
    <n v="0"/>
    <n v="2120"/>
    <n v="6162.04"/>
    <n v="363.68"/>
    <n v="86.8"/>
    <n v="3.8"/>
    <n v="0"/>
  </r>
  <r>
    <n v="202408"/>
    <x v="147"/>
    <s v="服务营销中心"/>
    <s v="工程师"/>
    <s v="DF-3895"/>
    <s v="机械服务工程师"/>
    <s v="2024/03/15"/>
    <s v="计时"/>
    <n v="0"/>
    <n v="3400"/>
    <n v="9059.2199999999993"/>
    <n v="363.68"/>
    <n v="86.8"/>
    <n v="3.8"/>
    <n v="0"/>
  </r>
  <r>
    <n v="202408"/>
    <x v="148"/>
    <s v="销售部"/>
    <s v="销售经理"/>
    <s v="DF-3904"/>
    <s v="区域销售经理（华东）"/>
    <s v="2024/04/22"/>
    <s v="计时"/>
    <n v="0"/>
    <n v="3850"/>
    <n v="11355"/>
    <n v="363.68"/>
    <n v="86.8"/>
    <n v="3.8"/>
    <n v="0"/>
  </r>
  <r>
    <n v="202408"/>
    <x v="149"/>
    <s v="研发部"/>
    <s v="助理工程师"/>
    <s v="DF-3899"/>
    <s v="机械工程师储备生"/>
    <s v="2024/04/22"/>
    <s v="计时"/>
    <n v="0"/>
    <n v="1900"/>
    <n v="4234.93"/>
    <n v="363.68"/>
    <n v="86.8"/>
    <n v="3.8"/>
    <n v="0"/>
  </r>
  <r>
    <n v="202408"/>
    <x v="150"/>
    <s v="服务营销中心"/>
    <s v="专员"/>
    <s v="DF-3984"/>
    <s v="售后服务专员"/>
    <s v="2024/05/28"/>
    <s v="计时"/>
    <n v="0"/>
    <n v="2750"/>
    <n v="5486.68"/>
    <n v="363.68"/>
    <n v="86.8"/>
    <n v="3.8"/>
    <n v="0"/>
  </r>
  <r>
    <n v="202408"/>
    <x v="151"/>
    <s v="服务营销中心"/>
    <s v="工程师"/>
    <s v="DF-3981"/>
    <s v="机械服务工程师（上海）"/>
    <s v="2024/05/23"/>
    <s v="计时"/>
    <n v="0"/>
    <n v="4500"/>
    <n v="5219.88"/>
    <n v="0"/>
    <n v="0"/>
    <n v="0"/>
    <n v="0"/>
  </r>
  <r>
    <n v="202408"/>
    <x v="152"/>
    <s v="运营中心"/>
    <s v="专员"/>
    <s v="DF-3908"/>
    <s v="计划专员"/>
    <s v="2024/05/16"/>
    <s v="计时"/>
    <n v="0"/>
    <n v="2500"/>
    <n v="5743.65"/>
    <n v="363.68"/>
    <n v="86.8"/>
    <n v="3.8"/>
    <n v="0"/>
  </r>
  <r>
    <n v="202408"/>
    <x v="153"/>
    <s v="采购部"/>
    <s v="专员"/>
    <s v="DF-3907"/>
    <s v="采购工程师"/>
    <s v="2024/05/15"/>
    <s v="计时"/>
    <n v="0"/>
    <n v="3811"/>
    <n v="7694.35"/>
    <n v="363.68"/>
    <n v="86.8"/>
    <n v="3.8"/>
    <n v="0"/>
  </r>
  <r>
    <n v="202408"/>
    <x v="154"/>
    <s v="服务营销中心"/>
    <s v="经理"/>
    <s v="DF-4002"/>
    <s v="项目经理"/>
    <s v="2024/06/24"/>
    <s v="计时"/>
    <n v="0"/>
    <n v="5300"/>
    <n v="12722.7"/>
    <n v="363.68"/>
    <n v="86.8"/>
    <n v="3.8"/>
    <n v="1200"/>
  </r>
  <r>
    <n v="202408"/>
    <x v="155"/>
    <s v="采购部"/>
    <s v="助理"/>
    <s v="DF-4004"/>
    <s v="采购文员"/>
    <d v="2024-07-02T00:00:00"/>
    <s v="计时"/>
    <n v="0"/>
    <n v="2542"/>
    <n v="4194.8100000000004"/>
    <n v="363.68"/>
    <n v="86.8"/>
    <n v="3.8"/>
    <n v="0"/>
  </r>
  <r>
    <n v="202408"/>
    <x v="242"/>
    <s v="服务营销中心"/>
    <s v="经理"/>
    <s v="DF-4009"/>
    <s v="项目经理"/>
    <s v="2024/08/01"/>
    <s v="计时"/>
    <s v="8月入职"/>
    <n v="5900"/>
    <n v="15434.9"/>
    <n v="363.68"/>
    <n v="86.8"/>
    <n v="3.8"/>
    <n v="0"/>
  </r>
  <r>
    <n v="202408"/>
    <x v="243"/>
    <s v="销售部"/>
    <s v="销售经理"/>
    <s v="DF-4016"/>
    <s v="海外销售经理"/>
    <s v="2024/08/15"/>
    <s v="计时"/>
    <s v="8月入职"/>
    <n v="3850"/>
    <n v="4179.8999999999996"/>
    <n v="0"/>
    <n v="0"/>
    <n v="0"/>
    <n v="0"/>
  </r>
  <r>
    <n v="202408"/>
    <x v="156"/>
    <s v="服务营销中心"/>
    <s v="技师"/>
    <s v="DF-2695"/>
    <s v="现场装配技师"/>
    <s v="2018/03/15"/>
    <s v="计时"/>
    <n v="0"/>
    <n v="2363"/>
    <n v="6812.07"/>
    <n v="363.68"/>
    <n v="86.8"/>
    <n v="3.8"/>
    <n v="0"/>
  </r>
  <r>
    <n v="202408"/>
    <x v="157"/>
    <s v="服务营销中心"/>
    <s v="技师"/>
    <s v="DF-2755"/>
    <s v="现场装配技师"/>
    <s v="2018/05/02"/>
    <s v="计时"/>
    <n v="0"/>
    <n v="2363"/>
    <n v="6855.56"/>
    <n v="363.68"/>
    <n v="86.8"/>
    <n v="3.8"/>
    <n v="0"/>
  </r>
  <r>
    <n v="202408"/>
    <x v="158"/>
    <s v="服务营销中心"/>
    <s v="技师"/>
    <s v="DF-3139"/>
    <s v="现场装配技师"/>
    <s v="2020/07/01"/>
    <s v="计时"/>
    <n v="0"/>
    <n v="2363"/>
    <n v="5823.67"/>
    <n v="363.68"/>
    <n v="86.8"/>
    <n v="3.8"/>
    <n v="0"/>
  </r>
  <r>
    <n v="202408"/>
    <x v="159"/>
    <s v="服务营销中心"/>
    <s v="技师"/>
    <s v="DF-2975"/>
    <s v="现场装配技师"/>
    <s v="2019/07/15"/>
    <s v="计时"/>
    <n v="0"/>
    <n v="2363"/>
    <n v="6700.06"/>
    <n v="363.68"/>
    <n v="86.8"/>
    <n v="3.8"/>
    <n v="0"/>
  </r>
  <r>
    <n v="202408"/>
    <x v="160"/>
    <s v="运营中心"/>
    <s v="技工"/>
    <s v="DF-2614"/>
    <s v="仓管员"/>
    <s v="2017/11/27"/>
    <s v="计件"/>
    <n v="0"/>
    <n v="1900"/>
    <n v="5957.16"/>
    <n v="363.68"/>
    <n v="86.8"/>
    <n v="3.8"/>
    <n v="0"/>
  </r>
  <r>
    <n v="202408"/>
    <x v="161"/>
    <s v="运营中心"/>
    <s v="班长"/>
    <s v="DF-0354"/>
    <s v="装配电工班长"/>
    <s v="2006/10/21"/>
    <s v="计件"/>
    <n v="0"/>
    <n v="1900"/>
    <n v="8861.5499999999993"/>
    <n v="363.68"/>
    <n v="86.8"/>
    <n v="3.8"/>
    <n v="0"/>
  </r>
  <r>
    <n v="202408"/>
    <x v="162"/>
    <s v="运营中心"/>
    <s v="班长"/>
    <s v="DF-2363"/>
    <s v="装配钳工班长"/>
    <s v="2017/02/27"/>
    <s v="计件"/>
    <n v="0"/>
    <n v="1900"/>
    <n v="11457.67"/>
    <n v="363.68"/>
    <n v="86.8"/>
    <n v="3.8"/>
    <n v="0"/>
  </r>
  <r>
    <n v="202408"/>
    <x v="163"/>
    <s v="运营中心"/>
    <s v="班长"/>
    <s v="DF-2451"/>
    <s v="装配电工班长"/>
    <s v="2017/06/26"/>
    <s v="计件"/>
    <n v="0"/>
    <n v="1900"/>
    <n v="6399.14"/>
    <n v="363.68"/>
    <n v="86.8"/>
    <n v="3.8"/>
    <n v="0"/>
  </r>
  <r>
    <n v="202408"/>
    <x v="164"/>
    <s v="运营中心"/>
    <s v="技工"/>
    <s v="DF-2611"/>
    <s v="装配钳工"/>
    <s v="2017/11/22"/>
    <s v="计件"/>
    <n v="0"/>
    <n v="1900"/>
    <n v="9048.25"/>
    <n v="363.68"/>
    <n v="86.8"/>
    <n v="3.8"/>
    <n v="0"/>
  </r>
  <r>
    <n v="202408"/>
    <x v="165"/>
    <s v="运营中心"/>
    <s v="技工"/>
    <s v="DF-2736"/>
    <s v="装配钳工"/>
    <s v="2018/04/21"/>
    <s v="计件"/>
    <n v="0"/>
    <n v="1900"/>
    <n v="8836.7199999999993"/>
    <n v="363.68"/>
    <n v="86.8"/>
    <n v="3.8"/>
    <n v="0"/>
  </r>
  <r>
    <n v="202408"/>
    <x v="166"/>
    <s v="运营中心"/>
    <s v="技工"/>
    <s v="DF-2673"/>
    <s v="装配电工"/>
    <s v="2018/03/05"/>
    <s v="计件"/>
    <n v="0"/>
    <n v="1900"/>
    <n v="7694.39"/>
    <n v="363.68"/>
    <n v="86.8"/>
    <n v="3.8"/>
    <n v="0"/>
  </r>
  <r>
    <n v="202408"/>
    <x v="167"/>
    <s v="运营中心"/>
    <s v="技工"/>
    <s v="DF-2756"/>
    <s v="装配钳工"/>
    <s v="2018/05/02"/>
    <s v="计件"/>
    <n v="0"/>
    <n v="1900"/>
    <n v="7395.17"/>
    <n v="363.68"/>
    <n v="86.8"/>
    <n v="3.8"/>
    <n v="0"/>
  </r>
  <r>
    <n v="202408"/>
    <x v="168"/>
    <s v="运营中心"/>
    <s v="班长"/>
    <s v="DF-2786"/>
    <s v="装配钳工班长"/>
    <s v="2018/06/12"/>
    <s v="计件"/>
    <n v="0"/>
    <n v="1900"/>
    <n v="9469.24"/>
    <n v="363.68"/>
    <n v="86.8"/>
    <n v="3.8"/>
    <n v="0"/>
  </r>
  <r>
    <n v="202408"/>
    <x v="169"/>
    <s v="运营中心"/>
    <s v="技工"/>
    <s v="DF-2789"/>
    <s v="装配电工"/>
    <s v="2018/06/26"/>
    <s v="计件"/>
    <n v="0"/>
    <n v="1900"/>
    <n v="6712.42"/>
    <n v="363.68"/>
    <n v="86.8"/>
    <n v="3.8"/>
    <n v="0"/>
  </r>
  <r>
    <n v="202408"/>
    <x v="170"/>
    <s v="运营中心"/>
    <s v="技工"/>
    <s v="DF-2864"/>
    <s v="装配电工"/>
    <s v="2018/11/09"/>
    <s v="计件"/>
    <n v="0"/>
    <n v="1900"/>
    <n v="6464.26"/>
    <n v="363.68"/>
    <n v="86.8"/>
    <n v="3.8"/>
    <n v="0"/>
  </r>
  <r>
    <n v="202408"/>
    <x v="171"/>
    <s v="运营中心"/>
    <s v="技工"/>
    <s v="DF-2907"/>
    <s v="装配电工"/>
    <s v="2019/03/06"/>
    <s v="计件"/>
    <n v="0"/>
    <n v="1900"/>
    <n v="7363.29"/>
    <n v="363.68"/>
    <n v="86.8"/>
    <n v="3.8"/>
    <n v="0"/>
  </r>
  <r>
    <n v="202408"/>
    <x v="172"/>
    <s v="运营中心"/>
    <s v="技工"/>
    <s v="DF-2909"/>
    <s v="仓管员"/>
    <s v="2019/03/11"/>
    <s v="计件"/>
    <n v="0"/>
    <n v="1900"/>
    <n v="5740.12"/>
    <n v="363.68"/>
    <n v="86.8"/>
    <n v="3.8"/>
    <n v="0"/>
  </r>
  <r>
    <n v="202408"/>
    <x v="173"/>
    <s v="运营中心"/>
    <s v="班长"/>
    <s v="DF-2913"/>
    <s v="装配钳工班长"/>
    <s v="2019/03/14"/>
    <s v="计件"/>
    <n v="0"/>
    <n v="1900"/>
    <n v="8944.85"/>
    <n v="363.68"/>
    <n v="86.8"/>
    <n v="3.8"/>
    <n v="0"/>
  </r>
  <r>
    <n v="202408"/>
    <x v="174"/>
    <s v="运营中心"/>
    <s v="技工"/>
    <s v="DF-2940"/>
    <s v="仓管员"/>
    <s v="2019/05/14"/>
    <s v="计件"/>
    <n v="0"/>
    <n v="1900"/>
    <n v="5886.39"/>
    <n v="363.68"/>
    <n v="86.8"/>
    <n v="3.8"/>
    <n v="0"/>
  </r>
  <r>
    <n v="202408"/>
    <x v="175"/>
    <s v="运营中心"/>
    <s v="技工"/>
    <s v="DF-2970"/>
    <s v="装配电工"/>
    <s v="2019/07/02"/>
    <s v="计件"/>
    <n v="0"/>
    <n v="1900"/>
    <n v="7003.32"/>
    <n v="363.68"/>
    <n v="86.8"/>
    <n v="3.8"/>
    <n v="385"/>
  </r>
  <r>
    <n v="202408"/>
    <x v="176"/>
    <s v="运营中心"/>
    <s v="技工"/>
    <s v="DF-3052"/>
    <s v="装配电工"/>
    <s v="2019/11/15"/>
    <s v="计件"/>
    <n v="0"/>
    <n v="1900"/>
    <n v="6213.17"/>
    <n v="363.68"/>
    <n v="86.8"/>
    <n v="3.8"/>
    <n v="0"/>
  </r>
  <r>
    <n v="202408"/>
    <x v="177"/>
    <s v="运营中心"/>
    <s v="技工"/>
    <s v="DF-3076"/>
    <s v="装配电工"/>
    <s v="2020/02/24"/>
    <s v="计件"/>
    <n v="0"/>
    <n v="1900"/>
    <n v="7358.8"/>
    <n v="363.68"/>
    <n v="86.8"/>
    <n v="3.8"/>
    <n v="0"/>
  </r>
  <r>
    <n v="202408"/>
    <x v="178"/>
    <s v="运营中心"/>
    <s v="技工"/>
    <s v="DF-3126"/>
    <s v="装配钳工"/>
    <s v="2020/05/29"/>
    <s v="计件"/>
    <n v="0"/>
    <n v="1900"/>
    <n v="5885.09"/>
    <n v="363.68"/>
    <n v="86.8"/>
    <n v="3.8"/>
    <n v="0"/>
  </r>
  <r>
    <n v="202408"/>
    <x v="179"/>
    <s v="运营中心"/>
    <s v="技工"/>
    <s v="DF-3130"/>
    <s v="测试技师"/>
    <s v="2020/06/12"/>
    <s v="计件"/>
    <n v="0"/>
    <n v="1900"/>
    <n v="6601.71"/>
    <n v="363.68"/>
    <n v="86.8"/>
    <n v="3.8"/>
    <n v="0"/>
  </r>
  <r>
    <n v="202408"/>
    <x v="180"/>
    <s v="运营中心"/>
    <s v="组长"/>
    <s v="DF-3134"/>
    <s v="仓库班长"/>
    <s v="2020/06/28"/>
    <s v="计件"/>
    <n v="0"/>
    <n v="1900"/>
    <n v="7415.05"/>
    <n v="363.68"/>
    <n v="86.8"/>
    <n v="3.8"/>
    <n v="0"/>
  </r>
  <r>
    <n v="202408"/>
    <x v="181"/>
    <s v="运营中心"/>
    <s v="技工"/>
    <s v="DF-3140"/>
    <s v="测试技师"/>
    <s v="2020/07/01"/>
    <s v="计件"/>
    <n v="0"/>
    <n v="1900"/>
    <n v="6568.97"/>
    <n v="363.68"/>
    <n v="86.8"/>
    <n v="3.8"/>
    <n v="100"/>
  </r>
  <r>
    <n v="202408"/>
    <x v="182"/>
    <s v="运营中心"/>
    <s v="技工"/>
    <s v="DF-3171"/>
    <s v="装配钳工"/>
    <s v="2020/08/31"/>
    <s v="计件"/>
    <n v="0"/>
    <n v="1900"/>
    <n v="6670.65"/>
    <n v="363.68"/>
    <n v="86.8"/>
    <n v="3.8"/>
    <n v="0"/>
  </r>
  <r>
    <n v="202408"/>
    <x v="183"/>
    <s v="运营中心"/>
    <s v="技工"/>
    <s v="DF-3180"/>
    <s v="装配钳工"/>
    <s v="2020/09/21"/>
    <s v="计件"/>
    <n v="0"/>
    <n v="1900"/>
    <n v="5755.32"/>
    <n v="363.68"/>
    <n v="86.8"/>
    <n v="3.8"/>
    <n v="0"/>
  </r>
  <r>
    <n v="202408"/>
    <x v="184"/>
    <s v="运营中心"/>
    <s v="技工"/>
    <s v="DF-3177"/>
    <s v="装配钳工"/>
    <s v="2020/09/14"/>
    <s v="计件"/>
    <n v="0"/>
    <n v="1900"/>
    <n v="8066.94"/>
    <n v="363.68"/>
    <n v="86.8"/>
    <n v="3.8"/>
    <n v="0"/>
  </r>
  <r>
    <n v="202408"/>
    <x v="185"/>
    <s v="运营中心"/>
    <s v="班长"/>
    <s v="DF-3191"/>
    <s v="装配钳工班长"/>
    <s v="2020/10/16"/>
    <s v="计件"/>
    <n v="0"/>
    <n v="1900"/>
    <n v="9895.4699999999993"/>
    <n v="363.68"/>
    <n v="86.8"/>
    <n v="3.8"/>
    <n v="0"/>
  </r>
  <r>
    <n v="202408"/>
    <x v="186"/>
    <s v="运营中心"/>
    <s v="班长"/>
    <s v="DF-2100"/>
    <s v="测试班长"/>
    <s v="2015/06/25"/>
    <s v="计件"/>
    <n v="0"/>
    <n v="1900"/>
    <n v="9141.2199999999993"/>
    <n v="363.68"/>
    <n v="86.8"/>
    <n v="3.8"/>
    <n v="0"/>
  </r>
  <r>
    <n v="202408"/>
    <x v="187"/>
    <s v="运营中心"/>
    <s v="技工"/>
    <s v="DF-2441"/>
    <s v="测试技师"/>
    <s v="2017/06/20"/>
    <s v="计件"/>
    <n v="0"/>
    <n v="1900"/>
    <n v="7574.02"/>
    <n v="363.68"/>
    <n v="86.8"/>
    <n v="3.8"/>
    <n v="95"/>
  </r>
  <r>
    <n v="202408"/>
    <x v="188"/>
    <s v="运营中心"/>
    <s v="技工"/>
    <s v="DF-2910"/>
    <s v="测试技师"/>
    <s v="2019/03/11"/>
    <s v="计件"/>
    <n v="0"/>
    <n v="1900"/>
    <n v="6973.41"/>
    <n v="363.68"/>
    <n v="86.8"/>
    <n v="3.8"/>
    <n v="0"/>
  </r>
  <r>
    <n v="202408"/>
    <x v="189"/>
    <s v="运营中心"/>
    <s v="技工"/>
    <s v="DF-3232"/>
    <s v="装配钳工"/>
    <s v="2020/12/24"/>
    <s v="计件"/>
    <n v="0"/>
    <n v="1900"/>
    <n v="7703.97"/>
    <n v="363.68"/>
    <n v="86.8"/>
    <n v="3.8"/>
    <n v="0"/>
  </r>
  <r>
    <n v="202408"/>
    <x v="190"/>
    <s v="运营中心"/>
    <s v="技工"/>
    <s v="DF-3245"/>
    <s v="仓管员"/>
    <s v="2021/01/12"/>
    <s v="计件"/>
    <n v="0"/>
    <n v="1900"/>
    <n v="5661.72"/>
    <n v="363.68"/>
    <n v="86.8"/>
    <n v="3.8"/>
    <n v="0"/>
  </r>
  <r>
    <n v="202408"/>
    <x v="191"/>
    <s v="运营中心"/>
    <s v="技工"/>
    <s v="DF-3252"/>
    <s v="仓管员"/>
    <s v="2021/01/25"/>
    <s v="计件"/>
    <n v="0"/>
    <n v="1900"/>
    <n v="5662.42"/>
    <n v="363.68"/>
    <n v="86.8"/>
    <n v="3.8"/>
    <n v="0"/>
  </r>
  <r>
    <n v="202408"/>
    <x v="192"/>
    <s v="运营中心"/>
    <s v="组长"/>
    <s v="DF-3287"/>
    <s v="仓管员"/>
    <s v="2021/03/15"/>
    <s v="计件"/>
    <n v="0"/>
    <n v="1900"/>
    <n v="7016.11"/>
    <n v="363.68"/>
    <n v="86.8"/>
    <n v="3.8"/>
    <n v="0"/>
  </r>
  <r>
    <n v="202408"/>
    <x v="193"/>
    <s v="运营中心"/>
    <s v="技工"/>
    <s v="DF-3274"/>
    <s v="仓管员"/>
    <s v="2021/03/08"/>
    <s v="计件"/>
    <n v="0"/>
    <n v="1900"/>
    <n v="5620.66"/>
    <n v="363.68"/>
    <n v="86.8"/>
    <n v="3.8"/>
    <n v="0"/>
  </r>
  <r>
    <n v="202408"/>
    <x v="194"/>
    <s v="运营中心"/>
    <s v="技工"/>
    <s v="DF-3273"/>
    <s v="装配电工"/>
    <s v="2021/03/05"/>
    <s v="计件"/>
    <n v="0"/>
    <n v="1900"/>
    <n v="6811.92"/>
    <n v="363.68"/>
    <n v="86.8"/>
    <n v="3.8"/>
    <n v="0"/>
  </r>
  <r>
    <n v="202408"/>
    <x v="195"/>
    <s v="运营中心"/>
    <s v="技工"/>
    <s v="DF-3272"/>
    <s v="装配电工"/>
    <s v="2021/03/04"/>
    <s v="计件"/>
    <n v="0"/>
    <n v="1900"/>
    <n v="6469.54"/>
    <n v="363.68"/>
    <n v="86.8"/>
    <n v="3.8"/>
    <n v="0"/>
  </r>
  <r>
    <n v="202408"/>
    <x v="196"/>
    <s v="运营中心"/>
    <s v="技工"/>
    <s v="DF-3349"/>
    <s v="仓管员"/>
    <s v="2021/05/24"/>
    <s v="计件"/>
    <n v="0"/>
    <n v="1900"/>
    <n v="5708.19"/>
    <n v="363.68"/>
    <n v="86.8"/>
    <n v="3.8"/>
    <n v="0"/>
  </r>
  <r>
    <n v="202408"/>
    <x v="197"/>
    <s v="运营中心"/>
    <s v="技工"/>
    <s v="DF-3432"/>
    <s v="装配钳工"/>
    <s v="2021/07/17"/>
    <s v="计件"/>
    <n v="0"/>
    <n v="1900"/>
    <n v="3685.91"/>
    <n v="363.68"/>
    <n v="86.8"/>
    <n v="3.8"/>
    <n v="0"/>
  </r>
  <r>
    <n v="202408"/>
    <x v="198"/>
    <s v="运营中心"/>
    <s v="技工"/>
    <s v="DF-3398"/>
    <s v="装配钳工"/>
    <s v="2021/07/02"/>
    <s v="计件"/>
    <n v="0"/>
    <n v="1900"/>
    <n v="6972.88"/>
    <n v="363.68"/>
    <n v="86.8"/>
    <n v="3.8"/>
    <n v="0"/>
  </r>
  <r>
    <n v="202408"/>
    <x v="199"/>
    <s v="运营中心"/>
    <s v="技工"/>
    <s v="DF-3397"/>
    <s v="装配钳工"/>
    <s v="2021/07/01"/>
    <s v="计件"/>
    <n v="0"/>
    <n v="1900"/>
    <n v="8202.06"/>
    <n v="363.68"/>
    <n v="86.8"/>
    <n v="3.8"/>
    <n v="0"/>
  </r>
  <r>
    <n v="202408"/>
    <x v="200"/>
    <s v="运营中心"/>
    <s v="技工"/>
    <s v="DF-3396"/>
    <s v="装配钳工"/>
    <s v="2021/07/01"/>
    <s v="计件"/>
    <n v="0"/>
    <n v="1900"/>
    <n v="7292.73"/>
    <n v="363.68"/>
    <n v="86.8"/>
    <n v="3.8"/>
    <n v="0"/>
  </r>
  <r>
    <n v="202408"/>
    <x v="201"/>
    <s v="运营中心"/>
    <s v="技工"/>
    <s v="DF-3439"/>
    <s v="装配电工"/>
    <s v="2021/07/29"/>
    <s v="计件"/>
    <n v="0"/>
    <n v="1900"/>
    <n v="6689.75"/>
    <n v="363.68"/>
    <n v="86.8"/>
    <n v="3.8"/>
    <n v="0"/>
  </r>
  <r>
    <n v="202408"/>
    <x v="202"/>
    <s v="运营中心"/>
    <s v="技工"/>
    <s v="DF-3499"/>
    <s v="装配钳工"/>
    <s v="2021/09/13"/>
    <s v="计件"/>
    <n v="0"/>
    <n v="1900"/>
    <n v="5297.73"/>
    <n v="363.68"/>
    <n v="86.8"/>
    <n v="3.8"/>
    <n v="0"/>
  </r>
  <r>
    <n v="202408"/>
    <x v="203"/>
    <s v="运营中心"/>
    <s v="技工"/>
    <s v="DF-3521"/>
    <s v="装配钳工"/>
    <s v="2021/09/30"/>
    <s v="计件"/>
    <n v="0"/>
    <n v="1900"/>
    <n v="6576.4"/>
    <n v="363.68"/>
    <n v="86.8"/>
    <n v="3.8"/>
    <n v="0"/>
  </r>
  <r>
    <n v="202408"/>
    <x v="204"/>
    <s v="运营中心"/>
    <s v="技工"/>
    <s v="DF-3522"/>
    <s v="装配钳工"/>
    <s v="2021/09/30"/>
    <s v="计件"/>
    <n v="0"/>
    <n v="1900"/>
    <n v="6373.5"/>
    <n v="363.68"/>
    <n v="86.8"/>
    <n v="3.8"/>
    <n v="0"/>
  </r>
  <r>
    <n v="202408"/>
    <x v="205"/>
    <s v="运营中心"/>
    <s v="技工"/>
    <s v="DF-3553"/>
    <s v="装配钳工"/>
    <s v="2021/10/27"/>
    <s v="计件"/>
    <n v="0"/>
    <n v="1900"/>
    <n v="4471.21"/>
    <n v="363.68"/>
    <n v="86.8"/>
    <n v="3.8"/>
    <n v="0"/>
  </r>
  <r>
    <n v="202408"/>
    <x v="206"/>
    <s v="运营中心"/>
    <s v="技工"/>
    <s v="DF-3529"/>
    <s v="装配钳工"/>
    <s v="2021/10/12"/>
    <s v="计件"/>
    <n v="0"/>
    <n v="1900"/>
    <n v="2540.0300000000002"/>
    <n v="363.68"/>
    <n v="86.8"/>
    <n v="3.8"/>
    <n v="0"/>
  </r>
  <r>
    <n v="202408"/>
    <x v="207"/>
    <s v="运营中心"/>
    <s v="技工"/>
    <s v="DF-3534"/>
    <s v="装配钳工"/>
    <s v="2021/10/12"/>
    <s v="计件"/>
    <n v="0"/>
    <n v="1900"/>
    <n v="7939.9"/>
    <n v="363.68"/>
    <n v="86.8"/>
    <n v="3.8"/>
    <n v="0"/>
  </r>
  <r>
    <n v="202408"/>
    <x v="208"/>
    <s v="运营中心"/>
    <s v="技工"/>
    <s v="DF-3394"/>
    <s v="装配电工"/>
    <s v="2021/06/30"/>
    <s v="计件"/>
    <n v="0"/>
    <n v="1900"/>
    <n v="6358.09"/>
    <n v="363.68"/>
    <n v="86.8"/>
    <n v="3.8"/>
    <n v="0"/>
  </r>
  <r>
    <n v="202408"/>
    <x v="209"/>
    <s v="运营中心"/>
    <s v="技工"/>
    <s v="DF-3393"/>
    <s v="装配电工"/>
    <s v="2021/06/29"/>
    <s v="计件"/>
    <n v="0"/>
    <n v="1900"/>
    <n v="7190.2"/>
    <n v="363.68"/>
    <n v="86.8"/>
    <n v="3.8"/>
    <n v="0"/>
  </r>
  <r>
    <n v="202408"/>
    <x v="210"/>
    <s v="运营中心"/>
    <s v="技工"/>
    <s v="DF-3361"/>
    <s v="装配电工"/>
    <s v="2021/06/03"/>
    <s v="计件"/>
    <n v="0"/>
    <n v="1900"/>
    <n v="6712.48"/>
    <n v="363.68"/>
    <n v="86.8"/>
    <n v="3.8"/>
    <n v="0"/>
  </r>
  <r>
    <n v="202408"/>
    <x v="211"/>
    <s v="运营中心"/>
    <s v="技工"/>
    <s v="DF-3443"/>
    <s v="装配电工"/>
    <s v="2021/07/30"/>
    <s v="计件"/>
    <n v="0"/>
    <n v="1900"/>
    <n v="5855.07"/>
    <n v="363.68"/>
    <n v="86.8"/>
    <n v="3.8"/>
    <n v="0"/>
  </r>
  <r>
    <n v="202408"/>
    <x v="212"/>
    <s v="运营中心"/>
    <s v="技工"/>
    <s v="DF-3421"/>
    <s v="装配钳工"/>
    <s v="2021/07/15"/>
    <s v="计时"/>
    <n v="0"/>
    <n v="1900"/>
    <n v="5596.5"/>
    <n v="363.68"/>
    <n v="86.8"/>
    <n v="3.8"/>
    <n v="0"/>
  </r>
  <r>
    <n v="202408"/>
    <x v="213"/>
    <s v="运营中心"/>
    <s v="技工"/>
    <s v="DF-3420"/>
    <s v="装配钳工"/>
    <s v="2021/07/15"/>
    <s v="计时"/>
    <n v="0"/>
    <n v="1900"/>
    <n v="5391.82"/>
    <n v="363.68"/>
    <n v="86.8"/>
    <n v="3.8"/>
    <n v="0"/>
  </r>
  <r>
    <n v="202408"/>
    <x v="214"/>
    <s v="运营中心"/>
    <s v="技工"/>
    <s v="DF-3489"/>
    <s v="装配钳工"/>
    <s v="2021/09/03"/>
    <s v="计时"/>
    <n v="0"/>
    <n v="1900"/>
    <n v="5056.91"/>
    <n v="363.68"/>
    <n v="86.8"/>
    <n v="3.8"/>
    <n v="0"/>
  </r>
  <r>
    <n v="202408"/>
    <x v="215"/>
    <s v="运营中心"/>
    <s v="技工"/>
    <s v="DF-3637"/>
    <s v="装配钳工"/>
    <d v="2022-08-15T00:00:00"/>
    <s v="计件"/>
    <n v="0"/>
    <n v="1900"/>
    <n v="6014.52"/>
    <n v="363.68"/>
    <n v="86.8"/>
    <n v="3.8"/>
    <n v="0"/>
  </r>
  <r>
    <n v="202408"/>
    <x v="216"/>
    <s v="运营中心"/>
    <s v="技工"/>
    <s v="DF-3630"/>
    <s v="装配钳工"/>
    <d v="2022-08-05T00:00:00"/>
    <s v="计件"/>
    <n v="0"/>
    <n v="1900"/>
    <n v="4892.79"/>
    <n v="363.68"/>
    <n v="86.8"/>
    <n v="3.8"/>
    <n v="0"/>
  </r>
  <r>
    <n v="202408"/>
    <x v="217"/>
    <s v="运营中心"/>
    <s v="技工"/>
    <s v="DF-3644"/>
    <s v="仓库包装操作工"/>
    <d v="2022-08-30T00:00:00"/>
    <s v="计件"/>
    <n v="0"/>
    <n v="1900"/>
    <n v="5465.96"/>
    <n v="363.68"/>
    <n v="86.8"/>
    <n v="3.8"/>
    <n v="0"/>
  </r>
  <r>
    <n v="202408"/>
    <x v="218"/>
    <s v="运营中心"/>
    <s v="技工"/>
    <s v="DF-3659"/>
    <s v="装配钳工"/>
    <s v="2022/09/19"/>
    <s v="计件"/>
    <n v="0"/>
    <n v="1900"/>
    <n v="6007.27"/>
    <n v="363.68"/>
    <n v="86.8"/>
    <n v="3.8"/>
    <n v="0"/>
  </r>
  <r>
    <n v="202408"/>
    <x v="219"/>
    <s v="运营中心"/>
    <s v="技工"/>
    <s v="DF-3648"/>
    <s v="仓库包装操作工"/>
    <s v="2022/09/05"/>
    <s v="计件"/>
    <n v="0"/>
    <n v="1900"/>
    <n v="5312.66"/>
    <n v="363.68"/>
    <n v="86.8"/>
    <n v="3.8"/>
    <n v="0"/>
  </r>
  <r>
    <n v="202408"/>
    <x v="220"/>
    <s v="运营中心"/>
    <s v="技工"/>
    <s v="DF-3449"/>
    <s v="电气装配储备生"/>
    <s v="2021/08/03"/>
    <s v="计件"/>
    <n v="0"/>
    <n v="1900"/>
    <n v="6130.83"/>
    <n v="363.68"/>
    <n v="86.8"/>
    <n v="3.8"/>
    <n v="0"/>
  </r>
  <r>
    <n v="202408"/>
    <x v="221"/>
    <s v="运营中心"/>
    <s v="技工"/>
    <s v="DF-3677"/>
    <s v="仓库包装操作工"/>
    <s v="2022/10/27"/>
    <s v="计件"/>
    <n v="0"/>
    <n v="1900"/>
    <n v="5517.44"/>
    <n v="363.68"/>
    <n v="86.8"/>
    <n v="3.8"/>
    <n v="0"/>
  </r>
  <r>
    <n v="202408"/>
    <x v="222"/>
    <s v="运营中心"/>
    <s v="技工"/>
    <s v="DF-3676"/>
    <s v="装配钳工"/>
    <s v="2022/10/26"/>
    <s v="计件"/>
    <n v="0"/>
    <n v="1900"/>
    <n v="6064.48"/>
    <n v="363.68"/>
    <n v="86.8"/>
    <n v="3.8"/>
    <n v="0"/>
  </r>
  <r>
    <n v="202408"/>
    <x v="223"/>
    <s v="运营中心"/>
    <s v="技工"/>
    <s v="DF-3667"/>
    <s v="装配钳工"/>
    <s v="2022/10/09"/>
    <s v="计件"/>
    <n v="0"/>
    <n v="1900"/>
    <n v="5305.6"/>
    <n v="363.68"/>
    <n v="86.8"/>
    <n v="3.8"/>
    <n v="0"/>
  </r>
  <r>
    <n v="202408"/>
    <x v="224"/>
    <s v="运营中心"/>
    <s v="技工"/>
    <s v="DF-3352"/>
    <s v="装配钳工"/>
    <s v="2021/05/26"/>
    <s v="计件"/>
    <n v="0"/>
    <n v="1900"/>
    <n v="2749.82"/>
    <n v="363.68"/>
    <n v="86.8"/>
    <n v="3.8"/>
    <n v="0"/>
  </r>
  <r>
    <n v="202408"/>
    <x v="225"/>
    <s v="运营中心"/>
    <s v="技工"/>
    <s v="DF-3705"/>
    <s v="装配钳工"/>
    <s v="2023/02/21"/>
    <s v="计件"/>
    <n v="0"/>
    <n v="1900"/>
    <n v="7345.48"/>
    <n v="363.68"/>
    <n v="86.8"/>
    <n v="3.8"/>
    <n v="0"/>
  </r>
  <r>
    <n v="202408"/>
    <x v="226"/>
    <s v="运营中心"/>
    <s v="技工"/>
    <s v="DF-3707"/>
    <s v="装配钳工"/>
    <s v="2023/02/21"/>
    <s v="计件"/>
    <s v="2024/08/30离职"/>
    <n v="1900"/>
    <n v="1470"/>
    <n v="363.68"/>
    <n v="86.8"/>
    <n v="3.8"/>
    <n v="0"/>
  </r>
  <r>
    <n v="202408"/>
    <x v="227"/>
    <s v="运营中心"/>
    <s v="技工"/>
    <s v="DF-3701"/>
    <s v="装配钳工"/>
    <s v="2023/02/09"/>
    <s v="计件"/>
    <n v="0"/>
    <n v="1900"/>
    <n v="5121.3999999999996"/>
    <n v="363.68"/>
    <n v="86.8"/>
    <n v="3.8"/>
    <n v="0"/>
  </r>
  <r>
    <n v="202408"/>
    <x v="228"/>
    <s v="运营中心"/>
    <s v="技工"/>
    <s v="DF-3776"/>
    <s v="装配电工"/>
    <s v="2023/03/20"/>
    <s v="计件"/>
    <n v="0"/>
    <n v="1900"/>
    <n v="5851.03"/>
    <n v="363.68"/>
    <n v="86.8"/>
    <n v="3.8"/>
    <n v="0"/>
  </r>
  <r>
    <n v="202408"/>
    <x v="229"/>
    <s v="运营中心"/>
    <s v="技工"/>
    <s v="DF-3765"/>
    <s v="装配钳工"/>
    <s v="2023/03/17"/>
    <s v="计件"/>
    <n v="0"/>
    <n v="1900"/>
    <n v="5748.79"/>
    <n v="363.68"/>
    <n v="86.8"/>
    <n v="3.8"/>
    <n v="0"/>
  </r>
  <r>
    <n v="202408"/>
    <x v="230"/>
    <s v="运营中心"/>
    <s v="技工"/>
    <s v="DF-3763"/>
    <s v="装配电工"/>
    <s v="2023/03/14"/>
    <s v="计件"/>
    <n v="0"/>
    <n v="1900"/>
    <n v="5824.81"/>
    <n v="363.68"/>
    <n v="86.8"/>
    <n v="3.8"/>
    <n v="0"/>
  </r>
  <r>
    <n v="202408"/>
    <x v="231"/>
    <s v="运营中心"/>
    <s v="技工"/>
    <s v="DF-3700"/>
    <s v="装配电工"/>
    <s v="2023/02/09"/>
    <s v="计件"/>
    <n v="0"/>
    <n v="1900"/>
    <n v="3819.3"/>
    <n v="363.68"/>
    <n v="86.8"/>
    <n v="3.8"/>
    <n v="0"/>
  </r>
  <r>
    <n v="202408"/>
    <x v="232"/>
    <s v="运营中心"/>
    <s v="技工"/>
    <s v="DF-3833"/>
    <s v="装配电工"/>
    <s v="2023/08/10"/>
    <s v="计件"/>
    <n v="0"/>
    <n v="1900"/>
    <n v="6028.91"/>
    <n v="363.68"/>
    <n v="86.8"/>
    <n v="3.8"/>
    <n v="0"/>
  </r>
  <r>
    <n v="202408"/>
    <x v="233"/>
    <s v="运营中心"/>
    <s v="技工"/>
    <s v="DF-3841"/>
    <s v="仓管员"/>
    <s v="2023/08/21"/>
    <s v="计件"/>
    <n v="0"/>
    <n v="1900"/>
    <n v="5276.48"/>
    <n v="363.68"/>
    <n v="86.8"/>
    <n v="3.8"/>
    <n v="0"/>
  </r>
  <r>
    <n v="202408"/>
    <x v="234"/>
    <s v="运营中心"/>
    <s v="技工"/>
    <s v="DF-3842"/>
    <s v="仓管员"/>
    <s v="2023/08/23"/>
    <s v="计件"/>
    <n v="0"/>
    <n v="1900"/>
    <n v="5363.94"/>
    <n v="363.68"/>
    <n v="86.8"/>
    <n v="3.8"/>
    <n v="0"/>
  </r>
  <r>
    <n v="202408"/>
    <x v="235"/>
    <s v="运营中心"/>
    <s v="技工"/>
    <s v="DF-3844"/>
    <s v="装配钳工"/>
    <s v="2023/08/28"/>
    <s v="计件"/>
    <n v="0"/>
    <n v="1900"/>
    <n v="5846.94"/>
    <n v="363.68"/>
    <n v="86.8"/>
    <n v="3.8"/>
    <n v="0"/>
  </r>
  <r>
    <n v="202408"/>
    <x v="236"/>
    <s v="运营中心"/>
    <s v="技工"/>
    <s v="DF-3848"/>
    <s v="装配钳工"/>
    <s v="2023/09/04"/>
    <s v="计件"/>
    <n v="0"/>
    <n v="1900"/>
    <n v="4548.95"/>
    <n v="363.68"/>
    <n v="86.8"/>
    <n v="3.8"/>
    <n v="0"/>
  </r>
  <r>
    <n v="202408"/>
    <x v="237"/>
    <s v="运营中心"/>
    <s v="技工"/>
    <s v="DF-3866"/>
    <s v="装配钳工"/>
    <s v="2023/11/09"/>
    <s v="计件"/>
    <n v="0"/>
    <n v="1900"/>
    <n v="6077.1"/>
    <n v="363.68"/>
    <n v="86.8"/>
    <n v="3.8"/>
    <n v="0"/>
  </r>
  <r>
    <n v="202408"/>
    <x v="238"/>
    <s v="运营中心"/>
    <s v="技工"/>
    <s v="DF-3872"/>
    <s v="仓管员"/>
    <s v="2023/11/20"/>
    <s v="计件"/>
    <n v="0"/>
    <n v="1900"/>
    <n v="5393.5"/>
    <n v="363.68"/>
    <n v="86.8"/>
    <n v="3.8"/>
    <n v="0"/>
  </r>
  <r>
    <n v="202408"/>
    <x v="239"/>
    <s v="运营中心"/>
    <s v="技工"/>
    <s v="DF-3827"/>
    <s v="装配电工"/>
    <s v="2023/07/31"/>
    <s v="计件"/>
    <n v="0"/>
    <n v="1900"/>
    <n v="4523.2700000000004"/>
    <n v="363.68"/>
    <n v="86.8"/>
    <n v="3.8"/>
    <n v="0"/>
  </r>
  <r>
    <n v="202408"/>
    <x v="240"/>
    <s v="运营中心"/>
    <s v="技工"/>
    <s v="DF-3890"/>
    <s v="装配钳工"/>
    <s v="2024/03/06"/>
    <s v="计件"/>
    <n v="0"/>
    <n v="1900"/>
    <n v="5477.24"/>
    <n v="363.68"/>
    <n v="86.8"/>
    <n v="3.8"/>
    <n v="0"/>
  </r>
  <r>
    <n v="202408"/>
    <x v="241"/>
    <s v="运营中心"/>
    <s v="技工"/>
    <s v="DF-3891"/>
    <s v="装配钳工"/>
    <s v="2024/03/06"/>
    <s v="计件"/>
    <n v="0"/>
    <n v="1900"/>
    <n v="4540.33"/>
    <n v="363.68"/>
    <n v="86.8"/>
    <n v="3.8"/>
    <n v="0"/>
  </r>
  <r>
    <n v="202409"/>
    <x v="1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2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3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4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5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6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7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8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9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10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1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2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3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4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5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6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7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8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9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20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1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2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3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4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5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6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7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8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9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30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1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2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3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4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5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6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7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8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9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1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2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3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4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5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6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7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8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9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50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1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2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3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4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5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6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7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8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9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60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1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2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3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4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5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6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7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8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9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70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4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5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6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7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8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9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80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81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82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3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4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5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6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7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8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9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90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91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93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4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5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6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7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8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9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100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101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102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103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4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5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6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7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8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9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10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11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12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13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4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5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6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7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8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9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20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21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22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23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4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5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6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7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8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9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30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31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32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33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4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5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6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7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9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40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42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43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44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45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6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7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8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9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50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51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52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53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54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55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242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243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244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6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7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8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9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60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61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62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3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4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5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6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7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8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9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70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71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72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3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4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5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6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7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8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9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80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81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82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3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4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5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6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7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8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9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90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91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92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3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4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5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6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7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8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9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200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201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202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3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4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5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6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7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8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9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10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11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12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3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4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5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6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7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8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9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20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21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22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3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4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5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7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8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9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30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31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32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33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4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5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6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7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8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9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40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41"/>
    <s v="运营中心"/>
    <s v="技工"/>
    <s v="DF-3891"/>
    <s v="装配钳工"/>
    <s v="2024/03/06"/>
    <s v="计件"/>
    <n v="0"/>
    <n v="1900"/>
    <n v="4631.55"/>
    <n v="363.68"/>
    <n v="90.92"/>
    <n v="9.09"/>
    <n v="0"/>
  </r>
  <r>
    <m/>
    <x v="245"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n v="202409"/>
    <x v="0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1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2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3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4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5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6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7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8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9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0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1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2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3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4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5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6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7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8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19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0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1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2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3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4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5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6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7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8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29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0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1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2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3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4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5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6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7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8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39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0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1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2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3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4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5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6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7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8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49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0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1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2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3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4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5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6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7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8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59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0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1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2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3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4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5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6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7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8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69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0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1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2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3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4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5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6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77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78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79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0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1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2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3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4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5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6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87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88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89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0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1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2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3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4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5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96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97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98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99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0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1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2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3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4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5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06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07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08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09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0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1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2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3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4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5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16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17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18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19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0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1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2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3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4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5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26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27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28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29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0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1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2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3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4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35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36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37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38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39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0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1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2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3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44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45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46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47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48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49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150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151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152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3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4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5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6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57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58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59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0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1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2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3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4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5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6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67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68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69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0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1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2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3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4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5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6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77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78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79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0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1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2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3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4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5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6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87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88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89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0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1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2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3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4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5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6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197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198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199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0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1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2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3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4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5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6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07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08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09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0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1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2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3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4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5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6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17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18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19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0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1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2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3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4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5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26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27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28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29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0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1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2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3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4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5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36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37"/>
    <s v="运营中心"/>
    <s v="技工"/>
    <s v="DF-3891"/>
    <s v="装配钳工"/>
    <s v="2024/03/06"/>
    <s v="计件"/>
    <n v="0"/>
    <n v="1900"/>
    <n v="4631.55"/>
    <n v="363.68"/>
    <n v="90.92"/>
    <n v="9.0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5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242" firstHeaderRow="1" firstDataRow="1" firstDataCol="1"/>
  <pivotFields count="15">
    <pivotField showAll="0"/>
    <pivotField axis="axisRow" dataField="1" showAll="0">
      <items count="239">
        <item x="31"/>
        <item x="228"/>
        <item x="191"/>
        <item x="140"/>
        <item x="163"/>
        <item x="230"/>
        <item x="177"/>
        <item x="147"/>
        <item x="136"/>
        <item x="193"/>
        <item x="189"/>
        <item x="166"/>
        <item x="232"/>
        <item x="205"/>
        <item x="135"/>
        <item x="149"/>
        <item x="126"/>
        <item x="157"/>
        <item x="69"/>
        <item x="41"/>
        <item x="196"/>
        <item x="215"/>
        <item x="107"/>
        <item x="5"/>
        <item x="153"/>
        <item x="218"/>
        <item x="114"/>
        <item x="64"/>
        <item x="179"/>
        <item x="115"/>
        <item x="2"/>
        <item x="137"/>
        <item x="174"/>
        <item x="182"/>
        <item x="101"/>
        <item x="94"/>
        <item x="10"/>
        <item x="63"/>
        <item x="154"/>
        <item x="67"/>
        <item x="20"/>
        <item x="173"/>
        <item x="17"/>
        <item x="57"/>
        <item x="160"/>
        <item x="34"/>
        <item x="131"/>
        <item x="139"/>
        <item x="199"/>
        <item x="46"/>
        <item x="87"/>
        <item x="23"/>
        <item x="227"/>
        <item x="216"/>
        <item x="128"/>
        <item x="18"/>
        <item x="90"/>
        <item x="121"/>
        <item x="7"/>
        <item x="129"/>
        <item x="116"/>
        <item x="200"/>
        <item x="98"/>
        <item x="68"/>
        <item x="119"/>
        <item x="158"/>
        <item x="201"/>
        <item x="146"/>
        <item x="168"/>
        <item x="164"/>
        <item x="66"/>
        <item x="30"/>
        <item x="78"/>
        <item x="40"/>
        <item x="53"/>
        <item x="155"/>
        <item x="206"/>
        <item x="235"/>
        <item x="52"/>
        <item x="236"/>
        <item x="21"/>
        <item x="134"/>
        <item x="75"/>
        <item x="225"/>
        <item x="8"/>
        <item x="81"/>
        <item x="222"/>
        <item x="231"/>
        <item x="99"/>
        <item x="156"/>
        <item x="1"/>
        <item x="92"/>
        <item x="180"/>
        <item x="26"/>
        <item x="12"/>
        <item x="6"/>
        <item x="162"/>
        <item x="219"/>
        <item x="112"/>
        <item x="14"/>
        <item x="185"/>
        <item x="190"/>
        <item x="79"/>
        <item x="91"/>
        <item x="120"/>
        <item x="106"/>
        <item x="159"/>
        <item x="86"/>
        <item x="47"/>
        <item x="38"/>
        <item x="105"/>
        <item x="209"/>
        <item x="186"/>
        <item x="11"/>
        <item x="80"/>
        <item x="125"/>
        <item x="76"/>
        <item x="89"/>
        <item x="176"/>
        <item x="42"/>
        <item x="48"/>
        <item x="84"/>
        <item x="124"/>
        <item x="141"/>
        <item x="3"/>
        <item x="214"/>
        <item x="148"/>
        <item x="194"/>
        <item x="210"/>
        <item x="188"/>
        <item x="175"/>
        <item x="220"/>
        <item x="181"/>
        <item x="4"/>
        <item x="237"/>
        <item x="25"/>
        <item x="58"/>
        <item x="187"/>
        <item x="111"/>
        <item x="198"/>
        <item x="103"/>
        <item x="108"/>
        <item x="127"/>
        <item x="15"/>
        <item x="145"/>
        <item x="204"/>
        <item x="27"/>
        <item x="195"/>
        <item x="44"/>
        <item x="184"/>
        <item x="183"/>
        <item x="167"/>
        <item x="61"/>
        <item x="60"/>
        <item x="93"/>
        <item x="113"/>
        <item x="130"/>
        <item x="229"/>
        <item x="74"/>
        <item x="171"/>
        <item x="102"/>
        <item x="62"/>
        <item x="233"/>
        <item x="123"/>
        <item x="165"/>
        <item x="211"/>
        <item x="172"/>
        <item x="9"/>
        <item x="97"/>
        <item x="152"/>
        <item x="234"/>
        <item x="16"/>
        <item x="138"/>
        <item x="132"/>
        <item x="150"/>
        <item x="85"/>
        <item x="217"/>
        <item x="88"/>
        <item x="50"/>
        <item x="144"/>
        <item x="51"/>
        <item x="95"/>
        <item x="192"/>
        <item x="39"/>
        <item x="59"/>
        <item x="118"/>
        <item x="83"/>
        <item x="33"/>
        <item x="226"/>
        <item x="178"/>
        <item x="100"/>
        <item x="37"/>
        <item x="117"/>
        <item x="71"/>
        <item x="19"/>
        <item x="151"/>
        <item x="73"/>
        <item x="133"/>
        <item x="96"/>
        <item x="202"/>
        <item x="169"/>
        <item x="223"/>
        <item x="32"/>
        <item x="161"/>
        <item x="104"/>
        <item x="24"/>
        <item x="77"/>
        <item x="142"/>
        <item x="28"/>
        <item x="22"/>
        <item x="212"/>
        <item x="29"/>
        <item x="56"/>
        <item x="35"/>
        <item x="54"/>
        <item x="82"/>
        <item x="203"/>
        <item x="213"/>
        <item x="208"/>
        <item x="43"/>
        <item x="110"/>
        <item x="224"/>
        <item x="65"/>
        <item x="221"/>
        <item x="70"/>
        <item x="45"/>
        <item x="122"/>
        <item x="143"/>
        <item x="170"/>
        <item x="207"/>
        <item x="55"/>
        <item x="72"/>
        <item x="36"/>
        <item x="0"/>
        <item x="109"/>
        <item x="49"/>
        <item x="13"/>
        <item x="1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</pivotFields>
  <rowFields count="1">
    <field x="1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showHeaders="0">
  <location ref="B3:C289" firstHeaderRow="1" firstDataRow="1" firstDataCol="1"/>
  <pivotFields count="15">
    <pivotField showAll="0"/>
    <pivotField axis="axisRow" dataField="1" showAll="0">
      <items count="286">
        <item x="65"/>
        <item x="114"/>
        <item x="246"/>
        <item x="247"/>
        <item x="33"/>
        <item x="0"/>
        <item x="160"/>
        <item x="165"/>
        <item x="245"/>
        <item x="42"/>
        <item x="215"/>
        <item x="148"/>
        <item x="96"/>
        <item x="180"/>
        <item x="195"/>
        <item x="129"/>
        <item x="219"/>
        <item x="213"/>
        <item x="183"/>
        <item x="218"/>
        <item x="156"/>
        <item x="162"/>
        <item x="257"/>
        <item x="236"/>
        <item x="26"/>
        <item x="173"/>
        <item x="98"/>
        <item x="54"/>
        <item x="116"/>
        <item x="225"/>
        <item x="274"/>
        <item x="158"/>
        <item x="281"/>
        <item x="6"/>
        <item x="168"/>
        <item x="273"/>
        <item x="89"/>
        <item x="255"/>
        <item x="119"/>
        <item x="197"/>
        <item x="266"/>
        <item x="102"/>
        <item x="3"/>
        <item x="191"/>
        <item x="166"/>
        <item x="203"/>
        <item x="97"/>
        <item x="262"/>
        <item x="172"/>
        <item x="11"/>
        <item x="87"/>
        <item x="169"/>
        <item x="92"/>
        <item x="118"/>
        <item x="22"/>
        <item x="222"/>
        <item x="190"/>
        <item x="19"/>
        <item x="76"/>
        <item x="177"/>
        <item x="47"/>
        <item x="192"/>
        <item x="201"/>
        <item x="228"/>
        <item x="60"/>
        <item x="154"/>
        <item x="175"/>
        <item x="25"/>
        <item x="270"/>
        <item x="126"/>
        <item x="20"/>
        <item x="161"/>
        <item x="8"/>
        <item x="267"/>
        <item x="230"/>
        <item x="280"/>
        <item x="249"/>
        <item x="93"/>
        <item x="164"/>
        <item x="174"/>
        <item x="231"/>
        <item x="185"/>
        <item x="181"/>
        <item x="91"/>
        <item x="39"/>
        <item x="113"/>
        <item x="53"/>
        <item x="32"/>
        <item x="70"/>
        <item x="127"/>
        <item x="170"/>
        <item x="237"/>
        <item x="35"/>
        <item x="268"/>
        <item x="252"/>
        <item x="68"/>
        <item x="23"/>
        <item x="108"/>
        <item x="130"/>
        <item x="9"/>
        <item x="137"/>
        <item x="250"/>
        <item x="171"/>
        <item x="146"/>
        <item x="15"/>
        <item x="2"/>
        <item x="150"/>
        <item x="167"/>
        <item x="199"/>
        <item x="31"/>
        <item x="13"/>
        <item x="85"/>
        <item x="7"/>
        <item x="179"/>
        <item x="149"/>
        <item x="27"/>
        <item x="72"/>
        <item x="95"/>
        <item x="16"/>
        <item x="207"/>
        <item x="214"/>
        <item x="77"/>
        <item x="123"/>
        <item x="135"/>
        <item x="163"/>
        <item x="229"/>
        <item x="212"/>
        <item x="248"/>
        <item x="278"/>
        <item x="176"/>
        <item x="131"/>
        <item x="142"/>
        <item x="61"/>
        <item x="147"/>
        <item x="261"/>
        <item x="128"/>
        <item x="51"/>
        <item x="276"/>
        <item x="151"/>
        <item x="124"/>
        <item x="208"/>
        <item x="12"/>
        <item x="221"/>
        <item x="159"/>
        <item x="136"/>
        <item x="109"/>
        <item x="157"/>
        <item x="194"/>
        <item x="55"/>
        <item x="62"/>
        <item x="140"/>
        <item x="4"/>
        <item x="259"/>
        <item x="36"/>
        <item x="223"/>
        <item x="125"/>
        <item x="211"/>
        <item x="193"/>
        <item x="275"/>
        <item x="200"/>
        <item x="5"/>
        <item x="198"/>
        <item x="120"/>
        <item x="30"/>
        <item x="122"/>
        <item x="79"/>
        <item x="210"/>
        <item x="227"/>
        <item x="112"/>
        <item x="264"/>
        <item x="282"/>
        <item x="17"/>
        <item x="234"/>
        <item x="34"/>
        <item x="94"/>
        <item x="224"/>
        <item x="58"/>
        <item x="205"/>
        <item x="204"/>
        <item x="184"/>
        <item x="84"/>
        <item x="83"/>
        <item x="240"/>
        <item x="41"/>
        <item x="107"/>
        <item x="217"/>
        <item x="188"/>
        <item x="263"/>
        <item x="86"/>
        <item x="182"/>
        <item x="152"/>
        <item x="110"/>
        <item x="57"/>
        <item x="189"/>
        <item x="260"/>
        <item x="10"/>
        <item x="243"/>
        <item x="145"/>
        <item x="132"/>
        <item x="265"/>
        <item x="18"/>
        <item x="99"/>
        <item x="235"/>
        <item x="279"/>
        <item x="67"/>
        <item x="141"/>
        <item x="220"/>
        <item x="43"/>
        <item x="143"/>
        <item x="155"/>
        <item x="64"/>
        <item x="66"/>
        <item x="241"/>
        <item x="269"/>
        <item x="216"/>
        <item x="52"/>
        <item x="69"/>
        <item x="80"/>
        <item x="139"/>
        <item x="82"/>
        <item x="45"/>
        <item x="101"/>
        <item x="78"/>
        <item x="196"/>
        <item x="251"/>
        <item x="206"/>
        <item x="50"/>
        <item x="239"/>
        <item x="202"/>
        <item x="104"/>
        <item x="258"/>
        <item x="133"/>
        <item x="21"/>
        <item x="73"/>
        <item x="106"/>
        <item x="40"/>
        <item x="88"/>
        <item x="242"/>
        <item x="253"/>
        <item x="232"/>
        <item x="186"/>
        <item x="44"/>
        <item x="178"/>
        <item x="153"/>
        <item x="272"/>
        <item x="121"/>
        <item x="28"/>
        <item x="111"/>
        <item x="134"/>
        <item x="81"/>
        <item x="37"/>
        <item x="46"/>
        <item x="24"/>
        <item x="254"/>
        <item x="38"/>
        <item x="277"/>
        <item x="75"/>
        <item x="48"/>
        <item x="71"/>
        <item x="138"/>
        <item x="29"/>
        <item x="144"/>
        <item x="233"/>
        <item x="256"/>
        <item x="115"/>
        <item x="244"/>
        <item x="56"/>
        <item x="90"/>
        <item x="103"/>
        <item x="100"/>
        <item x="59"/>
        <item x="209"/>
        <item x="187"/>
        <item x="238"/>
        <item x="74"/>
        <item x="105"/>
        <item x="49"/>
        <item x="1"/>
        <item x="271"/>
        <item x="283"/>
        <item x="284"/>
        <item x="63"/>
        <item x="14"/>
        <item x="117"/>
        <item x="2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54" firstHeaderRow="1" firstDataRow="1" firstDataCol="1"/>
  <pivotFields count="15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dataField="1" showAll="0">
      <items count="251">
        <item x="55"/>
        <item x="94"/>
        <item x="30"/>
        <item x="0"/>
        <item x="35"/>
        <item x="180"/>
        <item x="80"/>
        <item x="148"/>
        <item x="163"/>
        <item x="183"/>
        <item x="178"/>
        <item x="151"/>
        <item x="182"/>
        <item x="105"/>
        <item x="221"/>
        <item x="197"/>
        <item x="25"/>
        <item x="142"/>
        <item x="81"/>
        <item x="45"/>
        <item x="187"/>
        <item x="215"/>
        <item x="209"/>
        <item x="131"/>
        <item x="6"/>
        <item x="138"/>
        <item x="213"/>
        <item x="235"/>
        <item x="73"/>
        <item x="165"/>
        <item x="238"/>
        <item x="208"/>
        <item x="84"/>
        <item x="3"/>
        <item x="159"/>
        <item x="110"/>
        <item x="171"/>
        <item x="122"/>
        <item x="113"/>
        <item x="11"/>
        <item x="72"/>
        <item x="139"/>
        <item x="76"/>
        <item x="21"/>
        <item x="184"/>
        <item x="158"/>
        <item x="240"/>
        <item x="18"/>
        <item x="218"/>
        <item x="63"/>
        <item x="145"/>
        <item x="38"/>
        <item x="160"/>
        <item x="169"/>
        <item x="190"/>
        <item x="50"/>
        <item x="103"/>
        <item x="24"/>
        <item x="220"/>
        <item x="211"/>
        <item x="19"/>
        <item x="107"/>
        <item x="247"/>
        <item x="8"/>
        <item x="239"/>
        <item x="192"/>
        <item x="117"/>
        <item x="77"/>
        <item x="245"/>
        <item x="109"/>
        <item x="143"/>
        <item x="193"/>
        <item x="153"/>
        <item x="248"/>
        <item x="149"/>
        <item x="75"/>
        <item x="34"/>
        <item x="93"/>
        <item x="44"/>
        <item x="58"/>
        <item x="140"/>
        <item x="198"/>
        <item x="210"/>
        <item x="57"/>
        <item x="22"/>
        <item x="89"/>
        <item x="233"/>
        <item x="219"/>
        <item x="9"/>
        <item x="97"/>
        <item x="223"/>
        <item x="118"/>
        <item x="141"/>
        <item x="2"/>
        <item x="111"/>
        <item x="167"/>
        <item x="29"/>
        <item x="13"/>
        <item x="70"/>
        <item x="7"/>
        <item x="147"/>
        <item x="214"/>
        <item x="228"/>
        <item x="60"/>
        <item x="79"/>
        <item x="15"/>
        <item x="174"/>
        <item x="179"/>
        <item x="229"/>
        <item x="95"/>
        <item x="108"/>
        <item x="246"/>
        <item x="191"/>
        <item x="129"/>
        <item x="144"/>
        <item x="102"/>
        <item x="51"/>
        <item x="121"/>
        <item x="203"/>
        <item x="42"/>
        <item x="127"/>
        <item x="137"/>
        <item x="201"/>
        <item x="175"/>
        <item x="12"/>
        <item x="96"/>
        <item x="90"/>
        <item x="106"/>
        <item x="162"/>
        <item x="46"/>
        <item x="52"/>
        <item x="100"/>
        <item x="4"/>
        <item x="207"/>
        <item x="185"/>
        <item x="202"/>
        <item x="177"/>
        <item x="161"/>
        <item x="216"/>
        <item x="168"/>
        <item x="5"/>
        <item x="166"/>
        <item x="28"/>
        <item x="242"/>
        <item x="64"/>
        <item x="176"/>
        <item x="136"/>
        <item x="189"/>
        <item x="124"/>
        <item x="132"/>
        <item x="236"/>
        <item x="16"/>
        <item x="196"/>
        <item x="31"/>
        <item x="78"/>
        <item x="186"/>
        <item x="48"/>
        <item x="173"/>
        <item x="172"/>
        <item x="227"/>
        <item x="152"/>
        <item x="69"/>
        <item x="68"/>
        <item x="112"/>
        <item x="230"/>
        <item x="88"/>
        <item x="156"/>
        <item x="123"/>
        <item x="71"/>
        <item x="150"/>
        <item x="204"/>
        <item x="91"/>
        <item x="157"/>
        <item x="10"/>
        <item x="116"/>
        <item x="237"/>
        <item x="17"/>
        <item x="130"/>
        <item x="101"/>
        <item x="212"/>
        <item x="104"/>
        <item x="54"/>
        <item x="56"/>
        <item x="114"/>
        <item x="181"/>
        <item x="43"/>
        <item x="65"/>
        <item x="243"/>
        <item x="99"/>
        <item x="67"/>
        <item x="37"/>
        <item x="83"/>
        <item x="222"/>
        <item x="234"/>
        <item x="164"/>
        <item x="119"/>
        <item x="41"/>
        <item x="241"/>
        <item x="170"/>
        <item x="85"/>
        <item x="20"/>
        <item x="87"/>
        <item x="115"/>
        <item x="120"/>
        <item x="231"/>
        <item x="194"/>
        <item x="154"/>
        <item x="225"/>
        <item x="36"/>
        <item x="146"/>
        <item x="126"/>
        <item x="26"/>
        <item x="92"/>
        <item x="244"/>
        <item x="66"/>
        <item x="32"/>
        <item x="23"/>
        <item x="224"/>
        <item x="205"/>
        <item x="33"/>
        <item x="128"/>
        <item x="62"/>
        <item x="39"/>
        <item x="59"/>
        <item x="98"/>
        <item x="27"/>
        <item x="195"/>
        <item x="206"/>
        <item x="200"/>
        <item x="226"/>
        <item x="47"/>
        <item x="135"/>
        <item x="232"/>
        <item x="74"/>
        <item x="217"/>
        <item x="82"/>
        <item x="49"/>
        <item x="249"/>
        <item x="155"/>
        <item x="199"/>
        <item x="61"/>
        <item x="86"/>
        <item x="40"/>
        <item x="1"/>
        <item x="125"/>
        <item x="133"/>
        <item x="134"/>
        <item x="53"/>
        <item x="14"/>
        <item x="18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1"/>
        <item x="2"/>
        <item x="12"/>
        <item x="8"/>
        <item x="9"/>
        <item x="6"/>
        <item x="3"/>
        <item x="4"/>
        <item x="5"/>
        <item x="10"/>
        <item x="13"/>
        <item x="7"/>
        <item x="11"/>
        <item x="0"/>
        <item t="default"/>
      </items>
    </pivotField>
    <pivotField showAll="0"/>
    <pivotField numFmtId="181" showAll="0"/>
    <pivotField showAll="0"/>
    <pivotField showAll="0"/>
    <pivotField showAll="0"/>
    <pivotField numFmtId="181" showAll="0"/>
  </pivotFields>
  <rowFields count="1">
    <field x="1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76" firstHeaderRow="1" firstDataRow="1" firstDataCol="1"/>
  <pivotFields count="15">
    <pivotField showAll="0"/>
    <pivotField axis="axisRow" dataField="1" showAll="0">
      <items count="273">
        <item x="55"/>
        <item x="91"/>
        <item x="30"/>
        <item x="0"/>
        <item x="35"/>
        <item x="250"/>
        <item x="243"/>
        <item x="194"/>
        <item x="77"/>
        <item x="162"/>
        <item x="245"/>
        <item x="177"/>
        <item x="270"/>
        <item x="196"/>
        <item x="192"/>
        <item x="165"/>
        <item x="102"/>
        <item x="254"/>
        <item x="210"/>
        <item x="261"/>
        <item x="25"/>
        <item x="237"/>
        <item x="156"/>
        <item x="78"/>
        <item x="150"/>
        <item x="45"/>
        <item x="200"/>
        <item x="221"/>
        <item x="126"/>
        <item x="6"/>
        <item x="152"/>
        <item x="224"/>
        <item x="136"/>
        <item x="71"/>
        <item x="267"/>
        <item x="179"/>
        <item x="137"/>
        <item x="220"/>
        <item x="81"/>
        <item x="3"/>
        <item x="173"/>
        <item x="107"/>
        <item x="185"/>
        <item x="118"/>
        <item x="110"/>
        <item x="11"/>
        <item x="70"/>
        <item x="153"/>
        <item x="74"/>
        <item x="21"/>
        <item x="197"/>
        <item x="172"/>
        <item x="139"/>
        <item x="18"/>
        <item x="63"/>
        <item x="159"/>
        <item x="38"/>
        <item x="174"/>
        <item x="183"/>
        <item x="203"/>
        <item x="50"/>
        <item x="235"/>
        <item x="100"/>
        <item x="24"/>
        <item x="133"/>
        <item x="222"/>
        <item x="239"/>
        <item x="19"/>
        <item x="104"/>
        <item x="145"/>
        <item x="8"/>
        <item x="241"/>
        <item x="138"/>
        <item x="205"/>
        <item x="114"/>
        <item x="75"/>
        <item x="143"/>
        <item x="106"/>
        <item x="157"/>
        <item x="269"/>
        <item x="206"/>
        <item x="167"/>
        <item x="146"/>
        <item x="163"/>
        <item x="73"/>
        <item x="34"/>
        <item x="90"/>
        <item x="44"/>
        <item x="58"/>
        <item x="154"/>
        <item x="211"/>
        <item x="151"/>
        <item x="57"/>
        <item x="22"/>
        <item x="255"/>
        <item x="86"/>
        <item x="233"/>
        <item x="9"/>
        <item x="94"/>
        <item x="228"/>
        <item x="246"/>
        <item x="115"/>
        <item x="155"/>
        <item x="2"/>
        <item x="108"/>
        <item x="181"/>
        <item x="29"/>
        <item x="13"/>
        <item x="7"/>
        <item x="161"/>
        <item x="225"/>
        <item x="134"/>
        <item x="60"/>
        <item x="76"/>
        <item x="253"/>
        <item x="240"/>
        <item x="15"/>
        <item x="188"/>
        <item x="193"/>
        <item x="92"/>
        <item x="105"/>
        <item x="144"/>
        <item x="204"/>
        <item x="124"/>
        <item x="158"/>
        <item x="99"/>
        <item x="51"/>
        <item x="117"/>
        <item x="42"/>
        <item x="122"/>
        <item x="132"/>
        <item x="214"/>
        <item x="189"/>
        <item x="12"/>
        <item x="93"/>
        <item x="260"/>
        <item x="236"/>
        <item x="87"/>
        <item x="103"/>
        <item x="176"/>
        <item x="257"/>
        <item x="46"/>
        <item x="52"/>
        <item x="97"/>
        <item x="149"/>
        <item x="4"/>
        <item x="219"/>
        <item x="198"/>
        <item x="215"/>
        <item x="191"/>
        <item x="175"/>
        <item x="226"/>
        <item x="263"/>
        <item x="256"/>
        <item x="182"/>
        <item x="5"/>
        <item x="180"/>
        <item x="28"/>
        <item x="64"/>
        <item x="190"/>
        <item x="131"/>
        <item x="258"/>
        <item x="202"/>
        <item x="120"/>
        <item x="127"/>
        <item x="238"/>
        <item x="16"/>
        <item x="209"/>
        <item x="31"/>
        <item x="199"/>
        <item x="48"/>
        <item x="187"/>
        <item x="186"/>
        <item x="166"/>
        <item x="68"/>
        <item x="67"/>
        <item x="109"/>
        <item x="135"/>
        <item x="242"/>
        <item x="244"/>
        <item x="85"/>
        <item x="170"/>
        <item x="119"/>
        <item x="69"/>
        <item x="265"/>
        <item x="148"/>
        <item x="164"/>
        <item x="216"/>
        <item x="88"/>
        <item x="171"/>
        <item x="266"/>
        <item x="10"/>
        <item x="113"/>
        <item x="268"/>
        <item x="17"/>
        <item x="271"/>
        <item x="251"/>
        <item x="264"/>
        <item x="125"/>
        <item x="98"/>
        <item x="223"/>
        <item x="101"/>
        <item x="54"/>
        <item x="56"/>
        <item x="111"/>
        <item x="195"/>
        <item x="43"/>
        <item x="65"/>
        <item x="141"/>
        <item x="96"/>
        <item x="66"/>
        <item x="37"/>
        <item x="80"/>
        <item x="234"/>
        <item x="178"/>
        <item x="116"/>
        <item x="41"/>
        <item x="140"/>
        <item x="184"/>
        <item x="82"/>
        <item x="20"/>
        <item x="84"/>
        <item x="252"/>
        <item x="112"/>
        <item x="207"/>
        <item x="168"/>
        <item x="230"/>
        <item x="36"/>
        <item x="160"/>
        <item x="121"/>
        <item x="247"/>
        <item x="26"/>
        <item x="89"/>
        <item x="142"/>
        <item x="32"/>
        <item x="23"/>
        <item x="229"/>
        <item x="262"/>
        <item x="217"/>
        <item x="33"/>
        <item x="123"/>
        <item x="62"/>
        <item x="39"/>
        <item x="248"/>
        <item x="59"/>
        <item x="95"/>
        <item x="27"/>
        <item x="208"/>
        <item x="218"/>
        <item x="213"/>
        <item x="231"/>
        <item x="47"/>
        <item x="130"/>
        <item x="232"/>
        <item x="72"/>
        <item x="227"/>
        <item x="79"/>
        <item x="49"/>
        <item x="147"/>
        <item x="169"/>
        <item x="212"/>
        <item x="61"/>
        <item x="83"/>
        <item x="40"/>
        <item x="1"/>
        <item x="128"/>
        <item x="249"/>
        <item x="129"/>
        <item x="53"/>
        <item x="259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4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A3:B250" firstHeaderRow="1" firstDataRow="1" firstDataCol="1"/>
  <pivotFields count="15">
    <pivotField showAll="0"/>
    <pivotField axis="axisRow" dataField="1" showAll="0">
      <items count="247">
        <item x="0"/>
        <item x="32"/>
        <item x="232"/>
        <item x="194"/>
        <item x="146"/>
        <item x="166"/>
        <item x="234"/>
        <item x="180"/>
        <item x="153"/>
        <item x="142"/>
        <item x="196"/>
        <item x="192"/>
        <item x="169"/>
        <item x="92"/>
        <item x="236"/>
        <item x="208"/>
        <item x="140"/>
        <item x="155"/>
        <item x="130"/>
        <item x="160"/>
        <item x="70"/>
        <item x="42"/>
        <item x="199"/>
        <item x="218"/>
        <item x="111"/>
        <item x="6"/>
        <item x="156"/>
        <item x="221"/>
        <item x="118"/>
        <item x="65"/>
        <item x="182"/>
        <item x="119"/>
        <item x="73"/>
        <item x="3"/>
        <item x="143"/>
        <item x="177"/>
        <item x="185"/>
        <item x="105"/>
        <item x="98"/>
        <item x="11"/>
        <item x="64"/>
        <item x="157"/>
        <item x="68"/>
        <item x="21"/>
        <item x="176"/>
        <item x="18"/>
        <item x="58"/>
        <item x="163"/>
        <item x="35"/>
        <item x="135"/>
        <item x="145"/>
        <item x="202"/>
        <item x="47"/>
        <item x="90"/>
        <item x="24"/>
        <item x="231"/>
        <item x="219"/>
        <item x="132"/>
        <item x="19"/>
        <item x="94"/>
        <item x="125"/>
        <item x="8"/>
        <item x="133"/>
        <item x="120"/>
        <item x="203"/>
        <item x="102"/>
        <item x="69"/>
        <item x="123"/>
        <item x="161"/>
        <item x="204"/>
        <item x="152"/>
        <item x="171"/>
        <item x="167"/>
        <item x="67"/>
        <item x="31"/>
        <item x="81"/>
        <item x="41"/>
        <item x="54"/>
        <item x="158"/>
        <item x="209"/>
        <item x="239"/>
        <item x="53"/>
        <item x="240"/>
        <item x="22"/>
        <item x="139"/>
        <item x="78"/>
        <item x="229"/>
        <item x="9"/>
        <item x="84"/>
        <item x="225"/>
        <item x="235"/>
        <item x="103"/>
        <item x="159"/>
        <item x="2"/>
        <item x="96"/>
        <item x="183"/>
        <item x="27"/>
        <item x="13"/>
        <item x="7"/>
        <item x="165"/>
        <item x="222"/>
        <item x="116"/>
        <item x="138"/>
        <item x="15"/>
        <item x="188"/>
        <item x="193"/>
        <item x="82"/>
        <item x="95"/>
        <item x="124"/>
        <item x="110"/>
        <item x="162"/>
        <item x="89"/>
        <item x="48"/>
        <item x="39"/>
        <item x="109"/>
        <item x="212"/>
        <item x="189"/>
        <item x="12"/>
        <item x="83"/>
        <item x="129"/>
        <item x="79"/>
        <item x="93"/>
        <item x="179"/>
        <item x="43"/>
        <item x="49"/>
        <item x="87"/>
        <item x="128"/>
        <item x="147"/>
        <item x="4"/>
        <item x="217"/>
        <item x="154"/>
        <item x="197"/>
        <item x="213"/>
        <item x="191"/>
        <item x="178"/>
        <item x="223"/>
        <item x="184"/>
        <item x="5"/>
        <item x="241"/>
        <item x="26"/>
        <item x="59"/>
        <item x="190"/>
        <item x="115"/>
        <item x="201"/>
        <item x="107"/>
        <item x="112"/>
        <item x="131"/>
        <item x="16"/>
        <item x="151"/>
        <item x="207"/>
        <item x="28"/>
        <item x="198"/>
        <item x="45"/>
        <item x="187"/>
        <item x="186"/>
        <item x="170"/>
        <item x="62"/>
        <item x="61"/>
        <item x="97"/>
        <item x="117"/>
        <item x="134"/>
        <item x="233"/>
        <item x="77"/>
        <item x="174"/>
        <item x="106"/>
        <item x="63"/>
        <item x="237"/>
        <item x="127"/>
        <item x="168"/>
        <item x="214"/>
        <item x="175"/>
        <item x="10"/>
        <item x="101"/>
        <item x="244"/>
        <item x="238"/>
        <item x="17"/>
        <item x="144"/>
        <item x="136"/>
        <item x="242"/>
        <item x="88"/>
        <item x="220"/>
        <item x="91"/>
        <item x="51"/>
        <item x="150"/>
        <item x="52"/>
        <item x="99"/>
        <item x="195"/>
        <item x="40"/>
        <item x="60"/>
        <item x="122"/>
        <item x="86"/>
        <item x="34"/>
        <item x="72"/>
        <item x="230"/>
        <item x="181"/>
        <item x="104"/>
        <item x="38"/>
        <item x="121"/>
        <item x="74"/>
        <item x="20"/>
        <item x="243"/>
        <item x="76"/>
        <item x="137"/>
        <item x="100"/>
        <item x="205"/>
        <item x="172"/>
        <item x="227"/>
        <item x="33"/>
        <item x="164"/>
        <item x="108"/>
        <item x="25"/>
        <item x="80"/>
        <item x="148"/>
        <item x="29"/>
        <item x="23"/>
        <item x="226"/>
        <item x="141"/>
        <item x="215"/>
        <item x="30"/>
        <item x="57"/>
        <item x="36"/>
        <item x="55"/>
        <item x="85"/>
        <item x="206"/>
        <item x="216"/>
        <item x="211"/>
        <item x="44"/>
        <item x="114"/>
        <item x="228"/>
        <item x="66"/>
        <item x="224"/>
        <item x="71"/>
        <item x="46"/>
        <item x="126"/>
        <item x="149"/>
        <item x="173"/>
        <item x="210"/>
        <item x="56"/>
        <item x="75"/>
        <item x="37"/>
        <item x="1"/>
        <item x="113"/>
        <item x="50"/>
        <item x="14"/>
        <item x="200"/>
        <item x="2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Items count="1">
    <i/>
  </colItems>
  <dataFields count="1">
    <dataField name="计数项: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B3:C262" firstHeaderRow="1" firstDataRow="1" firstDataCol="1"/>
  <pivotFields count="15">
    <pivotField showAll="0"/>
    <pivotField axis="axisRow" dataField="1" showAll="0">
      <items count="259">
        <item x="82"/>
        <item x="0"/>
        <item x="32"/>
        <item x="142"/>
        <item x="234"/>
        <item x="195"/>
        <item x="154"/>
        <item x="246"/>
        <item x="166"/>
        <item x="236"/>
        <item x="180"/>
        <item x="256"/>
        <item x="152"/>
        <item x="197"/>
        <item x="193"/>
        <item x="169"/>
        <item x="93"/>
        <item x="238"/>
        <item x="210"/>
        <item x="149"/>
        <item x="136"/>
        <item x="160"/>
        <item x="70"/>
        <item x="42"/>
        <item x="200"/>
        <item x="220"/>
        <item x="114"/>
        <item x="6"/>
        <item x="156"/>
        <item x="223"/>
        <item x="121"/>
        <item x="65"/>
        <item x="241"/>
        <item x="182"/>
        <item x="122"/>
        <item x="73"/>
        <item x="3"/>
        <item x="243"/>
        <item x="177"/>
        <item x="97"/>
        <item x="186"/>
        <item x="108"/>
        <item x="100"/>
        <item x="11"/>
        <item x="64"/>
        <item x="157"/>
        <item x="68"/>
        <item x="21"/>
        <item x="176"/>
        <item x="124"/>
        <item x="18"/>
        <item x="58"/>
        <item x="163"/>
        <item x="35"/>
        <item x="141"/>
        <item x="245"/>
        <item x="203"/>
        <item x="47"/>
        <item x="134"/>
        <item x="91"/>
        <item x="24"/>
        <item x="233"/>
        <item x="221"/>
        <item x="138"/>
        <item x="19"/>
        <item x="95"/>
        <item x="129"/>
        <item x="8"/>
        <item x="139"/>
        <item x="123"/>
        <item x="205"/>
        <item x="104"/>
        <item x="69"/>
        <item x="127"/>
        <item x="161"/>
        <item x="206"/>
        <item x="255"/>
        <item x="171"/>
        <item x="167"/>
        <item x="67"/>
        <item x="31"/>
        <item x="81"/>
        <item x="41"/>
        <item x="54"/>
        <item x="158"/>
        <item x="211"/>
        <item x="133"/>
        <item x="53"/>
        <item x="249"/>
        <item x="22"/>
        <item x="146"/>
        <item x="78"/>
        <item x="231"/>
        <item x="9"/>
        <item x="85"/>
        <item x="227"/>
        <item x="237"/>
        <item x="105"/>
        <item x="159"/>
        <item x="2"/>
        <item x="98"/>
        <item x="184"/>
        <item x="27"/>
        <item x="13"/>
        <item x="7"/>
        <item x="165"/>
        <item x="224"/>
        <item x="119"/>
        <item x="145"/>
        <item x="15"/>
        <item x="189"/>
        <item x="194"/>
        <item x="83"/>
        <item x="96"/>
        <item x="128"/>
        <item x="204"/>
        <item x="113"/>
        <item x="162"/>
        <item x="90"/>
        <item x="48"/>
        <item x="107"/>
        <item x="39"/>
        <item x="112"/>
        <item x="214"/>
        <item x="190"/>
        <item x="12"/>
        <item x="84"/>
        <item x="135"/>
        <item x="79"/>
        <item x="94"/>
        <item x="179"/>
        <item x="148"/>
        <item x="43"/>
        <item x="49"/>
        <item x="88"/>
        <item x="132"/>
        <item x="247"/>
        <item x="4"/>
        <item x="219"/>
        <item x="257"/>
        <item x="198"/>
        <item x="215"/>
        <item x="192"/>
        <item x="178"/>
        <item x="225"/>
        <item x="151"/>
        <item x="147"/>
        <item x="185"/>
        <item x="5"/>
        <item x="250"/>
        <item x="183"/>
        <item x="26"/>
        <item x="59"/>
        <item x="191"/>
        <item x="118"/>
        <item x="202"/>
        <item x="110"/>
        <item x="115"/>
        <item x="137"/>
        <item x="16"/>
        <item x="254"/>
        <item x="209"/>
        <item x="28"/>
        <item x="199"/>
        <item x="45"/>
        <item x="188"/>
        <item x="187"/>
        <item x="170"/>
        <item x="62"/>
        <item x="61"/>
        <item x="99"/>
        <item x="120"/>
        <item x="140"/>
        <item x="235"/>
        <item x="77"/>
        <item x="174"/>
        <item x="109"/>
        <item x="63"/>
        <item x="239"/>
        <item x="131"/>
        <item x="168"/>
        <item x="216"/>
        <item x="175"/>
        <item x="240"/>
        <item x="10"/>
        <item x="103"/>
        <item x="242"/>
        <item x="17"/>
        <item x="244"/>
        <item x="153"/>
        <item x="143"/>
        <item x="89"/>
        <item x="222"/>
        <item x="92"/>
        <item x="51"/>
        <item x="253"/>
        <item x="52"/>
        <item x="101"/>
        <item x="196"/>
        <item x="40"/>
        <item x="60"/>
        <item x="126"/>
        <item x="87"/>
        <item x="34"/>
        <item x="72"/>
        <item x="232"/>
        <item x="181"/>
        <item x="106"/>
        <item x="155"/>
        <item x="38"/>
        <item x="125"/>
        <item x="74"/>
        <item x="20"/>
        <item x="76"/>
        <item x="144"/>
        <item x="102"/>
        <item x="207"/>
        <item x="172"/>
        <item x="229"/>
        <item x="33"/>
        <item x="164"/>
        <item x="248"/>
        <item x="111"/>
        <item x="25"/>
        <item x="80"/>
        <item x="251"/>
        <item x="29"/>
        <item x="23"/>
        <item x="228"/>
        <item x="150"/>
        <item x="217"/>
        <item x="30"/>
        <item x="57"/>
        <item x="36"/>
        <item x="55"/>
        <item x="86"/>
        <item x="208"/>
        <item x="218"/>
        <item x="213"/>
        <item x="44"/>
        <item x="117"/>
        <item x="230"/>
        <item x="66"/>
        <item x="226"/>
        <item x="71"/>
        <item x="46"/>
        <item x="130"/>
        <item x="252"/>
        <item x="173"/>
        <item x="212"/>
        <item x="56"/>
        <item x="75"/>
        <item x="37"/>
        <item x="1"/>
        <item x="116"/>
        <item x="50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</pivotFields>
  <rowFields count="1">
    <field x="1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Items count="1">
    <i/>
  </colItems>
  <dataFields count="1">
    <dataField name="计数项:姓名" fld="1" subtotal="count" baseField="1" baseItem="0"/>
  </dataFields>
  <formats count="22">
    <format dxfId="0">
      <pivotArea type="all" dataOnly="0" outline="0" fieldPosition="0"/>
    </format>
    <format dxfId="1">
      <pivotArea outline="0" collapsedLevelsAreSubtotals="1" fieldPosition="0"/>
    </format>
    <format dxfId="2">
      <pivotArea field="1" type="button" dataOnly="0" labelOnly="1" outline="0" fieldPosition="0"/>
    </format>
    <format dxfId="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9">
      <pivotArea dataOnly="0" labelOnly="1" grandRow="1" outline="0" fieldPosition="0"/>
    </format>
    <format dxfId="10">
      <pivotArea dataOnly="0" labelOnly="1" outline="0" fieldPosition="0"/>
    </format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1" type="button" dataOnly="0" labelOnly="1" outline="0" fieldPosition="0"/>
    </format>
    <format dxfId="1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ohu.com/a/471145371_121123912" TargetMode="External"/><Relationship Id="rId7" Type="http://schemas.openxmlformats.org/officeDocument/2006/relationships/hyperlink" Target="https://guangdong.chinatax.gov.cn/gdsw/fssw_gkwj/2021-06/30/content_cf0cad21a94e430f855e8fbdfa49d542.shtml?utm_source=chatgpt.com" TargetMode="External"/><Relationship Id="rId6" Type="http://schemas.openxmlformats.org/officeDocument/2006/relationships/hyperlink" Target="https://guangdong.chinatax.gov.cn/gdsw/fssw_tzgg/2019-09/27/content_4a120c41af1b4d959694da917fd25a6c.shtml?utm_source=chatgpt.com" TargetMode="External"/><Relationship Id="rId5" Type="http://schemas.openxmlformats.org/officeDocument/2006/relationships/hyperlink" Target="https://guangdong.chinatax.gov.cn/gdsw/fssw_gkwj/2021-01/04/content_0a76334fa06a4307b3d574a76f35655f.shtml?utm_source=chatgpt.com" TargetMode="External"/><Relationship Id="rId4" Type="http://schemas.openxmlformats.org/officeDocument/2006/relationships/hyperlink" Target="https://ddei3-0-ctp.asiainfo-sec.com/wis/clicktime/v1/query?url=https%3a%2f%2fm12333.cn%2fpolicy%2fmyzr.html%3futm%5fsource%3dchatgpt.com&amp;umid=15872A4B-3C4D-B206-9FFC-112CDBBABAF2&amp;auth=1b7026dd0d0ddf2d048eb69ec2055ced11f64474-cbf296ef94cf875f48b5b5eed7cbe6d7acde06de" TargetMode="External"/><Relationship Id="rId3" Type="http://schemas.openxmlformats.org/officeDocument/2006/relationships/hyperlink" Target="https://guangdong.chinatax.gov.cn/gdsw/stsw_sbzc/2023-04/27/content_ddec7fe19a6848babd4605744360027f.shtml?utm_source=chatgpt.com" TargetMode="External"/><Relationship Id="rId2" Type="http://schemas.openxmlformats.org/officeDocument/2006/relationships/hyperlink" Target="https://guangdong.chinatax.gov.cn/gdsw/fssw_tzgg/2021-11/30/content_67510a3b6a594abc9e13367aeca4e489.shtml?utm_source=chatgpt.com" TargetMode="Externa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guangdong.chinatax.gov.cn/gdsw/fssw_gkwj/2021-01/04/content_0a76334fa06a4307b3d574a76f35655f.shtml?utm_source=chatgpt.com" TargetMode="External"/><Relationship Id="rId3" Type="http://schemas.openxmlformats.org/officeDocument/2006/relationships/hyperlink" Target="https://guangdong.chinatax.gov.cn/gdsw/fssw_gkwj/2022-01/04/content_88612daa138a4c5b906846fc13107c98.shtml?utm_source=chatgpt.com" TargetMode="External"/><Relationship Id="rId2" Type="http://schemas.openxmlformats.org/officeDocument/2006/relationships/hyperlink" Target="http://shebao.southmoney.com/dongtai/sbzc/202207/312138.html" TargetMode="Externa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fs.bendibao.com/live/201774/90817.shtm" TargetMode="External"/><Relationship Id="rId5" Type="http://schemas.openxmlformats.org/officeDocument/2006/relationships/hyperlink" Target="https://guangdong.chinatax.gov.cn/gdsw/stsw_sbzc/2023-04/27/content_ddec7fe19a6848babd4605744360027f.shtml?utm_source=chatgpt.com" TargetMode="External"/><Relationship Id="rId4" Type="http://schemas.openxmlformats.org/officeDocument/2006/relationships/hyperlink" Target="https://m.fs.bendibao.com/live/123200.shtm" TargetMode="External"/><Relationship Id="rId3" Type="http://schemas.openxmlformats.org/officeDocument/2006/relationships/hyperlink" Target="https://m.fs.bendibao.com/live/126634.shtm" TargetMode="External"/><Relationship Id="rId2" Type="http://schemas.openxmlformats.org/officeDocument/2006/relationships/hyperlink" Target="https://ddei3-0-ctp.asiainfo-sec.com/wis/clicktime/v1/query?url=https%3a%2f%2fm12333.cn%2fpolicy%2fmpbfz.html%3futm%5fsource%3dchatgpt.com&amp;umid=F105A7B6-3C4C-DC06-AECC-8CE67D52FFF6&amp;auth=1b7026dd0d0ddf2d048eb69ec2055ced11f64474-87a199ca46f8377678c1276f154ea3499b0362fb" TargetMode="Externa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hyperlink" Target="http://www.hr668.com/ldbzzt/ldbzzt20240103b.html" TargetMode="External"/><Relationship Id="rId3" Type="http://schemas.openxmlformats.org/officeDocument/2006/relationships/hyperlink" Target="https://guangdong.chinatax.gov.cn/gdsw/fssw_tzgg/2023-12/21/content_c0d904b0cfb54683bf3c9cf0a14d3ba6.shtml" TargetMode="External"/><Relationship Id="rId2" Type="http://schemas.openxmlformats.org/officeDocument/2006/relationships/hyperlink" Target="https://fs.bendibao.com/live/202481/129224.shtm" TargetMode="Externa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showGridLines="0" workbookViewId="0">
      <selection activeCell="B19" sqref="B19:H21"/>
    </sheetView>
  </sheetViews>
  <sheetFormatPr defaultColWidth="8.66666666666667" defaultRowHeight="12.5"/>
  <cols>
    <col min="1" max="7" width="8.66666666666667" style="391"/>
    <col min="8" max="8" width="12.9166666666667" style="391" customWidth="1"/>
    <col min="9" max="9" width="35" style="391" customWidth="1"/>
    <col min="10" max="16384" width="8.66666666666667" style="391"/>
  </cols>
  <sheetData>
    <row r="2" ht="13" spans="2:2">
      <c r="B2" s="392" t="s">
        <v>0</v>
      </c>
    </row>
    <row r="4" ht="14.5" spans="2:9">
      <c r="B4" s="393" t="s">
        <v>1</v>
      </c>
      <c r="C4" s="393" t="s">
        <v>2</v>
      </c>
      <c r="D4" s="393" t="s">
        <v>3</v>
      </c>
      <c r="E4" s="393" t="s">
        <v>4</v>
      </c>
      <c r="F4" s="393" t="s">
        <v>5</v>
      </c>
      <c r="H4" s="394" t="s">
        <v>6</v>
      </c>
      <c r="I4" s="394" t="s">
        <v>7</v>
      </c>
    </row>
    <row r="5" ht="14.5" spans="2:9">
      <c r="B5" s="395" t="s">
        <v>8</v>
      </c>
      <c r="C5" s="395"/>
      <c r="D5" s="395"/>
      <c r="E5" s="395"/>
      <c r="F5" s="395"/>
      <c r="H5" s="396" t="s">
        <v>9</v>
      </c>
      <c r="I5" s="398" t="s">
        <v>10</v>
      </c>
    </row>
    <row r="6" ht="14.5" spans="2:9">
      <c r="B6" s="395" t="s">
        <v>11</v>
      </c>
      <c r="C6" s="395"/>
      <c r="D6" s="395"/>
      <c r="E6" s="395"/>
      <c r="F6" s="395"/>
      <c r="H6" s="396" t="s">
        <v>12</v>
      </c>
      <c r="I6" s="399" t="s">
        <v>10</v>
      </c>
    </row>
    <row r="7" ht="14.5" spans="2:9">
      <c r="B7" s="395" t="s">
        <v>13</v>
      </c>
      <c r="C7" s="395"/>
      <c r="D7" s="395"/>
      <c r="E7" s="395"/>
      <c r="F7" s="395"/>
      <c r="H7" s="396" t="s">
        <v>14</v>
      </c>
      <c r="I7" s="399" t="s">
        <v>10</v>
      </c>
    </row>
    <row r="8" ht="14.5" spans="2:9">
      <c r="B8" s="395" t="s">
        <v>15</v>
      </c>
      <c r="C8" s="395"/>
      <c r="D8" s="395"/>
      <c r="E8" s="395"/>
      <c r="F8" s="395"/>
      <c r="H8" s="396" t="s">
        <v>16</v>
      </c>
      <c r="I8" s="399" t="s">
        <v>17</v>
      </c>
    </row>
    <row r="9" ht="14.5" spans="2:9">
      <c r="B9" s="395" t="s">
        <v>18</v>
      </c>
      <c r="C9" s="395"/>
      <c r="D9" s="395"/>
      <c r="E9" s="395"/>
      <c r="F9" s="395"/>
      <c r="H9" s="396" t="s">
        <v>19</v>
      </c>
      <c r="I9" s="399" t="s">
        <v>17</v>
      </c>
    </row>
    <row r="10" ht="13" spans="2:6">
      <c r="B10" s="393" t="s">
        <v>20</v>
      </c>
      <c r="C10" s="393" t="s">
        <v>2</v>
      </c>
      <c r="D10" s="393" t="s">
        <v>3</v>
      </c>
      <c r="E10" s="393" t="s">
        <v>4</v>
      </c>
      <c r="F10" s="393" t="s">
        <v>5</v>
      </c>
    </row>
    <row r="11" spans="2:6">
      <c r="B11" s="395" t="s">
        <v>21</v>
      </c>
      <c r="C11" s="395"/>
      <c r="D11" s="395"/>
      <c r="E11" s="395"/>
      <c r="F11" s="395"/>
    </row>
    <row r="13" ht="13" spans="2:2">
      <c r="B13" s="390" t="s">
        <v>22</v>
      </c>
    </row>
    <row r="14" ht="13" spans="2:2">
      <c r="B14" s="390"/>
    </row>
    <row r="15" s="390" customFormat="1" ht="13" spans="2:2">
      <c r="B15" s="390" t="s">
        <v>23</v>
      </c>
    </row>
    <row r="16" ht="13" spans="2:2">
      <c r="B16" s="390"/>
    </row>
    <row r="17" ht="13" spans="2:9">
      <c r="B17" s="390" t="s">
        <v>24</v>
      </c>
      <c r="F17" s="397"/>
      <c r="G17" s="397"/>
      <c r="H17" s="397"/>
      <c r="I17" s="397"/>
    </row>
    <row r="18" ht="13" spans="2:2">
      <c r="B18" s="390"/>
    </row>
    <row r="19" ht="13" spans="2:2">
      <c r="B19" s="390" t="s">
        <v>25</v>
      </c>
    </row>
    <row r="22" ht="13" spans="2:2">
      <c r="B22" s="392" t="s">
        <v>26</v>
      </c>
    </row>
    <row r="24" ht="13" spans="2:2">
      <c r="B24" s="390" t="s">
        <v>27</v>
      </c>
    </row>
    <row r="25" ht="13" spans="2:2">
      <c r="B25" s="390"/>
    </row>
    <row r="26" ht="13" spans="2:2">
      <c r="B26" s="390" t="s">
        <v>28</v>
      </c>
    </row>
    <row r="27" ht="13" spans="2:2">
      <c r="B27" s="390"/>
    </row>
    <row r="28" ht="13" spans="2:2">
      <c r="B28" s="390" t="s">
        <v>29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D18"/>
  <sheetViews>
    <sheetView tabSelected="1" zoomScale="85" zoomScaleNormal="85" workbookViewId="0">
      <pane xSplit="5" ySplit="3" topLeftCell="Q4" activePane="bottomRight" state="frozen"/>
      <selection/>
      <selection pane="topRight"/>
      <selection pane="bottomLeft"/>
      <selection pane="bottomRight" activeCell="Z31" sqref="Z31"/>
    </sheetView>
  </sheetViews>
  <sheetFormatPr defaultColWidth="8.66666666666667" defaultRowHeight="14"/>
  <cols>
    <col min="1" max="1" width="5" style="338" customWidth="1"/>
    <col min="2" max="2" width="18.3333333333333" style="338" customWidth="1"/>
    <col min="3" max="3" width="17" style="338" hidden="1" customWidth="1"/>
    <col min="4" max="4" width="28.3333333333333" style="338" hidden="1" customWidth="1"/>
    <col min="5" max="5" width="28.3333333333333" style="338" customWidth="1"/>
    <col min="6" max="6" width="13" style="338" hidden="1" customWidth="1"/>
    <col min="7" max="7" width="13" style="338" customWidth="1"/>
    <col min="8" max="8" width="13" style="338" hidden="1" customWidth="1"/>
    <col min="9" max="9" width="13" style="338" customWidth="1"/>
    <col min="10" max="10" width="13" style="338" hidden="1" customWidth="1"/>
    <col min="11" max="11" width="15.3333333333333" style="338" customWidth="1"/>
    <col min="12" max="12" width="15.9166666666667" style="338" hidden="1" customWidth="1"/>
    <col min="13" max="13" width="25.4166666666667" style="338" customWidth="1"/>
    <col min="14" max="14" width="13" style="338" hidden="1" customWidth="1"/>
    <col min="15" max="15" width="15.5833333333333" style="338" customWidth="1"/>
    <col min="16" max="16" width="13" style="338" hidden="1" customWidth="1"/>
    <col min="17" max="17" width="13" style="338" customWidth="1"/>
    <col min="18" max="18" width="23.4166666666667" style="338" customWidth="1"/>
    <col min="19" max="19" width="19.4166666666667" style="338" customWidth="1"/>
    <col min="20" max="21" width="11.9166666666667" style="338" customWidth="1"/>
    <col min="22" max="25" width="19.4166666666667" style="338" customWidth="1"/>
    <col min="26" max="27" width="13" style="338" customWidth="1"/>
    <col min="28" max="29" width="15" style="338" customWidth="1"/>
    <col min="30" max="30" width="55.75" style="338" customWidth="1"/>
    <col min="31" max="16384" width="8.66666666666667" style="338"/>
  </cols>
  <sheetData>
    <row r="2" spans="2:30">
      <c r="B2" s="339" t="s">
        <v>30</v>
      </c>
      <c r="C2" s="340" t="s">
        <v>31</v>
      </c>
      <c r="D2" s="340" t="s">
        <v>32</v>
      </c>
      <c r="E2" s="339" t="s">
        <v>33</v>
      </c>
      <c r="F2" s="341" t="s">
        <v>34</v>
      </c>
      <c r="G2" s="342"/>
      <c r="H2" s="343" t="s">
        <v>35</v>
      </c>
      <c r="I2" s="356"/>
      <c r="J2" s="343" t="s">
        <v>36</v>
      </c>
      <c r="K2" s="356"/>
      <c r="L2" s="343" t="s">
        <v>37</v>
      </c>
      <c r="M2" s="356"/>
      <c r="N2" s="343" t="s">
        <v>38</v>
      </c>
      <c r="O2" s="356"/>
      <c r="P2" s="343" t="s">
        <v>39</v>
      </c>
      <c r="Q2" s="356"/>
      <c r="R2" s="341" t="s">
        <v>40</v>
      </c>
      <c r="S2" s="373"/>
      <c r="T2" s="373"/>
      <c r="U2" s="373"/>
      <c r="V2" s="373"/>
      <c r="W2" s="373"/>
      <c r="X2" s="373"/>
      <c r="Y2" s="342"/>
      <c r="Z2" s="380" t="s">
        <v>41</v>
      </c>
      <c r="AA2" s="381"/>
      <c r="AB2" s="339" t="s">
        <v>42</v>
      </c>
      <c r="AC2" s="340" t="s">
        <v>43</v>
      </c>
      <c r="AD2" s="340" t="s">
        <v>44</v>
      </c>
    </row>
    <row r="3" ht="25.75" customHeight="1" spans="2:30">
      <c r="B3" s="344"/>
      <c r="C3" s="340" t="s">
        <v>45</v>
      </c>
      <c r="D3" s="340" t="s">
        <v>46</v>
      </c>
      <c r="E3" s="345"/>
      <c r="F3" s="339" t="s">
        <v>47</v>
      </c>
      <c r="G3" s="346" t="s">
        <v>48</v>
      </c>
      <c r="H3" s="339" t="s">
        <v>47</v>
      </c>
      <c r="I3" s="346" t="s">
        <v>48</v>
      </c>
      <c r="J3" s="339" t="s">
        <v>47</v>
      </c>
      <c r="K3" s="346" t="s">
        <v>48</v>
      </c>
      <c r="L3" s="339" t="s">
        <v>47</v>
      </c>
      <c r="M3" s="346" t="s">
        <v>48</v>
      </c>
      <c r="N3" s="339" t="s">
        <v>47</v>
      </c>
      <c r="O3" s="346" t="s">
        <v>48</v>
      </c>
      <c r="P3" s="339" t="s">
        <v>47</v>
      </c>
      <c r="Q3" s="346" t="s">
        <v>48</v>
      </c>
      <c r="R3" s="374" t="s">
        <v>49</v>
      </c>
      <c r="S3" s="374" t="s">
        <v>50</v>
      </c>
      <c r="T3" s="374" t="s">
        <v>51</v>
      </c>
      <c r="U3" s="374" t="s">
        <v>52</v>
      </c>
      <c r="V3" s="374" t="s">
        <v>53</v>
      </c>
      <c r="W3" s="374" t="s">
        <v>54</v>
      </c>
      <c r="X3" s="374" t="s">
        <v>55</v>
      </c>
      <c r="Y3" s="374" t="s">
        <v>56</v>
      </c>
      <c r="Z3" s="374" t="s">
        <v>57</v>
      </c>
      <c r="AA3" s="374" t="s">
        <v>58</v>
      </c>
      <c r="AB3" s="345"/>
      <c r="AC3" s="345"/>
      <c r="AD3" s="345"/>
    </row>
    <row r="4" ht="45" hidden="1" spans="2:30">
      <c r="B4" s="339" t="s">
        <v>59</v>
      </c>
      <c r="C4" s="346" t="s">
        <v>60</v>
      </c>
      <c r="D4" s="346" t="s">
        <v>61</v>
      </c>
      <c r="E4" s="346" t="s">
        <v>62</v>
      </c>
      <c r="F4" s="347">
        <v>0.08</v>
      </c>
      <c r="G4" s="348">
        <v>0.14</v>
      </c>
      <c r="H4" s="349">
        <v>0</v>
      </c>
      <c r="I4" s="361" t="s">
        <v>63</v>
      </c>
      <c r="J4" s="348">
        <v>0.002</v>
      </c>
      <c r="K4" s="362" t="s">
        <v>64</v>
      </c>
      <c r="L4" s="363" t="s">
        <v>65</v>
      </c>
      <c r="M4" s="364">
        <v>0.03</v>
      </c>
      <c r="N4" s="348">
        <v>0</v>
      </c>
      <c r="O4" s="348" t="s">
        <v>66</v>
      </c>
      <c r="P4" s="365" t="s">
        <v>67</v>
      </c>
      <c r="Q4" s="365" t="s">
        <v>67</v>
      </c>
      <c r="R4" s="375">
        <v>3958</v>
      </c>
      <c r="S4" s="375">
        <v>22941</v>
      </c>
      <c r="T4" s="375"/>
      <c r="U4" s="375"/>
      <c r="V4" s="375">
        <v>1720</v>
      </c>
      <c r="W4" s="375">
        <v>23634</v>
      </c>
      <c r="X4" s="376">
        <v>5626</v>
      </c>
      <c r="Y4" s="376">
        <v>5626</v>
      </c>
      <c r="Z4" s="382">
        <v>1900</v>
      </c>
      <c r="AA4" s="375">
        <v>23634</v>
      </c>
      <c r="AB4" s="383"/>
      <c r="AC4" s="348"/>
      <c r="AD4" s="384" t="s">
        <v>68</v>
      </c>
    </row>
    <row r="5" ht="61.25" hidden="1" customHeight="1" spans="2:30">
      <c r="B5" s="350"/>
      <c r="C5" s="346"/>
      <c r="D5" s="346"/>
      <c r="E5" s="346" t="s">
        <v>69</v>
      </c>
      <c r="F5" s="347">
        <v>0.08</v>
      </c>
      <c r="G5" s="348">
        <v>0.14</v>
      </c>
      <c r="H5" s="349">
        <v>0</v>
      </c>
      <c r="I5" s="366" t="s">
        <v>63</v>
      </c>
      <c r="J5" s="348">
        <v>0.002</v>
      </c>
      <c r="K5" s="362" t="s">
        <v>64</v>
      </c>
      <c r="L5" s="363" t="s">
        <v>65</v>
      </c>
      <c r="M5" s="364">
        <v>0.035</v>
      </c>
      <c r="N5" s="348">
        <v>0</v>
      </c>
      <c r="O5" s="348" t="s">
        <v>66</v>
      </c>
      <c r="P5" s="365" t="s">
        <v>67</v>
      </c>
      <c r="Q5" s="365" t="s">
        <v>67</v>
      </c>
      <c r="R5" s="375">
        <v>3958</v>
      </c>
      <c r="S5" s="375">
        <v>22941</v>
      </c>
      <c r="T5" s="375"/>
      <c r="U5" s="375"/>
      <c r="V5" s="375">
        <v>1720</v>
      </c>
      <c r="W5" s="375">
        <v>23634</v>
      </c>
      <c r="X5" s="376">
        <v>5626</v>
      </c>
      <c r="Y5" s="376">
        <v>5626</v>
      </c>
      <c r="Z5" s="382">
        <v>1900</v>
      </c>
      <c r="AA5" s="375">
        <v>26070</v>
      </c>
      <c r="AB5" s="383"/>
      <c r="AC5" s="348"/>
      <c r="AD5" s="384" t="s">
        <v>68</v>
      </c>
    </row>
    <row r="6" ht="24" customHeight="1" spans="2:30">
      <c r="B6" s="350"/>
      <c r="C6" s="346"/>
      <c r="D6" s="346"/>
      <c r="E6" s="351" t="s">
        <v>70</v>
      </c>
      <c r="F6" s="352">
        <f>F5</f>
        <v>0.08</v>
      </c>
      <c r="G6" s="353">
        <f>G5</f>
        <v>0.14</v>
      </c>
      <c r="H6" s="354">
        <f>H5</f>
        <v>0</v>
      </c>
      <c r="I6" s="353">
        <v>0.001</v>
      </c>
      <c r="J6" s="353">
        <f>J5</f>
        <v>0.002</v>
      </c>
      <c r="K6" s="367">
        <v>0.0032</v>
      </c>
      <c r="L6" s="368">
        <v>0.02</v>
      </c>
      <c r="M6" s="353">
        <v>0.045</v>
      </c>
      <c r="N6" s="353">
        <f>N5</f>
        <v>0</v>
      </c>
      <c r="O6" s="353">
        <v>0.01</v>
      </c>
      <c r="P6" s="369">
        <v>0.05</v>
      </c>
      <c r="Q6" s="369">
        <v>0.05</v>
      </c>
      <c r="R6" s="377">
        <f>R5</f>
        <v>3958</v>
      </c>
      <c r="S6" s="377">
        <f>S5</f>
        <v>22941</v>
      </c>
      <c r="T6" s="378" t="s">
        <v>71</v>
      </c>
      <c r="U6" s="378" t="s">
        <v>71</v>
      </c>
      <c r="V6" s="377">
        <f t="shared" ref="V6:AA6" si="0">V5</f>
        <v>1720</v>
      </c>
      <c r="W6" s="377">
        <f t="shared" si="0"/>
        <v>23634</v>
      </c>
      <c r="X6" s="376">
        <f t="shared" si="0"/>
        <v>5626</v>
      </c>
      <c r="Y6" s="376">
        <f t="shared" si="0"/>
        <v>5626</v>
      </c>
      <c r="Z6" s="377">
        <f t="shared" si="0"/>
        <v>1900</v>
      </c>
      <c r="AA6" s="377">
        <f t="shared" si="0"/>
        <v>26070</v>
      </c>
      <c r="AB6" s="385"/>
      <c r="AC6" s="353"/>
      <c r="AD6" s="386"/>
    </row>
    <row r="7" ht="63.65" hidden="1" customHeight="1" spans="2:30">
      <c r="B7" s="350"/>
      <c r="C7" s="346"/>
      <c r="D7" s="346"/>
      <c r="E7" s="346" t="s">
        <v>72</v>
      </c>
      <c r="F7" s="347">
        <v>0.08</v>
      </c>
      <c r="G7" s="348">
        <v>0.14</v>
      </c>
      <c r="H7" s="349">
        <v>0</v>
      </c>
      <c r="I7" s="366" t="s">
        <v>73</v>
      </c>
      <c r="J7" s="366">
        <v>0.002</v>
      </c>
      <c r="K7" s="366">
        <v>0.008</v>
      </c>
      <c r="L7" s="348" t="s">
        <v>74</v>
      </c>
      <c r="M7" s="370" t="s">
        <v>75</v>
      </c>
      <c r="N7" s="348">
        <v>0</v>
      </c>
      <c r="O7" s="348" t="s">
        <v>66</v>
      </c>
      <c r="P7" s="365" t="s">
        <v>67</v>
      </c>
      <c r="Q7" s="365" t="s">
        <v>67</v>
      </c>
      <c r="R7" s="375">
        <v>4546</v>
      </c>
      <c r="S7" s="375">
        <v>26421</v>
      </c>
      <c r="T7" s="375"/>
      <c r="U7" s="375"/>
      <c r="V7" s="375">
        <v>1900</v>
      </c>
      <c r="W7" s="375">
        <v>27234</v>
      </c>
      <c r="X7" s="375">
        <v>4340</v>
      </c>
      <c r="Y7" s="375">
        <v>21699</v>
      </c>
      <c r="Z7" s="387">
        <v>1900</v>
      </c>
      <c r="AA7" s="375">
        <v>27234</v>
      </c>
      <c r="AB7" s="383"/>
      <c r="AC7" s="348"/>
      <c r="AD7" s="388"/>
    </row>
    <row r="8" ht="15" spans="2:30">
      <c r="B8" s="350"/>
      <c r="C8" s="346"/>
      <c r="D8" s="346"/>
      <c r="E8" s="351" t="s">
        <v>76</v>
      </c>
      <c r="F8" s="352">
        <f>F7</f>
        <v>0.08</v>
      </c>
      <c r="G8" s="352">
        <f>G7</f>
        <v>0.14</v>
      </c>
      <c r="H8" s="352">
        <f>H7</f>
        <v>0</v>
      </c>
      <c r="I8" s="353">
        <v>0.0016</v>
      </c>
      <c r="J8" s="353">
        <f>J7</f>
        <v>0.002</v>
      </c>
      <c r="K8" s="353">
        <f>K7</f>
        <v>0.008</v>
      </c>
      <c r="L8" s="353">
        <v>0.02</v>
      </c>
      <c r="M8" s="353">
        <v>0.045</v>
      </c>
      <c r="N8" s="353">
        <f>N7</f>
        <v>0</v>
      </c>
      <c r="O8" s="353">
        <v>0.01</v>
      </c>
      <c r="P8" s="369">
        <v>0.05</v>
      </c>
      <c r="Q8" s="369">
        <v>0.05</v>
      </c>
      <c r="R8" s="379">
        <f>R7</f>
        <v>4546</v>
      </c>
      <c r="S8" s="379">
        <f>S7</f>
        <v>26421</v>
      </c>
      <c r="T8" s="378" t="s">
        <v>71</v>
      </c>
      <c r="U8" s="378" t="s">
        <v>71</v>
      </c>
      <c r="V8" s="379">
        <f t="shared" ref="V8:AA8" si="1">V7</f>
        <v>1900</v>
      </c>
      <c r="W8" s="379">
        <f t="shared" si="1"/>
        <v>27234</v>
      </c>
      <c r="X8" s="379">
        <f t="shared" si="1"/>
        <v>4340</v>
      </c>
      <c r="Y8" s="379">
        <f t="shared" si="1"/>
        <v>21699</v>
      </c>
      <c r="Z8" s="379">
        <f t="shared" si="1"/>
        <v>1900</v>
      </c>
      <c r="AA8" s="379">
        <f t="shared" si="1"/>
        <v>27234</v>
      </c>
      <c r="AB8" s="385"/>
      <c r="AC8" s="353"/>
      <c r="AD8" s="389"/>
    </row>
    <row r="9" ht="66" hidden="1" customHeight="1" spans="2:30">
      <c r="B9" s="350"/>
      <c r="C9" s="346"/>
      <c r="D9" s="346"/>
      <c r="E9" s="346" t="s">
        <v>77</v>
      </c>
      <c r="F9" s="347">
        <v>0.08</v>
      </c>
      <c r="G9" s="355">
        <v>0.15</v>
      </c>
      <c r="H9" s="349">
        <v>0</v>
      </c>
      <c r="I9" s="366" t="s">
        <v>78</v>
      </c>
      <c r="J9" s="348">
        <v>0.002</v>
      </c>
      <c r="K9" s="348">
        <v>0.008</v>
      </c>
      <c r="L9" s="348" t="s">
        <v>74</v>
      </c>
      <c r="M9" s="371" t="s">
        <v>79</v>
      </c>
      <c r="N9" s="348">
        <v>0</v>
      </c>
      <c r="O9" s="348" t="s">
        <v>66</v>
      </c>
      <c r="P9" s="365" t="s">
        <v>67</v>
      </c>
      <c r="Q9" s="365" t="s">
        <v>67</v>
      </c>
      <c r="R9" s="375">
        <v>4546</v>
      </c>
      <c r="S9" s="375">
        <v>26421</v>
      </c>
      <c r="T9" s="375"/>
      <c r="U9" s="375"/>
      <c r="V9" s="375">
        <v>1900</v>
      </c>
      <c r="W9" s="375">
        <v>27234</v>
      </c>
      <c r="X9" s="375">
        <v>4340</v>
      </c>
      <c r="Y9" s="375">
        <v>5626</v>
      </c>
      <c r="Z9" s="375">
        <v>1900</v>
      </c>
      <c r="AA9" s="375">
        <v>28770</v>
      </c>
      <c r="AB9" s="383"/>
      <c r="AC9" s="348"/>
      <c r="AD9" s="388"/>
    </row>
    <row r="10" ht="15" spans="2:30">
      <c r="B10" s="344"/>
      <c r="C10" s="356"/>
      <c r="D10" s="346"/>
      <c r="E10" s="351" t="s">
        <v>80</v>
      </c>
      <c r="F10" s="352">
        <f>F9</f>
        <v>0.08</v>
      </c>
      <c r="G10" s="352">
        <f>G9</f>
        <v>0.15</v>
      </c>
      <c r="H10" s="352">
        <f>H9</f>
        <v>0</v>
      </c>
      <c r="I10" s="353">
        <v>0.002</v>
      </c>
      <c r="J10" s="353">
        <f>J9</f>
        <v>0.002</v>
      </c>
      <c r="K10" s="353">
        <f>K9</f>
        <v>0.008</v>
      </c>
      <c r="L10" s="372">
        <v>0.02</v>
      </c>
      <c r="M10" s="372">
        <v>0.04</v>
      </c>
      <c r="N10" s="353">
        <f>N9</f>
        <v>0</v>
      </c>
      <c r="O10" s="353">
        <v>0.01</v>
      </c>
      <c r="P10" s="369">
        <v>0.05</v>
      </c>
      <c r="Q10" s="369">
        <v>0.05</v>
      </c>
      <c r="R10" s="377">
        <f>R9</f>
        <v>4546</v>
      </c>
      <c r="S10" s="377">
        <f>S9</f>
        <v>26421</v>
      </c>
      <c r="T10" s="378" t="s">
        <v>71</v>
      </c>
      <c r="U10" s="378" t="s">
        <v>71</v>
      </c>
      <c r="V10" s="377">
        <f t="shared" ref="V10:AA10" si="2">V9</f>
        <v>1900</v>
      </c>
      <c r="W10" s="377">
        <f t="shared" si="2"/>
        <v>27234</v>
      </c>
      <c r="X10" s="377">
        <f t="shared" si="2"/>
        <v>4340</v>
      </c>
      <c r="Y10" s="377">
        <f t="shared" si="2"/>
        <v>5626</v>
      </c>
      <c r="Z10" s="377">
        <f t="shared" si="2"/>
        <v>1900</v>
      </c>
      <c r="AA10" s="377">
        <f t="shared" si="2"/>
        <v>28770</v>
      </c>
      <c r="AB10" s="385"/>
      <c r="AC10" s="353"/>
      <c r="AD10" s="389"/>
    </row>
    <row r="11" ht="20.4" customHeight="1"/>
    <row r="12" ht="20.4" customHeight="1"/>
    <row r="13" ht="20.4" customHeight="1"/>
    <row r="14" ht="20.4" customHeight="1" spans="2:5">
      <c r="B14" s="357" t="s">
        <v>81</v>
      </c>
      <c r="C14" s="357"/>
      <c r="D14" s="357"/>
      <c r="E14" s="358" t="s">
        <v>82</v>
      </c>
    </row>
    <row r="15" spans="2:5">
      <c r="B15" s="359">
        <v>2022</v>
      </c>
      <c r="C15" s="359"/>
      <c r="D15" s="359"/>
      <c r="E15" s="359">
        <v>1900</v>
      </c>
    </row>
    <row r="16" spans="2:5">
      <c r="B16" s="359">
        <v>2023</v>
      </c>
      <c r="C16" s="359"/>
      <c r="D16" s="359"/>
      <c r="E16" s="359">
        <v>1900</v>
      </c>
    </row>
    <row r="17" spans="2:5">
      <c r="B17" s="359">
        <v>2024</v>
      </c>
      <c r="C17" s="359"/>
      <c r="D17" s="359"/>
      <c r="E17" s="359">
        <v>1900</v>
      </c>
    </row>
    <row r="18" spans="2:5">
      <c r="B18" s="360" t="s">
        <v>83</v>
      </c>
      <c r="C18" s="359"/>
      <c r="D18" s="359"/>
      <c r="E18" s="359">
        <v>2080</v>
      </c>
    </row>
  </sheetData>
  <mergeCells count="14">
    <mergeCell ref="F2:G2"/>
    <mergeCell ref="H2:I2"/>
    <mergeCell ref="J2:K2"/>
    <mergeCell ref="L2:M2"/>
    <mergeCell ref="N2:O2"/>
    <mergeCell ref="P2:Q2"/>
    <mergeCell ref="R2:Y2"/>
    <mergeCell ref="Z2:AA2"/>
    <mergeCell ref="B2:B3"/>
    <mergeCell ref="B4:B10"/>
    <mergeCell ref="E2:E3"/>
    <mergeCell ref="AB2:AB3"/>
    <mergeCell ref="AC2:AC3"/>
    <mergeCell ref="AD2:AD3"/>
  </mergeCell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99"/>
  <sheetViews>
    <sheetView showGridLines="0" zoomScale="85" zoomScaleNormal="85" topLeftCell="A31" workbookViewId="0">
      <selection activeCell="B19" sqref="B19:H21"/>
    </sheetView>
  </sheetViews>
  <sheetFormatPr defaultColWidth="8.91666666666667" defaultRowHeight="14"/>
  <cols>
    <col min="1" max="1" width="8.91666666666667" style="327"/>
    <col min="2" max="2" width="11.25" style="327" customWidth="1"/>
    <col min="3" max="11" width="8.91666666666667" style="327"/>
    <col min="12" max="12" width="12.4166666666667" style="327" customWidth="1"/>
    <col min="13" max="16384" width="8.91666666666667" style="327"/>
  </cols>
  <sheetData>
    <row r="1" spans="2:12">
      <c r="B1" s="334">
        <v>44378</v>
      </c>
      <c r="L1" s="334">
        <v>44531</v>
      </c>
    </row>
    <row r="2" spans="2:12">
      <c r="B2" s="327" t="s">
        <v>84</v>
      </c>
      <c r="L2" s="330" t="s">
        <v>85</v>
      </c>
    </row>
    <row r="75" spans="2:3">
      <c r="B75" s="327">
        <v>1</v>
      </c>
      <c r="C75" s="329" t="s">
        <v>86</v>
      </c>
    </row>
    <row r="76" spans="3:3">
      <c r="C76" s="330" t="s">
        <v>87</v>
      </c>
    </row>
    <row r="78" spans="2:3">
      <c r="B78" s="327">
        <v>2</v>
      </c>
      <c r="C78" s="327" t="s">
        <v>88</v>
      </c>
    </row>
    <row r="80" spans="3:3">
      <c r="C80" s="329" t="s">
        <v>89</v>
      </c>
    </row>
    <row r="81" spans="3:3">
      <c r="C81" s="329" t="s">
        <v>90</v>
      </c>
    </row>
    <row r="83" spans="3:3">
      <c r="C83" s="330" t="s">
        <v>91</v>
      </c>
    </row>
    <row r="84" spans="3:3">
      <c r="C84" s="330" t="s">
        <v>92</v>
      </c>
    </row>
    <row r="87" spans="3:3">
      <c r="C87" s="330" t="s">
        <v>93</v>
      </c>
    </row>
    <row r="88" spans="2:3">
      <c r="B88" s="327">
        <v>3</v>
      </c>
      <c r="C88" s="327" t="s">
        <v>94</v>
      </c>
    </row>
    <row r="90" spans="2:3">
      <c r="B90" s="335" t="s">
        <v>95</v>
      </c>
      <c r="C90" s="327" t="s">
        <v>96</v>
      </c>
    </row>
    <row r="91" spans="2:3">
      <c r="B91" s="335"/>
      <c r="C91" s="326" t="s">
        <v>97</v>
      </c>
    </row>
    <row r="92" spans="2:3">
      <c r="B92" s="335" t="s">
        <v>98</v>
      </c>
      <c r="C92" s="327" t="s">
        <v>99</v>
      </c>
    </row>
    <row r="93" spans="2:3">
      <c r="B93" s="335"/>
      <c r="C93" s="330" t="s">
        <v>85</v>
      </c>
    </row>
    <row r="96" spans="2:3">
      <c r="B96" s="327">
        <v>4</v>
      </c>
      <c r="C96" s="336" t="s">
        <v>100</v>
      </c>
    </row>
    <row r="97" spans="3:3">
      <c r="C97" s="327" t="s">
        <v>101</v>
      </c>
    </row>
    <row r="99" spans="3:3">
      <c r="C99" s="337" t="s">
        <v>102</v>
      </c>
    </row>
  </sheetData>
  <hyperlinks>
    <hyperlink ref="L2" r:id="rId2" display="https://guangdong.chinatax.gov.cn/gdsw/fssw_tzgg/2021-11/30/content_67510a3b6a594abc9e13367aeca4e489.shtml?utm_source=chatgpt.com"/>
    <hyperlink ref="C76" r:id="rId3" display="https://guangdong.chinatax.gov.cn/gdsw/stsw_sbzc/2023-04/27/content_ddec7fe19a6848babd4605744360027f.shtml?utm_source=chatgpt.com"/>
    <hyperlink ref="C83" r:id="rId4" display="https://ddei3-0-ctp.asiainfo-sec.com:443/wis/clicktime/v1/query?url=https%3a%2f%2fm12333.cn%2fpolicy%2fmyzr.html%3futm%5fsource%3dchatgpt.com&amp;umid=15872A4B-3C4D-B206-9FFC-112CDBBABAF2&amp;auth=1b7026dd0d0ddf2d048eb69ec2055ced11f64474-cbf296ef94cf875f48b5b5eed7cbe6d7acde06de"/>
    <hyperlink ref="C84" r:id="rId5" display="https://guangdong.chinatax.gov.cn/gdsw/fssw_gkwj/2021-01/04/content_0a76334fa06a4307b3d574a76f35655f.shtml?utm_source=chatgpt.com"/>
    <hyperlink ref="C87" r:id="rId6" display="https://guangdong.chinatax.gov.cn/gdsw/fssw_tzgg/2019-09/27/content_4a120c41af1b4d959694da917fd25a6c.shtml?utm_source=chatgpt.com"/>
    <hyperlink ref="C93" r:id="rId2" display="https://guangdong.chinatax.gov.cn/gdsw/fssw_tzgg/2021-11/30/content_67510a3b6a594abc9e13367aeca4e489.shtml?utm_source=chatgpt.com"/>
    <hyperlink ref="C91" r:id="rId7" display="https://guangdong.chinatax.gov.cn/gdsw/fssw_gkwj/2021-06/30/content_cf0cad21a94e430f855e8fbdfa49d542.shtml?utm_source=chatgpt.com"/>
    <hyperlink ref="C99" r:id="rId8" display="https://www.sohu.com/a/471145371_121123912"/>
  </hyperlink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15"/>
  <sheetViews>
    <sheetView showGridLines="0" zoomScale="85" zoomScaleNormal="85" topLeftCell="A34" workbookViewId="0">
      <selection activeCell="B19" sqref="B19:H21"/>
    </sheetView>
  </sheetViews>
  <sheetFormatPr defaultColWidth="8.91666666666667" defaultRowHeight="14"/>
  <cols>
    <col min="1" max="16384" width="8.91666666666667" style="325"/>
  </cols>
  <sheetData>
    <row r="2" spans="2:2">
      <c r="B2" s="326" t="s">
        <v>103</v>
      </c>
    </row>
    <row r="4" spans="11:12">
      <c r="K4" s="325">
        <v>1</v>
      </c>
      <c r="L4" s="331" t="s">
        <v>104</v>
      </c>
    </row>
    <row r="5" spans="12:12">
      <c r="L5" s="332"/>
    </row>
    <row r="6" spans="12:12">
      <c r="L6" s="331" t="s">
        <v>105</v>
      </c>
    </row>
    <row r="7" spans="12:12">
      <c r="L7" s="332"/>
    </row>
    <row r="8" spans="12:12">
      <c r="L8" s="333" t="s">
        <v>106</v>
      </c>
    </row>
    <row r="9" spans="12:12">
      <c r="L9" s="332"/>
    </row>
    <row r="10" spans="12:12">
      <c r="L10" s="333" t="s">
        <v>92</v>
      </c>
    </row>
    <row r="14" spans="11:12">
      <c r="K14" s="325">
        <v>2</v>
      </c>
      <c r="L14" s="325" t="s">
        <v>107</v>
      </c>
    </row>
    <row r="15" spans="12:12">
      <c r="L15" s="325" t="s">
        <v>108</v>
      </c>
    </row>
  </sheetData>
  <hyperlinks>
    <hyperlink ref="B2" r:id="rId2" display="http://shebao.southmoney.com/dongtai/sbzc/202207/312138.html"/>
    <hyperlink ref="L8" r:id="rId3" display="https://guangdong.chinatax.gov.cn/gdsw/fssw_gkwj/2022-01/04/content_88612daa138a4c5b906846fc13107c98.shtml?utm_source=chatgpt.com"/>
    <hyperlink ref="L10" r:id="rId4" display="https://guangdong.chinatax.gov.cn/gdsw/fssw_gkwj/2021-01/04/content_0a76334fa06a4307b3d574a76f35655f.shtml?utm_source=chatgpt.com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showGridLines="0" topLeftCell="A40" workbookViewId="0">
      <selection activeCell="B19" sqref="B19:H21"/>
    </sheetView>
  </sheetViews>
  <sheetFormatPr defaultColWidth="8.91666666666667" defaultRowHeight="14" outlineLevelCol="2"/>
  <cols>
    <col min="1" max="1" width="2.58333333333333" style="327" customWidth="1"/>
    <col min="2" max="2" width="6.58333333333333" style="328" customWidth="1"/>
    <col min="3" max="3" width="146.25" style="327" customWidth="1"/>
    <col min="4" max="16384" width="8.91666666666667" style="327"/>
  </cols>
  <sheetData>
    <row r="2" spans="2:3">
      <c r="B2" s="328">
        <v>1</v>
      </c>
      <c r="C2" s="329" t="s">
        <v>109</v>
      </c>
    </row>
    <row r="4" spans="3:3">
      <c r="C4" s="330" t="s">
        <v>110</v>
      </c>
    </row>
    <row r="6" spans="3:3">
      <c r="C6" s="330" t="s">
        <v>111</v>
      </c>
    </row>
    <row r="7" ht="286.75" customHeight="1"/>
    <row r="9" ht="16.5" spans="2:3">
      <c r="B9" s="328">
        <v>2</v>
      </c>
      <c r="C9" s="329" t="s">
        <v>112</v>
      </c>
    </row>
    <row r="11" spans="3:3">
      <c r="C11" s="330" t="s">
        <v>113</v>
      </c>
    </row>
    <row r="13" spans="2:3">
      <c r="B13" s="328">
        <v>3</v>
      </c>
      <c r="C13" s="327" t="s">
        <v>114</v>
      </c>
    </row>
    <row r="15" spans="3:3">
      <c r="C15" s="327" t="s">
        <v>115</v>
      </c>
    </row>
    <row r="17" spans="3:3">
      <c r="C17" s="330" t="s">
        <v>87</v>
      </c>
    </row>
    <row r="19" ht="16.5" spans="2:3">
      <c r="B19" s="328">
        <v>4</v>
      </c>
      <c r="C19" s="327" t="s">
        <v>116</v>
      </c>
    </row>
    <row r="20" spans="3:3">
      <c r="C20" s="327" t="s">
        <v>117</v>
      </c>
    </row>
    <row r="24" spans="3:3">
      <c r="C24" s="326" t="s">
        <v>118</v>
      </c>
    </row>
  </sheetData>
  <hyperlinks>
    <hyperlink ref="C4" r:id="rId2" display="https://ddei3-0-ctp.asiainfo-sec.com:443/wis/clicktime/v1/query?url=https%3a%2f%2fm12333.cn%2fpolicy%2fmpbfz.html%3futm%5fsource%3dchatgpt.com&amp;umid=F105A7B6-3C4C-DC06-AECC-8CE67D52FFF6&amp;auth=1b7026dd0d0ddf2d048eb69ec2055ced11f64474-87a199ca46f8377678c1276f154ea3499b0362fb"/>
    <hyperlink ref="C6" r:id="rId3" display="https://m.fs.bendibao.com/live/126634.shtm"/>
    <hyperlink ref="C11" r:id="rId4" display="https://m.fs.bendibao.com/live/123200.shtm"/>
    <hyperlink ref="C17" r:id="rId5" display="https://guangdong.chinatax.gov.cn/gdsw/stsw_sbzc/2023-04/27/content_ddec7fe19a6848babd4605744360027f.shtml?utm_source=chatgpt.com"/>
    <hyperlink ref="C24" r:id="rId6" display="https://fs.bendibao.com/live/201774/90817.shtm"/>
  </hyperlink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60"/>
  <sheetViews>
    <sheetView showGridLines="0" workbookViewId="0">
      <selection activeCell="B19" sqref="B19:H21"/>
    </sheetView>
  </sheetViews>
  <sheetFormatPr defaultColWidth="8.91666666666667" defaultRowHeight="14"/>
  <cols>
    <col min="1" max="16384" width="8.91666666666667" style="325"/>
  </cols>
  <sheetData>
    <row r="2" spans="2:12">
      <c r="B2" s="326" t="s">
        <v>119</v>
      </c>
      <c r="K2" s="325">
        <v>1</v>
      </c>
      <c r="L2" s="325" t="s">
        <v>120</v>
      </c>
    </row>
    <row r="25" spans="12:12">
      <c r="L25" s="326" t="s">
        <v>121</v>
      </c>
    </row>
    <row r="42" spans="12:12">
      <c r="L42" s="326" t="s">
        <v>122</v>
      </c>
    </row>
    <row r="59" spans="11:12">
      <c r="K59" s="325">
        <v>2</v>
      </c>
      <c r="L59" s="325" t="s">
        <v>123</v>
      </c>
    </row>
    <row r="60" spans="12:12">
      <c r="L60" s="325" t="s">
        <v>124</v>
      </c>
    </row>
  </sheetData>
  <hyperlinks>
    <hyperlink ref="B2" r:id="rId2" display="https://fs.bendibao.com/live/202481/129224.shtm"/>
    <hyperlink ref="L25" r:id="rId3" display="https://guangdong.chinatax.gov.cn/gdsw/fssw_tzgg/2023-12/21/content_c0d904b0cfb54683bf3c9cf0a14d3ba6.shtml"/>
    <hyperlink ref="L42" r:id="rId4" display="http://www.hr668.com/ldbzzt/ldbzzt20240103b.html"/>
  </hyperlink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workbookViewId="0">
      <selection activeCell="B19" sqref="B19:H21"/>
    </sheetView>
  </sheetViews>
  <sheetFormatPr defaultColWidth="8.41666666666667" defaultRowHeight="14"/>
  <cols>
    <col min="1" max="1" width="4.41666666666667" style="283" customWidth="1"/>
    <col min="2" max="2" width="46.75" style="283" customWidth="1"/>
    <col min="3" max="3" width="14" style="283" customWidth="1"/>
    <col min="4" max="4" width="13.3333333333333" style="283" customWidth="1"/>
    <col min="5" max="5" width="14.6666666666667" style="283" customWidth="1"/>
    <col min="6" max="7" width="16.6666666666667" style="283" customWidth="1"/>
    <col min="8" max="8" width="13.3333333333333" style="283" customWidth="1"/>
    <col min="9" max="9" width="8.41666666666667" style="283" hidden="1" customWidth="1"/>
    <col min="10" max="10" width="13.9166666666667" style="283" hidden="1" customWidth="1"/>
    <col min="11" max="11" width="20.5" style="283" hidden="1" customWidth="1"/>
    <col min="12" max="16384" width="8.41666666666667" style="283"/>
  </cols>
  <sheetData>
    <row r="2" ht="16.5" customHeight="1" spans="2:12">
      <c r="B2" s="284" t="s">
        <v>125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</row>
    <row r="3" ht="98.5" customHeight="1" spans="2:12"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</row>
    <row r="5" spans="2:8">
      <c r="B5" s="286" t="s">
        <v>126</v>
      </c>
      <c r="C5" s="286"/>
      <c r="D5" s="286"/>
      <c r="E5" s="286"/>
      <c r="F5" s="286"/>
      <c r="G5" s="286"/>
      <c r="H5" s="286"/>
    </row>
    <row r="6" spans="2:4">
      <c r="B6" s="287" t="s">
        <v>127</v>
      </c>
      <c r="C6" s="287"/>
      <c r="D6" s="288"/>
    </row>
    <row r="7" ht="14.75" spans="2:11">
      <c r="B7" s="289" t="s">
        <v>128</v>
      </c>
      <c r="C7" s="290" t="s">
        <v>129</v>
      </c>
      <c r="D7" s="291" t="s">
        <v>130</v>
      </c>
      <c r="E7" s="292" t="s">
        <v>131</v>
      </c>
      <c r="F7" s="291" t="s">
        <v>132</v>
      </c>
      <c r="G7" s="293" t="s">
        <v>133</v>
      </c>
      <c r="H7" s="293" t="s">
        <v>134</v>
      </c>
      <c r="J7" s="315" t="s">
        <v>135</v>
      </c>
      <c r="K7" s="316" t="s">
        <v>136</v>
      </c>
    </row>
    <row r="8" spans="2:8">
      <c r="B8" s="294" t="s">
        <v>137</v>
      </c>
      <c r="C8" s="295"/>
      <c r="D8" s="295"/>
      <c r="E8" s="295"/>
      <c r="F8" s="295"/>
      <c r="G8" s="295"/>
      <c r="H8" s="295"/>
    </row>
    <row r="9" spans="2:9">
      <c r="B9" s="296" t="s">
        <v>138</v>
      </c>
      <c r="C9" s="297">
        <f>SUM('Sum 2023.1-2023.6'!M255:R255)/1000+SUM('Sum 2023.7-2023.12'!M277:R277)/1000</f>
        <v>1134.93399</v>
      </c>
      <c r="D9" s="297">
        <f>SUM('Sum 2024.1-2024.6'!M263:R263)/1000+SUM('Sum 2024.7-2024.9'!M250:R250)/1000</f>
        <v>940.419580000001</v>
      </c>
      <c r="E9" s="297">
        <f>(SUM('Sum 2024.9'!L243:R243)/1000)*3</f>
        <v>310.368299999999</v>
      </c>
      <c r="F9" s="297">
        <f>D9+E9</f>
        <v>1250.78788</v>
      </c>
      <c r="G9" s="297">
        <f>C9+D9</f>
        <v>2075.35357</v>
      </c>
      <c r="H9" s="297">
        <f>C9+F9</f>
        <v>2385.72187</v>
      </c>
      <c r="I9" s="317">
        <f>(SUM('Sum 2024.9'!L243:R243)/1000)*9</f>
        <v>931.104899999998</v>
      </c>
    </row>
    <row r="10" spans="2:9">
      <c r="B10" s="296" t="s">
        <v>139</v>
      </c>
      <c r="C10" s="297">
        <f>SUM('Sum 2023.1-2023.6'!U255:AD255)/1000+SUM('Sum 2023.7-2023.12'!U277:AE277)/1000</f>
        <v>4448.926007687</v>
      </c>
      <c r="D10" s="297">
        <f>SUM('Sum 2024.1-2024.6'!W263:AE263)/1000+SUM('Sum 2024.7-2024.9'!W250:AE250)/1000</f>
        <v>3421.64292409787</v>
      </c>
      <c r="E10" s="297">
        <f>(SUM('Sum 2024.9'!U243:AE243)/1000)*3</f>
        <v>1129.65091224</v>
      </c>
      <c r="F10" s="297">
        <f>D10+E10</f>
        <v>4551.29383633787</v>
      </c>
      <c r="G10" s="297">
        <f>C10+D10</f>
        <v>7870.56893178486</v>
      </c>
      <c r="H10" s="297">
        <f>C10+F10</f>
        <v>9000.21984402486</v>
      </c>
      <c r="I10" s="283">
        <f>(SUM('Sum 2024.9'!U243:AE243)/1000)*9</f>
        <v>3388.95273672</v>
      </c>
    </row>
    <row r="11" spans="2:10">
      <c r="B11" s="298" t="s">
        <v>140</v>
      </c>
      <c r="C11" s="299">
        <f>C10-C9</f>
        <v>3313.992017687</v>
      </c>
      <c r="D11" s="299">
        <f>D10-D9</f>
        <v>2481.22334409787</v>
      </c>
      <c r="E11" s="299">
        <f>E10-E9</f>
        <v>819.282612240001</v>
      </c>
      <c r="F11" s="299">
        <f>D11+E11</f>
        <v>3300.50595633787</v>
      </c>
      <c r="G11" s="299">
        <f>G10-G9</f>
        <v>5795.21536178486</v>
      </c>
      <c r="H11" s="299">
        <f>H10-H9</f>
        <v>6614.49797402486</v>
      </c>
      <c r="I11" s="318">
        <f>I10-I9</f>
        <v>2457.84783672</v>
      </c>
      <c r="J11" s="319">
        <f>C11+D11+I11</f>
        <v>8253.06319850486</v>
      </c>
    </row>
    <row r="12" spans="2:8">
      <c r="B12" s="294" t="s">
        <v>141</v>
      </c>
      <c r="C12" s="300"/>
      <c r="D12" s="300"/>
      <c r="E12" s="300"/>
      <c r="F12" s="300"/>
      <c r="G12" s="300"/>
      <c r="H12" s="300"/>
    </row>
    <row r="13" spans="2:9">
      <c r="B13" s="296" t="s">
        <v>138</v>
      </c>
      <c r="C13" s="301">
        <f>SUM('Sum 2023.1-2023.6'!T255)/1000+SUM('Sum 2023.7-2023.12'!T277)/1000</f>
        <v>264.953</v>
      </c>
      <c r="D13" s="301">
        <f>SUM('Sum 2024.1-2024.6'!T263)/1000+SUM('Sum 2024.7-2024.9'!T250)/1000</f>
        <v>286.7695</v>
      </c>
      <c r="E13" s="301">
        <f>(SUM('Sum 2024.9'!T243)/1000)*3</f>
        <v>106.9005</v>
      </c>
      <c r="F13" s="301">
        <f>D13+E13</f>
        <v>393.67</v>
      </c>
      <c r="G13" s="301">
        <f>C13+D13</f>
        <v>551.7225</v>
      </c>
      <c r="H13" s="301">
        <f>C13+F13</f>
        <v>658.623</v>
      </c>
      <c r="I13" s="317">
        <f>(SUM('Sum 2024.9'!T243)/1000)*9</f>
        <v>320.7015</v>
      </c>
    </row>
    <row r="14" spans="2:9">
      <c r="B14" s="296" t="s">
        <v>139</v>
      </c>
      <c r="C14" s="301">
        <f>SUM('Sum 2023.1-2023.6'!AG255)/1000+SUM('Sum 2023.7-2023.12'!AH277)/1000</f>
        <v>1196.07369552576</v>
      </c>
      <c r="D14" s="301">
        <f>SUM('Sum 2024.1-2024.6'!AH263)/1000+SUM('Sum 2024.7-2024.9'!AH250)/1000</f>
        <v>887.941795359091</v>
      </c>
      <c r="E14" s="301">
        <f>(SUM('Sum 2024.9'!AH243)/1000)*3</f>
        <v>302.429274</v>
      </c>
      <c r="F14" s="301">
        <f>D14+E14</f>
        <v>1190.37106935909</v>
      </c>
      <c r="G14" s="301">
        <f>C14+D14</f>
        <v>2084.01549088485</v>
      </c>
      <c r="H14" s="301">
        <f>C14+F14</f>
        <v>2386.44476488485</v>
      </c>
      <c r="I14" s="317">
        <f>(SUM('Sum 2024.9'!AH243)/1000)*9</f>
        <v>907.287822</v>
      </c>
    </row>
    <row r="15" spans="2:11">
      <c r="B15" s="302" t="s">
        <v>142</v>
      </c>
      <c r="C15" s="303">
        <f>C14-C13</f>
        <v>931.120695525758</v>
      </c>
      <c r="D15" s="303">
        <f>D14-D13</f>
        <v>601.172295359091</v>
      </c>
      <c r="E15" s="303">
        <f>E14-E13</f>
        <v>195.528774</v>
      </c>
      <c r="F15" s="303">
        <f>D15+E15</f>
        <v>796.701069359091</v>
      </c>
      <c r="G15" s="303">
        <f>G14-G13</f>
        <v>1532.29299088485</v>
      </c>
      <c r="H15" s="303">
        <f>H14-H13</f>
        <v>1727.82176488485</v>
      </c>
      <c r="I15" s="318">
        <f>I14-I13</f>
        <v>586.586322</v>
      </c>
      <c r="J15" s="320">
        <f>C15+D15+I15</f>
        <v>2118.87931288485</v>
      </c>
      <c r="K15" s="321"/>
    </row>
    <row r="16" ht="14.75" spans="2:11">
      <c r="B16" s="304" t="s">
        <v>143</v>
      </c>
      <c r="C16" s="305">
        <f>C11+C15</f>
        <v>4245.11271321275</v>
      </c>
      <c r="D16" s="305">
        <f>D11+D15</f>
        <v>3082.39563945696</v>
      </c>
      <c r="E16" s="305">
        <f>E15+E11</f>
        <v>1014.81138624</v>
      </c>
      <c r="F16" s="305">
        <f>D16+E16</f>
        <v>4097.20702569696</v>
      </c>
      <c r="G16" s="305">
        <f>G11+G15</f>
        <v>7327.50835266971</v>
      </c>
      <c r="H16" s="305">
        <f>C16+F16</f>
        <v>8342.31973890971</v>
      </c>
      <c r="I16" s="318">
        <f>I15+I11</f>
        <v>3044.43415872</v>
      </c>
      <c r="J16" s="322">
        <f>C16+D16+I16</f>
        <v>10371.9425113897</v>
      </c>
      <c r="K16" s="323">
        <f>9327000/1000</f>
        <v>9327</v>
      </c>
    </row>
    <row r="17" ht="15.5" spans="2:10">
      <c r="B17" s="304" t="s">
        <v>144</v>
      </c>
      <c r="C17" s="305"/>
      <c r="D17" s="305"/>
      <c r="E17" s="305"/>
      <c r="F17" s="306"/>
      <c r="G17" s="306">
        <f>'Late fee-Scenario 1'!B15</f>
        <v>1162.90654926483</v>
      </c>
      <c r="H17" s="306">
        <f>'Late fee-Scenario 1'!C15</f>
        <v>1327.30926012099</v>
      </c>
      <c r="J17" s="318"/>
    </row>
    <row r="18" ht="14.75" spans="2:10">
      <c r="B18" s="307"/>
      <c r="C18" s="308"/>
      <c r="D18" s="308"/>
      <c r="E18" s="308"/>
      <c r="F18" s="308"/>
      <c r="G18" s="308"/>
      <c r="H18" s="308"/>
      <c r="J18" s="318"/>
    </row>
    <row r="19" spans="2:11">
      <c r="B19" s="309" t="s">
        <v>145</v>
      </c>
      <c r="C19" s="310">
        <f>C9+C13</f>
        <v>1399.88699</v>
      </c>
      <c r="D19" s="310">
        <f t="shared" ref="D19:K19" si="0">D9+D13</f>
        <v>1227.18908</v>
      </c>
      <c r="E19" s="310">
        <f t="shared" si="0"/>
        <v>417.268799999999</v>
      </c>
      <c r="F19" s="310">
        <f t="shared" si="0"/>
        <v>1644.45788</v>
      </c>
      <c r="G19" s="310">
        <f t="shared" si="0"/>
        <v>2627.07607</v>
      </c>
      <c r="H19" s="310">
        <f t="shared" si="0"/>
        <v>3044.34487</v>
      </c>
      <c r="I19" s="308">
        <f t="shared" si="0"/>
        <v>1251.8064</v>
      </c>
      <c r="J19" s="308">
        <f t="shared" si="0"/>
        <v>0</v>
      </c>
      <c r="K19" s="308">
        <f t="shared" si="0"/>
        <v>0</v>
      </c>
    </row>
    <row r="20" spans="2:10">
      <c r="B20" s="309" t="s">
        <v>146</v>
      </c>
      <c r="C20" s="310">
        <f>C10+C14</f>
        <v>5644.99970321276</v>
      </c>
      <c r="D20" s="310">
        <f t="shared" ref="D20:H20" si="1">D10+D14</f>
        <v>4309.58471945696</v>
      </c>
      <c r="E20" s="310">
        <f t="shared" si="1"/>
        <v>1432.08018624</v>
      </c>
      <c r="F20" s="310">
        <f t="shared" si="1"/>
        <v>5741.66490569696</v>
      </c>
      <c r="G20" s="310">
        <f t="shared" si="1"/>
        <v>9954.58442266971</v>
      </c>
      <c r="H20" s="310">
        <f t="shared" si="1"/>
        <v>11386.6646089097</v>
      </c>
      <c r="J20" s="318"/>
    </row>
    <row r="21" spans="2:11">
      <c r="B21" s="311" t="s">
        <v>147</v>
      </c>
      <c r="C21" s="312">
        <f>C32+C36</f>
        <v>3034.40567353809</v>
      </c>
      <c r="D21" s="312">
        <f t="shared" ref="D21:K21" si="2">D32+D36</f>
        <v>2352.85994036667</v>
      </c>
      <c r="E21" s="312">
        <f t="shared" si="2"/>
        <v>772.695659999998</v>
      </c>
      <c r="F21" s="312">
        <f t="shared" si="2"/>
        <v>3125.55560036667</v>
      </c>
      <c r="G21" s="312">
        <f t="shared" si="2"/>
        <v>5387.26561390476</v>
      </c>
      <c r="H21" s="312">
        <f t="shared" si="2"/>
        <v>6159.96127390476</v>
      </c>
      <c r="I21" s="314">
        <f t="shared" si="2"/>
        <v>0</v>
      </c>
      <c r="J21" s="314">
        <f t="shared" si="2"/>
        <v>0</v>
      </c>
      <c r="K21" s="314">
        <f t="shared" si="2"/>
        <v>0</v>
      </c>
    </row>
    <row r="22" spans="2:8">
      <c r="B22" s="313"/>
      <c r="C22" s="314"/>
      <c r="D22" s="314"/>
      <c r="E22" s="314"/>
      <c r="F22" s="314"/>
      <c r="G22" s="314"/>
      <c r="H22" s="314"/>
    </row>
    <row r="23" ht="16.5" customHeight="1" spans="2:12">
      <c r="B23" s="284" t="s">
        <v>148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</row>
    <row r="24" ht="116" customHeight="1" spans="2:12"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</row>
    <row r="26" spans="2:8">
      <c r="B26" s="313"/>
      <c r="C26" s="314"/>
      <c r="D26" s="314"/>
      <c r="E26" s="314"/>
      <c r="F26" s="314"/>
      <c r="G26" s="314"/>
      <c r="H26" s="314"/>
    </row>
    <row r="27" spans="2:8">
      <c r="B27" s="286" t="s">
        <v>149</v>
      </c>
      <c r="C27" s="286"/>
      <c r="D27" s="286"/>
      <c r="E27" s="286"/>
      <c r="F27" s="286"/>
      <c r="G27" s="286"/>
      <c r="H27" s="286"/>
    </row>
    <row r="28" spans="2:4">
      <c r="B28" s="287" t="s">
        <v>127</v>
      </c>
      <c r="C28" s="287"/>
      <c r="D28" s="288"/>
    </row>
    <row r="29" ht="14.75" spans="2:8">
      <c r="B29" s="289" t="s">
        <v>128</v>
      </c>
      <c r="C29" s="290" t="s">
        <v>129</v>
      </c>
      <c r="D29" s="291" t="s">
        <v>130</v>
      </c>
      <c r="E29" s="292" t="s">
        <v>131</v>
      </c>
      <c r="F29" s="291" t="s">
        <v>132</v>
      </c>
      <c r="G29" s="293" t="s">
        <v>133</v>
      </c>
      <c r="H29" s="293" t="s">
        <v>134</v>
      </c>
    </row>
    <row r="30" spans="2:8">
      <c r="B30" s="294" t="s">
        <v>137</v>
      </c>
      <c r="C30" s="300"/>
      <c r="D30" s="300"/>
      <c r="E30" s="300"/>
      <c r="F30" s="300"/>
      <c r="G30" s="300"/>
      <c r="H30" s="300"/>
    </row>
    <row r="31" spans="2:8">
      <c r="B31" s="296" t="s">
        <v>138</v>
      </c>
      <c r="C31" s="297">
        <f>SUM('Sum 2023.1-2023.6'!M255:R255)/1000+SUM('Sum 2023.7-2023.12'!M277:R277)/1000</f>
        <v>1134.93399</v>
      </c>
      <c r="D31" s="297">
        <f>SUM('Sum 2024.1-2024.6'!M263:R263)/1000+SUM('Sum 2024.7-2024.9'!M250:R250)/1000</f>
        <v>940.419580000001</v>
      </c>
      <c r="E31" s="297">
        <f>(SUM('Sum 2024.9'!L243:R243)/1000)*3</f>
        <v>310.368299999999</v>
      </c>
      <c r="F31" s="297">
        <f>D31+E31</f>
        <v>1250.78788</v>
      </c>
      <c r="G31" s="297">
        <f>C31+D31</f>
        <v>2075.35357</v>
      </c>
      <c r="H31" s="297">
        <f>C31+F31</f>
        <v>2385.72187</v>
      </c>
    </row>
    <row r="32" spans="2:8">
      <c r="B32" s="296" t="s">
        <v>139</v>
      </c>
      <c r="C32" s="297">
        <f>SUM('Sum 2023.1-2023.6'!AM255:AV255)/1000+SUM('Sum 2023.7-2023.12'!AN277:AX277)/1000</f>
        <v>2585.8762533</v>
      </c>
      <c r="D32" s="297">
        <f>SUM('Sum 2024.1-2024.6'!AP263:AX263)/1000+SUM('Sum 2024.7-2024.9'!AP250:AX250)/1000</f>
        <v>2019.8810987</v>
      </c>
      <c r="E32" s="297">
        <f>(SUM('Sum 2024.9'!AN243:AX243)/1000)*3</f>
        <v>663.510359999998</v>
      </c>
      <c r="F32" s="297">
        <f>D32+E32</f>
        <v>2683.3914587</v>
      </c>
      <c r="G32" s="297">
        <f>C32+D32</f>
        <v>4605.757352</v>
      </c>
      <c r="H32" s="297">
        <f>C32+F32</f>
        <v>5269.267712</v>
      </c>
    </row>
    <row r="33" spans="2:9">
      <c r="B33" s="298" t="s">
        <v>140</v>
      </c>
      <c r="C33" s="299">
        <f>C32-C31</f>
        <v>1450.94226329999</v>
      </c>
      <c r="D33" s="299">
        <f>D32-D31</f>
        <v>1079.4615187</v>
      </c>
      <c r="E33" s="299">
        <f t="shared" ref="E33:H33" si="3">E32-E31</f>
        <v>353.142059999999</v>
      </c>
      <c r="F33" s="299">
        <f t="shared" si="3"/>
        <v>1432.6035787</v>
      </c>
      <c r="G33" s="299">
        <f t="shared" si="3"/>
        <v>2530.403782</v>
      </c>
      <c r="H33" s="299">
        <f t="shared" si="3"/>
        <v>2883.545842</v>
      </c>
      <c r="I33" s="322"/>
    </row>
    <row r="34" spans="2:9">
      <c r="B34" s="294" t="s">
        <v>141</v>
      </c>
      <c r="C34" s="300"/>
      <c r="D34" s="300"/>
      <c r="E34" s="300"/>
      <c r="G34" s="300"/>
      <c r="H34" s="300"/>
      <c r="I34" s="324"/>
    </row>
    <row r="35" spans="2:9">
      <c r="B35" s="296" t="s">
        <v>138</v>
      </c>
      <c r="C35" s="297">
        <f>SUM('Sum 2023.1-2023.6'!T255)/1000+SUM('Sum 2023.7-2023.12'!T277)/1000</f>
        <v>264.953</v>
      </c>
      <c r="D35" s="297">
        <f>SUM('Sum 2024.1-2024.6'!T263)/1000+SUM('Sum 2024.7-2024.9'!T250)/1000</f>
        <v>286.7695</v>
      </c>
      <c r="E35" s="297">
        <f>(SUM('Sum 2024.9'!T243)/1000)*3</f>
        <v>106.9005</v>
      </c>
      <c r="F35" s="297">
        <f>D35+E35</f>
        <v>393.67</v>
      </c>
      <c r="G35" s="297">
        <f>C35+D35</f>
        <v>551.7225</v>
      </c>
      <c r="H35" s="297">
        <f>C35+F35</f>
        <v>658.623</v>
      </c>
      <c r="I35" s="324"/>
    </row>
    <row r="36" spans="2:9">
      <c r="B36" s="296" t="s">
        <v>139</v>
      </c>
      <c r="C36" s="297">
        <f>SUM('Sum 2023.1-2023.6'!AY255)/1000+SUM('Sum 2023.7-2023.12'!BA277)/1000</f>
        <v>448.529420238095</v>
      </c>
      <c r="D36" s="297">
        <f>SUM('Sum 2024.1-2024.6'!BA263)/1000+SUM('Sum 2024.7-2024.9'!BA250)/1000</f>
        <v>332.978841666667</v>
      </c>
      <c r="E36" s="297">
        <f>(SUM('Sum 2024.9'!BA243)/1000)*3</f>
        <v>109.1853</v>
      </c>
      <c r="F36" s="297">
        <f>D36+E36</f>
        <v>442.164141666667</v>
      </c>
      <c r="G36" s="297">
        <f>C36+D36</f>
        <v>781.508261904762</v>
      </c>
      <c r="H36" s="297">
        <f>C36+F36</f>
        <v>890.693561904762</v>
      </c>
      <c r="I36" s="324"/>
    </row>
    <row r="37" spans="2:9">
      <c r="B37" s="298" t="s">
        <v>142</v>
      </c>
      <c r="C37" s="299">
        <f t="shared" ref="C37:H37" si="4">C36-C35</f>
        <v>183.576420238095</v>
      </c>
      <c r="D37" s="299">
        <f t="shared" si="4"/>
        <v>46.2093416666665</v>
      </c>
      <c r="E37" s="299">
        <f t="shared" si="4"/>
        <v>2.28480000000002</v>
      </c>
      <c r="F37" s="299">
        <f t="shared" si="4"/>
        <v>48.4941416666666</v>
      </c>
      <c r="G37" s="299">
        <f t="shared" si="4"/>
        <v>229.785761904762</v>
      </c>
      <c r="H37" s="299">
        <f t="shared" si="4"/>
        <v>232.070561904762</v>
      </c>
      <c r="I37" s="322"/>
    </row>
    <row r="38" ht="14.75" spans="2:9">
      <c r="B38" s="304" t="s">
        <v>143</v>
      </c>
      <c r="C38" s="305">
        <f>C33+C37</f>
        <v>1634.51868353809</v>
      </c>
      <c r="D38" s="305">
        <f>D33+D37</f>
        <v>1125.67086036667</v>
      </c>
      <c r="E38" s="305">
        <f>E37+E33</f>
        <v>355.426859999999</v>
      </c>
      <c r="F38" s="305">
        <f>F33+F37</f>
        <v>1481.09772036667</v>
      </c>
      <c r="G38" s="305">
        <f>G33+G37</f>
        <v>2760.18954390476</v>
      </c>
      <c r="H38" s="305">
        <f>C38+F38</f>
        <v>3115.61640390476</v>
      </c>
      <c r="I38" s="322"/>
    </row>
    <row r="39" ht="15.5" spans="2:8">
      <c r="B39" s="304" t="s">
        <v>144</v>
      </c>
      <c r="C39" s="305"/>
      <c r="D39" s="305"/>
      <c r="E39" s="305"/>
      <c r="F39" s="305"/>
      <c r="G39" s="305">
        <f>'Late fee-Scenario 2'!B15</f>
        <v>553.878035143555</v>
      </c>
      <c r="H39" s="305">
        <f>'Late fee-Scenario 2'!C15</f>
        <v>578.631532294666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zoomScale="60" zoomScaleNormal="60" workbookViewId="0">
      <selection activeCell="B19" sqref="B19:H21"/>
    </sheetView>
  </sheetViews>
  <sheetFormatPr defaultColWidth="8.41666666666667" defaultRowHeight="14"/>
  <cols>
    <col min="1" max="1" width="4.41666666666667" style="283" customWidth="1"/>
    <col min="2" max="2" width="46.75" style="283" customWidth="1"/>
    <col min="3" max="3" width="14" style="283" customWidth="1"/>
    <col min="4" max="4" width="13.3333333333333" style="283" customWidth="1"/>
    <col min="5" max="5" width="14.6666666666667" style="283" customWidth="1"/>
    <col min="6" max="7" width="16.6666666666667" style="283" customWidth="1"/>
    <col min="8" max="8" width="13.3333333333333" style="283" customWidth="1"/>
    <col min="9" max="9" width="8.41666666666667" style="283" hidden="1" customWidth="1"/>
    <col min="10" max="10" width="13.9166666666667" style="283" hidden="1" customWidth="1"/>
    <col min="11" max="11" width="20.5" style="283" hidden="1" customWidth="1"/>
    <col min="12" max="16384" width="8.41666666666667" style="283"/>
  </cols>
  <sheetData>
    <row r="2" ht="16.5" customHeight="1" spans="2:12">
      <c r="B2" s="284" t="s">
        <v>150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</row>
    <row r="3" ht="125" customHeight="1" spans="2:12"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</row>
    <row r="4" spans="2:2">
      <c r="B4" s="283">
        <v>7.1322</v>
      </c>
    </row>
    <row r="5" spans="2:8">
      <c r="B5" s="286" t="s">
        <v>126</v>
      </c>
      <c r="C5" s="286"/>
      <c r="D5" s="286"/>
      <c r="E5" s="286"/>
      <c r="F5" s="286"/>
      <c r="G5" s="286"/>
      <c r="H5" s="286"/>
    </row>
    <row r="6" spans="2:4">
      <c r="B6" s="287" t="s">
        <v>127</v>
      </c>
      <c r="C6" s="287"/>
      <c r="D6" s="288"/>
    </row>
    <row r="7" ht="14.75" spans="2:11">
      <c r="B7" s="289" t="s">
        <v>151</v>
      </c>
      <c r="C7" s="290" t="s">
        <v>129</v>
      </c>
      <c r="D7" s="291" t="s">
        <v>130</v>
      </c>
      <c r="E7" s="292" t="s">
        <v>131</v>
      </c>
      <c r="F7" s="291" t="s">
        <v>132</v>
      </c>
      <c r="G7" s="293" t="s">
        <v>133</v>
      </c>
      <c r="H7" s="293" t="s">
        <v>134</v>
      </c>
      <c r="J7" s="315" t="s">
        <v>135</v>
      </c>
      <c r="K7" s="316" t="s">
        <v>136</v>
      </c>
    </row>
    <row r="8" spans="2:8">
      <c r="B8" s="294" t="s">
        <v>137</v>
      </c>
      <c r="C8" s="295"/>
      <c r="D8" s="295"/>
      <c r="E8" s="295"/>
      <c r="F8" s="295"/>
      <c r="G8" s="295"/>
      <c r="H8" s="295"/>
    </row>
    <row r="9" spans="2:9">
      <c r="B9" s="296" t="s">
        <v>138</v>
      </c>
      <c r="C9" s="297">
        <f>(SUM('Sum 2023.1-2023.6'!M255:R255)/1000+SUM('Sum 2023.7-2023.12'!M277:R277)/1000)/B4</f>
        <v>159.12817784134</v>
      </c>
      <c r="D9" s="297">
        <f>(SUM('Sum 2024.1-2024.6'!M263:R263)/1000+SUM('Sum 2024.7-2024.9'!M250:R250)/1000)/B4</f>
        <v>131.855469560585</v>
      </c>
      <c r="E9" s="297">
        <f>((SUM('Sum 2024.9'!L243:R243)/1000)*3)/B4</f>
        <v>43.5164886009926</v>
      </c>
      <c r="F9" s="297">
        <f>D9+E9</f>
        <v>175.371958161577</v>
      </c>
      <c r="G9" s="297">
        <f>C9+D9</f>
        <v>290.983647401924</v>
      </c>
      <c r="H9" s="297">
        <f>C9+F9</f>
        <v>334.500136002917</v>
      </c>
      <c r="I9" s="317">
        <f>(SUM('Sum 2024.9'!L243:R243)/1000)*9</f>
        <v>931.104899999998</v>
      </c>
    </row>
    <row r="10" spans="2:9">
      <c r="B10" s="296" t="s">
        <v>139</v>
      </c>
      <c r="C10" s="297">
        <f>(SUM('Sum 2023.1-2023.6'!U255:AD255)/1000+SUM('Sum 2023.7-2023.12'!U277:AE277)/1000)/B4</f>
        <v>623.780321315583</v>
      </c>
      <c r="D10" s="297">
        <f>(SUM('Sum 2024.1-2024.6'!W263:AE263)/1000+SUM('Sum 2024.7-2024.9'!W250:AE250)/1000)/B4</f>
        <v>479.745790092519</v>
      </c>
      <c r="E10" s="297">
        <f>((SUM('Sum 2024.9'!U243:AE243)/1000)*3)/B4</f>
        <v>158.387441776731</v>
      </c>
      <c r="F10" s="297">
        <f>D10+E10</f>
        <v>638.13323186925</v>
      </c>
      <c r="G10" s="297">
        <f>C10+D10</f>
        <v>1103.5261114081</v>
      </c>
      <c r="H10" s="297">
        <f>C10+F10</f>
        <v>1261.91355318483</v>
      </c>
      <c r="I10" s="283">
        <f>(SUM('Sum 2024.9'!U243:AE243)/1000)*9</f>
        <v>3388.95273672</v>
      </c>
    </row>
    <row r="11" spans="2:10">
      <c r="B11" s="298" t="s">
        <v>140</v>
      </c>
      <c r="C11" s="299">
        <f>C10-C9</f>
        <v>464.652143474243</v>
      </c>
      <c r="D11" s="299">
        <f>D10-D9</f>
        <v>347.890320531935</v>
      </c>
      <c r="E11" s="299">
        <f>E10-E9</f>
        <v>114.870953175738</v>
      </c>
      <c r="F11" s="299">
        <f>D11+E11</f>
        <v>462.761273707673</v>
      </c>
      <c r="G11" s="299">
        <f>G10-G9</f>
        <v>812.542464006178</v>
      </c>
      <c r="H11" s="299">
        <f>H10-H9</f>
        <v>927.413417181916</v>
      </c>
      <c r="I11" s="318">
        <f>I10-I9</f>
        <v>2457.84783672</v>
      </c>
      <c r="J11" s="319">
        <f>C11+D11+I11</f>
        <v>3270.39030072618</v>
      </c>
    </row>
    <row r="12" spans="2:8">
      <c r="B12" s="294" t="s">
        <v>141</v>
      </c>
      <c r="C12" s="300"/>
      <c r="D12" s="300"/>
      <c r="E12" s="300"/>
      <c r="F12" s="300"/>
      <c r="G12" s="300"/>
      <c r="H12" s="300"/>
    </row>
    <row r="13" spans="2:9">
      <c r="B13" s="296" t="s">
        <v>138</v>
      </c>
      <c r="C13" s="301">
        <f>(SUM('Sum 2023.1-2023.6'!T255)/1000+SUM('Sum 2023.7-2023.12'!T277)/1000)/B4</f>
        <v>37.1488460783489</v>
      </c>
      <c r="D13" s="301">
        <f>(SUM('Sum 2024.1-2024.6'!T263)/1000+SUM('Sum 2024.7-2024.9'!T250)/1000)/B4</f>
        <v>40.2077199181178</v>
      </c>
      <c r="E13" s="301">
        <f>((SUM('Sum 2024.9'!T243)/1000)*3)/B4</f>
        <v>14.9884327416505</v>
      </c>
      <c r="F13" s="301">
        <f>D13+E13</f>
        <v>55.1961526597684</v>
      </c>
      <c r="G13" s="301">
        <f>C13+D13</f>
        <v>77.3565659964667</v>
      </c>
      <c r="H13" s="301">
        <f>C13+F13</f>
        <v>92.3449987381173</v>
      </c>
      <c r="I13" s="317">
        <f>(SUM('Sum 2024.9'!T243)/1000)*9</f>
        <v>320.7015</v>
      </c>
    </row>
    <row r="14" spans="2:9">
      <c r="B14" s="296" t="s">
        <v>139</v>
      </c>
      <c r="C14" s="301">
        <f>(SUM('Sum 2023.1-2023.6'!AG255)/1000+SUM('Sum 2023.7-2023.12'!AH277)/1000)/B4</f>
        <v>167.700526559232</v>
      </c>
      <c r="D14" s="301">
        <f>(SUM('Sum 2024.1-2024.6'!AH263)/1000+SUM('Sum 2024.7-2024.9'!AH250)/1000)/B4</f>
        <v>124.497601772117</v>
      </c>
      <c r="E14" s="301">
        <f>((SUM('Sum 2024.9'!AH243)/1000)*3)/B4</f>
        <v>42.4033641793556</v>
      </c>
      <c r="F14" s="301">
        <f>D14+E14</f>
        <v>166.900965951472</v>
      </c>
      <c r="G14" s="301">
        <f>C14+D14</f>
        <v>292.198128331349</v>
      </c>
      <c r="H14" s="301">
        <f>C14+F14</f>
        <v>334.601492510705</v>
      </c>
      <c r="I14" s="317">
        <f>(SUM('Sum 2024.9'!AH243)/1000)*9</f>
        <v>907.287822</v>
      </c>
    </row>
    <row r="15" spans="2:11">
      <c r="B15" s="302" t="s">
        <v>142</v>
      </c>
      <c r="C15" s="303">
        <f>C14-C13</f>
        <v>130.551680480884</v>
      </c>
      <c r="D15" s="303">
        <f>D14-D13</f>
        <v>84.2898818539989</v>
      </c>
      <c r="E15" s="303">
        <f>E14-E13</f>
        <v>27.4149314377051</v>
      </c>
      <c r="F15" s="303">
        <f>D15+E15</f>
        <v>111.704813291704</v>
      </c>
      <c r="G15" s="303">
        <f>G14-G13</f>
        <v>214.841562334882</v>
      </c>
      <c r="H15" s="303">
        <f>H14-H13</f>
        <v>242.256493772588</v>
      </c>
      <c r="I15" s="318">
        <f>I14-I13</f>
        <v>586.586322</v>
      </c>
      <c r="J15" s="320">
        <f>C15+D15+I15</f>
        <v>801.427884334882</v>
      </c>
      <c r="K15" s="321"/>
    </row>
    <row r="16" ht="14.75" spans="2:11">
      <c r="B16" s="304" t="s">
        <v>143</v>
      </c>
      <c r="C16" s="305">
        <f>C11+C15</f>
        <v>595.203823955126</v>
      </c>
      <c r="D16" s="305">
        <f>D11+D15</f>
        <v>432.180202385934</v>
      </c>
      <c r="E16" s="305">
        <f>E15+E11</f>
        <v>142.285884613443</v>
      </c>
      <c r="F16" s="305">
        <f>D16+E16</f>
        <v>574.466086999377</v>
      </c>
      <c r="G16" s="305">
        <f>G11+G15</f>
        <v>1027.38402634106</v>
      </c>
      <c r="H16" s="305">
        <f>C16+F16</f>
        <v>1169.6699109545</v>
      </c>
      <c r="I16" s="318">
        <f>I15+I11</f>
        <v>3044.43415872</v>
      </c>
      <c r="J16" s="322">
        <f>C16+D16+I16</f>
        <v>4071.81818506106</v>
      </c>
      <c r="K16" s="323">
        <f>9327000/1000</f>
        <v>9327</v>
      </c>
    </row>
    <row r="17" ht="15.5" spans="2:10">
      <c r="B17" s="304" t="s">
        <v>144</v>
      </c>
      <c r="C17" s="305"/>
      <c r="D17" s="305"/>
      <c r="E17" s="305"/>
      <c r="F17" s="306"/>
      <c r="G17" s="306">
        <f>('Late fee-Scenario 1'!B15)/B4</f>
        <v>163.05018777724</v>
      </c>
      <c r="H17" s="306">
        <f>('Late fee-Scenario 1'!C15)/B4</f>
        <v>186.100959047838</v>
      </c>
      <c r="J17" s="318"/>
    </row>
    <row r="18" ht="14.75" spans="2:10">
      <c r="B18" s="307"/>
      <c r="C18" s="308"/>
      <c r="D18" s="308"/>
      <c r="E18" s="308"/>
      <c r="F18" s="308"/>
      <c r="G18" s="308"/>
      <c r="H18" s="308"/>
      <c r="J18" s="318"/>
    </row>
    <row r="19" spans="2:10">
      <c r="B19" s="309" t="s">
        <v>145</v>
      </c>
      <c r="C19" s="310">
        <f t="shared" ref="C19:H19" si="0">C9+C13</f>
        <v>196.277023919689</v>
      </c>
      <c r="D19" s="310">
        <f t="shared" si="0"/>
        <v>172.063189478702</v>
      </c>
      <c r="E19" s="310">
        <f t="shared" si="0"/>
        <v>58.5049213426431</v>
      </c>
      <c r="F19" s="310">
        <f t="shared" si="0"/>
        <v>230.568110821345</v>
      </c>
      <c r="G19" s="310">
        <f t="shared" si="0"/>
        <v>368.340213398391</v>
      </c>
      <c r="H19" s="310">
        <f t="shared" si="0"/>
        <v>426.845134741034</v>
      </c>
      <c r="J19" s="318"/>
    </row>
    <row r="20" spans="2:10">
      <c r="B20" s="309" t="s">
        <v>146</v>
      </c>
      <c r="C20" s="310">
        <f>C10+C14</f>
        <v>791.480847874815</v>
      </c>
      <c r="D20" s="310">
        <f>D10+D14</f>
        <v>604.243391864636</v>
      </c>
      <c r="E20" s="310">
        <f>E10+E14</f>
        <v>200.790805956087</v>
      </c>
      <c r="F20" s="310">
        <f t="shared" ref="F20:H20" si="1">F10+F14</f>
        <v>805.034197820723</v>
      </c>
      <c r="G20" s="310">
        <f t="shared" si="1"/>
        <v>1395.72423973945</v>
      </c>
      <c r="H20" s="310">
        <f t="shared" si="1"/>
        <v>1596.51504569554</v>
      </c>
      <c r="J20" s="318"/>
    </row>
    <row r="21" spans="2:8">
      <c r="B21" s="311" t="s">
        <v>147</v>
      </c>
      <c r="C21" s="312">
        <f>C32+C36</f>
        <v>425.451568034841</v>
      </c>
      <c r="D21" s="312">
        <f t="shared" ref="D21:H21" si="2">D32+D36</f>
        <v>329.892591397699</v>
      </c>
      <c r="E21" s="312">
        <f t="shared" si="2"/>
        <v>108.339034239084</v>
      </c>
      <c r="F21" s="312">
        <f t="shared" si="2"/>
        <v>438.231625636784</v>
      </c>
      <c r="G21" s="312">
        <f t="shared" si="2"/>
        <v>755.34415943254</v>
      </c>
      <c r="H21" s="312">
        <f t="shared" si="2"/>
        <v>863.683193671625</v>
      </c>
    </row>
    <row r="22" spans="2:8">
      <c r="B22" s="313"/>
      <c r="C22" s="314"/>
      <c r="D22" s="314"/>
      <c r="E22" s="314"/>
      <c r="F22" s="314"/>
      <c r="G22" s="314"/>
      <c r="H22" s="314"/>
    </row>
    <row r="23" ht="16.5" customHeight="1" spans="2:12">
      <c r="B23" s="284" t="s">
        <v>152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</row>
    <row r="24" ht="116" customHeight="1" spans="2:12"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</row>
    <row r="26" spans="2:8">
      <c r="B26" s="313"/>
      <c r="C26" s="314"/>
      <c r="D26" s="314"/>
      <c r="E26" s="314"/>
      <c r="F26" s="314"/>
      <c r="G26" s="314"/>
      <c r="H26" s="314"/>
    </row>
    <row r="27" spans="2:8">
      <c r="B27" s="286" t="s">
        <v>149</v>
      </c>
      <c r="C27" s="286"/>
      <c r="D27" s="286"/>
      <c r="E27" s="286"/>
      <c r="F27" s="286"/>
      <c r="G27" s="286"/>
      <c r="H27" s="286"/>
    </row>
    <row r="28" spans="2:4">
      <c r="B28" s="287" t="s">
        <v>127</v>
      </c>
      <c r="C28" s="287"/>
      <c r="D28" s="288"/>
    </row>
    <row r="29" ht="14.75" spans="2:8">
      <c r="B29" s="289" t="s">
        <v>151</v>
      </c>
      <c r="C29" s="290" t="s">
        <v>129</v>
      </c>
      <c r="D29" s="291" t="s">
        <v>130</v>
      </c>
      <c r="E29" s="292" t="s">
        <v>131</v>
      </c>
      <c r="F29" s="291" t="s">
        <v>132</v>
      </c>
      <c r="G29" s="293" t="s">
        <v>133</v>
      </c>
      <c r="H29" s="293" t="s">
        <v>134</v>
      </c>
    </row>
    <row r="30" spans="2:8">
      <c r="B30" s="294" t="s">
        <v>137</v>
      </c>
      <c r="C30" s="300"/>
      <c r="D30" s="300"/>
      <c r="E30" s="300"/>
      <c r="F30" s="300"/>
      <c r="G30" s="300"/>
      <c r="H30" s="300"/>
    </row>
    <row r="31" spans="2:8">
      <c r="B31" s="296" t="s">
        <v>138</v>
      </c>
      <c r="C31" s="297">
        <f>(SUM('Sum 2023.1-2023.6'!M255:R255)/1000+SUM('Sum 2023.7-2023.12'!M277:R277)/1000)/B4</f>
        <v>159.12817784134</v>
      </c>
      <c r="D31" s="297">
        <f>(SUM('Sum 2024.1-2024.6'!M263:R263)/1000+SUM('Sum 2024.7-2024.9'!M250:R250)/1000)/B4</f>
        <v>131.855469560585</v>
      </c>
      <c r="E31" s="297">
        <f>((SUM('Sum 2024.9'!L243:R243)/1000)*3)/B4</f>
        <v>43.5164886009926</v>
      </c>
      <c r="F31" s="297">
        <f>D31+E31</f>
        <v>175.371958161577</v>
      </c>
      <c r="G31" s="297">
        <f>C31+D31</f>
        <v>290.983647401924</v>
      </c>
      <c r="H31" s="297">
        <f>C31+F31</f>
        <v>334.500136002917</v>
      </c>
    </row>
    <row r="32" spans="2:8">
      <c r="B32" s="296" t="s">
        <v>139</v>
      </c>
      <c r="C32" s="297">
        <f>(SUM('Sum 2023.1-2023.6'!AM255:AV255)/1000+SUM('Sum 2023.7-2023.12'!AN277:AX277)/1000)/B4</f>
        <v>362.563620383612</v>
      </c>
      <c r="D32" s="297">
        <f>(SUM('Sum 2024.1-2024.6'!AP263:AX263)/1000+SUM('Sum 2024.7-2024.9'!AP250:AX250)/1000)/B4</f>
        <v>283.205897016349</v>
      </c>
      <c r="E32" s="297">
        <f>((SUM('Sum 2024.9'!AN243:AX243)/1000)*3)/B4</f>
        <v>93.0302515352903</v>
      </c>
      <c r="F32" s="297">
        <f>D32+E32</f>
        <v>376.236148551639</v>
      </c>
      <c r="G32" s="297">
        <f>C32+D32</f>
        <v>645.769517399961</v>
      </c>
      <c r="H32" s="297">
        <f>C32+F32</f>
        <v>738.799768935251</v>
      </c>
    </row>
    <row r="33" spans="2:9">
      <c r="B33" s="298" t="s">
        <v>140</v>
      </c>
      <c r="C33" s="299">
        <f t="shared" ref="C33:H33" si="3">C32-C31</f>
        <v>203.435442542272</v>
      </c>
      <c r="D33" s="299">
        <f t="shared" si="3"/>
        <v>151.350427455764</v>
      </c>
      <c r="E33" s="299">
        <f t="shared" si="3"/>
        <v>49.5137629342978</v>
      </c>
      <c r="F33" s="299">
        <f t="shared" si="3"/>
        <v>200.864190390062</v>
      </c>
      <c r="G33" s="299">
        <f t="shared" si="3"/>
        <v>354.785869998037</v>
      </c>
      <c r="H33" s="299">
        <f t="shared" si="3"/>
        <v>404.299632932334</v>
      </c>
      <c r="I33" s="322"/>
    </row>
    <row r="34" spans="2:9">
      <c r="B34" s="294" t="s">
        <v>141</v>
      </c>
      <c r="C34" s="300"/>
      <c r="D34" s="300"/>
      <c r="E34" s="300"/>
      <c r="G34" s="300"/>
      <c r="H34" s="300"/>
      <c r="I34" s="324"/>
    </row>
    <row r="35" spans="2:9">
      <c r="B35" s="296" t="s">
        <v>138</v>
      </c>
      <c r="C35" s="297">
        <f>(SUM('Sum 2023.1-2023.6'!T255)/1000+SUM('Sum 2023.7-2023.12'!T277)/1000)/B4</f>
        <v>37.1488460783489</v>
      </c>
      <c r="D35" s="297">
        <f>(SUM('Sum 2024.1-2024.6'!T263)/1000+SUM('Sum 2024.7-2024.9'!T250)/1000)/B4</f>
        <v>40.2077199181178</v>
      </c>
      <c r="E35" s="297">
        <f>((SUM('Sum 2024.9'!T243)/1000)*3)/B4</f>
        <v>14.9884327416505</v>
      </c>
      <c r="F35" s="297">
        <f>D35+E35</f>
        <v>55.1961526597684</v>
      </c>
      <c r="G35" s="297">
        <f>C35+D35</f>
        <v>77.3565659964667</v>
      </c>
      <c r="H35" s="297">
        <f>C35+F35</f>
        <v>92.3449987381173</v>
      </c>
      <c r="I35" s="324"/>
    </row>
    <row r="36" spans="2:9">
      <c r="B36" s="296" t="s">
        <v>139</v>
      </c>
      <c r="C36" s="297">
        <f>(SUM('Sum 2023.1-2023.6'!AY255)/1000+SUM('Sum 2023.7-2023.12'!BA277)/1000)/B4</f>
        <v>62.8879476512289</v>
      </c>
      <c r="D36" s="297">
        <f>(SUM('Sum 2024.1-2024.6'!BA263)/1000+SUM('Sum 2024.7-2024.9'!BA250)/1000)/B4</f>
        <v>46.6866943813503</v>
      </c>
      <c r="E36" s="297">
        <f>((SUM('Sum 2024.9'!BA243)/1000)*3)/B4</f>
        <v>15.3087827037941</v>
      </c>
      <c r="F36" s="297">
        <f>D36+E36</f>
        <v>61.9954770851444</v>
      </c>
      <c r="G36" s="297">
        <f>C36+D36</f>
        <v>109.574642032579</v>
      </c>
      <c r="H36" s="297">
        <f>C36+F36</f>
        <v>124.883424736373</v>
      </c>
      <c r="I36" s="324"/>
    </row>
    <row r="37" spans="2:9">
      <c r="B37" s="298" t="s">
        <v>142</v>
      </c>
      <c r="C37" s="299">
        <f t="shared" ref="C37:H37" si="4">C36-C35</f>
        <v>25.7391015728801</v>
      </c>
      <c r="D37" s="299">
        <f t="shared" si="4"/>
        <v>6.47897446323246</v>
      </c>
      <c r="E37" s="299">
        <f t="shared" si="4"/>
        <v>0.320349962143521</v>
      </c>
      <c r="F37" s="299">
        <f t="shared" si="4"/>
        <v>6.79932442537599</v>
      </c>
      <c r="G37" s="299">
        <f t="shared" si="4"/>
        <v>32.2180760361125</v>
      </c>
      <c r="H37" s="299">
        <f t="shared" si="4"/>
        <v>32.538425998256</v>
      </c>
      <c r="I37" s="322"/>
    </row>
    <row r="38" ht="14.75" spans="2:9">
      <c r="B38" s="304" t="s">
        <v>143</v>
      </c>
      <c r="C38" s="305">
        <f>C33+C37</f>
        <v>229.174544115152</v>
      </c>
      <c r="D38" s="305">
        <f>D33+D37</f>
        <v>157.829401918997</v>
      </c>
      <c r="E38" s="305">
        <f>E37+E33</f>
        <v>49.8341128964413</v>
      </c>
      <c r="F38" s="305">
        <f>F33+F37</f>
        <v>207.663514815438</v>
      </c>
      <c r="G38" s="305">
        <f>G33+G37</f>
        <v>387.003946034149</v>
      </c>
      <c r="H38" s="305">
        <f>C38+F38</f>
        <v>436.83805893059</v>
      </c>
      <c r="I38" s="322"/>
    </row>
    <row r="39" ht="15.5" spans="2:8">
      <c r="B39" s="304" t="s">
        <v>144</v>
      </c>
      <c r="C39" s="305"/>
      <c r="D39" s="305"/>
      <c r="E39" s="305"/>
      <c r="F39" s="305"/>
      <c r="G39" s="305">
        <f>('Late fee-Scenario 2'!B15)/B4</f>
        <v>77.6587918375193</v>
      </c>
      <c r="H39" s="305">
        <f>('Late fee-Scenario 2'!C15)/B4</f>
        <v>81.1294596750884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workbookViewId="0">
      <selection activeCell="A18" sqref="A18:H27"/>
    </sheetView>
  </sheetViews>
  <sheetFormatPr defaultColWidth="9.83333333333333" defaultRowHeight="14"/>
  <cols>
    <col min="1" max="1" width="36" style="245" customWidth="1"/>
    <col min="2" max="2" width="21.9166666666667" style="246" customWidth="1"/>
    <col min="3" max="3" width="29.75" style="246" customWidth="1"/>
    <col min="4" max="4" width="2.25" style="247" customWidth="1"/>
    <col min="5" max="5" width="1.83333333333333" style="248" customWidth="1"/>
    <col min="6" max="6" width="33.4166666666667" style="247" customWidth="1"/>
    <col min="7" max="7" width="17.0833333333333" style="247" customWidth="1"/>
    <col min="8" max="8" width="17" style="247" customWidth="1"/>
    <col min="9" max="9" width="24.3333333333333" style="245" customWidth="1"/>
    <col min="10" max="16384" width="9.83333333333333" style="245"/>
  </cols>
  <sheetData>
    <row r="1" spans="1:1">
      <c r="A1" s="249"/>
    </row>
    <row r="2" ht="20.15" customHeight="1" spans="1:9">
      <c r="A2" s="250" t="s">
        <v>153</v>
      </c>
      <c r="B2" s="251" t="s">
        <v>133</v>
      </c>
      <c r="C2" s="252" t="s">
        <v>134</v>
      </c>
      <c r="F2" s="253" t="s">
        <v>154</v>
      </c>
      <c r="G2" s="253" t="s">
        <v>155</v>
      </c>
      <c r="H2" s="253" t="s">
        <v>156</v>
      </c>
      <c r="I2" s="281" t="s">
        <v>157</v>
      </c>
    </row>
    <row r="3" spans="1:9">
      <c r="A3" s="254" t="s">
        <v>158</v>
      </c>
      <c r="B3" s="255">
        <f>'Summary(RMB)'!G11/30</f>
        <v>193.173845392829</v>
      </c>
      <c r="C3" s="255">
        <f>'Summary(RMB)'!H11/30</f>
        <v>220.483265800829</v>
      </c>
      <c r="F3" s="256">
        <v>44927</v>
      </c>
      <c r="G3" s="257">
        <v>45838</v>
      </c>
      <c r="H3" s="257">
        <v>44986</v>
      </c>
      <c r="I3" s="276">
        <f>G3-H3+1</f>
        <v>853</v>
      </c>
    </row>
    <row r="4" spans="1:9">
      <c r="A4" s="258" t="s">
        <v>159</v>
      </c>
      <c r="B4" s="259"/>
      <c r="C4" s="260"/>
      <c r="F4" s="256">
        <v>44958</v>
      </c>
      <c r="G4" s="257">
        <v>45838</v>
      </c>
      <c r="H4" s="257">
        <v>45017</v>
      </c>
      <c r="I4" s="276">
        <f t="shared" ref="I4:I26" si="0">G4-H4+1</f>
        <v>822</v>
      </c>
    </row>
    <row r="5" spans="1:9">
      <c r="A5" s="258" t="s">
        <v>160</v>
      </c>
      <c r="B5" s="259"/>
      <c r="C5" s="260"/>
      <c r="F5" s="256">
        <v>44986</v>
      </c>
      <c r="G5" s="257">
        <v>45838</v>
      </c>
      <c r="H5" s="257">
        <v>45047</v>
      </c>
      <c r="I5" s="276">
        <f t="shared" si="0"/>
        <v>792</v>
      </c>
    </row>
    <row r="6" spans="1:9">
      <c r="A6" s="254"/>
      <c r="B6" s="261"/>
      <c r="C6" s="262"/>
      <c r="F6" s="256">
        <v>45017</v>
      </c>
      <c r="G6" s="257">
        <v>45838</v>
      </c>
      <c r="H6" s="257">
        <v>45078</v>
      </c>
      <c r="I6" s="276">
        <f t="shared" si="0"/>
        <v>761</v>
      </c>
    </row>
    <row r="7" ht="14.5" customHeight="1" spans="1:9">
      <c r="A7" s="263" t="s">
        <v>161</v>
      </c>
      <c r="B7" s="261"/>
      <c r="C7" s="262"/>
      <c r="F7" s="256">
        <v>45047</v>
      </c>
      <c r="G7" s="257">
        <v>45838</v>
      </c>
      <c r="H7" s="257">
        <v>45108</v>
      </c>
      <c r="I7" s="276">
        <f t="shared" si="0"/>
        <v>731</v>
      </c>
    </row>
    <row r="8" spans="1:9">
      <c r="A8" s="264" t="s">
        <v>162</v>
      </c>
      <c r="B8" s="265"/>
      <c r="C8" s="266"/>
      <c r="F8" s="256">
        <v>45078</v>
      </c>
      <c r="G8" s="257">
        <v>45838</v>
      </c>
      <c r="H8" s="257">
        <v>45139</v>
      </c>
      <c r="I8" s="276">
        <f t="shared" si="0"/>
        <v>700</v>
      </c>
    </row>
    <row r="9" spans="1:9">
      <c r="A9" s="264"/>
      <c r="B9" s="265"/>
      <c r="C9" s="266"/>
      <c r="D9" s="245"/>
      <c r="E9" s="267"/>
      <c r="F9" s="256">
        <v>45108</v>
      </c>
      <c r="G9" s="257">
        <v>45838</v>
      </c>
      <c r="H9" s="257">
        <v>45170</v>
      </c>
      <c r="I9" s="276">
        <f t="shared" si="0"/>
        <v>669</v>
      </c>
    </row>
    <row r="10" spans="1:9">
      <c r="A10" s="264"/>
      <c r="B10" s="265"/>
      <c r="C10" s="266"/>
      <c r="D10" s="245"/>
      <c r="E10" s="267"/>
      <c r="F10" s="256">
        <v>45139</v>
      </c>
      <c r="G10" s="257">
        <v>45838</v>
      </c>
      <c r="H10" s="257">
        <v>45200</v>
      </c>
      <c r="I10" s="276">
        <f t="shared" si="0"/>
        <v>639</v>
      </c>
    </row>
    <row r="11" spans="1:9">
      <c r="A11" s="264"/>
      <c r="B11" s="265"/>
      <c r="C11" s="266"/>
      <c r="D11" s="245"/>
      <c r="E11" s="267"/>
      <c r="F11" s="256">
        <v>45170</v>
      </c>
      <c r="G11" s="257">
        <v>45838</v>
      </c>
      <c r="H11" s="257">
        <v>45231</v>
      </c>
      <c r="I11" s="276">
        <f t="shared" si="0"/>
        <v>608</v>
      </c>
    </row>
    <row r="12" spans="1:9">
      <c r="A12" s="264"/>
      <c r="B12" s="265"/>
      <c r="C12" s="266"/>
      <c r="D12" s="245"/>
      <c r="E12" s="267"/>
      <c r="F12" s="256">
        <v>45200</v>
      </c>
      <c r="G12" s="257">
        <v>45838</v>
      </c>
      <c r="H12" s="257">
        <v>45261</v>
      </c>
      <c r="I12" s="276">
        <f t="shared" si="0"/>
        <v>578</v>
      </c>
    </row>
    <row r="13" spans="1:9">
      <c r="A13" s="268"/>
      <c r="B13" s="261"/>
      <c r="C13" s="262"/>
      <c r="D13" s="245"/>
      <c r="E13" s="267"/>
      <c r="F13" s="256">
        <v>45231</v>
      </c>
      <c r="G13" s="257">
        <v>45838</v>
      </c>
      <c r="H13" s="257">
        <v>45292</v>
      </c>
      <c r="I13" s="276">
        <f t="shared" si="0"/>
        <v>547</v>
      </c>
    </row>
    <row r="14" spans="1:9">
      <c r="A14" s="269" t="s">
        <v>163</v>
      </c>
      <c r="B14" s="261"/>
      <c r="C14" s="262"/>
      <c r="D14" s="245"/>
      <c r="E14" s="267"/>
      <c r="F14" s="256">
        <v>45261</v>
      </c>
      <c r="G14" s="257">
        <v>45838</v>
      </c>
      <c r="H14" s="257">
        <v>45323</v>
      </c>
      <c r="I14" s="276">
        <f t="shared" si="0"/>
        <v>516</v>
      </c>
    </row>
    <row r="15" spans="1:9">
      <c r="A15" s="270" t="s">
        <v>164</v>
      </c>
      <c r="B15" s="271">
        <f>B3*I39*0.05%</f>
        <v>1162.90654926483</v>
      </c>
      <c r="C15" s="271">
        <f>C3*I39*0.05%</f>
        <v>1327.30926012099</v>
      </c>
      <c r="D15" s="245"/>
      <c r="E15" s="267"/>
      <c r="F15" s="256">
        <v>45292</v>
      </c>
      <c r="G15" s="257">
        <v>45838</v>
      </c>
      <c r="H15" s="257">
        <v>45352</v>
      </c>
      <c r="I15" s="276">
        <f t="shared" si="0"/>
        <v>487</v>
      </c>
    </row>
    <row r="16" spans="1:9">
      <c r="A16" s="272"/>
      <c r="B16" s="273"/>
      <c r="C16" s="274"/>
      <c r="D16" s="245"/>
      <c r="E16" s="267"/>
      <c r="F16" s="256">
        <v>45323</v>
      </c>
      <c r="G16" s="257">
        <v>45838</v>
      </c>
      <c r="H16" s="257">
        <v>45383</v>
      </c>
      <c r="I16" s="276">
        <f t="shared" si="0"/>
        <v>456</v>
      </c>
    </row>
    <row r="17" spans="2:9">
      <c r="B17" s="245"/>
      <c r="C17" s="245"/>
      <c r="D17" s="245"/>
      <c r="E17" s="267"/>
      <c r="F17" s="256">
        <v>45352</v>
      </c>
      <c r="G17" s="257">
        <v>45838</v>
      </c>
      <c r="H17" s="257">
        <v>45413</v>
      </c>
      <c r="I17" s="276">
        <f t="shared" si="0"/>
        <v>426</v>
      </c>
    </row>
    <row r="18" spans="1:9">
      <c r="A18" s="275" t="s">
        <v>165</v>
      </c>
      <c r="B18" s="275"/>
      <c r="C18" s="275"/>
      <c r="D18" s="245"/>
      <c r="E18" s="267"/>
      <c r="F18" s="256">
        <v>45383</v>
      </c>
      <c r="G18" s="257">
        <v>45838</v>
      </c>
      <c r="H18" s="257">
        <v>45444</v>
      </c>
      <c r="I18" s="276">
        <f t="shared" si="0"/>
        <v>395</v>
      </c>
    </row>
    <row r="19" spans="1:9">
      <c r="A19" s="275"/>
      <c r="B19" s="275"/>
      <c r="C19" s="275"/>
      <c r="D19" s="245"/>
      <c r="E19" s="267"/>
      <c r="F19" s="256">
        <v>45413</v>
      </c>
      <c r="G19" s="257">
        <v>45838</v>
      </c>
      <c r="H19" s="257">
        <v>45474</v>
      </c>
      <c r="I19" s="276">
        <f t="shared" si="0"/>
        <v>365</v>
      </c>
    </row>
    <row r="20" spans="1:9">
      <c r="A20" s="275"/>
      <c r="B20" s="275"/>
      <c r="C20" s="275"/>
      <c r="D20" s="245"/>
      <c r="E20" s="267"/>
      <c r="F20" s="256">
        <v>45444</v>
      </c>
      <c r="G20" s="257">
        <v>45838</v>
      </c>
      <c r="H20" s="257">
        <v>45505</v>
      </c>
      <c r="I20" s="276">
        <f t="shared" si="0"/>
        <v>334</v>
      </c>
    </row>
    <row r="21" spans="1:9">
      <c r="A21" s="275"/>
      <c r="B21" s="275"/>
      <c r="C21" s="275"/>
      <c r="D21" s="245"/>
      <c r="E21" s="267"/>
      <c r="F21" s="256">
        <v>45474</v>
      </c>
      <c r="G21" s="257">
        <v>45838</v>
      </c>
      <c r="H21" s="257">
        <v>45536</v>
      </c>
      <c r="I21" s="276">
        <f t="shared" si="0"/>
        <v>303</v>
      </c>
    </row>
    <row r="22" spans="1:9">
      <c r="A22" s="275"/>
      <c r="B22" s="275"/>
      <c r="C22" s="275"/>
      <c r="D22" s="245"/>
      <c r="E22" s="267"/>
      <c r="F22" s="256">
        <v>45505</v>
      </c>
      <c r="G22" s="257">
        <v>45838</v>
      </c>
      <c r="H22" s="257">
        <v>45566</v>
      </c>
      <c r="I22" s="276">
        <f t="shared" si="0"/>
        <v>273</v>
      </c>
    </row>
    <row r="23" spans="1:9">
      <c r="A23" s="275"/>
      <c r="B23" s="275"/>
      <c r="C23" s="275"/>
      <c r="D23" s="245"/>
      <c r="E23" s="267"/>
      <c r="F23" s="256">
        <v>45536</v>
      </c>
      <c r="G23" s="257">
        <v>45838</v>
      </c>
      <c r="H23" s="257">
        <v>45597</v>
      </c>
      <c r="I23" s="276">
        <f t="shared" si="0"/>
        <v>242</v>
      </c>
    </row>
    <row r="24" spans="1:9">
      <c r="A24" s="275"/>
      <c r="B24" s="275"/>
      <c r="C24" s="275"/>
      <c r="D24" s="245"/>
      <c r="E24" s="267"/>
      <c r="F24" s="256">
        <v>45566</v>
      </c>
      <c r="G24" s="257">
        <v>45838</v>
      </c>
      <c r="H24" s="257">
        <v>45627</v>
      </c>
      <c r="I24" s="276">
        <f t="shared" si="0"/>
        <v>212</v>
      </c>
    </row>
    <row r="25" spans="1:9">
      <c r="A25" s="275"/>
      <c r="B25" s="275"/>
      <c r="C25" s="275"/>
      <c r="D25" s="245"/>
      <c r="E25" s="267"/>
      <c r="F25" s="256">
        <v>45597</v>
      </c>
      <c r="G25" s="257">
        <v>45838</v>
      </c>
      <c r="H25" s="257">
        <v>45658</v>
      </c>
      <c r="I25" s="276">
        <f t="shared" si="0"/>
        <v>181</v>
      </c>
    </row>
    <row r="26" spans="1:9">
      <c r="A26" s="275"/>
      <c r="B26" s="275"/>
      <c r="C26" s="275"/>
      <c r="D26" s="245"/>
      <c r="E26" s="267"/>
      <c r="F26" s="256">
        <v>45627</v>
      </c>
      <c r="G26" s="257">
        <v>45838</v>
      </c>
      <c r="H26" s="257">
        <v>45689</v>
      </c>
      <c r="I26" s="276">
        <f t="shared" si="0"/>
        <v>150</v>
      </c>
    </row>
    <row r="27" spans="1:9">
      <c r="A27" s="275"/>
      <c r="B27" s="275"/>
      <c r="C27" s="275"/>
      <c r="D27" s="245"/>
      <c r="E27" s="267"/>
      <c r="F27" s="256"/>
      <c r="G27" s="257"/>
      <c r="H27" s="257"/>
      <c r="I27" s="276"/>
    </row>
    <row r="28" spans="2:9">
      <c r="B28" s="245"/>
      <c r="C28" s="245"/>
      <c r="D28" s="245"/>
      <c r="E28" s="267"/>
      <c r="F28" s="256"/>
      <c r="G28" s="257"/>
      <c r="H28" s="257"/>
      <c r="I28" s="276"/>
    </row>
    <row r="29" spans="2:9">
      <c r="B29" s="245"/>
      <c r="C29" s="245"/>
      <c r="D29" s="245"/>
      <c r="E29" s="267"/>
      <c r="F29" s="256"/>
      <c r="G29" s="257"/>
      <c r="H29" s="257"/>
      <c r="I29" s="276"/>
    </row>
    <row r="30" spans="2:9">
      <c r="B30" s="245"/>
      <c r="C30" s="245"/>
      <c r="D30" s="245"/>
      <c r="E30" s="267"/>
      <c r="F30" s="256"/>
      <c r="G30" s="257"/>
      <c r="H30" s="257"/>
      <c r="I30" s="276"/>
    </row>
    <row r="31" spans="2:9">
      <c r="B31" s="245"/>
      <c r="C31" s="245"/>
      <c r="D31" s="245"/>
      <c r="E31" s="267"/>
      <c r="F31" s="256"/>
      <c r="G31" s="257"/>
      <c r="H31" s="257"/>
      <c r="I31" s="276"/>
    </row>
    <row r="32" spans="2:9">
      <c r="B32" s="245"/>
      <c r="C32" s="245"/>
      <c r="D32" s="245"/>
      <c r="E32" s="267"/>
      <c r="F32" s="256"/>
      <c r="G32" s="257"/>
      <c r="H32" s="257"/>
      <c r="I32" s="276"/>
    </row>
    <row r="33" spans="2:9">
      <c r="B33" s="245"/>
      <c r="C33" s="245"/>
      <c r="D33" s="245"/>
      <c r="E33" s="267"/>
      <c r="F33" s="276"/>
      <c r="G33" s="257"/>
      <c r="H33" s="257"/>
      <c r="I33" s="276"/>
    </row>
    <row r="34" spans="2:9">
      <c r="B34" s="245"/>
      <c r="C34" s="245"/>
      <c r="D34" s="245"/>
      <c r="E34" s="267"/>
      <c r="F34" s="276"/>
      <c r="G34" s="257"/>
      <c r="H34" s="257"/>
      <c r="I34" s="276"/>
    </row>
    <row r="35" spans="2:9">
      <c r="B35" s="245"/>
      <c r="C35" s="245"/>
      <c r="D35" s="245"/>
      <c r="E35" s="267"/>
      <c r="F35" s="276"/>
      <c r="G35" s="257"/>
      <c r="H35" s="257"/>
      <c r="I35" s="276"/>
    </row>
    <row r="36" spans="2:9">
      <c r="B36" s="245"/>
      <c r="C36" s="245"/>
      <c r="D36" s="245"/>
      <c r="E36" s="267"/>
      <c r="F36" s="276"/>
      <c r="G36" s="257"/>
      <c r="H36" s="257"/>
      <c r="I36" s="276"/>
    </row>
    <row r="37" spans="2:9">
      <c r="B37" s="245"/>
      <c r="C37" s="245"/>
      <c r="D37" s="245"/>
      <c r="E37" s="267"/>
      <c r="F37" s="276"/>
      <c r="G37" s="257"/>
      <c r="H37" s="257"/>
      <c r="I37" s="276"/>
    </row>
    <row r="38" spans="2:9">
      <c r="B38" s="245"/>
      <c r="C38" s="245"/>
      <c r="D38" s="245"/>
      <c r="E38" s="267"/>
      <c r="F38" s="277"/>
      <c r="G38" s="257"/>
      <c r="H38" s="278"/>
      <c r="I38" s="277"/>
    </row>
    <row r="39" spans="2:9">
      <c r="B39" s="245"/>
      <c r="C39" s="245"/>
      <c r="D39" s="245"/>
      <c r="E39" s="267"/>
      <c r="F39" s="279" t="s">
        <v>166</v>
      </c>
      <c r="G39" s="280"/>
      <c r="H39" s="280"/>
      <c r="I39" s="282">
        <f>SUM(I3:I38)</f>
        <v>12040</v>
      </c>
    </row>
    <row r="40" spans="2:5">
      <c r="B40" s="245"/>
      <c r="C40" s="245"/>
      <c r="D40" s="245"/>
      <c r="E40" s="267"/>
    </row>
    <row r="41" spans="2:5">
      <c r="B41" s="245"/>
      <c r="C41" s="245"/>
      <c r="D41" s="245"/>
      <c r="E41" s="267"/>
    </row>
    <row r="42" spans="2:5">
      <c r="B42" s="245"/>
      <c r="C42" s="245"/>
      <c r="D42" s="245"/>
      <c r="E42" s="267"/>
    </row>
    <row r="43" spans="2:5">
      <c r="B43" s="245"/>
      <c r="C43" s="245"/>
      <c r="D43" s="245"/>
      <c r="E43" s="267"/>
    </row>
    <row r="44" spans="2:5">
      <c r="B44" s="245"/>
      <c r="C44" s="245"/>
      <c r="D44" s="245"/>
      <c r="E44" s="267"/>
    </row>
    <row r="45" spans="2:5">
      <c r="B45" s="245"/>
      <c r="C45" s="245"/>
      <c r="D45" s="245"/>
      <c r="E45" s="267"/>
    </row>
    <row r="46" spans="2:5">
      <c r="B46" s="245"/>
      <c r="C46" s="245"/>
      <c r="D46" s="245"/>
      <c r="E46" s="267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topLeftCell="A12" workbookViewId="0">
      <selection activeCell="A18" sqref="A18:H27"/>
    </sheetView>
  </sheetViews>
  <sheetFormatPr defaultColWidth="9.83333333333333" defaultRowHeight="14"/>
  <cols>
    <col min="1" max="1" width="36" style="245" customWidth="1"/>
    <col min="2" max="2" width="20.5" style="246" customWidth="1"/>
    <col min="3" max="3" width="37" style="246" customWidth="1"/>
    <col min="4" max="4" width="2.25" style="247" customWidth="1"/>
    <col min="5" max="5" width="1.83333333333333" style="248" customWidth="1"/>
    <col min="6" max="6" width="33.4166666666667" style="247" customWidth="1"/>
    <col min="7" max="7" width="17.0833333333333" style="247" customWidth="1"/>
    <col min="8" max="8" width="17" style="247" customWidth="1"/>
    <col min="9" max="9" width="24.3333333333333" style="245" customWidth="1"/>
    <col min="10" max="16384" width="9.83333333333333" style="245"/>
  </cols>
  <sheetData>
    <row r="1" spans="1:1">
      <c r="A1" s="249"/>
    </row>
    <row r="2" ht="20.15" customHeight="1" spans="1:9">
      <c r="A2" s="250" t="s">
        <v>153</v>
      </c>
      <c r="B2" s="251" t="s">
        <v>133</v>
      </c>
      <c r="C2" s="252" t="s">
        <v>134</v>
      </c>
      <c r="F2" s="253" t="s">
        <v>154</v>
      </c>
      <c r="G2" s="253" t="s">
        <v>155</v>
      </c>
      <c r="H2" s="253" t="s">
        <v>156</v>
      </c>
      <c r="I2" s="281" t="s">
        <v>157</v>
      </c>
    </row>
    <row r="3" spans="1:9">
      <c r="A3" s="254" t="s">
        <v>158</v>
      </c>
      <c r="B3" s="255">
        <f>'Summary(RMB)'!G38/30</f>
        <v>92.0063181301586</v>
      </c>
      <c r="C3" s="255">
        <f>'Summary(RMB)'!H33/30</f>
        <v>96.1181947333332</v>
      </c>
      <c r="F3" s="256">
        <v>44927</v>
      </c>
      <c r="G3" s="257">
        <v>45838</v>
      </c>
      <c r="H3" s="257">
        <v>44986</v>
      </c>
      <c r="I3" s="276">
        <f>G3-H3+1</f>
        <v>853</v>
      </c>
    </row>
    <row r="4" spans="1:9">
      <c r="A4" s="258" t="s">
        <v>159</v>
      </c>
      <c r="B4" s="259"/>
      <c r="C4" s="260"/>
      <c r="F4" s="256">
        <v>44958</v>
      </c>
      <c r="G4" s="257">
        <v>45838</v>
      </c>
      <c r="H4" s="257">
        <v>45017</v>
      </c>
      <c r="I4" s="276">
        <f t="shared" ref="I4:I26" si="0">G4-H4+1</f>
        <v>822</v>
      </c>
    </row>
    <row r="5" spans="1:9">
      <c r="A5" s="258" t="s">
        <v>160</v>
      </c>
      <c r="B5" s="259"/>
      <c r="C5" s="260"/>
      <c r="F5" s="256">
        <v>44986</v>
      </c>
      <c r="G5" s="257">
        <v>45838</v>
      </c>
      <c r="H5" s="257">
        <v>45047</v>
      </c>
      <c r="I5" s="276">
        <f t="shared" si="0"/>
        <v>792</v>
      </c>
    </row>
    <row r="6" spans="1:9">
      <c r="A6" s="254"/>
      <c r="B6" s="261"/>
      <c r="C6" s="262"/>
      <c r="F6" s="256">
        <v>45017</v>
      </c>
      <c r="G6" s="257">
        <v>45838</v>
      </c>
      <c r="H6" s="257">
        <v>45078</v>
      </c>
      <c r="I6" s="276">
        <f t="shared" si="0"/>
        <v>761</v>
      </c>
    </row>
    <row r="7" ht="14.5" customHeight="1" spans="1:9">
      <c r="A7" s="263" t="s">
        <v>161</v>
      </c>
      <c r="B7" s="261"/>
      <c r="C7" s="262"/>
      <c r="F7" s="256">
        <v>45047</v>
      </c>
      <c r="G7" s="257">
        <v>45838</v>
      </c>
      <c r="H7" s="257">
        <v>45108</v>
      </c>
      <c r="I7" s="276">
        <f t="shared" si="0"/>
        <v>731</v>
      </c>
    </row>
    <row r="8" spans="1:9">
      <c r="A8" s="264" t="s">
        <v>162</v>
      </c>
      <c r="B8" s="265"/>
      <c r="C8" s="266"/>
      <c r="F8" s="256">
        <v>45078</v>
      </c>
      <c r="G8" s="257">
        <v>45838</v>
      </c>
      <c r="H8" s="257">
        <v>45139</v>
      </c>
      <c r="I8" s="276">
        <f t="shared" si="0"/>
        <v>700</v>
      </c>
    </row>
    <row r="9" spans="1:9">
      <c r="A9" s="264"/>
      <c r="B9" s="265"/>
      <c r="C9" s="266"/>
      <c r="D9" s="245"/>
      <c r="E9" s="267"/>
      <c r="F9" s="256">
        <v>45108</v>
      </c>
      <c r="G9" s="257">
        <v>45838</v>
      </c>
      <c r="H9" s="257">
        <v>45170</v>
      </c>
      <c r="I9" s="276">
        <f t="shared" si="0"/>
        <v>669</v>
      </c>
    </row>
    <row r="10" spans="1:9">
      <c r="A10" s="264"/>
      <c r="B10" s="265"/>
      <c r="C10" s="266"/>
      <c r="D10" s="245"/>
      <c r="E10" s="267"/>
      <c r="F10" s="256">
        <v>45139</v>
      </c>
      <c r="G10" s="257">
        <v>45838</v>
      </c>
      <c r="H10" s="257">
        <v>45200</v>
      </c>
      <c r="I10" s="276">
        <f t="shared" si="0"/>
        <v>639</v>
      </c>
    </row>
    <row r="11" spans="1:9">
      <c r="A11" s="264"/>
      <c r="B11" s="265"/>
      <c r="C11" s="266"/>
      <c r="D11" s="245"/>
      <c r="E11" s="267"/>
      <c r="F11" s="256">
        <v>45170</v>
      </c>
      <c r="G11" s="257">
        <v>45838</v>
      </c>
      <c r="H11" s="257">
        <v>45231</v>
      </c>
      <c r="I11" s="276">
        <f t="shared" si="0"/>
        <v>608</v>
      </c>
    </row>
    <row r="12" spans="1:9">
      <c r="A12" s="264"/>
      <c r="B12" s="265"/>
      <c r="C12" s="266"/>
      <c r="D12" s="245"/>
      <c r="E12" s="267"/>
      <c r="F12" s="256">
        <v>45200</v>
      </c>
      <c r="G12" s="257">
        <v>45838</v>
      </c>
      <c r="H12" s="257">
        <v>45261</v>
      </c>
      <c r="I12" s="276">
        <f t="shared" si="0"/>
        <v>578</v>
      </c>
    </row>
    <row r="13" spans="1:9">
      <c r="A13" s="268"/>
      <c r="B13" s="261"/>
      <c r="C13" s="262"/>
      <c r="D13" s="245"/>
      <c r="E13" s="267"/>
      <c r="F13" s="256">
        <v>45231</v>
      </c>
      <c r="G13" s="257">
        <v>45838</v>
      </c>
      <c r="H13" s="257">
        <v>45292</v>
      </c>
      <c r="I13" s="276">
        <f t="shared" si="0"/>
        <v>547</v>
      </c>
    </row>
    <row r="14" spans="1:9">
      <c r="A14" s="269" t="s">
        <v>163</v>
      </c>
      <c r="B14" s="261"/>
      <c r="C14" s="262"/>
      <c r="D14" s="245"/>
      <c r="E14" s="267"/>
      <c r="F14" s="256">
        <v>45261</v>
      </c>
      <c r="G14" s="257">
        <v>45838</v>
      </c>
      <c r="H14" s="257">
        <v>45323</v>
      </c>
      <c r="I14" s="276">
        <f t="shared" si="0"/>
        <v>516</v>
      </c>
    </row>
    <row r="15" spans="1:9">
      <c r="A15" s="270" t="s">
        <v>164</v>
      </c>
      <c r="B15" s="271">
        <f>B3*I39*0.05%</f>
        <v>553.878035143555</v>
      </c>
      <c r="C15" s="271">
        <f>C3*I39*0.05%</f>
        <v>578.631532294666</v>
      </c>
      <c r="D15" s="245"/>
      <c r="E15" s="267"/>
      <c r="F15" s="256">
        <v>45292</v>
      </c>
      <c r="G15" s="257">
        <v>45838</v>
      </c>
      <c r="H15" s="257">
        <v>45352</v>
      </c>
      <c r="I15" s="276">
        <f t="shared" si="0"/>
        <v>487</v>
      </c>
    </row>
    <row r="16" spans="1:9">
      <c r="A16" s="272"/>
      <c r="B16" s="273"/>
      <c r="C16" s="274"/>
      <c r="D16" s="245"/>
      <c r="E16" s="267"/>
      <c r="F16" s="256">
        <v>45323</v>
      </c>
      <c r="G16" s="257">
        <v>45838</v>
      </c>
      <c r="H16" s="257">
        <v>45383</v>
      </c>
      <c r="I16" s="276">
        <f t="shared" si="0"/>
        <v>456</v>
      </c>
    </row>
    <row r="17" spans="2:9">
      <c r="B17" s="245"/>
      <c r="C17" s="245"/>
      <c r="D17" s="245"/>
      <c r="E17" s="267"/>
      <c r="F17" s="256">
        <v>45352</v>
      </c>
      <c r="G17" s="257">
        <v>45838</v>
      </c>
      <c r="H17" s="257">
        <v>45413</v>
      </c>
      <c r="I17" s="276">
        <f t="shared" si="0"/>
        <v>426</v>
      </c>
    </row>
    <row r="18" spans="1:9">
      <c r="A18" s="275" t="s">
        <v>165</v>
      </c>
      <c r="B18" s="275"/>
      <c r="C18" s="275"/>
      <c r="D18" s="245"/>
      <c r="E18" s="267"/>
      <c r="F18" s="256">
        <v>45383</v>
      </c>
      <c r="G18" s="257">
        <v>45838</v>
      </c>
      <c r="H18" s="257">
        <v>45444</v>
      </c>
      <c r="I18" s="276">
        <f t="shared" si="0"/>
        <v>395</v>
      </c>
    </row>
    <row r="19" spans="1:9">
      <c r="A19" s="275"/>
      <c r="B19" s="275"/>
      <c r="C19" s="275"/>
      <c r="D19" s="245"/>
      <c r="E19" s="267"/>
      <c r="F19" s="256">
        <v>45413</v>
      </c>
      <c r="G19" s="257">
        <v>45838</v>
      </c>
      <c r="H19" s="257">
        <v>45474</v>
      </c>
      <c r="I19" s="276">
        <f t="shared" si="0"/>
        <v>365</v>
      </c>
    </row>
    <row r="20" spans="1:9">
      <c r="A20" s="275"/>
      <c r="B20" s="275"/>
      <c r="C20" s="275"/>
      <c r="D20" s="245"/>
      <c r="E20" s="267"/>
      <c r="F20" s="256">
        <v>45444</v>
      </c>
      <c r="G20" s="257">
        <v>45838</v>
      </c>
      <c r="H20" s="257">
        <v>45505</v>
      </c>
      <c r="I20" s="276">
        <f t="shared" si="0"/>
        <v>334</v>
      </c>
    </row>
    <row r="21" spans="1:9">
      <c r="A21" s="275"/>
      <c r="B21" s="275"/>
      <c r="C21" s="275"/>
      <c r="D21" s="245"/>
      <c r="E21" s="267"/>
      <c r="F21" s="256">
        <v>45474</v>
      </c>
      <c r="G21" s="257">
        <v>45838</v>
      </c>
      <c r="H21" s="257">
        <v>45536</v>
      </c>
      <c r="I21" s="276">
        <f t="shared" si="0"/>
        <v>303</v>
      </c>
    </row>
    <row r="22" spans="1:9">
      <c r="A22" s="275"/>
      <c r="B22" s="275"/>
      <c r="C22" s="275"/>
      <c r="D22" s="245"/>
      <c r="E22" s="267"/>
      <c r="F22" s="256">
        <v>45505</v>
      </c>
      <c r="G22" s="257">
        <v>45838</v>
      </c>
      <c r="H22" s="257">
        <v>45566</v>
      </c>
      <c r="I22" s="276">
        <f t="shared" si="0"/>
        <v>273</v>
      </c>
    </row>
    <row r="23" spans="1:9">
      <c r="A23" s="275"/>
      <c r="B23" s="275"/>
      <c r="C23" s="275"/>
      <c r="D23" s="245"/>
      <c r="E23" s="267"/>
      <c r="F23" s="256">
        <v>45536</v>
      </c>
      <c r="G23" s="257">
        <v>45838</v>
      </c>
      <c r="H23" s="257">
        <v>45597</v>
      </c>
      <c r="I23" s="276">
        <f t="shared" si="0"/>
        <v>242</v>
      </c>
    </row>
    <row r="24" spans="1:9">
      <c r="A24" s="275"/>
      <c r="B24" s="275"/>
      <c r="C24" s="275"/>
      <c r="D24" s="245"/>
      <c r="E24" s="267"/>
      <c r="F24" s="256">
        <v>45566</v>
      </c>
      <c r="G24" s="257">
        <v>45838</v>
      </c>
      <c r="H24" s="257">
        <v>45627</v>
      </c>
      <c r="I24" s="276">
        <f t="shared" si="0"/>
        <v>212</v>
      </c>
    </row>
    <row r="25" spans="1:9">
      <c r="A25" s="275"/>
      <c r="B25" s="275"/>
      <c r="C25" s="275"/>
      <c r="D25" s="245"/>
      <c r="E25" s="267"/>
      <c r="F25" s="256">
        <v>45597</v>
      </c>
      <c r="G25" s="257">
        <v>45838</v>
      </c>
      <c r="H25" s="257">
        <v>45658</v>
      </c>
      <c r="I25" s="276">
        <f t="shared" si="0"/>
        <v>181</v>
      </c>
    </row>
    <row r="26" spans="1:9">
      <c r="A26" s="275"/>
      <c r="B26" s="275"/>
      <c r="C26" s="275"/>
      <c r="D26" s="245"/>
      <c r="E26" s="267"/>
      <c r="F26" s="256">
        <v>45627</v>
      </c>
      <c r="G26" s="257">
        <v>45838</v>
      </c>
      <c r="H26" s="257">
        <v>45689</v>
      </c>
      <c r="I26" s="276">
        <f t="shared" si="0"/>
        <v>150</v>
      </c>
    </row>
    <row r="27" spans="1:9">
      <c r="A27" s="275"/>
      <c r="B27" s="275"/>
      <c r="C27" s="275"/>
      <c r="D27" s="245"/>
      <c r="E27" s="267"/>
      <c r="F27" s="256"/>
      <c r="G27" s="257"/>
      <c r="H27" s="257"/>
      <c r="I27" s="276"/>
    </row>
    <row r="28" spans="2:9">
      <c r="B28" s="245"/>
      <c r="C28" s="245"/>
      <c r="D28" s="245"/>
      <c r="E28" s="267"/>
      <c r="F28" s="256"/>
      <c r="G28" s="257"/>
      <c r="H28" s="257"/>
      <c r="I28" s="276"/>
    </row>
    <row r="29" spans="2:9">
      <c r="B29" s="245"/>
      <c r="C29" s="245"/>
      <c r="D29" s="245"/>
      <c r="E29" s="267"/>
      <c r="F29" s="256"/>
      <c r="G29" s="257"/>
      <c r="H29" s="257"/>
      <c r="I29" s="276"/>
    </row>
    <row r="30" spans="2:9">
      <c r="B30" s="245"/>
      <c r="C30" s="245"/>
      <c r="D30" s="245"/>
      <c r="E30" s="267"/>
      <c r="F30" s="256"/>
      <c r="G30" s="257"/>
      <c r="H30" s="257"/>
      <c r="I30" s="276"/>
    </row>
    <row r="31" spans="2:9">
      <c r="B31" s="245"/>
      <c r="C31" s="245"/>
      <c r="D31" s="245"/>
      <c r="E31" s="267"/>
      <c r="F31" s="256"/>
      <c r="G31" s="257"/>
      <c r="H31" s="257"/>
      <c r="I31" s="276"/>
    </row>
    <row r="32" spans="2:9">
      <c r="B32" s="245"/>
      <c r="C32" s="245"/>
      <c r="D32" s="245"/>
      <c r="E32" s="267"/>
      <c r="F32" s="256"/>
      <c r="G32" s="257"/>
      <c r="H32" s="257"/>
      <c r="I32" s="276"/>
    </row>
    <row r="33" spans="2:9">
      <c r="B33" s="245"/>
      <c r="C33" s="245"/>
      <c r="D33" s="245"/>
      <c r="E33" s="267"/>
      <c r="F33" s="276"/>
      <c r="G33" s="257"/>
      <c r="H33" s="257"/>
      <c r="I33" s="276"/>
    </row>
    <row r="34" spans="2:9">
      <c r="B34" s="245"/>
      <c r="C34" s="245"/>
      <c r="D34" s="245"/>
      <c r="E34" s="267"/>
      <c r="F34" s="276"/>
      <c r="G34" s="257"/>
      <c r="H34" s="257"/>
      <c r="I34" s="276"/>
    </row>
    <row r="35" spans="2:9">
      <c r="B35" s="245"/>
      <c r="C35" s="245"/>
      <c r="D35" s="245"/>
      <c r="E35" s="267"/>
      <c r="F35" s="276"/>
      <c r="G35" s="257"/>
      <c r="H35" s="257"/>
      <c r="I35" s="276"/>
    </row>
    <row r="36" spans="2:9">
      <c r="B36" s="245"/>
      <c r="C36" s="245"/>
      <c r="D36" s="245"/>
      <c r="E36" s="267"/>
      <c r="F36" s="276"/>
      <c r="G36" s="257"/>
      <c r="H36" s="257"/>
      <c r="I36" s="276"/>
    </row>
    <row r="37" spans="2:9">
      <c r="B37" s="245"/>
      <c r="C37" s="245"/>
      <c r="D37" s="245"/>
      <c r="E37" s="267"/>
      <c r="F37" s="276"/>
      <c r="G37" s="257"/>
      <c r="H37" s="257"/>
      <c r="I37" s="276"/>
    </row>
    <row r="38" spans="2:9">
      <c r="B38" s="245"/>
      <c r="C38" s="245"/>
      <c r="D38" s="245"/>
      <c r="E38" s="267"/>
      <c r="F38" s="277"/>
      <c r="G38" s="257"/>
      <c r="H38" s="278"/>
      <c r="I38" s="277"/>
    </row>
    <row r="39" spans="2:9">
      <c r="B39" s="245"/>
      <c r="C39" s="245"/>
      <c r="D39" s="245"/>
      <c r="E39" s="267"/>
      <c r="F39" s="279" t="s">
        <v>166</v>
      </c>
      <c r="G39" s="280"/>
      <c r="H39" s="280"/>
      <c r="I39" s="282">
        <f>SUM(I3:I38)</f>
        <v>12040</v>
      </c>
    </row>
    <row r="40" spans="2:5">
      <c r="B40" s="245"/>
      <c r="C40" s="245"/>
      <c r="D40" s="245"/>
      <c r="E40" s="267"/>
    </row>
    <row r="41" spans="2:5">
      <c r="B41" s="245"/>
      <c r="C41" s="245"/>
      <c r="D41" s="245"/>
      <c r="E41" s="267"/>
    </row>
    <row r="42" spans="2:5">
      <c r="B42" s="245"/>
      <c r="C42" s="245"/>
      <c r="D42" s="245"/>
      <c r="E42" s="267"/>
    </row>
    <row r="43" spans="2:5">
      <c r="B43" s="245"/>
      <c r="C43" s="245"/>
      <c r="D43" s="245"/>
      <c r="E43" s="267"/>
    </row>
    <row r="44" spans="2:5">
      <c r="B44" s="245"/>
      <c r="C44" s="245"/>
      <c r="D44" s="245"/>
      <c r="E44" s="267"/>
    </row>
    <row r="45" spans="2:5">
      <c r="B45" s="245"/>
      <c r="C45" s="245"/>
      <c r="D45" s="245"/>
      <c r="E45" s="267"/>
    </row>
    <row r="46" spans="2:5">
      <c r="B46" s="245"/>
      <c r="C46" s="245"/>
      <c r="D46" s="245"/>
      <c r="E46" s="267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D255"/>
  <sheetViews>
    <sheetView zoomScale="115" zoomScaleNormal="115" workbookViewId="0">
      <pane ySplit="3" topLeftCell="A94" activePane="bottomLeft" state="frozen"/>
      <selection/>
      <selection pane="bottomLeft" activeCell="K12" sqref="K12"/>
    </sheetView>
  </sheetViews>
  <sheetFormatPr defaultColWidth="9" defaultRowHeight="14"/>
  <cols>
    <col min="2" max="2" width="25.5833333333333" style="6" customWidth="1"/>
    <col min="3" max="3" width="18.6666666666667" customWidth="1"/>
    <col min="4" max="4" width="15.6666666666667" style="3" customWidth="1"/>
    <col min="5" max="5" width="12.5833333333333" customWidth="1"/>
    <col min="6" max="6" width="22.6666666666667" customWidth="1"/>
    <col min="7" max="7" width="18.0833333333333" customWidth="1"/>
    <col min="8" max="8" width="12.6666666666667" customWidth="1"/>
    <col min="9" max="9" width="10.4166666666667" customWidth="1"/>
    <col min="10" max="10" width="12.4166666666667" customWidth="1"/>
    <col min="11" max="11" width="13.4166666666667" customWidth="1"/>
    <col min="12" max="12" width="11.9166666666667" customWidth="1"/>
    <col min="13" max="13" width="9.75" customWidth="1"/>
    <col min="14" max="14" width="11.9166666666667" customWidth="1"/>
    <col min="15" max="15" width="10.4166666666667" customWidth="1"/>
    <col min="18" max="18" width="9.83333333333333" customWidth="1"/>
    <col min="19" max="19" width="11.3333333333333" customWidth="1"/>
    <col min="20" max="20" width="9.83333333333333" customWidth="1"/>
    <col min="21" max="21" width="16" customWidth="1"/>
    <col min="22" max="22" width="15.0833333333333" customWidth="1"/>
    <col min="23" max="23" width="12.3333333333333" customWidth="1"/>
    <col min="24" max="24" width="12.4166666666667" customWidth="1"/>
    <col min="25" max="25" width="12.0833333333333" customWidth="1"/>
    <col min="27" max="27" width="11.1666666666667" customWidth="1"/>
    <col min="29" max="29" width="12.4166666666667" customWidth="1"/>
    <col min="30" max="30" width="11.9166666666667" customWidth="1"/>
    <col min="31" max="31" width="13.6666666666667" customWidth="1"/>
    <col min="32" max="32" width="11.9166666666667" customWidth="1"/>
    <col min="33" max="33" width="9.83333333333333" customWidth="1"/>
    <col min="34" max="34" width="12" customWidth="1"/>
    <col min="35" max="36" width="9.83333333333333" customWidth="1"/>
    <col min="37" max="38" width="10.9166666666667" customWidth="1"/>
    <col min="39" max="39" width="12.9166666666667" customWidth="1"/>
    <col min="40" max="40" width="14" customWidth="1"/>
    <col min="41" max="41" width="9.83333333333333" customWidth="1"/>
    <col min="42" max="42" width="12.4166666666667" customWidth="1"/>
    <col min="43" max="43" width="12.0833333333333" customWidth="1"/>
    <col min="44" max="44" width="9.83333333333333" customWidth="1"/>
    <col min="45" max="45" width="11.75" customWidth="1"/>
    <col min="46" max="46" width="8.66666666666667" customWidth="1"/>
    <col min="47" max="47" width="12.4166666666667" customWidth="1"/>
    <col min="48" max="48" width="9.83333333333333" customWidth="1"/>
    <col min="49" max="49" width="13.6666666666667" customWidth="1"/>
    <col min="50" max="50" width="11.9166666666667" customWidth="1"/>
    <col min="51" max="51" width="9.83333333333333" customWidth="1"/>
    <col min="52" max="52" width="11.8333333333333" customWidth="1"/>
    <col min="53" max="53" width="10.5" customWidth="1"/>
    <col min="54" max="54" width="8.66666666666667" customWidth="1"/>
    <col min="55" max="55" width="10.9166666666667" customWidth="1"/>
    <col min="56" max="56" width="11.1666666666667" customWidth="1"/>
  </cols>
  <sheetData>
    <row r="1" spans="2:56">
      <c r="B1" s="230" t="s">
        <v>167</v>
      </c>
      <c r="C1" s="231"/>
      <c r="D1" s="232"/>
      <c r="E1" s="231"/>
      <c r="F1" s="231"/>
      <c r="P1" s="168"/>
      <c r="U1" s="219" t="s">
        <v>168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 t="s">
        <v>169</v>
      </c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</row>
    <row r="2" spans="2:56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170</v>
      </c>
      <c r="M2" s="170"/>
      <c r="N2" s="170"/>
      <c r="O2" s="170"/>
      <c r="P2" s="170"/>
      <c r="Q2" s="170"/>
      <c r="R2" s="170"/>
      <c r="S2" s="170"/>
      <c r="T2" s="170"/>
      <c r="U2" s="180" t="s">
        <v>171</v>
      </c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9" t="s">
        <v>172</v>
      </c>
      <c r="AI2" s="189"/>
      <c r="AJ2" s="189"/>
      <c r="AK2" s="189"/>
      <c r="AL2" s="189"/>
      <c r="AM2" s="180" t="s">
        <v>171</v>
      </c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9" t="s">
        <v>172</v>
      </c>
      <c r="BA2" s="189"/>
      <c r="BB2" s="189"/>
      <c r="BC2" s="189"/>
      <c r="BD2" s="189"/>
    </row>
    <row r="3" ht="70" spans="2:56">
      <c r="B3" s="213" t="s">
        <v>173</v>
      </c>
      <c r="C3" s="213" t="s">
        <v>174</v>
      </c>
      <c r="D3" s="214" t="s">
        <v>175</v>
      </c>
      <c r="E3" s="213" t="s">
        <v>176</v>
      </c>
      <c r="F3" s="213" t="s">
        <v>177</v>
      </c>
      <c r="G3" s="215" t="s">
        <v>178</v>
      </c>
      <c r="H3" s="199" t="s">
        <v>179</v>
      </c>
      <c r="I3" s="199" t="s">
        <v>180</v>
      </c>
      <c r="J3" s="162" t="s">
        <v>181</v>
      </c>
      <c r="K3" s="162" t="s">
        <v>182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194</v>
      </c>
      <c r="AD3" s="180" t="s">
        <v>195</v>
      </c>
      <c r="AE3" s="221" t="s">
        <v>196</v>
      </c>
      <c r="AF3" s="221" t="s">
        <v>197</v>
      </c>
      <c r="AG3" s="180" t="s">
        <v>198</v>
      </c>
      <c r="AH3" s="189" t="s">
        <v>188</v>
      </c>
      <c r="AI3" s="189" t="s">
        <v>191</v>
      </c>
      <c r="AJ3" s="189" t="s">
        <v>193</v>
      </c>
      <c r="AK3" s="189" t="s">
        <v>195</v>
      </c>
      <c r="AL3" s="189" t="s">
        <v>198</v>
      </c>
      <c r="AM3" s="179" t="s">
        <v>186</v>
      </c>
      <c r="AN3" s="179" t="s">
        <v>187</v>
      </c>
      <c r="AO3" s="180" t="s">
        <v>188</v>
      </c>
      <c r="AP3" s="179" t="s">
        <v>189</v>
      </c>
      <c r="AQ3" s="179" t="s">
        <v>190</v>
      </c>
      <c r="AR3" s="180" t="s">
        <v>191</v>
      </c>
      <c r="AS3" s="179" t="s">
        <v>192</v>
      </c>
      <c r="AT3" s="180" t="s">
        <v>193</v>
      </c>
      <c r="AU3" s="179" t="s">
        <v>194</v>
      </c>
      <c r="AV3" s="180" t="s">
        <v>195</v>
      </c>
      <c r="AW3" s="221" t="s">
        <v>196</v>
      </c>
      <c r="AX3" s="221" t="s">
        <v>197</v>
      </c>
      <c r="AY3" s="180" t="s">
        <v>198</v>
      </c>
      <c r="AZ3" s="189" t="s">
        <v>188</v>
      </c>
      <c r="BA3" s="189" t="s">
        <v>191</v>
      </c>
      <c r="BB3" s="189" t="s">
        <v>193</v>
      </c>
      <c r="BC3" s="189" t="s">
        <v>195</v>
      </c>
      <c r="BD3" s="189" t="s">
        <v>198</v>
      </c>
    </row>
    <row r="4" spans="2:56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220">
        <f>五险一金比例基数!R6</f>
        <v>3958</v>
      </c>
      <c r="V4" s="220">
        <f>五险一金比例基数!S6</f>
        <v>22941</v>
      </c>
      <c r="W4" s="183">
        <f>五险一金比例基数!G6</f>
        <v>0.14</v>
      </c>
      <c r="X4" s="220">
        <f>五险一金比例基数!V6</f>
        <v>1720</v>
      </c>
      <c r="Y4" s="220">
        <f>五险一金比例基数!W6</f>
        <v>23634</v>
      </c>
      <c r="Z4" s="183">
        <f>五险一金比例基数!K6</f>
        <v>0.0032</v>
      </c>
      <c r="AA4" s="183"/>
      <c r="AB4" s="183">
        <f>五险一金比例基数!I6</f>
        <v>0.001</v>
      </c>
      <c r="AC4" s="220">
        <f>五险一金比例基数!X6</f>
        <v>5626</v>
      </c>
      <c r="AD4" s="183">
        <f>五险一金比例基数!M6</f>
        <v>0.045</v>
      </c>
      <c r="AE4" s="238">
        <f>五险一金比例基数!Z6</f>
        <v>1900</v>
      </c>
      <c r="AF4" s="238">
        <f>五险一金比例基数!AA6</f>
        <v>26070</v>
      </c>
      <c r="AG4" s="183">
        <f>五险一金比例基数!Q6</f>
        <v>0.05</v>
      </c>
      <c r="AH4" s="223"/>
      <c r="AI4" s="223"/>
      <c r="AJ4" s="223"/>
      <c r="AK4" s="223"/>
      <c r="AL4" s="223"/>
      <c r="AM4" s="220">
        <f t="shared" ref="AM4:AR4" si="0">U4</f>
        <v>3958</v>
      </c>
      <c r="AN4" s="220">
        <f t="shared" si="0"/>
        <v>22941</v>
      </c>
      <c r="AO4" s="183">
        <f t="shared" si="0"/>
        <v>0.14</v>
      </c>
      <c r="AP4" s="220">
        <f t="shared" si="0"/>
        <v>1720</v>
      </c>
      <c r="AQ4" s="220">
        <f t="shared" si="0"/>
        <v>23634</v>
      </c>
      <c r="AR4" s="183">
        <f t="shared" si="0"/>
        <v>0.0032</v>
      </c>
      <c r="AS4" s="183"/>
      <c r="AT4" s="183">
        <f t="shared" ref="AT4:AY4" si="1">AB4</f>
        <v>0.001</v>
      </c>
      <c r="AU4" s="220">
        <f t="shared" si="1"/>
        <v>5626</v>
      </c>
      <c r="AV4" s="183">
        <f t="shared" si="1"/>
        <v>0.045</v>
      </c>
      <c r="AW4" s="220">
        <f t="shared" si="1"/>
        <v>1900</v>
      </c>
      <c r="AX4" s="220">
        <f t="shared" si="1"/>
        <v>26070</v>
      </c>
      <c r="AY4" s="183">
        <f t="shared" si="1"/>
        <v>0.05</v>
      </c>
      <c r="AZ4" s="223"/>
      <c r="BA4" s="223"/>
      <c r="BB4" s="223"/>
      <c r="BC4" s="223"/>
      <c r="BD4" s="223"/>
    </row>
    <row r="5" spans="2:56">
      <c r="B5" s="6" t="s">
        <v>200</v>
      </c>
      <c r="C5" s="166" t="str">
        <f>_xlfn.XLOOKUP(B:B,'2023.1-2023.6'!B:B,'2023.1-2023.6'!G:G,0)</f>
        <v>2020/08/15</v>
      </c>
      <c r="D5" s="3">
        <f>_xlfn.XLOOKUP(B:B,'2023.1-2023.6'!B:B,'2023.1-2023.6'!I:I,0)</f>
        <v>0</v>
      </c>
      <c r="E5" t="str">
        <f>_xlfn.XLOOKUP(B:B,'2023.1-2023.6'!B:B,'2023.1-2023.6'!C:C,0)</f>
        <v>研发部</v>
      </c>
      <c r="F5" t="str">
        <f>_xlfn.XLOOKUP(B:B,'2023.1-2023.6'!B:B,'2023.1-2023.6'!F:F,0)</f>
        <v>机械工程师</v>
      </c>
      <c r="G5">
        <f>COUNTIF('2023.1-2023.6'!B:B,B5)</f>
        <v>6</v>
      </c>
      <c r="H5" s="217">
        <f>IFERROR(_xlfn.XLOOKUP(B5,'2023.1-2023.6'!B:B,'2023.1-2023.6'!K:K),0)</f>
        <v>24036.95</v>
      </c>
      <c r="I5" s="217">
        <f>IFERROR(AVERAGEIF('2022.1-2022.12 '!B:B,B5,'2022.1-2022.12 '!K:K),0)</f>
        <v>24324.4925</v>
      </c>
      <c r="J5" s="217">
        <f>IFERROR(_xlfn.XLOOKUP(B5,'2023.1-2023.6'!B:B,'2023.1-2023.6'!J:J),0)</f>
        <v>9208</v>
      </c>
      <c r="K5" s="217">
        <f>IFERROR(AVERAGEIF('2022.1-2022.12 '!B:B,B5,'2022.1-2022.12 '!J:J),0)</f>
        <v>9208</v>
      </c>
      <c r="M5" s="217">
        <f>SUMIFS('2023.1-2023.6'!L:L,'2023.1-2023.6'!B:B,B5)</f>
        <v>1583.2</v>
      </c>
      <c r="O5" s="217">
        <f>SUMIFS('2023.1-2023.6'!N:N,'2023.1-2023.6'!B:B,B5)</f>
        <v>19</v>
      </c>
      <c r="P5">
        <f>SUMIFS('2023.1-2023.6'!P:P,'2023.1-2023.6'!B:B,B5)</f>
        <v>9.5</v>
      </c>
      <c r="R5" s="217">
        <f>SUMIFS('2023.1-2023.6'!M:M,'2023.1-2023.6'!B:B,B5)</f>
        <v>434</v>
      </c>
      <c r="T5" s="217">
        <f>SUMIFS('2023.1-2023.6'!O:O,'2023.1-2023.6'!B:B,B5)</f>
        <v>0</v>
      </c>
      <c r="U5" s="217">
        <f>IF(I5&gt;0,MAX(I5,$U$4),MAX(H5,$U$4))</f>
        <v>24324.4925</v>
      </c>
      <c r="V5" s="217">
        <f>MIN(U5,$V$4)</f>
        <v>22941</v>
      </c>
      <c r="W5" s="217">
        <f>V5*$W$4*G5</f>
        <v>19270.44</v>
      </c>
      <c r="X5" s="217">
        <f>IF(I5&gt;0,MAX(I5,$X$4),MAX(H5,$X$4))</f>
        <v>24324.4925</v>
      </c>
      <c r="Y5" s="217">
        <f>MIN(X5,$Y$4)</f>
        <v>23634</v>
      </c>
      <c r="Z5" s="217">
        <f>Y5*$Z$4*G5</f>
        <v>453.7728</v>
      </c>
      <c r="AA5" s="217">
        <f>IF(I5&gt;0,I5,H5)</f>
        <v>24324.4925</v>
      </c>
      <c r="AB5" s="217">
        <f>AA5*$AB$4*G5</f>
        <v>145.946955</v>
      </c>
      <c r="AC5" s="239">
        <f>$AC$4</f>
        <v>5626</v>
      </c>
      <c r="AD5">
        <f>AC5*$AD$4*G5</f>
        <v>1519.02</v>
      </c>
      <c r="AE5" s="240">
        <f t="shared" ref="AE5:AE68" si="2">IF(I5&gt;0,MAX(I5,$AE$4),MAX(H5,$AE$4))</f>
        <v>24324.4925</v>
      </c>
      <c r="AF5" s="217">
        <f>MIN(AE5,$AF$4)</f>
        <v>24324.4925</v>
      </c>
      <c r="AG5" s="217">
        <f t="shared" ref="AG5:AG68" si="3">AF5*$AG$4*G5</f>
        <v>7297.34775</v>
      </c>
      <c r="AH5" s="217">
        <f t="shared" ref="AH5:AH68" si="4">MIN(M5-W5,0)</f>
        <v>-17687.24</v>
      </c>
      <c r="AI5" s="217">
        <f t="shared" ref="AI5:AI68" si="5">MIN(O5-Z5,0)</f>
        <v>-434.7728</v>
      </c>
      <c r="AJ5" s="217">
        <f t="shared" ref="AJ5:AJ68" si="6">MIN(P5-AB5,0)</f>
        <v>-136.446955</v>
      </c>
      <c r="AK5" s="217">
        <f t="shared" ref="AK5:AK68" si="7">MIN(R5-AD5,0)</f>
        <v>-1085.02</v>
      </c>
      <c r="AL5" s="217">
        <f t="shared" ref="AL5:AL68" si="8">MIN(T5-AG5,0)</f>
        <v>-7297.34775</v>
      </c>
      <c r="AM5" s="217">
        <f t="shared" ref="AM5:AM68" si="9">IF(K5&gt;0,MAX(K5,$AM$4),MAX(J5,$AM$4))</f>
        <v>9208</v>
      </c>
      <c r="AN5" s="217">
        <f>MIN(AM5,$AN$4)</f>
        <v>9208</v>
      </c>
      <c r="AO5" s="217">
        <f t="shared" ref="AO5:AO68" si="10">AN5*$AO$4*G5</f>
        <v>7734.72</v>
      </c>
      <c r="AP5" s="217">
        <f t="shared" ref="AP5:AP68" si="11">IF(K5&gt;0,MAX(K5,$AP$4),MAX(J5,$AP$4))</f>
        <v>9208</v>
      </c>
      <c r="AQ5" s="217">
        <f>MIN(AP5,$AQ$4)</f>
        <v>9208</v>
      </c>
      <c r="AR5" s="217">
        <f t="shared" ref="AR5:AR68" si="12">AQ5*$AR$4*G5</f>
        <v>176.7936</v>
      </c>
      <c r="AS5" s="217">
        <f>IF(K5&gt;0,K5,J5)</f>
        <v>9208</v>
      </c>
      <c r="AT5" s="217">
        <f>AS5*$AT$4*G5</f>
        <v>55.248</v>
      </c>
      <c r="AU5" s="217">
        <f>$AU$4</f>
        <v>5626</v>
      </c>
      <c r="AV5" s="217">
        <f>AU5*$AV$4*G5</f>
        <v>1519.02</v>
      </c>
      <c r="AW5" s="217">
        <f>IF(K5&gt;0,MAX(K5,$AW$4),MAX(J5,$AW$4))</f>
        <v>9208</v>
      </c>
      <c r="AX5" s="217">
        <f>MIN(AW5,$AX$4)</f>
        <v>9208</v>
      </c>
      <c r="AY5" s="217">
        <f>AX5*$AY$4*G5</f>
        <v>2762.4</v>
      </c>
      <c r="AZ5" s="217">
        <f>MIN(M5-AO5,0)</f>
        <v>-6151.52</v>
      </c>
      <c r="BA5" s="217">
        <f>MIN(O5-AR5,0)</f>
        <v>-157.7936</v>
      </c>
      <c r="BB5" s="217">
        <f>MIN(P5-AT5,0)</f>
        <v>-45.748</v>
      </c>
      <c r="BC5" s="217">
        <f>MIN(R5-AV5,0)</f>
        <v>-1085.02</v>
      </c>
      <c r="BD5" s="217">
        <f>MIN(T5-AY5,0)</f>
        <v>-2762.4</v>
      </c>
    </row>
    <row r="6" spans="2:56">
      <c r="B6" s="6" t="s">
        <v>201</v>
      </c>
      <c r="C6" s="166">
        <f>_xlfn.XLOOKUP(B:B,'2023.1-2023.6'!B:B,'2023.1-2023.6'!G:G,0)</f>
        <v>44375</v>
      </c>
      <c r="D6" s="3">
        <f>_xlfn.XLOOKUP(B:B,'2023.1-2023.6'!B:B,'2023.1-2023.6'!I:I,0)</f>
        <v>0</v>
      </c>
      <c r="E6" t="str">
        <f>_xlfn.XLOOKUP(B:B,'2023.1-2023.6'!B:B,'2023.1-2023.6'!C:C,0)</f>
        <v>销售部</v>
      </c>
      <c r="F6" t="str">
        <f>_xlfn.XLOOKUP(B:B,'2023.1-2023.6'!B:B,'2023.1-2023.6'!F:F,0)</f>
        <v>瓦楞辊高级销售经理</v>
      </c>
      <c r="G6">
        <f>COUNTIF('2023.1-2023.6'!B:B,B6)</f>
        <v>6</v>
      </c>
      <c r="H6" s="217">
        <f>IFERROR(_xlfn.XLOOKUP(B6,'2023.1-2023.6'!B:B,'2023.1-2023.6'!K:K),0)</f>
        <v>26245</v>
      </c>
      <c r="I6" s="217">
        <f>IFERROR(AVERAGEIF('2022.1-2022.12 '!B:B,B6,'2022.1-2022.12 '!K:K),0)</f>
        <v>25803.14</v>
      </c>
      <c r="J6" s="217">
        <f>IFERROR(_xlfn.XLOOKUP(B6,'2023.1-2023.6'!B:B,'2023.1-2023.6'!J:J),0)</f>
        <v>6250</v>
      </c>
      <c r="K6" s="217">
        <f>IFERROR(AVERAGEIF('2022.1-2022.12 '!B:B,B6,'2022.1-2022.12 '!J:J),0)</f>
        <v>6250</v>
      </c>
      <c r="M6" s="217">
        <f>SUMIFS('2023.1-2023.6'!L:L,'2023.1-2023.6'!B:B,B6)</f>
        <v>0</v>
      </c>
      <c r="O6" s="217">
        <f>SUMIFS('2023.1-2023.6'!N:N,'2023.1-2023.6'!B:B,B6)</f>
        <v>0</v>
      </c>
      <c r="P6">
        <f>SUMIFS('2023.1-2023.6'!P:P,'2023.1-2023.6'!B:B,B6)</f>
        <v>0</v>
      </c>
      <c r="R6" s="217">
        <f>SUMIFS('2023.1-2023.6'!M:M,'2023.1-2023.6'!B:B,B6)</f>
        <v>0</v>
      </c>
      <c r="T6" s="217">
        <f>SUMIFS('2023.1-2023.6'!O:O,'2023.1-2023.6'!B:B,B6)</f>
        <v>0</v>
      </c>
      <c r="U6" s="217">
        <f t="shared" ref="U6:U69" si="13">IF(I6&gt;0,MAX(I6,$U$4),MAX(H6,$U$4))</f>
        <v>25803.14</v>
      </c>
      <c r="V6" s="217">
        <f t="shared" ref="V6:V69" si="14">MIN(U6,$V$4)</f>
        <v>22941</v>
      </c>
      <c r="W6" s="217">
        <f t="shared" ref="W6:W69" si="15">V6*$W$4*G6</f>
        <v>19270.44</v>
      </c>
      <c r="X6" s="217">
        <f t="shared" ref="X6:X69" si="16">IF(I6&gt;0,MAX(I6,$X$4),MAX(H6,$X$4))</f>
        <v>25803.14</v>
      </c>
      <c r="Y6" s="217">
        <f t="shared" ref="Y6:Y69" si="17">MIN(X6,$Y$4)</f>
        <v>23634</v>
      </c>
      <c r="Z6" s="217">
        <f t="shared" ref="Z6:Z69" si="18">Y6*$Z$4*G6</f>
        <v>453.7728</v>
      </c>
      <c r="AA6" s="217">
        <f t="shared" ref="AA6:AA69" si="19">IF(I6&gt;0,I6,H6)</f>
        <v>25803.14</v>
      </c>
      <c r="AB6" s="217">
        <f t="shared" ref="AB6:AB69" si="20">AA6*$AB$4*G6</f>
        <v>154.81884</v>
      </c>
      <c r="AC6" s="239">
        <f t="shared" ref="AC6:AC69" si="21">$AC$4</f>
        <v>5626</v>
      </c>
      <c r="AD6">
        <f t="shared" ref="AD6:AD69" si="22">AC6*$AD$4*G6</f>
        <v>1519.02</v>
      </c>
      <c r="AE6" s="240">
        <f t="shared" si="2"/>
        <v>25803.14</v>
      </c>
      <c r="AF6" s="217">
        <f t="shared" ref="AF6:AF69" si="23">MIN(AE6,$AF$4)</f>
        <v>25803.14</v>
      </c>
      <c r="AG6" s="217">
        <f t="shared" si="3"/>
        <v>7740.942</v>
      </c>
      <c r="AH6" s="217">
        <f t="shared" si="4"/>
        <v>-19270.44</v>
      </c>
      <c r="AI6" s="217">
        <f t="shared" si="5"/>
        <v>-453.7728</v>
      </c>
      <c r="AJ6">
        <f t="shared" si="6"/>
        <v>-154.81884</v>
      </c>
      <c r="AK6" s="217">
        <f t="shared" si="7"/>
        <v>-1519.02</v>
      </c>
      <c r="AL6" s="217">
        <f t="shared" si="8"/>
        <v>-7740.942</v>
      </c>
      <c r="AM6" s="217">
        <f t="shared" si="9"/>
        <v>6250</v>
      </c>
      <c r="AN6" s="217">
        <f t="shared" ref="AN6:AN69" si="24">MIN(AM6,$AN$4)</f>
        <v>6250</v>
      </c>
      <c r="AO6" s="217">
        <f t="shared" si="10"/>
        <v>5250</v>
      </c>
      <c r="AP6" s="217">
        <f t="shared" si="11"/>
        <v>6250</v>
      </c>
      <c r="AQ6" s="217">
        <f t="shared" ref="AQ6:AQ69" si="25">MIN(AP6,$AQ$4)</f>
        <v>6250</v>
      </c>
      <c r="AR6" s="217">
        <f t="shared" si="12"/>
        <v>120</v>
      </c>
      <c r="AS6" s="217">
        <f t="shared" ref="AS6:AS69" si="26">IF(K6&gt;0,K6,J6)</f>
        <v>6250</v>
      </c>
      <c r="AT6" s="217">
        <f t="shared" ref="AT6:AT69" si="27">AS6*$AT$4*G6</f>
        <v>37.5</v>
      </c>
      <c r="AU6" s="217">
        <f t="shared" ref="AU6:AU69" si="28">$AU$4</f>
        <v>5626</v>
      </c>
      <c r="AV6" s="217">
        <f t="shared" ref="AV6:AV69" si="29">AU6*$AV$4*G6</f>
        <v>1519.02</v>
      </c>
      <c r="AW6" s="217">
        <f t="shared" ref="AW6:AW69" si="30">IF(K6&gt;0,MAX(K6,$AW$4),MAX(J6,$AW$4))</f>
        <v>6250</v>
      </c>
      <c r="AX6" s="217">
        <f t="shared" ref="AX6:AX69" si="31">MIN(AW6,$AX$4)</f>
        <v>6250</v>
      </c>
      <c r="AY6" s="217">
        <f t="shared" ref="AY6:AY69" si="32">AX6*$AY$4*G6</f>
        <v>1875</v>
      </c>
      <c r="AZ6" s="217">
        <f t="shared" ref="AZ6:AZ69" si="33">MIN(M6-AO6,0)</f>
        <v>-5250</v>
      </c>
      <c r="BA6" s="217">
        <f t="shared" ref="BA6:BA69" si="34">MIN(O6-AR6,0)</f>
        <v>-120</v>
      </c>
      <c r="BB6" s="217">
        <f t="shared" ref="BB6:BB69" si="35">MIN(P6-AT6,0)</f>
        <v>-37.5</v>
      </c>
      <c r="BC6" s="217">
        <f t="shared" ref="BC6:BC69" si="36">MIN(R6-AV6,0)</f>
        <v>-1519.02</v>
      </c>
      <c r="BD6" s="217">
        <f t="shared" ref="BD6:BD69" si="37">MIN(T6-AY6,0)</f>
        <v>-1875</v>
      </c>
    </row>
    <row r="7" spans="2:56">
      <c r="B7" s="6" t="s">
        <v>202</v>
      </c>
      <c r="C7" s="166" t="str">
        <f>_xlfn.XLOOKUP(B:B,'2023.1-2023.6'!B:B,'2023.1-2023.6'!G:G,0)</f>
        <v>2019/01/02</v>
      </c>
      <c r="D7" s="3">
        <f>_xlfn.XLOOKUP(B:B,'2023.1-2023.6'!B:B,'2023.1-2023.6'!I:I,0)</f>
        <v>0</v>
      </c>
      <c r="E7" t="str">
        <f>_xlfn.XLOOKUP(B:B,'2023.1-2023.6'!B:B,'2023.1-2023.6'!C:C,0)</f>
        <v>生产部</v>
      </c>
      <c r="F7" t="str">
        <f>_xlfn.XLOOKUP(B:B,'2023.1-2023.6'!B:B,'2023.1-2023.6'!F:F,0)</f>
        <v>生产经理</v>
      </c>
      <c r="G7">
        <f>COUNTIF('2023.1-2023.6'!B:B,B7)</f>
        <v>6</v>
      </c>
      <c r="H7" s="217">
        <f>IFERROR(_xlfn.XLOOKUP(B7,'2023.1-2023.6'!B:B,'2023.1-2023.6'!K:K),0)</f>
        <v>28095</v>
      </c>
      <c r="I7" s="217">
        <f>IFERROR(AVERAGEIF('2022.1-2022.12 '!B:B,B7,'2022.1-2022.12 '!K:K),0)</f>
        <v>27084.2857142857</v>
      </c>
      <c r="J7" s="217">
        <f>IFERROR(_xlfn.XLOOKUP(B7,'2023.1-2023.6'!B:B,'2023.1-2023.6'!J:J),0)</f>
        <v>11000</v>
      </c>
      <c r="K7" s="217">
        <f>IFERROR(AVERAGEIF('2022.1-2022.12 '!B:B,B7,'2022.1-2022.12 '!J:J),0)</f>
        <v>10571.4285714286</v>
      </c>
      <c r="M7" s="217">
        <f>SUMIFS('2023.1-2023.6'!L:L,'2023.1-2023.6'!B:B,B7)</f>
        <v>1899.84</v>
      </c>
      <c r="O7" s="217">
        <f>SUMIFS('2023.1-2023.6'!N:N,'2023.1-2023.6'!B:B,B7)</f>
        <v>22.8</v>
      </c>
      <c r="P7">
        <f>SUMIFS('2023.1-2023.6'!P:P,'2023.1-2023.6'!B:B,B7)</f>
        <v>11.4</v>
      </c>
      <c r="R7" s="217">
        <f>SUMIFS('2023.1-2023.6'!M:M,'2023.1-2023.6'!B:B,B7)</f>
        <v>520.8</v>
      </c>
      <c r="T7" s="217">
        <f>SUMIFS('2023.1-2023.6'!O:O,'2023.1-2023.6'!B:B,B7)</f>
        <v>0</v>
      </c>
      <c r="U7" s="217">
        <f t="shared" si="13"/>
        <v>27084.2857142857</v>
      </c>
      <c r="V7" s="217">
        <f t="shared" si="14"/>
        <v>22941</v>
      </c>
      <c r="W7" s="217">
        <f t="shared" si="15"/>
        <v>19270.44</v>
      </c>
      <c r="X7" s="217">
        <f t="shared" si="16"/>
        <v>27084.2857142857</v>
      </c>
      <c r="Y7" s="217">
        <f t="shared" si="17"/>
        <v>23634</v>
      </c>
      <c r="Z7" s="217">
        <f t="shared" si="18"/>
        <v>453.7728</v>
      </c>
      <c r="AA7" s="217">
        <f t="shared" si="19"/>
        <v>27084.2857142857</v>
      </c>
      <c r="AB7" s="217">
        <f t="shared" si="20"/>
        <v>162.505714285714</v>
      </c>
      <c r="AC7" s="239">
        <f t="shared" si="21"/>
        <v>5626</v>
      </c>
      <c r="AD7">
        <f t="shared" si="22"/>
        <v>1519.02</v>
      </c>
      <c r="AE7" s="240">
        <f t="shared" si="2"/>
        <v>27084.2857142857</v>
      </c>
      <c r="AF7" s="217">
        <f t="shared" si="23"/>
        <v>26070</v>
      </c>
      <c r="AG7" s="217">
        <f t="shared" si="3"/>
        <v>7821</v>
      </c>
      <c r="AH7" s="217">
        <f t="shared" si="4"/>
        <v>-17370.6</v>
      </c>
      <c r="AI7" s="217">
        <f t="shared" si="5"/>
        <v>-430.9728</v>
      </c>
      <c r="AJ7">
        <f t="shared" si="6"/>
        <v>-151.105714285714</v>
      </c>
      <c r="AK7" s="217">
        <f t="shared" si="7"/>
        <v>-998.22</v>
      </c>
      <c r="AL7" s="217">
        <f t="shared" si="8"/>
        <v>-7821</v>
      </c>
      <c r="AM7" s="217">
        <f t="shared" si="9"/>
        <v>10571.4285714286</v>
      </c>
      <c r="AN7" s="217">
        <f t="shared" si="24"/>
        <v>10571.4285714286</v>
      </c>
      <c r="AO7" s="217">
        <f t="shared" si="10"/>
        <v>8880</v>
      </c>
      <c r="AP7" s="217">
        <f t="shared" si="11"/>
        <v>10571.4285714286</v>
      </c>
      <c r="AQ7" s="217">
        <f t="shared" si="25"/>
        <v>10571.4285714286</v>
      </c>
      <c r="AR7" s="217">
        <f t="shared" si="12"/>
        <v>202.971428571429</v>
      </c>
      <c r="AS7" s="217">
        <f t="shared" si="26"/>
        <v>10571.4285714286</v>
      </c>
      <c r="AT7" s="217">
        <f t="shared" si="27"/>
        <v>63.4285714285714</v>
      </c>
      <c r="AU7" s="217">
        <f t="shared" si="28"/>
        <v>5626</v>
      </c>
      <c r="AV7" s="217">
        <f t="shared" si="29"/>
        <v>1519.02</v>
      </c>
      <c r="AW7" s="217">
        <f t="shared" si="30"/>
        <v>10571.4285714286</v>
      </c>
      <c r="AX7" s="217">
        <f t="shared" si="31"/>
        <v>10571.4285714286</v>
      </c>
      <c r="AY7" s="217">
        <f t="shared" si="32"/>
        <v>3171.42857142857</v>
      </c>
      <c r="AZ7" s="217">
        <f t="shared" si="33"/>
        <v>-6980.16</v>
      </c>
      <c r="BA7" s="217">
        <f t="shared" si="34"/>
        <v>-180.171428571429</v>
      </c>
      <c r="BB7" s="217">
        <f t="shared" si="35"/>
        <v>-52.0285714285714</v>
      </c>
      <c r="BC7" s="217">
        <f t="shared" si="36"/>
        <v>-998.22</v>
      </c>
      <c r="BD7" s="217">
        <f t="shared" si="37"/>
        <v>-3171.42857142857</v>
      </c>
    </row>
    <row r="8" spans="2:56">
      <c r="B8" s="6" t="s">
        <v>203</v>
      </c>
      <c r="C8" s="166" t="str">
        <f>_xlfn.XLOOKUP(B:B,'2023.1-2023.6'!B:B,'2023.1-2023.6'!G:G,0)</f>
        <v>2017/04/01</v>
      </c>
      <c r="D8" s="3">
        <f>_xlfn.XLOOKUP(B:B,'2023.1-2023.6'!B:B,'2023.1-2023.6'!I:I,0)</f>
        <v>0</v>
      </c>
      <c r="E8" t="str">
        <f>_xlfn.XLOOKUP(B:B,'2023.1-2023.6'!B:B,'2023.1-2023.6'!C:C,0)</f>
        <v>销售部</v>
      </c>
      <c r="F8" t="str">
        <f>_xlfn.XLOOKUP(B:B,'2023.1-2023.6'!B:B,'2023.1-2023.6'!F:F,0)</f>
        <v>区域销售总监</v>
      </c>
      <c r="G8">
        <f>COUNTIF('2023.1-2023.6'!B:B,B8)</f>
        <v>6</v>
      </c>
      <c r="H8" s="217">
        <f>IFERROR(_xlfn.XLOOKUP(B8,'2023.1-2023.6'!B:B,'2023.1-2023.6'!K:K),0)</f>
        <v>101637.84</v>
      </c>
      <c r="I8" s="217">
        <f>IFERROR(AVERAGEIF('2022.1-2022.12 '!B:B,B8,'2022.1-2022.12 '!K:K),0)</f>
        <v>49597.7885714286</v>
      </c>
      <c r="J8" s="217">
        <f>IFERROR(_xlfn.XLOOKUP(B8,'2023.1-2023.6'!B:B,'2023.1-2023.6'!J:J),0)</f>
        <v>41245</v>
      </c>
      <c r="K8" s="217">
        <f>IFERROR(AVERAGEIF('2022.1-2022.12 '!B:B,B8,'2022.1-2022.12 '!J:J),0)</f>
        <v>40171.5</v>
      </c>
      <c r="M8" s="217">
        <f>SUMIFS('2023.1-2023.6'!L:L,'2023.1-2023.6'!B:B,B8)</f>
        <v>1899.84</v>
      </c>
      <c r="O8" s="217">
        <f>SUMIFS('2023.1-2023.6'!N:N,'2023.1-2023.6'!B:B,B8)</f>
        <v>22.8</v>
      </c>
      <c r="P8">
        <f>SUMIFS('2023.1-2023.6'!P:P,'2023.1-2023.6'!B:B,B8)</f>
        <v>11.4</v>
      </c>
      <c r="R8" s="217">
        <f>SUMIFS('2023.1-2023.6'!M:M,'2023.1-2023.6'!B:B,B8)</f>
        <v>520.8</v>
      </c>
      <c r="T8" s="217">
        <f>SUMIFS('2023.1-2023.6'!O:O,'2023.1-2023.6'!B:B,B8)</f>
        <v>0</v>
      </c>
      <c r="U8" s="217">
        <f t="shared" si="13"/>
        <v>49597.7885714286</v>
      </c>
      <c r="V8" s="217">
        <f t="shared" si="14"/>
        <v>22941</v>
      </c>
      <c r="W8" s="217">
        <f t="shared" si="15"/>
        <v>19270.44</v>
      </c>
      <c r="X8" s="217">
        <f t="shared" si="16"/>
        <v>49597.7885714286</v>
      </c>
      <c r="Y8" s="217">
        <f t="shared" si="17"/>
        <v>23634</v>
      </c>
      <c r="Z8" s="217">
        <f t="shared" si="18"/>
        <v>453.7728</v>
      </c>
      <c r="AA8" s="217">
        <f t="shared" si="19"/>
        <v>49597.7885714286</v>
      </c>
      <c r="AB8" s="217">
        <f t="shared" si="20"/>
        <v>297.586731428571</v>
      </c>
      <c r="AC8" s="239">
        <f t="shared" si="21"/>
        <v>5626</v>
      </c>
      <c r="AD8">
        <f t="shared" si="22"/>
        <v>1519.02</v>
      </c>
      <c r="AE8" s="240">
        <f t="shared" si="2"/>
        <v>49597.7885714286</v>
      </c>
      <c r="AF8" s="217">
        <f t="shared" si="23"/>
        <v>26070</v>
      </c>
      <c r="AG8" s="217">
        <f t="shared" si="3"/>
        <v>7821</v>
      </c>
      <c r="AH8" s="217">
        <f t="shared" si="4"/>
        <v>-17370.6</v>
      </c>
      <c r="AI8" s="217">
        <f t="shared" si="5"/>
        <v>-430.9728</v>
      </c>
      <c r="AJ8">
        <f t="shared" si="6"/>
        <v>-286.186731428571</v>
      </c>
      <c r="AK8" s="217">
        <f t="shared" si="7"/>
        <v>-998.22</v>
      </c>
      <c r="AL8" s="217">
        <f t="shared" si="8"/>
        <v>-7821</v>
      </c>
      <c r="AM8" s="217">
        <f t="shared" si="9"/>
        <v>40171.5</v>
      </c>
      <c r="AN8" s="217">
        <f t="shared" si="24"/>
        <v>22941</v>
      </c>
      <c r="AO8" s="217">
        <f t="shared" si="10"/>
        <v>19270.44</v>
      </c>
      <c r="AP8" s="217">
        <f t="shared" si="11"/>
        <v>40171.5</v>
      </c>
      <c r="AQ8" s="217">
        <f t="shared" si="25"/>
        <v>23634</v>
      </c>
      <c r="AR8" s="217">
        <f t="shared" si="12"/>
        <v>453.7728</v>
      </c>
      <c r="AS8" s="217">
        <f t="shared" si="26"/>
        <v>40171.5</v>
      </c>
      <c r="AT8" s="217">
        <f t="shared" si="27"/>
        <v>241.029</v>
      </c>
      <c r="AU8" s="217">
        <f t="shared" si="28"/>
        <v>5626</v>
      </c>
      <c r="AV8" s="217">
        <f t="shared" si="29"/>
        <v>1519.02</v>
      </c>
      <c r="AW8" s="217">
        <f t="shared" si="30"/>
        <v>40171.5</v>
      </c>
      <c r="AX8" s="217">
        <f t="shared" si="31"/>
        <v>26070</v>
      </c>
      <c r="AY8" s="217">
        <f t="shared" si="32"/>
        <v>7821</v>
      </c>
      <c r="AZ8" s="217">
        <f t="shared" si="33"/>
        <v>-17370.6</v>
      </c>
      <c r="BA8" s="217">
        <f t="shared" si="34"/>
        <v>-430.9728</v>
      </c>
      <c r="BB8" s="217">
        <f t="shared" si="35"/>
        <v>-229.629</v>
      </c>
      <c r="BC8" s="217">
        <f t="shared" si="36"/>
        <v>-998.22</v>
      </c>
      <c r="BD8" s="217">
        <f t="shared" si="37"/>
        <v>-7821</v>
      </c>
    </row>
    <row r="9" spans="2:56">
      <c r="B9" s="6" t="s">
        <v>204</v>
      </c>
      <c r="C9" s="166" t="str">
        <f>_xlfn.XLOOKUP(B:B,'2023.1-2023.6'!B:B,'2023.1-2023.6'!G:G,0)</f>
        <v>2019/06/24</v>
      </c>
      <c r="D9" s="3">
        <f>_xlfn.XLOOKUP(B:B,'2023.1-2023.6'!B:B,'2023.1-2023.6'!I:I,0)</f>
        <v>0</v>
      </c>
      <c r="E9" t="str">
        <f>_xlfn.XLOOKUP(B:B,'2023.1-2023.6'!B:B,'2023.1-2023.6'!C:C,0)</f>
        <v>物控部</v>
      </c>
      <c r="F9" t="str">
        <f>_xlfn.XLOOKUP(B:B,'2023.1-2023.6'!B:B,'2023.1-2023.6'!F:F,0)</f>
        <v>计划专员</v>
      </c>
      <c r="G9">
        <f>COUNTIF('2023.1-2023.6'!B:B,B9)</f>
        <v>6</v>
      </c>
      <c r="H9" s="217">
        <f>IFERROR(_xlfn.XLOOKUP(B9,'2023.1-2023.6'!B:B,'2023.1-2023.6'!K:K),0)</f>
        <v>5789.28</v>
      </c>
      <c r="I9" s="217">
        <f>IFERROR(AVERAGEIF('2022.1-2022.12 '!B:B,B9,'2022.1-2022.12 '!K:K),0)</f>
        <v>5190.06666666667</v>
      </c>
      <c r="J9" s="217">
        <f>IFERROR(_xlfn.XLOOKUP(B9,'2023.1-2023.6'!B:B,'2023.1-2023.6'!J:J),0)</f>
        <v>1958</v>
      </c>
      <c r="K9" s="217">
        <f>IFERROR(AVERAGEIF('2022.1-2022.12 '!B:B,B9,'2022.1-2022.12 '!J:J),0)</f>
        <v>1958</v>
      </c>
      <c r="M9" s="217">
        <f>SUMIFS('2023.1-2023.6'!L:L,'2023.1-2023.6'!B:B,B9)</f>
        <v>1899.84</v>
      </c>
      <c r="O9" s="217">
        <f>SUMIFS('2023.1-2023.6'!N:N,'2023.1-2023.6'!B:B,B9)</f>
        <v>22.8</v>
      </c>
      <c r="P9">
        <f>SUMIFS('2023.1-2023.6'!P:P,'2023.1-2023.6'!B:B,B9)</f>
        <v>11.4</v>
      </c>
      <c r="R9" s="217">
        <f>SUMIFS('2023.1-2023.6'!M:M,'2023.1-2023.6'!B:B,B9)</f>
        <v>520.8</v>
      </c>
      <c r="T9" s="217">
        <f>SUMIFS('2023.1-2023.6'!O:O,'2023.1-2023.6'!B:B,B9)</f>
        <v>0</v>
      </c>
      <c r="U9" s="217">
        <f t="shared" si="13"/>
        <v>5190.06666666667</v>
      </c>
      <c r="V9" s="217">
        <f t="shared" si="14"/>
        <v>5190.06666666667</v>
      </c>
      <c r="W9" s="217">
        <f t="shared" si="15"/>
        <v>4359.656</v>
      </c>
      <c r="X9" s="217">
        <f t="shared" si="16"/>
        <v>5190.06666666667</v>
      </c>
      <c r="Y9" s="217">
        <f t="shared" si="17"/>
        <v>5190.06666666667</v>
      </c>
      <c r="Z9" s="217">
        <f t="shared" si="18"/>
        <v>99.64928</v>
      </c>
      <c r="AA9" s="217">
        <f t="shared" si="19"/>
        <v>5190.06666666667</v>
      </c>
      <c r="AB9" s="217">
        <f t="shared" si="20"/>
        <v>31.1404</v>
      </c>
      <c r="AC9" s="239">
        <f t="shared" si="21"/>
        <v>5626</v>
      </c>
      <c r="AD9">
        <f t="shared" si="22"/>
        <v>1519.02</v>
      </c>
      <c r="AE9" s="240">
        <f t="shared" si="2"/>
        <v>5190.06666666667</v>
      </c>
      <c r="AF9" s="217">
        <f t="shared" si="23"/>
        <v>5190.06666666667</v>
      </c>
      <c r="AG9" s="217">
        <f t="shared" si="3"/>
        <v>1557.02</v>
      </c>
      <c r="AH9" s="217">
        <f t="shared" si="4"/>
        <v>-2459.816</v>
      </c>
      <c r="AI9" s="217">
        <f t="shared" si="5"/>
        <v>-76.84928</v>
      </c>
      <c r="AJ9">
        <f t="shared" si="6"/>
        <v>-19.7404</v>
      </c>
      <c r="AK9" s="217">
        <f t="shared" si="7"/>
        <v>-998.22</v>
      </c>
      <c r="AL9" s="217">
        <f t="shared" si="8"/>
        <v>-1557.02</v>
      </c>
      <c r="AM9" s="217">
        <f t="shared" si="9"/>
        <v>3958</v>
      </c>
      <c r="AN9" s="217">
        <f t="shared" si="24"/>
        <v>3958</v>
      </c>
      <c r="AO9" s="217">
        <f t="shared" si="10"/>
        <v>3324.72</v>
      </c>
      <c r="AP9" s="217">
        <f t="shared" si="11"/>
        <v>1958</v>
      </c>
      <c r="AQ9" s="217">
        <f t="shared" si="25"/>
        <v>1958</v>
      </c>
      <c r="AR9" s="217">
        <f t="shared" si="12"/>
        <v>37.5936</v>
      </c>
      <c r="AS9" s="217">
        <f t="shared" si="26"/>
        <v>1958</v>
      </c>
      <c r="AT9" s="217">
        <f t="shared" si="27"/>
        <v>11.748</v>
      </c>
      <c r="AU9" s="217">
        <f t="shared" si="28"/>
        <v>5626</v>
      </c>
      <c r="AV9" s="217">
        <f t="shared" si="29"/>
        <v>1519.02</v>
      </c>
      <c r="AW9" s="217">
        <f t="shared" si="30"/>
        <v>1958</v>
      </c>
      <c r="AX9" s="217">
        <f t="shared" si="31"/>
        <v>1958</v>
      </c>
      <c r="AY9" s="217">
        <f t="shared" si="32"/>
        <v>587.4</v>
      </c>
      <c r="AZ9" s="217">
        <f t="shared" si="33"/>
        <v>-1424.88</v>
      </c>
      <c r="BA9" s="217">
        <f t="shared" si="34"/>
        <v>-14.7936</v>
      </c>
      <c r="BB9" s="217">
        <f t="shared" si="35"/>
        <v>-0.347999999999999</v>
      </c>
      <c r="BC9" s="217">
        <f t="shared" si="36"/>
        <v>-998.22</v>
      </c>
      <c r="BD9" s="217">
        <f t="shared" si="37"/>
        <v>-587.4</v>
      </c>
    </row>
    <row r="10" spans="2:56">
      <c r="B10" s="6" t="s">
        <v>205</v>
      </c>
      <c r="C10" s="166" t="str">
        <f>_xlfn.XLOOKUP(B:B,'2023.1-2023.6'!B:B,'2023.1-2023.6'!G:G,0)</f>
        <v>2021/03/05</v>
      </c>
      <c r="D10" s="3">
        <f>_xlfn.XLOOKUP(B:B,'2023.1-2023.6'!B:B,'2023.1-2023.6'!I:I,0)</f>
        <v>0</v>
      </c>
      <c r="E10" t="str">
        <f>_xlfn.XLOOKUP(B:B,'2023.1-2023.6'!B:B,'2023.1-2023.6'!C:C,0)</f>
        <v>生产部</v>
      </c>
      <c r="F10" t="str">
        <f>_xlfn.XLOOKUP(B:B,'2023.1-2023.6'!B:B,'2023.1-2023.6'!F:F,0)</f>
        <v>装配电工</v>
      </c>
      <c r="G10">
        <f>COUNTIF('2023.1-2023.6'!B:B,B10)</f>
        <v>6</v>
      </c>
      <c r="H10" s="217">
        <f>IFERROR(_xlfn.XLOOKUP(B10,'2023.1-2023.6'!B:B,'2023.1-2023.6'!K:K),0)</f>
        <v>5268.33</v>
      </c>
      <c r="I10" s="217">
        <f>IFERROR(AVERAGEIF('2022.1-2022.12 '!B:B,B10,'2022.1-2022.12 '!K:K),0)</f>
        <v>5789.185</v>
      </c>
      <c r="J10" s="217">
        <f>IFERROR(_xlfn.XLOOKUP(B10,'2023.1-2023.6'!B:B,'2023.1-2023.6'!J:J),0)</f>
        <v>1900</v>
      </c>
      <c r="K10" s="217">
        <f>IFERROR(AVERAGEIF('2022.1-2022.12 '!B:B,B10,'2022.1-2022.12 '!J:J),0)</f>
        <v>1900</v>
      </c>
      <c r="M10" s="217">
        <f>SUMIFS('2023.1-2023.6'!L:L,'2023.1-2023.6'!B:B,B10)</f>
        <v>1899.84</v>
      </c>
      <c r="O10" s="217">
        <f>SUMIFS('2023.1-2023.6'!N:N,'2023.1-2023.6'!B:B,B10)</f>
        <v>22.8</v>
      </c>
      <c r="P10">
        <f>SUMIFS('2023.1-2023.6'!P:P,'2023.1-2023.6'!B:B,B10)</f>
        <v>11.4</v>
      </c>
      <c r="R10" s="217">
        <f>SUMIFS('2023.1-2023.6'!M:M,'2023.1-2023.6'!B:B,B10)</f>
        <v>520.8</v>
      </c>
      <c r="T10" s="217">
        <f>SUMIFS('2023.1-2023.6'!O:O,'2023.1-2023.6'!B:B,B10)</f>
        <v>0</v>
      </c>
      <c r="U10" s="217">
        <f t="shared" si="13"/>
        <v>5789.185</v>
      </c>
      <c r="V10" s="217">
        <f t="shared" si="14"/>
        <v>5789.185</v>
      </c>
      <c r="W10" s="217">
        <f t="shared" si="15"/>
        <v>4862.9154</v>
      </c>
      <c r="X10" s="217">
        <f t="shared" si="16"/>
        <v>5789.185</v>
      </c>
      <c r="Y10" s="217">
        <f t="shared" si="17"/>
        <v>5789.185</v>
      </c>
      <c r="Z10" s="217">
        <f t="shared" si="18"/>
        <v>111.152352</v>
      </c>
      <c r="AA10" s="217">
        <f t="shared" si="19"/>
        <v>5789.185</v>
      </c>
      <c r="AB10" s="217">
        <f t="shared" si="20"/>
        <v>34.73511</v>
      </c>
      <c r="AC10" s="239">
        <f t="shared" si="21"/>
        <v>5626</v>
      </c>
      <c r="AD10">
        <f t="shared" si="22"/>
        <v>1519.02</v>
      </c>
      <c r="AE10" s="240">
        <f t="shared" si="2"/>
        <v>5789.185</v>
      </c>
      <c r="AF10" s="217">
        <f t="shared" si="23"/>
        <v>5789.185</v>
      </c>
      <c r="AG10" s="217">
        <f t="shared" si="3"/>
        <v>1736.7555</v>
      </c>
      <c r="AH10" s="217">
        <f t="shared" si="4"/>
        <v>-2963.0754</v>
      </c>
      <c r="AI10" s="217">
        <f t="shared" si="5"/>
        <v>-88.352352</v>
      </c>
      <c r="AJ10">
        <f t="shared" si="6"/>
        <v>-23.33511</v>
      </c>
      <c r="AK10" s="217">
        <f t="shared" si="7"/>
        <v>-998.22</v>
      </c>
      <c r="AL10" s="217">
        <f t="shared" si="8"/>
        <v>-1736.7555</v>
      </c>
      <c r="AM10" s="217">
        <f t="shared" si="9"/>
        <v>3958</v>
      </c>
      <c r="AN10" s="217">
        <f t="shared" si="24"/>
        <v>3958</v>
      </c>
      <c r="AO10" s="217">
        <f t="shared" si="10"/>
        <v>3324.72</v>
      </c>
      <c r="AP10" s="217">
        <f t="shared" si="11"/>
        <v>1900</v>
      </c>
      <c r="AQ10" s="217">
        <f t="shared" si="25"/>
        <v>1900</v>
      </c>
      <c r="AR10" s="217">
        <f t="shared" si="12"/>
        <v>36.48</v>
      </c>
      <c r="AS10" s="217">
        <f t="shared" si="26"/>
        <v>1900</v>
      </c>
      <c r="AT10" s="217">
        <f t="shared" si="27"/>
        <v>11.4</v>
      </c>
      <c r="AU10" s="217">
        <f t="shared" si="28"/>
        <v>5626</v>
      </c>
      <c r="AV10" s="217">
        <f t="shared" si="29"/>
        <v>1519.02</v>
      </c>
      <c r="AW10" s="217">
        <f t="shared" si="30"/>
        <v>1900</v>
      </c>
      <c r="AX10" s="217">
        <f t="shared" si="31"/>
        <v>1900</v>
      </c>
      <c r="AY10" s="217">
        <f t="shared" si="32"/>
        <v>570</v>
      </c>
      <c r="AZ10" s="217">
        <f t="shared" si="33"/>
        <v>-1424.88</v>
      </c>
      <c r="BA10" s="217">
        <f t="shared" si="34"/>
        <v>-13.68</v>
      </c>
      <c r="BB10" s="217">
        <f t="shared" si="35"/>
        <v>0</v>
      </c>
      <c r="BC10" s="217">
        <f t="shared" si="36"/>
        <v>-998.22</v>
      </c>
      <c r="BD10" s="217">
        <f t="shared" si="37"/>
        <v>-570</v>
      </c>
    </row>
    <row r="11" spans="2:56">
      <c r="B11" s="6" t="s">
        <v>206</v>
      </c>
      <c r="C11" s="166" t="str">
        <f>_xlfn.XLOOKUP(B:B,'2023.1-2023.6'!B:B,'2023.1-2023.6'!G:G,0)</f>
        <v>2021/03/01</v>
      </c>
      <c r="D11" s="3">
        <f>_xlfn.XLOOKUP(B:B,'2023.1-2023.6'!B:B,'2023.1-2023.6'!I:I,0)</f>
        <v>0</v>
      </c>
      <c r="E11" t="str">
        <f>_xlfn.XLOOKUP(B:B,'2023.1-2023.6'!B:B,'2023.1-2023.6'!C:C,0)</f>
        <v>生产部</v>
      </c>
      <c r="F11" t="str">
        <f>_xlfn.XLOOKUP(B:B,'2023.1-2023.6'!B:B,'2023.1-2023.6'!F:F,0)</f>
        <v>质检员</v>
      </c>
      <c r="G11">
        <f>COUNTIF('2023.1-2023.6'!B:B,B11)</f>
        <v>6</v>
      </c>
      <c r="H11" s="217">
        <f>IFERROR(_xlfn.XLOOKUP(B11,'2023.1-2023.6'!B:B,'2023.1-2023.6'!K:K),0)</f>
        <v>5780.8</v>
      </c>
      <c r="I11" s="217">
        <f>IFERROR(AVERAGEIF('2022.1-2022.12 '!B:B,B11,'2022.1-2022.12 '!K:K),0)</f>
        <v>5735.80833333333</v>
      </c>
      <c r="J11" s="217">
        <f>IFERROR(_xlfn.XLOOKUP(B11,'2023.1-2023.6'!B:B,'2023.1-2023.6'!J:J),0)</f>
        <v>2120</v>
      </c>
      <c r="K11" s="217">
        <f>IFERROR(AVERAGEIF('2022.1-2022.12 '!B:B,B11,'2022.1-2022.12 '!J:J),0)</f>
        <v>2120</v>
      </c>
      <c r="M11" s="217">
        <f>SUMIFS('2023.1-2023.6'!L:L,'2023.1-2023.6'!B:B,B11)</f>
        <v>1899.84</v>
      </c>
      <c r="O11" s="217">
        <f>SUMIFS('2023.1-2023.6'!N:N,'2023.1-2023.6'!B:B,B11)</f>
        <v>22.8</v>
      </c>
      <c r="P11">
        <f>SUMIFS('2023.1-2023.6'!P:P,'2023.1-2023.6'!B:B,B11)</f>
        <v>11.4</v>
      </c>
      <c r="R11" s="217">
        <f>SUMIFS('2023.1-2023.6'!M:M,'2023.1-2023.6'!B:B,B11)</f>
        <v>520.8</v>
      </c>
      <c r="T11" s="217">
        <f>SUMIFS('2023.1-2023.6'!O:O,'2023.1-2023.6'!B:B,B11)</f>
        <v>0</v>
      </c>
      <c r="U11" s="217">
        <f t="shared" si="13"/>
        <v>5735.80833333333</v>
      </c>
      <c r="V11" s="217">
        <f t="shared" si="14"/>
        <v>5735.80833333333</v>
      </c>
      <c r="W11" s="217">
        <f t="shared" si="15"/>
        <v>4818.079</v>
      </c>
      <c r="X11" s="217">
        <f t="shared" si="16"/>
        <v>5735.80833333333</v>
      </c>
      <c r="Y11" s="217">
        <f t="shared" si="17"/>
        <v>5735.80833333333</v>
      </c>
      <c r="Z11" s="217">
        <f t="shared" si="18"/>
        <v>110.12752</v>
      </c>
      <c r="AA11" s="217">
        <f t="shared" si="19"/>
        <v>5735.80833333333</v>
      </c>
      <c r="AB11" s="217">
        <f t="shared" si="20"/>
        <v>34.41485</v>
      </c>
      <c r="AC11" s="239">
        <f t="shared" si="21"/>
        <v>5626</v>
      </c>
      <c r="AD11">
        <f t="shared" si="22"/>
        <v>1519.02</v>
      </c>
      <c r="AE11" s="240">
        <f t="shared" si="2"/>
        <v>5735.80833333333</v>
      </c>
      <c r="AF11" s="217">
        <f t="shared" si="23"/>
        <v>5735.80833333333</v>
      </c>
      <c r="AG11" s="217">
        <f t="shared" si="3"/>
        <v>1720.7425</v>
      </c>
      <c r="AH11" s="217">
        <f t="shared" si="4"/>
        <v>-2918.239</v>
      </c>
      <c r="AI11" s="217">
        <f t="shared" si="5"/>
        <v>-87.32752</v>
      </c>
      <c r="AJ11">
        <f t="shared" si="6"/>
        <v>-23.01485</v>
      </c>
      <c r="AK11" s="217">
        <f t="shared" si="7"/>
        <v>-998.22</v>
      </c>
      <c r="AL11" s="217">
        <f t="shared" si="8"/>
        <v>-1720.7425</v>
      </c>
      <c r="AM11" s="217">
        <f t="shared" si="9"/>
        <v>3958</v>
      </c>
      <c r="AN11" s="217">
        <f t="shared" si="24"/>
        <v>3958</v>
      </c>
      <c r="AO11" s="217">
        <f t="shared" si="10"/>
        <v>3324.72</v>
      </c>
      <c r="AP11" s="217">
        <f t="shared" si="11"/>
        <v>2120</v>
      </c>
      <c r="AQ11" s="217">
        <f t="shared" si="25"/>
        <v>2120</v>
      </c>
      <c r="AR11" s="217">
        <f t="shared" si="12"/>
        <v>40.704</v>
      </c>
      <c r="AS11" s="217">
        <f t="shared" si="26"/>
        <v>2120</v>
      </c>
      <c r="AT11" s="217">
        <f t="shared" si="27"/>
        <v>12.72</v>
      </c>
      <c r="AU11" s="217">
        <f t="shared" si="28"/>
        <v>5626</v>
      </c>
      <c r="AV11" s="217">
        <f t="shared" si="29"/>
        <v>1519.02</v>
      </c>
      <c r="AW11" s="217">
        <f t="shared" si="30"/>
        <v>2120</v>
      </c>
      <c r="AX11" s="217">
        <f t="shared" si="31"/>
        <v>2120</v>
      </c>
      <c r="AY11" s="217">
        <f t="shared" si="32"/>
        <v>636</v>
      </c>
      <c r="AZ11" s="217">
        <f t="shared" si="33"/>
        <v>-1424.88</v>
      </c>
      <c r="BA11" s="217">
        <f t="shared" si="34"/>
        <v>-17.904</v>
      </c>
      <c r="BB11" s="217">
        <f t="shared" si="35"/>
        <v>-1.32</v>
      </c>
      <c r="BC11" s="217">
        <f t="shared" si="36"/>
        <v>-998.22</v>
      </c>
      <c r="BD11" s="217">
        <f t="shared" si="37"/>
        <v>-636</v>
      </c>
    </row>
    <row r="12" s="229" customFormat="1" spans="2:56">
      <c r="B12" s="233" t="s">
        <v>207</v>
      </c>
      <c r="C12" s="234" t="str">
        <f>_xlfn.XLOOKUP(B:B,'2023.1-2023.6'!B:B,'2023.1-2023.6'!G:G,0)</f>
        <v>2018/03/05</v>
      </c>
      <c r="D12" s="235">
        <f>_xlfn.XLOOKUP(B:B,'2023.1-2023.6'!B:B,'2023.1-2023.6'!I:I,0)</f>
        <v>0</v>
      </c>
      <c r="E12" s="229" t="str">
        <f>_xlfn.XLOOKUP(B:B,'2023.1-2023.6'!B:B,'2023.1-2023.6'!C:C,0)</f>
        <v>生产部</v>
      </c>
      <c r="F12" s="229" t="str">
        <f>_xlfn.XLOOKUP(B:B,'2023.1-2023.6'!B:B,'2023.1-2023.6'!F:F,0)</f>
        <v>装配电工</v>
      </c>
      <c r="G12" s="229">
        <f>COUNTIF('2023.1-2023.6'!B:B,B12)</f>
        <v>6</v>
      </c>
      <c r="H12" s="236">
        <f>IFERROR(_xlfn.XLOOKUP(B12,'2023.1-2023.6'!B:B,'2023.1-2023.6'!K:K),0)</f>
        <v>6320.01</v>
      </c>
      <c r="I12" s="236">
        <f>IFERROR(AVERAGEIF('2022.1-2022.12 '!B:B,B12,'2022.1-2022.12 '!K:K),0)</f>
        <v>6776.26583333333</v>
      </c>
      <c r="J12" s="236">
        <f>IFERROR(_xlfn.XLOOKUP(B12,'2023.1-2023.6'!B:B,'2023.1-2023.6'!J:J),0)</f>
        <v>1900</v>
      </c>
      <c r="K12" s="236">
        <f>IFERROR(AVERAGEIF('2022.1-2022.12 '!B:B,B12,'2022.1-2022.12 '!J:J),0)</f>
        <v>1900</v>
      </c>
      <c r="M12" s="236">
        <f>SUMIFS('2023.1-2023.6'!L:L,'2023.1-2023.6'!B:B,B12)</f>
        <v>1899.84</v>
      </c>
      <c r="O12" s="236">
        <f>SUMIFS('2023.1-2023.6'!N:N,'2023.1-2023.6'!B:B,B12)</f>
        <v>22.8</v>
      </c>
      <c r="P12" s="229">
        <f>SUMIFS('2023.1-2023.6'!P:P,'2023.1-2023.6'!B:B,B12)</f>
        <v>11.4</v>
      </c>
      <c r="R12" s="236">
        <f>SUMIFS('2023.1-2023.6'!M:M,'2023.1-2023.6'!B:B,B12)</f>
        <v>520.8</v>
      </c>
      <c r="T12" s="236">
        <f>SUMIFS('2023.1-2023.6'!O:O,'2023.1-2023.6'!B:B,B12)</f>
        <v>0</v>
      </c>
      <c r="U12" s="236">
        <f t="shared" si="13"/>
        <v>6776.26583333333</v>
      </c>
      <c r="V12" s="236">
        <f t="shared" si="14"/>
        <v>6776.26583333333</v>
      </c>
      <c r="W12" s="236">
        <f t="shared" si="15"/>
        <v>5692.0633</v>
      </c>
      <c r="X12" s="236">
        <f t="shared" si="16"/>
        <v>6776.26583333333</v>
      </c>
      <c r="Y12" s="236">
        <f t="shared" si="17"/>
        <v>6776.26583333333</v>
      </c>
      <c r="Z12" s="236">
        <f t="shared" si="18"/>
        <v>130.104304</v>
      </c>
      <c r="AA12" s="236">
        <f t="shared" si="19"/>
        <v>6776.26583333333</v>
      </c>
      <c r="AB12" s="236">
        <f t="shared" si="20"/>
        <v>40.657595</v>
      </c>
      <c r="AC12" s="241">
        <f t="shared" si="21"/>
        <v>5626</v>
      </c>
      <c r="AD12" s="229">
        <f t="shared" si="22"/>
        <v>1519.02</v>
      </c>
      <c r="AE12" s="242">
        <f t="shared" si="2"/>
        <v>6776.26583333333</v>
      </c>
      <c r="AF12" s="236">
        <f t="shared" si="23"/>
        <v>6776.26583333333</v>
      </c>
      <c r="AG12" s="236">
        <f t="shared" si="3"/>
        <v>2032.87975</v>
      </c>
      <c r="AH12" s="236">
        <f t="shared" si="4"/>
        <v>-3792.2233</v>
      </c>
      <c r="AI12" s="236">
        <f t="shared" si="5"/>
        <v>-107.304304</v>
      </c>
      <c r="AJ12" s="229">
        <f t="shared" si="6"/>
        <v>-29.257595</v>
      </c>
      <c r="AK12" s="236">
        <f t="shared" si="7"/>
        <v>-998.22</v>
      </c>
      <c r="AL12" s="236">
        <f t="shared" si="8"/>
        <v>-2032.87975</v>
      </c>
      <c r="AM12" s="236">
        <f t="shared" si="9"/>
        <v>3958</v>
      </c>
      <c r="AN12" s="236">
        <f t="shared" si="24"/>
        <v>3958</v>
      </c>
      <c r="AO12" s="236">
        <f t="shared" si="10"/>
        <v>3324.72</v>
      </c>
      <c r="AP12" s="236">
        <f t="shared" si="11"/>
        <v>1900</v>
      </c>
      <c r="AQ12" s="236">
        <f t="shared" si="25"/>
        <v>1900</v>
      </c>
      <c r="AR12" s="236">
        <f t="shared" si="12"/>
        <v>36.48</v>
      </c>
      <c r="AS12" s="236">
        <f t="shared" si="26"/>
        <v>1900</v>
      </c>
      <c r="AT12" s="236">
        <f t="shared" si="27"/>
        <v>11.4</v>
      </c>
      <c r="AU12" s="236">
        <f t="shared" si="28"/>
        <v>5626</v>
      </c>
      <c r="AV12" s="236">
        <f t="shared" si="29"/>
        <v>1519.02</v>
      </c>
      <c r="AW12" s="236">
        <f t="shared" si="30"/>
        <v>1900</v>
      </c>
      <c r="AX12" s="236">
        <f t="shared" si="31"/>
        <v>1900</v>
      </c>
      <c r="AY12" s="236">
        <f t="shared" si="32"/>
        <v>570</v>
      </c>
      <c r="AZ12" s="236">
        <f t="shared" si="33"/>
        <v>-1424.88</v>
      </c>
      <c r="BA12" s="236">
        <f t="shared" si="34"/>
        <v>-13.68</v>
      </c>
      <c r="BB12" s="236">
        <f t="shared" si="35"/>
        <v>0</v>
      </c>
      <c r="BC12" s="236">
        <f t="shared" si="36"/>
        <v>-998.22</v>
      </c>
      <c r="BD12" s="236">
        <f t="shared" si="37"/>
        <v>-570</v>
      </c>
    </row>
    <row r="13" spans="2:56">
      <c r="B13" s="6" t="s">
        <v>208</v>
      </c>
      <c r="C13" s="166" t="str">
        <f>_xlfn.XLOOKUP(B:B,'2023.1-2023.6'!B:B,'2023.1-2023.6'!G:G,0)</f>
        <v>2020/06/28</v>
      </c>
      <c r="D13" s="3">
        <f>_xlfn.XLOOKUP(B:B,'2023.1-2023.6'!B:B,'2023.1-2023.6'!I:I,0)</f>
        <v>0</v>
      </c>
      <c r="E13" t="str">
        <f>_xlfn.XLOOKUP(B:B,'2023.1-2023.6'!B:B,'2023.1-2023.6'!C:C,0)</f>
        <v>生产部</v>
      </c>
      <c r="F13" t="str">
        <f>_xlfn.XLOOKUP(B:B,'2023.1-2023.6'!B:B,'2023.1-2023.6'!F:F,0)</f>
        <v>仓管员</v>
      </c>
      <c r="G13">
        <f>COUNTIF('2023.1-2023.6'!B:B,B13)</f>
        <v>6</v>
      </c>
      <c r="H13" s="217">
        <f>IFERROR(_xlfn.XLOOKUP(B13,'2023.1-2023.6'!B:B,'2023.1-2023.6'!K:K),0)</f>
        <v>7308.32</v>
      </c>
      <c r="I13" s="217">
        <f>IFERROR(AVERAGEIF('2022.1-2022.12 '!B:B,B13,'2022.1-2022.12 '!K:K),0)</f>
        <v>6758.20083333333</v>
      </c>
      <c r="J13" s="217">
        <f>IFERROR(_xlfn.XLOOKUP(B13,'2023.1-2023.6'!B:B,'2023.1-2023.6'!J:J),0)</f>
        <v>1900</v>
      </c>
      <c r="K13" s="217">
        <f>IFERROR(AVERAGEIF('2022.1-2022.12 '!B:B,B13,'2022.1-2022.12 '!J:J),0)</f>
        <v>1900</v>
      </c>
      <c r="M13" s="217">
        <f>SUMIFS('2023.1-2023.6'!L:L,'2023.1-2023.6'!B:B,B13)</f>
        <v>1899.84</v>
      </c>
      <c r="O13" s="217">
        <f>SUMIFS('2023.1-2023.6'!N:N,'2023.1-2023.6'!B:B,B13)</f>
        <v>22.8</v>
      </c>
      <c r="P13">
        <f>SUMIFS('2023.1-2023.6'!P:P,'2023.1-2023.6'!B:B,B13)</f>
        <v>11.4</v>
      </c>
      <c r="R13" s="217">
        <f>SUMIFS('2023.1-2023.6'!M:M,'2023.1-2023.6'!B:B,B13)</f>
        <v>520.8</v>
      </c>
      <c r="T13" s="217">
        <f>SUMIFS('2023.1-2023.6'!O:O,'2023.1-2023.6'!B:B,B13)</f>
        <v>0</v>
      </c>
      <c r="U13" s="217">
        <f t="shared" si="13"/>
        <v>6758.20083333333</v>
      </c>
      <c r="V13" s="217">
        <f t="shared" si="14"/>
        <v>6758.20083333333</v>
      </c>
      <c r="W13" s="217">
        <f t="shared" si="15"/>
        <v>5676.8887</v>
      </c>
      <c r="X13" s="217">
        <f t="shared" si="16"/>
        <v>6758.20083333333</v>
      </c>
      <c r="Y13" s="217">
        <f t="shared" si="17"/>
        <v>6758.20083333333</v>
      </c>
      <c r="Z13" s="217">
        <f t="shared" si="18"/>
        <v>129.757456</v>
      </c>
      <c r="AA13" s="217">
        <f t="shared" si="19"/>
        <v>6758.20083333333</v>
      </c>
      <c r="AB13" s="217">
        <f t="shared" si="20"/>
        <v>40.549205</v>
      </c>
      <c r="AC13" s="239">
        <f t="shared" si="21"/>
        <v>5626</v>
      </c>
      <c r="AD13">
        <f t="shared" si="22"/>
        <v>1519.02</v>
      </c>
      <c r="AE13" s="240">
        <f t="shared" si="2"/>
        <v>6758.20083333333</v>
      </c>
      <c r="AF13" s="217">
        <f t="shared" si="23"/>
        <v>6758.20083333333</v>
      </c>
      <c r="AG13" s="217">
        <f t="shared" si="3"/>
        <v>2027.46025</v>
      </c>
      <c r="AH13" s="217">
        <f t="shared" si="4"/>
        <v>-3777.0487</v>
      </c>
      <c r="AI13" s="217">
        <f t="shared" si="5"/>
        <v>-106.957456</v>
      </c>
      <c r="AJ13">
        <f t="shared" si="6"/>
        <v>-29.149205</v>
      </c>
      <c r="AK13" s="217">
        <f t="shared" si="7"/>
        <v>-998.22</v>
      </c>
      <c r="AL13" s="217">
        <f t="shared" si="8"/>
        <v>-2027.46025</v>
      </c>
      <c r="AM13" s="217">
        <f t="shared" si="9"/>
        <v>3958</v>
      </c>
      <c r="AN13" s="217">
        <f t="shared" si="24"/>
        <v>3958</v>
      </c>
      <c r="AO13" s="217">
        <f t="shared" si="10"/>
        <v>3324.72</v>
      </c>
      <c r="AP13" s="217">
        <f t="shared" si="11"/>
        <v>1900</v>
      </c>
      <c r="AQ13" s="217">
        <f t="shared" si="25"/>
        <v>1900</v>
      </c>
      <c r="AR13" s="217">
        <f t="shared" si="12"/>
        <v>36.48</v>
      </c>
      <c r="AS13" s="217">
        <f t="shared" si="26"/>
        <v>1900</v>
      </c>
      <c r="AT13" s="217">
        <f t="shared" si="27"/>
        <v>11.4</v>
      </c>
      <c r="AU13" s="217">
        <f t="shared" si="28"/>
        <v>5626</v>
      </c>
      <c r="AV13" s="217">
        <f t="shared" si="29"/>
        <v>1519.02</v>
      </c>
      <c r="AW13" s="217">
        <f t="shared" si="30"/>
        <v>1900</v>
      </c>
      <c r="AX13" s="217">
        <f t="shared" si="31"/>
        <v>1900</v>
      </c>
      <c r="AY13" s="217">
        <f t="shared" si="32"/>
        <v>570</v>
      </c>
      <c r="AZ13" s="217">
        <f t="shared" si="33"/>
        <v>-1424.88</v>
      </c>
      <c r="BA13" s="217">
        <f t="shared" si="34"/>
        <v>-13.68</v>
      </c>
      <c r="BB13" s="217">
        <f t="shared" si="35"/>
        <v>0</v>
      </c>
      <c r="BC13" s="217">
        <f t="shared" si="36"/>
        <v>-998.22</v>
      </c>
      <c r="BD13" s="217">
        <f t="shared" si="37"/>
        <v>-570</v>
      </c>
    </row>
    <row r="14" spans="2:56">
      <c r="B14" s="6" t="s">
        <v>209</v>
      </c>
      <c r="C14" s="166" t="str">
        <f>_xlfn.XLOOKUP(B:B,'2023.1-2023.6'!B:B,'2023.1-2023.6'!G:G,0)</f>
        <v>2021/05/24</v>
      </c>
      <c r="D14" s="3">
        <f>_xlfn.XLOOKUP(B:B,'2023.1-2023.6'!B:B,'2023.1-2023.6'!I:I,0)</f>
        <v>0</v>
      </c>
      <c r="E14" t="str">
        <f>_xlfn.XLOOKUP(B:B,'2023.1-2023.6'!B:B,'2023.1-2023.6'!C:C,0)</f>
        <v>生产部</v>
      </c>
      <c r="F14" t="str">
        <f>_xlfn.XLOOKUP(B:B,'2023.1-2023.6'!B:B,'2023.1-2023.6'!F:F,0)</f>
        <v>仓管员</v>
      </c>
      <c r="G14">
        <f>COUNTIF('2023.1-2023.6'!B:B,B14)</f>
        <v>6</v>
      </c>
      <c r="H14" s="217">
        <f>IFERROR(_xlfn.XLOOKUP(B14,'2023.1-2023.6'!B:B,'2023.1-2023.6'!K:K),0)</f>
        <v>4519.76</v>
      </c>
      <c r="I14" s="217">
        <f>IFERROR(AVERAGEIF('2022.1-2022.12 '!B:B,B14,'2022.1-2022.12 '!K:K),0)</f>
        <v>4429.27166666667</v>
      </c>
      <c r="J14" s="217">
        <f>IFERROR(_xlfn.XLOOKUP(B14,'2023.1-2023.6'!B:B,'2023.1-2023.6'!J:J),0)</f>
        <v>1900</v>
      </c>
      <c r="K14" s="217">
        <f>IFERROR(AVERAGEIF('2022.1-2022.12 '!B:B,B14,'2022.1-2022.12 '!J:J),0)</f>
        <v>1900</v>
      </c>
      <c r="M14" s="217">
        <f>SUMIFS('2023.1-2023.6'!L:L,'2023.1-2023.6'!B:B,B14)</f>
        <v>1899.84</v>
      </c>
      <c r="O14" s="217">
        <f>SUMIFS('2023.1-2023.6'!N:N,'2023.1-2023.6'!B:B,B14)</f>
        <v>22.8</v>
      </c>
      <c r="P14">
        <f>SUMIFS('2023.1-2023.6'!P:P,'2023.1-2023.6'!B:B,B14)</f>
        <v>11.4</v>
      </c>
      <c r="R14" s="217">
        <f>SUMIFS('2023.1-2023.6'!M:M,'2023.1-2023.6'!B:B,B14)</f>
        <v>520.8</v>
      </c>
      <c r="T14" s="217">
        <f>SUMIFS('2023.1-2023.6'!O:O,'2023.1-2023.6'!B:B,B14)</f>
        <v>0</v>
      </c>
      <c r="U14" s="217">
        <f t="shared" si="13"/>
        <v>4429.27166666667</v>
      </c>
      <c r="V14" s="217">
        <f t="shared" si="14"/>
        <v>4429.27166666667</v>
      </c>
      <c r="W14" s="217">
        <f t="shared" si="15"/>
        <v>3720.5882</v>
      </c>
      <c r="X14" s="217">
        <f t="shared" si="16"/>
        <v>4429.27166666667</v>
      </c>
      <c r="Y14" s="217">
        <f t="shared" si="17"/>
        <v>4429.27166666667</v>
      </c>
      <c r="Z14" s="217">
        <f t="shared" si="18"/>
        <v>85.042016</v>
      </c>
      <c r="AA14" s="217">
        <f t="shared" si="19"/>
        <v>4429.27166666667</v>
      </c>
      <c r="AB14" s="217">
        <f t="shared" si="20"/>
        <v>26.57563</v>
      </c>
      <c r="AC14" s="239">
        <f t="shared" si="21"/>
        <v>5626</v>
      </c>
      <c r="AD14">
        <f t="shared" si="22"/>
        <v>1519.02</v>
      </c>
      <c r="AE14" s="240">
        <f t="shared" si="2"/>
        <v>4429.27166666667</v>
      </c>
      <c r="AF14" s="217">
        <f t="shared" si="23"/>
        <v>4429.27166666667</v>
      </c>
      <c r="AG14" s="217">
        <f t="shared" si="3"/>
        <v>1328.7815</v>
      </c>
      <c r="AH14" s="217">
        <f t="shared" si="4"/>
        <v>-1820.7482</v>
      </c>
      <c r="AI14" s="217">
        <f t="shared" si="5"/>
        <v>-62.242016</v>
      </c>
      <c r="AJ14">
        <f t="shared" si="6"/>
        <v>-15.17563</v>
      </c>
      <c r="AK14" s="217">
        <f t="shared" si="7"/>
        <v>-998.22</v>
      </c>
      <c r="AL14" s="217">
        <f t="shared" si="8"/>
        <v>-1328.7815</v>
      </c>
      <c r="AM14" s="217">
        <f t="shared" si="9"/>
        <v>3958</v>
      </c>
      <c r="AN14" s="217">
        <f t="shared" si="24"/>
        <v>3958</v>
      </c>
      <c r="AO14" s="217">
        <f t="shared" si="10"/>
        <v>3324.72</v>
      </c>
      <c r="AP14" s="217">
        <f t="shared" si="11"/>
        <v>1900</v>
      </c>
      <c r="AQ14" s="217">
        <f t="shared" si="25"/>
        <v>1900</v>
      </c>
      <c r="AR14" s="217">
        <f t="shared" si="12"/>
        <v>36.48</v>
      </c>
      <c r="AS14" s="217">
        <f t="shared" si="26"/>
        <v>1900</v>
      </c>
      <c r="AT14" s="217">
        <f t="shared" si="27"/>
        <v>11.4</v>
      </c>
      <c r="AU14" s="217">
        <f t="shared" si="28"/>
        <v>5626</v>
      </c>
      <c r="AV14" s="217">
        <f t="shared" si="29"/>
        <v>1519.02</v>
      </c>
      <c r="AW14" s="217">
        <f t="shared" si="30"/>
        <v>1900</v>
      </c>
      <c r="AX14" s="217">
        <f t="shared" si="31"/>
        <v>1900</v>
      </c>
      <c r="AY14" s="217">
        <f t="shared" si="32"/>
        <v>570</v>
      </c>
      <c r="AZ14" s="217">
        <f t="shared" si="33"/>
        <v>-1424.88</v>
      </c>
      <c r="BA14" s="217">
        <f t="shared" si="34"/>
        <v>-13.68</v>
      </c>
      <c r="BB14" s="217">
        <f t="shared" si="35"/>
        <v>0</v>
      </c>
      <c r="BC14" s="217">
        <f t="shared" si="36"/>
        <v>-998.22</v>
      </c>
      <c r="BD14" s="217">
        <f t="shared" si="37"/>
        <v>-570</v>
      </c>
    </row>
    <row r="15" spans="2:56">
      <c r="B15" s="6" t="s">
        <v>210</v>
      </c>
      <c r="C15" s="166" t="str">
        <f>_xlfn.XLOOKUP(B:B,'2023.1-2023.6'!B:B,'2023.1-2023.6'!G:G,0)</f>
        <v>2021/03/15</v>
      </c>
      <c r="D15" s="3">
        <f>_xlfn.XLOOKUP(B:B,'2023.1-2023.6'!B:B,'2023.1-2023.6'!I:I,0)</f>
        <v>0</v>
      </c>
      <c r="E15" t="str">
        <f>_xlfn.XLOOKUP(B:B,'2023.1-2023.6'!B:B,'2023.1-2023.6'!C:C,0)</f>
        <v>生产部</v>
      </c>
      <c r="F15" t="str">
        <f>_xlfn.XLOOKUP(B:B,'2023.1-2023.6'!B:B,'2023.1-2023.6'!F:F,0)</f>
        <v>仓管员</v>
      </c>
      <c r="G15">
        <f>COUNTIF('2023.1-2023.6'!B:B,B15)</f>
        <v>6</v>
      </c>
      <c r="H15" s="217">
        <f>IFERROR(_xlfn.XLOOKUP(B15,'2023.1-2023.6'!B:B,'2023.1-2023.6'!K:K),0)</f>
        <v>4938</v>
      </c>
      <c r="I15" s="217">
        <f>IFERROR(AVERAGEIF('2022.1-2022.12 '!B:B,B15,'2022.1-2022.12 '!K:K),0)</f>
        <v>5224.08583333333</v>
      </c>
      <c r="J15" s="217">
        <f>IFERROR(_xlfn.XLOOKUP(B15,'2023.1-2023.6'!B:B,'2023.1-2023.6'!J:J),0)</f>
        <v>1900</v>
      </c>
      <c r="K15" s="217">
        <f>IFERROR(AVERAGEIF('2022.1-2022.12 '!B:B,B15,'2022.1-2022.12 '!J:J),0)</f>
        <v>1900</v>
      </c>
      <c r="M15" s="217">
        <f>SUMIFS('2023.1-2023.6'!L:L,'2023.1-2023.6'!B:B,B15)</f>
        <v>1899.84</v>
      </c>
      <c r="O15" s="217">
        <f>SUMIFS('2023.1-2023.6'!N:N,'2023.1-2023.6'!B:B,B15)</f>
        <v>22.8</v>
      </c>
      <c r="P15">
        <f>SUMIFS('2023.1-2023.6'!P:P,'2023.1-2023.6'!B:B,B15)</f>
        <v>11.4</v>
      </c>
      <c r="R15" s="217">
        <f>SUMIFS('2023.1-2023.6'!M:M,'2023.1-2023.6'!B:B,B15)</f>
        <v>520.8</v>
      </c>
      <c r="T15" s="217">
        <f>SUMIFS('2023.1-2023.6'!O:O,'2023.1-2023.6'!B:B,B15)</f>
        <v>0</v>
      </c>
      <c r="U15" s="217">
        <f t="shared" si="13"/>
        <v>5224.08583333333</v>
      </c>
      <c r="V15" s="217">
        <f t="shared" si="14"/>
        <v>5224.08583333333</v>
      </c>
      <c r="W15" s="217">
        <f t="shared" si="15"/>
        <v>4388.2321</v>
      </c>
      <c r="X15" s="217">
        <f t="shared" si="16"/>
        <v>5224.08583333333</v>
      </c>
      <c r="Y15" s="217">
        <f t="shared" si="17"/>
        <v>5224.08583333333</v>
      </c>
      <c r="Z15" s="217">
        <f t="shared" si="18"/>
        <v>100.302448</v>
      </c>
      <c r="AA15" s="217">
        <f t="shared" si="19"/>
        <v>5224.08583333333</v>
      </c>
      <c r="AB15" s="217">
        <f t="shared" si="20"/>
        <v>31.344515</v>
      </c>
      <c r="AC15" s="239">
        <f t="shared" si="21"/>
        <v>5626</v>
      </c>
      <c r="AD15">
        <f t="shared" si="22"/>
        <v>1519.02</v>
      </c>
      <c r="AE15" s="240">
        <f t="shared" si="2"/>
        <v>5224.08583333333</v>
      </c>
      <c r="AF15" s="217">
        <f t="shared" si="23"/>
        <v>5224.08583333333</v>
      </c>
      <c r="AG15" s="217">
        <f t="shared" si="3"/>
        <v>1567.22575</v>
      </c>
      <c r="AH15" s="217">
        <f t="shared" si="4"/>
        <v>-2488.3921</v>
      </c>
      <c r="AI15" s="217">
        <f t="shared" si="5"/>
        <v>-77.502448</v>
      </c>
      <c r="AJ15">
        <f t="shared" si="6"/>
        <v>-19.944515</v>
      </c>
      <c r="AK15" s="217">
        <f t="shared" si="7"/>
        <v>-998.22</v>
      </c>
      <c r="AL15" s="217">
        <f t="shared" si="8"/>
        <v>-1567.22575</v>
      </c>
      <c r="AM15" s="217">
        <f t="shared" si="9"/>
        <v>3958</v>
      </c>
      <c r="AN15" s="217">
        <f t="shared" si="24"/>
        <v>3958</v>
      </c>
      <c r="AO15" s="217">
        <f t="shared" si="10"/>
        <v>3324.72</v>
      </c>
      <c r="AP15" s="217">
        <f t="shared" si="11"/>
        <v>1900</v>
      </c>
      <c r="AQ15" s="217">
        <f t="shared" si="25"/>
        <v>1900</v>
      </c>
      <c r="AR15" s="217">
        <f t="shared" si="12"/>
        <v>36.48</v>
      </c>
      <c r="AS15" s="217">
        <f t="shared" si="26"/>
        <v>1900</v>
      </c>
      <c r="AT15" s="217">
        <f t="shared" si="27"/>
        <v>11.4</v>
      </c>
      <c r="AU15" s="217">
        <f t="shared" si="28"/>
        <v>5626</v>
      </c>
      <c r="AV15" s="217">
        <f t="shared" si="29"/>
        <v>1519.02</v>
      </c>
      <c r="AW15" s="217">
        <f t="shared" si="30"/>
        <v>1900</v>
      </c>
      <c r="AX15" s="217">
        <f t="shared" si="31"/>
        <v>1900</v>
      </c>
      <c r="AY15" s="217">
        <f t="shared" si="32"/>
        <v>570</v>
      </c>
      <c r="AZ15" s="217">
        <f t="shared" si="33"/>
        <v>-1424.88</v>
      </c>
      <c r="BA15" s="217">
        <f t="shared" si="34"/>
        <v>-13.68</v>
      </c>
      <c r="BB15" s="217">
        <f t="shared" si="35"/>
        <v>0</v>
      </c>
      <c r="BC15" s="217">
        <f t="shared" si="36"/>
        <v>-998.22</v>
      </c>
      <c r="BD15" s="217">
        <f t="shared" si="37"/>
        <v>-570</v>
      </c>
    </row>
    <row r="16" spans="2:56">
      <c r="B16" s="6" t="s">
        <v>211</v>
      </c>
      <c r="C16" s="166" t="str">
        <f>_xlfn.XLOOKUP(B:B,'2023.1-2023.6'!B:B,'2023.1-2023.6'!G:G,0)</f>
        <v>2018/06/26</v>
      </c>
      <c r="D16" s="3">
        <f>_xlfn.XLOOKUP(B:B,'2023.1-2023.6'!B:B,'2023.1-2023.6'!I:I,0)</f>
        <v>0</v>
      </c>
      <c r="E16" t="str">
        <f>_xlfn.XLOOKUP(B:B,'2023.1-2023.6'!B:B,'2023.1-2023.6'!C:C,0)</f>
        <v>生产部</v>
      </c>
      <c r="F16" t="str">
        <f>_xlfn.XLOOKUP(B:B,'2023.1-2023.6'!B:B,'2023.1-2023.6'!F:F,0)</f>
        <v>装配电工</v>
      </c>
      <c r="G16">
        <f>COUNTIF('2023.1-2023.6'!B:B,B16)</f>
        <v>6</v>
      </c>
      <c r="H16" s="217">
        <f>IFERROR(_xlfn.XLOOKUP(B16,'2023.1-2023.6'!B:B,'2023.1-2023.6'!K:K),0)</f>
        <v>6768.63</v>
      </c>
      <c r="I16" s="217">
        <f>IFERROR(AVERAGEIF('2022.1-2022.12 '!B:B,B16,'2022.1-2022.12 '!K:K),0)</f>
        <v>6190.05083333333</v>
      </c>
      <c r="J16" s="217">
        <f>IFERROR(_xlfn.XLOOKUP(B16,'2023.1-2023.6'!B:B,'2023.1-2023.6'!J:J),0)</f>
        <v>1900</v>
      </c>
      <c r="K16" s="217">
        <f>IFERROR(AVERAGEIF('2022.1-2022.12 '!B:B,B16,'2022.1-2022.12 '!J:J),0)</f>
        <v>1900</v>
      </c>
      <c r="M16" s="217">
        <f>SUMIFS('2023.1-2023.6'!L:L,'2023.1-2023.6'!B:B,B16)</f>
        <v>1899.84</v>
      </c>
      <c r="O16" s="217">
        <f>SUMIFS('2023.1-2023.6'!N:N,'2023.1-2023.6'!B:B,B16)</f>
        <v>22.8</v>
      </c>
      <c r="P16">
        <f>SUMIFS('2023.1-2023.6'!P:P,'2023.1-2023.6'!B:B,B16)</f>
        <v>11.4</v>
      </c>
      <c r="R16" s="217">
        <f>SUMIFS('2023.1-2023.6'!M:M,'2023.1-2023.6'!B:B,B16)</f>
        <v>520.8</v>
      </c>
      <c r="T16" s="217">
        <f>SUMIFS('2023.1-2023.6'!O:O,'2023.1-2023.6'!B:B,B16)</f>
        <v>0</v>
      </c>
      <c r="U16" s="217">
        <f t="shared" si="13"/>
        <v>6190.05083333333</v>
      </c>
      <c r="V16" s="217">
        <f t="shared" si="14"/>
        <v>6190.05083333333</v>
      </c>
      <c r="W16" s="217">
        <f t="shared" si="15"/>
        <v>5199.6427</v>
      </c>
      <c r="X16" s="217">
        <f t="shared" si="16"/>
        <v>6190.05083333333</v>
      </c>
      <c r="Y16" s="217">
        <f t="shared" si="17"/>
        <v>6190.05083333333</v>
      </c>
      <c r="Z16" s="217">
        <f t="shared" si="18"/>
        <v>118.848976</v>
      </c>
      <c r="AA16" s="217">
        <f t="shared" si="19"/>
        <v>6190.05083333333</v>
      </c>
      <c r="AB16" s="217">
        <f t="shared" si="20"/>
        <v>37.140305</v>
      </c>
      <c r="AC16" s="239">
        <f t="shared" si="21"/>
        <v>5626</v>
      </c>
      <c r="AD16">
        <f t="shared" si="22"/>
        <v>1519.02</v>
      </c>
      <c r="AE16" s="240">
        <f t="shared" si="2"/>
        <v>6190.05083333333</v>
      </c>
      <c r="AF16" s="217">
        <f t="shared" si="23"/>
        <v>6190.05083333333</v>
      </c>
      <c r="AG16" s="217">
        <f t="shared" si="3"/>
        <v>1857.01525</v>
      </c>
      <c r="AH16" s="217">
        <f t="shared" si="4"/>
        <v>-3299.8027</v>
      </c>
      <c r="AI16" s="217">
        <f t="shared" si="5"/>
        <v>-96.048976</v>
      </c>
      <c r="AJ16">
        <f t="shared" si="6"/>
        <v>-25.740305</v>
      </c>
      <c r="AK16" s="217">
        <f t="shared" si="7"/>
        <v>-998.22</v>
      </c>
      <c r="AL16" s="217">
        <f t="shared" si="8"/>
        <v>-1857.01525</v>
      </c>
      <c r="AM16" s="217">
        <f t="shared" si="9"/>
        <v>3958</v>
      </c>
      <c r="AN16" s="217">
        <f t="shared" si="24"/>
        <v>3958</v>
      </c>
      <c r="AO16" s="217">
        <f t="shared" si="10"/>
        <v>3324.72</v>
      </c>
      <c r="AP16" s="217">
        <f t="shared" si="11"/>
        <v>1900</v>
      </c>
      <c r="AQ16" s="217">
        <f t="shared" si="25"/>
        <v>1900</v>
      </c>
      <c r="AR16" s="217">
        <f t="shared" si="12"/>
        <v>36.48</v>
      </c>
      <c r="AS16" s="217">
        <f t="shared" si="26"/>
        <v>1900</v>
      </c>
      <c r="AT16" s="217">
        <f t="shared" si="27"/>
        <v>11.4</v>
      </c>
      <c r="AU16" s="217">
        <f t="shared" si="28"/>
        <v>5626</v>
      </c>
      <c r="AV16" s="217">
        <f t="shared" si="29"/>
        <v>1519.02</v>
      </c>
      <c r="AW16" s="217">
        <f t="shared" si="30"/>
        <v>1900</v>
      </c>
      <c r="AX16" s="217">
        <f t="shared" si="31"/>
        <v>1900</v>
      </c>
      <c r="AY16" s="217">
        <f t="shared" si="32"/>
        <v>570</v>
      </c>
      <c r="AZ16" s="217">
        <f t="shared" si="33"/>
        <v>-1424.88</v>
      </c>
      <c r="BA16" s="217">
        <f t="shared" si="34"/>
        <v>-13.68</v>
      </c>
      <c r="BB16" s="217">
        <f t="shared" si="35"/>
        <v>0</v>
      </c>
      <c r="BC16" s="217">
        <f t="shared" si="36"/>
        <v>-998.22</v>
      </c>
      <c r="BD16" s="217">
        <f t="shared" si="37"/>
        <v>-570</v>
      </c>
    </row>
    <row r="17" spans="2:56">
      <c r="B17" s="6" t="s">
        <v>212</v>
      </c>
      <c r="C17" s="166" t="str">
        <f>_xlfn.XLOOKUP(B:B,'2023.1-2023.6'!B:B,'2023.1-2023.6'!G:G,0)</f>
        <v>2021/04/08</v>
      </c>
      <c r="D17" s="3" t="str">
        <f>_xlfn.XLOOKUP(B:B,'2023.1-2023.6'!B:B,'2023.1-2023.6'!I:I,0)</f>
        <v>2023/01/06离职</v>
      </c>
      <c r="E17" t="str">
        <f>_xlfn.XLOOKUP(B:B,'2023.1-2023.6'!B:B,'2023.1-2023.6'!C:C,0)</f>
        <v>生产部</v>
      </c>
      <c r="F17" t="str">
        <f>_xlfn.XLOOKUP(B:B,'2023.1-2023.6'!B:B,'2023.1-2023.6'!F:F,0)</f>
        <v>测试技师</v>
      </c>
      <c r="G17">
        <f>COUNTIF('2023.1-2023.6'!B:B,B17)</f>
        <v>1</v>
      </c>
      <c r="H17" s="217">
        <f>IFERROR(_xlfn.XLOOKUP(B17,'2023.1-2023.6'!B:B,'2023.1-2023.6'!K:K),0)</f>
        <v>581.75</v>
      </c>
      <c r="I17" s="217">
        <f>IFERROR(AVERAGEIF('2022.1-2022.12 '!B:B,B17,'2022.1-2022.12 '!K:K),0)</f>
        <v>5301.74583333333</v>
      </c>
      <c r="J17" s="217">
        <f>IFERROR(_xlfn.XLOOKUP(B17,'2023.1-2023.6'!B:B,'2023.1-2023.6'!J:J),0)</f>
        <v>1900</v>
      </c>
      <c r="K17" s="217">
        <f>IFERROR(AVERAGEIF('2022.1-2022.12 '!B:B,B17,'2022.1-2022.12 '!J:J),0)</f>
        <v>1900</v>
      </c>
      <c r="M17" s="217">
        <f>SUMIFS('2023.1-2023.6'!L:L,'2023.1-2023.6'!B:B,B17)</f>
        <v>0</v>
      </c>
      <c r="O17" s="217">
        <f>SUMIFS('2023.1-2023.6'!N:N,'2023.1-2023.6'!B:B,B17)</f>
        <v>0</v>
      </c>
      <c r="P17">
        <f>SUMIFS('2023.1-2023.6'!P:P,'2023.1-2023.6'!B:B,B17)</f>
        <v>0</v>
      </c>
      <c r="R17" s="217">
        <f>SUMIFS('2023.1-2023.6'!M:M,'2023.1-2023.6'!B:B,B17)</f>
        <v>0</v>
      </c>
      <c r="T17" s="217">
        <f>SUMIFS('2023.1-2023.6'!O:O,'2023.1-2023.6'!B:B,B17)</f>
        <v>0</v>
      </c>
      <c r="U17" s="217">
        <f t="shared" si="13"/>
        <v>5301.74583333333</v>
      </c>
      <c r="V17" s="217">
        <f t="shared" si="14"/>
        <v>5301.74583333333</v>
      </c>
      <c r="W17" s="217">
        <f t="shared" si="15"/>
        <v>742.244416666667</v>
      </c>
      <c r="X17" s="217">
        <f t="shared" si="16"/>
        <v>5301.74583333333</v>
      </c>
      <c r="Y17" s="217">
        <f t="shared" si="17"/>
        <v>5301.74583333333</v>
      </c>
      <c r="Z17" s="217">
        <f t="shared" si="18"/>
        <v>16.9655866666667</v>
      </c>
      <c r="AA17" s="217">
        <f t="shared" si="19"/>
        <v>5301.74583333333</v>
      </c>
      <c r="AB17" s="217">
        <f t="shared" si="20"/>
        <v>5.30174583333333</v>
      </c>
      <c r="AC17" s="239">
        <f t="shared" si="21"/>
        <v>5626</v>
      </c>
      <c r="AD17">
        <f t="shared" si="22"/>
        <v>253.17</v>
      </c>
      <c r="AE17" s="240">
        <f t="shared" si="2"/>
        <v>5301.74583333333</v>
      </c>
      <c r="AF17" s="217">
        <f t="shared" si="23"/>
        <v>5301.74583333333</v>
      </c>
      <c r="AG17" s="217">
        <f t="shared" si="3"/>
        <v>265.087291666667</v>
      </c>
      <c r="AH17" s="217">
        <f t="shared" si="4"/>
        <v>-742.244416666667</v>
      </c>
      <c r="AI17" s="217">
        <f t="shared" si="5"/>
        <v>-16.9655866666667</v>
      </c>
      <c r="AJ17">
        <f t="shared" si="6"/>
        <v>-5.30174583333333</v>
      </c>
      <c r="AK17" s="217">
        <f t="shared" si="7"/>
        <v>-253.17</v>
      </c>
      <c r="AL17" s="217">
        <f t="shared" si="8"/>
        <v>-265.087291666667</v>
      </c>
      <c r="AM17" s="217">
        <f t="shared" si="9"/>
        <v>3958</v>
      </c>
      <c r="AN17" s="217">
        <f t="shared" si="24"/>
        <v>3958</v>
      </c>
      <c r="AO17" s="217">
        <f t="shared" si="10"/>
        <v>554.12</v>
      </c>
      <c r="AP17" s="217">
        <f t="shared" si="11"/>
        <v>1900</v>
      </c>
      <c r="AQ17" s="217">
        <f t="shared" si="25"/>
        <v>1900</v>
      </c>
      <c r="AR17" s="217">
        <f t="shared" si="12"/>
        <v>6.08</v>
      </c>
      <c r="AS17" s="217">
        <f t="shared" si="26"/>
        <v>1900</v>
      </c>
      <c r="AT17" s="217">
        <f t="shared" si="27"/>
        <v>1.9</v>
      </c>
      <c r="AU17" s="217">
        <f t="shared" si="28"/>
        <v>5626</v>
      </c>
      <c r="AV17" s="217">
        <f t="shared" si="29"/>
        <v>253.17</v>
      </c>
      <c r="AW17" s="217">
        <f t="shared" si="30"/>
        <v>1900</v>
      </c>
      <c r="AX17" s="217">
        <f t="shared" si="31"/>
        <v>1900</v>
      </c>
      <c r="AY17" s="217">
        <f t="shared" si="32"/>
        <v>95</v>
      </c>
      <c r="AZ17" s="217">
        <f t="shared" si="33"/>
        <v>-554.12</v>
      </c>
      <c r="BA17" s="217">
        <f t="shared" si="34"/>
        <v>-6.08</v>
      </c>
      <c r="BB17" s="217">
        <f t="shared" si="35"/>
        <v>-1.9</v>
      </c>
      <c r="BC17" s="217">
        <f t="shared" si="36"/>
        <v>-253.17</v>
      </c>
      <c r="BD17" s="217">
        <f t="shared" si="37"/>
        <v>-95</v>
      </c>
    </row>
    <row r="18" spans="2:56">
      <c r="B18" s="6" t="s">
        <v>213</v>
      </c>
      <c r="C18" s="166" t="str">
        <f>_xlfn.XLOOKUP(B:B,'2023.1-2023.6'!B:B,'2023.1-2023.6'!G:G,0)</f>
        <v>2021/09/13</v>
      </c>
      <c r="D18" s="3">
        <f>_xlfn.XLOOKUP(B:B,'2023.1-2023.6'!B:B,'2023.1-2023.6'!I:I,0)</f>
        <v>0</v>
      </c>
      <c r="E18" t="str">
        <f>_xlfn.XLOOKUP(B:B,'2023.1-2023.6'!B:B,'2023.1-2023.6'!C:C,0)</f>
        <v>研发部</v>
      </c>
      <c r="F18" t="str">
        <f>_xlfn.XLOOKUP(B:B,'2023.1-2023.6'!B:B,'2023.1-2023.6'!F:F,0)</f>
        <v>电气工程师</v>
      </c>
      <c r="G18">
        <f>COUNTIF('2023.1-2023.6'!B:B,B18)</f>
        <v>6</v>
      </c>
      <c r="H18" s="217">
        <f>IFERROR(_xlfn.XLOOKUP(B18,'2023.1-2023.6'!B:B,'2023.1-2023.6'!K:K),0)</f>
        <v>11043.9</v>
      </c>
      <c r="I18" s="217">
        <f>IFERROR(AVERAGEIF('2022.1-2022.12 '!B:B,B18,'2022.1-2022.12 '!K:K),0)</f>
        <v>11048.0541666667</v>
      </c>
      <c r="J18" s="217">
        <f>IFERROR(_xlfn.XLOOKUP(B18,'2023.1-2023.6'!B:B,'2023.1-2023.6'!J:J),0)</f>
        <v>4738</v>
      </c>
      <c r="K18" s="217">
        <f>IFERROR(AVERAGEIF('2022.1-2022.12 '!B:B,B18,'2022.1-2022.12 '!J:J),0)</f>
        <v>4738</v>
      </c>
      <c r="M18" s="217">
        <f>SUMIFS('2023.1-2023.6'!L:L,'2023.1-2023.6'!B:B,B18)</f>
        <v>1899.84</v>
      </c>
      <c r="O18" s="217">
        <f>SUMIFS('2023.1-2023.6'!N:N,'2023.1-2023.6'!B:B,B18)</f>
        <v>22.8</v>
      </c>
      <c r="P18">
        <f>SUMIFS('2023.1-2023.6'!P:P,'2023.1-2023.6'!B:B,B18)</f>
        <v>11.4</v>
      </c>
      <c r="R18" s="217">
        <f>SUMIFS('2023.1-2023.6'!M:M,'2023.1-2023.6'!B:B,B18)</f>
        <v>520.8</v>
      </c>
      <c r="T18" s="217">
        <f>SUMIFS('2023.1-2023.6'!O:O,'2023.1-2023.6'!B:B,B18)</f>
        <v>0</v>
      </c>
      <c r="U18" s="217">
        <f t="shared" si="13"/>
        <v>11048.0541666667</v>
      </c>
      <c r="V18" s="217">
        <f t="shared" si="14"/>
        <v>11048.0541666667</v>
      </c>
      <c r="W18" s="217">
        <f t="shared" si="15"/>
        <v>9280.3655</v>
      </c>
      <c r="X18" s="217">
        <f t="shared" si="16"/>
        <v>11048.0541666667</v>
      </c>
      <c r="Y18" s="217">
        <f t="shared" si="17"/>
        <v>11048.0541666667</v>
      </c>
      <c r="Z18" s="217">
        <f t="shared" si="18"/>
        <v>212.12264</v>
      </c>
      <c r="AA18" s="217">
        <f t="shared" si="19"/>
        <v>11048.0541666667</v>
      </c>
      <c r="AB18" s="217">
        <f t="shared" si="20"/>
        <v>66.288325</v>
      </c>
      <c r="AC18" s="239">
        <f t="shared" si="21"/>
        <v>5626</v>
      </c>
      <c r="AD18">
        <f t="shared" si="22"/>
        <v>1519.02</v>
      </c>
      <c r="AE18" s="240">
        <f t="shared" si="2"/>
        <v>11048.0541666667</v>
      </c>
      <c r="AF18" s="217">
        <f t="shared" si="23"/>
        <v>11048.0541666667</v>
      </c>
      <c r="AG18" s="217">
        <f t="shared" si="3"/>
        <v>3314.41625</v>
      </c>
      <c r="AH18" s="217">
        <f t="shared" si="4"/>
        <v>-7380.5255</v>
      </c>
      <c r="AI18" s="217">
        <f t="shared" si="5"/>
        <v>-189.32264</v>
      </c>
      <c r="AJ18">
        <f t="shared" si="6"/>
        <v>-54.888325</v>
      </c>
      <c r="AK18" s="217">
        <f t="shared" si="7"/>
        <v>-998.22</v>
      </c>
      <c r="AL18" s="217">
        <f t="shared" si="8"/>
        <v>-3314.41625</v>
      </c>
      <c r="AM18" s="217">
        <f t="shared" si="9"/>
        <v>4738</v>
      </c>
      <c r="AN18" s="217">
        <f t="shared" si="24"/>
        <v>4738</v>
      </c>
      <c r="AO18" s="217">
        <f t="shared" si="10"/>
        <v>3979.92</v>
      </c>
      <c r="AP18" s="217">
        <f t="shared" si="11"/>
        <v>4738</v>
      </c>
      <c r="AQ18" s="217">
        <f t="shared" si="25"/>
        <v>4738</v>
      </c>
      <c r="AR18" s="217">
        <f t="shared" si="12"/>
        <v>90.9696</v>
      </c>
      <c r="AS18" s="217">
        <f t="shared" si="26"/>
        <v>4738</v>
      </c>
      <c r="AT18" s="217">
        <f t="shared" si="27"/>
        <v>28.428</v>
      </c>
      <c r="AU18" s="217">
        <f t="shared" si="28"/>
        <v>5626</v>
      </c>
      <c r="AV18" s="217">
        <f t="shared" si="29"/>
        <v>1519.02</v>
      </c>
      <c r="AW18" s="217">
        <f t="shared" si="30"/>
        <v>4738</v>
      </c>
      <c r="AX18" s="217">
        <f t="shared" si="31"/>
        <v>4738</v>
      </c>
      <c r="AY18" s="217">
        <f t="shared" si="32"/>
        <v>1421.4</v>
      </c>
      <c r="AZ18" s="217">
        <f t="shared" si="33"/>
        <v>-2080.08</v>
      </c>
      <c r="BA18" s="217">
        <f t="shared" si="34"/>
        <v>-68.1696</v>
      </c>
      <c r="BB18" s="217">
        <f t="shared" si="35"/>
        <v>-17.028</v>
      </c>
      <c r="BC18" s="217">
        <f t="shared" si="36"/>
        <v>-998.22</v>
      </c>
      <c r="BD18" s="217">
        <f t="shared" si="37"/>
        <v>-1421.4</v>
      </c>
    </row>
    <row r="19" spans="2:56">
      <c r="B19" s="6" t="s">
        <v>214</v>
      </c>
      <c r="C19" s="166" t="str">
        <f>_xlfn.XLOOKUP(B:B,'2023.1-2023.6'!B:B,'2023.1-2023.6'!G:G,0)</f>
        <v>2023/02/09</v>
      </c>
      <c r="D19" s="3" t="str">
        <f>_xlfn.XLOOKUP(B:B,'2023.1-2023.6'!B:B,'2023.1-2023.6'!I:I,0)</f>
        <v>2月入职</v>
      </c>
      <c r="E19" t="str">
        <f>_xlfn.XLOOKUP(B:B,'2023.1-2023.6'!B:B,'2023.1-2023.6'!C:C,0)</f>
        <v>生产部</v>
      </c>
      <c r="F19" t="str">
        <f>_xlfn.XLOOKUP(B:B,'2023.1-2023.6'!B:B,'2023.1-2023.6'!F:F,0)</f>
        <v>装配电工储备生</v>
      </c>
      <c r="G19">
        <f>COUNTIF('2023.1-2023.6'!B:B,B19)</f>
        <v>1</v>
      </c>
      <c r="H19" s="217">
        <f>IFERROR(_xlfn.XLOOKUP(B19,'2023.1-2023.6'!B:B,'2023.1-2023.6'!K:K),0)</f>
        <v>1324.96</v>
      </c>
      <c r="I19" s="217">
        <f>IFERROR(AVERAGEIF('2022.1-2022.12 '!B:B,B19,'2022.1-2022.12 '!K:K),0)</f>
        <v>0</v>
      </c>
      <c r="J19" s="217">
        <f>IFERROR(_xlfn.XLOOKUP(B19,'2023.1-2023.6'!B:B,'2023.1-2023.6'!J:J),0)</f>
        <v>1900</v>
      </c>
      <c r="K19" s="217">
        <f>IFERROR(AVERAGEIF('2022.1-2022.12 '!B:B,B19,'2022.1-2022.12 '!J:J),0)</f>
        <v>0</v>
      </c>
      <c r="M19" s="217">
        <f>SUMIFS('2023.1-2023.6'!L:L,'2023.1-2023.6'!B:B,B19)</f>
        <v>0</v>
      </c>
      <c r="O19" s="217">
        <f>SUMIFS('2023.1-2023.6'!N:N,'2023.1-2023.6'!B:B,B19)</f>
        <v>0</v>
      </c>
      <c r="P19">
        <f>SUMIFS('2023.1-2023.6'!P:P,'2023.1-2023.6'!B:B,B19)</f>
        <v>0</v>
      </c>
      <c r="R19" s="217">
        <f>SUMIFS('2023.1-2023.6'!M:M,'2023.1-2023.6'!B:B,B19)</f>
        <v>0</v>
      </c>
      <c r="T19" s="217">
        <f>SUMIFS('2023.1-2023.6'!O:O,'2023.1-2023.6'!B:B,B19)</f>
        <v>0</v>
      </c>
      <c r="U19" s="217">
        <f t="shared" si="13"/>
        <v>3958</v>
      </c>
      <c r="V19" s="217">
        <f t="shared" si="14"/>
        <v>3958</v>
      </c>
      <c r="W19" s="217">
        <f t="shared" si="15"/>
        <v>554.12</v>
      </c>
      <c r="X19" s="217">
        <f t="shared" si="16"/>
        <v>1720</v>
      </c>
      <c r="Y19" s="217">
        <f t="shared" si="17"/>
        <v>1720</v>
      </c>
      <c r="Z19" s="217">
        <f t="shared" si="18"/>
        <v>5.504</v>
      </c>
      <c r="AA19" s="217">
        <f t="shared" si="19"/>
        <v>1324.96</v>
      </c>
      <c r="AB19" s="217">
        <f t="shared" si="20"/>
        <v>1.32496</v>
      </c>
      <c r="AC19" s="239">
        <f t="shared" si="21"/>
        <v>5626</v>
      </c>
      <c r="AD19">
        <f t="shared" si="22"/>
        <v>253.17</v>
      </c>
      <c r="AE19" s="240">
        <f t="shared" si="2"/>
        <v>1900</v>
      </c>
      <c r="AF19" s="217">
        <f t="shared" si="23"/>
        <v>1900</v>
      </c>
      <c r="AG19" s="217">
        <f t="shared" si="3"/>
        <v>95</v>
      </c>
      <c r="AH19" s="217">
        <f t="shared" si="4"/>
        <v>-554.12</v>
      </c>
      <c r="AI19" s="217">
        <f t="shared" si="5"/>
        <v>-5.504</v>
      </c>
      <c r="AJ19">
        <f t="shared" si="6"/>
        <v>-1.32496</v>
      </c>
      <c r="AK19" s="217">
        <f t="shared" si="7"/>
        <v>-253.17</v>
      </c>
      <c r="AL19" s="217">
        <f t="shared" si="8"/>
        <v>-95</v>
      </c>
      <c r="AM19" s="217">
        <f t="shared" si="9"/>
        <v>3958</v>
      </c>
      <c r="AN19" s="217">
        <f t="shared" si="24"/>
        <v>3958</v>
      </c>
      <c r="AO19" s="217">
        <f t="shared" si="10"/>
        <v>554.12</v>
      </c>
      <c r="AP19" s="217">
        <f t="shared" si="11"/>
        <v>1900</v>
      </c>
      <c r="AQ19" s="217">
        <f t="shared" si="25"/>
        <v>1900</v>
      </c>
      <c r="AR19" s="217">
        <f t="shared" si="12"/>
        <v>6.08</v>
      </c>
      <c r="AS19" s="217">
        <f t="shared" si="26"/>
        <v>1900</v>
      </c>
      <c r="AT19" s="217">
        <f t="shared" si="27"/>
        <v>1.9</v>
      </c>
      <c r="AU19" s="217">
        <f t="shared" si="28"/>
        <v>5626</v>
      </c>
      <c r="AV19" s="217">
        <f t="shared" si="29"/>
        <v>253.17</v>
      </c>
      <c r="AW19" s="217">
        <f t="shared" si="30"/>
        <v>1900</v>
      </c>
      <c r="AX19" s="217">
        <f t="shared" si="31"/>
        <v>1900</v>
      </c>
      <c r="AY19" s="217">
        <f t="shared" si="32"/>
        <v>95</v>
      </c>
      <c r="AZ19" s="217">
        <f t="shared" si="33"/>
        <v>-554.12</v>
      </c>
      <c r="BA19" s="217">
        <f t="shared" si="34"/>
        <v>-6.08</v>
      </c>
      <c r="BB19" s="217">
        <f t="shared" si="35"/>
        <v>-1.9</v>
      </c>
      <c r="BC19" s="217">
        <f t="shared" si="36"/>
        <v>-253.17</v>
      </c>
      <c r="BD19" s="217">
        <f t="shared" si="37"/>
        <v>-95</v>
      </c>
    </row>
    <row r="20" spans="2:56">
      <c r="B20" s="6" t="s">
        <v>215</v>
      </c>
      <c r="C20" s="166" t="str">
        <f>_xlfn.XLOOKUP(B:B,'2023.1-2023.6'!B:B,'2023.1-2023.6'!G:G,0)</f>
        <v>2021/06/30</v>
      </c>
      <c r="D20" s="3">
        <f>_xlfn.XLOOKUP(B:B,'2023.1-2023.6'!B:B,'2023.1-2023.6'!I:I,0)</f>
        <v>0</v>
      </c>
      <c r="E20" t="str">
        <f>_xlfn.XLOOKUP(B:B,'2023.1-2023.6'!B:B,'2023.1-2023.6'!C:C,0)</f>
        <v>生产部</v>
      </c>
      <c r="F20" t="str">
        <f>_xlfn.XLOOKUP(B:B,'2023.1-2023.6'!B:B,'2023.1-2023.6'!F:F,0)</f>
        <v>装配电工</v>
      </c>
      <c r="G20">
        <f>COUNTIF('2023.1-2023.6'!B:B,B20)</f>
        <v>6</v>
      </c>
      <c r="H20" s="217">
        <f>IFERROR(_xlfn.XLOOKUP(B20,'2023.1-2023.6'!B:B,'2023.1-2023.6'!K:K),0)</f>
        <v>4928.07</v>
      </c>
      <c r="I20" s="217">
        <f>IFERROR(AVERAGEIF('2022.1-2022.12 '!B:B,B20,'2022.1-2022.12 '!K:K),0)</f>
        <v>5479.625</v>
      </c>
      <c r="J20" s="217">
        <f>IFERROR(_xlfn.XLOOKUP(B20,'2023.1-2023.6'!B:B,'2023.1-2023.6'!J:J),0)</f>
        <v>1900</v>
      </c>
      <c r="K20" s="217">
        <f>IFERROR(AVERAGEIF('2022.1-2022.12 '!B:B,B20,'2022.1-2022.12 '!J:J),0)</f>
        <v>1900</v>
      </c>
      <c r="M20" s="217">
        <f>SUMIFS('2023.1-2023.6'!L:L,'2023.1-2023.6'!B:B,B20)</f>
        <v>1899.84</v>
      </c>
      <c r="O20" s="217">
        <f>SUMIFS('2023.1-2023.6'!N:N,'2023.1-2023.6'!B:B,B20)</f>
        <v>22.8</v>
      </c>
      <c r="P20">
        <f>SUMIFS('2023.1-2023.6'!P:P,'2023.1-2023.6'!B:B,B20)</f>
        <v>11.4</v>
      </c>
      <c r="R20" s="217">
        <f>SUMIFS('2023.1-2023.6'!M:M,'2023.1-2023.6'!B:B,B20)</f>
        <v>520.8</v>
      </c>
      <c r="T20" s="217">
        <f>SUMIFS('2023.1-2023.6'!O:O,'2023.1-2023.6'!B:B,B20)</f>
        <v>0</v>
      </c>
      <c r="U20" s="217">
        <f t="shared" si="13"/>
        <v>5479.625</v>
      </c>
      <c r="V20" s="217">
        <f t="shared" si="14"/>
        <v>5479.625</v>
      </c>
      <c r="W20" s="217">
        <f t="shared" si="15"/>
        <v>4602.885</v>
      </c>
      <c r="X20" s="217">
        <f t="shared" si="16"/>
        <v>5479.625</v>
      </c>
      <c r="Y20" s="217">
        <f t="shared" si="17"/>
        <v>5479.625</v>
      </c>
      <c r="Z20" s="217">
        <f t="shared" si="18"/>
        <v>105.2088</v>
      </c>
      <c r="AA20" s="217">
        <f t="shared" si="19"/>
        <v>5479.625</v>
      </c>
      <c r="AB20" s="217">
        <f t="shared" si="20"/>
        <v>32.87775</v>
      </c>
      <c r="AC20" s="239">
        <f t="shared" si="21"/>
        <v>5626</v>
      </c>
      <c r="AD20">
        <f t="shared" si="22"/>
        <v>1519.02</v>
      </c>
      <c r="AE20" s="240">
        <f t="shared" si="2"/>
        <v>5479.625</v>
      </c>
      <c r="AF20" s="217">
        <f t="shared" si="23"/>
        <v>5479.625</v>
      </c>
      <c r="AG20" s="217">
        <f t="shared" si="3"/>
        <v>1643.8875</v>
      </c>
      <c r="AH20" s="217">
        <f t="shared" si="4"/>
        <v>-2703.045</v>
      </c>
      <c r="AI20" s="217">
        <f t="shared" si="5"/>
        <v>-82.4088</v>
      </c>
      <c r="AJ20">
        <f t="shared" si="6"/>
        <v>-21.47775</v>
      </c>
      <c r="AK20" s="217">
        <f t="shared" si="7"/>
        <v>-998.22</v>
      </c>
      <c r="AL20" s="217">
        <f t="shared" si="8"/>
        <v>-1643.8875</v>
      </c>
      <c r="AM20" s="217">
        <f t="shared" si="9"/>
        <v>3958</v>
      </c>
      <c r="AN20" s="217">
        <f t="shared" si="24"/>
        <v>3958</v>
      </c>
      <c r="AO20" s="217">
        <f t="shared" si="10"/>
        <v>3324.72</v>
      </c>
      <c r="AP20" s="217">
        <f t="shared" si="11"/>
        <v>1900</v>
      </c>
      <c r="AQ20" s="217">
        <f t="shared" si="25"/>
        <v>1900</v>
      </c>
      <c r="AR20" s="217">
        <f t="shared" si="12"/>
        <v>36.48</v>
      </c>
      <c r="AS20" s="217">
        <f t="shared" si="26"/>
        <v>1900</v>
      </c>
      <c r="AT20" s="217">
        <f t="shared" si="27"/>
        <v>11.4</v>
      </c>
      <c r="AU20" s="217">
        <f t="shared" si="28"/>
        <v>5626</v>
      </c>
      <c r="AV20" s="217">
        <f t="shared" si="29"/>
        <v>1519.02</v>
      </c>
      <c r="AW20" s="217">
        <f t="shared" si="30"/>
        <v>1900</v>
      </c>
      <c r="AX20" s="217">
        <f t="shared" si="31"/>
        <v>1900</v>
      </c>
      <c r="AY20" s="217">
        <f t="shared" si="32"/>
        <v>570</v>
      </c>
      <c r="AZ20" s="217">
        <f t="shared" si="33"/>
        <v>-1424.88</v>
      </c>
      <c r="BA20" s="217">
        <f t="shared" si="34"/>
        <v>-13.68</v>
      </c>
      <c r="BB20" s="217">
        <f t="shared" si="35"/>
        <v>0</v>
      </c>
      <c r="BC20" s="217">
        <f t="shared" si="36"/>
        <v>-998.22</v>
      </c>
      <c r="BD20" s="217">
        <f t="shared" si="37"/>
        <v>-570</v>
      </c>
    </row>
    <row r="21" spans="2:56">
      <c r="B21" s="6" t="s">
        <v>216</v>
      </c>
      <c r="C21" s="166" t="str">
        <f>_xlfn.XLOOKUP(B:B,'2023.1-2023.6'!B:B,'2023.1-2023.6'!G:G,0)</f>
        <v>2018/09/10</v>
      </c>
      <c r="D21" s="3">
        <f>_xlfn.XLOOKUP(B:B,'2023.1-2023.6'!B:B,'2023.1-2023.6'!I:I,0)</f>
        <v>0</v>
      </c>
      <c r="E21" t="str">
        <f>_xlfn.XLOOKUP(B:B,'2023.1-2023.6'!B:B,'2023.1-2023.6'!C:C,0)</f>
        <v>售后服务部</v>
      </c>
      <c r="F21" t="str">
        <f>_xlfn.XLOOKUP(B:B,'2023.1-2023.6'!B:B,'2023.1-2023.6'!F:F,0)</f>
        <v>售后服务经理</v>
      </c>
      <c r="G21">
        <f>COUNTIF('2023.1-2023.6'!B:B,B21)</f>
        <v>6</v>
      </c>
      <c r="H21" s="217">
        <f>IFERROR(_xlfn.XLOOKUP(B21,'2023.1-2023.6'!B:B,'2023.1-2023.6'!K:K),0)</f>
        <v>17036.8</v>
      </c>
      <c r="I21" s="217">
        <f>IFERROR(AVERAGEIF('2022.1-2022.12 '!B:B,B21,'2022.1-2022.12 '!K:K),0)</f>
        <v>18842.3583333333</v>
      </c>
      <c r="J21" s="217">
        <f>IFERROR(_xlfn.XLOOKUP(B21,'2023.1-2023.6'!B:B,'2023.1-2023.6'!J:J),0)</f>
        <v>8020</v>
      </c>
      <c r="K21" s="217">
        <f>IFERROR(AVERAGEIF('2022.1-2022.12 '!B:B,B21,'2022.1-2022.12 '!J:J),0)</f>
        <v>8020</v>
      </c>
      <c r="M21" s="217">
        <f>SUMIFS('2023.1-2023.6'!L:L,'2023.1-2023.6'!B:B,B21)</f>
        <v>1899.84</v>
      </c>
      <c r="O21" s="217">
        <f>SUMIFS('2023.1-2023.6'!N:N,'2023.1-2023.6'!B:B,B21)</f>
        <v>22.8</v>
      </c>
      <c r="P21">
        <f>SUMIFS('2023.1-2023.6'!P:P,'2023.1-2023.6'!B:B,B21)</f>
        <v>11.4</v>
      </c>
      <c r="R21" s="217">
        <f>SUMIFS('2023.1-2023.6'!M:M,'2023.1-2023.6'!B:B,B21)</f>
        <v>520.8</v>
      </c>
      <c r="T21" s="217">
        <f>SUMIFS('2023.1-2023.6'!O:O,'2023.1-2023.6'!B:B,B21)</f>
        <v>0</v>
      </c>
      <c r="U21" s="217">
        <f t="shared" si="13"/>
        <v>18842.3583333333</v>
      </c>
      <c r="V21" s="217">
        <f t="shared" si="14"/>
        <v>18842.3583333333</v>
      </c>
      <c r="W21" s="217">
        <f t="shared" si="15"/>
        <v>15827.581</v>
      </c>
      <c r="X21" s="217">
        <f t="shared" si="16"/>
        <v>18842.3583333333</v>
      </c>
      <c r="Y21" s="217">
        <f t="shared" si="17"/>
        <v>18842.3583333333</v>
      </c>
      <c r="Z21" s="217">
        <f t="shared" si="18"/>
        <v>361.77328</v>
      </c>
      <c r="AA21" s="217">
        <f t="shared" si="19"/>
        <v>18842.3583333333</v>
      </c>
      <c r="AB21" s="217">
        <f t="shared" si="20"/>
        <v>113.05415</v>
      </c>
      <c r="AC21" s="239">
        <f t="shared" si="21"/>
        <v>5626</v>
      </c>
      <c r="AD21">
        <f t="shared" si="22"/>
        <v>1519.02</v>
      </c>
      <c r="AE21" s="240">
        <f t="shared" si="2"/>
        <v>18842.3583333333</v>
      </c>
      <c r="AF21" s="217">
        <f t="shared" si="23"/>
        <v>18842.3583333333</v>
      </c>
      <c r="AG21" s="217">
        <f t="shared" si="3"/>
        <v>5652.7075</v>
      </c>
      <c r="AH21" s="217">
        <f t="shared" si="4"/>
        <v>-13927.741</v>
      </c>
      <c r="AI21" s="217">
        <f t="shared" si="5"/>
        <v>-338.97328</v>
      </c>
      <c r="AJ21">
        <f t="shared" si="6"/>
        <v>-101.65415</v>
      </c>
      <c r="AK21" s="217">
        <f t="shared" si="7"/>
        <v>-998.22</v>
      </c>
      <c r="AL21" s="217">
        <f t="shared" si="8"/>
        <v>-5652.7075</v>
      </c>
      <c r="AM21" s="217">
        <f t="shared" si="9"/>
        <v>8020</v>
      </c>
      <c r="AN21" s="217">
        <f t="shared" si="24"/>
        <v>8020</v>
      </c>
      <c r="AO21" s="217">
        <f t="shared" si="10"/>
        <v>6736.8</v>
      </c>
      <c r="AP21" s="217">
        <f t="shared" si="11"/>
        <v>8020</v>
      </c>
      <c r="AQ21" s="217">
        <f t="shared" si="25"/>
        <v>8020</v>
      </c>
      <c r="AR21" s="217">
        <f t="shared" si="12"/>
        <v>153.984</v>
      </c>
      <c r="AS21" s="217">
        <f t="shared" si="26"/>
        <v>8020</v>
      </c>
      <c r="AT21" s="217">
        <f t="shared" si="27"/>
        <v>48.12</v>
      </c>
      <c r="AU21" s="217">
        <f t="shared" si="28"/>
        <v>5626</v>
      </c>
      <c r="AV21" s="217">
        <f t="shared" si="29"/>
        <v>1519.02</v>
      </c>
      <c r="AW21" s="217">
        <f t="shared" si="30"/>
        <v>8020</v>
      </c>
      <c r="AX21" s="217">
        <f t="shared" si="31"/>
        <v>8020</v>
      </c>
      <c r="AY21" s="217">
        <f t="shared" si="32"/>
        <v>2406</v>
      </c>
      <c r="AZ21" s="217">
        <f t="shared" si="33"/>
        <v>-4836.96</v>
      </c>
      <c r="BA21" s="217">
        <f t="shared" si="34"/>
        <v>-131.184</v>
      </c>
      <c r="BB21" s="217">
        <f t="shared" si="35"/>
        <v>-36.72</v>
      </c>
      <c r="BC21" s="217">
        <f t="shared" si="36"/>
        <v>-998.22</v>
      </c>
      <c r="BD21" s="217">
        <f t="shared" si="37"/>
        <v>-2406</v>
      </c>
    </row>
    <row r="22" spans="2:56">
      <c r="B22" s="6" t="s">
        <v>217</v>
      </c>
      <c r="C22" s="166" t="str">
        <f>_xlfn.XLOOKUP(B:B,'2023.1-2023.6'!B:B,'2023.1-2023.6'!G:G,0)</f>
        <v>2017/11/27</v>
      </c>
      <c r="D22" s="3">
        <f>_xlfn.XLOOKUP(B:B,'2023.1-2023.6'!B:B,'2023.1-2023.6'!I:I,0)</f>
        <v>0</v>
      </c>
      <c r="E22" t="str">
        <f>_xlfn.XLOOKUP(B:B,'2023.1-2023.6'!B:B,'2023.1-2023.6'!C:C,0)</f>
        <v>生产部</v>
      </c>
      <c r="F22" t="str">
        <f>_xlfn.XLOOKUP(B:B,'2023.1-2023.6'!B:B,'2023.1-2023.6'!F:F,0)</f>
        <v>仓管员</v>
      </c>
      <c r="G22">
        <f>COUNTIF('2023.1-2023.6'!B:B,B22)</f>
        <v>6</v>
      </c>
      <c r="H22" s="217">
        <f>IFERROR(_xlfn.XLOOKUP(B22,'2023.1-2023.6'!B:B,'2023.1-2023.6'!K:K),0)</f>
        <v>4895.35</v>
      </c>
      <c r="I22" s="217">
        <f>IFERROR(AVERAGEIF('2022.1-2022.12 '!B:B,B22,'2022.1-2022.12 '!K:K),0)</f>
        <v>5021.67833333333</v>
      </c>
      <c r="J22" s="217">
        <f>IFERROR(_xlfn.XLOOKUP(B22,'2023.1-2023.6'!B:B,'2023.1-2023.6'!J:J),0)</f>
        <v>1900</v>
      </c>
      <c r="K22" s="217">
        <f>IFERROR(AVERAGEIF('2022.1-2022.12 '!B:B,B22,'2022.1-2022.12 '!J:J),0)</f>
        <v>1900</v>
      </c>
      <c r="M22" s="217">
        <f>SUMIFS('2023.1-2023.6'!L:L,'2023.1-2023.6'!B:B,B22)</f>
        <v>1899.84</v>
      </c>
      <c r="O22" s="217">
        <f>SUMIFS('2023.1-2023.6'!N:N,'2023.1-2023.6'!B:B,B22)</f>
        <v>22.8</v>
      </c>
      <c r="P22">
        <f>SUMIFS('2023.1-2023.6'!P:P,'2023.1-2023.6'!B:B,B22)</f>
        <v>11.4</v>
      </c>
      <c r="R22" s="217">
        <f>SUMIFS('2023.1-2023.6'!M:M,'2023.1-2023.6'!B:B,B22)</f>
        <v>520.8</v>
      </c>
      <c r="T22" s="217">
        <f>SUMIFS('2023.1-2023.6'!O:O,'2023.1-2023.6'!B:B,B22)</f>
        <v>0</v>
      </c>
      <c r="U22" s="217">
        <f t="shared" si="13"/>
        <v>5021.67833333333</v>
      </c>
      <c r="V22" s="217">
        <f t="shared" si="14"/>
        <v>5021.67833333333</v>
      </c>
      <c r="W22" s="217">
        <f t="shared" si="15"/>
        <v>4218.2098</v>
      </c>
      <c r="X22" s="217">
        <f t="shared" si="16"/>
        <v>5021.67833333333</v>
      </c>
      <c r="Y22" s="217">
        <f t="shared" si="17"/>
        <v>5021.67833333333</v>
      </c>
      <c r="Z22" s="217">
        <f t="shared" si="18"/>
        <v>96.416224</v>
      </c>
      <c r="AA22" s="217">
        <f t="shared" si="19"/>
        <v>5021.67833333333</v>
      </c>
      <c r="AB22" s="217">
        <f t="shared" si="20"/>
        <v>30.13007</v>
      </c>
      <c r="AC22" s="239">
        <f t="shared" si="21"/>
        <v>5626</v>
      </c>
      <c r="AD22">
        <f t="shared" si="22"/>
        <v>1519.02</v>
      </c>
      <c r="AE22" s="240">
        <f t="shared" si="2"/>
        <v>5021.67833333333</v>
      </c>
      <c r="AF22" s="217">
        <f t="shared" si="23"/>
        <v>5021.67833333333</v>
      </c>
      <c r="AG22" s="217">
        <f t="shared" si="3"/>
        <v>1506.5035</v>
      </c>
      <c r="AH22" s="217">
        <f t="shared" si="4"/>
        <v>-2318.3698</v>
      </c>
      <c r="AI22" s="217">
        <f t="shared" si="5"/>
        <v>-73.616224</v>
      </c>
      <c r="AJ22">
        <f t="shared" si="6"/>
        <v>-18.73007</v>
      </c>
      <c r="AK22" s="217">
        <f t="shared" si="7"/>
        <v>-998.22</v>
      </c>
      <c r="AL22" s="217">
        <f t="shared" si="8"/>
        <v>-1506.5035</v>
      </c>
      <c r="AM22" s="217">
        <f t="shared" si="9"/>
        <v>3958</v>
      </c>
      <c r="AN22" s="217">
        <f t="shared" si="24"/>
        <v>3958</v>
      </c>
      <c r="AO22" s="217">
        <f t="shared" si="10"/>
        <v>3324.72</v>
      </c>
      <c r="AP22" s="217">
        <f t="shared" si="11"/>
        <v>1900</v>
      </c>
      <c r="AQ22" s="217">
        <f t="shared" si="25"/>
        <v>1900</v>
      </c>
      <c r="AR22" s="217">
        <f t="shared" si="12"/>
        <v>36.48</v>
      </c>
      <c r="AS22" s="217">
        <f t="shared" si="26"/>
        <v>1900</v>
      </c>
      <c r="AT22" s="217">
        <f t="shared" si="27"/>
        <v>11.4</v>
      </c>
      <c r="AU22" s="217">
        <f t="shared" si="28"/>
        <v>5626</v>
      </c>
      <c r="AV22" s="217">
        <f t="shared" si="29"/>
        <v>1519.02</v>
      </c>
      <c r="AW22" s="217">
        <f t="shared" si="30"/>
        <v>1900</v>
      </c>
      <c r="AX22" s="217">
        <f t="shared" si="31"/>
        <v>1900</v>
      </c>
      <c r="AY22" s="217">
        <f t="shared" si="32"/>
        <v>570</v>
      </c>
      <c r="AZ22" s="217">
        <f t="shared" si="33"/>
        <v>-1424.88</v>
      </c>
      <c r="BA22" s="217">
        <f t="shared" si="34"/>
        <v>-13.68</v>
      </c>
      <c r="BB22" s="217">
        <f t="shared" si="35"/>
        <v>0</v>
      </c>
      <c r="BC22" s="217">
        <f t="shared" si="36"/>
        <v>-998.22</v>
      </c>
      <c r="BD22" s="217">
        <f t="shared" si="37"/>
        <v>-570</v>
      </c>
    </row>
    <row r="23" spans="2:56">
      <c r="B23" s="6" t="s">
        <v>218</v>
      </c>
      <c r="C23" s="166" t="str">
        <f>_xlfn.XLOOKUP(B:B,'2023.1-2023.6'!B:B,'2023.1-2023.6'!G:G,0)</f>
        <v>2021/04/19</v>
      </c>
      <c r="D23" s="3">
        <f>_xlfn.XLOOKUP(B:B,'2023.1-2023.6'!B:B,'2023.1-2023.6'!I:I,0)</f>
        <v>0</v>
      </c>
      <c r="E23" t="str">
        <f>_xlfn.XLOOKUP(B:B,'2023.1-2023.6'!B:B,'2023.1-2023.6'!C:C,0)</f>
        <v>财务部</v>
      </c>
      <c r="F23" t="str">
        <f>_xlfn.XLOOKUP(B:B,'2023.1-2023.6'!B:B,'2023.1-2023.6'!F:F,0)</f>
        <v>财务经理</v>
      </c>
      <c r="G23">
        <f>COUNTIF('2023.1-2023.6'!B:B,B23)</f>
        <v>6</v>
      </c>
      <c r="H23" s="217">
        <f>IFERROR(_xlfn.XLOOKUP(B23,'2023.1-2023.6'!B:B,'2023.1-2023.6'!K:K),0)</f>
        <v>15978.1</v>
      </c>
      <c r="I23" s="217">
        <f>IFERROR(AVERAGEIF('2022.1-2022.12 '!B:B,B23,'2022.1-2022.12 '!K:K),0)</f>
        <v>16517.1666666667</v>
      </c>
      <c r="J23" s="217">
        <f>IFERROR(_xlfn.XLOOKUP(B23,'2023.1-2023.6'!B:B,'2023.1-2023.6'!J:J),0)</f>
        <v>7600</v>
      </c>
      <c r="K23" s="217">
        <f>IFERROR(AVERAGEIF('2022.1-2022.12 '!B:B,B23,'2022.1-2022.12 '!J:J),0)</f>
        <v>7600</v>
      </c>
      <c r="M23" s="217">
        <f>SUMIFS('2023.1-2023.6'!L:L,'2023.1-2023.6'!B:B,B23)</f>
        <v>1899.84</v>
      </c>
      <c r="O23" s="217">
        <f>SUMIFS('2023.1-2023.6'!N:N,'2023.1-2023.6'!B:B,B23)</f>
        <v>22.8</v>
      </c>
      <c r="P23">
        <f>SUMIFS('2023.1-2023.6'!P:P,'2023.1-2023.6'!B:B,B23)</f>
        <v>11.4</v>
      </c>
      <c r="R23" s="217">
        <f>SUMIFS('2023.1-2023.6'!M:M,'2023.1-2023.6'!B:B,B23)</f>
        <v>520.8</v>
      </c>
      <c r="T23" s="217">
        <f>SUMIFS('2023.1-2023.6'!O:O,'2023.1-2023.6'!B:B,B23)</f>
        <v>3000</v>
      </c>
      <c r="U23" s="217">
        <f t="shared" si="13"/>
        <v>16517.1666666667</v>
      </c>
      <c r="V23" s="217">
        <f t="shared" si="14"/>
        <v>16517.1666666667</v>
      </c>
      <c r="W23" s="217">
        <f t="shared" si="15"/>
        <v>13874.42</v>
      </c>
      <c r="X23" s="217">
        <f t="shared" si="16"/>
        <v>16517.1666666667</v>
      </c>
      <c r="Y23" s="217">
        <f t="shared" si="17"/>
        <v>16517.1666666667</v>
      </c>
      <c r="Z23" s="217">
        <f t="shared" si="18"/>
        <v>317.1296</v>
      </c>
      <c r="AA23" s="217">
        <f t="shared" si="19"/>
        <v>16517.1666666667</v>
      </c>
      <c r="AB23" s="217">
        <f t="shared" si="20"/>
        <v>99.103</v>
      </c>
      <c r="AC23" s="239">
        <f t="shared" si="21"/>
        <v>5626</v>
      </c>
      <c r="AD23">
        <f t="shared" si="22"/>
        <v>1519.02</v>
      </c>
      <c r="AE23" s="240">
        <f t="shared" si="2"/>
        <v>16517.1666666667</v>
      </c>
      <c r="AF23" s="217">
        <f t="shared" si="23"/>
        <v>16517.1666666667</v>
      </c>
      <c r="AG23" s="217">
        <f t="shared" si="3"/>
        <v>4955.15</v>
      </c>
      <c r="AH23" s="217">
        <f t="shared" si="4"/>
        <v>-11974.58</v>
      </c>
      <c r="AI23" s="217">
        <f t="shared" si="5"/>
        <v>-294.3296</v>
      </c>
      <c r="AJ23">
        <f t="shared" si="6"/>
        <v>-87.703</v>
      </c>
      <c r="AK23" s="217">
        <f t="shared" si="7"/>
        <v>-998.22</v>
      </c>
      <c r="AL23" s="217">
        <f t="shared" si="8"/>
        <v>-1955.15</v>
      </c>
      <c r="AM23" s="217">
        <f t="shared" si="9"/>
        <v>7600</v>
      </c>
      <c r="AN23" s="217">
        <f t="shared" si="24"/>
        <v>7600</v>
      </c>
      <c r="AO23" s="217">
        <f t="shared" si="10"/>
        <v>6384</v>
      </c>
      <c r="AP23" s="217">
        <f t="shared" si="11"/>
        <v>7600</v>
      </c>
      <c r="AQ23" s="217">
        <f t="shared" si="25"/>
        <v>7600</v>
      </c>
      <c r="AR23" s="217">
        <f t="shared" si="12"/>
        <v>145.92</v>
      </c>
      <c r="AS23" s="217">
        <f t="shared" si="26"/>
        <v>7600</v>
      </c>
      <c r="AT23" s="217">
        <f t="shared" si="27"/>
        <v>45.6</v>
      </c>
      <c r="AU23" s="217">
        <f t="shared" si="28"/>
        <v>5626</v>
      </c>
      <c r="AV23" s="217">
        <f t="shared" si="29"/>
        <v>1519.02</v>
      </c>
      <c r="AW23" s="217">
        <f t="shared" si="30"/>
        <v>7600</v>
      </c>
      <c r="AX23" s="217">
        <f t="shared" si="31"/>
        <v>7600</v>
      </c>
      <c r="AY23" s="217">
        <f t="shared" si="32"/>
        <v>2280</v>
      </c>
      <c r="AZ23" s="217">
        <f t="shared" si="33"/>
        <v>-4484.16</v>
      </c>
      <c r="BA23" s="217">
        <f t="shared" si="34"/>
        <v>-123.12</v>
      </c>
      <c r="BB23" s="217">
        <f t="shared" si="35"/>
        <v>-34.2</v>
      </c>
      <c r="BC23" s="217">
        <f t="shared" si="36"/>
        <v>-998.22</v>
      </c>
      <c r="BD23" s="217">
        <f t="shared" si="37"/>
        <v>0</v>
      </c>
    </row>
    <row r="24" spans="2:56">
      <c r="B24" s="6" t="s">
        <v>219</v>
      </c>
      <c r="C24" s="166" t="str">
        <f>_xlfn.XLOOKUP(B:B,'2023.1-2023.6'!B:B,'2023.1-2023.6'!G:G,0)</f>
        <v>2020/04/01</v>
      </c>
      <c r="D24" s="3">
        <f>_xlfn.XLOOKUP(B:B,'2023.1-2023.6'!B:B,'2023.1-2023.6'!I:I,0)</f>
        <v>0</v>
      </c>
      <c r="E24" t="str">
        <f>_xlfn.XLOOKUP(B:B,'2023.1-2023.6'!B:B,'2023.1-2023.6'!C:C,0)</f>
        <v>售后服务部</v>
      </c>
      <c r="F24" t="str">
        <f>_xlfn.XLOOKUP(B:B,'2023.1-2023.6'!B:B,'2023.1-2023.6'!F:F,0)</f>
        <v>机械服务工程师</v>
      </c>
      <c r="G24">
        <f>COUNTIF('2023.1-2023.6'!B:B,B24)</f>
        <v>6</v>
      </c>
      <c r="H24" s="217">
        <f>IFERROR(_xlfn.XLOOKUP(B24,'2023.1-2023.6'!B:B,'2023.1-2023.6'!K:K),0)</f>
        <v>8350.86</v>
      </c>
      <c r="I24" s="217">
        <f>IFERROR(AVERAGEIF('2022.1-2022.12 '!B:B,B24,'2022.1-2022.12 '!K:K),0)</f>
        <v>8517.77333333333</v>
      </c>
      <c r="J24" s="217">
        <f>IFERROR(_xlfn.XLOOKUP(B24,'2023.1-2023.6'!B:B,'2023.1-2023.6'!J:J),0)</f>
        <v>3440</v>
      </c>
      <c r="K24" s="217">
        <f>IFERROR(AVERAGEIF('2022.1-2022.12 '!B:B,B24,'2022.1-2022.12 '!J:J),0)</f>
        <v>3179.25</v>
      </c>
      <c r="M24" s="217">
        <f>SUMIFS('2023.1-2023.6'!L:L,'2023.1-2023.6'!B:B,B24)</f>
        <v>1899.84</v>
      </c>
      <c r="O24" s="217">
        <f>SUMIFS('2023.1-2023.6'!N:N,'2023.1-2023.6'!B:B,B24)</f>
        <v>22.8</v>
      </c>
      <c r="P24">
        <f>SUMIFS('2023.1-2023.6'!P:P,'2023.1-2023.6'!B:B,B24)</f>
        <v>11.4</v>
      </c>
      <c r="R24" s="217">
        <f>SUMIFS('2023.1-2023.6'!M:M,'2023.1-2023.6'!B:B,B24)</f>
        <v>520.8</v>
      </c>
      <c r="T24" s="217">
        <f>SUMIFS('2023.1-2023.6'!O:O,'2023.1-2023.6'!B:B,B24)</f>
        <v>3000</v>
      </c>
      <c r="U24" s="217">
        <f t="shared" si="13"/>
        <v>8517.77333333333</v>
      </c>
      <c r="V24" s="217">
        <f t="shared" si="14"/>
        <v>8517.77333333333</v>
      </c>
      <c r="W24" s="217">
        <f t="shared" si="15"/>
        <v>7154.9296</v>
      </c>
      <c r="X24" s="217">
        <f t="shared" si="16"/>
        <v>8517.77333333333</v>
      </c>
      <c r="Y24" s="217">
        <f t="shared" si="17"/>
        <v>8517.77333333333</v>
      </c>
      <c r="Z24" s="217">
        <f t="shared" si="18"/>
        <v>163.541248</v>
      </c>
      <c r="AA24" s="217">
        <f t="shared" si="19"/>
        <v>8517.77333333333</v>
      </c>
      <c r="AB24" s="217">
        <f t="shared" si="20"/>
        <v>51.10664</v>
      </c>
      <c r="AC24" s="239">
        <f t="shared" si="21"/>
        <v>5626</v>
      </c>
      <c r="AD24">
        <f t="shared" si="22"/>
        <v>1519.02</v>
      </c>
      <c r="AE24" s="240">
        <f t="shared" si="2"/>
        <v>8517.77333333333</v>
      </c>
      <c r="AF24" s="217">
        <f t="shared" si="23"/>
        <v>8517.77333333333</v>
      </c>
      <c r="AG24" s="217">
        <f t="shared" si="3"/>
        <v>2555.332</v>
      </c>
      <c r="AH24" s="217">
        <f t="shared" si="4"/>
        <v>-5255.0896</v>
      </c>
      <c r="AI24" s="217">
        <f t="shared" si="5"/>
        <v>-140.741248</v>
      </c>
      <c r="AJ24">
        <f t="shared" si="6"/>
        <v>-39.70664</v>
      </c>
      <c r="AK24" s="217">
        <f t="shared" si="7"/>
        <v>-998.22</v>
      </c>
      <c r="AL24" s="217">
        <f t="shared" si="8"/>
        <v>0</v>
      </c>
      <c r="AM24" s="217">
        <f t="shared" si="9"/>
        <v>3958</v>
      </c>
      <c r="AN24" s="217">
        <f t="shared" si="24"/>
        <v>3958</v>
      </c>
      <c r="AO24" s="217">
        <f t="shared" si="10"/>
        <v>3324.72</v>
      </c>
      <c r="AP24" s="217">
        <f t="shared" si="11"/>
        <v>3179.25</v>
      </c>
      <c r="AQ24" s="217">
        <f t="shared" si="25"/>
        <v>3179.25</v>
      </c>
      <c r="AR24" s="217">
        <f t="shared" si="12"/>
        <v>61.0416</v>
      </c>
      <c r="AS24" s="217">
        <f t="shared" si="26"/>
        <v>3179.25</v>
      </c>
      <c r="AT24" s="217">
        <f t="shared" si="27"/>
        <v>19.0755</v>
      </c>
      <c r="AU24" s="217">
        <f t="shared" si="28"/>
        <v>5626</v>
      </c>
      <c r="AV24" s="217">
        <f t="shared" si="29"/>
        <v>1519.02</v>
      </c>
      <c r="AW24" s="217">
        <f t="shared" si="30"/>
        <v>3179.25</v>
      </c>
      <c r="AX24" s="217">
        <f t="shared" si="31"/>
        <v>3179.25</v>
      </c>
      <c r="AY24" s="217">
        <f t="shared" si="32"/>
        <v>953.775</v>
      </c>
      <c r="AZ24" s="217">
        <f t="shared" si="33"/>
        <v>-1424.88</v>
      </c>
      <c r="BA24" s="217">
        <f t="shared" si="34"/>
        <v>-38.2416</v>
      </c>
      <c r="BB24" s="217">
        <f t="shared" si="35"/>
        <v>-7.6755</v>
      </c>
      <c r="BC24" s="217">
        <f t="shared" si="36"/>
        <v>-998.22</v>
      </c>
      <c r="BD24" s="217">
        <f t="shared" si="37"/>
        <v>0</v>
      </c>
    </row>
    <row r="25" spans="2:56">
      <c r="B25" s="6" t="s">
        <v>220</v>
      </c>
      <c r="C25" s="166" t="str">
        <f>_xlfn.XLOOKUP(B:B,'2023.1-2023.6'!B:B,'2023.1-2023.6'!G:G,0)</f>
        <v>2021/07/01</v>
      </c>
      <c r="D25" s="3">
        <f>_xlfn.XLOOKUP(B:B,'2023.1-2023.6'!B:B,'2023.1-2023.6'!I:I,0)</f>
        <v>0</v>
      </c>
      <c r="E25" t="str">
        <f>_xlfn.XLOOKUP(B:B,'2023.1-2023.6'!B:B,'2023.1-2023.6'!C:C,0)</f>
        <v>生产部</v>
      </c>
      <c r="F25" t="str">
        <f>_xlfn.XLOOKUP(B:B,'2023.1-2023.6'!B:B,'2023.1-2023.6'!F:F,0)</f>
        <v>装配钳工</v>
      </c>
      <c r="G25">
        <f>COUNTIF('2023.1-2023.6'!B:B,B25)</f>
        <v>6</v>
      </c>
      <c r="H25" s="217">
        <f>IFERROR(_xlfn.XLOOKUP(B25,'2023.1-2023.6'!B:B,'2023.1-2023.6'!K:K),0)</f>
        <v>6081.5</v>
      </c>
      <c r="I25" s="217">
        <f>IFERROR(AVERAGEIF('2022.1-2022.12 '!B:B,B25,'2022.1-2022.12 '!K:K),0)</f>
        <v>6278.57166666667</v>
      </c>
      <c r="J25" s="217">
        <f>IFERROR(_xlfn.XLOOKUP(B25,'2023.1-2023.6'!B:B,'2023.1-2023.6'!J:J),0)</f>
        <v>1900</v>
      </c>
      <c r="K25" s="217">
        <f>IFERROR(AVERAGEIF('2022.1-2022.12 '!B:B,B25,'2022.1-2022.12 '!J:J),0)</f>
        <v>1900</v>
      </c>
      <c r="M25" s="217">
        <f>SUMIFS('2023.1-2023.6'!L:L,'2023.1-2023.6'!B:B,B25)</f>
        <v>1899.84</v>
      </c>
      <c r="O25" s="217">
        <f>SUMIFS('2023.1-2023.6'!N:N,'2023.1-2023.6'!B:B,B25)</f>
        <v>22.8</v>
      </c>
      <c r="P25">
        <f>SUMIFS('2023.1-2023.6'!P:P,'2023.1-2023.6'!B:B,B25)</f>
        <v>11.4</v>
      </c>
      <c r="R25" s="217">
        <f>SUMIFS('2023.1-2023.6'!M:M,'2023.1-2023.6'!B:B,B25)</f>
        <v>520.8</v>
      </c>
      <c r="T25" s="217">
        <f>SUMIFS('2023.1-2023.6'!O:O,'2023.1-2023.6'!B:B,B25)</f>
        <v>0</v>
      </c>
      <c r="U25" s="217">
        <f t="shared" si="13"/>
        <v>6278.57166666667</v>
      </c>
      <c r="V25" s="217">
        <f t="shared" si="14"/>
        <v>6278.57166666667</v>
      </c>
      <c r="W25" s="217">
        <f t="shared" si="15"/>
        <v>5274.0002</v>
      </c>
      <c r="X25" s="217">
        <f t="shared" si="16"/>
        <v>6278.57166666667</v>
      </c>
      <c r="Y25" s="217">
        <f t="shared" si="17"/>
        <v>6278.57166666667</v>
      </c>
      <c r="Z25" s="217">
        <f t="shared" si="18"/>
        <v>120.548576</v>
      </c>
      <c r="AA25" s="217">
        <f t="shared" si="19"/>
        <v>6278.57166666667</v>
      </c>
      <c r="AB25" s="217">
        <f t="shared" si="20"/>
        <v>37.67143</v>
      </c>
      <c r="AC25" s="239">
        <f t="shared" si="21"/>
        <v>5626</v>
      </c>
      <c r="AD25">
        <f t="shared" si="22"/>
        <v>1519.02</v>
      </c>
      <c r="AE25" s="240">
        <f t="shared" si="2"/>
        <v>6278.57166666667</v>
      </c>
      <c r="AF25" s="217">
        <f t="shared" si="23"/>
        <v>6278.57166666667</v>
      </c>
      <c r="AG25" s="217">
        <f t="shared" si="3"/>
        <v>1883.5715</v>
      </c>
      <c r="AH25" s="217">
        <f t="shared" si="4"/>
        <v>-3374.1602</v>
      </c>
      <c r="AI25" s="217">
        <f t="shared" si="5"/>
        <v>-97.748576</v>
      </c>
      <c r="AJ25">
        <f t="shared" si="6"/>
        <v>-26.27143</v>
      </c>
      <c r="AK25" s="217">
        <f t="shared" si="7"/>
        <v>-998.22</v>
      </c>
      <c r="AL25" s="217">
        <f t="shared" si="8"/>
        <v>-1883.5715</v>
      </c>
      <c r="AM25" s="217">
        <f t="shared" si="9"/>
        <v>3958</v>
      </c>
      <c r="AN25" s="217">
        <f t="shared" si="24"/>
        <v>3958</v>
      </c>
      <c r="AO25" s="217">
        <f t="shared" si="10"/>
        <v>3324.72</v>
      </c>
      <c r="AP25" s="217">
        <f t="shared" si="11"/>
        <v>1900</v>
      </c>
      <c r="AQ25" s="217">
        <f t="shared" si="25"/>
        <v>1900</v>
      </c>
      <c r="AR25" s="217">
        <f t="shared" si="12"/>
        <v>36.48</v>
      </c>
      <c r="AS25" s="217">
        <f t="shared" si="26"/>
        <v>1900</v>
      </c>
      <c r="AT25" s="217">
        <f t="shared" si="27"/>
        <v>11.4</v>
      </c>
      <c r="AU25" s="217">
        <f t="shared" si="28"/>
        <v>5626</v>
      </c>
      <c r="AV25" s="217">
        <f t="shared" si="29"/>
        <v>1519.02</v>
      </c>
      <c r="AW25" s="217">
        <f t="shared" si="30"/>
        <v>1900</v>
      </c>
      <c r="AX25" s="217">
        <f t="shared" si="31"/>
        <v>1900</v>
      </c>
      <c r="AY25" s="217">
        <f t="shared" si="32"/>
        <v>570</v>
      </c>
      <c r="AZ25" s="217">
        <f t="shared" si="33"/>
        <v>-1424.88</v>
      </c>
      <c r="BA25" s="217">
        <f t="shared" si="34"/>
        <v>-13.68</v>
      </c>
      <c r="BB25" s="217">
        <f t="shared" si="35"/>
        <v>0</v>
      </c>
      <c r="BC25" s="217">
        <f t="shared" si="36"/>
        <v>-998.22</v>
      </c>
      <c r="BD25" s="217">
        <f t="shared" si="37"/>
        <v>-570</v>
      </c>
    </row>
    <row r="26" spans="2:56">
      <c r="B26" s="6" t="s">
        <v>221</v>
      </c>
      <c r="C26" s="166" t="str">
        <f>_xlfn.XLOOKUP(B:B,'2023.1-2023.6'!B:B,'2023.1-2023.6'!G:G,0)</f>
        <v>2022/10/10</v>
      </c>
      <c r="D26" s="237" t="s">
        <v>222</v>
      </c>
      <c r="E26" t="str">
        <f>_xlfn.XLOOKUP(B:B,'2023.1-2023.6'!B:B,'2023.1-2023.6'!C:C,0)</f>
        <v>生产部</v>
      </c>
      <c r="F26" t="str">
        <f>_xlfn.XLOOKUP(B:B,'2023.1-2023.6'!B:B,'2023.1-2023.6'!F:F,0)</f>
        <v>装配电工</v>
      </c>
      <c r="G26">
        <f>COUNTIF('2023.1-2023.6'!B:B,B26)</f>
        <v>4</v>
      </c>
      <c r="H26" s="217">
        <f>IFERROR(_xlfn.XLOOKUP(B26,'2023.1-2023.6'!B:B,'2023.1-2023.6'!K:K),0)</f>
        <v>3584.35</v>
      </c>
      <c r="I26" s="217">
        <f>IFERROR(AVERAGEIF('2022.1-2022.12 '!B:B,B26,'2022.1-2022.12 '!K:K),0)</f>
        <v>5418.61</v>
      </c>
      <c r="J26" s="217">
        <f>IFERROR(_xlfn.XLOOKUP(B26,'2023.1-2023.6'!B:B,'2023.1-2023.6'!J:J),0)</f>
        <v>1900</v>
      </c>
      <c r="K26" s="217">
        <f>IFERROR(AVERAGEIF('2022.1-2022.12 '!B:B,B26,'2022.1-2022.12 '!J:J),0)</f>
        <v>1900</v>
      </c>
      <c r="M26" s="217">
        <f>SUMIFS('2023.1-2023.6'!L:L,'2023.1-2023.6'!B:B,B26)</f>
        <v>1266.56</v>
      </c>
      <c r="O26" s="217">
        <f>SUMIFS('2023.1-2023.6'!N:N,'2023.1-2023.6'!B:B,B26)</f>
        <v>15.2</v>
      </c>
      <c r="P26">
        <f>SUMIFS('2023.1-2023.6'!P:P,'2023.1-2023.6'!B:B,B26)</f>
        <v>7.6</v>
      </c>
      <c r="R26" s="217">
        <f>SUMIFS('2023.1-2023.6'!M:M,'2023.1-2023.6'!B:B,B26)</f>
        <v>347.2</v>
      </c>
      <c r="T26" s="217">
        <f>SUMIFS('2023.1-2023.6'!O:O,'2023.1-2023.6'!B:B,B26)</f>
        <v>0</v>
      </c>
      <c r="U26" s="217">
        <f t="shared" si="13"/>
        <v>5418.61</v>
      </c>
      <c r="V26" s="217">
        <f t="shared" si="14"/>
        <v>5418.61</v>
      </c>
      <c r="W26" s="217">
        <f t="shared" si="15"/>
        <v>3034.4216</v>
      </c>
      <c r="X26" s="217">
        <f t="shared" si="16"/>
        <v>5418.61</v>
      </c>
      <c r="Y26" s="217">
        <f t="shared" si="17"/>
        <v>5418.61</v>
      </c>
      <c r="Z26" s="217">
        <f t="shared" si="18"/>
        <v>69.358208</v>
      </c>
      <c r="AA26" s="217">
        <f t="shared" si="19"/>
        <v>5418.61</v>
      </c>
      <c r="AB26" s="217">
        <f t="shared" si="20"/>
        <v>21.67444</v>
      </c>
      <c r="AC26" s="239">
        <f t="shared" si="21"/>
        <v>5626</v>
      </c>
      <c r="AD26">
        <f t="shared" si="22"/>
        <v>1012.68</v>
      </c>
      <c r="AE26" s="240">
        <f t="shared" si="2"/>
        <v>5418.61</v>
      </c>
      <c r="AF26" s="217">
        <f t="shared" si="23"/>
        <v>5418.61</v>
      </c>
      <c r="AG26" s="217">
        <f t="shared" si="3"/>
        <v>1083.722</v>
      </c>
      <c r="AH26" s="217">
        <f t="shared" si="4"/>
        <v>-1767.8616</v>
      </c>
      <c r="AI26" s="217">
        <f t="shared" si="5"/>
        <v>-54.158208</v>
      </c>
      <c r="AJ26">
        <f t="shared" si="6"/>
        <v>-14.07444</v>
      </c>
      <c r="AK26" s="217">
        <f t="shared" si="7"/>
        <v>-665.48</v>
      </c>
      <c r="AL26" s="217">
        <f t="shared" si="8"/>
        <v>-1083.722</v>
      </c>
      <c r="AM26" s="217">
        <f t="shared" si="9"/>
        <v>3958</v>
      </c>
      <c r="AN26" s="217">
        <f t="shared" si="24"/>
        <v>3958</v>
      </c>
      <c r="AO26" s="217">
        <f t="shared" si="10"/>
        <v>2216.48</v>
      </c>
      <c r="AP26" s="217">
        <f t="shared" si="11"/>
        <v>1900</v>
      </c>
      <c r="AQ26" s="217">
        <f t="shared" si="25"/>
        <v>1900</v>
      </c>
      <c r="AR26" s="217">
        <f t="shared" si="12"/>
        <v>24.32</v>
      </c>
      <c r="AS26" s="217">
        <f t="shared" si="26"/>
        <v>1900</v>
      </c>
      <c r="AT26" s="217">
        <f t="shared" si="27"/>
        <v>7.6</v>
      </c>
      <c r="AU26" s="217">
        <f t="shared" si="28"/>
        <v>5626</v>
      </c>
      <c r="AV26" s="217">
        <f t="shared" si="29"/>
        <v>1012.68</v>
      </c>
      <c r="AW26" s="217">
        <f t="shared" si="30"/>
        <v>1900</v>
      </c>
      <c r="AX26" s="217">
        <f t="shared" si="31"/>
        <v>1900</v>
      </c>
      <c r="AY26" s="217">
        <f t="shared" si="32"/>
        <v>380</v>
      </c>
      <c r="AZ26" s="217">
        <f t="shared" si="33"/>
        <v>-949.92</v>
      </c>
      <c r="BA26" s="217">
        <f t="shared" si="34"/>
        <v>-9.12</v>
      </c>
      <c r="BB26" s="217">
        <f t="shared" si="35"/>
        <v>0</v>
      </c>
      <c r="BC26" s="217">
        <f t="shared" si="36"/>
        <v>-665.48</v>
      </c>
      <c r="BD26" s="217">
        <f t="shared" si="37"/>
        <v>-380</v>
      </c>
    </row>
    <row r="27" spans="2:56">
      <c r="B27" s="6" t="s">
        <v>223</v>
      </c>
      <c r="C27" s="166" t="str">
        <f>_xlfn.XLOOKUP(B:B,'2023.1-2023.6'!B:B,'2023.1-2023.6'!G:G,0)</f>
        <v>2022/09/19</v>
      </c>
      <c r="D27" s="3">
        <f>_xlfn.XLOOKUP(B:B,'2023.1-2023.6'!B:B,'2023.1-2023.6'!I:I,0)</f>
        <v>0</v>
      </c>
      <c r="E27" t="str">
        <f>_xlfn.XLOOKUP(B:B,'2023.1-2023.6'!B:B,'2023.1-2023.6'!C:C,0)</f>
        <v>生产部</v>
      </c>
      <c r="F27" t="str">
        <f>_xlfn.XLOOKUP(B:B,'2023.1-2023.6'!B:B,'2023.1-2023.6'!F:F,0)</f>
        <v>装配钳工</v>
      </c>
      <c r="G27">
        <f>COUNTIF('2023.1-2023.6'!B:B,B27)</f>
        <v>6</v>
      </c>
      <c r="H27" s="217">
        <f>IFERROR(_xlfn.XLOOKUP(B27,'2023.1-2023.6'!B:B,'2023.1-2023.6'!K:K),0)</f>
        <v>4304.15</v>
      </c>
      <c r="I27" s="217">
        <f>IFERROR(AVERAGEIF('2022.1-2022.12 '!B:B,B27,'2022.1-2022.12 '!K:K),0)</f>
        <v>3829.618</v>
      </c>
      <c r="J27" s="217">
        <f>IFERROR(_xlfn.XLOOKUP(B27,'2023.1-2023.6'!B:B,'2023.1-2023.6'!J:J),0)</f>
        <v>1900</v>
      </c>
      <c r="K27" s="217">
        <f>IFERROR(AVERAGEIF('2022.1-2022.12 '!B:B,B27,'2022.1-2022.12 '!J:J),0)</f>
        <v>1900</v>
      </c>
      <c r="M27" s="217">
        <f>SUMIFS('2023.1-2023.6'!L:L,'2023.1-2023.6'!B:B,B27)</f>
        <v>1899.84</v>
      </c>
      <c r="O27" s="217">
        <f>SUMIFS('2023.1-2023.6'!N:N,'2023.1-2023.6'!B:B,B27)</f>
        <v>22.8</v>
      </c>
      <c r="P27">
        <f>SUMIFS('2023.1-2023.6'!P:P,'2023.1-2023.6'!B:B,B27)</f>
        <v>11.4</v>
      </c>
      <c r="R27" s="217">
        <f>SUMIFS('2023.1-2023.6'!M:M,'2023.1-2023.6'!B:B,B27)</f>
        <v>520.8</v>
      </c>
      <c r="T27" s="217">
        <f>SUMIFS('2023.1-2023.6'!O:O,'2023.1-2023.6'!B:B,B27)</f>
        <v>0</v>
      </c>
      <c r="U27" s="217">
        <f t="shared" si="13"/>
        <v>3958</v>
      </c>
      <c r="V27" s="217">
        <f t="shared" si="14"/>
        <v>3958</v>
      </c>
      <c r="W27" s="217">
        <f t="shared" si="15"/>
        <v>3324.72</v>
      </c>
      <c r="X27" s="217">
        <f t="shared" si="16"/>
        <v>3829.618</v>
      </c>
      <c r="Y27" s="217">
        <f t="shared" si="17"/>
        <v>3829.618</v>
      </c>
      <c r="Z27" s="217">
        <f t="shared" si="18"/>
        <v>73.5286656</v>
      </c>
      <c r="AA27" s="217">
        <f t="shared" si="19"/>
        <v>3829.618</v>
      </c>
      <c r="AB27" s="217">
        <f t="shared" si="20"/>
        <v>22.977708</v>
      </c>
      <c r="AC27" s="239">
        <f t="shared" si="21"/>
        <v>5626</v>
      </c>
      <c r="AD27">
        <f t="shared" si="22"/>
        <v>1519.02</v>
      </c>
      <c r="AE27" s="240">
        <f t="shared" si="2"/>
        <v>3829.618</v>
      </c>
      <c r="AF27" s="217">
        <f t="shared" si="23"/>
        <v>3829.618</v>
      </c>
      <c r="AG27" s="217">
        <f t="shared" si="3"/>
        <v>1148.8854</v>
      </c>
      <c r="AH27" s="217">
        <f t="shared" si="4"/>
        <v>-1424.88</v>
      </c>
      <c r="AI27" s="217">
        <f t="shared" si="5"/>
        <v>-50.7286656</v>
      </c>
      <c r="AJ27">
        <f t="shared" si="6"/>
        <v>-11.577708</v>
      </c>
      <c r="AK27" s="217">
        <f t="shared" si="7"/>
        <v>-998.22</v>
      </c>
      <c r="AL27" s="217">
        <f t="shared" si="8"/>
        <v>-1148.8854</v>
      </c>
      <c r="AM27" s="217">
        <f t="shared" si="9"/>
        <v>3958</v>
      </c>
      <c r="AN27" s="217">
        <f t="shared" si="24"/>
        <v>3958</v>
      </c>
      <c r="AO27" s="217">
        <f t="shared" si="10"/>
        <v>3324.72</v>
      </c>
      <c r="AP27" s="217">
        <f t="shared" si="11"/>
        <v>1900</v>
      </c>
      <c r="AQ27" s="217">
        <f t="shared" si="25"/>
        <v>1900</v>
      </c>
      <c r="AR27" s="217">
        <f t="shared" si="12"/>
        <v>36.48</v>
      </c>
      <c r="AS27" s="217">
        <f t="shared" si="26"/>
        <v>1900</v>
      </c>
      <c r="AT27" s="217">
        <f t="shared" si="27"/>
        <v>11.4</v>
      </c>
      <c r="AU27" s="217">
        <f t="shared" si="28"/>
        <v>5626</v>
      </c>
      <c r="AV27" s="217">
        <f t="shared" si="29"/>
        <v>1519.02</v>
      </c>
      <c r="AW27" s="217">
        <f t="shared" si="30"/>
        <v>1900</v>
      </c>
      <c r="AX27" s="217">
        <f t="shared" si="31"/>
        <v>1900</v>
      </c>
      <c r="AY27" s="217">
        <f t="shared" si="32"/>
        <v>570</v>
      </c>
      <c r="AZ27" s="217">
        <f t="shared" si="33"/>
        <v>-1424.88</v>
      </c>
      <c r="BA27" s="217">
        <f t="shared" si="34"/>
        <v>-13.68</v>
      </c>
      <c r="BB27" s="217">
        <f t="shared" si="35"/>
        <v>0</v>
      </c>
      <c r="BC27" s="217">
        <f t="shared" si="36"/>
        <v>-998.22</v>
      </c>
      <c r="BD27" s="217">
        <f t="shared" si="37"/>
        <v>-570</v>
      </c>
    </row>
    <row r="28" spans="2:56">
      <c r="B28" s="6" t="s">
        <v>224</v>
      </c>
      <c r="C28" s="166">
        <f>_xlfn.XLOOKUP(B:B,'2023.1-2023.6'!B:B,'2023.1-2023.6'!G:G,0)</f>
        <v>44909</v>
      </c>
      <c r="D28" s="3">
        <f>_xlfn.XLOOKUP(B:B,'2023.1-2023.6'!B:B,'2023.1-2023.6'!I:I,0)</f>
        <v>0</v>
      </c>
      <c r="E28" t="str">
        <f>_xlfn.XLOOKUP(B:B,'2023.1-2023.6'!B:B,'2023.1-2023.6'!C:C,0)</f>
        <v>销售部</v>
      </c>
      <c r="F28" t="str">
        <f>_xlfn.XLOOKUP(B:B,'2023.1-2023.6'!B:B,'2023.1-2023.6'!F:F,0)</f>
        <v>区域销售经理（非洲）</v>
      </c>
      <c r="G28">
        <f>COUNTIF('2023.1-2023.6'!B:B,B28)</f>
        <v>6</v>
      </c>
      <c r="H28" s="217">
        <f>IFERROR(_xlfn.XLOOKUP(B28,'2023.1-2023.6'!B:B,'2023.1-2023.6'!K:K),0)</f>
        <v>7297.5</v>
      </c>
      <c r="I28" s="217">
        <f>IFERROR(AVERAGEIF('2022.1-2022.12 '!B:B,B28,'2022.1-2022.12 '!K:K),0)</f>
        <v>4993.41</v>
      </c>
      <c r="J28" s="217">
        <f>IFERROR(_xlfn.XLOOKUP(B28,'2023.1-2023.6'!B:B,'2023.1-2023.6'!J:J),0)</f>
        <v>3850</v>
      </c>
      <c r="K28" s="217">
        <f>IFERROR(AVERAGEIF('2022.1-2022.12 '!B:B,B28,'2022.1-2022.12 '!J:J),0)</f>
        <v>3850</v>
      </c>
      <c r="M28" s="217">
        <f>SUMIFS('2023.1-2023.6'!L:L,'2023.1-2023.6'!B:B,B28)</f>
        <v>1899.84</v>
      </c>
      <c r="O28" s="217">
        <f>SUMIFS('2023.1-2023.6'!N:N,'2023.1-2023.6'!B:B,B28)</f>
        <v>22.8</v>
      </c>
      <c r="P28">
        <f>SUMIFS('2023.1-2023.6'!P:P,'2023.1-2023.6'!B:B,B28)</f>
        <v>11.4</v>
      </c>
      <c r="R28" s="217">
        <f>SUMIFS('2023.1-2023.6'!M:M,'2023.1-2023.6'!B:B,B28)</f>
        <v>520.8</v>
      </c>
      <c r="T28" s="217">
        <f>SUMIFS('2023.1-2023.6'!O:O,'2023.1-2023.6'!B:B,B28)</f>
        <v>0</v>
      </c>
      <c r="U28" s="217">
        <f t="shared" si="13"/>
        <v>4993.41</v>
      </c>
      <c r="V28" s="217">
        <f t="shared" si="14"/>
        <v>4993.41</v>
      </c>
      <c r="W28" s="217">
        <f t="shared" si="15"/>
        <v>4194.4644</v>
      </c>
      <c r="X28" s="217">
        <f t="shared" si="16"/>
        <v>4993.41</v>
      </c>
      <c r="Y28" s="217">
        <f t="shared" si="17"/>
        <v>4993.41</v>
      </c>
      <c r="Z28" s="217">
        <f t="shared" si="18"/>
        <v>95.873472</v>
      </c>
      <c r="AA28" s="217">
        <f t="shared" si="19"/>
        <v>4993.41</v>
      </c>
      <c r="AB28" s="217">
        <f t="shared" si="20"/>
        <v>29.96046</v>
      </c>
      <c r="AC28" s="239">
        <f t="shared" si="21"/>
        <v>5626</v>
      </c>
      <c r="AD28">
        <f t="shared" si="22"/>
        <v>1519.02</v>
      </c>
      <c r="AE28" s="240">
        <f t="shared" si="2"/>
        <v>4993.41</v>
      </c>
      <c r="AF28" s="217">
        <f t="shared" si="23"/>
        <v>4993.41</v>
      </c>
      <c r="AG28" s="217">
        <f t="shared" si="3"/>
        <v>1498.023</v>
      </c>
      <c r="AH28" s="217">
        <f t="shared" si="4"/>
        <v>-2294.6244</v>
      </c>
      <c r="AI28" s="217">
        <f t="shared" si="5"/>
        <v>-73.073472</v>
      </c>
      <c r="AJ28">
        <f t="shared" si="6"/>
        <v>-18.56046</v>
      </c>
      <c r="AK28" s="217">
        <f t="shared" si="7"/>
        <v>-998.22</v>
      </c>
      <c r="AL28" s="217">
        <f t="shared" si="8"/>
        <v>-1498.023</v>
      </c>
      <c r="AM28" s="217">
        <f t="shared" si="9"/>
        <v>3958</v>
      </c>
      <c r="AN28" s="217">
        <f t="shared" si="24"/>
        <v>3958</v>
      </c>
      <c r="AO28" s="217">
        <f t="shared" si="10"/>
        <v>3324.72</v>
      </c>
      <c r="AP28" s="217">
        <f t="shared" si="11"/>
        <v>3850</v>
      </c>
      <c r="AQ28" s="217">
        <f t="shared" si="25"/>
        <v>3850</v>
      </c>
      <c r="AR28" s="217">
        <f t="shared" si="12"/>
        <v>73.92</v>
      </c>
      <c r="AS28" s="217">
        <f t="shared" si="26"/>
        <v>3850</v>
      </c>
      <c r="AT28" s="217">
        <f t="shared" si="27"/>
        <v>23.1</v>
      </c>
      <c r="AU28" s="217">
        <f t="shared" si="28"/>
        <v>5626</v>
      </c>
      <c r="AV28" s="217">
        <f t="shared" si="29"/>
        <v>1519.02</v>
      </c>
      <c r="AW28" s="217">
        <f t="shared" si="30"/>
        <v>3850</v>
      </c>
      <c r="AX28" s="217">
        <f t="shared" si="31"/>
        <v>3850</v>
      </c>
      <c r="AY28" s="217">
        <f t="shared" si="32"/>
        <v>1155</v>
      </c>
      <c r="AZ28" s="217">
        <f t="shared" si="33"/>
        <v>-1424.88</v>
      </c>
      <c r="BA28" s="217">
        <f t="shared" si="34"/>
        <v>-51.12</v>
      </c>
      <c r="BB28" s="217">
        <f t="shared" si="35"/>
        <v>-11.7</v>
      </c>
      <c r="BC28" s="217">
        <f t="shared" si="36"/>
        <v>-998.22</v>
      </c>
      <c r="BD28" s="217">
        <f t="shared" si="37"/>
        <v>-1155</v>
      </c>
    </row>
    <row r="29" spans="2:56">
      <c r="B29" s="6" t="s">
        <v>225</v>
      </c>
      <c r="C29" s="166" t="str">
        <f>_xlfn.XLOOKUP(B:B,'2023.1-2023.6'!B:B,'2023.1-2023.6'!G:G,0)</f>
        <v>2018/03/19</v>
      </c>
      <c r="D29" s="3">
        <f>_xlfn.XLOOKUP(B:B,'2023.1-2023.6'!B:B,'2023.1-2023.6'!I:I,0)</f>
        <v>0</v>
      </c>
      <c r="E29" t="str">
        <f>_xlfn.XLOOKUP(B:B,'2023.1-2023.6'!B:B,'2023.1-2023.6'!C:C,0)</f>
        <v>人力资源部</v>
      </c>
      <c r="F29" t="str">
        <f>_xlfn.XLOOKUP(B:B,'2023.1-2023.6'!B:B,'2023.1-2023.6'!F:F,0)</f>
        <v>商务司机</v>
      </c>
      <c r="G29">
        <f>COUNTIF('2023.1-2023.6'!B:B,B29)</f>
        <v>6</v>
      </c>
      <c r="H29" s="217">
        <f>IFERROR(_xlfn.XLOOKUP(B29,'2023.1-2023.6'!B:B,'2023.1-2023.6'!K:K),0)</f>
        <v>5295.7</v>
      </c>
      <c r="I29" s="217">
        <f>IFERROR(AVERAGEIF('2022.1-2022.12 '!B:B,B29,'2022.1-2022.12 '!K:K),0)</f>
        <v>5163.9</v>
      </c>
      <c r="J29" s="217">
        <f>IFERROR(_xlfn.XLOOKUP(B29,'2023.1-2023.6'!B:B,'2023.1-2023.6'!J:J),0)</f>
        <v>1900</v>
      </c>
      <c r="K29" s="217">
        <f>IFERROR(AVERAGEIF('2022.1-2022.12 '!B:B,B29,'2022.1-2022.12 '!J:J),0)</f>
        <v>1900</v>
      </c>
      <c r="M29" s="217">
        <f>SUMIFS('2023.1-2023.6'!L:L,'2023.1-2023.6'!B:B,B29)</f>
        <v>1899.84</v>
      </c>
      <c r="O29" s="217">
        <f>SUMIFS('2023.1-2023.6'!N:N,'2023.1-2023.6'!B:B,B29)</f>
        <v>22.8</v>
      </c>
      <c r="P29">
        <f>SUMIFS('2023.1-2023.6'!P:P,'2023.1-2023.6'!B:B,B29)</f>
        <v>11.4</v>
      </c>
      <c r="R29" s="217">
        <f>SUMIFS('2023.1-2023.6'!M:M,'2023.1-2023.6'!B:B,B29)</f>
        <v>520.8</v>
      </c>
      <c r="T29" s="217">
        <f>SUMIFS('2023.1-2023.6'!O:O,'2023.1-2023.6'!B:B,B29)</f>
        <v>0</v>
      </c>
      <c r="U29" s="217">
        <f t="shared" si="13"/>
        <v>5163.9</v>
      </c>
      <c r="V29" s="217">
        <f t="shared" si="14"/>
        <v>5163.9</v>
      </c>
      <c r="W29" s="217">
        <f t="shared" si="15"/>
        <v>4337.676</v>
      </c>
      <c r="X29" s="217">
        <f t="shared" si="16"/>
        <v>5163.9</v>
      </c>
      <c r="Y29" s="217">
        <f t="shared" si="17"/>
        <v>5163.9</v>
      </c>
      <c r="Z29" s="217">
        <f t="shared" si="18"/>
        <v>99.14688</v>
      </c>
      <c r="AA29" s="217">
        <f t="shared" si="19"/>
        <v>5163.9</v>
      </c>
      <c r="AB29" s="217">
        <f t="shared" si="20"/>
        <v>30.9834</v>
      </c>
      <c r="AC29" s="239">
        <f t="shared" si="21"/>
        <v>5626</v>
      </c>
      <c r="AD29">
        <f t="shared" si="22"/>
        <v>1519.02</v>
      </c>
      <c r="AE29" s="240">
        <f t="shared" si="2"/>
        <v>5163.9</v>
      </c>
      <c r="AF29" s="217">
        <f t="shared" si="23"/>
        <v>5163.9</v>
      </c>
      <c r="AG29" s="217">
        <f t="shared" si="3"/>
        <v>1549.17</v>
      </c>
      <c r="AH29" s="217">
        <f t="shared" si="4"/>
        <v>-2437.836</v>
      </c>
      <c r="AI29" s="217">
        <f t="shared" si="5"/>
        <v>-76.34688</v>
      </c>
      <c r="AJ29">
        <f t="shared" si="6"/>
        <v>-19.5834</v>
      </c>
      <c r="AK29" s="217">
        <f t="shared" si="7"/>
        <v>-998.22</v>
      </c>
      <c r="AL29" s="217">
        <f t="shared" si="8"/>
        <v>-1549.17</v>
      </c>
      <c r="AM29" s="217">
        <f t="shared" si="9"/>
        <v>3958</v>
      </c>
      <c r="AN29" s="217">
        <f t="shared" si="24"/>
        <v>3958</v>
      </c>
      <c r="AO29" s="217">
        <f t="shared" si="10"/>
        <v>3324.72</v>
      </c>
      <c r="AP29" s="217">
        <f t="shared" si="11"/>
        <v>1900</v>
      </c>
      <c r="AQ29" s="217">
        <f t="shared" si="25"/>
        <v>1900</v>
      </c>
      <c r="AR29" s="217">
        <f t="shared" si="12"/>
        <v>36.48</v>
      </c>
      <c r="AS29" s="217">
        <f t="shared" si="26"/>
        <v>1900</v>
      </c>
      <c r="AT29" s="217">
        <f t="shared" si="27"/>
        <v>11.4</v>
      </c>
      <c r="AU29" s="217">
        <f t="shared" si="28"/>
        <v>5626</v>
      </c>
      <c r="AV29" s="217">
        <f t="shared" si="29"/>
        <v>1519.02</v>
      </c>
      <c r="AW29" s="217">
        <f t="shared" si="30"/>
        <v>1900</v>
      </c>
      <c r="AX29" s="217">
        <f t="shared" si="31"/>
        <v>1900</v>
      </c>
      <c r="AY29" s="217">
        <f t="shared" si="32"/>
        <v>570</v>
      </c>
      <c r="AZ29" s="217">
        <f t="shared" si="33"/>
        <v>-1424.88</v>
      </c>
      <c r="BA29" s="217">
        <f t="shared" si="34"/>
        <v>-13.68</v>
      </c>
      <c r="BB29" s="217">
        <f t="shared" si="35"/>
        <v>0</v>
      </c>
      <c r="BC29" s="217">
        <f t="shared" si="36"/>
        <v>-998.22</v>
      </c>
      <c r="BD29" s="217">
        <f t="shared" si="37"/>
        <v>-570</v>
      </c>
    </row>
    <row r="30" spans="2:56">
      <c r="B30" s="6" t="s">
        <v>226</v>
      </c>
      <c r="C30" s="166" t="str">
        <f>_xlfn.XLOOKUP(B:B,'2023.1-2023.6'!B:B,'2023.1-2023.6'!G:G,0)</f>
        <v>2018/03/15</v>
      </c>
      <c r="D30" s="3">
        <f>_xlfn.XLOOKUP(B:B,'2023.1-2023.6'!B:B,'2023.1-2023.6'!I:I,0)</f>
        <v>0</v>
      </c>
      <c r="E30" t="str">
        <f>_xlfn.XLOOKUP(B:B,'2023.1-2023.6'!B:B,'2023.1-2023.6'!C:C,0)</f>
        <v>售后服务部</v>
      </c>
      <c r="F30" t="str">
        <f>_xlfn.XLOOKUP(B:B,'2023.1-2023.6'!B:B,'2023.1-2023.6'!F:F,0)</f>
        <v>现场装配技师</v>
      </c>
      <c r="G30">
        <f>COUNTIF('2023.1-2023.6'!B:B,B30)</f>
        <v>6</v>
      </c>
      <c r="H30" s="217">
        <f>IFERROR(_xlfn.XLOOKUP(B30,'2023.1-2023.6'!B:B,'2023.1-2023.6'!K:K),0)</f>
        <v>6244.71</v>
      </c>
      <c r="I30" s="217">
        <f>IFERROR(AVERAGEIF('2022.1-2022.12 '!B:B,B30,'2022.1-2022.12 '!K:K),0)</f>
        <v>6623.22833333333</v>
      </c>
      <c r="J30" s="217">
        <f>IFERROR(_xlfn.XLOOKUP(B30,'2023.1-2023.6'!B:B,'2023.1-2023.6'!J:J),0)</f>
        <v>2363</v>
      </c>
      <c r="K30" s="217">
        <f>IFERROR(AVERAGEIF('2022.1-2022.12 '!B:B,B30,'2022.1-2022.12 '!J:J),0)</f>
        <v>2363</v>
      </c>
      <c r="M30" s="217">
        <f>SUMIFS('2023.1-2023.6'!L:L,'2023.1-2023.6'!B:B,B30)</f>
        <v>1899.84</v>
      </c>
      <c r="O30" s="217">
        <f>SUMIFS('2023.1-2023.6'!N:N,'2023.1-2023.6'!B:B,B30)</f>
        <v>22.8</v>
      </c>
      <c r="P30">
        <f>SUMIFS('2023.1-2023.6'!P:P,'2023.1-2023.6'!B:B,B30)</f>
        <v>11.4</v>
      </c>
      <c r="R30" s="217">
        <f>SUMIFS('2023.1-2023.6'!M:M,'2023.1-2023.6'!B:B,B30)</f>
        <v>520.8</v>
      </c>
      <c r="T30" s="217">
        <f>SUMIFS('2023.1-2023.6'!O:O,'2023.1-2023.6'!B:B,B30)</f>
        <v>0</v>
      </c>
      <c r="U30" s="217">
        <f t="shared" si="13"/>
        <v>6623.22833333333</v>
      </c>
      <c r="V30" s="217">
        <f t="shared" si="14"/>
        <v>6623.22833333333</v>
      </c>
      <c r="W30" s="217">
        <f t="shared" si="15"/>
        <v>5563.5118</v>
      </c>
      <c r="X30" s="217">
        <f t="shared" si="16"/>
        <v>6623.22833333333</v>
      </c>
      <c r="Y30" s="217">
        <f t="shared" si="17"/>
        <v>6623.22833333333</v>
      </c>
      <c r="Z30" s="217">
        <f t="shared" si="18"/>
        <v>127.165984</v>
      </c>
      <c r="AA30" s="217">
        <f t="shared" si="19"/>
        <v>6623.22833333333</v>
      </c>
      <c r="AB30" s="217">
        <f t="shared" si="20"/>
        <v>39.73937</v>
      </c>
      <c r="AC30" s="239">
        <f t="shared" si="21"/>
        <v>5626</v>
      </c>
      <c r="AD30">
        <f t="shared" si="22"/>
        <v>1519.02</v>
      </c>
      <c r="AE30" s="240">
        <f t="shared" si="2"/>
        <v>6623.22833333333</v>
      </c>
      <c r="AF30" s="217">
        <f t="shared" si="23"/>
        <v>6623.22833333333</v>
      </c>
      <c r="AG30" s="217">
        <f t="shared" si="3"/>
        <v>1986.9685</v>
      </c>
      <c r="AH30" s="217">
        <f t="shared" si="4"/>
        <v>-3663.6718</v>
      </c>
      <c r="AI30" s="217">
        <f t="shared" si="5"/>
        <v>-104.365984</v>
      </c>
      <c r="AJ30">
        <f t="shared" si="6"/>
        <v>-28.33937</v>
      </c>
      <c r="AK30" s="217">
        <f t="shared" si="7"/>
        <v>-998.22</v>
      </c>
      <c r="AL30" s="217">
        <f t="shared" si="8"/>
        <v>-1986.9685</v>
      </c>
      <c r="AM30" s="217">
        <f t="shared" si="9"/>
        <v>3958</v>
      </c>
      <c r="AN30" s="217">
        <f t="shared" si="24"/>
        <v>3958</v>
      </c>
      <c r="AO30" s="217">
        <f t="shared" si="10"/>
        <v>3324.72</v>
      </c>
      <c r="AP30" s="217">
        <f t="shared" si="11"/>
        <v>2363</v>
      </c>
      <c r="AQ30" s="217">
        <f t="shared" si="25"/>
        <v>2363</v>
      </c>
      <c r="AR30" s="217">
        <f t="shared" si="12"/>
        <v>45.3696</v>
      </c>
      <c r="AS30" s="217">
        <f t="shared" si="26"/>
        <v>2363</v>
      </c>
      <c r="AT30" s="217">
        <f t="shared" si="27"/>
        <v>14.178</v>
      </c>
      <c r="AU30" s="217">
        <f t="shared" si="28"/>
        <v>5626</v>
      </c>
      <c r="AV30" s="217">
        <f t="shared" si="29"/>
        <v>1519.02</v>
      </c>
      <c r="AW30" s="217">
        <f t="shared" si="30"/>
        <v>2363</v>
      </c>
      <c r="AX30" s="217">
        <f t="shared" si="31"/>
        <v>2363</v>
      </c>
      <c r="AY30" s="217">
        <f t="shared" si="32"/>
        <v>708.9</v>
      </c>
      <c r="AZ30" s="217">
        <f t="shared" si="33"/>
        <v>-1424.88</v>
      </c>
      <c r="BA30" s="217">
        <f t="shared" si="34"/>
        <v>-22.5696</v>
      </c>
      <c r="BB30" s="217">
        <f t="shared" si="35"/>
        <v>-2.778</v>
      </c>
      <c r="BC30" s="217">
        <f t="shared" si="36"/>
        <v>-998.22</v>
      </c>
      <c r="BD30" s="217">
        <f t="shared" si="37"/>
        <v>-708.9</v>
      </c>
    </row>
    <row r="31" spans="2:56">
      <c r="B31" s="6" t="s">
        <v>227</v>
      </c>
      <c r="C31" s="166" t="str">
        <f>_xlfn.XLOOKUP(B:B,'2023.1-2023.6'!B:B,'2023.1-2023.6'!G:G,0)</f>
        <v>2022/10/27</v>
      </c>
      <c r="D31" s="3">
        <f>_xlfn.XLOOKUP(B:B,'2023.1-2023.6'!B:B,'2023.1-2023.6'!I:I,0)</f>
        <v>0</v>
      </c>
      <c r="E31" t="str">
        <f>_xlfn.XLOOKUP(B:B,'2023.1-2023.6'!B:B,'2023.1-2023.6'!C:C,0)</f>
        <v>生产部</v>
      </c>
      <c r="F31" t="str">
        <f>_xlfn.XLOOKUP(B:B,'2023.1-2023.6'!B:B,'2023.1-2023.6'!F:F,0)</f>
        <v>仓库包装操作工</v>
      </c>
      <c r="G31">
        <f>COUNTIF('2023.1-2023.6'!B:B,B31)</f>
        <v>6</v>
      </c>
      <c r="H31" s="217">
        <f>IFERROR(_xlfn.XLOOKUP(B31,'2023.1-2023.6'!B:B,'2023.1-2023.6'!K:K),0)</f>
        <v>5941.27</v>
      </c>
      <c r="I31" s="217">
        <f>IFERROR(AVERAGEIF('2022.1-2022.12 '!B:B,B31,'2022.1-2022.12 '!K:K),0)</f>
        <v>3685.18</v>
      </c>
      <c r="J31" s="217">
        <f>IFERROR(_xlfn.XLOOKUP(B31,'2023.1-2023.6'!B:B,'2023.1-2023.6'!J:J),0)</f>
        <v>1900</v>
      </c>
      <c r="K31" s="217">
        <f>IFERROR(AVERAGEIF('2022.1-2022.12 '!B:B,B31,'2022.1-2022.12 '!J:J),0)</f>
        <v>1900</v>
      </c>
      <c r="M31" s="217">
        <f>SUMIFS('2023.1-2023.6'!L:L,'2023.1-2023.6'!B:B,B31)</f>
        <v>1899.84</v>
      </c>
      <c r="O31" s="217">
        <f>SUMIFS('2023.1-2023.6'!N:N,'2023.1-2023.6'!B:B,B31)</f>
        <v>22.8</v>
      </c>
      <c r="P31">
        <f>SUMIFS('2023.1-2023.6'!P:P,'2023.1-2023.6'!B:B,B31)</f>
        <v>11.4</v>
      </c>
      <c r="R31" s="217">
        <f>SUMIFS('2023.1-2023.6'!M:M,'2023.1-2023.6'!B:B,B31)</f>
        <v>520.8</v>
      </c>
      <c r="T31" s="217">
        <f>SUMIFS('2023.1-2023.6'!O:O,'2023.1-2023.6'!B:B,B31)</f>
        <v>0</v>
      </c>
      <c r="U31" s="217">
        <f t="shared" si="13"/>
        <v>3958</v>
      </c>
      <c r="V31" s="217">
        <f t="shared" si="14"/>
        <v>3958</v>
      </c>
      <c r="W31" s="217">
        <f t="shared" si="15"/>
        <v>3324.72</v>
      </c>
      <c r="X31" s="217">
        <f t="shared" si="16"/>
        <v>3685.18</v>
      </c>
      <c r="Y31" s="217">
        <f t="shared" si="17"/>
        <v>3685.18</v>
      </c>
      <c r="Z31" s="217">
        <f t="shared" si="18"/>
        <v>70.755456</v>
      </c>
      <c r="AA31" s="217">
        <f t="shared" si="19"/>
        <v>3685.18</v>
      </c>
      <c r="AB31" s="217">
        <f t="shared" si="20"/>
        <v>22.11108</v>
      </c>
      <c r="AC31" s="239">
        <f t="shared" si="21"/>
        <v>5626</v>
      </c>
      <c r="AD31">
        <f t="shared" si="22"/>
        <v>1519.02</v>
      </c>
      <c r="AE31" s="240">
        <f t="shared" si="2"/>
        <v>3685.18</v>
      </c>
      <c r="AF31" s="217">
        <f t="shared" si="23"/>
        <v>3685.18</v>
      </c>
      <c r="AG31" s="217">
        <f t="shared" si="3"/>
        <v>1105.554</v>
      </c>
      <c r="AH31" s="217">
        <f t="shared" si="4"/>
        <v>-1424.88</v>
      </c>
      <c r="AI31" s="217">
        <f t="shared" si="5"/>
        <v>-47.955456</v>
      </c>
      <c r="AJ31">
        <f t="shared" si="6"/>
        <v>-10.71108</v>
      </c>
      <c r="AK31" s="217">
        <f t="shared" si="7"/>
        <v>-998.22</v>
      </c>
      <c r="AL31" s="217">
        <f t="shared" si="8"/>
        <v>-1105.554</v>
      </c>
      <c r="AM31" s="217">
        <f t="shared" si="9"/>
        <v>3958</v>
      </c>
      <c r="AN31" s="217">
        <f t="shared" si="24"/>
        <v>3958</v>
      </c>
      <c r="AO31" s="217">
        <f t="shared" si="10"/>
        <v>3324.72</v>
      </c>
      <c r="AP31" s="217">
        <f t="shared" si="11"/>
        <v>1900</v>
      </c>
      <c r="AQ31" s="217">
        <f t="shared" si="25"/>
        <v>1900</v>
      </c>
      <c r="AR31" s="217">
        <f t="shared" si="12"/>
        <v>36.48</v>
      </c>
      <c r="AS31" s="217">
        <f t="shared" si="26"/>
        <v>1900</v>
      </c>
      <c r="AT31" s="217">
        <f t="shared" si="27"/>
        <v>11.4</v>
      </c>
      <c r="AU31" s="217">
        <f t="shared" si="28"/>
        <v>5626</v>
      </c>
      <c r="AV31" s="217">
        <f t="shared" si="29"/>
        <v>1519.02</v>
      </c>
      <c r="AW31" s="217">
        <f t="shared" si="30"/>
        <v>1900</v>
      </c>
      <c r="AX31" s="217">
        <f t="shared" si="31"/>
        <v>1900</v>
      </c>
      <c r="AY31" s="217">
        <f t="shared" si="32"/>
        <v>570</v>
      </c>
      <c r="AZ31" s="217">
        <f t="shared" si="33"/>
        <v>-1424.88</v>
      </c>
      <c r="BA31" s="217">
        <f t="shared" si="34"/>
        <v>-13.68</v>
      </c>
      <c r="BB31" s="217">
        <f t="shared" si="35"/>
        <v>0</v>
      </c>
      <c r="BC31" s="217">
        <f t="shared" si="36"/>
        <v>-998.22</v>
      </c>
      <c r="BD31" s="217">
        <f t="shared" si="37"/>
        <v>-570</v>
      </c>
    </row>
    <row r="32" spans="2:56">
      <c r="B32" s="6" t="s">
        <v>228</v>
      </c>
      <c r="C32" s="166" t="str">
        <f>_xlfn.XLOOKUP(B:B,'2023.1-2023.6'!B:B,'2023.1-2023.6'!G:G,0)</f>
        <v>2023/04/24</v>
      </c>
      <c r="D32" s="3" t="str">
        <f>_xlfn.XLOOKUP(B:B,'2023.1-2023.6'!B:B,'2023.1-2023.6'!I:I,0)</f>
        <v>4月入职</v>
      </c>
      <c r="E32" t="str">
        <f>_xlfn.XLOOKUP(B:B,'2023.1-2023.6'!B:B,'2023.1-2023.6'!C:C,0)</f>
        <v>人力资源部</v>
      </c>
      <c r="F32" t="str">
        <f>_xlfn.XLOOKUP(B:B,'2023.1-2023.6'!B:B,'2023.1-2023.6'!F:F,0)</f>
        <v>行政专员</v>
      </c>
      <c r="G32">
        <f>COUNTIF('2023.1-2023.6'!B:B,B32)</f>
        <v>3</v>
      </c>
      <c r="H32" s="217">
        <f>IFERROR(_xlfn.XLOOKUP(B32,'2023.1-2023.6'!B:B,'2023.1-2023.6'!K:K),0)</f>
        <v>1206.6</v>
      </c>
      <c r="I32" s="217">
        <f>IFERROR(AVERAGEIF('2022.1-2022.12 '!B:B,B32,'2022.1-2022.12 '!K:K),0)</f>
        <v>0</v>
      </c>
      <c r="J32" s="217">
        <f>IFERROR(_xlfn.XLOOKUP(B32,'2023.1-2023.6'!B:B,'2023.1-2023.6'!J:J),0)</f>
        <v>1900</v>
      </c>
      <c r="K32" s="217">
        <f>IFERROR(AVERAGEIF('2022.1-2022.12 '!B:B,B32,'2022.1-2022.12 '!J:J),0)</f>
        <v>0</v>
      </c>
      <c r="M32" s="217">
        <f>SUMIFS('2023.1-2023.6'!L:L,'2023.1-2023.6'!B:B,B32)</f>
        <v>633.28</v>
      </c>
      <c r="O32" s="217">
        <f>SUMIFS('2023.1-2023.6'!N:N,'2023.1-2023.6'!B:B,B32)</f>
        <v>7.6</v>
      </c>
      <c r="P32">
        <f>SUMIFS('2023.1-2023.6'!P:P,'2023.1-2023.6'!B:B,B32)</f>
        <v>3.8</v>
      </c>
      <c r="R32" s="217">
        <f>SUMIFS('2023.1-2023.6'!M:M,'2023.1-2023.6'!B:B,B32)</f>
        <v>173.6</v>
      </c>
      <c r="T32" s="217">
        <f>SUMIFS('2023.1-2023.6'!O:O,'2023.1-2023.6'!B:B,B32)</f>
        <v>0</v>
      </c>
      <c r="U32" s="217">
        <f t="shared" si="13"/>
        <v>3958</v>
      </c>
      <c r="V32" s="217">
        <f t="shared" si="14"/>
        <v>3958</v>
      </c>
      <c r="W32" s="217">
        <f t="shared" si="15"/>
        <v>1662.36</v>
      </c>
      <c r="X32" s="217">
        <f t="shared" si="16"/>
        <v>1720</v>
      </c>
      <c r="Y32" s="217">
        <f t="shared" si="17"/>
        <v>1720</v>
      </c>
      <c r="Z32" s="217">
        <f t="shared" si="18"/>
        <v>16.512</v>
      </c>
      <c r="AA32" s="217">
        <f t="shared" si="19"/>
        <v>1206.6</v>
      </c>
      <c r="AB32" s="217">
        <f t="shared" si="20"/>
        <v>3.6198</v>
      </c>
      <c r="AC32" s="239">
        <f t="shared" si="21"/>
        <v>5626</v>
      </c>
      <c r="AD32">
        <f t="shared" si="22"/>
        <v>759.51</v>
      </c>
      <c r="AE32" s="240">
        <f t="shared" si="2"/>
        <v>1900</v>
      </c>
      <c r="AF32" s="217">
        <f t="shared" si="23"/>
        <v>1900</v>
      </c>
      <c r="AG32" s="217">
        <f t="shared" si="3"/>
        <v>285</v>
      </c>
      <c r="AH32" s="217">
        <f t="shared" si="4"/>
        <v>-1029.08</v>
      </c>
      <c r="AI32" s="217">
        <f t="shared" si="5"/>
        <v>-8.912</v>
      </c>
      <c r="AJ32">
        <f t="shared" si="6"/>
        <v>0</v>
      </c>
      <c r="AK32" s="217">
        <f t="shared" si="7"/>
        <v>-585.91</v>
      </c>
      <c r="AL32" s="217">
        <f t="shared" si="8"/>
        <v>-285</v>
      </c>
      <c r="AM32" s="217">
        <f t="shared" si="9"/>
        <v>3958</v>
      </c>
      <c r="AN32" s="217">
        <f t="shared" si="24"/>
        <v>3958</v>
      </c>
      <c r="AO32" s="217">
        <f t="shared" si="10"/>
        <v>1662.36</v>
      </c>
      <c r="AP32" s="217">
        <f t="shared" si="11"/>
        <v>1900</v>
      </c>
      <c r="AQ32" s="217">
        <f t="shared" si="25"/>
        <v>1900</v>
      </c>
      <c r="AR32" s="217">
        <f t="shared" si="12"/>
        <v>18.24</v>
      </c>
      <c r="AS32" s="217">
        <f t="shared" si="26"/>
        <v>1900</v>
      </c>
      <c r="AT32" s="217">
        <f t="shared" si="27"/>
        <v>5.7</v>
      </c>
      <c r="AU32" s="217">
        <f t="shared" si="28"/>
        <v>5626</v>
      </c>
      <c r="AV32" s="217">
        <f t="shared" si="29"/>
        <v>759.51</v>
      </c>
      <c r="AW32" s="217">
        <f t="shared" si="30"/>
        <v>1900</v>
      </c>
      <c r="AX32" s="217">
        <f t="shared" si="31"/>
        <v>1900</v>
      </c>
      <c r="AY32" s="217">
        <f t="shared" si="32"/>
        <v>285</v>
      </c>
      <c r="AZ32" s="217">
        <f t="shared" si="33"/>
        <v>-1029.08</v>
      </c>
      <c r="BA32" s="217">
        <f t="shared" si="34"/>
        <v>-10.64</v>
      </c>
      <c r="BB32" s="217">
        <f t="shared" si="35"/>
        <v>-1.9</v>
      </c>
      <c r="BC32" s="217">
        <f t="shared" si="36"/>
        <v>-585.91</v>
      </c>
      <c r="BD32" s="217">
        <f t="shared" si="37"/>
        <v>-285</v>
      </c>
    </row>
    <row r="33" spans="2:56">
      <c r="B33" s="6" t="s">
        <v>229</v>
      </c>
      <c r="C33" s="166" t="str">
        <f>_xlfn.XLOOKUP(B:B,'2023.1-2023.6'!B:B,'2023.1-2023.6'!G:G,0)</f>
        <v>2021/01/04</v>
      </c>
      <c r="D33" s="3">
        <f>_xlfn.XLOOKUP(B:B,'2023.1-2023.6'!B:B,'2023.1-2023.6'!I:I,0)</f>
        <v>0</v>
      </c>
      <c r="E33" t="str">
        <f>_xlfn.XLOOKUP(B:B,'2023.1-2023.6'!B:B,'2023.1-2023.6'!C:C,0)</f>
        <v>售后服务部</v>
      </c>
      <c r="F33" t="str">
        <f>_xlfn.XLOOKUP(B:B,'2023.1-2023.6'!B:B,'2023.1-2023.6'!F:F,0)</f>
        <v>机械服务助理工程师</v>
      </c>
      <c r="G33">
        <f>COUNTIF('2023.1-2023.6'!B:B,B33)</f>
        <v>6</v>
      </c>
      <c r="H33" s="217">
        <f>IFERROR(_xlfn.XLOOKUP(B33,'2023.1-2023.6'!B:B,'2023.1-2023.6'!K:K),0)</f>
        <v>2644.85</v>
      </c>
      <c r="I33" s="217">
        <f>IFERROR(AVERAGEIF('2022.1-2022.12 '!B:B,B33,'2022.1-2022.12 '!K:K),0)</f>
        <v>3793.31916666667</v>
      </c>
      <c r="J33" s="217">
        <f>IFERROR(_xlfn.XLOOKUP(B33,'2023.1-2023.6'!B:B,'2023.1-2023.6'!J:J),0)</f>
        <v>1913</v>
      </c>
      <c r="K33" s="217">
        <f>IFERROR(AVERAGEIF('2022.1-2022.12 '!B:B,B33,'2022.1-2022.12 '!J:J),0)</f>
        <v>1913</v>
      </c>
      <c r="M33" s="217">
        <f>SUMIFS('2023.1-2023.6'!L:L,'2023.1-2023.6'!B:B,B33)</f>
        <v>1899.84</v>
      </c>
      <c r="O33" s="217">
        <f>SUMIFS('2023.1-2023.6'!N:N,'2023.1-2023.6'!B:B,B33)</f>
        <v>22.8</v>
      </c>
      <c r="P33">
        <f>SUMIFS('2023.1-2023.6'!P:P,'2023.1-2023.6'!B:B,B33)</f>
        <v>11.4</v>
      </c>
      <c r="R33" s="217">
        <f>SUMIFS('2023.1-2023.6'!M:M,'2023.1-2023.6'!B:B,B33)</f>
        <v>520.8</v>
      </c>
      <c r="T33" s="217">
        <f>SUMIFS('2023.1-2023.6'!O:O,'2023.1-2023.6'!B:B,B33)</f>
        <v>0</v>
      </c>
      <c r="U33" s="217">
        <f t="shared" si="13"/>
        <v>3958</v>
      </c>
      <c r="V33" s="217">
        <f t="shared" si="14"/>
        <v>3958</v>
      </c>
      <c r="W33" s="217">
        <f t="shared" si="15"/>
        <v>3324.72</v>
      </c>
      <c r="X33" s="217">
        <f t="shared" si="16"/>
        <v>3793.31916666667</v>
      </c>
      <c r="Y33" s="217">
        <f t="shared" si="17"/>
        <v>3793.31916666667</v>
      </c>
      <c r="Z33" s="217">
        <f t="shared" si="18"/>
        <v>72.831728</v>
      </c>
      <c r="AA33" s="217">
        <f t="shared" si="19"/>
        <v>3793.31916666667</v>
      </c>
      <c r="AB33" s="217">
        <f t="shared" si="20"/>
        <v>22.759915</v>
      </c>
      <c r="AC33" s="239">
        <f t="shared" si="21"/>
        <v>5626</v>
      </c>
      <c r="AD33">
        <f t="shared" si="22"/>
        <v>1519.02</v>
      </c>
      <c r="AE33" s="240">
        <f t="shared" si="2"/>
        <v>3793.31916666667</v>
      </c>
      <c r="AF33" s="217">
        <f t="shared" si="23"/>
        <v>3793.31916666667</v>
      </c>
      <c r="AG33" s="217">
        <f t="shared" si="3"/>
        <v>1137.99575</v>
      </c>
      <c r="AH33" s="217">
        <f t="shared" si="4"/>
        <v>-1424.88</v>
      </c>
      <c r="AI33" s="217">
        <f t="shared" si="5"/>
        <v>-50.031728</v>
      </c>
      <c r="AJ33">
        <f t="shared" si="6"/>
        <v>-11.359915</v>
      </c>
      <c r="AK33" s="217">
        <f t="shared" si="7"/>
        <v>-998.22</v>
      </c>
      <c r="AL33" s="217">
        <f t="shared" si="8"/>
        <v>-1137.99575</v>
      </c>
      <c r="AM33" s="217">
        <f t="shared" si="9"/>
        <v>3958</v>
      </c>
      <c r="AN33" s="217">
        <f t="shared" si="24"/>
        <v>3958</v>
      </c>
      <c r="AO33" s="217">
        <f t="shared" si="10"/>
        <v>3324.72</v>
      </c>
      <c r="AP33" s="217">
        <f t="shared" si="11"/>
        <v>1913</v>
      </c>
      <c r="AQ33" s="217">
        <f t="shared" si="25"/>
        <v>1913</v>
      </c>
      <c r="AR33" s="217">
        <f t="shared" si="12"/>
        <v>36.7296</v>
      </c>
      <c r="AS33" s="217">
        <f t="shared" si="26"/>
        <v>1913</v>
      </c>
      <c r="AT33" s="217">
        <f t="shared" si="27"/>
        <v>11.478</v>
      </c>
      <c r="AU33" s="217">
        <f t="shared" si="28"/>
        <v>5626</v>
      </c>
      <c r="AV33" s="217">
        <f t="shared" si="29"/>
        <v>1519.02</v>
      </c>
      <c r="AW33" s="217">
        <f t="shared" si="30"/>
        <v>1913</v>
      </c>
      <c r="AX33" s="217">
        <f t="shared" si="31"/>
        <v>1913</v>
      </c>
      <c r="AY33" s="217">
        <f t="shared" si="32"/>
        <v>573.9</v>
      </c>
      <c r="AZ33" s="217">
        <f t="shared" si="33"/>
        <v>-1424.88</v>
      </c>
      <c r="BA33" s="217">
        <f t="shared" si="34"/>
        <v>-13.9296</v>
      </c>
      <c r="BB33" s="217">
        <f t="shared" si="35"/>
        <v>-0.0779999999999994</v>
      </c>
      <c r="BC33" s="217">
        <f t="shared" si="36"/>
        <v>-998.22</v>
      </c>
      <c r="BD33" s="217">
        <f t="shared" si="37"/>
        <v>-573.9</v>
      </c>
    </row>
    <row r="34" spans="2:56">
      <c r="B34" s="6" t="s">
        <v>230</v>
      </c>
      <c r="C34" s="166" t="str">
        <f>_xlfn.XLOOKUP(B:B,'2023.1-2023.6'!B:B,'2023.1-2023.6'!G:G,0)</f>
        <v>2020/08/31</v>
      </c>
      <c r="D34" s="3">
        <f>_xlfn.XLOOKUP(B:B,'2023.1-2023.6'!B:B,'2023.1-2023.6'!I:I,0)</f>
        <v>0</v>
      </c>
      <c r="E34" t="str">
        <f>_xlfn.XLOOKUP(B:B,'2023.1-2023.6'!B:B,'2023.1-2023.6'!C:C,0)</f>
        <v>生产部</v>
      </c>
      <c r="F34" t="str">
        <f>_xlfn.XLOOKUP(B:B,'2023.1-2023.6'!B:B,'2023.1-2023.6'!F:F,0)</f>
        <v>装配钳工</v>
      </c>
      <c r="G34">
        <f>COUNTIF('2023.1-2023.6'!B:B,B34)</f>
        <v>6</v>
      </c>
      <c r="H34" s="217">
        <f>IFERROR(_xlfn.XLOOKUP(B34,'2023.1-2023.6'!B:B,'2023.1-2023.6'!K:K),0)</f>
        <v>4801.53</v>
      </c>
      <c r="I34" s="217">
        <f>IFERROR(AVERAGEIF('2022.1-2022.12 '!B:B,B34,'2022.1-2022.12 '!K:K),0)</f>
        <v>6588.625</v>
      </c>
      <c r="J34" s="217">
        <f>IFERROR(_xlfn.XLOOKUP(B34,'2023.1-2023.6'!B:B,'2023.1-2023.6'!J:J),0)</f>
        <v>1900</v>
      </c>
      <c r="K34" s="217">
        <f>IFERROR(AVERAGEIF('2022.1-2022.12 '!B:B,B34,'2022.1-2022.12 '!J:J),0)</f>
        <v>1900</v>
      </c>
      <c r="M34" s="217">
        <f>SUMIFS('2023.1-2023.6'!L:L,'2023.1-2023.6'!B:B,B34)</f>
        <v>1899.84</v>
      </c>
      <c r="O34" s="217">
        <f>SUMIFS('2023.1-2023.6'!N:N,'2023.1-2023.6'!B:B,B34)</f>
        <v>22.8</v>
      </c>
      <c r="P34">
        <f>SUMIFS('2023.1-2023.6'!P:P,'2023.1-2023.6'!B:B,B34)</f>
        <v>11.4</v>
      </c>
      <c r="R34" s="217">
        <f>SUMIFS('2023.1-2023.6'!M:M,'2023.1-2023.6'!B:B,B34)</f>
        <v>520.8</v>
      </c>
      <c r="T34" s="217">
        <f>SUMIFS('2023.1-2023.6'!O:O,'2023.1-2023.6'!B:B,B34)</f>
        <v>0</v>
      </c>
      <c r="U34" s="217">
        <f t="shared" si="13"/>
        <v>6588.625</v>
      </c>
      <c r="V34" s="217">
        <f t="shared" si="14"/>
        <v>6588.625</v>
      </c>
      <c r="W34" s="217">
        <f t="shared" si="15"/>
        <v>5534.445</v>
      </c>
      <c r="X34" s="217">
        <f t="shared" si="16"/>
        <v>6588.625</v>
      </c>
      <c r="Y34" s="217">
        <f t="shared" si="17"/>
        <v>6588.625</v>
      </c>
      <c r="Z34" s="217">
        <f t="shared" si="18"/>
        <v>126.5016</v>
      </c>
      <c r="AA34" s="217">
        <f t="shared" si="19"/>
        <v>6588.625</v>
      </c>
      <c r="AB34" s="217">
        <f t="shared" si="20"/>
        <v>39.53175</v>
      </c>
      <c r="AC34" s="239">
        <f t="shared" si="21"/>
        <v>5626</v>
      </c>
      <c r="AD34">
        <f t="shared" si="22"/>
        <v>1519.02</v>
      </c>
      <c r="AE34" s="240">
        <f t="shared" si="2"/>
        <v>6588.625</v>
      </c>
      <c r="AF34" s="217">
        <f t="shared" si="23"/>
        <v>6588.625</v>
      </c>
      <c r="AG34" s="217">
        <f t="shared" si="3"/>
        <v>1976.5875</v>
      </c>
      <c r="AH34" s="217">
        <f t="shared" si="4"/>
        <v>-3634.605</v>
      </c>
      <c r="AI34" s="217">
        <f t="shared" si="5"/>
        <v>-103.7016</v>
      </c>
      <c r="AJ34">
        <f t="shared" si="6"/>
        <v>-28.13175</v>
      </c>
      <c r="AK34" s="217">
        <f t="shared" si="7"/>
        <v>-998.22</v>
      </c>
      <c r="AL34" s="217">
        <f t="shared" si="8"/>
        <v>-1976.5875</v>
      </c>
      <c r="AM34" s="217">
        <f t="shared" si="9"/>
        <v>3958</v>
      </c>
      <c r="AN34" s="217">
        <f t="shared" si="24"/>
        <v>3958</v>
      </c>
      <c r="AO34" s="217">
        <f t="shared" si="10"/>
        <v>3324.72</v>
      </c>
      <c r="AP34" s="217">
        <f t="shared" si="11"/>
        <v>1900</v>
      </c>
      <c r="AQ34" s="217">
        <f t="shared" si="25"/>
        <v>1900</v>
      </c>
      <c r="AR34" s="217">
        <f t="shared" si="12"/>
        <v>36.48</v>
      </c>
      <c r="AS34" s="217">
        <f t="shared" si="26"/>
        <v>1900</v>
      </c>
      <c r="AT34" s="217">
        <f t="shared" si="27"/>
        <v>11.4</v>
      </c>
      <c r="AU34" s="217">
        <f t="shared" si="28"/>
        <v>5626</v>
      </c>
      <c r="AV34" s="217">
        <f t="shared" si="29"/>
        <v>1519.02</v>
      </c>
      <c r="AW34" s="217">
        <f t="shared" si="30"/>
        <v>1900</v>
      </c>
      <c r="AX34" s="217">
        <f t="shared" si="31"/>
        <v>1900</v>
      </c>
      <c r="AY34" s="217">
        <f t="shared" si="32"/>
        <v>570</v>
      </c>
      <c r="AZ34" s="217">
        <f t="shared" si="33"/>
        <v>-1424.88</v>
      </c>
      <c r="BA34" s="217">
        <f t="shared" si="34"/>
        <v>-13.68</v>
      </c>
      <c r="BB34" s="217">
        <f t="shared" si="35"/>
        <v>0</v>
      </c>
      <c r="BC34" s="217">
        <f t="shared" si="36"/>
        <v>-998.22</v>
      </c>
      <c r="BD34" s="217">
        <f t="shared" si="37"/>
        <v>-570</v>
      </c>
    </row>
    <row r="35" spans="2:56">
      <c r="B35" s="6" t="s">
        <v>231</v>
      </c>
      <c r="C35" s="166" t="str">
        <f>_xlfn.XLOOKUP(B:B,'2023.1-2023.6'!B:B,'2023.1-2023.6'!G:G,0)</f>
        <v>2023/04/03</v>
      </c>
      <c r="D35" s="3" t="str">
        <f>_xlfn.XLOOKUP(B:B,'2023.1-2023.6'!B:B,'2023.1-2023.6'!I:I,0)</f>
        <v>4月入职</v>
      </c>
      <c r="E35" t="str">
        <f>_xlfn.XLOOKUP(B:B,'2023.1-2023.6'!B:B,'2023.1-2023.6'!C:C,0)</f>
        <v>物控部</v>
      </c>
      <c r="F35" t="str">
        <f>_xlfn.XLOOKUP(B:B,'2023.1-2023.6'!B:B,'2023.1-2023.6'!F:F,0)</f>
        <v>采购专员</v>
      </c>
      <c r="G35">
        <f>COUNTIF('2023.1-2023.6'!B:B,B35)</f>
        <v>3</v>
      </c>
      <c r="H35" s="217">
        <f>IFERROR(_xlfn.XLOOKUP(B35,'2023.1-2023.6'!B:B,'2023.1-2023.6'!K:K),0)</f>
        <v>6352.78</v>
      </c>
      <c r="I35" s="217">
        <f>IFERROR(AVERAGEIF('2022.1-2022.12 '!B:B,B35,'2022.1-2022.12 '!K:K),0)</f>
        <v>0</v>
      </c>
      <c r="J35" s="217">
        <f>IFERROR(_xlfn.XLOOKUP(B35,'2023.1-2023.6'!B:B,'2023.1-2023.6'!J:J),0)</f>
        <v>2888</v>
      </c>
      <c r="K35" s="217">
        <f>IFERROR(AVERAGEIF('2022.1-2022.12 '!B:B,B35,'2022.1-2022.12 '!J:J),0)</f>
        <v>0</v>
      </c>
      <c r="M35" s="217">
        <f>SUMIFS('2023.1-2023.6'!L:L,'2023.1-2023.6'!B:B,B35)</f>
        <v>949.92</v>
      </c>
      <c r="O35" s="217">
        <f>SUMIFS('2023.1-2023.6'!N:N,'2023.1-2023.6'!B:B,B35)</f>
        <v>11.4</v>
      </c>
      <c r="P35">
        <f>SUMIFS('2023.1-2023.6'!P:P,'2023.1-2023.6'!B:B,B35)</f>
        <v>5.7</v>
      </c>
      <c r="R35" s="217">
        <f>SUMIFS('2023.1-2023.6'!M:M,'2023.1-2023.6'!B:B,B35)</f>
        <v>260.4</v>
      </c>
      <c r="T35" s="217">
        <f>SUMIFS('2023.1-2023.6'!O:O,'2023.1-2023.6'!B:B,B35)</f>
        <v>0</v>
      </c>
      <c r="U35" s="217">
        <f t="shared" si="13"/>
        <v>6352.78</v>
      </c>
      <c r="V35" s="217">
        <f t="shared" si="14"/>
        <v>6352.78</v>
      </c>
      <c r="W35" s="217">
        <f t="shared" si="15"/>
        <v>2668.1676</v>
      </c>
      <c r="X35" s="217">
        <f t="shared" si="16"/>
        <v>6352.78</v>
      </c>
      <c r="Y35" s="217">
        <f t="shared" si="17"/>
        <v>6352.78</v>
      </c>
      <c r="Z35" s="217">
        <f t="shared" si="18"/>
        <v>60.986688</v>
      </c>
      <c r="AA35" s="217">
        <f t="shared" si="19"/>
        <v>6352.78</v>
      </c>
      <c r="AB35" s="217">
        <f t="shared" si="20"/>
        <v>19.05834</v>
      </c>
      <c r="AC35" s="239">
        <f t="shared" si="21"/>
        <v>5626</v>
      </c>
      <c r="AD35">
        <f t="shared" si="22"/>
        <v>759.51</v>
      </c>
      <c r="AE35" s="240">
        <f t="shared" si="2"/>
        <v>6352.78</v>
      </c>
      <c r="AF35" s="217">
        <f t="shared" si="23"/>
        <v>6352.78</v>
      </c>
      <c r="AG35" s="217">
        <f t="shared" si="3"/>
        <v>952.917</v>
      </c>
      <c r="AH35" s="217">
        <f t="shared" si="4"/>
        <v>-1718.2476</v>
      </c>
      <c r="AI35" s="217">
        <f t="shared" si="5"/>
        <v>-49.586688</v>
      </c>
      <c r="AJ35">
        <f t="shared" si="6"/>
        <v>-13.35834</v>
      </c>
      <c r="AK35" s="217">
        <f t="shared" si="7"/>
        <v>-499.11</v>
      </c>
      <c r="AL35" s="217">
        <f t="shared" si="8"/>
        <v>-952.917</v>
      </c>
      <c r="AM35" s="217">
        <f t="shared" si="9"/>
        <v>3958</v>
      </c>
      <c r="AN35" s="217">
        <f t="shared" si="24"/>
        <v>3958</v>
      </c>
      <c r="AO35" s="217">
        <f t="shared" si="10"/>
        <v>1662.36</v>
      </c>
      <c r="AP35" s="217">
        <f t="shared" si="11"/>
        <v>2888</v>
      </c>
      <c r="AQ35" s="217">
        <f t="shared" si="25"/>
        <v>2888</v>
      </c>
      <c r="AR35" s="217">
        <f t="shared" si="12"/>
        <v>27.7248</v>
      </c>
      <c r="AS35" s="217">
        <f t="shared" si="26"/>
        <v>2888</v>
      </c>
      <c r="AT35" s="217">
        <f t="shared" si="27"/>
        <v>8.664</v>
      </c>
      <c r="AU35" s="217">
        <f t="shared" si="28"/>
        <v>5626</v>
      </c>
      <c r="AV35" s="217">
        <f t="shared" si="29"/>
        <v>759.51</v>
      </c>
      <c r="AW35" s="217">
        <f t="shared" si="30"/>
        <v>2888</v>
      </c>
      <c r="AX35" s="217">
        <f t="shared" si="31"/>
        <v>2888</v>
      </c>
      <c r="AY35" s="217">
        <f t="shared" si="32"/>
        <v>433.2</v>
      </c>
      <c r="AZ35" s="217">
        <f t="shared" si="33"/>
        <v>-712.44</v>
      </c>
      <c r="BA35" s="217">
        <f t="shared" si="34"/>
        <v>-16.3248</v>
      </c>
      <c r="BB35" s="217">
        <f t="shared" si="35"/>
        <v>-2.964</v>
      </c>
      <c r="BC35" s="217">
        <f t="shared" si="36"/>
        <v>-499.11</v>
      </c>
      <c r="BD35" s="217">
        <f t="shared" si="37"/>
        <v>-433.2</v>
      </c>
    </row>
    <row r="36" spans="2:56">
      <c r="B36" s="6" t="s">
        <v>232</v>
      </c>
      <c r="C36" s="166" t="str">
        <f>_xlfn.XLOOKUP(B:B,'2023.1-2023.6'!B:B,'2023.1-2023.6'!G:G,0)</f>
        <v>2022/09/26</v>
      </c>
      <c r="D36" s="3">
        <f>_xlfn.XLOOKUP(B:B,'2023.1-2023.6'!B:B,'2023.1-2023.6'!I:I,0)</f>
        <v>0</v>
      </c>
      <c r="E36" t="str">
        <f>_xlfn.XLOOKUP(B:B,'2023.1-2023.6'!B:B,'2023.1-2023.6'!C:C,0)</f>
        <v>生产部</v>
      </c>
      <c r="F36" t="str">
        <f>_xlfn.XLOOKUP(B:B,'2023.1-2023.6'!B:B,'2023.1-2023.6'!F:F,0)</f>
        <v>装配钳工</v>
      </c>
      <c r="G36">
        <f>COUNTIF('2023.1-2023.6'!B:B,B36)</f>
        <v>6</v>
      </c>
      <c r="H36" s="217">
        <f>IFERROR(_xlfn.XLOOKUP(B36,'2023.1-2023.6'!B:B,'2023.1-2023.6'!K:K),0)</f>
        <v>3648.45</v>
      </c>
      <c r="I36" s="217">
        <f>IFERROR(AVERAGEIF('2022.1-2022.12 '!B:B,B36,'2022.1-2022.12 '!K:K),0)</f>
        <v>4528.275</v>
      </c>
      <c r="J36" s="217">
        <f>IFERROR(_xlfn.XLOOKUP(B36,'2023.1-2023.6'!B:B,'2023.1-2023.6'!J:J),0)</f>
        <v>1900</v>
      </c>
      <c r="K36" s="217">
        <f>IFERROR(AVERAGEIF('2022.1-2022.12 '!B:B,B36,'2022.1-2022.12 '!J:J),0)</f>
        <v>1900</v>
      </c>
      <c r="M36" s="217">
        <f>SUMIFS('2023.1-2023.6'!L:L,'2023.1-2023.6'!B:B,B36)</f>
        <v>1899.84</v>
      </c>
      <c r="O36" s="217">
        <f>SUMIFS('2023.1-2023.6'!N:N,'2023.1-2023.6'!B:B,B36)</f>
        <v>22.8</v>
      </c>
      <c r="P36">
        <f>SUMIFS('2023.1-2023.6'!P:P,'2023.1-2023.6'!B:B,B36)</f>
        <v>11.4</v>
      </c>
      <c r="R36" s="217">
        <f>SUMIFS('2023.1-2023.6'!M:M,'2023.1-2023.6'!B:B,B36)</f>
        <v>520.8</v>
      </c>
      <c r="T36" s="217">
        <f>SUMIFS('2023.1-2023.6'!O:O,'2023.1-2023.6'!B:B,B36)</f>
        <v>0</v>
      </c>
      <c r="U36" s="217">
        <f t="shared" si="13"/>
        <v>4528.275</v>
      </c>
      <c r="V36" s="217">
        <f t="shared" si="14"/>
        <v>4528.275</v>
      </c>
      <c r="W36" s="217">
        <f t="shared" si="15"/>
        <v>3803.751</v>
      </c>
      <c r="X36" s="217">
        <f t="shared" si="16"/>
        <v>4528.275</v>
      </c>
      <c r="Y36" s="217">
        <f t="shared" si="17"/>
        <v>4528.275</v>
      </c>
      <c r="Z36" s="217">
        <f t="shared" si="18"/>
        <v>86.94288</v>
      </c>
      <c r="AA36" s="217">
        <f t="shared" si="19"/>
        <v>4528.275</v>
      </c>
      <c r="AB36" s="217">
        <f t="shared" si="20"/>
        <v>27.16965</v>
      </c>
      <c r="AC36" s="239">
        <f t="shared" si="21"/>
        <v>5626</v>
      </c>
      <c r="AD36">
        <f t="shared" si="22"/>
        <v>1519.02</v>
      </c>
      <c r="AE36" s="240">
        <f t="shared" si="2"/>
        <v>4528.275</v>
      </c>
      <c r="AF36" s="217">
        <f t="shared" si="23"/>
        <v>4528.275</v>
      </c>
      <c r="AG36" s="217">
        <f t="shared" si="3"/>
        <v>1358.4825</v>
      </c>
      <c r="AH36" s="217">
        <f t="shared" si="4"/>
        <v>-1903.911</v>
      </c>
      <c r="AI36" s="217">
        <f t="shared" si="5"/>
        <v>-64.14288</v>
      </c>
      <c r="AJ36">
        <f t="shared" si="6"/>
        <v>-15.76965</v>
      </c>
      <c r="AK36" s="217">
        <f t="shared" si="7"/>
        <v>-998.22</v>
      </c>
      <c r="AL36" s="217">
        <f t="shared" si="8"/>
        <v>-1358.4825</v>
      </c>
      <c r="AM36" s="217">
        <f t="shared" si="9"/>
        <v>3958</v>
      </c>
      <c r="AN36" s="217">
        <f t="shared" si="24"/>
        <v>3958</v>
      </c>
      <c r="AO36" s="217">
        <f t="shared" si="10"/>
        <v>3324.72</v>
      </c>
      <c r="AP36" s="217">
        <f t="shared" si="11"/>
        <v>1900</v>
      </c>
      <c r="AQ36" s="217">
        <f t="shared" si="25"/>
        <v>1900</v>
      </c>
      <c r="AR36" s="217">
        <f t="shared" si="12"/>
        <v>36.48</v>
      </c>
      <c r="AS36" s="217">
        <f t="shared" si="26"/>
        <v>1900</v>
      </c>
      <c r="AT36" s="217">
        <f t="shared" si="27"/>
        <v>11.4</v>
      </c>
      <c r="AU36" s="217">
        <f t="shared" si="28"/>
        <v>5626</v>
      </c>
      <c r="AV36" s="217">
        <f t="shared" si="29"/>
        <v>1519.02</v>
      </c>
      <c r="AW36" s="217">
        <f t="shared" si="30"/>
        <v>1900</v>
      </c>
      <c r="AX36" s="217">
        <f t="shared" si="31"/>
        <v>1900</v>
      </c>
      <c r="AY36" s="217">
        <f t="shared" si="32"/>
        <v>570</v>
      </c>
      <c r="AZ36" s="217">
        <f t="shared" si="33"/>
        <v>-1424.88</v>
      </c>
      <c r="BA36" s="217">
        <f t="shared" si="34"/>
        <v>-13.68</v>
      </c>
      <c r="BB36" s="217">
        <f t="shared" si="35"/>
        <v>0</v>
      </c>
      <c r="BC36" s="217">
        <f t="shared" si="36"/>
        <v>-998.22</v>
      </c>
      <c r="BD36" s="217">
        <f t="shared" si="37"/>
        <v>-570</v>
      </c>
    </row>
    <row r="37" spans="2:56">
      <c r="B37" s="6" t="s">
        <v>233</v>
      </c>
      <c r="C37" s="166" t="str">
        <f>_xlfn.XLOOKUP(B:B,'2023.1-2023.6'!B:B,'2023.1-2023.6'!G:G,0)</f>
        <v>2021/05/28</v>
      </c>
      <c r="D37" s="3">
        <f>_xlfn.XLOOKUP(B:B,'2023.1-2023.6'!B:B,'2023.1-2023.6'!I:I,0)</f>
        <v>0</v>
      </c>
      <c r="E37" t="str">
        <f>_xlfn.XLOOKUP(B:B,'2023.1-2023.6'!B:B,'2023.1-2023.6'!C:C,0)</f>
        <v>物控部</v>
      </c>
      <c r="F37" t="str">
        <f>_xlfn.XLOOKUP(B:B,'2023.1-2023.6'!B:B,'2023.1-2023.6'!F:F,0)</f>
        <v>战略采购</v>
      </c>
      <c r="G37">
        <f>COUNTIF('2023.1-2023.6'!B:B,B37)</f>
        <v>6</v>
      </c>
      <c r="H37" s="217">
        <f>IFERROR(_xlfn.XLOOKUP(B37,'2023.1-2023.6'!B:B,'2023.1-2023.6'!K:K),0)</f>
        <v>10120</v>
      </c>
      <c r="I37" s="217">
        <f>IFERROR(AVERAGEIF('2022.1-2022.12 '!B:B,B37,'2022.1-2022.12 '!K:K),0)</f>
        <v>9680.8275</v>
      </c>
      <c r="J37" s="217">
        <f>IFERROR(_xlfn.XLOOKUP(B37,'2023.1-2023.6'!B:B,'2023.1-2023.6'!J:J),0)</f>
        <v>3800</v>
      </c>
      <c r="K37" s="217">
        <f>IFERROR(AVERAGEIF('2022.1-2022.12 '!B:B,B37,'2022.1-2022.12 '!J:J),0)</f>
        <v>3800</v>
      </c>
      <c r="M37" s="217">
        <f>SUMIFS('2023.1-2023.6'!L:L,'2023.1-2023.6'!B:B,B37)</f>
        <v>1899.84</v>
      </c>
      <c r="O37" s="217">
        <f>SUMIFS('2023.1-2023.6'!N:N,'2023.1-2023.6'!B:B,B37)</f>
        <v>22.8</v>
      </c>
      <c r="P37">
        <f>SUMIFS('2023.1-2023.6'!P:P,'2023.1-2023.6'!B:B,B37)</f>
        <v>11.4</v>
      </c>
      <c r="R37" s="217">
        <f>SUMIFS('2023.1-2023.6'!M:M,'2023.1-2023.6'!B:B,B37)</f>
        <v>520.8</v>
      </c>
      <c r="T37" s="217">
        <f>SUMIFS('2023.1-2023.6'!O:O,'2023.1-2023.6'!B:B,B37)</f>
        <v>0</v>
      </c>
      <c r="U37" s="217">
        <f t="shared" si="13"/>
        <v>9680.8275</v>
      </c>
      <c r="V37" s="217">
        <f t="shared" si="14"/>
        <v>9680.8275</v>
      </c>
      <c r="W37" s="217">
        <f t="shared" si="15"/>
        <v>8131.8951</v>
      </c>
      <c r="X37" s="217">
        <f t="shared" si="16"/>
        <v>9680.8275</v>
      </c>
      <c r="Y37" s="217">
        <f t="shared" si="17"/>
        <v>9680.8275</v>
      </c>
      <c r="Z37" s="217">
        <f t="shared" si="18"/>
        <v>185.871888</v>
      </c>
      <c r="AA37" s="217">
        <f t="shared" si="19"/>
        <v>9680.8275</v>
      </c>
      <c r="AB37" s="217">
        <f t="shared" si="20"/>
        <v>58.084965</v>
      </c>
      <c r="AC37" s="239">
        <f t="shared" si="21"/>
        <v>5626</v>
      </c>
      <c r="AD37">
        <f t="shared" si="22"/>
        <v>1519.02</v>
      </c>
      <c r="AE37" s="240">
        <f t="shared" si="2"/>
        <v>9680.8275</v>
      </c>
      <c r="AF37" s="217">
        <f t="shared" si="23"/>
        <v>9680.8275</v>
      </c>
      <c r="AG37" s="217">
        <f t="shared" si="3"/>
        <v>2904.24825</v>
      </c>
      <c r="AH37" s="217">
        <f t="shared" si="4"/>
        <v>-6232.0551</v>
      </c>
      <c r="AI37" s="217">
        <f t="shared" si="5"/>
        <v>-163.071888</v>
      </c>
      <c r="AJ37">
        <f t="shared" si="6"/>
        <v>-46.684965</v>
      </c>
      <c r="AK37" s="217">
        <f t="shared" si="7"/>
        <v>-998.22</v>
      </c>
      <c r="AL37" s="217">
        <f t="shared" si="8"/>
        <v>-2904.24825</v>
      </c>
      <c r="AM37" s="217">
        <f t="shared" si="9"/>
        <v>3958</v>
      </c>
      <c r="AN37" s="217">
        <f t="shared" si="24"/>
        <v>3958</v>
      </c>
      <c r="AO37" s="217">
        <f t="shared" si="10"/>
        <v>3324.72</v>
      </c>
      <c r="AP37" s="217">
        <f t="shared" si="11"/>
        <v>3800</v>
      </c>
      <c r="AQ37" s="217">
        <f t="shared" si="25"/>
        <v>3800</v>
      </c>
      <c r="AR37" s="217">
        <f t="shared" si="12"/>
        <v>72.96</v>
      </c>
      <c r="AS37" s="217">
        <f t="shared" si="26"/>
        <v>3800</v>
      </c>
      <c r="AT37" s="217">
        <f t="shared" si="27"/>
        <v>22.8</v>
      </c>
      <c r="AU37" s="217">
        <f t="shared" si="28"/>
        <v>5626</v>
      </c>
      <c r="AV37" s="217">
        <f t="shared" si="29"/>
        <v>1519.02</v>
      </c>
      <c r="AW37" s="217">
        <f t="shared" si="30"/>
        <v>3800</v>
      </c>
      <c r="AX37" s="217">
        <f t="shared" si="31"/>
        <v>3800</v>
      </c>
      <c r="AY37" s="217">
        <f t="shared" si="32"/>
        <v>1140</v>
      </c>
      <c r="AZ37" s="217">
        <f t="shared" si="33"/>
        <v>-1424.88</v>
      </c>
      <c r="BA37" s="217">
        <f t="shared" si="34"/>
        <v>-50.16</v>
      </c>
      <c r="BB37" s="217">
        <f t="shared" si="35"/>
        <v>-11.4</v>
      </c>
      <c r="BC37" s="217">
        <f t="shared" si="36"/>
        <v>-998.22</v>
      </c>
      <c r="BD37" s="217">
        <f t="shared" si="37"/>
        <v>-1140</v>
      </c>
    </row>
    <row r="38" spans="2:56">
      <c r="B38" s="6" t="s">
        <v>234</v>
      </c>
      <c r="C38" s="166" t="str">
        <f>_xlfn.XLOOKUP(B:B,'2023.1-2023.6'!B:B,'2023.1-2023.6'!G:G,0)</f>
        <v>2005/09/09</v>
      </c>
      <c r="D38" s="3">
        <f>_xlfn.XLOOKUP(B:B,'2023.1-2023.6'!B:B,'2023.1-2023.6'!I:I,0)</f>
        <v>0</v>
      </c>
      <c r="E38" t="str">
        <f>_xlfn.XLOOKUP(B:B,'2023.1-2023.6'!B:B,'2023.1-2023.6'!C:C,0)</f>
        <v>研发部</v>
      </c>
      <c r="F38" t="str">
        <f>_xlfn.XLOOKUP(B:B,'2023.1-2023.6'!B:B,'2023.1-2023.6'!F:F,0)</f>
        <v>机械研发主管</v>
      </c>
      <c r="G38">
        <f>COUNTIF('2023.1-2023.6'!B:B,B38)</f>
        <v>6</v>
      </c>
      <c r="H38" s="217">
        <f>IFERROR(_xlfn.XLOOKUP(B38,'2023.1-2023.6'!B:B,'2023.1-2023.6'!K:K),0)</f>
        <v>13074.5</v>
      </c>
      <c r="I38" s="217">
        <f>IFERROR(AVERAGEIF('2022.1-2022.12 '!B:B,B38,'2022.1-2022.12 '!K:K),0)</f>
        <v>13967.7</v>
      </c>
      <c r="J38" s="217">
        <f>IFERROR(_xlfn.XLOOKUP(B38,'2023.1-2023.6'!B:B,'2023.1-2023.6'!J:J),0)</f>
        <v>5544</v>
      </c>
      <c r="K38" s="217">
        <f>IFERROR(AVERAGEIF('2022.1-2022.12 '!B:B,B38,'2022.1-2022.12 '!J:J),0)</f>
        <v>5544</v>
      </c>
      <c r="M38" s="217">
        <f>SUMIFS('2023.1-2023.6'!L:L,'2023.1-2023.6'!B:B,B38)</f>
        <v>1899.84</v>
      </c>
      <c r="O38" s="217">
        <f>SUMIFS('2023.1-2023.6'!N:N,'2023.1-2023.6'!B:B,B38)</f>
        <v>22.8</v>
      </c>
      <c r="P38">
        <f>SUMIFS('2023.1-2023.6'!P:P,'2023.1-2023.6'!B:B,B38)</f>
        <v>11.4</v>
      </c>
      <c r="R38" s="217">
        <f>SUMIFS('2023.1-2023.6'!M:M,'2023.1-2023.6'!B:B,B38)</f>
        <v>520.8</v>
      </c>
      <c r="T38" s="217">
        <f>SUMIFS('2023.1-2023.6'!O:O,'2023.1-2023.6'!B:B,B38)</f>
        <v>750</v>
      </c>
      <c r="U38" s="217">
        <f t="shared" si="13"/>
        <v>13967.7</v>
      </c>
      <c r="V38" s="217">
        <f t="shared" si="14"/>
        <v>13967.7</v>
      </c>
      <c r="W38" s="217">
        <f t="shared" si="15"/>
        <v>11732.868</v>
      </c>
      <c r="X38" s="217">
        <f t="shared" si="16"/>
        <v>13967.7</v>
      </c>
      <c r="Y38" s="217">
        <f t="shared" si="17"/>
        <v>13967.7</v>
      </c>
      <c r="Z38" s="217">
        <f t="shared" si="18"/>
        <v>268.17984</v>
      </c>
      <c r="AA38" s="217">
        <f t="shared" si="19"/>
        <v>13967.7</v>
      </c>
      <c r="AB38" s="217">
        <f t="shared" si="20"/>
        <v>83.8062</v>
      </c>
      <c r="AC38" s="239">
        <f t="shared" si="21"/>
        <v>5626</v>
      </c>
      <c r="AD38">
        <f t="shared" si="22"/>
        <v>1519.02</v>
      </c>
      <c r="AE38" s="240">
        <f t="shared" si="2"/>
        <v>13967.7</v>
      </c>
      <c r="AF38" s="217">
        <f t="shared" si="23"/>
        <v>13967.7</v>
      </c>
      <c r="AG38" s="217">
        <f t="shared" si="3"/>
        <v>4190.31</v>
      </c>
      <c r="AH38" s="217">
        <f t="shared" si="4"/>
        <v>-9833.028</v>
      </c>
      <c r="AI38" s="217">
        <f t="shared" si="5"/>
        <v>-245.37984</v>
      </c>
      <c r="AJ38">
        <f t="shared" si="6"/>
        <v>-72.4062</v>
      </c>
      <c r="AK38" s="217">
        <f t="shared" si="7"/>
        <v>-998.22</v>
      </c>
      <c r="AL38" s="217">
        <f t="shared" si="8"/>
        <v>-3440.31</v>
      </c>
      <c r="AM38" s="217">
        <f t="shared" si="9"/>
        <v>5544</v>
      </c>
      <c r="AN38" s="217">
        <f t="shared" si="24"/>
        <v>5544</v>
      </c>
      <c r="AO38" s="217">
        <f t="shared" si="10"/>
        <v>4656.96</v>
      </c>
      <c r="AP38" s="217">
        <f t="shared" si="11"/>
        <v>5544</v>
      </c>
      <c r="AQ38" s="217">
        <f t="shared" si="25"/>
        <v>5544</v>
      </c>
      <c r="AR38" s="217">
        <f t="shared" si="12"/>
        <v>106.4448</v>
      </c>
      <c r="AS38" s="217">
        <f t="shared" si="26"/>
        <v>5544</v>
      </c>
      <c r="AT38" s="217">
        <f t="shared" si="27"/>
        <v>33.264</v>
      </c>
      <c r="AU38" s="217">
        <f t="shared" si="28"/>
        <v>5626</v>
      </c>
      <c r="AV38" s="217">
        <f t="shared" si="29"/>
        <v>1519.02</v>
      </c>
      <c r="AW38" s="217">
        <f t="shared" si="30"/>
        <v>5544</v>
      </c>
      <c r="AX38" s="217">
        <f t="shared" si="31"/>
        <v>5544</v>
      </c>
      <c r="AY38" s="217">
        <f t="shared" si="32"/>
        <v>1663.2</v>
      </c>
      <c r="AZ38" s="217">
        <f t="shared" si="33"/>
        <v>-2757.12</v>
      </c>
      <c r="BA38" s="217">
        <f t="shared" si="34"/>
        <v>-83.6448</v>
      </c>
      <c r="BB38" s="217">
        <f t="shared" si="35"/>
        <v>-21.864</v>
      </c>
      <c r="BC38" s="217">
        <f t="shared" si="36"/>
        <v>-998.22</v>
      </c>
      <c r="BD38" s="217">
        <f t="shared" si="37"/>
        <v>-913.2</v>
      </c>
    </row>
    <row r="39" spans="2:56">
      <c r="B39" s="6" t="s">
        <v>235</v>
      </c>
      <c r="C39" s="166" t="str">
        <f>_xlfn.XLOOKUP(B:B,'2023.1-2023.6'!B:B,'2023.1-2023.6'!G:G,0)</f>
        <v>2020/02/24</v>
      </c>
      <c r="D39" s="3">
        <f>_xlfn.XLOOKUP(B:B,'2023.1-2023.6'!B:B,'2023.1-2023.6'!I:I,0)</f>
        <v>0</v>
      </c>
      <c r="E39" t="str">
        <f>_xlfn.XLOOKUP(B:B,'2023.1-2023.6'!B:B,'2023.1-2023.6'!C:C,0)</f>
        <v>生产部</v>
      </c>
      <c r="F39" t="str">
        <f>_xlfn.XLOOKUP(B:B,'2023.1-2023.6'!B:B,'2023.1-2023.6'!F:F,0)</f>
        <v>装配电工</v>
      </c>
      <c r="G39">
        <f>COUNTIF('2023.1-2023.6'!B:B,B39)</f>
        <v>6</v>
      </c>
      <c r="H39" s="217">
        <f>IFERROR(_xlfn.XLOOKUP(B39,'2023.1-2023.6'!B:B,'2023.1-2023.6'!K:K),0)</f>
        <v>7325.52</v>
      </c>
      <c r="I39" s="217">
        <f>IFERROR(AVERAGEIF('2022.1-2022.12 '!B:B,B39,'2022.1-2022.12 '!K:K),0)</f>
        <v>6694.99083333333</v>
      </c>
      <c r="J39" s="217">
        <f>IFERROR(_xlfn.XLOOKUP(B39,'2023.1-2023.6'!B:B,'2023.1-2023.6'!J:J),0)</f>
        <v>1900</v>
      </c>
      <c r="K39" s="217">
        <f>IFERROR(AVERAGEIF('2022.1-2022.12 '!B:B,B39,'2022.1-2022.12 '!J:J),0)</f>
        <v>1900</v>
      </c>
      <c r="M39" s="217">
        <f>SUMIFS('2023.1-2023.6'!L:L,'2023.1-2023.6'!B:B,B39)</f>
        <v>1899.84</v>
      </c>
      <c r="O39" s="217">
        <f>SUMIFS('2023.1-2023.6'!N:N,'2023.1-2023.6'!B:B,B39)</f>
        <v>22.8</v>
      </c>
      <c r="P39">
        <f>SUMIFS('2023.1-2023.6'!P:P,'2023.1-2023.6'!B:B,B39)</f>
        <v>11.4</v>
      </c>
      <c r="R39" s="217">
        <f>SUMIFS('2023.1-2023.6'!M:M,'2023.1-2023.6'!B:B,B39)</f>
        <v>520.8</v>
      </c>
      <c r="T39" s="217">
        <f>SUMIFS('2023.1-2023.6'!O:O,'2023.1-2023.6'!B:B,B39)</f>
        <v>0</v>
      </c>
      <c r="U39" s="217">
        <f t="shared" si="13"/>
        <v>6694.99083333333</v>
      </c>
      <c r="V39" s="217">
        <f t="shared" si="14"/>
        <v>6694.99083333333</v>
      </c>
      <c r="W39" s="217">
        <f t="shared" si="15"/>
        <v>5623.7923</v>
      </c>
      <c r="X39" s="217">
        <f t="shared" si="16"/>
        <v>6694.99083333333</v>
      </c>
      <c r="Y39" s="217">
        <f t="shared" si="17"/>
        <v>6694.99083333333</v>
      </c>
      <c r="Z39" s="217">
        <f t="shared" si="18"/>
        <v>128.543824</v>
      </c>
      <c r="AA39" s="217">
        <f t="shared" si="19"/>
        <v>6694.99083333333</v>
      </c>
      <c r="AB39" s="217">
        <f t="shared" si="20"/>
        <v>40.169945</v>
      </c>
      <c r="AC39" s="239">
        <f t="shared" si="21"/>
        <v>5626</v>
      </c>
      <c r="AD39">
        <f t="shared" si="22"/>
        <v>1519.02</v>
      </c>
      <c r="AE39" s="240">
        <f t="shared" si="2"/>
        <v>6694.99083333333</v>
      </c>
      <c r="AF39" s="217">
        <f t="shared" si="23"/>
        <v>6694.99083333333</v>
      </c>
      <c r="AG39" s="217">
        <f t="shared" si="3"/>
        <v>2008.49725</v>
      </c>
      <c r="AH39" s="217">
        <f t="shared" si="4"/>
        <v>-3723.9523</v>
      </c>
      <c r="AI39" s="217">
        <f t="shared" si="5"/>
        <v>-105.743824</v>
      </c>
      <c r="AJ39">
        <f t="shared" si="6"/>
        <v>-28.769945</v>
      </c>
      <c r="AK39" s="217">
        <f t="shared" si="7"/>
        <v>-998.22</v>
      </c>
      <c r="AL39" s="217">
        <f t="shared" si="8"/>
        <v>-2008.49725</v>
      </c>
      <c r="AM39" s="217">
        <f t="shared" si="9"/>
        <v>3958</v>
      </c>
      <c r="AN39" s="217">
        <f t="shared" si="24"/>
        <v>3958</v>
      </c>
      <c r="AO39" s="217">
        <f t="shared" si="10"/>
        <v>3324.72</v>
      </c>
      <c r="AP39" s="217">
        <f t="shared" si="11"/>
        <v>1900</v>
      </c>
      <c r="AQ39" s="217">
        <f t="shared" si="25"/>
        <v>1900</v>
      </c>
      <c r="AR39" s="217">
        <f t="shared" si="12"/>
        <v>36.48</v>
      </c>
      <c r="AS39" s="217">
        <f t="shared" si="26"/>
        <v>1900</v>
      </c>
      <c r="AT39" s="217">
        <f t="shared" si="27"/>
        <v>11.4</v>
      </c>
      <c r="AU39" s="217">
        <f t="shared" si="28"/>
        <v>5626</v>
      </c>
      <c r="AV39" s="217">
        <f t="shared" si="29"/>
        <v>1519.02</v>
      </c>
      <c r="AW39" s="217">
        <f t="shared" si="30"/>
        <v>1900</v>
      </c>
      <c r="AX39" s="217">
        <f t="shared" si="31"/>
        <v>1900</v>
      </c>
      <c r="AY39" s="217">
        <f t="shared" si="32"/>
        <v>570</v>
      </c>
      <c r="AZ39" s="217">
        <f t="shared" si="33"/>
        <v>-1424.88</v>
      </c>
      <c r="BA39" s="217">
        <f t="shared" si="34"/>
        <v>-13.68</v>
      </c>
      <c r="BB39" s="217">
        <f t="shared" si="35"/>
        <v>0</v>
      </c>
      <c r="BC39" s="217">
        <f t="shared" si="36"/>
        <v>-998.22</v>
      </c>
      <c r="BD39" s="217">
        <f t="shared" si="37"/>
        <v>-570</v>
      </c>
    </row>
    <row r="40" spans="2:56">
      <c r="B40" s="6" t="s">
        <v>236</v>
      </c>
      <c r="C40" s="166" t="str">
        <f>_xlfn.XLOOKUP(B:B,'2023.1-2023.6'!B:B,'2023.1-2023.6'!G:G,0)</f>
        <v>2021/12/22</v>
      </c>
      <c r="D40" s="3">
        <f>_xlfn.XLOOKUP(B:B,'2023.1-2023.6'!B:B,'2023.1-2023.6'!I:I,0)</f>
        <v>0</v>
      </c>
      <c r="E40" t="str">
        <f>_xlfn.XLOOKUP(B:B,'2023.1-2023.6'!B:B,'2023.1-2023.6'!C:C,0)</f>
        <v>销售部</v>
      </c>
      <c r="F40" t="str">
        <f>_xlfn.XLOOKUP(B:B,'2023.1-2023.6'!B:B,'2023.1-2023.6'!F:F,0)</f>
        <v>销售经理</v>
      </c>
      <c r="G40">
        <f>COUNTIF('2023.1-2023.6'!B:B,B40)</f>
        <v>6</v>
      </c>
      <c r="H40" s="217">
        <f>IFERROR(_xlfn.XLOOKUP(B40,'2023.1-2023.6'!B:B,'2023.1-2023.6'!K:K),0)</f>
        <v>11185</v>
      </c>
      <c r="I40" s="217">
        <f>IFERROR(AVERAGEIF('2022.1-2022.12 '!B:B,B40,'2022.1-2022.12 '!K:K),0)</f>
        <v>10855.5941666667</v>
      </c>
      <c r="J40" s="217">
        <f>IFERROR(_xlfn.XLOOKUP(B40,'2023.1-2023.6'!B:B,'2023.1-2023.6'!J:J),0)</f>
        <v>3850</v>
      </c>
      <c r="K40" s="217">
        <f>IFERROR(AVERAGEIF('2022.1-2022.12 '!B:B,B40,'2022.1-2022.12 '!J:J),0)</f>
        <v>3850</v>
      </c>
      <c r="M40" s="217">
        <f>SUMIFS('2023.1-2023.6'!L:L,'2023.1-2023.6'!B:B,B40)</f>
        <v>1899.84</v>
      </c>
      <c r="O40" s="217">
        <f>SUMIFS('2023.1-2023.6'!N:N,'2023.1-2023.6'!B:B,B40)</f>
        <v>22.8</v>
      </c>
      <c r="P40">
        <f>SUMIFS('2023.1-2023.6'!P:P,'2023.1-2023.6'!B:B,B40)</f>
        <v>11.4</v>
      </c>
      <c r="R40" s="217">
        <f>SUMIFS('2023.1-2023.6'!M:M,'2023.1-2023.6'!B:B,B40)</f>
        <v>520.8</v>
      </c>
      <c r="T40" s="217">
        <f>SUMIFS('2023.1-2023.6'!O:O,'2023.1-2023.6'!B:B,B40)</f>
        <v>0</v>
      </c>
      <c r="U40" s="217">
        <f t="shared" si="13"/>
        <v>10855.5941666667</v>
      </c>
      <c r="V40" s="217">
        <f t="shared" si="14"/>
        <v>10855.5941666667</v>
      </c>
      <c r="W40" s="217">
        <f t="shared" si="15"/>
        <v>9118.6991</v>
      </c>
      <c r="X40" s="217">
        <f t="shared" si="16"/>
        <v>10855.5941666667</v>
      </c>
      <c r="Y40" s="217">
        <f t="shared" si="17"/>
        <v>10855.5941666667</v>
      </c>
      <c r="Z40" s="217">
        <f t="shared" si="18"/>
        <v>208.427408</v>
      </c>
      <c r="AA40" s="217">
        <f t="shared" si="19"/>
        <v>10855.5941666667</v>
      </c>
      <c r="AB40" s="217">
        <f t="shared" si="20"/>
        <v>65.133565</v>
      </c>
      <c r="AC40" s="239">
        <f t="shared" si="21"/>
        <v>5626</v>
      </c>
      <c r="AD40">
        <f t="shared" si="22"/>
        <v>1519.02</v>
      </c>
      <c r="AE40" s="240">
        <f t="shared" si="2"/>
        <v>10855.5941666667</v>
      </c>
      <c r="AF40" s="217">
        <f t="shared" si="23"/>
        <v>10855.5941666667</v>
      </c>
      <c r="AG40" s="217">
        <f t="shared" si="3"/>
        <v>3256.67825</v>
      </c>
      <c r="AH40" s="217">
        <f t="shared" si="4"/>
        <v>-7218.8591</v>
      </c>
      <c r="AI40" s="217">
        <f t="shared" si="5"/>
        <v>-185.627408</v>
      </c>
      <c r="AJ40">
        <f t="shared" si="6"/>
        <v>-53.733565</v>
      </c>
      <c r="AK40" s="217">
        <f t="shared" si="7"/>
        <v>-998.22</v>
      </c>
      <c r="AL40" s="217">
        <f t="shared" si="8"/>
        <v>-3256.67825</v>
      </c>
      <c r="AM40" s="217">
        <f t="shared" si="9"/>
        <v>3958</v>
      </c>
      <c r="AN40" s="217">
        <f t="shared" si="24"/>
        <v>3958</v>
      </c>
      <c r="AO40" s="217">
        <f t="shared" si="10"/>
        <v>3324.72</v>
      </c>
      <c r="AP40" s="217">
        <f t="shared" si="11"/>
        <v>3850</v>
      </c>
      <c r="AQ40" s="217">
        <f t="shared" si="25"/>
        <v>3850</v>
      </c>
      <c r="AR40" s="217">
        <f t="shared" si="12"/>
        <v>73.92</v>
      </c>
      <c r="AS40" s="217">
        <f t="shared" si="26"/>
        <v>3850</v>
      </c>
      <c r="AT40" s="217">
        <f t="shared" si="27"/>
        <v>23.1</v>
      </c>
      <c r="AU40" s="217">
        <f t="shared" si="28"/>
        <v>5626</v>
      </c>
      <c r="AV40" s="217">
        <f t="shared" si="29"/>
        <v>1519.02</v>
      </c>
      <c r="AW40" s="217">
        <f t="shared" si="30"/>
        <v>3850</v>
      </c>
      <c r="AX40" s="217">
        <f t="shared" si="31"/>
        <v>3850</v>
      </c>
      <c r="AY40" s="217">
        <f t="shared" si="32"/>
        <v>1155</v>
      </c>
      <c r="AZ40" s="217">
        <f t="shared" si="33"/>
        <v>-1424.88</v>
      </c>
      <c r="BA40" s="217">
        <f t="shared" si="34"/>
        <v>-51.12</v>
      </c>
      <c r="BB40" s="217">
        <f t="shared" si="35"/>
        <v>-11.7</v>
      </c>
      <c r="BC40" s="217">
        <f t="shared" si="36"/>
        <v>-998.22</v>
      </c>
      <c r="BD40" s="217">
        <f t="shared" si="37"/>
        <v>-1155</v>
      </c>
    </row>
    <row r="41" spans="2:56">
      <c r="B41" s="6" t="s">
        <v>237</v>
      </c>
      <c r="C41" s="166" t="str">
        <f>_xlfn.XLOOKUP(B:B,'2023.1-2023.6'!B:B,'2023.1-2023.6'!G:G,0)</f>
        <v>2020/10/16</v>
      </c>
      <c r="D41" s="3">
        <f>_xlfn.XLOOKUP(B:B,'2023.1-2023.6'!B:B,'2023.1-2023.6'!I:I,0)</f>
        <v>0</v>
      </c>
      <c r="E41" t="str">
        <f>_xlfn.XLOOKUP(B:B,'2023.1-2023.6'!B:B,'2023.1-2023.6'!C:C,0)</f>
        <v>生产部</v>
      </c>
      <c r="F41" t="str">
        <f>_xlfn.XLOOKUP(B:B,'2023.1-2023.6'!B:B,'2023.1-2023.6'!F:F,0)</f>
        <v>装配钳工班长</v>
      </c>
      <c r="G41">
        <f>COUNTIF('2023.1-2023.6'!B:B,B41)</f>
        <v>6</v>
      </c>
      <c r="H41" s="217">
        <f>IFERROR(_xlfn.XLOOKUP(B41,'2023.1-2023.6'!B:B,'2023.1-2023.6'!K:K),0)</f>
        <v>9129.57</v>
      </c>
      <c r="I41" s="217">
        <f>IFERROR(AVERAGEIF('2022.1-2022.12 '!B:B,B41,'2022.1-2022.12 '!K:K),0)</f>
        <v>7966.87166666667</v>
      </c>
      <c r="J41" s="217">
        <f>IFERROR(_xlfn.XLOOKUP(B41,'2023.1-2023.6'!B:B,'2023.1-2023.6'!J:J),0)</f>
        <v>1900</v>
      </c>
      <c r="K41" s="217">
        <f>IFERROR(AVERAGEIF('2022.1-2022.12 '!B:B,B41,'2022.1-2022.12 '!J:J),0)</f>
        <v>1900</v>
      </c>
      <c r="M41" s="217">
        <f>SUMIFS('2023.1-2023.6'!L:L,'2023.1-2023.6'!B:B,B41)</f>
        <v>1899.84</v>
      </c>
      <c r="O41" s="217">
        <f>SUMIFS('2023.1-2023.6'!N:N,'2023.1-2023.6'!B:B,B41)</f>
        <v>22.8</v>
      </c>
      <c r="P41">
        <f>SUMIFS('2023.1-2023.6'!P:P,'2023.1-2023.6'!B:B,B41)</f>
        <v>11.4</v>
      </c>
      <c r="R41" s="217">
        <f>SUMIFS('2023.1-2023.6'!M:M,'2023.1-2023.6'!B:B,B41)</f>
        <v>520.8</v>
      </c>
      <c r="T41" s="217">
        <f>SUMIFS('2023.1-2023.6'!O:O,'2023.1-2023.6'!B:B,B41)</f>
        <v>0</v>
      </c>
      <c r="U41" s="217">
        <f t="shared" si="13"/>
        <v>7966.87166666667</v>
      </c>
      <c r="V41" s="217">
        <f t="shared" si="14"/>
        <v>7966.87166666667</v>
      </c>
      <c r="W41" s="217">
        <f t="shared" si="15"/>
        <v>6692.1722</v>
      </c>
      <c r="X41" s="217">
        <f t="shared" si="16"/>
        <v>7966.87166666667</v>
      </c>
      <c r="Y41" s="217">
        <f t="shared" si="17"/>
        <v>7966.87166666667</v>
      </c>
      <c r="Z41" s="217">
        <f t="shared" si="18"/>
        <v>152.963936</v>
      </c>
      <c r="AA41" s="217">
        <f t="shared" si="19"/>
        <v>7966.87166666667</v>
      </c>
      <c r="AB41" s="217">
        <f t="shared" si="20"/>
        <v>47.80123</v>
      </c>
      <c r="AC41" s="239">
        <f t="shared" si="21"/>
        <v>5626</v>
      </c>
      <c r="AD41">
        <f t="shared" si="22"/>
        <v>1519.02</v>
      </c>
      <c r="AE41" s="240">
        <f t="shared" si="2"/>
        <v>7966.87166666667</v>
      </c>
      <c r="AF41" s="217">
        <f t="shared" si="23"/>
        <v>7966.87166666667</v>
      </c>
      <c r="AG41" s="217">
        <f t="shared" si="3"/>
        <v>2390.0615</v>
      </c>
      <c r="AH41" s="217">
        <f t="shared" si="4"/>
        <v>-4792.3322</v>
      </c>
      <c r="AI41" s="217">
        <f t="shared" si="5"/>
        <v>-130.163936</v>
      </c>
      <c r="AJ41">
        <f t="shared" si="6"/>
        <v>-36.40123</v>
      </c>
      <c r="AK41" s="217">
        <f t="shared" si="7"/>
        <v>-998.22</v>
      </c>
      <c r="AL41" s="217">
        <f t="shared" si="8"/>
        <v>-2390.0615</v>
      </c>
      <c r="AM41" s="217">
        <f t="shared" si="9"/>
        <v>3958</v>
      </c>
      <c r="AN41" s="217">
        <f t="shared" si="24"/>
        <v>3958</v>
      </c>
      <c r="AO41" s="217">
        <f t="shared" si="10"/>
        <v>3324.72</v>
      </c>
      <c r="AP41" s="217">
        <f t="shared" si="11"/>
        <v>1900</v>
      </c>
      <c r="AQ41" s="217">
        <f t="shared" si="25"/>
        <v>1900</v>
      </c>
      <c r="AR41" s="217">
        <f t="shared" si="12"/>
        <v>36.48</v>
      </c>
      <c r="AS41" s="217">
        <f t="shared" si="26"/>
        <v>1900</v>
      </c>
      <c r="AT41" s="217">
        <f t="shared" si="27"/>
        <v>11.4</v>
      </c>
      <c r="AU41" s="217">
        <f t="shared" si="28"/>
        <v>5626</v>
      </c>
      <c r="AV41" s="217">
        <f t="shared" si="29"/>
        <v>1519.02</v>
      </c>
      <c r="AW41" s="217">
        <f t="shared" si="30"/>
        <v>1900</v>
      </c>
      <c r="AX41" s="217">
        <f t="shared" si="31"/>
        <v>1900</v>
      </c>
      <c r="AY41" s="217">
        <f t="shared" si="32"/>
        <v>570</v>
      </c>
      <c r="AZ41" s="217">
        <f t="shared" si="33"/>
        <v>-1424.88</v>
      </c>
      <c r="BA41" s="217">
        <f t="shared" si="34"/>
        <v>-13.68</v>
      </c>
      <c r="BB41" s="217">
        <f t="shared" si="35"/>
        <v>0</v>
      </c>
      <c r="BC41" s="217">
        <f t="shared" si="36"/>
        <v>-998.22</v>
      </c>
      <c r="BD41" s="217">
        <f t="shared" si="37"/>
        <v>-570</v>
      </c>
    </row>
    <row r="42" spans="2:56">
      <c r="B42" s="6" t="s">
        <v>238</v>
      </c>
      <c r="C42" s="166" t="str">
        <f>_xlfn.XLOOKUP(B:B,'2023.1-2023.6'!B:B,'2023.1-2023.6'!G:G,0)</f>
        <v>2022/09/19</v>
      </c>
      <c r="D42" s="3">
        <f>_xlfn.XLOOKUP(B:B,'2023.1-2023.6'!B:B,'2023.1-2023.6'!I:I,0)</f>
        <v>0</v>
      </c>
      <c r="E42" t="str">
        <f>_xlfn.XLOOKUP(B:B,'2023.1-2023.6'!B:B,'2023.1-2023.6'!C:C,0)</f>
        <v>研发部</v>
      </c>
      <c r="F42" t="str">
        <f>_xlfn.XLOOKUP(B:B,'2023.1-2023.6'!B:B,'2023.1-2023.6'!F:F,0)</f>
        <v>机械助理工程师</v>
      </c>
      <c r="G42">
        <f>COUNTIF('2023.1-2023.6'!B:B,B42)</f>
        <v>6</v>
      </c>
      <c r="H42" s="217">
        <f>IFERROR(_xlfn.XLOOKUP(B42,'2023.1-2023.6'!B:B,'2023.1-2023.6'!K:K),0)</f>
        <v>4528.24</v>
      </c>
      <c r="I42" s="217">
        <f>IFERROR(AVERAGEIF('2022.1-2022.12 '!B:B,B42,'2022.1-2022.12 '!K:K),0)</f>
        <v>4684.5625</v>
      </c>
      <c r="J42" s="217">
        <f>IFERROR(_xlfn.XLOOKUP(B42,'2023.1-2023.6'!B:B,'2023.1-2023.6'!J:J),0)</f>
        <v>2671</v>
      </c>
      <c r="K42" s="217">
        <f>IFERROR(AVERAGEIF('2022.1-2022.12 '!B:B,B42,'2022.1-2022.12 '!J:J),0)</f>
        <v>2557.75</v>
      </c>
      <c r="M42" s="217">
        <f>SUMIFS('2023.1-2023.6'!L:L,'2023.1-2023.6'!B:B,B42)</f>
        <v>1899.84</v>
      </c>
      <c r="O42" s="217">
        <f>SUMIFS('2023.1-2023.6'!N:N,'2023.1-2023.6'!B:B,B42)</f>
        <v>22.8</v>
      </c>
      <c r="P42">
        <f>SUMIFS('2023.1-2023.6'!P:P,'2023.1-2023.6'!B:B,B42)</f>
        <v>11.4</v>
      </c>
      <c r="R42" s="217">
        <f>SUMIFS('2023.1-2023.6'!M:M,'2023.1-2023.6'!B:B,B42)</f>
        <v>520.8</v>
      </c>
      <c r="T42" s="217">
        <f>SUMIFS('2023.1-2023.6'!O:O,'2023.1-2023.6'!B:B,B42)</f>
        <v>0</v>
      </c>
      <c r="U42" s="217">
        <f t="shared" si="13"/>
        <v>4684.5625</v>
      </c>
      <c r="V42" s="217">
        <f t="shared" si="14"/>
        <v>4684.5625</v>
      </c>
      <c r="W42" s="217">
        <f t="shared" si="15"/>
        <v>3935.0325</v>
      </c>
      <c r="X42" s="217">
        <f t="shared" si="16"/>
        <v>4684.5625</v>
      </c>
      <c r="Y42" s="217">
        <f t="shared" si="17"/>
        <v>4684.5625</v>
      </c>
      <c r="Z42" s="217">
        <f t="shared" si="18"/>
        <v>89.9436</v>
      </c>
      <c r="AA42" s="217">
        <f t="shared" si="19"/>
        <v>4684.5625</v>
      </c>
      <c r="AB42" s="217">
        <f t="shared" si="20"/>
        <v>28.107375</v>
      </c>
      <c r="AC42" s="239">
        <f t="shared" si="21"/>
        <v>5626</v>
      </c>
      <c r="AD42">
        <f t="shared" si="22"/>
        <v>1519.02</v>
      </c>
      <c r="AE42" s="240">
        <f t="shared" si="2"/>
        <v>4684.5625</v>
      </c>
      <c r="AF42" s="217">
        <f t="shared" si="23"/>
        <v>4684.5625</v>
      </c>
      <c r="AG42" s="217">
        <f t="shared" si="3"/>
        <v>1405.36875</v>
      </c>
      <c r="AH42" s="217">
        <f t="shared" si="4"/>
        <v>-2035.1925</v>
      </c>
      <c r="AI42" s="217">
        <f t="shared" si="5"/>
        <v>-67.1436</v>
      </c>
      <c r="AJ42">
        <f t="shared" si="6"/>
        <v>-16.707375</v>
      </c>
      <c r="AK42" s="217">
        <f t="shared" si="7"/>
        <v>-998.22</v>
      </c>
      <c r="AL42" s="217">
        <f t="shared" si="8"/>
        <v>-1405.36875</v>
      </c>
      <c r="AM42" s="217">
        <f t="shared" si="9"/>
        <v>3958</v>
      </c>
      <c r="AN42" s="217">
        <f t="shared" si="24"/>
        <v>3958</v>
      </c>
      <c r="AO42" s="217">
        <f t="shared" si="10"/>
        <v>3324.72</v>
      </c>
      <c r="AP42" s="217">
        <f t="shared" si="11"/>
        <v>2557.75</v>
      </c>
      <c r="AQ42" s="217">
        <f t="shared" si="25"/>
        <v>2557.75</v>
      </c>
      <c r="AR42" s="217">
        <f t="shared" si="12"/>
        <v>49.1088</v>
      </c>
      <c r="AS42" s="217">
        <f t="shared" si="26"/>
        <v>2557.75</v>
      </c>
      <c r="AT42" s="217">
        <f t="shared" si="27"/>
        <v>15.3465</v>
      </c>
      <c r="AU42" s="217">
        <f t="shared" si="28"/>
        <v>5626</v>
      </c>
      <c r="AV42" s="217">
        <f t="shared" si="29"/>
        <v>1519.02</v>
      </c>
      <c r="AW42" s="217">
        <f t="shared" si="30"/>
        <v>2557.75</v>
      </c>
      <c r="AX42" s="217">
        <f t="shared" si="31"/>
        <v>2557.75</v>
      </c>
      <c r="AY42" s="217">
        <f t="shared" si="32"/>
        <v>767.325</v>
      </c>
      <c r="AZ42" s="217">
        <f t="shared" si="33"/>
        <v>-1424.88</v>
      </c>
      <c r="BA42" s="217">
        <f t="shared" si="34"/>
        <v>-26.3088</v>
      </c>
      <c r="BB42" s="217">
        <f t="shared" si="35"/>
        <v>-3.9465</v>
      </c>
      <c r="BC42" s="217">
        <f t="shared" si="36"/>
        <v>-998.22</v>
      </c>
      <c r="BD42" s="217">
        <f t="shared" si="37"/>
        <v>-767.325</v>
      </c>
    </row>
    <row r="43" spans="2:56">
      <c r="B43" s="6" t="s">
        <v>239</v>
      </c>
      <c r="C43" s="166" t="str">
        <f>_xlfn.XLOOKUP(B:B,'2023.1-2023.6'!B:B,'2023.1-2023.6'!G:G,0)</f>
        <v>2017/06/16</v>
      </c>
      <c r="D43" s="3">
        <f>_xlfn.XLOOKUP(B:B,'2023.1-2023.6'!B:B,'2023.1-2023.6'!I:I,0)</f>
        <v>0</v>
      </c>
      <c r="E43" t="str">
        <f>_xlfn.XLOOKUP(B:B,'2023.1-2023.6'!B:B,'2023.1-2023.6'!C:C,0)</f>
        <v>生产部</v>
      </c>
      <c r="F43" t="str">
        <f>_xlfn.XLOOKUP(B:B,'2023.1-2023.6'!B:B,'2023.1-2023.6'!F:F,0)</f>
        <v>仓库主管</v>
      </c>
      <c r="G43">
        <f>COUNTIF('2023.1-2023.6'!B:B,B43)</f>
        <v>6</v>
      </c>
      <c r="H43" s="217">
        <f>IFERROR(_xlfn.XLOOKUP(B43,'2023.1-2023.6'!B:B,'2023.1-2023.6'!K:K),0)</f>
        <v>8138.5</v>
      </c>
      <c r="I43" s="217">
        <f>IFERROR(AVERAGEIF('2022.1-2022.12 '!B:B,B43,'2022.1-2022.12 '!K:K),0)</f>
        <v>7310.36</v>
      </c>
      <c r="J43" s="217">
        <f>IFERROR(_xlfn.XLOOKUP(B43,'2023.1-2023.6'!B:B,'2023.1-2023.6'!J:J),0)</f>
        <v>2970</v>
      </c>
      <c r="K43" s="217">
        <f>IFERROR(AVERAGEIF('2022.1-2022.12 '!B:B,B43,'2022.1-2022.12 '!J:J),0)</f>
        <v>2776.66666666667</v>
      </c>
      <c r="M43" s="217">
        <f>SUMIFS('2023.1-2023.6'!L:L,'2023.1-2023.6'!B:B,B43)</f>
        <v>1899.84</v>
      </c>
      <c r="O43" s="217">
        <f>SUMIFS('2023.1-2023.6'!N:N,'2023.1-2023.6'!B:B,B43)</f>
        <v>22.8</v>
      </c>
      <c r="P43">
        <f>SUMIFS('2023.1-2023.6'!P:P,'2023.1-2023.6'!B:B,B43)</f>
        <v>11.4</v>
      </c>
      <c r="R43" s="217">
        <f>SUMIFS('2023.1-2023.6'!M:M,'2023.1-2023.6'!B:B,B43)</f>
        <v>520.8</v>
      </c>
      <c r="T43" s="217">
        <f>SUMIFS('2023.1-2023.6'!O:O,'2023.1-2023.6'!B:B,B43)</f>
        <v>1800</v>
      </c>
      <c r="U43" s="217">
        <f t="shared" si="13"/>
        <v>7310.36</v>
      </c>
      <c r="V43" s="217">
        <f t="shared" si="14"/>
        <v>7310.36</v>
      </c>
      <c r="W43" s="217">
        <f t="shared" si="15"/>
        <v>6140.7024</v>
      </c>
      <c r="X43" s="217">
        <f t="shared" si="16"/>
        <v>7310.36</v>
      </c>
      <c r="Y43" s="217">
        <f t="shared" si="17"/>
        <v>7310.36</v>
      </c>
      <c r="Z43" s="217">
        <f t="shared" si="18"/>
        <v>140.358912</v>
      </c>
      <c r="AA43" s="217">
        <f t="shared" si="19"/>
        <v>7310.36</v>
      </c>
      <c r="AB43" s="217">
        <f t="shared" si="20"/>
        <v>43.86216</v>
      </c>
      <c r="AC43" s="239">
        <f t="shared" si="21"/>
        <v>5626</v>
      </c>
      <c r="AD43">
        <f t="shared" si="22"/>
        <v>1519.02</v>
      </c>
      <c r="AE43" s="240">
        <f t="shared" si="2"/>
        <v>7310.36</v>
      </c>
      <c r="AF43" s="217">
        <f t="shared" si="23"/>
        <v>7310.36</v>
      </c>
      <c r="AG43" s="217">
        <f t="shared" si="3"/>
        <v>2193.108</v>
      </c>
      <c r="AH43" s="217">
        <f t="shared" si="4"/>
        <v>-4240.8624</v>
      </c>
      <c r="AI43" s="217">
        <f t="shared" si="5"/>
        <v>-117.558912</v>
      </c>
      <c r="AJ43">
        <f t="shared" si="6"/>
        <v>-32.46216</v>
      </c>
      <c r="AK43" s="217">
        <f t="shared" si="7"/>
        <v>-998.22</v>
      </c>
      <c r="AL43" s="217">
        <f t="shared" si="8"/>
        <v>-393.108</v>
      </c>
      <c r="AM43" s="217">
        <f t="shared" si="9"/>
        <v>3958</v>
      </c>
      <c r="AN43" s="217">
        <f t="shared" si="24"/>
        <v>3958</v>
      </c>
      <c r="AO43" s="217">
        <f t="shared" si="10"/>
        <v>3324.72</v>
      </c>
      <c r="AP43" s="217">
        <f t="shared" si="11"/>
        <v>2776.66666666667</v>
      </c>
      <c r="AQ43" s="217">
        <f t="shared" si="25"/>
        <v>2776.66666666667</v>
      </c>
      <c r="AR43" s="217">
        <f t="shared" si="12"/>
        <v>53.312</v>
      </c>
      <c r="AS43" s="217">
        <f t="shared" si="26"/>
        <v>2776.66666666667</v>
      </c>
      <c r="AT43" s="217">
        <f t="shared" si="27"/>
        <v>16.66</v>
      </c>
      <c r="AU43" s="217">
        <f t="shared" si="28"/>
        <v>5626</v>
      </c>
      <c r="AV43" s="217">
        <f t="shared" si="29"/>
        <v>1519.02</v>
      </c>
      <c r="AW43" s="217">
        <f t="shared" si="30"/>
        <v>2776.66666666667</v>
      </c>
      <c r="AX43" s="217">
        <f t="shared" si="31"/>
        <v>2776.66666666667</v>
      </c>
      <c r="AY43" s="217">
        <f t="shared" si="32"/>
        <v>833</v>
      </c>
      <c r="AZ43" s="217">
        <f t="shared" si="33"/>
        <v>-1424.88</v>
      </c>
      <c r="BA43" s="217">
        <f t="shared" si="34"/>
        <v>-30.512</v>
      </c>
      <c r="BB43" s="217">
        <f t="shared" si="35"/>
        <v>-5.26</v>
      </c>
      <c r="BC43" s="217">
        <f t="shared" si="36"/>
        <v>-998.22</v>
      </c>
      <c r="BD43" s="217">
        <f t="shared" si="37"/>
        <v>0</v>
      </c>
    </row>
    <row r="44" spans="2:56">
      <c r="B44" s="6" t="s">
        <v>240</v>
      </c>
      <c r="C44" s="166" t="str">
        <f>_xlfn.XLOOKUP(B:B,'2023.1-2023.6'!B:B,'2023.1-2023.6'!G:G,0)</f>
        <v>2015/01/10</v>
      </c>
      <c r="D44" s="3">
        <f>_xlfn.XLOOKUP(B:B,'2023.1-2023.6'!B:B,'2023.1-2023.6'!I:I,0)</f>
        <v>0</v>
      </c>
      <c r="E44" t="str">
        <f>_xlfn.XLOOKUP(B:B,'2023.1-2023.6'!B:B,'2023.1-2023.6'!C:C,0)</f>
        <v>研发部</v>
      </c>
      <c r="F44" t="str">
        <f>_xlfn.XLOOKUP(B:B,'2023.1-2023.6'!B:B,'2023.1-2023.6'!F:F,0)</f>
        <v>机械研发工程师</v>
      </c>
      <c r="G44">
        <f>COUNTIF('2023.1-2023.6'!B:B,B44)</f>
        <v>6</v>
      </c>
      <c r="H44" s="217">
        <f>IFERROR(_xlfn.XLOOKUP(B44,'2023.1-2023.6'!B:B,'2023.1-2023.6'!K:K),0)</f>
        <v>13265.4</v>
      </c>
      <c r="I44" s="217">
        <f>IFERROR(AVERAGEIF('2022.1-2022.12 '!B:B,B44,'2022.1-2022.12 '!K:K),0)</f>
        <v>13833.4333333333</v>
      </c>
      <c r="J44" s="217">
        <f>IFERROR(_xlfn.XLOOKUP(B44,'2023.1-2023.6'!B:B,'2023.1-2023.6'!J:J),0)</f>
        <v>5746</v>
      </c>
      <c r="K44" s="217">
        <f>IFERROR(AVERAGEIF('2022.1-2022.12 '!B:B,B44,'2022.1-2022.12 '!J:J),0)</f>
        <v>5544.25</v>
      </c>
      <c r="M44" s="217">
        <f>SUMIFS('2023.1-2023.6'!L:L,'2023.1-2023.6'!B:B,B44)</f>
        <v>1899.84</v>
      </c>
      <c r="O44" s="217">
        <f>SUMIFS('2023.1-2023.6'!N:N,'2023.1-2023.6'!B:B,B44)</f>
        <v>22.8</v>
      </c>
      <c r="P44">
        <f>SUMIFS('2023.1-2023.6'!P:P,'2023.1-2023.6'!B:B,B44)</f>
        <v>11.4</v>
      </c>
      <c r="R44" s="217">
        <f>SUMIFS('2023.1-2023.6'!M:M,'2023.1-2023.6'!B:B,B44)</f>
        <v>520.8</v>
      </c>
      <c r="T44" s="217">
        <f>SUMIFS('2023.1-2023.6'!O:O,'2023.1-2023.6'!B:B,B44)</f>
        <v>7500</v>
      </c>
      <c r="U44" s="217">
        <f t="shared" si="13"/>
        <v>13833.4333333333</v>
      </c>
      <c r="V44" s="217">
        <f t="shared" si="14"/>
        <v>13833.4333333333</v>
      </c>
      <c r="W44" s="217">
        <f t="shared" si="15"/>
        <v>11620.084</v>
      </c>
      <c r="X44" s="217">
        <f t="shared" si="16"/>
        <v>13833.4333333333</v>
      </c>
      <c r="Y44" s="217">
        <f t="shared" si="17"/>
        <v>13833.4333333333</v>
      </c>
      <c r="Z44" s="217">
        <f t="shared" si="18"/>
        <v>265.60192</v>
      </c>
      <c r="AA44" s="217">
        <f t="shared" si="19"/>
        <v>13833.4333333333</v>
      </c>
      <c r="AB44" s="217">
        <f t="shared" si="20"/>
        <v>83.0006</v>
      </c>
      <c r="AC44" s="239">
        <f t="shared" si="21"/>
        <v>5626</v>
      </c>
      <c r="AD44">
        <f t="shared" si="22"/>
        <v>1519.02</v>
      </c>
      <c r="AE44" s="240">
        <f t="shared" si="2"/>
        <v>13833.4333333333</v>
      </c>
      <c r="AF44" s="217">
        <f t="shared" si="23"/>
        <v>13833.4333333333</v>
      </c>
      <c r="AG44" s="217">
        <f t="shared" si="3"/>
        <v>4150.03</v>
      </c>
      <c r="AH44" s="217">
        <f t="shared" si="4"/>
        <v>-9720.244</v>
      </c>
      <c r="AI44" s="217">
        <f t="shared" si="5"/>
        <v>-242.80192</v>
      </c>
      <c r="AJ44">
        <f t="shared" si="6"/>
        <v>-71.6006</v>
      </c>
      <c r="AK44" s="217">
        <f t="shared" si="7"/>
        <v>-998.22</v>
      </c>
      <c r="AL44" s="217">
        <f t="shared" si="8"/>
        <v>0</v>
      </c>
      <c r="AM44" s="217">
        <f t="shared" si="9"/>
        <v>5544.25</v>
      </c>
      <c r="AN44" s="217">
        <f t="shared" si="24"/>
        <v>5544.25</v>
      </c>
      <c r="AO44" s="217">
        <f t="shared" si="10"/>
        <v>4657.17</v>
      </c>
      <c r="AP44" s="217">
        <f t="shared" si="11"/>
        <v>5544.25</v>
      </c>
      <c r="AQ44" s="217">
        <f t="shared" si="25"/>
        <v>5544.25</v>
      </c>
      <c r="AR44" s="217">
        <f t="shared" si="12"/>
        <v>106.4496</v>
      </c>
      <c r="AS44" s="217">
        <f t="shared" si="26"/>
        <v>5544.25</v>
      </c>
      <c r="AT44" s="217">
        <f t="shared" si="27"/>
        <v>33.2655</v>
      </c>
      <c r="AU44" s="217">
        <f t="shared" si="28"/>
        <v>5626</v>
      </c>
      <c r="AV44" s="217">
        <f t="shared" si="29"/>
        <v>1519.02</v>
      </c>
      <c r="AW44" s="217">
        <f t="shared" si="30"/>
        <v>5544.25</v>
      </c>
      <c r="AX44" s="217">
        <f t="shared" si="31"/>
        <v>5544.25</v>
      </c>
      <c r="AY44" s="217">
        <f t="shared" si="32"/>
        <v>1663.275</v>
      </c>
      <c r="AZ44" s="217">
        <f t="shared" si="33"/>
        <v>-2757.33</v>
      </c>
      <c r="BA44" s="217">
        <f t="shared" si="34"/>
        <v>-83.6496</v>
      </c>
      <c r="BB44" s="217">
        <f t="shared" si="35"/>
        <v>-21.8655</v>
      </c>
      <c r="BC44" s="217">
        <f t="shared" si="36"/>
        <v>-998.22</v>
      </c>
      <c r="BD44" s="217">
        <f t="shared" si="37"/>
        <v>0</v>
      </c>
    </row>
    <row r="45" spans="2:56">
      <c r="B45" s="6" t="s">
        <v>241</v>
      </c>
      <c r="C45" s="166" t="str">
        <f>_xlfn.XLOOKUP(B:B,'2023.1-2023.6'!B:B,'2023.1-2023.6'!G:G,0)</f>
        <v>2020/12/10</v>
      </c>
      <c r="D45" s="3">
        <f>_xlfn.XLOOKUP(B:B,'2023.1-2023.6'!B:B,'2023.1-2023.6'!I:I,0)</f>
        <v>0</v>
      </c>
      <c r="E45" t="str">
        <f>_xlfn.XLOOKUP(B:B,'2023.1-2023.6'!B:B,'2023.1-2023.6'!C:C,0)</f>
        <v>售后服务部</v>
      </c>
      <c r="F45" t="str">
        <f>_xlfn.XLOOKUP(B:B,'2023.1-2023.6'!B:B,'2023.1-2023.6'!F:F,0)</f>
        <v>电气服务工程师（成都）</v>
      </c>
      <c r="G45">
        <f>COUNTIF('2023.1-2023.6'!B:B,B45)</f>
        <v>6</v>
      </c>
      <c r="H45" s="217">
        <f>IFERROR(_xlfn.XLOOKUP(B45,'2023.1-2023.6'!B:B,'2023.1-2023.6'!K:K),0)</f>
        <v>8880.48</v>
      </c>
      <c r="I45" s="217">
        <f>IFERROR(AVERAGEIF('2022.1-2022.12 '!B:B,B45,'2022.1-2022.12 '!K:K),0)</f>
        <v>9650.51666666667</v>
      </c>
      <c r="J45" s="217">
        <f>IFERROR(_xlfn.XLOOKUP(B45,'2023.1-2023.6'!B:B,'2023.1-2023.6'!J:J),0)</f>
        <v>3668</v>
      </c>
      <c r="K45" s="217">
        <f>IFERROR(AVERAGEIF('2022.1-2022.12 '!B:B,B45,'2022.1-2022.12 '!J:J),0)</f>
        <v>3668</v>
      </c>
      <c r="M45" s="217">
        <f>SUMIFS('2023.1-2023.6'!L:L,'2023.1-2023.6'!B:B,B45)</f>
        <v>325.68</v>
      </c>
      <c r="O45" s="217">
        <f>SUMIFS('2023.1-2023.6'!N:N,'2023.1-2023.6'!B:B,B45)</f>
        <v>16.28</v>
      </c>
      <c r="P45">
        <f>SUMIFS('2023.1-2023.6'!P:P,'2023.1-2023.6'!B:B,B45)</f>
        <v>1.9</v>
      </c>
      <c r="R45" s="217">
        <f>SUMIFS('2023.1-2023.6'!M:M,'2023.1-2023.6'!B:B,B45)</f>
        <v>81.42</v>
      </c>
      <c r="T45" s="217">
        <f>SUMIFS('2023.1-2023.6'!O:O,'2023.1-2023.6'!B:B,B45)</f>
        <v>0</v>
      </c>
      <c r="U45" s="217">
        <f t="shared" si="13"/>
        <v>9650.51666666667</v>
      </c>
      <c r="V45" s="217">
        <f t="shared" si="14"/>
        <v>9650.51666666667</v>
      </c>
      <c r="W45" s="217">
        <f t="shared" si="15"/>
        <v>8106.434</v>
      </c>
      <c r="X45" s="217">
        <f t="shared" si="16"/>
        <v>9650.51666666667</v>
      </c>
      <c r="Y45" s="217">
        <f t="shared" si="17"/>
        <v>9650.51666666667</v>
      </c>
      <c r="Z45" s="217">
        <f t="shared" si="18"/>
        <v>185.28992</v>
      </c>
      <c r="AA45" s="217">
        <f t="shared" si="19"/>
        <v>9650.51666666667</v>
      </c>
      <c r="AB45" s="217">
        <f t="shared" si="20"/>
        <v>57.9031</v>
      </c>
      <c r="AC45" s="239">
        <f t="shared" si="21"/>
        <v>5626</v>
      </c>
      <c r="AD45">
        <f t="shared" si="22"/>
        <v>1519.02</v>
      </c>
      <c r="AE45" s="240">
        <f t="shared" si="2"/>
        <v>9650.51666666667</v>
      </c>
      <c r="AF45" s="217">
        <f t="shared" si="23"/>
        <v>9650.51666666667</v>
      </c>
      <c r="AG45" s="217">
        <f t="shared" si="3"/>
        <v>2895.155</v>
      </c>
      <c r="AH45" s="217">
        <f t="shared" si="4"/>
        <v>-7780.754</v>
      </c>
      <c r="AI45" s="217">
        <f t="shared" si="5"/>
        <v>-169.00992</v>
      </c>
      <c r="AJ45">
        <f t="shared" si="6"/>
        <v>-56.0031</v>
      </c>
      <c r="AK45" s="217">
        <f t="shared" si="7"/>
        <v>-1437.6</v>
      </c>
      <c r="AL45" s="217">
        <f t="shared" si="8"/>
        <v>-2895.155</v>
      </c>
      <c r="AM45" s="217">
        <f t="shared" si="9"/>
        <v>3958</v>
      </c>
      <c r="AN45" s="217">
        <f t="shared" si="24"/>
        <v>3958</v>
      </c>
      <c r="AO45" s="217">
        <f t="shared" si="10"/>
        <v>3324.72</v>
      </c>
      <c r="AP45" s="217">
        <f t="shared" si="11"/>
        <v>3668</v>
      </c>
      <c r="AQ45" s="217">
        <f t="shared" si="25"/>
        <v>3668</v>
      </c>
      <c r="AR45" s="217">
        <f t="shared" si="12"/>
        <v>70.4256</v>
      </c>
      <c r="AS45" s="217">
        <f t="shared" si="26"/>
        <v>3668</v>
      </c>
      <c r="AT45" s="217">
        <f t="shared" si="27"/>
        <v>22.008</v>
      </c>
      <c r="AU45" s="217">
        <f t="shared" si="28"/>
        <v>5626</v>
      </c>
      <c r="AV45" s="217">
        <f t="shared" si="29"/>
        <v>1519.02</v>
      </c>
      <c r="AW45" s="217">
        <f t="shared" si="30"/>
        <v>3668</v>
      </c>
      <c r="AX45" s="217">
        <f t="shared" si="31"/>
        <v>3668</v>
      </c>
      <c r="AY45" s="217">
        <f t="shared" si="32"/>
        <v>1100.4</v>
      </c>
      <c r="AZ45" s="217">
        <f t="shared" si="33"/>
        <v>-2999.04</v>
      </c>
      <c r="BA45" s="217">
        <f t="shared" si="34"/>
        <v>-54.1456</v>
      </c>
      <c r="BB45" s="217">
        <f t="shared" si="35"/>
        <v>-20.108</v>
      </c>
      <c r="BC45" s="217">
        <f t="shared" si="36"/>
        <v>-1437.6</v>
      </c>
      <c r="BD45" s="217">
        <f t="shared" si="37"/>
        <v>-1100.4</v>
      </c>
    </row>
    <row r="46" spans="2:56">
      <c r="B46" s="6" t="s">
        <v>242</v>
      </c>
      <c r="C46" s="166" t="str">
        <f>_xlfn.XLOOKUP(B:B,'2023.1-2023.6'!B:B,'2023.1-2023.6'!G:G,0)</f>
        <v>2018/05/02</v>
      </c>
      <c r="D46" s="3">
        <f>_xlfn.XLOOKUP(B:B,'2023.1-2023.6'!B:B,'2023.1-2023.6'!I:I,0)</f>
        <v>0</v>
      </c>
      <c r="E46" t="str">
        <f>_xlfn.XLOOKUP(B:B,'2023.1-2023.6'!B:B,'2023.1-2023.6'!C:C,0)</f>
        <v>售后服务部</v>
      </c>
      <c r="F46" t="str">
        <f>_xlfn.XLOOKUP(B:B,'2023.1-2023.6'!B:B,'2023.1-2023.6'!F:F,0)</f>
        <v>现场装配技师</v>
      </c>
      <c r="G46">
        <f>COUNTIF('2023.1-2023.6'!B:B,B46)</f>
        <v>6</v>
      </c>
      <c r="H46" s="217">
        <f>IFERROR(_xlfn.XLOOKUP(B46,'2023.1-2023.6'!B:B,'2023.1-2023.6'!K:K),0)</f>
        <v>6000</v>
      </c>
      <c r="I46" s="217">
        <f>IFERROR(AVERAGEIF('2022.1-2022.12 '!B:B,B46,'2022.1-2022.12 '!K:K),0)</f>
        <v>6488.86583333333</v>
      </c>
      <c r="J46" s="217">
        <f>IFERROR(_xlfn.XLOOKUP(B46,'2023.1-2023.6'!B:B,'2023.1-2023.6'!J:J),0)</f>
        <v>2363</v>
      </c>
      <c r="K46" s="217">
        <f>IFERROR(AVERAGEIF('2022.1-2022.12 '!B:B,B46,'2022.1-2022.12 '!J:J),0)</f>
        <v>2363</v>
      </c>
      <c r="M46" s="217">
        <f>SUMIFS('2023.1-2023.6'!L:L,'2023.1-2023.6'!B:B,B46)</f>
        <v>1899.84</v>
      </c>
      <c r="O46" s="217">
        <f>SUMIFS('2023.1-2023.6'!N:N,'2023.1-2023.6'!B:B,B46)</f>
        <v>22.8</v>
      </c>
      <c r="P46">
        <f>SUMIFS('2023.1-2023.6'!P:P,'2023.1-2023.6'!B:B,B46)</f>
        <v>11.4</v>
      </c>
      <c r="R46" s="217">
        <f>SUMIFS('2023.1-2023.6'!M:M,'2023.1-2023.6'!B:B,B46)</f>
        <v>520.8</v>
      </c>
      <c r="T46" s="217">
        <f>SUMIFS('2023.1-2023.6'!O:O,'2023.1-2023.6'!B:B,B46)</f>
        <v>0</v>
      </c>
      <c r="U46" s="217">
        <f t="shared" si="13"/>
        <v>6488.86583333333</v>
      </c>
      <c r="V46" s="217">
        <f t="shared" si="14"/>
        <v>6488.86583333333</v>
      </c>
      <c r="W46" s="217">
        <f t="shared" si="15"/>
        <v>5450.6473</v>
      </c>
      <c r="X46" s="217">
        <f t="shared" si="16"/>
        <v>6488.86583333333</v>
      </c>
      <c r="Y46" s="217">
        <f t="shared" si="17"/>
        <v>6488.86583333333</v>
      </c>
      <c r="Z46" s="217">
        <f t="shared" si="18"/>
        <v>124.586224</v>
      </c>
      <c r="AA46" s="217">
        <f t="shared" si="19"/>
        <v>6488.86583333333</v>
      </c>
      <c r="AB46" s="217">
        <f t="shared" si="20"/>
        <v>38.933195</v>
      </c>
      <c r="AC46" s="239">
        <f t="shared" si="21"/>
        <v>5626</v>
      </c>
      <c r="AD46">
        <f t="shared" si="22"/>
        <v>1519.02</v>
      </c>
      <c r="AE46" s="240">
        <f t="shared" si="2"/>
        <v>6488.86583333333</v>
      </c>
      <c r="AF46" s="217">
        <f t="shared" si="23"/>
        <v>6488.86583333333</v>
      </c>
      <c r="AG46" s="217">
        <f t="shared" si="3"/>
        <v>1946.65975</v>
      </c>
      <c r="AH46" s="217">
        <f t="shared" si="4"/>
        <v>-3550.8073</v>
      </c>
      <c r="AI46" s="217">
        <f t="shared" si="5"/>
        <v>-101.786224</v>
      </c>
      <c r="AJ46">
        <f t="shared" si="6"/>
        <v>-27.533195</v>
      </c>
      <c r="AK46" s="217">
        <f t="shared" si="7"/>
        <v>-998.22</v>
      </c>
      <c r="AL46" s="217">
        <f t="shared" si="8"/>
        <v>-1946.65975</v>
      </c>
      <c r="AM46" s="217">
        <f t="shared" si="9"/>
        <v>3958</v>
      </c>
      <c r="AN46" s="217">
        <f t="shared" si="24"/>
        <v>3958</v>
      </c>
      <c r="AO46" s="217">
        <f t="shared" si="10"/>
        <v>3324.72</v>
      </c>
      <c r="AP46" s="217">
        <f t="shared" si="11"/>
        <v>2363</v>
      </c>
      <c r="AQ46" s="217">
        <f t="shared" si="25"/>
        <v>2363</v>
      </c>
      <c r="AR46" s="217">
        <f t="shared" si="12"/>
        <v>45.3696</v>
      </c>
      <c r="AS46" s="217">
        <f t="shared" si="26"/>
        <v>2363</v>
      </c>
      <c r="AT46" s="217">
        <f t="shared" si="27"/>
        <v>14.178</v>
      </c>
      <c r="AU46" s="217">
        <f t="shared" si="28"/>
        <v>5626</v>
      </c>
      <c r="AV46" s="217">
        <f t="shared" si="29"/>
        <v>1519.02</v>
      </c>
      <c r="AW46" s="217">
        <f t="shared" si="30"/>
        <v>2363</v>
      </c>
      <c r="AX46" s="217">
        <f t="shared" si="31"/>
        <v>2363</v>
      </c>
      <c r="AY46" s="217">
        <f t="shared" si="32"/>
        <v>708.9</v>
      </c>
      <c r="AZ46" s="217">
        <f t="shared" si="33"/>
        <v>-1424.88</v>
      </c>
      <c r="BA46" s="217">
        <f t="shared" si="34"/>
        <v>-22.5696</v>
      </c>
      <c r="BB46" s="217">
        <f t="shared" si="35"/>
        <v>-2.778</v>
      </c>
      <c r="BC46" s="217">
        <f t="shared" si="36"/>
        <v>-998.22</v>
      </c>
      <c r="BD46" s="217">
        <f t="shared" si="37"/>
        <v>-708.9</v>
      </c>
    </row>
    <row r="47" spans="2:56">
      <c r="B47" s="6" t="s">
        <v>243</v>
      </c>
      <c r="C47" s="166" t="str">
        <f>_xlfn.XLOOKUP(B:B,'2023.1-2023.6'!B:B,'2023.1-2023.6'!G:G,0)</f>
        <v>2021/02/03</v>
      </c>
      <c r="D47" s="3">
        <f>_xlfn.XLOOKUP(B:B,'2023.1-2023.6'!B:B,'2023.1-2023.6'!I:I,0)</f>
        <v>0</v>
      </c>
      <c r="E47" t="str">
        <f>_xlfn.XLOOKUP(B:B,'2023.1-2023.6'!B:B,'2023.1-2023.6'!C:C,0)</f>
        <v>人力资源部</v>
      </c>
      <c r="F47" t="str">
        <f>_xlfn.XLOOKUP(B:B,'2023.1-2023.6'!B:B,'2023.1-2023.6'!F:F,0)</f>
        <v>商务司机</v>
      </c>
      <c r="G47">
        <f>COUNTIF('2023.1-2023.6'!B:B,B47)</f>
        <v>6</v>
      </c>
      <c r="H47" s="217">
        <f>IFERROR(_xlfn.XLOOKUP(B47,'2023.1-2023.6'!B:B,'2023.1-2023.6'!K:K),0)</f>
        <v>5273.04</v>
      </c>
      <c r="I47" s="217">
        <f>IFERROR(AVERAGEIF('2022.1-2022.12 '!B:B,B47,'2022.1-2022.12 '!K:K),0)</f>
        <v>4789.99333333333</v>
      </c>
      <c r="J47" s="217">
        <f>IFERROR(_xlfn.XLOOKUP(B47,'2023.1-2023.6'!B:B,'2023.1-2023.6'!J:J),0)</f>
        <v>1900</v>
      </c>
      <c r="K47" s="217">
        <f>IFERROR(AVERAGEIF('2022.1-2022.12 '!B:B,B47,'2022.1-2022.12 '!J:J),0)</f>
        <v>1900</v>
      </c>
      <c r="M47" s="217">
        <f>SUMIFS('2023.1-2023.6'!L:L,'2023.1-2023.6'!B:B,B47)</f>
        <v>1899.84</v>
      </c>
      <c r="O47" s="217">
        <f>SUMIFS('2023.1-2023.6'!N:N,'2023.1-2023.6'!B:B,B47)</f>
        <v>22.8</v>
      </c>
      <c r="P47">
        <f>SUMIFS('2023.1-2023.6'!P:P,'2023.1-2023.6'!B:B,B47)</f>
        <v>11.4</v>
      </c>
      <c r="R47" s="217">
        <f>SUMIFS('2023.1-2023.6'!M:M,'2023.1-2023.6'!B:B,B47)</f>
        <v>520.8</v>
      </c>
      <c r="T47" s="217">
        <f>SUMIFS('2023.1-2023.6'!O:O,'2023.1-2023.6'!B:B,B47)</f>
        <v>0</v>
      </c>
      <c r="U47" s="217">
        <f t="shared" si="13"/>
        <v>4789.99333333333</v>
      </c>
      <c r="V47" s="217">
        <f t="shared" si="14"/>
        <v>4789.99333333333</v>
      </c>
      <c r="W47" s="217">
        <f t="shared" si="15"/>
        <v>4023.5944</v>
      </c>
      <c r="X47" s="217">
        <f t="shared" si="16"/>
        <v>4789.99333333333</v>
      </c>
      <c r="Y47" s="217">
        <f t="shared" si="17"/>
        <v>4789.99333333333</v>
      </c>
      <c r="Z47" s="217">
        <f t="shared" si="18"/>
        <v>91.967872</v>
      </c>
      <c r="AA47" s="217">
        <f t="shared" si="19"/>
        <v>4789.99333333333</v>
      </c>
      <c r="AB47" s="217">
        <f t="shared" si="20"/>
        <v>28.73996</v>
      </c>
      <c r="AC47" s="239">
        <f t="shared" si="21"/>
        <v>5626</v>
      </c>
      <c r="AD47">
        <f t="shared" si="22"/>
        <v>1519.02</v>
      </c>
      <c r="AE47" s="240">
        <f t="shared" si="2"/>
        <v>4789.99333333333</v>
      </c>
      <c r="AF47" s="217">
        <f t="shared" si="23"/>
        <v>4789.99333333333</v>
      </c>
      <c r="AG47" s="217">
        <f t="shared" si="3"/>
        <v>1436.998</v>
      </c>
      <c r="AH47" s="217">
        <f t="shared" si="4"/>
        <v>-2123.7544</v>
      </c>
      <c r="AI47" s="217">
        <f t="shared" si="5"/>
        <v>-69.167872</v>
      </c>
      <c r="AJ47">
        <f t="shared" si="6"/>
        <v>-17.33996</v>
      </c>
      <c r="AK47" s="217">
        <f t="shared" si="7"/>
        <v>-998.22</v>
      </c>
      <c r="AL47" s="217">
        <f t="shared" si="8"/>
        <v>-1436.998</v>
      </c>
      <c r="AM47" s="217">
        <f t="shared" si="9"/>
        <v>3958</v>
      </c>
      <c r="AN47" s="217">
        <f t="shared" si="24"/>
        <v>3958</v>
      </c>
      <c r="AO47" s="217">
        <f t="shared" si="10"/>
        <v>3324.72</v>
      </c>
      <c r="AP47" s="217">
        <f t="shared" si="11"/>
        <v>1900</v>
      </c>
      <c r="AQ47" s="217">
        <f t="shared" si="25"/>
        <v>1900</v>
      </c>
      <c r="AR47" s="217">
        <f t="shared" si="12"/>
        <v>36.48</v>
      </c>
      <c r="AS47" s="217">
        <f t="shared" si="26"/>
        <v>1900</v>
      </c>
      <c r="AT47" s="217">
        <f t="shared" si="27"/>
        <v>11.4</v>
      </c>
      <c r="AU47" s="217">
        <f t="shared" si="28"/>
        <v>5626</v>
      </c>
      <c r="AV47" s="217">
        <f t="shared" si="29"/>
        <v>1519.02</v>
      </c>
      <c r="AW47" s="217">
        <f t="shared" si="30"/>
        <v>1900</v>
      </c>
      <c r="AX47" s="217">
        <f t="shared" si="31"/>
        <v>1900</v>
      </c>
      <c r="AY47" s="217">
        <f t="shared" si="32"/>
        <v>570</v>
      </c>
      <c r="AZ47" s="217">
        <f t="shared" si="33"/>
        <v>-1424.88</v>
      </c>
      <c r="BA47" s="217">
        <f t="shared" si="34"/>
        <v>-13.68</v>
      </c>
      <c r="BB47" s="217">
        <f t="shared" si="35"/>
        <v>0</v>
      </c>
      <c r="BC47" s="217">
        <f t="shared" si="36"/>
        <v>-998.22</v>
      </c>
      <c r="BD47" s="217">
        <f t="shared" si="37"/>
        <v>-570</v>
      </c>
    </row>
    <row r="48" spans="2:56">
      <c r="B48" s="6" t="s">
        <v>244</v>
      </c>
      <c r="C48" s="166" t="str">
        <f>_xlfn.XLOOKUP(B:B,'2023.1-2023.6'!B:B,'2023.1-2023.6'!G:G,0)</f>
        <v>2018/03/01</v>
      </c>
      <c r="D48" s="3">
        <f>_xlfn.XLOOKUP(B:B,'2023.1-2023.6'!B:B,'2023.1-2023.6'!I:I,0)</f>
        <v>0</v>
      </c>
      <c r="E48" t="str">
        <f>_xlfn.XLOOKUP(B:B,'2023.1-2023.6'!B:B,'2023.1-2023.6'!C:C,0)</f>
        <v>生产部</v>
      </c>
      <c r="F48" t="str">
        <f>_xlfn.XLOOKUP(B:B,'2023.1-2023.6'!B:B,'2023.1-2023.6'!F:F,0)</f>
        <v>电气车间主任</v>
      </c>
      <c r="G48">
        <f>COUNTIF('2023.1-2023.6'!B:B,B48)</f>
        <v>6</v>
      </c>
      <c r="H48" s="217">
        <f>IFERROR(_xlfn.XLOOKUP(B48,'2023.1-2023.6'!B:B,'2023.1-2023.6'!K:K),0)</f>
        <v>10697</v>
      </c>
      <c r="I48" s="217">
        <f>IFERROR(AVERAGEIF('2022.1-2022.12 '!B:B,B48,'2022.1-2022.12 '!K:K),0)</f>
        <v>10467.85</v>
      </c>
      <c r="J48" s="217">
        <f>IFERROR(_xlfn.XLOOKUP(B48,'2023.1-2023.6'!B:B,'2023.1-2023.6'!J:J),0)</f>
        <v>4000</v>
      </c>
      <c r="K48" s="217">
        <f>IFERROR(AVERAGEIF('2022.1-2022.12 '!B:B,B48,'2022.1-2022.12 '!J:J),0)</f>
        <v>4000</v>
      </c>
      <c r="M48" s="217">
        <f>SUMIFS('2023.1-2023.6'!L:L,'2023.1-2023.6'!B:B,B48)</f>
        <v>1899.84</v>
      </c>
      <c r="O48" s="217">
        <f>SUMIFS('2023.1-2023.6'!N:N,'2023.1-2023.6'!B:B,B48)</f>
        <v>22.8</v>
      </c>
      <c r="P48">
        <f>SUMIFS('2023.1-2023.6'!P:P,'2023.1-2023.6'!B:B,B48)</f>
        <v>11.4</v>
      </c>
      <c r="R48" s="217">
        <f>SUMIFS('2023.1-2023.6'!M:M,'2023.1-2023.6'!B:B,B48)</f>
        <v>520.8</v>
      </c>
      <c r="T48" s="217">
        <f>SUMIFS('2023.1-2023.6'!O:O,'2023.1-2023.6'!B:B,B48)</f>
        <v>0</v>
      </c>
      <c r="U48" s="217">
        <f t="shared" si="13"/>
        <v>10467.85</v>
      </c>
      <c r="V48" s="217">
        <f t="shared" si="14"/>
        <v>10467.85</v>
      </c>
      <c r="W48" s="217">
        <f t="shared" si="15"/>
        <v>8792.994</v>
      </c>
      <c r="X48" s="217">
        <f t="shared" si="16"/>
        <v>10467.85</v>
      </c>
      <c r="Y48" s="217">
        <f t="shared" si="17"/>
        <v>10467.85</v>
      </c>
      <c r="Z48" s="217">
        <f t="shared" si="18"/>
        <v>200.98272</v>
      </c>
      <c r="AA48" s="217">
        <f t="shared" si="19"/>
        <v>10467.85</v>
      </c>
      <c r="AB48" s="217">
        <f t="shared" si="20"/>
        <v>62.8071</v>
      </c>
      <c r="AC48" s="239">
        <f t="shared" si="21"/>
        <v>5626</v>
      </c>
      <c r="AD48">
        <f t="shared" si="22"/>
        <v>1519.02</v>
      </c>
      <c r="AE48" s="240">
        <f t="shared" si="2"/>
        <v>10467.85</v>
      </c>
      <c r="AF48" s="217">
        <f t="shared" si="23"/>
        <v>10467.85</v>
      </c>
      <c r="AG48" s="217">
        <f t="shared" si="3"/>
        <v>3140.355</v>
      </c>
      <c r="AH48" s="217">
        <f t="shared" si="4"/>
        <v>-6893.154</v>
      </c>
      <c r="AI48" s="217">
        <f t="shared" si="5"/>
        <v>-178.18272</v>
      </c>
      <c r="AJ48">
        <f t="shared" si="6"/>
        <v>-51.4071</v>
      </c>
      <c r="AK48" s="217">
        <f t="shared" si="7"/>
        <v>-998.22</v>
      </c>
      <c r="AL48" s="217">
        <f t="shared" si="8"/>
        <v>-3140.355</v>
      </c>
      <c r="AM48" s="217">
        <f t="shared" si="9"/>
        <v>4000</v>
      </c>
      <c r="AN48" s="217">
        <f t="shared" si="24"/>
        <v>4000</v>
      </c>
      <c r="AO48" s="217">
        <f t="shared" si="10"/>
        <v>3360</v>
      </c>
      <c r="AP48" s="217">
        <f t="shared" si="11"/>
        <v>4000</v>
      </c>
      <c r="AQ48" s="217">
        <f t="shared" si="25"/>
        <v>4000</v>
      </c>
      <c r="AR48" s="217">
        <f t="shared" si="12"/>
        <v>76.8</v>
      </c>
      <c r="AS48" s="217">
        <f t="shared" si="26"/>
        <v>4000</v>
      </c>
      <c r="AT48" s="217">
        <f t="shared" si="27"/>
        <v>24</v>
      </c>
      <c r="AU48" s="217">
        <f t="shared" si="28"/>
        <v>5626</v>
      </c>
      <c r="AV48" s="217">
        <f t="shared" si="29"/>
        <v>1519.02</v>
      </c>
      <c r="AW48" s="217">
        <f t="shared" si="30"/>
        <v>4000</v>
      </c>
      <c r="AX48" s="217">
        <f t="shared" si="31"/>
        <v>4000</v>
      </c>
      <c r="AY48" s="217">
        <f t="shared" si="32"/>
        <v>1200</v>
      </c>
      <c r="AZ48" s="217">
        <f t="shared" si="33"/>
        <v>-1460.16</v>
      </c>
      <c r="BA48" s="217">
        <f t="shared" si="34"/>
        <v>-54</v>
      </c>
      <c r="BB48" s="217">
        <f t="shared" si="35"/>
        <v>-12.6</v>
      </c>
      <c r="BC48" s="217">
        <f t="shared" si="36"/>
        <v>-998.22</v>
      </c>
      <c r="BD48" s="217">
        <f t="shared" si="37"/>
        <v>-1200</v>
      </c>
    </row>
    <row r="49" spans="2:56">
      <c r="B49" s="6" t="s">
        <v>245</v>
      </c>
      <c r="C49" s="166" t="str">
        <f>_xlfn.XLOOKUP(B:B,'2023.1-2023.6'!B:B,'2023.1-2023.6'!G:G,0)</f>
        <v>2021/02/26</v>
      </c>
      <c r="D49" s="3">
        <f>_xlfn.XLOOKUP(B:B,'2023.1-2023.6'!B:B,'2023.1-2023.6'!I:I,0)</f>
        <v>0</v>
      </c>
      <c r="E49" t="str">
        <f>_xlfn.XLOOKUP(B:B,'2023.1-2023.6'!B:B,'2023.1-2023.6'!C:C,0)</f>
        <v>生产部</v>
      </c>
      <c r="F49" t="str">
        <f>_xlfn.XLOOKUP(B:B,'2023.1-2023.6'!B:B,'2023.1-2023.6'!F:F,0)</f>
        <v>装配钳工</v>
      </c>
      <c r="G49">
        <f>COUNTIF('2023.1-2023.6'!B:B,B49)</f>
        <v>6</v>
      </c>
      <c r="H49" s="217">
        <f>IFERROR(_xlfn.XLOOKUP(B49,'2023.1-2023.6'!B:B,'2023.1-2023.6'!K:K),0)</f>
        <v>6300.93</v>
      </c>
      <c r="I49" s="217">
        <f>IFERROR(AVERAGEIF('2022.1-2022.12 '!B:B,B49,'2022.1-2022.12 '!K:K),0)</f>
        <v>5676.59916666667</v>
      </c>
      <c r="J49" s="217">
        <f>IFERROR(_xlfn.XLOOKUP(B49,'2023.1-2023.6'!B:B,'2023.1-2023.6'!J:J),0)</f>
        <v>1900</v>
      </c>
      <c r="K49" s="217">
        <f>IFERROR(AVERAGEIF('2022.1-2022.12 '!B:B,B49,'2022.1-2022.12 '!J:J),0)</f>
        <v>1900</v>
      </c>
      <c r="M49" s="217">
        <f>SUMIFS('2023.1-2023.6'!L:L,'2023.1-2023.6'!B:B,B49)</f>
        <v>1899.84</v>
      </c>
      <c r="O49" s="217">
        <f>SUMIFS('2023.1-2023.6'!N:N,'2023.1-2023.6'!B:B,B49)</f>
        <v>22.8</v>
      </c>
      <c r="P49">
        <f>SUMIFS('2023.1-2023.6'!P:P,'2023.1-2023.6'!B:B,B49)</f>
        <v>11.4</v>
      </c>
      <c r="R49" s="217">
        <f>SUMIFS('2023.1-2023.6'!M:M,'2023.1-2023.6'!B:B,B49)</f>
        <v>520.8</v>
      </c>
      <c r="T49" s="217">
        <f>SUMIFS('2023.1-2023.6'!O:O,'2023.1-2023.6'!B:B,B49)</f>
        <v>0</v>
      </c>
      <c r="U49" s="217">
        <f t="shared" si="13"/>
        <v>5676.59916666667</v>
      </c>
      <c r="V49" s="217">
        <f t="shared" si="14"/>
        <v>5676.59916666667</v>
      </c>
      <c r="W49" s="217">
        <f t="shared" si="15"/>
        <v>4768.3433</v>
      </c>
      <c r="X49" s="217">
        <f t="shared" si="16"/>
        <v>5676.59916666667</v>
      </c>
      <c r="Y49" s="217">
        <f t="shared" si="17"/>
        <v>5676.59916666667</v>
      </c>
      <c r="Z49" s="217">
        <f t="shared" si="18"/>
        <v>108.990704</v>
      </c>
      <c r="AA49" s="217">
        <f t="shared" si="19"/>
        <v>5676.59916666667</v>
      </c>
      <c r="AB49" s="217">
        <f t="shared" si="20"/>
        <v>34.059595</v>
      </c>
      <c r="AC49" s="239">
        <f t="shared" si="21"/>
        <v>5626</v>
      </c>
      <c r="AD49">
        <f t="shared" si="22"/>
        <v>1519.02</v>
      </c>
      <c r="AE49" s="240">
        <f t="shared" si="2"/>
        <v>5676.59916666667</v>
      </c>
      <c r="AF49" s="217">
        <f t="shared" si="23"/>
        <v>5676.59916666667</v>
      </c>
      <c r="AG49" s="217">
        <f t="shared" si="3"/>
        <v>1702.97975</v>
      </c>
      <c r="AH49" s="217">
        <f t="shared" si="4"/>
        <v>-2868.5033</v>
      </c>
      <c r="AI49" s="217">
        <f t="shared" si="5"/>
        <v>-86.190704</v>
      </c>
      <c r="AJ49">
        <f t="shared" si="6"/>
        <v>-22.659595</v>
      </c>
      <c r="AK49" s="217">
        <f t="shared" si="7"/>
        <v>-998.22</v>
      </c>
      <c r="AL49" s="217">
        <f t="shared" si="8"/>
        <v>-1702.97975</v>
      </c>
      <c r="AM49" s="217">
        <f t="shared" si="9"/>
        <v>3958</v>
      </c>
      <c r="AN49" s="217">
        <f t="shared" si="24"/>
        <v>3958</v>
      </c>
      <c r="AO49" s="217">
        <f t="shared" si="10"/>
        <v>3324.72</v>
      </c>
      <c r="AP49" s="217">
        <f t="shared" si="11"/>
        <v>1900</v>
      </c>
      <c r="AQ49" s="217">
        <f t="shared" si="25"/>
        <v>1900</v>
      </c>
      <c r="AR49" s="217">
        <f t="shared" si="12"/>
        <v>36.48</v>
      </c>
      <c r="AS49" s="217">
        <f t="shared" si="26"/>
        <v>1900</v>
      </c>
      <c r="AT49" s="217">
        <f t="shared" si="27"/>
        <v>11.4</v>
      </c>
      <c r="AU49" s="217">
        <f t="shared" si="28"/>
        <v>5626</v>
      </c>
      <c r="AV49" s="217">
        <f t="shared" si="29"/>
        <v>1519.02</v>
      </c>
      <c r="AW49" s="217">
        <f t="shared" si="30"/>
        <v>1900</v>
      </c>
      <c r="AX49" s="217">
        <f t="shared" si="31"/>
        <v>1900</v>
      </c>
      <c r="AY49" s="217">
        <f t="shared" si="32"/>
        <v>570</v>
      </c>
      <c r="AZ49" s="217">
        <f t="shared" si="33"/>
        <v>-1424.88</v>
      </c>
      <c r="BA49" s="217">
        <f t="shared" si="34"/>
        <v>-13.68</v>
      </c>
      <c r="BB49" s="217">
        <f t="shared" si="35"/>
        <v>0</v>
      </c>
      <c r="BC49" s="217">
        <f t="shared" si="36"/>
        <v>-998.22</v>
      </c>
      <c r="BD49" s="217">
        <f t="shared" si="37"/>
        <v>-570</v>
      </c>
    </row>
    <row r="50" spans="2:56">
      <c r="B50" s="6" t="s">
        <v>246</v>
      </c>
      <c r="C50" s="166" t="str">
        <f>_xlfn.XLOOKUP(B:B,'2023.1-2023.6'!B:B,'2023.1-2023.6'!G:G,0)</f>
        <v>2019/11/15</v>
      </c>
      <c r="D50" s="3">
        <f>_xlfn.XLOOKUP(B:B,'2023.1-2023.6'!B:B,'2023.1-2023.6'!I:I,0)</f>
        <v>0</v>
      </c>
      <c r="E50" t="str">
        <f>_xlfn.XLOOKUP(B:B,'2023.1-2023.6'!B:B,'2023.1-2023.6'!C:C,0)</f>
        <v>生产部</v>
      </c>
      <c r="F50" t="str">
        <f>_xlfn.XLOOKUP(B:B,'2023.1-2023.6'!B:B,'2023.1-2023.6'!F:F,0)</f>
        <v>装配电工</v>
      </c>
      <c r="G50">
        <f>COUNTIF('2023.1-2023.6'!B:B,B50)</f>
        <v>6</v>
      </c>
      <c r="H50" s="217">
        <f>IFERROR(_xlfn.XLOOKUP(B50,'2023.1-2023.6'!B:B,'2023.1-2023.6'!K:K),0)</f>
        <v>5426.49</v>
      </c>
      <c r="I50" s="217">
        <f>IFERROR(AVERAGEIF('2022.1-2022.12 '!B:B,B50,'2022.1-2022.12 '!K:K),0)</f>
        <v>6303.17916666667</v>
      </c>
      <c r="J50" s="217">
        <f>IFERROR(_xlfn.XLOOKUP(B50,'2023.1-2023.6'!B:B,'2023.1-2023.6'!J:J),0)</f>
        <v>1900</v>
      </c>
      <c r="K50" s="217">
        <f>IFERROR(AVERAGEIF('2022.1-2022.12 '!B:B,B50,'2022.1-2022.12 '!J:J),0)</f>
        <v>1900</v>
      </c>
      <c r="M50" s="217">
        <f>SUMIFS('2023.1-2023.6'!L:L,'2023.1-2023.6'!B:B,B50)</f>
        <v>1899.84</v>
      </c>
      <c r="O50" s="217">
        <f>SUMIFS('2023.1-2023.6'!N:N,'2023.1-2023.6'!B:B,B50)</f>
        <v>22.8</v>
      </c>
      <c r="P50">
        <f>SUMIFS('2023.1-2023.6'!P:P,'2023.1-2023.6'!B:B,B50)</f>
        <v>11.4</v>
      </c>
      <c r="R50" s="217">
        <f>SUMIFS('2023.1-2023.6'!M:M,'2023.1-2023.6'!B:B,B50)</f>
        <v>520.8</v>
      </c>
      <c r="T50" s="217">
        <f>SUMIFS('2023.1-2023.6'!O:O,'2023.1-2023.6'!B:B,B50)</f>
        <v>0</v>
      </c>
      <c r="U50" s="217">
        <f t="shared" si="13"/>
        <v>6303.17916666667</v>
      </c>
      <c r="V50" s="217">
        <f t="shared" si="14"/>
        <v>6303.17916666667</v>
      </c>
      <c r="W50" s="217">
        <f t="shared" si="15"/>
        <v>5294.6705</v>
      </c>
      <c r="X50" s="217">
        <f t="shared" si="16"/>
        <v>6303.17916666667</v>
      </c>
      <c r="Y50" s="217">
        <f t="shared" si="17"/>
        <v>6303.17916666667</v>
      </c>
      <c r="Z50" s="217">
        <f t="shared" si="18"/>
        <v>121.02104</v>
      </c>
      <c r="AA50" s="217">
        <f t="shared" si="19"/>
        <v>6303.17916666667</v>
      </c>
      <c r="AB50" s="217">
        <f t="shared" si="20"/>
        <v>37.819075</v>
      </c>
      <c r="AC50" s="239">
        <f t="shared" si="21"/>
        <v>5626</v>
      </c>
      <c r="AD50">
        <f t="shared" si="22"/>
        <v>1519.02</v>
      </c>
      <c r="AE50" s="240">
        <f t="shared" si="2"/>
        <v>6303.17916666667</v>
      </c>
      <c r="AF50" s="217">
        <f t="shared" si="23"/>
        <v>6303.17916666667</v>
      </c>
      <c r="AG50" s="217">
        <f t="shared" si="3"/>
        <v>1890.95375</v>
      </c>
      <c r="AH50" s="217">
        <f t="shared" si="4"/>
        <v>-3394.8305</v>
      </c>
      <c r="AI50" s="217">
        <f t="shared" si="5"/>
        <v>-98.22104</v>
      </c>
      <c r="AJ50">
        <f t="shared" si="6"/>
        <v>-26.419075</v>
      </c>
      <c r="AK50" s="217">
        <f t="shared" si="7"/>
        <v>-998.22</v>
      </c>
      <c r="AL50" s="217">
        <f t="shared" si="8"/>
        <v>-1890.95375</v>
      </c>
      <c r="AM50" s="217">
        <f t="shared" si="9"/>
        <v>3958</v>
      </c>
      <c r="AN50" s="217">
        <f t="shared" si="24"/>
        <v>3958</v>
      </c>
      <c r="AO50" s="217">
        <f t="shared" si="10"/>
        <v>3324.72</v>
      </c>
      <c r="AP50" s="217">
        <f t="shared" si="11"/>
        <v>1900</v>
      </c>
      <c r="AQ50" s="217">
        <f t="shared" si="25"/>
        <v>1900</v>
      </c>
      <c r="AR50" s="217">
        <f t="shared" si="12"/>
        <v>36.48</v>
      </c>
      <c r="AS50" s="217">
        <f t="shared" si="26"/>
        <v>1900</v>
      </c>
      <c r="AT50" s="217">
        <f t="shared" si="27"/>
        <v>11.4</v>
      </c>
      <c r="AU50" s="217">
        <f t="shared" si="28"/>
        <v>5626</v>
      </c>
      <c r="AV50" s="217">
        <f t="shared" si="29"/>
        <v>1519.02</v>
      </c>
      <c r="AW50" s="217">
        <f t="shared" si="30"/>
        <v>1900</v>
      </c>
      <c r="AX50" s="217">
        <f t="shared" si="31"/>
        <v>1900</v>
      </c>
      <c r="AY50" s="217">
        <f t="shared" si="32"/>
        <v>570</v>
      </c>
      <c r="AZ50" s="217">
        <f t="shared" si="33"/>
        <v>-1424.88</v>
      </c>
      <c r="BA50" s="217">
        <f t="shared" si="34"/>
        <v>-13.68</v>
      </c>
      <c r="BB50" s="217">
        <f t="shared" si="35"/>
        <v>0</v>
      </c>
      <c r="BC50" s="217">
        <f t="shared" si="36"/>
        <v>-998.22</v>
      </c>
      <c r="BD50" s="217">
        <f t="shared" si="37"/>
        <v>-570</v>
      </c>
    </row>
    <row r="51" spans="2:56">
      <c r="B51" s="6" t="s">
        <v>247</v>
      </c>
      <c r="C51" s="166" t="str">
        <f>_xlfn.XLOOKUP(B:B,'2023.1-2023.6'!B:B,'2023.1-2023.6'!G:G,0)</f>
        <v>2023/05/23</v>
      </c>
      <c r="D51" s="3" t="str">
        <f>_xlfn.XLOOKUP(B:B,'2023.1-2023.6'!B:B,'2023.1-2023.6'!I:I,0)</f>
        <v>实习生 5月入职</v>
      </c>
      <c r="E51" t="str">
        <f>_xlfn.XLOOKUP(B:B,'2023.1-2023.6'!B:B,'2023.1-2023.6'!C:C,0)</f>
        <v>研发部</v>
      </c>
      <c r="F51" t="str">
        <f>_xlfn.XLOOKUP(B:B,'2023.1-2023.6'!B:B,'2023.1-2023.6'!F:F,0)</f>
        <v>电气工程师储备生</v>
      </c>
      <c r="G51">
        <f>COUNTIF('2023.1-2023.6'!B:B,B51)</f>
        <v>2</v>
      </c>
      <c r="H51" s="217">
        <f>IFERROR(_xlfn.XLOOKUP(B51,'2023.1-2023.6'!B:B,'2023.1-2023.6'!K:K),0)</f>
        <v>1458.5</v>
      </c>
      <c r="I51" s="217">
        <f>IFERROR(AVERAGEIF('2022.1-2022.12 '!B:B,B51,'2022.1-2022.12 '!K:K),0)</f>
        <v>0</v>
      </c>
      <c r="J51" s="217">
        <f>IFERROR(_xlfn.XLOOKUP(B51,'2023.1-2023.6'!B:B,'2023.1-2023.6'!J:J),0)</f>
        <v>1900</v>
      </c>
      <c r="K51" s="217">
        <f>IFERROR(AVERAGEIF('2022.1-2022.12 '!B:B,B51,'2022.1-2022.12 '!J:J),0)</f>
        <v>0</v>
      </c>
      <c r="M51" s="217">
        <f>SUMIFS('2023.1-2023.6'!L:L,'2023.1-2023.6'!B:B,B51)</f>
        <v>316.64</v>
      </c>
      <c r="O51" s="217">
        <f>SUMIFS('2023.1-2023.6'!N:N,'2023.1-2023.6'!B:B,B51)</f>
        <v>3.8</v>
      </c>
      <c r="P51">
        <f>SUMIFS('2023.1-2023.6'!P:P,'2023.1-2023.6'!B:B,B51)</f>
        <v>1.9</v>
      </c>
      <c r="R51" s="217">
        <f>SUMIFS('2023.1-2023.6'!M:M,'2023.1-2023.6'!B:B,B51)</f>
        <v>86.8</v>
      </c>
      <c r="T51" s="217">
        <f>SUMIFS('2023.1-2023.6'!O:O,'2023.1-2023.6'!B:B,B51)</f>
        <v>0</v>
      </c>
      <c r="U51" s="217">
        <f t="shared" si="13"/>
        <v>3958</v>
      </c>
      <c r="V51" s="217">
        <f t="shared" si="14"/>
        <v>3958</v>
      </c>
      <c r="W51" s="217">
        <f t="shared" si="15"/>
        <v>1108.24</v>
      </c>
      <c r="X51" s="217">
        <f t="shared" si="16"/>
        <v>1720</v>
      </c>
      <c r="Y51" s="217">
        <f t="shared" si="17"/>
        <v>1720</v>
      </c>
      <c r="Z51" s="217">
        <f t="shared" si="18"/>
        <v>11.008</v>
      </c>
      <c r="AA51" s="217">
        <f t="shared" si="19"/>
        <v>1458.5</v>
      </c>
      <c r="AB51" s="217">
        <f t="shared" si="20"/>
        <v>2.917</v>
      </c>
      <c r="AC51" s="239">
        <f t="shared" si="21"/>
        <v>5626</v>
      </c>
      <c r="AD51">
        <f t="shared" si="22"/>
        <v>506.34</v>
      </c>
      <c r="AE51" s="240">
        <f t="shared" si="2"/>
        <v>1900</v>
      </c>
      <c r="AF51" s="217">
        <f t="shared" si="23"/>
        <v>1900</v>
      </c>
      <c r="AG51" s="217">
        <f t="shared" si="3"/>
        <v>190</v>
      </c>
      <c r="AH51" s="217">
        <f t="shared" si="4"/>
        <v>-791.6</v>
      </c>
      <c r="AI51" s="217">
        <f t="shared" si="5"/>
        <v>-7.208</v>
      </c>
      <c r="AJ51">
        <f t="shared" si="6"/>
        <v>-1.017</v>
      </c>
      <c r="AK51" s="217">
        <f t="shared" si="7"/>
        <v>-419.54</v>
      </c>
      <c r="AL51" s="217">
        <f t="shared" si="8"/>
        <v>-190</v>
      </c>
      <c r="AM51" s="217">
        <f t="shared" si="9"/>
        <v>3958</v>
      </c>
      <c r="AN51" s="217">
        <f t="shared" si="24"/>
        <v>3958</v>
      </c>
      <c r="AO51" s="217">
        <f t="shared" si="10"/>
        <v>1108.24</v>
      </c>
      <c r="AP51" s="217">
        <f t="shared" si="11"/>
        <v>1900</v>
      </c>
      <c r="AQ51" s="217">
        <f t="shared" si="25"/>
        <v>1900</v>
      </c>
      <c r="AR51" s="217">
        <f t="shared" si="12"/>
        <v>12.16</v>
      </c>
      <c r="AS51" s="217">
        <f t="shared" si="26"/>
        <v>1900</v>
      </c>
      <c r="AT51" s="217">
        <f t="shared" si="27"/>
        <v>3.8</v>
      </c>
      <c r="AU51" s="217">
        <f t="shared" si="28"/>
        <v>5626</v>
      </c>
      <c r="AV51" s="217">
        <f t="shared" si="29"/>
        <v>506.34</v>
      </c>
      <c r="AW51" s="217">
        <f t="shared" si="30"/>
        <v>1900</v>
      </c>
      <c r="AX51" s="217">
        <f t="shared" si="31"/>
        <v>1900</v>
      </c>
      <c r="AY51" s="217">
        <f t="shared" si="32"/>
        <v>190</v>
      </c>
      <c r="AZ51" s="217">
        <f t="shared" si="33"/>
        <v>-791.6</v>
      </c>
      <c r="BA51" s="217">
        <f t="shared" si="34"/>
        <v>-8.36</v>
      </c>
      <c r="BB51" s="217">
        <f t="shared" si="35"/>
        <v>-1.9</v>
      </c>
      <c r="BC51" s="217">
        <f t="shared" si="36"/>
        <v>-419.54</v>
      </c>
      <c r="BD51" s="217">
        <f t="shared" si="37"/>
        <v>-190</v>
      </c>
    </row>
    <row r="52" spans="2:56">
      <c r="B52" s="6" t="s">
        <v>248</v>
      </c>
      <c r="C52" s="166" t="str">
        <f>_xlfn.XLOOKUP(B:B,'2023.1-2023.6'!B:B,'2023.1-2023.6'!G:G,0)</f>
        <v>2017/03/03</v>
      </c>
      <c r="D52" s="3">
        <f>_xlfn.XLOOKUP(B:B,'2023.1-2023.6'!B:B,'2023.1-2023.6'!I:I,0)</f>
        <v>0</v>
      </c>
      <c r="E52" t="str">
        <f>_xlfn.XLOOKUP(B:B,'2023.1-2023.6'!B:B,'2023.1-2023.6'!C:C,0)</f>
        <v>售后服务部</v>
      </c>
      <c r="F52" t="str">
        <f>_xlfn.XLOOKUP(B:B,'2023.1-2023.6'!B:B,'2023.1-2023.6'!F:F,0)</f>
        <v>电气服务安装技师</v>
      </c>
      <c r="G52">
        <f>COUNTIF('2023.1-2023.6'!B:B,B52)</f>
        <v>6</v>
      </c>
      <c r="H52" s="217">
        <f>IFERROR(_xlfn.XLOOKUP(B52,'2023.1-2023.6'!B:B,'2023.1-2023.6'!K:K),0)</f>
        <v>6965.33</v>
      </c>
      <c r="I52" s="217">
        <f>IFERROR(AVERAGEIF('2022.1-2022.12 '!B:B,B52,'2022.1-2022.12 '!K:K),0)</f>
        <v>8069.36666666667</v>
      </c>
      <c r="J52" s="217">
        <f>IFERROR(_xlfn.XLOOKUP(B52,'2023.1-2023.6'!B:B,'2023.1-2023.6'!J:J),0)</f>
        <v>2332</v>
      </c>
      <c r="K52" s="217">
        <f>IFERROR(AVERAGEIF('2022.1-2022.12 '!B:B,B52,'2022.1-2022.12 '!J:J),0)</f>
        <v>2332</v>
      </c>
      <c r="M52" s="217">
        <f>SUMIFS('2023.1-2023.6'!L:L,'2023.1-2023.6'!B:B,B52)</f>
        <v>1899.84</v>
      </c>
      <c r="O52" s="217">
        <f>SUMIFS('2023.1-2023.6'!N:N,'2023.1-2023.6'!B:B,B52)</f>
        <v>22.8</v>
      </c>
      <c r="P52">
        <f>SUMIFS('2023.1-2023.6'!P:P,'2023.1-2023.6'!B:B,B52)</f>
        <v>11.4</v>
      </c>
      <c r="R52" s="217">
        <f>SUMIFS('2023.1-2023.6'!M:M,'2023.1-2023.6'!B:B,B52)</f>
        <v>520.8</v>
      </c>
      <c r="T52" s="217">
        <f>SUMIFS('2023.1-2023.6'!O:O,'2023.1-2023.6'!B:B,B52)</f>
        <v>0</v>
      </c>
      <c r="U52" s="217">
        <f t="shared" si="13"/>
        <v>8069.36666666667</v>
      </c>
      <c r="V52" s="217">
        <f t="shared" si="14"/>
        <v>8069.36666666667</v>
      </c>
      <c r="W52" s="217">
        <f t="shared" si="15"/>
        <v>6778.268</v>
      </c>
      <c r="X52" s="217">
        <f t="shared" si="16"/>
        <v>8069.36666666667</v>
      </c>
      <c r="Y52" s="217">
        <f t="shared" si="17"/>
        <v>8069.36666666667</v>
      </c>
      <c r="Z52" s="217">
        <f t="shared" si="18"/>
        <v>154.93184</v>
      </c>
      <c r="AA52" s="217">
        <f t="shared" si="19"/>
        <v>8069.36666666667</v>
      </c>
      <c r="AB52" s="217">
        <f t="shared" si="20"/>
        <v>48.4162</v>
      </c>
      <c r="AC52" s="239">
        <f t="shared" si="21"/>
        <v>5626</v>
      </c>
      <c r="AD52">
        <f t="shared" si="22"/>
        <v>1519.02</v>
      </c>
      <c r="AE52" s="240">
        <f t="shared" si="2"/>
        <v>8069.36666666667</v>
      </c>
      <c r="AF52" s="217">
        <f t="shared" si="23"/>
        <v>8069.36666666667</v>
      </c>
      <c r="AG52" s="217">
        <f t="shared" si="3"/>
        <v>2420.81</v>
      </c>
      <c r="AH52" s="217">
        <f t="shared" si="4"/>
        <v>-4878.428</v>
      </c>
      <c r="AI52" s="217">
        <f t="shared" si="5"/>
        <v>-132.13184</v>
      </c>
      <c r="AJ52">
        <f t="shared" si="6"/>
        <v>-37.0162</v>
      </c>
      <c r="AK52" s="217">
        <f t="shared" si="7"/>
        <v>-998.22</v>
      </c>
      <c r="AL52" s="217">
        <f t="shared" si="8"/>
        <v>-2420.81</v>
      </c>
      <c r="AM52" s="217">
        <f t="shared" si="9"/>
        <v>3958</v>
      </c>
      <c r="AN52" s="217">
        <f t="shared" si="24"/>
        <v>3958</v>
      </c>
      <c r="AO52" s="217">
        <f t="shared" si="10"/>
        <v>3324.72</v>
      </c>
      <c r="AP52" s="217">
        <f t="shared" si="11"/>
        <v>2332</v>
      </c>
      <c r="AQ52" s="217">
        <f t="shared" si="25"/>
        <v>2332</v>
      </c>
      <c r="AR52" s="217">
        <f t="shared" si="12"/>
        <v>44.7744</v>
      </c>
      <c r="AS52" s="217">
        <f t="shared" si="26"/>
        <v>2332</v>
      </c>
      <c r="AT52" s="217">
        <f t="shared" si="27"/>
        <v>13.992</v>
      </c>
      <c r="AU52" s="217">
        <f t="shared" si="28"/>
        <v>5626</v>
      </c>
      <c r="AV52" s="217">
        <f t="shared" si="29"/>
        <v>1519.02</v>
      </c>
      <c r="AW52" s="217">
        <f t="shared" si="30"/>
        <v>2332</v>
      </c>
      <c r="AX52" s="217">
        <f t="shared" si="31"/>
        <v>2332</v>
      </c>
      <c r="AY52" s="217">
        <f t="shared" si="32"/>
        <v>699.6</v>
      </c>
      <c r="AZ52" s="217">
        <f t="shared" si="33"/>
        <v>-1424.88</v>
      </c>
      <c r="BA52" s="217">
        <f t="shared" si="34"/>
        <v>-21.9744</v>
      </c>
      <c r="BB52" s="217">
        <f t="shared" si="35"/>
        <v>-2.592</v>
      </c>
      <c r="BC52" s="217">
        <f t="shared" si="36"/>
        <v>-998.22</v>
      </c>
      <c r="BD52" s="217">
        <f t="shared" si="37"/>
        <v>-699.6</v>
      </c>
    </row>
    <row r="53" spans="2:56">
      <c r="B53" s="6" t="s">
        <v>249</v>
      </c>
      <c r="C53" s="166" t="str">
        <f>_xlfn.XLOOKUP(B:B,'2023.1-2023.6'!B:B,'2023.1-2023.6'!G:G,0)</f>
        <v>2023/02/27</v>
      </c>
      <c r="D53" s="3" t="str">
        <f>_xlfn.XLOOKUP(B:B,'2023.1-2023.6'!B:B,'2023.1-2023.6'!I:I,0)</f>
        <v>2月入职</v>
      </c>
      <c r="E53" t="str">
        <f>_xlfn.XLOOKUP(B:B,'2023.1-2023.6'!B:B,'2023.1-2023.6'!C:C,0)</f>
        <v>售后服务部</v>
      </c>
      <c r="F53" t="str">
        <f>_xlfn.XLOOKUP(B:B,'2023.1-2023.6'!B:B,'2023.1-2023.6'!F:F,0)</f>
        <v>电气服务工程师储备生</v>
      </c>
      <c r="G53">
        <f>COUNTIF('2023.1-2023.6'!B:B,B53)</f>
        <v>5</v>
      </c>
      <c r="H53" s="217">
        <f>IFERROR(_xlfn.XLOOKUP(B53,'2023.1-2023.6'!B:B,'2023.1-2023.6'!K:K),0)</f>
        <v>436.8</v>
      </c>
      <c r="I53" s="217">
        <f>IFERROR(AVERAGEIF('2022.1-2022.12 '!B:B,B53,'2022.1-2022.12 '!K:K),0)</f>
        <v>0</v>
      </c>
      <c r="J53" s="217">
        <f>IFERROR(_xlfn.XLOOKUP(B53,'2023.1-2023.6'!B:B,'2023.1-2023.6'!J:J),0)</f>
        <v>1900</v>
      </c>
      <c r="K53" s="217">
        <f>IFERROR(AVERAGEIF('2022.1-2022.12 '!B:B,B53,'2022.1-2022.12 '!J:J),0)</f>
        <v>0</v>
      </c>
      <c r="M53" s="217">
        <f>SUMIFS('2023.1-2023.6'!L:L,'2023.1-2023.6'!B:B,B53)</f>
        <v>0</v>
      </c>
      <c r="O53" s="217">
        <f>SUMIFS('2023.1-2023.6'!N:N,'2023.1-2023.6'!B:B,B53)</f>
        <v>0</v>
      </c>
      <c r="P53">
        <f>SUMIFS('2023.1-2023.6'!P:P,'2023.1-2023.6'!B:B,B53)</f>
        <v>0</v>
      </c>
      <c r="R53" s="217">
        <f>SUMIFS('2023.1-2023.6'!M:M,'2023.1-2023.6'!B:B,B53)</f>
        <v>0</v>
      </c>
      <c r="T53" s="217">
        <f>SUMIFS('2023.1-2023.6'!O:O,'2023.1-2023.6'!B:B,B53)</f>
        <v>0</v>
      </c>
      <c r="U53" s="217">
        <f t="shared" si="13"/>
        <v>3958</v>
      </c>
      <c r="V53" s="217">
        <f t="shared" si="14"/>
        <v>3958</v>
      </c>
      <c r="W53" s="217">
        <f t="shared" si="15"/>
        <v>2770.6</v>
      </c>
      <c r="X53" s="217">
        <f t="shared" si="16"/>
        <v>1720</v>
      </c>
      <c r="Y53" s="217">
        <f t="shared" si="17"/>
        <v>1720</v>
      </c>
      <c r="Z53" s="217">
        <f t="shared" si="18"/>
        <v>27.52</v>
      </c>
      <c r="AA53" s="217">
        <f t="shared" si="19"/>
        <v>436.8</v>
      </c>
      <c r="AB53" s="217">
        <f t="shared" si="20"/>
        <v>2.184</v>
      </c>
      <c r="AC53" s="239">
        <f t="shared" si="21"/>
        <v>5626</v>
      </c>
      <c r="AD53">
        <f t="shared" si="22"/>
        <v>1265.85</v>
      </c>
      <c r="AE53" s="240">
        <f t="shared" si="2"/>
        <v>1900</v>
      </c>
      <c r="AF53" s="217">
        <f t="shared" si="23"/>
        <v>1900</v>
      </c>
      <c r="AG53" s="217">
        <f t="shared" si="3"/>
        <v>475</v>
      </c>
      <c r="AH53" s="217">
        <f t="shared" si="4"/>
        <v>-2770.6</v>
      </c>
      <c r="AI53" s="217">
        <f t="shared" si="5"/>
        <v>-27.52</v>
      </c>
      <c r="AJ53">
        <f t="shared" si="6"/>
        <v>-2.184</v>
      </c>
      <c r="AK53" s="217">
        <f t="shared" si="7"/>
        <v>-1265.85</v>
      </c>
      <c r="AL53" s="217">
        <f t="shared" si="8"/>
        <v>-475</v>
      </c>
      <c r="AM53" s="217">
        <f t="shared" si="9"/>
        <v>3958</v>
      </c>
      <c r="AN53" s="217">
        <f t="shared" si="24"/>
        <v>3958</v>
      </c>
      <c r="AO53" s="217">
        <f t="shared" si="10"/>
        <v>2770.6</v>
      </c>
      <c r="AP53" s="217">
        <f t="shared" si="11"/>
        <v>1900</v>
      </c>
      <c r="AQ53" s="217">
        <f t="shared" si="25"/>
        <v>1900</v>
      </c>
      <c r="AR53" s="217">
        <f t="shared" si="12"/>
        <v>30.4</v>
      </c>
      <c r="AS53" s="217">
        <f t="shared" si="26"/>
        <v>1900</v>
      </c>
      <c r="AT53" s="217">
        <f t="shared" si="27"/>
        <v>9.5</v>
      </c>
      <c r="AU53" s="217">
        <f t="shared" si="28"/>
        <v>5626</v>
      </c>
      <c r="AV53" s="217">
        <f t="shared" si="29"/>
        <v>1265.85</v>
      </c>
      <c r="AW53" s="217">
        <f t="shared" si="30"/>
        <v>1900</v>
      </c>
      <c r="AX53" s="217">
        <f t="shared" si="31"/>
        <v>1900</v>
      </c>
      <c r="AY53" s="217">
        <f t="shared" si="32"/>
        <v>475</v>
      </c>
      <c r="AZ53" s="217">
        <f t="shared" si="33"/>
        <v>-2770.6</v>
      </c>
      <c r="BA53" s="217">
        <f t="shared" si="34"/>
        <v>-30.4</v>
      </c>
      <c r="BB53" s="217">
        <f t="shared" si="35"/>
        <v>-9.5</v>
      </c>
      <c r="BC53" s="217">
        <f t="shared" si="36"/>
        <v>-1265.85</v>
      </c>
      <c r="BD53" s="217">
        <f t="shared" si="37"/>
        <v>-475</v>
      </c>
    </row>
    <row r="54" spans="2:56">
      <c r="B54" s="6" t="s">
        <v>250</v>
      </c>
      <c r="C54" s="166" t="str">
        <f>_xlfn.XLOOKUP(B:B,'2023.1-2023.6'!B:B,'2023.1-2023.6'!G:G,0)</f>
        <v>2020/11/09</v>
      </c>
      <c r="D54" s="3">
        <f>_xlfn.XLOOKUP(B:B,'2023.1-2023.6'!B:B,'2023.1-2023.6'!I:I,0)</f>
        <v>0</v>
      </c>
      <c r="E54" t="str">
        <f>_xlfn.XLOOKUP(B:B,'2023.1-2023.6'!B:B,'2023.1-2023.6'!C:C,0)</f>
        <v>销售部</v>
      </c>
      <c r="F54" t="str">
        <f>_xlfn.XLOOKUP(B:B,'2023.1-2023.6'!B:B,'2023.1-2023.6'!F:F,0)</f>
        <v>高级物流专员</v>
      </c>
      <c r="G54">
        <f>COUNTIF('2023.1-2023.6'!B:B,B54)</f>
        <v>6</v>
      </c>
      <c r="H54" s="217">
        <f>IFERROR(_xlfn.XLOOKUP(B54,'2023.1-2023.6'!B:B,'2023.1-2023.6'!K:K),0)</f>
        <v>9814.36</v>
      </c>
      <c r="I54" s="217">
        <f>IFERROR(AVERAGEIF('2022.1-2022.12 '!B:B,B54,'2022.1-2022.12 '!K:K),0)</f>
        <v>8729.87166666667</v>
      </c>
      <c r="J54" s="217">
        <f>IFERROR(_xlfn.XLOOKUP(B54,'2023.1-2023.6'!B:B,'2023.1-2023.6'!J:J),0)</f>
        <v>2760</v>
      </c>
      <c r="K54" s="217">
        <f>IFERROR(AVERAGEIF('2022.1-2022.12 '!B:B,B54,'2022.1-2022.12 '!J:J),0)</f>
        <v>2760</v>
      </c>
      <c r="M54" s="217">
        <f>SUMIFS('2023.1-2023.6'!L:L,'2023.1-2023.6'!B:B,B54)</f>
        <v>1899.84</v>
      </c>
      <c r="O54" s="217">
        <f>SUMIFS('2023.1-2023.6'!N:N,'2023.1-2023.6'!B:B,B54)</f>
        <v>22.8</v>
      </c>
      <c r="P54">
        <f>SUMIFS('2023.1-2023.6'!P:P,'2023.1-2023.6'!B:B,B54)</f>
        <v>11.4</v>
      </c>
      <c r="R54" s="217">
        <f>SUMIFS('2023.1-2023.6'!M:M,'2023.1-2023.6'!B:B,B54)</f>
        <v>520.8</v>
      </c>
      <c r="T54" s="217">
        <f>SUMIFS('2023.1-2023.6'!O:O,'2023.1-2023.6'!B:B,B54)</f>
        <v>0</v>
      </c>
      <c r="U54" s="217">
        <f t="shared" si="13"/>
        <v>8729.87166666667</v>
      </c>
      <c r="V54" s="217">
        <f t="shared" si="14"/>
        <v>8729.87166666667</v>
      </c>
      <c r="W54" s="217">
        <f t="shared" si="15"/>
        <v>7333.0922</v>
      </c>
      <c r="X54" s="217">
        <f t="shared" si="16"/>
        <v>8729.87166666667</v>
      </c>
      <c r="Y54" s="217">
        <f t="shared" si="17"/>
        <v>8729.87166666667</v>
      </c>
      <c r="Z54" s="217">
        <f t="shared" si="18"/>
        <v>167.613536</v>
      </c>
      <c r="AA54" s="217">
        <f t="shared" si="19"/>
        <v>8729.87166666667</v>
      </c>
      <c r="AB54" s="217">
        <f t="shared" si="20"/>
        <v>52.37923</v>
      </c>
      <c r="AC54" s="239">
        <f t="shared" si="21"/>
        <v>5626</v>
      </c>
      <c r="AD54">
        <f t="shared" si="22"/>
        <v>1519.02</v>
      </c>
      <c r="AE54" s="240">
        <f t="shared" si="2"/>
        <v>8729.87166666667</v>
      </c>
      <c r="AF54" s="217">
        <f t="shared" si="23"/>
        <v>8729.87166666667</v>
      </c>
      <c r="AG54" s="217">
        <f t="shared" si="3"/>
        <v>2618.9615</v>
      </c>
      <c r="AH54" s="217">
        <f t="shared" si="4"/>
        <v>-5433.2522</v>
      </c>
      <c r="AI54" s="217">
        <f t="shared" si="5"/>
        <v>-144.813536</v>
      </c>
      <c r="AJ54">
        <f t="shared" si="6"/>
        <v>-40.97923</v>
      </c>
      <c r="AK54" s="217">
        <f t="shared" si="7"/>
        <v>-998.22</v>
      </c>
      <c r="AL54" s="217">
        <f t="shared" si="8"/>
        <v>-2618.9615</v>
      </c>
      <c r="AM54" s="217">
        <f t="shared" si="9"/>
        <v>3958</v>
      </c>
      <c r="AN54" s="217">
        <f t="shared" si="24"/>
        <v>3958</v>
      </c>
      <c r="AO54" s="217">
        <f t="shared" si="10"/>
        <v>3324.72</v>
      </c>
      <c r="AP54" s="217">
        <f t="shared" si="11"/>
        <v>2760</v>
      </c>
      <c r="AQ54" s="217">
        <f t="shared" si="25"/>
        <v>2760</v>
      </c>
      <c r="AR54" s="217">
        <f t="shared" si="12"/>
        <v>52.992</v>
      </c>
      <c r="AS54" s="217">
        <f t="shared" si="26"/>
        <v>2760</v>
      </c>
      <c r="AT54" s="217">
        <f t="shared" si="27"/>
        <v>16.56</v>
      </c>
      <c r="AU54" s="217">
        <f t="shared" si="28"/>
        <v>5626</v>
      </c>
      <c r="AV54" s="217">
        <f t="shared" si="29"/>
        <v>1519.02</v>
      </c>
      <c r="AW54" s="217">
        <f t="shared" si="30"/>
        <v>2760</v>
      </c>
      <c r="AX54" s="217">
        <f t="shared" si="31"/>
        <v>2760</v>
      </c>
      <c r="AY54" s="217">
        <f t="shared" si="32"/>
        <v>828</v>
      </c>
      <c r="AZ54" s="217">
        <f t="shared" si="33"/>
        <v>-1424.88</v>
      </c>
      <c r="BA54" s="217">
        <f t="shared" si="34"/>
        <v>-30.192</v>
      </c>
      <c r="BB54" s="217">
        <f t="shared" si="35"/>
        <v>-5.16</v>
      </c>
      <c r="BC54" s="217">
        <f t="shared" si="36"/>
        <v>-998.22</v>
      </c>
      <c r="BD54" s="217">
        <f t="shared" si="37"/>
        <v>-828</v>
      </c>
    </row>
    <row r="55" spans="2:56">
      <c r="B55" s="6" t="s">
        <v>251</v>
      </c>
      <c r="C55" s="166" t="str">
        <f>_xlfn.XLOOKUP(B:B,'2023.1-2023.6'!B:B,'2023.1-2023.6'!G:G,0)</f>
        <v>2017/06/26</v>
      </c>
      <c r="D55" s="3">
        <f>_xlfn.XLOOKUP(B:B,'2023.1-2023.6'!B:B,'2023.1-2023.6'!I:I,0)</f>
        <v>0</v>
      </c>
      <c r="E55" t="str">
        <f>_xlfn.XLOOKUP(B:B,'2023.1-2023.6'!B:B,'2023.1-2023.6'!C:C,0)</f>
        <v>生产部</v>
      </c>
      <c r="F55" t="str">
        <f>_xlfn.XLOOKUP(B:B,'2023.1-2023.6'!B:B,'2023.1-2023.6'!F:F,0)</f>
        <v>装配电工班长</v>
      </c>
      <c r="G55">
        <f>COUNTIF('2023.1-2023.6'!B:B,B55)</f>
        <v>6</v>
      </c>
      <c r="H55" s="217">
        <f>IFERROR(_xlfn.XLOOKUP(B55,'2023.1-2023.6'!B:B,'2023.1-2023.6'!K:K),0)</f>
        <v>7260.28</v>
      </c>
      <c r="I55" s="217">
        <f>IFERROR(AVERAGEIF('2022.1-2022.12 '!B:B,B55,'2022.1-2022.12 '!K:K),0)</f>
        <v>7958.9625</v>
      </c>
      <c r="J55" s="217">
        <f>IFERROR(_xlfn.XLOOKUP(B55,'2023.1-2023.6'!B:B,'2023.1-2023.6'!J:J),0)</f>
        <v>1900</v>
      </c>
      <c r="K55" s="217">
        <f>IFERROR(AVERAGEIF('2022.1-2022.12 '!B:B,B55,'2022.1-2022.12 '!J:J),0)</f>
        <v>1900</v>
      </c>
      <c r="M55" s="217">
        <f>SUMIFS('2023.1-2023.6'!L:L,'2023.1-2023.6'!B:B,B55)</f>
        <v>1899.84</v>
      </c>
      <c r="O55" s="217">
        <f>SUMIFS('2023.1-2023.6'!N:N,'2023.1-2023.6'!B:B,B55)</f>
        <v>22.8</v>
      </c>
      <c r="P55">
        <f>SUMIFS('2023.1-2023.6'!P:P,'2023.1-2023.6'!B:B,B55)</f>
        <v>11.4</v>
      </c>
      <c r="R55" s="217">
        <f>SUMIFS('2023.1-2023.6'!M:M,'2023.1-2023.6'!B:B,B55)</f>
        <v>520.8</v>
      </c>
      <c r="T55" s="217">
        <f>SUMIFS('2023.1-2023.6'!O:O,'2023.1-2023.6'!B:B,B55)</f>
        <v>0</v>
      </c>
      <c r="U55" s="217">
        <f t="shared" si="13"/>
        <v>7958.9625</v>
      </c>
      <c r="V55" s="217">
        <f t="shared" si="14"/>
        <v>7958.9625</v>
      </c>
      <c r="W55" s="217">
        <f t="shared" si="15"/>
        <v>6685.5285</v>
      </c>
      <c r="X55" s="217">
        <f t="shared" si="16"/>
        <v>7958.9625</v>
      </c>
      <c r="Y55" s="217">
        <f t="shared" si="17"/>
        <v>7958.9625</v>
      </c>
      <c r="Z55" s="217">
        <f t="shared" si="18"/>
        <v>152.81208</v>
      </c>
      <c r="AA55" s="217">
        <f t="shared" si="19"/>
        <v>7958.9625</v>
      </c>
      <c r="AB55" s="217">
        <f t="shared" si="20"/>
        <v>47.753775</v>
      </c>
      <c r="AC55" s="239">
        <f t="shared" si="21"/>
        <v>5626</v>
      </c>
      <c r="AD55">
        <f t="shared" si="22"/>
        <v>1519.02</v>
      </c>
      <c r="AE55" s="240">
        <f t="shared" si="2"/>
        <v>7958.9625</v>
      </c>
      <c r="AF55" s="217">
        <f t="shared" si="23"/>
        <v>7958.9625</v>
      </c>
      <c r="AG55" s="217">
        <f t="shared" si="3"/>
        <v>2387.68875</v>
      </c>
      <c r="AH55" s="217">
        <f t="shared" si="4"/>
        <v>-4785.6885</v>
      </c>
      <c r="AI55" s="217">
        <f t="shared" si="5"/>
        <v>-130.01208</v>
      </c>
      <c r="AJ55">
        <f t="shared" si="6"/>
        <v>-36.353775</v>
      </c>
      <c r="AK55" s="217">
        <f t="shared" si="7"/>
        <v>-998.22</v>
      </c>
      <c r="AL55" s="217">
        <f t="shared" si="8"/>
        <v>-2387.68875</v>
      </c>
      <c r="AM55" s="217">
        <f t="shared" si="9"/>
        <v>3958</v>
      </c>
      <c r="AN55" s="217">
        <f t="shared" si="24"/>
        <v>3958</v>
      </c>
      <c r="AO55" s="217">
        <f t="shared" si="10"/>
        <v>3324.72</v>
      </c>
      <c r="AP55" s="217">
        <f t="shared" si="11"/>
        <v>1900</v>
      </c>
      <c r="AQ55" s="217">
        <f t="shared" si="25"/>
        <v>1900</v>
      </c>
      <c r="AR55" s="217">
        <f t="shared" si="12"/>
        <v>36.48</v>
      </c>
      <c r="AS55" s="217">
        <f t="shared" si="26"/>
        <v>1900</v>
      </c>
      <c r="AT55" s="217">
        <f t="shared" si="27"/>
        <v>11.4</v>
      </c>
      <c r="AU55" s="217">
        <f t="shared" si="28"/>
        <v>5626</v>
      </c>
      <c r="AV55" s="217">
        <f t="shared" si="29"/>
        <v>1519.02</v>
      </c>
      <c r="AW55" s="217">
        <f t="shared" si="30"/>
        <v>1900</v>
      </c>
      <c r="AX55" s="217">
        <f t="shared" si="31"/>
        <v>1900</v>
      </c>
      <c r="AY55" s="217">
        <f t="shared" si="32"/>
        <v>570</v>
      </c>
      <c r="AZ55" s="217">
        <f t="shared" si="33"/>
        <v>-1424.88</v>
      </c>
      <c r="BA55" s="217">
        <f t="shared" si="34"/>
        <v>-13.68</v>
      </c>
      <c r="BB55" s="217">
        <f t="shared" si="35"/>
        <v>0</v>
      </c>
      <c r="BC55" s="217">
        <f t="shared" si="36"/>
        <v>-998.22</v>
      </c>
      <c r="BD55" s="217">
        <f t="shared" si="37"/>
        <v>-570</v>
      </c>
    </row>
    <row r="56" spans="2:56">
      <c r="B56" s="6" t="s">
        <v>252</v>
      </c>
      <c r="C56" s="166" t="str">
        <f>_xlfn.XLOOKUP(B:B,'2023.1-2023.6'!B:B,'2023.1-2023.6'!G:G,0)</f>
        <v>2019/10/10</v>
      </c>
      <c r="D56" s="3">
        <f>_xlfn.XLOOKUP(B:B,'2023.1-2023.6'!B:B,'2023.1-2023.6'!I:I,0)</f>
        <v>0</v>
      </c>
      <c r="E56" t="str">
        <f>_xlfn.XLOOKUP(B:B,'2023.1-2023.6'!B:B,'2023.1-2023.6'!C:C,0)</f>
        <v>售后服务部</v>
      </c>
      <c r="F56" t="str">
        <f>_xlfn.XLOOKUP(B:B,'2023.1-2023.6'!B:B,'2023.1-2023.6'!F:F,0)</f>
        <v>电气服务工程师</v>
      </c>
      <c r="G56">
        <f>COUNTIF('2023.1-2023.6'!B:B,B56)</f>
        <v>6</v>
      </c>
      <c r="H56" s="217">
        <f>IFERROR(_xlfn.XLOOKUP(B56,'2023.1-2023.6'!B:B,'2023.1-2023.6'!K:K),0)</f>
        <v>10653.98</v>
      </c>
      <c r="I56" s="217">
        <f>IFERROR(AVERAGEIF('2022.1-2022.12 '!B:B,B56,'2022.1-2022.12 '!K:K),0)</f>
        <v>10108.0141666667</v>
      </c>
      <c r="J56" s="217">
        <f>IFERROR(_xlfn.XLOOKUP(B56,'2023.1-2023.6'!B:B,'2023.1-2023.6'!J:J),0)</f>
        <v>4937</v>
      </c>
      <c r="K56" s="217">
        <f>IFERROR(AVERAGEIF('2022.1-2022.12 '!B:B,B56,'2022.1-2022.12 '!J:J),0)</f>
        <v>3329.41666666667</v>
      </c>
      <c r="M56" s="217">
        <f>SUMIFS('2023.1-2023.6'!L:L,'2023.1-2023.6'!B:B,B56)</f>
        <v>1899.84</v>
      </c>
      <c r="O56" s="217">
        <f>SUMIFS('2023.1-2023.6'!N:N,'2023.1-2023.6'!B:B,B56)</f>
        <v>22.8</v>
      </c>
      <c r="P56">
        <f>SUMIFS('2023.1-2023.6'!P:P,'2023.1-2023.6'!B:B,B56)</f>
        <v>11.4</v>
      </c>
      <c r="R56" s="217">
        <f>SUMIFS('2023.1-2023.6'!M:M,'2023.1-2023.6'!B:B,B56)</f>
        <v>520.8</v>
      </c>
      <c r="T56" s="217">
        <f>SUMIFS('2023.1-2023.6'!O:O,'2023.1-2023.6'!B:B,B56)</f>
        <v>2550</v>
      </c>
      <c r="U56" s="217">
        <f t="shared" si="13"/>
        <v>10108.0141666667</v>
      </c>
      <c r="V56" s="217">
        <f t="shared" si="14"/>
        <v>10108.0141666667</v>
      </c>
      <c r="W56" s="217">
        <f t="shared" si="15"/>
        <v>8490.7319</v>
      </c>
      <c r="X56" s="217">
        <f t="shared" si="16"/>
        <v>10108.0141666667</v>
      </c>
      <c r="Y56" s="217">
        <f t="shared" si="17"/>
        <v>10108.0141666667</v>
      </c>
      <c r="Z56" s="217">
        <f t="shared" si="18"/>
        <v>194.073872</v>
      </c>
      <c r="AA56" s="217">
        <f t="shared" si="19"/>
        <v>10108.0141666667</v>
      </c>
      <c r="AB56" s="217">
        <f t="shared" si="20"/>
        <v>60.648085</v>
      </c>
      <c r="AC56" s="239">
        <f t="shared" si="21"/>
        <v>5626</v>
      </c>
      <c r="AD56">
        <f t="shared" si="22"/>
        <v>1519.02</v>
      </c>
      <c r="AE56" s="240">
        <f t="shared" si="2"/>
        <v>10108.0141666667</v>
      </c>
      <c r="AF56" s="217">
        <f t="shared" si="23"/>
        <v>10108.0141666667</v>
      </c>
      <c r="AG56" s="217">
        <f t="shared" si="3"/>
        <v>3032.40425</v>
      </c>
      <c r="AH56" s="217">
        <f t="shared" si="4"/>
        <v>-6590.8919</v>
      </c>
      <c r="AI56" s="217">
        <f t="shared" si="5"/>
        <v>-171.273872</v>
      </c>
      <c r="AJ56">
        <f t="shared" si="6"/>
        <v>-49.248085</v>
      </c>
      <c r="AK56" s="217">
        <f t="shared" si="7"/>
        <v>-998.22</v>
      </c>
      <c r="AL56" s="217">
        <f t="shared" si="8"/>
        <v>-482.40425</v>
      </c>
      <c r="AM56" s="217">
        <f t="shared" si="9"/>
        <v>3958</v>
      </c>
      <c r="AN56" s="217">
        <f t="shared" si="24"/>
        <v>3958</v>
      </c>
      <c r="AO56" s="217">
        <f t="shared" si="10"/>
        <v>3324.72</v>
      </c>
      <c r="AP56" s="217">
        <f t="shared" si="11"/>
        <v>3329.41666666667</v>
      </c>
      <c r="AQ56" s="217">
        <f t="shared" si="25"/>
        <v>3329.41666666667</v>
      </c>
      <c r="AR56" s="217">
        <f t="shared" si="12"/>
        <v>63.9248</v>
      </c>
      <c r="AS56" s="217">
        <f t="shared" si="26"/>
        <v>3329.41666666667</v>
      </c>
      <c r="AT56" s="217">
        <f t="shared" si="27"/>
        <v>19.9765</v>
      </c>
      <c r="AU56" s="217">
        <f t="shared" si="28"/>
        <v>5626</v>
      </c>
      <c r="AV56" s="217">
        <f t="shared" si="29"/>
        <v>1519.02</v>
      </c>
      <c r="AW56" s="217">
        <f t="shared" si="30"/>
        <v>3329.41666666667</v>
      </c>
      <c r="AX56" s="217">
        <f t="shared" si="31"/>
        <v>3329.41666666667</v>
      </c>
      <c r="AY56" s="217">
        <f t="shared" si="32"/>
        <v>998.825</v>
      </c>
      <c r="AZ56" s="217">
        <f t="shared" si="33"/>
        <v>-1424.88</v>
      </c>
      <c r="BA56" s="217">
        <f t="shared" si="34"/>
        <v>-41.1248</v>
      </c>
      <c r="BB56" s="217">
        <f t="shared" si="35"/>
        <v>-8.5765</v>
      </c>
      <c r="BC56" s="217">
        <f t="shared" si="36"/>
        <v>-998.22</v>
      </c>
      <c r="BD56" s="217">
        <f t="shared" si="37"/>
        <v>0</v>
      </c>
    </row>
    <row r="57" spans="2:56">
      <c r="B57" s="6" t="s">
        <v>253</v>
      </c>
      <c r="C57" s="166" t="str">
        <f>_xlfn.XLOOKUP(B:B,'2023.1-2023.6'!B:B,'2023.1-2023.6'!G:G,0)</f>
        <v>2020/05/08</v>
      </c>
      <c r="D57" s="3">
        <f>_xlfn.XLOOKUP(B:B,'2023.1-2023.6'!B:B,'2023.1-2023.6'!I:I,0)</f>
        <v>0</v>
      </c>
      <c r="E57" t="str">
        <f>_xlfn.XLOOKUP(B:B,'2023.1-2023.6'!B:B,'2023.1-2023.6'!C:C,0)</f>
        <v>生产部</v>
      </c>
      <c r="F57" t="str">
        <f>_xlfn.XLOOKUP(B:B,'2023.1-2023.6'!B:B,'2023.1-2023.6'!F:F,0)</f>
        <v>仓管员</v>
      </c>
      <c r="G57">
        <f>COUNTIF('2023.1-2023.6'!B:B,B57)</f>
        <v>6</v>
      </c>
      <c r="H57" s="217">
        <f>IFERROR(_xlfn.XLOOKUP(B57,'2023.1-2023.6'!B:B,'2023.1-2023.6'!K:K),0)</f>
        <v>6445.72</v>
      </c>
      <c r="I57" s="217">
        <f>IFERROR(AVERAGEIF('2022.1-2022.12 '!B:B,B57,'2022.1-2022.12 '!K:K),0)</f>
        <v>5646.60666666667</v>
      </c>
      <c r="J57" s="217">
        <f>IFERROR(_xlfn.XLOOKUP(B57,'2023.1-2023.6'!B:B,'2023.1-2023.6'!J:J),0)</f>
        <v>1900</v>
      </c>
      <c r="K57" s="217">
        <f>IFERROR(AVERAGEIF('2022.1-2022.12 '!B:B,B57,'2022.1-2022.12 '!J:J),0)</f>
        <v>1900</v>
      </c>
      <c r="M57" s="217">
        <f>SUMIFS('2023.1-2023.6'!L:L,'2023.1-2023.6'!B:B,B57)</f>
        <v>1899.84</v>
      </c>
      <c r="O57" s="217">
        <f>SUMIFS('2023.1-2023.6'!N:N,'2023.1-2023.6'!B:B,B57)</f>
        <v>22.8</v>
      </c>
      <c r="P57">
        <f>SUMIFS('2023.1-2023.6'!P:P,'2023.1-2023.6'!B:B,B57)</f>
        <v>11.4</v>
      </c>
      <c r="R57" s="217">
        <f>SUMIFS('2023.1-2023.6'!M:M,'2023.1-2023.6'!B:B,B57)</f>
        <v>520.8</v>
      </c>
      <c r="T57" s="217">
        <f>SUMIFS('2023.1-2023.6'!O:O,'2023.1-2023.6'!B:B,B57)</f>
        <v>0</v>
      </c>
      <c r="U57" s="217">
        <f t="shared" si="13"/>
        <v>5646.60666666667</v>
      </c>
      <c r="V57" s="217">
        <f t="shared" si="14"/>
        <v>5646.60666666667</v>
      </c>
      <c r="W57" s="217">
        <f t="shared" si="15"/>
        <v>4743.1496</v>
      </c>
      <c r="X57" s="217">
        <f t="shared" si="16"/>
        <v>5646.60666666667</v>
      </c>
      <c r="Y57" s="217">
        <f t="shared" si="17"/>
        <v>5646.60666666667</v>
      </c>
      <c r="Z57" s="217">
        <f t="shared" si="18"/>
        <v>108.414848</v>
      </c>
      <c r="AA57" s="217">
        <f t="shared" si="19"/>
        <v>5646.60666666667</v>
      </c>
      <c r="AB57" s="217">
        <f t="shared" si="20"/>
        <v>33.87964</v>
      </c>
      <c r="AC57" s="239">
        <f t="shared" si="21"/>
        <v>5626</v>
      </c>
      <c r="AD57">
        <f t="shared" si="22"/>
        <v>1519.02</v>
      </c>
      <c r="AE57" s="240">
        <f t="shared" si="2"/>
        <v>5646.60666666667</v>
      </c>
      <c r="AF57" s="217">
        <f t="shared" si="23"/>
        <v>5646.60666666667</v>
      </c>
      <c r="AG57" s="217">
        <f t="shared" si="3"/>
        <v>1693.982</v>
      </c>
      <c r="AH57" s="217">
        <f t="shared" si="4"/>
        <v>-2843.3096</v>
      </c>
      <c r="AI57" s="217">
        <f t="shared" si="5"/>
        <v>-85.614848</v>
      </c>
      <c r="AJ57">
        <f t="shared" si="6"/>
        <v>-22.47964</v>
      </c>
      <c r="AK57" s="217">
        <f t="shared" si="7"/>
        <v>-998.22</v>
      </c>
      <c r="AL57" s="217">
        <f t="shared" si="8"/>
        <v>-1693.982</v>
      </c>
      <c r="AM57" s="217">
        <f t="shared" si="9"/>
        <v>3958</v>
      </c>
      <c r="AN57" s="217">
        <f t="shared" si="24"/>
        <v>3958</v>
      </c>
      <c r="AO57" s="217">
        <f t="shared" si="10"/>
        <v>3324.72</v>
      </c>
      <c r="AP57" s="217">
        <f t="shared" si="11"/>
        <v>1900</v>
      </c>
      <c r="AQ57" s="217">
        <f t="shared" si="25"/>
        <v>1900</v>
      </c>
      <c r="AR57" s="217">
        <f t="shared" si="12"/>
        <v>36.48</v>
      </c>
      <c r="AS57" s="217">
        <f t="shared" si="26"/>
        <v>1900</v>
      </c>
      <c r="AT57" s="217">
        <f t="shared" si="27"/>
        <v>11.4</v>
      </c>
      <c r="AU57" s="217">
        <f t="shared" si="28"/>
        <v>5626</v>
      </c>
      <c r="AV57" s="217">
        <f t="shared" si="29"/>
        <v>1519.02</v>
      </c>
      <c r="AW57" s="217">
        <f t="shared" si="30"/>
        <v>1900</v>
      </c>
      <c r="AX57" s="217">
        <f t="shared" si="31"/>
        <v>1900</v>
      </c>
      <c r="AY57" s="217">
        <f t="shared" si="32"/>
        <v>570</v>
      </c>
      <c r="AZ57" s="217">
        <f t="shared" si="33"/>
        <v>-1424.88</v>
      </c>
      <c r="BA57" s="217">
        <f t="shared" si="34"/>
        <v>-13.68</v>
      </c>
      <c r="BB57" s="217">
        <f t="shared" si="35"/>
        <v>0</v>
      </c>
      <c r="BC57" s="217">
        <f t="shared" si="36"/>
        <v>-998.22</v>
      </c>
      <c r="BD57" s="217">
        <f t="shared" si="37"/>
        <v>-570</v>
      </c>
    </row>
    <row r="58" spans="2:56">
      <c r="B58" s="6" t="s">
        <v>254</v>
      </c>
      <c r="C58" s="166" t="str">
        <f>_xlfn.XLOOKUP(B:B,'2023.1-2023.6'!B:B,'2023.1-2023.6'!G:G,0)</f>
        <v>2020/10/12</v>
      </c>
      <c r="D58" s="3">
        <f>_xlfn.XLOOKUP(B:B,'2023.1-2023.6'!B:B,'2023.1-2023.6'!I:I,0)</f>
        <v>0</v>
      </c>
      <c r="E58" t="str">
        <f>_xlfn.XLOOKUP(B:B,'2023.1-2023.6'!B:B,'2023.1-2023.6'!C:C,0)</f>
        <v>生产部</v>
      </c>
      <c r="F58" t="str">
        <f>_xlfn.XLOOKUP(B:B,'2023.1-2023.6'!B:B,'2023.1-2023.6'!F:F,0)</f>
        <v>装配钳工</v>
      </c>
      <c r="G58">
        <f>COUNTIF('2023.1-2023.6'!B:B,B58)</f>
        <v>6</v>
      </c>
      <c r="H58" s="217">
        <f>IFERROR(_xlfn.XLOOKUP(B58,'2023.1-2023.6'!B:B,'2023.1-2023.6'!K:K),0)</f>
        <v>6672.55</v>
      </c>
      <c r="I58" s="217">
        <f>IFERROR(AVERAGEIF('2022.1-2022.12 '!B:B,B58,'2022.1-2022.12 '!K:K),0)</f>
        <v>5995.30583333333</v>
      </c>
      <c r="J58" s="217">
        <f>IFERROR(_xlfn.XLOOKUP(B58,'2023.1-2023.6'!B:B,'2023.1-2023.6'!J:J),0)</f>
        <v>1900</v>
      </c>
      <c r="K58" s="217">
        <f>IFERROR(AVERAGEIF('2022.1-2022.12 '!B:B,B58,'2022.1-2022.12 '!J:J),0)</f>
        <v>1900</v>
      </c>
      <c r="M58" s="217">
        <f>SUMIFS('2023.1-2023.6'!L:L,'2023.1-2023.6'!B:B,B58)</f>
        <v>1899.84</v>
      </c>
      <c r="O58" s="217">
        <f>SUMIFS('2023.1-2023.6'!N:N,'2023.1-2023.6'!B:B,B58)</f>
        <v>22.8</v>
      </c>
      <c r="P58">
        <f>SUMIFS('2023.1-2023.6'!P:P,'2023.1-2023.6'!B:B,B58)</f>
        <v>11.4</v>
      </c>
      <c r="R58" s="217">
        <f>SUMIFS('2023.1-2023.6'!M:M,'2023.1-2023.6'!B:B,B58)</f>
        <v>520.8</v>
      </c>
      <c r="T58" s="217">
        <f>SUMIFS('2023.1-2023.6'!O:O,'2023.1-2023.6'!B:B,B58)</f>
        <v>0</v>
      </c>
      <c r="U58" s="217">
        <f t="shared" si="13"/>
        <v>5995.30583333333</v>
      </c>
      <c r="V58" s="217">
        <f t="shared" si="14"/>
        <v>5995.30583333333</v>
      </c>
      <c r="W58" s="217">
        <f t="shared" si="15"/>
        <v>5036.0569</v>
      </c>
      <c r="X58" s="217">
        <f t="shared" si="16"/>
        <v>5995.30583333333</v>
      </c>
      <c r="Y58" s="217">
        <f t="shared" si="17"/>
        <v>5995.30583333333</v>
      </c>
      <c r="Z58" s="217">
        <f t="shared" si="18"/>
        <v>115.109872</v>
      </c>
      <c r="AA58" s="217">
        <f t="shared" si="19"/>
        <v>5995.30583333333</v>
      </c>
      <c r="AB58" s="217">
        <f t="shared" si="20"/>
        <v>35.971835</v>
      </c>
      <c r="AC58" s="239">
        <f t="shared" si="21"/>
        <v>5626</v>
      </c>
      <c r="AD58">
        <f t="shared" si="22"/>
        <v>1519.02</v>
      </c>
      <c r="AE58" s="240">
        <f t="shared" si="2"/>
        <v>5995.30583333333</v>
      </c>
      <c r="AF58" s="217">
        <f t="shared" si="23"/>
        <v>5995.30583333333</v>
      </c>
      <c r="AG58" s="217">
        <f t="shared" si="3"/>
        <v>1798.59175</v>
      </c>
      <c r="AH58" s="217">
        <f t="shared" si="4"/>
        <v>-3136.2169</v>
      </c>
      <c r="AI58" s="217">
        <f t="shared" si="5"/>
        <v>-92.309872</v>
      </c>
      <c r="AJ58">
        <f t="shared" si="6"/>
        <v>-24.571835</v>
      </c>
      <c r="AK58" s="217">
        <f t="shared" si="7"/>
        <v>-998.22</v>
      </c>
      <c r="AL58" s="217">
        <f t="shared" si="8"/>
        <v>-1798.59175</v>
      </c>
      <c r="AM58" s="217">
        <f t="shared" si="9"/>
        <v>3958</v>
      </c>
      <c r="AN58" s="217">
        <f t="shared" si="24"/>
        <v>3958</v>
      </c>
      <c r="AO58" s="217">
        <f t="shared" si="10"/>
        <v>3324.72</v>
      </c>
      <c r="AP58" s="217">
        <f t="shared" si="11"/>
        <v>1900</v>
      </c>
      <c r="AQ58" s="217">
        <f t="shared" si="25"/>
        <v>1900</v>
      </c>
      <c r="AR58" s="217">
        <f t="shared" si="12"/>
        <v>36.48</v>
      </c>
      <c r="AS58" s="217">
        <f t="shared" si="26"/>
        <v>1900</v>
      </c>
      <c r="AT58" s="217">
        <f t="shared" si="27"/>
        <v>11.4</v>
      </c>
      <c r="AU58" s="217">
        <f t="shared" si="28"/>
        <v>5626</v>
      </c>
      <c r="AV58" s="217">
        <f t="shared" si="29"/>
        <v>1519.02</v>
      </c>
      <c r="AW58" s="217">
        <f t="shared" si="30"/>
        <v>1900</v>
      </c>
      <c r="AX58" s="217">
        <f t="shared" si="31"/>
        <v>1900</v>
      </c>
      <c r="AY58" s="217">
        <f t="shared" si="32"/>
        <v>570</v>
      </c>
      <c r="AZ58" s="217">
        <f t="shared" si="33"/>
        <v>-1424.88</v>
      </c>
      <c r="BA58" s="217">
        <f t="shared" si="34"/>
        <v>-13.68</v>
      </c>
      <c r="BB58" s="217">
        <f t="shared" si="35"/>
        <v>0</v>
      </c>
      <c r="BC58" s="217">
        <f t="shared" si="36"/>
        <v>-998.22</v>
      </c>
      <c r="BD58" s="217">
        <f t="shared" si="37"/>
        <v>-570</v>
      </c>
    </row>
    <row r="59" spans="2:56">
      <c r="B59" s="6" t="s">
        <v>255</v>
      </c>
      <c r="C59" s="166" t="str">
        <f>_xlfn.XLOOKUP(B:B,'2023.1-2023.6'!B:B,'2023.1-2023.6'!G:G,0)</f>
        <v>2021/09/13</v>
      </c>
      <c r="D59" s="3">
        <f>_xlfn.XLOOKUP(B:B,'2023.1-2023.6'!B:B,'2023.1-2023.6'!I:I,0)</f>
        <v>0</v>
      </c>
      <c r="E59" t="str">
        <f>_xlfn.XLOOKUP(B:B,'2023.1-2023.6'!B:B,'2023.1-2023.6'!C:C,0)</f>
        <v>生产部</v>
      </c>
      <c r="F59" t="str">
        <f>_xlfn.XLOOKUP(B:B,'2023.1-2023.6'!B:B,'2023.1-2023.6'!F:F,0)</f>
        <v>装配钳工</v>
      </c>
      <c r="G59">
        <f>COUNTIF('2023.1-2023.6'!B:B,B59)</f>
        <v>6</v>
      </c>
      <c r="H59" s="217">
        <f>IFERROR(_xlfn.XLOOKUP(B59,'2023.1-2023.6'!B:B,'2023.1-2023.6'!K:K),0)</f>
        <v>6660.66</v>
      </c>
      <c r="I59" s="217">
        <f>IFERROR(AVERAGEIF('2022.1-2022.12 '!B:B,B59,'2022.1-2022.12 '!K:K),0)</f>
        <v>5792.64583333333</v>
      </c>
      <c r="J59" s="217">
        <f>IFERROR(_xlfn.XLOOKUP(B59,'2023.1-2023.6'!B:B,'2023.1-2023.6'!J:J),0)</f>
        <v>1900</v>
      </c>
      <c r="K59" s="217">
        <f>IFERROR(AVERAGEIF('2022.1-2022.12 '!B:B,B59,'2022.1-2022.12 '!J:J),0)</f>
        <v>1900</v>
      </c>
      <c r="M59" s="217">
        <f>SUMIFS('2023.1-2023.6'!L:L,'2023.1-2023.6'!B:B,B59)</f>
        <v>1899.84</v>
      </c>
      <c r="O59" s="217">
        <f>SUMIFS('2023.1-2023.6'!N:N,'2023.1-2023.6'!B:B,B59)</f>
        <v>22.8</v>
      </c>
      <c r="P59">
        <f>SUMIFS('2023.1-2023.6'!P:P,'2023.1-2023.6'!B:B,B59)</f>
        <v>11.4</v>
      </c>
      <c r="R59" s="217">
        <f>SUMIFS('2023.1-2023.6'!M:M,'2023.1-2023.6'!B:B,B59)</f>
        <v>520.8</v>
      </c>
      <c r="T59" s="217">
        <f>SUMIFS('2023.1-2023.6'!O:O,'2023.1-2023.6'!B:B,B59)</f>
        <v>0</v>
      </c>
      <c r="U59" s="217">
        <f t="shared" si="13"/>
        <v>5792.64583333333</v>
      </c>
      <c r="V59" s="217">
        <f t="shared" si="14"/>
        <v>5792.64583333333</v>
      </c>
      <c r="W59" s="217">
        <f t="shared" si="15"/>
        <v>4865.8225</v>
      </c>
      <c r="X59" s="217">
        <f t="shared" si="16"/>
        <v>5792.64583333333</v>
      </c>
      <c r="Y59" s="217">
        <f t="shared" si="17"/>
        <v>5792.64583333333</v>
      </c>
      <c r="Z59" s="217">
        <f t="shared" si="18"/>
        <v>111.2188</v>
      </c>
      <c r="AA59" s="217">
        <f t="shared" si="19"/>
        <v>5792.64583333333</v>
      </c>
      <c r="AB59" s="217">
        <f t="shared" si="20"/>
        <v>34.755875</v>
      </c>
      <c r="AC59" s="239">
        <f t="shared" si="21"/>
        <v>5626</v>
      </c>
      <c r="AD59">
        <f t="shared" si="22"/>
        <v>1519.02</v>
      </c>
      <c r="AE59" s="240">
        <f t="shared" si="2"/>
        <v>5792.64583333333</v>
      </c>
      <c r="AF59" s="217">
        <f t="shared" si="23"/>
        <v>5792.64583333333</v>
      </c>
      <c r="AG59" s="217">
        <f t="shared" si="3"/>
        <v>1737.79375</v>
      </c>
      <c r="AH59" s="217">
        <f t="shared" si="4"/>
        <v>-2965.9825</v>
      </c>
      <c r="AI59" s="217">
        <f t="shared" si="5"/>
        <v>-88.4188</v>
      </c>
      <c r="AJ59">
        <f t="shared" si="6"/>
        <v>-23.355875</v>
      </c>
      <c r="AK59" s="217">
        <f t="shared" si="7"/>
        <v>-998.22</v>
      </c>
      <c r="AL59" s="217">
        <f t="shared" si="8"/>
        <v>-1737.79375</v>
      </c>
      <c r="AM59" s="217">
        <f t="shared" si="9"/>
        <v>3958</v>
      </c>
      <c r="AN59" s="217">
        <f t="shared" si="24"/>
        <v>3958</v>
      </c>
      <c r="AO59" s="217">
        <f t="shared" si="10"/>
        <v>3324.72</v>
      </c>
      <c r="AP59" s="217">
        <f t="shared" si="11"/>
        <v>1900</v>
      </c>
      <c r="AQ59" s="217">
        <f t="shared" si="25"/>
        <v>1900</v>
      </c>
      <c r="AR59" s="217">
        <f t="shared" si="12"/>
        <v>36.48</v>
      </c>
      <c r="AS59" s="217">
        <f t="shared" si="26"/>
        <v>1900</v>
      </c>
      <c r="AT59" s="217">
        <f t="shared" si="27"/>
        <v>11.4</v>
      </c>
      <c r="AU59" s="217">
        <f t="shared" si="28"/>
        <v>5626</v>
      </c>
      <c r="AV59" s="217">
        <f t="shared" si="29"/>
        <v>1519.02</v>
      </c>
      <c r="AW59" s="217">
        <f t="shared" si="30"/>
        <v>1900</v>
      </c>
      <c r="AX59" s="217">
        <f t="shared" si="31"/>
        <v>1900</v>
      </c>
      <c r="AY59" s="217">
        <f t="shared" si="32"/>
        <v>570</v>
      </c>
      <c r="AZ59" s="217">
        <f t="shared" si="33"/>
        <v>-1424.88</v>
      </c>
      <c r="BA59" s="217">
        <f t="shared" si="34"/>
        <v>-13.68</v>
      </c>
      <c r="BB59" s="217">
        <f t="shared" si="35"/>
        <v>0</v>
      </c>
      <c r="BC59" s="217">
        <f t="shared" si="36"/>
        <v>-998.22</v>
      </c>
      <c r="BD59" s="217">
        <f t="shared" si="37"/>
        <v>-570</v>
      </c>
    </row>
    <row r="60" spans="2:56">
      <c r="B60" s="6" t="s">
        <v>256</v>
      </c>
      <c r="C60" s="166" t="str">
        <f>_xlfn.XLOOKUP(B:B,'2023.1-2023.6'!B:B,'2023.1-2023.6'!G:G,0)</f>
        <v>2020/07/21</v>
      </c>
      <c r="D60" s="3">
        <f>_xlfn.XLOOKUP(B:B,'2023.1-2023.6'!B:B,'2023.1-2023.6'!I:I,0)</f>
        <v>0</v>
      </c>
      <c r="E60" t="str">
        <f>_xlfn.XLOOKUP(B:B,'2023.1-2023.6'!B:B,'2023.1-2023.6'!C:C,0)</f>
        <v>人力资源部</v>
      </c>
      <c r="F60" t="str">
        <f>_xlfn.XLOOKUP(B:B,'2023.1-2023.6'!B:B,'2023.1-2023.6'!F:F,0)</f>
        <v>人力资源专员</v>
      </c>
      <c r="G60">
        <f>COUNTIF('2023.1-2023.6'!B:B,B60)</f>
        <v>6</v>
      </c>
      <c r="H60" s="217">
        <f>IFERROR(_xlfn.XLOOKUP(B60,'2023.1-2023.6'!B:B,'2023.1-2023.6'!K:K),0)</f>
        <v>6641.5</v>
      </c>
      <c r="I60" s="217">
        <f>IFERROR(AVERAGEIF('2022.1-2022.12 '!B:B,B60,'2022.1-2022.12 '!K:K),0)</f>
        <v>6526.24083333333</v>
      </c>
      <c r="J60" s="217">
        <f>IFERROR(_xlfn.XLOOKUP(B60,'2023.1-2023.6'!B:B,'2023.1-2023.6'!J:J),0)</f>
        <v>2400</v>
      </c>
      <c r="K60" s="217">
        <f>IFERROR(AVERAGEIF('2022.1-2022.12 '!B:B,B60,'2022.1-2022.12 '!J:J),0)</f>
        <v>2400</v>
      </c>
      <c r="M60" s="217">
        <f>SUMIFS('2023.1-2023.6'!L:L,'2023.1-2023.6'!B:B,B60)</f>
        <v>1899.84</v>
      </c>
      <c r="O60" s="217">
        <f>SUMIFS('2023.1-2023.6'!N:N,'2023.1-2023.6'!B:B,B60)</f>
        <v>22.8</v>
      </c>
      <c r="P60">
        <f>SUMIFS('2023.1-2023.6'!P:P,'2023.1-2023.6'!B:B,B60)</f>
        <v>11.4</v>
      </c>
      <c r="R60" s="217">
        <f>SUMIFS('2023.1-2023.6'!M:M,'2023.1-2023.6'!B:B,B60)</f>
        <v>520.8</v>
      </c>
      <c r="T60" s="217">
        <f>SUMIFS('2023.1-2023.6'!O:O,'2023.1-2023.6'!B:B,B60)</f>
        <v>0</v>
      </c>
      <c r="U60" s="217">
        <f t="shared" si="13"/>
        <v>6526.24083333333</v>
      </c>
      <c r="V60" s="217">
        <f t="shared" si="14"/>
        <v>6526.24083333333</v>
      </c>
      <c r="W60" s="217">
        <f t="shared" si="15"/>
        <v>5482.0423</v>
      </c>
      <c r="X60" s="217">
        <f t="shared" si="16"/>
        <v>6526.24083333333</v>
      </c>
      <c r="Y60" s="217">
        <f t="shared" si="17"/>
        <v>6526.24083333333</v>
      </c>
      <c r="Z60" s="217">
        <f t="shared" si="18"/>
        <v>125.303824</v>
      </c>
      <c r="AA60" s="217">
        <f t="shared" si="19"/>
        <v>6526.24083333333</v>
      </c>
      <c r="AB60" s="217">
        <f t="shared" si="20"/>
        <v>39.157445</v>
      </c>
      <c r="AC60" s="239">
        <f t="shared" si="21"/>
        <v>5626</v>
      </c>
      <c r="AD60">
        <f t="shared" si="22"/>
        <v>1519.02</v>
      </c>
      <c r="AE60" s="240">
        <f t="shared" si="2"/>
        <v>6526.24083333333</v>
      </c>
      <c r="AF60" s="217">
        <f t="shared" si="23"/>
        <v>6526.24083333333</v>
      </c>
      <c r="AG60" s="217">
        <f t="shared" si="3"/>
        <v>1957.87225</v>
      </c>
      <c r="AH60" s="217">
        <f t="shared" si="4"/>
        <v>-3582.2023</v>
      </c>
      <c r="AI60" s="217">
        <f t="shared" si="5"/>
        <v>-102.503824</v>
      </c>
      <c r="AJ60">
        <f t="shared" si="6"/>
        <v>-27.757445</v>
      </c>
      <c r="AK60" s="217">
        <f t="shared" si="7"/>
        <v>-998.22</v>
      </c>
      <c r="AL60" s="217">
        <f t="shared" si="8"/>
        <v>-1957.87225</v>
      </c>
      <c r="AM60" s="217">
        <f t="shared" si="9"/>
        <v>3958</v>
      </c>
      <c r="AN60" s="217">
        <f t="shared" si="24"/>
        <v>3958</v>
      </c>
      <c r="AO60" s="217">
        <f t="shared" si="10"/>
        <v>3324.72</v>
      </c>
      <c r="AP60" s="217">
        <f t="shared" si="11"/>
        <v>2400</v>
      </c>
      <c r="AQ60" s="217">
        <f t="shared" si="25"/>
        <v>2400</v>
      </c>
      <c r="AR60" s="217">
        <f t="shared" si="12"/>
        <v>46.08</v>
      </c>
      <c r="AS60" s="217">
        <f t="shared" si="26"/>
        <v>2400</v>
      </c>
      <c r="AT60" s="217">
        <f t="shared" si="27"/>
        <v>14.4</v>
      </c>
      <c r="AU60" s="217">
        <f t="shared" si="28"/>
        <v>5626</v>
      </c>
      <c r="AV60" s="217">
        <f t="shared" si="29"/>
        <v>1519.02</v>
      </c>
      <c r="AW60" s="217">
        <f t="shared" si="30"/>
        <v>2400</v>
      </c>
      <c r="AX60" s="217">
        <f t="shared" si="31"/>
        <v>2400</v>
      </c>
      <c r="AY60" s="217">
        <f t="shared" si="32"/>
        <v>720</v>
      </c>
      <c r="AZ60" s="217">
        <f t="shared" si="33"/>
        <v>-1424.88</v>
      </c>
      <c r="BA60" s="217">
        <f t="shared" si="34"/>
        <v>-23.28</v>
      </c>
      <c r="BB60" s="217">
        <f t="shared" si="35"/>
        <v>-3</v>
      </c>
      <c r="BC60" s="217">
        <f t="shared" si="36"/>
        <v>-998.22</v>
      </c>
      <c r="BD60" s="217">
        <f t="shared" si="37"/>
        <v>-720</v>
      </c>
    </row>
    <row r="61" spans="2:56">
      <c r="B61" s="6" t="s">
        <v>257</v>
      </c>
      <c r="C61" s="166" t="str">
        <f>_xlfn.XLOOKUP(B:B,'2023.1-2023.6'!B:B,'2023.1-2023.6'!G:G,0)</f>
        <v>2021/09/07</v>
      </c>
      <c r="D61" s="3">
        <f>_xlfn.XLOOKUP(B:B,'2023.1-2023.6'!B:B,'2023.1-2023.6'!I:I,0)</f>
        <v>0</v>
      </c>
      <c r="E61" t="str">
        <f>_xlfn.XLOOKUP(B:B,'2023.1-2023.6'!B:B,'2023.1-2023.6'!C:C,0)</f>
        <v>研发部</v>
      </c>
      <c r="F61" t="str">
        <f>_xlfn.XLOOKUP(B:B,'2023.1-2023.6'!B:B,'2023.1-2023.6'!F:F,0)</f>
        <v>电气工程师</v>
      </c>
      <c r="G61">
        <f>COUNTIF('2023.1-2023.6'!B:B,B61)</f>
        <v>6</v>
      </c>
      <c r="H61" s="217">
        <f>IFERROR(_xlfn.XLOOKUP(B61,'2023.1-2023.6'!B:B,'2023.1-2023.6'!K:K),0)</f>
        <v>8625.6</v>
      </c>
      <c r="I61" s="217">
        <f>IFERROR(AVERAGEIF('2022.1-2022.12 '!B:B,B61,'2022.1-2022.12 '!K:K),0)</f>
        <v>8406.7725</v>
      </c>
      <c r="J61" s="217">
        <f>IFERROR(_xlfn.XLOOKUP(B61,'2023.1-2023.6'!B:B,'2023.1-2023.6'!J:J),0)</f>
        <v>3730</v>
      </c>
      <c r="K61" s="217">
        <f>IFERROR(AVERAGEIF('2022.1-2022.12 '!B:B,B61,'2022.1-2022.12 '!J:J),0)</f>
        <v>3730</v>
      </c>
      <c r="M61" s="217">
        <f>SUMIFS('2023.1-2023.6'!L:L,'2023.1-2023.6'!B:B,B61)</f>
        <v>1899.84</v>
      </c>
      <c r="O61" s="217">
        <f>SUMIFS('2023.1-2023.6'!N:N,'2023.1-2023.6'!B:B,B61)</f>
        <v>22.8</v>
      </c>
      <c r="P61">
        <f>SUMIFS('2023.1-2023.6'!P:P,'2023.1-2023.6'!B:B,B61)</f>
        <v>11.4</v>
      </c>
      <c r="R61" s="217">
        <f>SUMIFS('2023.1-2023.6'!M:M,'2023.1-2023.6'!B:B,B61)</f>
        <v>520.8</v>
      </c>
      <c r="T61" s="217">
        <f>SUMIFS('2023.1-2023.6'!O:O,'2023.1-2023.6'!B:B,B61)</f>
        <v>1785</v>
      </c>
      <c r="U61" s="217">
        <f t="shared" si="13"/>
        <v>8406.7725</v>
      </c>
      <c r="V61" s="217">
        <f t="shared" si="14"/>
        <v>8406.7725</v>
      </c>
      <c r="W61" s="217">
        <f t="shared" si="15"/>
        <v>7061.6889</v>
      </c>
      <c r="X61" s="217">
        <f t="shared" si="16"/>
        <v>8406.7725</v>
      </c>
      <c r="Y61" s="217">
        <f t="shared" si="17"/>
        <v>8406.7725</v>
      </c>
      <c r="Z61" s="217">
        <f t="shared" si="18"/>
        <v>161.410032</v>
      </c>
      <c r="AA61" s="217">
        <f t="shared" si="19"/>
        <v>8406.7725</v>
      </c>
      <c r="AB61" s="217">
        <f t="shared" si="20"/>
        <v>50.440635</v>
      </c>
      <c r="AC61" s="239">
        <f t="shared" si="21"/>
        <v>5626</v>
      </c>
      <c r="AD61">
        <f t="shared" si="22"/>
        <v>1519.02</v>
      </c>
      <c r="AE61" s="240">
        <f t="shared" si="2"/>
        <v>8406.7725</v>
      </c>
      <c r="AF61" s="217">
        <f t="shared" si="23"/>
        <v>8406.7725</v>
      </c>
      <c r="AG61" s="217">
        <f t="shared" si="3"/>
        <v>2522.03175</v>
      </c>
      <c r="AH61" s="217">
        <f t="shared" si="4"/>
        <v>-5161.8489</v>
      </c>
      <c r="AI61" s="217">
        <f t="shared" si="5"/>
        <v>-138.610032</v>
      </c>
      <c r="AJ61">
        <f t="shared" si="6"/>
        <v>-39.040635</v>
      </c>
      <c r="AK61" s="217">
        <f t="shared" si="7"/>
        <v>-998.22</v>
      </c>
      <c r="AL61" s="217">
        <f t="shared" si="8"/>
        <v>-737.03175</v>
      </c>
      <c r="AM61" s="217">
        <f t="shared" si="9"/>
        <v>3958</v>
      </c>
      <c r="AN61" s="217">
        <f t="shared" si="24"/>
        <v>3958</v>
      </c>
      <c r="AO61" s="217">
        <f t="shared" si="10"/>
        <v>3324.72</v>
      </c>
      <c r="AP61" s="217">
        <f t="shared" si="11"/>
        <v>3730</v>
      </c>
      <c r="AQ61" s="217">
        <f t="shared" si="25"/>
        <v>3730</v>
      </c>
      <c r="AR61" s="217">
        <f t="shared" si="12"/>
        <v>71.616</v>
      </c>
      <c r="AS61" s="217">
        <f t="shared" si="26"/>
        <v>3730</v>
      </c>
      <c r="AT61" s="217">
        <f t="shared" si="27"/>
        <v>22.38</v>
      </c>
      <c r="AU61" s="217">
        <f t="shared" si="28"/>
        <v>5626</v>
      </c>
      <c r="AV61" s="217">
        <f t="shared" si="29"/>
        <v>1519.02</v>
      </c>
      <c r="AW61" s="217">
        <f t="shared" si="30"/>
        <v>3730</v>
      </c>
      <c r="AX61" s="217">
        <f t="shared" si="31"/>
        <v>3730</v>
      </c>
      <c r="AY61" s="217">
        <f t="shared" si="32"/>
        <v>1119</v>
      </c>
      <c r="AZ61" s="217">
        <f t="shared" si="33"/>
        <v>-1424.88</v>
      </c>
      <c r="BA61" s="217">
        <f t="shared" si="34"/>
        <v>-48.816</v>
      </c>
      <c r="BB61" s="217">
        <f t="shared" si="35"/>
        <v>-10.98</v>
      </c>
      <c r="BC61" s="217">
        <f t="shared" si="36"/>
        <v>-998.22</v>
      </c>
      <c r="BD61" s="217">
        <f t="shared" si="37"/>
        <v>0</v>
      </c>
    </row>
    <row r="62" spans="2:56">
      <c r="B62" s="6" t="s">
        <v>258</v>
      </c>
      <c r="C62" s="166" t="str">
        <f>_xlfn.XLOOKUP(B:B,'2023.1-2023.6'!B:B,'2023.1-2023.6'!G:G,0)</f>
        <v>2018/07/02</v>
      </c>
      <c r="D62" s="3">
        <f>_xlfn.XLOOKUP(B:B,'2023.1-2023.6'!B:B,'2023.1-2023.6'!I:I,0)</f>
        <v>0</v>
      </c>
      <c r="E62" t="str">
        <f>_xlfn.XLOOKUP(B:B,'2023.1-2023.6'!B:B,'2023.1-2023.6'!C:C,0)</f>
        <v>销售部</v>
      </c>
      <c r="F62" t="str">
        <f>_xlfn.XLOOKUP(B:B,'2023.1-2023.6'!B:B,'2023.1-2023.6'!F:F,0)</f>
        <v>销售跟单</v>
      </c>
      <c r="G62">
        <f>COUNTIF('2023.1-2023.6'!B:B,B62)</f>
        <v>6</v>
      </c>
      <c r="H62" s="217">
        <f>IFERROR(_xlfn.XLOOKUP(B62,'2023.1-2023.6'!B:B,'2023.1-2023.6'!K:K),0)</f>
        <v>10952.28</v>
      </c>
      <c r="I62" s="217">
        <f>IFERROR(AVERAGEIF('2022.1-2022.12 '!B:B,B62,'2022.1-2022.12 '!K:K),0)</f>
        <v>10071.9841666667</v>
      </c>
      <c r="J62" s="217">
        <f>IFERROR(_xlfn.XLOOKUP(B62,'2023.1-2023.6'!B:B,'2023.1-2023.6'!J:J),0)</f>
        <v>2020</v>
      </c>
      <c r="K62" s="217">
        <f>IFERROR(AVERAGEIF('2022.1-2022.12 '!B:B,B62,'2022.1-2022.12 '!J:J),0)</f>
        <v>2020</v>
      </c>
      <c r="M62" s="217">
        <f>SUMIFS('2023.1-2023.6'!L:L,'2023.1-2023.6'!B:B,B62)</f>
        <v>1899.84</v>
      </c>
      <c r="O62" s="217">
        <f>SUMIFS('2023.1-2023.6'!N:N,'2023.1-2023.6'!B:B,B62)</f>
        <v>22.8</v>
      </c>
      <c r="P62">
        <f>SUMIFS('2023.1-2023.6'!P:P,'2023.1-2023.6'!B:B,B62)</f>
        <v>11.4</v>
      </c>
      <c r="R62" s="217">
        <f>SUMIFS('2023.1-2023.6'!M:M,'2023.1-2023.6'!B:B,B62)</f>
        <v>520.8</v>
      </c>
      <c r="T62" s="217">
        <f>SUMIFS('2023.1-2023.6'!O:O,'2023.1-2023.6'!B:B,B62)</f>
        <v>0</v>
      </c>
      <c r="U62" s="217">
        <f t="shared" si="13"/>
        <v>10071.9841666667</v>
      </c>
      <c r="V62" s="217">
        <f t="shared" si="14"/>
        <v>10071.9841666667</v>
      </c>
      <c r="W62" s="217">
        <f t="shared" si="15"/>
        <v>8460.4667</v>
      </c>
      <c r="X62" s="217">
        <f t="shared" si="16"/>
        <v>10071.9841666667</v>
      </c>
      <c r="Y62" s="217">
        <f t="shared" si="17"/>
        <v>10071.9841666667</v>
      </c>
      <c r="Z62" s="217">
        <f t="shared" si="18"/>
        <v>193.382096</v>
      </c>
      <c r="AA62" s="217">
        <f t="shared" si="19"/>
        <v>10071.9841666667</v>
      </c>
      <c r="AB62" s="217">
        <f t="shared" si="20"/>
        <v>60.431905</v>
      </c>
      <c r="AC62" s="239">
        <f t="shared" si="21"/>
        <v>5626</v>
      </c>
      <c r="AD62">
        <f t="shared" si="22"/>
        <v>1519.02</v>
      </c>
      <c r="AE62" s="240">
        <f t="shared" si="2"/>
        <v>10071.9841666667</v>
      </c>
      <c r="AF62" s="217">
        <f t="shared" si="23"/>
        <v>10071.9841666667</v>
      </c>
      <c r="AG62" s="217">
        <f t="shared" si="3"/>
        <v>3021.59525</v>
      </c>
      <c r="AH62" s="217">
        <f t="shared" si="4"/>
        <v>-6560.6267</v>
      </c>
      <c r="AI62" s="217">
        <f t="shared" si="5"/>
        <v>-170.582096</v>
      </c>
      <c r="AJ62">
        <f t="shared" si="6"/>
        <v>-49.031905</v>
      </c>
      <c r="AK62" s="217">
        <f t="shared" si="7"/>
        <v>-998.22</v>
      </c>
      <c r="AL62" s="217">
        <f t="shared" si="8"/>
        <v>-3021.59525</v>
      </c>
      <c r="AM62" s="217">
        <f t="shared" si="9"/>
        <v>3958</v>
      </c>
      <c r="AN62" s="217">
        <f t="shared" si="24"/>
        <v>3958</v>
      </c>
      <c r="AO62" s="217">
        <f t="shared" si="10"/>
        <v>3324.72</v>
      </c>
      <c r="AP62" s="217">
        <f t="shared" si="11"/>
        <v>2020</v>
      </c>
      <c r="AQ62" s="217">
        <f t="shared" si="25"/>
        <v>2020</v>
      </c>
      <c r="AR62" s="217">
        <f t="shared" si="12"/>
        <v>38.784</v>
      </c>
      <c r="AS62" s="217">
        <f t="shared" si="26"/>
        <v>2020</v>
      </c>
      <c r="AT62" s="217">
        <f t="shared" si="27"/>
        <v>12.12</v>
      </c>
      <c r="AU62" s="217">
        <f t="shared" si="28"/>
        <v>5626</v>
      </c>
      <c r="AV62" s="217">
        <f t="shared" si="29"/>
        <v>1519.02</v>
      </c>
      <c r="AW62" s="217">
        <f t="shared" si="30"/>
        <v>2020</v>
      </c>
      <c r="AX62" s="217">
        <f t="shared" si="31"/>
        <v>2020</v>
      </c>
      <c r="AY62" s="217">
        <f t="shared" si="32"/>
        <v>606</v>
      </c>
      <c r="AZ62" s="217">
        <f t="shared" si="33"/>
        <v>-1424.88</v>
      </c>
      <c r="BA62" s="217">
        <f t="shared" si="34"/>
        <v>-15.984</v>
      </c>
      <c r="BB62" s="217">
        <f t="shared" si="35"/>
        <v>-0.720000000000001</v>
      </c>
      <c r="BC62" s="217">
        <f t="shared" si="36"/>
        <v>-998.22</v>
      </c>
      <c r="BD62" s="217">
        <f t="shared" si="37"/>
        <v>-606</v>
      </c>
    </row>
    <row r="63" spans="2:56">
      <c r="B63" s="6" t="s">
        <v>259</v>
      </c>
      <c r="C63" s="166" t="str">
        <f>_xlfn.XLOOKUP(B:B,'2023.1-2023.6'!B:B,'2023.1-2023.6'!G:G,0)</f>
        <v>2023/02/09</v>
      </c>
      <c r="D63" s="3" t="str">
        <f>_xlfn.XLOOKUP(B:B,'2023.1-2023.6'!B:B,'2023.1-2023.6'!I:I,0)</f>
        <v>2月入职</v>
      </c>
      <c r="E63" t="str">
        <f>_xlfn.XLOOKUP(B:B,'2023.1-2023.6'!B:B,'2023.1-2023.6'!C:C,0)</f>
        <v>生产部</v>
      </c>
      <c r="F63" t="str">
        <f>_xlfn.XLOOKUP(B:B,'2023.1-2023.6'!B:B,'2023.1-2023.6'!F:F,0)</f>
        <v>装配电工储备生</v>
      </c>
      <c r="G63">
        <f>COUNTIF('2023.1-2023.6'!B:B,B63)</f>
        <v>5</v>
      </c>
      <c r="H63" s="217">
        <f>IFERROR(_xlfn.XLOOKUP(B63,'2023.1-2023.6'!B:B,'2023.1-2023.6'!K:K),0)</f>
        <v>2898.83</v>
      </c>
      <c r="I63" s="217">
        <f>IFERROR(AVERAGEIF('2022.1-2022.12 '!B:B,B63,'2022.1-2022.12 '!K:K),0)</f>
        <v>0</v>
      </c>
      <c r="J63" s="217">
        <f>IFERROR(_xlfn.XLOOKUP(B63,'2023.1-2023.6'!B:B,'2023.1-2023.6'!J:J),0)</f>
        <v>1900</v>
      </c>
      <c r="K63" s="217">
        <f>IFERROR(AVERAGEIF('2022.1-2022.12 '!B:B,B63,'2022.1-2022.12 '!J:J),0)</f>
        <v>0</v>
      </c>
      <c r="M63" s="217">
        <f>SUMIFS('2023.1-2023.6'!L:L,'2023.1-2023.6'!B:B,B63)</f>
        <v>1583.2</v>
      </c>
      <c r="O63" s="217">
        <f>SUMIFS('2023.1-2023.6'!N:N,'2023.1-2023.6'!B:B,B63)</f>
        <v>19</v>
      </c>
      <c r="P63">
        <f>SUMIFS('2023.1-2023.6'!P:P,'2023.1-2023.6'!B:B,B63)</f>
        <v>9.5</v>
      </c>
      <c r="R63" s="217">
        <f>SUMIFS('2023.1-2023.6'!M:M,'2023.1-2023.6'!B:B,B63)</f>
        <v>434</v>
      </c>
      <c r="T63" s="217">
        <f>SUMIFS('2023.1-2023.6'!O:O,'2023.1-2023.6'!B:B,B63)</f>
        <v>0</v>
      </c>
      <c r="U63" s="217">
        <f t="shared" si="13"/>
        <v>3958</v>
      </c>
      <c r="V63" s="217">
        <f t="shared" si="14"/>
        <v>3958</v>
      </c>
      <c r="W63" s="217">
        <f t="shared" si="15"/>
        <v>2770.6</v>
      </c>
      <c r="X63" s="217">
        <f t="shared" si="16"/>
        <v>2898.83</v>
      </c>
      <c r="Y63" s="217">
        <f t="shared" si="17"/>
        <v>2898.83</v>
      </c>
      <c r="Z63" s="217">
        <f t="shared" si="18"/>
        <v>46.38128</v>
      </c>
      <c r="AA63" s="217">
        <f t="shared" si="19"/>
        <v>2898.83</v>
      </c>
      <c r="AB63" s="217">
        <f t="shared" si="20"/>
        <v>14.49415</v>
      </c>
      <c r="AC63" s="239">
        <f t="shared" si="21"/>
        <v>5626</v>
      </c>
      <c r="AD63">
        <f t="shared" si="22"/>
        <v>1265.85</v>
      </c>
      <c r="AE63" s="240">
        <f t="shared" si="2"/>
        <v>2898.83</v>
      </c>
      <c r="AF63" s="217">
        <f t="shared" si="23"/>
        <v>2898.83</v>
      </c>
      <c r="AG63" s="217">
        <f t="shared" si="3"/>
        <v>724.7075</v>
      </c>
      <c r="AH63" s="217">
        <f t="shared" si="4"/>
        <v>-1187.4</v>
      </c>
      <c r="AI63" s="217">
        <f t="shared" si="5"/>
        <v>-27.38128</v>
      </c>
      <c r="AJ63">
        <f t="shared" si="6"/>
        <v>-4.99415</v>
      </c>
      <c r="AK63" s="217">
        <f t="shared" si="7"/>
        <v>-831.85</v>
      </c>
      <c r="AL63" s="217">
        <f t="shared" si="8"/>
        <v>-724.7075</v>
      </c>
      <c r="AM63" s="217">
        <f t="shared" si="9"/>
        <v>3958</v>
      </c>
      <c r="AN63" s="217">
        <f t="shared" si="24"/>
        <v>3958</v>
      </c>
      <c r="AO63" s="217">
        <f t="shared" si="10"/>
        <v>2770.6</v>
      </c>
      <c r="AP63" s="217">
        <f t="shared" si="11"/>
        <v>1900</v>
      </c>
      <c r="AQ63" s="217">
        <f t="shared" si="25"/>
        <v>1900</v>
      </c>
      <c r="AR63" s="217">
        <f t="shared" si="12"/>
        <v>30.4</v>
      </c>
      <c r="AS63" s="217">
        <f t="shared" si="26"/>
        <v>1900</v>
      </c>
      <c r="AT63" s="217">
        <f t="shared" si="27"/>
        <v>9.5</v>
      </c>
      <c r="AU63" s="217">
        <f t="shared" si="28"/>
        <v>5626</v>
      </c>
      <c r="AV63" s="217">
        <f t="shared" si="29"/>
        <v>1265.85</v>
      </c>
      <c r="AW63" s="217">
        <f t="shared" si="30"/>
        <v>1900</v>
      </c>
      <c r="AX63" s="217">
        <f t="shared" si="31"/>
        <v>1900</v>
      </c>
      <c r="AY63" s="217">
        <f t="shared" si="32"/>
        <v>475</v>
      </c>
      <c r="AZ63" s="217">
        <f t="shared" si="33"/>
        <v>-1187.4</v>
      </c>
      <c r="BA63" s="217">
        <f t="shared" si="34"/>
        <v>-11.4</v>
      </c>
      <c r="BB63" s="217">
        <f t="shared" si="35"/>
        <v>0</v>
      </c>
      <c r="BC63" s="217">
        <f t="shared" si="36"/>
        <v>-831.85</v>
      </c>
      <c r="BD63" s="217">
        <f t="shared" si="37"/>
        <v>-475</v>
      </c>
    </row>
    <row r="64" spans="2:56">
      <c r="B64" s="6" t="s">
        <v>260</v>
      </c>
      <c r="C64" s="166" t="str">
        <f>_xlfn.XLOOKUP(B:B,'2023.1-2023.6'!B:B,'2023.1-2023.6'!G:G,0)</f>
        <v>2022/09/05</v>
      </c>
      <c r="D64" s="3">
        <f>_xlfn.XLOOKUP(B:B,'2023.1-2023.6'!B:B,'2023.1-2023.6'!I:I,0)</f>
        <v>0</v>
      </c>
      <c r="E64" t="str">
        <f>_xlfn.XLOOKUP(B:B,'2023.1-2023.6'!B:B,'2023.1-2023.6'!C:C,0)</f>
        <v>生产部</v>
      </c>
      <c r="F64" t="str">
        <f>_xlfn.XLOOKUP(B:B,'2023.1-2023.6'!B:B,'2023.1-2023.6'!F:F,0)</f>
        <v>仓库包装操作工</v>
      </c>
      <c r="G64">
        <f>COUNTIF('2023.1-2023.6'!B:B,B64)</f>
        <v>6</v>
      </c>
      <c r="H64" s="217">
        <f>IFERROR(_xlfn.XLOOKUP(B64,'2023.1-2023.6'!B:B,'2023.1-2023.6'!K:K),0)</f>
        <v>1827.02</v>
      </c>
      <c r="I64" s="217">
        <f>IFERROR(AVERAGEIF('2022.1-2022.12 '!B:B,B64,'2022.1-2022.12 '!K:K),0)</f>
        <v>5340.18</v>
      </c>
      <c r="J64" s="217">
        <f>IFERROR(_xlfn.XLOOKUP(B64,'2023.1-2023.6'!B:B,'2023.1-2023.6'!J:J),0)</f>
        <v>1900</v>
      </c>
      <c r="K64" s="217">
        <f>IFERROR(AVERAGEIF('2022.1-2022.12 '!B:B,B64,'2022.1-2022.12 '!J:J),0)</f>
        <v>1900</v>
      </c>
      <c r="M64" s="217">
        <f>SUMIFS('2023.1-2023.6'!L:L,'2023.1-2023.6'!B:B,B64)</f>
        <v>1899.84</v>
      </c>
      <c r="O64" s="217">
        <f>SUMIFS('2023.1-2023.6'!N:N,'2023.1-2023.6'!B:B,B64)</f>
        <v>22.8</v>
      </c>
      <c r="P64">
        <f>SUMIFS('2023.1-2023.6'!P:P,'2023.1-2023.6'!B:B,B64)</f>
        <v>11.4</v>
      </c>
      <c r="R64" s="217">
        <f>SUMIFS('2023.1-2023.6'!M:M,'2023.1-2023.6'!B:B,B64)</f>
        <v>520.8</v>
      </c>
      <c r="T64" s="217">
        <f>SUMIFS('2023.1-2023.6'!O:O,'2023.1-2023.6'!B:B,B64)</f>
        <v>0</v>
      </c>
      <c r="U64" s="217">
        <f t="shared" si="13"/>
        <v>5340.18</v>
      </c>
      <c r="V64" s="217">
        <f t="shared" si="14"/>
        <v>5340.18</v>
      </c>
      <c r="W64" s="217">
        <f t="shared" si="15"/>
        <v>4485.7512</v>
      </c>
      <c r="X64" s="217">
        <f t="shared" si="16"/>
        <v>5340.18</v>
      </c>
      <c r="Y64" s="217">
        <f t="shared" si="17"/>
        <v>5340.18</v>
      </c>
      <c r="Z64" s="217">
        <f t="shared" si="18"/>
        <v>102.531456</v>
      </c>
      <c r="AA64" s="217">
        <f t="shared" si="19"/>
        <v>5340.18</v>
      </c>
      <c r="AB64" s="217">
        <f t="shared" si="20"/>
        <v>32.04108</v>
      </c>
      <c r="AC64" s="239">
        <f t="shared" si="21"/>
        <v>5626</v>
      </c>
      <c r="AD64">
        <f t="shared" si="22"/>
        <v>1519.02</v>
      </c>
      <c r="AE64" s="240">
        <f t="shared" si="2"/>
        <v>5340.18</v>
      </c>
      <c r="AF64" s="217">
        <f t="shared" si="23"/>
        <v>5340.18</v>
      </c>
      <c r="AG64" s="217">
        <f t="shared" si="3"/>
        <v>1602.054</v>
      </c>
      <c r="AH64" s="217">
        <f t="shared" si="4"/>
        <v>-2585.9112</v>
      </c>
      <c r="AI64" s="217">
        <f t="shared" si="5"/>
        <v>-79.731456</v>
      </c>
      <c r="AJ64">
        <f t="shared" si="6"/>
        <v>-20.64108</v>
      </c>
      <c r="AK64" s="217">
        <f t="shared" si="7"/>
        <v>-998.22</v>
      </c>
      <c r="AL64" s="217">
        <f t="shared" si="8"/>
        <v>-1602.054</v>
      </c>
      <c r="AM64" s="217">
        <f t="shared" si="9"/>
        <v>3958</v>
      </c>
      <c r="AN64" s="217">
        <f t="shared" si="24"/>
        <v>3958</v>
      </c>
      <c r="AO64" s="217">
        <f t="shared" si="10"/>
        <v>3324.72</v>
      </c>
      <c r="AP64" s="217">
        <f t="shared" si="11"/>
        <v>1900</v>
      </c>
      <c r="AQ64" s="217">
        <f t="shared" si="25"/>
        <v>1900</v>
      </c>
      <c r="AR64" s="217">
        <f t="shared" si="12"/>
        <v>36.48</v>
      </c>
      <c r="AS64" s="217">
        <f t="shared" si="26"/>
        <v>1900</v>
      </c>
      <c r="AT64" s="217">
        <f t="shared" si="27"/>
        <v>11.4</v>
      </c>
      <c r="AU64" s="217">
        <f t="shared" si="28"/>
        <v>5626</v>
      </c>
      <c r="AV64" s="217">
        <f t="shared" si="29"/>
        <v>1519.02</v>
      </c>
      <c r="AW64" s="217">
        <f t="shared" si="30"/>
        <v>1900</v>
      </c>
      <c r="AX64" s="217">
        <f t="shared" si="31"/>
        <v>1900</v>
      </c>
      <c r="AY64" s="217">
        <f t="shared" si="32"/>
        <v>570</v>
      </c>
      <c r="AZ64" s="217">
        <f t="shared" si="33"/>
        <v>-1424.88</v>
      </c>
      <c r="BA64" s="217">
        <f t="shared" si="34"/>
        <v>-13.68</v>
      </c>
      <c r="BB64" s="217">
        <f t="shared" si="35"/>
        <v>0</v>
      </c>
      <c r="BC64" s="217">
        <f t="shared" si="36"/>
        <v>-998.22</v>
      </c>
      <c r="BD64" s="217">
        <f t="shared" si="37"/>
        <v>-570</v>
      </c>
    </row>
    <row r="65" spans="2:56">
      <c r="B65" s="6" t="s">
        <v>261</v>
      </c>
      <c r="C65" s="166" t="str">
        <f>_xlfn.XLOOKUP(B:B,'2023.1-2023.6'!B:B,'2023.1-2023.6'!G:G,0)</f>
        <v>2013/11/11</v>
      </c>
      <c r="D65" s="3">
        <f>_xlfn.XLOOKUP(B:B,'2023.1-2023.6'!B:B,'2023.1-2023.6'!I:I,0)</f>
        <v>0</v>
      </c>
      <c r="E65" t="str">
        <f>_xlfn.XLOOKUP(B:B,'2023.1-2023.6'!B:B,'2023.1-2023.6'!C:C,0)</f>
        <v>售后服务部</v>
      </c>
      <c r="F65" t="str">
        <f>_xlfn.XLOOKUP(B:B,'2023.1-2023.6'!B:B,'2023.1-2023.6'!F:F,0)</f>
        <v>机械服务工程师</v>
      </c>
      <c r="G65">
        <f>COUNTIF('2023.1-2023.6'!B:B,B65)</f>
        <v>6</v>
      </c>
      <c r="H65" s="217">
        <f>IFERROR(_xlfn.XLOOKUP(B65,'2023.1-2023.6'!B:B,'2023.1-2023.6'!K:K),0)</f>
        <v>9120.56</v>
      </c>
      <c r="I65" s="217">
        <f>IFERROR(AVERAGEIF('2022.1-2022.12 '!B:B,B65,'2022.1-2022.12 '!K:K),0)</f>
        <v>8974.26166666667</v>
      </c>
      <c r="J65" s="217">
        <f>IFERROR(_xlfn.XLOOKUP(B65,'2023.1-2023.6'!B:B,'2023.1-2023.6'!J:J),0)</f>
        <v>3440</v>
      </c>
      <c r="K65" s="217">
        <f>IFERROR(AVERAGEIF('2022.1-2022.12 '!B:B,B65,'2022.1-2022.12 '!J:J),0)</f>
        <v>3291</v>
      </c>
      <c r="M65" s="217">
        <f>SUMIFS('2023.1-2023.6'!L:L,'2023.1-2023.6'!B:B,B65)</f>
        <v>1899.84</v>
      </c>
      <c r="O65" s="217">
        <f>SUMIFS('2023.1-2023.6'!N:N,'2023.1-2023.6'!B:B,B65)</f>
        <v>22.8</v>
      </c>
      <c r="P65">
        <f>SUMIFS('2023.1-2023.6'!P:P,'2023.1-2023.6'!B:B,B65)</f>
        <v>11.4</v>
      </c>
      <c r="R65" s="217">
        <f>SUMIFS('2023.1-2023.6'!M:M,'2023.1-2023.6'!B:B,B65)</f>
        <v>520.8</v>
      </c>
      <c r="T65" s="217">
        <f>SUMIFS('2023.1-2023.6'!O:O,'2023.1-2023.6'!B:B,B65)</f>
        <v>0</v>
      </c>
      <c r="U65" s="217">
        <f t="shared" si="13"/>
        <v>8974.26166666667</v>
      </c>
      <c r="V65" s="217">
        <f t="shared" si="14"/>
        <v>8974.26166666667</v>
      </c>
      <c r="W65" s="217">
        <f t="shared" si="15"/>
        <v>7538.3798</v>
      </c>
      <c r="X65" s="217">
        <f t="shared" si="16"/>
        <v>8974.26166666667</v>
      </c>
      <c r="Y65" s="217">
        <f t="shared" si="17"/>
        <v>8974.26166666667</v>
      </c>
      <c r="Z65" s="217">
        <f t="shared" si="18"/>
        <v>172.305824</v>
      </c>
      <c r="AA65" s="217">
        <f t="shared" si="19"/>
        <v>8974.26166666667</v>
      </c>
      <c r="AB65" s="217">
        <f t="shared" si="20"/>
        <v>53.84557</v>
      </c>
      <c r="AC65" s="239">
        <f t="shared" si="21"/>
        <v>5626</v>
      </c>
      <c r="AD65">
        <f t="shared" si="22"/>
        <v>1519.02</v>
      </c>
      <c r="AE65" s="240">
        <f t="shared" si="2"/>
        <v>8974.26166666667</v>
      </c>
      <c r="AF65" s="217">
        <f t="shared" si="23"/>
        <v>8974.26166666667</v>
      </c>
      <c r="AG65" s="217">
        <f t="shared" si="3"/>
        <v>2692.2785</v>
      </c>
      <c r="AH65" s="217">
        <f t="shared" si="4"/>
        <v>-5638.5398</v>
      </c>
      <c r="AI65" s="217">
        <f t="shared" si="5"/>
        <v>-149.505824</v>
      </c>
      <c r="AJ65">
        <f t="shared" si="6"/>
        <v>-42.44557</v>
      </c>
      <c r="AK65" s="217">
        <f t="shared" si="7"/>
        <v>-998.22</v>
      </c>
      <c r="AL65" s="217">
        <f t="shared" si="8"/>
        <v>-2692.2785</v>
      </c>
      <c r="AM65" s="217">
        <f t="shared" si="9"/>
        <v>3958</v>
      </c>
      <c r="AN65" s="217">
        <f t="shared" si="24"/>
        <v>3958</v>
      </c>
      <c r="AO65" s="217">
        <f t="shared" si="10"/>
        <v>3324.72</v>
      </c>
      <c r="AP65" s="217">
        <f t="shared" si="11"/>
        <v>3291</v>
      </c>
      <c r="AQ65" s="217">
        <f t="shared" si="25"/>
        <v>3291</v>
      </c>
      <c r="AR65" s="217">
        <f t="shared" si="12"/>
        <v>63.1872</v>
      </c>
      <c r="AS65" s="217">
        <f t="shared" si="26"/>
        <v>3291</v>
      </c>
      <c r="AT65" s="217">
        <f t="shared" si="27"/>
        <v>19.746</v>
      </c>
      <c r="AU65" s="217">
        <f t="shared" si="28"/>
        <v>5626</v>
      </c>
      <c r="AV65" s="217">
        <f t="shared" si="29"/>
        <v>1519.02</v>
      </c>
      <c r="AW65" s="217">
        <f t="shared" si="30"/>
        <v>3291</v>
      </c>
      <c r="AX65" s="217">
        <f t="shared" si="31"/>
        <v>3291</v>
      </c>
      <c r="AY65" s="217">
        <f t="shared" si="32"/>
        <v>987.3</v>
      </c>
      <c r="AZ65" s="217">
        <f t="shared" si="33"/>
        <v>-1424.88</v>
      </c>
      <c r="BA65" s="217">
        <f t="shared" si="34"/>
        <v>-40.3872</v>
      </c>
      <c r="BB65" s="217">
        <f t="shared" si="35"/>
        <v>-8.346</v>
      </c>
      <c r="BC65" s="217">
        <f t="shared" si="36"/>
        <v>-998.22</v>
      </c>
      <c r="BD65" s="217">
        <f t="shared" si="37"/>
        <v>-987.3</v>
      </c>
    </row>
    <row r="66" spans="2:56">
      <c r="B66" s="6" t="s">
        <v>262</v>
      </c>
      <c r="C66" s="166" t="str">
        <f>_xlfn.XLOOKUP(B:B,'2023.1-2023.6'!B:B,'2023.1-2023.6'!G:G,0)</f>
        <v>2021/10/13</v>
      </c>
      <c r="D66" s="3">
        <f>_xlfn.XLOOKUP(B:B,'2023.1-2023.6'!B:B,'2023.1-2023.6'!I:I,0)</f>
        <v>0</v>
      </c>
      <c r="E66" t="str">
        <f>_xlfn.XLOOKUP(B:B,'2023.1-2023.6'!B:B,'2023.1-2023.6'!C:C,0)</f>
        <v>物控部</v>
      </c>
      <c r="F66" t="str">
        <f>_xlfn.XLOOKUP(B:B,'2023.1-2023.6'!B:B,'2023.1-2023.6'!F:F,0)</f>
        <v>计划主管</v>
      </c>
      <c r="G66">
        <f>COUNTIF('2023.1-2023.6'!B:B,B66)</f>
        <v>6</v>
      </c>
      <c r="H66" s="217">
        <f>IFERROR(_xlfn.XLOOKUP(B66,'2023.1-2023.6'!B:B,'2023.1-2023.6'!K:K),0)</f>
        <v>7290</v>
      </c>
      <c r="I66" s="217">
        <f>IFERROR(AVERAGEIF('2022.1-2022.12 '!B:B,B66,'2022.1-2022.12 '!K:K),0)</f>
        <v>7061.7775</v>
      </c>
      <c r="J66" s="217">
        <f>IFERROR(_xlfn.XLOOKUP(B66,'2023.1-2023.6'!B:B,'2023.1-2023.6'!J:J),0)</f>
        <v>3181</v>
      </c>
      <c r="K66" s="217">
        <f>IFERROR(AVERAGEIF('2022.1-2022.12 '!B:B,B66,'2022.1-2022.12 '!J:J),0)</f>
        <v>3181</v>
      </c>
      <c r="M66" s="217">
        <f>SUMIFS('2023.1-2023.6'!L:L,'2023.1-2023.6'!B:B,B66)</f>
        <v>1899.84</v>
      </c>
      <c r="O66" s="217">
        <f>SUMIFS('2023.1-2023.6'!N:N,'2023.1-2023.6'!B:B,B66)</f>
        <v>22.8</v>
      </c>
      <c r="P66">
        <f>SUMIFS('2023.1-2023.6'!P:P,'2023.1-2023.6'!B:B,B66)</f>
        <v>11.4</v>
      </c>
      <c r="R66" s="217">
        <f>SUMIFS('2023.1-2023.6'!M:M,'2023.1-2023.6'!B:B,B66)</f>
        <v>520.8</v>
      </c>
      <c r="T66" s="217">
        <f>SUMIFS('2023.1-2023.6'!O:O,'2023.1-2023.6'!B:B,B66)</f>
        <v>0</v>
      </c>
      <c r="U66" s="217">
        <f t="shared" si="13"/>
        <v>7061.7775</v>
      </c>
      <c r="V66" s="217">
        <f t="shared" si="14"/>
        <v>7061.7775</v>
      </c>
      <c r="W66" s="217">
        <f t="shared" si="15"/>
        <v>5931.8931</v>
      </c>
      <c r="X66" s="217">
        <f t="shared" si="16"/>
        <v>7061.7775</v>
      </c>
      <c r="Y66" s="217">
        <f t="shared" si="17"/>
        <v>7061.7775</v>
      </c>
      <c r="Z66" s="217">
        <f t="shared" si="18"/>
        <v>135.586128</v>
      </c>
      <c r="AA66" s="217">
        <f t="shared" si="19"/>
        <v>7061.7775</v>
      </c>
      <c r="AB66" s="217">
        <f t="shared" si="20"/>
        <v>42.370665</v>
      </c>
      <c r="AC66" s="239">
        <f t="shared" si="21"/>
        <v>5626</v>
      </c>
      <c r="AD66">
        <f t="shared" si="22"/>
        <v>1519.02</v>
      </c>
      <c r="AE66" s="240">
        <f t="shared" si="2"/>
        <v>7061.7775</v>
      </c>
      <c r="AF66" s="217">
        <f t="shared" si="23"/>
        <v>7061.7775</v>
      </c>
      <c r="AG66" s="217">
        <f t="shared" si="3"/>
        <v>2118.53325</v>
      </c>
      <c r="AH66" s="217">
        <f t="shared" si="4"/>
        <v>-4032.0531</v>
      </c>
      <c r="AI66" s="217">
        <f t="shared" si="5"/>
        <v>-112.786128</v>
      </c>
      <c r="AJ66">
        <f t="shared" si="6"/>
        <v>-30.970665</v>
      </c>
      <c r="AK66" s="217">
        <f t="shared" si="7"/>
        <v>-998.22</v>
      </c>
      <c r="AL66" s="217">
        <f t="shared" si="8"/>
        <v>-2118.53325</v>
      </c>
      <c r="AM66" s="217">
        <f t="shared" si="9"/>
        <v>3958</v>
      </c>
      <c r="AN66" s="217">
        <f t="shared" si="24"/>
        <v>3958</v>
      </c>
      <c r="AO66" s="217">
        <f t="shared" si="10"/>
        <v>3324.72</v>
      </c>
      <c r="AP66" s="217">
        <f t="shared" si="11"/>
        <v>3181</v>
      </c>
      <c r="AQ66" s="217">
        <f t="shared" si="25"/>
        <v>3181</v>
      </c>
      <c r="AR66" s="217">
        <f t="shared" si="12"/>
        <v>61.0752</v>
      </c>
      <c r="AS66" s="217">
        <f t="shared" si="26"/>
        <v>3181</v>
      </c>
      <c r="AT66" s="217">
        <f t="shared" si="27"/>
        <v>19.086</v>
      </c>
      <c r="AU66" s="217">
        <f t="shared" si="28"/>
        <v>5626</v>
      </c>
      <c r="AV66" s="217">
        <f t="shared" si="29"/>
        <v>1519.02</v>
      </c>
      <c r="AW66" s="217">
        <f t="shared" si="30"/>
        <v>3181</v>
      </c>
      <c r="AX66" s="217">
        <f t="shared" si="31"/>
        <v>3181</v>
      </c>
      <c r="AY66" s="217">
        <f t="shared" si="32"/>
        <v>954.3</v>
      </c>
      <c r="AZ66" s="217">
        <f t="shared" si="33"/>
        <v>-1424.88</v>
      </c>
      <c r="BA66" s="217">
        <f t="shared" si="34"/>
        <v>-38.2752</v>
      </c>
      <c r="BB66" s="217">
        <f t="shared" si="35"/>
        <v>-7.686</v>
      </c>
      <c r="BC66" s="217">
        <f t="shared" si="36"/>
        <v>-998.22</v>
      </c>
      <c r="BD66" s="217">
        <f t="shared" si="37"/>
        <v>-954.3</v>
      </c>
    </row>
    <row r="67" spans="2:56">
      <c r="B67" s="6" t="s">
        <v>263</v>
      </c>
      <c r="C67" s="166" t="str">
        <f>_xlfn.XLOOKUP(B:B,'2023.1-2023.6'!B:B,'2023.1-2023.6'!G:G,0)</f>
        <v>2023/06/20</v>
      </c>
      <c r="D67" s="3" t="str">
        <f>_xlfn.XLOOKUP(B:B,'2023.1-2023.6'!B:B,'2023.1-2023.6'!I:I,0)</f>
        <v>6月入职</v>
      </c>
      <c r="E67" t="str">
        <f>_xlfn.XLOOKUP(B:B,'2023.1-2023.6'!B:B,'2023.1-2023.6'!C:C,0)</f>
        <v>总经办</v>
      </c>
      <c r="F67" t="str">
        <f>_xlfn.XLOOKUP(B:B,'2023.1-2023.6'!B:B,'2023.1-2023.6'!F:F,0)</f>
        <v>总经理助理</v>
      </c>
      <c r="G67">
        <f>COUNTIF('2023.1-2023.6'!B:B,B67)</f>
        <v>1</v>
      </c>
      <c r="H67" s="217">
        <f>IFERROR(_xlfn.XLOOKUP(B67,'2023.1-2023.6'!B:B,'2023.1-2023.6'!K:K),0)</f>
        <v>5020.52</v>
      </c>
      <c r="I67" s="217">
        <f>IFERROR(AVERAGEIF('2022.1-2022.12 '!B:B,B67,'2022.1-2022.12 '!K:K),0)</f>
        <v>0</v>
      </c>
      <c r="J67" s="217">
        <f>IFERROR(_xlfn.XLOOKUP(B67,'2023.1-2023.6'!B:B,'2023.1-2023.6'!J:J),0)</f>
        <v>4800</v>
      </c>
      <c r="K67" s="217">
        <f>IFERROR(AVERAGEIF('2022.1-2022.12 '!B:B,B67,'2022.1-2022.12 '!J:J),0)</f>
        <v>0</v>
      </c>
      <c r="M67" s="217">
        <f>SUMIFS('2023.1-2023.6'!L:L,'2023.1-2023.6'!B:B,B67)</f>
        <v>0</v>
      </c>
      <c r="O67" s="217">
        <f>SUMIFS('2023.1-2023.6'!N:N,'2023.1-2023.6'!B:B,B67)</f>
        <v>0</v>
      </c>
      <c r="P67">
        <f>SUMIFS('2023.1-2023.6'!P:P,'2023.1-2023.6'!B:B,B67)</f>
        <v>0</v>
      </c>
      <c r="R67" s="217">
        <f>SUMIFS('2023.1-2023.6'!M:M,'2023.1-2023.6'!B:B,B67)</f>
        <v>0</v>
      </c>
      <c r="T67" s="217">
        <f>SUMIFS('2023.1-2023.6'!O:O,'2023.1-2023.6'!B:B,B67)</f>
        <v>0</v>
      </c>
      <c r="U67" s="217">
        <f t="shared" si="13"/>
        <v>5020.52</v>
      </c>
      <c r="V67" s="217">
        <f t="shared" si="14"/>
        <v>5020.52</v>
      </c>
      <c r="W67" s="217">
        <f t="shared" si="15"/>
        <v>702.8728</v>
      </c>
      <c r="X67" s="217">
        <f t="shared" si="16"/>
        <v>5020.52</v>
      </c>
      <c r="Y67" s="217">
        <f t="shared" si="17"/>
        <v>5020.52</v>
      </c>
      <c r="Z67" s="217">
        <f t="shared" si="18"/>
        <v>16.065664</v>
      </c>
      <c r="AA67" s="217">
        <f t="shared" si="19"/>
        <v>5020.52</v>
      </c>
      <c r="AB67" s="217">
        <f t="shared" si="20"/>
        <v>5.02052</v>
      </c>
      <c r="AC67" s="239">
        <f t="shared" si="21"/>
        <v>5626</v>
      </c>
      <c r="AD67">
        <f t="shared" si="22"/>
        <v>253.17</v>
      </c>
      <c r="AE67" s="240">
        <f t="shared" si="2"/>
        <v>5020.52</v>
      </c>
      <c r="AF67" s="217">
        <f t="shared" si="23"/>
        <v>5020.52</v>
      </c>
      <c r="AG67" s="217">
        <f t="shared" si="3"/>
        <v>251.026</v>
      </c>
      <c r="AH67" s="217">
        <f t="shared" si="4"/>
        <v>-702.8728</v>
      </c>
      <c r="AI67" s="217">
        <f t="shared" si="5"/>
        <v>-16.065664</v>
      </c>
      <c r="AJ67">
        <f t="shared" si="6"/>
        <v>-5.02052</v>
      </c>
      <c r="AK67" s="217">
        <f t="shared" si="7"/>
        <v>-253.17</v>
      </c>
      <c r="AL67" s="217">
        <f t="shared" si="8"/>
        <v>-251.026</v>
      </c>
      <c r="AM67" s="217">
        <f t="shared" si="9"/>
        <v>4800</v>
      </c>
      <c r="AN67" s="217">
        <f t="shared" si="24"/>
        <v>4800</v>
      </c>
      <c r="AO67" s="217">
        <f t="shared" si="10"/>
        <v>672</v>
      </c>
      <c r="AP67" s="217">
        <f t="shared" si="11"/>
        <v>4800</v>
      </c>
      <c r="AQ67" s="217">
        <f t="shared" si="25"/>
        <v>4800</v>
      </c>
      <c r="AR67" s="217">
        <f t="shared" si="12"/>
        <v>15.36</v>
      </c>
      <c r="AS67" s="217">
        <f t="shared" si="26"/>
        <v>4800</v>
      </c>
      <c r="AT67" s="217">
        <f t="shared" si="27"/>
        <v>4.8</v>
      </c>
      <c r="AU67" s="217">
        <f t="shared" si="28"/>
        <v>5626</v>
      </c>
      <c r="AV67" s="217">
        <f t="shared" si="29"/>
        <v>253.17</v>
      </c>
      <c r="AW67" s="217">
        <f t="shared" si="30"/>
        <v>4800</v>
      </c>
      <c r="AX67" s="217">
        <f t="shared" si="31"/>
        <v>4800</v>
      </c>
      <c r="AY67" s="217">
        <f t="shared" si="32"/>
        <v>240</v>
      </c>
      <c r="AZ67" s="217">
        <f t="shared" si="33"/>
        <v>-672</v>
      </c>
      <c r="BA67" s="217">
        <f t="shared" si="34"/>
        <v>-15.36</v>
      </c>
      <c r="BB67" s="217">
        <f t="shared" si="35"/>
        <v>-4.8</v>
      </c>
      <c r="BC67" s="217">
        <f t="shared" si="36"/>
        <v>-253.17</v>
      </c>
      <c r="BD67" s="217">
        <f t="shared" si="37"/>
        <v>-240</v>
      </c>
    </row>
    <row r="68" spans="2:56">
      <c r="B68" s="6" t="s">
        <v>264</v>
      </c>
      <c r="C68" s="166" t="str">
        <f>_xlfn.XLOOKUP(B:B,'2023.1-2023.6'!B:B,'2023.1-2023.6'!G:G,0)</f>
        <v>2018/03/21</v>
      </c>
      <c r="D68" s="3">
        <f>_xlfn.XLOOKUP(B:B,'2023.1-2023.6'!B:B,'2023.1-2023.6'!I:I,0)</f>
        <v>0</v>
      </c>
      <c r="E68" t="str">
        <f>_xlfn.XLOOKUP(B:B,'2023.1-2023.6'!B:B,'2023.1-2023.6'!C:C,0)</f>
        <v>研发部</v>
      </c>
      <c r="F68" t="str">
        <f>_xlfn.XLOOKUP(B:B,'2023.1-2023.6'!B:B,'2023.1-2023.6'!F:F,0)</f>
        <v>翻译员</v>
      </c>
      <c r="G68">
        <f>COUNTIF('2023.1-2023.6'!B:B,B68)</f>
        <v>6</v>
      </c>
      <c r="H68" s="217">
        <f>IFERROR(_xlfn.XLOOKUP(B68,'2023.1-2023.6'!B:B,'2023.1-2023.6'!K:K),0)</f>
        <v>6509.9</v>
      </c>
      <c r="I68" s="217">
        <f>IFERROR(AVERAGEIF('2022.1-2022.12 '!B:B,B68,'2022.1-2022.12 '!K:K),0)</f>
        <v>7340.96666666667</v>
      </c>
      <c r="J68" s="217">
        <f>IFERROR(_xlfn.XLOOKUP(B68,'2023.1-2023.6'!B:B,'2023.1-2023.6'!J:J),0)</f>
        <v>2440</v>
      </c>
      <c r="K68" s="217">
        <f>IFERROR(AVERAGEIF('2022.1-2022.12 '!B:B,B68,'2022.1-2022.12 '!J:J),0)</f>
        <v>2440</v>
      </c>
      <c r="M68" s="217">
        <f>SUMIFS('2023.1-2023.6'!L:L,'2023.1-2023.6'!B:B,B68)</f>
        <v>1899.84</v>
      </c>
      <c r="O68" s="217">
        <f>SUMIFS('2023.1-2023.6'!N:N,'2023.1-2023.6'!B:B,B68)</f>
        <v>22.8</v>
      </c>
      <c r="P68">
        <f>SUMIFS('2023.1-2023.6'!P:P,'2023.1-2023.6'!B:B,B68)</f>
        <v>11.4</v>
      </c>
      <c r="R68" s="217">
        <f>SUMIFS('2023.1-2023.6'!M:M,'2023.1-2023.6'!B:B,B68)</f>
        <v>520.8</v>
      </c>
      <c r="T68" s="217">
        <f>SUMIFS('2023.1-2023.6'!O:O,'2023.1-2023.6'!B:B,B68)</f>
        <v>570</v>
      </c>
      <c r="U68" s="217">
        <f t="shared" si="13"/>
        <v>7340.96666666667</v>
      </c>
      <c r="V68" s="217">
        <f t="shared" si="14"/>
        <v>7340.96666666667</v>
      </c>
      <c r="W68" s="217">
        <f t="shared" si="15"/>
        <v>6166.412</v>
      </c>
      <c r="X68" s="217">
        <f t="shared" si="16"/>
        <v>7340.96666666667</v>
      </c>
      <c r="Y68" s="217">
        <f t="shared" si="17"/>
        <v>7340.96666666667</v>
      </c>
      <c r="Z68" s="217">
        <f t="shared" si="18"/>
        <v>140.94656</v>
      </c>
      <c r="AA68" s="217">
        <f t="shared" si="19"/>
        <v>7340.96666666667</v>
      </c>
      <c r="AB68" s="217">
        <f t="shared" si="20"/>
        <v>44.0458</v>
      </c>
      <c r="AC68" s="239">
        <f t="shared" si="21"/>
        <v>5626</v>
      </c>
      <c r="AD68">
        <f t="shared" si="22"/>
        <v>1519.02</v>
      </c>
      <c r="AE68" s="240">
        <f t="shared" si="2"/>
        <v>7340.96666666667</v>
      </c>
      <c r="AF68" s="217">
        <f t="shared" si="23"/>
        <v>7340.96666666667</v>
      </c>
      <c r="AG68" s="217">
        <f t="shared" si="3"/>
        <v>2202.29</v>
      </c>
      <c r="AH68" s="217">
        <f t="shared" si="4"/>
        <v>-4266.572</v>
      </c>
      <c r="AI68" s="217">
        <f t="shared" si="5"/>
        <v>-118.14656</v>
      </c>
      <c r="AJ68">
        <f t="shared" si="6"/>
        <v>-32.6458</v>
      </c>
      <c r="AK68" s="217">
        <f t="shared" si="7"/>
        <v>-998.22</v>
      </c>
      <c r="AL68" s="217">
        <f t="shared" si="8"/>
        <v>-1632.29</v>
      </c>
      <c r="AM68" s="217">
        <f t="shared" si="9"/>
        <v>3958</v>
      </c>
      <c r="AN68" s="217">
        <f t="shared" si="24"/>
        <v>3958</v>
      </c>
      <c r="AO68" s="217">
        <f t="shared" si="10"/>
        <v>3324.72</v>
      </c>
      <c r="AP68" s="217">
        <f t="shared" si="11"/>
        <v>2440</v>
      </c>
      <c r="AQ68" s="217">
        <f t="shared" si="25"/>
        <v>2440</v>
      </c>
      <c r="AR68" s="217">
        <f t="shared" si="12"/>
        <v>46.848</v>
      </c>
      <c r="AS68" s="217">
        <f t="shared" si="26"/>
        <v>2440</v>
      </c>
      <c r="AT68" s="217">
        <f t="shared" si="27"/>
        <v>14.64</v>
      </c>
      <c r="AU68" s="217">
        <f t="shared" si="28"/>
        <v>5626</v>
      </c>
      <c r="AV68" s="217">
        <f t="shared" si="29"/>
        <v>1519.02</v>
      </c>
      <c r="AW68" s="217">
        <f t="shared" si="30"/>
        <v>2440</v>
      </c>
      <c r="AX68" s="217">
        <f t="shared" si="31"/>
        <v>2440</v>
      </c>
      <c r="AY68" s="217">
        <f t="shared" si="32"/>
        <v>732</v>
      </c>
      <c r="AZ68" s="217">
        <f t="shared" si="33"/>
        <v>-1424.88</v>
      </c>
      <c r="BA68" s="217">
        <f t="shared" si="34"/>
        <v>-24.048</v>
      </c>
      <c r="BB68" s="217">
        <f t="shared" si="35"/>
        <v>-3.24</v>
      </c>
      <c r="BC68" s="217">
        <f t="shared" si="36"/>
        <v>-998.22</v>
      </c>
      <c r="BD68" s="217">
        <f t="shared" si="37"/>
        <v>-162</v>
      </c>
    </row>
    <row r="69" spans="2:56">
      <c r="B69" s="6" t="s">
        <v>265</v>
      </c>
      <c r="C69" s="166" t="str">
        <f>_xlfn.XLOOKUP(B:B,'2023.1-2023.6'!B:B,'2023.1-2023.6'!G:G,0)</f>
        <v>2023/05/29</v>
      </c>
      <c r="D69" s="3" t="str">
        <f>_xlfn.XLOOKUP(B:B,'2023.1-2023.6'!B:B,'2023.1-2023.6'!I:I,0)</f>
        <v>5月入职</v>
      </c>
      <c r="E69" t="str">
        <f>_xlfn.XLOOKUP(B:B,'2023.1-2023.6'!B:B,'2023.1-2023.6'!C:C,0)</f>
        <v>研发部</v>
      </c>
      <c r="F69" t="str">
        <f>_xlfn.XLOOKUP(B:B,'2023.1-2023.6'!B:B,'2023.1-2023.6'!F:F,0)</f>
        <v>电气工程师储备生</v>
      </c>
      <c r="G69">
        <f>COUNTIF('2023.1-2023.6'!B:B,B69)</f>
        <v>2</v>
      </c>
      <c r="H69" s="217">
        <f>IFERROR(_xlfn.XLOOKUP(B69,'2023.1-2023.6'!B:B,'2023.1-2023.6'!K:K),0)</f>
        <v>599.4</v>
      </c>
      <c r="I69" s="217">
        <f>IFERROR(AVERAGEIF('2022.1-2022.12 '!B:B,B69,'2022.1-2022.12 '!K:K),0)</f>
        <v>0</v>
      </c>
      <c r="J69" s="217">
        <f>IFERROR(_xlfn.XLOOKUP(B69,'2023.1-2023.6'!B:B,'2023.1-2023.6'!J:J),0)</f>
        <v>1900</v>
      </c>
      <c r="K69" s="217">
        <f>IFERROR(AVERAGEIF('2022.1-2022.12 '!B:B,B69,'2022.1-2022.12 '!J:J),0)</f>
        <v>0</v>
      </c>
      <c r="M69" s="217">
        <f>SUMIFS('2023.1-2023.6'!L:L,'2023.1-2023.6'!B:B,B69)</f>
        <v>316.64</v>
      </c>
      <c r="O69" s="217">
        <f>SUMIFS('2023.1-2023.6'!N:N,'2023.1-2023.6'!B:B,B69)</f>
        <v>3.8</v>
      </c>
      <c r="P69">
        <f>SUMIFS('2023.1-2023.6'!P:P,'2023.1-2023.6'!B:B,B69)</f>
        <v>1.9</v>
      </c>
      <c r="R69" s="217">
        <f>SUMIFS('2023.1-2023.6'!M:M,'2023.1-2023.6'!B:B,B69)</f>
        <v>86.8</v>
      </c>
      <c r="T69" s="217">
        <f>SUMIFS('2023.1-2023.6'!O:O,'2023.1-2023.6'!B:B,B69)</f>
        <v>0</v>
      </c>
      <c r="U69" s="217">
        <f t="shared" si="13"/>
        <v>3958</v>
      </c>
      <c r="V69" s="217">
        <f t="shared" si="14"/>
        <v>3958</v>
      </c>
      <c r="W69" s="217">
        <f t="shared" si="15"/>
        <v>1108.24</v>
      </c>
      <c r="X69" s="217">
        <f t="shared" si="16"/>
        <v>1720</v>
      </c>
      <c r="Y69" s="217">
        <f t="shared" si="17"/>
        <v>1720</v>
      </c>
      <c r="Z69" s="217">
        <f t="shared" si="18"/>
        <v>11.008</v>
      </c>
      <c r="AA69" s="217">
        <f t="shared" si="19"/>
        <v>599.4</v>
      </c>
      <c r="AB69" s="217">
        <f t="shared" si="20"/>
        <v>1.1988</v>
      </c>
      <c r="AC69" s="239">
        <f t="shared" si="21"/>
        <v>5626</v>
      </c>
      <c r="AD69">
        <f t="shared" si="22"/>
        <v>506.34</v>
      </c>
      <c r="AE69" s="240">
        <f t="shared" ref="AE69:AE132" si="38">IF(I69&gt;0,MAX(I69,$AE$4),MAX(H69,$AE$4))</f>
        <v>1900</v>
      </c>
      <c r="AF69" s="217">
        <f t="shared" si="23"/>
        <v>1900</v>
      </c>
      <c r="AG69" s="217">
        <f t="shared" ref="AG69:AG132" si="39">AF69*$AG$4*G69</f>
        <v>190</v>
      </c>
      <c r="AH69" s="217">
        <f t="shared" ref="AH69:AH132" si="40">MIN(M69-W69,0)</f>
        <v>-791.6</v>
      </c>
      <c r="AI69" s="217">
        <f t="shared" ref="AI69:AI132" si="41">MIN(O69-Z69,0)</f>
        <v>-7.208</v>
      </c>
      <c r="AJ69">
        <f t="shared" ref="AJ69:AJ132" si="42">MIN(P69-AB69,0)</f>
        <v>0</v>
      </c>
      <c r="AK69" s="217">
        <f t="shared" ref="AK69:AK132" si="43">MIN(R69-AD69,0)</f>
        <v>-419.54</v>
      </c>
      <c r="AL69" s="217">
        <f t="shared" ref="AL69:AL132" si="44">MIN(T69-AG69,0)</f>
        <v>-190</v>
      </c>
      <c r="AM69" s="217">
        <f t="shared" ref="AM69:AM132" si="45">IF(K69&gt;0,MAX(K69,$AM$4),MAX(J69,$AM$4))</f>
        <v>3958</v>
      </c>
      <c r="AN69" s="217">
        <f t="shared" si="24"/>
        <v>3958</v>
      </c>
      <c r="AO69" s="217">
        <f t="shared" ref="AO69:AO132" si="46">AN69*$AO$4*G69</f>
        <v>1108.24</v>
      </c>
      <c r="AP69" s="217">
        <f t="shared" ref="AP69:AP132" si="47">IF(K69&gt;0,MAX(K69,$AP$4),MAX(J69,$AP$4))</f>
        <v>1900</v>
      </c>
      <c r="AQ69" s="217">
        <f t="shared" si="25"/>
        <v>1900</v>
      </c>
      <c r="AR69" s="217">
        <f t="shared" ref="AR69:AR132" si="48">AQ69*$AR$4*G69</f>
        <v>12.16</v>
      </c>
      <c r="AS69" s="217">
        <f t="shared" si="26"/>
        <v>1900</v>
      </c>
      <c r="AT69" s="217">
        <f t="shared" si="27"/>
        <v>3.8</v>
      </c>
      <c r="AU69" s="217">
        <f t="shared" si="28"/>
        <v>5626</v>
      </c>
      <c r="AV69" s="217">
        <f t="shared" si="29"/>
        <v>506.34</v>
      </c>
      <c r="AW69" s="217">
        <f t="shared" si="30"/>
        <v>1900</v>
      </c>
      <c r="AX69" s="217">
        <f t="shared" si="31"/>
        <v>1900</v>
      </c>
      <c r="AY69" s="217">
        <f t="shared" si="32"/>
        <v>190</v>
      </c>
      <c r="AZ69" s="217">
        <f t="shared" si="33"/>
        <v>-791.6</v>
      </c>
      <c r="BA69" s="217">
        <f t="shared" si="34"/>
        <v>-8.36</v>
      </c>
      <c r="BB69" s="217">
        <f t="shared" si="35"/>
        <v>-1.9</v>
      </c>
      <c r="BC69" s="217">
        <f t="shared" si="36"/>
        <v>-419.54</v>
      </c>
      <c r="BD69" s="217">
        <f t="shared" si="37"/>
        <v>-190</v>
      </c>
    </row>
    <row r="70" spans="2:56">
      <c r="B70" s="6" t="s">
        <v>266</v>
      </c>
      <c r="C70" s="166" t="str">
        <f>_xlfn.XLOOKUP(B:B,'2023.1-2023.6'!B:B,'2023.1-2023.6'!G:G,0)</f>
        <v>2021/09/30</v>
      </c>
      <c r="D70" s="3">
        <f>_xlfn.XLOOKUP(B:B,'2023.1-2023.6'!B:B,'2023.1-2023.6'!I:I,0)</f>
        <v>0</v>
      </c>
      <c r="E70" t="str">
        <f>_xlfn.XLOOKUP(B:B,'2023.1-2023.6'!B:B,'2023.1-2023.6'!C:C,0)</f>
        <v>生产部</v>
      </c>
      <c r="F70" t="str">
        <f>_xlfn.XLOOKUP(B:B,'2023.1-2023.6'!B:B,'2023.1-2023.6'!F:F,0)</f>
        <v>装配钳工</v>
      </c>
      <c r="G70">
        <f>COUNTIF('2023.1-2023.6'!B:B,B70)</f>
        <v>6</v>
      </c>
      <c r="H70" s="217">
        <f>IFERROR(_xlfn.XLOOKUP(B70,'2023.1-2023.6'!B:B,'2023.1-2023.6'!K:K),0)</f>
        <v>4652.65</v>
      </c>
      <c r="I70" s="217">
        <f>IFERROR(AVERAGEIF('2022.1-2022.12 '!B:B,B70,'2022.1-2022.12 '!K:K),0)</f>
        <v>5843.89583333333</v>
      </c>
      <c r="J70" s="217">
        <f>IFERROR(_xlfn.XLOOKUP(B70,'2023.1-2023.6'!B:B,'2023.1-2023.6'!J:J),0)</f>
        <v>1900</v>
      </c>
      <c r="K70" s="217">
        <f>IFERROR(AVERAGEIF('2022.1-2022.12 '!B:B,B70,'2022.1-2022.12 '!J:J),0)</f>
        <v>1900</v>
      </c>
      <c r="M70" s="217">
        <f>SUMIFS('2023.1-2023.6'!L:L,'2023.1-2023.6'!B:B,B70)</f>
        <v>1899.84</v>
      </c>
      <c r="O70" s="217">
        <f>SUMIFS('2023.1-2023.6'!N:N,'2023.1-2023.6'!B:B,B70)</f>
        <v>22.8</v>
      </c>
      <c r="P70">
        <f>SUMIFS('2023.1-2023.6'!P:P,'2023.1-2023.6'!B:B,B70)</f>
        <v>11.4</v>
      </c>
      <c r="R70" s="217">
        <f>SUMIFS('2023.1-2023.6'!M:M,'2023.1-2023.6'!B:B,B70)</f>
        <v>520.8</v>
      </c>
      <c r="T70" s="217">
        <f>SUMIFS('2023.1-2023.6'!O:O,'2023.1-2023.6'!B:B,B70)</f>
        <v>0</v>
      </c>
      <c r="U70" s="217">
        <f t="shared" ref="U70:U133" si="49">IF(I70&gt;0,MAX(I70,$U$4),MAX(H70,$U$4))</f>
        <v>5843.89583333333</v>
      </c>
      <c r="V70" s="217">
        <f t="shared" ref="V70:V133" si="50">MIN(U70,$V$4)</f>
        <v>5843.89583333333</v>
      </c>
      <c r="W70" s="217">
        <f t="shared" ref="W70:W133" si="51">V70*$W$4*G70</f>
        <v>4908.8725</v>
      </c>
      <c r="X70" s="217">
        <f t="shared" ref="X70:X133" si="52">IF(I70&gt;0,MAX(I70,$X$4),MAX(H70,$X$4))</f>
        <v>5843.89583333333</v>
      </c>
      <c r="Y70" s="217">
        <f t="shared" ref="Y70:Y133" si="53">MIN(X70,$Y$4)</f>
        <v>5843.89583333333</v>
      </c>
      <c r="Z70" s="217">
        <f t="shared" ref="Z70:Z133" si="54">Y70*$Z$4*G70</f>
        <v>112.2028</v>
      </c>
      <c r="AA70" s="217">
        <f t="shared" ref="AA70:AA133" si="55">IF(I70&gt;0,I70,H70)</f>
        <v>5843.89583333333</v>
      </c>
      <c r="AB70" s="217">
        <f t="shared" ref="AB70:AB133" si="56">AA70*$AB$4*G70</f>
        <v>35.063375</v>
      </c>
      <c r="AC70" s="239">
        <f t="shared" ref="AC70:AC133" si="57">$AC$4</f>
        <v>5626</v>
      </c>
      <c r="AD70">
        <f t="shared" ref="AD70:AD133" si="58">AC70*$AD$4*G70</f>
        <v>1519.02</v>
      </c>
      <c r="AE70" s="240">
        <f t="shared" si="38"/>
        <v>5843.89583333333</v>
      </c>
      <c r="AF70" s="217">
        <f t="shared" ref="AF70:AF133" si="59">MIN(AE70,$AF$4)</f>
        <v>5843.89583333333</v>
      </c>
      <c r="AG70" s="217">
        <f t="shared" si="39"/>
        <v>1753.16875</v>
      </c>
      <c r="AH70" s="217">
        <f t="shared" si="40"/>
        <v>-3009.0325</v>
      </c>
      <c r="AI70" s="217">
        <f t="shared" si="41"/>
        <v>-89.4028</v>
      </c>
      <c r="AJ70">
        <f t="shared" si="42"/>
        <v>-23.663375</v>
      </c>
      <c r="AK70" s="217">
        <f t="shared" si="43"/>
        <v>-998.22</v>
      </c>
      <c r="AL70" s="217">
        <f t="shared" si="44"/>
        <v>-1753.16875</v>
      </c>
      <c r="AM70" s="217">
        <f t="shared" si="45"/>
        <v>3958</v>
      </c>
      <c r="AN70" s="217">
        <f t="shared" ref="AN70:AN133" si="60">MIN(AM70,$AN$4)</f>
        <v>3958</v>
      </c>
      <c r="AO70" s="217">
        <f t="shared" si="46"/>
        <v>3324.72</v>
      </c>
      <c r="AP70" s="217">
        <f t="shared" si="47"/>
        <v>1900</v>
      </c>
      <c r="AQ70" s="217">
        <f t="shared" ref="AQ70:AQ133" si="61">MIN(AP70,$AQ$4)</f>
        <v>1900</v>
      </c>
      <c r="AR70" s="217">
        <f t="shared" si="48"/>
        <v>36.48</v>
      </c>
      <c r="AS70" s="217">
        <f t="shared" ref="AS70:AS133" si="62">IF(K70&gt;0,K70,J70)</f>
        <v>1900</v>
      </c>
      <c r="AT70" s="217">
        <f t="shared" ref="AT70:AT133" si="63">AS70*$AT$4*G70</f>
        <v>11.4</v>
      </c>
      <c r="AU70" s="217">
        <f t="shared" ref="AU70:AU133" si="64">$AU$4</f>
        <v>5626</v>
      </c>
      <c r="AV70" s="217">
        <f t="shared" ref="AV70:AV133" si="65">AU70*$AV$4*G70</f>
        <v>1519.02</v>
      </c>
      <c r="AW70" s="217">
        <f t="shared" ref="AW70:AW133" si="66">IF(K70&gt;0,MAX(K70,$AW$4),MAX(J70,$AW$4))</f>
        <v>1900</v>
      </c>
      <c r="AX70" s="217">
        <f t="shared" ref="AX70:AX133" si="67">MIN(AW70,$AX$4)</f>
        <v>1900</v>
      </c>
      <c r="AY70" s="217">
        <f t="shared" ref="AY70:AY133" si="68">AX70*$AY$4*G70</f>
        <v>570</v>
      </c>
      <c r="AZ70" s="217">
        <f t="shared" ref="AZ70:AZ133" si="69">MIN(M70-AO70,0)</f>
        <v>-1424.88</v>
      </c>
      <c r="BA70" s="217">
        <f t="shared" ref="BA70:BA133" si="70">MIN(O70-AR70,0)</f>
        <v>-13.68</v>
      </c>
      <c r="BB70" s="217">
        <f t="shared" ref="BB70:BB133" si="71">MIN(P70-AT70,0)</f>
        <v>0</v>
      </c>
      <c r="BC70" s="217">
        <f t="shared" ref="BC70:BC133" si="72">MIN(R70-AV70,0)</f>
        <v>-998.22</v>
      </c>
      <c r="BD70" s="217">
        <f t="shared" ref="BD70:BD133" si="73">MIN(T70-AY70,0)</f>
        <v>-570</v>
      </c>
    </row>
    <row r="71" spans="2:56">
      <c r="B71" s="6" t="s">
        <v>267</v>
      </c>
      <c r="C71" s="166" t="str">
        <f>_xlfn.XLOOKUP(B:B,'2023.1-2023.6'!B:B,'2023.1-2023.6'!G:G,0)</f>
        <v>2022/06/02</v>
      </c>
      <c r="D71" s="3">
        <f>_xlfn.XLOOKUP(B:B,'2023.1-2023.6'!B:B,'2023.1-2023.6'!I:I,0)</f>
        <v>0</v>
      </c>
      <c r="E71" t="str">
        <f>_xlfn.XLOOKUP(B:B,'2023.1-2023.6'!B:B,'2023.1-2023.6'!C:C,0)</f>
        <v>销售部</v>
      </c>
      <c r="F71" t="str">
        <f>_xlfn.XLOOKUP(B:B,'2023.1-2023.6'!B:B,'2023.1-2023.6'!F:F,0)</f>
        <v>区域销售经理</v>
      </c>
      <c r="G71">
        <f>COUNTIF('2023.1-2023.6'!B:B,B71)</f>
        <v>6</v>
      </c>
      <c r="H71" s="217">
        <f>IFERROR(_xlfn.XLOOKUP(B71,'2023.1-2023.6'!B:B,'2023.1-2023.6'!K:K),0)</f>
        <v>7250</v>
      </c>
      <c r="I71" s="217">
        <f>IFERROR(AVERAGEIF('2022.1-2022.12 '!B:B,B71,'2022.1-2022.12 '!K:K),0)</f>
        <v>7600.31285714286</v>
      </c>
      <c r="J71" s="217">
        <f>IFERROR(_xlfn.XLOOKUP(B71,'2023.1-2023.6'!B:B,'2023.1-2023.6'!J:J),0)</f>
        <v>3850</v>
      </c>
      <c r="K71" s="217">
        <f>IFERROR(AVERAGEIF('2022.1-2022.12 '!B:B,B71,'2022.1-2022.12 '!J:J),0)</f>
        <v>3850</v>
      </c>
      <c r="M71" s="217">
        <f>SUMIFS('2023.1-2023.6'!L:L,'2023.1-2023.6'!B:B,B71)</f>
        <v>1899.84</v>
      </c>
      <c r="O71" s="217">
        <f>SUMIFS('2023.1-2023.6'!N:N,'2023.1-2023.6'!B:B,B71)</f>
        <v>22.8</v>
      </c>
      <c r="P71">
        <f>SUMIFS('2023.1-2023.6'!P:P,'2023.1-2023.6'!B:B,B71)</f>
        <v>11.4</v>
      </c>
      <c r="R71" s="217">
        <f>SUMIFS('2023.1-2023.6'!M:M,'2023.1-2023.6'!B:B,B71)</f>
        <v>520.8</v>
      </c>
      <c r="T71" s="217">
        <f>SUMIFS('2023.1-2023.6'!O:O,'2023.1-2023.6'!B:B,B71)</f>
        <v>0</v>
      </c>
      <c r="U71" s="217">
        <f t="shared" si="49"/>
        <v>7600.31285714286</v>
      </c>
      <c r="V71" s="217">
        <f t="shared" si="50"/>
        <v>7600.31285714286</v>
      </c>
      <c r="W71" s="217">
        <f t="shared" si="51"/>
        <v>6384.2628</v>
      </c>
      <c r="X71" s="217">
        <f t="shared" si="52"/>
        <v>7600.31285714286</v>
      </c>
      <c r="Y71" s="217">
        <f t="shared" si="53"/>
        <v>7600.31285714286</v>
      </c>
      <c r="Z71" s="217">
        <f t="shared" si="54"/>
        <v>145.926006857143</v>
      </c>
      <c r="AA71" s="217">
        <f t="shared" si="55"/>
        <v>7600.31285714286</v>
      </c>
      <c r="AB71" s="217">
        <f t="shared" si="56"/>
        <v>45.6018771428571</v>
      </c>
      <c r="AC71" s="239">
        <f t="shared" si="57"/>
        <v>5626</v>
      </c>
      <c r="AD71">
        <f t="shared" si="58"/>
        <v>1519.02</v>
      </c>
      <c r="AE71" s="240">
        <f t="shared" si="38"/>
        <v>7600.31285714286</v>
      </c>
      <c r="AF71" s="217">
        <f t="shared" si="59"/>
        <v>7600.31285714286</v>
      </c>
      <c r="AG71" s="217">
        <f t="shared" si="39"/>
        <v>2280.09385714286</v>
      </c>
      <c r="AH71" s="217">
        <f t="shared" si="40"/>
        <v>-4484.4228</v>
      </c>
      <c r="AI71" s="217">
        <f t="shared" si="41"/>
        <v>-123.126006857143</v>
      </c>
      <c r="AJ71">
        <f t="shared" si="42"/>
        <v>-34.2018771428571</v>
      </c>
      <c r="AK71" s="217">
        <f t="shared" si="43"/>
        <v>-998.22</v>
      </c>
      <c r="AL71" s="217">
        <f t="shared" si="44"/>
        <v>-2280.09385714286</v>
      </c>
      <c r="AM71" s="217">
        <f t="shared" si="45"/>
        <v>3958</v>
      </c>
      <c r="AN71" s="217">
        <f t="shared" si="60"/>
        <v>3958</v>
      </c>
      <c r="AO71" s="217">
        <f t="shared" si="46"/>
        <v>3324.72</v>
      </c>
      <c r="AP71" s="217">
        <f t="shared" si="47"/>
        <v>3850</v>
      </c>
      <c r="AQ71" s="217">
        <f t="shared" si="61"/>
        <v>3850</v>
      </c>
      <c r="AR71" s="217">
        <f t="shared" si="48"/>
        <v>73.92</v>
      </c>
      <c r="AS71" s="217">
        <f t="shared" si="62"/>
        <v>3850</v>
      </c>
      <c r="AT71" s="217">
        <f t="shared" si="63"/>
        <v>23.1</v>
      </c>
      <c r="AU71" s="217">
        <f t="shared" si="64"/>
        <v>5626</v>
      </c>
      <c r="AV71" s="217">
        <f t="shared" si="65"/>
        <v>1519.02</v>
      </c>
      <c r="AW71" s="217">
        <f t="shared" si="66"/>
        <v>3850</v>
      </c>
      <c r="AX71" s="217">
        <f t="shared" si="67"/>
        <v>3850</v>
      </c>
      <c r="AY71" s="217">
        <f t="shared" si="68"/>
        <v>1155</v>
      </c>
      <c r="AZ71" s="217">
        <f t="shared" si="69"/>
        <v>-1424.88</v>
      </c>
      <c r="BA71" s="217">
        <f t="shared" si="70"/>
        <v>-51.12</v>
      </c>
      <c r="BB71" s="217">
        <f t="shared" si="71"/>
        <v>-11.7</v>
      </c>
      <c r="BC71" s="217">
        <f t="shared" si="72"/>
        <v>-998.22</v>
      </c>
      <c r="BD71" s="217">
        <f t="shared" si="73"/>
        <v>-1155</v>
      </c>
    </row>
    <row r="72" spans="2:56">
      <c r="B72" s="6" t="s">
        <v>268</v>
      </c>
      <c r="C72" s="166" t="str">
        <f>_xlfn.XLOOKUP(B:B,'2023.1-2023.6'!B:B,'2023.1-2023.6'!G:G,0)</f>
        <v>2021/03/26</v>
      </c>
      <c r="D72" s="3">
        <f>_xlfn.XLOOKUP(B:B,'2023.1-2023.6'!B:B,'2023.1-2023.6'!I:I,0)</f>
        <v>0</v>
      </c>
      <c r="E72" t="str">
        <f>_xlfn.XLOOKUP(B:B,'2023.1-2023.6'!B:B,'2023.1-2023.6'!C:C,0)</f>
        <v>生产部</v>
      </c>
      <c r="F72" t="str">
        <f>_xlfn.XLOOKUP(B:B,'2023.1-2023.6'!B:B,'2023.1-2023.6'!F:F,0)</f>
        <v>质检员</v>
      </c>
      <c r="G72">
        <f>COUNTIF('2023.1-2023.6'!B:B,B72)</f>
        <v>6</v>
      </c>
      <c r="H72" s="217">
        <f>IFERROR(_xlfn.XLOOKUP(B72,'2023.1-2023.6'!B:B,'2023.1-2023.6'!K:K),0)</f>
        <v>6985.42</v>
      </c>
      <c r="I72" s="217">
        <f>IFERROR(AVERAGEIF('2022.1-2022.12 '!B:B,B72,'2022.1-2022.12 '!K:K),0)</f>
        <v>6884.37416666667</v>
      </c>
      <c r="J72" s="217">
        <f>IFERROR(_xlfn.XLOOKUP(B72,'2023.1-2023.6'!B:B,'2023.1-2023.6'!J:J),0)</f>
        <v>2120</v>
      </c>
      <c r="K72" s="217">
        <f>IFERROR(AVERAGEIF('2022.1-2022.12 '!B:B,B72,'2022.1-2022.12 '!J:J),0)</f>
        <v>2120</v>
      </c>
      <c r="M72" s="217">
        <f>SUMIFS('2023.1-2023.6'!L:L,'2023.1-2023.6'!B:B,B72)</f>
        <v>1899.84</v>
      </c>
      <c r="O72" s="217">
        <f>SUMIFS('2023.1-2023.6'!N:N,'2023.1-2023.6'!B:B,B72)</f>
        <v>22.8</v>
      </c>
      <c r="P72">
        <f>SUMIFS('2023.1-2023.6'!P:P,'2023.1-2023.6'!B:B,B72)</f>
        <v>11.4</v>
      </c>
      <c r="R72" s="217">
        <f>SUMIFS('2023.1-2023.6'!M:M,'2023.1-2023.6'!B:B,B72)</f>
        <v>520.8</v>
      </c>
      <c r="T72" s="217">
        <f>SUMIFS('2023.1-2023.6'!O:O,'2023.1-2023.6'!B:B,B72)</f>
        <v>0</v>
      </c>
      <c r="U72" s="217">
        <f t="shared" si="49"/>
        <v>6884.37416666667</v>
      </c>
      <c r="V72" s="217">
        <f t="shared" si="50"/>
        <v>6884.37416666667</v>
      </c>
      <c r="W72" s="217">
        <f t="shared" si="51"/>
        <v>5782.8743</v>
      </c>
      <c r="X72" s="217">
        <f t="shared" si="52"/>
        <v>6884.37416666667</v>
      </c>
      <c r="Y72" s="217">
        <f t="shared" si="53"/>
        <v>6884.37416666667</v>
      </c>
      <c r="Z72" s="217">
        <f t="shared" si="54"/>
        <v>132.179984</v>
      </c>
      <c r="AA72" s="217">
        <f t="shared" si="55"/>
        <v>6884.37416666667</v>
      </c>
      <c r="AB72" s="217">
        <f t="shared" si="56"/>
        <v>41.306245</v>
      </c>
      <c r="AC72" s="239">
        <f t="shared" si="57"/>
        <v>5626</v>
      </c>
      <c r="AD72">
        <f t="shared" si="58"/>
        <v>1519.02</v>
      </c>
      <c r="AE72" s="240">
        <f t="shared" si="38"/>
        <v>6884.37416666667</v>
      </c>
      <c r="AF72" s="217">
        <f t="shared" si="59"/>
        <v>6884.37416666667</v>
      </c>
      <c r="AG72" s="217">
        <f t="shared" si="39"/>
        <v>2065.31225</v>
      </c>
      <c r="AH72" s="217">
        <f t="shared" si="40"/>
        <v>-3883.0343</v>
      </c>
      <c r="AI72" s="217">
        <f t="shared" si="41"/>
        <v>-109.379984</v>
      </c>
      <c r="AJ72">
        <f t="shared" si="42"/>
        <v>-29.906245</v>
      </c>
      <c r="AK72" s="217">
        <f t="shared" si="43"/>
        <v>-998.22</v>
      </c>
      <c r="AL72" s="217">
        <f t="shared" si="44"/>
        <v>-2065.31225</v>
      </c>
      <c r="AM72" s="217">
        <f t="shared" si="45"/>
        <v>3958</v>
      </c>
      <c r="AN72" s="217">
        <f t="shared" si="60"/>
        <v>3958</v>
      </c>
      <c r="AO72" s="217">
        <f t="shared" si="46"/>
        <v>3324.72</v>
      </c>
      <c r="AP72" s="217">
        <f t="shared" si="47"/>
        <v>2120</v>
      </c>
      <c r="AQ72" s="217">
        <f t="shared" si="61"/>
        <v>2120</v>
      </c>
      <c r="AR72" s="217">
        <f t="shared" si="48"/>
        <v>40.704</v>
      </c>
      <c r="AS72" s="217">
        <f t="shared" si="62"/>
        <v>2120</v>
      </c>
      <c r="AT72" s="217">
        <f t="shared" si="63"/>
        <v>12.72</v>
      </c>
      <c r="AU72" s="217">
        <f t="shared" si="64"/>
        <v>5626</v>
      </c>
      <c r="AV72" s="217">
        <f t="shared" si="65"/>
        <v>1519.02</v>
      </c>
      <c r="AW72" s="217">
        <f t="shared" si="66"/>
        <v>2120</v>
      </c>
      <c r="AX72" s="217">
        <f t="shared" si="67"/>
        <v>2120</v>
      </c>
      <c r="AY72" s="217">
        <f t="shared" si="68"/>
        <v>636</v>
      </c>
      <c r="AZ72" s="217">
        <f t="shared" si="69"/>
        <v>-1424.88</v>
      </c>
      <c r="BA72" s="217">
        <f t="shared" si="70"/>
        <v>-17.904</v>
      </c>
      <c r="BB72" s="217">
        <f t="shared" si="71"/>
        <v>-1.32</v>
      </c>
      <c r="BC72" s="217">
        <f t="shared" si="72"/>
        <v>-998.22</v>
      </c>
      <c r="BD72" s="217">
        <f t="shared" si="73"/>
        <v>-636</v>
      </c>
    </row>
    <row r="73" spans="2:56">
      <c r="B73" s="6" t="s">
        <v>269</v>
      </c>
      <c r="C73" s="166" t="str">
        <f>_xlfn.XLOOKUP(B:B,'2023.1-2023.6'!B:B,'2023.1-2023.6'!G:G,0)</f>
        <v>2023/05/08</v>
      </c>
      <c r="D73" s="3" t="str">
        <f>_xlfn.XLOOKUP(B:B,'2023.1-2023.6'!B:B,'2023.1-2023.6'!I:I,0)</f>
        <v>5月入职</v>
      </c>
      <c r="E73" t="str">
        <f>_xlfn.XLOOKUP(B:B,'2023.1-2023.6'!B:B,'2023.1-2023.6'!C:C,0)</f>
        <v>售后服务部</v>
      </c>
      <c r="F73" t="str">
        <f>_xlfn.XLOOKUP(B:B,'2023.1-2023.6'!B:B,'2023.1-2023.6'!F:F,0)</f>
        <v>售后服务专员</v>
      </c>
      <c r="G73">
        <f>COUNTIF('2023.1-2023.6'!B:B,B73)</f>
        <v>2</v>
      </c>
      <c r="H73" s="217">
        <f>IFERROR(_xlfn.XLOOKUP(B73,'2023.1-2023.6'!B:B,'2023.1-2023.6'!K:K),0)</f>
        <v>4505.01</v>
      </c>
      <c r="I73" s="217">
        <f>IFERROR(AVERAGEIF('2022.1-2022.12 '!B:B,B73,'2022.1-2022.12 '!K:K),0)</f>
        <v>0</v>
      </c>
      <c r="J73" s="217">
        <f>IFERROR(_xlfn.XLOOKUP(B73,'2023.1-2023.6'!B:B,'2023.1-2023.6'!J:J),0)</f>
        <v>2450</v>
      </c>
      <c r="K73" s="217">
        <f>IFERROR(AVERAGEIF('2022.1-2022.12 '!B:B,B73,'2022.1-2022.12 '!J:J),0)</f>
        <v>0</v>
      </c>
      <c r="M73" s="217">
        <f>SUMIFS('2023.1-2023.6'!L:L,'2023.1-2023.6'!B:B,B73)</f>
        <v>633.28</v>
      </c>
      <c r="O73" s="217">
        <f>SUMIFS('2023.1-2023.6'!N:N,'2023.1-2023.6'!B:B,B73)</f>
        <v>7.6</v>
      </c>
      <c r="P73">
        <f>SUMIFS('2023.1-2023.6'!P:P,'2023.1-2023.6'!B:B,B73)</f>
        <v>3.8</v>
      </c>
      <c r="R73" s="217">
        <f>SUMIFS('2023.1-2023.6'!M:M,'2023.1-2023.6'!B:B,B73)</f>
        <v>173.6</v>
      </c>
      <c r="T73" s="217">
        <f>SUMIFS('2023.1-2023.6'!O:O,'2023.1-2023.6'!B:B,B73)</f>
        <v>0</v>
      </c>
      <c r="U73" s="217">
        <f t="shared" si="49"/>
        <v>4505.01</v>
      </c>
      <c r="V73" s="217">
        <f t="shared" si="50"/>
        <v>4505.01</v>
      </c>
      <c r="W73" s="217">
        <f t="shared" si="51"/>
        <v>1261.4028</v>
      </c>
      <c r="X73" s="217">
        <f t="shared" si="52"/>
        <v>4505.01</v>
      </c>
      <c r="Y73" s="217">
        <f t="shared" si="53"/>
        <v>4505.01</v>
      </c>
      <c r="Z73" s="217">
        <f t="shared" si="54"/>
        <v>28.832064</v>
      </c>
      <c r="AA73" s="217">
        <f t="shared" si="55"/>
        <v>4505.01</v>
      </c>
      <c r="AB73" s="217">
        <f t="shared" si="56"/>
        <v>9.01002</v>
      </c>
      <c r="AC73" s="239">
        <f t="shared" si="57"/>
        <v>5626</v>
      </c>
      <c r="AD73">
        <f t="shared" si="58"/>
        <v>506.34</v>
      </c>
      <c r="AE73" s="240">
        <f t="shared" si="38"/>
        <v>4505.01</v>
      </c>
      <c r="AF73" s="217">
        <f t="shared" si="59"/>
        <v>4505.01</v>
      </c>
      <c r="AG73" s="217">
        <f t="shared" si="39"/>
        <v>450.501</v>
      </c>
      <c r="AH73" s="217">
        <f t="shared" si="40"/>
        <v>-628.1228</v>
      </c>
      <c r="AI73" s="217">
        <f t="shared" si="41"/>
        <v>-21.232064</v>
      </c>
      <c r="AJ73">
        <f t="shared" si="42"/>
        <v>-5.21002</v>
      </c>
      <c r="AK73" s="217">
        <f t="shared" si="43"/>
        <v>-332.74</v>
      </c>
      <c r="AL73" s="217">
        <f t="shared" si="44"/>
        <v>-450.501</v>
      </c>
      <c r="AM73" s="217">
        <f t="shared" si="45"/>
        <v>3958</v>
      </c>
      <c r="AN73" s="217">
        <f t="shared" si="60"/>
        <v>3958</v>
      </c>
      <c r="AO73" s="217">
        <f t="shared" si="46"/>
        <v>1108.24</v>
      </c>
      <c r="AP73" s="217">
        <f t="shared" si="47"/>
        <v>2450</v>
      </c>
      <c r="AQ73" s="217">
        <f t="shared" si="61"/>
        <v>2450</v>
      </c>
      <c r="AR73" s="217">
        <f t="shared" si="48"/>
        <v>15.68</v>
      </c>
      <c r="AS73" s="217">
        <f t="shared" si="62"/>
        <v>2450</v>
      </c>
      <c r="AT73" s="217">
        <f t="shared" si="63"/>
        <v>4.9</v>
      </c>
      <c r="AU73" s="217">
        <f t="shared" si="64"/>
        <v>5626</v>
      </c>
      <c r="AV73" s="217">
        <f t="shared" si="65"/>
        <v>506.34</v>
      </c>
      <c r="AW73" s="217">
        <f t="shared" si="66"/>
        <v>2450</v>
      </c>
      <c r="AX73" s="217">
        <f t="shared" si="67"/>
        <v>2450</v>
      </c>
      <c r="AY73" s="217">
        <f t="shared" si="68"/>
        <v>245</v>
      </c>
      <c r="AZ73" s="217">
        <f t="shared" si="69"/>
        <v>-474.96</v>
      </c>
      <c r="BA73" s="217">
        <f t="shared" si="70"/>
        <v>-8.08</v>
      </c>
      <c r="BB73" s="217">
        <f t="shared" si="71"/>
        <v>-1.1</v>
      </c>
      <c r="BC73" s="217">
        <f t="shared" si="72"/>
        <v>-332.74</v>
      </c>
      <c r="BD73" s="217">
        <f t="shared" si="73"/>
        <v>-245</v>
      </c>
    </row>
    <row r="74" spans="2:56">
      <c r="B74" s="6" t="s">
        <v>270</v>
      </c>
      <c r="C74" s="166" t="str">
        <f>_xlfn.XLOOKUP(B:B,'2023.1-2023.6'!B:B,'2023.1-2023.6'!G:G,0)</f>
        <v>2021/11/22</v>
      </c>
      <c r="D74" s="3">
        <f>_xlfn.XLOOKUP(B:B,'2023.1-2023.6'!B:B,'2023.1-2023.6'!I:I,0)</f>
        <v>0</v>
      </c>
      <c r="E74" t="str">
        <f>_xlfn.XLOOKUP(B:B,'2023.1-2023.6'!B:B,'2023.1-2023.6'!C:C,0)</f>
        <v>总经办</v>
      </c>
      <c r="F74" t="str">
        <f>_xlfn.XLOOKUP(B:B,'2023.1-2023.6'!B:B,'2023.1-2023.6'!F:F,0)</f>
        <v>外事翻译专员</v>
      </c>
      <c r="G74">
        <f>COUNTIF('2023.1-2023.6'!B:B,B74)</f>
        <v>6</v>
      </c>
      <c r="H74" s="217">
        <f>IFERROR(_xlfn.XLOOKUP(B74,'2023.1-2023.6'!B:B,'2023.1-2023.6'!K:K),0)</f>
        <v>10100</v>
      </c>
      <c r="I74" s="217">
        <f>IFERROR(AVERAGEIF('2022.1-2022.12 '!B:B,B74,'2022.1-2022.12 '!K:K),0)</f>
        <v>6925.0325</v>
      </c>
      <c r="J74" s="217">
        <f>IFERROR(_xlfn.XLOOKUP(B74,'2023.1-2023.6'!B:B,'2023.1-2023.6'!J:J),0)</f>
        <v>3780</v>
      </c>
      <c r="K74" s="217">
        <f>IFERROR(AVERAGEIF('2022.1-2022.12 '!B:B,B74,'2022.1-2022.12 '!J:J),0)</f>
        <v>2623.66666666667</v>
      </c>
      <c r="M74" s="217">
        <f>SUMIFS('2023.1-2023.6'!L:L,'2023.1-2023.6'!B:B,B74)</f>
        <v>1899.84</v>
      </c>
      <c r="O74" s="217">
        <f>SUMIFS('2023.1-2023.6'!N:N,'2023.1-2023.6'!B:B,B74)</f>
        <v>22.8</v>
      </c>
      <c r="P74">
        <f>SUMIFS('2023.1-2023.6'!P:P,'2023.1-2023.6'!B:B,B74)</f>
        <v>11.4</v>
      </c>
      <c r="R74" s="217">
        <f>SUMIFS('2023.1-2023.6'!M:M,'2023.1-2023.6'!B:B,B74)</f>
        <v>520.8</v>
      </c>
      <c r="T74" s="217">
        <f>SUMIFS('2023.1-2023.6'!O:O,'2023.1-2023.6'!B:B,B74)</f>
        <v>0</v>
      </c>
      <c r="U74" s="217">
        <f t="shared" si="49"/>
        <v>6925.0325</v>
      </c>
      <c r="V74" s="217">
        <f t="shared" si="50"/>
        <v>6925.0325</v>
      </c>
      <c r="W74" s="217">
        <f t="shared" si="51"/>
        <v>5817.0273</v>
      </c>
      <c r="X74" s="217">
        <f t="shared" si="52"/>
        <v>6925.0325</v>
      </c>
      <c r="Y74" s="217">
        <f t="shared" si="53"/>
        <v>6925.0325</v>
      </c>
      <c r="Z74" s="217">
        <f t="shared" si="54"/>
        <v>132.960624</v>
      </c>
      <c r="AA74" s="217">
        <f t="shared" si="55"/>
        <v>6925.0325</v>
      </c>
      <c r="AB74" s="217">
        <f t="shared" si="56"/>
        <v>41.550195</v>
      </c>
      <c r="AC74" s="239">
        <f t="shared" si="57"/>
        <v>5626</v>
      </c>
      <c r="AD74">
        <f t="shared" si="58"/>
        <v>1519.02</v>
      </c>
      <c r="AE74" s="240">
        <f t="shared" si="38"/>
        <v>6925.0325</v>
      </c>
      <c r="AF74" s="217">
        <f t="shared" si="59"/>
        <v>6925.0325</v>
      </c>
      <c r="AG74" s="217">
        <f t="shared" si="39"/>
        <v>2077.50975</v>
      </c>
      <c r="AH74" s="217">
        <f t="shared" si="40"/>
        <v>-3917.1873</v>
      </c>
      <c r="AI74" s="217">
        <f t="shared" si="41"/>
        <v>-110.160624</v>
      </c>
      <c r="AJ74">
        <f t="shared" si="42"/>
        <v>-30.150195</v>
      </c>
      <c r="AK74" s="217">
        <f t="shared" si="43"/>
        <v>-998.22</v>
      </c>
      <c r="AL74" s="217">
        <f t="shared" si="44"/>
        <v>-2077.50975</v>
      </c>
      <c r="AM74" s="217">
        <f t="shared" si="45"/>
        <v>3958</v>
      </c>
      <c r="AN74" s="217">
        <f t="shared" si="60"/>
        <v>3958</v>
      </c>
      <c r="AO74" s="217">
        <f t="shared" si="46"/>
        <v>3324.72</v>
      </c>
      <c r="AP74" s="217">
        <f t="shared" si="47"/>
        <v>2623.66666666667</v>
      </c>
      <c r="AQ74" s="217">
        <f t="shared" si="61"/>
        <v>2623.66666666667</v>
      </c>
      <c r="AR74" s="217">
        <f t="shared" si="48"/>
        <v>50.3744</v>
      </c>
      <c r="AS74" s="217">
        <f t="shared" si="62"/>
        <v>2623.66666666667</v>
      </c>
      <c r="AT74" s="217">
        <f t="shared" si="63"/>
        <v>15.742</v>
      </c>
      <c r="AU74" s="217">
        <f t="shared" si="64"/>
        <v>5626</v>
      </c>
      <c r="AV74" s="217">
        <f t="shared" si="65"/>
        <v>1519.02</v>
      </c>
      <c r="AW74" s="217">
        <f t="shared" si="66"/>
        <v>2623.66666666667</v>
      </c>
      <c r="AX74" s="217">
        <f t="shared" si="67"/>
        <v>2623.66666666667</v>
      </c>
      <c r="AY74" s="217">
        <f t="shared" si="68"/>
        <v>787.1</v>
      </c>
      <c r="AZ74" s="217">
        <f t="shared" si="69"/>
        <v>-1424.88</v>
      </c>
      <c r="BA74" s="217">
        <f t="shared" si="70"/>
        <v>-27.5744</v>
      </c>
      <c r="BB74" s="217">
        <f t="shared" si="71"/>
        <v>-4.342</v>
      </c>
      <c r="BC74" s="217">
        <f t="shared" si="72"/>
        <v>-998.22</v>
      </c>
      <c r="BD74" s="217">
        <f t="shared" si="73"/>
        <v>-787.1</v>
      </c>
    </row>
    <row r="75" spans="2:56">
      <c r="B75" s="6" t="s">
        <v>271</v>
      </c>
      <c r="C75" s="166" t="str">
        <f>_xlfn.XLOOKUP(B:B,'2023.1-2023.6'!B:B,'2023.1-2023.6'!G:G,0)</f>
        <v>2006/10/21</v>
      </c>
      <c r="D75" s="3">
        <f>_xlfn.XLOOKUP(B:B,'2023.1-2023.6'!B:B,'2023.1-2023.6'!I:I,0)</f>
        <v>0</v>
      </c>
      <c r="E75" t="str">
        <f>_xlfn.XLOOKUP(B:B,'2023.1-2023.6'!B:B,'2023.1-2023.6'!C:C,0)</f>
        <v>生产部</v>
      </c>
      <c r="F75" t="str">
        <f>_xlfn.XLOOKUP(B:B,'2023.1-2023.6'!B:B,'2023.1-2023.6'!F:F,0)</f>
        <v>装配电工班长</v>
      </c>
      <c r="G75">
        <f>COUNTIF('2023.1-2023.6'!B:B,B75)</f>
        <v>6</v>
      </c>
      <c r="H75" s="217">
        <f>IFERROR(_xlfn.XLOOKUP(B75,'2023.1-2023.6'!B:B,'2023.1-2023.6'!K:K),0)</f>
        <v>7868.01</v>
      </c>
      <c r="I75" s="217">
        <f>IFERROR(AVERAGEIF('2022.1-2022.12 '!B:B,B75,'2022.1-2022.12 '!K:K),0)</f>
        <v>8209.4875</v>
      </c>
      <c r="J75" s="217">
        <f>IFERROR(_xlfn.XLOOKUP(B75,'2023.1-2023.6'!B:B,'2023.1-2023.6'!J:J),0)</f>
        <v>1900</v>
      </c>
      <c r="K75" s="217">
        <f>IFERROR(AVERAGEIF('2022.1-2022.12 '!B:B,B75,'2022.1-2022.12 '!J:J),0)</f>
        <v>1900</v>
      </c>
      <c r="M75" s="217">
        <f>SUMIFS('2023.1-2023.6'!L:L,'2023.1-2023.6'!B:B,B75)</f>
        <v>1899.84</v>
      </c>
      <c r="O75" s="217">
        <f>SUMIFS('2023.1-2023.6'!N:N,'2023.1-2023.6'!B:B,B75)</f>
        <v>22.8</v>
      </c>
      <c r="P75">
        <f>SUMIFS('2023.1-2023.6'!P:P,'2023.1-2023.6'!B:B,B75)</f>
        <v>11.4</v>
      </c>
      <c r="R75" s="217">
        <f>SUMIFS('2023.1-2023.6'!M:M,'2023.1-2023.6'!B:B,B75)</f>
        <v>520.8</v>
      </c>
      <c r="T75" s="217">
        <f>SUMIFS('2023.1-2023.6'!O:O,'2023.1-2023.6'!B:B,B75)</f>
        <v>0</v>
      </c>
      <c r="U75" s="217">
        <f t="shared" si="49"/>
        <v>8209.4875</v>
      </c>
      <c r="V75" s="217">
        <f t="shared" si="50"/>
        <v>8209.4875</v>
      </c>
      <c r="W75" s="217">
        <f t="shared" si="51"/>
        <v>6895.9695</v>
      </c>
      <c r="X75" s="217">
        <f t="shared" si="52"/>
        <v>8209.4875</v>
      </c>
      <c r="Y75" s="217">
        <f t="shared" si="53"/>
        <v>8209.4875</v>
      </c>
      <c r="Z75" s="217">
        <f t="shared" si="54"/>
        <v>157.62216</v>
      </c>
      <c r="AA75" s="217">
        <f t="shared" si="55"/>
        <v>8209.4875</v>
      </c>
      <c r="AB75" s="217">
        <f t="shared" si="56"/>
        <v>49.256925</v>
      </c>
      <c r="AC75" s="239">
        <f t="shared" si="57"/>
        <v>5626</v>
      </c>
      <c r="AD75">
        <f t="shared" si="58"/>
        <v>1519.02</v>
      </c>
      <c r="AE75" s="240">
        <f t="shared" si="38"/>
        <v>8209.4875</v>
      </c>
      <c r="AF75" s="217">
        <f t="shared" si="59"/>
        <v>8209.4875</v>
      </c>
      <c r="AG75" s="217">
        <f t="shared" si="39"/>
        <v>2462.84625</v>
      </c>
      <c r="AH75" s="217">
        <f t="shared" si="40"/>
        <v>-4996.1295</v>
      </c>
      <c r="AI75" s="217">
        <f t="shared" si="41"/>
        <v>-134.82216</v>
      </c>
      <c r="AJ75">
        <f t="shared" si="42"/>
        <v>-37.856925</v>
      </c>
      <c r="AK75" s="217">
        <f t="shared" si="43"/>
        <v>-998.22</v>
      </c>
      <c r="AL75" s="217">
        <f t="shared" si="44"/>
        <v>-2462.84625</v>
      </c>
      <c r="AM75" s="217">
        <f t="shared" si="45"/>
        <v>3958</v>
      </c>
      <c r="AN75" s="217">
        <f t="shared" si="60"/>
        <v>3958</v>
      </c>
      <c r="AO75" s="217">
        <f t="shared" si="46"/>
        <v>3324.72</v>
      </c>
      <c r="AP75" s="217">
        <f t="shared" si="47"/>
        <v>1900</v>
      </c>
      <c r="AQ75" s="217">
        <f t="shared" si="61"/>
        <v>1900</v>
      </c>
      <c r="AR75" s="217">
        <f t="shared" si="48"/>
        <v>36.48</v>
      </c>
      <c r="AS75" s="217">
        <f t="shared" si="62"/>
        <v>1900</v>
      </c>
      <c r="AT75" s="217">
        <f t="shared" si="63"/>
        <v>11.4</v>
      </c>
      <c r="AU75" s="217">
        <f t="shared" si="64"/>
        <v>5626</v>
      </c>
      <c r="AV75" s="217">
        <f t="shared" si="65"/>
        <v>1519.02</v>
      </c>
      <c r="AW75" s="217">
        <f t="shared" si="66"/>
        <v>1900</v>
      </c>
      <c r="AX75" s="217">
        <f t="shared" si="67"/>
        <v>1900</v>
      </c>
      <c r="AY75" s="217">
        <f t="shared" si="68"/>
        <v>570</v>
      </c>
      <c r="AZ75" s="217">
        <f t="shared" si="69"/>
        <v>-1424.88</v>
      </c>
      <c r="BA75" s="217">
        <f t="shared" si="70"/>
        <v>-13.68</v>
      </c>
      <c r="BB75" s="217">
        <f t="shared" si="71"/>
        <v>0</v>
      </c>
      <c r="BC75" s="217">
        <f t="shared" si="72"/>
        <v>-998.22</v>
      </c>
      <c r="BD75" s="217">
        <f t="shared" si="73"/>
        <v>-570</v>
      </c>
    </row>
    <row r="76" spans="2:56">
      <c r="B76" s="6" t="s">
        <v>272</v>
      </c>
      <c r="C76" s="166" t="str">
        <f>_xlfn.XLOOKUP(B:B,'2023.1-2023.6'!B:B,'2023.1-2023.6'!G:G,0)</f>
        <v>2021/09/30</v>
      </c>
      <c r="D76" s="3">
        <f>_xlfn.XLOOKUP(B:B,'2023.1-2023.6'!B:B,'2023.1-2023.6'!I:I,0)</f>
        <v>0</v>
      </c>
      <c r="E76" t="str">
        <f>_xlfn.XLOOKUP(B:B,'2023.1-2023.6'!B:B,'2023.1-2023.6'!C:C,0)</f>
        <v>生产部</v>
      </c>
      <c r="F76" t="str">
        <f>_xlfn.XLOOKUP(B:B,'2023.1-2023.6'!B:B,'2023.1-2023.6'!F:F,0)</f>
        <v>装配钳工</v>
      </c>
      <c r="G76">
        <f>COUNTIF('2023.1-2023.6'!B:B,B76)</f>
        <v>6</v>
      </c>
      <c r="H76" s="217">
        <f>IFERROR(_xlfn.XLOOKUP(B76,'2023.1-2023.6'!B:B,'2023.1-2023.6'!K:K),0)</f>
        <v>4216.79</v>
      </c>
      <c r="I76" s="217">
        <f>IFERROR(AVERAGEIF('2022.1-2022.12 '!B:B,B76,'2022.1-2022.12 '!K:K),0)</f>
        <v>6218.12833333333</v>
      </c>
      <c r="J76" s="217">
        <f>IFERROR(_xlfn.XLOOKUP(B76,'2023.1-2023.6'!B:B,'2023.1-2023.6'!J:J),0)</f>
        <v>1900</v>
      </c>
      <c r="K76" s="217">
        <f>IFERROR(AVERAGEIF('2022.1-2022.12 '!B:B,B76,'2022.1-2022.12 '!J:J),0)</f>
        <v>1900</v>
      </c>
      <c r="M76" s="217">
        <f>SUMIFS('2023.1-2023.6'!L:L,'2023.1-2023.6'!B:B,B76)</f>
        <v>1899.84</v>
      </c>
      <c r="O76" s="217">
        <f>SUMIFS('2023.1-2023.6'!N:N,'2023.1-2023.6'!B:B,B76)</f>
        <v>22.8</v>
      </c>
      <c r="P76">
        <f>SUMIFS('2023.1-2023.6'!P:P,'2023.1-2023.6'!B:B,B76)</f>
        <v>11.4</v>
      </c>
      <c r="R76" s="217">
        <f>SUMIFS('2023.1-2023.6'!M:M,'2023.1-2023.6'!B:B,B76)</f>
        <v>520.8</v>
      </c>
      <c r="T76" s="217">
        <f>SUMIFS('2023.1-2023.6'!O:O,'2023.1-2023.6'!B:B,B76)</f>
        <v>0</v>
      </c>
      <c r="U76" s="217">
        <f t="shared" si="49"/>
        <v>6218.12833333333</v>
      </c>
      <c r="V76" s="217">
        <f t="shared" si="50"/>
        <v>6218.12833333333</v>
      </c>
      <c r="W76" s="217">
        <f t="shared" si="51"/>
        <v>5223.2278</v>
      </c>
      <c r="X76" s="217">
        <f t="shared" si="52"/>
        <v>6218.12833333333</v>
      </c>
      <c r="Y76" s="217">
        <f t="shared" si="53"/>
        <v>6218.12833333333</v>
      </c>
      <c r="Z76" s="217">
        <f t="shared" si="54"/>
        <v>119.388064</v>
      </c>
      <c r="AA76" s="217">
        <f t="shared" si="55"/>
        <v>6218.12833333333</v>
      </c>
      <c r="AB76" s="217">
        <f t="shared" si="56"/>
        <v>37.30877</v>
      </c>
      <c r="AC76" s="239">
        <f t="shared" si="57"/>
        <v>5626</v>
      </c>
      <c r="AD76">
        <f t="shared" si="58"/>
        <v>1519.02</v>
      </c>
      <c r="AE76" s="240">
        <f t="shared" si="38"/>
        <v>6218.12833333333</v>
      </c>
      <c r="AF76" s="217">
        <f t="shared" si="59"/>
        <v>6218.12833333333</v>
      </c>
      <c r="AG76" s="217">
        <f t="shared" si="39"/>
        <v>1865.4385</v>
      </c>
      <c r="AH76" s="217">
        <f t="shared" si="40"/>
        <v>-3323.3878</v>
      </c>
      <c r="AI76" s="217">
        <f t="shared" si="41"/>
        <v>-96.588064</v>
      </c>
      <c r="AJ76">
        <f t="shared" si="42"/>
        <v>-25.90877</v>
      </c>
      <c r="AK76" s="217">
        <f t="shared" si="43"/>
        <v>-998.22</v>
      </c>
      <c r="AL76" s="217">
        <f t="shared" si="44"/>
        <v>-1865.4385</v>
      </c>
      <c r="AM76" s="217">
        <f t="shared" si="45"/>
        <v>3958</v>
      </c>
      <c r="AN76" s="217">
        <f t="shared" si="60"/>
        <v>3958</v>
      </c>
      <c r="AO76" s="217">
        <f t="shared" si="46"/>
        <v>3324.72</v>
      </c>
      <c r="AP76" s="217">
        <f t="shared" si="47"/>
        <v>1900</v>
      </c>
      <c r="AQ76" s="217">
        <f t="shared" si="61"/>
        <v>1900</v>
      </c>
      <c r="AR76" s="217">
        <f t="shared" si="48"/>
        <v>36.48</v>
      </c>
      <c r="AS76" s="217">
        <f t="shared" si="62"/>
        <v>1900</v>
      </c>
      <c r="AT76" s="217">
        <f t="shared" si="63"/>
        <v>11.4</v>
      </c>
      <c r="AU76" s="217">
        <f t="shared" si="64"/>
        <v>5626</v>
      </c>
      <c r="AV76" s="217">
        <f t="shared" si="65"/>
        <v>1519.02</v>
      </c>
      <c r="AW76" s="217">
        <f t="shared" si="66"/>
        <v>1900</v>
      </c>
      <c r="AX76" s="217">
        <f t="shared" si="67"/>
        <v>1900</v>
      </c>
      <c r="AY76" s="217">
        <f t="shared" si="68"/>
        <v>570</v>
      </c>
      <c r="AZ76" s="217">
        <f t="shared" si="69"/>
        <v>-1424.88</v>
      </c>
      <c r="BA76" s="217">
        <f t="shared" si="70"/>
        <v>-13.68</v>
      </c>
      <c r="BB76" s="217">
        <f t="shared" si="71"/>
        <v>0</v>
      </c>
      <c r="BC76" s="217">
        <f t="shared" si="72"/>
        <v>-998.22</v>
      </c>
      <c r="BD76" s="217">
        <f t="shared" si="73"/>
        <v>-570</v>
      </c>
    </row>
    <row r="77" spans="2:56">
      <c r="B77" s="6" t="s">
        <v>273</v>
      </c>
      <c r="C77" s="166" t="str">
        <f>_xlfn.XLOOKUP(B:B,'2023.1-2023.6'!B:B,'2023.1-2023.6'!G:G,0)</f>
        <v>2019/03/06</v>
      </c>
      <c r="D77" s="3">
        <f>_xlfn.XLOOKUP(B:B,'2023.1-2023.6'!B:B,'2023.1-2023.6'!I:I,0)</f>
        <v>0</v>
      </c>
      <c r="E77" t="str">
        <f>_xlfn.XLOOKUP(B:B,'2023.1-2023.6'!B:B,'2023.1-2023.6'!C:C,0)</f>
        <v>生产部</v>
      </c>
      <c r="F77" t="str">
        <f>_xlfn.XLOOKUP(B:B,'2023.1-2023.6'!B:B,'2023.1-2023.6'!F:F,0)</f>
        <v>装配电工</v>
      </c>
      <c r="G77">
        <f>COUNTIF('2023.1-2023.6'!B:B,B77)</f>
        <v>6</v>
      </c>
      <c r="H77" s="217">
        <f>IFERROR(_xlfn.XLOOKUP(B77,'2023.1-2023.6'!B:B,'2023.1-2023.6'!K:K),0)</f>
        <v>7431.74</v>
      </c>
      <c r="I77" s="217">
        <f>IFERROR(AVERAGEIF('2022.1-2022.12 '!B:B,B77,'2022.1-2022.12 '!K:K),0)</f>
        <v>6734.0975</v>
      </c>
      <c r="J77" s="217">
        <f>IFERROR(_xlfn.XLOOKUP(B77,'2023.1-2023.6'!B:B,'2023.1-2023.6'!J:J),0)</f>
        <v>1900</v>
      </c>
      <c r="K77" s="217">
        <f>IFERROR(AVERAGEIF('2022.1-2022.12 '!B:B,B77,'2022.1-2022.12 '!J:J),0)</f>
        <v>1900</v>
      </c>
      <c r="M77" s="217">
        <f>SUMIFS('2023.1-2023.6'!L:L,'2023.1-2023.6'!B:B,B77)</f>
        <v>1899.84</v>
      </c>
      <c r="O77" s="217">
        <f>SUMIFS('2023.1-2023.6'!N:N,'2023.1-2023.6'!B:B,B77)</f>
        <v>22.8</v>
      </c>
      <c r="P77">
        <f>SUMIFS('2023.1-2023.6'!P:P,'2023.1-2023.6'!B:B,B77)</f>
        <v>11.4</v>
      </c>
      <c r="R77" s="217">
        <f>SUMIFS('2023.1-2023.6'!M:M,'2023.1-2023.6'!B:B,B77)</f>
        <v>520.8</v>
      </c>
      <c r="T77" s="217">
        <f>SUMIFS('2023.1-2023.6'!O:O,'2023.1-2023.6'!B:B,B77)</f>
        <v>0</v>
      </c>
      <c r="U77" s="217">
        <f t="shared" si="49"/>
        <v>6734.0975</v>
      </c>
      <c r="V77" s="217">
        <f t="shared" si="50"/>
        <v>6734.0975</v>
      </c>
      <c r="W77" s="217">
        <f t="shared" si="51"/>
        <v>5656.6419</v>
      </c>
      <c r="X77" s="217">
        <f t="shared" si="52"/>
        <v>6734.0975</v>
      </c>
      <c r="Y77" s="217">
        <f t="shared" si="53"/>
        <v>6734.0975</v>
      </c>
      <c r="Z77" s="217">
        <f t="shared" si="54"/>
        <v>129.294672</v>
      </c>
      <c r="AA77" s="217">
        <f t="shared" si="55"/>
        <v>6734.0975</v>
      </c>
      <c r="AB77" s="217">
        <f t="shared" si="56"/>
        <v>40.404585</v>
      </c>
      <c r="AC77" s="239">
        <f t="shared" si="57"/>
        <v>5626</v>
      </c>
      <c r="AD77">
        <f t="shared" si="58"/>
        <v>1519.02</v>
      </c>
      <c r="AE77" s="240">
        <f t="shared" si="38"/>
        <v>6734.0975</v>
      </c>
      <c r="AF77" s="217">
        <f t="shared" si="59"/>
        <v>6734.0975</v>
      </c>
      <c r="AG77" s="217">
        <f t="shared" si="39"/>
        <v>2020.22925</v>
      </c>
      <c r="AH77" s="217">
        <f t="shared" si="40"/>
        <v>-3756.8019</v>
      </c>
      <c r="AI77" s="217">
        <f t="shared" si="41"/>
        <v>-106.494672</v>
      </c>
      <c r="AJ77">
        <f t="shared" si="42"/>
        <v>-29.004585</v>
      </c>
      <c r="AK77" s="217">
        <f t="shared" si="43"/>
        <v>-998.22</v>
      </c>
      <c r="AL77" s="217">
        <f t="shared" si="44"/>
        <v>-2020.22925</v>
      </c>
      <c r="AM77" s="217">
        <f t="shared" si="45"/>
        <v>3958</v>
      </c>
      <c r="AN77" s="217">
        <f t="shared" si="60"/>
        <v>3958</v>
      </c>
      <c r="AO77" s="217">
        <f t="shared" si="46"/>
        <v>3324.72</v>
      </c>
      <c r="AP77" s="217">
        <f t="shared" si="47"/>
        <v>1900</v>
      </c>
      <c r="AQ77" s="217">
        <f t="shared" si="61"/>
        <v>1900</v>
      </c>
      <c r="AR77" s="217">
        <f t="shared" si="48"/>
        <v>36.48</v>
      </c>
      <c r="AS77" s="217">
        <f t="shared" si="62"/>
        <v>1900</v>
      </c>
      <c r="AT77" s="217">
        <f t="shared" si="63"/>
        <v>11.4</v>
      </c>
      <c r="AU77" s="217">
        <f t="shared" si="64"/>
        <v>5626</v>
      </c>
      <c r="AV77" s="217">
        <f t="shared" si="65"/>
        <v>1519.02</v>
      </c>
      <c r="AW77" s="217">
        <f t="shared" si="66"/>
        <v>1900</v>
      </c>
      <c r="AX77" s="217">
        <f t="shared" si="67"/>
        <v>1900</v>
      </c>
      <c r="AY77" s="217">
        <f t="shared" si="68"/>
        <v>570</v>
      </c>
      <c r="AZ77" s="217">
        <f t="shared" si="69"/>
        <v>-1424.88</v>
      </c>
      <c r="BA77" s="217">
        <f t="shared" si="70"/>
        <v>-13.68</v>
      </c>
      <c r="BB77" s="217">
        <f t="shared" si="71"/>
        <v>0</v>
      </c>
      <c r="BC77" s="217">
        <f t="shared" si="72"/>
        <v>-998.22</v>
      </c>
      <c r="BD77" s="217">
        <f t="shared" si="73"/>
        <v>-570</v>
      </c>
    </row>
    <row r="78" spans="2:56">
      <c r="B78" s="6" t="s">
        <v>274</v>
      </c>
      <c r="C78" s="166" t="str">
        <f>_xlfn.XLOOKUP(B:B,'2023.1-2023.6'!B:B,'2023.1-2023.6'!G:G,0)</f>
        <v>2023/06/02</v>
      </c>
      <c r="D78" s="3" t="str">
        <f>_xlfn.XLOOKUP(B:B,'2023.1-2023.6'!B:B,'2023.1-2023.6'!I:I,0)</f>
        <v>6月入职</v>
      </c>
      <c r="E78" t="str">
        <f>_xlfn.XLOOKUP(B:B,'2023.1-2023.6'!B:B,'2023.1-2023.6'!C:C,0)</f>
        <v>生产部</v>
      </c>
      <c r="F78" t="str">
        <f>_xlfn.XLOOKUP(B:B,'2023.1-2023.6'!B:B,'2023.1-2023.6'!F:F,0)</f>
        <v>售后仓管员</v>
      </c>
      <c r="G78">
        <f>COUNTIF('2023.1-2023.6'!B:B,B78)</f>
        <v>1</v>
      </c>
      <c r="H78" s="217">
        <f>IFERROR(_xlfn.XLOOKUP(B78,'2023.1-2023.6'!B:B,'2023.1-2023.6'!K:K),0)</f>
        <v>4853.11</v>
      </c>
      <c r="I78" s="217">
        <f>IFERROR(AVERAGEIF('2022.1-2022.12 '!B:B,B78,'2022.1-2022.12 '!K:K),0)</f>
        <v>0</v>
      </c>
      <c r="J78" s="217">
        <f>IFERROR(_xlfn.XLOOKUP(B78,'2023.1-2023.6'!B:B,'2023.1-2023.6'!J:J),0)</f>
        <v>1900</v>
      </c>
      <c r="K78" s="217">
        <f>IFERROR(AVERAGEIF('2022.1-2022.12 '!B:B,B78,'2022.1-2022.12 '!J:J),0)</f>
        <v>0</v>
      </c>
      <c r="M78" s="217">
        <f>SUMIFS('2023.1-2023.6'!L:L,'2023.1-2023.6'!B:B,B78)</f>
        <v>316.64</v>
      </c>
      <c r="O78" s="217">
        <f>SUMIFS('2023.1-2023.6'!N:N,'2023.1-2023.6'!B:B,B78)</f>
        <v>3.8</v>
      </c>
      <c r="P78">
        <f>SUMIFS('2023.1-2023.6'!P:P,'2023.1-2023.6'!B:B,B78)</f>
        <v>1.9</v>
      </c>
      <c r="R78" s="217">
        <f>SUMIFS('2023.1-2023.6'!M:M,'2023.1-2023.6'!B:B,B78)</f>
        <v>86.8</v>
      </c>
      <c r="T78" s="217">
        <f>SUMIFS('2023.1-2023.6'!O:O,'2023.1-2023.6'!B:B,B78)</f>
        <v>0</v>
      </c>
      <c r="U78" s="217">
        <f t="shared" si="49"/>
        <v>4853.11</v>
      </c>
      <c r="V78" s="217">
        <f t="shared" si="50"/>
        <v>4853.11</v>
      </c>
      <c r="W78" s="217">
        <f t="shared" si="51"/>
        <v>679.4354</v>
      </c>
      <c r="X78" s="217">
        <f t="shared" si="52"/>
        <v>4853.11</v>
      </c>
      <c r="Y78" s="217">
        <f t="shared" si="53"/>
        <v>4853.11</v>
      </c>
      <c r="Z78" s="217">
        <f t="shared" si="54"/>
        <v>15.529952</v>
      </c>
      <c r="AA78" s="217">
        <f t="shared" si="55"/>
        <v>4853.11</v>
      </c>
      <c r="AB78" s="217">
        <f t="shared" si="56"/>
        <v>4.85311</v>
      </c>
      <c r="AC78" s="239">
        <f t="shared" si="57"/>
        <v>5626</v>
      </c>
      <c r="AD78">
        <f t="shared" si="58"/>
        <v>253.17</v>
      </c>
      <c r="AE78" s="240">
        <f t="shared" si="38"/>
        <v>4853.11</v>
      </c>
      <c r="AF78" s="217">
        <f t="shared" si="59"/>
        <v>4853.11</v>
      </c>
      <c r="AG78" s="217">
        <f t="shared" si="39"/>
        <v>242.6555</v>
      </c>
      <c r="AH78" s="217">
        <f t="shared" si="40"/>
        <v>-362.7954</v>
      </c>
      <c r="AI78" s="217">
        <f t="shared" si="41"/>
        <v>-11.729952</v>
      </c>
      <c r="AJ78">
        <f t="shared" si="42"/>
        <v>-2.95311</v>
      </c>
      <c r="AK78" s="217">
        <f t="shared" si="43"/>
        <v>-166.37</v>
      </c>
      <c r="AL78" s="217">
        <f t="shared" si="44"/>
        <v>-242.6555</v>
      </c>
      <c r="AM78" s="217">
        <f t="shared" si="45"/>
        <v>3958</v>
      </c>
      <c r="AN78" s="217">
        <f t="shared" si="60"/>
        <v>3958</v>
      </c>
      <c r="AO78" s="217">
        <f t="shared" si="46"/>
        <v>554.12</v>
      </c>
      <c r="AP78" s="217">
        <f t="shared" si="47"/>
        <v>1900</v>
      </c>
      <c r="AQ78" s="217">
        <f t="shared" si="61"/>
        <v>1900</v>
      </c>
      <c r="AR78" s="217">
        <f t="shared" si="48"/>
        <v>6.08</v>
      </c>
      <c r="AS78" s="217">
        <f t="shared" si="62"/>
        <v>1900</v>
      </c>
      <c r="AT78" s="217">
        <f t="shared" si="63"/>
        <v>1.9</v>
      </c>
      <c r="AU78" s="217">
        <f t="shared" si="64"/>
        <v>5626</v>
      </c>
      <c r="AV78" s="217">
        <f t="shared" si="65"/>
        <v>253.17</v>
      </c>
      <c r="AW78" s="217">
        <f t="shared" si="66"/>
        <v>1900</v>
      </c>
      <c r="AX78" s="217">
        <f t="shared" si="67"/>
        <v>1900</v>
      </c>
      <c r="AY78" s="217">
        <f t="shared" si="68"/>
        <v>95</v>
      </c>
      <c r="AZ78" s="217">
        <f t="shared" si="69"/>
        <v>-237.48</v>
      </c>
      <c r="BA78" s="217">
        <f t="shared" si="70"/>
        <v>-2.28</v>
      </c>
      <c r="BB78" s="217">
        <f t="shared" si="71"/>
        <v>0</v>
      </c>
      <c r="BC78" s="217">
        <f t="shared" si="72"/>
        <v>-166.37</v>
      </c>
      <c r="BD78" s="217">
        <f t="shared" si="73"/>
        <v>-95</v>
      </c>
    </row>
    <row r="79" spans="2:56">
      <c r="B79" s="6" t="s">
        <v>275</v>
      </c>
      <c r="C79" s="166" t="str">
        <f>_xlfn.XLOOKUP(B:B,'2023.1-2023.6'!B:B,'2023.1-2023.6'!G:G,0)</f>
        <v>2018/05/02</v>
      </c>
      <c r="D79" s="3">
        <f>_xlfn.XLOOKUP(B:B,'2023.1-2023.6'!B:B,'2023.1-2023.6'!I:I,0)</f>
        <v>0</v>
      </c>
      <c r="E79" t="str">
        <f>_xlfn.XLOOKUP(B:B,'2023.1-2023.6'!B:B,'2023.1-2023.6'!C:C,0)</f>
        <v>生产部</v>
      </c>
      <c r="F79" t="str">
        <f>_xlfn.XLOOKUP(B:B,'2023.1-2023.6'!B:B,'2023.1-2023.6'!F:F,0)</f>
        <v>装配钳工</v>
      </c>
      <c r="G79">
        <f>COUNTIF('2023.1-2023.6'!B:B,B79)</f>
        <v>6</v>
      </c>
      <c r="H79" s="217">
        <f>IFERROR(_xlfn.XLOOKUP(B79,'2023.1-2023.6'!B:B,'2023.1-2023.6'!K:K),0)</f>
        <v>5220.57</v>
      </c>
      <c r="I79" s="217">
        <f>IFERROR(AVERAGEIF('2022.1-2022.12 '!B:B,B79,'2022.1-2022.12 '!K:K),0)</f>
        <v>8288.35</v>
      </c>
      <c r="J79" s="217">
        <f>IFERROR(_xlfn.XLOOKUP(B79,'2023.1-2023.6'!B:B,'2023.1-2023.6'!J:J),0)</f>
        <v>1900</v>
      </c>
      <c r="K79" s="217">
        <f>IFERROR(AVERAGEIF('2022.1-2022.12 '!B:B,B79,'2022.1-2022.12 '!J:J),0)</f>
        <v>1900</v>
      </c>
      <c r="M79" s="217">
        <f>SUMIFS('2023.1-2023.6'!L:L,'2023.1-2023.6'!B:B,B79)</f>
        <v>1899.84</v>
      </c>
      <c r="O79" s="217">
        <f>SUMIFS('2023.1-2023.6'!N:N,'2023.1-2023.6'!B:B,B79)</f>
        <v>22.8</v>
      </c>
      <c r="P79">
        <f>SUMIFS('2023.1-2023.6'!P:P,'2023.1-2023.6'!B:B,B79)</f>
        <v>11.4</v>
      </c>
      <c r="R79" s="217">
        <f>SUMIFS('2023.1-2023.6'!M:M,'2023.1-2023.6'!B:B,B79)</f>
        <v>520.8</v>
      </c>
      <c r="T79" s="217">
        <f>SUMIFS('2023.1-2023.6'!O:O,'2023.1-2023.6'!B:B,B79)</f>
        <v>0</v>
      </c>
      <c r="U79" s="217">
        <f t="shared" si="49"/>
        <v>8288.35</v>
      </c>
      <c r="V79" s="217">
        <f t="shared" si="50"/>
        <v>8288.35</v>
      </c>
      <c r="W79" s="217">
        <f t="shared" si="51"/>
        <v>6962.214</v>
      </c>
      <c r="X79" s="217">
        <f t="shared" si="52"/>
        <v>8288.35</v>
      </c>
      <c r="Y79" s="217">
        <f t="shared" si="53"/>
        <v>8288.35</v>
      </c>
      <c r="Z79" s="217">
        <f t="shared" si="54"/>
        <v>159.13632</v>
      </c>
      <c r="AA79" s="217">
        <f t="shared" si="55"/>
        <v>8288.35</v>
      </c>
      <c r="AB79" s="217">
        <f t="shared" si="56"/>
        <v>49.7301</v>
      </c>
      <c r="AC79" s="239">
        <f t="shared" si="57"/>
        <v>5626</v>
      </c>
      <c r="AD79">
        <f t="shared" si="58"/>
        <v>1519.02</v>
      </c>
      <c r="AE79" s="240">
        <f t="shared" si="38"/>
        <v>8288.35</v>
      </c>
      <c r="AF79" s="217">
        <f t="shared" si="59"/>
        <v>8288.35</v>
      </c>
      <c r="AG79" s="217">
        <f t="shared" si="39"/>
        <v>2486.505</v>
      </c>
      <c r="AH79" s="217">
        <f t="shared" si="40"/>
        <v>-5062.374</v>
      </c>
      <c r="AI79" s="217">
        <f t="shared" si="41"/>
        <v>-136.33632</v>
      </c>
      <c r="AJ79">
        <f t="shared" si="42"/>
        <v>-38.3301</v>
      </c>
      <c r="AK79" s="217">
        <f t="shared" si="43"/>
        <v>-998.22</v>
      </c>
      <c r="AL79" s="217">
        <f t="shared" si="44"/>
        <v>-2486.505</v>
      </c>
      <c r="AM79" s="217">
        <f t="shared" si="45"/>
        <v>3958</v>
      </c>
      <c r="AN79" s="217">
        <f t="shared" si="60"/>
        <v>3958</v>
      </c>
      <c r="AO79" s="217">
        <f t="shared" si="46"/>
        <v>3324.72</v>
      </c>
      <c r="AP79" s="217">
        <f t="shared" si="47"/>
        <v>1900</v>
      </c>
      <c r="AQ79" s="217">
        <f t="shared" si="61"/>
        <v>1900</v>
      </c>
      <c r="AR79" s="217">
        <f t="shared" si="48"/>
        <v>36.48</v>
      </c>
      <c r="AS79" s="217">
        <f t="shared" si="62"/>
        <v>1900</v>
      </c>
      <c r="AT79" s="217">
        <f t="shared" si="63"/>
        <v>11.4</v>
      </c>
      <c r="AU79" s="217">
        <f t="shared" si="64"/>
        <v>5626</v>
      </c>
      <c r="AV79" s="217">
        <f t="shared" si="65"/>
        <v>1519.02</v>
      </c>
      <c r="AW79" s="217">
        <f t="shared" si="66"/>
        <v>1900</v>
      </c>
      <c r="AX79" s="217">
        <f t="shared" si="67"/>
        <v>1900</v>
      </c>
      <c r="AY79" s="217">
        <f t="shared" si="68"/>
        <v>570</v>
      </c>
      <c r="AZ79" s="217">
        <f t="shared" si="69"/>
        <v>-1424.88</v>
      </c>
      <c r="BA79" s="217">
        <f t="shared" si="70"/>
        <v>-13.68</v>
      </c>
      <c r="BB79" s="217">
        <f t="shared" si="71"/>
        <v>0</v>
      </c>
      <c r="BC79" s="217">
        <f t="shared" si="72"/>
        <v>-998.22</v>
      </c>
      <c r="BD79" s="217">
        <f t="shared" si="73"/>
        <v>-570</v>
      </c>
    </row>
    <row r="80" spans="2:56">
      <c r="B80" s="6" t="s">
        <v>276</v>
      </c>
      <c r="C80" s="166" t="str">
        <f>_xlfn.XLOOKUP(B:B,'2023.1-2023.6'!B:B,'2023.1-2023.6'!G:G,0)</f>
        <v>2021/01/04</v>
      </c>
      <c r="D80" s="3">
        <f>_xlfn.XLOOKUP(B:B,'2023.1-2023.6'!B:B,'2023.1-2023.6'!I:I,0)</f>
        <v>0</v>
      </c>
      <c r="E80" t="str">
        <f>_xlfn.XLOOKUP(B:B,'2023.1-2023.6'!B:B,'2023.1-2023.6'!C:C,0)</f>
        <v>物控部</v>
      </c>
      <c r="F80" t="str">
        <f>_xlfn.XLOOKUP(B:B,'2023.1-2023.6'!B:B,'2023.1-2023.6'!F:F,0)</f>
        <v>战略采购</v>
      </c>
      <c r="G80">
        <f>COUNTIF('2023.1-2023.6'!B:B,B80)</f>
        <v>6</v>
      </c>
      <c r="H80" s="217">
        <f>IFERROR(_xlfn.XLOOKUP(B80,'2023.1-2023.6'!B:B,'2023.1-2023.6'!K:K),0)</f>
        <v>8546</v>
      </c>
      <c r="I80" s="217">
        <f>IFERROR(AVERAGEIF('2022.1-2022.12 '!B:B,B80,'2022.1-2022.12 '!K:K),0)</f>
        <v>8212.9325</v>
      </c>
      <c r="J80" s="217">
        <f>IFERROR(_xlfn.XLOOKUP(B80,'2023.1-2023.6'!B:B,'2023.1-2023.6'!J:J),0)</f>
        <v>3212</v>
      </c>
      <c r="K80" s="217">
        <f>IFERROR(AVERAGEIF('2022.1-2022.12 '!B:B,B80,'2022.1-2022.12 '!J:J),0)</f>
        <v>3212</v>
      </c>
      <c r="M80" s="217">
        <f>SUMIFS('2023.1-2023.6'!L:L,'2023.1-2023.6'!B:B,B80)</f>
        <v>1899.84</v>
      </c>
      <c r="O80" s="217">
        <f>SUMIFS('2023.1-2023.6'!N:N,'2023.1-2023.6'!B:B,B80)</f>
        <v>22.8</v>
      </c>
      <c r="P80">
        <f>SUMIFS('2023.1-2023.6'!P:P,'2023.1-2023.6'!B:B,B80)</f>
        <v>11.4</v>
      </c>
      <c r="R80" s="217">
        <f>SUMIFS('2023.1-2023.6'!M:M,'2023.1-2023.6'!B:B,B80)</f>
        <v>520.8</v>
      </c>
      <c r="T80" s="217">
        <f>SUMIFS('2023.1-2023.6'!O:O,'2023.1-2023.6'!B:B,B80)</f>
        <v>0</v>
      </c>
      <c r="U80" s="217">
        <f t="shared" si="49"/>
        <v>8212.9325</v>
      </c>
      <c r="V80" s="217">
        <f t="shared" si="50"/>
        <v>8212.9325</v>
      </c>
      <c r="W80" s="217">
        <f t="shared" si="51"/>
        <v>6898.8633</v>
      </c>
      <c r="X80" s="217">
        <f t="shared" si="52"/>
        <v>8212.9325</v>
      </c>
      <c r="Y80" s="217">
        <f t="shared" si="53"/>
        <v>8212.9325</v>
      </c>
      <c r="Z80" s="217">
        <f t="shared" si="54"/>
        <v>157.688304</v>
      </c>
      <c r="AA80" s="217">
        <f t="shared" si="55"/>
        <v>8212.9325</v>
      </c>
      <c r="AB80" s="217">
        <f t="shared" si="56"/>
        <v>49.277595</v>
      </c>
      <c r="AC80" s="239">
        <f t="shared" si="57"/>
        <v>5626</v>
      </c>
      <c r="AD80">
        <f t="shared" si="58"/>
        <v>1519.02</v>
      </c>
      <c r="AE80" s="240">
        <f t="shared" si="38"/>
        <v>8212.9325</v>
      </c>
      <c r="AF80" s="217">
        <f t="shared" si="59"/>
        <v>8212.9325</v>
      </c>
      <c r="AG80" s="217">
        <f t="shared" si="39"/>
        <v>2463.87975</v>
      </c>
      <c r="AH80" s="217">
        <f t="shared" si="40"/>
        <v>-4999.0233</v>
      </c>
      <c r="AI80" s="217">
        <f t="shared" si="41"/>
        <v>-134.888304</v>
      </c>
      <c r="AJ80">
        <f t="shared" si="42"/>
        <v>-37.877595</v>
      </c>
      <c r="AK80" s="217">
        <f t="shared" si="43"/>
        <v>-998.22</v>
      </c>
      <c r="AL80" s="217">
        <f t="shared" si="44"/>
        <v>-2463.87975</v>
      </c>
      <c r="AM80" s="217">
        <f t="shared" si="45"/>
        <v>3958</v>
      </c>
      <c r="AN80" s="217">
        <f t="shared" si="60"/>
        <v>3958</v>
      </c>
      <c r="AO80" s="217">
        <f t="shared" si="46"/>
        <v>3324.72</v>
      </c>
      <c r="AP80" s="217">
        <f t="shared" si="47"/>
        <v>3212</v>
      </c>
      <c r="AQ80" s="217">
        <f t="shared" si="61"/>
        <v>3212</v>
      </c>
      <c r="AR80" s="217">
        <f t="shared" si="48"/>
        <v>61.6704</v>
      </c>
      <c r="AS80" s="217">
        <f t="shared" si="62"/>
        <v>3212</v>
      </c>
      <c r="AT80" s="217">
        <f t="shared" si="63"/>
        <v>19.272</v>
      </c>
      <c r="AU80" s="217">
        <f t="shared" si="64"/>
        <v>5626</v>
      </c>
      <c r="AV80" s="217">
        <f t="shared" si="65"/>
        <v>1519.02</v>
      </c>
      <c r="AW80" s="217">
        <f t="shared" si="66"/>
        <v>3212</v>
      </c>
      <c r="AX80" s="217">
        <f t="shared" si="67"/>
        <v>3212</v>
      </c>
      <c r="AY80" s="217">
        <f t="shared" si="68"/>
        <v>963.6</v>
      </c>
      <c r="AZ80" s="217">
        <f t="shared" si="69"/>
        <v>-1424.88</v>
      </c>
      <c r="BA80" s="217">
        <f t="shared" si="70"/>
        <v>-38.8704</v>
      </c>
      <c r="BB80" s="217">
        <f t="shared" si="71"/>
        <v>-7.872</v>
      </c>
      <c r="BC80" s="217">
        <f t="shared" si="72"/>
        <v>-998.22</v>
      </c>
      <c r="BD80" s="217">
        <f t="shared" si="73"/>
        <v>-963.6</v>
      </c>
    </row>
    <row r="81" spans="2:56">
      <c r="B81" s="6" t="s">
        <v>277</v>
      </c>
      <c r="C81" s="166" t="str">
        <f>_xlfn.XLOOKUP(B:B,'2023.1-2023.6'!B:B,'2023.1-2023.6'!G:G,0)</f>
        <v>2019/04/24</v>
      </c>
      <c r="D81" s="3">
        <f>_xlfn.XLOOKUP(B:B,'2023.1-2023.6'!B:B,'2023.1-2023.6'!I:I,0)</f>
        <v>0</v>
      </c>
      <c r="E81" t="str">
        <f>_xlfn.XLOOKUP(B:B,'2023.1-2023.6'!B:B,'2023.1-2023.6'!C:C,0)</f>
        <v>生产部</v>
      </c>
      <c r="F81" t="str">
        <f>_xlfn.XLOOKUP(B:B,'2023.1-2023.6'!B:B,'2023.1-2023.6'!F:F,0)</f>
        <v>仓库文员</v>
      </c>
      <c r="G81">
        <f>COUNTIF('2023.1-2023.6'!B:B,B81)</f>
        <v>6</v>
      </c>
      <c r="H81" s="217">
        <f>IFERROR(_xlfn.XLOOKUP(B81,'2023.1-2023.6'!B:B,'2023.1-2023.6'!K:K),0)</f>
        <v>4420.1</v>
      </c>
      <c r="I81" s="217">
        <f>IFERROR(AVERAGEIF('2022.1-2022.12 '!B:B,B81,'2022.1-2022.12 '!K:K),0)</f>
        <v>4583.88666666667</v>
      </c>
      <c r="J81" s="217">
        <f>IFERROR(_xlfn.XLOOKUP(B81,'2023.1-2023.6'!B:B,'2023.1-2023.6'!J:J),0)</f>
        <v>1900</v>
      </c>
      <c r="K81" s="217">
        <f>IFERROR(AVERAGEIF('2022.1-2022.12 '!B:B,B81,'2022.1-2022.12 '!J:J),0)</f>
        <v>1900</v>
      </c>
      <c r="M81" s="217">
        <f>SUMIFS('2023.1-2023.6'!L:L,'2023.1-2023.6'!B:B,B81)</f>
        <v>1899.84</v>
      </c>
      <c r="O81" s="217">
        <f>SUMIFS('2023.1-2023.6'!N:N,'2023.1-2023.6'!B:B,B81)</f>
        <v>22.8</v>
      </c>
      <c r="P81">
        <f>SUMIFS('2023.1-2023.6'!P:P,'2023.1-2023.6'!B:B,B81)</f>
        <v>11.4</v>
      </c>
      <c r="R81" s="217">
        <f>SUMIFS('2023.1-2023.6'!M:M,'2023.1-2023.6'!B:B,B81)</f>
        <v>520.8</v>
      </c>
      <c r="T81" s="217">
        <f>SUMIFS('2023.1-2023.6'!O:O,'2023.1-2023.6'!B:B,B81)</f>
        <v>0</v>
      </c>
      <c r="U81" s="217">
        <f t="shared" si="49"/>
        <v>4583.88666666667</v>
      </c>
      <c r="V81" s="217">
        <f t="shared" si="50"/>
        <v>4583.88666666667</v>
      </c>
      <c r="W81" s="217">
        <f t="shared" si="51"/>
        <v>3850.4648</v>
      </c>
      <c r="X81" s="217">
        <f t="shared" si="52"/>
        <v>4583.88666666667</v>
      </c>
      <c r="Y81" s="217">
        <f t="shared" si="53"/>
        <v>4583.88666666667</v>
      </c>
      <c r="Z81" s="217">
        <f t="shared" si="54"/>
        <v>88.010624</v>
      </c>
      <c r="AA81" s="217">
        <f t="shared" si="55"/>
        <v>4583.88666666667</v>
      </c>
      <c r="AB81" s="217">
        <f t="shared" si="56"/>
        <v>27.50332</v>
      </c>
      <c r="AC81" s="239">
        <f t="shared" si="57"/>
        <v>5626</v>
      </c>
      <c r="AD81">
        <f t="shared" si="58"/>
        <v>1519.02</v>
      </c>
      <c r="AE81" s="240">
        <f t="shared" si="38"/>
        <v>4583.88666666667</v>
      </c>
      <c r="AF81" s="217">
        <f t="shared" si="59"/>
        <v>4583.88666666667</v>
      </c>
      <c r="AG81" s="217">
        <f t="shared" si="39"/>
        <v>1375.166</v>
      </c>
      <c r="AH81" s="217">
        <f t="shared" si="40"/>
        <v>-1950.6248</v>
      </c>
      <c r="AI81" s="217">
        <f t="shared" si="41"/>
        <v>-65.210624</v>
      </c>
      <c r="AJ81">
        <f t="shared" si="42"/>
        <v>-16.10332</v>
      </c>
      <c r="AK81" s="217">
        <f t="shared" si="43"/>
        <v>-998.22</v>
      </c>
      <c r="AL81" s="217">
        <f t="shared" si="44"/>
        <v>-1375.166</v>
      </c>
      <c r="AM81" s="217">
        <f t="shared" si="45"/>
        <v>3958</v>
      </c>
      <c r="AN81" s="217">
        <f t="shared" si="60"/>
        <v>3958</v>
      </c>
      <c r="AO81" s="217">
        <f t="shared" si="46"/>
        <v>3324.72</v>
      </c>
      <c r="AP81" s="217">
        <f t="shared" si="47"/>
        <v>1900</v>
      </c>
      <c r="AQ81" s="217">
        <f t="shared" si="61"/>
        <v>1900</v>
      </c>
      <c r="AR81" s="217">
        <f t="shared" si="48"/>
        <v>36.48</v>
      </c>
      <c r="AS81" s="217">
        <f t="shared" si="62"/>
        <v>1900</v>
      </c>
      <c r="AT81" s="217">
        <f t="shared" si="63"/>
        <v>11.4</v>
      </c>
      <c r="AU81" s="217">
        <f t="shared" si="64"/>
        <v>5626</v>
      </c>
      <c r="AV81" s="217">
        <f t="shared" si="65"/>
        <v>1519.02</v>
      </c>
      <c r="AW81" s="217">
        <f t="shared" si="66"/>
        <v>1900</v>
      </c>
      <c r="AX81" s="217">
        <f t="shared" si="67"/>
        <v>1900</v>
      </c>
      <c r="AY81" s="217">
        <f t="shared" si="68"/>
        <v>570</v>
      </c>
      <c r="AZ81" s="217">
        <f t="shared" si="69"/>
        <v>-1424.88</v>
      </c>
      <c r="BA81" s="217">
        <f t="shared" si="70"/>
        <v>-13.68</v>
      </c>
      <c r="BB81" s="217">
        <f t="shared" si="71"/>
        <v>0</v>
      </c>
      <c r="BC81" s="217">
        <f t="shared" si="72"/>
        <v>-998.22</v>
      </c>
      <c r="BD81" s="217">
        <f t="shared" si="73"/>
        <v>-570</v>
      </c>
    </row>
    <row r="82" spans="2:56">
      <c r="B82" s="6" t="s">
        <v>278</v>
      </c>
      <c r="C82" s="166" t="str">
        <f>_xlfn.XLOOKUP(B:B,'2023.1-2023.6'!B:B,'2023.1-2023.6'!G:G,0)</f>
        <v>2021/06/07</v>
      </c>
      <c r="D82" s="3">
        <f>_xlfn.XLOOKUP(B:B,'2023.1-2023.6'!B:B,'2023.1-2023.6'!I:I,0)</f>
        <v>0</v>
      </c>
      <c r="E82" t="str">
        <f>_xlfn.XLOOKUP(B:B,'2023.1-2023.6'!B:B,'2023.1-2023.6'!C:C,0)</f>
        <v>研发部</v>
      </c>
      <c r="F82" t="str">
        <f>_xlfn.XLOOKUP(B:B,'2023.1-2023.6'!B:B,'2023.1-2023.6'!F:F,0)</f>
        <v>机械工程师</v>
      </c>
      <c r="G82">
        <f>COUNTIF('2023.1-2023.6'!B:B,B82)</f>
        <v>6</v>
      </c>
      <c r="H82" s="217">
        <f>IFERROR(_xlfn.XLOOKUP(B82,'2023.1-2023.6'!B:B,'2023.1-2023.6'!K:K),0)</f>
        <v>8322</v>
      </c>
      <c r="I82" s="217">
        <f>IFERROR(AVERAGEIF('2022.1-2022.12 '!B:B,B82,'2022.1-2022.12 '!K:K),0)</f>
        <v>8825.49166666667</v>
      </c>
      <c r="J82" s="217">
        <f>IFERROR(_xlfn.XLOOKUP(B82,'2023.1-2023.6'!B:B,'2023.1-2023.6'!J:J),0)</f>
        <v>3471</v>
      </c>
      <c r="K82" s="217">
        <f>IFERROR(AVERAGEIF('2022.1-2022.12 '!B:B,B82,'2022.1-2022.12 '!J:J),0)</f>
        <v>3471</v>
      </c>
      <c r="M82" s="217">
        <f>SUMIFS('2023.1-2023.6'!L:L,'2023.1-2023.6'!B:B,B82)</f>
        <v>1899.84</v>
      </c>
      <c r="O82" s="217">
        <f>SUMIFS('2023.1-2023.6'!N:N,'2023.1-2023.6'!B:B,B82)</f>
        <v>22.8</v>
      </c>
      <c r="P82">
        <f>SUMIFS('2023.1-2023.6'!P:P,'2023.1-2023.6'!B:B,B82)</f>
        <v>11.4</v>
      </c>
      <c r="R82" s="217">
        <f>SUMIFS('2023.1-2023.6'!M:M,'2023.1-2023.6'!B:B,B82)</f>
        <v>520.8</v>
      </c>
      <c r="T82" s="217">
        <f>SUMIFS('2023.1-2023.6'!O:O,'2023.1-2023.6'!B:B,B82)</f>
        <v>0</v>
      </c>
      <c r="U82" s="217">
        <f t="shared" si="49"/>
        <v>8825.49166666667</v>
      </c>
      <c r="V82" s="217">
        <f t="shared" si="50"/>
        <v>8825.49166666667</v>
      </c>
      <c r="W82" s="217">
        <f t="shared" si="51"/>
        <v>7413.413</v>
      </c>
      <c r="X82" s="217">
        <f t="shared" si="52"/>
        <v>8825.49166666667</v>
      </c>
      <c r="Y82" s="217">
        <f t="shared" si="53"/>
        <v>8825.49166666667</v>
      </c>
      <c r="Z82" s="217">
        <f t="shared" si="54"/>
        <v>169.44944</v>
      </c>
      <c r="AA82" s="217">
        <f t="shared" si="55"/>
        <v>8825.49166666667</v>
      </c>
      <c r="AB82" s="217">
        <f t="shared" si="56"/>
        <v>52.95295</v>
      </c>
      <c r="AC82" s="239">
        <f t="shared" si="57"/>
        <v>5626</v>
      </c>
      <c r="AD82">
        <f t="shared" si="58"/>
        <v>1519.02</v>
      </c>
      <c r="AE82" s="240">
        <f t="shared" si="38"/>
        <v>8825.49166666667</v>
      </c>
      <c r="AF82" s="217">
        <f t="shared" si="59"/>
        <v>8825.49166666667</v>
      </c>
      <c r="AG82" s="217">
        <f t="shared" si="39"/>
        <v>2647.6475</v>
      </c>
      <c r="AH82" s="217">
        <f t="shared" si="40"/>
        <v>-5513.573</v>
      </c>
      <c r="AI82" s="217">
        <f t="shared" si="41"/>
        <v>-146.64944</v>
      </c>
      <c r="AJ82">
        <f t="shared" si="42"/>
        <v>-41.55295</v>
      </c>
      <c r="AK82" s="217">
        <f t="shared" si="43"/>
        <v>-998.22</v>
      </c>
      <c r="AL82" s="217">
        <f t="shared" si="44"/>
        <v>-2647.6475</v>
      </c>
      <c r="AM82" s="217">
        <f t="shared" si="45"/>
        <v>3958</v>
      </c>
      <c r="AN82" s="217">
        <f t="shared" si="60"/>
        <v>3958</v>
      </c>
      <c r="AO82" s="217">
        <f t="shared" si="46"/>
        <v>3324.72</v>
      </c>
      <c r="AP82" s="217">
        <f t="shared" si="47"/>
        <v>3471</v>
      </c>
      <c r="AQ82" s="217">
        <f t="shared" si="61"/>
        <v>3471</v>
      </c>
      <c r="AR82" s="217">
        <f t="shared" si="48"/>
        <v>66.6432</v>
      </c>
      <c r="AS82" s="217">
        <f t="shared" si="62"/>
        <v>3471</v>
      </c>
      <c r="AT82" s="217">
        <f t="shared" si="63"/>
        <v>20.826</v>
      </c>
      <c r="AU82" s="217">
        <f t="shared" si="64"/>
        <v>5626</v>
      </c>
      <c r="AV82" s="217">
        <f t="shared" si="65"/>
        <v>1519.02</v>
      </c>
      <c r="AW82" s="217">
        <f t="shared" si="66"/>
        <v>3471</v>
      </c>
      <c r="AX82" s="217">
        <f t="shared" si="67"/>
        <v>3471</v>
      </c>
      <c r="AY82" s="217">
        <f t="shared" si="68"/>
        <v>1041.3</v>
      </c>
      <c r="AZ82" s="217">
        <f t="shared" si="69"/>
        <v>-1424.88</v>
      </c>
      <c r="BA82" s="217">
        <f t="shared" si="70"/>
        <v>-43.8432</v>
      </c>
      <c r="BB82" s="217">
        <f t="shared" si="71"/>
        <v>-9.426</v>
      </c>
      <c r="BC82" s="217">
        <f t="shared" si="72"/>
        <v>-998.22</v>
      </c>
      <c r="BD82" s="217">
        <f t="shared" si="73"/>
        <v>-1041.3</v>
      </c>
    </row>
    <row r="83" spans="2:56">
      <c r="B83" s="6" t="s">
        <v>279</v>
      </c>
      <c r="C83" s="166" t="str">
        <f>_xlfn.XLOOKUP(B:B,'2023.1-2023.6'!B:B,'2023.1-2023.6'!G:G,0)</f>
        <v>2020/03/18</v>
      </c>
      <c r="D83" s="3">
        <f>_xlfn.XLOOKUP(B:B,'2023.1-2023.6'!B:B,'2023.1-2023.6'!I:I,0)</f>
        <v>0</v>
      </c>
      <c r="E83" t="str">
        <f>_xlfn.XLOOKUP(B:B,'2023.1-2023.6'!B:B,'2023.1-2023.6'!C:C,0)</f>
        <v>研发部</v>
      </c>
      <c r="F83" t="str">
        <f>_xlfn.XLOOKUP(B:B,'2023.1-2023.6'!B:B,'2023.1-2023.6'!F:F,0)</f>
        <v>软件工程师</v>
      </c>
      <c r="G83">
        <f>COUNTIF('2023.1-2023.6'!B:B,B83)</f>
        <v>6</v>
      </c>
      <c r="H83" s="217">
        <f>IFERROR(_xlfn.XLOOKUP(B83,'2023.1-2023.6'!B:B,'2023.1-2023.6'!K:K),0)</f>
        <v>9957</v>
      </c>
      <c r="I83" s="217">
        <f>IFERROR(AVERAGEIF('2022.1-2022.12 '!B:B,B83,'2022.1-2022.12 '!K:K),0)</f>
        <v>11927.8008333333</v>
      </c>
      <c r="J83" s="217">
        <f>IFERROR(_xlfn.XLOOKUP(B83,'2023.1-2023.6'!B:B,'2023.1-2023.6'!J:J),0)</f>
        <v>4536</v>
      </c>
      <c r="K83" s="217">
        <f>IFERROR(AVERAGEIF('2022.1-2022.12 '!B:B,B83,'2022.1-2022.12 '!J:J),0)</f>
        <v>4485.5</v>
      </c>
      <c r="M83" s="217">
        <f>SUMIFS('2023.1-2023.6'!L:L,'2023.1-2023.6'!B:B,B83)</f>
        <v>1899.84</v>
      </c>
      <c r="O83" s="217">
        <f>SUMIFS('2023.1-2023.6'!N:N,'2023.1-2023.6'!B:B,B83)</f>
        <v>22.8</v>
      </c>
      <c r="P83">
        <f>SUMIFS('2023.1-2023.6'!P:P,'2023.1-2023.6'!B:B,B83)</f>
        <v>11.4</v>
      </c>
      <c r="R83" s="217">
        <f>SUMIFS('2023.1-2023.6'!M:M,'2023.1-2023.6'!B:B,B83)</f>
        <v>520.8</v>
      </c>
      <c r="T83" s="217">
        <f>SUMIFS('2023.1-2023.6'!O:O,'2023.1-2023.6'!B:B,B83)</f>
        <v>3000</v>
      </c>
      <c r="U83" s="217">
        <f t="shared" si="49"/>
        <v>11927.8008333333</v>
      </c>
      <c r="V83" s="217">
        <f t="shared" si="50"/>
        <v>11927.8008333333</v>
      </c>
      <c r="W83" s="217">
        <f t="shared" si="51"/>
        <v>10019.3527</v>
      </c>
      <c r="X83" s="217">
        <f t="shared" si="52"/>
        <v>11927.8008333333</v>
      </c>
      <c r="Y83" s="217">
        <f t="shared" si="53"/>
        <v>11927.8008333333</v>
      </c>
      <c r="Z83" s="217">
        <f t="shared" si="54"/>
        <v>229.013776</v>
      </c>
      <c r="AA83" s="217">
        <f t="shared" si="55"/>
        <v>11927.8008333333</v>
      </c>
      <c r="AB83" s="217">
        <f t="shared" si="56"/>
        <v>71.566805</v>
      </c>
      <c r="AC83" s="239">
        <f t="shared" si="57"/>
        <v>5626</v>
      </c>
      <c r="AD83">
        <f t="shared" si="58"/>
        <v>1519.02</v>
      </c>
      <c r="AE83" s="240">
        <f t="shared" si="38"/>
        <v>11927.8008333333</v>
      </c>
      <c r="AF83" s="217">
        <f t="shared" si="59"/>
        <v>11927.8008333333</v>
      </c>
      <c r="AG83" s="217">
        <f t="shared" si="39"/>
        <v>3578.34025</v>
      </c>
      <c r="AH83" s="217">
        <f t="shared" si="40"/>
        <v>-8119.5127</v>
      </c>
      <c r="AI83" s="217">
        <f t="shared" si="41"/>
        <v>-206.213776</v>
      </c>
      <c r="AJ83">
        <f t="shared" si="42"/>
        <v>-60.166805</v>
      </c>
      <c r="AK83" s="217">
        <f t="shared" si="43"/>
        <v>-998.22</v>
      </c>
      <c r="AL83" s="217">
        <f t="shared" si="44"/>
        <v>-578.34025</v>
      </c>
      <c r="AM83" s="217">
        <f t="shared" si="45"/>
        <v>4485.5</v>
      </c>
      <c r="AN83" s="217">
        <f t="shared" si="60"/>
        <v>4485.5</v>
      </c>
      <c r="AO83" s="217">
        <f t="shared" si="46"/>
        <v>3767.82</v>
      </c>
      <c r="AP83" s="217">
        <f t="shared" si="47"/>
        <v>4485.5</v>
      </c>
      <c r="AQ83" s="217">
        <f t="shared" si="61"/>
        <v>4485.5</v>
      </c>
      <c r="AR83" s="217">
        <f t="shared" si="48"/>
        <v>86.1216</v>
      </c>
      <c r="AS83" s="217">
        <f t="shared" si="62"/>
        <v>4485.5</v>
      </c>
      <c r="AT83" s="217">
        <f t="shared" si="63"/>
        <v>26.913</v>
      </c>
      <c r="AU83" s="217">
        <f t="shared" si="64"/>
        <v>5626</v>
      </c>
      <c r="AV83" s="217">
        <f t="shared" si="65"/>
        <v>1519.02</v>
      </c>
      <c r="AW83" s="217">
        <f t="shared" si="66"/>
        <v>4485.5</v>
      </c>
      <c r="AX83" s="217">
        <f t="shared" si="67"/>
        <v>4485.5</v>
      </c>
      <c r="AY83" s="217">
        <f t="shared" si="68"/>
        <v>1345.65</v>
      </c>
      <c r="AZ83" s="217">
        <f t="shared" si="69"/>
        <v>-1867.98</v>
      </c>
      <c r="BA83" s="217">
        <f t="shared" si="70"/>
        <v>-63.3216</v>
      </c>
      <c r="BB83" s="217">
        <f t="shared" si="71"/>
        <v>-15.513</v>
      </c>
      <c r="BC83" s="217">
        <f t="shared" si="72"/>
        <v>-998.22</v>
      </c>
      <c r="BD83" s="217">
        <f t="shared" si="73"/>
        <v>0</v>
      </c>
    </row>
    <row r="84" spans="2:56">
      <c r="B84" s="6" t="s">
        <v>280</v>
      </c>
      <c r="C84" s="166">
        <f>_xlfn.XLOOKUP(B:B,'2023.1-2023.6'!B:B,'2023.1-2023.6'!G:G,0)</f>
        <v>40504</v>
      </c>
      <c r="D84" s="3">
        <f>_xlfn.XLOOKUP(B:B,'2023.1-2023.6'!B:B,'2023.1-2023.6'!I:I,0)</f>
        <v>0</v>
      </c>
      <c r="E84" t="str">
        <f>_xlfn.XLOOKUP(B:B,'2023.1-2023.6'!B:B,'2023.1-2023.6'!C:C,0)</f>
        <v>销售部</v>
      </c>
      <c r="F84" t="str">
        <f>_xlfn.XLOOKUP(B:B,'2023.1-2023.6'!B:B,'2023.1-2023.6'!F:F,0)</f>
        <v>销售支持经理</v>
      </c>
      <c r="G84">
        <f>COUNTIF('2023.1-2023.6'!B:B,B84)</f>
        <v>6</v>
      </c>
      <c r="H84" s="217">
        <f>IFERROR(_xlfn.XLOOKUP(B84,'2023.1-2023.6'!B:B,'2023.1-2023.6'!K:K),0)</f>
        <v>14681.78</v>
      </c>
      <c r="I84" s="217">
        <f>IFERROR(AVERAGEIF('2022.1-2022.12 '!B:B,B84,'2022.1-2022.12 '!K:K),0)</f>
        <v>13431.2316666667</v>
      </c>
      <c r="J84" s="217">
        <f>IFERROR(_xlfn.XLOOKUP(B84,'2023.1-2023.6'!B:B,'2023.1-2023.6'!J:J),0)</f>
        <v>4048</v>
      </c>
      <c r="K84" s="217">
        <f>IFERROR(AVERAGEIF('2022.1-2022.12 '!B:B,B84,'2022.1-2022.12 '!J:J),0)</f>
        <v>4048</v>
      </c>
      <c r="M84" s="217">
        <f>SUMIFS('2023.1-2023.6'!L:L,'2023.1-2023.6'!B:B,B84)</f>
        <v>1899.84</v>
      </c>
      <c r="O84" s="217">
        <f>SUMIFS('2023.1-2023.6'!N:N,'2023.1-2023.6'!B:B,B84)</f>
        <v>22.8</v>
      </c>
      <c r="P84">
        <f>SUMIFS('2023.1-2023.6'!P:P,'2023.1-2023.6'!B:B,B84)</f>
        <v>11.4</v>
      </c>
      <c r="R84" s="217">
        <f>SUMIFS('2023.1-2023.6'!M:M,'2023.1-2023.6'!B:B,B84)</f>
        <v>520.8</v>
      </c>
      <c r="T84" s="217">
        <f>SUMIFS('2023.1-2023.6'!O:O,'2023.1-2023.6'!B:B,B84)</f>
        <v>6000</v>
      </c>
      <c r="U84" s="217">
        <f t="shared" si="49"/>
        <v>13431.2316666667</v>
      </c>
      <c r="V84" s="217">
        <f t="shared" si="50"/>
        <v>13431.2316666667</v>
      </c>
      <c r="W84" s="217">
        <f t="shared" si="51"/>
        <v>11282.2346</v>
      </c>
      <c r="X84" s="217">
        <f t="shared" si="52"/>
        <v>13431.2316666667</v>
      </c>
      <c r="Y84" s="217">
        <f t="shared" si="53"/>
        <v>13431.2316666667</v>
      </c>
      <c r="Z84" s="217">
        <f t="shared" si="54"/>
        <v>257.879648</v>
      </c>
      <c r="AA84" s="217">
        <f t="shared" si="55"/>
        <v>13431.2316666667</v>
      </c>
      <c r="AB84" s="217">
        <f t="shared" si="56"/>
        <v>80.58739</v>
      </c>
      <c r="AC84" s="239">
        <f t="shared" si="57"/>
        <v>5626</v>
      </c>
      <c r="AD84">
        <f t="shared" si="58"/>
        <v>1519.02</v>
      </c>
      <c r="AE84" s="240">
        <f t="shared" si="38"/>
        <v>13431.2316666667</v>
      </c>
      <c r="AF84" s="217">
        <f t="shared" si="59"/>
        <v>13431.2316666667</v>
      </c>
      <c r="AG84" s="217">
        <f t="shared" si="39"/>
        <v>4029.3695</v>
      </c>
      <c r="AH84" s="217">
        <f t="shared" si="40"/>
        <v>-9382.3946</v>
      </c>
      <c r="AI84" s="217">
        <f t="shared" si="41"/>
        <v>-235.079648</v>
      </c>
      <c r="AJ84">
        <f t="shared" si="42"/>
        <v>-69.18739</v>
      </c>
      <c r="AK84" s="217">
        <f t="shared" si="43"/>
        <v>-998.22</v>
      </c>
      <c r="AL84" s="217">
        <f t="shared" si="44"/>
        <v>0</v>
      </c>
      <c r="AM84" s="217">
        <f t="shared" si="45"/>
        <v>4048</v>
      </c>
      <c r="AN84" s="217">
        <f t="shared" si="60"/>
        <v>4048</v>
      </c>
      <c r="AO84" s="217">
        <f t="shared" si="46"/>
        <v>3400.32</v>
      </c>
      <c r="AP84" s="217">
        <f t="shared" si="47"/>
        <v>4048</v>
      </c>
      <c r="AQ84" s="217">
        <f t="shared" si="61"/>
        <v>4048</v>
      </c>
      <c r="AR84" s="217">
        <f t="shared" si="48"/>
        <v>77.7216</v>
      </c>
      <c r="AS84" s="217">
        <f t="shared" si="62"/>
        <v>4048</v>
      </c>
      <c r="AT84" s="217">
        <f t="shared" si="63"/>
        <v>24.288</v>
      </c>
      <c r="AU84" s="217">
        <f t="shared" si="64"/>
        <v>5626</v>
      </c>
      <c r="AV84" s="217">
        <f t="shared" si="65"/>
        <v>1519.02</v>
      </c>
      <c r="AW84" s="217">
        <f t="shared" si="66"/>
        <v>4048</v>
      </c>
      <c r="AX84" s="217">
        <f t="shared" si="67"/>
        <v>4048</v>
      </c>
      <c r="AY84" s="217">
        <f t="shared" si="68"/>
        <v>1214.4</v>
      </c>
      <c r="AZ84" s="217">
        <f t="shared" si="69"/>
        <v>-1500.48</v>
      </c>
      <c r="BA84" s="217">
        <f t="shared" si="70"/>
        <v>-54.9216</v>
      </c>
      <c r="BB84" s="217">
        <f t="shared" si="71"/>
        <v>-12.888</v>
      </c>
      <c r="BC84" s="217">
        <f t="shared" si="72"/>
        <v>-998.22</v>
      </c>
      <c r="BD84" s="217">
        <f t="shared" si="73"/>
        <v>0</v>
      </c>
    </row>
    <row r="85" spans="2:56">
      <c r="B85" s="6" t="s">
        <v>281</v>
      </c>
      <c r="C85" s="166" t="str">
        <f>_xlfn.XLOOKUP(B:B,'2023.1-2023.6'!B:B,'2023.1-2023.6'!G:G,0)</f>
        <v>2020/07/01</v>
      </c>
      <c r="D85" s="3">
        <f>_xlfn.XLOOKUP(B:B,'2023.1-2023.6'!B:B,'2023.1-2023.6'!I:I,0)</f>
        <v>0</v>
      </c>
      <c r="E85" t="str">
        <f>_xlfn.XLOOKUP(B:B,'2023.1-2023.6'!B:B,'2023.1-2023.6'!C:C,0)</f>
        <v>售后服务部</v>
      </c>
      <c r="F85" t="str">
        <f>_xlfn.XLOOKUP(B:B,'2023.1-2023.6'!B:B,'2023.1-2023.6'!F:F,0)</f>
        <v>现场装配技师</v>
      </c>
      <c r="G85">
        <f>COUNTIF('2023.1-2023.6'!B:B,B85)</f>
        <v>6</v>
      </c>
      <c r="H85" s="217">
        <f>IFERROR(_xlfn.XLOOKUP(B85,'2023.1-2023.6'!B:B,'2023.1-2023.6'!K:K),0)</f>
        <v>5631.3</v>
      </c>
      <c r="I85" s="217">
        <f>IFERROR(AVERAGEIF('2022.1-2022.12 '!B:B,B85,'2022.1-2022.12 '!K:K),0)</f>
        <v>6161.82333333333</v>
      </c>
      <c r="J85" s="217">
        <f>IFERROR(_xlfn.XLOOKUP(B85,'2023.1-2023.6'!B:B,'2023.1-2023.6'!J:J),0)</f>
        <v>2363</v>
      </c>
      <c r="K85" s="217">
        <f>IFERROR(AVERAGEIF('2022.1-2022.12 '!B:B,B85,'2022.1-2022.12 '!J:J),0)</f>
        <v>2363</v>
      </c>
      <c r="M85" s="217">
        <f>SUMIFS('2023.1-2023.6'!L:L,'2023.1-2023.6'!B:B,B85)</f>
        <v>1899.84</v>
      </c>
      <c r="O85" s="217">
        <f>SUMIFS('2023.1-2023.6'!N:N,'2023.1-2023.6'!B:B,B85)</f>
        <v>22.8</v>
      </c>
      <c r="P85">
        <f>SUMIFS('2023.1-2023.6'!P:P,'2023.1-2023.6'!B:B,B85)</f>
        <v>11.4</v>
      </c>
      <c r="R85" s="217">
        <f>SUMIFS('2023.1-2023.6'!M:M,'2023.1-2023.6'!B:B,B85)</f>
        <v>520.8</v>
      </c>
      <c r="T85" s="217">
        <f>SUMIFS('2023.1-2023.6'!O:O,'2023.1-2023.6'!B:B,B85)</f>
        <v>0</v>
      </c>
      <c r="U85" s="217">
        <f t="shared" si="49"/>
        <v>6161.82333333333</v>
      </c>
      <c r="V85" s="217">
        <f t="shared" si="50"/>
        <v>6161.82333333333</v>
      </c>
      <c r="W85" s="217">
        <f t="shared" si="51"/>
        <v>5175.9316</v>
      </c>
      <c r="X85" s="217">
        <f t="shared" si="52"/>
        <v>6161.82333333333</v>
      </c>
      <c r="Y85" s="217">
        <f t="shared" si="53"/>
        <v>6161.82333333333</v>
      </c>
      <c r="Z85" s="217">
        <f t="shared" si="54"/>
        <v>118.307008</v>
      </c>
      <c r="AA85" s="217">
        <f t="shared" si="55"/>
        <v>6161.82333333333</v>
      </c>
      <c r="AB85" s="217">
        <f t="shared" si="56"/>
        <v>36.97094</v>
      </c>
      <c r="AC85" s="239">
        <f t="shared" si="57"/>
        <v>5626</v>
      </c>
      <c r="AD85">
        <f t="shared" si="58"/>
        <v>1519.02</v>
      </c>
      <c r="AE85" s="240">
        <f t="shared" si="38"/>
        <v>6161.82333333333</v>
      </c>
      <c r="AF85" s="217">
        <f t="shared" si="59"/>
        <v>6161.82333333333</v>
      </c>
      <c r="AG85" s="217">
        <f t="shared" si="39"/>
        <v>1848.547</v>
      </c>
      <c r="AH85" s="217">
        <f t="shared" si="40"/>
        <v>-3276.0916</v>
      </c>
      <c r="AI85" s="217">
        <f t="shared" si="41"/>
        <v>-95.507008</v>
      </c>
      <c r="AJ85">
        <f t="shared" si="42"/>
        <v>-25.57094</v>
      </c>
      <c r="AK85" s="217">
        <f t="shared" si="43"/>
        <v>-998.22</v>
      </c>
      <c r="AL85" s="217">
        <f t="shared" si="44"/>
        <v>-1848.547</v>
      </c>
      <c r="AM85" s="217">
        <f t="shared" si="45"/>
        <v>3958</v>
      </c>
      <c r="AN85" s="217">
        <f t="shared" si="60"/>
        <v>3958</v>
      </c>
      <c r="AO85" s="217">
        <f t="shared" si="46"/>
        <v>3324.72</v>
      </c>
      <c r="AP85" s="217">
        <f t="shared" si="47"/>
        <v>2363</v>
      </c>
      <c r="AQ85" s="217">
        <f t="shared" si="61"/>
        <v>2363</v>
      </c>
      <c r="AR85" s="217">
        <f t="shared" si="48"/>
        <v>45.3696</v>
      </c>
      <c r="AS85" s="217">
        <f t="shared" si="62"/>
        <v>2363</v>
      </c>
      <c r="AT85" s="217">
        <f t="shared" si="63"/>
        <v>14.178</v>
      </c>
      <c r="AU85" s="217">
        <f t="shared" si="64"/>
        <v>5626</v>
      </c>
      <c r="AV85" s="217">
        <f t="shared" si="65"/>
        <v>1519.02</v>
      </c>
      <c r="AW85" s="217">
        <f t="shared" si="66"/>
        <v>2363</v>
      </c>
      <c r="AX85" s="217">
        <f t="shared" si="67"/>
        <v>2363</v>
      </c>
      <c r="AY85" s="217">
        <f t="shared" si="68"/>
        <v>708.9</v>
      </c>
      <c r="AZ85" s="217">
        <f t="shared" si="69"/>
        <v>-1424.88</v>
      </c>
      <c r="BA85" s="217">
        <f t="shared" si="70"/>
        <v>-22.5696</v>
      </c>
      <c r="BB85" s="217">
        <f t="shared" si="71"/>
        <v>-2.778</v>
      </c>
      <c r="BC85" s="217">
        <f t="shared" si="72"/>
        <v>-998.22</v>
      </c>
      <c r="BD85" s="217">
        <f t="shared" si="73"/>
        <v>-708.9</v>
      </c>
    </row>
    <row r="86" spans="2:56">
      <c r="B86" s="6" t="s">
        <v>282</v>
      </c>
      <c r="C86" s="166" t="str">
        <f>_xlfn.XLOOKUP(B:B,'2023.1-2023.6'!B:B,'2023.1-2023.6'!G:G,0)</f>
        <v>2021/06/29</v>
      </c>
      <c r="D86" s="3">
        <f>_xlfn.XLOOKUP(B:B,'2023.1-2023.6'!B:B,'2023.1-2023.6'!I:I,0)</f>
        <v>0</v>
      </c>
      <c r="E86" t="str">
        <f>_xlfn.XLOOKUP(B:B,'2023.1-2023.6'!B:B,'2023.1-2023.6'!C:C,0)</f>
        <v>生产部</v>
      </c>
      <c r="F86" t="str">
        <f>_xlfn.XLOOKUP(B:B,'2023.1-2023.6'!B:B,'2023.1-2023.6'!F:F,0)</f>
        <v>装配电工</v>
      </c>
      <c r="G86">
        <f>COUNTIF('2023.1-2023.6'!B:B,B86)</f>
        <v>6</v>
      </c>
      <c r="H86" s="217">
        <f>IFERROR(_xlfn.XLOOKUP(B86,'2023.1-2023.6'!B:B,'2023.1-2023.6'!K:K),0)</f>
        <v>7050.52</v>
      </c>
      <c r="I86" s="217">
        <f>IFERROR(AVERAGEIF('2022.1-2022.12 '!B:B,B86,'2022.1-2022.12 '!K:K),0)</f>
        <v>6001.03</v>
      </c>
      <c r="J86" s="217">
        <f>IFERROR(_xlfn.XLOOKUP(B86,'2023.1-2023.6'!B:B,'2023.1-2023.6'!J:J),0)</f>
        <v>1900</v>
      </c>
      <c r="K86" s="217">
        <f>IFERROR(AVERAGEIF('2022.1-2022.12 '!B:B,B86,'2022.1-2022.12 '!J:J),0)</f>
        <v>1900</v>
      </c>
      <c r="M86" s="217">
        <f>SUMIFS('2023.1-2023.6'!L:L,'2023.1-2023.6'!B:B,B86)</f>
        <v>1899.84</v>
      </c>
      <c r="O86" s="217">
        <f>SUMIFS('2023.1-2023.6'!N:N,'2023.1-2023.6'!B:B,B86)</f>
        <v>22.8</v>
      </c>
      <c r="P86">
        <f>SUMIFS('2023.1-2023.6'!P:P,'2023.1-2023.6'!B:B,B86)</f>
        <v>11.4</v>
      </c>
      <c r="R86" s="217">
        <f>SUMIFS('2023.1-2023.6'!M:M,'2023.1-2023.6'!B:B,B86)</f>
        <v>520.8</v>
      </c>
      <c r="T86" s="217">
        <f>SUMIFS('2023.1-2023.6'!O:O,'2023.1-2023.6'!B:B,B86)</f>
        <v>0</v>
      </c>
      <c r="U86" s="217">
        <f t="shared" si="49"/>
        <v>6001.03</v>
      </c>
      <c r="V86" s="217">
        <f t="shared" si="50"/>
        <v>6001.03</v>
      </c>
      <c r="W86" s="217">
        <f t="shared" si="51"/>
        <v>5040.8652</v>
      </c>
      <c r="X86" s="217">
        <f t="shared" si="52"/>
        <v>6001.03</v>
      </c>
      <c r="Y86" s="217">
        <f t="shared" si="53"/>
        <v>6001.03</v>
      </c>
      <c r="Z86" s="217">
        <f t="shared" si="54"/>
        <v>115.219776</v>
      </c>
      <c r="AA86" s="217">
        <f t="shared" si="55"/>
        <v>6001.03</v>
      </c>
      <c r="AB86" s="217">
        <f t="shared" si="56"/>
        <v>36.00618</v>
      </c>
      <c r="AC86" s="239">
        <f t="shared" si="57"/>
        <v>5626</v>
      </c>
      <c r="AD86">
        <f t="shared" si="58"/>
        <v>1519.02</v>
      </c>
      <c r="AE86" s="240">
        <f t="shared" si="38"/>
        <v>6001.03</v>
      </c>
      <c r="AF86" s="217">
        <f t="shared" si="59"/>
        <v>6001.03</v>
      </c>
      <c r="AG86" s="217">
        <f t="shared" si="39"/>
        <v>1800.309</v>
      </c>
      <c r="AH86" s="217">
        <f t="shared" si="40"/>
        <v>-3141.0252</v>
      </c>
      <c r="AI86" s="217">
        <f t="shared" si="41"/>
        <v>-92.419776</v>
      </c>
      <c r="AJ86">
        <f t="shared" si="42"/>
        <v>-24.60618</v>
      </c>
      <c r="AK86" s="217">
        <f t="shared" si="43"/>
        <v>-998.22</v>
      </c>
      <c r="AL86" s="217">
        <f t="shared" si="44"/>
        <v>-1800.309</v>
      </c>
      <c r="AM86" s="217">
        <f t="shared" si="45"/>
        <v>3958</v>
      </c>
      <c r="AN86" s="217">
        <f t="shared" si="60"/>
        <v>3958</v>
      </c>
      <c r="AO86" s="217">
        <f t="shared" si="46"/>
        <v>3324.72</v>
      </c>
      <c r="AP86" s="217">
        <f t="shared" si="47"/>
        <v>1900</v>
      </c>
      <c r="AQ86" s="217">
        <f t="shared" si="61"/>
        <v>1900</v>
      </c>
      <c r="AR86" s="217">
        <f t="shared" si="48"/>
        <v>36.48</v>
      </c>
      <c r="AS86" s="217">
        <f t="shared" si="62"/>
        <v>1900</v>
      </c>
      <c r="AT86" s="217">
        <f t="shared" si="63"/>
        <v>11.4</v>
      </c>
      <c r="AU86" s="217">
        <f t="shared" si="64"/>
        <v>5626</v>
      </c>
      <c r="AV86" s="217">
        <f t="shared" si="65"/>
        <v>1519.02</v>
      </c>
      <c r="AW86" s="217">
        <f t="shared" si="66"/>
        <v>1900</v>
      </c>
      <c r="AX86" s="217">
        <f t="shared" si="67"/>
        <v>1900</v>
      </c>
      <c r="AY86" s="217">
        <f t="shared" si="68"/>
        <v>570</v>
      </c>
      <c r="AZ86" s="217">
        <f t="shared" si="69"/>
        <v>-1424.88</v>
      </c>
      <c r="BA86" s="217">
        <f t="shared" si="70"/>
        <v>-13.68</v>
      </c>
      <c r="BB86" s="217">
        <f t="shared" si="71"/>
        <v>0</v>
      </c>
      <c r="BC86" s="217">
        <f t="shared" si="72"/>
        <v>-998.22</v>
      </c>
      <c r="BD86" s="217">
        <f t="shared" si="73"/>
        <v>-570</v>
      </c>
    </row>
    <row r="87" spans="2:56">
      <c r="B87" s="6" t="s">
        <v>283</v>
      </c>
      <c r="C87" s="166" t="str">
        <f>_xlfn.XLOOKUP(B:B,'2023.1-2023.6'!B:B,'2023.1-2023.6'!G:G,0)</f>
        <v>2022/09/19</v>
      </c>
      <c r="D87" s="237" t="s">
        <v>284</v>
      </c>
      <c r="E87" t="str">
        <f>_xlfn.XLOOKUP(B:B,'2023.1-2023.6'!B:B,'2023.1-2023.6'!C:C,0)</f>
        <v>生产部</v>
      </c>
      <c r="F87" t="str">
        <f>_xlfn.XLOOKUP(B:B,'2023.1-2023.6'!B:B,'2023.1-2023.6'!F:F,0)</f>
        <v>仓库包装操作工</v>
      </c>
      <c r="G87">
        <f>COUNTIF('2023.1-2023.6'!B:B,B87)</f>
        <v>5</v>
      </c>
      <c r="H87" s="217">
        <f>IFERROR(_xlfn.XLOOKUP(B87,'2023.1-2023.6'!B:B,'2023.1-2023.6'!K:K),0)</f>
        <v>3886.34</v>
      </c>
      <c r="I87" s="217">
        <f>IFERROR(AVERAGEIF('2022.1-2022.12 '!B:B,B87,'2022.1-2022.12 '!K:K),0)</f>
        <v>4650.9775</v>
      </c>
      <c r="J87" s="217">
        <f>IFERROR(_xlfn.XLOOKUP(B87,'2023.1-2023.6'!B:B,'2023.1-2023.6'!J:J),0)</f>
        <v>1900</v>
      </c>
      <c r="K87" s="217">
        <f>IFERROR(AVERAGEIF('2022.1-2022.12 '!B:B,B87,'2022.1-2022.12 '!J:J),0)</f>
        <v>1900</v>
      </c>
      <c r="M87" s="217">
        <f>SUMIFS('2023.1-2023.6'!L:L,'2023.1-2023.6'!B:B,B87)</f>
        <v>1266.56</v>
      </c>
      <c r="O87" s="217">
        <f>SUMIFS('2023.1-2023.6'!N:N,'2023.1-2023.6'!B:B,B87)</f>
        <v>15.2</v>
      </c>
      <c r="P87">
        <f>SUMIFS('2023.1-2023.6'!P:P,'2023.1-2023.6'!B:B,B87)</f>
        <v>7.6</v>
      </c>
      <c r="R87" s="217">
        <f>SUMIFS('2023.1-2023.6'!M:M,'2023.1-2023.6'!B:B,B87)</f>
        <v>347.2</v>
      </c>
      <c r="T87" s="217">
        <f>SUMIFS('2023.1-2023.6'!O:O,'2023.1-2023.6'!B:B,B87)</f>
        <v>0</v>
      </c>
      <c r="U87" s="217">
        <f t="shared" si="49"/>
        <v>4650.9775</v>
      </c>
      <c r="V87" s="217">
        <f t="shared" si="50"/>
        <v>4650.9775</v>
      </c>
      <c r="W87" s="217">
        <f t="shared" si="51"/>
        <v>3255.68425</v>
      </c>
      <c r="X87" s="217">
        <f t="shared" si="52"/>
        <v>4650.9775</v>
      </c>
      <c r="Y87" s="217">
        <f t="shared" si="53"/>
        <v>4650.9775</v>
      </c>
      <c r="Z87" s="217">
        <f t="shared" si="54"/>
        <v>74.41564</v>
      </c>
      <c r="AA87" s="217">
        <f t="shared" si="55"/>
        <v>4650.9775</v>
      </c>
      <c r="AB87" s="217">
        <f t="shared" si="56"/>
        <v>23.2548875</v>
      </c>
      <c r="AC87" s="239">
        <f t="shared" si="57"/>
        <v>5626</v>
      </c>
      <c r="AD87">
        <f t="shared" si="58"/>
        <v>1265.85</v>
      </c>
      <c r="AE87" s="240">
        <f t="shared" si="38"/>
        <v>4650.9775</v>
      </c>
      <c r="AF87" s="217">
        <f t="shared" si="59"/>
        <v>4650.9775</v>
      </c>
      <c r="AG87" s="217">
        <f t="shared" si="39"/>
        <v>1162.744375</v>
      </c>
      <c r="AH87" s="217">
        <f t="shared" si="40"/>
        <v>-1989.12425</v>
      </c>
      <c r="AI87" s="217">
        <f t="shared" si="41"/>
        <v>-59.21564</v>
      </c>
      <c r="AJ87">
        <f t="shared" si="42"/>
        <v>-15.6548875</v>
      </c>
      <c r="AK87" s="217">
        <f t="shared" si="43"/>
        <v>-918.65</v>
      </c>
      <c r="AL87" s="217">
        <f t="shared" si="44"/>
        <v>-1162.744375</v>
      </c>
      <c r="AM87" s="217">
        <f t="shared" si="45"/>
        <v>3958</v>
      </c>
      <c r="AN87" s="217">
        <f t="shared" si="60"/>
        <v>3958</v>
      </c>
      <c r="AO87" s="217">
        <f t="shared" si="46"/>
        <v>2770.6</v>
      </c>
      <c r="AP87" s="217">
        <f t="shared" si="47"/>
        <v>1900</v>
      </c>
      <c r="AQ87" s="217">
        <f t="shared" si="61"/>
        <v>1900</v>
      </c>
      <c r="AR87" s="217">
        <f t="shared" si="48"/>
        <v>30.4</v>
      </c>
      <c r="AS87" s="217">
        <f t="shared" si="62"/>
        <v>1900</v>
      </c>
      <c r="AT87" s="217">
        <f t="shared" si="63"/>
        <v>9.5</v>
      </c>
      <c r="AU87" s="217">
        <f t="shared" si="64"/>
        <v>5626</v>
      </c>
      <c r="AV87" s="217">
        <f t="shared" si="65"/>
        <v>1265.85</v>
      </c>
      <c r="AW87" s="217">
        <f t="shared" si="66"/>
        <v>1900</v>
      </c>
      <c r="AX87" s="217">
        <f t="shared" si="67"/>
        <v>1900</v>
      </c>
      <c r="AY87" s="217">
        <f t="shared" si="68"/>
        <v>475</v>
      </c>
      <c r="AZ87" s="217">
        <f t="shared" si="69"/>
        <v>-1504.04</v>
      </c>
      <c r="BA87" s="217">
        <f t="shared" si="70"/>
        <v>-15.2</v>
      </c>
      <c r="BB87" s="217">
        <f t="shared" si="71"/>
        <v>-1.9</v>
      </c>
      <c r="BC87" s="217">
        <f t="shared" si="72"/>
        <v>-918.65</v>
      </c>
      <c r="BD87" s="217">
        <f t="shared" si="73"/>
        <v>-475</v>
      </c>
    </row>
    <row r="88" spans="2:56">
      <c r="B88" s="6" t="s">
        <v>285</v>
      </c>
      <c r="C88" s="166" t="str">
        <f>_xlfn.XLOOKUP(B:B,'2023.1-2023.6'!B:B,'2023.1-2023.6'!G:G,0)</f>
        <v>2020/08/03</v>
      </c>
      <c r="D88" s="3">
        <f>_xlfn.XLOOKUP(B:B,'2023.1-2023.6'!B:B,'2023.1-2023.6'!I:I,0)</f>
        <v>0</v>
      </c>
      <c r="E88" t="str">
        <f>_xlfn.XLOOKUP(B:B,'2023.1-2023.6'!B:B,'2023.1-2023.6'!C:C,0)</f>
        <v>研发部</v>
      </c>
      <c r="F88" t="str">
        <f>_xlfn.XLOOKUP(B:B,'2023.1-2023.6'!B:B,'2023.1-2023.6'!F:F,0)</f>
        <v>资料管理员</v>
      </c>
      <c r="G88">
        <f>COUNTIF('2023.1-2023.6'!B:B,B88)</f>
        <v>6</v>
      </c>
      <c r="H88" s="217">
        <f>IFERROR(_xlfn.XLOOKUP(B88,'2023.1-2023.6'!B:B,'2023.1-2023.6'!K:K),0)</f>
        <v>4382.7</v>
      </c>
      <c r="I88" s="217">
        <f>IFERROR(AVERAGEIF('2022.1-2022.12 '!B:B,B88,'2022.1-2022.12 '!K:K),0)</f>
        <v>5140.65583333333</v>
      </c>
      <c r="J88" s="217">
        <f>IFERROR(_xlfn.XLOOKUP(B88,'2023.1-2023.6'!B:B,'2023.1-2023.6'!J:J),0)</f>
        <v>1900</v>
      </c>
      <c r="K88" s="217">
        <f>IFERROR(AVERAGEIF('2022.1-2022.12 '!B:B,B88,'2022.1-2022.12 '!J:J),0)</f>
        <v>1900</v>
      </c>
      <c r="M88" s="217">
        <f>SUMIFS('2023.1-2023.6'!L:L,'2023.1-2023.6'!B:B,B88)</f>
        <v>1899.84</v>
      </c>
      <c r="O88" s="217">
        <f>SUMIFS('2023.1-2023.6'!N:N,'2023.1-2023.6'!B:B,B88)</f>
        <v>22.8</v>
      </c>
      <c r="P88">
        <f>SUMIFS('2023.1-2023.6'!P:P,'2023.1-2023.6'!B:B,B88)</f>
        <v>11.4</v>
      </c>
      <c r="R88" s="217">
        <f>SUMIFS('2023.1-2023.6'!M:M,'2023.1-2023.6'!B:B,B88)</f>
        <v>520.8</v>
      </c>
      <c r="T88" s="217">
        <f>SUMIFS('2023.1-2023.6'!O:O,'2023.1-2023.6'!B:B,B88)</f>
        <v>0</v>
      </c>
      <c r="U88" s="217">
        <f t="shared" si="49"/>
        <v>5140.65583333333</v>
      </c>
      <c r="V88" s="217">
        <f t="shared" si="50"/>
        <v>5140.65583333333</v>
      </c>
      <c r="W88" s="217">
        <f t="shared" si="51"/>
        <v>4318.1509</v>
      </c>
      <c r="X88" s="217">
        <f t="shared" si="52"/>
        <v>5140.65583333333</v>
      </c>
      <c r="Y88" s="217">
        <f t="shared" si="53"/>
        <v>5140.65583333333</v>
      </c>
      <c r="Z88" s="217">
        <f t="shared" si="54"/>
        <v>98.700592</v>
      </c>
      <c r="AA88" s="217">
        <f t="shared" si="55"/>
        <v>5140.65583333333</v>
      </c>
      <c r="AB88" s="217">
        <f t="shared" si="56"/>
        <v>30.843935</v>
      </c>
      <c r="AC88" s="239">
        <f t="shared" si="57"/>
        <v>5626</v>
      </c>
      <c r="AD88">
        <f t="shared" si="58"/>
        <v>1519.02</v>
      </c>
      <c r="AE88" s="240">
        <f t="shared" si="38"/>
        <v>5140.65583333333</v>
      </c>
      <c r="AF88" s="217">
        <f t="shared" si="59"/>
        <v>5140.65583333333</v>
      </c>
      <c r="AG88" s="217">
        <f t="shared" si="39"/>
        <v>1542.19675</v>
      </c>
      <c r="AH88" s="217">
        <f t="shared" si="40"/>
        <v>-2418.3109</v>
      </c>
      <c r="AI88" s="217">
        <f t="shared" si="41"/>
        <v>-75.900592</v>
      </c>
      <c r="AJ88">
        <f t="shared" si="42"/>
        <v>-19.443935</v>
      </c>
      <c r="AK88" s="217">
        <f t="shared" si="43"/>
        <v>-998.22</v>
      </c>
      <c r="AL88" s="217">
        <f t="shared" si="44"/>
        <v>-1542.19675</v>
      </c>
      <c r="AM88" s="217">
        <f t="shared" si="45"/>
        <v>3958</v>
      </c>
      <c r="AN88" s="217">
        <f t="shared" si="60"/>
        <v>3958</v>
      </c>
      <c r="AO88" s="217">
        <f t="shared" si="46"/>
        <v>3324.72</v>
      </c>
      <c r="AP88" s="217">
        <f t="shared" si="47"/>
        <v>1900</v>
      </c>
      <c r="AQ88" s="217">
        <f t="shared" si="61"/>
        <v>1900</v>
      </c>
      <c r="AR88" s="217">
        <f t="shared" si="48"/>
        <v>36.48</v>
      </c>
      <c r="AS88" s="217">
        <f t="shared" si="62"/>
        <v>1900</v>
      </c>
      <c r="AT88" s="217">
        <f t="shared" si="63"/>
        <v>11.4</v>
      </c>
      <c r="AU88" s="217">
        <f t="shared" si="64"/>
        <v>5626</v>
      </c>
      <c r="AV88" s="217">
        <f t="shared" si="65"/>
        <v>1519.02</v>
      </c>
      <c r="AW88" s="217">
        <f t="shared" si="66"/>
        <v>1900</v>
      </c>
      <c r="AX88" s="217">
        <f t="shared" si="67"/>
        <v>1900</v>
      </c>
      <c r="AY88" s="217">
        <f t="shared" si="68"/>
        <v>570</v>
      </c>
      <c r="AZ88" s="217">
        <f t="shared" si="69"/>
        <v>-1424.88</v>
      </c>
      <c r="BA88" s="217">
        <f t="shared" si="70"/>
        <v>-13.68</v>
      </c>
      <c r="BB88" s="217">
        <f t="shared" si="71"/>
        <v>0</v>
      </c>
      <c r="BC88" s="217">
        <f t="shared" si="72"/>
        <v>-998.22</v>
      </c>
      <c r="BD88" s="217">
        <f t="shared" si="73"/>
        <v>-570</v>
      </c>
    </row>
    <row r="89" spans="2:56">
      <c r="B89" s="6" t="s">
        <v>286</v>
      </c>
      <c r="C89" s="166" t="str">
        <f>_xlfn.XLOOKUP(B:B,'2023.1-2023.6'!B:B,'2023.1-2023.6'!G:G,0)</f>
        <v>2018/05/29</v>
      </c>
      <c r="D89" s="3">
        <f>_xlfn.XLOOKUP(B:B,'2023.1-2023.6'!B:B,'2023.1-2023.6'!I:I,0)</f>
        <v>0</v>
      </c>
      <c r="E89" t="str">
        <f>_xlfn.XLOOKUP(B:B,'2023.1-2023.6'!B:B,'2023.1-2023.6'!C:C,0)</f>
        <v>售后服务部</v>
      </c>
      <c r="F89" t="str">
        <f>_xlfn.XLOOKUP(B:B,'2023.1-2023.6'!B:B,'2023.1-2023.6'!F:F,0)</f>
        <v>工程部经理</v>
      </c>
      <c r="G89">
        <f>COUNTIF('2023.1-2023.6'!B:B,B89)</f>
        <v>6</v>
      </c>
      <c r="H89" s="217">
        <f>IFERROR(_xlfn.XLOOKUP(B89,'2023.1-2023.6'!B:B,'2023.1-2023.6'!K:K),0)</f>
        <v>18827.5</v>
      </c>
      <c r="I89" s="217">
        <f>IFERROR(AVERAGEIF('2022.1-2022.12 '!B:B,B89,'2022.1-2022.12 '!K:K),0)</f>
        <v>15508.0866666667</v>
      </c>
      <c r="J89" s="217">
        <f>IFERROR(_xlfn.XLOOKUP(B89,'2023.1-2023.6'!B:B,'2023.1-2023.6'!J:J),0)</f>
        <v>7100</v>
      </c>
      <c r="K89" s="217">
        <f>IFERROR(AVERAGEIF('2022.1-2022.12 '!B:B,B89,'2022.1-2022.12 '!J:J),0)</f>
        <v>5650.75</v>
      </c>
      <c r="M89" s="217">
        <f>SUMIFS('2023.1-2023.6'!L:L,'2023.1-2023.6'!B:B,B89)</f>
        <v>1899.84</v>
      </c>
      <c r="O89" s="217">
        <f>SUMIFS('2023.1-2023.6'!N:N,'2023.1-2023.6'!B:B,B89)</f>
        <v>22.8</v>
      </c>
      <c r="P89">
        <f>SUMIFS('2023.1-2023.6'!P:P,'2023.1-2023.6'!B:B,B89)</f>
        <v>11.4</v>
      </c>
      <c r="R89" s="217">
        <f>SUMIFS('2023.1-2023.6'!M:M,'2023.1-2023.6'!B:B,B89)</f>
        <v>520.8</v>
      </c>
      <c r="T89" s="217">
        <f>SUMIFS('2023.1-2023.6'!O:O,'2023.1-2023.6'!B:B,B89)</f>
        <v>2745</v>
      </c>
      <c r="U89" s="217">
        <f t="shared" si="49"/>
        <v>15508.0866666667</v>
      </c>
      <c r="V89" s="217">
        <f t="shared" si="50"/>
        <v>15508.0866666667</v>
      </c>
      <c r="W89" s="217">
        <f t="shared" si="51"/>
        <v>13026.7928</v>
      </c>
      <c r="X89" s="217">
        <f t="shared" si="52"/>
        <v>15508.0866666667</v>
      </c>
      <c r="Y89" s="217">
        <f t="shared" si="53"/>
        <v>15508.0866666667</v>
      </c>
      <c r="Z89" s="217">
        <f t="shared" si="54"/>
        <v>297.755264</v>
      </c>
      <c r="AA89" s="217">
        <f t="shared" si="55"/>
        <v>15508.0866666667</v>
      </c>
      <c r="AB89" s="217">
        <f t="shared" si="56"/>
        <v>93.04852</v>
      </c>
      <c r="AC89" s="239">
        <f t="shared" si="57"/>
        <v>5626</v>
      </c>
      <c r="AD89">
        <f t="shared" si="58"/>
        <v>1519.02</v>
      </c>
      <c r="AE89" s="240">
        <f t="shared" si="38"/>
        <v>15508.0866666667</v>
      </c>
      <c r="AF89" s="217">
        <f t="shared" si="59"/>
        <v>15508.0866666667</v>
      </c>
      <c r="AG89" s="217">
        <f t="shared" si="39"/>
        <v>4652.426</v>
      </c>
      <c r="AH89" s="217">
        <f t="shared" si="40"/>
        <v>-11126.9528</v>
      </c>
      <c r="AI89" s="217">
        <f t="shared" si="41"/>
        <v>-274.955264</v>
      </c>
      <c r="AJ89">
        <f t="shared" si="42"/>
        <v>-81.64852</v>
      </c>
      <c r="AK89" s="217">
        <f t="shared" si="43"/>
        <v>-998.22</v>
      </c>
      <c r="AL89" s="217">
        <f t="shared" si="44"/>
        <v>-1907.426</v>
      </c>
      <c r="AM89" s="217">
        <f t="shared" si="45"/>
        <v>5650.75</v>
      </c>
      <c r="AN89" s="217">
        <f t="shared" si="60"/>
        <v>5650.75</v>
      </c>
      <c r="AO89" s="217">
        <f t="shared" si="46"/>
        <v>4746.63</v>
      </c>
      <c r="AP89" s="217">
        <f t="shared" si="47"/>
        <v>5650.75</v>
      </c>
      <c r="AQ89" s="217">
        <f t="shared" si="61"/>
        <v>5650.75</v>
      </c>
      <c r="AR89" s="217">
        <f t="shared" si="48"/>
        <v>108.4944</v>
      </c>
      <c r="AS89" s="217">
        <f t="shared" si="62"/>
        <v>5650.75</v>
      </c>
      <c r="AT89" s="217">
        <f t="shared" si="63"/>
        <v>33.9045</v>
      </c>
      <c r="AU89" s="217">
        <f t="shared" si="64"/>
        <v>5626</v>
      </c>
      <c r="AV89" s="217">
        <f t="shared" si="65"/>
        <v>1519.02</v>
      </c>
      <c r="AW89" s="217">
        <f t="shared" si="66"/>
        <v>5650.75</v>
      </c>
      <c r="AX89" s="217">
        <f t="shared" si="67"/>
        <v>5650.75</v>
      </c>
      <c r="AY89" s="217">
        <f t="shared" si="68"/>
        <v>1695.225</v>
      </c>
      <c r="AZ89" s="217">
        <f t="shared" si="69"/>
        <v>-2846.79</v>
      </c>
      <c r="BA89" s="217">
        <f t="shared" si="70"/>
        <v>-85.6944</v>
      </c>
      <c r="BB89" s="217">
        <f t="shared" si="71"/>
        <v>-22.5045</v>
      </c>
      <c r="BC89" s="217">
        <f t="shared" si="72"/>
        <v>-998.22</v>
      </c>
      <c r="BD89" s="217">
        <f t="shared" si="73"/>
        <v>0</v>
      </c>
    </row>
    <row r="90" spans="2:56">
      <c r="B90" s="6" t="s">
        <v>287</v>
      </c>
      <c r="C90" s="166" t="str">
        <f>_xlfn.XLOOKUP(B:B,'2023.1-2023.6'!B:B,'2023.1-2023.6'!G:G,0)</f>
        <v>2021/06/03</v>
      </c>
      <c r="D90" s="3">
        <f>_xlfn.XLOOKUP(B:B,'2023.1-2023.6'!B:B,'2023.1-2023.6'!I:I,0)</f>
        <v>0</v>
      </c>
      <c r="E90" t="str">
        <f>_xlfn.XLOOKUP(B:B,'2023.1-2023.6'!B:B,'2023.1-2023.6'!C:C,0)</f>
        <v>人力资源部</v>
      </c>
      <c r="F90" t="str">
        <f>_xlfn.XLOOKUP(B:B,'2023.1-2023.6'!B:B,'2023.1-2023.6'!F:F,0)</f>
        <v>人力资源专员</v>
      </c>
      <c r="G90">
        <f>COUNTIF('2023.1-2023.6'!B:B,B90)</f>
        <v>6</v>
      </c>
      <c r="H90" s="217">
        <f>IFERROR(_xlfn.XLOOKUP(B90,'2023.1-2023.6'!B:B,'2023.1-2023.6'!K:K),0)</f>
        <v>5902.8</v>
      </c>
      <c r="I90" s="217">
        <f>IFERROR(AVERAGEIF('2022.1-2022.12 '!B:B,B90,'2022.1-2022.12 '!K:K),0)</f>
        <v>5606.42</v>
      </c>
      <c r="J90" s="217">
        <f>IFERROR(_xlfn.XLOOKUP(B90,'2023.1-2023.6'!B:B,'2023.1-2023.6'!J:J),0)</f>
        <v>2090</v>
      </c>
      <c r="K90" s="217">
        <f>IFERROR(AVERAGEIF('2022.1-2022.12 '!B:B,B90,'2022.1-2022.12 '!J:J),0)</f>
        <v>2090</v>
      </c>
      <c r="M90" s="217">
        <f>SUMIFS('2023.1-2023.6'!L:L,'2023.1-2023.6'!B:B,B90)</f>
        <v>1899.84</v>
      </c>
      <c r="O90" s="217">
        <f>SUMIFS('2023.1-2023.6'!N:N,'2023.1-2023.6'!B:B,B90)</f>
        <v>22.8</v>
      </c>
      <c r="P90">
        <f>SUMIFS('2023.1-2023.6'!P:P,'2023.1-2023.6'!B:B,B90)</f>
        <v>11.4</v>
      </c>
      <c r="R90" s="217">
        <f>SUMIFS('2023.1-2023.6'!M:M,'2023.1-2023.6'!B:B,B90)</f>
        <v>520.8</v>
      </c>
      <c r="T90" s="217">
        <f>SUMIFS('2023.1-2023.6'!O:O,'2023.1-2023.6'!B:B,B90)</f>
        <v>0</v>
      </c>
      <c r="U90" s="217">
        <f t="shared" si="49"/>
        <v>5606.42</v>
      </c>
      <c r="V90" s="217">
        <f t="shared" si="50"/>
        <v>5606.42</v>
      </c>
      <c r="W90" s="217">
        <f t="shared" si="51"/>
        <v>4709.3928</v>
      </c>
      <c r="X90" s="217">
        <f t="shared" si="52"/>
        <v>5606.42</v>
      </c>
      <c r="Y90" s="217">
        <f t="shared" si="53"/>
        <v>5606.42</v>
      </c>
      <c r="Z90" s="217">
        <f t="shared" si="54"/>
        <v>107.643264</v>
      </c>
      <c r="AA90" s="217">
        <f t="shared" si="55"/>
        <v>5606.42</v>
      </c>
      <c r="AB90" s="217">
        <f t="shared" si="56"/>
        <v>33.63852</v>
      </c>
      <c r="AC90" s="239">
        <f t="shared" si="57"/>
        <v>5626</v>
      </c>
      <c r="AD90">
        <f t="shared" si="58"/>
        <v>1519.02</v>
      </c>
      <c r="AE90" s="240">
        <f t="shared" si="38"/>
        <v>5606.42</v>
      </c>
      <c r="AF90" s="217">
        <f t="shared" si="59"/>
        <v>5606.42</v>
      </c>
      <c r="AG90" s="217">
        <f t="shared" si="39"/>
        <v>1681.926</v>
      </c>
      <c r="AH90" s="217">
        <f t="shared" si="40"/>
        <v>-2809.5528</v>
      </c>
      <c r="AI90" s="217">
        <f t="shared" si="41"/>
        <v>-84.843264</v>
      </c>
      <c r="AJ90">
        <f t="shared" si="42"/>
        <v>-22.23852</v>
      </c>
      <c r="AK90" s="217">
        <f t="shared" si="43"/>
        <v>-998.22</v>
      </c>
      <c r="AL90" s="217">
        <f t="shared" si="44"/>
        <v>-1681.926</v>
      </c>
      <c r="AM90" s="217">
        <f t="shared" si="45"/>
        <v>3958</v>
      </c>
      <c r="AN90" s="217">
        <f t="shared" si="60"/>
        <v>3958</v>
      </c>
      <c r="AO90" s="217">
        <f t="shared" si="46"/>
        <v>3324.72</v>
      </c>
      <c r="AP90" s="217">
        <f t="shared" si="47"/>
        <v>2090</v>
      </c>
      <c r="AQ90" s="217">
        <f t="shared" si="61"/>
        <v>2090</v>
      </c>
      <c r="AR90" s="217">
        <f t="shared" si="48"/>
        <v>40.128</v>
      </c>
      <c r="AS90" s="217">
        <f t="shared" si="62"/>
        <v>2090</v>
      </c>
      <c r="AT90" s="217">
        <f t="shared" si="63"/>
        <v>12.54</v>
      </c>
      <c r="AU90" s="217">
        <f t="shared" si="64"/>
        <v>5626</v>
      </c>
      <c r="AV90" s="217">
        <f t="shared" si="65"/>
        <v>1519.02</v>
      </c>
      <c r="AW90" s="217">
        <f t="shared" si="66"/>
        <v>2090</v>
      </c>
      <c r="AX90" s="217">
        <f t="shared" si="67"/>
        <v>2090</v>
      </c>
      <c r="AY90" s="217">
        <f t="shared" si="68"/>
        <v>627</v>
      </c>
      <c r="AZ90" s="217">
        <f t="shared" si="69"/>
        <v>-1424.88</v>
      </c>
      <c r="BA90" s="217">
        <f t="shared" si="70"/>
        <v>-17.328</v>
      </c>
      <c r="BB90" s="217">
        <f t="shared" si="71"/>
        <v>-1.14</v>
      </c>
      <c r="BC90" s="217">
        <f t="shared" si="72"/>
        <v>-998.22</v>
      </c>
      <c r="BD90" s="217">
        <f t="shared" si="73"/>
        <v>-627</v>
      </c>
    </row>
    <row r="91" spans="2:56">
      <c r="B91" s="6" t="s">
        <v>288</v>
      </c>
      <c r="C91" s="166" t="str">
        <f>_xlfn.XLOOKUP(B:B,'2023.1-2023.6'!B:B,'2023.1-2023.6'!G:G,0)</f>
        <v>2023/03/17</v>
      </c>
      <c r="D91" s="3" t="str">
        <f>_xlfn.XLOOKUP(B:B,'2023.1-2023.6'!B:B,'2023.1-2023.6'!I:I,0)</f>
        <v>3月入职</v>
      </c>
      <c r="E91" t="str">
        <f>_xlfn.XLOOKUP(B:B,'2023.1-2023.6'!B:B,'2023.1-2023.6'!C:C,0)</f>
        <v>生产部</v>
      </c>
      <c r="F91" t="str">
        <f>_xlfn.XLOOKUP(B:B,'2023.1-2023.6'!B:B,'2023.1-2023.6'!F:F,0)</f>
        <v>装配钳工</v>
      </c>
      <c r="G91">
        <f>COUNTIF('2023.1-2023.6'!B:B,B91)</f>
        <v>4</v>
      </c>
      <c r="H91" s="217">
        <f>IFERROR(_xlfn.XLOOKUP(B91,'2023.1-2023.6'!B:B,'2023.1-2023.6'!K:K),0)</f>
        <v>2709.95</v>
      </c>
      <c r="I91" s="217">
        <f>IFERROR(AVERAGEIF('2022.1-2022.12 '!B:B,B91,'2022.1-2022.12 '!K:K),0)</f>
        <v>0</v>
      </c>
      <c r="J91" s="217">
        <f>IFERROR(_xlfn.XLOOKUP(B91,'2023.1-2023.6'!B:B,'2023.1-2023.6'!J:J),0)</f>
        <v>1900</v>
      </c>
      <c r="K91" s="217">
        <f>IFERROR(AVERAGEIF('2022.1-2022.12 '!B:B,B91,'2022.1-2022.12 '!J:J),0)</f>
        <v>0</v>
      </c>
      <c r="M91" s="217">
        <f>SUMIFS('2023.1-2023.6'!L:L,'2023.1-2023.6'!B:B,B91)</f>
        <v>949.92</v>
      </c>
      <c r="O91" s="217">
        <f>SUMIFS('2023.1-2023.6'!N:N,'2023.1-2023.6'!B:B,B91)</f>
        <v>11.4</v>
      </c>
      <c r="P91">
        <f>SUMIFS('2023.1-2023.6'!P:P,'2023.1-2023.6'!B:B,B91)</f>
        <v>5.7</v>
      </c>
      <c r="R91" s="217">
        <f>SUMIFS('2023.1-2023.6'!M:M,'2023.1-2023.6'!B:B,B91)</f>
        <v>260.4</v>
      </c>
      <c r="T91" s="217">
        <f>SUMIFS('2023.1-2023.6'!O:O,'2023.1-2023.6'!B:B,B91)</f>
        <v>0</v>
      </c>
      <c r="U91" s="217">
        <f t="shared" si="49"/>
        <v>3958</v>
      </c>
      <c r="V91" s="217">
        <f t="shared" si="50"/>
        <v>3958</v>
      </c>
      <c r="W91" s="217">
        <f t="shared" si="51"/>
        <v>2216.48</v>
      </c>
      <c r="X91" s="217">
        <f t="shared" si="52"/>
        <v>2709.95</v>
      </c>
      <c r="Y91" s="217">
        <f t="shared" si="53"/>
        <v>2709.95</v>
      </c>
      <c r="Z91" s="217">
        <f t="shared" si="54"/>
        <v>34.68736</v>
      </c>
      <c r="AA91" s="217">
        <f t="shared" si="55"/>
        <v>2709.95</v>
      </c>
      <c r="AB91" s="217">
        <f t="shared" si="56"/>
        <v>10.8398</v>
      </c>
      <c r="AC91" s="239">
        <f t="shared" si="57"/>
        <v>5626</v>
      </c>
      <c r="AD91">
        <f t="shared" si="58"/>
        <v>1012.68</v>
      </c>
      <c r="AE91" s="240">
        <f t="shared" si="38"/>
        <v>2709.95</v>
      </c>
      <c r="AF91" s="217">
        <f t="shared" si="59"/>
        <v>2709.95</v>
      </c>
      <c r="AG91" s="217">
        <f t="shared" si="39"/>
        <v>541.99</v>
      </c>
      <c r="AH91" s="217">
        <f t="shared" si="40"/>
        <v>-1266.56</v>
      </c>
      <c r="AI91" s="217">
        <f t="shared" si="41"/>
        <v>-23.28736</v>
      </c>
      <c r="AJ91">
        <f t="shared" si="42"/>
        <v>-5.1398</v>
      </c>
      <c r="AK91" s="217">
        <f t="shared" si="43"/>
        <v>-752.28</v>
      </c>
      <c r="AL91" s="217">
        <f t="shared" si="44"/>
        <v>-541.99</v>
      </c>
      <c r="AM91" s="217">
        <f t="shared" si="45"/>
        <v>3958</v>
      </c>
      <c r="AN91" s="217">
        <f t="shared" si="60"/>
        <v>3958</v>
      </c>
      <c r="AO91" s="217">
        <f t="shared" si="46"/>
        <v>2216.48</v>
      </c>
      <c r="AP91" s="217">
        <f t="shared" si="47"/>
        <v>1900</v>
      </c>
      <c r="AQ91" s="217">
        <f t="shared" si="61"/>
        <v>1900</v>
      </c>
      <c r="AR91" s="217">
        <f t="shared" si="48"/>
        <v>24.32</v>
      </c>
      <c r="AS91" s="217">
        <f t="shared" si="62"/>
        <v>1900</v>
      </c>
      <c r="AT91" s="217">
        <f t="shared" si="63"/>
        <v>7.6</v>
      </c>
      <c r="AU91" s="217">
        <f t="shared" si="64"/>
        <v>5626</v>
      </c>
      <c r="AV91" s="217">
        <f t="shared" si="65"/>
        <v>1012.68</v>
      </c>
      <c r="AW91" s="217">
        <f t="shared" si="66"/>
        <v>1900</v>
      </c>
      <c r="AX91" s="217">
        <f t="shared" si="67"/>
        <v>1900</v>
      </c>
      <c r="AY91" s="217">
        <f t="shared" si="68"/>
        <v>380</v>
      </c>
      <c r="AZ91" s="217">
        <f t="shared" si="69"/>
        <v>-1266.56</v>
      </c>
      <c r="BA91" s="217">
        <f t="shared" si="70"/>
        <v>-12.92</v>
      </c>
      <c r="BB91" s="217">
        <f t="shared" si="71"/>
        <v>-1.9</v>
      </c>
      <c r="BC91" s="217">
        <f t="shared" si="72"/>
        <v>-752.28</v>
      </c>
      <c r="BD91" s="217">
        <f t="shared" si="73"/>
        <v>-380</v>
      </c>
    </row>
    <row r="92" spans="2:56">
      <c r="B92" s="6" t="s">
        <v>289</v>
      </c>
      <c r="C92" s="166" t="str">
        <f>_xlfn.XLOOKUP(B:B,'2023.1-2023.6'!B:B,'2023.1-2023.6'!G:G,0)</f>
        <v>2023/02/13</v>
      </c>
      <c r="D92" s="3" t="str">
        <f>_xlfn.XLOOKUP(B:B,'2023.1-2023.6'!B:B,'2023.1-2023.6'!I:I,0)</f>
        <v>2月入职</v>
      </c>
      <c r="E92" t="str">
        <f>_xlfn.XLOOKUP(B:B,'2023.1-2023.6'!B:B,'2023.1-2023.6'!C:C,0)</f>
        <v>物控部</v>
      </c>
      <c r="F92" t="str">
        <f>_xlfn.XLOOKUP(B:B,'2023.1-2023.6'!B:B,'2023.1-2023.6'!F:F,0)</f>
        <v>采购专员</v>
      </c>
      <c r="G92">
        <f>COUNTIF('2023.1-2023.6'!B:B,B92)</f>
        <v>2</v>
      </c>
      <c r="H92" s="217">
        <f>IFERROR(_xlfn.XLOOKUP(B92,'2023.1-2023.6'!B:B,'2023.1-2023.6'!K:K),0)</f>
        <v>3638.84</v>
      </c>
      <c r="I92" s="217">
        <f>IFERROR(AVERAGEIF('2022.1-2022.12 '!B:B,B92,'2022.1-2022.12 '!K:K),0)</f>
        <v>0</v>
      </c>
      <c r="J92" s="217">
        <f>IFERROR(_xlfn.XLOOKUP(B92,'2023.1-2023.6'!B:B,'2023.1-2023.6'!J:J),0)</f>
        <v>2750</v>
      </c>
      <c r="K92" s="217">
        <f>IFERROR(AVERAGEIF('2022.1-2022.12 '!B:B,B92,'2022.1-2022.12 '!J:J),0)</f>
        <v>0</v>
      </c>
      <c r="M92" s="217">
        <f>SUMIFS('2023.1-2023.6'!L:L,'2023.1-2023.6'!B:B,B92)</f>
        <v>0</v>
      </c>
      <c r="O92" s="217">
        <f>SUMIFS('2023.1-2023.6'!N:N,'2023.1-2023.6'!B:B,B92)</f>
        <v>0</v>
      </c>
      <c r="P92">
        <f>SUMIFS('2023.1-2023.6'!P:P,'2023.1-2023.6'!B:B,B92)</f>
        <v>0</v>
      </c>
      <c r="R92" s="217">
        <f>SUMIFS('2023.1-2023.6'!M:M,'2023.1-2023.6'!B:B,B92)</f>
        <v>0</v>
      </c>
      <c r="T92" s="217">
        <f>SUMIFS('2023.1-2023.6'!O:O,'2023.1-2023.6'!B:B,B92)</f>
        <v>0</v>
      </c>
      <c r="U92" s="217">
        <f t="shared" si="49"/>
        <v>3958</v>
      </c>
      <c r="V92" s="217">
        <f t="shared" si="50"/>
        <v>3958</v>
      </c>
      <c r="W92" s="217">
        <f t="shared" si="51"/>
        <v>1108.24</v>
      </c>
      <c r="X92" s="217">
        <f t="shared" si="52"/>
        <v>3638.84</v>
      </c>
      <c r="Y92" s="217">
        <f t="shared" si="53"/>
        <v>3638.84</v>
      </c>
      <c r="Z92" s="217">
        <f t="shared" si="54"/>
        <v>23.288576</v>
      </c>
      <c r="AA92" s="217">
        <f t="shared" si="55"/>
        <v>3638.84</v>
      </c>
      <c r="AB92" s="217">
        <f t="shared" si="56"/>
        <v>7.27768</v>
      </c>
      <c r="AC92" s="239">
        <f t="shared" si="57"/>
        <v>5626</v>
      </c>
      <c r="AD92">
        <f t="shared" si="58"/>
        <v>506.34</v>
      </c>
      <c r="AE92" s="240">
        <f t="shared" si="38"/>
        <v>3638.84</v>
      </c>
      <c r="AF92" s="217">
        <f t="shared" si="59"/>
        <v>3638.84</v>
      </c>
      <c r="AG92" s="217">
        <f t="shared" si="39"/>
        <v>363.884</v>
      </c>
      <c r="AH92" s="217">
        <f t="shared" si="40"/>
        <v>-1108.24</v>
      </c>
      <c r="AI92" s="217">
        <f t="shared" si="41"/>
        <v>-23.288576</v>
      </c>
      <c r="AJ92">
        <f t="shared" si="42"/>
        <v>-7.27768</v>
      </c>
      <c r="AK92" s="217">
        <f t="shared" si="43"/>
        <v>-506.34</v>
      </c>
      <c r="AL92" s="217">
        <f t="shared" si="44"/>
        <v>-363.884</v>
      </c>
      <c r="AM92" s="217">
        <f t="shared" si="45"/>
        <v>3958</v>
      </c>
      <c r="AN92" s="217">
        <f t="shared" si="60"/>
        <v>3958</v>
      </c>
      <c r="AO92" s="217">
        <f t="shared" si="46"/>
        <v>1108.24</v>
      </c>
      <c r="AP92" s="217">
        <f t="shared" si="47"/>
        <v>2750</v>
      </c>
      <c r="AQ92" s="217">
        <f t="shared" si="61"/>
        <v>2750</v>
      </c>
      <c r="AR92" s="217">
        <f t="shared" si="48"/>
        <v>17.6</v>
      </c>
      <c r="AS92" s="217">
        <f t="shared" si="62"/>
        <v>2750</v>
      </c>
      <c r="AT92" s="217">
        <f t="shared" si="63"/>
        <v>5.5</v>
      </c>
      <c r="AU92" s="217">
        <f t="shared" si="64"/>
        <v>5626</v>
      </c>
      <c r="AV92" s="217">
        <f t="shared" si="65"/>
        <v>506.34</v>
      </c>
      <c r="AW92" s="217">
        <f t="shared" si="66"/>
        <v>2750</v>
      </c>
      <c r="AX92" s="217">
        <f t="shared" si="67"/>
        <v>2750</v>
      </c>
      <c r="AY92" s="217">
        <f t="shared" si="68"/>
        <v>275</v>
      </c>
      <c r="AZ92" s="217">
        <f t="shared" si="69"/>
        <v>-1108.24</v>
      </c>
      <c r="BA92" s="217">
        <f t="shared" si="70"/>
        <v>-17.6</v>
      </c>
      <c r="BB92" s="217">
        <f t="shared" si="71"/>
        <v>-5.5</v>
      </c>
      <c r="BC92" s="217">
        <f t="shared" si="72"/>
        <v>-506.34</v>
      </c>
      <c r="BD92" s="217">
        <f t="shared" si="73"/>
        <v>-275</v>
      </c>
    </row>
    <row r="93" spans="2:56">
      <c r="B93" s="6" t="s">
        <v>290</v>
      </c>
      <c r="C93" s="166" t="str">
        <f>_xlfn.XLOOKUP(B:B,'2023.1-2023.6'!B:B,'2023.1-2023.6'!G:G,0)</f>
        <v>2010/06/21</v>
      </c>
      <c r="D93" s="3">
        <f>_xlfn.XLOOKUP(B:B,'2023.1-2023.6'!B:B,'2023.1-2023.6'!I:I,0)</f>
        <v>0</v>
      </c>
      <c r="E93" t="str">
        <f>_xlfn.XLOOKUP(B:B,'2023.1-2023.6'!B:B,'2023.1-2023.6'!C:C,0)</f>
        <v>研发部</v>
      </c>
      <c r="F93" t="str">
        <f>_xlfn.XLOOKUP(B:B,'2023.1-2023.6'!B:B,'2023.1-2023.6'!F:F,0)</f>
        <v>研发部主管</v>
      </c>
      <c r="G93">
        <f>COUNTIF('2023.1-2023.6'!B:B,B93)</f>
        <v>6</v>
      </c>
      <c r="H93" s="217">
        <f>IFERROR(_xlfn.XLOOKUP(B93,'2023.1-2023.6'!B:B,'2023.1-2023.6'!K:K),0)</f>
        <v>12936.5</v>
      </c>
      <c r="I93" s="217">
        <f>IFERROR(AVERAGEIF('2022.1-2022.12 '!B:B,B93,'2022.1-2022.12 '!K:K),0)</f>
        <v>14552.5916666667</v>
      </c>
      <c r="J93" s="217">
        <f>IFERROR(_xlfn.XLOOKUP(B93,'2023.1-2023.6'!B:B,'2023.1-2023.6'!J:J),0)</f>
        <v>5389</v>
      </c>
      <c r="K93" s="217">
        <f>IFERROR(AVERAGEIF('2022.1-2022.12 '!B:B,B93,'2022.1-2022.12 '!J:J),0)</f>
        <v>5351.5</v>
      </c>
      <c r="M93" s="217">
        <f>SUMIFS('2023.1-2023.6'!L:L,'2023.1-2023.6'!B:B,B93)</f>
        <v>1899.84</v>
      </c>
      <c r="O93" s="217">
        <f>SUMIFS('2023.1-2023.6'!N:N,'2023.1-2023.6'!B:B,B93)</f>
        <v>22.8</v>
      </c>
      <c r="P93">
        <f>SUMIFS('2023.1-2023.6'!P:P,'2023.1-2023.6'!B:B,B93)</f>
        <v>11.4</v>
      </c>
      <c r="R93" s="217">
        <f>SUMIFS('2023.1-2023.6'!M:M,'2023.1-2023.6'!B:B,B93)</f>
        <v>520.8</v>
      </c>
      <c r="T93" s="217">
        <f>SUMIFS('2023.1-2023.6'!O:O,'2023.1-2023.6'!B:B,B93)</f>
        <v>3000</v>
      </c>
      <c r="U93" s="217">
        <f t="shared" si="49"/>
        <v>14552.5916666667</v>
      </c>
      <c r="V93" s="217">
        <f t="shared" si="50"/>
        <v>14552.5916666667</v>
      </c>
      <c r="W93" s="217">
        <f t="shared" si="51"/>
        <v>12224.177</v>
      </c>
      <c r="X93" s="217">
        <f t="shared" si="52"/>
        <v>14552.5916666667</v>
      </c>
      <c r="Y93" s="217">
        <f t="shared" si="53"/>
        <v>14552.5916666667</v>
      </c>
      <c r="Z93" s="217">
        <f t="shared" si="54"/>
        <v>279.40976</v>
      </c>
      <c r="AA93" s="217">
        <f t="shared" si="55"/>
        <v>14552.5916666667</v>
      </c>
      <c r="AB93" s="217">
        <f t="shared" si="56"/>
        <v>87.31555</v>
      </c>
      <c r="AC93" s="239">
        <f t="shared" si="57"/>
        <v>5626</v>
      </c>
      <c r="AD93">
        <f t="shared" si="58"/>
        <v>1519.02</v>
      </c>
      <c r="AE93" s="240">
        <f t="shared" si="38"/>
        <v>14552.5916666667</v>
      </c>
      <c r="AF93" s="217">
        <f t="shared" si="59"/>
        <v>14552.5916666667</v>
      </c>
      <c r="AG93" s="217">
        <f t="shared" si="39"/>
        <v>4365.7775</v>
      </c>
      <c r="AH93" s="217">
        <f t="shared" si="40"/>
        <v>-10324.337</v>
      </c>
      <c r="AI93" s="217">
        <f t="shared" si="41"/>
        <v>-256.60976</v>
      </c>
      <c r="AJ93">
        <f t="shared" si="42"/>
        <v>-75.91555</v>
      </c>
      <c r="AK93" s="217">
        <f t="shared" si="43"/>
        <v>-998.22</v>
      </c>
      <c r="AL93" s="217">
        <f t="shared" si="44"/>
        <v>-1365.7775</v>
      </c>
      <c r="AM93" s="217">
        <f t="shared" si="45"/>
        <v>5351.5</v>
      </c>
      <c r="AN93" s="217">
        <f t="shared" si="60"/>
        <v>5351.5</v>
      </c>
      <c r="AO93" s="217">
        <f t="shared" si="46"/>
        <v>4495.26</v>
      </c>
      <c r="AP93" s="217">
        <f t="shared" si="47"/>
        <v>5351.5</v>
      </c>
      <c r="AQ93" s="217">
        <f t="shared" si="61"/>
        <v>5351.5</v>
      </c>
      <c r="AR93" s="217">
        <f t="shared" si="48"/>
        <v>102.7488</v>
      </c>
      <c r="AS93" s="217">
        <f t="shared" si="62"/>
        <v>5351.5</v>
      </c>
      <c r="AT93" s="217">
        <f t="shared" si="63"/>
        <v>32.109</v>
      </c>
      <c r="AU93" s="217">
        <f t="shared" si="64"/>
        <v>5626</v>
      </c>
      <c r="AV93" s="217">
        <f t="shared" si="65"/>
        <v>1519.02</v>
      </c>
      <c r="AW93" s="217">
        <f t="shared" si="66"/>
        <v>5351.5</v>
      </c>
      <c r="AX93" s="217">
        <f t="shared" si="67"/>
        <v>5351.5</v>
      </c>
      <c r="AY93" s="217">
        <f t="shared" si="68"/>
        <v>1605.45</v>
      </c>
      <c r="AZ93" s="217">
        <f t="shared" si="69"/>
        <v>-2595.42</v>
      </c>
      <c r="BA93" s="217">
        <f t="shared" si="70"/>
        <v>-79.9488</v>
      </c>
      <c r="BB93" s="217">
        <f t="shared" si="71"/>
        <v>-20.709</v>
      </c>
      <c r="BC93" s="217">
        <f t="shared" si="72"/>
        <v>-998.22</v>
      </c>
      <c r="BD93" s="217">
        <f t="shared" si="73"/>
        <v>0</v>
      </c>
    </row>
    <row r="94" spans="2:56">
      <c r="B94" s="6" t="s">
        <v>291</v>
      </c>
      <c r="C94" s="166" t="str">
        <f>_xlfn.XLOOKUP(B:B,'2023.1-2023.6'!B:B,'2023.1-2023.6'!G:G,0)</f>
        <v>2021/08/23</v>
      </c>
      <c r="D94" s="3">
        <f>_xlfn.XLOOKUP(B:B,'2023.1-2023.6'!B:B,'2023.1-2023.6'!I:I,0)</f>
        <v>0</v>
      </c>
      <c r="E94" t="str">
        <f>_xlfn.XLOOKUP(B:B,'2023.1-2023.6'!B:B,'2023.1-2023.6'!C:C,0)</f>
        <v>核价管理部</v>
      </c>
      <c r="F94" t="str">
        <f>_xlfn.XLOOKUP(B:B,'2023.1-2023.6'!B:B,'2023.1-2023.6'!F:F,0)</f>
        <v>核价工程师</v>
      </c>
      <c r="G94">
        <f>COUNTIF('2023.1-2023.6'!B:B,B94)</f>
        <v>6</v>
      </c>
      <c r="H94" s="217">
        <f>IFERROR(_xlfn.XLOOKUP(B94,'2023.1-2023.6'!B:B,'2023.1-2023.6'!K:K),0)</f>
        <v>12192.7</v>
      </c>
      <c r="I94" s="217">
        <f>IFERROR(AVERAGEIF('2022.1-2022.12 '!B:B,B94,'2022.1-2022.12 '!K:K),0)</f>
        <v>12118.075</v>
      </c>
      <c r="J94" s="217">
        <f>IFERROR(_xlfn.XLOOKUP(B94,'2023.1-2023.6'!B:B,'2023.1-2023.6'!J:J),0)</f>
        <v>4800</v>
      </c>
      <c r="K94" s="217">
        <f>IFERROR(AVERAGEIF('2022.1-2022.12 '!B:B,B94,'2022.1-2022.12 '!J:J),0)</f>
        <v>4800</v>
      </c>
      <c r="M94" s="217">
        <f>SUMIFS('2023.1-2023.6'!L:L,'2023.1-2023.6'!B:B,B94)</f>
        <v>1899.84</v>
      </c>
      <c r="O94" s="217">
        <f>SUMIFS('2023.1-2023.6'!N:N,'2023.1-2023.6'!B:B,B94)</f>
        <v>22.8</v>
      </c>
      <c r="P94">
        <f>SUMIFS('2023.1-2023.6'!P:P,'2023.1-2023.6'!B:B,B94)</f>
        <v>11.4</v>
      </c>
      <c r="R94" s="217">
        <f>SUMIFS('2023.1-2023.6'!M:M,'2023.1-2023.6'!B:B,B94)</f>
        <v>520.8</v>
      </c>
      <c r="T94" s="217">
        <f>SUMIFS('2023.1-2023.6'!O:O,'2023.1-2023.6'!B:B,B94)</f>
        <v>0</v>
      </c>
      <c r="U94" s="217">
        <f t="shared" si="49"/>
        <v>12118.075</v>
      </c>
      <c r="V94" s="217">
        <f t="shared" si="50"/>
        <v>12118.075</v>
      </c>
      <c r="W94" s="217">
        <f t="shared" si="51"/>
        <v>10179.183</v>
      </c>
      <c r="X94" s="217">
        <f t="shared" si="52"/>
        <v>12118.075</v>
      </c>
      <c r="Y94" s="217">
        <f t="shared" si="53"/>
        <v>12118.075</v>
      </c>
      <c r="Z94" s="217">
        <f t="shared" si="54"/>
        <v>232.66704</v>
      </c>
      <c r="AA94" s="217">
        <f t="shared" si="55"/>
        <v>12118.075</v>
      </c>
      <c r="AB94" s="217">
        <f t="shared" si="56"/>
        <v>72.70845</v>
      </c>
      <c r="AC94" s="239">
        <f t="shared" si="57"/>
        <v>5626</v>
      </c>
      <c r="AD94">
        <f t="shared" si="58"/>
        <v>1519.02</v>
      </c>
      <c r="AE94" s="240">
        <f t="shared" si="38"/>
        <v>12118.075</v>
      </c>
      <c r="AF94" s="217">
        <f t="shared" si="59"/>
        <v>12118.075</v>
      </c>
      <c r="AG94" s="217">
        <f t="shared" si="39"/>
        <v>3635.4225</v>
      </c>
      <c r="AH94" s="217">
        <f t="shared" si="40"/>
        <v>-8279.343</v>
      </c>
      <c r="AI94" s="217">
        <f t="shared" si="41"/>
        <v>-209.86704</v>
      </c>
      <c r="AJ94">
        <f t="shared" si="42"/>
        <v>-61.30845</v>
      </c>
      <c r="AK94" s="217">
        <f t="shared" si="43"/>
        <v>-998.22</v>
      </c>
      <c r="AL94" s="217">
        <f t="shared" si="44"/>
        <v>-3635.4225</v>
      </c>
      <c r="AM94" s="217">
        <f t="shared" si="45"/>
        <v>4800</v>
      </c>
      <c r="AN94" s="217">
        <f t="shared" si="60"/>
        <v>4800</v>
      </c>
      <c r="AO94" s="217">
        <f t="shared" si="46"/>
        <v>4032</v>
      </c>
      <c r="AP94" s="217">
        <f t="shared" si="47"/>
        <v>4800</v>
      </c>
      <c r="AQ94" s="217">
        <f t="shared" si="61"/>
        <v>4800</v>
      </c>
      <c r="AR94" s="217">
        <f t="shared" si="48"/>
        <v>92.16</v>
      </c>
      <c r="AS94" s="217">
        <f t="shared" si="62"/>
        <v>4800</v>
      </c>
      <c r="AT94" s="217">
        <f t="shared" si="63"/>
        <v>28.8</v>
      </c>
      <c r="AU94" s="217">
        <f t="shared" si="64"/>
        <v>5626</v>
      </c>
      <c r="AV94" s="217">
        <f t="shared" si="65"/>
        <v>1519.02</v>
      </c>
      <c r="AW94" s="217">
        <f t="shared" si="66"/>
        <v>4800</v>
      </c>
      <c r="AX94" s="217">
        <f t="shared" si="67"/>
        <v>4800</v>
      </c>
      <c r="AY94" s="217">
        <f t="shared" si="68"/>
        <v>1440</v>
      </c>
      <c r="AZ94" s="217">
        <f t="shared" si="69"/>
        <v>-2132.16</v>
      </c>
      <c r="BA94" s="217">
        <f t="shared" si="70"/>
        <v>-69.36</v>
      </c>
      <c r="BB94" s="217">
        <f t="shared" si="71"/>
        <v>-17.4</v>
      </c>
      <c r="BC94" s="217">
        <f t="shared" si="72"/>
        <v>-998.22</v>
      </c>
      <c r="BD94" s="217">
        <f t="shared" si="73"/>
        <v>-1440</v>
      </c>
    </row>
    <row r="95" spans="2:56">
      <c r="B95" s="6" t="s">
        <v>292</v>
      </c>
      <c r="C95" s="166" t="str">
        <f>_xlfn.XLOOKUP(B:B,'2023.1-2023.6'!B:B,'2023.1-2023.6'!G:G,0)</f>
        <v>2023/02/21</v>
      </c>
      <c r="D95" s="3" t="str">
        <f>_xlfn.XLOOKUP(B:B,'2023.1-2023.6'!B:B,'2023.1-2023.6'!I:I,0)</f>
        <v>2月入职</v>
      </c>
      <c r="E95" t="str">
        <f>_xlfn.XLOOKUP(B:B,'2023.1-2023.6'!B:B,'2023.1-2023.6'!C:C,0)</f>
        <v>生产部</v>
      </c>
      <c r="F95" t="str">
        <f>_xlfn.XLOOKUP(B:B,'2023.1-2023.6'!B:B,'2023.1-2023.6'!F:F,0)</f>
        <v>装配钳工</v>
      </c>
      <c r="G95">
        <f>COUNTIF('2023.1-2023.6'!B:B,B95)</f>
        <v>5</v>
      </c>
      <c r="H95" s="217">
        <f>IFERROR(_xlfn.XLOOKUP(B95,'2023.1-2023.6'!B:B,'2023.1-2023.6'!K:K),0)</f>
        <v>2054.28</v>
      </c>
      <c r="I95" s="217">
        <f>IFERROR(AVERAGEIF('2022.1-2022.12 '!B:B,B95,'2022.1-2022.12 '!K:K),0)</f>
        <v>0</v>
      </c>
      <c r="J95" s="217">
        <f>IFERROR(_xlfn.XLOOKUP(B95,'2023.1-2023.6'!B:B,'2023.1-2023.6'!J:J),0)</f>
        <v>1900</v>
      </c>
      <c r="K95" s="217">
        <f>IFERROR(AVERAGEIF('2022.1-2022.12 '!B:B,B95,'2022.1-2022.12 '!J:J),0)</f>
        <v>0</v>
      </c>
      <c r="M95" s="217">
        <f>SUMIFS('2023.1-2023.6'!L:L,'2023.1-2023.6'!B:B,B95)</f>
        <v>1266.56</v>
      </c>
      <c r="O95" s="217">
        <f>SUMIFS('2023.1-2023.6'!N:N,'2023.1-2023.6'!B:B,B95)</f>
        <v>15.2</v>
      </c>
      <c r="P95">
        <f>SUMIFS('2023.1-2023.6'!P:P,'2023.1-2023.6'!B:B,B95)</f>
        <v>7.6</v>
      </c>
      <c r="R95" s="217">
        <f>SUMIFS('2023.1-2023.6'!M:M,'2023.1-2023.6'!B:B,B95)</f>
        <v>347.2</v>
      </c>
      <c r="T95" s="217">
        <f>SUMIFS('2023.1-2023.6'!O:O,'2023.1-2023.6'!B:B,B95)</f>
        <v>0</v>
      </c>
      <c r="U95" s="217">
        <f t="shared" si="49"/>
        <v>3958</v>
      </c>
      <c r="V95" s="217">
        <f t="shared" si="50"/>
        <v>3958</v>
      </c>
      <c r="W95" s="217">
        <f t="shared" si="51"/>
        <v>2770.6</v>
      </c>
      <c r="X95" s="217">
        <f t="shared" si="52"/>
        <v>2054.28</v>
      </c>
      <c r="Y95" s="217">
        <f t="shared" si="53"/>
        <v>2054.28</v>
      </c>
      <c r="Z95" s="217">
        <f t="shared" si="54"/>
        <v>32.86848</v>
      </c>
      <c r="AA95" s="217">
        <f t="shared" si="55"/>
        <v>2054.28</v>
      </c>
      <c r="AB95" s="217">
        <f t="shared" si="56"/>
        <v>10.2714</v>
      </c>
      <c r="AC95" s="239">
        <f t="shared" si="57"/>
        <v>5626</v>
      </c>
      <c r="AD95">
        <f t="shared" si="58"/>
        <v>1265.85</v>
      </c>
      <c r="AE95" s="240">
        <f t="shared" si="38"/>
        <v>2054.28</v>
      </c>
      <c r="AF95" s="217">
        <f t="shared" si="59"/>
        <v>2054.28</v>
      </c>
      <c r="AG95" s="217">
        <f t="shared" si="39"/>
        <v>513.57</v>
      </c>
      <c r="AH95" s="217">
        <f t="shared" si="40"/>
        <v>-1504.04</v>
      </c>
      <c r="AI95" s="217">
        <f t="shared" si="41"/>
        <v>-17.66848</v>
      </c>
      <c r="AJ95">
        <f t="shared" si="42"/>
        <v>-2.6714</v>
      </c>
      <c r="AK95" s="217">
        <f t="shared" si="43"/>
        <v>-918.65</v>
      </c>
      <c r="AL95" s="217">
        <f t="shared" si="44"/>
        <v>-513.57</v>
      </c>
      <c r="AM95" s="217">
        <f t="shared" si="45"/>
        <v>3958</v>
      </c>
      <c r="AN95" s="217">
        <f t="shared" si="60"/>
        <v>3958</v>
      </c>
      <c r="AO95" s="217">
        <f t="shared" si="46"/>
        <v>2770.6</v>
      </c>
      <c r="AP95" s="217">
        <f t="shared" si="47"/>
        <v>1900</v>
      </c>
      <c r="AQ95" s="217">
        <f t="shared" si="61"/>
        <v>1900</v>
      </c>
      <c r="AR95" s="217">
        <f t="shared" si="48"/>
        <v>30.4</v>
      </c>
      <c r="AS95" s="217">
        <f t="shared" si="62"/>
        <v>1900</v>
      </c>
      <c r="AT95" s="217">
        <f t="shared" si="63"/>
        <v>9.5</v>
      </c>
      <c r="AU95" s="217">
        <f t="shared" si="64"/>
        <v>5626</v>
      </c>
      <c r="AV95" s="217">
        <f t="shared" si="65"/>
        <v>1265.85</v>
      </c>
      <c r="AW95" s="217">
        <f t="shared" si="66"/>
        <v>1900</v>
      </c>
      <c r="AX95" s="217">
        <f t="shared" si="67"/>
        <v>1900</v>
      </c>
      <c r="AY95" s="217">
        <f t="shared" si="68"/>
        <v>475</v>
      </c>
      <c r="AZ95" s="217">
        <f t="shared" si="69"/>
        <v>-1504.04</v>
      </c>
      <c r="BA95" s="217">
        <f t="shared" si="70"/>
        <v>-15.2</v>
      </c>
      <c r="BB95" s="217">
        <f t="shared" si="71"/>
        <v>-1.9</v>
      </c>
      <c r="BC95" s="217">
        <f t="shared" si="72"/>
        <v>-918.65</v>
      </c>
      <c r="BD95" s="217">
        <f t="shared" si="73"/>
        <v>-475</v>
      </c>
    </row>
    <row r="96" spans="2:56">
      <c r="B96" s="6" t="s">
        <v>293</v>
      </c>
      <c r="C96" s="166" t="str">
        <f>_xlfn.XLOOKUP(B:B,'2023.1-2023.6'!B:B,'2023.1-2023.6'!G:G,0)</f>
        <v>2022/06/02</v>
      </c>
      <c r="D96" s="3">
        <f>_xlfn.XLOOKUP(B:B,'2023.1-2023.6'!B:B,'2023.1-2023.6'!I:I,0)</f>
        <v>0</v>
      </c>
      <c r="E96" t="str">
        <f>_xlfn.XLOOKUP(B:B,'2023.1-2023.6'!B:B,'2023.1-2023.6'!C:C,0)</f>
        <v>销售部</v>
      </c>
      <c r="F96" t="str">
        <f>_xlfn.XLOOKUP(B:B,'2023.1-2023.6'!B:B,'2023.1-2023.6'!F:F,0)</f>
        <v>区域销售经理</v>
      </c>
      <c r="G96">
        <f>COUNTIF('2023.1-2023.6'!B:B,B96)</f>
        <v>6</v>
      </c>
      <c r="H96" s="217">
        <f>IFERROR(_xlfn.XLOOKUP(B96,'2023.1-2023.6'!B:B,'2023.1-2023.6'!K:K),0)</f>
        <v>7643.9</v>
      </c>
      <c r="I96" s="217">
        <f>IFERROR(AVERAGEIF('2022.1-2022.12 '!B:B,B96,'2022.1-2022.12 '!K:K),0)</f>
        <v>8290.88714285714</v>
      </c>
      <c r="J96" s="217">
        <f>IFERROR(_xlfn.XLOOKUP(B96,'2023.1-2023.6'!B:B,'2023.1-2023.6'!J:J),0)</f>
        <v>3850</v>
      </c>
      <c r="K96" s="217">
        <f>IFERROR(AVERAGEIF('2022.1-2022.12 '!B:B,B96,'2022.1-2022.12 '!J:J),0)</f>
        <v>3850</v>
      </c>
      <c r="M96" s="217">
        <f>SUMIFS('2023.1-2023.6'!L:L,'2023.1-2023.6'!B:B,B96)</f>
        <v>1899.84</v>
      </c>
      <c r="O96" s="217">
        <f>SUMIFS('2023.1-2023.6'!N:N,'2023.1-2023.6'!B:B,B96)</f>
        <v>22.8</v>
      </c>
      <c r="P96">
        <f>SUMIFS('2023.1-2023.6'!P:P,'2023.1-2023.6'!B:B,B96)</f>
        <v>11.4</v>
      </c>
      <c r="R96" s="217">
        <f>SUMIFS('2023.1-2023.6'!M:M,'2023.1-2023.6'!B:B,B96)</f>
        <v>520.8</v>
      </c>
      <c r="T96" s="217">
        <f>SUMIFS('2023.1-2023.6'!O:O,'2023.1-2023.6'!B:B,B96)</f>
        <v>0</v>
      </c>
      <c r="U96" s="217">
        <f t="shared" si="49"/>
        <v>8290.88714285714</v>
      </c>
      <c r="V96" s="217">
        <f t="shared" si="50"/>
        <v>8290.88714285714</v>
      </c>
      <c r="W96" s="217">
        <f t="shared" si="51"/>
        <v>6964.3452</v>
      </c>
      <c r="X96" s="217">
        <f t="shared" si="52"/>
        <v>8290.88714285714</v>
      </c>
      <c r="Y96" s="217">
        <f t="shared" si="53"/>
        <v>8290.88714285714</v>
      </c>
      <c r="Z96" s="217">
        <f t="shared" si="54"/>
        <v>159.185033142857</v>
      </c>
      <c r="AA96" s="217">
        <f t="shared" si="55"/>
        <v>8290.88714285714</v>
      </c>
      <c r="AB96" s="217">
        <f t="shared" si="56"/>
        <v>49.7453228571429</v>
      </c>
      <c r="AC96" s="239">
        <f t="shared" si="57"/>
        <v>5626</v>
      </c>
      <c r="AD96">
        <f t="shared" si="58"/>
        <v>1519.02</v>
      </c>
      <c r="AE96" s="240">
        <f t="shared" si="38"/>
        <v>8290.88714285714</v>
      </c>
      <c r="AF96" s="217">
        <f t="shared" si="59"/>
        <v>8290.88714285714</v>
      </c>
      <c r="AG96" s="217">
        <f t="shared" si="39"/>
        <v>2487.26614285714</v>
      </c>
      <c r="AH96" s="217">
        <f t="shared" si="40"/>
        <v>-5064.5052</v>
      </c>
      <c r="AI96" s="217">
        <f t="shared" si="41"/>
        <v>-136.385033142857</v>
      </c>
      <c r="AJ96">
        <f t="shared" si="42"/>
        <v>-38.3453228571429</v>
      </c>
      <c r="AK96" s="217">
        <f t="shared" si="43"/>
        <v>-998.22</v>
      </c>
      <c r="AL96" s="217">
        <f t="shared" si="44"/>
        <v>-2487.26614285714</v>
      </c>
      <c r="AM96" s="217">
        <f t="shared" si="45"/>
        <v>3958</v>
      </c>
      <c r="AN96" s="217">
        <f t="shared" si="60"/>
        <v>3958</v>
      </c>
      <c r="AO96" s="217">
        <f t="shared" si="46"/>
        <v>3324.72</v>
      </c>
      <c r="AP96" s="217">
        <f t="shared" si="47"/>
        <v>3850</v>
      </c>
      <c r="AQ96" s="217">
        <f t="shared" si="61"/>
        <v>3850</v>
      </c>
      <c r="AR96" s="217">
        <f t="shared" si="48"/>
        <v>73.92</v>
      </c>
      <c r="AS96" s="217">
        <f t="shared" si="62"/>
        <v>3850</v>
      </c>
      <c r="AT96" s="217">
        <f t="shared" si="63"/>
        <v>23.1</v>
      </c>
      <c r="AU96" s="217">
        <f t="shared" si="64"/>
        <v>5626</v>
      </c>
      <c r="AV96" s="217">
        <f t="shared" si="65"/>
        <v>1519.02</v>
      </c>
      <c r="AW96" s="217">
        <f t="shared" si="66"/>
        <v>3850</v>
      </c>
      <c r="AX96" s="217">
        <f t="shared" si="67"/>
        <v>3850</v>
      </c>
      <c r="AY96" s="217">
        <f t="shared" si="68"/>
        <v>1155</v>
      </c>
      <c r="AZ96" s="217">
        <f t="shared" si="69"/>
        <v>-1424.88</v>
      </c>
      <c r="BA96" s="217">
        <f t="shared" si="70"/>
        <v>-51.12</v>
      </c>
      <c r="BB96" s="217">
        <f t="shared" si="71"/>
        <v>-11.7</v>
      </c>
      <c r="BC96" s="217">
        <f t="shared" si="72"/>
        <v>-998.22</v>
      </c>
      <c r="BD96" s="217">
        <f t="shared" si="73"/>
        <v>-1155</v>
      </c>
    </row>
    <row r="97" spans="2:56">
      <c r="B97" s="6" t="s">
        <v>294</v>
      </c>
      <c r="C97" s="166" t="str">
        <f>_xlfn.XLOOKUP(B:B,'2023.1-2023.6'!B:B,'2023.1-2023.6'!G:G,0)</f>
        <v>2019/07/15</v>
      </c>
      <c r="D97" s="3">
        <f>_xlfn.XLOOKUP(B:B,'2023.1-2023.6'!B:B,'2023.1-2023.6'!I:I,0)</f>
        <v>0</v>
      </c>
      <c r="E97" t="str">
        <f>_xlfn.XLOOKUP(B:B,'2023.1-2023.6'!B:B,'2023.1-2023.6'!C:C,0)</f>
        <v>售后服务部</v>
      </c>
      <c r="F97" t="str">
        <f>_xlfn.XLOOKUP(B:B,'2023.1-2023.6'!B:B,'2023.1-2023.6'!F:F,0)</f>
        <v>现场装配技师</v>
      </c>
      <c r="G97">
        <f>COUNTIF('2023.1-2023.6'!B:B,B97)</f>
        <v>6</v>
      </c>
      <c r="H97" s="217">
        <f>IFERROR(_xlfn.XLOOKUP(B97,'2023.1-2023.6'!B:B,'2023.1-2023.6'!K:K),0)</f>
        <v>6017.37</v>
      </c>
      <c r="I97" s="217">
        <f>IFERROR(AVERAGEIF('2022.1-2022.12 '!B:B,B97,'2022.1-2022.12 '!K:K),0)</f>
        <v>6745.04416666667</v>
      </c>
      <c r="J97" s="217">
        <f>IFERROR(_xlfn.XLOOKUP(B97,'2023.1-2023.6'!B:B,'2023.1-2023.6'!J:J),0)</f>
        <v>2363</v>
      </c>
      <c r="K97" s="217">
        <f>IFERROR(AVERAGEIF('2022.1-2022.12 '!B:B,B97,'2022.1-2022.12 '!J:J),0)</f>
        <v>2363</v>
      </c>
      <c r="M97" s="217">
        <f>SUMIFS('2023.1-2023.6'!L:L,'2023.1-2023.6'!B:B,B97)</f>
        <v>1899.84</v>
      </c>
      <c r="O97" s="217">
        <f>SUMIFS('2023.1-2023.6'!N:N,'2023.1-2023.6'!B:B,B97)</f>
        <v>22.8</v>
      </c>
      <c r="P97">
        <f>SUMIFS('2023.1-2023.6'!P:P,'2023.1-2023.6'!B:B,B97)</f>
        <v>11.4</v>
      </c>
      <c r="R97" s="217">
        <f>SUMIFS('2023.1-2023.6'!M:M,'2023.1-2023.6'!B:B,B97)</f>
        <v>520.8</v>
      </c>
      <c r="T97" s="217">
        <f>SUMIFS('2023.1-2023.6'!O:O,'2023.1-2023.6'!B:B,B97)</f>
        <v>0</v>
      </c>
      <c r="U97" s="217">
        <f t="shared" si="49"/>
        <v>6745.04416666667</v>
      </c>
      <c r="V97" s="217">
        <f t="shared" si="50"/>
        <v>6745.04416666667</v>
      </c>
      <c r="W97" s="217">
        <f t="shared" si="51"/>
        <v>5665.8371</v>
      </c>
      <c r="X97" s="217">
        <f t="shared" si="52"/>
        <v>6745.04416666667</v>
      </c>
      <c r="Y97" s="217">
        <f t="shared" si="53"/>
        <v>6745.04416666667</v>
      </c>
      <c r="Z97" s="217">
        <f t="shared" si="54"/>
        <v>129.504848</v>
      </c>
      <c r="AA97" s="217">
        <f t="shared" si="55"/>
        <v>6745.04416666667</v>
      </c>
      <c r="AB97" s="217">
        <f t="shared" si="56"/>
        <v>40.470265</v>
      </c>
      <c r="AC97" s="239">
        <f t="shared" si="57"/>
        <v>5626</v>
      </c>
      <c r="AD97">
        <f t="shared" si="58"/>
        <v>1519.02</v>
      </c>
      <c r="AE97" s="240">
        <f t="shared" si="38"/>
        <v>6745.04416666667</v>
      </c>
      <c r="AF97" s="217">
        <f t="shared" si="59"/>
        <v>6745.04416666667</v>
      </c>
      <c r="AG97" s="217">
        <f t="shared" si="39"/>
        <v>2023.51325</v>
      </c>
      <c r="AH97" s="217">
        <f t="shared" si="40"/>
        <v>-3765.9971</v>
      </c>
      <c r="AI97" s="217">
        <f t="shared" si="41"/>
        <v>-106.704848</v>
      </c>
      <c r="AJ97">
        <f t="shared" si="42"/>
        <v>-29.070265</v>
      </c>
      <c r="AK97" s="217">
        <f t="shared" si="43"/>
        <v>-998.22</v>
      </c>
      <c r="AL97" s="217">
        <f t="shared" si="44"/>
        <v>-2023.51325</v>
      </c>
      <c r="AM97" s="217">
        <f t="shared" si="45"/>
        <v>3958</v>
      </c>
      <c r="AN97" s="217">
        <f t="shared" si="60"/>
        <v>3958</v>
      </c>
      <c r="AO97" s="217">
        <f t="shared" si="46"/>
        <v>3324.72</v>
      </c>
      <c r="AP97" s="217">
        <f t="shared" si="47"/>
        <v>2363</v>
      </c>
      <c r="AQ97" s="217">
        <f t="shared" si="61"/>
        <v>2363</v>
      </c>
      <c r="AR97" s="217">
        <f t="shared" si="48"/>
        <v>45.3696</v>
      </c>
      <c r="AS97" s="217">
        <f t="shared" si="62"/>
        <v>2363</v>
      </c>
      <c r="AT97" s="217">
        <f t="shared" si="63"/>
        <v>14.178</v>
      </c>
      <c r="AU97" s="217">
        <f t="shared" si="64"/>
        <v>5626</v>
      </c>
      <c r="AV97" s="217">
        <f t="shared" si="65"/>
        <v>1519.02</v>
      </c>
      <c r="AW97" s="217">
        <f t="shared" si="66"/>
        <v>2363</v>
      </c>
      <c r="AX97" s="217">
        <f t="shared" si="67"/>
        <v>2363</v>
      </c>
      <c r="AY97" s="217">
        <f t="shared" si="68"/>
        <v>708.9</v>
      </c>
      <c r="AZ97" s="217">
        <f t="shared" si="69"/>
        <v>-1424.88</v>
      </c>
      <c r="BA97" s="217">
        <f t="shared" si="70"/>
        <v>-22.5696</v>
      </c>
      <c r="BB97" s="217">
        <f t="shared" si="71"/>
        <v>-2.778</v>
      </c>
      <c r="BC97" s="217">
        <f t="shared" si="72"/>
        <v>-998.22</v>
      </c>
      <c r="BD97" s="217">
        <f t="shared" si="73"/>
        <v>-708.9</v>
      </c>
    </row>
    <row r="98" spans="2:56">
      <c r="B98" s="6" t="s">
        <v>295</v>
      </c>
      <c r="C98" s="166" t="str">
        <f>_xlfn.XLOOKUP(B:B,'2023.1-2023.6'!B:B,'2023.1-2023.6'!G:G,0)</f>
        <v>2010/07/08</v>
      </c>
      <c r="D98" s="3">
        <f>_xlfn.XLOOKUP(B:B,'2023.1-2023.6'!B:B,'2023.1-2023.6'!I:I,0)</f>
        <v>0</v>
      </c>
      <c r="E98" t="str">
        <f>_xlfn.XLOOKUP(B:B,'2023.1-2023.6'!B:B,'2023.1-2023.6'!C:C,0)</f>
        <v>研发部</v>
      </c>
      <c r="F98" t="str">
        <f>_xlfn.XLOOKUP(B:B,'2023.1-2023.6'!B:B,'2023.1-2023.6'!F:F,0)</f>
        <v>电气主管</v>
      </c>
      <c r="G98">
        <f>COUNTIF('2023.1-2023.6'!B:B,B98)</f>
        <v>6</v>
      </c>
      <c r="H98" s="217">
        <f>IFERROR(_xlfn.XLOOKUP(B98,'2023.1-2023.6'!B:B,'2023.1-2023.6'!K:K),0)</f>
        <v>13391</v>
      </c>
      <c r="I98" s="217">
        <f>IFERROR(AVERAGEIF('2022.1-2022.12 '!B:B,B98,'2022.1-2022.12 '!K:K),0)</f>
        <v>14639.1425</v>
      </c>
      <c r="J98" s="217">
        <f>IFERROR(_xlfn.XLOOKUP(B98,'2023.1-2023.6'!B:B,'2023.1-2023.6'!J:J),0)</f>
        <v>5544</v>
      </c>
      <c r="K98" s="217">
        <f>IFERROR(AVERAGEIF('2022.1-2022.12 '!B:B,B98,'2022.1-2022.12 '!J:J),0)</f>
        <v>5544</v>
      </c>
      <c r="M98" s="217">
        <f>SUMIFS('2023.1-2023.6'!L:L,'2023.1-2023.6'!B:B,B98)</f>
        <v>1899.84</v>
      </c>
      <c r="O98" s="217">
        <f>SUMIFS('2023.1-2023.6'!N:N,'2023.1-2023.6'!B:B,B98)</f>
        <v>22.8</v>
      </c>
      <c r="P98">
        <f>SUMIFS('2023.1-2023.6'!P:P,'2023.1-2023.6'!B:B,B98)</f>
        <v>11.4</v>
      </c>
      <c r="R98" s="217">
        <f>SUMIFS('2023.1-2023.6'!M:M,'2023.1-2023.6'!B:B,B98)</f>
        <v>520.8</v>
      </c>
      <c r="T98" s="217">
        <f>SUMIFS('2023.1-2023.6'!O:O,'2023.1-2023.6'!B:B,B98)</f>
        <v>570</v>
      </c>
      <c r="U98" s="217">
        <f t="shared" si="49"/>
        <v>14639.1425</v>
      </c>
      <c r="V98" s="217">
        <f t="shared" si="50"/>
        <v>14639.1425</v>
      </c>
      <c r="W98" s="217">
        <f t="shared" si="51"/>
        <v>12296.8797</v>
      </c>
      <c r="X98" s="217">
        <f t="shared" si="52"/>
        <v>14639.1425</v>
      </c>
      <c r="Y98" s="217">
        <f t="shared" si="53"/>
        <v>14639.1425</v>
      </c>
      <c r="Z98" s="217">
        <f t="shared" si="54"/>
        <v>281.071536</v>
      </c>
      <c r="AA98" s="217">
        <f t="shared" si="55"/>
        <v>14639.1425</v>
      </c>
      <c r="AB98" s="217">
        <f t="shared" si="56"/>
        <v>87.834855</v>
      </c>
      <c r="AC98" s="239">
        <f t="shared" si="57"/>
        <v>5626</v>
      </c>
      <c r="AD98">
        <f t="shared" si="58"/>
        <v>1519.02</v>
      </c>
      <c r="AE98" s="240">
        <f t="shared" si="38"/>
        <v>14639.1425</v>
      </c>
      <c r="AF98" s="217">
        <f t="shared" si="59"/>
        <v>14639.1425</v>
      </c>
      <c r="AG98" s="217">
        <f t="shared" si="39"/>
        <v>4391.74275</v>
      </c>
      <c r="AH98" s="217">
        <f t="shared" si="40"/>
        <v>-10397.0397</v>
      </c>
      <c r="AI98" s="217">
        <f t="shared" si="41"/>
        <v>-258.271536</v>
      </c>
      <c r="AJ98">
        <f t="shared" si="42"/>
        <v>-76.434855</v>
      </c>
      <c r="AK98" s="217">
        <f t="shared" si="43"/>
        <v>-998.22</v>
      </c>
      <c r="AL98" s="217">
        <f t="shared" si="44"/>
        <v>-3821.74275</v>
      </c>
      <c r="AM98" s="217">
        <f t="shared" si="45"/>
        <v>5544</v>
      </c>
      <c r="AN98" s="217">
        <f t="shared" si="60"/>
        <v>5544</v>
      </c>
      <c r="AO98" s="217">
        <f t="shared" si="46"/>
        <v>4656.96</v>
      </c>
      <c r="AP98" s="217">
        <f t="shared" si="47"/>
        <v>5544</v>
      </c>
      <c r="AQ98" s="217">
        <f t="shared" si="61"/>
        <v>5544</v>
      </c>
      <c r="AR98" s="217">
        <f t="shared" si="48"/>
        <v>106.4448</v>
      </c>
      <c r="AS98" s="217">
        <f t="shared" si="62"/>
        <v>5544</v>
      </c>
      <c r="AT98" s="217">
        <f t="shared" si="63"/>
        <v>33.264</v>
      </c>
      <c r="AU98" s="217">
        <f t="shared" si="64"/>
        <v>5626</v>
      </c>
      <c r="AV98" s="217">
        <f t="shared" si="65"/>
        <v>1519.02</v>
      </c>
      <c r="AW98" s="217">
        <f t="shared" si="66"/>
        <v>5544</v>
      </c>
      <c r="AX98" s="217">
        <f t="shared" si="67"/>
        <v>5544</v>
      </c>
      <c r="AY98" s="217">
        <f t="shared" si="68"/>
        <v>1663.2</v>
      </c>
      <c r="AZ98" s="217">
        <f t="shared" si="69"/>
        <v>-2757.12</v>
      </c>
      <c r="BA98" s="217">
        <f t="shared" si="70"/>
        <v>-83.6448</v>
      </c>
      <c r="BB98" s="217">
        <f t="shared" si="71"/>
        <v>-21.864</v>
      </c>
      <c r="BC98" s="217">
        <f t="shared" si="72"/>
        <v>-998.22</v>
      </c>
      <c r="BD98" s="217">
        <f t="shared" si="73"/>
        <v>-1093.2</v>
      </c>
    </row>
    <row r="99" spans="2:56">
      <c r="B99" s="6" t="s">
        <v>296</v>
      </c>
      <c r="C99" s="166" t="str">
        <f>_xlfn.XLOOKUP(B:B,'2023.1-2023.6'!B:B,'2023.1-2023.6'!G:G,0)</f>
        <v>2021/12/01</v>
      </c>
      <c r="D99" s="3">
        <f>_xlfn.XLOOKUP(B:B,'2023.1-2023.6'!B:B,'2023.1-2023.6'!I:I,0)</f>
        <v>0</v>
      </c>
      <c r="E99" t="str">
        <f>_xlfn.XLOOKUP(B:B,'2023.1-2023.6'!B:B,'2023.1-2023.6'!C:C,0)</f>
        <v>生产部</v>
      </c>
      <c r="F99" t="str">
        <f>_xlfn.XLOOKUP(B:B,'2023.1-2023.6'!B:B,'2023.1-2023.6'!F:F,0)</f>
        <v>售后仓管</v>
      </c>
      <c r="G99">
        <f>COUNTIF('2023.1-2023.6'!B:B,B99)</f>
        <v>6</v>
      </c>
      <c r="H99" s="217">
        <f>IFERROR(_xlfn.XLOOKUP(B99,'2023.1-2023.6'!B:B,'2023.1-2023.6'!K:K),0)</f>
        <v>5478</v>
      </c>
      <c r="I99" s="217">
        <f>IFERROR(AVERAGEIF('2022.1-2022.12 '!B:B,B99,'2022.1-2022.12 '!K:K),0)</f>
        <v>5467.28416666667</v>
      </c>
      <c r="J99" s="217">
        <f>IFERROR(_xlfn.XLOOKUP(B99,'2023.1-2023.6'!B:B,'2023.1-2023.6'!J:J),0)</f>
        <v>1900</v>
      </c>
      <c r="K99" s="217">
        <f>IFERROR(AVERAGEIF('2022.1-2022.12 '!B:B,B99,'2022.1-2022.12 '!J:J),0)</f>
        <v>1900</v>
      </c>
      <c r="M99" s="217">
        <f>SUMIFS('2023.1-2023.6'!L:L,'2023.1-2023.6'!B:B,B99)</f>
        <v>1899.84</v>
      </c>
      <c r="O99" s="217">
        <f>SUMIFS('2023.1-2023.6'!N:N,'2023.1-2023.6'!B:B,B99)</f>
        <v>22.8</v>
      </c>
      <c r="P99">
        <f>SUMIFS('2023.1-2023.6'!P:P,'2023.1-2023.6'!B:B,B99)</f>
        <v>11.4</v>
      </c>
      <c r="R99" s="217">
        <f>SUMIFS('2023.1-2023.6'!M:M,'2023.1-2023.6'!B:B,B99)</f>
        <v>520.8</v>
      </c>
      <c r="T99" s="217">
        <f>SUMIFS('2023.1-2023.6'!O:O,'2023.1-2023.6'!B:B,B99)</f>
        <v>0</v>
      </c>
      <c r="U99" s="217">
        <f t="shared" si="49"/>
        <v>5467.28416666667</v>
      </c>
      <c r="V99" s="217">
        <f t="shared" si="50"/>
        <v>5467.28416666667</v>
      </c>
      <c r="W99" s="217">
        <f t="shared" si="51"/>
        <v>4592.5187</v>
      </c>
      <c r="X99" s="217">
        <f t="shared" si="52"/>
        <v>5467.28416666667</v>
      </c>
      <c r="Y99" s="217">
        <f t="shared" si="53"/>
        <v>5467.28416666667</v>
      </c>
      <c r="Z99" s="217">
        <f t="shared" si="54"/>
        <v>104.971856</v>
      </c>
      <c r="AA99" s="217">
        <f t="shared" si="55"/>
        <v>5467.28416666667</v>
      </c>
      <c r="AB99" s="217">
        <f t="shared" si="56"/>
        <v>32.803705</v>
      </c>
      <c r="AC99" s="239">
        <f t="shared" si="57"/>
        <v>5626</v>
      </c>
      <c r="AD99">
        <f t="shared" si="58"/>
        <v>1519.02</v>
      </c>
      <c r="AE99" s="240">
        <f t="shared" si="38"/>
        <v>5467.28416666667</v>
      </c>
      <c r="AF99" s="217">
        <f t="shared" si="59"/>
        <v>5467.28416666667</v>
      </c>
      <c r="AG99" s="217">
        <f t="shared" si="39"/>
        <v>1640.18525</v>
      </c>
      <c r="AH99" s="217">
        <f t="shared" si="40"/>
        <v>-2692.6787</v>
      </c>
      <c r="AI99" s="217">
        <f t="shared" si="41"/>
        <v>-82.171856</v>
      </c>
      <c r="AJ99">
        <f t="shared" si="42"/>
        <v>-21.403705</v>
      </c>
      <c r="AK99" s="217">
        <f t="shared" si="43"/>
        <v>-998.22</v>
      </c>
      <c r="AL99" s="217">
        <f t="shared" si="44"/>
        <v>-1640.18525</v>
      </c>
      <c r="AM99" s="217">
        <f t="shared" si="45"/>
        <v>3958</v>
      </c>
      <c r="AN99" s="217">
        <f t="shared" si="60"/>
        <v>3958</v>
      </c>
      <c r="AO99" s="217">
        <f t="shared" si="46"/>
        <v>3324.72</v>
      </c>
      <c r="AP99" s="217">
        <f t="shared" si="47"/>
        <v>1900</v>
      </c>
      <c r="AQ99" s="217">
        <f t="shared" si="61"/>
        <v>1900</v>
      </c>
      <c r="AR99" s="217">
        <f t="shared" si="48"/>
        <v>36.48</v>
      </c>
      <c r="AS99" s="217">
        <f t="shared" si="62"/>
        <v>1900</v>
      </c>
      <c r="AT99" s="217">
        <f t="shared" si="63"/>
        <v>11.4</v>
      </c>
      <c r="AU99" s="217">
        <f t="shared" si="64"/>
        <v>5626</v>
      </c>
      <c r="AV99" s="217">
        <f t="shared" si="65"/>
        <v>1519.02</v>
      </c>
      <c r="AW99" s="217">
        <f t="shared" si="66"/>
        <v>1900</v>
      </c>
      <c r="AX99" s="217">
        <f t="shared" si="67"/>
        <v>1900</v>
      </c>
      <c r="AY99" s="217">
        <f t="shared" si="68"/>
        <v>570</v>
      </c>
      <c r="AZ99" s="217">
        <f t="shared" si="69"/>
        <v>-1424.88</v>
      </c>
      <c r="BA99" s="217">
        <f t="shared" si="70"/>
        <v>-13.68</v>
      </c>
      <c r="BB99" s="217">
        <f t="shared" si="71"/>
        <v>0</v>
      </c>
      <c r="BC99" s="217">
        <f t="shared" si="72"/>
        <v>-998.22</v>
      </c>
      <c r="BD99" s="217">
        <f t="shared" si="73"/>
        <v>-570</v>
      </c>
    </row>
    <row r="100" spans="2:56">
      <c r="B100" s="6" t="s">
        <v>297</v>
      </c>
      <c r="C100" s="166" t="str">
        <f>_xlfn.XLOOKUP(B:B,'2023.1-2023.6'!B:B,'2023.1-2023.6'!G:G,0)</f>
        <v>2020/09/21</v>
      </c>
      <c r="D100" s="3">
        <f>_xlfn.XLOOKUP(B:B,'2023.1-2023.6'!B:B,'2023.1-2023.6'!I:I,0)</f>
        <v>0</v>
      </c>
      <c r="E100" t="str">
        <f>_xlfn.XLOOKUP(B:B,'2023.1-2023.6'!B:B,'2023.1-2023.6'!C:C,0)</f>
        <v>生产部</v>
      </c>
      <c r="F100" t="str">
        <f>_xlfn.XLOOKUP(B:B,'2023.1-2023.6'!B:B,'2023.1-2023.6'!F:F,0)</f>
        <v>装配钳工</v>
      </c>
      <c r="G100">
        <f>COUNTIF('2023.1-2023.6'!B:B,B100)</f>
        <v>6</v>
      </c>
      <c r="H100" s="217">
        <f>IFERROR(_xlfn.XLOOKUP(B100,'2023.1-2023.6'!B:B,'2023.1-2023.6'!K:K),0)</f>
        <v>6038.2</v>
      </c>
      <c r="I100" s="217">
        <f>IFERROR(AVERAGEIF('2022.1-2022.12 '!B:B,B100,'2022.1-2022.12 '!K:K),0)</f>
        <v>6334.1925</v>
      </c>
      <c r="J100" s="217">
        <f>IFERROR(_xlfn.XLOOKUP(B100,'2023.1-2023.6'!B:B,'2023.1-2023.6'!J:J),0)</f>
        <v>1900</v>
      </c>
      <c r="K100" s="217">
        <f>IFERROR(AVERAGEIF('2022.1-2022.12 '!B:B,B100,'2022.1-2022.12 '!J:J),0)</f>
        <v>1900</v>
      </c>
      <c r="M100" s="217">
        <f>SUMIFS('2023.1-2023.6'!L:L,'2023.1-2023.6'!B:B,B100)</f>
        <v>1899.84</v>
      </c>
      <c r="O100" s="217">
        <f>SUMIFS('2023.1-2023.6'!N:N,'2023.1-2023.6'!B:B,B100)</f>
        <v>22.8</v>
      </c>
      <c r="P100">
        <f>SUMIFS('2023.1-2023.6'!P:P,'2023.1-2023.6'!B:B,B100)</f>
        <v>11.4</v>
      </c>
      <c r="R100" s="217">
        <f>SUMIFS('2023.1-2023.6'!M:M,'2023.1-2023.6'!B:B,B100)</f>
        <v>520.8</v>
      </c>
      <c r="T100" s="217">
        <f>SUMIFS('2023.1-2023.6'!O:O,'2023.1-2023.6'!B:B,B100)</f>
        <v>0</v>
      </c>
      <c r="U100" s="217">
        <f t="shared" si="49"/>
        <v>6334.1925</v>
      </c>
      <c r="V100" s="217">
        <f t="shared" si="50"/>
        <v>6334.1925</v>
      </c>
      <c r="W100" s="217">
        <f t="shared" si="51"/>
        <v>5320.7217</v>
      </c>
      <c r="X100" s="217">
        <f t="shared" si="52"/>
        <v>6334.1925</v>
      </c>
      <c r="Y100" s="217">
        <f t="shared" si="53"/>
        <v>6334.1925</v>
      </c>
      <c r="Z100" s="217">
        <f t="shared" si="54"/>
        <v>121.616496</v>
      </c>
      <c r="AA100" s="217">
        <f t="shared" si="55"/>
        <v>6334.1925</v>
      </c>
      <c r="AB100" s="217">
        <f t="shared" si="56"/>
        <v>38.005155</v>
      </c>
      <c r="AC100" s="239">
        <f t="shared" si="57"/>
        <v>5626</v>
      </c>
      <c r="AD100">
        <f t="shared" si="58"/>
        <v>1519.02</v>
      </c>
      <c r="AE100" s="240">
        <f t="shared" si="38"/>
        <v>6334.1925</v>
      </c>
      <c r="AF100" s="217">
        <f t="shared" si="59"/>
        <v>6334.1925</v>
      </c>
      <c r="AG100" s="217">
        <f t="shared" si="39"/>
        <v>1900.25775</v>
      </c>
      <c r="AH100" s="217">
        <f t="shared" si="40"/>
        <v>-3420.8817</v>
      </c>
      <c r="AI100" s="217">
        <f t="shared" si="41"/>
        <v>-98.816496</v>
      </c>
      <c r="AJ100">
        <f t="shared" si="42"/>
        <v>-26.605155</v>
      </c>
      <c r="AK100" s="217">
        <f t="shared" si="43"/>
        <v>-998.22</v>
      </c>
      <c r="AL100" s="217">
        <f t="shared" si="44"/>
        <v>-1900.25775</v>
      </c>
      <c r="AM100" s="217">
        <f t="shared" si="45"/>
        <v>3958</v>
      </c>
      <c r="AN100" s="217">
        <f t="shared" si="60"/>
        <v>3958</v>
      </c>
      <c r="AO100" s="217">
        <f t="shared" si="46"/>
        <v>3324.72</v>
      </c>
      <c r="AP100" s="217">
        <f t="shared" si="47"/>
        <v>1900</v>
      </c>
      <c r="AQ100" s="217">
        <f t="shared" si="61"/>
        <v>1900</v>
      </c>
      <c r="AR100" s="217">
        <f t="shared" si="48"/>
        <v>36.48</v>
      </c>
      <c r="AS100" s="217">
        <f t="shared" si="62"/>
        <v>1900</v>
      </c>
      <c r="AT100" s="217">
        <f t="shared" si="63"/>
        <v>11.4</v>
      </c>
      <c r="AU100" s="217">
        <f t="shared" si="64"/>
        <v>5626</v>
      </c>
      <c r="AV100" s="217">
        <f t="shared" si="65"/>
        <v>1519.02</v>
      </c>
      <c r="AW100" s="217">
        <f t="shared" si="66"/>
        <v>1900</v>
      </c>
      <c r="AX100" s="217">
        <f t="shared" si="67"/>
        <v>1900</v>
      </c>
      <c r="AY100" s="217">
        <f t="shared" si="68"/>
        <v>570</v>
      </c>
      <c r="AZ100" s="217">
        <f t="shared" si="69"/>
        <v>-1424.88</v>
      </c>
      <c r="BA100" s="217">
        <f t="shared" si="70"/>
        <v>-13.68</v>
      </c>
      <c r="BB100" s="217">
        <f t="shared" si="71"/>
        <v>0</v>
      </c>
      <c r="BC100" s="217">
        <f t="shared" si="72"/>
        <v>-998.22</v>
      </c>
      <c r="BD100" s="217">
        <f t="shared" si="73"/>
        <v>-570</v>
      </c>
    </row>
    <row r="101" spans="2:56">
      <c r="B101" s="6" t="s">
        <v>298</v>
      </c>
      <c r="C101" s="166" t="str">
        <f>_xlfn.XLOOKUP(B:B,'2023.1-2023.6'!B:B,'2023.1-2023.6'!G:G,0)</f>
        <v>2018/12/27</v>
      </c>
      <c r="D101" s="3">
        <f>_xlfn.XLOOKUP(B:B,'2023.1-2023.6'!B:B,'2023.1-2023.6'!I:I,0)</f>
        <v>0</v>
      </c>
      <c r="E101" t="str">
        <f>_xlfn.XLOOKUP(B:B,'2023.1-2023.6'!B:B,'2023.1-2023.6'!C:C,0)</f>
        <v>物控部</v>
      </c>
      <c r="F101" t="str">
        <f>_xlfn.XLOOKUP(B:B,'2023.1-2023.6'!B:B,'2023.1-2023.6'!F:F,0)</f>
        <v>采购专员</v>
      </c>
      <c r="G101">
        <f>COUNTIF('2023.1-2023.6'!B:B,B101)</f>
        <v>6</v>
      </c>
      <c r="H101" s="217">
        <f>IFERROR(_xlfn.XLOOKUP(B101,'2023.1-2023.6'!B:B,'2023.1-2023.6'!K:K),0)</f>
        <v>7195.3</v>
      </c>
      <c r="I101" s="217">
        <f>IFERROR(AVERAGEIF('2022.1-2022.12 '!B:B,B101,'2022.1-2022.12 '!K:K),0)</f>
        <v>6265.39583333333</v>
      </c>
      <c r="J101" s="217">
        <f>IFERROR(_xlfn.XLOOKUP(B101,'2023.1-2023.6'!B:B,'2023.1-2023.6'!J:J),0)</f>
        <v>2532</v>
      </c>
      <c r="K101" s="217">
        <f>IFERROR(AVERAGEIF('2022.1-2022.12 '!B:B,B101,'2022.1-2022.12 '!J:J),0)</f>
        <v>2532</v>
      </c>
      <c r="M101" s="217">
        <f>SUMIFS('2023.1-2023.6'!L:L,'2023.1-2023.6'!B:B,B101)</f>
        <v>1899.84</v>
      </c>
      <c r="O101" s="217">
        <f>SUMIFS('2023.1-2023.6'!N:N,'2023.1-2023.6'!B:B,B101)</f>
        <v>22.8</v>
      </c>
      <c r="P101">
        <f>SUMIFS('2023.1-2023.6'!P:P,'2023.1-2023.6'!B:B,B101)</f>
        <v>11.4</v>
      </c>
      <c r="R101" s="217">
        <f>SUMIFS('2023.1-2023.6'!M:M,'2023.1-2023.6'!B:B,B101)</f>
        <v>520.8</v>
      </c>
      <c r="T101" s="217">
        <f>SUMIFS('2023.1-2023.6'!O:O,'2023.1-2023.6'!B:B,B101)</f>
        <v>0</v>
      </c>
      <c r="U101" s="217">
        <f t="shared" si="49"/>
        <v>6265.39583333333</v>
      </c>
      <c r="V101" s="217">
        <f t="shared" si="50"/>
        <v>6265.39583333333</v>
      </c>
      <c r="W101" s="217">
        <f t="shared" si="51"/>
        <v>5262.9325</v>
      </c>
      <c r="X101" s="217">
        <f t="shared" si="52"/>
        <v>6265.39583333333</v>
      </c>
      <c r="Y101" s="217">
        <f t="shared" si="53"/>
        <v>6265.39583333333</v>
      </c>
      <c r="Z101" s="217">
        <f t="shared" si="54"/>
        <v>120.2956</v>
      </c>
      <c r="AA101" s="217">
        <f t="shared" si="55"/>
        <v>6265.39583333333</v>
      </c>
      <c r="AB101" s="217">
        <f t="shared" si="56"/>
        <v>37.592375</v>
      </c>
      <c r="AC101" s="239">
        <f t="shared" si="57"/>
        <v>5626</v>
      </c>
      <c r="AD101">
        <f t="shared" si="58"/>
        <v>1519.02</v>
      </c>
      <c r="AE101" s="240">
        <f t="shared" si="38"/>
        <v>6265.39583333333</v>
      </c>
      <c r="AF101" s="217">
        <f t="shared" si="59"/>
        <v>6265.39583333333</v>
      </c>
      <c r="AG101" s="217">
        <f t="shared" si="39"/>
        <v>1879.61875</v>
      </c>
      <c r="AH101" s="217">
        <f t="shared" si="40"/>
        <v>-3363.0925</v>
      </c>
      <c r="AI101" s="217">
        <f t="shared" si="41"/>
        <v>-97.4956</v>
      </c>
      <c r="AJ101">
        <f t="shared" si="42"/>
        <v>-26.192375</v>
      </c>
      <c r="AK101" s="217">
        <f t="shared" si="43"/>
        <v>-998.22</v>
      </c>
      <c r="AL101" s="217">
        <f t="shared" si="44"/>
        <v>-1879.61875</v>
      </c>
      <c r="AM101" s="217">
        <f t="shared" si="45"/>
        <v>3958</v>
      </c>
      <c r="AN101" s="217">
        <f t="shared" si="60"/>
        <v>3958</v>
      </c>
      <c r="AO101" s="217">
        <f t="shared" si="46"/>
        <v>3324.72</v>
      </c>
      <c r="AP101" s="217">
        <f t="shared" si="47"/>
        <v>2532</v>
      </c>
      <c r="AQ101" s="217">
        <f t="shared" si="61"/>
        <v>2532</v>
      </c>
      <c r="AR101" s="217">
        <f t="shared" si="48"/>
        <v>48.6144</v>
      </c>
      <c r="AS101" s="217">
        <f t="shared" si="62"/>
        <v>2532</v>
      </c>
      <c r="AT101" s="217">
        <f t="shared" si="63"/>
        <v>15.192</v>
      </c>
      <c r="AU101" s="217">
        <f t="shared" si="64"/>
        <v>5626</v>
      </c>
      <c r="AV101" s="217">
        <f t="shared" si="65"/>
        <v>1519.02</v>
      </c>
      <c r="AW101" s="217">
        <f t="shared" si="66"/>
        <v>2532</v>
      </c>
      <c r="AX101" s="217">
        <f t="shared" si="67"/>
        <v>2532</v>
      </c>
      <c r="AY101" s="217">
        <f t="shared" si="68"/>
        <v>759.6</v>
      </c>
      <c r="AZ101" s="217">
        <f t="shared" si="69"/>
        <v>-1424.88</v>
      </c>
      <c r="BA101" s="217">
        <f t="shared" si="70"/>
        <v>-25.8144</v>
      </c>
      <c r="BB101" s="217">
        <f t="shared" si="71"/>
        <v>-3.792</v>
      </c>
      <c r="BC101" s="217">
        <f t="shared" si="72"/>
        <v>-998.22</v>
      </c>
      <c r="BD101" s="217">
        <f t="shared" si="73"/>
        <v>-759.6</v>
      </c>
    </row>
    <row r="102" spans="2:56">
      <c r="B102" s="6" t="s">
        <v>299</v>
      </c>
      <c r="C102" s="166" t="str">
        <f>_xlfn.XLOOKUP(B:B,'2023.1-2023.6'!B:B,'2023.1-2023.6'!G:G,0)</f>
        <v>2017/01/03</v>
      </c>
      <c r="D102" s="3">
        <f>_xlfn.XLOOKUP(B:B,'2023.1-2023.6'!B:B,'2023.1-2023.6'!I:I,0)</f>
        <v>0</v>
      </c>
      <c r="E102" t="str">
        <f>_xlfn.XLOOKUP(B:B,'2023.1-2023.6'!B:B,'2023.1-2023.6'!C:C,0)</f>
        <v>售后服务部</v>
      </c>
      <c r="F102" t="str">
        <f>_xlfn.XLOOKUP(B:B,'2023.1-2023.6'!B:B,'2023.1-2023.6'!F:F,0)</f>
        <v>机械服务安装工程师</v>
      </c>
      <c r="G102">
        <f>COUNTIF('2023.1-2023.6'!B:B,B102)</f>
        <v>6</v>
      </c>
      <c r="H102" s="217">
        <f>IFERROR(_xlfn.XLOOKUP(B102,'2023.1-2023.6'!B:B,'2023.1-2023.6'!K:K),0)</f>
        <v>8686.42</v>
      </c>
      <c r="I102" s="217">
        <f>IFERROR(AVERAGEIF('2022.1-2022.12 '!B:B,B102,'2022.1-2022.12 '!K:K),0)</f>
        <v>9406.90666666667</v>
      </c>
      <c r="J102" s="217">
        <f>IFERROR(_xlfn.XLOOKUP(B102,'2023.1-2023.6'!B:B,'2023.1-2023.6'!J:J),0)</f>
        <v>3263</v>
      </c>
      <c r="K102" s="217">
        <f>IFERROR(AVERAGEIF('2022.1-2022.12 '!B:B,B102,'2022.1-2022.12 '!J:J),0)</f>
        <v>3263</v>
      </c>
      <c r="M102" s="217">
        <f>SUMIFS('2023.1-2023.6'!L:L,'2023.1-2023.6'!B:B,B102)</f>
        <v>1899.84</v>
      </c>
      <c r="O102" s="217">
        <f>SUMIFS('2023.1-2023.6'!N:N,'2023.1-2023.6'!B:B,B102)</f>
        <v>22.8</v>
      </c>
      <c r="P102">
        <f>SUMIFS('2023.1-2023.6'!P:P,'2023.1-2023.6'!B:B,B102)</f>
        <v>11.4</v>
      </c>
      <c r="R102" s="217">
        <f>SUMIFS('2023.1-2023.6'!M:M,'2023.1-2023.6'!B:B,B102)</f>
        <v>520.8</v>
      </c>
      <c r="T102" s="217">
        <f>SUMIFS('2023.1-2023.6'!O:O,'2023.1-2023.6'!B:B,B102)</f>
        <v>0</v>
      </c>
      <c r="U102" s="217">
        <f t="shared" si="49"/>
        <v>9406.90666666667</v>
      </c>
      <c r="V102" s="217">
        <f t="shared" si="50"/>
        <v>9406.90666666667</v>
      </c>
      <c r="W102" s="217">
        <f t="shared" si="51"/>
        <v>7901.8016</v>
      </c>
      <c r="X102" s="217">
        <f t="shared" si="52"/>
        <v>9406.90666666667</v>
      </c>
      <c r="Y102" s="217">
        <f t="shared" si="53"/>
        <v>9406.90666666667</v>
      </c>
      <c r="Z102" s="217">
        <f t="shared" si="54"/>
        <v>180.612608</v>
      </c>
      <c r="AA102" s="217">
        <f t="shared" si="55"/>
        <v>9406.90666666667</v>
      </c>
      <c r="AB102" s="217">
        <f t="shared" si="56"/>
        <v>56.44144</v>
      </c>
      <c r="AC102" s="239">
        <f t="shared" si="57"/>
        <v>5626</v>
      </c>
      <c r="AD102">
        <f t="shared" si="58"/>
        <v>1519.02</v>
      </c>
      <c r="AE102" s="240">
        <f t="shared" si="38"/>
        <v>9406.90666666667</v>
      </c>
      <c r="AF102" s="217">
        <f t="shared" si="59"/>
        <v>9406.90666666667</v>
      </c>
      <c r="AG102" s="217">
        <f t="shared" si="39"/>
        <v>2822.072</v>
      </c>
      <c r="AH102" s="217">
        <f t="shared" si="40"/>
        <v>-6001.9616</v>
      </c>
      <c r="AI102" s="217">
        <f t="shared" si="41"/>
        <v>-157.812608</v>
      </c>
      <c r="AJ102">
        <f t="shared" si="42"/>
        <v>-45.04144</v>
      </c>
      <c r="AK102" s="217">
        <f t="shared" si="43"/>
        <v>-998.22</v>
      </c>
      <c r="AL102" s="217">
        <f t="shared" si="44"/>
        <v>-2822.072</v>
      </c>
      <c r="AM102" s="217">
        <f t="shared" si="45"/>
        <v>3958</v>
      </c>
      <c r="AN102" s="217">
        <f t="shared" si="60"/>
        <v>3958</v>
      </c>
      <c r="AO102" s="217">
        <f t="shared" si="46"/>
        <v>3324.72</v>
      </c>
      <c r="AP102" s="217">
        <f t="shared" si="47"/>
        <v>3263</v>
      </c>
      <c r="AQ102" s="217">
        <f t="shared" si="61"/>
        <v>3263</v>
      </c>
      <c r="AR102" s="217">
        <f t="shared" si="48"/>
        <v>62.6496</v>
      </c>
      <c r="AS102" s="217">
        <f t="shared" si="62"/>
        <v>3263</v>
      </c>
      <c r="AT102" s="217">
        <f t="shared" si="63"/>
        <v>19.578</v>
      </c>
      <c r="AU102" s="217">
        <f t="shared" si="64"/>
        <v>5626</v>
      </c>
      <c r="AV102" s="217">
        <f t="shared" si="65"/>
        <v>1519.02</v>
      </c>
      <c r="AW102" s="217">
        <f t="shared" si="66"/>
        <v>3263</v>
      </c>
      <c r="AX102" s="217">
        <f t="shared" si="67"/>
        <v>3263</v>
      </c>
      <c r="AY102" s="217">
        <f t="shared" si="68"/>
        <v>978.9</v>
      </c>
      <c r="AZ102" s="217">
        <f t="shared" si="69"/>
        <v>-1424.88</v>
      </c>
      <c r="BA102" s="217">
        <f t="shared" si="70"/>
        <v>-39.8496</v>
      </c>
      <c r="BB102" s="217">
        <f t="shared" si="71"/>
        <v>-8.178</v>
      </c>
      <c r="BC102" s="217">
        <f t="shared" si="72"/>
        <v>-998.22</v>
      </c>
      <c r="BD102" s="217">
        <f t="shared" si="73"/>
        <v>-978.9</v>
      </c>
    </row>
    <row r="103" spans="2:56">
      <c r="B103" s="6" t="s">
        <v>300</v>
      </c>
      <c r="C103" s="166" t="str">
        <f>_xlfn.XLOOKUP(B:B,'2023.1-2023.6'!B:B,'2023.1-2023.6'!G:G,0)</f>
        <v>2020/12/23</v>
      </c>
      <c r="D103" s="3">
        <f>_xlfn.XLOOKUP(B:B,'2023.1-2023.6'!B:B,'2023.1-2023.6'!I:I,0)</f>
        <v>0</v>
      </c>
      <c r="E103" t="str">
        <f>_xlfn.XLOOKUP(B:B,'2023.1-2023.6'!B:B,'2023.1-2023.6'!C:C,0)</f>
        <v>研发部</v>
      </c>
      <c r="F103" t="str">
        <f>_xlfn.XLOOKUP(B:B,'2023.1-2023.6'!B:B,'2023.1-2023.6'!F:F,0)</f>
        <v>机械助理工程师</v>
      </c>
      <c r="G103">
        <f>COUNTIF('2023.1-2023.6'!B:B,B103)</f>
        <v>6</v>
      </c>
      <c r="H103" s="217">
        <f>IFERROR(_xlfn.XLOOKUP(B103,'2023.1-2023.6'!B:B,'2023.1-2023.6'!K:K),0)</f>
        <v>6045.33</v>
      </c>
      <c r="I103" s="217">
        <f>IFERROR(AVERAGEIF('2022.1-2022.12 '!B:B,B103,'2022.1-2022.12 '!K:K),0)</f>
        <v>6196.7675</v>
      </c>
      <c r="J103" s="217">
        <f>IFERROR(_xlfn.XLOOKUP(B103,'2023.1-2023.6'!B:B,'2023.1-2023.6'!J:J),0)</f>
        <v>2723</v>
      </c>
      <c r="K103" s="217">
        <f>IFERROR(AVERAGEIF('2022.1-2022.12 '!B:B,B103,'2022.1-2022.12 '!J:J),0)</f>
        <v>2599</v>
      </c>
      <c r="M103" s="217">
        <f>SUMIFS('2023.1-2023.6'!L:L,'2023.1-2023.6'!B:B,B103)</f>
        <v>1899.84</v>
      </c>
      <c r="O103" s="217">
        <f>SUMIFS('2023.1-2023.6'!N:N,'2023.1-2023.6'!B:B,B103)</f>
        <v>22.8</v>
      </c>
      <c r="P103">
        <f>SUMIFS('2023.1-2023.6'!P:P,'2023.1-2023.6'!B:B,B103)</f>
        <v>11.4</v>
      </c>
      <c r="R103" s="217">
        <f>SUMIFS('2023.1-2023.6'!M:M,'2023.1-2023.6'!B:B,B103)</f>
        <v>520.8</v>
      </c>
      <c r="T103" s="217">
        <f>SUMIFS('2023.1-2023.6'!O:O,'2023.1-2023.6'!B:B,B103)</f>
        <v>0</v>
      </c>
      <c r="U103" s="217">
        <f t="shared" si="49"/>
        <v>6196.7675</v>
      </c>
      <c r="V103" s="217">
        <f t="shared" si="50"/>
        <v>6196.7675</v>
      </c>
      <c r="W103" s="217">
        <f t="shared" si="51"/>
        <v>5205.2847</v>
      </c>
      <c r="X103" s="217">
        <f t="shared" si="52"/>
        <v>6196.7675</v>
      </c>
      <c r="Y103" s="217">
        <f t="shared" si="53"/>
        <v>6196.7675</v>
      </c>
      <c r="Z103" s="217">
        <f t="shared" si="54"/>
        <v>118.977936</v>
      </c>
      <c r="AA103" s="217">
        <f t="shared" si="55"/>
        <v>6196.7675</v>
      </c>
      <c r="AB103" s="217">
        <f t="shared" si="56"/>
        <v>37.180605</v>
      </c>
      <c r="AC103" s="239">
        <f t="shared" si="57"/>
        <v>5626</v>
      </c>
      <c r="AD103">
        <f t="shared" si="58"/>
        <v>1519.02</v>
      </c>
      <c r="AE103" s="240">
        <f t="shared" si="38"/>
        <v>6196.7675</v>
      </c>
      <c r="AF103" s="217">
        <f t="shared" si="59"/>
        <v>6196.7675</v>
      </c>
      <c r="AG103" s="217">
        <f t="shared" si="39"/>
        <v>1859.03025</v>
      </c>
      <c r="AH103" s="217">
        <f t="shared" si="40"/>
        <v>-3305.4447</v>
      </c>
      <c r="AI103" s="217">
        <f t="shared" si="41"/>
        <v>-96.177936</v>
      </c>
      <c r="AJ103">
        <f t="shared" si="42"/>
        <v>-25.780605</v>
      </c>
      <c r="AK103" s="217">
        <f t="shared" si="43"/>
        <v>-998.22</v>
      </c>
      <c r="AL103" s="217">
        <f t="shared" si="44"/>
        <v>-1859.03025</v>
      </c>
      <c r="AM103" s="217">
        <f t="shared" si="45"/>
        <v>3958</v>
      </c>
      <c r="AN103" s="217">
        <f t="shared" si="60"/>
        <v>3958</v>
      </c>
      <c r="AO103" s="217">
        <f t="shared" si="46"/>
        <v>3324.72</v>
      </c>
      <c r="AP103" s="217">
        <f t="shared" si="47"/>
        <v>2599</v>
      </c>
      <c r="AQ103" s="217">
        <f t="shared" si="61"/>
        <v>2599</v>
      </c>
      <c r="AR103" s="217">
        <f t="shared" si="48"/>
        <v>49.9008</v>
      </c>
      <c r="AS103" s="217">
        <f t="shared" si="62"/>
        <v>2599</v>
      </c>
      <c r="AT103" s="217">
        <f t="shared" si="63"/>
        <v>15.594</v>
      </c>
      <c r="AU103" s="217">
        <f t="shared" si="64"/>
        <v>5626</v>
      </c>
      <c r="AV103" s="217">
        <f t="shared" si="65"/>
        <v>1519.02</v>
      </c>
      <c r="AW103" s="217">
        <f t="shared" si="66"/>
        <v>2599</v>
      </c>
      <c r="AX103" s="217">
        <f t="shared" si="67"/>
        <v>2599</v>
      </c>
      <c r="AY103" s="217">
        <f t="shared" si="68"/>
        <v>779.7</v>
      </c>
      <c r="AZ103" s="217">
        <f t="shared" si="69"/>
        <v>-1424.88</v>
      </c>
      <c r="BA103" s="217">
        <f t="shared" si="70"/>
        <v>-27.1008</v>
      </c>
      <c r="BB103" s="217">
        <f t="shared" si="71"/>
        <v>-4.194</v>
      </c>
      <c r="BC103" s="217">
        <f t="shared" si="72"/>
        <v>-998.22</v>
      </c>
      <c r="BD103" s="217">
        <f t="shared" si="73"/>
        <v>-779.7</v>
      </c>
    </row>
    <row r="104" spans="2:56">
      <c r="B104" s="6" t="s">
        <v>301</v>
      </c>
      <c r="C104" s="166" t="str">
        <f>_xlfn.XLOOKUP(B:B,'2023.1-2023.6'!B:B,'2023.1-2023.6'!G:G,0)</f>
        <v>2015/04/25</v>
      </c>
      <c r="D104" s="3">
        <f>_xlfn.XLOOKUP(B:B,'2023.1-2023.6'!B:B,'2023.1-2023.6'!I:I,0)</f>
        <v>0</v>
      </c>
      <c r="E104" t="str">
        <f>_xlfn.XLOOKUP(B:B,'2023.1-2023.6'!B:B,'2023.1-2023.6'!C:C,0)</f>
        <v>研发部</v>
      </c>
      <c r="F104" t="str">
        <f>_xlfn.XLOOKUP(B:B,'2023.1-2023.6'!B:B,'2023.1-2023.6'!F:F,0)</f>
        <v>电气硬件工程师</v>
      </c>
      <c r="G104">
        <f>COUNTIF('2023.1-2023.6'!B:B,B104)</f>
        <v>6</v>
      </c>
      <c r="H104" s="217">
        <f>IFERROR(_xlfn.XLOOKUP(B104,'2023.1-2023.6'!B:B,'2023.1-2023.6'!K:K),0)</f>
        <v>13297.4</v>
      </c>
      <c r="I104" s="217">
        <f>IFERROR(AVERAGEIF('2022.1-2022.12 '!B:B,B104,'2022.1-2022.12 '!K:K),0)</f>
        <v>13984.37</v>
      </c>
      <c r="J104" s="217">
        <f>IFERROR(_xlfn.XLOOKUP(B104,'2023.1-2023.6'!B:B,'2023.1-2023.6'!J:J),0)</f>
        <v>5746</v>
      </c>
      <c r="K104" s="217">
        <f>IFERROR(AVERAGEIF('2022.1-2022.12 '!B:B,B104,'2022.1-2022.12 '!J:J),0)</f>
        <v>5544.25</v>
      </c>
      <c r="M104" s="217">
        <f>SUMIFS('2023.1-2023.6'!L:L,'2023.1-2023.6'!B:B,B104)</f>
        <v>1899.84</v>
      </c>
      <c r="O104" s="217">
        <f>SUMIFS('2023.1-2023.6'!N:N,'2023.1-2023.6'!B:B,B104)</f>
        <v>22.8</v>
      </c>
      <c r="P104">
        <f>SUMIFS('2023.1-2023.6'!P:P,'2023.1-2023.6'!B:B,B104)</f>
        <v>11.4</v>
      </c>
      <c r="R104" s="217">
        <f>SUMIFS('2023.1-2023.6'!M:M,'2023.1-2023.6'!B:B,B104)</f>
        <v>520.8</v>
      </c>
      <c r="T104" s="217">
        <f>SUMIFS('2023.1-2023.6'!O:O,'2023.1-2023.6'!B:B,B104)</f>
        <v>7500</v>
      </c>
      <c r="U104" s="217">
        <f t="shared" si="49"/>
        <v>13984.37</v>
      </c>
      <c r="V104" s="217">
        <f t="shared" si="50"/>
        <v>13984.37</v>
      </c>
      <c r="W104" s="217">
        <f t="shared" si="51"/>
        <v>11746.8708</v>
      </c>
      <c r="X104" s="217">
        <f t="shared" si="52"/>
        <v>13984.37</v>
      </c>
      <c r="Y104" s="217">
        <f t="shared" si="53"/>
        <v>13984.37</v>
      </c>
      <c r="Z104" s="217">
        <f t="shared" si="54"/>
        <v>268.499904</v>
      </c>
      <c r="AA104" s="217">
        <f t="shared" si="55"/>
        <v>13984.37</v>
      </c>
      <c r="AB104" s="217">
        <f t="shared" si="56"/>
        <v>83.90622</v>
      </c>
      <c r="AC104" s="239">
        <f t="shared" si="57"/>
        <v>5626</v>
      </c>
      <c r="AD104">
        <f t="shared" si="58"/>
        <v>1519.02</v>
      </c>
      <c r="AE104" s="240">
        <f t="shared" si="38"/>
        <v>13984.37</v>
      </c>
      <c r="AF104" s="217">
        <f t="shared" si="59"/>
        <v>13984.37</v>
      </c>
      <c r="AG104" s="217">
        <f t="shared" si="39"/>
        <v>4195.311</v>
      </c>
      <c r="AH104" s="217">
        <f t="shared" si="40"/>
        <v>-9847.0308</v>
      </c>
      <c r="AI104" s="217">
        <f t="shared" si="41"/>
        <v>-245.699904</v>
      </c>
      <c r="AJ104">
        <f t="shared" si="42"/>
        <v>-72.50622</v>
      </c>
      <c r="AK104" s="217">
        <f t="shared" si="43"/>
        <v>-998.22</v>
      </c>
      <c r="AL104" s="217">
        <f t="shared" si="44"/>
        <v>0</v>
      </c>
      <c r="AM104" s="217">
        <f t="shared" si="45"/>
        <v>5544.25</v>
      </c>
      <c r="AN104" s="217">
        <f t="shared" si="60"/>
        <v>5544.25</v>
      </c>
      <c r="AO104" s="217">
        <f t="shared" si="46"/>
        <v>4657.17</v>
      </c>
      <c r="AP104" s="217">
        <f t="shared" si="47"/>
        <v>5544.25</v>
      </c>
      <c r="AQ104" s="217">
        <f t="shared" si="61"/>
        <v>5544.25</v>
      </c>
      <c r="AR104" s="217">
        <f t="shared" si="48"/>
        <v>106.4496</v>
      </c>
      <c r="AS104" s="217">
        <f t="shared" si="62"/>
        <v>5544.25</v>
      </c>
      <c r="AT104" s="217">
        <f t="shared" si="63"/>
        <v>33.2655</v>
      </c>
      <c r="AU104" s="217">
        <f t="shared" si="64"/>
        <v>5626</v>
      </c>
      <c r="AV104" s="217">
        <f t="shared" si="65"/>
        <v>1519.02</v>
      </c>
      <c r="AW104" s="217">
        <f t="shared" si="66"/>
        <v>5544.25</v>
      </c>
      <c r="AX104" s="217">
        <f t="shared" si="67"/>
        <v>5544.25</v>
      </c>
      <c r="AY104" s="217">
        <f t="shared" si="68"/>
        <v>1663.275</v>
      </c>
      <c r="AZ104" s="217">
        <f t="shared" si="69"/>
        <v>-2757.33</v>
      </c>
      <c r="BA104" s="217">
        <f t="shared" si="70"/>
        <v>-83.6496</v>
      </c>
      <c r="BB104" s="217">
        <f t="shared" si="71"/>
        <v>-21.8655</v>
      </c>
      <c r="BC104" s="217">
        <f t="shared" si="72"/>
        <v>-998.22</v>
      </c>
      <c r="BD104" s="217">
        <f t="shared" si="73"/>
        <v>0</v>
      </c>
    </row>
    <row r="105" spans="2:56">
      <c r="B105" s="6" t="s">
        <v>302</v>
      </c>
      <c r="C105" s="166" t="str">
        <f>_xlfn.XLOOKUP(B:B,'2023.1-2023.6'!B:B,'2023.1-2023.6'!G:G,0)</f>
        <v>2018/04/21</v>
      </c>
      <c r="D105" s="3">
        <f>_xlfn.XLOOKUP(B:B,'2023.1-2023.6'!B:B,'2023.1-2023.6'!I:I,0)</f>
        <v>0</v>
      </c>
      <c r="E105" t="str">
        <f>_xlfn.XLOOKUP(B:B,'2023.1-2023.6'!B:B,'2023.1-2023.6'!C:C,0)</f>
        <v>生产部</v>
      </c>
      <c r="F105" t="str">
        <f>_xlfn.XLOOKUP(B:B,'2023.1-2023.6'!B:B,'2023.1-2023.6'!F:F,0)</f>
        <v>装配钳工</v>
      </c>
      <c r="G105">
        <f>COUNTIF('2023.1-2023.6'!B:B,B105)</f>
        <v>6</v>
      </c>
      <c r="H105" s="217">
        <f>IFERROR(_xlfn.XLOOKUP(B105,'2023.1-2023.6'!B:B,'2023.1-2023.6'!K:K),0)</f>
        <v>4820.98</v>
      </c>
      <c r="I105" s="217">
        <f>IFERROR(AVERAGEIF('2022.1-2022.12 '!B:B,B105,'2022.1-2022.12 '!K:K),0)</f>
        <v>6038.135</v>
      </c>
      <c r="J105" s="217">
        <f>IFERROR(_xlfn.XLOOKUP(B105,'2023.1-2023.6'!B:B,'2023.1-2023.6'!J:J),0)</f>
        <v>1900</v>
      </c>
      <c r="K105" s="217">
        <f>IFERROR(AVERAGEIF('2022.1-2022.12 '!B:B,B105,'2022.1-2022.12 '!J:J),0)</f>
        <v>1900</v>
      </c>
      <c r="M105" s="217">
        <f>SUMIFS('2023.1-2023.6'!L:L,'2023.1-2023.6'!B:B,B105)</f>
        <v>1899.84</v>
      </c>
      <c r="O105" s="217">
        <f>SUMIFS('2023.1-2023.6'!N:N,'2023.1-2023.6'!B:B,B105)</f>
        <v>22.8</v>
      </c>
      <c r="P105">
        <f>SUMIFS('2023.1-2023.6'!P:P,'2023.1-2023.6'!B:B,B105)</f>
        <v>11.4</v>
      </c>
      <c r="R105" s="217">
        <f>SUMIFS('2023.1-2023.6'!M:M,'2023.1-2023.6'!B:B,B105)</f>
        <v>520.8</v>
      </c>
      <c r="T105" s="217">
        <f>SUMIFS('2023.1-2023.6'!O:O,'2023.1-2023.6'!B:B,B105)</f>
        <v>0</v>
      </c>
      <c r="U105" s="217">
        <f t="shared" si="49"/>
        <v>6038.135</v>
      </c>
      <c r="V105" s="217">
        <f t="shared" si="50"/>
        <v>6038.135</v>
      </c>
      <c r="W105" s="217">
        <f t="shared" si="51"/>
        <v>5072.0334</v>
      </c>
      <c r="X105" s="217">
        <f t="shared" si="52"/>
        <v>6038.135</v>
      </c>
      <c r="Y105" s="217">
        <f t="shared" si="53"/>
        <v>6038.135</v>
      </c>
      <c r="Z105" s="217">
        <f t="shared" si="54"/>
        <v>115.932192</v>
      </c>
      <c r="AA105" s="217">
        <f t="shared" si="55"/>
        <v>6038.135</v>
      </c>
      <c r="AB105" s="217">
        <f t="shared" si="56"/>
        <v>36.22881</v>
      </c>
      <c r="AC105" s="239">
        <f t="shared" si="57"/>
        <v>5626</v>
      </c>
      <c r="AD105">
        <f t="shared" si="58"/>
        <v>1519.02</v>
      </c>
      <c r="AE105" s="240">
        <f t="shared" si="38"/>
        <v>6038.135</v>
      </c>
      <c r="AF105" s="217">
        <f t="shared" si="59"/>
        <v>6038.135</v>
      </c>
      <c r="AG105" s="217">
        <f t="shared" si="39"/>
        <v>1811.4405</v>
      </c>
      <c r="AH105" s="217">
        <f t="shared" si="40"/>
        <v>-3172.1934</v>
      </c>
      <c r="AI105" s="217">
        <f t="shared" si="41"/>
        <v>-93.132192</v>
      </c>
      <c r="AJ105">
        <f t="shared" si="42"/>
        <v>-24.82881</v>
      </c>
      <c r="AK105" s="217">
        <f t="shared" si="43"/>
        <v>-998.22</v>
      </c>
      <c r="AL105" s="217">
        <f t="shared" si="44"/>
        <v>-1811.4405</v>
      </c>
      <c r="AM105" s="217">
        <f t="shared" si="45"/>
        <v>3958</v>
      </c>
      <c r="AN105" s="217">
        <f t="shared" si="60"/>
        <v>3958</v>
      </c>
      <c r="AO105" s="217">
        <f t="shared" si="46"/>
        <v>3324.72</v>
      </c>
      <c r="AP105" s="217">
        <f t="shared" si="47"/>
        <v>1900</v>
      </c>
      <c r="AQ105" s="217">
        <f t="shared" si="61"/>
        <v>1900</v>
      </c>
      <c r="AR105" s="217">
        <f t="shared" si="48"/>
        <v>36.48</v>
      </c>
      <c r="AS105" s="217">
        <f t="shared" si="62"/>
        <v>1900</v>
      </c>
      <c r="AT105" s="217">
        <f t="shared" si="63"/>
        <v>11.4</v>
      </c>
      <c r="AU105" s="217">
        <f t="shared" si="64"/>
        <v>5626</v>
      </c>
      <c r="AV105" s="217">
        <f t="shared" si="65"/>
        <v>1519.02</v>
      </c>
      <c r="AW105" s="217">
        <f t="shared" si="66"/>
        <v>1900</v>
      </c>
      <c r="AX105" s="217">
        <f t="shared" si="67"/>
        <v>1900</v>
      </c>
      <c r="AY105" s="217">
        <f t="shared" si="68"/>
        <v>570</v>
      </c>
      <c r="AZ105" s="217">
        <f t="shared" si="69"/>
        <v>-1424.88</v>
      </c>
      <c r="BA105" s="217">
        <f t="shared" si="70"/>
        <v>-13.68</v>
      </c>
      <c r="BB105" s="217">
        <f t="shared" si="71"/>
        <v>0</v>
      </c>
      <c r="BC105" s="217">
        <f t="shared" si="72"/>
        <v>-998.22</v>
      </c>
      <c r="BD105" s="217">
        <f t="shared" si="73"/>
        <v>-570</v>
      </c>
    </row>
    <row r="106" spans="2:56">
      <c r="B106" s="6" t="s">
        <v>303</v>
      </c>
      <c r="C106" s="166" t="str">
        <f>_xlfn.XLOOKUP(B:B,'2023.1-2023.6'!B:B,'2023.1-2023.6'!G:G,0)</f>
        <v>2022/10/26</v>
      </c>
      <c r="D106" s="3">
        <f>_xlfn.XLOOKUP(B:B,'2023.1-2023.6'!B:B,'2023.1-2023.6'!I:I,0)</f>
        <v>0</v>
      </c>
      <c r="E106" t="str">
        <f>_xlfn.XLOOKUP(B:B,'2023.1-2023.6'!B:B,'2023.1-2023.6'!C:C,0)</f>
        <v>生产部</v>
      </c>
      <c r="F106" t="str">
        <f>_xlfn.XLOOKUP(B:B,'2023.1-2023.6'!B:B,'2023.1-2023.6'!F:F,0)</f>
        <v>装配钳工</v>
      </c>
      <c r="G106">
        <f>COUNTIF('2023.1-2023.6'!B:B,B106)</f>
        <v>6</v>
      </c>
      <c r="H106" s="217">
        <f>IFERROR(_xlfn.XLOOKUP(B106,'2023.1-2023.6'!B:B,'2023.1-2023.6'!K:K),0)</f>
        <v>3455.9</v>
      </c>
      <c r="I106" s="217">
        <f>IFERROR(AVERAGEIF('2022.1-2022.12 '!B:B,B106,'2022.1-2022.12 '!K:K),0)</f>
        <v>3915.874</v>
      </c>
      <c r="J106" s="217">
        <f>IFERROR(_xlfn.XLOOKUP(B106,'2023.1-2023.6'!B:B,'2023.1-2023.6'!J:J),0)</f>
        <v>1900</v>
      </c>
      <c r="K106" s="217">
        <f>IFERROR(AVERAGEIF('2022.1-2022.12 '!B:B,B106,'2022.1-2022.12 '!J:J),0)</f>
        <v>1900</v>
      </c>
      <c r="M106" s="217">
        <f>SUMIFS('2023.1-2023.6'!L:L,'2023.1-2023.6'!B:B,B106)</f>
        <v>1899.84</v>
      </c>
      <c r="O106" s="217">
        <f>SUMIFS('2023.1-2023.6'!N:N,'2023.1-2023.6'!B:B,B106)</f>
        <v>22.8</v>
      </c>
      <c r="P106">
        <f>SUMIFS('2023.1-2023.6'!P:P,'2023.1-2023.6'!B:B,B106)</f>
        <v>11.4</v>
      </c>
      <c r="R106" s="217">
        <f>SUMIFS('2023.1-2023.6'!M:M,'2023.1-2023.6'!B:B,B106)</f>
        <v>520.8</v>
      </c>
      <c r="T106" s="217">
        <f>SUMIFS('2023.1-2023.6'!O:O,'2023.1-2023.6'!B:B,B106)</f>
        <v>0</v>
      </c>
      <c r="U106" s="217">
        <f t="shared" si="49"/>
        <v>3958</v>
      </c>
      <c r="V106" s="217">
        <f t="shared" si="50"/>
        <v>3958</v>
      </c>
      <c r="W106" s="217">
        <f t="shared" si="51"/>
        <v>3324.72</v>
      </c>
      <c r="X106" s="217">
        <f t="shared" si="52"/>
        <v>3915.874</v>
      </c>
      <c r="Y106" s="217">
        <f t="shared" si="53"/>
        <v>3915.874</v>
      </c>
      <c r="Z106" s="217">
        <f t="shared" si="54"/>
        <v>75.1847808</v>
      </c>
      <c r="AA106" s="217">
        <f t="shared" si="55"/>
        <v>3915.874</v>
      </c>
      <c r="AB106" s="217">
        <f t="shared" si="56"/>
        <v>23.495244</v>
      </c>
      <c r="AC106" s="239">
        <f t="shared" si="57"/>
        <v>5626</v>
      </c>
      <c r="AD106">
        <f t="shared" si="58"/>
        <v>1519.02</v>
      </c>
      <c r="AE106" s="240">
        <f t="shared" si="38"/>
        <v>3915.874</v>
      </c>
      <c r="AF106" s="217">
        <f t="shared" si="59"/>
        <v>3915.874</v>
      </c>
      <c r="AG106" s="217">
        <f t="shared" si="39"/>
        <v>1174.7622</v>
      </c>
      <c r="AH106" s="217">
        <f t="shared" si="40"/>
        <v>-1424.88</v>
      </c>
      <c r="AI106" s="217">
        <f t="shared" si="41"/>
        <v>-52.3847808</v>
      </c>
      <c r="AJ106">
        <f t="shared" si="42"/>
        <v>-12.095244</v>
      </c>
      <c r="AK106" s="217">
        <f t="shared" si="43"/>
        <v>-998.22</v>
      </c>
      <c r="AL106" s="217">
        <f t="shared" si="44"/>
        <v>-1174.7622</v>
      </c>
      <c r="AM106" s="217">
        <f t="shared" si="45"/>
        <v>3958</v>
      </c>
      <c r="AN106" s="217">
        <f t="shared" si="60"/>
        <v>3958</v>
      </c>
      <c r="AO106" s="217">
        <f t="shared" si="46"/>
        <v>3324.72</v>
      </c>
      <c r="AP106" s="217">
        <f t="shared" si="47"/>
        <v>1900</v>
      </c>
      <c r="AQ106" s="217">
        <f t="shared" si="61"/>
        <v>1900</v>
      </c>
      <c r="AR106" s="217">
        <f t="shared" si="48"/>
        <v>36.48</v>
      </c>
      <c r="AS106" s="217">
        <f t="shared" si="62"/>
        <v>1900</v>
      </c>
      <c r="AT106" s="217">
        <f t="shared" si="63"/>
        <v>11.4</v>
      </c>
      <c r="AU106" s="217">
        <f t="shared" si="64"/>
        <v>5626</v>
      </c>
      <c r="AV106" s="217">
        <f t="shared" si="65"/>
        <v>1519.02</v>
      </c>
      <c r="AW106" s="217">
        <f t="shared" si="66"/>
        <v>1900</v>
      </c>
      <c r="AX106" s="217">
        <f t="shared" si="67"/>
        <v>1900</v>
      </c>
      <c r="AY106" s="217">
        <f t="shared" si="68"/>
        <v>570</v>
      </c>
      <c r="AZ106" s="217">
        <f t="shared" si="69"/>
        <v>-1424.88</v>
      </c>
      <c r="BA106" s="217">
        <f t="shared" si="70"/>
        <v>-13.68</v>
      </c>
      <c r="BB106" s="217">
        <f t="shared" si="71"/>
        <v>0</v>
      </c>
      <c r="BC106" s="217">
        <f t="shared" si="72"/>
        <v>-998.22</v>
      </c>
      <c r="BD106" s="217">
        <f t="shared" si="73"/>
        <v>-570</v>
      </c>
    </row>
    <row r="107" spans="2:56">
      <c r="B107" s="6" t="s">
        <v>304</v>
      </c>
      <c r="C107" s="166" t="str">
        <f>_xlfn.XLOOKUP(B:B,'2023.1-2023.6'!B:B,'2023.1-2023.6'!G:G,0)</f>
        <v>2023/03/24</v>
      </c>
      <c r="D107" s="3" t="str">
        <f>_xlfn.XLOOKUP(B:B,'2023.1-2023.6'!B:B,'2023.1-2023.6'!I:I,0)</f>
        <v>3月入职</v>
      </c>
      <c r="E107" t="str">
        <f>_xlfn.XLOOKUP(B:B,'2023.1-2023.6'!B:B,'2023.1-2023.6'!C:C,0)</f>
        <v>物控部</v>
      </c>
      <c r="F107" t="str">
        <f>_xlfn.XLOOKUP(B:B,'2023.1-2023.6'!B:B,'2023.1-2023.6'!F:F,0)</f>
        <v>采购助理</v>
      </c>
      <c r="G107">
        <f>COUNTIF('2023.1-2023.6'!B:B,B107)</f>
        <v>4</v>
      </c>
      <c r="H107" s="217">
        <f>IFERROR(_xlfn.XLOOKUP(B107,'2023.1-2023.6'!B:B,'2023.1-2023.6'!K:K),0)</f>
        <v>1176.72</v>
      </c>
      <c r="I107" s="217">
        <f>IFERROR(AVERAGEIF('2022.1-2022.12 '!B:B,B107,'2022.1-2022.12 '!K:K),0)</f>
        <v>0</v>
      </c>
      <c r="J107" s="217">
        <f>IFERROR(_xlfn.XLOOKUP(B107,'2023.1-2023.6'!B:B,'2023.1-2023.6'!J:J),0)</f>
        <v>2000</v>
      </c>
      <c r="K107" s="217">
        <f>IFERROR(AVERAGEIF('2022.1-2022.12 '!B:B,B107,'2022.1-2022.12 '!J:J),0)</f>
        <v>0</v>
      </c>
      <c r="M107" s="217">
        <f>SUMIFS('2023.1-2023.6'!L:L,'2023.1-2023.6'!B:B,B107)</f>
        <v>949.92</v>
      </c>
      <c r="O107" s="217">
        <f>SUMIFS('2023.1-2023.6'!N:N,'2023.1-2023.6'!B:B,B107)</f>
        <v>11.4</v>
      </c>
      <c r="P107">
        <f>SUMIFS('2023.1-2023.6'!P:P,'2023.1-2023.6'!B:B,B107)</f>
        <v>5.7</v>
      </c>
      <c r="R107" s="217">
        <f>SUMIFS('2023.1-2023.6'!M:M,'2023.1-2023.6'!B:B,B107)</f>
        <v>260.4</v>
      </c>
      <c r="T107" s="217">
        <f>SUMIFS('2023.1-2023.6'!O:O,'2023.1-2023.6'!B:B,B107)</f>
        <v>0</v>
      </c>
      <c r="U107" s="217">
        <f t="shared" si="49"/>
        <v>3958</v>
      </c>
      <c r="V107" s="217">
        <f t="shared" si="50"/>
        <v>3958</v>
      </c>
      <c r="W107" s="217">
        <f t="shared" si="51"/>
        <v>2216.48</v>
      </c>
      <c r="X107" s="217">
        <f t="shared" si="52"/>
        <v>1720</v>
      </c>
      <c r="Y107" s="217">
        <f t="shared" si="53"/>
        <v>1720</v>
      </c>
      <c r="Z107" s="217">
        <f t="shared" si="54"/>
        <v>22.016</v>
      </c>
      <c r="AA107" s="217">
        <f t="shared" si="55"/>
        <v>1176.72</v>
      </c>
      <c r="AB107" s="217">
        <f t="shared" si="56"/>
        <v>4.70688</v>
      </c>
      <c r="AC107" s="239">
        <f t="shared" si="57"/>
        <v>5626</v>
      </c>
      <c r="AD107">
        <f t="shared" si="58"/>
        <v>1012.68</v>
      </c>
      <c r="AE107" s="240">
        <f t="shared" si="38"/>
        <v>1900</v>
      </c>
      <c r="AF107" s="217">
        <f t="shared" si="59"/>
        <v>1900</v>
      </c>
      <c r="AG107" s="217">
        <f t="shared" si="39"/>
        <v>380</v>
      </c>
      <c r="AH107" s="217">
        <f t="shared" si="40"/>
        <v>-1266.56</v>
      </c>
      <c r="AI107" s="217">
        <f t="shared" si="41"/>
        <v>-10.616</v>
      </c>
      <c r="AJ107">
        <f t="shared" si="42"/>
        <v>0</v>
      </c>
      <c r="AK107" s="217">
        <f t="shared" si="43"/>
        <v>-752.28</v>
      </c>
      <c r="AL107" s="217">
        <f t="shared" si="44"/>
        <v>-380</v>
      </c>
      <c r="AM107" s="217">
        <f t="shared" si="45"/>
        <v>3958</v>
      </c>
      <c r="AN107" s="217">
        <f t="shared" si="60"/>
        <v>3958</v>
      </c>
      <c r="AO107" s="217">
        <f t="shared" si="46"/>
        <v>2216.48</v>
      </c>
      <c r="AP107" s="217">
        <f t="shared" si="47"/>
        <v>2000</v>
      </c>
      <c r="AQ107" s="217">
        <f t="shared" si="61"/>
        <v>2000</v>
      </c>
      <c r="AR107" s="217">
        <f t="shared" si="48"/>
        <v>25.6</v>
      </c>
      <c r="AS107" s="217">
        <f t="shared" si="62"/>
        <v>2000</v>
      </c>
      <c r="AT107" s="217">
        <f t="shared" si="63"/>
        <v>8</v>
      </c>
      <c r="AU107" s="217">
        <f t="shared" si="64"/>
        <v>5626</v>
      </c>
      <c r="AV107" s="217">
        <f t="shared" si="65"/>
        <v>1012.68</v>
      </c>
      <c r="AW107" s="217">
        <f t="shared" si="66"/>
        <v>2000</v>
      </c>
      <c r="AX107" s="217">
        <f t="shared" si="67"/>
        <v>2000</v>
      </c>
      <c r="AY107" s="217">
        <f t="shared" si="68"/>
        <v>400</v>
      </c>
      <c r="AZ107" s="217">
        <f t="shared" si="69"/>
        <v>-1266.56</v>
      </c>
      <c r="BA107" s="217">
        <f t="shared" si="70"/>
        <v>-14.2</v>
      </c>
      <c r="BB107" s="217">
        <f t="shared" si="71"/>
        <v>-2.3</v>
      </c>
      <c r="BC107" s="217">
        <f t="shared" si="72"/>
        <v>-752.28</v>
      </c>
      <c r="BD107" s="217">
        <f t="shared" si="73"/>
        <v>-400</v>
      </c>
    </row>
    <row r="108" spans="2:56">
      <c r="B108" s="6" t="s">
        <v>305</v>
      </c>
      <c r="C108" s="166" t="str">
        <f>_xlfn.XLOOKUP(B:B,'2023.1-2023.6'!B:B,'2023.1-2023.6'!G:G,0)</f>
        <v>2020/10/26</v>
      </c>
      <c r="D108" s="3">
        <f>_xlfn.XLOOKUP(B:B,'2023.1-2023.6'!B:B,'2023.1-2023.6'!I:I,0)</f>
        <v>0</v>
      </c>
      <c r="E108" t="str">
        <f>_xlfn.XLOOKUP(B:B,'2023.1-2023.6'!B:B,'2023.1-2023.6'!C:C,0)</f>
        <v>物控部</v>
      </c>
      <c r="F108" t="str">
        <f>_xlfn.XLOOKUP(B:B,'2023.1-2023.6'!B:B,'2023.1-2023.6'!F:F,0)</f>
        <v>采购专员</v>
      </c>
      <c r="G108">
        <f>COUNTIF('2023.1-2023.6'!B:B,B108)</f>
        <v>6</v>
      </c>
      <c r="H108" s="217">
        <f>IFERROR(_xlfn.XLOOKUP(B108,'2023.1-2023.6'!B:B,'2023.1-2023.6'!K:K),0)</f>
        <v>6238.37</v>
      </c>
      <c r="I108" s="217">
        <f>IFERROR(AVERAGEIF('2022.1-2022.12 '!B:B,B108,'2022.1-2022.12 '!K:K),0)</f>
        <v>6174.13916666667</v>
      </c>
      <c r="J108" s="217">
        <f>IFERROR(_xlfn.XLOOKUP(B108,'2023.1-2023.6'!B:B,'2023.1-2023.6'!J:J),0)</f>
        <v>2200</v>
      </c>
      <c r="K108" s="217">
        <f>IFERROR(AVERAGEIF('2022.1-2022.12 '!B:B,B108,'2022.1-2022.12 '!J:J),0)</f>
        <v>2200</v>
      </c>
      <c r="M108" s="217">
        <f>SUMIFS('2023.1-2023.6'!L:L,'2023.1-2023.6'!B:B,B108)</f>
        <v>1899.84</v>
      </c>
      <c r="O108" s="217">
        <f>SUMIFS('2023.1-2023.6'!N:N,'2023.1-2023.6'!B:B,B108)</f>
        <v>22.8</v>
      </c>
      <c r="P108">
        <f>SUMIFS('2023.1-2023.6'!P:P,'2023.1-2023.6'!B:B,B108)</f>
        <v>11.4</v>
      </c>
      <c r="R108" s="217">
        <f>SUMIFS('2023.1-2023.6'!M:M,'2023.1-2023.6'!B:B,B108)</f>
        <v>520.8</v>
      </c>
      <c r="T108" s="217">
        <f>SUMIFS('2023.1-2023.6'!O:O,'2023.1-2023.6'!B:B,B108)</f>
        <v>0</v>
      </c>
      <c r="U108" s="217">
        <f t="shared" si="49"/>
        <v>6174.13916666667</v>
      </c>
      <c r="V108" s="217">
        <f t="shared" si="50"/>
        <v>6174.13916666667</v>
      </c>
      <c r="W108" s="217">
        <f t="shared" si="51"/>
        <v>5186.2769</v>
      </c>
      <c r="X108" s="217">
        <f t="shared" si="52"/>
        <v>6174.13916666667</v>
      </c>
      <c r="Y108" s="217">
        <f t="shared" si="53"/>
        <v>6174.13916666667</v>
      </c>
      <c r="Z108" s="217">
        <f t="shared" si="54"/>
        <v>118.543472</v>
      </c>
      <c r="AA108" s="217">
        <f t="shared" si="55"/>
        <v>6174.13916666667</v>
      </c>
      <c r="AB108" s="217">
        <f t="shared" si="56"/>
        <v>37.044835</v>
      </c>
      <c r="AC108" s="239">
        <f t="shared" si="57"/>
        <v>5626</v>
      </c>
      <c r="AD108">
        <f t="shared" si="58"/>
        <v>1519.02</v>
      </c>
      <c r="AE108" s="240">
        <f t="shared" si="38"/>
        <v>6174.13916666667</v>
      </c>
      <c r="AF108" s="217">
        <f t="shared" si="59"/>
        <v>6174.13916666667</v>
      </c>
      <c r="AG108" s="217">
        <f t="shared" si="39"/>
        <v>1852.24175</v>
      </c>
      <c r="AH108" s="217">
        <f t="shared" si="40"/>
        <v>-3286.4369</v>
      </c>
      <c r="AI108" s="217">
        <f t="shared" si="41"/>
        <v>-95.743472</v>
      </c>
      <c r="AJ108">
        <f t="shared" si="42"/>
        <v>-25.644835</v>
      </c>
      <c r="AK108" s="217">
        <f t="shared" si="43"/>
        <v>-998.22</v>
      </c>
      <c r="AL108" s="217">
        <f t="shared" si="44"/>
        <v>-1852.24175</v>
      </c>
      <c r="AM108" s="217">
        <f t="shared" si="45"/>
        <v>3958</v>
      </c>
      <c r="AN108" s="217">
        <f t="shared" si="60"/>
        <v>3958</v>
      </c>
      <c r="AO108" s="217">
        <f t="shared" si="46"/>
        <v>3324.72</v>
      </c>
      <c r="AP108" s="217">
        <f t="shared" si="47"/>
        <v>2200</v>
      </c>
      <c r="AQ108" s="217">
        <f t="shared" si="61"/>
        <v>2200</v>
      </c>
      <c r="AR108" s="217">
        <f t="shared" si="48"/>
        <v>42.24</v>
      </c>
      <c r="AS108" s="217">
        <f t="shared" si="62"/>
        <v>2200</v>
      </c>
      <c r="AT108" s="217">
        <f t="shared" si="63"/>
        <v>13.2</v>
      </c>
      <c r="AU108" s="217">
        <f t="shared" si="64"/>
        <v>5626</v>
      </c>
      <c r="AV108" s="217">
        <f t="shared" si="65"/>
        <v>1519.02</v>
      </c>
      <c r="AW108" s="217">
        <f t="shared" si="66"/>
        <v>2200</v>
      </c>
      <c r="AX108" s="217">
        <f t="shared" si="67"/>
        <v>2200</v>
      </c>
      <c r="AY108" s="217">
        <f t="shared" si="68"/>
        <v>660</v>
      </c>
      <c r="AZ108" s="217">
        <f t="shared" si="69"/>
        <v>-1424.88</v>
      </c>
      <c r="BA108" s="217">
        <f t="shared" si="70"/>
        <v>-19.44</v>
      </c>
      <c r="BB108" s="217">
        <f t="shared" si="71"/>
        <v>-1.8</v>
      </c>
      <c r="BC108" s="217">
        <f t="shared" si="72"/>
        <v>-998.22</v>
      </c>
      <c r="BD108" s="217">
        <f t="shared" si="73"/>
        <v>-660</v>
      </c>
    </row>
    <row r="109" spans="2:56">
      <c r="B109" s="6" t="s">
        <v>306</v>
      </c>
      <c r="C109" s="166" t="str">
        <f>_xlfn.XLOOKUP(B:B,'2023.1-2023.6'!B:B,'2023.1-2023.6'!G:G,0)</f>
        <v>2021/03/01</v>
      </c>
      <c r="D109" s="3">
        <f>_xlfn.XLOOKUP(B:B,'2023.1-2023.6'!B:B,'2023.1-2023.6'!I:I,0)</f>
        <v>0</v>
      </c>
      <c r="E109" t="str">
        <f>_xlfn.XLOOKUP(B:B,'2023.1-2023.6'!B:B,'2023.1-2023.6'!C:C,0)</f>
        <v>售后服务部</v>
      </c>
      <c r="F109" t="str">
        <f>_xlfn.XLOOKUP(B:B,'2023.1-2023.6'!B:B,'2023.1-2023.6'!F:F,0)</f>
        <v>服务调度主管</v>
      </c>
      <c r="G109">
        <f>COUNTIF('2023.1-2023.6'!B:B,B109)</f>
        <v>6</v>
      </c>
      <c r="H109" s="217">
        <f>IFERROR(_xlfn.XLOOKUP(B109,'2023.1-2023.6'!B:B,'2023.1-2023.6'!K:K),0)</f>
        <v>8578.4</v>
      </c>
      <c r="I109" s="217">
        <f>IFERROR(AVERAGEIF('2022.1-2022.12 '!B:B,B109,'2022.1-2022.12 '!K:K),0)</f>
        <v>9258.1675</v>
      </c>
      <c r="J109" s="217">
        <f>IFERROR(_xlfn.XLOOKUP(B109,'2023.1-2023.6'!B:B,'2023.1-2023.6'!J:J),0)</f>
        <v>3210</v>
      </c>
      <c r="K109" s="217">
        <f>IFERROR(AVERAGEIF('2022.1-2022.12 '!B:B,B109,'2022.1-2022.12 '!J:J),0)</f>
        <v>3210</v>
      </c>
      <c r="M109" s="217">
        <f>SUMIFS('2023.1-2023.6'!L:L,'2023.1-2023.6'!B:B,B109)</f>
        <v>1899.84</v>
      </c>
      <c r="O109" s="217">
        <f>SUMIFS('2023.1-2023.6'!N:N,'2023.1-2023.6'!B:B,B109)</f>
        <v>22.8</v>
      </c>
      <c r="P109">
        <f>SUMIFS('2023.1-2023.6'!P:P,'2023.1-2023.6'!B:B,B109)</f>
        <v>11.4</v>
      </c>
      <c r="R109" s="217">
        <f>SUMIFS('2023.1-2023.6'!M:M,'2023.1-2023.6'!B:B,B109)</f>
        <v>520.8</v>
      </c>
      <c r="T109" s="217">
        <f>SUMIFS('2023.1-2023.6'!O:O,'2023.1-2023.6'!B:B,B109)</f>
        <v>0</v>
      </c>
      <c r="U109" s="217">
        <f t="shared" si="49"/>
        <v>9258.1675</v>
      </c>
      <c r="V109" s="217">
        <f t="shared" si="50"/>
        <v>9258.1675</v>
      </c>
      <c r="W109" s="217">
        <f t="shared" si="51"/>
        <v>7776.8607</v>
      </c>
      <c r="X109" s="217">
        <f t="shared" si="52"/>
        <v>9258.1675</v>
      </c>
      <c r="Y109" s="217">
        <f t="shared" si="53"/>
        <v>9258.1675</v>
      </c>
      <c r="Z109" s="217">
        <f t="shared" si="54"/>
        <v>177.756816</v>
      </c>
      <c r="AA109" s="217">
        <f t="shared" si="55"/>
        <v>9258.1675</v>
      </c>
      <c r="AB109" s="217">
        <f t="shared" si="56"/>
        <v>55.549005</v>
      </c>
      <c r="AC109" s="239">
        <f t="shared" si="57"/>
        <v>5626</v>
      </c>
      <c r="AD109">
        <f t="shared" si="58"/>
        <v>1519.02</v>
      </c>
      <c r="AE109" s="240">
        <f t="shared" si="38"/>
        <v>9258.1675</v>
      </c>
      <c r="AF109" s="217">
        <f t="shared" si="59"/>
        <v>9258.1675</v>
      </c>
      <c r="AG109" s="217">
        <f t="shared" si="39"/>
        <v>2777.45025</v>
      </c>
      <c r="AH109" s="217">
        <f t="shared" si="40"/>
        <v>-5877.0207</v>
      </c>
      <c r="AI109" s="217">
        <f t="shared" si="41"/>
        <v>-154.956816</v>
      </c>
      <c r="AJ109">
        <f t="shared" si="42"/>
        <v>-44.149005</v>
      </c>
      <c r="AK109" s="217">
        <f t="shared" si="43"/>
        <v>-998.22</v>
      </c>
      <c r="AL109" s="217">
        <f t="shared" si="44"/>
        <v>-2777.45025</v>
      </c>
      <c r="AM109" s="217">
        <f t="shared" si="45"/>
        <v>3958</v>
      </c>
      <c r="AN109" s="217">
        <f t="shared" si="60"/>
        <v>3958</v>
      </c>
      <c r="AO109" s="217">
        <f t="shared" si="46"/>
        <v>3324.72</v>
      </c>
      <c r="AP109" s="217">
        <f t="shared" si="47"/>
        <v>3210</v>
      </c>
      <c r="AQ109" s="217">
        <f t="shared" si="61"/>
        <v>3210</v>
      </c>
      <c r="AR109" s="217">
        <f t="shared" si="48"/>
        <v>61.632</v>
      </c>
      <c r="AS109" s="217">
        <f t="shared" si="62"/>
        <v>3210</v>
      </c>
      <c r="AT109" s="217">
        <f t="shared" si="63"/>
        <v>19.26</v>
      </c>
      <c r="AU109" s="217">
        <f t="shared" si="64"/>
        <v>5626</v>
      </c>
      <c r="AV109" s="217">
        <f t="shared" si="65"/>
        <v>1519.02</v>
      </c>
      <c r="AW109" s="217">
        <f t="shared" si="66"/>
        <v>3210</v>
      </c>
      <c r="AX109" s="217">
        <f t="shared" si="67"/>
        <v>3210</v>
      </c>
      <c r="AY109" s="217">
        <f t="shared" si="68"/>
        <v>963</v>
      </c>
      <c r="AZ109" s="217">
        <f t="shared" si="69"/>
        <v>-1424.88</v>
      </c>
      <c r="BA109" s="217">
        <f t="shared" si="70"/>
        <v>-38.832</v>
      </c>
      <c r="BB109" s="217">
        <f t="shared" si="71"/>
        <v>-7.86</v>
      </c>
      <c r="BC109" s="217">
        <f t="shared" si="72"/>
        <v>-998.22</v>
      </c>
      <c r="BD109" s="217">
        <f t="shared" si="73"/>
        <v>-963</v>
      </c>
    </row>
    <row r="110" spans="2:56">
      <c r="B110" s="6" t="s">
        <v>307</v>
      </c>
      <c r="C110" s="166" t="str">
        <f>_xlfn.XLOOKUP(B:B,'2023.1-2023.6'!B:B,'2023.1-2023.6'!G:G,0)</f>
        <v>2014/10/13</v>
      </c>
      <c r="D110" s="3">
        <f>_xlfn.XLOOKUP(B:B,'2023.1-2023.6'!B:B,'2023.1-2023.6'!I:I,0)</f>
        <v>0</v>
      </c>
      <c r="E110" t="str">
        <f>_xlfn.XLOOKUP(B:B,'2023.1-2023.6'!B:B,'2023.1-2023.6'!C:C,0)</f>
        <v>销售部</v>
      </c>
      <c r="F110" t="str">
        <f>_xlfn.XLOOKUP(B:B,'2023.1-2023.6'!B:B,'2023.1-2023.6'!F:F,0)</f>
        <v>区域销售总监</v>
      </c>
      <c r="G110">
        <f>COUNTIF('2023.1-2023.6'!B:B,B110)</f>
        <v>6</v>
      </c>
      <c r="H110" s="217">
        <f>IFERROR(_xlfn.XLOOKUP(B110,'2023.1-2023.6'!B:B,'2023.1-2023.6'!K:K),0)</f>
        <v>15735</v>
      </c>
      <c r="I110" s="217">
        <f>IFERROR(AVERAGEIF('2022.1-2022.12 '!B:B,B110,'2022.1-2022.12 '!K:K),0)</f>
        <v>24559.8858333333</v>
      </c>
      <c r="J110" s="217">
        <f>IFERROR(_xlfn.XLOOKUP(B110,'2023.1-2023.6'!B:B,'2023.1-2023.6'!J:J),0)</f>
        <v>5500</v>
      </c>
      <c r="K110" s="217">
        <f>IFERROR(AVERAGEIF('2022.1-2022.12 '!B:B,B110,'2022.1-2022.12 '!J:J),0)</f>
        <v>5500</v>
      </c>
      <c r="M110" s="217">
        <f>SUMIFS('2023.1-2023.6'!L:L,'2023.1-2023.6'!B:B,B110)</f>
        <v>1899.84</v>
      </c>
      <c r="O110" s="217">
        <f>SUMIFS('2023.1-2023.6'!N:N,'2023.1-2023.6'!B:B,B110)</f>
        <v>22.8</v>
      </c>
      <c r="P110">
        <f>SUMIFS('2023.1-2023.6'!P:P,'2023.1-2023.6'!B:B,B110)</f>
        <v>11.4</v>
      </c>
      <c r="R110" s="217">
        <f>SUMIFS('2023.1-2023.6'!M:M,'2023.1-2023.6'!B:B,B110)</f>
        <v>520.8</v>
      </c>
      <c r="T110" s="217">
        <f>SUMIFS('2023.1-2023.6'!O:O,'2023.1-2023.6'!B:B,B110)</f>
        <v>5760</v>
      </c>
      <c r="U110" s="217">
        <f t="shared" si="49"/>
        <v>24559.8858333333</v>
      </c>
      <c r="V110" s="217">
        <f t="shared" si="50"/>
        <v>22941</v>
      </c>
      <c r="W110" s="217">
        <f t="shared" si="51"/>
        <v>19270.44</v>
      </c>
      <c r="X110" s="217">
        <f t="shared" si="52"/>
        <v>24559.8858333333</v>
      </c>
      <c r="Y110" s="217">
        <f t="shared" si="53"/>
        <v>23634</v>
      </c>
      <c r="Z110" s="217">
        <f t="shared" si="54"/>
        <v>453.7728</v>
      </c>
      <c r="AA110" s="217">
        <f t="shared" si="55"/>
        <v>24559.8858333333</v>
      </c>
      <c r="AB110" s="217">
        <f t="shared" si="56"/>
        <v>147.359315</v>
      </c>
      <c r="AC110" s="239">
        <f t="shared" si="57"/>
        <v>5626</v>
      </c>
      <c r="AD110">
        <f t="shared" si="58"/>
        <v>1519.02</v>
      </c>
      <c r="AE110" s="240">
        <f t="shared" si="38"/>
        <v>24559.8858333333</v>
      </c>
      <c r="AF110" s="217">
        <f t="shared" si="59"/>
        <v>24559.8858333333</v>
      </c>
      <c r="AG110" s="217">
        <f t="shared" si="39"/>
        <v>7367.96575</v>
      </c>
      <c r="AH110" s="217">
        <f t="shared" si="40"/>
        <v>-17370.6</v>
      </c>
      <c r="AI110" s="217">
        <f t="shared" si="41"/>
        <v>-430.9728</v>
      </c>
      <c r="AJ110">
        <f t="shared" si="42"/>
        <v>-135.959315</v>
      </c>
      <c r="AK110" s="217">
        <f t="shared" si="43"/>
        <v>-998.22</v>
      </c>
      <c r="AL110" s="217">
        <f t="shared" si="44"/>
        <v>-1607.96575</v>
      </c>
      <c r="AM110" s="217">
        <f t="shared" si="45"/>
        <v>5500</v>
      </c>
      <c r="AN110" s="217">
        <f t="shared" si="60"/>
        <v>5500</v>
      </c>
      <c r="AO110" s="217">
        <f t="shared" si="46"/>
        <v>4620</v>
      </c>
      <c r="AP110" s="217">
        <f t="shared" si="47"/>
        <v>5500</v>
      </c>
      <c r="AQ110" s="217">
        <f t="shared" si="61"/>
        <v>5500</v>
      </c>
      <c r="AR110" s="217">
        <f t="shared" si="48"/>
        <v>105.6</v>
      </c>
      <c r="AS110" s="217">
        <f t="shared" si="62"/>
        <v>5500</v>
      </c>
      <c r="AT110" s="217">
        <f t="shared" si="63"/>
        <v>33</v>
      </c>
      <c r="AU110" s="217">
        <f t="shared" si="64"/>
        <v>5626</v>
      </c>
      <c r="AV110" s="217">
        <f t="shared" si="65"/>
        <v>1519.02</v>
      </c>
      <c r="AW110" s="217">
        <f t="shared" si="66"/>
        <v>5500</v>
      </c>
      <c r="AX110" s="217">
        <f t="shared" si="67"/>
        <v>5500</v>
      </c>
      <c r="AY110" s="217">
        <f t="shared" si="68"/>
        <v>1650</v>
      </c>
      <c r="AZ110" s="217">
        <f t="shared" si="69"/>
        <v>-2720.16</v>
      </c>
      <c r="BA110" s="217">
        <f t="shared" si="70"/>
        <v>-82.8</v>
      </c>
      <c r="BB110" s="217">
        <f t="shared" si="71"/>
        <v>-21.6</v>
      </c>
      <c r="BC110" s="217">
        <f t="shared" si="72"/>
        <v>-998.22</v>
      </c>
      <c r="BD110" s="217">
        <f t="shared" si="73"/>
        <v>0</v>
      </c>
    </row>
    <row r="111" spans="2:56">
      <c r="B111" s="6" t="s">
        <v>308</v>
      </c>
      <c r="C111" s="166" t="str">
        <f>_xlfn.XLOOKUP(B:B,'2023.1-2023.6'!B:B,'2023.1-2023.6'!G:G,0)</f>
        <v>2019/03/11</v>
      </c>
      <c r="D111" s="3">
        <f>_xlfn.XLOOKUP(B:B,'2023.1-2023.6'!B:B,'2023.1-2023.6'!I:I,0)</f>
        <v>0</v>
      </c>
      <c r="E111" t="str">
        <f>_xlfn.XLOOKUP(B:B,'2023.1-2023.6'!B:B,'2023.1-2023.6'!C:C,0)</f>
        <v>生产部</v>
      </c>
      <c r="F111" t="str">
        <f>_xlfn.XLOOKUP(B:B,'2023.1-2023.6'!B:B,'2023.1-2023.6'!F:F,0)</f>
        <v>测试技师</v>
      </c>
      <c r="G111">
        <f>COUNTIF('2023.1-2023.6'!B:B,B111)</f>
        <v>6</v>
      </c>
      <c r="H111" s="217">
        <f>IFERROR(_xlfn.XLOOKUP(B111,'2023.1-2023.6'!B:B,'2023.1-2023.6'!K:K),0)</f>
        <v>5750.05</v>
      </c>
      <c r="I111" s="217">
        <f>IFERROR(AVERAGEIF('2022.1-2022.12 '!B:B,B111,'2022.1-2022.12 '!K:K),0)</f>
        <v>6900.05083333333</v>
      </c>
      <c r="J111" s="217">
        <f>IFERROR(_xlfn.XLOOKUP(B111,'2023.1-2023.6'!B:B,'2023.1-2023.6'!J:J),0)</f>
        <v>1900</v>
      </c>
      <c r="K111" s="217">
        <f>IFERROR(AVERAGEIF('2022.1-2022.12 '!B:B,B111,'2022.1-2022.12 '!J:J),0)</f>
        <v>1900</v>
      </c>
      <c r="M111" s="217">
        <f>SUMIFS('2023.1-2023.6'!L:L,'2023.1-2023.6'!B:B,B111)</f>
        <v>1899.84</v>
      </c>
      <c r="O111" s="217">
        <f>SUMIFS('2023.1-2023.6'!N:N,'2023.1-2023.6'!B:B,B111)</f>
        <v>22.8</v>
      </c>
      <c r="P111">
        <f>SUMIFS('2023.1-2023.6'!P:P,'2023.1-2023.6'!B:B,B111)</f>
        <v>11.4</v>
      </c>
      <c r="R111" s="217">
        <f>SUMIFS('2023.1-2023.6'!M:M,'2023.1-2023.6'!B:B,B111)</f>
        <v>520.8</v>
      </c>
      <c r="T111" s="217">
        <f>SUMIFS('2023.1-2023.6'!O:O,'2023.1-2023.6'!B:B,B111)</f>
        <v>0</v>
      </c>
      <c r="U111" s="217">
        <f t="shared" si="49"/>
        <v>6900.05083333333</v>
      </c>
      <c r="V111" s="217">
        <f t="shared" si="50"/>
        <v>6900.05083333333</v>
      </c>
      <c r="W111" s="217">
        <f t="shared" si="51"/>
        <v>5796.0427</v>
      </c>
      <c r="X111" s="217">
        <f t="shared" si="52"/>
        <v>6900.05083333333</v>
      </c>
      <c r="Y111" s="217">
        <f t="shared" si="53"/>
        <v>6900.05083333333</v>
      </c>
      <c r="Z111" s="217">
        <f t="shared" si="54"/>
        <v>132.480976</v>
      </c>
      <c r="AA111" s="217">
        <f t="shared" si="55"/>
        <v>6900.05083333333</v>
      </c>
      <c r="AB111" s="217">
        <f t="shared" si="56"/>
        <v>41.400305</v>
      </c>
      <c r="AC111" s="239">
        <f t="shared" si="57"/>
        <v>5626</v>
      </c>
      <c r="AD111">
        <f t="shared" si="58"/>
        <v>1519.02</v>
      </c>
      <c r="AE111" s="240">
        <f t="shared" si="38"/>
        <v>6900.05083333333</v>
      </c>
      <c r="AF111" s="217">
        <f t="shared" si="59"/>
        <v>6900.05083333333</v>
      </c>
      <c r="AG111" s="217">
        <f t="shared" si="39"/>
        <v>2070.01525</v>
      </c>
      <c r="AH111" s="217">
        <f t="shared" si="40"/>
        <v>-3896.2027</v>
      </c>
      <c r="AI111" s="217">
        <f t="shared" si="41"/>
        <v>-109.680976</v>
      </c>
      <c r="AJ111">
        <f t="shared" si="42"/>
        <v>-30.000305</v>
      </c>
      <c r="AK111" s="217">
        <f t="shared" si="43"/>
        <v>-998.22</v>
      </c>
      <c r="AL111" s="217">
        <f t="shared" si="44"/>
        <v>-2070.01525</v>
      </c>
      <c r="AM111" s="217">
        <f t="shared" si="45"/>
        <v>3958</v>
      </c>
      <c r="AN111" s="217">
        <f t="shared" si="60"/>
        <v>3958</v>
      </c>
      <c r="AO111" s="217">
        <f t="shared" si="46"/>
        <v>3324.72</v>
      </c>
      <c r="AP111" s="217">
        <f t="shared" si="47"/>
        <v>1900</v>
      </c>
      <c r="AQ111" s="217">
        <f t="shared" si="61"/>
        <v>1900</v>
      </c>
      <c r="AR111" s="217">
        <f t="shared" si="48"/>
        <v>36.48</v>
      </c>
      <c r="AS111" s="217">
        <f t="shared" si="62"/>
        <v>1900</v>
      </c>
      <c r="AT111" s="217">
        <f t="shared" si="63"/>
        <v>11.4</v>
      </c>
      <c r="AU111" s="217">
        <f t="shared" si="64"/>
        <v>5626</v>
      </c>
      <c r="AV111" s="217">
        <f t="shared" si="65"/>
        <v>1519.02</v>
      </c>
      <c r="AW111" s="217">
        <f t="shared" si="66"/>
        <v>1900</v>
      </c>
      <c r="AX111" s="217">
        <f t="shared" si="67"/>
        <v>1900</v>
      </c>
      <c r="AY111" s="217">
        <f t="shared" si="68"/>
        <v>570</v>
      </c>
      <c r="AZ111" s="217">
        <f t="shared" si="69"/>
        <v>-1424.88</v>
      </c>
      <c r="BA111" s="217">
        <f t="shared" si="70"/>
        <v>-13.68</v>
      </c>
      <c r="BB111" s="217">
        <f t="shared" si="71"/>
        <v>0</v>
      </c>
      <c r="BC111" s="217">
        <f t="shared" si="72"/>
        <v>-998.22</v>
      </c>
      <c r="BD111" s="217">
        <f t="shared" si="73"/>
        <v>-570</v>
      </c>
    </row>
    <row r="112" spans="2:56">
      <c r="B112" s="6" t="s">
        <v>309</v>
      </c>
      <c r="C112" s="166" t="str">
        <f>_xlfn.XLOOKUP(B:B,'2023.1-2023.6'!B:B,'2023.1-2023.6'!G:G,0)</f>
        <v>2021/03/08</v>
      </c>
      <c r="D112" s="3">
        <f>_xlfn.XLOOKUP(B:B,'2023.1-2023.6'!B:B,'2023.1-2023.6'!I:I,0)</f>
        <v>0</v>
      </c>
      <c r="E112" t="str">
        <f>_xlfn.XLOOKUP(B:B,'2023.1-2023.6'!B:B,'2023.1-2023.6'!C:C,0)</f>
        <v>生产部</v>
      </c>
      <c r="F112" t="str">
        <f>_xlfn.XLOOKUP(B:B,'2023.1-2023.6'!B:B,'2023.1-2023.6'!F:F,0)</f>
        <v>仓管员</v>
      </c>
      <c r="G112">
        <f>COUNTIF('2023.1-2023.6'!B:B,B112)</f>
        <v>6</v>
      </c>
      <c r="H112" s="217">
        <f>IFERROR(_xlfn.XLOOKUP(B112,'2023.1-2023.6'!B:B,'2023.1-2023.6'!K:K),0)</f>
        <v>4678.76</v>
      </c>
      <c r="I112" s="217">
        <f>IFERROR(AVERAGEIF('2022.1-2022.12 '!B:B,B112,'2022.1-2022.12 '!K:K),0)</f>
        <v>4559.4325</v>
      </c>
      <c r="J112" s="217">
        <f>IFERROR(_xlfn.XLOOKUP(B112,'2023.1-2023.6'!B:B,'2023.1-2023.6'!J:J),0)</f>
        <v>1900</v>
      </c>
      <c r="K112" s="217">
        <f>IFERROR(AVERAGEIF('2022.1-2022.12 '!B:B,B112,'2022.1-2022.12 '!J:J),0)</f>
        <v>1900</v>
      </c>
      <c r="M112" s="217">
        <f>SUMIFS('2023.1-2023.6'!L:L,'2023.1-2023.6'!B:B,B112)</f>
        <v>1899.84</v>
      </c>
      <c r="O112" s="217">
        <f>SUMIFS('2023.1-2023.6'!N:N,'2023.1-2023.6'!B:B,B112)</f>
        <v>22.8</v>
      </c>
      <c r="P112">
        <f>SUMIFS('2023.1-2023.6'!P:P,'2023.1-2023.6'!B:B,B112)</f>
        <v>11.4</v>
      </c>
      <c r="R112" s="217">
        <f>SUMIFS('2023.1-2023.6'!M:M,'2023.1-2023.6'!B:B,B112)</f>
        <v>520.8</v>
      </c>
      <c r="T112" s="217">
        <f>SUMIFS('2023.1-2023.6'!O:O,'2023.1-2023.6'!B:B,B112)</f>
        <v>0</v>
      </c>
      <c r="U112" s="217">
        <f t="shared" si="49"/>
        <v>4559.4325</v>
      </c>
      <c r="V112" s="217">
        <f t="shared" si="50"/>
        <v>4559.4325</v>
      </c>
      <c r="W112" s="217">
        <f t="shared" si="51"/>
        <v>3829.9233</v>
      </c>
      <c r="X112" s="217">
        <f t="shared" si="52"/>
        <v>4559.4325</v>
      </c>
      <c r="Y112" s="217">
        <f t="shared" si="53"/>
        <v>4559.4325</v>
      </c>
      <c r="Z112" s="217">
        <f t="shared" si="54"/>
        <v>87.541104</v>
      </c>
      <c r="AA112" s="217">
        <f t="shared" si="55"/>
        <v>4559.4325</v>
      </c>
      <c r="AB112" s="217">
        <f t="shared" si="56"/>
        <v>27.356595</v>
      </c>
      <c r="AC112" s="239">
        <f t="shared" si="57"/>
        <v>5626</v>
      </c>
      <c r="AD112">
        <f t="shared" si="58"/>
        <v>1519.02</v>
      </c>
      <c r="AE112" s="240">
        <f t="shared" si="38"/>
        <v>4559.4325</v>
      </c>
      <c r="AF112" s="217">
        <f t="shared" si="59"/>
        <v>4559.4325</v>
      </c>
      <c r="AG112" s="217">
        <f t="shared" si="39"/>
        <v>1367.82975</v>
      </c>
      <c r="AH112" s="217">
        <f t="shared" si="40"/>
        <v>-1930.0833</v>
      </c>
      <c r="AI112" s="217">
        <f t="shared" si="41"/>
        <v>-64.741104</v>
      </c>
      <c r="AJ112">
        <f t="shared" si="42"/>
        <v>-15.956595</v>
      </c>
      <c r="AK112" s="217">
        <f t="shared" si="43"/>
        <v>-998.22</v>
      </c>
      <c r="AL112" s="217">
        <f t="shared" si="44"/>
        <v>-1367.82975</v>
      </c>
      <c r="AM112" s="217">
        <f t="shared" si="45"/>
        <v>3958</v>
      </c>
      <c r="AN112" s="217">
        <f t="shared" si="60"/>
        <v>3958</v>
      </c>
      <c r="AO112" s="217">
        <f t="shared" si="46"/>
        <v>3324.72</v>
      </c>
      <c r="AP112" s="217">
        <f t="shared" si="47"/>
        <v>1900</v>
      </c>
      <c r="AQ112" s="217">
        <f t="shared" si="61"/>
        <v>1900</v>
      </c>
      <c r="AR112" s="217">
        <f t="shared" si="48"/>
        <v>36.48</v>
      </c>
      <c r="AS112" s="217">
        <f t="shared" si="62"/>
        <v>1900</v>
      </c>
      <c r="AT112" s="217">
        <f t="shared" si="63"/>
        <v>11.4</v>
      </c>
      <c r="AU112" s="217">
        <f t="shared" si="64"/>
        <v>5626</v>
      </c>
      <c r="AV112" s="217">
        <f t="shared" si="65"/>
        <v>1519.02</v>
      </c>
      <c r="AW112" s="217">
        <f t="shared" si="66"/>
        <v>1900</v>
      </c>
      <c r="AX112" s="217">
        <f t="shared" si="67"/>
        <v>1900</v>
      </c>
      <c r="AY112" s="217">
        <f t="shared" si="68"/>
        <v>570</v>
      </c>
      <c r="AZ112" s="217">
        <f t="shared" si="69"/>
        <v>-1424.88</v>
      </c>
      <c r="BA112" s="217">
        <f t="shared" si="70"/>
        <v>-13.68</v>
      </c>
      <c r="BB112" s="217">
        <f t="shared" si="71"/>
        <v>0</v>
      </c>
      <c r="BC112" s="217">
        <f t="shared" si="72"/>
        <v>-998.22</v>
      </c>
      <c r="BD112" s="217">
        <f t="shared" si="73"/>
        <v>-570</v>
      </c>
    </row>
    <row r="113" spans="2:56">
      <c r="B113" s="6" t="s">
        <v>310</v>
      </c>
      <c r="C113" s="166" t="str">
        <f>_xlfn.XLOOKUP(B:B,'2023.1-2023.6'!B:B,'2023.1-2023.6'!G:G,0)</f>
        <v>2023/03/14</v>
      </c>
      <c r="D113" s="3" t="str">
        <f>_xlfn.XLOOKUP(B:B,'2023.1-2023.6'!B:B,'2023.1-2023.6'!I:I,0)</f>
        <v>3月入职</v>
      </c>
      <c r="E113" t="str">
        <f>_xlfn.XLOOKUP(B:B,'2023.1-2023.6'!B:B,'2023.1-2023.6'!C:C,0)</f>
        <v>物控部</v>
      </c>
      <c r="F113" t="str">
        <f>_xlfn.XLOOKUP(B:B,'2023.1-2023.6'!B:B,'2023.1-2023.6'!F:F,0)</f>
        <v>内部配件高级专员</v>
      </c>
      <c r="G113">
        <f>COUNTIF('2023.1-2023.6'!B:B,B113)</f>
        <v>4</v>
      </c>
      <c r="H113" s="217">
        <f>IFERROR(_xlfn.XLOOKUP(B113,'2023.1-2023.6'!B:B,'2023.1-2023.6'!K:K),0)</f>
        <v>3996.55</v>
      </c>
      <c r="I113" s="217">
        <f>IFERROR(AVERAGEIF('2022.1-2022.12 '!B:B,B113,'2022.1-2022.12 '!K:K),0)</f>
        <v>0</v>
      </c>
      <c r="J113" s="217">
        <f>IFERROR(_xlfn.XLOOKUP(B113,'2023.1-2023.6'!B:B,'2023.1-2023.6'!J:J),0)</f>
        <v>3164</v>
      </c>
      <c r="K113" s="217">
        <f>IFERROR(AVERAGEIF('2022.1-2022.12 '!B:B,B113,'2022.1-2022.12 '!J:J),0)</f>
        <v>0</v>
      </c>
      <c r="M113" s="217">
        <f>SUMIFS('2023.1-2023.6'!L:L,'2023.1-2023.6'!B:B,B113)</f>
        <v>1266.56</v>
      </c>
      <c r="O113" s="217">
        <f>SUMIFS('2023.1-2023.6'!N:N,'2023.1-2023.6'!B:B,B113)</f>
        <v>15.2</v>
      </c>
      <c r="P113">
        <f>SUMIFS('2023.1-2023.6'!P:P,'2023.1-2023.6'!B:B,B113)</f>
        <v>7.6</v>
      </c>
      <c r="R113" s="217">
        <f>SUMIFS('2023.1-2023.6'!M:M,'2023.1-2023.6'!B:B,B113)</f>
        <v>347.2</v>
      </c>
      <c r="T113" s="217">
        <f>SUMIFS('2023.1-2023.6'!O:O,'2023.1-2023.6'!B:B,B113)</f>
        <v>0</v>
      </c>
      <c r="U113" s="217">
        <f t="shared" si="49"/>
        <v>3996.55</v>
      </c>
      <c r="V113" s="217">
        <f t="shared" si="50"/>
        <v>3996.55</v>
      </c>
      <c r="W113" s="217">
        <f t="shared" si="51"/>
        <v>2238.068</v>
      </c>
      <c r="X113" s="217">
        <f t="shared" si="52"/>
        <v>3996.55</v>
      </c>
      <c r="Y113" s="217">
        <f t="shared" si="53"/>
        <v>3996.55</v>
      </c>
      <c r="Z113" s="217">
        <f t="shared" si="54"/>
        <v>51.15584</v>
      </c>
      <c r="AA113" s="217">
        <f t="shared" si="55"/>
        <v>3996.55</v>
      </c>
      <c r="AB113" s="217">
        <f t="shared" si="56"/>
        <v>15.9862</v>
      </c>
      <c r="AC113" s="239">
        <f t="shared" si="57"/>
        <v>5626</v>
      </c>
      <c r="AD113">
        <f t="shared" si="58"/>
        <v>1012.68</v>
      </c>
      <c r="AE113" s="240">
        <f t="shared" si="38"/>
        <v>3996.55</v>
      </c>
      <c r="AF113" s="217">
        <f t="shared" si="59"/>
        <v>3996.55</v>
      </c>
      <c r="AG113" s="217">
        <f t="shared" si="39"/>
        <v>799.31</v>
      </c>
      <c r="AH113" s="217">
        <f t="shared" si="40"/>
        <v>-971.508</v>
      </c>
      <c r="AI113" s="217">
        <f t="shared" si="41"/>
        <v>-35.95584</v>
      </c>
      <c r="AJ113">
        <f t="shared" si="42"/>
        <v>-8.3862</v>
      </c>
      <c r="AK113" s="217">
        <f t="shared" si="43"/>
        <v>-665.48</v>
      </c>
      <c r="AL113" s="217">
        <f t="shared" si="44"/>
        <v>-799.31</v>
      </c>
      <c r="AM113" s="217">
        <f t="shared" si="45"/>
        <v>3958</v>
      </c>
      <c r="AN113" s="217">
        <f t="shared" si="60"/>
        <v>3958</v>
      </c>
      <c r="AO113" s="217">
        <f t="shared" si="46"/>
        <v>2216.48</v>
      </c>
      <c r="AP113" s="217">
        <f t="shared" si="47"/>
        <v>3164</v>
      </c>
      <c r="AQ113" s="217">
        <f t="shared" si="61"/>
        <v>3164</v>
      </c>
      <c r="AR113" s="217">
        <f t="shared" si="48"/>
        <v>40.4992</v>
      </c>
      <c r="AS113" s="217">
        <f t="shared" si="62"/>
        <v>3164</v>
      </c>
      <c r="AT113" s="217">
        <f t="shared" si="63"/>
        <v>12.656</v>
      </c>
      <c r="AU113" s="217">
        <f t="shared" si="64"/>
        <v>5626</v>
      </c>
      <c r="AV113" s="217">
        <f t="shared" si="65"/>
        <v>1012.68</v>
      </c>
      <c r="AW113" s="217">
        <f t="shared" si="66"/>
        <v>3164</v>
      </c>
      <c r="AX113" s="217">
        <f t="shared" si="67"/>
        <v>3164</v>
      </c>
      <c r="AY113" s="217">
        <f t="shared" si="68"/>
        <v>632.8</v>
      </c>
      <c r="AZ113" s="217">
        <f t="shared" si="69"/>
        <v>-949.92</v>
      </c>
      <c r="BA113" s="217">
        <f t="shared" si="70"/>
        <v>-25.2992</v>
      </c>
      <c r="BB113" s="217">
        <f t="shared" si="71"/>
        <v>-5.056</v>
      </c>
      <c r="BC113" s="217">
        <f t="shared" si="72"/>
        <v>-665.48</v>
      </c>
      <c r="BD113" s="217">
        <f t="shared" si="73"/>
        <v>-632.8</v>
      </c>
    </row>
    <row r="114" spans="2:56">
      <c r="B114" s="6" t="s">
        <v>311</v>
      </c>
      <c r="C114" s="166" t="str">
        <f>_xlfn.XLOOKUP(B:B,'2023.1-2023.6'!B:B,'2023.1-2023.6'!G:G,0)</f>
        <v>2021/07/06</v>
      </c>
      <c r="D114" s="3">
        <f>_xlfn.XLOOKUP(B:B,'2023.1-2023.6'!B:B,'2023.1-2023.6'!I:I,0)</f>
        <v>0</v>
      </c>
      <c r="E114" t="str">
        <f>_xlfn.XLOOKUP(B:B,'2023.1-2023.6'!B:B,'2023.1-2023.6'!C:C,0)</f>
        <v>核价管理部</v>
      </c>
      <c r="F114" t="str">
        <f>_xlfn.XLOOKUP(B:B,'2023.1-2023.6'!B:B,'2023.1-2023.6'!F:F,0)</f>
        <v>核价专员</v>
      </c>
      <c r="G114">
        <f>COUNTIF('2023.1-2023.6'!B:B,B114)</f>
        <v>6</v>
      </c>
      <c r="H114" s="217">
        <f>IFERROR(_xlfn.XLOOKUP(B114,'2023.1-2023.6'!B:B,'2023.1-2023.6'!K:K),0)</f>
        <v>7214.43</v>
      </c>
      <c r="I114" s="217">
        <f>IFERROR(AVERAGEIF('2022.1-2022.12 '!B:B,B114,'2022.1-2022.12 '!K:K),0)</f>
        <v>6669.95416666667</v>
      </c>
      <c r="J114" s="217">
        <f>IFERROR(_xlfn.XLOOKUP(B114,'2023.1-2023.6'!B:B,'2023.1-2023.6'!J:J),0)</f>
        <v>2642</v>
      </c>
      <c r="K114" s="217">
        <f>IFERROR(AVERAGEIF('2022.1-2022.12 '!B:B,B114,'2022.1-2022.12 '!J:J),0)</f>
        <v>2532</v>
      </c>
      <c r="M114" s="217">
        <f>SUMIFS('2023.1-2023.6'!L:L,'2023.1-2023.6'!B:B,B114)</f>
        <v>1899.84</v>
      </c>
      <c r="O114" s="217">
        <f>SUMIFS('2023.1-2023.6'!N:N,'2023.1-2023.6'!B:B,B114)</f>
        <v>22.8</v>
      </c>
      <c r="P114">
        <f>SUMIFS('2023.1-2023.6'!P:P,'2023.1-2023.6'!B:B,B114)</f>
        <v>11.4</v>
      </c>
      <c r="R114" s="217">
        <f>SUMIFS('2023.1-2023.6'!M:M,'2023.1-2023.6'!B:B,B114)</f>
        <v>520.8</v>
      </c>
      <c r="T114" s="217">
        <f>SUMIFS('2023.1-2023.6'!O:O,'2023.1-2023.6'!B:B,B114)</f>
        <v>0</v>
      </c>
      <c r="U114" s="217">
        <f t="shared" si="49"/>
        <v>6669.95416666667</v>
      </c>
      <c r="V114" s="217">
        <f t="shared" si="50"/>
        <v>6669.95416666667</v>
      </c>
      <c r="W114" s="217">
        <f t="shared" si="51"/>
        <v>5602.7615</v>
      </c>
      <c r="X114" s="217">
        <f t="shared" si="52"/>
        <v>6669.95416666667</v>
      </c>
      <c r="Y114" s="217">
        <f t="shared" si="53"/>
        <v>6669.95416666667</v>
      </c>
      <c r="Z114" s="217">
        <f t="shared" si="54"/>
        <v>128.06312</v>
      </c>
      <c r="AA114" s="217">
        <f t="shared" si="55"/>
        <v>6669.95416666667</v>
      </c>
      <c r="AB114" s="217">
        <f t="shared" si="56"/>
        <v>40.019725</v>
      </c>
      <c r="AC114" s="239">
        <f t="shared" si="57"/>
        <v>5626</v>
      </c>
      <c r="AD114">
        <f t="shared" si="58"/>
        <v>1519.02</v>
      </c>
      <c r="AE114" s="240">
        <f t="shared" si="38"/>
        <v>6669.95416666667</v>
      </c>
      <c r="AF114" s="217">
        <f t="shared" si="59"/>
        <v>6669.95416666667</v>
      </c>
      <c r="AG114" s="217">
        <f t="shared" si="39"/>
        <v>2000.98625</v>
      </c>
      <c r="AH114" s="217">
        <f t="shared" si="40"/>
        <v>-3702.9215</v>
      </c>
      <c r="AI114" s="217">
        <f t="shared" si="41"/>
        <v>-105.26312</v>
      </c>
      <c r="AJ114">
        <f t="shared" si="42"/>
        <v>-28.619725</v>
      </c>
      <c r="AK114" s="217">
        <f t="shared" si="43"/>
        <v>-998.22</v>
      </c>
      <c r="AL114" s="217">
        <f t="shared" si="44"/>
        <v>-2000.98625</v>
      </c>
      <c r="AM114" s="217">
        <f t="shared" si="45"/>
        <v>3958</v>
      </c>
      <c r="AN114" s="217">
        <f t="shared" si="60"/>
        <v>3958</v>
      </c>
      <c r="AO114" s="217">
        <f t="shared" si="46"/>
        <v>3324.72</v>
      </c>
      <c r="AP114" s="217">
        <f t="shared" si="47"/>
        <v>2532</v>
      </c>
      <c r="AQ114" s="217">
        <f t="shared" si="61"/>
        <v>2532</v>
      </c>
      <c r="AR114" s="217">
        <f t="shared" si="48"/>
        <v>48.6144</v>
      </c>
      <c r="AS114" s="217">
        <f t="shared" si="62"/>
        <v>2532</v>
      </c>
      <c r="AT114" s="217">
        <f t="shared" si="63"/>
        <v>15.192</v>
      </c>
      <c r="AU114" s="217">
        <f t="shared" si="64"/>
        <v>5626</v>
      </c>
      <c r="AV114" s="217">
        <f t="shared" si="65"/>
        <v>1519.02</v>
      </c>
      <c r="AW114" s="217">
        <f t="shared" si="66"/>
        <v>2532</v>
      </c>
      <c r="AX114" s="217">
        <f t="shared" si="67"/>
        <v>2532</v>
      </c>
      <c r="AY114" s="217">
        <f t="shared" si="68"/>
        <v>759.6</v>
      </c>
      <c r="AZ114" s="217">
        <f t="shared" si="69"/>
        <v>-1424.88</v>
      </c>
      <c r="BA114" s="217">
        <f t="shared" si="70"/>
        <v>-25.8144</v>
      </c>
      <c r="BB114" s="217">
        <f t="shared" si="71"/>
        <v>-3.792</v>
      </c>
      <c r="BC114" s="217">
        <f t="shared" si="72"/>
        <v>-998.22</v>
      </c>
      <c r="BD114" s="217">
        <f t="shared" si="73"/>
        <v>-759.6</v>
      </c>
    </row>
    <row r="115" spans="2:56">
      <c r="B115" s="6" t="s">
        <v>312</v>
      </c>
      <c r="C115" s="166" t="str">
        <f>_xlfn.XLOOKUP(B:B,'2023.1-2023.6'!B:B,'2023.1-2023.6'!G:G,0)</f>
        <v>2021/11/22</v>
      </c>
      <c r="D115" s="3">
        <f>_xlfn.XLOOKUP(B:B,'2023.1-2023.6'!B:B,'2023.1-2023.6'!I:I,0)</f>
        <v>0</v>
      </c>
      <c r="E115" t="str">
        <f>_xlfn.XLOOKUP(B:B,'2023.1-2023.6'!B:B,'2023.1-2023.6'!C:C,0)</f>
        <v>研发部</v>
      </c>
      <c r="F115" t="str">
        <f>_xlfn.XLOOKUP(B:B,'2023.1-2023.6'!B:B,'2023.1-2023.6'!F:F,0)</f>
        <v>PLM专员</v>
      </c>
      <c r="G115">
        <f>COUNTIF('2023.1-2023.6'!B:B,B115)</f>
        <v>6</v>
      </c>
      <c r="H115" s="217">
        <f>IFERROR(_xlfn.XLOOKUP(B115,'2023.1-2023.6'!B:B,'2023.1-2023.6'!K:K),0)</f>
        <v>6343.1</v>
      </c>
      <c r="I115" s="217">
        <f>IFERROR(AVERAGEIF('2022.1-2022.12 '!B:B,B115,'2022.1-2022.12 '!K:K),0)</f>
        <v>6053.94</v>
      </c>
      <c r="J115" s="217">
        <f>IFERROR(_xlfn.XLOOKUP(B115,'2023.1-2023.6'!B:B,'2023.1-2023.6'!J:J),0)</f>
        <v>2311</v>
      </c>
      <c r="K115" s="217">
        <f>IFERROR(AVERAGEIF('2022.1-2022.12 '!B:B,B115,'2022.1-2022.12 '!J:J),0)</f>
        <v>2292.58333333333</v>
      </c>
      <c r="M115" s="217">
        <f>SUMIFS('2023.1-2023.6'!L:L,'2023.1-2023.6'!B:B,B115)</f>
        <v>1899.84</v>
      </c>
      <c r="O115" s="217">
        <f>SUMIFS('2023.1-2023.6'!N:N,'2023.1-2023.6'!B:B,B115)</f>
        <v>22.8</v>
      </c>
      <c r="P115">
        <f>SUMIFS('2023.1-2023.6'!P:P,'2023.1-2023.6'!B:B,B115)</f>
        <v>11.4</v>
      </c>
      <c r="R115" s="217">
        <f>SUMIFS('2023.1-2023.6'!M:M,'2023.1-2023.6'!B:B,B115)</f>
        <v>520.8</v>
      </c>
      <c r="T115" s="217">
        <f>SUMIFS('2023.1-2023.6'!O:O,'2023.1-2023.6'!B:B,B115)</f>
        <v>0</v>
      </c>
      <c r="U115" s="217">
        <f t="shared" si="49"/>
        <v>6053.94</v>
      </c>
      <c r="V115" s="217">
        <f t="shared" si="50"/>
        <v>6053.94</v>
      </c>
      <c r="W115" s="217">
        <f t="shared" si="51"/>
        <v>5085.3096</v>
      </c>
      <c r="X115" s="217">
        <f t="shared" si="52"/>
        <v>6053.94</v>
      </c>
      <c r="Y115" s="217">
        <f t="shared" si="53"/>
        <v>6053.94</v>
      </c>
      <c r="Z115" s="217">
        <f t="shared" si="54"/>
        <v>116.235648</v>
      </c>
      <c r="AA115" s="217">
        <f t="shared" si="55"/>
        <v>6053.94</v>
      </c>
      <c r="AB115" s="217">
        <f t="shared" si="56"/>
        <v>36.32364</v>
      </c>
      <c r="AC115" s="239">
        <f t="shared" si="57"/>
        <v>5626</v>
      </c>
      <c r="AD115">
        <f t="shared" si="58"/>
        <v>1519.02</v>
      </c>
      <c r="AE115" s="240">
        <f t="shared" si="38"/>
        <v>6053.94</v>
      </c>
      <c r="AF115" s="217">
        <f t="shared" si="59"/>
        <v>6053.94</v>
      </c>
      <c r="AG115" s="217">
        <f t="shared" si="39"/>
        <v>1816.182</v>
      </c>
      <c r="AH115" s="217">
        <f t="shared" si="40"/>
        <v>-3185.4696</v>
      </c>
      <c r="AI115" s="217">
        <f t="shared" si="41"/>
        <v>-93.435648</v>
      </c>
      <c r="AJ115">
        <f t="shared" si="42"/>
        <v>-24.92364</v>
      </c>
      <c r="AK115" s="217">
        <f t="shared" si="43"/>
        <v>-998.22</v>
      </c>
      <c r="AL115" s="217">
        <f t="shared" si="44"/>
        <v>-1816.182</v>
      </c>
      <c r="AM115" s="217">
        <f t="shared" si="45"/>
        <v>3958</v>
      </c>
      <c r="AN115" s="217">
        <f t="shared" si="60"/>
        <v>3958</v>
      </c>
      <c r="AO115" s="217">
        <f t="shared" si="46"/>
        <v>3324.72</v>
      </c>
      <c r="AP115" s="217">
        <f t="shared" si="47"/>
        <v>2292.58333333333</v>
      </c>
      <c r="AQ115" s="217">
        <f t="shared" si="61"/>
        <v>2292.58333333333</v>
      </c>
      <c r="AR115" s="217">
        <f t="shared" si="48"/>
        <v>44.0176</v>
      </c>
      <c r="AS115" s="217">
        <f t="shared" si="62"/>
        <v>2292.58333333333</v>
      </c>
      <c r="AT115" s="217">
        <f t="shared" si="63"/>
        <v>13.7555</v>
      </c>
      <c r="AU115" s="217">
        <f t="shared" si="64"/>
        <v>5626</v>
      </c>
      <c r="AV115" s="217">
        <f t="shared" si="65"/>
        <v>1519.02</v>
      </c>
      <c r="AW115" s="217">
        <f t="shared" si="66"/>
        <v>2292.58333333333</v>
      </c>
      <c r="AX115" s="217">
        <f t="shared" si="67"/>
        <v>2292.58333333333</v>
      </c>
      <c r="AY115" s="217">
        <f t="shared" si="68"/>
        <v>687.775</v>
      </c>
      <c r="AZ115" s="217">
        <f t="shared" si="69"/>
        <v>-1424.88</v>
      </c>
      <c r="BA115" s="217">
        <f t="shared" si="70"/>
        <v>-21.2176</v>
      </c>
      <c r="BB115" s="217">
        <f t="shared" si="71"/>
        <v>-2.3555</v>
      </c>
      <c r="BC115" s="217">
        <f t="shared" si="72"/>
        <v>-998.22</v>
      </c>
      <c r="BD115" s="217">
        <f t="shared" si="73"/>
        <v>-687.775</v>
      </c>
    </row>
    <row r="116" spans="2:56">
      <c r="B116" s="6" t="s">
        <v>313</v>
      </c>
      <c r="C116" s="166" t="str">
        <f>_xlfn.XLOOKUP(B:B,'2023.1-2023.6'!B:B,'2023.1-2023.6'!G:G,0)</f>
        <v>2023/05/04</v>
      </c>
      <c r="D116" s="3" t="str">
        <f>_xlfn.XLOOKUP(B:B,'2023.1-2023.6'!B:B,'2023.1-2023.6'!I:I,0)</f>
        <v>5月入职</v>
      </c>
      <c r="E116" t="str">
        <f>_xlfn.XLOOKUP(B:B,'2023.1-2023.6'!B:B,'2023.1-2023.6'!C:C,0)</f>
        <v>研发部</v>
      </c>
      <c r="F116" t="str">
        <f>_xlfn.XLOOKUP(B:B,'2023.1-2023.6'!B:B,'2023.1-2023.6'!F:F,0)</f>
        <v>机械助理工程师</v>
      </c>
      <c r="G116">
        <f>COUNTIF('2023.1-2023.6'!B:B,B116)</f>
        <v>2</v>
      </c>
      <c r="H116" s="217">
        <f>IFERROR(_xlfn.XLOOKUP(B116,'2023.1-2023.6'!B:B,'2023.1-2023.6'!K:K),0)</f>
        <v>5779.4</v>
      </c>
      <c r="I116" s="217">
        <f>IFERROR(AVERAGEIF('2022.1-2022.12 '!B:B,B116,'2022.1-2022.12 '!K:K),0)</f>
        <v>0</v>
      </c>
      <c r="J116" s="217">
        <f>IFERROR(_xlfn.XLOOKUP(B116,'2023.1-2023.6'!B:B,'2023.1-2023.6'!J:J),0)</f>
        <v>2160</v>
      </c>
      <c r="K116" s="217">
        <f>IFERROR(AVERAGEIF('2022.1-2022.12 '!B:B,B116,'2022.1-2022.12 '!J:J),0)</f>
        <v>0</v>
      </c>
      <c r="M116" s="217">
        <f>SUMIFS('2023.1-2023.6'!L:L,'2023.1-2023.6'!B:B,B116)</f>
        <v>633.28</v>
      </c>
      <c r="O116" s="217">
        <f>SUMIFS('2023.1-2023.6'!N:N,'2023.1-2023.6'!B:B,B116)</f>
        <v>7.6</v>
      </c>
      <c r="P116">
        <f>SUMIFS('2023.1-2023.6'!P:P,'2023.1-2023.6'!B:B,B116)</f>
        <v>3.8</v>
      </c>
      <c r="R116" s="217">
        <f>SUMIFS('2023.1-2023.6'!M:M,'2023.1-2023.6'!B:B,B116)</f>
        <v>173.6</v>
      </c>
      <c r="T116" s="217">
        <f>SUMIFS('2023.1-2023.6'!O:O,'2023.1-2023.6'!B:B,B116)</f>
        <v>0</v>
      </c>
      <c r="U116" s="217">
        <f t="shared" si="49"/>
        <v>5779.4</v>
      </c>
      <c r="V116" s="217">
        <f t="shared" si="50"/>
        <v>5779.4</v>
      </c>
      <c r="W116" s="217">
        <f t="shared" si="51"/>
        <v>1618.232</v>
      </c>
      <c r="X116" s="217">
        <f t="shared" si="52"/>
        <v>5779.4</v>
      </c>
      <c r="Y116" s="217">
        <f t="shared" si="53"/>
        <v>5779.4</v>
      </c>
      <c r="Z116" s="217">
        <f t="shared" si="54"/>
        <v>36.98816</v>
      </c>
      <c r="AA116" s="217">
        <f t="shared" si="55"/>
        <v>5779.4</v>
      </c>
      <c r="AB116" s="217">
        <f t="shared" si="56"/>
        <v>11.5588</v>
      </c>
      <c r="AC116" s="239">
        <f t="shared" si="57"/>
        <v>5626</v>
      </c>
      <c r="AD116">
        <f t="shared" si="58"/>
        <v>506.34</v>
      </c>
      <c r="AE116" s="240">
        <f t="shared" si="38"/>
        <v>5779.4</v>
      </c>
      <c r="AF116" s="217">
        <f t="shared" si="59"/>
        <v>5779.4</v>
      </c>
      <c r="AG116" s="217">
        <f t="shared" si="39"/>
        <v>577.94</v>
      </c>
      <c r="AH116" s="217">
        <f t="shared" si="40"/>
        <v>-984.952</v>
      </c>
      <c r="AI116" s="217">
        <f t="shared" si="41"/>
        <v>-29.38816</v>
      </c>
      <c r="AJ116">
        <f t="shared" si="42"/>
        <v>-7.7588</v>
      </c>
      <c r="AK116" s="217">
        <f t="shared" si="43"/>
        <v>-332.74</v>
      </c>
      <c r="AL116" s="217">
        <f t="shared" si="44"/>
        <v>-577.94</v>
      </c>
      <c r="AM116" s="217">
        <f t="shared" si="45"/>
        <v>3958</v>
      </c>
      <c r="AN116" s="217">
        <f t="shared" si="60"/>
        <v>3958</v>
      </c>
      <c r="AO116" s="217">
        <f t="shared" si="46"/>
        <v>1108.24</v>
      </c>
      <c r="AP116" s="217">
        <f t="shared" si="47"/>
        <v>2160</v>
      </c>
      <c r="AQ116" s="217">
        <f t="shared" si="61"/>
        <v>2160</v>
      </c>
      <c r="AR116" s="217">
        <f t="shared" si="48"/>
        <v>13.824</v>
      </c>
      <c r="AS116" s="217">
        <f t="shared" si="62"/>
        <v>2160</v>
      </c>
      <c r="AT116" s="217">
        <f t="shared" si="63"/>
        <v>4.32</v>
      </c>
      <c r="AU116" s="217">
        <f t="shared" si="64"/>
        <v>5626</v>
      </c>
      <c r="AV116" s="217">
        <f t="shared" si="65"/>
        <v>506.34</v>
      </c>
      <c r="AW116" s="217">
        <f t="shared" si="66"/>
        <v>2160</v>
      </c>
      <c r="AX116" s="217">
        <f t="shared" si="67"/>
        <v>2160</v>
      </c>
      <c r="AY116" s="217">
        <f t="shared" si="68"/>
        <v>216</v>
      </c>
      <c r="AZ116" s="217">
        <f t="shared" si="69"/>
        <v>-474.96</v>
      </c>
      <c r="BA116" s="217">
        <f t="shared" si="70"/>
        <v>-6.224</v>
      </c>
      <c r="BB116" s="217">
        <f t="shared" si="71"/>
        <v>-0.52</v>
      </c>
      <c r="BC116" s="217">
        <f t="shared" si="72"/>
        <v>-332.74</v>
      </c>
      <c r="BD116" s="217">
        <f t="shared" si="73"/>
        <v>-216</v>
      </c>
    </row>
    <row r="117" spans="2:56">
      <c r="B117" s="6" t="s">
        <v>314</v>
      </c>
      <c r="C117" s="166" t="str">
        <f>_xlfn.XLOOKUP(B:B,'2023.1-2023.6'!B:B,'2023.1-2023.6'!G:G,0)</f>
        <v>2021/09/24</v>
      </c>
      <c r="D117" s="3">
        <f>_xlfn.XLOOKUP(B:B,'2023.1-2023.6'!B:B,'2023.1-2023.6'!I:I,0)</f>
        <v>0</v>
      </c>
      <c r="E117" t="str">
        <f>_xlfn.XLOOKUP(B:B,'2023.1-2023.6'!B:B,'2023.1-2023.6'!C:C,0)</f>
        <v>生产部</v>
      </c>
      <c r="F117" t="str">
        <f>_xlfn.XLOOKUP(B:B,'2023.1-2023.6'!B:B,'2023.1-2023.6'!F:F,0)</f>
        <v>装配钳工</v>
      </c>
      <c r="G117">
        <f>COUNTIF('2023.1-2023.6'!B:B,B117)</f>
        <v>6</v>
      </c>
      <c r="H117" s="217">
        <f>IFERROR(_xlfn.XLOOKUP(B117,'2023.1-2023.6'!B:B,'2023.1-2023.6'!K:K),0)</f>
        <v>6569.62</v>
      </c>
      <c r="I117" s="217">
        <f>IFERROR(AVERAGEIF('2022.1-2022.12 '!B:B,B117,'2022.1-2022.12 '!K:K),0)</f>
        <v>6050.89166666667</v>
      </c>
      <c r="J117" s="217">
        <f>IFERROR(_xlfn.XLOOKUP(B117,'2023.1-2023.6'!B:B,'2023.1-2023.6'!J:J),0)</f>
        <v>1900</v>
      </c>
      <c r="K117" s="217">
        <f>IFERROR(AVERAGEIF('2022.1-2022.12 '!B:B,B117,'2022.1-2022.12 '!J:J),0)</f>
        <v>1900</v>
      </c>
      <c r="M117" s="217">
        <f>SUMIFS('2023.1-2023.6'!L:L,'2023.1-2023.6'!B:B,B117)</f>
        <v>1899.84</v>
      </c>
      <c r="O117" s="217">
        <f>SUMIFS('2023.1-2023.6'!N:N,'2023.1-2023.6'!B:B,B117)</f>
        <v>22.8</v>
      </c>
      <c r="P117">
        <f>SUMIFS('2023.1-2023.6'!P:P,'2023.1-2023.6'!B:B,B117)</f>
        <v>11.4</v>
      </c>
      <c r="R117" s="217">
        <f>SUMIFS('2023.1-2023.6'!M:M,'2023.1-2023.6'!B:B,B117)</f>
        <v>520.8</v>
      </c>
      <c r="T117" s="217">
        <f>SUMIFS('2023.1-2023.6'!O:O,'2023.1-2023.6'!B:B,B117)</f>
        <v>0</v>
      </c>
      <c r="U117" s="217">
        <f t="shared" si="49"/>
        <v>6050.89166666667</v>
      </c>
      <c r="V117" s="217">
        <f t="shared" si="50"/>
        <v>6050.89166666667</v>
      </c>
      <c r="W117" s="217">
        <f t="shared" si="51"/>
        <v>5082.749</v>
      </c>
      <c r="X117" s="217">
        <f t="shared" si="52"/>
        <v>6050.89166666667</v>
      </c>
      <c r="Y117" s="217">
        <f t="shared" si="53"/>
        <v>6050.89166666667</v>
      </c>
      <c r="Z117" s="217">
        <f t="shared" si="54"/>
        <v>116.17712</v>
      </c>
      <c r="AA117" s="217">
        <f t="shared" si="55"/>
        <v>6050.89166666667</v>
      </c>
      <c r="AB117" s="217">
        <f t="shared" si="56"/>
        <v>36.30535</v>
      </c>
      <c r="AC117" s="239">
        <f t="shared" si="57"/>
        <v>5626</v>
      </c>
      <c r="AD117">
        <f t="shared" si="58"/>
        <v>1519.02</v>
      </c>
      <c r="AE117" s="240">
        <f t="shared" si="38"/>
        <v>6050.89166666667</v>
      </c>
      <c r="AF117" s="217">
        <f t="shared" si="59"/>
        <v>6050.89166666667</v>
      </c>
      <c r="AG117" s="217">
        <f t="shared" si="39"/>
        <v>1815.2675</v>
      </c>
      <c r="AH117" s="217">
        <f t="shared" si="40"/>
        <v>-3182.909</v>
      </c>
      <c r="AI117" s="217">
        <f t="shared" si="41"/>
        <v>-93.37712</v>
      </c>
      <c r="AJ117">
        <f t="shared" si="42"/>
        <v>-24.90535</v>
      </c>
      <c r="AK117" s="217">
        <f t="shared" si="43"/>
        <v>-998.22</v>
      </c>
      <c r="AL117" s="217">
        <f t="shared" si="44"/>
        <v>-1815.2675</v>
      </c>
      <c r="AM117" s="217">
        <f t="shared" si="45"/>
        <v>3958</v>
      </c>
      <c r="AN117" s="217">
        <f t="shared" si="60"/>
        <v>3958</v>
      </c>
      <c r="AO117" s="217">
        <f t="shared" si="46"/>
        <v>3324.72</v>
      </c>
      <c r="AP117" s="217">
        <f t="shared" si="47"/>
        <v>1900</v>
      </c>
      <c r="AQ117" s="217">
        <f t="shared" si="61"/>
        <v>1900</v>
      </c>
      <c r="AR117" s="217">
        <f t="shared" si="48"/>
        <v>36.48</v>
      </c>
      <c r="AS117" s="217">
        <f t="shared" si="62"/>
        <v>1900</v>
      </c>
      <c r="AT117" s="217">
        <f t="shared" si="63"/>
        <v>11.4</v>
      </c>
      <c r="AU117" s="217">
        <f t="shared" si="64"/>
        <v>5626</v>
      </c>
      <c r="AV117" s="217">
        <f t="shared" si="65"/>
        <v>1519.02</v>
      </c>
      <c r="AW117" s="217">
        <f t="shared" si="66"/>
        <v>1900</v>
      </c>
      <c r="AX117" s="217">
        <f t="shared" si="67"/>
        <v>1900</v>
      </c>
      <c r="AY117" s="217">
        <f t="shared" si="68"/>
        <v>570</v>
      </c>
      <c r="AZ117" s="217">
        <f t="shared" si="69"/>
        <v>-1424.88</v>
      </c>
      <c r="BA117" s="217">
        <f t="shared" si="70"/>
        <v>-13.68</v>
      </c>
      <c r="BB117" s="217">
        <f t="shared" si="71"/>
        <v>0</v>
      </c>
      <c r="BC117" s="217">
        <f t="shared" si="72"/>
        <v>-998.22</v>
      </c>
      <c r="BD117" s="217">
        <f t="shared" si="73"/>
        <v>-570</v>
      </c>
    </row>
    <row r="118" spans="2:56">
      <c r="B118" s="6" t="s">
        <v>315</v>
      </c>
      <c r="C118" s="166">
        <f>_xlfn.XLOOKUP(B:B,'2023.1-2023.6'!B:B,'2023.1-2023.6'!G:G,0)</f>
        <v>44879</v>
      </c>
      <c r="D118" s="3">
        <f>_xlfn.XLOOKUP(B:B,'2023.1-2023.6'!B:B,'2023.1-2023.6'!I:I,0)</f>
        <v>0</v>
      </c>
      <c r="E118" t="str">
        <f>_xlfn.XLOOKUP(B:B,'2023.1-2023.6'!B:B,'2023.1-2023.6'!C:C,0)</f>
        <v>销售部</v>
      </c>
      <c r="F118" t="str">
        <f>_xlfn.XLOOKUP(B:B,'2023.1-2023.6'!B:B,'2023.1-2023.6'!F:F,0)</f>
        <v>海外销售跟单</v>
      </c>
      <c r="G118">
        <f>COUNTIF('2023.1-2023.6'!B:B,B118)</f>
        <v>6</v>
      </c>
      <c r="H118" s="217">
        <f>IFERROR(_xlfn.XLOOKUP(B118,'2023.1-2023.6'!B:B,'2023.1-2023.6'!K:K),0)</f>
        <v>5350.49</v>
      </c>
      <c r="I118" s="217">
        <f>IFERROR(AVERAGEIF('2022.1-2022.12 '!B:B,B118,'2022.1-2022.12 '!K:K),0)</f>
        <v>4731.995</v>
      </c>
      <c r="J118" s="217">
        <f>IFERROR(_xlfn.XLOOKUP(B118,'2023.1-2023.6'!B:B,'2023.1-2023.6'!J:J),0)</f>
        <v>2900</v>
      </c>
      <c r="K118" s="217">
        <f>IFERROR(AVERAGEIF('2022.1-2022.12 '!B:B,B118,'2022.1-2022.12 '!J:J),0)</f>
        <v>2900</v>
      </c>
      <c r="M118" s="217">
        <f>SUMIFS('2023.1-2023.6'!L:L,'2023.1-2023.6'!B:B,B118)</f>
        <v>1899.84</v>
      </c>
      <c r="O118" s="217">
        <f>SUMIFS('2023.1-2023.6'!N:N,'2023.1-2023.6'!B:B,B118)</f>
        <v>22.8</v>
      </c>
      <c r="P118">
        <f>SUMIFS('2023.1-2023.6'!P:P,'2023.1-2023.6'!B:B,B118)</f>
        <v>11.4</v>
      </c>
      <c r="R118" s="217">
        <f>SUMIFS('2023.1-2023.6'!M:M,'2023.1-2023.6'!B:B,B118)</f>
        <v>520.8</v>
      </c>
      <c r="T118" s="217">
        <f>SUMIFS('2023.1-2023.6'!O:O,'2023.1-2023.6'!B:B,B118)</f>
        <v>0</v>
      </c>
      <c r="U118" s="217">
        <f t="shared" si="49"/>
        <v>4731.995</v>
      </c>
      <c r="V118" s="217">
        <f t="shared" si="50"/>
        <v>4731.995</v>
      </c>
      <c r="W118" s="217">
        <f t="shared" si="51"/>
        <v>3974.8758</v>
      </c>
      <c r="X118" s="217">
        <f t="shared" si="52"/>
        <v>4731.995</v>
      </c>
      <c r="Y118" s="217">
        <f t="shared" si="53"/>
        <v>4731.995</v>
      </c>
      <c r="Z118" s="217">
        <f t="shared" si="54"/>
        <v>90.854304</v>
      </c>
      <c r="AA118" s="217">
        <f t="shared" si="55"/>
        <v>4731.995</v>
      </c>
      <c r="AB118" s="217">
        <f t="shared" si="56"/>
        <v>28.39197</v>
      </c>
      <c r="AC118" s="239">
        <f t="shared" si="57"/>
        <v>5626</v>
      </c>
      <c r="AD118">
        <f t="shared" si="58"/>
        <v>1519.02</v>
      </c>
      <c r="AE118" s="240">
        <f t="shared" si="38"/>
        <v>4731.995</v>
      </c>
      <c r="AF118" s="217">
        <f t="shared" si="59"/>
        <v>4731.995</v>
      </c>
      <c r="AG118" s="217">
        <f t="shared" si="39"/>
        <v>1419.5985</v>
      </c>
      <c r="AH118" s="217">
        <f t="shared" si="40"/>
        <v>-2075.0358</v>
      </c>
      <c r="AI118" s="217">
        <f t="shared" si="41"/>
        <v>-68.054304</v>
      </c>
      <c r="AJ118">
        <f t="shared" si="42"/>
        <v>-16.99197</v>
      </c>
      <c r="AK118" s="217">
        <f t="shared" si="43"/>
        <v>-998.22</v>
      </c>
      <c r="AL118" s="217">
        <f t="shared" si="44"/>
        <v>-1419.5985</v>
      </c>
      <c r="AM118" s="217">
        <f t="shared" si="45"/>
        <v>3958</v>
      </c>
      <c r="AN118" s="217">
        <f t="shared" si="60"/>
        <v>3958</v>
      </c>
      <c r="AO118" s="217">
        <f t="shared" si="46"/>
        <v>3324.72</v>
      </c>
      <c r="AP118" s="217">
        <f t="shared" si="47"/>
        <v>2900</v>
      </c>
      <c r="AQ118" s="217">
        <f t="shared" si="61"/>
        <v>2900</v>
      </c>
      <c r="AR118" s="217">
        <f t="shared" si="48"/>
        <v>55.68</v>
      </c>
      <c r="AS118" s="217">
        <f t="shared" si="62"/>
        <v>2900</v>
      </c>
      <c r="AT118" s="217">
        <f t="shared" si="63"/>
        <v>17.4</v>
      </c>
      <c r="AU118" s="217">
        <f t="shared" si="64"/>
        <v>5626</v>
      </c>
      <c r="AV118" s="217">
        <f t="shared" si="65"/>
        <v>1519.02</v>
      </c>
      <c r="AW118" s="217">
        <f t="shared" si="66"/>
        <v>2900</v>
      </c>
      <c r="AX118" s="217">
        <f t="shared" si="67"/>
        <v>2900</v>
      </c>
      <c r="AY118" s="217">
        <f t="shared" si="68"/>
        <v>870</v>
      </c>
      <c r="AZ118" s="217">
        <f t="shared" si="69"/>
        <v>-1424.88</v>
      </c>
      <c r="BA118" s="217">
        <f t="shared" si="70"/>
        <v>-32.88</v>
      </c>
      <c r="BB118" s="217">
        <f t="shared" si="71"/>
        <v>-6</v>
      </c>
      <c r="BC118" s="217">
        <f t="shared" si="72"/>
        <v>-998.22</v>
      </c>
      <c r="BD118" s="217">
        <f t="shared" si="73"/>
        <v>-870</v>
      </c>
    </row>
    <row r="119" spans="2:56">
      <c r="B119" s="6" t="s">
        <v>316</v>
      </c>
      <c r="C119" s="166" t="str">
        <f>_xlfn.XLOOKUP(B:B,'2023.1-2023.6'!B:B,'2023.1-2023.6'!G:G,0)</f>
        <v>2017/02/27</v>
      </c>
      <c r="D119" s="3">
        <f>_xlfn.XLOOKUP(B:B,'2023.1-2023.6'!B:B,'2023.1-2023.6'!I:I,0)</f>
        <v>0</v>
      </c>
      <c r="E119" t="str">
        <f>_xlfn.XLOOKUP(B:B,'2023.1-2023.6'!B:B,'2023.1-2023.6'!C:C,0)</f>
        <v>生产部</v>
      </c>
      <c r="F119" t="str">
        <f>_xlfn.XLOOKUP(B:B,'2023.1-2023.6'!B:B,'2023.1-2023.6'!F:F,0)</f>
        <v>装配钳工班长</v>
      </c>
      <c r="G119">
        <f>COUNTIF('2023.1-2023.6'!B:B,B119)</f>
        <v>6</v>
      </c>
      <c r="H119" s="217">
        <f>IFERROR(_xlfn.XLOOKUP(B119,'2023.1-2023.6'!B:B,'2023.1-2023.6'!K:K),0)</f>
        <v>10007.83</v>
      </c>
      <c r="I119" s="217">
        <f>IFERROR(AVERAGEIF('2022.1-2022.12 '!B:B,B119,'2022.1-2022.12 '!K:K),0)</f>
        <v>9279.67916666667</v>
      </c>
      <c r="J119" s="217">
        <f>IFERROR(_xlfn.XLOOKUP(B119,'2023.1-2023.6'!B:B,'2023.1-2023.6'!J:J),0)</f>
        <v>1900</v>
      </c>
      <c r="K119" s="217">
        <f>IFERROR(AVERAGEIF('2022.1-2022.12 '!B:B,B119,'2022.1-2022.12 '!J:J),0)</f>
        <v>1900</v>
      </c>
      <c r="M119" s="217">
        <f>SUMIFS('2023.1-2023.6'!L:L,'2023.1-2023.6'!B:B,B119)</f>
        <v>1899.84</v>
      </c>
      <c r="O119" s="217">
        <f>SUMIFS('2023.1-2023.6'!N:N,'2023.1-2023.6'!B:B,B119)</f>
        <v>22.8</v>
      </c>
      <c r="P119">
        <f>SUMIFS('2023.1-2023.6'!P:P,'2023.1-2023.6'!B:B,B119)</f>
        <v>11.4</v>
      </c>
      <c r="R119" s="217">
        <f>SUMIFS('2023.1-2023.6'!M:M,'2023.1-2023.6'!B:B,B119)</f>
        <v>520.8</v>
      </c>
      <c r="T119" s="217">
        <f>SUMIFS('2023.1-2023.6'!O:O,'2023.1-2023.6'!B:B,B119)</f>
        <v>0</v>
      </c>
      <c r="U119" s="217">
        <f t="shared" si="49"/>
        <v>9279.67916666667</v>
      </c>
      <c r="V119" s="217">
        <f t="shared" si="50"/>
        <v>9279.67916666667</v>
      </c>
      <c r="W119" s="217">
        <f t="shared" si="51"/>
        <v>7794.9305</v>
      </c>
      <c r="X119" s="217">
        <f t="shared" si="52"/>
        <v>9279.67916666667</v>
      </c>
      <c r="Y119" s="217">
        <f t="shared" si="53"/>
        <v>9279.67916666667</v>
      </c>
      <c r="Z119" s="217">
        <f t="shared" si="54"/>
        <v>178.16984</v>
      </c>
      <c r="AA119" s="217">
        <f t="shared" si="55"/>
        <v>9279.67916666667</v>
      </c>
      <c r="AB119" s="217">
        <f t="shared" si="56"/>
        <v>55.678075</v>
      </c>
      <c r="AC119" s="239">
        <f t="shared" si="57"/>
        <v>5626</v>
      </c>
      <c r="AD119">
        <f t="shared" si="58"/>
        <v>1519.02</v>
      </c>
      <c r="AE119" s="240">
        <f t="shared" si="38"/>
        <v>9279.67916666667</v>
      </c>
      <c r="AF119" s="217">
        <f t="shared" si="59"/>
        <v>9279.67916666667</v>
      </c>
      <c r="AG119" s="217">
        <f t="shared" si="39"/>
        <v>2783.90375</v>
      </c>
      <c r="AH119" s="217">
        <f t="shared" si="40"/>
        <v>-5895.0905</v>
      </c>
      <c r="AI119" s="217">
        <f t="shared" si="41"/>
        <v>-155.36984</v>
      </c>
      <c r="AJ119">
        <f t="shared" si="42"/>
        <v>-44.278075</v>
      </c>
      <c r="AK119" s="217">
        <f t="shared" si="43"/>
        <v>-998.22</v>
      </c>
      <c r="AL119" s="217">
        <f t="shared" si="44"/>
        <v>-2783.90375</v>
      </c>
      <c r="AM119" s="217">
        <f t="shared" si="45"/>
        <v>3958</v>
      </c>
      <c r="AN119" s="217">
        <f t="shared" si="60"/>
        <v>3958</v>
      </c>
      <c r="AO119" s="217">
        <f t="shared" si="46"/>
        <v>3324.72</v>
      </c>
      <c r="AP119" s="217">
        <f t="shared" si="47"/>
        <v>1900</v>
      </c>
      <c r="AQ119" s="217">
        <f t="shared" si="61"/>
        <v>1900</v>
      </c>
      <c r="AR119" s="217">
        <f t="shared" si="48"/>
        <v>36.48</v>
      </c>
      <c r="AS119" s="217">
        <f t="shared" si="62"/>
        <v>1900</v>
      </c>
      <c r="AT119" s="217">
        <f t="shared" si="63"/>
        <v>11.4</v>
      </c>
      <c r="AU119" s="217">
        <f t="shared" si="64"/>
        <v>5626</v>
      </c>
      <c r="AV119" s="217">
        <f t="shared" si="65"/>
        <v>1519.02</v>
      </c>
      <c r="AW119" s="217">
        <f t="shared" si="66"/>
        <v>1900</v>
      </c>
      <c r="AX119" s="217">
        <f t="shared" si="67"/>
        <v>1900</v>
      </c>
      <c r="AY119" s="217">
        <f t="shared" si="68"/>
        <v>570</v>
      </c>
      <c r="AZ119" s="217">
        <f t="shared" si="69"/>
        <v>-1424.88</v>
      </c>
      <c r="BA119" s="217">
        <f t="shared" si="70"/>
        <v>-13.68</v>
      </c>
      <c r="BB119" s="217">
        <f t="shared" si="71"/>
        <v>0</v>
      </c>
      <c r="BC119" s="217">
        <f t="shared" si="72"/>
        <v>-998.22</v>
      </c>
      <c r="BD119" s="217">
        <f t="shared" si="73"/>
        <v>-570</v>
      </c>
    </row>
    <row r="120" spans="2:56">
      <c r="B120" s="6" t="s">
        <v>317</v>
      </c>
      <c r="C120" s="166" t="str">
        <f>_xlfn.XLOOKUP(B:B,'2023.1-2023.6'!B:B,'2023.1-2023.6'!G:G,0)</f>
        <v>2021/08/11</v>
      </c>
      <c r="D120" s="3">
        <f>_xlfn.XLOOKUP(B:B,'2023.1-2023.6'!B:B,'2023.1-2023.6'!I:I,0)</f>
        <v>0</v>
      </c>
      <c r="E120" t="str">
        <f>_xlfn.XLOOKUP(B:B,'2023.1-2023.6'!B:B,'2023.1-2023.6'!C:C,0)</f>
        <v>生产部</v>
      </c>
      <c r="F120" t="str">
        <f>_xlfn.XLOOKUP(B:B,'2023.1-2023.6'!B:B,'2023.1-2023.6'!F:F,0)</f>
        <v>质检员</v>
      </c>
      <c r="G120">
        <f>COUNTIF('2023.1-2023.6'!B:B,B120)</f>
        <v>6</v>
      </c>
      <c r="H120" s="217">
        <f>IFERROR(_xlfn.XLOOKUP(B120,'2023.1-2023.6'!B:B,'2023.1-2023.6'!K:K),0)</f>
        <v>6219.33</v>
      </c>
      <c r="I120" s="217">
        <f>IFERROR(AVERAGEIF('2022.1-2022.12 '!B:B,B120,'2022.1-2022.12 '!K:K),0)</f>
        <v>6301.76916666667</v>
      </c>
      <c r="J120" s="217">
        <f>IFERROR(_xlfn.XLOOKUP(B120,'2023.1-2023.6'!B:B,'2023.1-2023.6'!J:J),0)</f>
        <v>2120</v>
      </c>
      <c r="K120" s="217">
        <f>IFERROR(AVERAGEIF('2022.1-2022.12 '!B:B,B120,'2022.1-2022.12 '!J:J),0)</f>
        <v>2120</v>
      </c>
      <c r="M120" s="217">
        <f>SUMIFS('2023.1-2023.6'!L:L,'2023.1-2023.6'!B:B,B120)</f>
        <v>1899.84</v>
      </c>
      <c r="O120" s="217">
        <f>SUMIFS('2023.1-2023.6'!N:N,'2023.1-2023.6'!B:B,B120)</f>
        <v>22.8</v>
      </c>
      <c r="P120">
        <f>SUMIFS('2023.1-2023.6'!P:P,'2023.1-2023.6'!B:B,B120)</f>
        <v>11.4</v>
      </c>
      <c r="R120" s="217">
        <f>SUMIFS('2023.1-2023.6'!M:M,'2023.1-2023.6'!B:B,B120)</f>
        <v>520.8</v>
      </c>
      <c r="T120" s="217">
        <f>SUMIFS('2023.1-2023.6'!O:O,'2023.1-2023.6'!B:B,B120)</f>
        <v>0</v>
      </c>
      <c r="U120" s="217">
        <f t="shared" si="49"/>
        <v>6301.76916666667</v>
      </c>
      <c r="V120" s="217">
        <f t="shared" si="50"/>
        <v>6301.76916666667</v>
      </c>
      <c r="W120" s="217">
        <f t="shared" si="51"/>
        <v>5293.4861</v>
      </c>
      <c r="X120" s="217">
        <f t="shared" si="52"/>
        <v>6301.76916666667</v>
      </c>
      <c r="Y120" s="217">
        <f t="shared" si="53"/>
        <v>6301.76916666667</v>
      </c>
      <c r="Z120" s="217">
        <f t="shared" si="54"/>
        <v>120.993968</v>
      </c>
      <c r="AA120" s="217">
        <f t="shared" si="55"/>
        <v>6301.76916666667</v>
      </c>
      <c r="AB120" s="217">
        <f t="shared" si="56"/>
        <v>37.810615</v>
      </c>
      <c r="AC120" s="239">
        <f t="shared" si="57"/>
        <v>5626</v>
      </c>
      <c r="AD120">
        <f t="shared" si="58"/>
        <v>1519.02</v>
      </c>
      <c r="AE120" s="240">
        <f t="shared" si="38"/>
        <v>6301.76916666667</v>
      </c>
      <c r="AF120" s="217">
        <f t="shared" si="59"/>
        <v>6301.76916666667</v>
      </c>
      <c r="AG120" s="217">
        <f t="shared" si="39"/>
        <v>1890.53075</v>
      </c>
      <c r="AH120" s="217">
        <f t="shared" si="40"/>
        <v>-3393.6461</v>
      </c>
      <c r="AI120" s="217">
        <f t="shared" si="41"/>
        <v>-98.193968</v>
      </c>
      <c r="AJ120">
        <f t="shared" si="42"/>
        <v>-26.410615</v>
      </c>
      <c r="AK120" s="217">
        <f t="shared" si="43"/>
        <v>-998.22</v>
      </c>
      <c r="AL120" s="217">
        <f t="shared" si="44"/>
        <v>-1890.53075</v>
      </c>
      <c r="AM120" s="217">
        <f t="shared" si="45"/>
        <v>3958</v>
      </c>
      <c r="AN120" s="217">
        <f t="shared" si="60"/>
        <v>3958</v>
      </c>
      <c r="AO120" s="217">
        <f t="shared" si="46"/>
        <v>3324.72</v>
      </c>
      <c r="AP120" s="217">
        <f t="shared" si="47"/>
        <v>2120</v>
      </c>
      <c r="AQ120" s="217">
        <f t="shared" si="61"/>
        <v>2120</v>
      </c>
      <c r="AR120" s="217">
        <f t="shared" si="48"/>
        <v>40.704</v>
      </c>
      <c r="AS120" s="217">
        <f t="shared" si="62"/>
        <v>2120</v>
      </c>
      <c r="AT120" s="217">
        <f t="shared" si="63"/>
        <v>12.72</v>
      </c>
      <c r="AU120" s="217">
        <f t="shared" si="64"/>
        <v>5626</v>
      </c>
      <c r="AV120" s="217">
        <f t="shared" si="65"/>
        <v>1519.02</v>
      </c>
      <c r="AW120" s="217">
        <f t="shared" si="66"/>
        <v>2120</v>
      </c>
      <c r="AX120" s="217">
        <f t="shared" si="67"/>
        <v>2120</v>
      </c>
      <c r="AY120" s="217">
        <f t="shared" si="68"/>
        <v>636</v>
      </c>
      <c r="AZ120" s="217">
        <f t="shared" si="69"/>
        <v>-1424.88</v>
      </c>
      <c r="BA120" s="217">
        <f t="shared" si="70"/>
        <v>-17.904</v>
      </c>
      <c r="BB120" s="217">
        <f t="shared" si="71"/>
        <v>-1.32</v>
      </c>
      <c r="BC120" s="217">
        <f t="shared" si="72"/>
        <v>-998.22</v>
      </c>
      <c r="BD120" s="217">
        <f t="shared" si="73"/>
        <v>-636</v>
      </c>
    </row>
    <row r="121" spans="2:56">
      <c r="B121" s="6" t="s">
        <v>318</v>
      </c>
      <c r="C121" s="166" t="str">
        <f>_xlfn.XLOOKUP(B:B,'2023.1-2023.6'!B:B,'2023.1-2023.6'!G:G,0)</f>
        <v>2020/07/21</v>
      </c>
      <c r="D121" s="3">
        <f>_xlfn.XLOOKUP(B:B,'2023.1-2023.6'!B:B,'2023.1-2023.6'!I:I,0)</f>
        <v>0</v>
      </c>
      <c r="E121" t="str">
        <f>_xlfn.XLOOKUP(B:B,'2023.1-2023.6'!B:B,'2023.1-2023.6'!C:C,0)</f>
        <v>售后服务部</v>
      </c>
      <c r="F121" t="str">
        <f>_xlfn.XLOOKUP(B:B,'2023.1-2023.6'!B:B,'2023.1-2023.6'!F:F,0)</f>
        <v>软件工程师</v>
      </c>
      <c r="G121">
        <f>COUNTIF('2023.1-2023.6'!B:B,B121)</f>
        <v>6</v>
      </c>
      <c r="H121" s="217">
        <f>IFERROR(_xlfn.XLOOKUP(B121,'2023.1-2023.6'!B:B,'2023.1-2023.6'!K:K),0)</f>
        <v>9690.01</v>
      </c>
      <c r="I121" s="217">
        <f>IFERROR(AVERAGEIF('2022.1-2022.12 '!B:B,B121,'2022.1-2022.12 '!K:K),0)</f>
        <v>7745.325</v>
      </c>
      <c r="J121" s="217">
        <f>IFERROR(_xlfn.XLOOKUP(B121,'2023.1-2023.6'!B:B,'2023.1-2023.6'!J:J),0)</f>
        <v>4572</v>
      </c>
      <c r="K121" s="217">
        <f>IFERROR(AVERAGEIF('2022.1-2022.12 '!B:B,B121,'2022.1-2022.12 '!J:J),0)</f>
        <v>3126.33333333333</v>
      </c>
      <c r="M121" s="217">
        <f>SUMIFS('2023.1-2023.6'!L:L,'2023.1-2023.6'!B:B,B121)</f>
        <v>1899.84</v>
      </c>
      <c r="O121" s="217">
        <f>SUMIFS('2023.1-2023.6'!N:N,'2023.1-2023.6'!B:B,B121)</f>
        <v>22.8</v>
      </c>
      <c r="P121">
        <f>SUMIFS('2023.1-2023.6'!P:P,'2023.1-2023.6'!B:B,B121)</f>
        <v>11.4</v>
      </c>
      <c r="R121" s="217">
        <f>SUMIFS('2023.1-2023.6'!M:M,'2023.1-2023.6'!B:B,B121)</f>
        <v>520.8</v>
      </c>
      <c r="T121" s="217">
        <f>SUMIFS('2023.1-2023.6'!O:O,'2023.1-2023.6'!B:B,B121)</f>
        <v>0</v>
      </c>
      <c r="U121" s="217">
        <f t="shared" si="49"/>
        <v>7745.325</v>
      </c>
      <c r="V121" s="217">
        <f t="shared" si="50"/>
        <v>7745.325</v>
      </c>
      <c r="W121" s="217">
        <f t="shared" si="51"/>
        <v>6506.073</v>
      </c>
      <c r="X121" s="217">
        <f t="shared" si="52"/>
        <v>7745.325</v>
      </c>
      <c r="Y121" s="217">
        <f t="shared" si="53"/>
        <v>7745.325</v>
      </c>
      <c r="Z121" s="217">
        <f t="shared" si="54"/>
        <v>148.71024</v>
      </c>
      <c r="AA121" s="217">
        <f t="shared" si="55"/>
        <v>7745.325</v>
      </c>
      <c r="AB121" s="217">
        <f t="shared" si="56"/>
        <v>46.47195</v>
      </c>
      <c r="AC121" s="239">
        <f t="shared" si="57"/>
        <v>5626</v>
      </c>
      <c r="AD121">
        <f t="shared" si="58"/>
        <v>1519.02</v>
      </c>
      <c r="AE121" s="240">
        <f t="shared" si="38"/>
        <v>7745.325</v>
      </c>
      <c r="AF121" s="217">
        <f t="shared" si="59"/>
        <v>7745.325</v>
      </c>
      <c r="AG121" s="217">
        <f t="shared" si="39"/>
        <v>2323.5975</v>
      </c>
      <c r="AH121" s="217">
        <f t="shared" si="40"/>
        <v>-4606.233</v>
      </c>
      <c r="AI121" s="217">
        <f t="shared" si="41"/>
        <v>-125.91024</v>
      </c>
      <c r="AJ121">
        <f t="shared" si="42"/>
        <v>-35.07195</v>
      </c>
      <c r="AK121" s="217">
        <f t="shared" si="43"/>
        <v>-998.22</v>
      </c>
      <c r="AL121" s="217">
        <f t="shared" si="44"/>
        <v>-2323.5975</v>
      </c>
      <c r="AM121" s="217">
        <f t="shared" si="45"/>
        <v>3958</v>
      </c>
      <c r="AN121" s="217">
        <f t="shared" si="60"/>
        <v>3958</v>
      </c>
      <c r="AO121" s="217">
        <f t="shared" si="46"/>
        <v>3324.72</v>
      </c>
      <c r="AP121" s="217">
        <f t="shared" si="47"/>
        <v>3126.33333333333</v>
      </c>
      <c r="AQ121" s="217">
        <f t="shared" si="61"/>
        <v>3126.33333333333</v>
      </c>
      <c r="AR121" s="217">
        <f t="shared" si="48"/>
        <v>60.0256</v>
      </c>
      <c r="AS121" s="217">
        <f t="shared" si="62"/>
        <v>3126.33333333333</v>
      </c>
      <c r="AT121" s="217">
        <f t="shared" si="63"/>
        <v>18.758</v>
      </c>
      <c r="AU121" s="217">
        <f t="shared" si="64"/>
        <v>5626</v>
      </c>
      <c r="AV121" s="217">
        <f t="shared" si="65"/>
        <v>1519.02</v>
      </c>
      <c r="AW121" s="217">
        <f t="shared" si="66"/>
        <v>3126.33333333333</v>
      </c>
      <c r="AX121" s="217">
        <f t="shared" si="67"/>
        <v>3126.33333333333</v>
      </c>
      <c r="AY121" s="217">
        <f t="shared" si="68"/>
        <v>937.9</v>
      </c>
      <c r="AZ121" s="217">
        <f t="shared" si="69"/>
        <v>-1424.88</v>
      </c>
      <c r="BA121" s="217">
        <f t="shared" si="70"/>
        <v>-37.2256</v>
      </c>
      <c r="BB121" s="217">
        <f t="shared" si="71"/>
        <v>-7.358</v>
      </c>
      <c r="BC121" s="217">
        <f t="shared" si="72"/>
        <v>-998.22</v>
      </c>
      <c r="BD121" s="217">
        <f t="shared" si="73"/>
        <v>-937.9</v>
      </c>
    </row>
    <row r="122" spans="2:56">
      <c r="B122" s="6" t="s">
        <v>319</v>
      </c>
      <c r="C122" s="166" t="str">
        <f>_xlfn.XLOOKUP(B:B,'2023.1-2023.6'!B:B,'2023.1-2023.6'!G:G,0)</f>
        <v>2022/09/22</v>
      </c>
      <c r="D122" s="3">
        <f>_xlfn.XLOOKUP(B:B,'2023.1-2023.6'!B:B,'2023.1-2023.6'!I:I,0)</f>
        <v>0</v>
      </c>
      <c r="E122" t="str">
        <f>_xlfn.XLOOKUP(B:B,'2023.1-2023.6'!B:B,'2023.1-2023.6'!C:C,0)</f>
        <v>生产部</v>
      </c>
      <c r="F122" t="str">
        <f>_xlfn.XLOOKUP(B:B,'2023.1-2023.6'!B:B,'2023.1-2023.6'!F:F,0)</f>
        <v>品质经理</v>
      </c>
      <c r="G122">
        <f>COUNTIF('2023.1-2023.6'!B:B,B122)</f>
        <v>6</v>
      </c>
      <c r="H122" s="217">
        <f>IFERROR(_xlfn.XLOOKUP(B122,'2023.1-2023.6'!B:B,'2023.1-2023.6'!K:K),0)</f>
        <v>13418.31</v>
      </c>
      <c r="I122" s="217">
        <f>IFERROR(AVERAGEIF('2022.1-2022.12 '!B:B,B122,'2022.1-2022.12 '!K:K),0)</f>
        <v>12020.66</v>
      </c>
      <c r="J122" s="217">
        <f>IFERROR(_xlfn.XLOOKUP(B122,'2023.1-2023.6'!B:B,'2023.1-2023.6'!J:J),0)</f>
        <v>5600</v>
      </c>
      <c r="K122" s="217">
        <f>IFERROR(AVERAGEIF('2022.1-2022.12 '!B:B,B122,'2022.1-2022.12 '!J:J),0)</f>
        <v>5600</v>
      </c>
      <c r="M122" s="217">
        <f>SUMIFS('2023.1-2023.6'!L:L,'2023.1-2023.6'!B:B,B122)</f>
        <v>1899.84</v>
      </c>
      <c r="O122" s="217">
        <f>SUMIFS('2023.1-2023.6'!N:N,'2023.1-2023.6'!B:B,B122)</f>
        <v>22.8</v>
      </c>
      <c r="P122">
        <f>SUMIFS('2023.1-2023.6'!P:P,'2023.1-2023.6'!B:B,B122)</f>
        <v>11.4</v>
      </c>
      <c r="R122" s="217">
        <f>SUMIFS('2023.1-2023.6'!M:M,'2023.1-2023.6'!B:B,B122)</f>
        <v>520.8</v>
      </c>
      <c r="T122" s="217">
        <f>SUMIFS('2023.1-2023.6'!O:O,'2023.1-2023.6'!B:B,B122)</f>
        <v>0</v>
      </c>
      <c r="U122" s="217">
        <f t="shared" si="49"/>
        <v>12020.66</v>
      </c>
      <c r="V122" s="217">
        <f t="shared" si="50"/>
        <v>12020.66</v>
      </c>
      <c r="W122" s="217">
        <f t="shared" si="51"/>
        <v>10097.3544</v>
      </c>
      <c r="X122" s="217">
        <f t="shared" si="52"/>
        <v>12020.66</v>
      </c>
      <c r="Y122" s="217">
        <f t="shared" si="53"/>
        <v>12020.66</v>
      </c>
      <c r="Z122" s="217">
        <f t="shared" si="54"/>
        <v>230.796672</v>
      </c>
      <c r="AA122" s="217">
        <f t="shared" si="55"/>
        <v>12020.66</v>
      </c>
      <c r="AB122" s="217">
        <f t="shared" si="56"/>
        <v>72.12396</v>
      </c>
      <c r="AC122" s="239">
        <f t="shared" si="57"/>
        <v>5626</v>
      </c>
      <c r="AD122">
        <f t="shared" si="58"/>
        <v>1519.02</v>
      </c>
      <c r="AE122" s="240">
        <f t="shared" si="38"/>
        <v>12020.66</v>
      </c>
      <c r="AF122" s="217">
        <f t="shared" si="59"/>
        <v>12020.66</v>
      </c>
      <c r="AG122" s="217">
        <f t="shared" si="39"/>
        <v>3606.198</v>
      </c>
      <c r="AH122" s="217">
        <f t="shared" si="40"/>
        <v>-8197.5144</v>
      </c>
      <c r="AI122" s="217">
        <f t="shared" si="41"/>
        <v>-207.996672</v>
      </c>
      <c r="AJ122">
        <f t="shared" si="42"/>
        <v>-60.72396</v>
      </c>
      <c r="AK122" s="217">
        <f t="shared" si="43"/>
        <v>-998.22</v>
      </c>
      <c r="AL122" s="217">
        <f t="shared" si="44"/>
        <v>-3606.198</v>
      </c>
      <c r="AM122" s="217">
        <f t="shared" si="45"/>
        <v>5600</v>
      </c>
      <c r="AN122" s="217">
        <f t="shared" si="60"/>
        <v>5600</v>
      </c>
      <c r="AO122" s="217">
        <f t="shared" si="46"/>
        <v>4704</v>
      </c>
      <c r="AP122" s="217">
        <f t="shared" si="47"/>
        <v>5600</v>
      </c>
      <c r="AQ122" s="217">
        <f t="shared" si="61"/>
        <v>5600</v>
      </c>
      <c r="AR122" s="217">
        <f t="shared" si="48"/>
        <v>107.52</v>
      </c>
      <c r="AS122" s="217">
        <f t="shared" si="62"/>
        <v>5600</v>
      </c>
      <c r="AT122" s="217">
        <f t="shared" si="63"/>
        <v>33.6</v>
      </c>
      <c r="AU122" s="217">
        <f t="shared" si="64"/>
        <v>5626</v>
      </c>
      <c r="AV122" s="217">
        <f t="shared" si="65"/>
        <v>1519.02</v>
      </c>
      <c r="AW122" s="217">
        <f t="shared" si="66"/>
        <v>5600</v>
      </c>
      <c r="AX122" s="217">
        <f t="shared" si="67"/>
        <v>5600</v>
      </c>
      <c r="AY122" s="217">
        <f t="shared" si="68"/>
        <v>1680</v>
      </c>
      <c r="AZ122" s="217">
        <f t="shared" si="69"/>
        <v>-2804.16</v>
      </c>
      <c r="BA122" s="217">
        <f t="shared" si="70"/>
        <v>-84.72</v>
      </c>
      <c r="BB122" s="217">
        <f t="shared" si="71"/>
        <v>-22.2</v>
      </c>
      <c r="BC122" s="217">
        <f t="shared" si="72"/>
        <v>-998.22</v>
      </c>
      <c r="BD122" s="217">
        <f t="shared" si="73"/>
        <v>-1680</v>
      </c>
    </row>
    <row r="123" spans="2:56">
      <c r="B123" s="6" t="s">
        <v>320</v>
      </c>
      <c r="C123" s="166" t="str">
        <f>_xlfn.XLOOKUP(B:B,'2023.1-2023.6'!B:B,'2023.1-2023.6'!G:G,0)</f>
        <v>2021/07/15</v>
      </c>
      <c r="D123" s="3">
        <f>_xlfn.XLOOKUP(B:B,'2023.1-2023.6'!B:B,'2023.1-2023.6'!I:I,0)</f>
        <v>0</v>
      </c>
      <c r="E123" t="str">
        <f>_xlfn.XLOOKUP(B:B,'2023.1-2023.6'!B:B,'2023.1-2023.6'!C:C,0)</f>
        <v>生产部</v>
      </c>
      <c r="F123" t="str">
        <f>_xlfn.XLOOKUP(B:B,'2023.1-2023.6'!B:B,'2023.1-2023.6'!F:F,0)</f>
        <v>装配钳工</v>
      </c>
      <c r="G123">
        <f>COUNTIF('2023.1-2023.6'!B:B,B123)</f>
        <v>6</v>
      </c>
      <c r="H123" s="217">
        <f>IFERROR(_xlfn.XLOOKUP(B123,'2023.1-2023.6'!B:B,'2023.1-2023.6'!K:K),0)</f>
        <v>4647.52</v>
      </c>
      <c r="I123" s="217">
        <f>IFERROR(AVERAGEIF('2022.1-2022.12 '!B:B,B123,'2022.1-2022.12 '!K:K),0)</f>
        <v>4812.77416666667</v>
      </c>
      <c r="J123" s="217">
        <f>IFERROR(_xlfn.XLOOKUP(B123,'2023.1-2023.6'!B:B,'2023.1-2023.6'!J:J),0)</f>
        <v>1900</v>
      </c>
      <c r="K123" s="217">
        <f>IFERROR(AVERAGEIF('2022.1-2022.12 '!B:B,B123,'2022.1-2022.12 '!J:J),0)</f>
        <v>1900</v>
      </c>
      <c r="M123" s="217">
        <f>SUMIFS('2023.1-2023.6'!L:L,'2023.1-2023.6'!B:B,B123)</f>
        <v>1899.84</v>
      </c>
      <c r="O123" s="217">
        <f>SUMIFS('2023.1-2023.6'!N:N,'2023.1-2023.6'!B:B,B123)</f>
        <v>22.8</v>
      </c>
      <c r="P123">
        <f>SUMIFS('2023.1-2023.6'!P:P,'2023.1-2023.6'!B:B,B123)</f>
        <v>11.4</v>
      </c>
      <c r="R123" s="217">
        <f>SUMIFS('2023.1-2023.6'!M:M,'2023.1-2023.6'!B:B,B123)</f>
        <v>520.8</v>
      </c>
      <c r="T123" s="217">
        <f>SUMIFS('2023.1-2023.6'!O:O,'2023.1-2023.6'!B:B,B123)</f>
        <v>0</v>
      </c>
      <c r="U123" s="217">
        <f t="shared" si="49"/>
        <v>4812.77416666667</v>
      </c>
      <c r="V123" s="217">
        <f t="shared" si="50"/>
        <v>4812.77416666667</v>
      </c>
      <c r="W123" s="217">
        <f t="shared" si="51"/>
        <v>4042.7303</v>
      </c>
      <c r="X123" s="217">
        <f t="shared" si="52"/>
        <v>4812.77416666667</v>
      </c>
      <c r="Y123" s="217">
        <f t="shared" si="53"/>
        <v>4812.77416666667</v>
      </c>
      <c r="Z123" s="217">
        <f t="shared" si="54"/>
        <v>92.405264</v>
      </c>
      <c r="AA123" s="217">
        <f t="shared" si="55"/>
        <v>4812.77416666667</v>
      </c>
      <c r="AB123" s="217">
        <f t="shared" si="56"/>
        <v>28.876645</v>
      </c>
      <c r="AC123" s="239">
        <f t="shared" si="57"/>
        <v>5626</v>
      </c>
      <c r="AD123">
        <f t="shared" si="58"/>
        <v>1519.02</v>
      </c>
      <c r="AE123" s="240">
        <f t="shared" si="38"/>
        <v>4812.77416666667</v>
      </c>
      <c r="AF123" s="217">
        <f t="shared" si="59"/>
        <v>4812.77416666667</v>
      </c>
      <c r="AG123" s="217">
        <f t="shared" si="39"/>
        <v>1443.83225</v>
      </c>
      <c r="AH123" s="217">
        <f t="shared" si="40"/>
        <v>-2142.8903</v>
      </c>
      <c r="AI123" s="217">
        <f t="shared" si="41"/>
        <v>-69.605264</v>
      </c>
      <c r="AJ123">
        <f t="shared" si="42"/>
        <v>-17.476645</v>
      </c>
      <c r="AK123" s="217">
        <f t="shared" si="43"/>
        <v>-998.22</v>
      </c>
      <c r="AL123" s="217">
        <f t="shared" si="44"/>
        <v>-1443.83225</v>
      </c>
      <c r="AM123" s="217">
        <f t="shared" si="45"/>
        <v>3958</v>
      </c>
      <c r="AN123" s="217">
        <f t="shared" si="60"/>
        <v>3958</v>
      </c>
      <c r="AO123" s="217">
        <f t="shared" si="46"/>
        <v>3324.72</v>
      </c>
      <c r="AP123" s="217">
        <f t="shared" si="47"/>
        <v>1900</v>
      </c>
      <c r="AQ123" s="217">
        <f t="shared" si="61"/>
        <v>1900</v>
      </c>
      <c r="AR123" s="217">
        <f t="shared" si="48"/>
        <v>36.48</v>
      </c>
      <c r="AS123" s="217">
        <f t="shared" si="62"/>
        <v>1900</v>
      </c>
      <c r="AT123" s="217">
        <f t="shared" si="63"/>
        <v>11.4</v>
      </c>
      <c r="AU123" s="217">
        <f t="shared" si="64"/>
        <v>5626</v>
      </c>
      <c r="AV123" s="217">
        <f t="shared" si="65"/>
        <v>1519.02</v>
      </c>
      <c r="AW123" s="217">
        <f t="shared" si="66"/>
        <v>1900</v>
      </c>
      <c r="AX123" s="217">
        <f t="shared" si="67"/>
        <v>1900</v>
      </c>
      <c r="AY123" s="217">
        <f t="shared" si="68"/>
        <v>570</v>
      </c>
      <c r="AZ123" s="217">
        <f t="shared" si="69"/>
        <v>-1424.88</v>
      </c>
      <c r="BA123" s="217">
        <f t="shared" si="70"/>
        <v>-13.68</v>
      </c>
      <c r="BB123" s="217">
        <f t="shared" si="71"/>
        <v>0</v>
      </c>
      <c r="BC123" s="217">
        <f t="shared" si="72"/>
        <v>-998.22</v>
      </c>
      <c r="BD123" s="217">
        <f t="shared" si="73"/>
        <v>-570</v>
      </c>
    </row>
    <row r="124" spans="2:56">
      <c r="B124" s="6" t="s">
        <v>321</v>
      </c>
      <c r="C124" s="166" t="str">
        <f>_xlfn.XLOOKUP(B:B,'2023.1-2023.6'!B:B,'2023.1-2023.6'!G:G,0)</f>
        <v>2020/03/11</v>
      </c>
      <c r="D124" s="3">
        <f>_xlfn.XLOOKUP(B:B,'2023.1-2023.6'!B:B,'2023.1-2023.6'!I:I,0)</f>
        <v>0</v>
      </c>
      <c r="E124" t="str">
        <f>_xlfn.XLOOKUP(B:B,'2023.1-2023.6'!B:B,'2023.1-2023.6'!C:C,0)</f>
        <v>售后服务部</v>
      </c>
      <c r="F124" t="str">
        <f>_xlfn.XLOOKUP(B:B,'2023.1-2023.6'!B:B,'2023.1-2023.6'!F:F,0)</f>
        <v>项目工程师</v>
      </c>
      <c r="G124">
        <f>COUNTIF('2023.1-2023.6'!B:B,B124)</f>
        <v>6</v>
      </c>
      <c r="H124" s="217">
        <f>IFERROR(_xlfn.XLOOKUP(B124,'2023.1-2023.6'!B:B,'2023.1-2023.6'!K:K),0)</f>
        <v>12598</v>
      </c>
      <c r="I124" s="217">
        <f>IFERROR(AVERAGEIF('2022.1-2022.12 '!B:B,B124,'2022.1-2022.12 '!K:K),0)</f>
        <v>11203.8616666667</v>
      </c>
      <c r="J124" s="217">
        <f>IFERROR(_xlfn.XLOOKUP(B124,'2023.1-2023.6'!B:B,'2023.1-2023.6'!J:J),0)</f>
        <v>4700</v>
      </c>
      <c r="K124" s="217">
        <f>IFERROR(AVERAGEIF('2022.1-2022.12 '!B:B,B124,'2022.1-2022.12 '!J:J),0)</f>
        <v>4175</v>
      </c>
      <c r="M124" s="217">
        <f>SUMIFS('2023.1-2023.6'!L:L,'2023.1-2023.6'!B:B,B124)</f>
        <v>1899.84</v>
      </c>
      <c r="O124" s="217">
        <f>SUMIFS('2023.1-2023.6'!N:N,'2023.1-2023.6'!B:B,B124)</f>
        <v>22.8</v>
      </c>
      <c r="P124">
        <f>SUMIFS('2023.1-2023.6'!P:P,'2023.1-2023.6'!B:B,B124)</f>
        <v>11.4</v>
      </c>
      <c r="R124" s="217">
        <f>SUMIFS('2023.1-2023.6'!M:M,'2023.1-2023.6'!B:B,B124)</f>
        <v>520.8</v>
      </c>
      <c r="T124" s="217">
        <f>SUMIFS('2023.1-2023.6'!O:O,'2023.1-2023.6'!B:B,B124)</f>
        <v>2850</v>
      </c>
      <c r="U124" s="217">
        <f t="shared" si="49"/>
        <v>11203.8616666667</v>
      </c>
      <c r="V124" s="217">
        <f t="shared" si="50"/>
        <v>11203.8616666667</v>
      </c>
      <c r="W124" s="217">
        <f t="shared" si="51"/>
        <v>9411.2438</v>
      </c>
      <c r="X124" s="217">
        <f t="shared" si="52"/>
        <v>11203.8616666667</v>
      </c>
      <c r="Y124" s="217">
        <f t="shared" si="53"/>
        <v>11203.8616666667</v>
      </c>
      <c r="Z124" s="217">
        <f t="shared" si="54"/>
        <v>215.114144</v>
      </c>
      <c r="AA124" s="217">
        <f t="shared" si="55"/>
        <v>11203.8616666667</v>
      </c>
      <c r="AB124" s="217">
        <f t="shared" si="56"/>
        <v>67.22317</v>
      </c>
      <c r="AC124" s="239">
        <f t="shared" si="57"/>
        <v>5626</v>
      </c>
      <c r="AD124">
        <f t="shared" si="58"/>
        <v>1519.02</v>
      </c>
      <c r="AE124" s="240">
        <f t="shared" si="38"/>
        <v>11203.8616666667</v>
      </c>
      <c r="AF124" s="217">
        <f t="shared" si="59"/>
        <v>11203.8616666667</v>
      </c>
      <c r="AG124" s="217">
        <f t="shared" si="39"/>
        <v>3361.1585</v>
      </c>
      <c r="AH124" s="217">
        <f t="shared" si="40"/>
        <v>-7511.4038</v>
      </c>
      <c r="AI124" s="217">
        <f t="shared" si="41"/>
        <v>-192.314144</v>
      </c>
      <c r="AJ124">
        <f t="shared" si="42"/>
        <v>-55.82317</v>
      </c>
      <c r="AK124" s="217">
        <f t="shared" si="43"/>
        <v>-998.22</v>
      </c>
      <c r="AL124" s="217">
        <f t="shared" si="44"/>
        <v>-511.1585</v>
      </c>
      <c r="AM124" s="217">
        <f t="shared" si="45"/>
        <v>4175</v>
      </c>
      <c r="AN124" s="217">
        <f t="shared" si="60"/>
        <v>4175</v>
      </c>
      <c r="AO124" s="217">
        <f t="shared" si="46"/>
        <v>3507</v>
      </c>
      <c r="AP124" s="217">
        <f t="shared" si="47"/>
        <v>4175</v>
      </c>
      <c r="AQ124" s="217">
        <f t="shared" si="61"/>
        <v>4175</v>
      </c>
      <c r="AR124" s="217">
        <f t="shared" si="48"/>
        <v>80.16</v>
      </c>
      <c r="AS124" s="217">
        <f t="shared" si="62"/>
        <v>4175</v>
      </c>
      <c r="AT124" s="217">
        <f t="shared" si="63"/>
        <v>25.05</v>
      </c>
      <c r="AU124" s="217">
        <f t="shared" si="64"/>
        <v>5626</v>
      </c>
      <c r="AV124" s="217">
        <f t="shared" si="65"/>
        <v>1519.02</v>
      </c>
      <c r="AW124" s="217">
        <f t="shared" si="66"/>
        <v>4175</v>
      </c>
      <c r="AX124" s="217">
        <f t="shared" si="67"/>
        <v>4175</v>
      </c>
      <c r="AY124" s="217">
        <f t="shared" si="68"/>
        <v>1252.5</v>
      </c>
      <c r="AZ124" s="217">
        <f t="shared" si="69"/>
        <v>-1607.16</v>
      </c>
      <c r="BA124" s="217">
        <f t="shared" si="70"/>
        <v>-57.36</v>
      </c>
      <c r="BB124" s="217">
        <f t="shared" si="71"/>
        <v>-13.65</v>
      </c>
      <c r="BC124" s="217">
        <f t="shared" si="72"/>
        <v>-998.22</v>
      </c>
      <c r="BD124" s="217">
        <f t="shared" si="73"/>
        <v>0</v>
      </c>
    </row>
    <row r="125" spans="2:56">
      <c r="B125" s="6" t="s">
        <v>322</v>
      </c>
      <c r="C125" s="166">
        <f>_xlfn.XLOOKUP(B:B,'2023.1-2023.6'!B:B,'2023.1-2023.6'!G:G,0)</f>
        <v>44886</v>
      </c>
      <c r="D125" s="3">
        <f>_xlfn.XLOOKUP(B:B,'2023.1-2023.6'!B:B,'2023.1-2023.6'!I:I,0)</f>
        <v>0</v>
      </c>
      <c r="E125" t="str">
        <f>_xlfn.XLOOKUP(B:B,'2023.1-2023.6'!B:B,'2023.1-2023.6'!C:C,0)</f>
        <v>研发部</v>
      </c>
      <c r="F125" t="str">
        <f>_xlfn.XLOOKUP(B:B,'2023.1-2023.6'!B:B,'2023.1-2023.6'!F:F,0)</f>
        <v>软件工程师储备生</v>
      </c>
      <c r="G125">
        <f>COUNTIF('2023.1-2023.6'!B:B,B125)</f>
        <v>6</v>
      </c>
      <c r="H125" s="217">
        <f>IFERROR(_xlfn.XLOOKUP(B125,'2023.1-2023.6'!B:B,'2023.1-2023.6'!K:K),0)</f>
        <v>2594.66</v>
      </c>
      <c r="I125" s="217">
        <f>IFERROR(AVERAGEIF('2022.1-2022.12 '!B:B,B125,'2022.1-2022.12 '!K:K),0)</f>
        <v>1964.7</v>
      </c>
      <c r="J125" s="217">
        <f>IFERROR(_xlfn.XLOOKUP(B125,'2023.1-2023.6'!B:B,'2023.1-2023.6'!J:J),0)</f>
        <v>1900</v>
      </c>
      <c r="K125" s="217">
        <f>IFERROR(AVERAGEIF('2022.1-2022.12 '!B:B,B125,'2022.1-2022.12 '!J:J),0)</f>
        <v>1900</v>
      </c>
      <c r="M125" s="217">
        <f>SUMIFS('2023.1-2023.6'!L:L,'2023.1-2023.6'!B:B,B125)</f>
        <v>0</v>
      </c>
      <c r="O125" s="217">
        <f>SUMIFS('2023.1-2023.6'!N:N,'2023.1-2023.6'!B:B,B125)</f>
        <v>0</v>
      </c>
      <c r="P125">
        <f>SUMIFS('2023.1-2023.6'!P:P,'2023.1-2023.6'!B:B,B125)</f>
        <v>0</v>
      </c>
      <c r="R125" s="217">
        <f>SUMIFS('2023.1-2023.6'!M:M,'2023.1-2023.6'!B:B,B125)</f>
        <v>0</v>
      </c>
      <c r="T125" s="217">
        <f>SUMIFS('2023.1-2023.6'!O:O,'2023.1-2023.6'!B:B,B125)</f>
        <v>0</v>
      </c>
      <c r="U125" s="217">
        <f t="shared" si="49"/>
        <v>3958</v>
      </c>
      <c r="V125" s="217">
        <f t="shared" si="50"/>
        <v>3958</v>
      </c>
      <c r="W125" s="217">
        <f t="shared" si="51"/>
        <v>3324.72</v>
      </c>
      <c r="X125" s="217">
        <f t="shared" si="52"/>
        <v>1964.7</v>
      </c>
      <c r="Y125" s="217">
        <f t="shared" si="53"/>
        <v>1964.7</v>
      </c>
      <c r="Z125" s="217">
        <f t="shared" si="54"/>
        <v>37.72224</v>
      </c>
      <c r="AA125" s="217">
        <f t="shared" si="55"/>
        <v>1964.7</v>
      </c>
      <c r="AB125" s="217">
        <f t="shared" si="56"/>
        <v>11.7882</v>
      </c>
      <c r="AC125" s="239">
        <f t="shared" si="57"/>
        <v>5626</v>
      </c>
      <c r="AD125">
        <f t="shared" si="58"/>
        <v>1519.02</v>
      </c>
      <c r="AE125" s="240">
        <f t="shared" si="38"/>
        <v>1964.7</v>
      </c>
      <c r="AF125" s="217">
        <f t="shared" si="59"/>
        <v>1964.7</v>
      </c>
      <c r="AG125" s="217">
        <f t="shared" si="39"/>
        <v>589.41</v>
      </c>
      <c r="AH125" s="217">
        <f t="shared" si="40"/>
        <v>-3324.72</v>
      </c>
      <c r="AI125" s="217">
        <f t="shared" si="41"/>
        <v>-37.72224</v>
      </c>
      <c r="AJ125">
        <f t="shared" si="42"/>
        <v>-11.7882</v>
      </c>
      <c r="AK125" s="217">
        <f t="shared" si="43"/>
        <v>-1519.02</v>
      </c>
      <c r="AL125" s="217">
        <f t="shared" si="44"/>
        <v>-589.41</v>
      </c>
      <c r="AM125" s="217">
        <f t="shared" si="45"/>
        <v>3958</v>
      </c>
      <c r="AN125" s="217">
        <f t="shared" si="60"/>
        <v>3958</v>
      </c>
      <c r="AO125" s="217">
        <f t="shared" si="46"/>
        <v>3324.72</v>
      </c>
      <c r="AP125" s="217">
        <f t="shared" si="47"/>
        <v>1900</v>
      </c>
      <c r="AQ125" s="217">
        <f t="shared" si="61"/>
        <v>1900</v>
      </c>
      <c r="AR125" s="217">
        <f t="shared" si="48"/>
        <v>36.48</v>
      </c>
      <c r="AS125" s="217">
        <f t="shared" si="62"/>
        <v>1900</v>
      </c>
      <c r="AT125" s="217">
        <f t="shared" si="63"/>
        <v>11.4</v>
      </c>
      <c r="AU125" s="217">
        <f t="shared" si="64"/>
        <v>5626</v>
      </c>
      <c r="AV125" s="217">
        <f t="shared" si="65"/>
        <v>1519.02</v>
      </c>
      <c r="AW125" s="217">
        <f t="shared" si="66"/>
        <v>1900</v>
      </c>
      <c r="AX125" s="217">
        <f t="shared" si="67"/>
        <v>1900</v>
      </c>
      <c r="AY125" s="217">
        <f t="shared" si="68"/>
        <v>570</v>
      </c>
      <c r="AZ125" s="217">
        <f t="shared" si="69"/>
        <v>-3324.72</v>
      </c>
      <c r="BA125" s="217">
        <f t="shared" si="70"/>
        <v>-36.48</v>
      </c>
      <c r="BB125" s="217">
        <f t="shared" si="71"/>
        <v>-11.4</v>
      </c>
      <c r="BC125" s="217">
        <f t="shared" si="72"/>
        <v>-1519.02</v>
      </c>
      <c r="BD125" s="217">
        <f t="shared" si="73"/>
        <v>-570</v>
      </c>
    </row>
    <row r="126" spans="2:56">
      <c r="B126" s="6" t="s">
        <v>323</v>
      </c>
      <c r="C126" s="166" t="str">
        <f>_xlfn.XLOOKUP(B:B,'2023.1-2023.6'!B:B,'2023.1-2023.6'!G:G,0)</f>
        <v>2023/01/03</v>
      </c>
      <c r="D126" s="3" t="str">
        <f>_xlfn.XLOOKUP(B:B,'2023.1-2023.6'!B:B,'2023.1-2023.6'!I:I,0)</f>
        <v>1月入职</v>
      </c>
      <c r="E126" t="str">
        <f>_xlfn.XLOOKUP(B:B,'2023.1-2023.6'!B:B,'2023.1-2023.6'!C:C,0)</f>
        <v>售后服务部</v>
      </c>
      <c r="F126" t="str">
        <f>_xlfn.XLOOKUP(B:B,'2023.1-2023.6'!B:B,'2023.1-2023.6'!F:F,0)</f>
        <v>项目经理</v>
      </c>
      <c r="G126">
        <f>COUNTIF('2023.1-2023.6'!B:B,B126)</f>
        <v>6</v>
      </c>
      <c r="H126" s="217">
        <f>IFERROR(_xlfn.XLOOKUP(B126,'2023.1-2023.6'!B:B,'2023.1-2023.6'!K:K),0)</f>
        <v>13967.21</v>
      </c>
      <c r="I126" s="217">
        <f>IFERROR(AVERAGEIF('2022.1-2022.12 '!B:B,B126,'2022.1-2022.12 '!K:K),0)</f>
        <v>0</v>
      </c>
      <c r="J126" s="217">
        <f>IFERROR(_xlfn.XLOOKUP(B126,'2023.1-2023.6'!B:B,'2023.1-2023.6'!J:J),0)</f>
        <v>6640</v>
      </c>
      <c r="K126" s="217">
        <f>IFERROR(AVERAGEIF('2022.1-2022.12 '!B:B,B126,'2022.1-2022.12 '!J:J),0)</f>
        <v>0</v>
      </c>
      <c r="M126" s="217">
        <f>SUMIFS('2023.1-2023.6'!L:L,'2023.1-2023.6'!B:B,B126)</f>
        <v>1899.84</v>
      </c>
      <c r="O126" s="217">
        <f>SUMIFS('2023.1-2023.6'!N:N,'2023.1-2023.6'!B:B,B126)</f>
        <v>22.8</v>
      </c>
      <c r="P126">
        <f>SUMIFS('2023.1-2023.6'!P:P,'2023.1-2023.6'!B:B,B126)</f>
        <v>11.4</v>
      </c>
      <c r="R126" s="217">
        <f>SUMIFS('2023.1-2023.6'!M:M,'2023.1-2023.6'!B:B,B126)</f>
        <v>520.8</v>
      </c>
      <c r="T126" s="217">
        <f>SUMIFS('2023.1-2023.6'!O:O,'2023.1-2023.6'!B:B,B126)</f>
        <v>0</v>
      </c>
      <c r="U126" s="217">
        <f t="shared" si="49"/>
        <v>13967.21</v>
      </c>
      <c r="V126" s="217">
        <f t="shared" si="50"/>
        <v>13967.21</v>
      </c>
      <c r="W126" s="217">
        <f t="shared" si="51"/>
        <v>11732.4564</v>
      </c>
      <c r="X126" s="217">
        <f t="shared" si="52"/>
        <v>13967.21</v>
      </c>
      <c r="Y126" s="217">
        <f t="shared" si="53"/>
        <v>13967.21</v>
      </c>
      <c r="Z126" s="217">
        <f t="shared" si="54"/>
        <v>268.170432</v>
      </c>
      <c r="AA126" s="217">
        <f t="shared" si="55"/>
        <v>13967.21</v>
      </c>
      <c r="AB126" s="217">
        <f t="shared" si="56"/>
        <v>83.80326</v>
      </c>
      <c r="AC126" s="239">
        <f t="shared" si="57"/>
        <v>5626</v>
      </c>
      <c r="AD126">
        <f t="shared" si="58"/>
        <v>1519.02</v>
      </c>
      <c r="AE126" s="240">
        <f t="shared" si="38"/>
        <v>13967.21</v>
      </c>
      <c r="AF126" s="217">
        <f t="shared" si="59"/>
        <v>13967.21</v>
      </c>
      <c r="AG126" s="217">
        <f t="shared" si="39"/>
        <v>4190.163</v>
      </c>
      <c r="AH126" s="217">
        <f t="shared" si="40"/>
        <v>-9832.6164</v>
      </c>
      <c r="AI126" s="217">
        <f t="shared" si="41"/>
        <v>-245.370432</v>
      </c>
      <c r="AJ126">
        <f t="shared" si="42"/>
        <v>-72.40326</v>
      </c>
      <c r="AK126" s="217">
        <f t="shared" si="43"/>
        <v>-998.22</v>
      </c>
      <c r="AL126" s="217">
        <f t="shared" si="44"/>
        <v>-4190.163</v>
      </c>
      <c r="AM126" s="217">
        <f t="shared" si="45"/>
        <v>6640</v>
      </c>
      <c r="AN126" s="217">
        <f t="shared" si="60"/>
        <v>6640</v>
      </c>
      <c r="AO126" s="217">
        <f t="shared" si="46"/>
        <v>5577.6</v>
      </c>
      <c r="AP126" s="217">
        <f t="shared" si="47"/>
        <v>6640</v>
      </c>
      <c r="AQ126" s="217">
        <f t="shared" si="61"/>
        <v>6640</v>
      </c>
      <c r="AR126" s="217">
        <f t="shared" si="48"/>
        <v>127.488</v>
      </c>
      <c r="AS126" s="217">
        <f t="shared" si="62"/>
        <v>6640</v>
      </c>
      <c r="AT126" s="217">
        <f t="shared" si="63"/>
        <v>39.84</v>
      </c>
      <c r="AU126" s="217">
        <f t="shared" si="64"/>
        <v>5626</v>
      </c>
      <c r="AV126" s="217">
        <f t="shared" si="65"/>
        <v>1519.02</v>
      </c>
      <c r="AW126" s="217">
        <f t="shared" si="66"/>
        <v>6640</v>
      </c>
      <c r="AX126" s="217">
        <f t="shared" si="67"/>
        <v>6640</v>
      </c>
      <c r="AY126" s="217">
        <f t="shared" si="68"/>
        <v>1992</v>
      </c>
      <c r="AZ126" s="217">
        <f t="shared" si="69"/>
        <v>-3677.76</v>
      </c>
      <c r="BA126" s="217">
        <f t="shared" si="70"/>
        <v>-104.688</v>
      </c>
      <c r="BB126" s="217">
        <f t="shared" si="71"/>
        <v>-28.44</v>
      </c>
      <c r="BC126" s="217">
        <f t="shared" si="72"/>
        <v>-998.22</v>
      </c>
      <c r="BD126" s="217">
        <f t="shared" si="73"/>
        <v>-1992</v>
      </c>
    </row>
    <row r="127" spans="2:56">
      <c r="B127" s="6" t="s">
        <v>324</v>
      </c>
      <c r="C127" s="166" t="str">
        <f>_xlfn.XLOOKUP(B:B,'2023.1-2023.6'!B:B,'2023.1-2023.6'!G:G,0)</f>
        <v>2021/07/15</v>
      </c>
      <c r="D127" s="3">
        <f>_xlfn.XLOOKUP(B:B,'2023.1-2023.6'!B:B,'2023.1-2023.6'!I:I,0)</f>
        <v>0</v>
      </c>
      <c r="E127" t="str">
        <f>_xlfn.XLOOKUP(B:B,'2023.1-2023.6'!B:B,'2023.1-2023.6'!C:C,0)</f>
        <v>生产部</v>
      </c>
      <c r="F127" t="str">
        <f>_xlfn.XLOOKUP(B:B,'2023.1-2023.6'!B:B,'2023.1-2023.6'!F:F,0)</f>
        <v>装配钳工</v>
      </c>
      <c r="G127">
        <f>COUNTIF('2023.1-2023.6'!B:B,B127)</f>
        <v>6</v>
      </c>
      <c r="H127" s="217">
        <f>IFERROR(_xlfn.XLOOKUP(B127,'2023.1-2023.6'!B:B,'2023.1-2023.6'!K:K),0)</f>
        <v>4670.88</v>
      </c>
      <c r="I127" s="217">
        <f>IFERROR(AVERAGEIF('2022.1-2022.12 '!B:B,B127,'2022.1-2022.12 '!K:K),0)</f>
        <v>4524.965</v>
      </c>
      <c r="J127" s="217">
        <f>IFERROR(_xlfn.XLOOKUP(B127,'2023.1-2023.6'!B:B,'2023.1-2023.6'!J:J),0)</f>
        <v>1900</v>
      </c>
      <c r="K127" s="217">
        <f>IFERROR(AVERAGEIF('2022.1-2022.12 '!B:B,B127,'2022.1-2022.12 '!J:J),0)</f>
        <v>1900</v>
      </c>
      <c r="M127" s="217">
        <f>SUMIFS('2023.1-2023.6'!L:L,'2023.1-2023.6'!B:B,B127)</f>
        <v>1899.84</v>
      </c>
      <c r="O127" s="217">
        <f>SUMIFS('2023.1-2023.6'!N:N,'2023.1-2023.6'!B:B,B127)</f>
        <v>22.8</v>
      </c>
      <c r="P127">
        <f>SUMIFS('2023.1-2023.6'!P:P,'2023.1-2023.6'!B:B,B127)</f>
        <v>11.4</v>
      </c>
      <c r="R127" s="217">
        <f>SUMIFS('2023.1-2023.6'!M:M,'2023.1-2023.6'!B:B,B127)</f>
        <v>520.8</v>
      </c>
      <c r="T127" s="217">
        <f>SUMIFS('2023.1-2023.6'!O:O,'2023.1-2023.6'!B:B,B127)</f>
        <v>0</v>
      </c>
      <c r="U127" s="217">
        <f t="shared" si="49"/>
        <v>4524.965</v>
      </c>
      <c r="V127" s="217">
        <f t="shared" si="50"/>
        <v>4524.965</v>
      </c>
      <c r="W127" s="217">
        <f t="shared" si="51"/>
        <v>3800.9706</v>
      </c>
      <c r="X127" s="217">
        <f t="shared" si="52"/>
        <v>4524.965</v>
      </c>
      <c r="Y127" s="217">
        <f t="shared" si="53"/>
        <v>4524.965</v>
      </c>
      <c r="Z127" s="217">
        <f t="shared" si="54"/>
        <v>86.879328</v>
      </c>
      <c r="AA127" s="217">
        <f t="shared" si="55"/>
        <v>4524.965</v>
      </c>
      <c r="AB127" s="217">
        <f t="shared" si="56"/>
        <v>27.14979</v>
      </c>
      <c r="AC127" s="239">
        <f t="shared" si="57"/>
        <v>5626</v>
      </c>
      <c r="AD127">
        <f t="shared" si="58"/>
        <v>1519.02</v>
      </c>
      <c r="AE127" s="240">
        <f t="shared" si="38"/>
        <v>4524.965</v>
      </c>
      <c r="AF127" s="217">
        <f t="shared" si="59"/>
        <v>4524.965</v>
      </c>
      <c r="AG127" s="217">
        <f t="shared" si="39"/>
        <v>1357.4895</v>
      </c>
      <c r="AH127" s="217">
        <f t="shared" si="40"/>
        <v>-1901.1306</v>
      </c>
      <c r="AI127" s="217">
        <f t="shared" si="41"/>
        <v>-64.079328</v>
      </c>
      <c r="AJ127">
        <f t="shared" si="42"/>
        <v>-15.74979</v>
      </c>
      <c r="AK127" s="217">
        <f t="shared" si="43"/>
        <v>-998.22</v>
      </c>
      <c r="AL127" s="217">
        <f t="shared" si="44"/>
        <v>-1357.4895</v>
      </c>
      <c r="AM127" s="217">
        <f t="shared" si="45"/>
        <v>3958</v>
      </c>
      <c r="AN127" s="217">
        <f t="shared" si="60"/>
        <v>3958</v>
      </c>
      <c r="AO127" s="217">
        <f t="shared" si="46"/>
        <v>3324.72</v>
      </c>
      <c r="AP127" s="217">
        <f t="shared" si="47"/>
        <v>1900</v>
      </c>
      <c r="AQ127" s="217">
        <f t="shared" si="61"/>
        <v>1900</v>
      </c>
      <c r="AR127" s="217">
        <f t="shared" si="48"/>
        <v>36.48</v>
      </c>
      <c r="AS127" s="217">
        <f t="shared" si="62"/>
        <v>1900</v>
      </c>
      <c r="AT127" s="217">
        <f t="shared" si="63"/>
        <v>11.4</v>
      </c>
      <c r="AU127" s="217">
        <f t="shared" si="64"/>
        <v>5626</v>
      </c>
      <c r="AV127" s="217">
        <f t="shared" si="65"/>
        <v>1519.02</v>
      </c>
      <c r="AW127" s="217">
        <f t="shared" si="66"/>
        <v>1900</v>
      </c>
      <c r="AX127" s="217">
        <f t="shared" si="67"/>
        <v>1900</v>
      </c>
      <c r="AY127" s="217">
        <f t="shared" si="68"/>
        <v>570</v>
      </c>
      <c r="AZ127" s="217">
        <f t="shared" si="69"/>
        <v>-1424.88</v>
      </c>
      <c r="BA127" s="217">
        <f t="shared" si="70"/>
        <v>-13.68</v>
      </c>
      <c r="BB127" s="217">
        <f t="shared" si="71"/>
        <v>0</v>
      </c>
      <c r="BC127" s="217">
        <f t="shared" si="72"/>
        <v>-998.22</v>
      </c>
      <c r="BD127" s="217">
        <f t="shared" si="73"/>
        <v>-570</v>
      </c>
    </row>
    <row r="128" spans="2:56">
      <c r="B128" s="6" t="s">
        <v>325</v>
      </c>
      <c r="C128" s="166" t="str">
        <f>_xlfn.XLOOKUP(B:B,'2023.1-2023.6'!B:B,'2023.1-2023.6'!G:G,0)</f>
        <v>2020/12/24</v>
      </c>
      <c r="D128" s="3">
        <f>_xlfn.XLOOKUP(B:B,'2023.1-2023.6'!B:B,'2023.1-2023.6'!I:I,0)</f>
        <v>0</v>
      </c>
      <c r="E128" t="str">
        <f>_xlfn.XLOOKUP(B:B,'2023.1-2023.6'!B:B,'2023.1-2023.6'!C:C,0)</f>
        <v>生产部</v>
      </c>
      <c r="F128" t="str">
        <f>_xlfn.XLOOKUP(B:B,'2023.1-2023.6'!B:B,'2023.1-2023.6'!F:F,0)</f>
        <v>装配钳工</v>
      </c>
      <c r="G128">
        <f>COUNTIF('2023.1-2023.6'!B:B,B128)</f>
        <v>6</v>
      </c>
      <c r="H128" s="217">
        <f>IFERROR(_xlfn.XLOOKUP(B128,'2023.1-2023.6'!B:B,'2023.1-2023.6'!K:K),0)</f>
        <v>6904.49</v>
      </c>
      <c r="I128" s="217">
        <f>IFERROR(AVERAGEIF('2022.1-2022.12 '!B:B,B128,'2022.1-2022.12 '!K:K),0)</f>
        <v>6460.33833333333</v>
      </c>
      <c r="J128" s="217">
        <f>IFERROR(_xlfn.XLOOKUP(B128,'2023.1-2023.6'!B:B,'2023.1-2023.6'!J:J),0)</f>
        <v>1900</v>
      </c>
      <c r="K128" s="217">
        <f>IFERROR(AVERAGEIF('2022.1-2022.12 '!B:B,B128,'2022.1-2022.12 '!J:J),0)</f>
        <v>1900</v>
      </c>
      <c r="M128" s="217">
        <f>SUMIFS('2023.1-2023.6'!L:L,'2023.1-2023.6'!B:B,B128)</f>
        <v>1899.84</v>
      </c>
      <c r="O128" s="217">
        <f>SUMIFS('2023.1-2023.6'!N:N,'2023.1-2023.6'!B:B,B128)</f>
        <v>22.8</v>
      </c>
      <c r="P128">
        <f>SUMIFS('2023.1-2023.6'!P:P,'2023.1-2023.6'!B:B,B128)</f>
        <v>11.4</v>
      </c>
      <c r="R128" s="217">
        <f>SUMIFS('2023.1-2023.6'!M:M,'2023.1-2023.6'!B:B,B128)</f>
        <v>520.8</v>
      </c>
      <c r="T128" s="217">
        <f>SUMIFS('2023.1-2023.6'!O:O,'2023.1-2023.6'!B:B,B128)</f>
        <v>0</v>
      </c>
      <c r="U128" s="217">
        <f t="shared" si="49"/>
        <v>6460.33833333333</v>
      </c>
      <c r="V128" s="217">
        <f t="shared" si="50"/>
        <v>6460.33833333333</v>
      </c>
      <c r="W128" s="217">
        <f t="shared" si="51"/>
        <v>5426.6842</v>
      </c>
      <c r="X128" s="217">
        <f t="shared" si="52"/>
        <v>6460.33833333333</v>
      </c>
      <c r="Y128" s="217">
        <f t="shared" si="53"/>
        <v>6460.33833333333</v>
      </c>
      <c r="Z128" s="217">
        <f t="shared" si="54"/>
        <v>124.038496</v>
      </c>
      <c r="AA128" s="217">
        <f t="shared" si="55"/>
        <v>6460.33833333333</v>
      </c>
      <c r="AB128" s="217">
        <f t="shared" si="56"/>
        <v>38.76203</v>
      </c>
      <c r="AC128" s="239">
        <f t="shared" si="57"/>
        <v>5626</v>
      </c>
      <c r="AD128">
        <f t="shared" si="58"/>
        <v>1519.02</v>
      </c>
      <c r="AE128" s="240">
        <f t="shared" si="38"/>
        <v>6460.33833333333</v>
      </c>
      <c r="AF128" s="217">
        <f t="shared" si="59"/>
        <v>6460.33833333333</v>
      </c>
      <c r="AG128" s="217">
        <f t="shared" si="39"/>
        <v>1938.1015</v>
      </c>
      <c r="AH128" s="217">
        <f t="shared" si="40"/>
        <v>-3526.8442</v>
      </c>
      <c r="AI128" s="217">
        <f t="shared" si="41"/>
        <v>-101.238496</v>
      </c>
      <c r="AJ128">
        <f t="shared" si="42"/>
        <v>-27.36203</v>
      </c>
      <c r="AK128" s="217">
        <f t="shared" si="43"/>
        <v>-998.22</v>
      </c>
      <c r="AL128" s="217">
        <f t="shared" si="44"/>
        <v>-1938.1015</v>
      </c>
      <c r="AM128" s="217">
        <f t="shared" si="45"/>
        <v>3958</v>
      </c>
      <c r="AN128" s="217">
        <f t="shared" si="60"/>
        <v>3958</v>
      </c>
      <c r="AO128" s="217">
        <f t="shared" si="46"/>
        <v>3324.72</v>
      </c>
      <c r="AP128" s="217">
        <f t="shared" si="47"/>
        <v>1900</v>
      </c>
      <c r="AQ128" s="217">
        <f t="shared" si="61"/>
        <v>1900</v>
      </c>
      <c r="AR128" s="217">
        <f t="shared" si="48"/>
        <v>36.48</v>
      </c>
      <c r="AS128" s="217">
        <f t="shared" si="62"/>
        <v>1900</v>
      </c>
      <c r="AT128" s="217">
        <f t="shared" si="63"/>
        <v>11.4</v>
      </c>
      <c r="AU128" s="217">
        <f t="shared" si="64"/>
        <v>5626</v>
      </c>
      <c r="AV128" s="217">
        <f t="shared" si="65"/>
        <v>1519.02</v>
      </c>
      <c r="AW128" s="217">
        <f t="shared" si="66"/>
        <v>1900</v>
      </c>
      <c r="AX128" s="217">
        <f t="shared" si="67"/>
        <v>1900</v>
      </c>
      <c r="AY128" s="217">
        <f t="shared" si="68"/>
        <v>570</v>
      </c>
      <c r="AZ128" s="217">
        <f t="shared" si="69"/>
        <v>-1424.88</v>
      </c>
      <c r="BA128" s="217">
        <f t="shared" si="70"/>
        <v>-13.68</v>
      </c>
      <c r="BB128" s="217">
        <f t="shared" si="71"/>
        <v>0</v>
      </c>
      <c r="BC128" s="217">
        <f t="shared" si="72"/>
        <v>-998.22</v>
      </c>
      <c r="BD128" s="217">
        <f t="shared" si="73"/>
        <v>-570</v>
      </c>
    </row>
    <row r="129" spans="2:56">
      <c r="B129" s="6" t="s">
        <v>326</v>
      </c>
      <c r="C129" s="166" t="str">
        <f>_xlfn.XLOOKUP(B:B,'2023.1-2023.6'!B:B,'2023.1-2023.6'!G:G,0)</f>
        <v>2015/03/02</v>
      </c>
      <c r="D129" s="3">
        <f>_xlfn.XLOOKUP(B:B,'2023.1-2023.6'!B:B,'2023.1-2023.6'!I:I,0)</f>
        <v>0</v>
      </c>
      <c r="E129" t="str">
        <f>_xlfn.XLOOKUP(B:B,'2023.1-2023.6'!B:B,'2023.1-2023.6'!C:C,0)</f>
        <v>研发部</v>
      </c>
      <c r="F129" t="str">
        <f>_xlfn.XLOOKUP(B:B,'2023.1-2023.6'!B:B,'2023.1-2023.6'!F:F,0)</f>
        <v>Syncro软件工程师</v>
      </c>
      <c r="G129">
        <f>COUNTIF('2023.1-2023.6'!B:B,B129)</f>
        <v>6</v>
      </c>
      <c r="H129" s="217">
        <f>IFERROR(_xlfn.XLOOKUP(B129,'2023.1-2023.6'!B:B,'2023.1-2023.6'!K:K),0)</f>
        <v>12496.2</v>
      </c>
      <c r="I129" s="217">
        <f>IFERROR(AVERAGEIF('2022.1-2022.12 '!B:B,B129,'2022.1-2022.12 '!K:K),0)</f>
        <v>14304.9358333333</v>
      </c>
      <c r="J129" s="217">
        <f>IFERROR(_xlfn.XLOOKUP(B129,'2023.1-2023.6'!B:B,'2023.1-2023.6'!J:J),0)</f>
        <v>5544</v>
      </c>
      <c r="K129" s="217">
        <f>IFERROR(AVERAGEIF('2022.1-2022.12 '!B:B,B129,'2022.1-2022.12 '!J:J),0)</f>
        <v>5544</v>
      </c>
      <c r="M129" s="217">
        <f>SUMIFS('2023.1-2023.6'!L:L,'2023.1-2023.6'!B:B,B129)</f>
        <v>1899.84</v>
      </c>
      <c r="O129" s="217">
        <f>SUMIFS('2023.1-2023.6'!N:N,'2023.1-2023.6'!B:B,B129)</f>
        <v>22.8</v>
      </c>
      <c r="P129">
        <f>SUMIFS('2023.1-2023.6'!P:P,'2023.1-2023.6'!B:B,B129)</f>
        <v>11.4</v>
      </c>
      <c r="R129" s="217">
        <f>SUMIFS('2023.1-2023.6'!M:M,'2023.1-2023.6'!B:B,B129)</f>
        <v>520.8</v>
      </c>
      <c r="T129" s="217">
        <f>SUMIFS('2023.1-2023.6'!O:O,'2023.1-2023.6'!B:B,B129)</f>
        <v>3000</v>
      </c>
      <c r="U129" s="217">
        <f t="shared" si="49"/>
        <v>14304.9358333333</v>
      </c>
      <c r="V129" s="217">
        <f t="shared" si="50"/>
        <v>14304.9358333333</v>
      </c>
      <c r="W129" s="217">
        <f t="shared" si="51"/>
        <v>12016.1461</v>
      </c>
      <c r="X129" s="217">
        <f t="shared" si="52"/>
        <v>14304.9358333333</v>
      </c>
      <c r="Y129" s="217">
        <f t="shared" si="53"/>
        <v>14304.9358333333</v>
      </c>
      <c r="Z129" s="217">
        <f t="shared" si="54"/>
        <v>274.654768</v>
      </c>
      <c r="AA129" s="217">
        <f t="shared" si="55"/>
        <v>14304.9358333333</v>
      </c>
      <c r="AB129" s="217">
        <f t="shared" si="56"/>
        <v>85.829615</v>
      </c>
      <c r="AC129" s="239">
        <f t="shared" si="57"/>
        <v>5626</v>
      </c>
      <c r="AD129">
        <f t="shared" si="58"/>
        <v>1519.02</v>
      </c>
      <c r="AE129" s="240">
        <f t="shared" si="38"/>
        <v>14304.9358333333</v>
      </c>
      <c r="AF129" s="217">
        <f t="shared" si="59"/>
        <v>14304.9358333333</v>
      </c>
      <c r="AG129" s="217">
        <f t="shared" si="39"/>
        <v>4291.48075</v>
      </c>
      <c r="AH129" s="217">
        <f t="shared" si="40"/>
        <v>-10116.3061</v>
      </c>
      <c r="AI129" s="217">
        <f t="shared" si="41"/>
        <v>-251.854768</v>
      </c>
      <c r="AJ129">
        <f t="shared" si="42"/>
        <v>-74.429615</v>
      </c>
      <c r="AK129" s="217">
        <f t="shared" si="43"/>
        <v>-998.22</v>
      </c>
      <c r="AL129" s="217">
        <f t="shared" si="44"/>
        <v>-1291.48075</v>
      </c>
      <c r="AM129" s="217">
        <f t="shared" si="45"/>
        <v>5544</v>
      </c>
      <c r="AN129" s="217">
        <f t="shared" si="60"/>
        <v>5544</v>
      </c>
      <c r="AO129" s="217">
        <f t="shared" si="46"/>
        <v>4656.96</v>
      </c>
      <c r="AP129" s="217">
        <f t="shared" si="47"/>
        <v>5544</v>
      </c>
      <c r="AQ129" s="217">
        <f t="shared" si="61"/>
        <v>5544</v>
      </c>
      <c r="AR129" s="217">
        <f t="shared" si="48"/>
        <v>106.4448</v>
      </c>
      <c r="AS129" s="217">
        <f t="shared" si="62"/>
        <v>5544</v>
      </c>
      <c r="AT129" s="217">
        <f t="shared" si="63"/>
        <v>33.264</v>
      </c>
      <c r="AU129" s="217">
        <f t="shared" si="64"/>
        <v>5626</v>
      </c>
      <c r="AV129" s="217">
        <f t="shared" si="65"/>
        <v>1519.02</v>
      </c>
      <c r="AW129" s="217">
        <f t="shared" si="66"/>
        <v>5544</v>
      </c>
      <c r="AX129" s="217">
        <f t="shared" si="67"/>
        <v>5544</v>
      </c>
      <c r="AY129" s="217">
        <f t="shared" si="68"/>
        <v>1663.2</v>
      </c>
      <c r="AZ129" s="217">
        <f t="shared" si="69"/>
        <v>-2757.12</v>
      </c>
      <c r="BA129" s="217">
        <f t="shared" si="70"/>
        <v>-83.6448</v>
      </c>
      <c r="BB129" s="217">
        <f t="shared" si="71"/>
        <v>-21.864</v>
      </c>
      <c r="BC129" s="217">
        <f t="shared" si="72"/>
        <v>-998.22</v>
      </c>
      <c r="BD129" s="217">
        <f t="shared" si="73"/>
        <v>0</v>
      </c>
    </row>
    <row r="130" spans="2:56">
      <c r="B130" s="6" t="s">
        <v>327</v>
      </c>
      <c r="C130" s="166" t="str">
        <f>_xlfn.XLOOKUP(B:B,'2023.1-2023.6'!B:B,'2023.1-2023.6'!G:G,0)</f>
        <v>2021/07/02</v>
      </c>
      <c r="D130" s="3">
        <f>_xlfn.XLOOKUP(B:B,'2023.1-2023.6'!B:B,'2023.1-2023.6'!I:I,0)</f>
        <v>0</v>
      </c>
      <c r="E130" t="str">
        <f>_xlfn.XLOOKUP(B:B,'2023.1-2023.6'!B:B,'2023.1-2023.6'!C:C,0)</f>
        <v>生产部</v>
      </c>
      <c r="F130" t="str">
        <f>_xlfn.XLOOKUP(B:B,'2023.1-2023.6'!B:B,'2023.1-2023.6'!F:F,0)</f>
        <v>质检员</v>
      </c>
      <c r="G130">
        <f>COUNTIF('2023.1-2023.6'!B:B,B130)</f>
        <v>6</v>
      </c>
      <c r="H130" s="217">
        <f>IFERROR(_xlfn.XLOOKUP(B130,'2023.1-2023.6'!B:B,'2023.1-2023.6'!K:K),0)</f>
        <v>6177.43</v>
      </c>
      <c r="I130" s="217">
        <f>IFERROR(AVERAGEIF('2022.1-2022.12 '!B:B,B130,'2022.1-2022.12 '!K:K),0)</f>
        <v>6718.61333333333</v>
      </c>
      <c r="J130" s="217">
        <f>IFERROR(_xlfn.XLOOKUP(B130,'2023.1-2023.6'!B:B,'2023.1-2023.6'!J:J),0)</f>
        <v>2120</v>
      </c>
      <c r="K130" s="217">
        <f>IFERROR(AVERAGEIF('2022.1-2022.12 '!B:B,B130,'2022.1-2022.12 '!J:J),0)</f>
        <v>2120</v>
      </c>
      <c r="M130" s="217">
        <f>SUMIFS('2023.1-2023.6'!L:L,'2023.1-2023.6'!B:B,B130)</f>
        <v>1899.84</v>
      </c>
      <c r="O130" s="217">
        <f>SUMIFS('2023.1-2023.6'!N:N,'2023.1-2023.6'!B:B,B130)</f>
        <v>22.8</v>
      </c>
      <c r="P130">
        <f>SUMIFS('2023.1-2023.6'!P:P,'2023.1-2023.6'!B:B,B130)</f>
        <v>11.4</v>
      </c>
      <c r="R130" s="217">
        <f>SUMIFS('2023.1-2023.6'!M:M,'2023.1-2023.6'!B:B,B130)</f>
        <v>520.8</v>
      </c>
      <c r="T130" s="217">
        <f>SUMIFS('2023.1-2023.6'!O:O,'2023.1-2023.6'!B:B,B130)</f>
        <v>0</v>
      </c>
      <c r="U130" s="217">
        <f t="shared" si="49"/>
        <v>6718.61333333333</v>
      </c>
      <c r="V130" s="217">
        <f t="shared" si="50"/>
        <v>6718.61333333333</v>
      </c>
      <c r="W130" s="217">
        <f t="shared" si="51"/>
        <v>5643.6352</v>
      </c>
      <c r="X130" s="217">
        <f t="shared" si="52"/>
        <v>6718.61333333333</v>
      </c>
      <c r="Y130" s="217">
        <f t="shared" si="53"/>
        <v>6718.61333333333</v>
      </c>
      <c r="Z130" s="217">
        <f t="shared" si="54"/>
        <v>128.997376</v>
      </c>
      <c r="AA130" s="217">
        <f t="shared" si="55"/>
        <v>6718.61333333333</v>
      </c>
      <c r="AB130" s="217">
        <f t="shared" si="56"/>
        <v>40.31168</v>
      </c>
      <c r="AC130" s="239">
        <f t="shared" si="57"/>
        <v>5626</v>
      </c>
      <c r="AD130">
        <f t="shared" si="58"/>
        <v>1519.02</v>
      </c>
      <c r="AE130" s="240">
        <f t="shared" si="38"/>
        <v>6718.61333333333</v>
      </c>
      <c r="AF130" s="217">
        <f t="shared" si="59"/>
        <v>6718.61333333333</v>
      </c>
      <c r="AG130" s="217">
        <f t="shared" si="39"/>
        <v>2015.584</v>
      </c>
      <c r="AH130" s="217">
        <f t="shared" si="40"/>
        <v>-3743.7952</v>
      </c>
      <c r="AI130" s="217">
        <f t="shared" si="41"/>
        <v>-106.197376</v>
      </c>
      <c r="AJ130">
        <f t="shared" si="42"/>
        <v>-28.91168</v>
      </c>
      <c r="AK130" s="217">
        <f t="shared" si="43"/>
        <v>-998.22</v>
      </c>
      <c r="AL130" s="217">
        <f t="shared" si="44"/>
        <v>-2015.584</v>
      </c>
      <c r="AM130" s="217">
        <f t="shared" si="45"/>
        <v>3958</v>
      </c>
      <c r="AN130" s="217">
        <f t="shared" si="60"/>
        <v>3958</v>
      </c>
      <c r="AO130" s="217">
        <f t="shared" si="46"/>
        <v>3324.72</v>
      </c>
      <c r="AP130" s="217">
        <f t="shared" si="47"/>
        <v>2120</v>
      </c>
      <c r="AQ130" s="217">
        <f t="shared" si="61"/>
        <v>2120</v>
      </c>
      <c r="AR130" s="217">
        <f t="shared" si="48"/>
        <v>40.704</v>
      </c>
      <c r="AS130" s="217">
        <f t="shared" si="62"/>
        <v>2120</v>
      </c>
      <c r="AT130" s="217">
        <f t="shared" si="63"/>
        <v>12.72</v>
      </c>
      <c r="AU130" s="217">
        <f t="shared" si="64"/>
        <v>5626</v>
      </c>
      <c r="AV130" s="217">
        <f t="shared" si="65"/>
        <v>1519.02</v>
      </c>
      <c r="AW130" s="217">
        <f t="shared" si="66"/>
        <v>2120</v>
      </c>
      <c r="AX130" s="217">
        <f t="shared" si="67"/>
        <v>2120</v>
      </c>
      <c r="AY130" s="217">
        <f t="shared" si="68"/>
        <v>636</v>
      </c>
      <c r="AZ130" s="217">
        <f t="shared" si="69"/>
        <v>-1424.88</v>
      </c>
      <c r="BA130" s="217">
        <f t="shared" si="70"/>
        <v>-17.904</v>
      </c>
      <c r="BB130" s="217">
        <f t="shared" si="71"/>
        <v>-1.32</v>
      </c>
      <c r="BC130" s="217">
        <f t="shared" si="72"/>
        <v>-998.22</v>
      </c>
      <c r="BD130" s="217">
        <f t="shared" si="73"/>
        <v>-636</v>
      </c>
    </row>
    <row r="131" spans="2:56">
      <c r="B131" s="6" t="s">
        <v>328</v>
      </c>
      <c r="C131" s="166" t="str">
        <f>_xlfn.XLOOKUP(B:B,'2023.1-2023.6'!B:B,'2023.1-2023.6'!G:G,0)</f>
        <v>2021/06/08</v>
      </c>
      <c r="D131" s="3">
        <f>_xlfn.XLOOKUP(B:B,'2023.1-2023.6'!B:B,'2023.1-2023.6'!I:I,0)</f>
        <v>0</v>
      </c>
      <c r="E131" t="str">
        <f>_xlfn.XLOOKUP(B:B,'2023.1-2023.6'!B:B,'2023.1-2023.6'!C:C,0)</f>
        <v>售后服务部</v>
      </c>
      <c r="F131" t="str">
        <f>_xlfn.XLOOKUP(B:B,'2023.1-2023.6'!B:B,'2023.1-2023.6'!F:F,0)</f>
        <v>机械服务工程师</v>
      </c>
      <c r="G131">
        <f>COUNTIF('2023.1-2023.6'!B:B,B131)</f>
        <v>6</v>
      </c>
      <c r="H131" s="217">
        <f>IFERROR(_xlfn.XLOOKUP(B131,'2023.1-2023.6'!B:B,'2023.1-2023.6'!K:K),0)</f>
        <v>7345.14</v>
      </c>
      <c r="I131" s="217">
        <f>IFERROR(AVERAGEIF('2022.1-2022.12 '!B:B,B131,'2022.1-2022.12 '!K:K),0)</f>
        <v>8621.79</v>
      </c>
      <c r="J131" s="217">
        <f>IFERROR(_xlfn.XLOOKUP(B131,'2023.1-2023.6'!B:B,'2023.1-2023.6'!J:J),0)</f>
        <v>4344</v>
      </c>
      <c r="K131" s="217">
        <f>IFERROR(AVERAGEIF('2022.1-2022.12 '!B:B,B131,'2022.1-2022.12 '!J:J),0)</f>
        <v>3229.33333333333</v>
      </c>
      <c r="M131" s="217">
        <f>SUMIFS('2023.1-2023.6'!L:L,'2023.1-2023.6'!B:B,B131)</f>
        <v>0</v>
      </c>
      <c r="O131" s="217">
        <f>SUMIFS('2023.1-2023.6'!N:N,'2023.1-2023.6'!B:B,B131)</f>
        <v>0</v>
      </c>
      <c r="P131">
        <f>SUMIFS('2023.1-2023.6'!P:P,'2023.1-2023.6'!B:B,B131)</f>
        <v>0</v>
      </c>
      <c r="R131" s="217">
        <f>SUMIFS('2023.1-2023.6'!M:M,'2023.1-2023.6'!B:B,B131)</f>
        <v>0</v>
      </c>
      <c r="T131" s="217">
        <f>SUMIFS('2023.1-2023.6'!O:O,'2023.1-2023.6'!B:B,B131)</f>
        <v>0</v>
      </c>
      <c r="U131" s="217">
        <f t="shared" si="49"/>
        <v>8621.79</v>
      </c>
      <c r="V131" s="217">
        <f t="shared" si="50"/>
        <v>8621.79</v>
      </c>
      <c r="W131" s="217">
        <f t="shared" si="51"/>
        <v>7242.3036</v>
      </c>
      <c r="X131" s="217">
        <f t="shared" si="52"/>
        <v>8621.79</v>
      </c>
      <c r="Y131" s="217">
        <f t="shared" si="53"/>
        <v>8621.79</v>
      </c>
      <c r="Z131" s="217">
        <f t="shared" si="54"/>
        <v>165.538368</v>
      </c>
      <c r="AA131" s="217">
        <f t="shared" si="55"/>
        <v>8621.79</v>
      </c>
      <c r="AB131" s="217">
        <f t="shared" si="56"/>
        <v>51.73074</v>
      </c>
      <c r="AC131" s="239">
        <f t="shared" si="57"/>
        <v>5626</v>
      </c>
      <c r="AD131">
        <f t="shared" si="58"/>
        <v>1519.02</v>
      </c>
      <c r="AE131" s="240">
        <f t="shared" si="38"/>
        <v>8621.79</v>
      </c>
      <c r="AF131" s="217">
        <f t="shared" si="59"/>
        <v>8621.79</v>
      </c>
      <c r="AG131" s="217">
        <f t="shared" si="39"/>
        <v>2586.537</v>
      </c>
      <c r="AH131" s="217">
        <f t="shared" si="40"/>
        <v>-7242.3036</v>
      </c>
      <c r="AI131" s="217">
        <f t="shared" si="41"/>
        <v>-165.538368</v>
      </c>
      <c r="AJ131">
        <f t="shared" si="42"/>
        <v>-51.73074</v>
      </c>
      <c r="AK131" s="217">
        <f t="shared" si="43"/>
        <v>-1519.02</v>
      </c>
      <c r="AL131" s="217">
        <f t="shared" si="44"/>
        <v>-2586.537</v>
      </c>
      <c r="AM131" s="217">
        <f t="shared" si="45"/>
        <v>3958</v>
      </c>
      <c r="AN131" s="217">
        <f t="shared" si="60"/>
        <v>3958</v>
      </c>
      <c r="AO131" s="217">
        <f t="shared" si="46"/>
        <v>3324.72</v>
      </c>
      <c r="AP131" s="217">
        <f t="shared" si="47"/>
        <v>3229.33333333333</v>
      </c>
      <c r="AQ131" s="217">
        <f t="shared" si="61"/>
        <v>3229.33333333333</v>
      </c>
      <c r="AR131" s="217">
        <f t="shared" si="48"/>
        <v>62.0032</v>
      </c>
      <c r="AS131" s="217">
        <f t="shared" si="62"/>
        <v>3229.33333333333</v>
      </c>
      <c r="AT131" s="217">
        <f t="shared" si="63"/>
        <v>19.376</v>
      </c>
      <c r="AU131" s="217">
        <f t="shared" si="64"/>
        <v>5626</v>
      </c>
      <c r="AV131" s="217">
        <f t="shared" si="65"/>
        <v>1519.02</v>
      </c>
      <c r="AW131" s="217">
        <f t="shared" si="66"/>
        <v>3229.33333333333</v>
      </c>
      <c r="AX131" s="217">
        <f t="shared" si="67"/>
        <v>3229.33333333333</v>
      </c>
      <c r="AY131" s="217">
        <f t="shared" si="68"/>
        <v>968.8</v>
      </c>
      <c r="AZ131" s="217">
        <f t="shared" si="69"/>
        <v>-3324.72</v>
      </c>
      <c r="BA131" s="217">
        <f t="shared" si="70"/>
        <v>-62.0032</v>
      </c>
      <c r="BB131" s="217">
        <f t="shared" si="71"/>
        <v>-19.376</v>
      </c>
      <c r="BC131" s="217">
        <f t="shared" si="72"/>
        <v>-1519.02</v>
      </c>
      <c r="BD131" s="217">
        <f t="shared" si="73"/>
        <v>-968.8</v>
      </c>
    </row>
    <row r="132" spans="2:56">
      <c r="B132" s="6" t="s">
        <v>329</v>
      </c>
      <c r="C132" s="166" t="str">
        <f>_xlfn.XLOOKUP(B:B,'2023.1-2023.6'!B:B,'2023.1-2023.6'!G:G,0)</f>
        <v>2021/09/13</v>
      </c>
      <c r="D132" s="3">
        <f>_xlfn.XLOOKUP(B:B,'2023.1-2023.6'!B:B,'2023.1-2023.6'!I:I,0)</f>
        <v>0</v>
      </c>
      <c r="E132" t="str">
        <f>_xlfn.XLOOKUP(B:B,'2023.1-2023.6'!B:B,'2023.1-2023.6'!C:C,0)</f>
        <v>研发部</v>
      </c>
      <c r="F132" t="str">
        <f>_xlfn.XLOOKUP(B:B,'2023.1-2023.6'!B:B,'2023.1-2023.6'!F:F,0)</f>
        <v>机械工程师</v>
      </c>
      <c r="G132">
        <f>COUNTIF('2023.1-2023.6'!B:B,B132)</f>
        <v>6</v>
      </c>
      <c r="H132" s="217">
        <f>IFERROR(_xlfn.XLOOKUP(B132,'2023.1-2023.6'!B:B,'2023.1-2023.6'!K:K),0)</f>
        <v>8740.5</v>
      </c>
      <c r="I132" s="217">
        <f>IFERROR(AVERAGEIF('2022.1-2022.12 '!B:B,B132,'2022.1-2022.12 '!K:K),0)</f>
        <v>8684.425</v>
      </c>
      <c r="J132" s="217">
        <f>IFERROR(_xlfn.XLOOKUP(B132,'2023.1-2023.6'!B:B,'2023.1-2023.6'!J:J),0)</f>
        <v>3730</v>
      </c>
      <c r="K132" s="217">
        <f>IFERROR(AVERAGEIF('2022.1-2022.12 '!B:B,B132,'2022.1-2022.12 '!J:J),0)</f>
        <v>3730</v>
      </c>
      <c r="M132" s="217">
        <f>SUMIFS('2023.1-2023.6'!L:L,'2023.1-2023.6'!B:B,B132)</f>
        <v>1899.84</v>
      </c>
      <c r="O132" s="217">
        <f>SUMIFS('2023.1-2023.6'!N:N,'2023.1-2023.6'!B:B,B132)</f>
        <v>22.8</v>
      </c>
      <c r="P132">
        <f>SUMIFS('2023.1-2023.6'!P:P,'2023.1-2023.6'!B:B,B132)</f>
        <v>11.4</v>
      </c>
      <c r="R132" s="217">
        <f>SUMIFS('2023.1-2023.6'!M:M,'2023.1-2023.6'!B:B,B132)</f>
        <v>520.8</v>
      </c>
      <c r="T132" s="217">
        <f>SUMIFS('2023.1-2023.6'!O:O,'2023.1-2023.6'!B:B,B132)</f>
        <v>600</v>
      </c>
      <c r="U132" s="217">
        <f t="shared" si="49"/>
        <v>8684.425</v>
      </c>
      <c r="V132" s="217">
        <f t="shared" si="50"/>
        <v>8684.425</v>
      </c>
      <c r="W132" s="217">
        <f t="shared" si="51"/>
        <v>7294.917</v>
      </c>
      <c r="X132" s="217">
        <f t="shared" si="52"/>
        <v>8684.425</v>
      </c>
      <c r="Y132" s="217">
        <f t="shared" si="53"/>
        <v>8684.425</v>
      </c>
      <c r="Z132" s="217">
        <f t="shared" si="54"/>
        <v>166.74096</v>
      </c>
      <c r="AA132" s="217">
        <f t="shared" si="55"/>
        <v>8684.425</v>
      </c>
      <c r="AB132" s="217">
        <f t="shared" si="56"/>
        <v>52.10655</v>
      </c>
      <c r="AC132" s="239">
        <f t="shared" si="57"/>
        <v>5626</v>
      </c>
      <c r="AD132">
        <f t="shared" si="58"/>
        <v>1519.02</v>
      </c>
      <c r="AE132" s="240">
        <f t="shared" si="38"/>
        <v>8684.425</v>
      </c>
      <c r="AF132" s="217">
        <f t="shared" si="59"/>
        <v>8684.425</v>
      </c>
      <c r="AG132" s="217">
        <f t="shared" si="39"/>
        <v>2605.3275</v>
      </c>
      <c r="AH132" s="217">
        <f t="shared" si="40"/>
        <v>-5395.077</v>
      </c>
      <c r="AI132" s="217">
        <f t="shared" si="41"/>
        <v>-143.94096</v>
      </c>
      <c r="AJ132">
        <f t="shared" si="42"/>
        <v>-40.70655</v>
      </c>
      <c r="AK132" s="217">
        <f t="shared" si="43"/>
        <v>-998.22</v>
      </c>
      <c r="AL132" s="217">
        <f t="shared" si="44"/>
        <v>-2005.3275</v>
      </c>
      <c r="AM132" s="217">
        <f t="shared" si="45"/>
        <v>3958</v>
      </c>
      <c r="AN132" s="217">
        <f t="shared" si="60"/>
        <v>3958</v>
      </c>
      <c r="AO132" s="217">
        <f t="shared" si="46"/>
        <v>3324.72</v>
      </c>
      <c r="AP132" s="217">
        <f t="shared" si="47"/>
        <v>3730</v>
      </c>
      <c r="AQ132" s="217">
        <f t="shared" si="61"/>
        <v>3730</v>
      </c>
      <c r="AR132" s="217">
        <f t="shared" si="48"/>
        <v>71.616</v>
      </c>
      <c r="AS132" s="217">
        <f t="shared" si="62"/>
        <v>3730</v>
      </c>
      <c r="AT132" s="217">
        <f t="shared" si="63"/>
        <v>22.38</v>
      </c>
      <c r="AU132" s="217">
        <f t="shared" si="64"/>
        <v>5626</v>
      </c>
      <c r="AV132" s="217">
        <f t="shared" si="65"/>
        <v>1519.02</v>
      </c>
      <c r="AW132" s="217">
        <f t="shared" si="66"/>
        <v>3730</v>
      </c>
      <c r="AX132" s="217">
        <f t="shared" si="67"/>
        <v>3730</v>
      </c>
      <c r="AY132" s="217">
        <f t="shared" si="68"/>
        <v>1119</v>
      </c>
      <c r="AZ132" s="217">
        <f t="shared" si="69"/>
        <v>-1424.88</v>
      </c>
      <c r="BA132" s="217">
        <f t="shared" si="70"/>
        <v>-48.816</v>
      </c>
      <c r="BB132" s="217">
        <f t="shared" si="71"/>
        <v>-10.98</v>
      </c>
      <c r="BC132" s="217">
        <f t="shared" si="72"/>
        <v>-998.22</v>
      </c>
      <c r="BD132" s="217">
        <f t="shared" si="73"/>
        <v>-519</v>
      </c>
    </row>
    <row r="133" spans="2:56">
      <c r="B133" s="6" t="s">
        <v>330</v>
      </c>
      <c r="C133" s="166" t="str">
        <f>_xlfn.XLOOKUP(B:B,'2023.1-2023.6'!B:B,'2023.1-2023.6'!G:G,0)</f>
        <v>2020/06/12</v>
      </c>
      <c r="D133" s="3">
        <f>_xlfn.XLOOKUP(B:B,'2023.1-2023.6'!B:B,'2023.1-2023.6'!I:I,0)</f>
        <v>0</v>
      </c>
      <c r="E133" t="str">
        <f>_xlfn.XLOOKUP(B:B,'2023.1-2023.6'!B:B,'2023.1-2023.6'!C:C,0)</f>
        <v>生产部</v>
      </c>
      <c r="F133" t="str">
        <f>_xlfn.XLOOKUP(B:B,'2023.1-2023.6'!B:B,'2023.1-2023.6'!F:F,0)</f>
        <v>测试技师</v>
      </c>
      <c r="G133">
        <f>COUNTIF('2023.1-2023.6'!B:B,B133)</f>
        <v>6</v>
      </c>
      <c r="H133" s="217">
        <f>IFERROR(_xlfn.XLOOKUP(B133,'2023.1-2023.6'!B:B,'2023.1-2023.6'!K:K),0)</f>
        <v>8174.67</v>
      </c>
      <c r="I133" s="217">
        <f>IFERROR(AVERAGEIF('2022.1-2022.12 '!B:B,B133,'2022.1-2022.12 '!K:K),0)</f>
        <v>6555.33583333333</v>
      </c>
      <c r="J133" s="217">
        <f>IFERROR(_xlfn.XLOOKUP(B133,'2023.1-2023.6'!B:B,'2023.1-2023.6'!J:J),0)</f>
        <v>1900</v>
      </c>
      <c r="K133" s="217">
        <f>IFERROR(AVERAGEIF('2022.1-2022.12 '!B:B,B133,'2022.1-2022.12 '!J:J),0)</f>
        <v>1900</v>
      </c>
      <c r="M133" s="217">
        <f>SUMIFS('2023.1-2023.6'!L:L,'2023.1-2023.6'!B:B,B133)</f>
        <v>1899.84</v>
      </c>
      <c r="O133" s="217">
        <f>SUMIFS('2023.1-2023.6'!N:N,'2023.1-2023.6'!B:B,B133)</f>
        <v>22.8</v>
      </c>
      <c r="P133">
        <f>SUMIFS('2023.1-2023.6'!P:P,'2023.1-2023.6'!B:B,B133)</f>
        <v>11.4</v>
      </c>
      <c r="R133" s="217">
        <f>SUMIFS('2023.1-2023.6'!M:M,'2023.1-2023.6'!B:B,B133)</f>
        <v>520.8</v>
      </c>
      <c r="T133" s="217">
        <f>SUMIFS('2023.1-2023.6'!O:O,'2023.1-2023.6'!B:B,B133)</f>
        <v>0</v>
      </c>
      <c r="U133" s="217">
        <f t="shared" si="49"/>
        <v>6555.33583333333</v>
      </c>
      <c r="V133" s="217">
        <f t="shared" si="50"/>
        <v>6555.33583333333</v>
      </c>
      <c r="W133" s="217">
        <f t="shared" si="51"/>
        <v>5506.4821</v>
      </c>
      <c r="X133" s="217">
        <f t="shared" si="52"/>
        <v>6555.33583333333</v>
      </c>
      <c r="Y133" s="217">
        <f t="shared" si="53"/>
        <v>6555.33583333333</v>
      </c>
      <c r="Z133" s="217">
        <f t="shared" si="54"/>
        <v>125.862448</v>
      </c>
      <c r="AA133" s="217">
        <f t="shared" si="55"/>
        <v>6555.33583333333</v>
      </c>
      <c r="AB133" s="217">
        <f t="shared" si="56"/>
        <v>39.332015</v>
      </c>
      <c r="AC133" s="239">
        <f t="shared" si="57"/>
        <v>5626</v>
      </c>
      <c r="AD133">
        <f t="shared" si="58"/>
        <v>1519.02</v>
      </c>
      <c r="AE133" s="240">
        <f t="shared" ref="AE133:AE196" si="74">IF(I133&gt;0,MAX(I133,$AE$4),MAX(H133,$AE$4))</f>
        <v>6555.33583333333</v>
      </c>
      <c r="AF133" s="217">
        <f t="shared" si="59"/>
        <v>6555.33583333333</v>
      </c>
      <c r="AG133" s="217">
        <f t="shared" ref="AG133:AG196" si="75">AF133*$AG$4*G133</f>
        <v>1966.60075</v>
      </c>
      <c r="AH133" s="217">
        <f t="shared" ref="AH133:AH196" si="76">MIN(M133-W133,0)</f>
        <v>-3606.6421</v>
      </c>
      <c r="AI133" s="217">
        <f t="shared" ref="AI133:AI196" si="77">MIN(O133-Z133,0)</f>
        <v>-103.062448</v>
      </c>
      <c r="AJ133">
        <f t="shared" ref="AJ133:AJ196" si="78">MIN(P133-AB133,0)</f>
        <v>-27.932015</v>
      </c>
      <c r="AK133" s="217">
        <f t="shared" ref="AK133:AK196" si="79">MIN(R133-AD133,0)</f>
        <v>-998.22</v>
      </c>
      <c r="AL133" s="217">
        <f t="shared" ref="AL133:AL196" si="80">MIN(T133-AG133,0)</f>
        <v>-1966.60075</v>
      </c>
      <c r="AM133" s="217">
        <f t="shared" ref="AM133:AM196" si="81">IF(K133&gt;0,MAX(K133,$AM$4),MAX(J133,$AM$4))</f>
        <v>3958</v>
      </c>
      <c r="AN133" s="217">
        <f t="shared" si="60"/>
        <v>3958</v>
      </c>
      <c r="AO133" s="217">
        <f t="shared" ref="AO133:AO196" si="82">AN133*$AO$4*G133</f>
        <v>3324.72</v>
      </c>
      <c r="AP133" s="217">
        <f t="shared" ref="AP133:AP196" si="83">IF(K133&gt;0,MAX(K133,$AP$4),MAX(J133,$AP$4))</f>
        <v>1900</v>
      </c>
      <c r="AQ133" s="217">
        <f t="shared" si="61"/>
        <v>1900</v>
      </c>
      <c r="AR133" s="217">
        <f t="shared" ref="AR133:AR196" si="84">AQ133*$AR$4*G133</f>
        <v>36.48</v>
      </c>
      <c r="AS133" s="217">
        <f t="shared" si="62"/>
        <v>1900</v>
      </c>
      <c r="AT133" s="217">
        <f t="shared" si="63"/>
        <v>11.4</v>
      </c>
      <c r="AU133" s="217">
        <f t="shared" si="64"/>
        <v>5626</v>
      </c>
      <c r="AV133" s="217">
        <f t="shared" si="65"/>
        <v>1519.02</v>
      </c>
      <c r="AW133" s="217">
        <f t="shared" si="66"/>
        <v>1900</v>
      </c>
      <c r="AX133" s="217">
        <f t="shared" si="67"/>
        <v>1900</v>
      </c>
      <c r="AY133" s="217">
        <f t="shared" si="68"/>
        <v>570</v>
      </c>
      <c r="AZ133" s="217">
        <f t="shared" si="69"/>
        <v>-1424.88</v>
      </c>
      <c r="BA133" s="217">
        <f t="shared" si="70"/>
        <v>-13.68</v>
      </c>
      <c r="BB133" s="217">
        <f t="shared" si="71"/>
        <v>0</v>
      </c>
      <c r="BC133" s="217">
        <f t="shared" si="72"/>
        <v>-998.22</v>
      </c>
      <c r="BD133" s="217">
        <f t="shared" si="73"/>
        <v>-570</v>
      </c>
    </row>
    <row r="134" spans="2:56">
      <c r="B134" s="6" t="s">
        <v>331</v>
      </c>
      <c r="C134" s="166" t="str">
        <f>_xlfn.XLOOKUP(B:B,'2023.1-2023.6'!B:B,'2023.1-2023.6'!G:G,0)</f>
        <v>2020/04/08</v>
      </c>
      <c r="D134" s="3">
        <f>_xlfn.XLOOKUP(B:B,'2023.1-2023.6'!B:B,'2023.1-2023.6'!I:I,0)</f>
        <v>0</v>
      </c>
      <c r="E134" t="str">
        <f>_xlfn.XLOOKUP(B:B,'2023.1-2023.6'!B:B,'2023.1-2023.6'!C:C,0)</f>
        <v>研发部</v>
      </c>
      <c r="F134" t="str">
        <f>_xlfn.XLOOKUP(B:B,'2023.1-2023.6'!B:B,'2023.1-2023.6'!F:F,0)</f>
        <v>初级机械工程师</v>
      </c>
      <c r="G134">
        <f>COUNTIF('2023.1-2023.6'!B:B,B134)</f>
        <v>6</v>
      </c>
      <c r="H134" s="217">
        <f>IFERROR(_xlfn.XLOOKUP(B134,'2023.1-2023.6'!B:B,'2023.1-2023.6'!K:K),0)</f>
        <v>7882.6</v>
      </c>
      <c r="I134" s="217">
        <f>IFERROR(AVERAGEIF('2022.1-2022.12 '!B:B,B134,'2022.1-2022.12 '!K:K),0)</f>
        <v>8269.43416666667</v>
      </c>
      <c r="J134" s="217">
        <f>IFERROR(_xlfn.XLOOKUP(B134,'2023.1-2023.6'!B:B,'2023.1-2023.6'!J:J),0)</f>
        <v>3326</v>
      </c>
      <c r="K134" s="217">
        <f>IFERROR(AVERAGEIF('2022.1-2022.12 '!B:B,B134,'2022.1-2022.12 '!J:J),0)</f>
        <v>3326</v>
      </c>
      <c r="M134" s="217">
        <f>SUMIFS('2023.1-2023.6'!L:L,'2023.1-2023.6'!B:B,B134)</f>
        <v>1899.84</v>
      </c>
      <c r="O134" s="217">
        <f>SUMIFS('2023.1-2023.6'!N:N,'2023.1-2023.6'!B:B,B134)</f>
        <v>22.8</v>
      </c>
      <c r="P134">
        <f>SUMIFS('2023.1-2023.6'!P:P,'2023.1-2023.6'!B:B,B134)</f>
        <v>11.4</v>
      </c>
      <c r="R134" s="217">
        <f>SUMIFS('2023.1-2023.6'!M:M,'2023.1-2023.6'!B:B,B134)</f>
        <v>520.8</v>
      </c>
      <c r="T134" s="217">
        <f>SUMIFS('2023.1-2023.6'!O:O,'2023.1-2023.6'!B:B,B134)</f>
        <v>0</v>
      </c>
      <c r="U134" s="217">
        <f t="shared" ref="U134:U197" si="85">IF(I134&gt;0,MAX(I134,$U$4),MAX(H134,$U$4))</f>
        <v>8269.43416666667</v>
      </c>
      <c r="V134" s="217">
        <f t="shared" ref="V134:V197" si="86">MIN(U134,$V$4)</f>
        <v>8269.43416666667</v>
      </c>
      <c r="W134" s="217">
        <f t="shared" ref="W134:W197" si="87">V134*$W$4*G134</f>
        <v>6946.3247</v>
      </c>
      <c r="X134" s="217">
        <f t="shared" ref="X134:X197" si="88">IF(I134&gt;0,MAX(I134,$X$4),MAX(H134,$X$4))</f>
        <v>8269.43416666667</v>
      </c>
      <c r="Y134" s="217">
        <f t="shared" ref="Y134:Y197" si="89">MIN(X134,$Y$4)</f>
        <v>8269.43416666667</v>
      </c>
      <c r="Z134" s="217">
        <f t="shared" ref="Z134:Z197" si="90">Y134*$Z$4*G134</f>
        <v>158.773136</v>
      </c>
      <c r="AA134" s="217">
        <f t="shared" ref="AA134:AA197" si="91">IF(I134&gt;0,I134,H134)</f>
        <v>8269.43416666667</v>
      </c>
      <c r="AB134" s="217">
        <f t="shared" ref="AB134:AB197" si="92">AA134*$AB$4*G134</f>
        <v>49.616605</v>
      </c>
      <c r="AC134" s="239">
        <f t="shared" ref="AC134:AC197" si="93">$AC$4</f>
        <v>5626</v>
      </c>
      <c r="AD134">
        <f t="shared" ref="AD134:AD197" si="94">AC134*$AD$4*G134</f>
        <v>1519.02</v>
      </c>
      <c r="AE134" s="240">
        <f t="shared" si="74"/>
        <v>8269.43416666667</v>
      </c>
      <c r="AF134" s="217">
        <f t="shared" ref="AF134:AF197" si="95">MIN(AE134,$AF$4)</f>
        <v>8269.43416666667</v>
      </c>
      <c r="AG134" s="217">
        <f t="shared" si="75"/>
        <v>2480.83025</v>
      </c>
      <c r="AH134" s="217">
        <f t="shared" si="76"/>
        <v>-5046.4847</v>
      </c>
      <c r="AI134" s="217">
        <f t="shared" si="77"/>
        <v>-135.973136</v>
      </c>
      <c r="AJ134">
        <f t="shared" si="78"/>
        <v>-38.216605</v>
      </c>
      <c r="AK134" s="217">
        <f t="shared" si="79"/>
        <v>-998.22</v>
      </c>
      <c r="AL134" s="217">
        <f t="shared" si="80"/>
        <v>-2480.83025</v>
      </c>
      <c r="AM134" s="217">
        <f t="shared" si="81"/>
        <v>3958</v>
      </c>
      <c r="AN134" s="217">
        <f t="shared" ref="AN134:AN197" si="96">MIN(AM134,$AN$4)</f>
        <v>3958</v>
      </c>
      <c r="AO134" s="217">
        <f t="shared" si="82"/>
        <v>3324.72</v>
      </c>
      <c r="AP134" s="217">
        <f t="shared" si="83"/>
        <v>3326</v>
      </c>
      <c r="AQ134" s="217">
        <f t="shared" ref="AQ134:AQ197" si="97">MIN(AP134,$AQ$4)</f>
        <v>3326</v>
      </c>
      <c r="AR134" s="217">
        <f t="shared" si="84"/>
        <v>63.8592</v>
      </c>
      <c r="AS134" s="217">
        <f t="shared" ref="AS134:AS197" si="98">IF(K134&gt;0,K134,J134)</f>
        <v>3326</v>
      </c>
      <c r="AT134" s="217">
        <f t="shared" ref="AT134:AT197" si="99">AS134*$AT$4*G134</f>
        <v>19.956</v>
      </c>
      <c r="AU134" s="217">
        <f t="shared" ref="AU134:AU197" si="100">$AU$4</f>
        <v>5626</v>
      </c>
      <c r="AV134" s="217">
        <f t="shared" ref="AV134:AV197" si="101">AU134*$AV$4*G134</f>
        <v>1519.02</v>
      </c>
      <c r="AW134" s="217">
        <f t="shared" ref="AW134:AW197" si="102">IF(K134&gt;0,MAX(K134,$AW$4),MAX(J134,$AW$4))</f>
        <v>3326</v>
      </c>
      <c r="AX134" s="217">
        <f t="shared" ref="AX134:AX197" si="103">MIN(AW134,$AX$4)</f>
        <v>3326</v>
      </c>
      <c r="AY134" s="217">
        <f t="shared" ref="AY134:AY197" si="104">AX134*$AY$4*G134</f>
        <v>997.8</v>
      </c>
      <c r="AZ134" s="217">
        <f t="shared" ref="AZ134:AZ197" si="105">MIN(M134-AO134,0)</f>
        <v>-1424.88</v>
      </c>
      <c r="BA134" s="217">
        <f t="shared" ref="BA134:BA197" si="106">MIN(O134-AR134,0)</f>
        <v>-41.0592</v>
      </c>
      <c r="BB134" s="217">
        <f t="shared" ref="BB134:BB197" si="107">MIN(P134-AT134,0)</f>
        <v>-8.556</v>
      </c>
      <c r="BC134" s="217">
        <f t="shared" ref="BC134:BC197" si="108">MIN(R134-AV134,0)</f>
        <v>-998.22</v>
      </c>
      <c r="BD134" s="217">
        <f t="shared" ref="BD134:BD197" si="109">MIN(T134-AY134,0)</f>
        <v>-997.8</v>
      </c>
    </row>
    <row r="135" spans="2:56">
      <c r="B135" s="6" t="s">
        <v>332</v>
      </c>
      <c r="C135" s="166" t="str">
        <f>_xlfn.XLOOKUP(B:B,'2023.1-2023.6'!B:B,'2023.1-2023.6'!G:G,0)</f>
        <v>2020/08/24</v>
      </c>
      <c r="D135" s="3">
        <f>_xlfn.XLOOKUP(B:B,'2023.1-2023.6'!B:B,'2023.1-2023.6'!I:I,0)</f>
        <v>0</v>
      </c>
      <c r="E135" t="str">
        <f>_xlfn.XLOOKUP(B:B,'2023.1-2023.6'!B:B,'2023.1-2023.6'!C:C,0)</f>
        <v>人力资源部</v>
      </c>
      <c r="F135" t="str">
        <f>_xlfn.XLOOKUP(B:B,'2023.1-2023.6'!B:B,'2023.1-2023.6'!F:F,0)</f>
        <v>人力资源经理</v>
      </c>
      <c r="G135">
        <f>COUNTIF('2023.1-2023.6'!B:B,B135)</f>
        <v>6</v>
      </c>
      <c r="H135" s="217">
        <f>IFERROR(_xlfn.XLOOKUP(B135,'2023.1-2023.6'!B:B,'2023.1-2023.6'!K:K),0)</f>
        <v>12663</v>
      </c>
      <c r="I135" s="217">
        <f>IFERROR(AVERAGEIF('2022.1-2022.12 '!B:B,B135,'2022.1-2022.12 '!K:K),0)</f>
        <v>13091.8383333333</v>
      </c>
      <c r="J135" s="217">
        <f>IFERROR(_xlfn.XLOOKUP(B135,'2023.1-2023.6'!B:B,'2023.1-2023.6'!J:J),0)</f>
        <v>5632</v>
      </c>
      <c r="K135" s="217">
        <f>IFERROR(AVERAGEIF('2022.1-2022.12 '!B:B,B135,'2022.1-2022.12 '!J:J),0)</f>
        <v>5436.66666666667</v>
      </c>
      <c r="M135" s="217">
        <f>SUMIFS('2023.1-2023.6'!L:L,'2023.1-2023.6'!B:B,B135)</f>
        <v>1899.84</v>
      </c>
      <c r="O135" s="217">
        <f>SUMIFS('2023.1-2023.6'!N:N,'2023.1-2023.6'!B:B,B135)</f>
        <v>22.8</v>
      </c>
      <c r="P135">
        <f>SUMIFS('2023.1-2023.6'!P:P,'2023.1-2023.6'!B:B,B135)</f>
        <v>11.4</v>
      </c>
      <c r="R135" s="217">
        <f>SUMIFS('2023.1-2023.6'!M:M,'2023.1-2023.6'!B:B,B135)</f>
        <v>520.8</v>
      </c>
      <c r="T135" s="217">
        <f>SUMIFS('2023.1-2023.6'!O:O,'2023.1-2023.6'!B:B,B135)</f>
        <v>570</v>
      </c>
      <c r="U135" s="217">
        <f t="shared" si="85"/>
        <v>13091.8383333333</v>
      </c>
      <c r="V135" s="217">
        <f t="shared" si="86"/>
        <v>13091.8383333333</v>
      </c>
      <c r="W135" s="217">
        <f t="shared" si="87"/>
        <v>10997.1442</v>
      </c>
      <c r="X135" s="217">
        <f t="shared" si="88"/>
        <v>13091.8383333333</v>
      </c>
      <c r="Y135" s="217">
        <f t="shared" si="89"/>
        <v>13091.8383333333</v>
      </c>
      <c r="Z135" s="217">
        <f t="shared" si="90"/>
        <v>251.363296</v>
      </c>
      <c r="AA135" s="217">
        <f t="shared" si="91"/>
        <v>13091.8383333333</v>
      </c>
      <c r="AB135" s="217">
        <f t="shared" si="92"/>
        <v>78.55103</v>
      </c>
      <c r="AC135" s="239">
        <f t="shared" si="93"/>
        <v>5626</v>
      </c>
      <c r="AD135">
        <f t="shared" si="94"/>
        <v>1519.02</v>
      </c>
      <c r="AE135" s="240">
        <f t="shared" si="74"/>
        <v>13091.8383333333</v>
      </c>
      <c r="AF135" s="217">
        <f t="shared" si="95"/>
        <v>13091.8383333333</v>
      </c>
      <c r="AG135" s="217">
        <f t="shared" si="75"/>
        <v>3927.5515</v>
      </c>
      <c r="AH135" s="217">
        <f t="shared" si="76"/>
        <v>-9097.3042</v>
      </c>
      <c r="AI135" s="217">
        <f t="shared" si="77"/>
        <v>-228.563296</v>
      </c>
      <c r="AJ135">
        <f t="shared" si="78"/>
        <v>-67.15103</v>
      </c>
      <c r="AK135" s="217">
        <f t="shared" si="79"/>
        <v>-998.22</v>
      </c>
      <c r="AL135" s="217">
        <f t="shared" si="80"/>
        <v>-3357.5515</v>
      </c>
      <c r="AM135" s="217">
        <f t="shared" si="81"/>
        <v>5436.66666666667</v>
      </c>
      <c r="AN135" s="217">
        <f t="shared" si="96"/>
        <v>5436.66666666667</v>
      </c>
      <c r="AO135" s="217">
        <f t="shared" si="82"/>
        <v>4566.8</v>
      </c>
      <c r="AP135" s="217">
        <f t="shared" si="83"/>
        <v>5436.66666666667</v>
      </c>
      <c r="AQ135" s="217">
        <f t="shared" si="97"/>
        <v>5436.66666666667</v>
      </c>
      <c r="AR135" s="217">
        <f t="shared" si="84"/>
        <v>104.384</v>
      </c>
      <c r="AS135" s="217">
        <f t="shared" si="98"/>
        <v>5436.66666666667</v>
      </c>
      <c r="AT135" s="217">
        <f t="shared" si="99"/>
        <v>32.62</v>
      </c>
      <c r="AU135" s="217">
        <f t="shared" si="100"/>
        <v>5626</v>
      </c>
      <c r="AV135" s="217">
        <f t="shared" si="101"/>
        <v>1519.02</v>
      </c>
      <c r="AW135" s="217">
        <f t="shared" si="102"/>
        <v>5436.66666666667</v>
      </c>
      <c r="AX135" s="217">
        <f t="shared" si="103"/>
        <v>5436.66666666667</v>
      </c>
      <c r="AY135" s="217">
        <f t="shared" si="104"/>
        <v>1631</v>
      </c>
      <c r="AZ135" s="217">
        <f t="shared" si="105"/>
        <v>-2666.96</v>
      </c>
      <c r="BA135" s="217">
        <f t="shared" si="106"/>
        <v>-81.584</v>
      </c>
      <c r="BB135" s="217">
        <f t="shared" si="107"/>
        <v>-21.22</v>
      </c>
      <c r="BC135" s="217">
        <f t="shared" si="108"/>
        <v>-998.22</v>
      </c>
      <c r="BD135" s="217">
        <f t="shared" si="109"/>
        <v>-1061</v>
      </c>
    </row>
    <row r="136" spans="2:56">
      <c r="B136" s="6" t="s">
        <v>333</v>
      </c>
      <c r="C136" s="166" t="str">
        <f>_xlfn.XLOOKUP(B:B,'2023.1-2023.6'!B:B,'2023.1-2023.6'!G:G,0)</f>
        <v>2021/08/16</v>
      </c>
      <c r="D136" s="3">
        <f>_xlfn.XLOOKUP(B:B,'2023.1-2023.6'!B:B,'2023.1-2023.6'!I:I,0)</f>
        <v>0</v>
      </c>
      <c r="E136" t="str">
        <f>_xlfn.XLOOKUP(B:B,'2023.1-2023.6'!B:B,'2023.1-2023.6'!C:C,0)</f>
        <v>销售部</v>
      </c>
      <c r="F136" t="str">
        <f>_xlfn.XLOOKUP(B:B,'2023.1-2023.6'!B:B,'2023.1-2023.6'!F:F,0)</f>
        <v>进口专员</v>
      </c>
      <c r="G136">
        <f>COUNTIF('2023.1-2023.6'!B:B,B136)</f>
        <v>6</v>
      </c>
      <c r="H136" s="217">
        <f>IFERROR(_xlfn.XLOOKUP(B136,'2023.1-2023.6'!B:B,'2023.1-2023.6'!K:K),0)</f>
        <v>8945.32</v>
      </c>
      <c r="I136" s="217">
        <f>IFERROR(AVERAGEIF('2022.1-2022.12 '!B:B,B136,'2022.1-2022.12 '!K:K),0)</f>
        <v>7378.59833333333</v>
      </c>
      <c r="J136" s="217">
        <f>IFERROR(_xlfn.XLOOKUP(B136,'2023.1-2023.6'!B:B,'2023.1-2023.6'!J:J),0)</f>
        <v>2532</v>
      </c>
      <c r="K136" s="217">
        <f>IFERROR(AVERAGEIF('2022.1-2022.12 '!B:B,B136,'2022.1-2022.12 '!J:J),0)</f>
        <v>2532</v>
      </c>
      <c r="M136" s="217">
        <f>SUMIFS('2023.1-2023.6'!L:L,'2023.1-2023.6'!B:B,B136)</f>
        <v>1899.84</v>
      </c>
      <c r="O136" s="217">
        <f>SUMIFS('2023.1-2023.6'!N:N,'2023.1-2023.6'!B:B,B136)</f>
        <v>22.8</v>
      </c>
      <c r="P136">
        <f>SUMIFS('2023.1-2023.6'!P:P,'2023.1-2023.6'!B:B,B136)</f>
        <v>11.4</v>
      </c>
      <c r="R136" s="217">
        <f>SUMIFS('2023.1-2023.6'!M:M,'2023.1-2023.6'!B:B,B136)</f>
        <v>520.8</v>
      </c>
      <c r="T136" s="217">
        <f>SUMIFS('2023.1-2023.6'!O:O,'2023.1-2023.6'!B:B,B136)</f>
        <v>0</v>
      </c>
      <c r="U136" s="217">
        <f t="shared" si="85"/>
        <v>7378.59833333333</v>
      </c>
      <c r="V136" s="217">
        <f t="shared" si="86"/>
        <v>7378.59833333333</v>
      </c>
      <c r="W136" s="217">
        <f t="shared" si="87"/>
        <v>6198.0226</v>
      </c>
      <c r="X136" s="217">
        <f t="shared" si="88"/>
        <v>7378.59833333333</v>
      </c>
      <c r="Y136" s="217">
        <f t="shared" si="89"/>
        <v>7378.59833333333</v>
      </c>
      <c r="Z136" s="217">
        <f t="shared" si="90"/>
        <v>141.669088</v>
      </c>
      <c r="AA136" s="217">
        <f t="shared" si="91"/>
        <v>7378.59833333333</v>
      </c>
      <c r="AB136" s="217">
        <f t="shared" si="92"/>
        <v>44.27159</v>
      </c>
      <c r="AC136" s="239">
        <f t="shared" si="93"/>
        <v>5626</v>
      </c>
      <c r="AD136">
        <f t="shared" si="94"/>
        <v>1519.02</v>
      </c>
      <c r="AE136" s="240">
        <f t="shared" si="74"/>
        <v>7378.59833333333</v>
      </c>
      <c r="AF136" s="217">
        <f t="shared" si="95"/>
        <v>7378.59833333333</v>
      </c>
      <c r="AG136" s="217">
        <f t="shared" si="75"/>
        <v>2213.5795</v>
      </c>
      <c r="AH136" s="217">
        <f t="shared" si="76"/>
        <v>-4298.1826</v>
      </c>
      <c r="AI136" s="217">
        <f t="shared" si="77"/>
        <v>-118.869088</v>
      </c>
      <c r="AJ136">
        <f t="shared" si="78"/>
        <v>-32.87159</v>
      </c>
      <c r="AK136" s="217">
        <f t="shared" si="79"/>
        <v>-998.22</v>
      </c>
      <c r="AL136" s="217">
        <f t="shared" si="80"/>
        <v>-2213.5795</v>
      </c>
      <c r="AM136" s="217">
        <f t="shared" si="81"/>
        <v>3958</v>
      </c>
      <c r="AN136" s="217">
        <f t="shared" si="96"/>
        <v>3958</v>
      </c>
      <c r="AO136" s="217">
        <f t="shared" si="82"/>
        <v>3324.72</v>
      </c>
      <c r="AP136" s="217">
        <f t="shared" si="83"/>
        <v>2532</v>
      </c>
      <c r="AQ136" s="217">
        <f t="shared" si="97"/>
        <v>2532</v>
      </c>
      <c r="AR136" s="217">
        <f t="shared" si="84"/>
        <v>48.6144</v>
      </c>
      <c r="AS136" s="217">
        <f t="shared" si="98"/>
        <v>2532</v>
      </c>
      <c r="AT136" s="217">
        <f t="shared" si="99"/>
        <v>15.192</v>
      </c>
      <c r="AU136" s="217">
        <f t="shared" si="100"/>
        <v>5626</v>
      </c>
      <c r="AV136" s="217">
        <f t="shared" si="101"/>
        <v>1519.02</v>
      </c>
      <c r="AW136" s="217">
        <f t="shared" si="102"/>
        <v>2532</v>
      </c>
      <c r="AX136" s="217">
        <f t="shared" si="103"/>
        <v>2532</v>
      </c>
      <c r="AY136" s="217">
        <f t="shared" si="104"/>
        <v>759.6</v>
      </c>
      <c r="AZ136" s="217">
        <f t="shared" si="105"/>
        <v>-1424.88</v>
      </c>
      <c r="BA136" s="217">
        <f t="shared" si="106"/>
        <v>-25.8144</v>
      </c>
      <c r="BB136" s="217">
        <f t="shared" si="107"/>
        <v>-3.792</v>
      </c>
      <c r="BC136" s="217">
        <f t="shared" si="108"/>
        <v>-998.22</v>
      </c>
      <c r="BD136" s="217">
        <f t="shared" si="109"/>
        <v>-759.6</v>
      </c>
    </row>
    <row r="137" spans="2:56">
      <c r="B137" s="6" t="s">
        <v>334</v>
      </c>
      <c r="C137" s="166" t="str">
        <f>_xlfn.XLOOKUP(B:B,'2023.1-2023.6'!B:B,'2023.1-2023.6'!G:G,0)</f>
        <v>2016/04/14</v>
      </c>
      <c r="D137" s="3">
        <f>_xlfn.XLOOKUP(B:B,'2023.1-2023.6'!B:B,'2023.1-2023.6'!I:I,0)</f>
        <v>0</v>
      </c>
      <c r="E137" t="str">
        <f>_xlfn.XLOOKUP(B:B,'2023.1-2023.6'!B:B,'2023.1-2023.6'!C:C,0)</f>
        <v>销售部</v>
      </c>
      <c r="F137" t="str">
        <f>_xlfn.XLOOKUP(B:B,'2023.1-2023.6'!B:B,'2023.1-2023.6'!F:F,0)</f>
        <v>市场运营主管</v>
      </c>
      <c r="G137">
        <f>COUNTIF('2023.1-2023.6'!B:B,B137)</f>
        <v>6</v>
      </c>
      <c r="H137" s="217">
        <f>IFERROR(_xlfn.XLOOKUP(B137,'2023.1-2023.6'!B:B,'2023.1-2023.6'!K:K),0)</f>
        <v>12185</v>
      </c>
      <c r="I137" s="217">
        <f>IFERROR(AVERAGEIF('2022.1-2022.12 '!B:B,B137,'2022.1-2022.12 '!K:K),0)</f>
        <v>12560.3533333333</v>
      </c>
      <c r="J137" s="217">
        <f>IFERROR(_xlfn.XLOOKUP(B137,'2023.1-2023.6'!B:B,'2023.1-2023.6'!J:J),0)</f>
        <v>3200</v>
      </c>
      <c r="K137" s="217">
        <f>IFERROR(AVERAGEIF('2022.1-2022.12 '!B:B,B137,'2022.1-2022.12 '!J:J),0)</f>
        <v>3200</v>
      </c>
      <c r="M137" s="217">
        <f>SUMIFS('2023.1-2023.6'!L:L,'2023.1-2023.6'!B:B,B137)</f>
        <v>1899.84</v>
      </c>
      <c r="O137" s="217">
        <f>SUMIFS('2023.1-2023.6'!N:N,'2023.1-2023.6'!B:B,B137)</f>
        <v>22.8</v>
      </c>
      <c r="P137">
        <f>SUMIFS('2023.1-2023.6'!P:P,'2023.1-2023.6'!B:B,B137)</f>
        <v>11.4</v>
      </c>
      <c r="R137" s="217">
        <f>SUMIFS('2023.1-2023.6'!M:M,'2023.1-2023.6'!B:B,B137)</f>
        <v>520.8</v>
      </c>
      <c r="T137" s="217">
        <f>SUMIFS('2023.1-2023.6'!O:O,'2023.1-2023.6'!B:B,B137)</f>
        <v>570</v>
      </c>
      <c r="U137" s="217">
        <f t="shared" si="85"/>
        <v>12560.3533333333</v>
      </c>
      <c r="V137" s="217">
        <f t="shared" si="86"/>
        <v>12560.3533333333</v>
      </c>
      <c r="W137" s="217">
        <f t="shared" si="87"/>
        <v>10550.6968</v>
      </c>
      <c r="X137" s="217">
        <f t="shared" si="88"/>
        <v>12560.3533333333</v>
      </c>
      <c r="Y137" s="217">
        <f t="shared" si="89"/>
        <v>12560.3533333333</v>
      </c>
      <c r="Z137" s="217">
        <f t="shared" si="90"/>
        <v>241.158784</v>
      </c>
      <c r="AA137" s="217">
        <f t="shared" si="91"/>
        <v>12560.3533333333</v>
      </c>
      <c r="AB137" s="217">
        <f t="shared" si="92"/>
        <v>75.36212</v>
      </c>
      <c r="AC137" s="239">
        <f t="shared" si="93"/>
        <v>5626</v>
      </c>
      <c r="AD137">
        <f t="shared" si="94"/>
        <v>1519.02</v>
      </c>
      <c r="AE137" s="240">
        <f t="shared" si="74"/>
        <v>12560.3533333333</v>
      </c>
      <c r="AF137" s="217">
        <f t="shared" si="95"/>
        <v>12560.3533333333</v>
      </c>
      <c r="AG137" s="217">
        <f t="shared" si="75"/>
        <v>3768.106</v>
      </c>
      <c r="AH137" s="217">
        <f t="shared" si="76"/>
        <v>-8650.8568</v>
      </c>
      <c r="AI137" s="217">
        <f t="shared" si="77"/>
        <v>-218.358784</v>
      </c>
      <c r="AJ137">
        <f t="shared" si="78"/>
        <v>-63.96212</v>
      </c>
      <c r="AK137" s="217">
        <f t="shared" si="79"/>
        <v>-998.22</v>
      </c>
      <c r="AL137" s="217">
        <f t="shared" si="80"/>
        <v>-3198.106</v>
      </c>
      <c r="AM137" s="217">
        <f t="shared" si="81"/>
        <v>3958</v>
      </c>
      <c r="AN137" s="217">
        <f t="shared" si="96"/>
        <v>3958</v>
      </c>
      <c r="AO137" s="217">
        <f t="shared" si="82"/>
        <v>3324.72</v>
      </c>
      <c r="AP137" s="217">
        <f t="shared" si="83"/>
        <v>3200</v>
      </c>
      <c r="AQ137" s="217">
        <f t="shared" si="97"/>
        <v>3200</v>
      </c>
      <c r="AR137" s="217">
        <f t="shared" si="84"/>
        <v>61.44</v>
      </c>
      <c r="AS137" s="217">
        <f t="shared" si="98"/>
        <v>3200</v>
      </c>
      <c r="AT137" s="217">
        <f t="shared" si="99"/>
        <v>19.2</v>
      </c>
      <c r="AU137" s="217">
        <f t="shared" si="100"/>
        <v>5626</v>
      </c>
      <c r="AV137" s="217">
        <f t="shared" si="101"/>
        <v>1519.02</v>
      </c>
      <c r="AW137" s="217">
        <f t="shared" si="102"/>
        <v>3200</v>
      </c>
      <c r="AX137" s="217">
        <f t="shared" si="103"/>
        <v>3200</v>
      </c>
      <c r="AY137" s="217">
        <f t="shared" si="104"/>
        <v>960</v>
      </c>
      <c r="AZ137" s="217">
        <f t="shared" si="105"/>
        <v>-1424.88</v>
      </c>
      <c r="BA137" s="217">
        <f t="shared" si="106"/>
        <v>-38.64</v>
      </c>
      <c r="BB137" s="217">
        <f t="shared" si="107"/>
        <v>-7.8</v>
      </c>
      <c r="BC137" s="217">
        <f t="shared" si="108"/>
        <v>-998.22</v>
      </c>
      <c r="BD137" s="217">
        <f t="shared" si="109"/>
        <v>-390</v>
      </c>
    </row>
    <row r="138" spans="2:56">
      <c r="B138" s="6" t="s">
        <v>335</v>
      </c>
      <c r="C138" s="166">
        <f>_xlfn.XLOOKUP(B:B,'2023.1-2023.6'!B:B,'2023.1-2023.6'!G:G,0)</f>
        <v>44803</v>
      </c>
      <c r="D138" s="3">
        <f>_xlfn.XLOOKUP(B:B,'2023.1-2023.6'!B:B,'2023.1-2023.6'!I:I,0)</f>
        <v>0</v>
      </c>
      <c r="E138" t="str">
        <f>_xlfn.XLOOKUP(B:B,'2023.1-2023.6'!B:B,'2023.1-2023.6'!C:C,0)</f>
        <v>生产部</v>
      </c>
      <c r="F138" t="str">
        <f>_xlfn.XLOOKUP(B:B,'2023.1-2023.6'!B:B,'2023.1-2023.6'!F:F,0)</f>
        <v>仓库包装操作工</v>
      </c>
      <c r="G138">
        <f>COUNTIF('2023.1-2023.6'!B:B,B138)</f>
        <v>6</v>
      </c>
      <c r="H138" s="217">
        <f>IFERROR(_xlfn.XLOOKUP(B138,'2023.1-2023.6'!B:B,'2023.1-2023.6'!K:K),0)</f>
        <v>5474.2</v>
      </c>
      <c r="I138" s="217">
        <f>IFERROR(AVERAGEIF('2022.1-2022.12 '!B:B,B138,'2022.1-2022.12 '!K:K),0)</f>
        <v>5058.898</v>
      </c>
      <c r="J138" s="217">
        <f>IFERROR(_xlfn.XLOOKUP(B138,'2023.1-2023.6'!B:B,'2023.1-2023.6'!J:J),0)</f>
        <v>1900</v>
      </c>
      <c r="K138" s="217">
        <f>IFERROR(AVERAGEIF('2022.1-2022.12 '!B:B,B138,'2022.1-2022.12 '!J:J),0)</f>
        <v>1900</v>
      </c>
      <c r="M138" s="217">
        <f>SUMIFS('2023.1-2023.6'!L:L,'2023.1-2023.6'!B:B,B138)</f>
        <v>1899.84</v>
      </c>
      <c r="O138" s="217">
        <f>SUMIFS('2023.1-2023.6'!N:N,'2023.1-2023.6'!B:B,B138)</f>
        <v>22.8</v>
      </c>
      <c r="P138">
        <f>SUMIFS('2023.1-2023.6'!P:P,'2023.1-2023.6'!B:B,B138)</f>
        <v>11.4</v>
      </c>
      <c r="R138" s="217">
        <f>SUMIFS('2023.1-2023.6'!M:M,'2023.1-2023.6'!B:B,B138)</f>
        <v>520.8</v>
      </c>
      <c r="T138" s="217">
        <f>SUMIFS('2023.1-2023.6'!O:O,'2023.1-2023.6'!B:B,B138)</f>
        <v>0</v>
      </c>
      <c r="U138" s="217">
        <f t="shared" si="85"/>
        <v>5058.898</v>
      </c>
      <c r="V138" s="217">
        <f t="shared" si="86"/>
        <v>5058.898</v>
      </c>
      <c r="W138" s="217">
        <f t="shared" si="87"/>
        <v>4249.47432</v>
      </c>
      <c r="X138" s="217">
        <f t="shared" si="88"/>
        <v>5058.898</v>
      </c>
      <c r="Y138" s="217">
        <f t="shared" si="89"/>
        <v>5058.898</v>
      </c>
      <c r="Z138" s="217">
        <f t="shared" si="90"/>
        <v>97.1308416</v>
      </c>
      <c r="AA138" s="217">
        <f t="shared" si="91"/>
        <v>5058.898</v>
      </c>
      <c r="AB138" s="217">
        <f t="shared" si="92"/>
        <v>30.353388</v>
      </c>
      <c r="AC138" s="239">
        <f t="shared" si="93"/>
        <v>5626</v>
      </c>
      <c r="AD138">
        <f t="shared" si="94"/>
        <v>1519.02</v>
      </c>
      <c r="AE138" s="240">
        <f t="shared" si="74"/>
        <v>5058.898</v>
      </c>
      <c r="AF138" s="217">
        <f t="shared" si="95"/>
        <v>5058.898</v>
      </c>
      <c r="AG138" s="217">
        <f t="shared" si="75"/>
        <v>1517.6694</v>
      </c>
      <c r="AH138" s="217">
        <f t="shared" si="76"/>
        <v>-2349.63432</v>
      </c>
      <c r="AI138" s="217">
        <f t="shared" si="77"/>
        <v>-74.3308416</v>
      </c>
      <c r="AJ138">
        <f t="shared" si="78"/>
        <v>-18.953388</v>
      </c>
      <c r="AK138" s="217">
        <f t="shared" si="79"/>
        <v>-998.22</v>
      </c>
      <c r="AL138" s="217">
        <f t="shared" si="80"/>
        <v>-1517.6694</v>
      </c>
      <c r="AM138" s="217">
        <f t="shared" si="81"/>
        <v>3958</v>
      </c>
      <c r="AN138" s="217">
        <f t="shared" si="96"/>
        <v>3958</v>
      </c>
      <c r="AO138" s="217">
        <f t="shared" si="82"/>
        <v>3324.72</v>
      </c>
      <c r="AP138" s="217">
        <f t="shared" si="83"/>
        <v>1900</v>
      </c>
      <c r="AQ138" s="217">
        <f t="shared" si="97"/>
        <v>1900</v>
      </c>
      <c r="AR138" s="217">
        <f t="shared" si="84"/>
        <v>36.48</v>
      </c>
      <c r="AS138" s="217">
        <f t="shared" si="98"/>
        <v>1900</v>
      </c>
      <c r="AT138" s="217">
        <f t="shared" si="99"/>
        <v>11.4</v>
      </c>
      <c r="AU138" s="217">
        <f t="shared" si="100"/>
        <v>5626</v>
      </c>
      <c r="AV138" s="217">
        <f t="shared" si="101"/>
        <v>1519.02</v>
      </c>
      <c r="AW138" s="217">
        <f t="shared" si="102"/>
        <v>1900</v>
      </c>
      <c r="AX138" s="217">
        <f t="shared" si="103"/>
        <v>1900</v>
      </c>
      <c r="AY138" s="217">
        <f t="shared" si="104"/>
        <v>570</v>
      </c>
      <c r="AZ138" s="217">
        <f t="shared" si="105"/>
        <v>-1424.88</v>
      </c>
      <c r="BA138" s="217">
        <f t="shared" si="106"/>
        <v>-13.68</v>
      </c>
      <c r="BB138" s="217">
        <f t="shared" si="107"/>
        <v>0</v>
      </c>
      <c r="BC138" s="217">
        <f t="shared" si="108"/>
        <v>-998.22</v>
      </c>
      <c r="BD138" s="217">
        <f t="shared" si="109"/>
        <v>-570</v>
      </c>
    </row>
    <row r="139" spans="2:56">
      <c r="B139" s="6" t="s">
        <v>336</v>
      </c>
      <c r="C139" s="166" t="str">
        <f>_xlfn.XLOOKUP(B:B,'2023.1-2023.6'!B:B,'2023.1-2023.6'!G:G,0)</f>
        <v>2021/07/17</v>
      </c>
      <c r="D139" s="3">
        <f>_xlfn.XLOOKUP(B:B,'2023.1-2023.6'!B:B,'2023.1-2023.6'!I:I,0)</f>
        <v>0</v>
      </c>
      <c r="E139" t="str">
        <f>_xlfn.XLOOKUP(B:B,'2023.1-2023.6'!B:B,'2023.1-2023.6'!C:C,0)</f>
        <v>生产部</v>
      </c>
      <c r="F139" t="str">
        <f>_xlfn.XLOOKUP(B:B,'2023.1-2023.6'!B:B,'2023.1-2023.6'!F:F,0)</f>
        <v>装配钳工</v>
      </c>
      <c r="G139">
        <f>COUNTIF('2023.1-2023.6'!B:B,B139)</f>
        <v>6</v>
      </c>
      <c r="H139" s="217">
        <f>IFERROR(_xlfn.XLOOKUP(B139,'2023.1-2023.6'!B:B,'2023.1-2023.6'!K:K),0)</f>
        <v>3210.69</v>
      </c>
      <c r="I139" s="217">
        <f>IFERROR(AVERAGEIF('2022.1-2022.12 '!B:B,B139,'2022.1-2022.12 '!K:K),0)</f>
        <v>5847.3025</v>
      </c>
      <c r="J139" s="217">
        <f>IFERROR(_xlfn.XLOOKUP(B139,'2023.1-2023.6'!B:B,'2023.1-2023.6'!J:J),0)</f>
        <v>1900</v>
      </c>
      <c r="K139" s="217">
        <f>IFERROR(AVERAGEIF('2022.1-2022.12 '!B:B,B139,'2022.1-2022.12 '!J:J),0)</f>
        <v>1900</v>
      </c>
      <c r="M139" s="217">
        <f>SUMIFS('2023.1-2023.6'!L:L,'2023.1-2023.6'!B:B,B139)</f>
        <v>1899.84</v>
      </c>
      <c r="O139" s="217">
        <f>SUMIFS('2023.1-2023.6'!N:N,'2023.1-2023.6'!B:B,B139)</f>
        <v>22.8</v>
      </c>
      <c r="P139">
        <f>SUMIFS('2023.1-2023.6'!P:P,'2023.1-2023.6'!B:B,B139)</f>
        <v>11.4</v>
      </c>
      <c r="R139" s="217">
        <f>SUMIFS('2023.1-2023.6'!M:M,'2023.1-2023.6'!B:B,B139)</f>
        <v>520.8</v>
      </c>
      <c r="T139" s="217">
        <f>SUMIFS('2023.1-2023.6'!O:O,'2023.1-2023.6'!B:B,B139)</f>
        <v>0</v>
      </c>
      <c r="U139" s="217">
        <f t="shared" si="85"/>
        <v>5847.3025</v>
      </c>
      <c r="V139" s="217">
        <f t="shared" si="86"/>
        <v>5847.3025</v>
      </c>
      <c r="W139" s="217">
        <f t="shared" si="87"/>
        <v>4911.7341</v>
      </c>
      <c r="X139" s="217">
        <f t="shared" si="88"/>
        <v>5847.3025</v>
      </c>
      <c r="Y139" s="217">
        <f t="shared" si="89"/>
        <v>5847.3025</v>
      </c>
      <c r="Z139" s="217">
        <f t="shared" si="90"/>
        <v>112.268208</v>
      </c>
      <c r="AA139" s="217">
        <f t="shared" si="91"/>
        <v>5847.3025</v>
      </c>
      <c r="AB139" s="217">
        <f t="shared" si="92"/>
        <v>35.083815</v>
      </c>
      <c r="AC139" s="239">
        <f t="shared" si="93"/>
        <v>5626</v>
      </c>
      <c r="AD139">
        <f t="shared" si="94"/>
        <v>1519.02</v>
      </c>
      <c r="AE139" s="240">
        <f t="shared" si="74"/>
        <v>5847.3025</v>
      </c>
      <c r="AF139" s="217">
        <f t="shared" si="95"/>
        <v>5847.3025</v>
      </c>
      <c r="AG139" s="217">
        <f t="shared" si="75"/>
        <v>1754.19075</v>
      </c>
      <c r="AH139" s="217">
        <f t="shared" si="76"/>
        <v>-3011.8941</v>
      </c>
      <c r="AI139" s="217">
        <f t="shared" si="77"/>
        <v>-89.468208</v>
      </c>
      <c r="AJ139">
        <f t="shared" si="78"/>
        <v>-23.683815</v>
      </c>
      <c r="AK139" s="217">
        <f t="shared" si="79"/>
        <v>-998.22</v>
      </c>
      <c r="AL139" s="217">
        <f t="shared" si="80"/>
        <v>-1754.19075</v>
      </c>
      <c r="AM139" s="217">
        <f t="shared" si="81"/>
        <v>3958</v>
      </c>
      <c r="AN139" s="217">
        <f t="shared" si="96"/>
        <v>3958</v>
      </c>
      <c r="AO139" s="217">
        <f t="shared" si="82"/>
        <v>3324.72</v>
      </c>
      <c r="AP139" s="217">
        <f t="shared" si="83"/>
        <v>1900</v>
      </c>
      <c r="AQ139" s="217">
        <f t="shared" si="97"/>
        <v>1900</v>
      </c>
      <c r="AR139" s="217">
        <f t="shared" si="84"/>
        <v>36.48</v>
      </c>
      <c r="AS139" s="217">
        <f t="shared" si="98"/>
        <v>1900</v>
      </c>
      <c r="AT139" s="217">
        <f t="shared" si="99"/>
        <v>11.4</v>
      </c>
      <c r="AU139" s="217">
        <f t="shared" si="100"/>
        <v>5626</v>
      </c>
      <c r="AV139" s="217">
        <f t="shared" si="101"/>
        <v>1519.02</v>
      </c>
      <c r="AW139" s="217">
        <f t="shared" si="102"/>
        <v>1900</v>
      </c>
      <c r="AX139" s="217">
        <f t="shared" si="103"/>
        <v>1900</v>
      </c>
      <c r="AY139" s="217">
        <f t="shared" si="104"/>
        <v>570</v>
      </c>
      <c r="AZ139" s="217">
        <f t="shared" si="105"/>
        <v>-1424.88</v>
      </c>
      <c r="BA139" s="217">
        <f t="shared" si="106"/>
        <v>-13.68</v>
      </c>
      <c r="BB139" s="217">
        <f t="shared" si="107"/>
        <v>0</v>
      </c>
      <c r="BC139" s="217">
        <f t="shared" si="108"/>
        <v>-998.22</v>
      </c>
      <c r="BD139" s="217">
        <f t="shared" si="109"/>
        <v>-570</v>
      </c>
    </row>
    <row r="140" spans="2:56">
      <c r="B140" s="6" t="s">
        <v>337</v>
      </c>
      <c r="C140" s="166" t="str">
        <f>_xlfn.XLOOKUP(B:B,'2023.1-2023.6'!B:B,'2023.1-2023.6'!G:G,0)</f>
        <v>2021/07/15</v>
      </c>
      <c r="D140" s="3">
        <f>_xlfn.XLOOKUP(B:B,'2023.1-2023.6'!B:B,'2023.1-2023.6'!I:I,0)</f>
        <v>0</v>
      </c>
      <c r="E140" t="str">
        <f>_xlfn.XLOOKUP(B:B,'2023.1-2023.6'!B:B,'2023.1-2023.6'!C:C,0)</f>
        <v>生产部</v>
      </c>
      <c r="F140" t="str">
        <f>_xlfn.XLOOKUP(B:B,'2023.1-2023.6'!B:B,'2023.1-2023.6'!F:F,0)</f>
        <v>装配钳工</v>
      </c>
      <c r="G140">
        <f>COUNTIF('2023.1-2023.6'!B:B,B140)</f>
        <v>6</v>
      </c>
      <c r="H140" s="217">
        <f>IFERROR(_xlfn.XLOOKUP(B140,'2023.1-2023.6'!B:B,'2023.1-2023.6'!K:K),0)</f>
        <v>4080.31</v>
      </c>
      <c r="I140" s="217">
        <f>IFERROR(AVERAGEIF('2022.1-2022.12 '!B:B,B140,'2022.1-2022.12 '!K:K),0)</f>
        <v>4289.21833333333</v>
      </c>
      <c r="J140" s="217">
        <f>IFERROR(_xlfn.XLOOKUP(B140,'2023.1-2023.6'!B:B,'2023.1-2023.6'!J:J),0)</f>
        <v>1900</v>
      </c>
      <c r="K140" s="217">
        <f>IFERROR(AVERAGEIF('2022.1-2022.12 '!B:B,B140,'2022.1-2022.12 '!J:J),0)</f>
        <v>1900</v>
      </c>
      <c r="M140" s="217">
        <f>SUMIFS('2023.1-2023.6'!L:L,'2023.1-2023.6'!B:B,B140)</f>
        <v>1899.84</v>
      </c>
      <c r="O140" s="217">
        <f>SUMIFS('2023.1-2023.6'!N:N,'2023.1-2023.6'!B:B,B140)</f>
        <v>22.8</v>
      </c>
      <c r="P140">
        <f>SUMIFS('2023.1-2023.6'!P:P,'2023.1-2023.6'!B:B,B140)</f>
        <v>11.4</v>
      </c>
      <c r="R140" s="217">
        <f>SUMIFS('2023.1-2023.6'!M:M,'2023.1-2023.6'!B:B,B140)</f>
        <v>520.8</v>
      </c>
      <c r="T140" s="217">
        <f>SUMIFS('2023.1-2023.6'!O:O,'2023.1-2023.6'!B:B,B140)</f>
        <v>0</v>
      </c>
      <c r="U140" s="217">
        <f t="shared" si="85"/>
        <v>4289.21833333333</v>
      </c>
      <c r="V140" s="217">
        <f t="shared" si="86"/>
        <v>4289.21833333333</v>
      </c>
      <c r="W140" s="217">
        <f t="shared" si="87"/>
        <v>3602.9434</v>
      </c>
      <c r="X140" s="217">
        <f t="shared" si="88"/>
        <v>4289.21833333333</v>
      </c>
      <c r="Y140" s="217">
        <f t="shared" si="89"/>
        <v>4289.21833333333</v>
      </c>
      <c r="Z140" s="217">
        <f t="shared" si="90"/>
        <v>82.352992</v>
      </c>
      <c r="AA140" s="217">
        <f t="shared" si="91"/>
        <v>4289.21833333333</v>
      </c>
      <c r="AB140" s="217">
        <f t="shared" si="92"/>
        <v>25.73531</v>
      </c>
      <c r="AC140" s="239">
        <f t="shared" si="93"/>
        <v>5626</v>
      </c>
      <c r="AD140">
        <f t="shared" si="94"/>
        <v>1519.02</v>
      </c>
      <c r="AE140" s="240">
        <f t="shared" si="74"/>
        <v>4289.21833333333</v>
      </c>
      <c r="AF140" s="217">
        <f t="shared" si="95"/>
        <v>4289.21833333333</v>
      </c>
      <c r="AG140" s="217">
        <f t="shared" si="75"/>
        <v>1286.7655</v>
      </c>
      <c r="AH140" s="217">
        <f t="shared" si="76"/>
        <v>-1703.1034</v>
      </c>
      <c r="AI140" s="217">
        <f t="shared" si="77"/>
        <v>-59.552992</v>
      </c>
      <c r="AJ140">
        <f t="shared" si="78"/>
        <v>-14.33531</v>
      </c>
      <c r="AK140" s="217">
        <f t="shared" si="79"/>
        <v>-998.22</v>
      </c>
      <c r="AL140" s="217">
        <f t="shared" si="80"/>
        <v>-1286.7655</v>
      </c>
      <c r="AM140" s="217">
        <f t="shared" si="81"/>
        <v>3958</v>
      </c>
      <c r="AN140" s="217">
        <f t="shared" si="96"/>
        <v>3958</v>
      </c>
      <c r="AO140" s="217">
        <f t="shared" si="82"/>
        <v>3324.72</v>
      </c>
      <c r="AP140" s="217">
        <f t="shared" si="83"/>
        <v>1900</v>
      </c>
      <c r="AQ140" s="217">
        <f t="shared" si="97"/>
        <v>1900</v>
      </c>
      <c r="AR140" s="217">
        <f t="shared" si="84"/>
        <v>36.48</v>
      </c>
      <c r="AS140" s="217">
        <f t="shared" si="98"/>
        <v>1900</v>
      </c>
      <c r="AT140" s="217">
        <f t="shared" si="99"/>
        <v>11.4</v>
      </c>
      <c r="AU140" s="217">
        <f t="shared" si="100"/>
        <v>5626</v>
      </c>
      <c r="AV140" s="217">
        <f t="shared" si="101"/>
        <v>1519.02</v>
      </c>
      <c r="AW140" s="217">
        <f t="shared" si="102"/>
        <v>1900</v>
      </c>
      <c r="AX140" s="217">
        <f t="shared" si="103"/>
        <v>1900</v>
      </c>
      <c r="AY140" s="217">
        <f t="shared" si="104"/>
        <v>570</v>
      </c>
      <c r="AZ140" s="217">
        <f t="shared" si="105"/>
        <v>-1424.88</v>
      </c>
      <c r="BA140" s="217">
        <f t="shared" si="106"/>
        <v>-13.68</v>
      </c>
      <c r="BB140" s="217">
        <f t="shared" si="107"/>
        <v>0</v>
      </c>
      <c r="BC140" s="217">
        <f t="shared" si="108"/>
        <v>-998.22</v>
      </c>
      <c r="BD140" s="217">
        <f t="shared" si="109"/>
        <v>-570</v>
      </c>
    </row>
    <row r="141" spans="2:56">
      <c r="B141" s="6" t="s">
        <v>338</v>
      </c>
      <c r="C141" s="166" t="str">
        <f>_xlfn.XLOOKUP(B:B,'2023.1-2023.6'!B:B,'2023.1-2023.6'!G:G,0)</f>
        <v>2021/01/25</v>
      </c>
      <c r="D141" s="3">
        <f>_xlfn.XLOOKUP(B:B,'2023.1-2023.6'!B:B,'2023.1-2023.6'!I:I,0)</f>
        <v>0</v>
      </c>
      <c r="E141" t="str">
        <f>_xlfn.XLOOKUP(B:B,'2023.1-2023.6'!B:B,'2023.1-2023.6'!C:C,0)</f>
        <v>生产部</v>
      </c>
      <c r="F141" t="str">
        <f>_xlfn.XLOOKUP(B:B,'2023.1-2023.6'!B:B,'2023.1-2023.6'!F:F,0)</f>
        <v>仓管员</v>
      </c>
      <c r="G141">
        <f>COUNTIF('2023.1-2023.6'!B:B,B141)</f>
        <v>6</v>
      </c>
      <c r="H141" s="217">
        <f>IFERROR(_xlfn.XLOOKUP(B141,'2023.1-2023.6'!B:B,'2023.1-2023.6'!K:K),0)</f>
        <v>4659.61</v>
      </c>
      <c r="I141" s="217">
        <f>IFERROR(AVERAGEIF('2022.1-2022.12 '!B:B,B141,'2022.1-2022.12 '!K:K),0)</f>
        <v>4419.45166666667</v>
      </c>
      <c r="J141" s="217">
        <f>IFERROR(_xlfn.XLOOKUP(B141,'2023.1-2023.6'!B:B,'2023.1-2023.6'!J:J),0)</f>
        <v>1900</v>
      </c>
      <c r="K141" s="217">
        <f>IFERROR(AVERAGEIF('2022.1-2022.12 '!B:B,B141,'2022.1-2022.12 '!J:J),0)</f>
        <v>1900</v>
      </c>
      <c r="M141" s="217">
        <f>SUMIFS('2023.1-2023.6'!L:L,'2023.1-2023.6'!B:B,B141)</f>
        <v>1899.84</v>
      </c>
      <c r="O141" s="217">
        <f>SUMIFS('2023.1-2023.6'!N:N,'2023.1-2023.6'!B:B,B141)</f>
        <v>22.8</v>
      </c>
      <c r="P141">
        <f>SUMIFS('2023.1-2023.6'!P:P,'2023.1-2023.6'!B:B,B141)</f>
        <v>11.4</v>
      </c>
      <c r="R141" s="217">
        <f>SUMIFS('2023.1-2023.6'!M:M,'2023.1-2023.6'!B:B,B141)</f>
        <v>520.8</v>
      </c>
      <c r="T141" s="217">
        <f>SUMIFS('2023.1-2023.6'!O:O,'2023.1-2023.6'!B:B,B141)</f>
        <v>0</v>
      </c>
      <c r="U141" s="217">
        <f t="shared" si="85"/>
        <v>4419.45166666667</v>
      </c>
      <c r="V141" s="217">
        <f t="shared" si="86"/>
        <v>4419.45166666667</v>
      </c>
      <c r="W141" s="217">
        <f t="shared" si="87"/>
        <v>3712.3394</v>
      </c>
      <c r="X141" s="217">
        <f t="shared" si="88"/>
        <v>4419.45166666667</v>
      </c>
      <c r="Y141" s="217">
        <f t="shared" si="89"/>
        <v>4419.45166666667</v>
      </c>
      <c r="Z141" s="217">
        <f t="shared" si="90"/>
        <v>84.853472</v>
      </c>
      <c r="AA141" s="217">
        <f t="shared" si="91"/>
        <v>4419.45166666667</v>
      </c>
      <c r="AB141" s="217">
        <f t="shared" si="92"/>
        <v>26.51671</v>
      </c>
      <c r="AC141" s="239">
        <f t="shared" si="93"/>
        <v>5626</v>
      </c>
      <c r="AD141">
        <f t="shared" si="94"/>
        <v>1519.02</v>
      </c>
      <c r="AE141" s="240">
        <f t="shared" si="74"/>
        <v>4419.45166666667</v>
      </c>
      <c r="AF141" s="217">
        <f t="shared" si="95"/>
        <v>4419.45166666667</v>
      </c>
      <c r="AG141" s="217">
        <f t="shared" si="75"/>
        <v>1325.8355</v>
      </c>
      <c r="AH141" s="217">
        <f t="shared" si="76"/>
        <v>-1812.4994</v>
      </c>
      <c r="AI141" s="217">
        <f t="shared" si="77"/>
        <v>-62.053472</v>
      </c>
      <c r="AJ141">
        <f t="shared" si="78"/>
        <v>-15.11671</v>
      </c>
      <c r="AK141" s="217">
        <f t="shared" si="79"/>
        <v>-998.22</v>
      </c>
      <c r="AL141" s="217">
        <f t="shared" si="80"/>
        <v>-1325.8355</v>
      </c>
      <c r="AM141" s="217">
        <f t="shared" si="81"/>
        <v>3958</v>
      </c>
      <c r="AN141" s="217">
        <f t="shared" si="96"/>
        <v>3958</v>
      </c>
      <c r="AO141" s="217">
        <f t="shared" si="82"/>
        <v>3324.72</v>
      </c>
      <c r="AP141" s="217">
        <f t="shared" si="83"/>
        <v>1900</v>
      </c>
      <c r="AQ141" s="217">
        <f t="shared" si="97"/>
        <v>1900</v>
      </c>
      <c r="AR141" s="217">
        <f t="shared" si="84"/>
        <v>36.48</v>
      </c>
      <c r="AS141" s="217">
        <f t="shared" si="98"/>
        <v>1900</v>
      </c>
      <c r="AT141" s="217">
        <f t="shared" si="99"/>
        <v>11.4</v>
      </c>
      <c r="AU141" s="217">
        <f t="shared" si="100"/>
        <v>5626</v>
      </c>
      <c r="AV141" s="217">
        <f t="shared" si="101"/>
        <v>1519.02</v>
      </c>
      <c r="AW141" s="217">
        <f t="shared" si="102"/>
        <v>1900</v>
      </c>
      <c r="AX141" s="217">
        <f t="shared" si="103"/>
        <v>1900</v>
      </c>
      <c r="AY141" s="217">
        <f t="shared" si="104"/>
        <v>570</v>
      </c>
      <c r="AZ141" s="217">
        <f t="shared" si="105"/>
        <v>-1424.88</v>
      </c>
      <c r="BA141" s="217">
        <f t="shared" si="106"/>
        <v>-13.68</v>
      </c>
      <c r="BB141" s="217">
        <f t="shared" si="107"/>
        <v>0</v>
      </c>
      <c r="BC141" s="217">
        <f t="shared" si="108"/>
        <v>-998.22</v>
      </c>
      <c r="BD141" s="217">
        <f t="shared" si="109"/>
        <v>-570</v>
      </c>
    </row>
    <row r="142" spans="2:56">
      <c r="B142" s="6" t="s">
        <v>339</v>
      </c>
      <c r="C142" s="166" t="str">
        <f>_xlfn.XLOOKUP(B:B,'2023.1-2023.6'!B:B,'2023.1-2023.6'!G:G,0)</f>
        <v>2020/05/29</v>
      </c>
      <c r="D142" s="3">
        <f>_xlfn.XLOOKUP(B:B,'2023.1-2023.6'!B:B,'2023.1-2023.6'!I:I,0)</f>
        <v>0</v>
      </c>
      <c r="E142" t="str">
        <f>_xlfn.XLOOKUP(B:B,'2023.1-2023.6'!B:B,'2023.1-2023.6'!C:C,0)</f>
        <v>生产部</v>
      </c>
      <c r="F142" t="str">
        <f>_xlfn.XLOOKUP(B:B,'2023.1-2023.6'!B:B,'2023.1-2023.6'!F:F,0)</f>
        <v>装配钳工</v>
      </c>
      <c r="G142">
        <f>COUNTIF('2023.1-2023.6'!B:B,B142)</f>
        <v>6</v>
      </c>
      <c r="H142" s="217">
        <f>IFERROR(_xlfn.XLOOKUP(B142,'2023.1-2023.6'!B:B,'2023.1-2023.6'!K:K),0)</f>
        <v>4073.53</v>
      </c>
      <c r="I142" s="217">
        <f>IFERROR(AVERAGEIF('2022.1-2022.12 '!B:B,B142,'2022.1-2022.12 '!K:K),0)</f>
        <v>5438.95583333333</v>
      </c>
      <c r="J142" s="217">
        <f>IFERROR(_xlfn.XLOOKUP(B142,'2023.1-2023.6'!B:B,'2023.1-2023.6'!J:J),0)</f>
        <v>1900</v>
      </c>
      <c r="K142" s="217">
        <f>IFERROR(AVERAGEIF('2022.1-2022.12 '!B:B,B142,'2022.1-2022.12 '!J:J),0)</f>
        <v>1900</v>
      </c>
      <c r="M142" s="217">
        <f>SUMIFS('2023.1-2023.6'!L:L,'2023.1-2023.6'!B:B,B142)</f>
        <v>1899.84</v>
      </c>
      <c r="O142" s="217">
        <f>SUMIFS('2023.1-2023.6'!N:N,'2023.1-2023.6'!B:B,B142)</f>
        <v>22.8</v>
      </c>
      <c r="P142">
        <f>SUMIFS('2023.1-2023.6'!P:P,'2023.1-2023.6'!B:B,B142)</f>
        <v>11.4</v>
      </c>
      <c r="R142" s="217">
        <f>SUMIFS('2023.1-2023.6'!M:M,'2023.1-2023.6'!B:B,B142)</f>
        <v>520.8</v>
      </c>
      <c r="T142" s="217">
        <f>SUMIFS('2023.1-2023.6'!O:O,'2023.1-2023.6'!B:B,B142)</f>
        <v>0</v>
      </c>
      <c r="U142" s="217">
        <f t="shared" si="85"/>
        <v>5438.95583333333</v>
      </c>
      <c r="V142" s="217">
        <f t="shared" si="86"/>
        <v>5438.95583333333</v>
      </c>
      <c r="W142" s="217">
        <f t="shared" si="87"/>
        <v>4568.7229</v>
      </c>
      <c r="X142" s="217">
        <f t="shared" si="88"/>
        <v>5438.95583333333</v>
      </c>
      <c r="Y142" s="217">
        <f t="shared" si="89"/>
        <v>5438.95583333333</v>
      </c>
      <c r="Z142" s="217">
        <f t="shared" si="90"/>
        <v>104.427952</v>
      </c>
      <c r="AA142" s="217">
        <f t="shared" si="91"/>
        <v>5438.95583333333</v>
      </c>
      <c r="AB142" s="217">
        <f t="shared" si="92"/>
        <v>32.633735</v>
      </c>
      <c r="AC142" s="239">
        <f t="shared" si="93"/>
        <v>5626</v>
      </c>
      <c r="AD142">
        <f t="shared" si="94"/>
        <v>1519.02</v>
      </c>
      <c r="AE142" s="240">
        <f t="shared" si="74"/>
        <v>5438.95583333333</v>
      </c>
      <c r="AF142" s="217">
        <f t="shared" si="95"/>
        <v>5438.95583333333</v>
      </c>
      <c r="AG142" s="217">
        <f t="shared" si="75"/>
        <v>1631.68675</v>
      </c>
      <c r="AH142" s="217">
        <f t="shared" si="76"/>
        <v>-2668.8829</v>
      </c>
      <c r="AI142" s="217">
        <f t="shared" si="77"/>
        <v>-81.627952</v>
      </c>
      <c r="AJ142">
        <f t="shared" si="78"/>
        <v>-21.233735</v>
      </c>
      <c r="AK142" s="217">
        <f t="shared" si="79"/>
        <v>-998.22</v>
      </c>
      <c r="AL142" s="217">
        <f t="shared" si="80"/>
        <v>-1631.68675</v>
      </c>
      <c r="AM142" s="217">
        <f t="shared" si="81"/>
        <v>3958</v>
      </c>
      <c r="AN142" s="217">
        <f t="shared" si="96"/>
        <v>3958</v>
      </c>
      <c r="AO142" s="217">
        <f t="shared" si="82"/>
        <v>3324.72</v>
      </c>
      <c r="AP142" s="217">
        <f t="shared" si="83"/>
        <v>1900</v>
      </c>
      <c r="AQ142" s="217">
        <f t="shared" si="97"/>
        <v>1900</v>
      </c>
      <c r="AR142" s="217">
        <f t="shared" si="84"/>
        <v>36.48</v>
      </c>
      <c r="AS142" s="217">
        <f t="shared" si="98"/>
        <v>1900</v>
      </c>
      <c r="AT142" s="217">
        <f t="shared" si="99"/>
        <v>11.4</v>
      </c>
      <c r="AU142" s="217">
        <f t="shared" si="100"/>
        <v>5626</v>
      </c>
      <c r="AV142" s="217">
        <f t="shared" si="101"/>
        <v>1519.02</v>
      </c>
      <c r="AW142" s="217">
        <f t="shared" si="102"/>
        <v>1900</v>
      </c>
      <c r="AX142" s="217">
        <f t="shared" si="103"/>
        <v>1900</v>
      </c>
      <c r="AY142" s="217">
        <f t="shared" si="104"/>
        <v>570</v>
      </c>
      <c r="AZ142" s="217">
        <f t="shared" si="105"/>
        <v>-1424.88</v>
      </c>
      <c r="BA142" s="217">
        <f t="shared" si="106"/>
        <v>-13.68</v>
      </c>
      <c r="BB142" s="217">
        <f t="shared" si="107"/>
        <v>0</v>
      </c>
      <c r="BC142" s="217">
        <f t="shared" si="108"/>
        <v>-998.22</v>
      </c>
      <c r="BD142" s="217">
        <f t="shared" si="109"/>
        <v>-570</v>
      </c>
    </row>
    <row r="143" spans="2:56">
      <c r="B143" s="6" t="s">
        <v>340</v>
      </c>
      <c r="C143" s="166" t="str">
        <f>_xlfn.XLOOKUP(B:B,'2023.1-2023.6'!B:B,'2023.1-2023.6'!G:G,0)</f>
        <v>2022/10/09</v>
      </c>
      <c r="D143" s="3">
        <f>_xlfn.XLOOKUP(B:B,'2023.1-2023.6'!B:B,'2023.1-2023.6'!I:I,0)</f>
        <v>0</v>
      </c>
      <c r="E143" t="str">
        <f>_xlfn.XLOOKUP(B:B,'2023.1-2023.6'!B:B,'2023.1-2023.6'!C:C,0)</f>
        <v>生产部</v>
      </c>
      <c r="F143" t="str">
        <f>_xlfn.XLOOKUP(B:B,'2023.1-2023.6'!B:B,'2023.1-2023.6'!F:F,0)</f>
        <v>装配钳工</v>
      </c>
      <c r="G143">
        <f>COUNTIF('2023.1-2023.6'!B:B,B143)</f>
        <v>6</v>
      </c>
      <c r="H143" s="217">
        <f>IFERROR(_xlfn.XLOOKUP(B143,'2023.1-2023.6'!B:B,'2023.1-2023.6'!K:K),0)</f>
        <v>2963.27</v>
      </c>
      <c r="I143" s="217">
        <f>IFERROR(AVERAGEIF('2022.1-2022.12 '!B:B,B143,'2022.1-2022.12 '!K:K),0)</f>
        <v>5071.91</v>
      </c>
      <c r="J143" s="217">
        <f>IFERROR(_xlfn.XLOOKUP(B143,'2023.1-2023.6'!B:B,'2023.1-2023.6'!J:J),0)</f>
        <v>1900</v>
      </c>
      <c r="K143" s="217">
        <f>IFERROR(AVERAGEIF('2022.1-2022.12 '!B:B,B143,'2022.1-2022.12 '!J:J),0)</f>
        <v>1900</v>
      </c>
      <c r="M143" s="217">
        <f>SUMIFS('2023.1-2023.6'!L:L,'2023.1-2023.6'!B:B,B143)</f>
        <v>1899.84</v>
      </c>
      <c r="O143" s="217">
        <f>SUMIFS('2023.1-2023.6'!N:N,'2023.1-2023.6'!B:B,B143)</f>
        <v>22.8</v>
      </c>
      <c r="P143">
        <f>SUMIFS('2023.1-2023.6'!P:P,'2023.1-2023.6'!B:B,B143)</f>
        <v>11.4</v>
      </c>
      <c r="R143" s="217">
        <f>SUMIFS('2023.1-2023.6'!M:M,'2023.1-2023.6'!B:B,B143)</f>
        <v>520.8</v>
      </c>
      <c r="T143" s="217">
        <f>SUMIFS('2023.1-2023.6'!O:O,'2023.1-2023.6'!B:B,B143)</f>
        <v>0</v>
      </c>
      <c r="U143" s="217">
        <f t="shared" si="85"/>
        <v>5071.91</v>
      </c>
      <c r="V143" s="217">
        <f t="shared" si="86"/>
        <v>5071.91</v>
      </c>
      <c r="W143" s="217">
        <f t="shared" si="87"/>
        <v>4260.4044</v>
      </c>
      <c r="X143" s="217">
        <f t="shared" si="88"/>
        <v>5071.91</v>
      </c>
      <c r="Y143" s="217">
        <f t="shared" si="89"/>
        <v>5071.91</v>
      </c>
      <c r="Z143" s="217">
        <f t="shared" si="90"/>
        <v>97.380672</v>
      </c>
      <c r="AA143" s="217">
        <f t="shared" si="91"/>
        <v>5071.91</v>
      </c>
      <c r="AB143" s="217">
        <f t="shared" si="92"/>
        <v>30.43146</v>
      </c>
      <c r="AC143" s="239">
        <f t="shared" si="93"/>
        <v>5626</v>
      </c>
      <c r="AD143">
        <f t="shared" si="94"/>
        <v>1519.02</v>
      </c>
      <c r="AE143" s="240">
        <f t="shared" si="74"/>
        <v>5071.91</v>
      </c>
      <c r="AF143" s="217">
        <f t="shared" si="95"/>
        <v>5071.91</v>
      </c>
      <c r="AG143" s="217">
        <f t="shared" si="75"/>
        <v>1521.573</v>
      </c>
      <c r="AH143" s="217">
        <f t="shared" si="76"/>
        <v>-2360.5644</v>
      </c>
      <c r="AI143" s="217">
        <f t="shared" si="77"/>
        <v>-74.580672</v>
      </c>
      <c r="AJ143">
        <f t="shared" si="78"/>
        <v>-19.03146</v>
      </c>
      <c r="AK143" s="217">
        <f t="shared" si="79"/>
        <v>-998.22</v>
      </c>
      <c r="AL143" s="217">
        <f t="shared" si="80"/>
        <v>-1521.573</v>
      </c>
      <c r="AM143" s="217">
        <f t="shared" si="81"/>
        <v>3958</v>
      </c>
      <c r="AN143" s="217">
        <f t="shared" si="96"/>
        <v>3958</v>
      </c>
      <c r="AO143" s="217">
        <f t="shared" si="82"/>
        <v>3324.72</v>
      </c>
      <c r="AP143" s="217">
        <f t="shared" si="83"/>
        <v>1900</v>
      </c>
      <c r="AQ143" s="217">
        <f t="shared" si="97"/>
        <v>1900</v>
      </c>
      <c r="AR143" s="217">
        <f t="shared" si="84"/>
        <v>36.48</v>
      </c>
      <c r="AS143" s="217">
        <f t="shared" si="98"/>
        <v>1900</v>
      </c>
      <c r="AT143" s="217">
        <f t="shared" si="99"/>
        <v>11.4</v>
      </c>
      <c r="AU143" s="217">
        <f t="shared" si="100"/>
        <v>5626</v>
      </c>
      <c r="AV143" s="217">
        <f t="shared" si="101"/>
        <v>1519.02</v>
      </c>
      <c r="AW143" s="217">
        <f t="shared" si="102"/>
        <v>1900</v>
      </c>
      <c r="AX143" s="217">
        <f t="shared" si="103"/>
        <v>1900</v>
      </c>
      <c r="AY143" s="217">
        <f t="shared" si="104"/>
        <v>570</v>
      </c>
      <c r="AZ143" s="217">
        <f t="shared" si="105"/>
        <v>-1424.88</v>
      </c>
      <c r="BA143" s="217">
        <f t="shared" si="106"/>
        <v>-13.68</v>
      </c>
      <c r="BB143" s="217">
        <f t="shared" si="107"/>
        <v>0</v>
      </c>
      <c r="BC143" s="217">
        <f t="shared" si="108"/>
        <v>-998.22</v>
      </c>
      <c r="BD143" s="217">
        <f t="shared" si="109"/>
        <v>-570</v>
      </c>
    </row>
    <row r="144" spans="2:56">
      <c r="B144" s="6" t="s">
        <v>341</v>
      </c>
      <c r="C144" s="166" t="str">
        <f>_xlfn.XLOOKUP(B:B,'2023.1-2023.6'!B:B,'2023.1-2023.6'!G:G,0)</f>
        <v>2020/09/14</v>
      </c>
      <c r="D144" s="3">
        <f>_xlfn.XLOOKUP(B:B,'2023.1-2023.6'!B:B,'2023.1-2023.6'!I:I,0)</f>
        <v>0</v>
      </c>
      <c r="E144" t="str">
        <f>_xlfn.XLOOKUP(B:B,'2023.1-2023.6'!B:B,'2023.1-2023.6'!C:C,0)</f>
        <v>生产部</v>
      </c>
      <c r="F144" t="str">
        <f>_xlfn.XLOOKUP(B:B,'2023.1-2023.6'!B:B,'2023.1-2023.6'!F:F,0)</f>
        <v>装配钳工</v>
      </c>
      <c r="G144">
        <f>COUNTIF('2023.1-2023.6'!B:B,B144)</f>
        <v>6</v>
      </c>
      <c r="H144" s="217">
        <f>IFERROR(_xlfn.XLOOKUP(B144,'2023.1-2023.6'!B:B,'2023.1-2023.6'!K:K),0)</f>
        <v>4508.5</v>
      </c>
      <c r="I144" s="217">
        <f>IFERROR(AVERAGEIF('2022.1-2022.12 '!B:B,B144,'2022.1-2022.12 '!K:K),0)</f>
        <v>6048.14</v>
      </c>
      <c r="J144" s="217">
        <f>IFERROR(_xlfn.XLOOKUP(B144,'2023.1-2023.6'!B:B,'2023.1-2023.6'!J:J),0)</f>
        <v>1900</v>
      </c>
      <c r="K144" s="217">
        <f>IFERROR(AVERAGEIF('2022.1-2022.12 '!B:B,B144,'2022.1-2022.12 '!J:J),0)</f>
        <v>1900</v>
      </c>
      <c r="M144" s="217">
        <f>SUMIFS('2023.1-2023.6'!L:L,'2023.1-2023.6'!B:B,B144)</f>
        <v>1899.84</v>
      </c>
      <c r="O144" s="217">
        <f>SUMIFS('2023.1-2023.6'!N:N,'2023.1-2023.6'!B:B,B144)</f>
        <v>22.8</v>
      </c>
      <c r="P144">
        <f>SUMIFS('2023.1-2023.6'!P:P,'2023.1-2023.6'!B:B,B144)</f>
        <v>11.4</v>
      </c>
      <c r="R144" s="217">
        <f>SUMIFS('2023.1-2023.6'!M:M,'2023.1-2023.6'!B:B,B144)</f>
        <v>520.8</v>
      </c>
      <c r="T144" s="217">
        <f>SUMIFS('2023.1-2023.6'!O:O,'2023.1-2023.6'!B:B,B144)</f>
        <v>0</v>
      </c>
      <c r="U144" s="217">
        <f t="shared" si="85"/>
        <v>6048.14</v>
      </c>
      <c r="V144" s="217">
        <f t="shared" si="86"/>
        <v>6048.14</v>
      </c>
      <c r="W144" s="217">
        <f t="shared" si="87"/>
        <v>5080.4376</v>
      </c>
      <c r="X144" s="217">
        <f t="shared" si="88"/>
        <v>6048.14</v>
      </c>
      <c r="Y144" s="217">
        <f t="shared" si="89"/>
        <v>6048.14</v>
      </c>
      <c r="Z144" s="217">
        <f t="shared" si="90"/>
        <v>116.124288</v>
      </c>
      <c r="AA144" s="217">
        <f t="shared" si="91"/>
        <v>6048.14</v>
      </c>
      <c r="AB144" s="217">
        <f t="shared" si="92"/>
        <v>36.28884</v>
      </c>
      <c r="AC144" s="239">
        <f t="shared" si="93"/>
        <v>5626</v>
      </c>
      <c r="AD144">
        <f t="shared" si="94"/>
        <v>1519.02</v>
      </c>
      <c r="AE144" s="240">
        <f t="shared" si="74"/>
        <v>6048.14</v>
      </c>
      <c r="AF144" s="217">
        <f t="shared" si="95"/>
        <v>6048.14</v>
      </c>
      <c r="AG144" s="217">
        <f t="shared" si="75"/>
        <v>1814.442</v>
      </c>
      <c r="AH144" s="217">
        <f t="shared" si="76"/>
        <v>-3180.5976</v>
      </c>
      <c r="AI144" s="217">
        <f t="shared" si="77"/>
        <v>-93.324288</v>
      </c>
      <c r="AJ144">
        <f t="shared" si="78"/>
        <v>-24.88884</v>
      </c>
      <c r="AK144" s="217">
        <f t="shared" si="79"/>
        <v>-998.22</v>
      </c>
      <c r="AL144" s="217">
        <f t="shared" si="80"/>
        <v>-1814.442</v>
      </c>
      <c r="AM144" s="217">
        <f t="shared" si="81"/>
        <v>3958</v>
      </c>
      <c r="AN144" s="217">
        <f t="shared" si="96"/>
        <v>3958</v>
      </c>
      <c r="AO144" s="217">
        <f t="shared" si="82"/>
        <v>3324.72</v>
      </c>
      <c r="AP144" s="217">
        <f t="shared" si="83"/>
        <v>1900</v>
      </c>
      <c r="AQ144" s="217">
        <f t="shared" si="97"/>
        <v>1900</v>
      </c>
      <c r="AR144" s="217">
        <f t="shared" si="84"/>
        <v>36.48</v>
      </c>
      <c r="AS144" s="217">
        <f t="shared" si="98"/>
        <v>1900</v>
      </c>
      <c r="AT144" s="217">
        <f t="shared" si="99"/>
        <v>11.4</v>
      </c>
      <c r="AU144" s="217">
        <f t="shared" si="100"/>
        <v>5626</v>
      </c>
      <c r="AV144" s="217">
        <f t="shared" si="101"/>
        <v>1519.02</v>
      </c>
      <c r="AW144" s="217">
        <f t="shared" si="102"/>
        <v>1900</v>
      </c>
      <c r="AX144" s="217">
        <f t="shared" si="103"/>
        <v>1900</v>
      </c>
      <c r="AY144" s="217">
        <f t="shared" si="104"/>
        <v>570</v>
      </c>
      <c r="AZ144" s="217">
        <f t="shared" si="105"/>
        <v>-1424.88</v>
      </c>
      <c r="BA144" s="217">
        <f t="shared" si="106"/>
        <v>-13.68</v>
      </c>
      <c r="BB144" s="217">
        <f t="shared" si="107"/>
        <v>0</v>
      </c>
      <c r="BC144" s="217">
        <f t="shared" si="108"/>
        <v>-998.22</v>
      </c>
      <c r="BD144" s="217">
        <f t="shared" si="109"/>
        <v>-570</v>
      </c>
    </row>
    <row r="145" spans="2:56">
      <c r="B145" s="6" t="s">
        <v>342</v>
      </c>
      <c r="C145" s="166" t="str">
        <f>_xlfn.XLOOKUP(B:B,'2023.1-2023.6'!B:B,'2023.1-2023.6'!G:G,0)</f>
        <v>2018/02/01</v>
      </c>
      <c r="D145" s="3">
        <f>_xlfn.XLOOKUP(B:B,'2023.1-2023.6'!B:B,'2023.1-2023.6'!I:I,0)</f>
        <v>0</v>
      </c>
      <c r="E145" t="str">
        <f>_xlfn.XLOOKUP(B:B,'2023.1-2023.6'!B:B,'2023.1-2023.6'!C:C,0)</f>
        <v>人力资源部</v>
      </c>
      <c r="F145" t="str">
        <f>_xlfn.XLOOKUP(B:B,'2023.1-2023.6'!B:B,'2023.1-2023.6'!F:F,0)</f>
        <v>清洁工</v>
      </c>
      <c r="G145">
        <f>COUNTIF('2023.1-2023.6'!B:B,B145)</f>
        <v>6</v>
      </c>
      <c r="H145" s="217">
        <f>IFERROR(_xlfn.XLOOKUP(B145,'2023.1-2023.6'!B:B,'2023.1-2023.6'!K:K),0)</f>
        <v>4314.65</v>
      </c>
      <c r="I145" s="217">
        <f>IFERROR(AVERAGEIF('2022.1-2022.12 '!B:B,B145,'2022.1-2022.12 '!K:K),0)</f>
        <v>4128.16083333333</v>
      </c>
      <c r="J145" s="217">
        <f>IFERROR(_xlfn.XLOOKUP(B145,'2023.1-2023.6'!B:B,'2023.1-2023.6'!J:J),0)</f>
        <v>1900</v>
      </c>
      <c r="K145" s="217">
        <f>IFERROR(AVERAGEIF('2022.1-2022.12 '!B:B,B145,'2022.1-2022.12 '!J:J),0)</f>
        <v>1900</v>
      </c>
      <c r="M145" s="217">
        <f>SUMIFS('2023.1-2023.6'!L:L,'2023.1-2023.6'!B:B,B145)</f>
        <v>0</v>
      </c>
      <c r="O145" s="217">
        <f>SUMIFS('2023.1-2023.6'!N:N,'2023.1-2023.6'!B:B,B145)</f>
        <v>0</v>
      </c>
      <c r="P145">
        <f>SUMIFS('2023.1-2023.6'!P:P,'2023.1-2023.6'!B:B,B145)</f>
        <v>0</v>
      </c>
      <c r="R145" s="217">
        <f>SUMIFS('2023.1-2023.6'!M:M,'2023.1-2023.6'!B:B,B145)</f>
        <v>0</v>
      </c>
      <c r="T145" s="217">
        <f>SUMIFS('2023.1-2023.6'!O:O,'2023.1-2023.6'!B:B,B145)</f>
        <v>0</v>
      </c>
      <c r="U145" s="217">
        <f t="shared" si="85"/>
        <v>4128.16083333333</v>
      </c>
      <c r="V145" s="217">
        <f t="shared" si="86"/>
        <v>4128.16083333333</v>
      </c>
      <c r="W145" s="217">
        <f t="shared" si="87"/>
        <v>3467.6551</v>
      </c>
      <c r="X145" s="217">
        <f t="shared" si="88"/>
        <v>4128.16083333333</v>
      </c>
      <c r="Y145" s="217">
        <f t="shared" si="89"/>
        <v>4128.16083333333</v>
      </c>
      <c r="Z145" s="217">
        <f t="shared" si="90"/>
        <v>79.260688</v>
      </c>
      <c r="AA145" s="217">
        <f t="shared" si="91"/>
        <v>4128.16083333333</v>
      </c>
      <c r="AB145" s="217">
        <f t="shared" si="92"/>
        <v>24.768965</v>
      </c>
      <c r="AC145" s="239">
        <f t="shared" si="93"/>
        <v>5626</v>
      </c>
      <c r="AD145">
        <f t="shared" si="94"/>
        <v>1519.02</v>
      </c>
      <c r="AE145" s="240">
        <f t="shared" si="74"/>
        <v>4128.16083333333</v>
      </c>
      <c r="AF145" s="217">
        <f t="shared" si="95"/>
        <v>4128.16083333333</v>
      </c>
      <c r="AG145" s="217">
        <f t="shared" si="75"/>
        <v>1238.44825</v>
      </c>
      <c r="AH145" s="217">
        <f t="shared" si="76"/>
        <v>-3467.6551</v>
      </c>
      <c r="AI145" s="217">
        <f t="shared" si="77"/>
        <v>-79.260688</v>
      </c>
      <c r="AJ145">
        <f t="shared" si="78"/>
        <v>-24.768965</v>
      </c>
      <c r="AK145" s="217">
        <f t="shared" si="79"/>
        <v>-1519.02</v>
      </c>
      <c r="AL145" s="217">
        <f t="shared" si="80"/>
        <v>-1238.44825</v>
      </c>
      <c r="AM145" s="217">
        <f t="shared" si="81"/>
        <v>3958</v>
      </c>
      <c r="AN145" s="217">
        <f t="shared" si="96"/>
        <v>3958</v>
      </c>
      <c r="AO145" s="217">
        <f t="shared" si="82"/>
        <v>3324.72</v>
      </c>
      <c r="AP145" s="217">
        <f t="shared" si="83"/>
        <v>1900</v>
      </c>
      <c r="AQ145" s="217">
        <f t="shared" si="97"/>
        <v>1900</v>
      </c>
      <c r="AR145" s="217">
        <f t="shared" si="84"/>
        <v>36.48</v>
      </c>
      <c r="AS145" s="217">
        <f t="shared" si="98"/>
        <v>1900</v>
      </c>
      <c r="AT145" s="217">
        <f t="shared" si="99"/>
        <v>11.4</v>
      </c>
      <c r="AU145" s="217">
        <f t="shared" si="100"/>
        <v>5626</v>
      </c>
      <c r="AV145" s="217">
        <f t="shared" si="101"/>
        <v>1519.02</v>
      </c>
      <c r="AW145" s="217">
        <f t="shared" si="102"/>
        <v>1900</v>
      </c>
      <c r="AX145" s="217">
        <f t="shared" si="103"/>
        <v>1900</v>
      </c>
      <c r="AY145" s="217">
        <f t="shared" si="104"/>
        <v>570</v>
      </c>
      <c r="AZ145" s="217">
        <f t="shared" si="105"/>
        <v>-3324.72</v>
      </c>
      <c r="BA145" s="217">
        <f t="shared" si="106"/>
        <v>-36.48</v>
      </c>
      <c r="BB145" s="217">
        <f t="shared" si="107"/>
        <v>-11.4</v>
      </c>
      <c r="BC145" s="217">
        <f t="shared" si="108"/>
        <v>-1519.02</v>
      </c>
      <c r="BD145" s="217">
        <f t="shared" si="109"/>
        <v>-570</v>
      </c>
    </row>
    <row r="146" spans="2:56">
      <c r="B146" s="6" t="s">
        <v>343</v>
      </c>
      <c r="C146" s="166" t="str">
        <f>_xlfn.XLOOKUP(B:B,'2023.1-2023.6'!B:B,'2023.1-2023.6'!G:G,0)</f>
        <v>2020/08/13</v>
      </c>
      <c r="D146" s="3">
        <f>_xlfn.XLOOKUP(B:B,'2023.1-2023.6'!B:B,'2023.1-2023.6'!I:I,0)</f>
        <v>0</v>
      </c>
      <c r="E146" t="str">
        <f>_xlfn.XLOOKUP(B:B,'2023.1-2023.6'!B:B,'2023.1-2023.6'!C:C,0)</f>
        <v>生产部</v>
      </c>
      <c r="F146" t="str">
        <f>_xlfn.XLOOKUP(B:B,'2023.1-2023.6'!B:B,'2023.1-2023.6'!F:F,0)</f>
        <v>装配钳工</v>
      </c>
      <c r="G146">
        <f>COUNTIF('2023.1-2023.6'!B:B,B146)</f>
        <v>6</v>
      </c>
      <c r="H146" s="217">
        <f>IFERROR(_xlfn.XLOOKUP(B146,'2023.1-2023.6'!B:B,'2023.1-2023.6'!K:K),0)</f>
        <v>5310.38</v>
      </c>
      <c r="I146" s="217">
        <f>IFERROR(AVERAGEIF('2022.1-2022.12 '!B:B,B146,'2022.1-2022.12 '!K:K),0)</f>
        <v>5790.61166666667</v>
      </c>
      <c r="J146" s="217">
        <f>IFERROR(_xlfn.XLOOKUP(B146,'2023.1-2023.6'!B:B,'2023.1-2023.6'!J:J),0)</f>
        <v>1900</v>
      </c>
      <c r="K146" s="217">
        <f>IFERROR(AVERAGEIF('2022.1-2022.12 '!B:B,B146,'2022.1-2022.12 '!J:J),0)</f>
        <v>1900</v>
      </c>
      <c r="M146" s="217">
        <f>SUMIFS('2023.1-2023.6'!L:L,'2023.1-2023.6'!B:B,B146)</f>
        <v>1899.84</v>
      </c>
      <c r="O146" s="217">
        <f>SUMIFS('2023.1-2023.6'!N:N,'2023.1-2023.6'!B:B,B146)</f>
        <v>22.8</v>
      </c>
      <c r="P146">
        <f>SUMIFS('2023.1-2023.6'!P:P,'2023.1-2023.6'!B:B,B146)</f>
        <v>11.4</v>
      </c>
      <c r="R146" s="217">
        <f>SUMIFS('2023.1-2023.6'!M:M,'2023.1-2023.6'!B:B,B146)</f>
        <v>520.8</v>
      </c>
      <c r="T146" s="217">
        <f>SUMIFS('2023.1-2023.6'!O:O,'2023.1-2023.6'!B:B,B146)</f>
        <v>0</v>
      </c>
      <c r="U146" s="217">
        <f t="shared" si="85"/>
        <v>5790.61166666667</v>
      </c>
      <c r="V146" s="217">
        <f t="shared" si="86"/>
        <v>5790.61166666667</v>
      </c>
      <c r="W146" s="217">
        <f t="shared" si="87"/>
        <v>4864.1138</v>
      </c>
      <c r="X146" s="217">
        <f t="shared" si="88"/>
        <v>5790.61166666667</v>
      </c>
      <c r="Y146" s="217">
        <f t="shared" si="89"/>
        <v>5790.61166666667</v>
      </c>
      <c r="Z146" s="217">
        <f t="shared" si="90"/>
        <v>111.179744</v>
      </c>
      <c r="AA146" s="217">
        <f t="shared" si="91"/>
        <v>5790.61166666667</v>
      </c>
      <c r="AB146" s="217">
        <f t="shared" si="92"/>
        <v>34.74367</v>
      </c>
      <c r="AC146" s="239">
        <f t="shared" si="93"/>
        <v>5626</v>
      </c>
      <c r="AD146">
        <f t="shared" si="94"/>
        <v>1519.02</v>
      </c>
      <c r="AE146" s="240">
        <f t="shared" si="74"/>
        <v>5790.61166666667</v>
      </c>
      <c r="AF146" s="217">
        <f t="shared" si="95"/>
        <v>5790.61166666667</v>
      </c>
      <c r="AG146" s="217">
        <f t="shared" si="75"/>
        <v>1737.1835</v>
      </c>
      <c r="AH146" s="217">
        <f t="shared" si="76"/>
        <v>-2964.2738</v>
      </c>
      <c r="AI146" s="217">
        <f t="shared" si="77"/>
        <v>-88.379744</v>
      </c>
      <c r="AJ146">
        <f t="shared" si="78"/>
        <v>-23.34367</v>
      </c>
      <c r="AK146" s="217">
        <f t="shared" si="79"/>
        <v>-998.22</v>
      </c>
      <c r="AL146" s="217">
        <f t="shared" si="80"/>
        <v>-1737.1835</v>
      </c>
      <c r="AM146" s="217">
        <f t="shared" si="81"/>
        <v>3958</v>
      </c>
      <c r="AN146" s="217">
        <f t="shared" si="96"/>
        <v>3958</v>
      </c>
      <c r="AO146" s="217">
        <f t="shared" si="82"/>
        <v>3324.72</v>
      </c>
      <c r="AP146" s="217">
        <f t="shared" si="83"/>
        <v>1900</v>
      </c>
      <c r="AQ146" s="217">
        <f t="shared" si="97"/>
        <v>1900</v>
      </c>
      <c r="AR146" s="217">
        <f t="shared" si="84"/>
        <v>36.48</v>
      </c>
      <c r="AS146" s="217">
        <f t="shared" si="98"/>
        <v>1900</v>
      </c>
      <c r="AT146" s="217">
        <f t="shared" si="99"/>
        <v>11.4</v>
      </c>
      <c r="AU146" s="217">
        <f t="shared" si="100"/>
        <v>5626</v>
      </c>
      <c r="AV146" s="217">
        <f t="shared" si="101"/>
        <v>1519.02</v>
      </c>
      <c r="AW146" s="217">
        <f t="shared" si="102"/>
        <v>1900</v>
      </c>
      <c r="AX146" s="217">
        <f t="shared" si="103"/>
        <v>1900</v>
      </c>
      <c r="AY146" s="217">
        <f t="shared" si="104"/>
        <v>570</v>
      </c>
      <c r="AZ146" s="217">
        <f t="shared" si="105"/>
        <v>-1424.88</v>
      </c>
      <c r="BA146" s="217">
        <f t="shared" si="106"/>
        <v>-13.68</v>
      </c>
      <c r="BB146" s="217">
        <f t="shared" si="107"/>
        <v>0</v>
      </c>
      <c r="BC146" s="217">
        <f t="shared" si="108"/>
        <v>-998.22</v>
      </c>
      <c r="BD146" s="217">
        <f t="shared" si="109"/>
        <v>-570</v>
      </c>
    </row>
    <row r="147" spans="2:56">
      <c r="B147" s="6" t="s">
        <v>344</v>
      </c>
      <c r="C147" s="166" t="str">
        <f>_xlfn.XLOOKUP(B:B,'2023.1-2023.6'!B:B,'2023.1-2023.6'!G:G,0)</f>
        <v>2018/12/12</v>
      </c>
      <c r="D147" s="3">
        <f>_xlfn.XLOOKUP(B:B,'2023.1-2023.6'!B:B,'2023.1-2023.6'!I:I,0)</f>
        <v>0</v>
      </c>
      <c r="E147" t="str">
        <f>_xlfn.XLOOKUP(B:B,'2023.1-2023.6'!B:B,'2023.1-2023.6'!C:C,0)</f>
        <v>销售部</v>
      </c>
      <c r="F147" t="str">
        <f>_xlfn.XLOOKUP(B:B,'2023.1-2023.6'!B:B,'2023.1-2023.6'!F:F,0)</f>
        <v>区域销售总监</v>
      </c>
      <c r="G147">
        <f>COUNTIF('2023.1-2023.6'!B:B,B147)</f>
        <v>6</v>
      </c>
      <c r="H147" s="217">
        <f>IFERROR(_xlfn.XLOOKUP(B147,'2023.1-2023.6'!B:B,'2023.1-2023.6'!K:K),0)</f>
        <v>22905</v>
      </c>
      <c r="I147" s="217">
        <f>IFERROR(AVERAGEIF('2022.1-2022.12 '!B:B,B147,'2022.1-2022.12 '!K:K),0)</f>
        <v>37360.8058333333</v>
      </c>
      <c r="J147" s="217">
        <f>IFERROR(_xlfn.XLOOKUP(B147,'2023.1-2023.6'!B:B,'2023.1-2023.6'!J:J),0)</f>
        <v>8800</v>
      </c>
      <c r="K147" s="217">
        <f>IFERROR(AVERAGEIF('2022.1-2022.12 '!B:B,B147,'2022.1-2022.12 '!J:J),0)</f>
        <v>8800</v>
      </c>
      <c r="M147" s="217">
        <f>SUMIFS('2023.1-2023.6'!L:L,'2023.1-2023.6'!B:B,B147)</f>
        <v>0</v>
      </c>
      <c r="O147" s="217">
        <f>SUMIFS('2023.1-2023.6'!N:N,'2023.1-2023.6'!B:B,B147)</f>
        <v>0</v>
      </c>
      <c r="P147">
        <f>SUMIFS('2023.1-2023.6'!P:P,'2023.1-2023.6'!B:B,B147)</f>
        <v>0</v>
      </c>
      <c r="R147" s="217">
        <f>SUMIFS('2023.1-2023.6'!M:M,'2023.1-2023.6'!B:B,B147)</f>
        <v>0</v>
      </c>
      <c r="T147" s="217">
        <f>SUMIFS('2023.1-2023.6'!O:O,'2023.1-2023.6'!B:B,B147)</f>
        <v>315</v>
      </c>
      <c r="U147" s="217">
        <f t="shared" si="85"/>
        <v>37360.8058333333</v>
      </c>
      <c r="V147" s="217">
        <f t="shared" si="86"/>
        <v>22941</v>
      </c>
      <c r="W147" s="217">
        <f t="shared" si="87"/>
        <v>19270.44</v>
      </c>
      <c r="X147" s="217">
        <f t="shared" si="88"/>
        <v>37360.8058333333</v>
      </c>
      <c r="Y147" s="217">
        <f t="shared" si="89"/>
        <v>23634</v>
      </c>
      <c r="Z147" s="217">
        <f t="shared" si="90"/>
        <v>453.7728</v>
      </c>
      <c r="AA147" s="217">
        <f t="shared" si="91"/>
        <v>37360.8058333333</v>
      </c>
      <c r="AB147" s="217">
        <f t="shared" si="92"/>
        <v>224.164835</v>
      </c>
      <c r="AC147" s="239">
        <f t="shared" si="93"/>
        <v>5626</v>
      </c>
      <c r="AD147">
        <f t="shared" si="94"/>
        <v>1519.02</v>
      </c>
      <c r="AE147" s="240">
        <f t="shared" si="74"/>
        <v>37360.8058333333</v>
      </c>
      <c r="AF147" s="217">
        <f t="shared" si="95"/>
        <v>26070</v>
      </c>
      <c r="AG147" s="217">
        <f t="shared" si="75"/>
        <v>7821</v>
      </c>
      <c r="AH147" s="217">
        <f t="shared" si="76"/>
        <v>-19270.44</v>
      </c>
      <c r="AI147" s="217">
        <f t="shared" si="77"/>
        <v>-453.7728</v>
      </c>
      <c r="AJ147">
        <f t="shared" si="78"/>
        <v>-224.164835</v>
      </c>
      <c r="AK147" s="217">
        <f t="shared" si="79"/>
        <v>-1519.02</v>
      </c>
      <c r="AL147" s="217">
        <f t="shared" si="80"/>
        <v>-7506</v>
      </c>
      <c r="AM147" s="217">
        <f t="shared" si="81"/>
        <v>8800</v>
      </c>
      <c r="AN147" s="217">
        <f t="shared" si="96"/>
        <v>8800</v>
      </c>
      <c r="AO147" s="217">
        <f t="shared" si="82"/>
        <v>7392</v>
      </c>
      <c r="AP147" s="217">
        <f t="shared" si="83"/>
        <v>8800</v>
      </c>
      <c r="AQ147" s="217">
        <f t="shared" si="97"/>
        <v>8800</v>
      </c>
      <c r="AR147" s="217">
        <f t="shared" si="84"/>
        <v>168.96</v>
      </c>
      <c r="AS147" s="217">
        <f t="shared" si="98"/>
        <v>8800</v>
      </c>
      <c r="AT147" s="217">
        <f t="shared" si="99"/>
        <v>52.8</v>
      </c>
      <c r="AU147" s="217">
        <f t="shared" si="100"/>
        <v>5626</v>
      </c>
      <c r="AV147" s="217">
        <f t="shared" si="101"/>
        <v>1519.02</v>
      </c>
      <c r="AW147" s="217">
        <f t="shared" si="102"/>
        <v>8800</v>
      </c>
      <c r="AX147" s="217">
        <f t="shared" si="103"/>
        <v>8800</v>
      </c>
      <c r="AY147" s="217">
        <f t="shared" si="104"/>
        <v>2640</v>
      </c>
      <c r="AZ147" s="217">
        <f t="shared" si="105"/>
        <v>-7392</v>
      </c>
      <c r="BA147" s="217">
        <f t="shared" si="106"/>
        <v>-168.96</v>
      </c>
      <c r="BB147" s="217">
        <f t="shared" si="107"/>
        <v>-52.8</v>
      </c>
      <c r="BC147" s="217">
        <f t="shared" si="108"/>
        <v>-1519.02</v>
      </c>
      <c r="BD147" s="217">
        <f t="shared" si="109"/>
        <v>-2325</v>
      </c>
    </row>
    <row r="148" spans="2:56">
      <c r="B148" s="6" t="s">
        <v>345</v>
      </c>
      <c r="C148" s="166" t="str">
        <f>_xlfn.XLOOKUP(B:B,'2023.1-2023.6'!B:B,'2023.1-2023.6'!G:G,0)</f>
        <v>2023/05/22</v>
      </c>
      <c r="D148" s="3" t="str">
        <f>_xlfn.XLOOKUP(B:B,'2023.1-2023.6'!B:B,'2023.1-2023.6'!I:I,0)</f>
        <v>5月入职</v>
      </c>
      <c r="E148" t="str">
        <f>_xlfn.XLOOKUP(B:B,'2023.1-2023.6'!B:B,'2023.1-2023.6'!C:C,0)</f>
        <v>物控部</v>
      </c>
      <c r="F148" t="str">
        <f>_xlfn.XLOOKUP(B:B,'2023.1-2023.6'!B:B,'2023.1-2023.6'!F:F,0)</f>
        <v>采购工程师</v>
      </c>
      <c r="G148">
        <f>COUNTIF('2023.1-2023.6'!B:B,B148)</f>
        <v>2</v>
      </c>
      <c r="H148" s="217">
        <f>IFERROR(_xlfn.XLOOKUP(B148,'2023.1-2023.6'!B:B,'2023.1-2023.6'!K:K),0)</f>
        <v>3386.64</v>
      </c>
      <c r="I148" s="217">
        <f>IFERROR(AVERAGEIF('2022.1-2022.12 '!B:B,B148,'2022.1-2022.12 '!K:K),0)</f>
        <v>0</v>
      </c>
      <c r="J148" s="217">
        <f>IFERROR(_xlfn.XLOOKUP(B148,'2023.1-2023.6'!B:B,'2023.1-2023.6'!J:J),0)</f>
        <v>3357</v>
      </c>
      <c r="K148" s="217">
        <f>IFERROR(AVERAGEIF('2022.1-2022.12 '!B:B,B148,'2022.1-2022.12 '!J:J),0)</f>
        <v>0</v>
      </c>
      <c r="M148" s="217">
        <f>SUMIFS('2023.1-2023.6'!L:L,'2023.1-2023.6'!B:B,B148)</f>
        <v>0</v>
      </c>
      <c r="O148" s="217">
        <f>SUMIFS('2023.1-2023.6'!N:N,'2023.1-2023.6'!B:B,B148)</f>
        <v>0</v>
      </c>
      <c r="P148">
        <f>SUMIFS('2023.1-2023.6'!P:P,'2023.1-2023.6'!B:B,B148)</f>
        <v>0</v>
      </c>
      <c r="R148" s="217">
        <f>SUMIFS('2023.1-2023.6'!M:M,'2023.1-2023.6'!B:B,B148)</f>
        <v>0</v>
      </c>
      <c r="T148" s="217">
        <f>SUMIFS('2023.1-2023.6'!O:O,'2023.1-2023.6'!B:B,B148)</f>
        <v>0</v>
      </c>
      <c r="U148" s="217">
        <f t="shared" si="85"/>
        <v>3958</v>
      </c>
      <c r="V148" s="217">
        <f t="shared" si="86"/>
        <v>3958</v>
      </c>
      <c r="W148" s="217">
        <f t="shared" si="87"/>
        <v>1108.24</v>
      </c>
      <c r="X148" s="217">
        <f t="shared" si="88"/>
        <v>3386.64</v>
      </c>
      <c r="Y148" s="217">
        <f t="shared" si="89"/>
        <v>3386.64</v>
      </c>
      <c r="Z148" s="217">
        <f t="shared" si="90"/>
        <v>21.674496</v>
      </c>
      <c r="AA148" s="217">
        <f t="shared" si="91"/>
        <v>3386.64</v>
      </c>
      <c r="AB148" s="217">
        <f t="shared" si="92"/>
        <v>6.77328</v>
      </c>
      <c r="AC148" s="239">
        <f t="shared" si="93"/>
        <v>5626</v>
      </c>
      <c r="AD148">
        <f t="shared" si="94"/>
        <v>506.34</v>
      </c>
      <c r="AE148" s="240">
        <f t="shared" si="74"/>
        <v>3386.64</v>
      </c>
      <c r="AF148" s="217">
        <f t="shared" si="95"/>
        <v>3386.64</v>
      </c>
      <c r="AG148" s="217">
        <f t="shared" si="75"/>
        <v>338.664</v>
      </c>
      <c r="AH148" s="217">
        <f t="shared" si="76"/>
        <v>-1108.24</v>
      </c>
      <c r="AI148" s="217">
        <f t="shared" si="77"/>
        <v>-21.674496</v>
      </c>
      <c r="AJ148">
        <f t="shared" si="78"/>
        <v>-6.77328</v>
      </c>
      <c r="AK148" s="217">
        <f t="shared" si="79"/>
        <v>-506.34</v>
      </c>
      <c r="AL148" s="217">
        <f t="shared" si="80"/>
        <v>-338.664</v>
      </c>
      <c r="AM148" s="217">
        <f t="shared" si="81"/>
        <v>3958</v>
      </c>
      <c r="AN148" s="217">
        <f t="shared" si="96"/>
        <v>3958</v>
      </c>
      <c r="AO148" s="217">
        <f t="shared" si="82"/>
        <v>1108.24</v>
      </c>
      <c r="AP148" s="217">
        <f t="shared" si="83"/>
        <v>3357</v>
      </c>
      <c r="AQ148" s="217">
        <f t="shared" si="97"/>
        <v>3357</v>
      </c>
      <c r="AR148" s="217">
        <f t="shared" si="84"/>
        <v>21.4848</v>
      </c>
      <c r="AS148" s="217">
        <f t="shared" si="98"/>
        <v>3357</v>
      </c>
      <c r="AT148" s="217">
        <f t="shared" si="99"/>
        <v>6.714</v>
      </c>
      <c r="AU148" s="217">
        <f t="shared" si="100"/>
        <v>5626</v>
      </c>
      <c r="AV148" s="217">
        <f t="shared" si="101"/>
        <v>506.34</v>
      </c>
      <c r="AW148" s="217">
        <f t="shared" si="102"/>
        <v>3357</v>
      </c>
      <c r="AX148" s="217">
        <f t="shared" si="103"/>
        <v>3357</v>
      </c>
      <c r="AY148" s="217">
        <f t="shared" si="104"/>
        <v>335.7</v>
      </c>
      <c r="AZ148" s="217">
        <f t="shared" si="105"/>
        <v>-1108.24</v>
      </c>
      <c r="BA148" s="217">
        <f t="shared" si="106"/>
        <v>-21.4848</v>
      </c>
      <c r="BB148" s="217">
        <f t="shared" si="107"/>
        <v>-6.714</v>
      </c>
      <c r="BC148" s="217">
        <f t="shared" si="108"/>
        <v>-506.34</v>
      </c>
      <c r="BD148" s="217">
        <f t="shared" si="109"/>
        <v>-335.7</v>
      </c>
    </row>
    <row r="149" spans="2:56">
      <c r="B149" s="6" t="s">
        <v>346</v>
      </c>
      <c r="C149" s="166" t="str">
        <f>_xlfn.XLOOKUP(B:B,'2023.1-2023.6'!B:B,'2023.1-2023.6'!G:G,0)</f>
        <v>2020/11/16</v>
      </c>
      <c r="D149" s="3">
        <f>_xlfn.XLOOKUP(B:B,'2023.1-2023.6'!B:B,'2023.1-2023.6'!I:I,0)</f>
        <v>0</v>
      </c>
      <c r="E149" t="str">
        <f>_xlfn.XLOOKUP(B:B,'2023.1-2023.6'!B:B,'2023.1-2023.6'!C:C,0)</f>
        <v>售后服务部</v>
      </c>
      <c r="F149" t="str">
        <f>_xlfn.XLOOKUP(B:B,'2023.1-2023.6'!B:B,'2023.1-2023.6'!F:F,0)</f>
        <v>电气服务工程师（上海）</v>
      </c>
      <c r="G149">
        <f>COUNTIF('2023.1-2023.6'!B:B,B149)</f>
        <v>6</v>
      </c>
      <c r="H149" s="217">
        <f>IFERROR(_xlfn.XLOOKUP(B149,'2023.1-2023.6'!B:B,'2023.1-2023.6'!K:K),0)</f>
        <v>7546.66</v>
      </c>
      <c r="I149" s="217">
        <f>IFERROR(AVERAGEIF('2022.1-2022.12 '!B:B,B149,'2022.1-2022.12 '!K:K),0)</f>
        <v>9121.99416666667</v>
      </c>
      <c r="J149" s="217">
        <f>IFERROR(_xlfn.XLOOKUP(B149,'2023.1-2023.6'!B:B,'2023.1-2023.6'!J:J),0)</f>
        <v>4208</v>
      </c>
      <c r="K149" s="217">
        <f>IFERROR(AVERAGEIF('2022.1-2022.12 '!B:B,B149,'2022.1-2022.12 '!J:J),0)</f>
        <v>4208</v>
      </c>
      <c r="M149" s="217">
        <f>SUMIFS('2023.1-2023.6'!L:L,'2023.1-2023.6'!B:B,B149)</f>
        <v>0</v>
      </c>
      <c r="O149" s="217">
        <f>SUMIFS('2023.1-2023.6'!N:N,'2023.1-2023.6'!B:B,B149)</f>
        <v>0</v>
      </c>
      <c r="P149">
        <f>SUMIFS('2023.1-2023.6'!P:P,'2023.1-2023.6'!B:B,B149)</f>
        <v>0</v>
      </c>
      <c r="R149" s="217">
        <f>SUMIFS('2023.1-2023.6'!M:M,'2023.1-2023.6'!B:B,B149)</f>
        <v>0</v>
      </c>
      <c r="T149" s="217">
        <f>SUMIFS('2023.1-2023.6'!O:O,'2023.1-2023.6'!B:B,B149)</f>
        <v>0</v>
      </c>
      <c r="U149" s="217">
        <f t="shared" si="85"/>
        <v>9121.99416666667</v>
      </c>
      <c r="V149" s="217">
        <f t="shared" si="86"/>
        <v>9121.99416666667</v>
      </c>
      <c r="W149" s="217">
        <f t="shared" si="87"/>
        <v>7662.4751</v>
      </c>
      <c r="X149" s="217">
        <f t="shared" si="88"/>
        <v>9121.99416666667</v>
      </c>
      <c r="Y149" s="217">
        <f t="shared" si="89"/>
        <v>9121.99416666667</v>
      </c>
      <c r="Z149" s="217">
        <f t="shared" si="90"/>
        <v>175.142288</v>
      </c>
      <c r="AA149" s="217">
        <f t="shared" si="91"/>
        <v>9121.99416666667</v>
      </c>
      <c r="AB149" s="217">
        <f t="shared" si="92"/>
        <v>54.731965</v>
      </c>
      <c r="AC149" s="239">
        <f t="shared" si="93"/>
        <v>5626</v>
      </c>
      <c r="AD149">
        <f t="shared" si="94"/>
        <v>1519.02</v>
      </c>
      <c r="AE149" s="240">
        <f t="shared" si="74"/>
        <v>9121.99416666667</v>
      </c>
      <c r="AF149" s="217">
        <f t="shared" si="95"/>
        <v>9121.99416666667</v>
      </c>
      <c r="AG149" s="217">
        <f t="shared" si="75"/>
        <v>2736.59825</v>
      </c>
      <c r="AH149" s="217">
        <f t="shared" si="76"/>
        <v>-7662.4751</v>
      </c>
      <c r="AI149" s="217">
        <f t="shared" si="77"/>
        <v>-175.142288</v>
      </c>
      <c r="AJ149">
        <f t="shared" si="78"/>
        <v>-54.731965</v>
      </c>
      <c r="AK149" s="217">
        <f t="shared" si="79"/>
        <v>-1519.02</v>
      </c>
      <c r="AL149" s="217">
        <f t="shared" si="80"/>
        <v>-2736.59825</v>
      </c>
      <c r="AM149" s="217">
        <f t="shared" si="81"/>
        <v>4208</v>
      </c>
      <c r="AN149" s="217">
        <f t="shared" si="96"/>
        <v>4208</v>
      </c>
      <c r="AO149" s="217">
        <f t="shared" si="82"/>
        <v>3534.72</v>
      </c>
      <c r="AP149" s="217">
        <f t="shared" si="83"/>
        <v>4208</v>
      </c>
      <c r="AQ149" s="217">
        <f t="shared" si="97"/>
        <v>4208</v>
      </c>
      <c r="AR149" s="217">
        <f t="shared" si="84"/>
        <v>80.7936</v>
      </c>
      <c r="AS149" s="217">
        <f t="shared" si="98"/>
        <v>4208</v>
      </c>
      <c r="AT149" s="217">
        <f t="shared" si="99"/>
        <v>25.248</v>
      </c>
      <c r="AU149" s="217">
        <f t="shared" si="100"/>
        <v>5626</v>
      </c>
      <c r="AV149" s="217">
        <f t="shared" si="101"/>
        <v>1519.02</v>
      </c>
      <c r="AW149" s="217">
        <f t="shared" si="102"/>
        <v>4208</v>
      </c>
      <c r="AX149" s="217">
        <f t="shared" si="103"/>
        <v>4208</v>
      </c>
      <c r="AY149" s="217">
        <f t="shared" si="104"/>
        <v>1262.4</v>
      </c>
      <c r="AZ149" s="217">
        <f t="shared" si="105"/>
        <v>-3534.72</v>
      </c>
      <c r="BA149" s="217">
        <f t="shared" si="106"/>
        <v>-80.7936</v>
      </c>
      <c r="BB149" s="217">
        <f t="shared" si="107"/>
        <v>-25.248</v>
      </c>
      <c r="BC149" s="217">
        <f t="shared" si="108"/>
        <v>-1519.02</v>
      </c>
      <c r="BD149" s="217">
        <f t="shared" si="109"/>
        <v>-1262.4</v>
      </c>
    </row>
    <row r="150" spans="2:56">
      <c r="B150" s="6" t="s">
        <v>347</v>
      </c>
      <c r="C150" s="166" t="str">
        <f>_xlfn.XLOOKUP(B:B,'2023.1-2023.6'!B:B,'2023.1-2023.6'!G:G,0)</f>
        <v>2021/01/12</v>
      </c>
      <c r="D150" s="3">
        <f>_xlfn.XLOOKUP(B:B,'2023.1-2023.6'!B:B,'2023.1-2023.6'!I:I,0)</f>
        <v>0</v>
      </c>
      <c r="E150" t="str">
        <f>_xlfn.XLOOKUP(B:B,'2023.1-2023.6'!B:B,'2023.1-2023.6'!C:C,0)</f>
        <v>生产部</v>
      </c>
      <c r="F150" t="str">
        <f>_xlfn.XLOOKUP(B:B,'2023.1-2023.6'!B:B,'2023.1-2023.6'!F:F,0)</f>
        <v>仓管员</v>
      </c>
      <c r="G150">
        <f>COUNTIF('2023.1-2023.6'!B:B,B150)</f>
        <v>6</v>
      </c>
      <c r="H150" s="217">
        <f>IFERROR(_xlfn.XLOOKUP(B150,'2023.1-2023.6'!B:B,'2023.1-2023.6'!K:K),0)</f>
        <v>5360.27</v>
      </c>
      <c r="I150" s="217">
        <f>IFERROR(AVERAGEIF('2022.1-2022.12 '!B:B,B150,'2022.1-2022.12 '!K:K),0)</f>
        <v>5382.72916666667</v>
      </c>
      <c r="J150" s="217">
        <f>IFERROR(_xlfn.XLOOKUP(B150,'2023.1-2023.6'!B:B,'2023.1-2023.6'!J:J),0)</f>
        <v>1900</v>
      </c>
      <c r="K150" s="217">
        <f>IFERROR(AVERAGEIF('2022.1-2022.12 '!B:B,B150,'2022.1-2022.12 '!J:J),0)</f>
        <v>1900</v>
      </c>
      <c r="M150" s="217">
        <f>SUMIFS('2023.1-2023.6'!L:L,'2023.1-2023.6'!B:B,B150)</f>
        <v>1899.84</v>
      </c>
      <c r="O150" s="217">
        <f>SUMIFS('2023.1-2023.6'!N:N,'2023.1-2023.6'!B:B,B150)</f>
        <v>22.8</v>
      </c>
      <c r="P150">
        <f>SUMIFS('2023.1-2023.6'!P:P,'2023.1-2023.6'!B:B,B150)</f>
        <v>11.4</v>
      </c>
      <c r="R150" s="217">
        <f>SUMIFS('2023.1-2023.6'!M:M,'2023.1-2023.6'!B:B,B150)</f>
        <v>520.8</v>
      </c>
      <c r="T150" s="217">
        <f>SUMIFS('2023.1-2023.6'!O:O,'2023.1-2023.6'!B:B,B150)</f>
        <v>0</v>
      </c>
      <c r="U150" s="217">
        <f t="shared" si="85"/>
        <v>5382.72916666667</v>
      </c>
      <c r="V150" s="217">
        <f t="shared" si="86"/>
        <v>5382.72916666667</v>
      </c>
      <c r="W150" s="217">
        <f t="shared" si="87"/>
        <v>4521.4925</v>
      </c>
      <c r="X150" s="217">
        <f t="shared" si="88"/>
        <v>5382.72916666667</v>
      </c>
      <c r="Y150" s="217">
        <f t="shared" si="89"/>
        <v>5382.72916666667</v>
      </c>
      <c r="Z150" s="217">
        <f t="shared" si="90"/>
        <v>103.3484</v>
      </c>
      <c r="AA150" s="217">
        <f t="shared" si="91"/>
        <v>5382.72916666667</v>
      </c>
      <c r="AB150" s="217">
        <f t="shared" si="92"/>
        <v>32.296375</v>
      </c>
      <c r="AC150" s="239">
        <f t="shared" si="93"/>
        <v>5626</v>
      </c>
      <c r="AD150">
        <f t="shared" si="94"/>
        <v>1519.02</v>
      </c>
      <c r="AE150" s="240">
        <f t="shared" si="74"/>
        <v>5382.72916666667</v>
      </c>
      <c r="AF150" s="217">
        <f t="shared" si="95"/>
        <v>5382.72916666667</v>
      </c>
      <c r="AG150" s="217">
        <f t="shared" si="75"/>
        <v>1614.81875</v>
      </c>
      <c r="AH150" s="217">
        <f t="shared" si="76"/>
        <v>-2621.6525</v>
      </c>
      <c r="AI150" s="217">
        <f t="shared" si="77"/>
        <v>-80.5484</v>
      </c>
      <c r="AJ150">
        <f t="shared" si="78"/>
        <v>-20.896375</v>
      </c>
      <c r="AK150" s="217">
        <f t="shared" si="79"/>
        <v>-998.22</v>
      </c>
      <c r="AL150" s="217">
        <f t="shared" si="80"/>
        <v>-1614.81875</v>
      </c>
      <c r="AM150" s="217">
        <f t="shared" si="81"/>
        <v>3958</v>
      </c>
      <c r="AN150" s="217">
        <f t="shared" si="96"/>
        <v>3958</v>
      </c>
      <c r="AO150" s="217">
        <f t="shared" si="82"/>
        <v>3324.72</v>
      </c>
      <c r="AP150" s="217">
        <f t="shared" si="83"/>
        <v>1900</v>
      </c>
      <c r="AQ150" s="217">
        <f t="shared" si="97"/>
        <v>1900</v>
      </c>
      <c r="AR150" s="217">
        <f t="shared" si="84"/>
        <v>36.48</v>
      </c>
      <c r="AS150" s="217">
        <f t="shared" si="98"/>
        <v>1900</v>
      </c>
      <c r="AT150" s="217">
        <f t="shared" si="99"/>
        <v>11.4</v>
      </c>
      <c r="AU150" s="217">
        <f t="shared" si="100"/>
        <v>5626</v>
      </c>
      <c r="AV150" s="217">
        <f t="shared" si="101"/>
        <v>1519.02</v>
      </c>
      <c r="AW150" s="217">
        <f t="shared" si="102"/>
        <v>1900</v>
      </c>
      <c r="AX150" s="217">
        <f t="shared" si="103"/>
        <v>1900</v>
      </c>
      <c r="AY150" s="217">
        <f t="shared" si="104"/>
        <v>570</v>
      </c>
      <c r="AZ150" s="217">
        <f t="shared" si="105"/>
        <v>-1424.88</v>
      </c>
      <c r="BA150" s="217">
        <f t="shared" si="106"/>
        <v>-13.68</v>
      </c>
      <c r="BB150" s="217">
        <f t="shared" si="107"/>
        <v>0</v>
      </c>
      <c r="BC150" s="217">
        <f t="shared" si="108"/>
        <v>-998.22</v>
      </c>
      <c r="BD150" s="217">
        <f t="shared" si="109"/>
        <v>-570</v>
      </c>
    </row>
    <row r="151" spans="2:56">
      <c r="B151" s="6" t="s">
        <v>348</v>
      </c>
      <c r="C151" s="166" t="str">
        <f>_xlfn.XLOOKUP(B:B,'2023.1-2023.6'!B:B,'2023.1-2023.6'!G:G,0)</f>
        <v>2023/01/03</v>
      </c>
      <c r="D151" s="3" t="str">
        <f>_xlfn.XLOOKUP(B:B,'2023.1-2023.6'!B:B,'2023.1-2023.6'!I:I,0)</f>
        <v>1月入职</v>
      </c>
      <c r="E151" t="str">
        <f>_xlfn.XLOOKUP(B:B,'2023.1-2023.6'!B:B,'2023.1-2023.6'!C:C,0)</f>
        <v>售后服务部</v>
      </c>
      <c r="F151" t="str">
        <f>_xlfn.XLOOKUP(B:B,'2023.1-2023.6'!B:B,'2023.1-2023.6'!F:F,0)</f>
        <v>项目经理</v>
      </c>
      <c r="G151">
        <f>COUNTIF('2023.1-2023.6'!B:B,B151)</f>
        <v>6</v>
      </c>
      <c r="H151" s="217">
        <f>IFERROR(_xlfn.XLOOKUP(B151,'2023.1-2023.6'!B:B,'2023.1-2023.6'!K:K),0)</f>
        <v>12016.35</v>
      </c>
      <c r="I151" s="217">
        <f>IFERROR(AVERAGEIF('2022.1-2022.12 '!B:B,B151,'2022.1-2022.12 '!K:K),0)</f>
        <v>0</v>
      </c>
      <c r="J151" s="217">
        <f>IFERROR(_xlfn.XLOOKUP(B151,'2023.1-2023.6'!B:B,'2023.1-2023.6'!J:J),0)</f>
        <v>5680</v>
      </c>
      <c r="K151" s="217">
        <f>IFERROR(AVERAGEIF('2022.1-2022.12 '!B:B,B151,'2022.1-2022.12 '!J:J),0)</f>
        <v>0</v>
      </c>
      <c r="M151" s="217">
        <f>SUMIFS('2023.1-2023.6'!L:L,'2023.1-2023.6'!B:B,B151)</f>
        <v>1583.2</v>
      </c>
      <c r="O151" s="217">
        <f>SUMIFS('2023.1-2023.6'!N:N,'2023.1-2023.6'!B:B,B151)</f>
        <v>19</v>
      </c>
      <c r="P151">
        <f>SUMIFS('2023.1-2023.6'!P:P,'2023.1-2023.6'!B:B,B151)</f>
        <v>9.5</v>
      </c>
      <c r="R151" s="217">
        <f>SUMIFS('2023.1-2023.6'!M:M,'2023.1-2023.6'!B:B,B151)</f>
        <v>434</v>
      </c>
      <c r="T151" s="217">
        <f>SUMIFS('2023.1-2023.6'!O:O,'2023.1-2023.6'!B:B,B151)</f>
        <v>2400</v>
      </c>
      <c r="U151" s="217">
        <f t="shared" si="85"/>
        <v>12016.35</v>
      </c>
      <c r="V151" s="217">
        <f t="shared" si="86"/>
        <v>12016.35</v>
      </c>
      <c r="W151" s="217">
        <f t="shared" si="87"/>
        <v>10093.734</v>
      </c>
      <c r="X151" s="217">
        <f t="shared" si="88"/>
        <v>12016.35</v>
      </c>
      <c r="Y151" s="217">
        <f t="shared" si="89"/>
        <v>12016.35</v>
      </c>
      <c r="Z151" s="217">
        <f t="shared" si="90"/>
        <v>230.71392</v>
      </c>
      <c r="AA151" s="217">
        <f t="shared" si="91"/>
        <v>12016.35</v>
      </c>
      <c r="AB151" s="217">
        <f t="shared" si="92"/>
        <v>72.0981</v>
      </c>
      <c r="AC151" s="239">
        <f t="shared" si="93"/>
        <v>5626</v>
      </c>
      <c r="AD151">
        <f t="shared" si="94"/>
        <v>1519.02</v>
      </c>
      <c r="AE151" s="240">
        <f t="shared" si="74"/>
        <v>12016.35</v>
      </c>
      <c r="AF151" s="217">
        <f t="shared" si="95"/>
        <v>12016.35</v>
      </c>
      <c r="AG151" s="217">
        <f t="shared" si="75"/>
        <v>3604.905</v>
      </c>
      <c r="AH151" s="217">
        <f t="shared" si="76"/>
        <v>-8510.534</v>
      </c>
      <c r="AI151" s="217">
        <f t="shared" si="77"/>
        <v>-211.71392</v>
      </c>
      <c r="AJ151">
        <f t="shared" si="78"/>
        <v>-62.5981</v>
      </c>
      <c r="AK151" s="217">
        <f t="shared" si="79"/>
        <v>-1085.02</v>
      </c>
      <c r="AL151" s="217">
        <f t="shared" si="80"/>
        <v>-1204.905</v>
      </c>
      <c r="AM151" s="217">
        <f t="shared" si="81"/>
        <v>5680</v>
      </c>
      <c r="AN151" s="217">
        <f t="shared" si="96"/>
        <v>5680</v>
      </c>
      <c r="AO151" s="217">
        <f t="shared" si="82"/>
        <v>4771.2</v>
      </c>
      <c r="AP151" s="217">
        <f t="shared" si="83"/>
        <v>5680</v>
      </c>
      <c r="AQ151" s="217">
        <f t="shared" si="97"/>
        <v>5680</v>
      </c>
      <c r="AR151" s="217">
        <f t="shared" si="84"/>
        <v>109.056</v>
      </c>
      <c r="AS151" s="217">
        <f t="shared" si="98"/>
        <v>5680</v>
      </c>
      <c r="AT151" s="217">
        <f t="shared" si="99"/>
        <v>34.08</v>
      </c>
      <c r="AU151" s="217">
        <f t="shared" si="100"/>
        <v>5626</v>
      </c>
      <c r="AV151" s="217">
        <f t="shared" si="101"/>
        <v>1519.02</v>
      </c>
      <c r="AW151" s="217">
        <f t="shared" si="102"/>
        <v>5680</v>
      </c>
      <c r="AX151" s="217">
        <f t="shared" si="103"/>
        <v>5680</v>
      </c>
      <c r="AY151" s="217">
        <f t="shared" si="104"/>
        <v>1704</v>
      </c>
      <c r="AZ151" s="217">
        <f t="shared" si="105"/>
        <v>-3188</v>
      </c>
      <c r="BA151" s="217">
        <f t="shared" si="106"/>
        <v>-90.056</v>
      </c>
      <c r="BB151" s="217">
        <f t="shared" si="107"/>
        <v>-24.58</v>
      </c>
      <c r="BC151" s="217">
        <f t="shared" si="108"/>
        <v>-1085.02</v>
      </c>
      <c r="BD151" s="217">
        <f t="shared" si="109"/>
        <v>0</v>
      </c>
    </row>
    <row r="152" spans="2:56">
      <c r="B152" s="6" t="s">
        <v>349</v>
      </c>
      <c r="C152" s="166" t="str">
        <f>_xlfn.XLOOKUP(B:B,'2023.1-2023.6'!B:B,'2023.1-2023.6'!G:G,0)</f>
        <v>2021/07/29</v>
      </c>
      <c r="D152" s="3">
        <f>_xlfn.XLOOKUP(B:B,'2023.1-2023.6'!B:B,'2023.1-2023.6'!I:I,0)</f>
        <v>0</v>
      </c>
      <c r="E152" t="str">
        <f>_xlfn.XLOOKUP(B:B,'2023.1-2023.6'!B:B,'2023.1-2023.6'!C:C,0)</f>
        <v>生产部</v>
      </c>
      <c r="F152" t="str">
        <f>_xlfn.XLOOKUP(B:B,'2023.1-2023.6'!B:B,'2023.1-2023.6'!F:F,0)</f>
        <v>装配电工</v>
      </c>
      <c r="G152">
        <f>COUNTIF('2023.1-2023.6'!B:B,B152)</f>
        <v>6</v>
      </c>
      <c r="H152" s="217">
        <f>IFERROR(_xlfn.XLOOKUP(B152,'2023.1-2023.6'!B:B,'2023.1-2023.6'!K:K),0)</f>
        <v>6210.37</v>
      </c>
      <c r="I152" s="217">
        <f>IFERROR(AVERAGEIF('2022.1-2022.12 '!B:B,B152,'2022.1-2022.12 '!K:K),0)</f>
        <v>6068.5575</v>
      </c>
      <c r="J152" s="217">
        <f>IFERROR(_xlfn.XLOOKUP(B152,'2023.1-2023.6'!B:B,'2023.1-2023.6'!J:J),0)</f>
        <v>1900</v>
      </c>
      <c r="K152" s="217">
        <f>IFERROR(AVERAGEIF('2022.1-2022.12 '!B:B,B152,'2022.1-2022.12 '!J:J),0)</f>
        <v>1900</v>
      </c>
      <c r="M152" s="217">
        <f>SUMIFS('2023.1-2023.6'!L:L,'2023.1-2023.6'!B:B,B152)</f>
        <v>1899.84</v>
      </c>
      <c r="O152" s="217">
        <f>SUMIFS('2023.1-2023.6'!N:N,'2023.1-2023.6'!B:B,B152)</f>
        <v>22.8</v>
      </c>
      <c r="P152">
        <f>SUMIFS('2023.1-2023.6'!P:P,'2023.1-2023.6'!B:B,B152)</f>
        <v>11.4</v>
      </c>
      <c r="R152" s="217">
        <f>SUMIFS('2023.1-2023.6'!M:M,'2023.1-2023.6'!B:B,B152)</f>
        <v>520.8</v>
      </c>
      <c r="T152" s="217">
        <f>SUMIFS('2023.1-2023.6'!O:O,'2023.1-2023.6'!B:B,B152)</f>
        <v>0</v>
      </c>
      <c r="U152" s="217">
        <f t="shared" si="85"/>
        <v>6068.5575</v>
      </c>
      <c r="V152" s="217">
        <f t="shared" si="86"/>
        <v>6068.5575</v>
      </c>
      <c r="W152" s="217">
        <f t="shared" si="87"/>
        <v>5097.5883</v>
      </c>
      <c r="X152" s="217">
        <f t="shared" si="88"/>
        <v>6068.5575</v>
      </c>
      <c r="Y152" s="217">
        <f t="shared" si="89"/>
        <v>6068.5575</v>
      </c>
      <c r="Z152" s="217">
        <f t="shared" si="90"/>
        <v>116.516304</v>
      </c>
      <c r="AA152" s="217">
        <f t="shared" si="91"/>
        <v>6068.5575</v>
      </c>
      <c r="AB152" s="217">
        <f t="shared" si="92"/>
        <v>36.411345</v>
      </c>
      <c r="AC152" s="239">
        <f t="shared" si="93"/>
        <v>5626</v>
      </c>
      <c r="AD152">
        <f t="shared" si="94"/>
        <v>1519.02</v>
      </c>
      <c r="AE152" s="240">
        <f t="shared" si="74"/>
        <v>6068.5575</v>
      </c>
      <c r="AF152" s="217">
        <f t="shared" si="95"/>
        <v>6068.5575</v>
      </c>
      <c r="AG152" s="217">
        <f t="shared" si="75"/>
        <v>1820.56725</v>
      </c>
      <c r="AH152" s="217">
        <f t="shared" si="76"/>
        <v>-3197.7483</v>
      </c>
      <c r="AI152" s="217">
        <f t="shared" si="77"/>
        <v>-93.716304</v>
      </c>
      <c r="AJ152">
        <f t="shared" si="78"/>
        <v>-25.011345</v>
      </c>
      <c r="AK152" s="217">
        <f t="shared" si="79"/>
        <v>-998.22</v>
      </c>
      <c r="AL152" s="217">
        <f t="shared" si="80"/>
        <v>-1820.56725</v>
      </c>
      <c r="AM152" s="217">
        <f t="shared" si="81"/>
        <v>3958</v>
      </c>
      <c r="AN152" s="217">
        <f t="shared" si="96"/>
        <v>3958</v>
      </c>
      <c r="AO152" s="217">
        <f t="shared" si="82"/>
        <v>3324.72</v>
      </c>
      <c r="AP152" s="217">
        <f t="shared" si="83"/>
        <v>1900</v>
      </c>
      <c r="AQ152" s="217">
        <f t="shared" si="97"/>
        <v>1900</v>
      </c>
      <c r="AR152" s="217">
        <f t="shared" si="84"/>
        <v>36.48</v>
      </c>
      <c r="AS152" s="217">
        <f t="shared" si="98"/>
        <v>1900</v>
      </c>
      <c r="AT152" s="217">
        <f t="shared" si="99"/>
        <v>11.4</v>
      </c>
      <c r="AU152" s="217">
        <f t="shared" si="100"/>
        <v>5626</v>
      </c>
      <c r="AV152" s="217">
        <f t="shared" si="101"/>
        <v>1519.02</v>
      </c>
      <c r="AW152" s="217">
        <f t="shared" si="102"/>
        <v>1900</v>
      </c>
      <c r="AX152" s="217">
        <f t="shared" si="103"/>
        <v>1900</v>
      </c>
      <c r="AY152" s="217">
        <f t="shared" si="104"/>
        <v>570</v>
      </c>
      <c r="AZ152" s="217">
        <f t="shared" si="105"/>
        <v>-1424.88</v>
      </c>
      <c r="BA152" s="217">
        <f t="shared" si="106"/>
        <v>-13.68</v>
      </c>
      <c r="BB152" s="217">
        <f t="shared" si="107"/>
        <v>0</v>
      </c>
      <c r="BC152" s="217">
        <f t="shared" si="108"/>
        <v>-998.22</v>
      </c>
      <c r="BD152" s="217">
        <f t="shared" si="109"/>
        <v>-570</v>
      </c>
    </row>
    <row r="153" spans="2:56">
      <c r="B153" s="6" t="s">
        <v>350</v>
      </c>
      <c r="C153" s="166" t="str">
        <f>_xlfn.XLOOKUP(B:B,'2023.1-2023.6'!B:B,'2023.1-2023.6'!G:G,0)</f>
        <v>2022/09/01</v>
      </c>
      <c r="D153" s="3">
        <f>_xlfn.XLOOKUP(B:B,'2023.1-2023.6'!B:B,'2023.1-2023.6'!I:I,0)</f>
        <v>0</v>
      </c>
      <c r="E153" t="str">
        <f>_xlfn.XLOOKUP(B:B,'2023.1-2023.6'!B:B,'2023.1-2023.6'!C:C,0)</f>
        <v>售后服务部</v>
      </c>
      <c r="F153" t="str">
        <f>_xlfn.XLOOKUP(B:B,'2023.1-2023.6'!B:B,'2023.1-2023.6'!F:F,0)</f>
        <v>项目经理</v>
      </c>
      <c r="G153">
        <f>COUNTIF('2023.1-2023.6'!B:B,B153)</f>
        <v>6</v>
      </c>
      <c r="H153" s="217">
        <f>IFERROR(_xlfn.XLOOKUP(B153,'2023.1-2023.6'!B:B,'2023.1-2023.6'!K:K),0)</f>
        <v>13075.4</v>
      </c>
      <c r="I153" s="217">
        <f>IFERROR(AVERAGEIF('2022.1-2022.12 '!B:B,B153,'2022.1-2022.12 '!K:K),0)</f>
        <v>12322.6</v>
      </c>
      <c r="J153" s="217">
        <f>IFERROR(_xlfn.XLOOKUP(B153,'2023.1-2023.6'!B:B,'2023.1-2023.6'!J:J),0)</f>
        <v>5000</v>
      </c>
      <c r="K153" s="217">
        <f>IFERROR(AVERAGEIF('2022.1-2022.12 '!B:B,B153,'2022.1-2022.12 '!J:J),0)</f>
        <v>4700</v>
      </c>
      <c r="M153" s="217">
        <f>SUMIFS('2023.1-2023.6'!L:L,'2023.1-2023.6'!B:B,B153)</f>
        <v>1899.84</v>
      </c>
      <c r="O153" s="217">
        <f>SUMIFS('2023.1-2023.6'!N:N,'2023.1-2023.6'!B:B,B153)</f>
        <v>22.8</v>
      </c>
      <c r="P153">
        <f>SUMIFS('2023.1-2023.6'!P:P,'2023.1-2023.6'!B:B,B153)</f>
        <v>11.4</v>
      </c>
      <c r="R153" s="217">
        <f>SUMIFS('2023.1-2023.6'!M:M,'2023.1-2023.6'!B:B,B153)</f>
        <v>520.8</v>
      </c>
      <c r="T153" s="217">
        <f>SUMIFS('2023.1-2023.6'!O:O,'2023.1-2023.6'!B:B,B153)</f>
        <v>0</v>
      </c>
      <c r="U153" s="217">
        <f t="shared" si="85"/>
        <v>12322.6</v>
      </c>
      <c r="V153" s="217">
        <f t="shared" si="86"/>
        <v>12322.6</v>
      </c>
      <c r="W153" s="217">
        <f t="shared" si="87"/>
        <v>10350.984</v>
      </c>
      <c r="X153" s="217">
        <f t="shared" si="88"/>
        <v>12322.6</v>
      </c>
      <c r="Y153" s="217">
        <f t="shared" si="89"/>
        <v>12322.6</v>
      </c>
      <c r="Z153" s="217">
        <f t="shared" si="90"/>
        <v>236.59392</v>
      </c>
      <c r="AA153" s="217">
        <f t="shared" si="91"/>
        <v>12322.6</v>
      </c>
      <c r="AB153" s="217">
        <f t="shared" si="92"/>
        <v>73.9356</v>
      </c>
      <c r="AC153" s="239">
        <f t="shared" si="93"/>
        <v>5626</v>
      </c>
      <c r="AD153">
        <f t="shared" si="94"/>
        <v>1519.02</v>
      </c>
      <c r="AE153" s="240">
        <f t="shared" si="74"/>
        <v>12322.6</v>
      </c>
      <c r="AF153" s="217">
        <f t="shared" si="95"/>
        <v>12322.6</v>
      </c>
      <c r="AG153" s="217">
        <f t="shared" si="75"/>
        <v>3696.78</v>
      </c>
      <c r="AH153" s="217">
        <f t="shared" si="76"/>
        <v>-8451.144</v>
      </c>
      <c r="AI153" s="217">
        <f t="shared" si="77"/>
        <v>-213.79392</v>
      </c>
      <c r="AJ153">
        <f t="shared" si="78"/>
        <v>-62.5356</v>
      </c>
      <c r="AK153" s="217">
        <f t="shared" si="79"/>
        <v>-998.22</v>
      </c>
      <c r="AL153" s="217">
        <f t="shared" si="80"/>
        <v>-3696.78</v>
      </c>
      <c r="AM153" s="217">
        <f t="shared" si="81"/>
        <v>4700</v>
      </c>
      <c r="AN153" s="217">
        <f t="shared" si="96"/>
        <v>4700</v>
      </c>
      <c r="AO153" s="217">
        <f t="shared" si="82"/>
        <v>3948</v>
      </c>
      <c r="AP153" s="217">
        <f t="shared" si="83"/>
        <v>4700</v>
      </c>
      <c r="AQ153" s="217">
        <f t="shared" si="97"/>
        <v>4700</v>
      </c>
      <c r="AR153" s="217">
        <f t="shared" si="84"/>
        <v>90.24</v>
      </c>
      <c r="AS153" s="217">
        <f t="shared" si="98"/>
        <v>4700</v>
      </c>
      <c r="AT153" s="217">
        <f t="shared" si="99"/>
        <v>28.2</v>
      </c>
      <c r="AU153" s="217">
        <f t="shared" si="100"/>
        <v>5626</v>
      </c>
      <c r="AV153" s="217">
        <f t="shared" si="101"/>
        <v>1519.02</v>
      </c>
      <c r="AW153" s="217">
        <f t="shared" si="102"/>
        <v>4700</v>
      </c>
      <c r="AX153" s="217">
        <f t="shared" si="103"/>
        <v>4700</v>
      </c>
      <c r="AY153" s="217">
        <f t="shared" si="104"/>
        <v>1410</v>
      </c>
      <c r="AZ153" s="217">
        <f t="shared" si="105"/>
        <v>-2048.16</v>
      </c>
      <c r="BA153" s="217">
        <f t="shared" si="106"/>
        <v>-67.44</v>
      </c>
      <c r="BB153" s="217">
        <f t="shared" si="107"/>
        <v>-16.8</v>
      </c>
      <c r="BC153" s="217">
        <f t="shared" si="108"/>
        <v>-998.22</v>
      </c>
      <c r="BD153" s="217">
        <f t="shared" si="109"/>
        <v>-1410</v>
      </c>
    </row>
    <row r="154" spans="2:56">
      <c r="B154" s="6" t="s">
        <v>351</v>
      </c>
      <c r="C154" s="166" t="str">
        <f>_xlfn.XLOOKUP(B:B,'2023.1-2023.6'!B:B,'2023.1-2023.6'!G:G,0)</f>
        <v>2022/12/14</v>
      </c>
      <c r="D154" s="3">
        <f>_xlfn.XLOOKUP(B:B,'2023.1-2023.6'!B:B,'2023.1-2023.6'!I:I,0)</f>
        <v>0</v>
      </c>
      <c r="E154" t="str">
        <f>_xlfn.XLOOKUP(B:B,'2023.1-2023.6'!B:B,'2023.1-2023.6'!C:C,0)</f>
        <v>生产部</v>
      </c>
      <c r="F154" t="str">
        <f>_xlfn.XLOOKUP(B:B,'2023.1-2023.6'!B:B,'2023.1-2023.6'!F:F,0)</f>
        <v>质量主管</v>
      </c>
      <c r="G154">
        <f>COUNTIF('2023.1-2023.6'!B:B,B154)</f>
        <v>6</v>
      </c>
      <c r="H154" s="217">
        <f>IFERROR(_xlfn.XLOOKUP(B154,'2023.1-2023.6'!B:B,'2023.1-2023.6'!K:K),0)</f>
        <v>9086.32</v>
      </c>
      <c r="I154" s="217">
        <f>IFERROR(AVERAGEIF('2022.1-2022.12 '!B:B,B154,'2022.1-2022.12 '!K:K),0)</f>
        <v>5394.35</v>
      </c>
      <c r="J154" s="217">
        <f>IFERROR(_xlfn.XLOOKUP(B154,'2023.1-2023.6'!B:B,'2023.1-2023.6'!J:J),0)</f>
        <v>4160</v>
      </c>
      <c r="K154" s="217">
        <f>IFERROR(AVERAGEIF('2022.1-2022.12 '!B:B,B154,'2022.1-2022.12 '!J:J),0)</f>
        <v>4160</v>
      </c>
      <c r="M154" s="217">
        <f>SUMIFS('2023.1-2023.6'!L:L,'2023.1-2023.6'!B:B,B154)</f>
        <v>1899.84</v>
      </c>
      <c r="O154" s="217">
        <f>SUMIFS('2023.1-2023.6'!N:N,'2023.1-2023.6'!B:B,B154)</f>
        <v>22.8</v>
      </c>
      <c r="P154">
        <f>SUMIFS('2023.1-2023.6'!P:P,'2023.1-2023.6'!B:B,B154)</f>
        <v>11.4</v>
      </c>
      <c r="R154" s="217">
        <f>SUMIFS('2023.1-2023.6'!M:M,'2023.1-2023.6'!B:B,B154)</f>
        <v>520.8</v>
      </c>
      <c r="T154" s="217">
        <f>SUMIFS('2023.1-2023.6'!O:O,'2023.1-2023.6'!B:B,B154)</f>
        <v>0</v>
      </c>
      <c r="U154" s="217">
        <f t="shared" si="85"/>
        <v>5394.35</v>
      </c>
      <c r="V154" s="217">
        <f t="shared" si="86"/>
        <v>5394.35</v>
      </c>
      <c r="W154" s="217">
        <f t="shared" si="87"/>
        <v>4531.254</v>
      </c>
      <c r="X154" s="217">
        <f t="shared" si="88"/>
        <v>5394.35</v>
      </c>
      <c r="Y154" s="217">
        <f t="shared" si="89"/>
        <v>5394.35</v>
      </c>
      <c r="Z154" s="217">
        <f t="shared" si="90"/>
        <v>103.57152</v>
      </c>
      <c r="AA154" s="217">
        <f t="shared" si="91"/>
        <v>5394.35</v>
      </c>
      <c r="AB154" s="217">
        <f t="shared" si="92"/>
        <v>32.3661</v>
      </c>
      <c r="AC154" s="239">
        <f t="shared" si="93"/>
        <v>5626</v>
      </c>
      <c r="AD154">
        <f t="shared" si="94"/>
        <v>1519.02</v>
      </c>
      <c r="AE154" s="240">
        <f t="shared" si="74"/>
        <v>5394.35</v>
      </c>
      <c r="AF154" s="217">
        <f t="shared" si="95"/>
        <v>5394.35</v>
      </c>
      <c r="AG154" s="217">
        <f t="shared" si="75"/>
        <v>1618.305</v>
      </c>
      <c r="AH154" s="217">
        <f t="shared" si="76"/>
        <v>-2631.414</v>
      </c>
      <c r="AI154" s="217">
        <f t="shared" si="77"/>
        <v>-80.77152</v>
      </c>
      <c r="AJ154">
        <f t="shared" si="78"/>
        <v>-20.9661</v>
      </c>
      <c r="AK154" s="217">
        <f t="shared" si="79"/>
        <v>-998.22</v>
      </c>
      <c r="AL154" s="217">
        <f t="shared" si="80"/>
        <v>-1618.305</v>
      </c>
      <c r="AM154" s="217">
        <f t="shared" si="81"/>
        <v>4160</v>
      </c>
      <c r="AN154" s="217">
        <f t="shared" si="96"/>
        <v>4160</v>
      </c>
      <c r="AO154" s="217">
        <f t="shared" si="82"/>
        <v>3494.4</v>
      </c>
      <c r="AP154" s="217">
        <f t="shared" si="83"/>
        <v>4160</v>
      </c>
      <c r="AQ154" s="217">
        <f t="shared" si="97"/>
        <v>4160</v>
      </c>
      <c r="AR154" s="217">
        <f t="shared" si="84"/>
        <v>79.872</v>
      </c>
      <c r="AS154" s="217">
        <f t="shared" si="98"/>
        <v>4160</v>
      </c>
      <c r="AT154" s="217">
        <f t="shared" si="99"/>
        <v>24.96</v>
      </c>
      <c r="AU154" s="217">
        <f t="shared" si="100"/>
        <v>5626</v>
      </c>
      <c r="AV154" s="217">
        <f t="shared" si="101"/>
        <v>1519.02</v>
      </c>
      <c r="AW154" s="217">
        <f t="shared" si="102"/>
        <v>4160</v>
      </c>
      <c r="AX154" s="217">
        <f t="shared" si="103"/>
        <v>4160</v>
      </c>
      <c r="AY154" s="217">
        <f t="shared" si="104"/>
        <v>1248</v>
      </c>
      <c r="AZ154" s="217">
        <f t="shared" si="105"/>
        <v>-1594.56</v>
      </c>
      <c r="BA154" s="217">
        <f t="shared" si="106"/>
        <v>-57.072</v>
      </c>
      <c r="BB154" s="217">
        <f t="shared" si="107"/>
        <v>-13.56</v>
      </c>
      <c r="BC154" s="217">
        <f t="shared" si="108"/>
        <v>-998.22</v>
      </c>
      <c r="BD154" s="217">
        <f t="shared" si="109"/>
        <v>-1248</v>
      </c>
    </row>
    <row r="155" spans="2:56">
      <c r="B155" s="6" t="s">
        <v>352</v>
      </c>
      <c r="C155" s="166" t="str">
        <f>_xlfn.XLOOKUP(B:B,'2023.1-2023.6'!B:B,'2023.1-2023.6'!G:G,0)</f>
        <v>2023/04/24</v>
      </c>
      <c r="D155" s="3" t="str">
        <f>_xlfn.XLOOKUP(B:B,'2023.1-2023.6'!B:B,'2023.1-2023.6'!I:I,0)</f>
        <v>4月入职</v>
      </c>
      <c r="E155" t="str">
        <f>_xlfn.XLOOKUP(B:B,'2023.1-2023.6'!B:B,'2023.1-2023.6'!C:C,0)</f>
        <v>售后服务部</v>
      </c>
      <c r="F155" t="str">
        <f>_xlfn.XLOOKUP(B:B,'2023.1-2023.6'!B:B,'2023.1-2023.6'!F:F,0)</f>
        <v>电气服务工程师储备生</v>
      </c>
      <c r="G155">
        <f>COUNTIF('2023.1-2023.6'!B:B,B155)</f>
        <v>2</v>
      </c>
      <c r="H155" s="217">
        <f>IFERROR(_xlfn.XLOOKUP(B155,'2023.1-2023.6'!B:B,'2023.1-2023.6'!K:K),0)</f>
        <v>1294.7</v>
      </c>
      <c r="I155" s="217">
        <f>IFERROR(AVERAGEIF('2022.1-2022.12 '!B:B,B155,'2022.1-2022.12 '!K:K),0)</f>
        <v>0</v>
      </c>
      <c r="J155" s="217">
        <f>IFERROR(_xlfn.XLOOKUP(B155,'2023.1-2023.6'!B:B,'2023.1-2023.6'!J:J),0)</f>
        <v>1900</v>
      </c>
      <c r="K155" s="217">
        <f>IFERROR(AVERAGEIF('2022.1-2022.12 '!B:B,B155,'2022.1-2022.12 '!J:J),0)</f>
        <v>0</v>
      </c>
      <c r="M155" s="217">
        <f>SUMIFS('2023.1-2023.6'!L:L,'2023.1-2023.6'!B:B,B155)</f>
        <v>316.64</v>
      </c>
      <c r="O155" s="217">
        <f>SUMIFS('2023.1-2023.6'!N:N,'2023.1-2023.6'!B:B,B155)</f>
        <v>3.8</v>
      </c>
      <c r="P155">
        <f>SUMIFS('2023.1-2023.6'!P:P,'2023.1-2023.6'!B:B,B155)</f>
        <v>1.9</v>
      </c>
      <c r="R155" s="217">
        <f>SUMIFS('2023.1-2023.6'!M:M,'2023.1-2023.6'!B:B,B155)</f>
        <v>86.8</v>
      </c>
      <c r="T155" s="217">
        <f>SUMIFS('2023.1-2023.6'!O:O,'2023.1-2023.6'!B:B,B155)</f>
        <v>0</v>
      </c>
      <c r="U155" s="217">
        <f t="shared" si="85"/>
        <v>3958</v>
      </c>
      <c r="V155" s="217">
        <f t="shared" si="86"/>
        <v>3958</v>
      </c>
      <c r="W155" s="217">
        <f t="shared" si="87"/>
        <v>1108.24</v>
      </c>
      <c r="X155" s="217">
        <f t="shared" si="88"/>
        <v>1720</v>
      </c>
      <c r="Y155" s="217">
        <f t="shared" si="89"/>
        <v>1720</v>
      </c>
      <c r="Z155" s="217">
        <f t="shared" si="90"/>
        <v>11.008</v>
      </c>
      <c r="AA155" s="217">
        <f t="shared" si="91"/>
        <v>1294.7</v>
      </c>
      <c r="AB155" s="217">
        <f t="shared" si="92"/>
        <v>2.5894</v>
      </c>
      <c r="AC155" s="239">
        <f t="shared" si="93"/>
        <v>5626</v>
      </c>
      <c r="AD155">
        <f t="shared" si="94"/>
        <v>506.34</v>
      </c>
      <c r="AE155" s="240">
        <f t="shared" si="74"/>
        <v>1900</v>
      </c>
      <c r="AF155" s="217">
        <f t="shared" si="95"/>
        <v>1900</v>
      </c>
      <c r="AG155" s="217">
        <f t="shared" si="75"/>
        <v>190</v>
      </c>
      <c r="AH155" s="217">
        <f t="shared" si="76"/>
        <v>-791.6</v>
      </c>
      <c r="AI155" s="217">
        <f t="shared" si="77"/>
        <v>-7.208</v>
      </c>
      <c r="AJ155">
        <f t="shared" si="78"/>
        <v>-0.6894</v>
      </c>
      <c r="AK155" s="217">
        <f t="shared" si="79"/>
        <v>-419.54</v>
      </c>
      <c r="AL155" s="217">
        <f t="shared" si="80"/>
        <v>-190</v>
      </c>
      <c r="AM155" s="217">
        <f t="shared" si="81"/>
        <v>3958</v>
      </c>
      <c r="AN155" s="217">
        <f t="shared" si="96"/>
        <v>3958</v>
      </c>
      <c r="AO155" s="217">
        <f t="shared" si="82"/>
        <v>1108.24</v>
      </c>
      <c r="AP155" s="217">
        <f t="shared" si="83"/>
        <v>1900</v>
      </c>
      <c r="AQ155" s="217">
        <f t="shared" si="97"/>
        <v>1900</v>
      </c>
      <c r="AR155" s="217">
        <f t="shared" si="84"/>
        <v>12.16</v>
      </c>
      <c r="AS155" s="217">
        <f t="shared" si="98"/>
        <v>1900</v>
      </c>
      <c r="AT155" s="217">
        <f t="shared" si="99"/>
        <v>3.8</v>
      </c>
      <c r="AU155" s="217">
        <f t="shared" si="100"/>
        <v>5626</v>
      </c>
      <c r="AV155" s="217">
        <f t="shared" si="101"/>
        <v>506.34</v>
      </c>
      <c r="AW155" s="217">
        <f t="shared" si="102"/>
        <v>1900</v>
      </c>
      <c r="AX155" s="217">
        <f t="shared" si="103"/>
        <v>1900</v>
      </c>
      <c r="AY155" s="217">
        <f t="shared" si="104"/>
        <v>190</v>
      </c>
      <c r="AZ155" s="217">
        <f t="shared" si="105"/>
        <v>-791.6</v>
      </c>
      <c r="BA155" s="217">
        <f t="shared" si="106"/>
        <v>-8.36</v>
      </c>
      <c r="BB155" s="217">
        <f t="shared" si="107"/>
        <v>-1.9</v>
      </c>
      <c r="BC155" s="217">
        <f t="shared" si="108"/>
        <v>-419.54</v>
      </c>
      <c r="BD155" s="217">
        <f t="shared" si="109"/>
        <v>-190</v>
      </c>
    </row>
    <row r="156" spans="2:56">
      <c r="B156" s="6" t="s">
        <v>353</v>
      </c>
      <c r="C156" s="166" t="str">
        <f>_xlfn.XLOOKUP(B:B,'2023.1-2023.6'!B:B,'2023.1-2023.6'!G:G,0)</f>
        <v>2015/04/02</v>
      </c>
      <c r="D156" s="3">
        <f>_xlfn.XLOOKUP(B:B,'2023.1-2023.6'!B:B,'2023.1-2023.6'!I:I,0)</f>
        <v>0</v>
      </c>
      <c r="E156" t="str">
        <f>_xlfn.XLOOKUP(B:B,'2023.1-2023.6'!B:B,'2023.1-2023.6'!C:C,0)</f>
        <v>生产部</v>
      </c>
      <c r="F156" t="str">
        <f>_xlfn.XLOOKUP(B:B,'2023.1-2023.6'!B:B,'2023.1-2023.6'!F:F,0)</f>
        <v>车间主任</v>
      </c>
      <c r="G156">
        <f>COUNTIF('2023.1-2023.6'!B:B,B156)</f>
        <v>6</v>
      </c>
      <c r="H156" s="217">
        <f>IFERROR(_xlfn.XLOOKUP(B156,'2023.1-2023.6'!B:B,'2023.1-2023.6'!K:K),0)</f>
        <v>13159.3</v>
      </c>
      <c r="I156" s="217">
        <f>IFERROR(AVERAGEIF('2022.1-2022.12 '!B:B,B156,'2022.1-2022.12 '!K:K),0)</f>
        <v>12927.875</v>
      </c>
      <c r="J156" s="217">
        <f>IFERROR(_xlfn.XLOOKUP(B156,'2023.1-2023.6'!B:B,'2023.1-2023.6'!J:J),0)</f>
        <v>5000</v>
      </c>
      <c r="K156" s="217">
        <f>IFERROR(AVERAGEIF('2022.1-2022.12 '!B:B,B156,'2022.1-2022.12 '!J:J),0)</f>
        <v>5000</v>
      </c>
      <c r="M156" s="217">
        <f>SUMIFS('2023.1-2023.6'!L:L,'2023.1-2023.6'!B:B,B156)</f>
        <v>1899.84</v>
      </c>
      <c r="O156" s="217">
        <f>SUMIFS('2023.1-2023.6'!N:N,'2023.1-2023.6'!B:B,B156)</f>
        <v>22.8</v>
      </c>
      <c r="P156">
        <f>SUMIFS('2023.1-2023.6'!P:P,'2023.1-2023.6'!B:B,B156)</f>
        <v>11.4</v>
      </c>
      <c r="R156" s="217">
        <f>SUMIFS('2023.1-2023.6'!M:M,'2023.1-2023.6'!B:B,B156)</f>
        <v>520.8</v>
      </c>
      <c r="T156" s="217">
        <f>SUMIFS('2023.1-2023.6'!O:O,'2023.1-2023.6'!B:B,B156)</f>
        <v>9000</v>
      </c>
      <c r="U156" s="217">
        <f t="shared" si="85"/>
        <v>12927.875</v>
      </c>
      <c r="V156" s="217">
        <f t="shared" si="86"/>
        <v>12927.875</v>
      </c>
      <c r="W156" s="217">
        <f t="shared" si="87"/>
        <v>10859.415</v>
      </c>
      <c r="X156" s="217">
        <f t="shared" si="88"/>
        <v>12927.875</v>
      </c>
      <c r="Y156" s="217">
        <f t="shared" si="89"/>
        <v>12927.875</v>
      </c>
      <c r="Z156" s="217">
        <f t="shared" si="90"/>
        <v>248.2152</v>
      </c>
      <c r="AA156" s="217">
        <f t="shared" si="91"/>
        <v>12927.875</v>
      </c>
      <c r="AB156" s="217">
        <f t="shared" si="92"/>
        <v>77.56725</v>
      </c>
      <c r="AC156" s="239">
        <f t="shared" si="93"/>
        <v>5626</v>
      </c>
      <c r="AD156">
        <f t="shared" si="94"/>
        <v>1519.02</v>
      </c>
      <c r="AE156" s="240">
        <f t="shared" si="74"/>
        <v>12927.875</v>
      </c>
      <c r="AF156" s="217">
        <f t="shared" si="95"/>
        <v>12927.875</v>
      </c>
      <c r="AG156" s="217">
        <f t="shared" si="75"/>
        <v>3878.3625</v>
      </c>
      <c r="AH156" s="217">
        <f t="shared" si="76"/>
        <v>-8959.575</v>
      </c>
      <c r="AI156" s="217">
        <f t="shared" si="77"/>
        <v>-225.4152</v>
      </c>
      <c r="AJ156">
        <f t="shared" si="78"/>
        <v>-66.16725</v>
      </c>
      <c r="AK156" s="217">
        <f t="shared" si="79"/>
        <v>-998.22</v>
      </c>
      <c r="AL156" s="217">
        <f t="shared" si="80"/>
        <v>0</v>
      </c>
      <c r="AM156" s="217">
        <f t="shared" si="81"/>
        <v>5000</v>
      </c>
      <c r="AN156" s="217">
        <f t="shared" si="96"/>
        <v>5000</v>
      </c>
      <c r="AO156" s="217">
        <f t="shared" si="82"/>
        <v>4200</v>
      </c>
      <c r="AP156" s="217">
        <f t="shared" si="83"/>
        <v>5000</v>
      </c>
      <c r="AQ156" s="217">
        <f t="shared" si="97"/>
        <v>5000</v>
      </c>
      <c r="AR156" s="217">
        <f t="shared" si="84"/>
        <v>96</v>
      </c>
      <c r="AS156" s="217">
        <f t="shared" si="98"/>
        <v>5000</v>
      </c>
      <c r="AT156" s="217">
        <f t="shared" si="99"/>
        <v>30</v>
      </c>
      <c r="AU156" s="217">
        <f t="shared" si="100"/>
        <v>5626</v>
      </c>
      <c r="AV156" s="217">
        <f t="shared" si="101"/>
        <v>1519.02</v>
      </c>
      <c r="AW156" s="217">
        <f t="shared" si="102"/>
        <v>5000</v>
      </c>
      <c r="AX156" s="217">
        <f t="shared" si="103"/>
        <v>5000</v>
      </c>
      <c r="AY156" s="217">
        <f t="shared" si="104"/>
        <v>1500</v>
      </c>
      <c r="AZ156" s="217">
        <f t="shared" si="105"/>
        <v>-2300.16</v>
      </c>
      <c r="BA156" s="217">
        <f t="shared" si="106"/>
        <v>-73.2</v>
      </c>
      <c r="BB156" s="217">
        <f t="shared" si="107"/>
        <v>-18.6</v>
      </c>
      <c r="BC156" s="217">
        <f t="shared" si="108"/>
        <v>-998.22</v>
      </c>
      <c r="BD156" s="217">
        <f t="shared" si="109"/>
        <v>0</v>
      </c>
    </row>
    <row r="157" spans="2:56">
      <c r="B157" s="6" t="s">
        <v>354</v>
      </c>
      <c r="C157" s="166" t="str">
        <f>_xlfn.XLOOKUP(B:B,'2023.1-2023.6'!B:B,'2023.1-2023.6'!G:G,0)</f>
        <v>2021/10/12</v>
      </c>
      <c r="D157" s="3">
        <f>_xlfn.XLOOKUP(B:B,'2023.1-2023.6'!B:B,'2023.1-2023.6'!I:I,0)</f>
        <v>0</v>
      </c>
      <c r="E157" t="str">
        <f>_xlfn.XLOOKUP(B:B,'2023.1-2023.6'!B:B,'2023.1-2023.6'!C:C,0)</f>
        <v>生产部</v>
      </c>
      <c r="F157" t="str">
        <f>_xlfn.XLOOKUP(B:B,'2023.1-2023.6'!B:B,'2023.1-2023.6'!F:F,0)</f>
        <v>装配钳工</v>
      </c>
      <c r="G157">
        <f>COUNTIF('2023.1-2023.6'!B:B,B157)</f>
        <v>6</v>
      </c>
      <c r="H157" s="217">
        <f>IFERROR(_xlfn.XLOOKUP(B157,'2023.1-2023.6'!B:B,'2023.1-2023.6'!K:K),0)</f>
        <v>6270.39</v>
      </c>
      <c r="I157" s="217">
        <f>IFERROR(AVERAGEIF('2022.1-2022.12 '!B:B,B157,'2022.1-2022.12 '!K:K),0)</f>
        <v>5896.85</v>
      </c>
      <c r="J157" s="217">
        <f>IFERROR(_xlfn.XLOOKUP(B157,'2023.1-2023.6'!B:B,'2023.1-2023.6'!J:J),0)</f>
        <v>1900</v>
      </c>
      <c r="K157" s="217">
        <f>IFERROR(AVERAGEIF('2022.1-2022.12 '!B:B,B157,'2022.1-2022.12 '!J:J),0)</f>
        <v>1900</v>
      </c>
      <c r="M157" s="217">
        <f>SUMIFS('2023.1-2023.6'!L:L,'2023.1-2023.6'!B:B,B157)</f>
        <v>1899.84</v>
      </c>
      <c r="O157" s="217">
        <f>SUMIFS('2023.1-2023.6'!N:N,'2023.1-2023.6'!B:B,B157)</f>
        <v>22.8</v>
      </c>
      <c r="P157">
        <f>SUMIFS('2023.1-2023.6'!P:P,'2023.1-2023.6'!B:B,B157)</f>
        <v>11.4</v>
      </c>
      <c r="R157" s="217">
        <f>SUMIFS('2023.1-2023.6'!M:M,'2023.1-2023.6'!B:B,B157)</f>
        <v>520.8</v>
      </c>
      <c r="T157" s="217">
        <f>SUMIFS('2023.1-2023.6'!O:O,'2023.1-2023.6'!B:B,B157)</f>
        <v>0</v>
      </c>
      <c r="U157" s="217">
        <f t="shared" si="85"/>
        <v>5896.85</v>
      </c>
      <c r="V157" s="217">
        <f t="shared" si="86"/>
        <v>5896.85</v>
      </c>
      <c r="W157" s="217">
        <f t="shared" si="87"/>
        <v>4953.354</v>
      </c>
      <c r="X157" s="217">
        <f t="shared" si="88"/>
        <v>5896.85</v>
      </c>
      <c r="Y157" s="217">
        <f t="shared" si="89"/>
        <v>5896.85</v>
      </c>
      <c r="Z157" s="217">
        <f t="shared" si="90"/>
        <v>113.21952</v>
      </c>
      <c r="AA157" s="217">
        <f t="shared" si="91"/>
        <v>5896.85</v>
      </c>
      <c r="AB157" s="217">
        <f t="shared" si="92"/>
        <v>35.3811</v>
      </c>
      <c r="AC157" s="239">
        <f t="shared" si="93"/>
        <v>5626</v>
      </c>
      <c r="AD157">
        <f t="shared" si="94"/>
        <v>1519.02</v>
      </c>
      <c r="AE157" s="240">
        <f t="shared" si="74"/>
        <v>5896.85</v>
      </c>
      <c r="AF157" s="217">
        <f t="shared" si="95"/>
        <v>5896.85</v>
      </c>
      <c r="AG157" s="217">
        <f t="shared" si="75"/>
        <v>1769.055</v>
      </c>
      <c r="AH157" s="217">
        <f t="shared" si="76"/>
        <v>-3053.514</v>
      </c>
      <c r="AI157" s="217">
        <f t="shared" si="77"/>
        <v>-90.41952</v>
      </c>
      <c r="AJ157">
        <f t="shared" si="78"/>
        <v>-23.9811</v>
      </c>
      <c r="AK157" s="217">
        <f t="shared" si="79"/>
        <v>-998.22</v>
      </c>
      <c r="AL157" s="217">
        <f t="shared" si="80"/>
        <v>-1769.055</v>
      </c>
      <c r="AM157" s="217">
        <f t="shared" si="81"/>
        <v>3958</v>
      </c>
      <c r="AN157" s="217">
        <f t="shared" si="96"/>
        <v>3958</v>
      </c>
      <c r="AO157" s="217">
        <f t="shared" si="82"/>
        <v>3324.72</v>
      </c>
      <c r="AP157" s="217">
        <f t="shared" si="83"/>
        <v>1900</v>
      </c>
      <c r="AQ157" s="217">
        <f t="shared" si="97"/>
        <v>1900</v>
      </c>
      <c r="AR157" s="217">
        <f t="shared" si="84"/>
        <v>36.48</v>
      </c>
      <c r="AS157" s="217">
        <f t="shared" si="98"/>
        <v>1900</v>
      </c>
      <c r="AT157" s="217">
        <f t="shared" si="99"/>
        <v>11.4</v>
      </c>
      <c r="AU157" s="217">
        <f t="shared" si="100"/>
        <v>5626</v>
      </c>
      <c r="AV157" s="217">
        <f t="shared" si="101"/>
        <v>1519.02</v>
      </c>
      <c r="AW157" s="217">
        <f t="shared" si="102"/>
        <v>1900</v>
      </c>
      <c r="AX157" s="217">
        <f t="shared" si="103"/>
        <v>1900</v>
      </c>
      <c r="AY157" s="217">
        <f t="shared" si="104"/>
        <v>570</v>
      </c>
      <c r="AZ157" s="217">
        <f t="shared" si="105"/>
        <v>-1424.88</v>
      </c>
      <c r="BA157" s="217">
        <f t="shared" si="106"/>
        <v>-13.68</v>
      </c>
      <c r="BB157" s="217">
        <f t="shared" si="107"/>
        <v>0</v>
      </c>
      <c r="BC157" s="217">
        <f t="shared" si="108"/>
        <v>-998.22</v>
      </c>
      <c r="BD157" s="217">
        <f t="shared" si="109"/>
        <v>-570</v>
      </c>
    </row>
    <row r="158" spans="2:56">
      <c r="B158" s="6" t="s">
        <v>355</v>
      </c>
      <c r="C158" s="166" t="str">
        <f>_xlfn.XLOOKUP(B:B,'2023.1-2023.6'!B:B,'2023.1-2023.6'!G:G,0)</f>
        <v>2019/03/19</v>
      </c>
      <c r="D158" s="3">
        <f>_xlfn.XLOOKUP(B:B,'2023.1-2023.6'!B:B,'2023.1-2023.6'!I:I,0)</f>
        <v>0</v>
      </c>
      <c r="E158" t="str">
        <f>_xlfn.XLOOKUP(B:B,'2023.1-2023.6'!B:B,'2023.1-2023.6'!C:C,0)</f>
        <v>生产部</v>
      </c>
      <c r="F158" t="str">
        <f>_xlfn.XLOOKUP(B:B,'2023.1-2023.6'!B:B,'2023.1-2023.6'!F:F,0)</f>
        <v>质检员</v>
      </c>
      <c r="G158">
        <f>COUNTIF('2023.1-2023.6'!B:B,B158)</f>
        <v>6</v>
      </c>
      <c r="H158" s="217">
        <f>IFERROR(_xlfn.XLOOKUP(B158,'2023.1-2023.6'!B:B,'2023.1-2023.6'!K:K),0)</f>
        <v>8204.01</v>
      </c>
      <c r="I158" s="217">
        <f>IFERROR(AVERAGEIF('2022.1-2022.12 '!B:B,B158,'2022.1-2022.12 '!K:K),0)</f>
        <v>8230.0975</v>
      </c>
      <c r="J158" s="217">
        <f>IFERROR(_xlfn.XLOOKUP(B158,'2023.1-2023.6'!B:B,'2023.1-2023.6'!J:J),0)</f>
        <v>2320</v>
      </c>
      <c r="K158" s="217">
        <f>IFERROR(AVERAGEIF('2022.1-2022.12 '!B:B,B158,'2022.1-2022.12 '!J:J),0)</f>
        <v>2203.33333333333</v>
      </c>
      <c r="M158" s="217">
        <f>SUMIFS('2023.1-2023.6'!L:L,'2023.1-2023.6'!B:B,B158)</f>
        <v>1899.84</v>
      </c>
      <c r="O158" s="217">
        <f>SUMIFS('2023.1-2023.6'!N:N,'2023.1-2023.6'!B:B,B158)</f>
        <v>22.8</v>
      </c>
      <c r="P158">
        <f>SUMIFS('2023.1-2023.6'!P:P,'2023.1-2023.6'!B:B,B158)</f>
        <v>11.4</v>
      </c>
      <c r="R158" s="217">
        <f>SUMIFS('2023.1-2023.6'!M:M,'2023.1-2023.6'!B:B,B158)</f>
        <v>520.8</v>
      </c>
      <c r="T158" s="217">
        <f>SUMIFS('2023.1-2023.6'!O:O,'2023.1-2023.6'!B:B,B158)</f>
        <v>0</v>
      </c>
      <c r="U158" s="217">
        <f t="shared" si="85"/>
        <v>8230.0975</v>
      </c>
      <c r="V158" s="217">
        <f t="shared" si="86"/>
        <v>8230.0975</v>
      </c>
      <c r="W158" s="217">
        <f t="shared" si="87"/>
        <v>6913.2819</v>
      </c>
      <c r="X158" s="217">
        <f t="shared" si="88"/>
        <v>8230.0975</v>
      </c>
      <c r="Y158" s="217">
        <f t="shared" si="89"/>
        <v>8230.0975</v>
      </c>
      <c r="Z158" s="217">
        <f t="shared" si="90"/>
        <v>158.017872</v>
      </c>
      <c r="AA158" s="217">
        <f t="shared" si="91"/>
        <v>8230.0975</v>
      </c>
      <c r="AB158" s="217">
        <f t="shared" si="92"/>
        <v>49.380585</v>
      </c>
      <c r="AC158" s="239">
        <f t="shared" si="93"/>
        <v>5626</v>
      </c>
      <c r="AD158">
        <f t="shared" si="94"/>
        <v>1519.02</v>
      </c>
      <c r="AE158" s="240">
        <f t="shared" si="74"/>
        <v>8230.0975</v>
      </c>
      <c r="AF158" s="217">
        <f t="shared" si="95"/>
        <v>8230.0975</v>
      </c>
      <c r="AG158" s="217">
        <f t="shared" si="75"/>
        <v>2469.02925</v>
      </c>
      <c r="AH158" s="217">
        <f t="shared" si="76"/>
        <v>-5013.4419</v>
      </c>
      <c r="AI158" s="217">
        <f t="shared" si="77"/>
        <v>-135.217872</v>
      </c>
      <c r="AJ158">
        <f t="shared" si="78"/>
        <v>-37.980585</v>
      </c>
      <c r="AK158" s="217">
        <f t="shared" si="79"/>
        <v>-998.22</v>
      </c>
      <c r="AL158" s="217">
        <f t="shared" si="80"/>
        <v>-2469.02925</v>
      </c>
      <c r="AM158" s="217">
        <f t="shared" si="81"/>
        <v>3958</v>
      </c>
      <c r="AN158" s="217">
        <f t="shared" si="96"/>
        <v>3958</v>
      </c>
      <c r="AO158" s="217">
        <f t="shared" si="82"/>
        <v>3324.72</v>
      </c>
      <c r="AP158" s="217">
        <f t="shared" si="83"/>
        <v>2203.33333333333</v>
      </c>
      <c r="AQ158" s="217">
        <f t="shared" si="97"/>
        <v>2203.33333333333</v>
      </c>
      <c r="AR158" s="217">
        <f t="shared" si="84"/>
        <v>42.304</v>
      </c>
      <c r="AS158" s="217">
        <f t="shared" si="98"/>
        <v>2203.33333333333</v>
      </c>
      <c r="AT158" s="217">
        <f t="shared" si="99"/>
        <v>13.22</v>
      </c>
      <c r="AU158" s="217">
        <f t="shared" si="100"/>
        <v>5626</v>
      </c>
      <c r="AV158" s="217">
        <f t="shared" si="101"/>
        <v>1519.02</v>
      </c>
      <c r="AW158" s="217">
        <f t="shared" si="102"/>
        <v>2203.33333333333</v>
      </c>
      <c r="AX158" s="217">
        <f t="shared" si="103"/>
        <v>2203.33333333333</v>
      </c>
      <c r="AY158" s="217">
        <f t="shared" si="104"/>
        <v>661</v>
      </c>
      <c r="AZ158" s="217">
        <f t="shared" si="105"/>
        <v>-1424.88</v>
      </c>
      <c r="BA158" s="217">
        <f t="shared" si="106"/>
        <v>-19.504</v>
      </c>
      <c r="BB158" s="217">
        <f t="shared" si="107"/>
        <v>-1.82</v>
      </c>
      <c r="BC158" s="217">
        <f t="shared" si="108"/>
        <v>-998.22</v>
      </c>
      <c r="BD158" s="217">
        <f t="shared" si="109"/>
        <v>-661</v>
      </c>
    </row>
    <row r="159" spans="2:56">
      <c r="B159" s="6" t="s">
        <v>356</v>
      </c>
      <c r="C159" s="166" t="str">
        <f>_xlfn.XLOOKUP(B:B,'2023.1-2023.6'!B:B,'2023.1-2023.6'!G:G,0)</f>
        <v>2021/03/01</v>
      </c>
      <c r="D159" s="237" t="s">
        <v>357</v>
      </c>
      <c r="E159" t="str">
        <f>_xlfn.XLOOKUP(B:B,'2023.1-2023.6'!B:B,'2023.1-2023.6'!C:C,0)</f>
        <v>人力资源部</v>
      </c>
      <c r="F159" t="str">
        <f>_xlfn.XLOOKUP(B:B,'2023.1-2023.6'!B:B,'2023.1-2023.6'!F:F,0)</f>
        <v>行政专员</v>
      </c>
      <c r="G159">
        <f>COUNTIF('2023.1-2023.6'!B:B,B159)</f>
        <v>3</v>
      </c>
      <c r="H159" s="217">
        <f>IFERROR(_xlfn.XLOOKUP(B159,'2023.1-2023.6'!B:B,'2023.1-2023.6'!K:K),0)</f>
        <v>5279.75</v>
      </c>
      <c r="I159" s="217">
        <f>IFERROR(AVERAGEIF('2022.1-2022.12 '!B:B,B159,'2022.1-2022.12 '!K:K),0)</f>
        <v>5186.75416666667</v>
      </c>
      <c r="J159" s="217">
        <f>IFERROR(_xlfn.XLOOKUP(B159,'2023.1-2023.6'!B:B,'2023.1-2023.6'!J:J),0)</f>
        <v>1940</v>
      </c>
      <c r="K159" s="217">
        <f>IFERROR(AVERAGEIF('2022.1-2022.12 '!B:B,B159,'2022.1-2022.12 '!J:J),0)</f>
        <v>1940</v>
      </c>
      <c r="M159" s="217">
        <f>SUMIFS('2023.1-2023.6'!L:L,'2023.1-2023.6'!B:B,B159)</f>
        <v>949.92</v>
      </c>
      <c r="O159" s="217">
        <f>SUMIFS('2023.1-2023.6'!N:N,'2023.1-2023.6'!B:B,B159)</f>
        <v>11.4</v>
      </c>
      <c r="P159">
        <f>SUMIFS('2023.1-2023.6'!P:P,'2023.1-2023.6'!B:B,B159)</f>
        <v>5.7</v>
      </c>
      <c r="R159" s="217">
        <f>SUMIFS('2023.1-2023.6'!M:M,'2023.1-2023.6'!B:B,B159)</f>
        <v>260.4</v>
      </c>
      <c r="T159" s="217">
        <f>SUMIFS('2023.1-2023.6'!O:O,'2023.1-2023.6'!B:B,B159)</f>
        <v>750</v>
      </c>
      <c r="U159" s="217">
        <f t="shared" si="85"/>
        <v>5186.75416666667</v>
      </c>
      <c r="V159" s="217">
        <f t="shared" si="86"/>
        <v>5186.75416666667</v>
      </c>
      <c r="W159" s="217">
        <f t="shared" si="87"/>
        <v>2178.43675</v>
      </c>
      <c r="X159" s="217">
        <f t="shared" si="88"/>
        <v>5186.75416666667</v>
      </c>
      <c r="Y159" s="217">
        <f t="shared" si="89"/>
        <v>5186.75416666667</v>
      </c>
      <c r="Z159" s="217">
        <f t="shared" si="90"/>
        <v>49.79284</v>
      </c>
      <c r="AA159" s="217">
        <f t="shared" si="91"/>
        <v>5186.75416666667</v>
      </c>
      <c r="AB159" s="217">
        <f t="shared" si="92"/>
        <v>15.5602625</v>
      </c>
      <c r="AC159" s="239">
        <f t="shared" si="93"/>
        <v>5626</v>
      </c>
      <c r="AD159">
        <f t="shared" si="94"/>
        <v>759.51</v>
      </c>
      <c r="AE159" s="240">
        <f t="shared" si="74"/>
        <v>5186.75416666667</v>
      </c>
      <c r="AF159" s="217">
        <f t="shared" si="95"/>
        <v>5186.75416666667</v>
      </c>
      <c r="AG159" s="217">
        <f t="shared" si="75"/>
        <v>778.013125</v>
      </c>
      <c r="AH159" s="217">
        <f t="shared" si="76"/>
        <v>-1228.51675</v>
      </c>
      <c r="AI159" s="217">
        <f t="shared" si="77"/>
        <v>-38.39284</v>
      </c>
      <c r="AJ159">
        <f t="shared" si="78"/>
        <v>-9.8602625</v>
      </c>
      <c r="AK159" s="217">
        <f t="shared" si="79"/>
        <v>-499.11</v>
      </c>
      <c r="AL159" s="217">
        <f t="shared" si="80"/>
        <v>-28.0131250000001</v>
      </c>
      <c r="AM159" s="217">
        <f t="shared" si="81"/>
        <v>3958</v>
      </c>
      <c r="AN159" s="217">
        <f t="shared" si="96"/>
        <v>3958</v>
      </c>
      <c r="AO159" s="217">
        <f t="shared" si="82"/>
        <v>1662.36</v>
      </c>
      <c r="AP159" s="217">
        <f t="shared" si="83"/>
        <v>1940</v>
      </c>
      <c r="AQ159" s="217">
        <f t="shared" si="97"/>
        <v>1940</v>
      </c>
      <c r="AR159" s="217">
        <f t="shared" si="84"/>
        <v>18.624</v>
      </c>
      <c r="AS159" s="217">
        <f t="shared" si="98"/>
        <v>1940</v>
      </c>
      <c r="AT159" s="217">
        <f t="shared" si="99"/>
        <v>5.82</v>
      </c>
      <c r="AU159" s="217">
        <f t="shared" si="100"/>
        <v>5626</v>
      </c>
      <c r="AV159" s="217">
        <f t="shared" si="101"/>
        <v>759.51</v>
      </c>
      <c r="AW159" s="217">
        <f t="shared" si="102"/>
        <v>1940</v>
      </c>
      <c r="AX159" s="217">
        <f t="shared" si="103"/>
        <v>1940</v>
      </c>
      <c r="AY159" s="217">
        <f t="shared" si="104"/>
        <v>291</v>
      </c>
      <c r="AZ159" s="217">
        <f t="shared" si="105"/>
        <v>-712.44</v>
      </c>
      <c r="BA159" s="217">
        <f t="shared" si="106"/>
        <v>-7.224</v>
      </c>
      <c r="BB159" s="217">
        <f t="shared" si="107"/>
        <v>-0.12</v>
      </c>
      <c r="BC159" s="217">
        <f t="shared" si="108"/>
        <v>-499.11</v>
      </c>
      <c r="BD159" s="217">
        <f t="shared" si="109"/>
        <v>0</v>
      </c>
    </row>
    <row r="160" spans="2:56">
      <c r="B160" s="6" t="s">
        <v>358</v>
      </c>
      <c r="C160" s="166" t="str">
        <f>_xlfn.XLOOKUP(B:B,'2023.1-2023.6'!B:B,'2023.1-2023.6'!G:G,0)</f>
        <v>2021/07/02</v>
      </c>
      <c r="D160" s="3">
        <f>_xlfn.XLOOKUP(B:B,'2023.1-2023.6'!B:B,'2023.1-2023.6'!I:I,0)</f>
        <v>0</v>
      </c>
      <c r="E160" t="str">
        <f>_xlfn.XLOOKUP(B:B,'2023.1-2023.6'!B:B,'2023.1-2023.6'!C:C,0)</f>
        <v>生产部</v>
      </c>
      <c r="F160" t="str">
        <f>_xlfn.XLOOKUP(B:B,'2023.1-2023.6'!B:B,'2023.1-2023.6'!F:F,0)</f>
        <v>装配钳工</v>
      </c>
      <c r="G160">
        <f>COUNTIF('2023.1-2023.6'!B:B,B160)</f>
        <v>6</v>
      </c>
      <c r="H160" s="217">
        <f>IFERROR(_xlfn.XLOOKUP(B160,'2023.1-2023.6'!B:B,'2023.1-2023.6'!K:K),0)</f>
        <v>5274.3</v>
      </c>
      <c r="I160" s="217">
        <f>IFERROR(AVERAGEIF('2022.1-2022.12 '!B:B,B160,'2022.1-2022.12 '!K:K),0)</f>
        <v>6613.37166666667</v>
      </c>
      <c r="J160" s="217">
        <f>IFERROR(_xlfn.XLOOKUP(B160,'2023.1-2023.6'!B:B,'2023.1-2023.6'!J:J),0)</f>
        <v>1900</v>
      </c>
      <c r="K160" s="217">
        <f>IFERROR(AVERAGEIF('2022.1-2022.12 '!B:B,B160,'2022.1-2022.12 '!J:J),0)</f>
        <v>1900</v>
      </c>
      <c r="M160" s="217">
        <f>SUMIFS('2023.1-2023.6'!L:L,'2023.1-2023.6'!B:B,B160)</f>
        <v>1899.84</v>
      </c>
      <c r="O160" s="217">
        <f>SUMIFS('2023.1-2023.6'!N:N,'2023.1-2023.6'!B:B,B160)</f>
        <v>22.8</v>
      </c>
      <c r="P160">
        <f>SUMIFS('2023.1-2023.6'!P:P,'2023.1-2023.6'!B:B,B160)</f>
        <v>11.4</v>
      </c>
      <c r="R160" s="217">
        <f>SUMIFS('2023.1-2023.6'!M:M,'2023.1-2023.6'!B:B,B160)</f>
        <v>520.8</v>
      </c>
      <c r="T160" s="217">
        <f>SUMIFS('2023.1-2023.6'!O:O,'2023.1-2023.6'!B:B,B160)</f>
        <v>0</v>
      </c>
      <c r="U160" s="217">
        <f t="shared" si="85"/>
        <v>6613.37166666667</v>
      </c>
      <c r="V160" s="217">
        <f t="shared" si="86"/>
        <v>6613.37166666667</v>
      </c>
      <c r="W160" s="217">
        <f t="shared" si="87"/>
        <v>5555.2322</v>
      </c>
      <c r="X160" s="217">
        <f t="shared" si="88"/>
        <v>6613.37166666667</v>
      </c>
      <c r="Y160" s="217">
        <f t="shared" si="89"/>
        <v>6613.37166666667</v>
      </c>
      <c r="Z160" s="217">
        <f t="shared" si="90"/>
        <v>126.976736</v>
      </c>
      <c r="AA160" s="217">
        <f t="shared" si="91"/>
        <v>6613.37166666667</v>
      </c>
      <c r="AB160" s="217">
        <f t="shared" si="92"/>
        <v>39.68023</v>
      </c>
      <c r="AC160" s="239">
        <f t="shared" si="93"/>
        <v>5626</v>
      </c>
      <c r="AD160">
        <f t="shared" si="94"/>
        <v>1519.02</v>
      </c>
      <c r="AE160" s="240">
        <f t="shared" si="74"/>
        <v>6613.37166666667</v>
      </c>
      <c r="AF160" s="217">
        <f t="shared" si="95"/>
        <v>6613.37166666667</v>
      </c>
      <c r="AG160" s="217">
        <f t="shared" si="75"/>
        <v>1984.0115</v>
      </c>
      <c r="AH160" s="217">
        <f t="shared" si="76"/>
        <v>-3655.3922</v>
      </c>
      <c r="AI160" s="217">
        <f t="shared" si="77"/>
        <v>-104.176736</v>
      </c>
      <c r="AJ160">
        <f t="shared" si="78"/>
        <v>-28.28023</v>
      </c>
      <c r="AK160" s="217">
        <f t="shared" si="79"/>
        <v>-998.22</v>
      </c>
      <c r="AL160" s="217">
        <f t="shared" si="80"/>
        <v>-1984.0115</v>
      </c>
      <c r="AM160" s="217">
        <f t="shared" si="81"/>
        <v>3958</v>
      </c>
      <c r="AN160" s="217">
        <f t="shared" si="96"/>
        <v>3958</v>
      </c>
      <c r="AO160" s="217">
        <f t="shared" si="82"/>
        <v>3324.72</v>
      </c>
      <c r="AP160" s="217">
        <f t="shared" si="83"/>
        <v>1900</v>
      </c>
      <c r="AQ160" s="217">
        <f t="shared" si="97"/>
        <v>1900</v>
      </c>
      <c r="AR160" s="217">
        <f t="shared" si="84"/>
        <v>36.48</v>
      </c>
      <c r="AS160" s="217">
        <f t="shared" si="98"/>
        <v>1900</v>
      </c>
      <c r="AT160" s="217">
        <f t="shared" si="99"/>
        <v>11.4</v>
      </c>
      <c r="AU160" s="217">
        <f t="shared" si="100"/>
        <v>5626</v>
      </c>
      <c r="AV160" s="217">
        <f t="shared" si="101"/>
        <v>1519.02</v>
      </c>
      <c r="AW160" s="217">
        <f t="shared" si="102"/>
        <v>1900</v>
      </c>
      <c r="AX160" s="217">
        <f t="shared" si="103"/>
        <v>1900</v>
      </c>
      <c r="AY160" s="217">
        <f t="shared" si="104"/>
        <v>570</v>
      </c>
      <c r="AZ160" s="217">
        <f t="shared" si="105"/>
        <v>-1424.88</v>
      </c>
      <c r="BA160" s="217">
        <f t="shared" si="106"/>
        <v>-13.68</v>
      </c>
      <c r="BB160" s="217">
        <f t="shared" si="107"/>
        <v>0</v>
      </c>
      <c r="BC160" s="217">
        <f t="shared" si="108"/>
        <v>-998.22</v>
      </c>
      <c r="BD160" s="217">
        <f t="shared" si="109"/>
        <v>-570</v>
      </c>
    </row>
    <row r="161" spans="2:56">
      <c r="B161" s="6" t="s">
        <v>359</v>
      </c>
      <c r="C161" s="166" t="str">
        <f>_xlfn.XLOOKUP(B:B,'2023.1-2023.6'!B:B,'2023.1-2023.6'!G:G,0)</f>
        <v>2020/07/01</v>
      </c>
      <c r="D161" s="3">
        <f>_xlfn.XLOOKUP(B:B,'2023.1-2023.6'!B:B,'2023.1-2023.6'!I:I,0)</f>
        <v>0</v>
      </c>
      <c r="E161" t="str">
        <f>_xlfn.XLOOKUP(B:B,'2023.1-2023.6'!B:B,'2023.1-2023.6'!C:C,0)</f>
        <v>售后服务部</v>
      </c>
      <c r="F161" t="str">
        <f>_xlfn.XLOOKUP(B:B,'2023.1-2023.6'!B:B,'2023.1-2023.6'!F:F,0)</f>
        <v>机械服务助理工程师</v>
      </c>
      <c r="G161">
        <f>COUNTIF('2023.1-2023.6'!B:B,B161)</f>
        <v>6</v>
      </c>
      <c r="H161" s="217">
        <f>IFERROR(_xlfn.XLOOKUP(B161,'2023.1-2023.6'!B:B,'2023.1-2023.6'!K:K),0)</f>
        <v>5187.43</v>
      </c>
      <c r="I161" s="217">
        <f>IFERROR(AVERAGEIF('2022.1-2022.12 '!B:B,B161,'2022.1-2022.12 '!K:K),0)</f>
        <v>5724.79083333333</v>
      </c>
      <c r="J161" s="217">
        <f>IFERROR(_xlfn.XLOOKUP(B161,'2023.1-2023.6'!B:B,'2023.1-2023.6'!J:J),0)</f>
        <v>2138</v>
      </c>
      <c r="K161" s="217">
        <f>IFERROR(AVERAGEIF('2022.1-2022.12 '!B:B,B161,'2022.1-2022.12 '!J:J),0)</f>
        <v>2138</v>
      </c>
      <c r="M161" s="217">
        <f>SUMIFS('2023.1-2023.6'!L:L,'2023.1-2023.6'!B:B,B161)</f>
        <v>1899.84</v>
      </c>
      <c r="O161" s="217">
        <f>SUMIFS('2023.1-2023.6'!N:N,'2023.1-2023.6'!B:B,B161)</f>
        <v>22.8</v>
      </c>
      <c r="P161">
        <f>SUMIFS('2023.1-2023.6'!P:P,'2023.1-2023.6'!B:B,B161)</f>
        <v>11.4</v>
      </c>
      <c r="R161" s="217">
        <f>SUMIFS('2023.1-2023.6'!M:M,'2023.1-2023.6'!B:B,B161)</f>
        <v>520.8</v>
      </c>
      <c r="T161" s="217">
        <f>SUMIFS('2023.1-2023.6'!O:O,'2023.1-2023.6'!B:B,B161)</f>
        <v>0</v>
      </c>
      <c r="U161" s="217">
        <f t="shared" si="85"/>
        <v>5724.79083333333</v>
      </c>
      <c r="V161" s="217">
        <f t="shared" si="86"/>
        <v>5724.79083333333</v>
      </c>
      <c r="W161" s="217">
        <f t="shared" si="87"/>
        <v>4808.8243</v>
      </c>
      <c r="X161" s="217">
        <f t="shared" si="88"/>
        <v>5724.79083333333</v>
      </c>
      <c r="Y161" s="217">
        <f t="shared" si="89"/>
        <v>5724.79083333333</v>
      </c>
      <c r="Z161" s="217">
        <f t="shared" si="90"/>
        <v>109.915984</v>
      </c>
      <c r="AA161" s="217">
        <f t="shared" si="91"/>
        <v>5724.79083333333</v>
      </c>
      <c r="AB161" s="217">
        <f t="shared" si="92"/>
        <v>34.348745</v>
      </c>
      <c r="AC161" s="239">
        <f t="shared" si="93"/>
        <v>5626</v>
      </c>
      <c r="AD161">
        <f t="shared" si="94"/>
        <v>1519.02</v>
      </c>
      <c r="AE161" s="240">
        <f t="shared" si="74"/>
        <v>5724.79083333333</v>
      </c>
      <c r="AF161" s="217">
        <f t="shared" si="95"/>
        <v>5724.79083333333</v>
      </c>
      <c r="AG161" s="217">
        <f t="shared" si="75"/>
        <v>1717.43725</v>
      </c>
      <c r="AH161" s="217">
        <f t="shared" si="76"/>
        <v>-2908.9843</v>
      </c>
      <c r="AI161" s="217">
        <f t="shared" si="77"/>
        <v>-87.115984</v>
      </c>
      <c r="AJ161">
        <f t="shared" si="78"/>
        <v>-22.948745</v>
      </c>
      <c r="AK161" s="217">
        <f t="shared" si="79"/>
        <v>-998.22</v>
      </c>
      <c r="AL161" s="217">
        <f t="shared" si="80"/>
        <v>-1717.43725</v>
      </c>
      <c r="AM161" s="217">
        <f t="shared" si="81"/>
        <v>3958</v>
      </c>
      <c r="AN161" s="217">
        <f t="shared" si="96"/>
        <v>3958</v>
      </c>
      <c r="AO161" s="217">
        <f t="shared" si="82"/>
        <v>3324.72</v>
      </c>
      <c r="AP161" s="217">
        <f t="shared" si="83"/>
        <v>2138</v>
      </c>
      <c r="AQ161" s="217">
        <f t="shared" si="97"/>
        <v>2138</v>
      </c>
      <c r="AR161" s="217">
        <f t="shared" si="84"/>
        <v>41.0496</v>
      </c>
      <c r="AS161" s="217">
        <f t="shared" si="98"/>
        <v>2138</v>
      </c>
      <c r="AT161" s="217">
        <f t="shared" si="99"/>
        <v>12.828</v>
      </c>
      <c r="AU161" s="217">
        <f t="shared" si="100"/>
        <v>5626</v>
      </c>
      <c r="AV161" s="217">
        <f t="shared" si="101"/>
        <v>1519.02</v>
      </c>
      <c r="AW161" s="217">
        <f t="shared" si="102"/>
        <v>2138</v>
      </c>
      <c r="AX161" s="217">
        <f t="shared" si="103"/>
        <v>2138</v>
      </c>
      <c r="AY161" s="217">
        <f t="shared" si="104"/>
        <v>641.4</v>
      </c>
      <c r="AZ161" s="217">
        <f t="shared" si="105"/>
        <v>-1424.88</v>
      </c>
      <c r="BA161" s="217">
        <f t="shared" si="106"/>
        <v>-18.2496</v>
      </c>
      <c r="BB161" s="217">
        <f t="shared" si="107"/>
        <v>-1.428</v>
      </c>
      <c r="BC161" s="217">
        <f t="shared" si="108"/>
        <v>-998.22</v>
      </c>
      <c r="BD161" s="217">
        <f t="shared" si="109"/>
        <v>-641.4</v>
      </c>
    </row>
    <row r="162" spans="2:56">
      <c r="B162" s="6" t="s">
        <v>360</v>
      </c>
      <c r="C162" s="166" t="str">
        <f>_xlfn.XLOOKUP(B:B,'2023.1-2023.6'!B:B,'2023.1-2023.6'!G:G,0)</f>
        <v>2017/06/20</v>
      </c>
      <c r="D162" s="3">
        <f>_xlfn.XLOOKUP(B:B,'2023.1-2023.6'!B:B,'2023.1-2023.6'!I:I,0)</f>
        <v>0</v>
      </c>
      <c r="E162" t="str">
        <f>_xlfn.XLOOKUP(B:B,'2023.1-2023.6'!B:B,'2023.1-2023.6'!C:C,0)</f>
        <v>生产部</v>
      </c>
      <c r="F162" t="str">
        <f>_xlfn.XLOOKUP(B:B,'2023.1-2023.6'!B:B,'2023.1-2023.6'!F:F,0)</f>
        <v>测试技师</v>
      </c>
      <c r="G162">
        <f>COUNTIF('2023.1-2023.6'!B:B,B162)</f>
        <v>6</v>
      </c>
      <c r="H162" s="217">
        <f>IFERROR(_xlfn.XLOOKUP(B162,'2023.1-2023.6'!B:B,'2023.1-2023.6'!K:K),0)</f>
        <v>7262.9</v>
      </c>
      <c r="I162" s="217">
        <f>IFERROR(AVERAGEIF('2022.1-2022.12 '!B:B,B162,'2022.1-2022.12 '!K:K),0)</f>
        <v>7111.15083333333</v>
      </c>
      <c r="J162" s="217">
        <f>IFERROR(_xlfn.XLOOKUP(B162,'2023.1-2023.6'!B:B,'2023.1-2023.6'!J:J),0)</f>
        <v>1900</v>
      </c>
      <c r="K162" s="217">
        <f>IFERROR(AVERAGEIF('2022.1-2022.12 '!B:B,B162,'2022.1-2022.12 '!J:J),0)</f>
        <v>1900</v>
      </c>
      <c r="M162" s="217">
        <f>SUMIFS('2023.1-2023.6'!L:L,'2023.1-2023.6'!B:B,B162)</f>
        <v>1899.84</v>
      </c>
      <c r="O162" s="217">
        <f>SUMIFS('2023.1-2023.6'!N:N,'2023.1-2023.6'!B:B,B162)</f>
        <v>22.8</v>
      </c>
      <c r="P162">
        <f>SUMIFS('2023.1-2023.6'!P:P,'2023.1-2023.6'!B:B,B162)</f>
        <v>11.4</v>
      </c>
      <c r="R162" s="217">
        <f>SUMIFS('2023.1-2023.6'!M:M,'2023.1-2023.6'!B:B,B162)</f>
        <v>520.8</v>
      </c>
      <c r="T162" s="217">
        <f>SUMIFS('2023.1-2023.6'!O:O,'2023.1-2023.6'!B:B,B162)</f>
        <v>570</v>
      </c>
      <c r="U162" s="217">
        <f t="shared" si="85"/>
        <v>7111.15083333333</v>
      </c>
      <c r="V162" s="217">
        <f t="shared" si="86"/>
        <v>7111.15083333333</v>
      </c>
      <c r="W162" s="217">
        <f t="shared" si="87"/>
        <v>5973.3667</v>
      </c>
      <c r="X162" s="217">
        <f t="shared" si="88"/>
        <v>7111.15083333333</v>
      </c>
      <c r="Y162" s="217">
        <f t="shared" si="89"/>
        <v>7111.15083333333</v>
      </c>
      <c r="Z162" s="217">
        <f t="shared" si="90"/>
        <v>136.534096</v>
      </c>
      <c r="AA162" s="217">
        <f t="shared" si="91"/>
        <v>7111.15083333333</v>
      </c>
      <c r="AB162" s="217">
        <f t="shared" si="92"/>
        <v>42.666905</v>
      </c>
      <c r="AC162" s="239">
        <f t="shared" si="93"/>
        <v>5626</v>
      </c>
      <c r="AD162">
        <f t="shared" si="94"/>
        <v>1519.02</v>
      </c>
      <c r="AE162" s="240">
        <f t="shared" si="74"/>
        <v>7111.15083333333</v>
      </c>
      <c r="AF162" s="217">
        <f t="shared" si="95"/>
        <v>7111.15083333333</v>
      </c>
      <c r="AG162" s="217">
        <f t="shared" si="75"/>
        <v>2133.34525</v>
      </c>
      <c r="AH162" s="217">
        <f t="shared" si="76"/>
        <v>-4073.5267</v>
      </c>
      <c r="AI162" s="217">
        <f t="shared" si="77"/>
        <v>-113.734096</v>
      </c>
      <c r="AJ162">
        <f t="shared" si="78"/>
        <v>-31.266905</v>
      </c>
      <c r="AK162" s="217">
        <f t="shared" si="79"/>
        <v>-998.22</v>
      </c>
      <c r="AL162" s="217">
        <f t="shared" si="80"/>
        <v>-1563.34525</v>
      </c>
      <c r="AM162" s="217">
        <f t="shared" si="81"/>
        <v>3958</v>
      </c>
      <c r="AN162" s="217">
        <f t="shared" si="96"/>
        <v>3958</v>
      </c>
      <c r="AO162" s="217">
        <f t="shared" si="82"/>
        <v>3324.72</v>
      </c>
      <c r="AP162" s="217">
        <f t="shared" si="83"/>
        <v>1900</v>
      </c>
      <c r="AQ162" s="217">
        <f t="shared" si="97"/>
        <v>1900</v>
      </c>
      <c r="AR162" s="217">
        <f t="shared" si="84"/>
        <v>36.48</v>
      </c>
      <c r="AS162" s="217">
        <f t="shared" si="98"/>
        <v>1900</v>
      </c>
      <c r="AT162" s="217">
        <f t="shared" si="99"/>
        <v>11.4</v>
      </c>
      <c r="AU162" s="217">
        <f t="shared" si="100"/>
        <v>5626</v>
      </c>
      <c r="AV162" s="217">
        <f t="shared" si="101"/>
        <v>1519.02</v>
      </c>
      <c r="AW162" s="217">
        <f t="shared" si="102"/>
        <v>1900</v>
      </c>
      <c r="AX162" s="217">
        <f t="shared" si="103"/>
        <v>1900</v>
      </c>
      <c r="AY162" s="217">
        <f t="shared" si="104"/>
        <v>570</v>
      </c>
      <c r="AZ162" s="217">
        <f t="shared" si="105"/>
        <v>-1424.88</v>
      </c>
      <c r="BA162" s="217">
        <f t="shared" si="106"/>
        <v>-13.68</v>
      </c>
      <c r="BB162" s="217">
        <f t="shared" si="107"/>
        <v>0</v>
      </c>
      <c r="BC162" s="217">
        <f t="shared" si="108"/>
        <v>-998.22</v>
      </c>
      <c r="BD162" s="217">
        <f t="shared" si="109"/>
        <v>0</v>
      </c>
    </row>
    <row r="163" spans="2:56">
      <c r="B163" s="6" t="s">
        <v>361</v>
      </c>
      <c r="C163" s="166" t="str">
        <f>_xlfn.XLOOKUP(B:B,'2023.1-2023.6'!B:B,'2023.1-2023.6'!G:G,0)</f>
        <v>2015/06/25</v>
      </c>
      <c r="D163" s="3">
        <f>_xlfn.XLOOKUP(B:B,'2023.1-2023.6'!B:B,'2023.1-2023.6'!I:I,0)</f>
        <v>0</v>
      </c>
      <c r="E163" t="str">
        <f>_xlfn.XLOOKUP(B:B,'2023.1-2023.6'!B:B,'2023.1-2023.6'!C:C,0)</f>
        <v>生产部</v>
      </c>
      <c r="F163" t="str">
        <f>_xlfn.XLOOKUP(B:B,'2023.1-2023.6'!B:B,'2023.1-2023.6'!F:F,0)</f>
        <v>测试班长</v>
      </c>
      <c r="G163">
        <f>COUNTIF('2023.1-2023.6'!B:B,B163)</f>
        <v>6</v>
      </c>
      <c r="H163" s="217">
        <f>IFERROR(_xlfn.XLOOKUP(B163,'2023.1-2023.6'!B:B,'2023.1-2023.6'!K:K),0)</f>
        <v>8391.51</v>
      </c>
      <c r="I163" s="217">
        <f>IFERROR(AVERAGEIF('2022.1-2022.12 '!B:B,B163,'2022.1-2022.12 '!K:K),0)</f>
        <v>8398.38916666667</v>
      </c>
      <c r="J163" s="217">
        <f>IFERROR(_xlfn.XLOOKUP(B163,'2023.1-2023.6'!B:B,'2023.1-2023.6'!J:J),0)</f>
        <v>1900</v>
      </c>
      <c r="K163" s="217">
        <f>IFERROR(AVERAGEIF('2022.1-2022.12 '!B:B,B163,'2022.1-2022.12 '!J:J),0)</f>
        <v>1900</v>
      </c>
      <c r="M163" s="217">
        <f>SUMIFS('2023.1-2023.6'!L:L,'2023.1-2023.6'!B:B,B163)</f>
        <v>1899.84</v>
      </c>
      <c r="O163" s="217">
        <f>SUMIFS('2023.1-2023.6'!N:N,'2023.1-2023.6'!B:B,B163)</f>
        <v>22.8</v>
      </c>
      <c r="P163">
        <f>SUMIFS('2023.1-2023.6'!P:P,'2023.1-2023.6'!B:B,B163)</f>
        <v>11.4</v>
      </c>
      <c r="R163" s="217">
        <f>SUMIFS('2023.1-2023.6'!M:M,'2023.1-2023.6'!B:B,B163)</f>
        <v>520.8</v>
      </c>
      <c r="T163" s="217">
        <f>SUMIFS('2023.1-2023.6'!O:O,'2023.1-2023.6'!B:B,B163)</f>
        <v>0</v>
      </c>
      <c r="U163" s="217">
        <f t="shared" si="85"/>
        <v>8398.38916666667</v>
      </c>
      <c r="V163" s="217">
        <f t="shared" si="86"/>
        <v>8398.38916666667</v>
      </c>
      <c r="W163" s="217">
        <f t="shared" si="87"/>
        <v>7054.6469</v>
      </c>
      <c r="X163" s="217">
        <f t="shared" si="88"/>
        <v>8398.38916666667</v>
      </c>
      <c r="Y163" s="217">
        <f t="shared" si="89"/>
        <v>8398.38916666667</v>
      </c>
      <c r="Z163" s="217">
        <f t="shared" si="90"/>
        <v>161.249072</v>
      </c>
      <c r="AA163" s="217">
        <f t="shared" si="91"/>
        <v>8398.38916666667</v>
      </c>
      <c r="AB163" s="217">
        <f t="shared" si="92"/>
        <v>50.390335</v>
      </c>
      <c r="AC163" s="239">
        <f t="shared" si="93"/>
        <v>5626</v>
      </c>
      <c r="AD163">
        <f t="shared" si="94"/>
        <v>1519.02</v>
      </c>
      <c r="AE163" s="240">
        <f t="shared" si="74"/>
        <v>8398.38916666667</v>
      </c>
      <c r="AF163" s="217">
        <f t="shared" si="95"/>
        <v>8398.38916666667</v>
      </c>
      <c r="AG163" s="217">
        <f t="shared" si="75"/>
        <v>2519.51675</v>
      </c>
      <c r="AH163" s="217">
        <f t="shared" si="76"/>
        <v>-5154.8069</v>
      </c>
      <c r="AI163" s="217">
        <f t="shared" si="77"/>
        <v>-138.449072</v>
      </c>
      <c r="AJ163">
        <f t="shared" si="78"/>
        <v>-38.990335</v>
      </c>
      <c r="AK163" s="217">
        <f t="shared" si="79"/>
        <v>-998.22</v>
      </c>
      <c r="AL163" s="217">
        <f t="shared" si="80"/>
        <v>-2519.51675</v>
      </c>
      <c r="AM163" s="217">
        <f t="shared" si="81"/>
        <v>3958</v>
      </c>
      <c r="AN163" s="217">
        <f t="shared" si="96"/>
        <v>3958</v>
      </c>
      <c r="AO163" s="217">
        <f t="shared" si="82"/>
        <v>3324.72</v>
      </c>
      <c r="AP163" s="217">
        <f t="shared" si="83"/>
        <v>1900</v>
      </c>
      <c r="AQ163" s="217">
        <f t="shared" si="97"/>
        <v>1900</v>
      </c>
      <c r="AR163" s="217">
        <f t="shared" si="84"/>
        <v>36.48</v>
      </c>
      <c r="AS163" s="217">
        <f t="shared" si="98"/>
        <v>1900</v>
      </c>
      <c r="AT163" s="217">
        <f t="shared" si="99"/>
        <v>11.4</v>
      </c>
      <c r="AU163" s="217">
        <f t="shared" si="100"/>
        <v>5626</v>
      </c>
      <c r="AV163" s="217">
        <f t="shared" si="101"/>
        <v>1519.02</v>
      </c>
      <c r="AW163" s="217">
        <f t="shared" si="102"/>
        <v>1900</v>
      </c>
      <c r="AX163" s="217">
        <f t="shared" si="103"/>
        <v>1900</v>
      </c>
      <c r="AY163" s="217">
        <f t="shared" si="104"/>
        <v>570</v>
      </c>
      <c r="AZ163" s="217">
        <f t="shared" si="105"/>
        <v>-1424.88</v>
      </c>
      <c r="BA163" s="217">
        <f t="shared" si="106"/>
        <v>-13.68</v>
      </c>
      <c r="BB163" s="217">
        <f t="shared" si="107"/>
        <v>0</v>
      </c>
      <c r="BC163" s="217">
        <f t="shared" si="108"/>
        <v>-998.22</v>
      </c>
      <c r="BD163" s="217">
        <f t="shared" si="109"/>
        <v>-570</v>
      </c>
    </row>
    <row r="164" spans="2:56">
      <c r="B164" s="6" t="s">
        <v>362</v>
      </c>
      <c r="C164" s="166" t="str">
        <f>_xlfn.XLOOKUP(B:B,'2023.1-2023.6'!B:B,'2023.1-2023.6'!G:G,0)</f>
        <v>2023/02/06</v>
      </c>
      <c r="D164" s="3" t="str">
        <f>_xlfn.XLOOKUP(B:B,'2023.1-2023.6'!B:B,'2023.1-2023.6'!I:I,0)</f>
        <v>2月入职</v>
      </c>
      <c r="E164" t="str">
        <f>_xlfn.XLOOKUP(B:B,'2023.1-2023.6'!B:B,'2023.1-2023.6'!C:C,0)</f>
        <v>生产部</v>
      </c>
      <c r="F164" t="str">
        <f>_xlfn.XLOOKUP(B:B,'2023.1-2023.6'!B:B,'2023.1-2023.6'!F:F,0)</f>
        <v>装配钳工</v>
      </c>
      <c r="G164">
        <f>COUNTIF('2023.1-2023.6'!B:B,B164)</f>
        <v>2</v>
      </c>
      <c r="H164" s="217">
        <f>IFERROR(_xlfn.XLOOKUP(B164,'2023.1-2023.6'!B:B,'2023.1-2023.6'!K:K),0)</f>
        <v>5028.1</v>
      </c>
      <c r="I164" s="217">
        <f>IFERROR(AVERAGEIF('2022.1-2022.12 '!B:B,B164,'2022.1-2022.12 '!K:K),0)</f>
        <v>0</v>
      </c>
      <c r="J164" s="217">
        <f>IFERROR(_xlfn.XLOOKUP(B164,'2023.1-2023.6'!B:B,'2023.1-2023.6'!J:J),0)</f>
        <v>1900</v>
      </c>
      <c r="K164" s="217">
        <f>IFERROR(AVERAGEIF('2022.1-2022.12 '!B:B,B164,'2022.1-2022.12 '!J:J),0)</f>
        <v>0</v>
      </c>
      <c r="M164" s="217">
        <f>SUMIFS('2023.1-2023.6'!L:L,'2023.1-2023.6'!B:B,B164)</f>
        <v>633.28</v>
      </c>
      <c r="O164" s="217">
        <f>SUMIFS('2023.1-2023.6'!N:N,'2023.1-2023.6'!B:B,B164)</f>
        <v>7.6</v>
      </c>
      <c r="P164">
        <f>SUMIFS('2023.1-2023.6'!P:P,'2023.1-2023.6'!B:B,B164)</f>
        <v>3.8</v>
      </c>
      <c r="R164" s="217">
        <f>SUMIFS('2023.1-2023.6'!M:M,'2023.1-2023.6'!B:B,B164)</f>
        <v>173.6</v>
      </c>
      <c r="T164" s="217">
        <f>SUMIFS('2023.1-2023.6'!O:O,'2023.1-2023.6'!B:B,B164)</f>
        <v>0</v>
      </c>
      <c r="U164" s="217">
        <f t="shared" si="85"/>
        <v>5028.1</v>
      </c>
      <c r="V164" s="217">
        <f t="shared" si="86"/>
        <v>5028.1</v>
      </c>
      <c r="W164" s="217">
        <f t="shared" si="87"/>
        <v>1407.868</v>
      </c>
      <c r="X164" s="217">
        <f t="shared" si="88"/>
        <v>5028.1</v>
      </c>
      <c r="Y164" s="217">
        <f t="shared" si="89"/>
        <v>5028.1</v>
      </c>
      <c r="Z164" s="217">
        <f t="shared" si="90"/>
        <v>32.17984</v>
      </c>
      <c r="AA164" s="217">
        <f t="shared" si="91"/>
        <v>5028.1</v>
      </c>
      <c r="AB164" s="217">
        <f t="shared" si="92"/>
        <v>10.0562</v>
      </c>
      <c r="AC164" s="239">
        <f t="shared" si="93"/>
        <v>5626</v>
      </c>
      <c r="AD164">
        <f t="shared" si="94"/>
        <v>506.34</v>
      </c>
      <c r="AE164" s="240">
        <f t="shared" si="74"/>
        <v>5028.1</v>
      </c>
      <c r="AF164" s="217">
        <f t="shared" si="95"/>
        <v>5028.1</v>
      </c>
      <c r="AG164" s="217">
        <f t="shared" si="75"/>
        <v>502.81</v>
      </c>
      <c r="AH164" s="217">
        <f t="shared" si="76"/>
        <v>-774.588</v>
      </c>
      <c r="AI164" s="217">
        <f t="shared" si="77"/>
        <v>-24.57984</v>
      </c>
      <c r="AJ164">
        <f t="shared" si="78"/>
        <v>-6.2562</v>
      </c>
      <c r="AK164" s="217">
        <f t="shared" si="79"/>
        <v>-332.74</v>
      </c>
      <c r="AL164" s="217">
        <f t="shared" si="80"/>
        <v>-502.81</v>
      </c>
      <c r="AM164" s="217">
        <f t="shared" si="81"/>
        <v>3958</v>
      </c>
      <c r="AN164" s="217">
        <f t="shared" si="96"/>
        <v>3958</v>
      </c>
      <c r="AO164" s="217">
        <f t="shared" si="82"/>
        <v>1108.24</v>
      </c>
      <c r="AP164" s="217">
        <f t="shared" si="83"/>
        <v>1900</v>
      </c>
      <c r="AQ164" s="217">
        <f t="shared" si="97"/>
        <v>1900</v>
      </c>
      <c r="AR164" s="217">
        <f t="shared" si="84"/>
        <v>12.16</v>
      </c>
      <c r="AS164" s="217">
        <f t="shared" si="98"/>
        <v>1900</v>
      </c>
      <c r="AT164" s="217">
        <f t="shared" si="99"/>
        <v>3.8</v>
      </c>
      <c r="AU164" s="217">
        <f t="shared" si="100"/>
        <v>5626</v>
      </c>
      <c r="AV164" s="217">
        <f t="shared" si="101"/>
        <v>506.34</v>
      </c>
      <c r="AW164" s="217">
        <f t="shared" si="102"/>
        <v>1900</v>
      </c>
      <c r="AX164" s="217">
        <f t="shared" si="103"/>
        <v>1900</v>
      </c>
      <c r="AY164" s="217">
        <f t="shared" si="104"/>
        <v>190</v>
      </c>
      <c r="AZ164" s="217">
        <f t="shared" si="105"/>
        <v>-474.96</v>
      </c>
      <c r="BA164" s="217">
        <f t="shared" si="106"/>
        <v>-4.56</v>
      </c>
      <c r="BB164" s="217">
        <f t="shared" si="107"/>
        <v>0</v>
      </c>
      <c r="BC164" s="217">
        <f t="shared" si="108"/>
        <v>-332.74</v>
      </c>
      <c r="BD164" s="217">
        <f t="shared" si="109"/>
        <v>-190</v>
      </c>
    </row>
    <row r="165" spans="2:56">
      <c r="B165" s="6" t="s">
        <v>363</v>
      </c>
      <c r="C165" s="166" t="str">
        <f>_xlfn.XLOOKUP(B:B,'2023.1-2023.6'!B:B,'2023.1-2023.6'!G:G,0)</f>
        <v>2018/11/09</v>
      </c>
      <c r="D165" s="3">
        <f>_xlfn.XLOOKUP(B:B,'2023.1-2023.6'!B:B,'2023.1-2023.6'!I:I,0)</f>
        <v>0</v>
      </c>
      <c r="E165" t="str">
        <f>_xlfn.XLOOKUP(B:B,'2023.1-2023.6'!B:B,'2023.1-2023.6'!C:C,0)</f>
        <v>生产部</v>
      </c>
      <c r="F165" t="str">
        <f>_xlfn.XLOOKUP(B:B,'2023.1-2023.6'!B:B,'2023.1-2023.6'!F:F,0)</f>
        <v>装配电工</v>
      </c>
      <c r="G165">
        <f>COUNTIF('2023.1-2023.6'!B:B,B165)</f>
        <v>6</v>
      </c>
      <c r="H165" s="217">
        <f>IFERROR(_xlfn.XLOOKUP(B165,'2023.1-2023.6'!B:B,'2023.1-2023.6'!K:K),0)</f>
        <v>5878.8</v>
      </c>
      <c r="I165" s="217">
        <f>IFERROR(AVERAGEIF('2022.1-2022.12 '!B:B,B165,'2022.1-2022.12 '!K:K),0)</f>
        <v>6667.7675</v>
      </c>
      <c r="J165" s="217">
        <f>IFERROR(_xlfn.XLOOKUP(B165,'2023.1-2023.6'!B:B,'2023.1-2023.6'!J:J),0)</f>
        <v>1900</v>
      </c>
      <c r="K165" s="217">
        <f>IFERROR(AVERAGEIF('2022.1-2022.12 '!B:B,B165,'2022.1-2022.12 '!J:J),0)</f>
        <v>1900</v>
      </c>
      <c r="M165" s="217">
        <f>SUMIFS('2023.1-2023.6'!L:L,'2023.1-2023.6'!B:B,B165)</f>
        <v>1899.84</v>
      </c>
      <c r="O165" s="217">
        <f>SUMIFS('2023.1-2023.6'!N:N,'2023.1-2023.6'!B:B,B165)</f>
        <v>22.8</v>
      </c>
      <c r="P165">
        <f>SUMIFS('2023.1-2023.6'!P:P,'2023.1-2023.6'!B:B,B165)</f>
        <v>11.4</v>
      </c>
      <c r="R165" s="217">
        <f>SUMIFS('2023.1-2023.6'!M:M,'2023.1-2023.6'!B:B,B165)</f>
        <v>520.8</v>
      </c>
      <c r="T165" s="217">
        <f>SUMIFS('2023.1-2023.6'!O:O,'2023.1-2023.6'!B:B,B165)</f>
        <v>0</v>
      </c>
      <c r="U165" s="217">
        <f t="shared" si="85"/>
        <v>6667.7675</v>
      </c>
      <c r="V165" s="217">
        <f t="shared" si="86"/>
        <v>6667.7675</v>
      </c>
      <c r="W165" s="217">
        <f t="shared" si="87"/>
        <v>5600.9247</v>
      </c>
      <c r="X165" s="217">
        <f t="shared" si="88"/>
        <v>6667.7675</v>
      </c>
      <c r="Y165" s="217">
        <f t="shared" si="89"/>
        <v>6667.7675</v>
      </c>
      <c r="Z165" s="217">
        <f t="shared" si="90"/>
        <v>128.021136</v>
      </c>
      <c r="AA165" s="217">
        <f t="shared" si="91"/>
        <v>6667.7675</v>
      </c>
      <c r="AB165" s="217">
        <f t="shared" si="92"/>
        <v>40.006605</v>
      </c>
      <c r="AC165" s="239">
        <f t="shared" si="93"/>
        <v>5626</v>
      </c>
      <c r="AD165">
        <f t="shared" si="94"/>
        <v>1519.02</v>
      </c>
      <c r="AE165" s="240">
        <f t="shared" si="74"/>
        <v>6667.7675</v>
      </c>
      <c r="AF165" s="217">
        <f t="shared" si="95"/>
        <v>6667.7675</v>
      </c>
      <c r="AG165" s="217">
        <f t="shared" si="75"/>
        <v>2000.33025</v>
      </c>
      <c r="AH165" s="217">
        <f t="shared" si="76"/>
        <v>-3701.0847</v>
      </c>
      <c r="AI165" s="217">
        <f t="shared" si="77"/>
        <v>-105.221136</v>
      </c>
      <c r="AJ165">
        <f t="shared" si="78"/>
        <v>-28.606605</v>
      </c>
      <c r="AK165" s="217">
        <f t="shared" si="79"/>
        <v>-998.22</v>
      </c>
      <c r="AL165" s="217">
        <f t="shared" si="80"/>
        <v>-2000.33025</v>
      </c>
      <c r="AM165" s="217">
        <f t="shared" si="81"/>
        <v>3958</v>
      </c>
      <c r="AN165" s="217">
        <f t="shared" si="96"/>
        <v>3958</v>
      </c>
      <c r="AO165" s="217">
        <f t="shared" si="82"/>
        <v>3324.72</v>
      </c>
      <c r="AP165" s="217">
        <f t="shared" si="83"/>
        <v>1900</v>
      </c>
      <c r="AQ165" s="217">
        <f t="shared" si="97"/>
        <v>1900</v>
      </c>
      <c r="AR165" s="217">
        <f t="shared" si="84"/>
        <v>36.48</v>
      </c>
      <c r="AS165" s="217">
        <f t="shared" si="98"/>
        <v>1900</v>
      </c>
      <c r="AT165" s="217">
        <f t="shared" si="99"/>
        <v>11.4</v>
      </c>
      <c r="AU165" s="217">
        <f t="shared" si="100"/>
        <v>5626</v>
      </c>
      <c r="AV165" s="217">
        <f t="shared" si="101"/>
        <v>1519.02</v>
      </c>
      <c r="AW165" s="217">
        <f t="shared" si="102"/>
        <v>1900</v>
      </c>
      <c r="AX165" s="217">
        <f t="shared" si="103"/>
        <v>1900</v>
      </c>
      <c r="AY165" s="217">
        <f t="shared" si="104"/>
        <v>570</v>
      </c>
      <c r="AZ165" s="217">
        <f t="shared" si="105"/>
        <v>-1424.88</v>
      </c>
      <c r="BA165" s="217">
        <f t="shared" si="106"/>
        <v>-13.68</v>
      </c>
      <c r="BB165" s="217">
        <f t="shared" si="107"/>
        <v>0</v>
      </c>
      <c r="BC165" s="217">
        <f t="shared" si="108"/>
        <v>-998.22</v>
      </c>
      <c r="BD165" s="217">
        <f t="shared" si="109"/>
        <v>-570</v>
      </c>
    </row>
    <row r="166" spans="2:56">
      <c r="B166" s="6" t="s">
        <v>364</v>
      </c>
      <c r="C166" s="166">
        <f>_xlfn.XLOOKUP(B:B,'2023.1-2023.6'!B:B,'2023.1-2023.6'!G:G,0)</f>
        <v>44046</v>
      </c>
      <c r="D166" s="3">
        <f>_xlfn.XLOOKUP(B:B,'2023.1-2023.6'!B:B,'2023.1-2023.6'!I:I,0)</f>
        <v>0</v>
      </c>
      <c r="E166" t="str">
        <f>_xlfn.XLOOKUP(B:B,'2023.1-2023.6'!B:B,'2023.1-2023.6'!C:C,0)</f>
        <v>售后服务部</v>
      </c>
      <c r="F166" t="str">
        <f>_xlfn.XLOOKUP(B:B,'2023.1-2023.6'!B:B,'2023.1-2023.6'!F:F,0)</f>
        <v>电气服务助理工程师</v>
      </c>
      <c r="G166">
        <f>COUNTIF('2023.1-2023.6'!B:B,B166)</f>
        <v>6</v>
      </c>
      <c r="H166" s="217">
        <f>IFERROR(_xlfn.XLOOKUP(B166,'2023.1-2023.6'!B:B,'2023.1-2023.6'!K:K),0)</f>
        <v>5494.7</v>
      </c>
      <c r="I166" s="217">
        <f>IFERROR(AVERAGEIF('2022.1-2022.12 '!B:B,B166,'2022.1-2022.12 '!K:K),0)</f>
        <v>5715.63583333333</v>
      </c>
      <c r="J166" s="217">
        <f>IFERROR(_xlfn.XLOOKUP(B166,'2023.1-2023.6'!B:B,'2023.1-2023.6'!J:J),0)</f>
        <v>2138</v>
      </c>
      <c r="K166" s="217">
        <f>IFERROR(AVERAGEIF('2022.1-2022.12 '!B:B,B166,'2022.1-2022.12 '!J:J),0)</f>
        <v>2138</v>
      </c>
      <c r="M166" s="217">
        <f>SUMIFS('2023.1-2023.6'!L:L,'2023.1-2023.6'!B:B,B166)</f>
        <v>1899.84</v>
      </c>
      <c r="O166" s="217">
        <f>SUMIFS('2023.1-2023.6'!N:N,'2023.1-2023.6'!B:B,B166)</f>
        <v>22.8</v>
      </c>
      <c r="P166">
        <f>SUMIFS('2023.1-2023.6'!P:P,'2023.1-2023.6'!B:B,B166)</f>
        <v>11.4</v>
      </c>
      <c r="R166" s="217">
        <f>SUMIFS('2023.1-2023.6'!M:M,'2023.1-2023.6'!B:B,B166)</f>
        <v>520.8</v>
      </c>
      <c r="T166" s="217">
        <f>SUMIFS('2023.1-2023.6'!O:O,'2023.1-2023.6'!B:B,B166)</f>
        <v>0</v>
      </c>
      <c r="U166" s="217">
        <f t="shared" si="85"/>
        <v>5715.63583333333</v>
      </c>
      <c r="V166" s="217">
        <f t="shared" si="86"/>
        <v>5715.63583333333</v>
      </c>
      <c r="W166" s="217">
        <f t="shared" si="87"/>
        <v>4801.1341</v>
      </c>
      <c r="X166" s="217">
        <f t="shared" si="88"/>
        <v>5715.63583333333</v>
      </c>
      <c r="Y166" s="217">
        <f t="shared" si="89"/>
        <v>5715.63583333333</v>
      </c>
      <c r="Z166" s="217">
        <f t="shared" si="90"/>
        <v>109.740208</v>
      </c>
      <c r="AA166" s="217">
        <f t="shared" si="91"/>
        <v>5715.63583333333</v>
      </c>
      <c r="AB166" s="217">
        <f t="shared" si="92"/>
        <v>34.293815</v>
      </c>
      <c r="AC166" s="239">
        <f t="shared" si="93"/>
        <v>5626</v>
      </c>
      <c r="AD166">
        <f t="shared" si="94"/>
        <v>1519.02</v>
      </c>
      <c r="AE166" s="240">
        <f t="shared" si="74"/>
        <v>5715.63583333333</v>
      </c>
      <c r="AF166" s="217">
        <f t="shared" si="95"/>
        <v>5715.63583333333</v>
      </c>
      <c r="AG166" s="217">
        <f t="shared" si="75"/>
        <v>1714.69075</v>
      </c>
      <c r="AH166" s="217">
        <f t="shared" si="76"/>
        <v>-2901.2941</v>
      </c>
      <c r="AI166" s="217">
        <f t="shared" si="77"/>
        <v>-86.940208</v>
      </c>
      <c r="AJ166">
        <f t="shared" si="78"/>
        <v>-22.893815</v>
      </c>
      <c r="AK166" s="217">
        <f t="shared" si="79"/>
        <v>-998.22</v>
      </c>
      <c r="AL166" s="217">
        <f t="shared" si="80"/>
        <v>-1714.69075</v>
      </c>
      <c r="AM166" s="217">
        <f t="shared" si="81"/>
        <v>3958</v>
      </c>
      <c r="AN166" s="217">
        <f t="shared" si="96"/>
        <v>3958</v>
      </c>
      <c r="AO166" s="217">
        <f t="shared" si="82"/>
        <v>3324.72</v>
      </c>
      <c r="AP166" s="217">
        <f t="shared" si="83"/>
        <v>2138</v>
      </c>
      <c r="AQ166" s="217">
        <f t="shared" si="97"/>
        <v>2138</v>
      </c>
      <c r="AR166" s="217">
        <f t="shared" si="84"/>
        <v>41.0496</v>
      </c>
      <c r="AS166" s="217">
        <f t="shared" si="98"/>
        <v>2138</v>
      </c>
      <c r="AT166" s="217">
        <f t="shared" si="99"/>
        <v>12.828</v>
      </c>
      <c r="AU166" s="217">
        <f t="shared" si="100"/>
        <v>5626</v>
      </c>
      <c r="AV166" s="217">
        <f t="shared" si="101"/>
        <v>1519.02</v>
      </c>
      <c r="AW166" s="217">
        <f t="shared" si="102"/>
        <v>2138</v>
      </c>
      <c r="AX166" s="217">
        <f t="shared" si="103"/>
        <v>2138</v>
      </c>
      <c r="AY166" s="217">
        <f t="shared" si="104"/>
        <v>641.4</v>
      </c>
      <c r="AZ166" s="217">
        <f t="shared" si="105"/>
        <v>-1424.88</v>
      </c>
      <c r="BA166" s="217">
        <f t="shared" si="106"/>
        <v>-18.2496</v>
      </c>
      <c r="BB166" s="217">
        <f t="shared" si="107"/>
        <v>-1.428</v>
      </c>
      <c r="BC166" s="217">
        <f t="shared" si="108"/>
        <v>-998.22</v>
      </c>
      <c r="BD166" s="217">
        <f t="shared" si="109"/>
        <v>-641.4</v>
      </c>
    </row>
    <row r="167" spans="2:56">
      <c r="B167" s="6" t="s">
        <v>365</v>
      </c>
      <c r="C167" s="166" t="str">
        <f>_xlfn.XLOOKUP(B:B,'2023.1-2023.6'!B:B,'2023.1-2023.6'!G:G,0)</f>
        <v>2020/12/29</v>
      </c>
      <c r="D167" s="3">
        <f>_xlfn.XLOOKUP(B:B,'2023.1-2023.6'!B:B,'2023.1-2023.6'!I:I,0)</f>
        <v>0</v>
      </c>
      <c r="E167" t="str">
        <f>_xlfn.XLOOKUP(B:B,'2023.1-2023.6'!B:B,'2023.1-2023.6'!C:C,0)</f>
        <v>生产部</v>
      </c>
      <c r="F167" t="str">
        <f>_xlfn.XLOOKUP(B:B,'2023.1-2023.6'!B:B,'2023.1-2023.6'!F:F,0)</f>
        <v>质检员</v>
      </c>
      <c r="G167">
        <f>COUNTIF('2023.1-2023.6'!B:B,B167)</f>
        <v>6</v>
      </c>
      <c r="H167" s="217">
        <f>IFERROR(_xlfn.XLOOKUP(B167,'2023.1-2023.6'!B:B,'2023.1-2023.6'!K:K),0)</f>
        <v>8030.81</v>
      </c>
      <c r="I167" s="217">
        <f>IFERROR(AVERAGEIF('2022.1-2022.12 '!B:B,B167,'2022.1-2022.12 '!K:K),0)</f>
        <v>7422.52</v>
      </c>
      <c r="J167" s="217">
        <f>IFERROR(_xlfn.XLOOKUP(B167,'2023.1-2023.6'!B:B,'2023.1-2023.6'!J:J),0)</f>
        <v>2320</v>
      </c>
      <c r="K167" s="217">
        <f>IFERROR(AVERAGEIF('2022.1-2022.12 '!B:B,B167,'2022.1-2022.12 '!J:J),0)</f>
        <v>2203.33333333333</v>
      </c>
      <c r="M167" s="217">
        <f>SUMIFS('2023.1-2023.6'!L:L,'2023.1-2023.6'!B:B,B167)</f>
        <v>1899.84</v>
      </c>
      <c r="O167" s="217">
        <f>SUMIFS('2023.1-2023.6'!N:N,'2023.1-2023.6'!B:B,B167)</f>
        <v>22.8</v>
      </c>
      <c r="P167">
        <f>SUMIFS('2023.1-2023.6'!P:P,'2023.1-2023.6'!B:B,B167)</f>
        <v>11.4</v>
      </c>
      <c r="R167" s="217">
        <f>SUMIFS('2023.1-2023.6'!M:M,'2023.1-2023.6'!B:B,B167)</f>
        <v>520.8</v>
      </c>
      <c r="T167" s="217">
        <f>SUMIFS('2023.1-2023.6'!O:O,'2023.1-2023.6'!B:B,B167)</f>
        <v>0</v>
      </c>
      <c r="U167" s="217">
        <f t="shared" si="85"/>
        <v>7422.52</v>
      </c>
      <c r="V167" s="217">
        <f t="shared" si="86"/>
        <v>7422.52</v>
      </c>
      <c r="W167" s="217">
        <f t="shared" si="87"/>
        <v>6234.9168</v>
      </c>
      <c r="X167" s="217">
        <f t="shared" si="88"/>
        <v>7422.52</v>
      </c>
      <c r="Y167" s="217">
        <f t="shared" si="89"/>
        <v>7422.52</v>
      </c>
      <c r="Z167" s="217">
        <f t="shared" si="90"/>
        <v>142.512384</v>
      </c>
      <c r="AA167" s="217">
        <f t="shared" si="91"/>
        <v>7422.52</v>
      </c>
      <c r="AB167" s="217">
        <f t="shared" si="92"/>
        <v>44.53512</v>
      </c>
      <c r="AC167" s="239">
        <f t="shared" si="93"/>
        <v>5626</v>
      </c>
      <c r="AD167">
        <f t="shared" si="94"/>
        <v>1519.02</v>
      </c>
      <c r="AE167" s="240">
        <f t="shared" si="74"/>
        <v>7422.52</v>
      </c>
      <c r="AF167" s="217">
        <f t="shared" si="95"/>
        <v>7422.52</v>
      </c>
      <c r="AG167" s="217">
        <f t="shared" si="75"/>
        <v>2226.756</v>
      </c>
      <c r="AH167" s="217">
        <f t="shared" si="76"/>
        <v>-4335.0768</v>
      </c>
      <c r="AI167" s="217">
        <f t="shared" si="77"/>
        <v>-119.712384</v>
      </c>
      <c r="AJ167">
        <f t="shared" si="78"/>
        <v>-33.13512</v>
      </c>
      <c r="AK167" s="217">
        <f t="shared" si="79"/>
        <v>-998.22</v>
      </c>
      <c r="AL167" s="217">
        <f t="shared" si="80"/>
        <v>-2226.756</v>
      </c>
      <c r="AM167" s="217">
        <f t="shared" si="81"/>
        <v>3958</v>
      </c>
      <c r="AN167" s="217">
        <f t="shared" si="96"/>
        <v>3958</v>
      </c>
      <c r="AO167" s="217">
        <f t="shared" si="82"/>
        <v>3324.72</v>
      </c>
      <c r="AP167" s="217">
        <f t="shared" si="83"/>
        <v>2203.33333333333</v>
      </c>
      <c r="AQ167" s="217">
        <f t="shared" si="97"/>
        <v>2203.33333333333</v>
      </c>
      <c r="AR167" s="217">
        <f t="shared" si="84"/>
        <v>42.304</v>
      </c>
      <c r="AS167" s="217">
        <f t="shared" si="98"/>
        <v>2203.33333333333</v>
      </c>
      <c r="AT167" s="217">
        <f t="shared" si="99"/>
        <v>13.22</v>
      </c>
      <c r="AU167" s="217">
        <f t="shared" si="100"/>
        <v>5626</v>
      </c>
      <c r="AV167" s="217">
        <f t="shared" si="101"/>
        <v>1519.02</v>
      </c>
      <c r="AW167" s="217">
        <f t="shared" si="102"/>
        <v>2203.33333333333</v>
      </c>
      <c r="AX167" s="217">
        <f t="shared" si="103"/>
        <v>2203.33333333333</v>
      </c>
      <c r="AY167" s="217">
        <f t="shared" si="104"/>
        <v>661</v>
      </c>
      <c r="AZ167" s="217">
        <f t="shared" si="105"/>
        <v>-1424.88</v>
      </c>
      <c r="BA167" s="217">
        <f t="shared" si="106"/>
        <v>-19.504</v>
      </c>
      <c r="BB167" s="217">
        <f t="shared" si="107"/>
        <v>-1.82</v>
      </c>
      <c r="BC167" s="217">
        <f t="shared" si="108"/>
        <v>-998.22</v>
      </c>
      <c r="BD167" s="217">
        <f t="shared" si="109"/>
        <v>-661</v>
      </c>
    </row>
    <row r="168" spans="2:56">
      <c r="B168" s="6" t="s">
        <v>366</v>
      </c>
      <c r="C168" s="166" t="str">
        <f>_xlfn.XLOOKUP(B:B,'2023.1-2023.6'!B:B,'2023.1-2023.6'!G:G,0)</f>
        <v>2022/03/30</v>
      </c>
      <c r="D168" s="3">
        <f>_xlfn.XLOOKUP(B:B,'2023.1-2023.6'!B:B,'2023.1-2023.6'!I:I,0)</f>
        <v>0</v>
      </c>
      <c r="E168" t="str">
        <f>_xlfn.XLOOKUP(B:B,'2023.1-2023.6'!B:B,'2023.1-2023.6'!C:C,0)</f>
        <v>销售部</v>
      </c>
      <c r="F168" t="str">
        <f>_xlfn.XLOOKUP(B:B,'2023.1-2023.6'!B:B,'2023.1-2023.6'!F:F,0)</f>
        <v>区域销售经理</v>
      </c>
      <c r="G168">
        <f>COUNTIF('2023.1-2023.6'!B:B,B168)</f>
        <v>6</v>
      </c>
      <c r="H168" s="217">
        <f>IFERROR(_xlfn.XLOOKUP(B168,'2023.1-2023.6'!B:B,'2023.1-2023.6'!K:K),0)</f>
        <v>8714</v>
      </c>
      <c r="I168" s="217">
        <f>IFERROR(AVERAGEIF('2022.1-2022.12 '!B:B,B168,'2022.1-2022.12 '!K:K),0)</f>
        <v>8132.219</v>
      </c>
      <c r="J168" s="217">
        <f>IFERROR(_xlfn.XLOOKUP(B168,'2023.1-2023.6'!B:B,'2023.1-2023.6'!J:J),0)</f>
        <v>3850</v>
      </c>
      <c r="K168" s="217">
        <f>IFERROR(AVERAGEIF('2022.1-2022.12 '!B:B,B168,'2022.1-2022.12 '!J:J),0)</f>
        <v>3850</v>
      </c>
      <c r="M168" s="217">
        <f>SUMIFS('2023.1-2023.6'!L:L,'2023.1-2023.6'!B:B,B168)</f>
        <v>0</v>
      </c>
      <c r="O168" s="217">
        <f>SUMIFS('2023.1-2023.6'!N:N,'2023.1-2023.6'!B:B,B168)</f>
        <v>0</v>
      </c>
      <c r="P168">
        <f>SUMIFS('2023.1-2023.6'!P:P,'2023.1-2023.6'!B:B,B168)</f>
        <v>0</v>
      </c>
      <c r="R168" s="217">
        <f>SUMIFS('2023.1-2023.6'!M:M,'2023.1-2023.6'!B:B,B168)</f>
        <v>0</v>
      </c>
      <c r="T168" s="217">
        <f>SUMIFS('2023.1-2023.6'!O:O,'2023.1-2023.6'!B:B,B168)</f>
        <v>0</v>
      </c>
      <c r="U168" s="217">
        <f t="shared" si="85"/>
        <v>8132.219</v>
      </c>
      <c r="V168" s="217">
        <f t="shared" si="86"/>
        <v>8132.219</v>
      </c>
      <c r="W168" s="217">
        <f t="shared" si="87"/>
        <v>6831.06396</v>
      </c>
      <c r="X168" s="217">
        <f t="shared" si="88"/>
        <v>8132.219</v>
      </c>
      <c r="Y168" s="217">
        <f t="shared" si="89"/>
        <v>8132.219</v>
      </c>
      <c r="Z168" s="217">
        <f t="shared" si="90"/>
        <v>156.1386048</v>
      </c>
      <c r="AA168" s="217">
        <f t="shared" si="91"/>
        <v>8132.219</v>
      </c>
      <c r="AB168" s="217">
        <f t="shared" si="92"/>
        <v>48.793314</v>
      </c>
      <c r="AC168" s="239">
        <f t="shared" si="93"/>
        <v>5626</v>
      </c>
      <c r="AD168">
        <f t="shared" si="94"/>
        <v>1519.02</v>
      </c>
      <c r="AE168" s="240">
        <f t="shared" si="74"/>
        <v>8132.219</v>
      </c>
      <c r="AF168" s="217">
        <f t="shared" si="95"/>
        <v>8132.219</v>
      </c>
      <c r="AG168" s="217">
        <f t="shared" si="75"/>
        <v>2439.6657</v>
      </c>
      <c r="AH168" s="217">
        <f t="shared" si="76"/>
        <v>-6831.06396</v>
      </c>
      <c r="AI168" s="217">
        <f t="shared" si="77"/>
        <v>-156.1386048</v>
      </c>
      <c r="AJ168">
        <f t="shared" si="78"/>
        <v>-48.793314</v>
      </c>
      <c r="AK168" s="217">
        <f t="shared" si="79"/>
        <v>-1519.02</v>
      </c>
      <c r="AL168" s="217">
        <f t="shared" si="80"/>
        <v>-2439.6657</v>
      </c>
      <c r="AM168" s="217">
        <f t="shared" si="81"/>
        <v>3958</v>
      </c>
      <c r="AN168" s="217">
        <f t="shared" si="96"/>
        <v>3958</v>
      </c>
      <c r="AO168" s="217">
        <f t="shared" si="82"/>
        <v>3324.72</v>
      </c>
      <c r="AP168" s="217">
        <f t="shared" si="83"/>
        <v>3850</v>
      </c>
      <c r="AQ168" s="217">
        <f t="shared" si="97"/>
        <v>3850</v>
      </c>
      <c r="AR168" s="217">
        <f t="shared" si="84"/>
        <v>73.92</v>
      </c>
      <c r="AS168" s="217">
        <f t="shared" si="98"/>
        <v>3850</v>
      </c>
      <c r="AT168" s="217">
        <f t="shared" si="99"/>
        <v>23.1</v>
      </c>
      <c r="AU168" s="217">
        <f t="shared" si="100"/>
        <v>5626</v>
      </c>
      <c r="AV168" s="217">
        <f t="shared" si="101"/>
        <v>1519.02</v>
      </c>
      <c r="AW168" s="217">
        <f t="shared" si="102"/>
        <v>3850</v>
      </c>
      <c r="AX168" s="217">
        <f t="shared" si="103"/>
        <v>3850</v>
      </c>
      <c r="AY168" s="217">
        <f t="shared" si="104"/>
        <v>1155</v>
      </c>
      <c r="AZ168" s="217">
        <f t="shared" si="105"/>
        <v>-3324.72</v>
      </c>
      <c r="BA168" s="217">
        <f t="shared" si="106"/>
        <v>-73.92</v>
      </c>
      <c r="BB168" s="217">
        <f t="shared" si="107"/>
        <v>-23.1</v>
      </c>
      <c r="BC168" s="217">
        <f t="shared" si="108"/>
        <v>-1519.02</v>
      </c>
      <c r="BD168" s="217">
        <f t="shared" si="109"/>
        <v>-1155</v>
      </c>
    </row>
    <row r="169" spans="2:56">
      <c r="B169" s="6" t="s">
        <v>367</v>
      </c>
      <c r="C169" s="166" t="str">
        <f>_xlfn.XLOOKUP(B:B,'2023.1-2023.6'!B:B,'2023.1-2023.6'!G:G,0)</f>
        <v>2023/03/06</v>
      </c>
      <c r="D169" s="3" t="str">
        <f>_xlfn.XLOOKUP(B:B,'2023.1-2023.6'!B:B,'2023.1-2023.6'!I:I,0)</f>
        <v>3月入职</v>
      </c>
      <c r="E169" t="str">
        <f>_xlfn.XLOOKUP(B:B,'2023.1-2023.6'!B:B,'2023.1-2023.6'!C:C,0)</f>
        <v>售后服务部</v>
      </c>
      <c r="F169" t="str">
        <f>_xlfn.XLOOKUP(B:B,'2023.1-2023.6'!B:B,'2023.1-2023.6'!F:F,0)</f>
        <v>电气服务工程师储备生</v>
      </c>
      <c r="G169">
        <f>COUNTIF('2023.1-2023.6'!B:B,B169)</f>
        <v>4</v>
      </c>
      <c r="H169" s="217">
        <f>IFERROR(_xlfn.XLOOKUP(B169,'2023.1-2023.6'!B:B,'2023.1-2023.6'!K:K),0)</f>
        <v>4171.82</v>
      </c>
      <c r="I169" s="217">
        <f>IFERROR(AVERAGEIF('2022.1-2022.12 '!B:B,B169,'2022.1-2022.12 '!K:K),0)</f>
        <v>0</v>
      </c>
      <c r="J169" s="217">
        <f>IFERROR(_xlfn.XLOOKUP(B169,'2023.1-2023.6'!B:B,'2023.1-2023.6'!J:J),0)</f>
        <v>1900</v>
      </c>
      <c r="K169" s="217">
        <f>IFERROR(AVERAGEIF('2022.1-2022.12 '!B:B,B169,'2022.1-2022.12 '!J:J),0)</f>
        <v>0</v>
      </c>
      <c r="M169" s="217">
        <f>SUMIFS('2023.1-2023.6'!L:L,'2023.1-2023.6'!B:B,B169)</f>
        <v>1266.56</v>
      </c>
      <c r="O169" s="217">
        <f>SUMIFS('2023.1-2023.6'!N:N,'2023.1-2023.6'!B:B,B169)</f>
        <v>15.2</v>
      </c>
      <c r="P169">
        <f>SUMIFS('2023.1-2023.6'!P:P,'2023.1-2023.6'!B:B,B169)</f>
        <v>7.6</v>
      </c>
      <c r="R169" s="217">
        <f>SUMIFS('2023.1-2023.6'!M:M,'2023.1-2023.6'!B:B,B169)</f>
        <v>347.2</v>
      </c>
      <c r="T169" s="217">
        <f>SUMIFS('2023.1-2023.6'!O:O,'2023.1-2023.6'!B:B,B169)</f>
        <v>0</v>
      </c>
      <c r="U169" s="217">
        <f t="shared" si="85"/>
        <v>4171.82</v>
      </c>
      <c r="V169" s="217">
        <f t="shared" si="86"/>
        <v>4171.82</v>
      </c>
      <c r="W169" s="217">
        <f t="shared" si="87"/>
        <v>2336.2192</v>
      </c>
      <c r="X169" s="217">
        <f t="shared" si="88"/>
        <v>4171.82</v>
      </c>
      <c r="Y169" s="217">
        <f t="shared" si="89"/>
        <v>4171.82</v>
      </c>
      <c r="Z169" s="217">
        <f t="shared" si="90"/>
        <v>53.399296</v>
      </c>
      <c r="AA169" s="217">
        <f t="shared" si="91"/>
        <v>4171.82</v>
      </c>
      <c r="AB169" s="217">
        <f t="shared" si="92"/>
        <v>16.68728</v>
      </c>
      <c r="AC169" s="239">
        <f t="shared" si="93"/>
        <v>5626</v>
      </c>
      <c r="AD169">
        <f t="shared" si="94"/>
        <v>1012.68</v>
      </c>
      <c r="AE169" s="240">
        <f t="shared" si="74"/>
        <v>4171.82</v>
      </c>
      <c r="AF169" s="217">
        <f t="shared" si="95"/>
        <v>4171.82</v>
      </c>
      <c r="AG169" s="217">
        <f t="shared" si="75"/>
        <v>834.364</v>
      </c>
      <c r="AH169" s="217">
        <f t="shared" si="76"/>
        <v>-1069.6592</v>
      </c>
      <c r="AI169" s="217">
        <f t="shared" si="77"/>
        <v>-38.199296</v>
      </c>
      <c r="AJ169">
        <f t="shared" si="78"/>
        <v>-9.08728</v>
      </c>
      <c r="AK169" s="217">
        <f t="shared" si="79"/>
        <v>-665.48</v>
      </c>
      <c r="AL169" s="217">
        <f t="shared" si="80"/>
        <v>-834.364</v>
      </c>
      <c r="AM169" s="217">
        <f t="shared" si="81"/>
        <v>3958</v>
      </c>
      <c r="AN169" s="217">
        <f t="shared" si="96"/>
        <v>3958</v>
      </c>
      <c r="AO169" s="217">
        <f t="shared" si="82"/>
        <v>2216.48</v>
      </c>
      <c r="AP169" s="217">
        <f t="shared" si="83"/>
        <v>1900</v>
      </c>
      <c r="AQ169" s="217">
        <f t="shared" si="97"/>
        <v>1900</v>
      </c>
      <c r="AR169" s="217">
        <f t="shared" si="84"/>
        <v>24.32</v>
      </c>
      <c r="AS169" s="217">
        <f t="shared" si="98"/>
        <v>1900</v>
      </c>
      <c r="AT169" s="217">
        <f t="shared" si="99"/>
        <v>7.6</v>
      </c>
      <c r="AU169" s="217">
        <f t="shared" si="100"/>
        <v>5626</v>
      </c>
      <c r="AV169" s="217">
        <f t="shared" si="101"/>
        <v>1012.68</v>
      </c>
      <c r="AW169" s="217">
        <f t="shared" si="102"/>
        <v>1900</v>
      </c>
      <c r="AX169" s="217">
        <f t="shared" si="103"/>
        <v>1900</v>
      </c>
      <c r="AY169" s="217">
        <f t="shared" si="104"/>
        <v>380</v>
      </c>
      <c r="AZ169" s="217">
        <f t="shared" si="105"/>
        <v>-949.92</v>
      </c>
      <c r="BA169" s="217">
        <f t="shared" si="106"/>
        <v>-9.12</v>
      </c>
      <c r="BB169" s="217">
        <f t="shared" si="107"/>
        <v>0</v>
      </c>
      <c r="BC169" s="217">
        <f t="shared" si="108"/>
        <v>-665.48</v>
      </c>
      <c r="BD169" s="217">
        <f t="shared" si="109"/>
        <v>-380</v>
      </c>
    </row>
    <row r="170" spans="2:56">
      <c r="B170" s="6" t="s">
        <v>368</v>
      </c>
      <c r="C170" s="166" t="str">
        <f>_xlfn.XLOOKUP(B:B,'2023.1-2023.6'!B:B,'2023.1-2023.6'!G:G,0)</f>
        <v>2021/06/01</v>
      </c>
      <c r="D170" s="3">
        <f>_xlfn.XLOOKUP(B:B,'2023.1-2023.6'!B:B,'2023.1-2023.6'!I:I,0)</f>
        <v>0</v>
      </c>
      <c r="E170" t="str">
        <f>_xlfn.XLOOKUP(B:B,'2023.1-2023.6'!B:B,'2023.1-2023.6'!C:C,0)</f>
        <v>核价管理部</v>
      </c>
      <c r="F170" t="str">
        <f>_xlfn.XLOOKUP(B:B,'2023.1-2023.6'!B:B,'2023.1-2023.6'!F:F,0)</f>
        <v>核价主管</v>
      </c>
      <c r="G170">
        <f>COUNTIF('2023.1-2023.6'!B:B,B170)</f>
        <v>6</v>
      </c>
      <c r="H170" s="217">
        <f>IFERROR(_xlfn.XLOOKUP(B170,'2023.1-2023.6'!B:B,'2023.1-2023.6'!K:K),0)</f>
        <v>8271.17</v>
      </c>
      <c r="I170" s="217">
        <f>IFERROR(AVERAGEIF('2022.1-2022.12 '!B:B,B170,'2022.1-2022.12 '!K:K),0)</f>
        <v>9591.39166666667</v>
      </c>
      <c r="J170" s="217">
        <f>IFERROR(_xlfn.XLOOKUP(B170,'2023.1-2023.6'!B:B,'2023.1-2023.6'!J:J),0)</f>
        <v>3850</v>
      </c>
      <c r="K170" s="217">
        <f>IFERROR(AVERAGEIF('2022.1-2022.12 '!B:B,B170,'2022.1-2022.12 '!J:J),0)</f>
        <v>3850</v>
      </c>
      <c r="M170" s="217">
        <f>SUMIFS('2023.1-2023.6'!L:L,'2023.1-2023.6'!B:B,B170)</f>
        <v>1899.84</v>
      </c>
      <c r="O170" s="217">
        <f>SUMIFS('2023.1-2023.6'!N:N,'2023.1-2023.6'!B:B,B170)</f>
        <v>22.8</v>
      </c>
      <c r="P170">
        <f>SUMIFS('2023.1-2023.6'!P:P,'2023.1-2023.6'!B:B,B170)</f>
        <v>11.4</v>
      </c>
      <c r="R170" s="217">
        <f>SUMIFS('2023.1-2023.6'!M:M,'2023.1-2023.6'!B:B,B170)</f>
        <v>520.8</v>
      </c>
      <c r="T170" s="217">
        <f>SUMIFS('2023.1-2023.6'!O:O,'2023.1-2023.6'!B:B,B170)</f>
        <v>570</v>
      </c>
      <c r="U170" s="217">
        <f t="shared" si="85"/>
        <v>9591.39166666667</v>
      </c>
      <c r="V170" s="217">
        <f t="shared" si="86"/>
        <v>9591.39166666667</v>
      </c>
      <c r="W170" s="217">
        <f t="shared" si="87"/>
        <v>8056.769</v>
      </c>
      <c r="X170" s="217">
        <f t="shared" si="88"/>
        <v>9591.39166666667</v>
      </c>
      <c r="Y170" s="217">
        <f t="shared" si="89"/>
        <v>9591.39166666667</v>
      </c>
      <c r="Z170" s="217">
        <f t="shared" si="90"/>
        <v>184.15472</v>
      </c>
      <c r="AA170" s="217">
        <f t="shared" si="91"/>
        <v>9591.39166666667</v>
      </c>
      <c r="AB170" s="217">
        <f t="shared" si="92"/>
        <v>57.54835</v>
      </c>
      <c r="AC170" s="239">
        <f t="shared" si="93"/>
        <v>5626</v>
      </c>
      <c r="AD170">
        <f t="shared" si="94"/>
        <v>1519.02</v>
      </c>
      <c r="AE170" s="240">
        <f t="shared" si="74"/>
        <v>9591.39166666667</v>
      </c>
      <c r="AF170" s="217">
        <f t="shared" si="95"/>
        <v>9591.39166666667</v>
      </c>
      <c r="AG170" s="217">
        <f t="shared" si="75"/>
        <v>2877.4175</v>
      </c>
      <c r="AH170" s="217">
        <f t="shared" si="76"/>
        <v>-6156.929</v>
      </c>
      <c r="AI170" s="217">
        <f t="shared" si="77"/>
        <v>-161.35472</v>
      </c>
      <c r="AJ170">
        <f t="shared" si="78"/>
        <v>-46.14835</v>
      </c>
      <c r="AK170" s="217">
        <f t="shared" si="79"/>
        <v>-998.22</v>
      </c>
      <c r="AL170" s="217">
        <f t="shared" si="80"/>
        <v>-2307.4175</v>
      </c>
      <c r="AM170" s="217">
        <f t="shared" si="81"/>
        <v>3958</v>
      </c>
      <c r="AN170" s="217">
        <f t="shared" si="96"/>
        <v>3958</v>
      </c>
      <c r="AO170" s="217">
        <f t="shared" si="82"/>
        <v>3324.72</v>
      </c>
      <c r="AP170" s="217">
        <f t="shared" si="83"/>
        <v>3850</v>
      </c>
      <c r="AQ170" s="217">
        <f t="shared" si="97"/>
        <v>3850</v>
      </c>
      <c r="AR170" s="217">
        <f t="shared" si="84"/>
        <v>73.92</v>
      </c>
      <c r="AS170" s="217">
        <f t="shared" si="98"/>
        <v>3850</v>
      </c>
      <c r="AT170" s="217">
        <f t="shared" si="99"/>
        <v>23.1</v>
      </c>
      <c r="AU170" s="217">
        <f t="shared" si="100"/>
        <v>5626</v>
      </c>
      <c r="AV170" s="217">
        <f t="shared" si="101"/>
        <v>1519.02</v>
      </c>
      <c r="AW170" s="217">
        <f t="shared" si="102"/>
        <v>3850</v>
      </c>
      <c r="AX170" s="217">
        <f t="shared" si="103"/>
        <v>3850</v>
      </c>
      <c r="AY170" s="217">
        <f t="shared" si="104"/>
        <v>1155</v>
      </c>
      <c r="AZ170" s="217">
        <f t="shared" si="105"/>
        <v>-1424.88</v>
      </c>
      <c r="BA170" s="217">
        <f t="shared" si="106"/>
        <v>-51.12</v>
      </c>
      <c r="BB170" s="217">
        <f t="shared" si="107"/>
        <v>-11.7</v>
      </c>
      <c r="BC170" s="217">
        <f t="shared" si="108"/>
        <v>-998.22</v>
      </c>
      <c r="BD170" s="217">
        <f t="shared" si="109"/>
        <v>-585</v>
      </c>
    </row>
    <row r="171" spans="2:56">
      <c r="B171" s="6" t="s">
        <v>369</v>
      </c>
      <c r="C171" s="166" t="str">
        <f>_xlfn.XLOOKUP(B:B,'2023.1-2023.6'!B:B,'2023.1-2023.6'!G:G,0)</f>
        <v>2019/05/14</v>
      </c>
      <c r="D171" s="3">
        <f>_xlfn.XLOOKUP(B:B,'2023.1-2023.6'!B:B,'2023.1-2023.6'!I:I,0)</f>
        <v>0</v>
      </c>
      <c r="E171" t="str">
        <f>_xlfn.XLOOKUP(B:B,'2023.1-2023.6'!B:B,'2023.1-2023.6'!C:C,0)</f>
        <v>生产部</v>
      </c>
      <c r="F171" t="str">
        <f>_xlfn.XLOOKUP(B:B,'2023.1-2023.6'!B:B,'2023.1-2023.6'!F:F,0)</f>
        <v>仓管员</v>
      </c>
      <c r="G171">
        <f>COUNTIF('2023.1-2023.6'!B:B,B171)</f>
        <v>6</v>
      </c>
      <c r="H171" s="217">
        <f>IFERROR(_xlfn.XLOOKUP(B171,'2023.1-2023.6'!B:B,'2023.1-2023.6'!K:K),0)</f>
        <v>5972.58</v>
      </c>
      <c r="I171" s="217">
        <f>IFERROR(AVERAGEIF('2022.1-2022.12 '!B:B,B171,'2022.1-2022.12 '!K:K),0)</f>
        <v>5613.14916666667</v>
      </c>
      <c r="J171" s="217">
        <f>IFERROR(_xlfn.XLOOKUP(B171,'2023.1-2023.6'!B:B,'2023.1-2023.6'!J:J),0)</f>
        <v>1900</v>
      </c>
      <c r="K171" s="217">
        <f>IFERROR(AVERAGEIF('2022.1-2022.12 '!B:B,B171,'2022.1-2022.12 '!J:J),0)</f>
        <v>1900</v>
      </c>
      <c r="M171" s="217">
        <f>SUMIFS('2023.1-2023.6'!L:L,'2023.1-2023.6'!B:B,B171)</f>
        <v>1899.84</v>
      </c>
      <c r="O171" s="217">
        <f>SUMIFS('2023.1-2023.6'!N:N,'2023.1-2023.6'!B:B,B171)</f>
        <v>22.8</v>
      </c>
      <c r="P171">
        <f>SUMIFS('2023.1-2023.6'!P:P,'2023.1-2023.6'!B:B,B171)</f>
        <v>11.4</v>
      </c>
      <c r="R171" s="217">
        <f>SUMIFS('2023.1-2023.6'!M:M,'2023.1-2023.6'!B:B,B171)</f>
        <v>520.8</v>
      </c>
      <c r="T171" s="217">
        <f>SUMIFS('2023.1-2023.6'!O:O,'2023.1-2023.6'!B:B,B171)</f>
        <v>0</v>
      </c>
      <c r="U171" s="217">
        <f t="shared" si="85"/>
        <v>5613.14916666667</v>
      </c>
      <c r="V171" s="217">
        <f t="shared" si="86"/>
        <v>5613.14916666667</v>
      </c>
      <c r="W171" s="217">
        <f t="shared" si="87"/>
        <v>4715.0453</v>
      </c>
      <c r="X171" s="217">
        <f t="shared" si="88"/>
        <v>5613.14916666667</v>
      </c>
      <c r="Y171" s="217">
        <f t="shared" si="89"/>
        <v>5613.14916666667</v>
      </c>
      <c r="Z171" s="217">
        <f t="shared" si="90"/>
        <v>107.772464</v>
      </c>
      <c r="AA171" s="217">
        <f t="shared" si="91"/>
        <v>5613.14916666667</v>
      </c>
      <c r="AB171" s="217">
        <f t="shared" si="92"/>
        <v>33.678895</v>
      </c>
      <c r="AC171" s="239">
        <f t="shared" si="93"/>
        <v>5626</v>
      </c>
      <c r="AD171">
        <f t="shared" si="94"/>
        <v>1519.02</v>
      </c>
      <c r="AE171" s="240">
        <f t="shared" si="74"/>
        <v>5613.14916666667</v>
      </c>
      <c r="AF171" s="217">
        <f t="shared" si="95"/>
        <v>5613.14916666667</v>
      </c>
      <c r="AG171" s="217">
        <f t="shared" si="75"/>
        <v>1683.94475</v>
      </c>
      <c r="AH171" s="217">
        <f t="shared" si="76"/>
        <v>-2815.2053</v>
      </c>
      <c r="AI171" s="217">
        <f t="shared" si="77"/>
        <v>-84.972464</v>
      </c>
      <c r="AJ171">
        <f t="shared" si="78"/>
        <v>-22.278895</v>
      </c>
      <c r="AK171" s="217">
        <f t="shared" si="79"/>
        <v>-998.22</v>
      </c>
      <c r="AL171" s="217">
        <f t="shared" si="80"/>
        <v>-1683.94475</v>
      </c>
      <c r="AM171" s="217">
        <f t="shared" si="81"/>
        <v>3958</v>
      </c>
      <c r="AN171" s="217">
        <f t="shared" si="96"/>
        <v>3958</v>
      </c>
      <c r="AO171" s="217">
        <f t="shared" si="82"/>
        <v>3324.72</v>
      </c>
      <c r="AP171" s="217">
        <f t="shared" si="83"/>
        <v>1900</v>
      </c>
      <c r="AQ171" s="217">
        <f t="shared" si="97"/>
        <v>1900</v>
      </c>
      <c r="AR171" s="217">
        <f t="shared" si="84"/>
        <v>36.48</v>
      </c>
      <c r="AS171" s="217">
        <f t="shared" si="98"/>
        <v>1900</v>
      </c>
      <c r="AT171" s="217">
        <f t="shared" si="99"/>
        <v>11.4</v>
      </c>
      <c r="AU171" s="217">
        <f t="shared" si="100"/>
        <v>5626</v>
      </c>
      <c r="AV171" s="217">
        <f t="shared" si="101"/>
        <v>1519.02</v>
      </c>
      <c r="AW171" s="217">
        <f t="shared" si="102"/>
        <v>1900</v>
      </c>
      <c r="AX171" s="217">
        <f t="shared" si="103"/>
        <v>1900</v>
      </c>
      <c r="AY171" s="217">
        <f t="shared" si="104"/>
        <v>570</v>
      </c>
      <c r="AZ171" s="217">
        <f t="shared" si="105"/>
        <v>-1424.88</v>
      </c>
      <c r="BA171" s="217">
        <f t="shared" si="106"/>
        <v>-13.68</v>
      </c>
      <c r="BB171" s="217">
        <f t="shared" si="107"/>
        <v>0</v>
      </c>
      <c r="BC171" s="217">
        <f t="shared" si="108"/>
        <v>-998.22</v>
      </c>
      <c r="BD171" s="217">
        <f t="shared" si="109"/>
        <v>-570</v>
      </c>
    </row>
    <row r="172" spans="2:56">
      <c r="B172" s="6" t="s">
        <v>370</v>
      </c>
      <c r="C172" s="166" t="str">
        <f>_xlfn.XLOOKUP(B:B,'2023.1-2023.6'!B:B,'2023.1-2023.6'!G:G,0)</f>
        <v>2022/09/01</v>
      </c>
      <c r="D172" s="3">
        <f>_xlfn.XLOOKUP(B:B,'2023.1-2023.6'!B:B,'2023.1-2023.6'!I:I,0)</f>
        <v>0</v>
      </c>
      <c r="E172" t="str">
        <f>_xlfn.XLOOKUP(B:B,'2023.1-2023.6'!B:B,'2023.1-2023.6'!C:C,0)</f>
        <v>售后服务部</v>
      </c>
      <c r="F172" t="str">
        <f>_xlfn.XLOOKUP(B:B,'2023.1-2023.6'!B:B,'2023.1-2023.6'!F:F,0)</f>
        <v>商务专员</v>
      </c>
      <c r="G172">
        <f>COUNTIF('2023.1-2023.6'!B:B,B172)</f>
        <v>6</v>
      </c>
      <c r="H172" s="217">
        <f>IFERROR(_xlfn.XLOOKUP(B172,'2023.1-2023.6'!B:B,'2023.1-2023.6'!K:K),0)</f>
        <v>7122.49</v>
      </c>
      <c r="I172" s="217">
        <f>IFERROR(AVERAGEIF('2022.1-2022.12 '!B:B,B172,'2022.1-2022.12 '!K:K),0)</f>
        <v>8399</v>
      </c>
      <c r="J172" s="217">
        <f>IFERROR(_xlfn.XLOOKUP(B172,'2023.1-2023.6'!B:B,'2023.1-2023.6'!J:J),0)</f>
        <v>4068</v>
      </c>
      <c r="K172" s="217">
        <f>IFERROR(AVERAGEIF('2022.1-2022.12 '!B:B,B172,'2022.1-2022.12 '!J:J),0)</f>
        <v>4068</v>
      </c>
      <c r="M172" s="217">
        <f>SUMIFS('2023.1-2023.6'!L:L,'2023.1-2023.6'!B:B,B172)</f>
        <v>0</v>
      </c>
      <c r="O172" s="217">
        <f>SUMIFS('2023.1-2023.6'!N:N,'2023.1-2023.6'!B:B,B172)</f>
        <v>0</v>
      </c>
      <c r="P172">
        <f>SUMIFS('2023.1-2023.6'!P:P,'2023.1-2023.6'!B:B,B172)</f>
        <v>0</v>
      </c>
      <c r="R172" s="217">
        <f>SUMIFS('2023.1-2023.6'!M:M,'2023.1-2023.6'!B:B,B172)</f>
        <v>0</v>
      </c>
      <c r="T172" s="217">
        <f>SUMIFS('2023.1-2023.6'!O:O,'2023.1-2023.6'!B:B,B172)</f>
        <v>0</v>
      </c>
      <c r="U172" s="217">
        <f t="shared" si="85"/>
        <v>8399</v>
      </c>
      <c r="V172" s="217">
        <f t="shared" si="86"/>
        <v>8399</v>
      </c>
      <c r="W172" s="217">
        <f t="shared" si="87"/>
        <v>7055.16</v>
      </c>
      <c r="X172" s="217">
        <f t="shared" si="88"/>
        <v>8399</v>
      </c>
      <c r="Y172" s="217">
        <f t="shared" si="89"/>
        <v>8399</v>
      </c>
      <c r="Z172" s="217">
        <f t="shared" si="90"/>
        <v>161.2608</v>
      </c>
      <c r="AA172" s="217">
        <f t="shared" si="91"/>
        <v>8399</v>
      </c>
      <c r="AB172" s="217">
        <f t="shared" si="92"/>
        <v>50.394</v>
      </c>
      <c r="AC172" s="239">
        <f t="shared" si="93"/>
        <v>5626</v>
      </c>
      <c r="AD172">
        <f t="shared" si="94"/>
        <v>1519.02</v>
      </c>
      <c r="AE172" s="240">
        <f t="shared" si="74"/>
        <v>8399</v>
      </c>
      <c r="AF172" s="217">
        <f t="shared" si="95"/>
        <v>8399</v>
      </c>
      <c r="AG172" s="217">
        <f t="shared" si="75"/>
        <v>2519.7</v>
      </c>
      <c r="AH172" s="217">
        <f t="shared" si="76"/>
        <v>-7055.16</v>
      </c>
      <c r="AI172" s="217">
        <f t="shared" si="77"/>
        <v>-161.2608</v>
      </c>
      <c r="AJ172">
        <f t="shared" si="78"/>
        <v>-50.394</v>
      </c>
      <c r="AK172" s="217">
        <f t="shared" si="79"/>
        <v>-1519.02</v>
      </c>
      <c r="AL172" s="217">
        <f t="shared" si="80"/>
        <v>-2519.7</v>
      </c>
      <c r="AM172" s="217">
        <f t="shared" si="81"/>
        <v>4068</v>
      </c>
      <c r="AN172" s="217">
        <f t="shared" si="96"/>
        <v>4068</v>
      </c>
      <c r="AO172" s="217">
        <f t="shared" si="82"/>
        <v>3417.12</v>
      </c>
      <c r="AP172" s="217">
        <f t="shared" si="83"/>
        <v>4068</v>
      </c>
      <c r="AQ172" s="217">
        <f t="shared" si="97"/>
        <v>4068</v>
      </c>
      <c r="AR172" s="217">
        <f t="shared" si="84"/>
        <v>78.1056</v>
      </c>
      <c r="AS172" s="217">
        <f t="shared" si="98"/>
        <v>4068</v>
      </c>
      <c r="AT172" s="217">
        <f t="shared" si="99"/>
        <v>24.408</v>
      </c>
      <c r="AU172" s="217">
        <f t="shared" si="100"/>
        <v>5626</v>
      </c>
      <c r="AV172" s="217">
        <f t="shared" si="101"/>
        <v>1519.02</v>
      </c>
      <c r="AW172" s="217">
        <f t="shared" si="102"/>
        <v>4068</v>
      </c>
      <c r="AX172" s="217">
        <f t="shared" si="103"/>
        <v>4068</v>
      </c>
      <c r="AY172" s="217">
        <f t="shared" si="104"/>
        <v>1220.4</v>
      </c>
      <c r="AZ172" s="217">
        <f t="shared" si="105"/>
        <v>-3417.12</v>
      </c>
      <c r="BA172" s="217">
        <f t="shared" si="106"/>
        <v>-78.1056</v>
      </c>
      <c r="BB172" s="217">
        <f t="shared" si="107"/>
        <v>-24.408</v>
      </c>
      <c r="BC172" s="217">
        <f t="shared" si="108"/>
        <v>-1519.02</v>
      </c>
      <c r="BD172" s="217">
        <f t="shared" si="109"/>
        <v>-1220.4</v>
      </c>
    </row>
    <row r="173" spans="2:56">
      <c r="B173" s="6" t="s">
        <v>371</v>
      </c>
      <c r="C173" s="166" t="str">
        <f>_xlfn.XLOOKUP(B:B,'2023.1-2023.6'!B:B,'2023.1-2023.6'!G:G,0)</f>
        <v>2020/12/10</v>
      </c>
      <c r="D173" s="3">
        <f>_xlfn.XLOOKUP(B:B,'2023.1-2023.6'!B:B,'2023.1-2023.6'!I:I,0)</f>
        <v>0</v>
      </c>
      <c r="E173" t="str">
        <f>_xlfn.XLOOKUP(B:B,'2023.1-2023.6'!B:B,'2023.1-2023.6'!C:C,0)</f>
        <v>人力资源部</v>
      </c>
      <c r="F173" t="str">
        <f>_xlfn.XLOOKUP(B:B,'2023.1-2023.6'!B:B,'2023.1-2023.6'!F:F,0)</f>
        <v>ABAP工程师</v>
      </c>
      <c r="G173">
        <f>COUNTIF('2023.1-2023.6'!B:B,B173)</f>
        <v>6</v>
      </c>
      <c r="H173" s="217">
        <f>IFERROR(_xlfn.XLOOKUP(B173,'2023.1-2023.6'!B:B,'2023.1-2023.6'!K:K),0)</f>
        <v>11546</v>
      </c>
      <c r="I173" s="217">
        <f>IFERROR(AVERAGEIF('2022.1-2022.12 '!B:B,B173,'2022.1-2022.12 '!K:K),0)</f>
        <v>10965.2091666667</v>
      </c>
      <c r="J173" s="217">
        <f>IFERROR(_xlfn.XLOOKUP(B173,'2023.1-2023.6'!B:B,'2023.1-2023.6'!J:J),0)</f>
        <v>4640</v>
      </c>
      <c r="K173" s="217">
        <f>IFERROR(AVERAGEIF('2022.1-2022.12 '!B:B,B173,'2022.1-2022.12 '!J:J),0)</f>
        <v>4560</v>
      </c>
      <c r="M173" s="217">
        <f>SUMIFS('2023.1-2023.6'!L:L,'2023.1-2023.6'!B:B,B173)</f>
        <v>1899.84</v>
      </c>
      <c r="O173" s="217">
        <f>SUMIFS('2023.1-2023.6'!N:N,'2023.1-2023.6'!B:B,B173)</f>
        <v>22.8</v>
      </c>
      <c r="P173">
        <f>SUMIFS('2023.1-2023.6'!P:P,'2023.1-2023.6'!B:B,B173)</f>
        <v>11.4</v>
      </c>
      <c r="R173" s="217">
        <f>SUMIFS('2023.1-2023.6'!M:M,'2023.1-2023.6'!B:B,B173)</f>
        <v>520.8</v>
      </c>
      <c r="T173" s="217">
        <f>SUMIFS('2023.1-2023.6'!O:O,'2023.1-2023.6'!B:B,B173)</f>
        <v>3000</v>
      </c>
      <c r="U173" s="217">
        <f t="shared" si="85"/>
        <v>10965.2091666667</v>
      </c>
      <c r="V173" s="217">
        <f t="shared" si="86"/>
        <v>10965.2091666667</v>
      </c>
      <c r="W173" s="217">
        <f t="shared" si="87"/>
        <v>9210.7757</v>
      </c>
      <c r="X173" s="217">
        <f t="shared" si="88"/>
        <v>10965.2091666667</v>
      </c>
      <c r="Y173" s="217">
        <f t="shared" si="89"/>
        <v>10965.2091666667</v>
      </c>
      <c r="Z173" s="217">
        <f t="shared" si="90"/>
        <v>210.532016</v>
      </c>
      <c r="AA173" s="217">
        <f t="shared" si="91"/>
        <v>10965.2091666667</v>
      </c>
      <c r="AB173" s="217">
        <f t="shared" si="92"/>
        <v>65.791255</v>
      </c>
      <c r="AC173" s="239">
        <f t="shared" si="93"/>
        <v>5626</v>
      </c>
      <c r="AD173">
        <f t="shared" si="94"/>
        <v>1519.02</v>
      </c>
      <c r="AE173" s="240">
        <f t="shared" si="74"/>
        <v>10965.2091666667</v>
      </c>
      <c r="AF173" s="217">
        <f t="shared" si="95"/>
        <v>10965.2091666667</v>
      </c>
      <c r="AG173" s="217">
        <f t="shared" si="75"/>
        <v>3289.56275</v>
      </c>
      <c r="AH173" s="217">
        <f t="shared" si="76"/>
        <v>-7310.9357</v>
      </c>
      <c r="AI173" s="217">
        <f t="shared" si="77"/>
        <v>-187.732016</v>
      </c>
      <c r="AJ173">
        <f t="shared" si="78"/>
        <v>-54.391255</v>
      </c>
      <c r="AK173" s="217">
        <f t="shared" si="79"/>
        <v>-998.22</v>
      </c>
      <c r="AL173" s="217">
        <f t="shared" si="80"/>
        <v>-289.562750000001</v>
      </c>
      <c r="AM173" s="217">
        <f t="shared" si="81"/>
        <v>4560</v>
      </c>
      <c r="AN173" s="217">
        <f t="shared" si="96"/>
        <v>4560</v>
      </c>
      <c r="AO173" s="217">
        <f t="shared" si="82"/>
        <v>3830.4</v>
      </c>
      <c r="AP173" s="217">
        <f t="shared" si="83"/>
        <v>4560</v>
      </c>
      <c r="AQ173" s="217">
        <f t="shared" si="97"/>
        <v>4560</v>
      </c>
      <c r="AR173" s="217">
        <f t="shared" si="84"/>
        <v>87.552</v>
      </c>
      <c r="AS173" s="217">
        <f t="shared" si="98"/>
        <v>4560</v>
      </c>
      <c r="AT173" s="217">
        <f t="shared" si="99"/>
        <v>27.36</v>
      </c>
      <c r="AU173" s="217">
        <f t="shared" si="100"/>
        <v>5626</v>
      </c>
      <c r="AV173" s="217">
        <f t="shared" si="101"/>
        <v>1519.02</v>
      </c>
      <c r="AW173" s="217">
        <f t="shared" si="102"/>
        <v>4560</v>
      </c>
      <c r="AX173" s="217">
        <f t="shared" si="103"/>
        <v>4560</v>
      </c>
      <c r="AY173" s="217">
        <f t="shared" si="104"/>
        <v>1368</v>
      </c>
      <c r="AZ173" s="217">
        <f t="shared" si="105"/>
        <v>-1930.56</v>
      </c>
      <c r="BA173" s="217">
        <f t="shared" si="106"/>
        <v>-64.752</v>
      </c>
      <c r="BB173" s="217">
        <f t="shared" si="107"/>
        <v>-15.96</v>
      </c>
      <c r="BC173" s="217">
        <f t="shared" si="108"/>
        <v>-998.22</v>
      </c>
      <c r="BD173" s="217">
        <f t="shared" si="109"/>
        <v>0</v>
      </c>
    </row>
    <row r="174" spans="2:56">
      <c r="B174" s="6" t="s">
        <v>372</v>
      </c>
      <c r="C174" s="166" t="str">
        <f>_xlfn.XLOOKUP(B:B,'2023.1-2023.6'!B:B,'2023.1-2023.6'!G:G,0)</f>
        <v>2018/06/12</v>
      </c>
      <c r="D174" s="3">
        <f>_xlfn.XLOOKUP(B:B,'2023.1-2023.6'!B:B,'2023.1-2023.6'!I:I,0)</f>
        <v>0</v>
      </c>
      <c r="E174" t="str">
        <f>_xlfn.XLOOKUP(B:B,'2023.1-2023.6'!B:B,'2023.1-2023.6'!C:C,0)</f>
        <v>生产部</v>
      </c>
      <c r="F174" t="str">
        <f>_xlfn.XLOOKUP(B:B,'2023.1-2023.6'!B:B,'2023.1-2023.6'!F:F,0)</f>
        <v>装配钳工班长</v>
      </c>
      <c r="G174">
        <f>COUNTIF('2023.1-2023.6'!B:B,B174)</f>
        <v>6</v>
      </c>
      <c r="H174" s="217">
        <f>IFERROR(_xlfn.XLOOKUP(B174,'2023.1-2023.6'!B:B,'2023.1-2023.6'!K:K),0)</f>
        <v>8249.84</v>
      </c>
      <c r="I174" s="217">
        <f>IFERROR(AVERAGEIF('2022.1-2022.12 '!B:B,B174,'2022.1-2022.12 '!K:K),0)</f>
        <v>9022.78416666667</v>
      </c>
      <c r="J174" s="217">
        <f>IFERROR(_xlfn.XLOOKUP(B174,'2023.1-2023.6'!B:B,'2023.1-2023.6'!J:J),0)</f>
        <v>1900</v>
      </c>
      <c r="K174" s="217">
        <f>IFERROR(AVERAGEIF('2022.1-2022.12 '!B:B,B174,'2022.1-2022.12 '!J:J),0)</f>
        <v>1900</v>
      </c>
      <c r="M174" s="217">
        <f>SUMIFS('2023.1-2023.6'!L:L,'2023.1-2023.6'!B:B,B174)</f>
        <v>1899.84</v>
      </c>
      <c r="O174" s="217">
        <f>SUMIFS('2023.1-2023.6'!N:N,'2023.1-2023.6'!B:B,B174)</f>
        <v>22.8</v>
      </c>
      <c r="P174">
        <f>SUMIFS('2023.1-2023.6'!P:P,'2023.1-2023.6'!B:B,B174)</f>
        <v>11.4</v>
      </c>
      <c r="R174" s="217">
        <f>SUMIFS('2023.1-2023.6'!M:M,'2023.1-2023.6'!B:B,B174)</f>
        <v>520.8</v>
      </c>
      <c r="T174" s="217">
        <f>SUMIFS('2023.1-2023.6'!O:O,'2023.1-2023.6'!B:B,B174)</f>
        <v>0</v>
      </c>
      <c r="U174" s="217">
        <f t="shared" si="85"/>
        <v>9022.78416666667</v>
      </c>
      <c r="V174" s="217">
        <f t="shared" si="86"/>
        <v>9022.78416666667</v>
      </c>
      <c r="W174" s="217">
        <f t="shared" si="87"/>
        <v>7579.1387</v>
      </c>
      <c r="X174" s="217">
        <f t="shared" si="88"/>
        <v>9022.78416666667</v>
      </c>
      <c r="Y174" s="217">
        <f t="shared" si="89"/>
        <v>9022.78416666667</v>
      </c>
      <c r="Z174" s="217">
        <f t="shared" si="90"/>
        <v>173.237456</v>
      </c>
      <c r="AA174" s="217">
        <f t="shared" si="91"/>
        <v>9022.78416666667</v>
      </c>
      <c r="AB174" s="217">
        <f t="shared" si="92"/>
        <v>54.136705</v>
      </c>
      <c r="AC174" s="239">
        <f t="shared" si="93"/>
        <v>5626</v>
      </c>
      <c r="AD174">
        <f t="shared" si="94"/>
        <v>1519.02</v>
      </c>
      <c r="AE174" s="240">
        <f t="shared" si="74"/>
        <v>9022.78416666667</v>
      </c>
      <c r="AF174" s="217">
        <f t="shared" si="95"/>
        <v>9022.78416666667</v>
      </c>
      <c r="AG174" s="217">
        <f t="shared" si="75"/>
        <v>2706.83525</v>
      </c>
      <c r="AH174" s="217">
        <f t="shared" si="76"/>
        <v>-5679.2987</v>
      </c>
      <c r="AI174" s="217">
        <f t="shared" si="77"/>
        <v>-150.437456</v>
      </c>
      <c r="AJ174">
        <f t="shared" si="78"/>
        <v>-42.736705</v>
      </c>
      <c r="AK174" s="217">
        <f t="shared" si="79"/>
        <v>-998.22</v>
      </c>
      <c r="AL174" s="217">
        <f t="shared" si="80"/>
        <v>-2706.83525</v>
      </c>
      <c r="AM174" s="217">
        <f t="shared" si="81"/>
        <v>3958</v>
      </c>
      <c r="AN174" s="217">
        <f t="shared" si="96"/>
        <v>3958</v>
      </c>
      <c r="AO174" s="217">
        <f t="shared" si="82"/>
        <v>3324.72</v>
      </c>
      <c r="AP174" s="217">
        <f t="shared" si="83"/>
        <v>1900</v>
      </c>
      <c r="AQ174" s="217">
        <f t="shared" si="97"/>
        <v>1900</v>
      </c>
      <c r="AR174" s="217">
        <f t="shared" si="84"/>
        <v>36.48</v>
      </c>
      <c r="AS174" s="217">
        <f t="shared" si="98"/>
        <v>1900</v>
      </c>
      <c r="AT174" s="217">
        <f t="shared" si="99"/>
        <v>11.4</v>
      </c>
      <c r="AU174" s="217">
        <f t="shared" si="100"/>
        <v>5626</v>
      </c>
      <c r="AV174" s="217">
        <f t="shared" si="101"/>
        <v>1519.02</v>
      </c>
      <c r="AW174" s="217">
        <f t="shared" si="102"/>
        <v>1900</v>
      </c>
      <c r="AX174" s="217">
        <f t="shared" si="103"/>
        <v>1900</v>
      </c>
      <c r="AY174" s="217">
        <f t="shared" si="104"/>
        <v>570</v>
      </c>
      <c r="AZ174" s="217">
        <f t="shared" si="105"/>
        <v>-1424.88</v>
      </c>
      <c r="BA174" s="217">
        <f t="shared" si="106"/>
        <v>-13.68</v>
      </c>
      <c r="BB174" s="217">
        <f t="shared" si="107"/>
        <v>0</v>
      </c>
      <c r="BC174" s="217">
        <f t="shared" si="108"/>
        <v>-998.22</v>
      </c>
      <c r="BD174" s="217">
        <f t="shared" si="109"/>
        <v>-570</v>
      </c>
    </row>
    <row r="175" spans="2:56">
      <c r="B175" s="6" t="s">
        <v>373</v>
      </c>
      <c r="C175" s="166" t="str">
        <f>_xlfn.XLOOKUP(B:B,'2023.1-2023.6'!B:B,'2023.1-2023.6'!G:G,0)</f>
        <v>2021/09/03</v>
      </c>
      <c r="D175" s="3">
        <f>_xlfn.XLOOKUP(B:B,'2023.1-2023.6'!B:B,'2023.1-2023.6'!I:I,0)</f>
        <v>0</v>
      </c>
      <c r="E175" t="str">
        <f>_xlfn.XLOOKUP(B:B,'2023.1-2023.6'!B:B,'2023.1-2023.6'!C:C,0)</f>
        <v>生产部</v>
      </c>
      <c r="F175" t="str">
        <f>_xlfn.XLOOKUP(B:B,'2023.1-2023.6'!B:B,'2023.1-2023.6'!F:F,0)</f>
        <v>装配钳工</v>
      </c>
      <c r="G175">
        <f>COUNTIF('2023.1-2023.6'!B:B,B175)</f>
        <v>6</v>
      </c>
      <c r="H175" s="217">
        <f>IFERROR(_xlfn.XLOOKUP(B175,'2023.1-2023.6'!B:B,'2023.1-2023.6'!K:K),0)</f>
        <v>4818.7</v>
      </c>
      <c r="I175" s="217">
        <f>IFERROR(AVERAGEIF('2022.1-2022.12 '!B:B,B175,'2022.1-2022.12 '!K:K),0)</f>
        <v>3950.51083333333</v>
      </c>
      <c r="J175" s="217">
        <f>IFERROR(_xlfn.XLOOKUP(B175,'2023.1-2023.6'!B:B,'2023.1-2023.6'!J:J),0)</f>
        <v>1900</v>
      </c>
      <c r="K175" s="217">
        <f>IFERROR(AVERAGEIF('2022.1-2022.12 '!B:B,B175,'2022.1-2022.12 '!J:J),0)</f>
        <v>1900</v>
      </c>
      <c r="M175" s="217">
        <f>SUMIFS('2023.1-2023.6'!L:L,'2023.1-2023.6'!B:B,B175)</f>
        <v>1899.84</v>
      </c>
      <c r="O175" s="217">
        <f>SUMIFS('2023.1-2023.6'!N:N,'2023.1-2023.6'!B:B,B175)</f>
        <v>22.8</v>
      </c>
      <c r="P175">
        <f>SUMIFS('2023.1-2023.6'!P:P,'2023.1-2023.6'!B:B,B175)</f>
        <v>11.4</v>
      </c>
      <c r="R175" s="217">
        <f>SUMIFS('2023.1-2023.6'!M:M,'2023.1-2023.6'!B:B,B175)</f>
        <v>520.8</v>
      </c>
      <c r="T175" s="217">
        <f>SUMIFS('2023.1-2023.6'!O:O,'2023.1-2023.6'!B:B,B175)</f>
        <v>0</v>
      </c>
      <c r="U175" s="217">
        <f t="shared" si="85"/>
        <v>3958</v>
      </c>
      <c r="V175" s="217">
        <f t="shared" si="86"/>
        <v>3958</v>
      </c>
      <c r="W175" s="217">
        <f t="shared" si="87"/>
        <v>3324.72</v>
      </c>
      <c r="X175" s="217">
        <f t="shared" si="88"/>
        <v>3950.51083333333</v>
      </c>
      <c r="Y175" s="217">
        <f t="shared" si="89"/>
        <v>3950.51083333333</v>
      </c>
      <c r="Z175" s="217">
        <f t="shared" si="90"/>
        <v>75.849808</v>
      </c>
      <c r="AA175" s="217">
        <f t="shared" si="91"/>
        <v>3950.51083333333</v>
      </c>
      <c r="AB175" s="217">
        <f t="shared" si="92"/>
        <v>23.703065</v>
      </c>
      <c r="AC175" s="239">
        <f t="shared" si="93"/>
        <v>5626</v>
      </c>
      <c r="AD175">
        <f t="shared" si="94"/>
        <v>1519.02</v>
      </c>
      <c r="AE175" s="240">
        <f t="shared" si="74"/>
        <v>3950.51083333333</v>
      </c>
      <c r="AF175" s="217">
        <f t="shared" si="95"/>
        <v>3950.51083333333</v>
      </c>
      <c r="AG175" s="217">
        <f t="shared" si="75"/>
        <v>1185.15325</v>
      </c>
      <c r="AH175" s="217">
        <f t="shared" si="76"/>
        <v>-1424.88</v>
      </c>
      <c r="AI175" s="217">
        <f t="shared" si="77"/>
        <v>-53.049808</v>
      </c>
      <c r="AJ175">
        <f t="shared" si="78"/>
        <v>-12.303065</v>
      </c>
      <c r="AK175" s="217">
        <f t="shared" si="79"/>
        <v>-998.22</v>
      </c>
      <c r="AL175" s="217">
        <f t="shared" si="80"/>
        <v>-1185.15325</v>
      </c>
      <c r="AM175" s="217">
        <f t="shared" si="81"/>
        <v>3958</v>
      </c>
      <c r="AN175" s="217">
        <f t="shared" si="96"/>
        <v>3958</v>
      </c>
      <c r="AO175" s="217">
        <f t="shared" si="82"/>
        <v>3324.72</v>
      </c>
      <c r="AP175" s="217">
        <f t="shared" si="83"/>
        <v>1900</v>
      </c>
      <c r="AQ175" s="217">
        <f t="shared" si="97"/>
        <v>1900</v>
      </c>
      <c r="AR175" s="217">
        <f t="shared" si="84"/>
        <v>36.48</v>
      </c>
      <c r="AS175" s="217">
        <f t="shared" si="98"/>
        <v>1900</v>
      </c>
      <c r="AT175" s="217">
        <f t="shared" si="99"/>
        <v>11.4</v>
      </c>
      <c r="AU175" s="217">
        <f t="shared" si="100"/>
        <v>5626</v>
      </c>
      <c r="AV175" s="217">
        <f t="shared" si="101"/>
        <v>1519.02</v>
      </c>
      <c r="AW175" s="217">
        <f t="shared" si="102"/>
        <v>1900</v>
      </c>
      <c r="AX175" s="217">
        <f t="shared" si="103"/>
        <v>1900</v>
      </c>
      <c r="AY175" s="217">
        <f t="shared" si="104"/>
        <v>570</v>
      </c>
      <c r="AZ175" s="217">
        <f t="shared" si="105"/>
        <v>-1424.88</v>
      </c>
      <c r="BA175" s="217">
        <f t="shared" si="106"/>
        <v>-13.68</v>
      </c>
      <c r="BB175" s="217">
        <f t="shared" si="107"/>
        <v>0</v>
      </c>
      <c r="BC175" s="217">
        <f t="shared" si="108"/>
        <v>-998.22</v>
      </c>
      <c r="BD175" s="217">
        <f t="shared" si="109"/>
        <v>-570</v>
      </c>
    </row>
    <row r="176" spans="2:56">
      <c r="B176" s="6" t="s">
        <v>374</v>
      </c>
      <c r="C176" s="166" t="str">
        <f>_xlfn.XLOOKUP(B:B,'2023.1-2023.6'!B:B,'2023.1-2023.6'!G:G,0)</f>
        <v>2021/06/03</v>
      </c>
      <c r="D176" s="3">
        <f>_xlfn.XLOOKUP(B:B,'2023.1-2023.6'!B:B,'2023.1-2023.6'!I:I,0)</f>
        <v>0</v>
      </c>
      <c r="E176" t="str">
        <f>_xlfn.XLOOKUP(B:B,'2023.1-2023.6'!B:B,'2023.1-2023.6'!C:C,0)</f>
        <v>售后服务部</v>
      </c>
      <c r="F176" t="str">
        <f>_xlfn.XLOOKUP(B:B,'2023.1-2023.6'!B:B,'2023.1-2023.6'!F:F,0)</f>
        <v>现场装配技师</v>
      </c>
      <c r="G176">
        <f>COUNTIF('2023.1-2023.6'!B:B,B176)</f>
        <v>6</v>
      </c>
      <c r="H176" s="217">
        <f>IFERROR(_xlfn.XLOOKUP(B176,'2023.1-2023.6'!B:B,'2023.1-2023.6'!K:K),0)</f>
        <v>6590.83</v>
      </c>
      <c r="I176" s="217">
        <f>IFERROR(AVERAGEIF('2022.1-2022.12 '!B:B,B176,'2022.1-2022.12 '!K:K),0)</f>
        <v>6616.64416666667</v>
      </c>
      <c r="J176" s="217">
        <f>IFERROR(_xlfn.XLOOKUP(B176,'2023.1-2023.6'!B:B,'2023.1-2023.6'!J:J),0)</f>
        <v>2332</v>
      </c>
      <c r="K176" s="217">
        <f>IFERROR(AVERAGEIF('2022.1-2022.12 '!B:B,B176,'2022.1-2022.12 '!J:J),0)</f>
        <v>2332</v>
      </c>
      <c r="M176" s="217">
        <f>SUMIFS('2023.1-2023.6'!L:L,'2023.1-2023.6'!B:B,B176)</f>
        <v>1899.84</v>
      </c>
      <c r="O176" s="217">
        <f>SUMIFS('2023.1-2023.6'!N:N,'2023.1-2023.6'!B:B,B176)</f>
        <v>22.8</v>
      </c>
      <c r="P176">
        <f>SUMIFS('2023.1-2023.6'!P:P,'2023.1-2023.6'!B:B,B176)</f>
        <v>11.4</v>
      </c>
      <c r="R176" s="217">
        <f>SUMIFS('2023.1-2023.6'!M:M,'2023.1-2023.6'!B:B,B176)</f>
        <v>520.8</v>
      </c>
      <c r="T176" s="217">
        <f>SUMIFS('2023.1-2023.6'!O:O,'2023.1-2023.6'!B:B,B176)</f>
        <v>0</v>
      </c>
      <c r="U176" s="217">
        <f t="shared" si="85"/>
        <v>6616.64416666667</v>
      </c>
      <c r="V176" s="217">
        <f t="shared" si="86"/>
        <v>6616.64416666667</v>
      </c>
      <c r="W176" s="217">
        <f t="shared" si="87"/>
        <v>5557.9811</v>
      </c>
      <c r="X176" s="217">
        <f t="shared" si="88"/>
        <v>6616.64416666667</v>
      </c>
      <c r="Y176" s="217">
        <f t="shared" si="89"/>
        <v>6616.64416666667</v>
      </c>
      <c r="Z176" s="217">
        <f t="shared" si="90"/>
        <v>127.039568</v>
      </c>
      <c r="AA176" s="217">
        <f t="shared" si="91"/>
        <v>6616.64416666667</v>
      </c>
      <c r="AB176" s="217">
        <f t="shared" si="92"/>
        <v>39.699865</v>
      </c>
      <c r="AC176" s="239">
        <f t="shared" si="93"/>
        <v>5626</v>
      </c>
      <c r="AD176">
        <f t="shared" si="94"/>
        <v>1519.02</v>
      </c>
      <c r="AE176" s="240">
        <f t="shared" si="74"/>
        <v>6616.64416666667</v>
      </c>
      <c r="AF176" s="217">
        <f t="shared" si="95"/>
        <v>6616.64416666667</v>
      </c>
      <c r="AG176" s="217">
        <f t="shared" si="75"/>
        <v>1984.99325</v>
      </c>
      <c r="AH176" s="217">
        <f t="shared" si="76"/>
        <v>-3658.1411</v>
      </c>
      <c r="AI176" s="217">
        <f t="shared" si="77"/>
        <v>-104.239568</v>
      </c>
      <c r="AJ176">
        <f t="shared" si="78"/>
        <v>-28.299865</v>
      </c>
      <c r="AK176" s="217">
        <f t="shared" si="79"/>
        <v>-998.22</v>
      </c>
      <c r="AL176" s="217">
        <f t="shared" si="80"/>
        <v>-1984.99325</v>
      </c>
      <c r="AM176" s="217">
        <f t="shared" si="81"/>
        <v>3958</v>
      </c>
      <c r="AN176" s="217">
        <f t="shared" si="96"/>
        <v>3958</v>
      </c>
      <c r="AO176" s="217">
        <f t="shared" si="82"/>
        <v>3324.72</v>
      </c>
      <c r="AP176" s="217">
        <f t="shared" si="83"/>
        <v>2332</v>
      </c>
      <c r="AQ176" s="217">
        <f t="shared" si="97"/>
        <v>2332</v>
      </c>
      <c r="AR176" s="217">
        <f t="shared" si="84"/>
        <v>44.7744</v>
      </c>
      <c r="AS176" s="217">
        <f t="shared" si="98"/>
        <v>2332</v>
      </c>
      <c r="AT176" s="217">
        <f t="shared" si="99"/>
        <v>13.992</v>
      </c>
      <c r="AU176" s="217">
        <f t="shared" si="100"/>
        <v>5626</v>
      </c>
      <c r="AV176" s="217">
        <f t="shared" si="101"/>
        <v>1519.02</v>
      </c>
      <c r="AW176" s="217">
        <f t="shared" si="102"/>
        <v>2332</v>
      </c>
      <c r="AX176" s="217">
        <f t="shared" si="103"/>
        <v>2332</v>
      </c>
      <c r="AY176" s="217">
        <f t="shared" si="104"/>
        <v>699.6</v>
      </c>
      <c r="AZ176" s="217">
        <f t="shared" si="105"/>
        <v>-1424.88</v>
      </c>
      <c r="BA176" s="217">
        <f t="shared" si="106"/>
        <v>-21.9744</v>
      </c>
      <c r="BB176" s="217">
        <f t="shared" si="107"/>
        <v>-2.592</v>
      </c>
      <c r="BC176" s="217">
        <f t="shared" si="108"/>
        <v>-998.22</v>
      </c>
      <c r="BD176" s="217">
        <f t="shared" si="109"/>
        <v>-699.6</v>
      </c>
    </row>
    <row r="177" spans="2:56">
      <c r="B177" s="6" t="s">
        <v>375</v>
      </c>
      <c r="C177" s="166" t="str">
        <f>_xlfn.XLOOKUP(B:B,'2023.1-2023.6'!B:B,'2023.1-2023.6'!G:G,0)</f>
        <v>2019/07/02</v>
      </c>
      <c r="D177" s="3">
        <f>_xlfn.XLOOKUP(B:B,'2023.1-2023.6'!B:B,'2023.1-2023.6'!I:I,0)</f>
        <v>0</v>
      </c>
      <c r="E177" t="str">
        <f>_xlfn.XLOOKUP(B:B,'2023.1-2023.6'!B:B,'2023.1-2023.6'!C:C,0)</f>
        <v>生产部</v>
      </c>
      <c r="F177" t="str">
        <f>_xlfn.XLOOKUP(B:B,'2023.1-2023.6'!B:B,'2023.1-2023.6'!F:F,0)</f>
        <v>装配电工</v>
      </c>
      <c r="G177">
        <f>COUNTIF('2023.1-2023.6'!B:B,B177)</f>
        <v>6</v>
      </c>
      <c r="H177" s="217">
        <f>IFERROR(_xlfn.XLOOKUP(B177,'2023.1-2023.6'!B:B,'2023.1-2023.6'!K:K),0)</f>
        <v>6987.37</v>
      </c>
      <c r="I177" s="217">
        <f>IFERROR(AVERAGEIF('2022.1-2022.12 '!B:B,B177,'2022.1-2022.12 '!K:K),0)</f>
        <v>6112.62333333333</v>
      </c>
      <c r="J177" s="217">
        <f>IFERROR(_xlfn.XLOOKUP(B177,'2023.1-2023.6'!B:B,'2023.1-2023.6'!J:J),0)</f>
        <v>1900</v>
      </c>
      <c r="K177" s="217">
        <f>IFERROR(AVERAGEIF('2022.1-2022.12 '!B:B,B177,'2022.1-2022.12 '!J:J),0)</f>
        <v>1900</v>
      </c>
      <c r="M177" s="217">
        <f>SUMIFS('2023.1-2023.6'!L:L,'2023.1-2023.6'!B:B,B177)</f>
        <v>1899.84</v>
      </c>
      <c r="O177" s="217">
        <f>SUMIFS('2023.1-2023.6'!N:N,'2023.1-2023.6'!B:B,B177)</f>
        <v>22.8</v>
      </c>
      <c r="P177">
        <f>SUMIFS('2023.1-2023.6'!P:P,'2023.1-2023.6'!B:B,B177)</f>
        <v>11.4</v>
      </c>
      <c r="R177" s="217">
        <f>SUMIFS('2023.1-2023.6'!M:M,'2023.1-2023.6'!B:B,B177)</f>
        <v>520.8</v>
      </c>
      <c r="T177" s="217">
        <f>SUMIFS('2023.1-2023.6'!O:O,'2023.1-2023.6'!B:B,B177)</f>
        <v>2310</v>
      </c>
      <c r="U177" s="217">
        <f t="shared" si="85"/>
        <v>6112.62333333333</v>
      </c>
      <c r="V177" s="217">
        <f t="shared" si="86"/>
        <v>6112.62333333333</v>
      </c>
      <c r="W177" s="217">
        <f t="shared" si="87"/>
        <v>5134.6036</v>
      </c>
      <c r="X177" s="217">
        <f t="shared" si="88"/>
        <v>6112.62333333333</v>
      </c>
      <c r="Y177" s="217">
        <f t="shared" si="89"/>
        <v>6112.62333333333</v>
      </c>
      <c r="Z177" s="217">
        <f t="shared" si="90"/>
        <v>117.362368</v>
      </c>
      <c r="AA177" s="217">
        <f t="shared" si="91"/>
        <v>6112.62333333333</v>
      </c>
      <c r="AB177" s="217">
        <f t="shared" si="92"/>
        <v>36.67574</v>
      </c>
      <c r="AC177" s="239">
        <f t="shared" si="93"/>
        <v>5626</v>
      </c>
      <c r="AD177">
        <f t="shared" si="94"/>
        <v>1519.02</v>
      </c>
      <c r="AE177" s="240">
        <f t="shared" si="74"/>
        <v>6112.62333333333</v>
      </c>
      <c r="AF177" s="217">
        <f t="shared" si="95"/>
        <v>6112.62333333333</v>
      </c>
      <c r="AG177" s="217">
        <f t="shared" si="75"/>
        <v>1833.787</v>
      </c>
      <c r="AH177" s="217">
        <f t="shared" si="76"/>
        <v>-3234.7636</v>
      </c>
      <c r="AI177" s="217">
        <f t="shared" si="77"/>
        <v>-94.562368</v>
      </c>
      <c r="AJ177">
        <f t="shared" si="78"/>
        <v>-25.27574</v>
      </c>
      <c r="AK177" s="217">
        <f t="shared" si="79"/>
        <v>-998.22</v>
      </c>
      <c r="AL177" s="217">
        <f t="shared" si="80"/>
        <v>0</v>
      </c>
      <c r="AM177" s="217">
        <f t="shared" si="81"/>
        <v>3958</v>
      </c>
      <c r="AN177" s="217">
        <f t="shared" si="96"/>
        <v>3958</v>
      </c>
      <c r="AO177" s="217">
        <f t="shared" si="82"/>
        <v>3324.72</v>
      </c>
      <c r="AP177" s="217">
        <f t="shared" si="83"/>
        <v>1900</v>
      </c>
      <c r="AQ177" s="217">
        <f t="shared" si="97"/>
        <v>1900</v>
      </c>
      <c r="AR177" s="217">
        <f t="shared" si="84"/>
        <v>36.48</v>
      </c>
      <c r="AS177" s="217">
        <f t="shared" si="98"/>
        <v>1900</v>
      </c>
      <c r="AT177" s="217">
        <f t="shared" si="99"/>
        <v>11.4</v>
      </c>
      <c r="AU177" s="217">
        <f t="shared" si="100"/>
        <v>5626</v>
      </c>
      <c r="AV177" s="217">
        <f t="shared" si="101"/>
        <v>1519.02</v>
      </c>
      <c r="AW177" s="217">
        <f t="shared" si="102"/>
        <v>1900</v>
      </c>
      <c r="AX177" s="217">
        <f t="shared" si="103"/>
        <v>1900</v>
      </c>
      <c r="AY177" s="217">
        <f t="shared" si="104"/>
        <v>570</v>
      </c>
      <c r="AZ177" s="217">
        <f t="shared" si="105"/>
        <v>-1424.88</v>
      </c>
      <c r="BA177" s="217">
        <f t="shared" si="106"/>
        <v>-13.68</v>
      </c>
      <c r="BB177" s="217">
        <f t="shared" si="107"/>
        <v>0</v>
      </c>
      <c r="BC177" s="217">
        <f t="shared" si="108"/>
        <v>-998.22</v>
      </c>
      <c r="BD177" s="217">
        <f t="shared" si="109"/>
        <v>0</v>
      </c>
    </row>
    <row r="178" spans="2:56">
      <c r="B178" s="6" t="s">
        <v>376</v>
      </c>
      <c r="C178" s="166" t="str">
        <f>_xlfn.XLOOKUP(B:B,'2023.1-2023.6'!B:B,'2023.1-2023.6'!G:G,0)</f>
        <v>2009/10/10</v>
      </c>
      <c r="D178" s="3">
        <f>_xlfn.XLOOKUP(B:B,'2023.1-2023.6'!B:B,'2023.1-2023.6'!I:I,0)</f>
        <v>0</v>
      </c>
      <c r="E178" t="str">
        <f>_xlfn.XLOOKUP(B:B,'2023.1-2023.6'!B:B,'2023.1-2023.6'!C:C,0)</f>
        <v>研发部</v>
      </c>
      <c r="F178" t="str">
        <f>_xlfn.XLOOKUP(B:B,'2023.1-2023.6'!B:B,'2023.1-2023.6'!F:F,0)</f>
        <v>机械研发工程师</v>
      </c>
      <c r="G178">
        <f>COUNTIF('2023.1-2023.6'!B:B,B178)</f>
        <v>6</v>
      </c>
      <c r="H178" s="217">
        <f>IFERROR(_xlfn.XLOOKUP(B178,'2023.1-2023.6'!B:B,'2023.1-2023.6'!K:K),0)</f>
        <v>7006.1</v>
      </c>
      <c r="I178" s="217">
        <f>IFERROR(AVERAGEIF('2022.1-2022.12 '!B:B,B178,'2022.1-2022.12 '!K:K),0)</f>
        <v>7348.8</v>
      </c>
      <c r="J178" s="217">
        <f>IFERROR(_xlfn.XLOOKUP(B178,'2023.1-2023.6'!B:B,'2023.1-2023.6'!J:J),0)</f>
        <v>2671</v>
      </c>
      <c r="K178" s="217">
        <f>IFERROR(AVERAGEIF('2022.1-2022.12 '!B:B,B178,'2022.1-2022.12 '!J:J),0)</f>
        <v>2671</v>
      </c>
      <c r="M178" s="217">
        <f>SUMIFS('2023.1-2023.6'!L:L,'2023.1-2023.6'!B:B,B178)</f>
        <v>1899.84</v>
      </c>
      <c r="O178" s="217">
        <f>SUMIFS('2023.1-2023.6'!N:N,'2023.1-2023.6'!B:B,B178)</f>
        <v>22.8</v>
      </c>
      <c r="P178">
        <f>SUMIFS('2023.1-2023.6'!P:P,'2023.1-2023.6'!B:B,B178)</f>
        <v>11.4</v>
      </c>
      <c r="R178" s="217">
        <f>SUMIFS('2023.1-2023.6'!M:M,'2023.1-2023.6'!B:B,B178)</f>
        <v>520.8</v>
      </c>
      <c r="T178" s="217">
        <f>SUMIFS('2023.1-2023.6'!O:O,'2023.1-2023.6'!B:B,B178)</f>
        <v>3000</v>
      </c>
      <c r="U178" s="217">
        <f t="shared" si="85"/>
        <v>7348.8</v>
      </c>
      <c r="V178" s="217">
        <f t="shared" si="86"/>
        <v>7348.8</v>
      </c>
      <c r="W178" s="217">
        <f t="shared" si="87"/>
        <v>6172.992</v>
      </c>
      <c r="X178" s="217">
        <f t="shared" si="88"/>
        <v>7348.8</v>
      </c>
      <c r="Y178" s="217">
        <f t="shared" si="89"/>
        <v>7348.8</v>
      </c>
      <c r="Z178" s="217">
        <f t="shared" si="90"/>
        <v>141.09696</v>
      </c>
      <c r="AA178" s="217">
        <f t="shared" si="91"/>
        <v>7348.8</v>
      </c>
      <c r="AB178" s="217">
        <f t="shared" si="92"/>
        <v>44.0928</v>
      </c>
      <c r="AC178" s="239">
        <f t="shared" si="93"/>
        <v>5626</v>
      </c>
      <c r="AD178">
        <f t="shared" si="94"/>
        <v>1519.02</v>
      </c>
      <c r="AE178" s="240">
        <f t="shared" si="74"/>
        <v>7348.8</v>
      </c>
      <c r="AF178" s="217">
        <f t="shared" si="95"/>
        <v>7348.8</v>
      </c>
      <c r="AG178" s="217">
        <f t="shared" si="75"/>
        <v>2204.64</v>
      </c>
      <c r="AH178" s="217">
        <f t="shared" si="76"/>
        <v>-4273.152</v>
      </c>
      <c r="AI178" s="217">
        <f t="shared" si="77"/>
        <v>-118.29696</v>
      </c>
      <c r="AJ178">
        <f t="shared" si="78"/>
        <v>-32.6928</v>
      </c>
      <c r="AK178" s="217">
        <f t="shared" si="79"/>
        <v>-998.22</v>
      </c>
      <c r="AL178" s="217">
        <f t="shared" si="80"/>
        <v>0</v>
      </c>
      <c r="AM178" s="217">
        <f t="shared" si="81"/>
        <v>3958</v>
      </c>
      <c r="AN178" s="217">
        <f t="shared" si="96"/>
        <v>3958</v>
      </c>
      <c r="AO178" s="217">
        <f t="shared" si="82"/>
        <v>3324.72</v>
      </c>
      <c r="AP178" s="217">
        <f t="shared" si="83"/>
        <v>2671</v>
      </c>
      <c r="AQ178" s="217">
        <f t="shared" si="97"/>
        <v>2671</v>
      </c>
      <c r="AR178" s="217">
        <f t="shared" si="84"/>
        <v>51.2832</v>
      </c>
      <c r="AS178" s="217">
        <f t="shared" si="98"/>
        <v>2671</v>
      </c>
      <c r="AT178" s="217">
        <f t="shared" si="99"/>
        <v>16.026</v>
      </c>
      <c r="AU178" s="217">
        <f t="shared" si="100"/>
        <v>5626</v>
      </c>
      <c r="AV178" s="217">
        <f t="shared" si="101"/>
        <v>1519.02</v>
      </c>
      <c r="AW178" s="217">
        <f t="shared" si="102"/>
        <v>2671</v>
      </c>
      <c r="AX178" s="217">
        <f t="shared" si="103"/>
        <v>2671</v>
      </c>
      <c r="AY178" s="217">
        <f t="shared" si="104"/>
        <v>801.3</v>
      </c>
      <c r="AZ178" s="217">
        <f t="shared" si="105"/>
        <v>-1424.88</v>
      </c>
      <c r="BA178" s="217">
        <f t="shared" si="106"/>
        <v>-28.4832</v>
      </c>
      <c r="BB178" s="217">
        <f t="shared" si="107"/>
        <v>-4.626</v>
      </c>
      <c r="BC178" s="217">
        <f t="shared" si="108"/>
        <v>-998.22</v>
      </c>
      <c r="BD178" s="217">
        <f t="shared" si="109"/>
        <v>0</v>
      </c>
    </row>
    <row r="179" spans="2:56">
      <c r="B179" s="6" t="s">
        <v>377</v>
      </c>
      <c r="C179" s="166" t="str">
        <f>_xlfn.XLOOKUP(B:B,'2023.1-2023.6'!B:B,'2023.1-2023.6'!G:G,0)</f>
        <v>2022/05/17</v>
      </c>
      <c r="D179" s="3">
        <f>_xlfn.XLOOKUP(B:B,'2023.1-2023.6'!B:B,'2023.1-2023.6'!I:I,0)</f>
        <v>0</v>
      </c>
      <c r="E179" t="str">
        <f>_xlfn.XLOOKUP(B:B,'2023.1-2023.6'!B:B,'2023.1-2023.6'!C:C,0)</f>
        <v>研发部</v>
      </c>
      <c r="F179" t="str">
        <f>_xlfn.XLOOKUP(B:B,'2023.1-2023.6'!B:B,'2023.1-2023.6'!F:F,0)</f>
        <v>软件助理工程师</v>
      </c>
      <c r="G179">
        <f>COUNTIF('2023.1-2023.6'!B:B,B179)</f>
        <v>6</v>
      </c>
      <c r="H179" s="217">
        <f>IFERROR(_xlfn.XLOOKUP(B179,'2023.1-2023.6'!B:B,'2023.1-2023.6'!K:K),0)</f>
        <v>4919.56</v>
      </c>
      <c r="I179" s="217">
        <f>IFERROR(AVERAGEIF('2022.1-2022.12 '!B:B,B179,'2022.1-2022.12 '!K:K),0)</f>
        <v>5350.8375</v>
      </c>
      <c r="J179" s="217">
        <f>IFERROR(_xlfn.XLOOKUP(B179,'2023.1-2023.6'!B:B,'2023.1-2023.6'!J:J),0)</f>
        <v>2520</v>
      </c>
      <c r="K179" s="217">
        <f>IFERROR(AVERAGEIF('2022.1-2022.12 '!B:B,B179,'2022.1-2022.12 '!J:J),0)</f>
        <v>2369</v>
      </c>
      <c r="M179" s="217">
        <f>SUMIFS('2023.1-2023.6'!L:L,'2023.1-2023.6'!B:B,B179)</f>
        <v>1899.84</v>
      </c>
      <c r="O179" s="217">
        <f>SUMIFS('2023.1-2023.6'!N:N,'2023.1-2023.6'!B:B,B179)</f>
        <v>22.8</v>
      </c>
      <c r="P179">
        <f>SUMIFS('2023.1-2023.6'!P:P,'2023.1-2023.6'!B:B,B179)</f>
        <v>11.4</v>
      </c>
      <c r="R179" s="217">
        <f>SUMIFS('2023.1-2023.6'!M:M,'2023.1-2023.6'!B:B,B179)</f>
        <v>520.8</v>
      </c>
      <c r="T179" s="217">
        <f>SUMIFS('2023.1-2023.6'!O:O,'2023.1-2023.6'!B:B,B179)</f>
        <v>0</v>
      </c>
      <c r="U179" s="217">
        <f t="shared" si="85"/>
        <v>5350.8375</v>
      </c>
      <c r="V179" s="217">
        <f t="shared" si="86"/>
        <v>5350.8375</v>
      </c>
      <c r="W179" s="217">
        <f t="shared" si="87"/>
        <v>4494.7035</v>
      </c>
      <c r="X179" s="217">
        <f t="shared" si="88"/>
        <v>5350.8375</v>
      </c>
      <c r="Y179" s="217">
        <f t="shared" si="89"/>
        <v>5350.8375</v>
      </c>
      <c r="Z179" s="217">
        <f t="shared" si="90"/>
        <v>102.73608</v>
      </c>
      <c r="AA179" s="217">
        <f t="shared" si="91"/>
        <v>5350.8375</v>
      </c>
      <c r="AB179" s="217">
        <f t="shared" si="92"/>
        <v>32.105025</v>
      </c>
      <c r="AC179" s="239">
        <f t="shared" si="93"/>
        <v>5626</v>
      </c>
      <c r="AD179">
        <f t="shared" si="94"/>
        <v>1519.02</v>
      </c>
      <c r="AE179" s="240">
        <f t="shared" si="74"/>
        <v>5350.8375</v>
      </c>
      <c r="AF179" s="217">
        <f t="shared" si="95"/>
        <v>5350.8375</v>
      </c>
      <c r="AG179" s="217">
        <f t="shared" si="75"/>
        <v>1605.25125</v>
      </c>
      <c r="AH179" s="217">
        <f t="shared" si="76"/>
        <v>-2594.8635</v>
      </c>
      <c r="AI179" s="217">
        <f t="shared" si="77"/>
        <v>-79.93608</v>
      </c>
      <c r="AJ179">
        <f t="shared" si="78"/>
        <v>-20.705025</v>
      </c>
      <c r="AK179" s="217">
        <f t="shared" si="79"/>
        <v>-998.22</v>
      </c>
      <c r="AL179" s="217">
        <f t="shared" si="80"/>
        <v>-1605.25125</v>
      </c>
      <c r="AM179" s="217">
        <f t="shared" si="81"/>
        <v>3958</v>
      </c>
      <c r="AN179" s="217">
        <f t="shared" si="96"/>
        <v>3958</v>
      </c>
      <c r="AO179" s="217">
        <f t="shared" si="82"/>
        <v>3324.72</v>
      </c>
      <c r="AP179" s="217">
        <f t="shared" si="83"/>
        <v>2369</v>
      </c>
      <c r="AQ179" s="217">
        <f t="shared" si="97"/>
        <v>2369</v>
      </c>
      <c r="AR179" s="217">
        <f t="shared" si="84"/>
        <v>45.4848</v>
      </c>
      <c r="AS179" s="217">
        <f t="shared" si="98"/>
        <v>2369</v>
      </c>
      <c r="AT179" s="217">
        <f t="shared" si="99"/>
        <v>14.214</v>
      </c>
      <c r="AU179" s="217">
        <f t="shared" si="100"/>
        <v>5626</v>
      </c>
      <c r="AV179" s="217">
        <f t="shared" si="101"/>
        <v>1519.02</v>
      </c>
      <c r="AW179" s="217">
        <f t="shared" si="102"/>
        <v>2369</v>
      </c>
      <c r="AX179" s="217">
        <f t="shared" si="103"/>
        <v>2369</v>
      </c>
      <c r="AY179" s="217">
        <f t="shared" si="104"/>
        <v>710.7</v>
      </c>
      <c r="AZ179" s="217">
        <f t="shared" si="105"/>
        <v>-1424.88</v>
      </c>
      <c r="BA179" s="217">
        <f t="shared" si="106"/>
        <v>-22.6848</v>
      </c>
      <c r="BB179" s="217">
        <f t="shared" si="107"/>
        <v>-2.814</v>
      </c>
      <c r="BC179" s="217">
        <f t="shared" si="108"/>
        <v>-998.22</v>
      </c>
      <c r="BD179" s="217">
        <f t="shared" si="109"/>
        <v>-710.7</v>
      </c>
    </row>
    <row r="180" spans="2:56">
      <c r="B180" s="6" t="s">
        <v>378</v>
      </c>
      <c r="C180" s="166" t="str">
        <f>_xlfn.XLOOKUP(B:B,'2023.1-2023.6'!B:B,'2023.1-2023.6'!G:G,0)</f>
        <v>2023/04/10</v>
      </c>
      <c r="D180" s="3" t="str">
        <f>_xlfn.XLOOKUP(B:B,'2023.1-2023.6'!B:B,'2023.1-2023.6'!I:I,0)</f>
        <v>4月入职</v>
      </c>
      <c r="E180" t="str">
        <f>_xlfn.XLOOKUP(B:B,'2023.1-2023.6'!B:B,'2023.1-2023.6'!C:C,0)</f>
        <v>售后服务部</v>
      </c>
      <c r="F180" t="str">
        <f>_xlfn.XLOOKUP(B:B,'2023.1-2023.6'!B:B,'2023.1-2023.6'!F:F,0)</f>
        <v>电气服务工程师（储备生）</v>
      </c>
      <c r="G180">
        <f>COUNTIF('2023.1-2023.6'!B:B,B180)</f>
        <v>2</v>
      </c>
      <c r="H180" s="217">
        <f>IFERROR(_xlfn.XLOOKUP(B180,'2023.1-2023.6'!B:B,'2023.1-2023.6'!K:K),0)</f>
        <v>2692.36</v>
      </c>
      <c r="I180" s="217">
        <f>IFERROR(AVERAGEIF('2022.1-2022.12 '!B:B,B180,'2022.1-2022.12 '!K:K),0)</f>
        <v>0</v>
      </c>
      <c r="J180" s="217">
        <f>IFERROR(_xlfn.XLOOKUP(B180,'2023.1-2023.6'!B:B,'2023.1-2023.6'!J:J),0)</f>
        <v>1900</v>
      </c>
      <c r="K180" s="217">
        <f>IFERROR(AVERAGEIF('2022.1-2022.12 '!B:B,B180,'2022.1-2022.12 '!J:J),0)</f>
        <v>0</v>
      </c>
      <c r="M180" s="217">
        <f>SUMIFS('2023.1-2023.6'!L:L,'2023.1-2023.6'!B:B,B180)</f>
        <v>0</v>
      </c>
      <c r="O180" s="217">
        <f>SUMIFS('2023.1-2023.6'!N:N,'2023.1-2023.6'!B:B,B180)</f>
        <v>0</v>
      </c>
      <c r="P180">
        <f>SUMIFS('2023.1-2023.6'!P:P,'2023.1-2023.6'!B:B,B180)</f>
        <v>0</v>
      </c>
      <c r="R180" s="217">
        <f>SUMIFS('2023.1-2023.6'!M:M,'2023.1-2023.6'!B:B,B180)</f>
        <v>0</v>
      </c>
      <c r="T180" s="217">
        <f>SUMIFS('2023.1-2023.6'!O:O,'2023.1-2023.6'!B:B,B180)</f>
        <v>0</v>
      </c>
      <c r="U180" s="217">
        <f t="shared" si="85"/>
        <v>3958</v>
      </c>
      <c r="V180" s="217">
        <f t="shared" si="86"/>
        <v>3958</v>
      </c>
      <c r="W180" s="217">
        <f t="shared" si="87"/>
        <v>1108.24</v>
      </c>
      <c r="X180" s="217">
        <f t="shared" si="88"/>
        <v>2692.36</v>
      </c>
      <c r="Y180" s="217">
        <f t="shared" si="89"/>
        <v>2692.36</v>
      </c>
      <c r="Z180" s="217">
        <f t="shared" si="90"/>
        <v>17.231104</v>
      </c>
      <c r="AA180" s="217">
        <f t="shared" si="91"/>
        <v>2692.36</v>
      </c>
      <c r="AB180" s="217">
        <f t="shared" si="92"/>
        <v>5.38472</v>
      </c>
      <c r="AC180" s="239">
        <f t="shared" si="93"/>
        <v>5626</v>
      </c>
      <c r="AD180">
        <f t="shared" si="94"/>
        <v>506.34</v>
      </c>
      <c r="AE180" s="240">
        <f t="shared" si="74"/>
        <v>2692.36</v>
      </c>
      <c r="AF180" s="217">
        <f t="shared" si="95"/>
        <v>2692.36</v>
      </c>
      <c r="AG180" s="217">
        <f t="shared" si="75"/>
        <v>269.236</v>
      </c>
      <c r="AH180" s="217">
        <f t="shared" si="76"/>
        <v>-1108.24</v>
      </c>
      <c r="AI180" s="217">
        <f t="shared" si="77"/>
        <v>-17.231104</v>
      </c>
      <c r="AJ180">
        <f t="shared" si="78"/>
        <v>-5.38472</v>
      </c>
      <c r="AK180" s="217">
        <f t="shared" si="79"/>
        <v>-506.34</v>
      </c>
      <c r="AL180" s="217">
        <f t="shared" si="80"/>
        <v>-269.236</v>
      </c>
      <c r="AM180" s="217">
        <f t="shared" si="81"/>
        <v>3958</v>
      </c>
      <c r="AN180" s="217">
        <f t="shared" si="96"/>
        <v>3958</v>
      </c>
      <c r="AO180" s="217">
        <f t="shared" si="82"/>
        <v>1108.24</v>
      </c>
      <c r="AP180" s="217">
        <f t="shared" si="83"/>
        <v>1900</v>
      </c>
      <c r="AQ180" s="217">
        <f t="shared" si="97"/>
        <v>1900</v>
      </c>
      <c r="AR180" s="217">
        <f t="shared" si="84"/>
        <v>12.16</v>
      </c>
      <c r="AS180" s="217">
        <f t="shared" si="98"/>
        <v>1900</v>
      </c>
      <c r="AT180" s="217">
        <f t="shared" si="99"/>
        <v>3.8</v>
      </c>
      <c r="AU180" s="217">
        <f t="shared" si="100"/>
        <v>5626</v>
      </c>
      <c r="AV180" s="217">
        <f t="shared" si="101"/>
        <v>506.34</v>
      </c>
      <c r="AW180" s="217">
        <f t="shared" si="102"/>
        <v>1900</v>
      </c>
      <c r="AX180" s="217">
        <f t="shared" si="103"/>
        <v>1900</v>
      </c>
      <c r="AY180" s="217">
        <f t="shared" si="104"/>
        <v>190</v>
      </c>
      <c r="AZ180" s="217">
        <f t="shared" si="105"/>
        <v>-1108.24</v>
      </c>
      <c r="BA180" s="217">
        <f t="shared" si="106"/>
        <v>-12.16</v>
      </c>
      <c r="BB180" s="217">
        <f t="shared" si="107"/>
        <v>-3.8</v>
      </c>
      <c r="BC180" s="217">
        <f t="shared" si="108"/>
        <v>-506.34</v>
      </c>
      <c r="BD180" s="217">
        <f t="shared" si="109"/>
        <v>-190</v>
      </c>
    </row>
    <row r="181" spans="2:56">
      <c r="B181" s="6" t="s">
        <v>379</v>
      </c>
      <c r="C181" s="166" t="str">
        <f>_xlfn.XLOOKUP(B:B,'2023.1-2023.6'!B:B,'2023.1-2023.6'!G:G,0)</f>
        <v>2015/07/06</v>
      </c>
      <c r="D181" s="3">
        <f>_xlfn.XLOOKUP(B:B,'2023.1-2023.6'!B:B,'2023.1-2023.6'!I:I,0)</f>
        <v>0</v>
      </c>
      <c r="E181" t="str">
        <f>_xlfn.XLOOKUP(B:B,'2023.1-2023.6'!B:B,'2023.1-2023.6'!C:C,0)</f>
        <v>售后服务部</v>
      </c>
      <c r="F181" t="str">
        <f>_xlfn.XLOOKUP(B:B,'2023.1-2023.6'!B:B,'2023.1-2023.6'!F:F,0)</f>
        <v>高级电气服务工程师</v>
      </c>
      <c r="G181">
        <f>COUNTIF('2023.1-2023.6'!B:B,B181)</f>
        <v>6</v>
      </c>
      <c r="H181" s="217">
        <f>IFERROR(_xlfn.XLOOKUP(B181,'2023.1-2023.6'!B:B,'2023.1-2023.6'!K:K),0)</f>
        <v>12510.16</v>
      </c>
      <c r="I181" s="217">
        <f>IFERROR(AVERAGEIF('2022.1-2022.12 '!B:B,B181,'2022.1-2022.12 '!K:K),0)</f>
        <v>14011.8625</v>
      </c>
      <c r="J181" s="217">
        <f>IFERROR(_xlfn.XLOOKUP(B181,'2023.1-2023.6'!B:B,'2023.1-2023.6'!J:J),0)</f>
        <v>5222</v>
      </c>
      <c r="K181" s="217">
        <f>IFERROR(AVERAGEIF('2022.1-2022.12 '!B:B,B181,'2022.1-2022.12 '!J:J),0)</f>
        <v>5222</v>
      </c>
      <c r="M181" s="217">
        <f>SUMIFS('2023.1-2023.6'!L:L,'2023.1-2023.6'!B:B,B181)</f>
        <v>1899.84</v>
      </c>
      <c r="O181" s="217">
        <f>SUMIFS('2023.1-2023.6'!N:N,'2023.1-2023.6'!B:B,B181)</f>
        <v>22.8</v>
      </c>
      <c r="P181">
        <f>SUMIFS('2023.1-2023.6'!P:P,'2023.1-2023.6'!B:B,B181)</f>
        <v>11.4</v>
      </c>
      <c r="R181" s="217">
        <f>SUMIFS('2023.1-2023.6'!M:M,'2023.1-2023.6'!B:B,B181)</f>
        <v>520.8</v>
      </c>
      <c r="T181" s="217">
        <f>SUMIFS('2023.1-2023.6'!O:O,'2023.1-2023.6'!B:B,B181)</f>
        <v>4500</v>
      </c>
      <c r="U181" s="217">
        <f t="shared" si="85"/>
        <v>14011.8625</v>
      </c>
      <c r="V181" s="217">
        <f t="shared" si="86"/>
        <v>14011.8625</v>
      </c>
      <c r="W181" s="217">
        <f t="shared" si="87"/>
        <v>11769.9645</v>
      </c>
      <c r="X181" s="217">
        <f t="shared" si="88"/>
        <v>14011.8625</v>
      </c>
      <c r="Y181" s="217">
        <f t="shared" si="89"/>
        <v>14011.8625</v>
      </c>
      <c r="Z181" s="217">
        <f t="shared" si="90"/>
        <v>269.02776</v>
      </c>
      <c r="AA181" s="217">
        <f t="shared" si="91"/>
        <v>14011.8625</v>
      </c>
      <c r="AB181" s="217">
        <f t="shared" si="92"/>
        <v>84.071175</v>
      </c>
      <c r="AC181" s="239">
        <f t="shared" si="93"/>
        <v>5626</v>
      </c>
      <c r="AD181">
        <f t="shared" si="94"/>
        <v>1519.02</v>
      </c>
      <c r="AE181" s="240">
        <f t="shared" si="74"/>
        <v>14011.8625</v>
      </c>
      <c r="AF181" s="217">
        <f t="shared" si="95"/>
        <v>14011.8625</v>
      </c>
      <c r="AG181" s="217">
        <f t="shared" si="75"/>
        <v>4203.55875</v>
      </c>
      <c r="AH181" s="217">
        <f t="shared" si="76"/>
        <v>-9870.1245</v>
      </c>
      <c r="AI181" s="217">
        <f t="shared" si="77"/>
        <v>-246.22776</v>
      </c>
      <c r="AJ181">
        <f t="shared" si="78"/>
        <v>-72.671175</v>
      </c>
      <c r="AK181" s="217">
        <f t="shared" si="79"/>
        <v>-998.22</v>
      </c>
      <c r="AL181" s="217">
        <f t="shared" si="80"/>
        <v>0</v>
      </c>
      <c r="AM181" s="217">
        <f t="shared" si="81"/>
        <v>5222</v>
      </c>
      <c r="AN181" s="217">
        <f t="shared" si="96"/>
        <v>5222</v>
      </c>
      <c r="AO181" s="217">
        <f t="shared" si="82"/>
        <v>4386.48</v>
      </c>
      <c r="AP181" s="217">
        <f t="shared" si="83"/>
        <v>5222</v>
      </c>
      <c r="AQ181" s="217">
        <f t="shared" si="97"/>
        <v>5222</v>
      </c>
      <c r="AR181" s="217">
        <f t="shared" si="84"/>
        <v>100.2624</v>
      </c>
      <c r="AS181" s="217">
        <f t="shared" si="98"/>
        <v>5222</v>
      </c>
      <c r="AT181" s="217">
        <f t="shared" si="99"/>
        <v>31.332</v>
      </c>
      <c r="AU181" s="217">
        <f t="shared" si="100"/>
        <v>5626</v>
      </c>
      <c r="AV181" s="217">
        <f t="shared" si="101"/>
        <v>1519.02</v>
      </c>
      <c r="AW181" s="217">
        <f t="shared" si="102"/>
        <v>5222</v>
      </c>
      <c r="AX181" s="217">
        <f t="shared" si="103"/>
        <v>5222</v>
      </c>
      <c r="AY181" s="217">
        <f t="shared" si="104"/>
        <v>1566.6</v>
      </c>
      <c r="AZ181" s="217">
        <f t="shared" si="105"/>
        <v>-2486.64</v>
      </c>
      <c r="BA181" s="217">
        <f t="shared" si="106"/>
        <v>-77.4624</v>
      </c>
      <c r="BB181" s="217">
        <f t="shared" si="107"/>
        <v>-19.932</v>
      </c>
      <c r="BC181" s="217">
        <f t="shared" si="108"/>
        <v>-998.22</v>
      </c>
      <c r="BD181" s="217">
        <f t="shared" si="109"/>
        <v>0</v>
      </c>
    </row>
    <row r="182" spans="2:56">
      <c r="B182" s="6" t="s">
        <v>380</v>
      </c>
      <c r="C182" s="166" t="str">
        <f>_xlfn.XLOOKUP(B:B,'2023.1-2023.6'!B:B,'2023.1-2023.6'!G:G,0)</f>
        <v>2022/11/02</v>
      </c>
      <c r="D182" s="3">
        <f>_xlfn.XLOOKUP(B:B,'2023.1-2023.6'!B:B,'2023.1-2023.6'!I:I,0)</f>
        <v>0</v>
      </c>
      <c r="E182" t="str">
        <f>_xlfn.XLOOKUP(B:B,'2023.1-2023.6'!B:B,'2023.1-2023.6'!C:C,0)</f>
        <v>生产部</v>
      </c>
      <c r="F182" t="str">
        <f>_xlfn.XLOOKUP(B:B,'2023.1-2023.6'!B:B,'2023.1-2023.6'!F:F,0)</f>
        <v>普工</v>
      </c>
      <c r="G182">
        <f>COUNTIF('2023.1-2023.6'!B:B,B182)</f>
        <v>6</v>
      </c>
      <c r="H182" s="217">
        <f>IFERROR(_xlfn.XLOOKUP(B182,'2023.1-2023.6'!B:B,'2023.1-2023.6'!K:K),0)</f>
        <v>2812.77</v>
      </c>
      <c r="I182" s="217">
        <f>IFERROR(AVERAGEIF('2022.1-2022.12 '!B:B,B182,'2022.1-2022.12 '!K:K),0)</f>
        <v>3875.28</v>
      </c>
      <c r="J182" s="217">
        <f>IFERROR(_xlfn.XLOOKUP(B182,'2023.1-2023.6'!B:B,'2023.1-2023.6'!J:J),0)</f>
        <v>1900</v>
      </c>
      <c r="K182" s="217">
        <f>IFERROR(AVERAGEIF('2022.1-2022.12 '!B:B,B182,'2022.1-2022.12 '!J:J),0)</f>
        <v>1900</v>
      </c>
      <c r="M182" s="217">
        <f>SUMIFS('2023.1-2023.6'!L:L,'2023.1-2023.6'!B:B,B182)</f>
        <v>1899.84</v>
      </c>
      <c r="O182" s="217">
        <f>SUMIFS('2023.1-2023.6'!N:N,'2023.1-2023.6'!B:B,B182)</f>
        <v>22.8</v>
      </c>
      <c r="P182">
        <f>SUMIFS('2023.1-2023.6'!P:P,'2023.1-2023.6'!B:B,B182)</f>
        <v>11.4</v>
      </c>
      <c r="R182" s="217">
        <f>SUMIFS('2023.1-2023.6'!M:M,'2023.1-2023.6'!B:B,B182)</f>
        <v>520.8</v>
      </c>
      <c r="T182" s="217">
        <f>SUMIFS('2023.1-2023.6'!O:O,'2023.1-2023.6'!B:B,B182)</f>
        <v>0</v>
      </c>
      <c r="U182" s="217">
        <f t="shared" si="85"/>
        <v>3958</v>
      </c>
      <c r="V182" s="217">
        <f t="shared" si="86"/>
        <v>3958</v>
      </c>
      <c r="W182" s="217">
        <f t="shared" si="87"/>
        <v>3324.72</v>
      </c>
      <c r="X182" s="217">
        <f t="shared" si="88"/>
        <v>3875.28</v>
      </c>
      <c r="Y182" s="217">
        <f t="shared" si="89"/>
        <v>3875.28</v>
      </c>
      <c r="Z182" s="217">
        <f t="shared" si="90"/>
        <v>74.405376</v>
      </c>
      <c r="AA182" s="217">
        <f t="shared" si="91"/>
        <v>3875.28</v>
      </c>
      <c r="AB182" s="217">
        <f t="shared" si="92"/>
        <v>23.25168</v>
      </c>
      <c r="AC182" s="239">
        <f t="shared" si="93"/>
        <v>5626</v>
      </c>
      <c r="AD182">
        <f t="shared" si="94"/>
        <v>1519.02</v>
      </c>
      <c r="AE182" s="240">
        <f t="shared" si="74"/>
        <v>3875.28</v>
      </c>
      <c r="AF182" s="217">
        <f t="shared" si="95"/>
        <v>3875.28</v>
      </c>
      <c r="AG182" s="217">
        <f t="shared" si="75"/>
        <v>1162.584</v>
      </c>
      <c r="AH182" s="217">
        <f t="shared" si="76"/>
        <v>-1424.88</v>
      </c>
      <c r="AI182" s="217">
        <f t="shared" si="77"/>
        <v>-51.605376</v>
      </c>
      <c r="AJ182">
        <f t="shared" si="78"/>
        <v>-11.85168</v>
      </c>
      <c r="AK182" s="217">
        <f t="shared" si="79"/>
        <v>-998.22</v>
      </c>
      <c r="AL182" s="217">
        <f t="shared" si="80"/>
        <v>-1162.584</v>
      </c>
      <c r="AM182" s="217">
        <f t="shared" si="81"/>
        <v>3958</v>
      </c>
      <c r="AN182" s="217">
        <f t="shared" si="96"/>
        <v>3958</v>
      </c>
      <c r="AO182" s="217">
        <f t="shared" si="82"/>
        <v>3324.72</v>
      </c>
      <c r="AP182" s="217">
        <f t="shared" si="83"/>
        <v>1900</v>
      </c>
      <c r="AQ182" s="217">
        <f t="shared" si="97"/>
        <v>1900</v>
      </c>
      <c r="AR182" s="217">
        <f t="shared" si="84"/>
        <v>36.48</v>
      </c>
      <c r="AS182" s="217">
        <f t="shared" si="98"/>
        <v>1900</v>
      </c>
      <c r="AT182" s="217">
        <f t="shared" si="99"/>
        <v>11.4</v>
      </c>
      <c r="AU182" s="217">
        <f t="shared" si="100"/>
        <v>5626</v>
      </c>
      <c r="AV182" s="217">
        <f t="shared" si="101"/>
        <v>1519.02</v>
      </c>
      <c r="AW182" s="217">
        <f t="shared" si="102"/>
        <v>1900</v>
      </c>
      <c r="AX182" s="217">
        <f t="shared" si="103"/>
        <v>1900</v>
      </c>
      <c r="AY182" s="217">
        <f t="shared" si="104"/>
        <v>570</v>
      </c>
      <c r="AZ182" s="217">
        <f t="shared" si="105"/>
        <v>-1424.88</v>
      </c>
      <c r="BA182" s="217">
        <f t="shared" si="106"/>
        <v>-13.68</v>
      </c>
      <c r="BB182" s="217">
        <f t="shared" si="107"/>
        <v>0</v>
      </c>
      <c r="BC182" s="217">
        <f t="shared" si="108"/>
        <v>-998.22</v>
      </c>
      <c r="BD182" s="217">
        <f t="shared" si="109"/>
        <v>-570</v>
      </c>
    </row>
    <row r="183" spans="2:56">
      <c r="B183" s="6" t="s">
        <v>381</v>
      </c>
      <c r="C183" s="166" t="str">
        <f>_xlfn.XLOOKUP(B:B,'2023.1-2023.6'!B:B,'2023.1-2023.6'!G:G,0)</f>
        <v>2021/08/12</v>
      </c>
      <c r="D183" s="3">
        <f>_xlfn.XLOOKUP(B:B,'2023.1-2023.6'!B:B,'2023.1-2023.6'!I:I,0)</f>
        <v>0</v>
      </c>
      <c r="E183" t="str">
        <f>_xlfn.XLOOKUP(B:B,'2023.1-2023.6'!B:B,'2023.1-2023.6'!C:C,0)</f>
        <v>生产部</v>
      </c>
      <c r="F183" t="str">
        <f>_xlfn.XLOOKUP(B:B,'2023.1-2023.6'!B:B,'2023.1-2023.6'!F:F,0)</f>
        <v>质检员</v>
      </c>
      <c r="G183">
        <f>COUNTIF('2023.1-2023.6'!B:B,B183)</f>
        <v>6</v>
      </c>
      <c r="H183" s="217">
        <f>IFERROR(_xlfn.XLOOKUP(B183,'2023.1-2023.6'!B:B,'2023.1-2023.6'!K:K),0)</f>
        <v>7092.15</v>
      </c>
      <c r="I183" s="217">
        <f>IFERROR(AVERAGEIF('2022.1-2022.12 '!B:B,B183,'2022.1-2022.12 '!K:K),0)</f>
        <v>6535.17416666667</v>
      </c>
      <c r="J183" s="217">
        <f>IFERROR(_xlfn.XLOOKUP(B183,'2023.1-2023.6'!B:B,'2023.1-2023.6'!J:J),0)</f>
        <v>2120</v>
      </c>
      <c r="K183" s="217">
        <f>IFERROR(AVERAGEIF('2022.1-2022.12 '!B:B,B183,'2022.1-2022.12 '!J:J),0)</f>
        <v>2120</v>
      </c>
      <c r="M183" s="217">
        <f>SUMIFS('2023.1-2023.6'!L:L,'2023.1-2023.6'!B:B,B183)</f>
        <v>1899.84</v>
      </c>
      <c r="O183" s="217">
        <f>SUMIFS('2023.1-2023.6'!N:N,'2023.1-2023.6'!B:B,B183)</f>
        <v>22.8</v>
      </c>
      <c r="P183">
        <f>SUMIFS('2023.1-2023.6'!P:P,'2023.1-2023.6'!B:B,B183)</f>
        <v>11.4</v>
      </c>
      <c r="R183" s="217">
        <f>SUMIFS('2023.1-2023.6'!M:M,'2023.1-2023.6'!B:B,B183)</f>
        <v>520.8</v>
      </c>
      <c r="T183" s="217">
        <f>SUMIFS('2023.1-2023.6'!O:O,'2023.1-2023.6'!B:B,B183)</f>
        <v>0</v>
      </c>
      <c r="U183" s="217">
        <f t="shared" si="85"/>
        <v>6535.17416666667</v>
      </c>
      <c r="V183" s="217">
        <f t="shared" si="86"/>
        <v>6535.17416666667</v>
      </c>
      <c r="W183" s="217">
        <f t="shared" si="87"/>
        <v>5489.5463</v>
      </c>
      <c r="X183" s="217">
        <f t="shared" si="88"/>
        <v>6535.17416666667</v>
      </c>
      <c r="Y183" s="217">
        <f t="shared" si="89"/>
        <v>6535.17416666667</v>
      </c>
      <c r="Z183" s="217">
        <f t="shared" si="90"/>
        <v>125.475344</v>
      </c>
      <c r="AA183" s="217">
        <f t="shared" si="91"/>
        <v>6535.17416666667</v>
      </c>
      <c r="AB183" s="217">
        <f t="shared" si="92"/>
        <v>39.211045</v>
      </c>
      <c r="AC183" s="239">
        <f t="shared" si="93"/>
        <v>5626</v>
      </c>
      <c r="AD183">
        <f t="shared" si="94"/>
        <v>1519.02</v>
      </c>
      <c r="AE183" s="240">
        <f t="shared" si="74"/>
        <v>6535.17416666667</v>
      </c>
      <c r="AF183" s="217">
        <f t="shared" si="95"/>
        <v>6535.17416666667</v>
      </c>
      <c r="AG183" s="217">
        <f t="shared" si="75"/>
        <v>1960.55225</v>
      </c>
      <c r="AH183" s="217">
        <f t="shared" si="76"/>
        <v>-3589.7063</v>
      </c>
      <c r="AI183" s="217">
        <f t="shared" si="77"/>
        <v>-102.675344</v>
      </c>
      <c r="AJ183">
        <f t="shared" si="78"/>
        <v>-27.811045</v>
      </c>
      <c r="AK183" s="217">
        <f t="shared" si="79"/>
        <v>-998.22</v>
      </c>
      <c r="AL183" s="217">
        <f t="shared" si="80"/>
        <v>-1960.55225</v>
      </c>
      <c r="AM183" s="217">
        <f t="shared" si="81"/>
        <v>3958</v>
      </c>
      <c r="AN183" s="217">
        <f t="shared" si="96"/>
        <v>3958</v>
      </c>
      <c r="AO183" s="217">
        <f t="shared" si="82"/>
        <v>3324.72</v>
      </c>
      <c r="AP183" s="217">
        <f t="shared" si="83"/>
        <v>2120</v>
      </c>
      <c r="AQ183" s="217">
        <f t="shared" si="97"/>
        <v>2120</v>
      </c>
      <c r="AR183" s="217">
        <f t="shared" si="84"/>
        <v>40.704</v>
      </c>
      <c r="AS183" s="217">
        <f t="shared" si="98"/>
        <v>2120</v>
      </c>
      <c r="AT183" s="217">
        <f t="shared" si="99"/>
        <v>12.72</v>
      </c>
      <c r="AU183" s="217">
        <f t="shared" si="100"/>
        <v>5626</v>
      </c>
      <c r="AV183" s="217">
        <f t="shared" si="101"/>
        <v>1519.02</v>
      </c>
      <c r="AW183" s="217">
        <f t="shared" si="102"/>
        <v>2120</v>
      </c>
      <c r="AX183" s="217">
        <f t="shared" si="103"/>
        <v>2120</v>
      </c>
      <c r="AY183" s="217">
        <f t="shared" si="104"/>
        <v>636</v>
      </c>
      <c r="AZ183" s="217">
        <f t="shared" si="105"/>
        <v>-1424.88</v>
      </c>
      <c r="BA183" s="217">
        <f t="shared" si="106"/>
        <v>-17.904</v>
      </c>
      <c r="BB183" s="217">
        <f t="shared" si="107"/>
        <v>-1.32</v>
      </c>
      <c r="BC183" s="217">
        <f t="shared" si="108"/>
        <v>-998.22</v>
      </c>
      <c r="BD183" s="217">
        <f t="shared" si="109"/>
        <v>-636</v>
      </c>
    </row>
    <row r="184" spans="2:56">
      <c r="B184" s="6" t="s">
        <v>382</v>
      </c>
      <c r="C184" s="166" t="str">
        <f>_xlfn.XLOOKUP(B:B,'2023.1-2023.6'!B:B,'2023.1-2023.6'!G:G,0)</f>
        <v>2021/08/03</v>
      </c>
      <c r="D184" s="3">
        <f>_xlfn.XLOOKUP(B:B,'2023.1-2023.6'!B:B,'2023.1-2023.6'!I:I,0)</f>
        <v>0</v>
      </c>
      <c r="E184" t="str">
        <f>_xlfn.XLOOKUP(B:B,'2023.1-2023.6'!B:B,'2023.1-2023.6'!C:C,0)</f>
        <v>生产部</v>
      </c>
      <c r="F184" t="str">
        <f>_xlfn.XLOOKUP(B:B,'2023.1-2023.6'!B:B,'2023.1-2023.6'!F:F,0)</f>
        <v>电气装配储备生</v>
      </c>
      <c r="G184">
        <f>COUNTIF('2023.1-2023.6'!B:B,B184)</f>
        <v>6</v>
      </c>
      <c r="H184" s="217">
        <f>IFERROR(_xlfn.XLOOKUP(B184,'2023.1-2023.6'!B:B,'2023.1-2023.6'!K:K),0)</f>
        <v>4868.31</v>
      </c>
      <c r="I184" s="217">
        <f>IFERROR(AVERAGEIF('2022.1-2022.12 '!B:B,B184,'2022.1-2022.12 '!K:K),0)</f>
        <v>4746.53083333333</v>
      </c>
      <c r="J184" s="217">
        <f>IFERROR(_xlfn.XLOOKUP(B184,'2023.1-2023.6'!B:B,'2023.1-2023.6'!J:J),0)</f>
        <v>1900</v>
      </c>
      <c r="K184" s="217">
        <f>IFERROR(AVERAGEIF('2022.1-2022.12 '!B:B,B184,'2022.1-2022.12 '!J:J),0)</f>
        <v>1900</v>
      </c>
      <c r="M184" s="217">
        <f>SUMIFS('2023.1-2023.6'!L:L,'2023.1-2023.6'!B:B,B184)</f>
        <v>1899.84</v>
      </c>
      <c r="O184" s="217">
        <f>SUMIFS('2023.1-2023.6'!N:N,'2023.1-2023.6'!B:B,B184)</f>
        <v>22.8</v>
      </c>
      <c r="P184">
        <f>SUMIFS('2023.1-2023.6'!P:P,'2023.1-2023.6'!B:B,B184)</f>
        <v>11.4</v>
      </c>
      <c r="R184" s="217">
        <f>SUMIFS('2023.1-2023.6'!M:M,'2023.1-2023.6'!B:B,B184)</f>
        <v>520.8</v>
      </c>
      <c r="T184" s="217">
        <f>SUMIFS('2023.1-2023.6'!O:O,'2023.1-2023.6'!B:B,B184)</f>
        <v>0</v>
      </c>
      <c r="U184" s="217">
        <f t="shared" si="85"/>
        <v>4746.53083333333</v>
      </c>
      <c r="V184" s="217">
        <f t="shared" si="86"/>
        <v>4746.53083333333</v>
      </c>
      <c r="W184" s="217">
        <f t="shared" si="87"/>
        <v>3987.0859</v>
      </c>
      <c r="X184" s="217">
        <f t="shared" si="88"/>
        <v>4746.53083333333</v>
      </c>
      <c r="Y184" s="217">
        <f t="shared" si="89"/>
        <v>4746.53083333333</v>
      </c>
      <c r="Z184" s="217">
        <f t="shared" si="90"/>
        <v>91.133392</v>
      </c>
      <c r="AA184" s="217">
        <f t="shared" si="91"/>
        <v>4746.53083333333</v>
      </c>
      <c r="AB184" s="217">
        <f t="shared" si="92"/>
        <v>28.479185</v>
      </c>
      <c r="AC184" s="239">
        <f t="shared" si="93"/>
        <v>5626</v>
      </c>
      <c r="AD184">
        <f t="shared" si="94"/>
        <v>1519.02</v>
      </c>
      <c r="AE184" s="240">
        <f t="shared" si="74"/>
        <v>4746.53083333333</v>
      </c>
      <c r="AF184" s="217">
        <f t="shared" si="95"/>
        <v>4746.53083333333</v>
      </c>
      <c r="AG184" s="217">
        <f t="shared" si="75"/>
        <v>1423.95925</v>
      </c>
      <c r="AH184" s="217">
        <f t="shared" si="76"/>
        <v>-2087.2459</v>
      </c>
      <c r="AI184" s="217">
        <f t="shared" si="77"/>
        <v>-68.333392</v>
      </c>
      <c r="AJ184">
        <f t="shared" si="78"/>
        <v>-17.079185</v>
      </c>
      <c r="AK184" s="217">
        <f t="shared" si="79"/>
        <v>-998.22</v>
      </c>
      <c r="AL184" s="217">
        <f t="shared" si="80"/>
        <v>-1423.95925</v>
      </c>
      <c r="AM184" s="217">
        <f t="shared" si="81"/>
        <v>3958</v>
      </c>
      <c r="AN184" s="217">
        <f t="shared" si="96"/>
        <v>3958</v>
      </c>
      <c r="AO184" s="217">
        <f t="shared" si="82"/>
        <v>3324.72</v>
      </c>
      <c r="AP184" s="217">
        <f t="shared" si="83"/>
        <v>1900</v>
      </c>
      <c r="AQ184" s="217">
        <f t="shared" si="97"/>
        <v>1900</v>
      </c>
      <c r="AR184" s="217">
        <f t="shared" si="84"/>
        <v>36.48</v>
      </c>
      <c r="AS184" s="217">
        <f t="shared" si="98"/>
        <v>1900</v>
      </c>
      <c r="AT184" s="217">
        <f t="shared" si="99"/>
        <v>11.4</v>
      </c>
      <c r="AU184" s="217">
        <f t="shared" si="100"/>
        <v>5626</v>
      </c>
      <c r="AV184" s="217">
        <f t="shared" si="101"/>
        <v>1519.02</v>
      </c>
      <c r="AW184" s="217">
        <f t="shared" si="102"/>
        <v>1900</v>
      </c>
      <c r="AX184" s="217">
        <f t="shared" si="103"/>
        <v>1900</v>
      </c>
      <c r="AY184" s="217">
        <f t="shared" si="104"/>
        <v>570</v>
      </c>
      <c r="AZ184" s="217">
        <f t="shared" si="105"/>
        <v>-1424.88</v>
      </c>
      <c r="BA184" s="217">
        <f t="shared" si="106"/>
        <v>-13.68</v>
      </c>
      <c r="BB184" s="217">
        <f t="shared" si="107"/>
        <v>0</v>
      </c>
      <c r="BC184" s="217">
        <f t="shared" si="108"/>
        <v>-998.22</v>
      </c>
      <c r="BD184" s="217">
        <f t="shared" si="109"/>
        <v>-570</v>
      </c>
    </row>
    <row r="185" spans="2:56">
      <c r="B185" s="6" t="s">
        <v>383</v>
      </c>
      <c r="C185" s="166" t="str">
        <f>_xlfn.XLOOKUP(B:B,'2023.1-2023.6'!B:B,'2023.1-2023.6'!G:G,0)</f>
        <v>2021/09/09</v>
      </c>
      <c r="D185" s="3">
        <f>_xlfn.XLOOKUP(B:B,'2023.1-2023.6'!B:B,'2023.1-2023.6'!I:I,0)</f>
        <v>0</v>
      </c>
      <c r="E185" t="str">
        <f>_xlfn.XLOOKUP(B:B,'2023.1-2023.6'!B:B,'2023.1-2023.6'!C:C,0)</f>
        <v>研发部</v>
      </c>
      <c r="F185" t="str">
        <f>_xlfn.XLOOKUP(B:B,'2023.1-2023.6'!B:B,'2023.1-2023.6'!F:F,0)</f>
        <v>机械工程师</v>
      </c>
      <c r="G185">
        <f>COUNTIF('2023.1-2023.6'!B:B,B185)</f>
        <v>6</v>
      </c>
      <c r="H185" s="217">
        <f>IFERROR(_xlfn.XLOOKUP(B185,'2023.1-2023.6'!B:B,'2023.1-2023.6'!K:K),0)</f>
        <v>7906.9</v>
      </c>
      <c r="I185" s="217">
        <f>IFERROR(AVERAGEIF('2022.1-2022.12 '!B:B,B185,'2022.1-2022.12 '!K:K),0)</f>
        <v>7779.29916666667</v>
      </c>
      <c r="J185" s="217">
        <f>IFERROR(_xlfn.XLOOKUP(B185,'2023.1-2023.6'!B:B,'2023.1-2023.6'!J:J),0)</f>
        <v>3326</v>
      </c>
      <c r="K185" s="217">
        <f>IFERROR(AVERAGEIF('2022.1-2022.12 '!B:B,B185,'2022.1-2022.12 '!J:J),0)</f>
        <v>3326</v>
      </c>
      <c r="M185" s="217">
        <f>SUMIFS('2023.1-2023.6'!L:L,'2023.1-2023.6'!B:B,B185)</f>
        <v>1899.84</v>
      </c>
      <c r="O185" s="217">
        <f>SUMIFS('2023.1-2023.6'!N:N,'2023.1-2023.6'!B:B,B185)</f>
        <v>22.8</v>
      </c>
      <c r="P185">
        <f>SUMIFS('2023.1-2023.6'!P:P,'2023.1-2023.6'!B:B,B185)</f>
        <v>11.4</v>
      </c>
      <c r="R185" s="217">
        <f>SUMIFS('2023.1-2023.6'!M:M,'2023.1-2023.6'!B:B,B185)</f>
        <v>520.8</v>
      </c>
      <c r="T185" s="217">
        <f>SUMIFS('2023.1-2023.6'!O:O,'2023.1-2023.6'!B:B,B185)</f>
        <v>0</v>
      </c>
      <c r="U185" s="217">
        <f t="shared" si="85"/>
        <v>7779.29916666667</v>
      </c>
      <c r="V185" s="217">
        <f t="shared" si="86"/>
        <v>7779.29916666667</v>
      </c>
      <c r="W185" s="217">
        <f t="shared" si="87"/>
        <v>6534.6113</v>
      </c>
      <c r="X185" s="217">
        <f t="shared" si="88"/>
        <v>7779.29916666667</v>
      </c>
      <c r="Y185" s="217">
        <f t="shared" si="89"/>
        <v>7779.29916666667</v>
      </c>
      <c r="Z185" s="217">
        <f t="shared" si="90"/>
        <v>149.362544</v>
      </c>
      <c r="AA185" s="217">
        <f t="shared" si="91"/>
        <v>7779.29916666667</v>
      </c>
      <c r="AB185" s="217">
        <f t="shared" si="92"/>
        <v>46.675795</v>
      </c>
      <c r="AC185" s="239">
        <f t="shared" si="93"/>
        <v>5626</v>
      </c>
      <c r="AD185">
        <f t="shared" si="94"/>
        <v>1519.02</v>
      </c>
      <c r="AE185" s="240">
        <f t="shared" si="74"/>
        <v>7779.29916666667</v>
      </c>
      <c r="AF185" s="217">
        <f t="shared" si="95"/>
        <v>7779.29916666667</v>
      </c>
      <c r="AG185" s="217">
        <f t="shared" si="75"/>
        <v>2333.78975</v>
      </c>
      <c r="AH185" s="217">
        <f t="shared" si="76"/>
        <v>-4634.7713</v>
      </c>
      <c r="AI185" s="217">
        <f t="shared" si="77"/>
        <v>-126.562544</v>
      </c>
      <c r="AJ185">
        <f t="shared" si="78"/>
        <v>-35.275795</v>
      </c>
      <c r="AK185" s="217">
        <f t="shared" si="79"/>
        <v>-998.22</v>
      </c>
      <c r="AL185" s="217">
        <f t="shared" si="80"/>
        <v>-2333.78975</v>
      </c>
      <c r="AM185" s="217">
        <f t="shared" si="81"/>
        <v>3958</v>
      </c>
      <c r="AN185" s="217">
        <f t="shared" si="96"/>
        <v>3958</v>
      </c>
      <c r="AO185" s="217">
        <f t="shared" si="82"/>
        <v>3324.72</v>
      </c>
      <c r="AP185" s="217">
        <f t="shared" si="83"/>
        <v>3326</v>
      </c>
      <c r="AQ185" s="217">
        <f t="shared" si="97"/>
        <v>3326</v>
      </c>
      <c r="AR185" s="217">
        <f t="shared" si="84"/>
        <v>63.8592</v>
      </c>
      <c r="AS185" s="217">
        <f t="shared" si="98"/>
        <v>3326</v>
      </c>
      <c r="AT185" s="217">
        <f t="shared" si="99"/>
        <v>19.956</v>
      </c>
      <c r="AU185" s="217">
        <f t="shared" si="100"/>
        <v>5626</v>
      </c>
      <c r="AV185" s="217">
        <f t="shared" si="101"/>
        <v>1519.02</v>
      </c>
      <c r="AW185" s="217">
        <f t="shared" si="102"/>
        <v>3326</v>
      </c>
      <c r="AX185" s="217">
        <f t="shared" si="103"/>
        <v>3326</v>
      </c>
      <c r="AY185" s="217">
        <f t="shared" si="104"/>
        <v>997.8</v>
      </c>
      <c r="AZ185" s="217">
        <f t="shared" si="105"/>
        <v>-1424.88</v>
      </c>
      <c r="BA185" s="217">
        <f t="shared" si="106"/>
        <v>-41.0592</v>
      </c>
      <c r="BB185" s="217">
        <f t="shared" si="107"/>
        <v>-8.556</v>
      </c>
      <c r="BC185" s="217">
        <f t="shared" si="108"/>
        <v>-998.22</v>
      </c>
      <c r="BD185" s="217">
        <f t="shared" si="109"/>
        <v>-997.8</v>
      </c>
    </row>
    <row r="186" spans="2:56">
      <c r="B186" s="6" t="s">
        <v>384</v>
      </c>
      <c r="C186" s="166" t="str">
        <f>_xlfn.XLOOKUP(B:B,'2023.1-2023.6'!B:B,'2023.1-2023.6'!G:G,0)</f>
        <v>2020/08/15</v>
      </c>
      <c r="D186" s="3">
        <f>_xlfn.XLOOKUP(B:B,'2023.1-2023.6'!B:B,'2023.1-2023.6'!I:I,0)</f>
        <v>0</v>
      </c>
      <c r="E186" t="str">
        <f>_xlfn.XLOOKUP(B:B,'2023.1-2023.6'!B:B,'2023.1-2023.6'!C:C,0)</f>
        <v>售后服务部</v>
      </c>
      <c r="F186" t="str">
        <f>_xlfn.XLOOKUP(B:B,'2023.1-2023.6'!B:B,'2023.1-2023.6'!F:F,0)</f>
        <v>售后服务工程师</v>
      </c>
      <c r="G186">
        <f>COUNTIF('2023.1-2023.6'!B:B,B186)</f>
        <v>6</v>
      </c>
      <c r="H186" s="217">
        <f>IFERROR(_xlfn.XLOOKUP(B186,'2023.1-2023.6'!B:B,'2023.1-2023.6'!K:K),0)</f>
        <v>20294</v>
      </c>
      <c r="I186" s="217">
        <f>IFERROR(AVERAGEIF('2022.1-2022.12 '!B:B,B186,'2022.1-2022.12 '!K:K),0)</f>
        <v>20354.825</v>
      </c>
      <c r="J186" s="217">
        <f>IFERROR(_xlfn.XLOOKUP(B186,'2023.1-2023.6'!B:B,'2023.1-2023.6'!J:J),0)</f>
        <v>7881</v>
      </c>
      <c r="K186" s="217">
        <f>IFERROR(AVERAGEIF('2022.1-2022.12 '!B:B,B186,'2022.1-2022.12 '!J:J),0)</f>
        <v>7881</v>
      </c>
      <c r="M186" s="217">
        <f>SUMIFS('2023.1-2023.6'!L:L,'2023.1-2023.6'!B:B,B186)</f>
        <v>1899.84</v>
      </c>
      <c r="O186" s="217">
        <f>SUMIFS('2023.1-2023.6'!N:N,'2023.1-2023.6'!B:B,B186)</f>
        <v>22.8</v>
      </c>
      <c r="P186">
        <f>SUMIFS('2023.1-2023.6'!P:P,'2023.1-2023.6'!B:B,B186)</f>
        <v>11.4</v>
      </c>
      <c r="R186" s="217">
        <f>SUMIFS('2023.1-2023.6'!M:M,'2023.1-2023.6'!B:B,B186)</f>
        <v>520.8</v>
      </c>
      <c r="T186" s="217">
        <f>SUMIFS('2023.1-2023.6'!O:O,'2023.1-2023.6'!B:B,B186)</f>
        <v>0</v>
      </c>
      <c r="U186" s="217">
        <f t="shared" si="85"/>
        <v>20354.825</v>
      </c>
      <c r="V186" s="217">
        <f t="shared" si="86"/>
        <v>20354.825</v>
      </c>
      <c r="W186" s="217">
        <f t="shared" si="87"/>
        <v>17098.053</v>
      </c>
      <c r="X186" s="217">
        <f t="shared" si="88"/>
        <v>20354.825</v>
      </c>
      <c r="Y186" s="217">
        <f t="shared" si="89"/>
        <v>20354.825</v>
      </c>
      <c r="Z186" s="217">
        <f t="shared" si="90"/>
        <v>390.81264</v>
      </c>
      <c r="AA186" s="217">
        <f t="shared" si="91"/>
        <v>20354.825</v>
      </c>
      <c r="AB186" s="217">
        <f t="shared" si="92"/>
        <v>122.12895</v>
      </c>
      <c r="AC186" s="239">
        <f t="shared" si="93"/>
        <v>5626</v>
      </c>
      <c r="AD186">
        <f t="shared" si="94"/>
        <v>1519.02</v>
      </c>
      <c r="AE186" s="240">
        <f t="shared" si="74"/>
        <v>20354.825</v>
      </c>
      <c r="AF186" s="217">
        <f t="shared" si="95"/>
        <v>20354.825</v>
      </c>
      <c r="AG186" s="217">
        <f t="shared" si="75"/>
        <v>6106.4475</v>
      </c>
      <c r="AH186" s="217">
        <f t="shared" si="76"/>
        <v>-15198.213</v>
      </c>
      <c r="AI186" s="217">
        <f t="shared" si="77"/>
        <v>-368.01264</v>
      </c>
      <c r="AJ186">
        <f t="shared" si="78"/>
        <v>-110.72895</v>
      </c>
      <c r="AK186" s="217">
        <f t="shared" si="79"/>
        <v>-998.22</v>
      </c>
      <c r="AL186" s="217">
        <f t="shared" si="80"/>
        <v>-6106.4475</v>
      </c>
      <c r="AM186" s="217">
        <f t="shared" si="81"/>
        <v>7881</v>
      </c>
      <c r="AN186" s="217">
        <f t="shared" si="96"/>
        <v>7881</v>
      </c>
      <c r="AO186" s="217">
        <f t="shared" si="82"/>
        <v>6620.04</v>
      </c>
      <c r="AP186" s="217">
        <f t="shared" si="83"/>
        <v>7881</v>
      </c>
      <c r="AQ186" s="217">
        <f t="shared" si="97"/>
        <v>7881</v>
      </c>
      <c r="AR186" s="217">
        <f t="shared" si="84"/>
        <v>151.3152</v>
      </c>
      <c r="AS186" s="217">
        <f t="shared" si="98"/>
        <v>7881</v>
      </c>
      <c r="AT186" s="217">
        <f t="shared" si="99"/>
        <v>47.286</v>
      </c>
      <c r="AU186" s="217">
        <f t="shared" si="100"/>
        <v>5626</v>
      </c>
      <c r="AV186" s="217">
        <f t="shared" si="101"/>
        <v>1519.02</v>
      </c>
      <c r="AW186" s="217">
        <f t="shared" si="102"/>
        <v>7881</v>
      </c>
      <c r="AX186" s="217">
        <f t="shared" si="103"/>
        <v>7881</v>
      </c>
      <c r="AY186" s="217">
        <f t="shared" si="104"/>
        <v>2364.3</v>
      </c>
      <c r="AZ186" s="217">
        <f t="shared" si="105"/>
        <v>-4720.2</v>
      </c>
      <c r="BA186" s="217">
        <f t="shared" si="106"/>
        <v>-128.5152</v>
      </c>
      <c r="BB186" s="217">
        <f t="shared" si="107"/>
        <v>-35.886</v>
      </c>
      <c r="BC186" s="217">
        <f t="shared" si="108"/>
        <v>-998.22</v>
      </c>
      <c r="BD186" s="217">
        <f t="shared" si="109"/>
        <v>-2364.3</v>
      </c>
    </row>
    <row r="187" spans="2:56">
      <c r="B187" s="6" t="s">
        <v>385</v>
      </c>
      <c r="C187" s="166" t="str">
        <f>_xlfn.XLOOKUP(B:B,'2023.1-2023.6'!B:B,'2023.1-2023.6'!G:G,0)</f>
        <v>2020/08/03</v>
      </c>
      <c r="D187" s="3">
        <f>_xlfn.XLOOKUP(B:B,'2023.1-2023.6'!B:B,'2023.1-2023.6'!I:I,0)</f>
        <v>0</v>
      </c>
      <c r="E187" t="str">
        <f>_xlfn.XLOOKUP(B:B,'2023.1-2023.6'!B:B,'2023.1-2023.6'!C:C,0)</f>
        <v>售后服务部</v>
      </c>
      <c r="F187" t="str">
        <f>_xlfn.XLOOKUP(B:B,'2023.1-2023.6'!B:B,'2023.1-2023.6'!F:F,0)</f>
        <v>机械服务工程师</v>
      </c>
      <c r="G187">
        <f>COUNTIF('2023.1-2023.6'!B:B,B187)</f>
        <v>6</v>
      </c>
      <c r="H187" s="217">
        <f>IFERROR(_xlfn.XLOOKUP(B187,'2023.1-2023.6'!B:B,'2023.1-2023.6'!K:K),0)</f>
        <v>7205.43</v>
      </c>
      <c r="I187" s="217">
        <f>IFERROR(AVERAGEIF('2022.1-2022.12 '!B:B,B187,'2022.1-2022.12 '!K:K),0)</f>
        <v>7687.3375</v>
      </c>
      <c r="J187" s="217">
        <f>IFERROR(_xlfn.XLOOKUP(B187,'2023.1-2023.6'!B:B,'2023.1-2023.6'!J:J),0)</f>
        <v>2723</v>
      </c>
      <c r="K187" s="217">
        <f>IFERROR(AVERAGEIF('2022.1-2022.12 '!B:B,B187,'2022.1-2022.12 '!J:J),0)</f>
        <v>2723</v>
      </c>
      <c r="M187" s="217">
        <f>SUMIFS('2023.1-2023.6'!L:L,'2023.1-2023.6'!B:B,B187)</f>
        <v>1899.84</v>
      </c>
      <c r="O187" s="217">
        <f>SUMIFS('2023.1-2023.6'!N:N,'2023.1-2023.6'!B:B,B187)</f>
        <v>22.8</v>
      </c>
      <c r="P187">
        <f>SUMIFS('2023.1-2023.6'!P:P,'2023.1-2023.6'!B:B,B187)</f>
        <v>11.4</v>
      </c>
      <c r="R187" s="217">
        <f>SUMIFS('2023.1-2023.6'!M:M,'2023.1-2023.6'!B:B,B187)</f>
        <v>520.8</v>
      </c>
      <c r="T187" s="217">
        <f>SUMIFS('2023.1-2023.6'!O:O,'2023.1-2023.6'!B:B,B187)</f>
        <v>0</v>
      </c>
      <c r="U187" s="217">
        <f t="shared" si="85"/>
        <v>7687.3375</v>
      </c>
      <c r="V187" s="217">
        <f t="shared" si="86"/>
        <v>7687.3375</v>
      </c>
      <c r="W187" s="217">
        <f t="shared" si="87"/>
        <v>6457.3635</v>
      </c>
      <c r="X187" s="217">
        <f t="shared" si="88"/>
        <v>7687.3375</v>
      </c>
      <c r="Y187" s="217">
        <f t="shared" si="89"/>
        <v>7687.3375</v>
      </c>
      <c r="Z187" s="217">
        <f t="shared" si="90"/>
        <v>147.59688</v>
      </c>
      <c r="AA187" s="217">
        <f t="shared" si="91"/>
        <v>7687.3375</v>
      </c>
      <c r="AB187" s="217">
        <f t="shared" si="92"/>
        <v>46.124025</v>
      </c>
      <c r="AC187" s="239">
        <f t="shared" si="93"/>
        <v>5626</v>
      </c>
      <c r="AD187">
        <f t="shared" si="94"/>
        <v>1519.02</v>
      </c>
      <c r="AE187" s="240">
        <f t="shared" si="74"/>
        <v>7687.3375</v>
      </c>
      <c r="AF187" s="217">
        <f t="shared" si="95"/>
        <v>7687.3375</v>
      </c>
      <c r="AG187" s="217">
        <f t="shared" si="75"/>
        <v>2306.20125</v>
      </c>
      <c r="AH187" s="217">
        <f t="shared" si="76"/>
        <v>-4557.5235</v>
      </c>
      <c r="AI187" s="217">
        <f t="shared" si="77"/>
        <v>-124.79688</v>
      </c>
      <c r="AJ187">
        <f t="shared" si="78"/>
        <v>-34.724025</v>
      </c>
      <c r="AK187" s="217">
        <f t="shared" si="79"/>
        <v>-998.22</v>
      </c>
      <c r="AL187" s="217">
        <f t="shared" si="80"/>
        <v>-2306.20125</v>
      </c>
      <c r="AM187" s="217">
        <f t="shared" si="81"/>
        <v>3958</v>
      </c>
      <c r="AN187" s="217">
        <f t="shared" si="96"/>
        <v>3958</v>
      </c>
      <c r="AO187" s="217">
        <f t="shared" si="82"/>
        <v>3324.72</v>
      </c>
      <c r="AP187" s="217">
        <f t="shared" si="83"/>
        <v>2723</v>
      </c>
      <c r="AQ187" s="217">
        <f t="shared" si="97"/>
        <v>2723</v>
      </c>
      <c r="AR187" s="217">
        <f t="shared" si="84"/>
        <v>52.2816</v>
      </c>
      <c r="AS187" s="217">
        <f t="shared" si="98"/>
        <v>2723</v>
      </c>
      <c r="AT187" s="217">
        <f t="shared" si="99"/>
        <v>16.338</v>
      </c>
      <c r="AU187" s="217">
        <f t="shared" si="100"/>
        <v>5626</v>
      </c>
      <c r="AV187" s="217">
        <f t="shared" si="101"/>
        <v>1519.02</v>
      </c>
      <c r="AW187" s="217">
        <f t="shared" si="102"/>
        <v>2723</v>
      </c>
      <c r="AX187" s="217">
        <f t="shared" si="103"/>
        <v>2723</v>
      </c>
      <c r="AY187" s="217">
        <f t="shared" si="104"/>
        <v>816.9</v>
      </c>
      <c r="AZ187" s="217">
        <f t="shared" si="105"/>
        <v>-1424.88</v>
      </c>
      <c r="BA187" s="217">
        <f t="shared" si="106"/>
        <v>-29.4816</v>
      </c>
      <c r="BB187" s="217">
        <f t="shared" si="107"/>
        <v>-4.938</v>
      </c>
      <c r="BC187" s="217">
        <f t="shared" si="108"/>
        <v>-998.22</v>
      </c>
      <c r="BD187" s="217">
        <f t="shared" si="109"/>
        <v>-816.9</v>
      </c>
    </row>
    <row r="188" spans="2:56">
      <c r="B188" s="6" t="s">
        <v>386</v>
      </c>
      <c r="C188" s="166" t="str">
        <f>_xlfn.XLOOKUP(B:B,'2023.1-2023.6'!B:B,'2023.1-2023.6'!G:G,0)</f>
        <v>2022/04/24</v>
      </c>
      <c r="D188" s="3">
        <f>_xlfn.XLOOKUP(B:B,'2023.1-2023.6'!B:B,'2023.1-2023.6'!I:I,0)</f>
        <v>0</v>
      </c>
      <c r="E188" t="str">
        <f>_xlfn.XLOOKUP(B:B,'2023.1-2023.6'!B:B,'2023.1-2023.6'!C:C,0)</f>
        <v>销售部</v>
      </c>
      <c r="F188" t="str">
        <f>_xlfn.XLOOKUP(B:B,'2023.1-2023.6'!B:B,'2023.1-2023.6'!F:F,0)</f>
        <v>区域销售总监</v>
      </c>
      <c r="G188">
        <f>COUNTIF('2023.1-2023.6'!B:B,B188)</f>
        <v>6</v>
      </c>
      <c r="H188" s="217">
        <f>IFERROR(_xlfn.XLOOKUP(B188,'2023.1-2023.6'!B:B,'2023.1-2023.6'!K:K),0)</f>
        <v>13629.55</v>
      </c>
      <c r="I188" s="217">
        <f>IFERROR(AVERAGEIF('2022.1-2022.12 '!B:B,B188,'2022.1-2022.12 '!K:K),0)</f>
        <v>15631.8066666667</v>
      </c>
      <c r="J188" s="217">
        <f>IFERROR(_xlfn.XLOOKUP(B188,'2023.1-2023.6'!B:B,'2023.1-2023.6'!J:J),0)</f>
        <v>5500</v>
      </c>
      <c r="K188" s="217">
        <f>IFERROR(AVERAGEIF('2022.1-2022.12 '!B:B,B188,'2022.1-2022.12 '!J:J),0)</f>
        <v>5500</v>
      </c>
      <c r="M188" s="217">
        <f>SUMIFS('2023.1-2023.6'!L:L,'2023.1-2023.6'!B:B,B188)</f>
        <v>1899.84</v>
      </c>
      <c r="O188" s="217">
        <f>SUMIFS('2023.1-2023.6'!N:N,'2023.1-2023.6'!B:B,B188)</f>
        <v>22.8</v>
      </c>
      <c r="P188">
        <f>SUMIFS('2023.1-2023.6'!P:P,'2023.1-2023.6'!B:B,B188)</f>
        <v>11.4</v>
      </c>
      <c r="R188" s="217">
        <f>SUMIFS('2023.1-2023.6'!M:M,'2023.1-2023.6'!B:B,B188)</f>
        <v>520.8</v>
      </c>
      <c r="T188" s="217">
        <f>SUMIFS('2023.1-2023.6'!O:O,'2023.1-2023.6'!B:B,B188)</f>
        <v>0</v>
      </c>
      <c r="U188" s="217">
        <f t="shared" si="85"/>
        <v>15631.8066666667</v>
      </c>
      <c r="V188" s="217">
        <f t="shared" si="86"/>
        <v>15631.8066666667</v>
      </c>
      <c r="W188" s="217">
        <f t="shared" si="87"/>
        <v>13130.7176</v>
      </c>
      <c r="X188" s="217">
        <f t="shared" si="88"/>
        <v>15631.8066666667</v>
      </c>
      <c r="Y188" s="217">
        <f t="shared" si="89"/>
        <v>15631.8066666667</v>
      </c>
      <c r="Z188" s="217">
        <f t="shared" si="90"/>
        <v>300.130688</v>
      </c>
      <c r="AA188" s="217">
        <f t="shared" si="91"/>
        <v>15631.8066666667</v>
      </c>
      <c r="AB188" s="217">
        <f t="shared" si="92"/>
        <v>93.79084</v>
      </c>
      <c r="AC188" s="239">
        <f t="shared" si="93"/>
        <v>5626</v>
      </c>
      <c r="AD188">
        <f t="shared" si="94"/>
        <v>1519.02</v>
      </c>
      <c r="AE188" s="240">
        <f t="shared" si="74"/>
        <v>15631.8066666667</v>
      </c>
      <c r="AF188" s="217">
        <f t="shared" si="95"/>
        <v>15631.8066666667</v>
      </c>
      <c r="AG188" s="217">
        <f t="shared" si="75"/>
        <v>4689.542</v>
      </c>
      <c r="AH188" s="217">
        <f t="shared" si="76"/>
        <v>-11230.8776</v>
      </c>
      <c r="AI188" s="217">
        <f t="shared" si="77"/>
        <v>-277.330688</v>
      </c>
      <c r="AJ188">
        <f t="shared" si="78"/>
        <v>-82.39084</v>
      </c>
      <c r="AK188" s="217">
        <f t="shared" si="79"/>
        <v>-998.22</v>
      </c>
      <c r="AL188" s="217">
        <f t="shared" si="80"/>
        <v>-4689.542</v>
      </c>
      <c r="AM188" s="217">
        <f t="shared" si="81"/>
        <v>5500</v>
      </c>
      <c r="AN188" s="217">
        <f t="shared" si="96"/>
        <v>5500</v>
      </c>
      <c r="AO188" s="217">
        <f t="shared" si="82"/>
        <v>4620</v>
      </c>
      <c r="AP188" s="217">
        <f t="shared" si="83"/>
        <v>5500</v>
      </c>
      <c r="AQ188" s="217">
        <f t="shared" si="97"/>
        <v>5500</v>
      </c>
      <c r="AR188" s="217">
        <f t="shared" si="84"/>
        <v>105.6</v>
      </c>
      <c r="AS188" s="217">
        <f t="shared" si="98"/>
        <v>5500</v>
      </c>
      <c r="AT188" s="217">
        <f t="shared" si="99"/>
        <v>33</v>
      </c>
      <c r="AU188" s="217">
        <f t="shared" si="100"/>
        <v>5626</v>
      </c>
      <c r="AV188" s="217">
        <f t="shared" si="101"/>
        <v>1519.02</v>
      </c>
      <c r="AW188" s="217">
        <f t="shared" si="102"/>
        <v>5500</v>
      </c>
      <c r="AX188" s="217">
        <f t="shared" si="103"/>
        <v>5500</v>
      </c>
      <c r="AY188" s="217">
        <f t="shared" si="104"/>
        <v>1650</v>
      </c>
      <c r="AZ188" s="217">
        <f t="shared" si="105"/>
        <v>-2720.16</v>
      </c>
      <c r="BA188" s="217">
        <f t="shared" si="106"/>
        <v>-82.8</v>
      </c>
      <c r="BB188" s="217">
        <f t="shared" si="107"/>
        <v>-21.6</v>
      </c>
      <c r="BC188" s="217">
        <f t="shared" si="108"/>
        <v>-998.22</v>
      </c>
      <c r="BD188" s="217">
        <f t="shared" si="109"/>
        <v>-1650</v>
      </c>
    </row>
    <row r="189" spans="2:56">
      <c r="B189" s="6" t="s">
        <v>387</v>
      </c>
      <c r="C189" s="166" t="str">
        <f>_xlfn.XLOOKUP(B:B,'2023.1-2023.6'!B:B,'2023.1-2023.6'!G:G,0)</f>
        <v>2021/03/04</v>
      </c>
      <c r="D189" s="3">
        <f>_xlfn.XLOOKUP(B:B,'2023.1-2023.6'!B:B,'2023.1-2023.6'!I:I,0)</f>
        <v>0</v>
      </c>
      <c r="E189" t="str">
        <f>_xlfn.XLOOKUP(B:B,'2023.1-2023.6'!B:B,'2023.1-2023.6'!C:C,0)</f>
        <v>生产部</v>
      </c>
      <c r="F189" t="str">
        <f>_xlfn.XLOOKUP(B:B,'2023.1-2023.6'!B:B,'2023.1-2023.6'!F:F,0)</f>
        <v>装配电工</v>
      </c>
      <c r="G189">
        <f>COUNTIF('2023.1-2023.6'!B:B,B189)</f>
        <v>6</v>
      </c>
      <c r="H189" s="217">
        <f>IFERROR(_xlfn.XLOOKUP(B189,'2023.1-2023.6'!B:B,'2023.1-2023.6'!K:K),0)</f>
        <v>7221.43</v>
      </c>
      <c r="I189" s="217">
        <f>IFERROR(AVERAGEIF('2022.1-2022.12 '!B:B,B189,'2022.1-2022.12 '!K:K),0)</f>
        <v>5955.50083333333</v>
      </c>
      <c r="J189" s="217">
        <f>IFERROR(_xlfn.XLOOKUP(B189,'2023.1-2023.6'!B:B,'2023.1-2023.6'!J:J),0)</f>
        <v>1900</v>
      </c>
      <c r="K189" s="217">
        <f>IFERROR(AVERAGEIF('2022.1-2022.12 '!B:B,B189,'2022.1-2022.12 '!J:J),0)</f>
        <v>1900</v>
      </c>
      <c r="M189" s="217">
        <f>SUMIFS('2023.1-2023.6'!L:L,'2023.1-2023.6'!B:B,B189)</f>
        <v>1899.84</v>
      </c>
      <c r="O189" s="217">
        <f>SUMIFS('2023.1-2023.6'!N:N,'2023.1-2023.6'!B:B,B189)</f>
        <v>22.8</v>
      </c>
      <c r="P189">
        <f>SUMIFS('2023.1-2023.6'!P:P,'2023.1-2023.6'!B:B,B189)</f>
        <v>11.4</v>
      </c>
      <c r="R189" s="217">
        <f>SUMIFS('2023.1-2023.6'!M:M,'2023.1-2023.6'!B:B,B189)</f>
        <v>520.8</v>
      </c>
      <c r="T189" s="217">
        <f>SUMIFS('2023.1-2023.6'!O:O,'2023.1-2023.6'!B:B,B189)</f>
        <v>0</v>
      </c>
      <c r="U189" s="217">
        <f t="shared" si="85"/>
        <v>5955.50083333333</v>
      </c>
      <c r="V189" s="217">
        <f t="shared" si="86"/>
        <v>5955.50083333333</v>
      </c>
      <c r="W189" s="217">
        <f t="shared" si="87"/>
        <v>5002.6207</v>
      </c>
      <c r="X189" s="217">
        <f t="shared" si="88"/>
        <v>5955.50083333333</v>
      </c>
      <c r="Y189" s="217">
        <f t="shared" si="89"/>
        <v>5955.50083333333</v>
      </c>
      <c r="Z189" s="217">
        <f t="shared" si="90"/>
        <v>114.345616</v>
      </c>
      <c r="AA189" s="217">
        <f t="shared" si="91"/>
        <v>5955.50083333333</v>
      </c>
      <c r="AB189" s="217">
        <f t="shared" si="92"/>
        <v>35.733005</v>
      </c>
      <c r="AC189" s="239">
        <f t="shared" si="93"/>
        <v>5626</v>
      </c>
      <c r="AD189">
        <f t="shared" si="94"/>
        <v>1519.02</v>
      </c>
      <c r="AE189" s="240">
        <f t="shared" si="74"/>
        <v>5955.50083333333</v>
      </c>
      <c r="AF189" s="217">
        <f t="shared" si="95"/>
        <v>5955.50083333333</v>
      </c>
      <c r="AG189" s="217">
        <f t="shared" si="75"/>
        <v>1786.65025</v>
      </c>
      <c r="AH189" s="217">
        <f t="shared" si="76"/>
        <v>-3102.7807</v>
      </c>
      <c r="AI189" s="217">
        <f t="shared" si="77"/>
        <v>-91.545616</v>
      </c>
      <c r="AJ189">
        <f t="shared" si="78"/>
        <v>-24.333005</v>
      </c>
      <c r="AK189" s="217">
        <f t="shared" si="79"/>
        <v>-998.22</v>
      </c>
      <c r="AL189" s="217">
        <f t="shared" si="80"/>
        <v>-1786.65025</v>
      </c>
      <c r="AM189" s="217">
        <f t="shared" si="81"/>
        <v>3958</v>
      </c>
      <c r="AN189" s="217">
        <f t="shared" si="96"/>
        <v>3958</v>
      </c>
      <c r="AO189" s="217">
        <f t="shared" si="82"/>
        <v>3324.72</v>
      </c>
      <c r="AP189" s="217">
        <f t="shared" si="83"/>
        <v>1900</v>
      </c>
      <c r="AQ189" s="217">
        <f t="shared" si="97"/>
        <v>1900</v>
      </c>
      <c r="AR189" s="217">
        <f t="shared" si="84"/>
        <v>36.48</v>
      </c>
      <c r="AS189" s="217">
        <f t="shared" si="98"/>
        <v>1900</v>
      </c>
      <c r="AT189" s="217">
        <f t="shared" si="99"/>
        <v>11.4</v>
      </c>
      <c r="AU189" s="217">
        <f t="shared" si="100"/>
        <v>5626</v>
      </c>
      <c r="AV189" s="217">
        <f t="shared" si="101"/>
        <v>1519.02</v>
      </c>
      <c r="AW189" s="217">
        <f t="shared" si="102"/>
        <v>1900</v>
      </c>
      <c r="AX189" s="217">
        <f t="shared" si="103"/>
        <v>1900</v>
      </c>
      <c r="AY189" s="217">
        <f t="shared" si="104"/>
        <v>570</v>
      </c>
      <c r="AZ189" s="217">
        <f t="shared" si="105"/>
        <v>-1424.88</v>
      </c>
      <c r="BA189" s="217">
        <f t="shared" si="106"/>
        <v>-13.68</v>
      </c>
      <c r="BB189" s="217">
        <f t="shared" si="107"/>
        <v>0</v>
      </c>
      <c r="BC189" s="217">
        <f t="shared" si="108"/>
        <v>-998.22</v>
      </c>
      <c r="BD189" s="217">
        <f t="shared" si="109"/>
        <v>-570</v>
      </c>
    </row>
    <row r="190" spans="2:56">
      <c r="B190" s="6" t="s">
        <v>388</v>
      </c>
      <c r="C190" s="166" t="str">
        <f>_xlfn.XLOOKUP(B:B,'2023.1-2023.6'!B:B,'2023.1-2023.6'!G:G,0)</f>
        <v>2020/03/20</v>
      </c>
      <c r="D190" s="3">
        <f>_xlfn.XLOOKUP(B:B,'2023.1-2023.6'!B:B,'2023.1-2023.6'!I:I,0)</f>
        <v>0</v>
      </c>
      <c r="E190" t="str">
        <f>_xlfn.XLOOKUP(B:B,'2023.1-2023.6'!B:B,'2023.1-2023.6'!C:C,0)</f>
        <v>售后服务部</v>
      </c>
      <c r="F190" t="str">
        <f>_xlfn.XLOOKUP(B:B,'2023.1-2023.6'!B:B,'2023.1-2023.6'!F:F,0)</f>
        <v>上海服务中心经理</v>
      </c>
      <c r="G190">
        <f>COUNTIF('2023.1-2023.6'!B:B,B190)</f>
        <v>6</v>
      </c>
      <c r="H190" s="217">
        <f>IFERROR(_xlfn.XLOOKUP(B190,'2023.1-2023.6'!B:B,'2023.1-2023.6'!K:K),0)</f>
        <v>28513</v>
      </c>
      <c r="I190" s="217">
        <f>IFERROR(AVERAGEIF('2022.1-2022.12 '!B:B,B190,'2022.1-2022.12 '!K:K),0)</f>
        <v>29509.25</v>
      </c>
      <c r="J190" s="217">
        <f>IFERROR(_xlfn.XLOOKUP(B190,'2023.1-2023.6'!B:B,'2023.1-2023.6'!J:J),0)</f>
        <v>11800</v>
      </c>
      <c r="K190" s="217">
        <f>IFERROR(AVERAGEIF('2022.1-2022.12 '!B:B,B190,'2022.1-2022.12 '!J:J),0)</f>
        <v>11800</v>
      </c>
      <c r="M190" s="217">
        <f>SUMIFS('2023.1-2023.6'!L:L,'2023.1-2023.6'!B:B,B190)</f>
        <v>0</v>
      </c>
      <c r="O190" s="217">
        <f>SUMIFS('2023.1-2023.6'!N:N,'2023.1-2023.6'!B:B,B190)</f>
        <v>0</v>
      </c>
      <c r="P190">
        <f>SUMIFS('2023.1-2023.6'!P:P,'2023.1-2023.6'!B:B,B190)</f>
        <v>0</v>
      </c>
      <c r="R190" s="217">
        <f>SUMIFS('2023.1-2023.6'!M:M,'2023.1-2023.6'!B:B,B190)</f>
        <v>0</v>
      </c>
      <c r="T190" s="217">
        <f>SUMIFS('2023.1-2023.6'!O:O,'2023.1-2023.6'!B:B,B190)</f>
        <v>0</v>
      </c>
      <c r="U190" s="217">
        <f t="shared" si="85"/>
        <v>29509.25</v>
      </c>
      <c r="V190" s="217">
        <f t="shared" si="86"/>
        <v>22941</v>
      </c>
      <c r="W190" s="217">
        <f t="shared" si="87"/>
        <v>19270.44</v>
      </c>
      <c r="X190" s="217">
        <f t="shared" si="88"/>
        <v>29509.25</v>
      </c>
      <c r="Y190" s="217">
        <f t="shared" si="89"/>
        <v>23634</v>
      </c>
      <c r="Z190" s="217">
        <f t="shared" si="90"/>
        <v>453.7728</v>
      </c>
      <c r="AA190" s="217">
        <f t="shared" si="91"/>
        <v>29509.25</v>
      </c>
      <c r="AB190" s="217">
        <f t="shared" si="92"/>
        <v>177.0555</v>
      </c>
      <c r="AC190" s="239">
        <f t="shared" si="93"/>
        <v>5626</v>
      </c>
      <c r="AD190">
        <f t="shared" si="94"/>
        <v>1519.02</v>
      </c>
      <c r="AE190" s="240">
        <f t="shared" si="74"/>
        <v>29509.25</v>
      </c>
      <c r="AF190" s="217">
        <f t="shared" si="95"/>
        <v>26070</v>
      </c>
      <c r="AG190" s="217">
        <f t="shared" si="75"/>
        <v>7821</v>
      </c>
      <c r="AH190" s="217">
        <f t="shared" si="76"/>
        <v>-19270.44</v>
      </c>
      <c r="AI190" s="217">
        <f t="shared" si="77"/>
        <v>-453.7728</v>
      </c>
      <c r="AJ190">
        <f t="shared" si="78"/>
        <v>-177.0555</v>
      </c>
      <c r="AK190" s="217">
        <f t="shared" si="79"/>
        <v>-1519.02</v>
      </c>
      <c r="AL190" s="217">
        <f t="shared" si="80"/>
        <v>-7821</v>
      </c>
      <c r="AM190" s="217">
        <f t="shared" si="81"/>
        <v>11800</v>
      </c>
      <c r="AN190" s="217">
        <f t="shared" si="96"/>
        <v>11800</v>
      </c>
      <c r="AO190" s="217">
        <f t="shared" si="82"/>
        <v>9912</v>
      </c>
      <c r="AP190" s="217">
        <f t="shared" si="83"/>
        <v>11800</v>
      </c>
      <c r="AQ190" s="217">
        <f t="shared" si="97"/>
        <v>11800</v>
      </c>
      <c r="AR190" s="217">
        <f t="shared" si="84"/>
        <v>226.56</v>
      </c>
      <c r="AS190" s="217">
        <f t="shared" si="98"/>
        <v>11800</v>
      </c>
      <c r="AT190" s="217">
        <f t="shared" si="99"/>
        <v>70.8</v>
      </c>
      <c r="AU190" s="217">
        <f t="shared" si="100"/>
        <v>5626</v>
      </c>
      <c r="AV190" s="217">
        <f t="shared" si="101"/>
        <v>1519.02</v>
      </c>
      <c r="AW190" s="217">
        <f t="shared" si="102"/>
        <v>11800</v>
      </c>
      <c r="AX190" s="217">
        <f t="shared" si="103"/>
        <v>11800</v>
      </c>
      <c r="AY190" s="217">
        <f t="shared" si="104"/>
        <v>3540</v>
      </c>
      <c r="AZ190" s="217">
        <f t="shared" si="105"/>
        <v>-9912</v>
      </c>
      <c r="BA190" s="217">
        <f t="shared" si="106"/>
        <v>-226.56</v>
      </c>
      <c r="BB190" s="217">
        <f t="shared" si="107"/>
        <v>-70.8</v>
      </c>
      <c r="BC190" s="217">
        <f t="shared" si="108"/>
        <v>-1519.02</v>
      </c>
      <c r="BD190" s="217">
        <f t="shared" si="109"/>
        <v>-3540</v>
      </c>
    </row>
    <row r="191" spans="2:56">
      <c r="B191" s="6" t="s">
        <v>389</v>
      </c>
      <c r="C191" s="166" t="str">
        <f>_xlfn.XLOOKUP(B:B,'2023.1-2023.6'!B:B,'2023.1-2023.6'!G:G,0)</f>
        <v>2020/11/16</v>
      </c>
      <c r="D191" s="3">
        <f>_xlfn.XLOOKUP(B:B,'2023.1-2023.6'!B:B,'2023.1-2023.6'!I:I,0)</f>
        <v>0</v>
      </c>
      <c r="E191" t="str">
        <f>_xlfn.XLOOKUP(B:B,'2023.1-2023.6'!B:B,'2023.1-2023.6'!C:C,0)</f>
        <v>研发部</v>
      </c>
      <c r="F191" t="str">
        <f>_xlfn.XLOOKUP(B:B,'2023.1-2023.6'!B:B,'2023.1-2023.6'!F:F,0)</f>
        <v>机械工程师</v>
      </c>
      <c r="G191">
        <f>COUNTIF('2023.1-2023.6'!B:B,B191)</f>
        <v>6</v>
      </c>
      <c r="H191" s="217">
        <f>IFERROR(_xlfn.XLOOKUP(B191,'2023.1-2023.6'!B:B,'2023.1-2023.6'!K:K),0)</f>
        <v>9658.5</v>
      </c>
      <c r="I191" s="217">
        <f>IFERROR(AVERAGEIF('2022.1-2022.12 '!B:B,B191,'2022.1-2022.12 '!K:K),0)</f>
        <v>10331.6341666667</v>
      </c>
      <c r="J191" s="217">
        <f>IFERROR(_xlfn.XLOOKUP(B191,'2023.1-2023.6'!B:B,'2023.1-2023.6'!J:J),0)</f>
        <v>4050</v>
      </c>
      <c r="K191" s="217">
        <f>IFERROR(AVERAGEIF('2022.1-2022.12 '!B:B,B191,'2022.1-2022.12 '!J:J),0)</f>
        <v>4050</v>
      </c>
      <c r="M191" s="217">
        <f>SUMIFS('2023.1-2023.6'!L:L,'2023.1-2023.6'!B:B,B191)</f>
        <v>1899.84</v>
      </c>
      <c r="O191" s="217">
        <f>SUMIFS('2023.1-2023.6'!N:N,'2023.1-2023.6'!B:B,B191)</f>
        <v>22.8</v>
      </c>
      <c r="P191">
        <f>SUMIFS('2023.1-2023.6'!P:P,'2023.1-2023.6'!B:B,B191)</f>
        <v>11.4</v>
      </c>
      <c r="R191" s="217">
        <f>SUMIFS('2023.1-2023.6'!M:M,'2023.1-2023.6'!B:B,B191)</f>
        <v>520.8</v>
      </c>
      <c r="T191" s="217">
        <f>SUMIFS('2023.1-2023.6'!O:O,'2023.1-2023.6'!B:B,B191)</f>
        <v>0</v>
      </c>
      <c r="U191" s="217">
        <f t="shared" si="85"/>
        <v>10331.6341666667</v>
      </c>
      <c r="V191" s="217">
        <f t="shared" si="86"/>
        <v>10331.6341666667</v>
      </c>
      <c r="W191" s="217">
        <f t="shared" si="87"/>
        <v>8678.5727</v>
      </c>
      <c r="X191" s="217">
        <f t="shared" si="88"/>
        <v>10331.6341666667</v>
      </c>
      <c r="Y191" s="217">
        <f t="shared" si="89"/>
        <v>10331.6341666667</v>
      </c>
      <c r="Z191" s="217">
        <f t="shared" si="90"/>
        <v>198.367376</v>
      </c>
      <c r="AA191" s="217">
        <f t="shared" si="91"/>
        <v>10331.6341666667</v>
      </c>
      <c r="AB191" s="217">
        <f t="shared" si="92"/>
        <v>61.989805</v>
      </c>
      <c r="AC191" s="239">
        <f t="shared" si="93"/>
        <v>5626</v>
      </c>
      <c r="AD191">
        <f t="shared" si="94"/>
        <v>1519.02</v>
      </c>
      <c r="AE191" s="240">
        <f t="shared" si="74"/>
        <v>10331.6341666667</v>
      </c>
      <c r="AF191" s="217">
        <f t="shared" si="95"/>
        <v>10331.6341666667</v>
      </c>
      <c r="AG191" s="217">
        <f t="shared" si="75"/>
        <v>3099.49025</v>
      </c>
      <c r="AH191" s="217">
        <f t="shared" si="76"/>
        <v>-6778.7327</v>
      </c>
      <c r="AI191" s="217">
        <f t="shared" si="77"/>
        <v>-175.567376</v>
      </c>
      <c r="AJ191">
        <f t="shared" si="78"/>
        <v>-50.589805</v>
      </c>
      <c r="AK191" s="217">
        <f t="shared" si="79"/>
        <v>-998.22</v>
      </c>
      <c r="AL191" s="217">
        <f t="shared" si="80"/>
        <v>-3099.49025</v>
      </c>
      <c r="AM191" s="217">
        <f t="shared" si="81"/>
        <v>4050</v>
      </c>
      <c r="AN191" s="217">
        <f t="shared" si="96"/>
        <v>4050</v>
      </c>
      <c r="AO191" s="217">
        <f t="shared" si="82"/>
        <v>3402</v>
      </c>
      <c r="AP191" s="217">
        <f t="shared" si="83"/>
        <v>4050</v>
      </c>
      <c r="AQ191" s="217">
        <f t="shared" si="97"/>
        <v>4050</v>
      </c>
      <c r="AR191" s="217">
        <f t="shared" si="84"/>
        <v>77.76</v>
      </c>
      <c r="AS191" s="217">
        <f t="shared" si="98"/>
        <v>4050</v>
      </c>
      <c r="AT191" s="217">
        <f t="shared" si="99"/>
        <v>24.3</v>
      </c>
      <c r="AU191" s="217">
        <f t="shared" si="100"/>
        <v>5626</v>
      </c>
      <c r="AV191" s="217">
        <f t="shared" si="101"/>
        <v>1519.02</v>
      </c>
      <c r="AW191" s="217">
        <f t="shared" si="102"/>
        <v>4050</v>
      </c>
      <c r="AX191" s="217">
        <f t="shared" si="103"/>
        <v>4050</v>
      </c>
      <c r="AY191" s="217">
        <f t="shared" si="104"/>
        <v>1215</v>
      </c>
      <c r="AZ191" s="217">
        <f t="shared" si="105"/>
        <v>-1502.16</v>
      </c>
      <c r="BA191" s="217">
        <f t="shared" si="106"/>
        <v>-54.96</v>
      </c>
      <c r="BB191" s="217">
        <f t="shared" si="107"/>
        <v>-12.9</v>
      </c>
      <c r="BC191" s="217">
        <f t="shared" si="108"/>
        <v>-998.22</v>
      </c>
      <c r="BD191" s="217">
        <f t="shared" si="109"/>
        <v>-1215</v>
      </c>
    </row>
    <row r="192" spans="2:56">
      <c r="B192" s="6" t="s">
        <v>390</v>
      </c>
      <c r="C192" s="166" t="str">
        <f>_xlfn.XLOOKUP(B:B,'2023.1-2023.6'!B:B,'2023.1-2023.6'!G:G,0)</f>
        <v>2023/05/10</v>
      </c>
      <c r="D192" s="3" t="str">
        <f>_xlfn.XLOOKUP(B:B,'2023.1-2023.6'!B:B,'2023.1-2023.6'!I:I,0)</f>
        <v>5月入职</v>
      </c>
      <c r="E192" t="str">
        <f>_xlfn.XLOOKUP(B:B,'2023.1-2023.6'!B:B,'2023.1-2023.6'!C:C,0)</f>
        <v>物控部</v>
      </c>
      <c r="F192" t="str">
        <f>_xlfn.XLOOKUP(B:B,'2023.1-2023.6'!B:B,'2023.1-2023.6'!F:F,0)</f>
        <v>采购专员</v>
      </c>
      <c r="G192">
        <f>COUNTIF('2023.1-2023.6'!B:B,B192)</f>
        <v>2</v>
      </c>
      <c r="H192" s="217">
        <f>IFERROR(_xlfn.XLOOKUP(B192,'2023.1-2023.6'!B:B,'2023.1-2023.6'!K:K),0)</f>
        <v>4519.77</v>
      </c>
      <c r="I192" s="217">
        <f>IFERROR(AVERAGEIF('2022.1-2022.12 '!B:B,B192,'2022.1-2022.12 '!K:K),0)</f>
        <v>0</v>
      </c>
      <c r="J192" s="217">
        <f>IFERROR(_xlfn.XLOOKUP(B192,'2023.1-2023.6'!B:B,'2023.1-2023.6'!J:J),0)</f>
        <v>2750</v>
      </c>
      <c r="K192" s="217">
        <f>IFERROR(AVERAGEIF('2022.1-2022.12 '!B:B,B192,'2022.1-2022.12 '!J:J),0)</f>
        <v>0</v>
      </c>
      <c r="M192" s="217">
        <f>SUMIFS('2023.1-2023.6'!L:L,'2023.1-2023.6'!B:B,B192)</f>
        <v>633.28</v>
      </c>
      <c r="O192" s="217">
        <f>SUMIFS('2023.1-2023.6'!N:N,'2023.1-2023.6'!B:B,B192)</f>
        <v>7.6</v>
      </c>
      <c r="P192">
        <f>SUMIFS('2023.1-2023.6'!P:P,'2023.1-2023.6'!B:B,B192)</f>
        <v>3.8</v>
      </c>
      <c r="R192" s="217">
        <f>SUMIFS('2023.1-2023.6'!M:M,'2023.1-2023.6'!B:B,B192)</f>
        <v>173.6</v>
      </c>
      <c r="T192" s="217">
        <f>SUMIFS('2023.1-2023.6'!O:O,'2023.1-2023.6'!B:B,B192)</f>
        <v>0</v>
      </c>
      <c r="U192" s="217">
        <f t="shared" si="85"/>
        <v>4519.77</v>
      </c>
      <c r="V192" s="217">
        <f t="shared" si="86"/>
        <v>4519.77</v>
      </c>
      <c r="W192" s="217">
        <f t="shared" si="87"/>
        <v>1265.5356</v>
      </c>
      <c r="X192" s="217">
        <f t="shared" si="88"/>
        <v>4519.77</v>
      </c>
      <c r="Y192" s="217">
        <f t="shared" si="89"/>
        <v>4519.77</v>
      </c>
      <c r="Z192" s="217">
        <f t="shared" si="90"/>
        <v>28.926528</v>
      </c>
      <c r="AA192" s="217">
        <f t="shared" si="91"/>
        <v>4519.77</v>
      </c>
      <c r="AB192" s="217">
        <f t="shared" si="92"/>
        <v>9.03954</v>
      </c>
      <c r="AC192" s="239">
        <f t="shared" si="93"/>
        <v>5626</v>
      </c>
      <c r="AD192">
        <f t="shared" si="94"/>
        <v>506.34</v>
      </c>
      <c r="AE192" s="240">
        <f t="shared" si="74"/>
        <v>4519.77</v>
      </c>
      <c r="AF192" s="217">
        <f t="shared" si="95"/>
        <v>4519.77</v>
      </c>
      <c r="AG192" s="217">
        <f t="shared" si="75"/>
        <v>451.977</v>
      </c>
      <c r="AH192" s="217">
        <f t="shared" si="76"/>
        <v>-632.2556</v>
      </c>
      <c r="AI192" s="217">
        <f t="shared" si="77"/>
        <v>-21.326528</v>
      </c>
      <c r="AJ192">
        <f t="shared" si="78"/>
        <v>-5.23954</v>
      </c>
      <c r="AK192" s="217">
        <f t="shared" si="79"/>
        <v>-332.74</v>
      </c>
      <c r="AL192" s="217">
        <f t="shared" si="80"/>
        <v>-451.977</v>
      </c>
      <c r="AM192" s="217">
        <f t="shared" si="81"/>
        <v>3958</v>
      </c>
      <c r="AN192" s="217">
        <f t="shared" si="96"/>
        <v>3958</v>
      </c>
      <c r="AO192" s="217">
        <f t="shared" si="82"/>
        <v>1108.24</v>
      </c>
      <c r="AP192" s="217">
        <f t="shared" si="83"/>
        <v>2750</v>
      </c>
      <c r="AQ192" s="217">
        <f t="shared" si="97"/>
        <v>2750</v>
      </c>
      <c r="AR192" s="217">
        <f t="shared" si="84"/>
        <v>17.6</v>
      </c>
      <c r="AS192" s="217">
        <f t="shared" si="98"/>
        <v>2750</v>
      </c>
      <c r="AT192" s="217">
        <f t="shared" si="99"/>
        <v>5.5</v>
      </c>
      <c r="AU192" s="217">
        <f t="shared" si="100"/>
        <v>5626</v>
      </c>
      <c r="AV192" s="217">
        <f t="shared" si="101"/>
        <v>506.34</v>
      </c>
      <c r="AW192" s="217">
        <f t="shared" si="102"/>
        <v>2750</v>
      </c>
      <c r="AX192" s="217">
        <f t="shared" si="103"/>
        <v>2750</v>
      </c>
      <c r="AY192" s="217">
        <f t="shared" si="104"/>
        <v>275</v>
      </c>
      <c r="AZ192" s="217">
        <f t="shared" si="105"/>
        <v>-474.96</v>
      </c>
      <c r="BA192" s="217">
        <f t="shared" si="106"/>
        <v>-10</v>
      </c>
      <c r="BB192" s="217">
        <f t="shared" si="107"/>
        <v>-1.7</v>
      </c>
      <c r="BC192" s="217">
        <f t="shared" si="108"/>
        <v>-332.74</v>
      </c>
      <c r="BD192" s="217">
        <f t="shared" si="109"/>
        <v>-275</v>
      </c>
    </row>
    <row r="193" spans="2:56">
      <c r="B193" s="6" t="s">
        <v>391</v>
      </c>
      <c r="C193" s="166" t="str">
        <f>_xlfn.XLOOKUP(B:B,'2023.1-2023.6'!B:B,'2023.1-2023.6'!G:G,0)</f>
        <v>2021/08/17</v>
      </c>
      <c r="D193" s="3">
        <f>_xlfn.XLOOKUP(B:B,'2023.1-2023.6'!B:B,'2023.1-2023.6'!I:I,0)</f>
        <v>0</v>
      </c>
      <c r="E193" t="str">
        <f>_xlfn.XLOOKUP(B:B,'2023.1-2023.6'!B:B,'2023.1-2023.6'!C:C,0)</f>
        <v>研发部</v>
      </c>
      <c r="F193" t="str">
        <f>_xlfn.XLOOKUP(B:B,'2023.1-2023.6'!B:B,'2023.1-2023.6'!F:F,0)</f>
        <v>电气工程师</v>
      </c>
      <c r="G193">
        <f>COUNTIF('2023.1-2023.6'!B:B,B193)</f>
        <v>6</v>
      </c>
      <c r="H193" s="217">
        <f>IFERROR(_xlfn.XLOOKUP(B193,'2023.1-2023.6'!B:B,'2023.1-2023.6'!K:K),0)</f>
        <v>10814</v>
      </c>
      <c r="I193" s="217">
        <f>IFERROR(AVERAGEIF('2022.1-2022.12 '!B:B,B193,'2022.1-2022.12 '!K:K),0)</f>
        <v>10605.3</v>
      </c>
      <c r="J193" s="217">
        <f>IFERROR(_xlfn.XLOOKUP(B193,'2023.1-2023.6'!B:B,'2023.1-2023.6'!J:J),0)</f>
        <v>4738</v>
      </c>
      <c r="K193" s="217">
        <f>IFERROR(AVERAGEIF('2022.1-2022.12 '!B:B,B193,'2022.1-2022.12 '!J:J),0)</f>
        <v>4738</v>
      </c>
      <c r="M193" s="217">
        <f>SUMIFS('2023.1-2023.6'!L:L,'2023.1-2023.6'!B:B,B193)</f>
        <v>1899.84</v>
      </c>
      <c r="O193" s="217">
        <f>SUMIFS('2023.1-2023.6'!N:N,'2023.1-2023.6'!B:B,B193)</f>
        <v>22.8</v>
      </c>
      <c r="P193">
        <f>SUMIFS('2023.1-2023.6'!P:P,'2023.1-2023.6'!B:B,B193)</f>
        <v>11.4</v>
      </c>
      <c r="R193" s="217">
        <f>SUMIFS('2023.1-2023.6'!M:M,'2023.1-2023.6'!B:B,B193)</f>
        <v>520.8</v>
      </c>
      <c r="T193" s="217">
        <f>SUMIFS('2023.1-2023.6'!O:O,'2023.1-2023.6'!B:B,B193)</f>
        <v>0</v>
      </c>
      <c r="U193" s="217">
        <f t="shared" si="85"/>
        <v>10605.3</v>
      </c>
      <c r="V193" s="217">
        <f t="shared" si="86"/>
        <v>10605.3</v>
      </c>
      <c r="W193" s="217">
        <f t="shared" si="87"/>
        <v>8908.452</v>
      </c>
      <c r="X193" s="217">
        <f t="shared" si="88"/>
        <v>10605.3</v>
      </c>
      <c r="Y193" s="217">
        <f t="shared" si="89"/>
        <v>10605.3</v>
      </c>
      <c r="Z193" s="217">
        <f t="shared" si="90"/>
        <v>203.62176</v>
      </c>
      <c r="AA193" s="217">
        <f t="shared" si="91"/>
        <v>10605.3</v>
      </c>
      <c r="AB193" s="217">
        <f t="shared" si="92"/>
        <v>63.6318</v>
      </c>
      <c r="AC193" s="239">
        <f t="shared" si="93"/>
        <v>5626</v>
      </c>
      <c r="AD193">
        <f t="shared" si="94"/>
        <v>1519.02</v>
      </c>
      <c r="AE193" s="240">
        <f t="shared" si="74"/>
        <v>10605.3</v>
      </c>
      <c r="AF193" s="217">
        <f t="shared" si="95"/>
        <v>10605.3</v>
      </c>
      <c r="AG193" s="217">
        <f t="shared" si="75"/>
        <v>3181.59</v>
      </c>
      <c r="AH193" s="217">
        <f t="shared" si="76"/>
        <v>-7008.612</v>
      </c>
      <c r="AI193" s="217">
        <f t="shared" si="77"/>
        <v>-180.82176</v>
      </c>
      <c r="AJ193">
        <f t="shared" si="78"/>
        <v>-52.2318</v>
      </c>
      <c r="AK193" s="217">
        <f t="shared" si="79"/>
        <v>-998.22</v>
      </c>
      <c r="AL193" s="217">
        <f t="shared" si="80"/>
        <v>-3181.59</v>
      </c>
      <c r="AM193" s="217">
        <f t="shared" si="81"/>
        <v>4738</v>
      </c>
      <c r="AN193" s="217">
        <f t="shared" si="96"/>
        <v>4738</v>
      </c>
      <c r="AO193" s="217">
        <f t="shared" si="82"/>
        <v>3979.92</v>
      </c>
      <c r="AP193" s="217">
        <f t="shared" si="83"/>
        <v>4738</v>
      </c>
      <c r="AQ193" s="217">
        <f t="shared" si="97"/>
        <v>4738</v>
      </c>
      <c r="AR193" s="217">
        <f t="shared" si="84"/>
        <v>90.9696</v>
      </c>
      <c r="AS193" s="217">
        <f t="shared" si="98"/>
        <v>4738</v>
      </c>
      <c r="AT193" s="217">
        <f t="shared" si="99"/>
        <v>28.428</v>
      </c>
      <c r="AU193" s="217">
        <f t="shared" si="100"/>
        <v>5626</v>
      </c>
      <c r="AV193" s="217">
        <f t="shared" si="101"/>
        <v>1519.02</v>
      </c>
      <c r="AW193" s="217">
        <f t="shared" si="102"/>
        <v>4738</v>
      </c>
      <c r="AX193" s="217">
        <f t="shared" si="103"/>
        <v>4738</v>
      </c>
      <c r="AY193" s="217">
        <f t="shared" si="104"/>
        <v>1421.4</v>
      </c>
      <c r="AZ193" s="217">
        <f t="shared" si="105"/>
        <v>-2080.08</v>
      </c>
      <c r="BA193" s="217">
        <f t="shared" si="106"/>
        <v>-68.1696</v>
      </c>
      <c r="BB193" s="217">
        <f t="shared" si="107"/>
        <v>-17.028</v>
      </c>
      <c r="BC193" s="217">
        <f t="shared" si="108"/>
        <v>-998.22</v>
      </c>
      <c r="BD193" s="217">
        <f t="shared" si="109"/>
        <v>-1421.4</v>
      </c>
    </row>
    <row r="194" spans="2:56">
      <c r="B194" s="6" t="s">
        <v>392</v>
      </c>
      <c r="C194" s="166" t="str">
        <f>_xlfn.XLOOKUP(B:B,'2023.1-2023.6'!B:B,'2023.1-2023.6'!G:G,0)</f>
        <v>2017/12/01</v>
      </c>
      <c r="D194" s="3">
        <f>_xlfn.XLOOKUP(B:B,'2023.1-2023.6'!B:B,'2023.1-2023.6'!I:I,0)</f>
        <v>0</v>
      </c>
      <c r="E194" t="str">
        <f>_xlfn.XLOOKUP(B:B,'2023.1-2023.6'!B:B,'2023.1-2023.6'!C:C,0)</f>
        <v>生产部</v>
      </c>
      <c r="F194" t="str">
        <f>_xlfn.XLOOKUP(B:B,'2023.1-2023.6'!B:B,'2023.1-2023.6'!F:F,0)</f>
        <v>生产调度专员</v>
      </c>
      <c r="G194">
        <f>COUNTIF('2023.1-2023.6'!B:B,B194)</f>
        <v>6</v>
      </c>
      <c r="H194" s="217">
        <f>IFERROR(_xlfn.XLOOKUP(B194,'2023.1-2023.6'!B:B,'2023.1-2023.6'!K:K),0)</f>
        <v>6658.8</v>
      </c>
      <c r="I194" s="217">
        <f>IFERROR(AVERAGEIF('2022.1-2022.12 '!B:B,B194,'2022.1-2022.12 '!K:K),0)</f>
        <v>6633.5875</v>
      </c>
      <c r="J194" s="217">
        <f>IFERROR(_xlfn.XLOOKUP(B194,'2023.1-2023.6'!B:B,'2023.1-2023.6'!J:J),0)</f>
        <v>2422</v>
      </c>
      <c r="K194" s="217">
        <f>IFERROR(AVERAGEIF('2022.1-2022.12 '!B:B,B194,'2022.1-2022.12 '!J:J),0)</f>
        <v>2422</v>
      </c>
      <c r="M194" s="217">
        <f>SUMIFS('2023.1-2023.6'!L:L,'2023.1-2023.6'!B:B,B194)</f>
        <v>1899.84</v>
      </c>
      <c r="O194" s="217">
        <f>SUMIFS('2023.1-2023.6'!N:N,'2023.1-2023.6'!B:B,B194)</f>
        <v>22.8</v>
      </c>
      <c r="P194">
        <f>SUMIFS('2023.1-2023.6'!P:P,'2023.1-2023.6'!B:B,B194)</f>
        <v>11.4</v>
      </c>
      <c r="R194" s="217">
        <f>SUMIFS('2023.1-2023.6'!M:M,'2023.1-2023.6'!B:B,B194)</f>
        <v>520.8</v>
      </c>
      <c r="T194" s="217">
        <f>SUMIFS('2023.1-2023.6'!O:O,'2023.1-2023.6'!B:B,B194)</f>
        <v>0</v>
      </c>
      <c r="U194" s="217">
        <f t="shared" si="85"/>
        <v>6633.5875</v>
      </c>
      <c r="V194" s="217">
        <f t="shared" si="86"/>
        <v>6633.5875</v>
      </c>
      <c r="W194" s="217">
        <f t="shared" si="87"/>
        <v>5572.2135</v>
      </c>
      <c r="X194" s="217">
        <f t="shared" si="88"/>
        <v>6633.5875</v>
      </c>
      <c r="Y194" s="217">
        <f t="shared" si="89"/>
        <v>6633.5875</v>
      </c>
      <c r="Z194" s="217">
        <f t="shared" si="90"/>
        <v>127.36488</v>
      </c>
      <c r="AA194" s="217">
        <f t="shared" si="91"/>
        <v>6633.5875</v>
      </c>
      <c r="AB194" s="217">
        <f t="shared" si="92"/>
        <v>39.801525</v>
      </c>
      <c r="AC194" s="239">
        <f t="shared" si="93"/>
        <v>5626</v>
      </c>
      <c r="AD194">
        <f t="shared" si="94"/>
        <v>1519.02</v>
      </c>
      <c r="AE194" s="240">
        <f t="shared" si="74"/>
        <v>6633.5875</v>
      </c>
      <c r="AF194" s="217">
        <f t="shared" si="95"/>
        <v>6633.5875</v>
      </c>
      <c r="AG194" s="217">
        <f t="shared" si="75"/>
        <v>1990.07625</v>
      </c>
      <c r="AH194" s="217">
        <f t="shared" si="76"/>
        <v>-3672.3735</v>
      </c>
      <c r="AI194" s="217">
        <f t="shared" si="77"/>
        <v>-104.56488</v>
      </c>
      <c r="AJ194">
        <f t="shared" si="78"/>
        <v>-28.401525</v>
      </c>
      <c r="AK194" s="217">
        <f t="shared" si="79"/>
        <v>-998.22</v>
      </c>
      <c r="AL194" s="217">
        <f t="shared" si="80"/>
        <v>-1990.07625</v>
      </c>
      <c r="AM194" s="217">
        <f t="shared" si="81"/>
        <v>3958</v>
      </c>
      <c r="AN194" s="217">
        <f t="shared" si="96"/>
        <v>3958</v>
      </c>
      <c r="AO194" s="217">
        <f t="shared" si="82"/>
        <v>3324.72</v>
      </c>
      <c r="AP194" s="217">
        <f t="shared" si="83"/>
        <v>2422</v>
      </c>
      <c r="AQ194" s="217">
        <f t="shared" si="97"/>
        <v>2422</v>
      </c>
      <c r="AR194" s="217">
        <f t="shared" si="84"/>
        <v>46.5024</v>
      </c>
      <c r="AS194" s="217">
        <f t="shared" si="98"/>
        <v>2422</v>
      </c>
      <c r="AT194" s="217">
        <f t="shared" si="99"/>
        <v>14.532</v>
      </c>
      <c r="AU194" s="217">
        <f t="shared" si="100"/>
        <v>5626</v>
      </c>
      <c r="AV194" s="217">
        <f t="shared" si="101"/>
        <v>1519.02</v>
      </c>
      <c r="AW194" s="217">
        <f t="shared" si="102"/>
        <v>2422</v>
      </c>
      <c r="AX194" s="217">
        <f t="shared" si="103"/>
        <v>2422</v>
      </c>
      <c r="AY194" s="217">
        <f t="shared" si="104"/>
        <v>726.6</v>
      </c>
      <c r="AZ194" s="217">
        <f t="shared" si="105"/>
        <v>-1424.88</v>
      </c>
      <c r="BA194" s="217">
        <f t="shared" si="106"/>
        <v>-23.7024</v>
      </c>
      <c r="BB194" s="217">
        <f t="shared" si="107"/>
        <v>-3.132</v>
      </c>
      <c r="BC194" s="217">
        <f t="shared" si="108"/>
        <v>-998.22</v>
      </c>
      <c r="BD194" s="217">
        <f t="shared" si="109"/>
        <v>-726.6</v>
      </c>
    </row>
    <row r="195" spans="2:56">
      <c r="B195" s="6" t="s">
        <v>393</v>
      </c>
      <c r="C195" s="166" t="str">
        <f>_xlfn.XLOOKUP(B:B,'2023.1-2023.6'!B:B,'2023.1-2023.6'!G:G,0)</f>
        <v>2019/07/30</v>
      </c>
      <c r="D195" s="3">
        <f>_xlfn.XLOOKUP(B:B,'2023.1-2023.6'!B:B,'2023.1-2023.6'!I:I,0)</f>
        <v>0</v>
      </c>
      <c r="E195" t="str">
        <f>_xlfn.XLOOKUP(B:B,'2023.1-2023.6'!B:B,'2023.1-2023.6'!C:C,0)</f>
        <v>售后服务部</v>
      </c>
      <c r="F195" t="str">
        <f>_xlfn.XLOOKUP(B:B,'2023.1-2023.6'!B:B,'2023.1-2023.6'!F:F,0)</f>
        <v>初级电气安装服务技师</v>
      </c>
      <c r="G195">
        <f>COUNTIF('2023.1-2023.6'!B:B,B195)</f>
        <v>6</v>
      </c>
      <c r="H195" s="217">
        <f>IFERROR(_xlfn.XLOOKUP(B195,'2023.1-2023.6'!B:B,'2023.1-2023.6'!K:K),0)</f>
        <v>6070.69</v>
      </c>
      <c r="I195" s="217">
        <f>IFERROR(AVERAGEIF('2022.1-2022.12 '!B:B,B195,'2022.1-2022.12 '!K:K),0)</f>
        <v>6853.71083333333</v>
      </c>
      <c r="J195" s="217">
        <f>IFERROR(_xlfn.XLOOKUP(B195,'2023.1-2023.6'!B:B,'2023.1-2023.6'!J:J),0)</f>
        <v>2475</v>
      </c>
      <c r="K195" s="217">
        <f>IFERROR(AVERAGEIF('2022.1-2022.12 '!B:B,B195,'2022.1-2022.12 '!J:J),0)</f>
        <v>2475</v>
      </c>
      <c r="M195" s="217">
        <f>SUMIFS('2023.1-2023.6'!L:L,'2023.1-2023.6'!B:B,B195)</f>
        <v>1899.84</v>
      </c>
      <c r="O195" s="217">
        <f>SUMIFS('2023.1-2023.6'!N:N,'2023.1-2023.6'!B:B,B195)</f>
        <v>22.8</v>
      </c>
      <c r="P195">
        <f>SUMIFS('2023.1-2023.6'!P:P,'2023.1-2023.6'!B:B,B195)</f>
        <v>11.4</v>
      </c>
      <c r="R195" s="217">
        <f>SUMIFS('2023.1-2023.6'!M:M,'2023.1-2023.6'!B:B,B195)</f>
        <v>520.8</v>
      </c>
      <c r="T195" s="217">
        <f>SUMIFS('2023.1-2023.6'!O:O,'2023.1-2023.6'!B:B,B195)</f>
        <v>0</v>
      </c>
      <c r="U195" s="217">
        <f t="shared" si="85"/>
        <v>6853.71083333333</v>
      </c>
      <c r="V195" s="217">
        <f t="shared" si="86"/>
        <v>6853.71083333333</v>
      </c>
      <c r="W195" s="217">
        <f t="shared" si="87"/>
        <v>5757.1171</v>
      </c>
      <c r="X195" s="217">
        <f t="shared" si="88"/>
        <v>6853.71083333333</v>
      </c>
      <c r="Y195" s="217">
        <f t="shared" si="89"/>
        <v>6853.71083333333</v>
      </c>
      <c r="Z195" s="217">
        <f t="shared" si="90"/>
        <v>131.591248</v>
      </c>
      <c r="AA195" s="217">
        <f t="shared" si="91"/>
        <v>6853.71083333333</v>
      </c>
      <c r="AB195" s="217">
        <f t="shared" si="92"/>
        <v>41.122265</v>
      </c>
      <c r="AC195" s="239">
        <f t="shared" si="93"/>
        <v>5626</v>
      </c>
      <c r="AD195">
        <f t="shared" si="94"/>
        <v>1519.02</v>
      </c>
      <c r="AE195" s="240">
        <f t="shared" si="74"/>
        <v>6853.71083333333</v>
      </c>
      <c r="AF195" s="217">
        <f t="shared" si="95"/>
        <v>6853.71083333333</v>
      </c>
      <c r="AG195" s="217">
        <f t="shared" si="75"/>
        <v>2056.11325</v>
      </c>
      <c r="AH195" s="217">
        <f t="shared" si="76"/>
        <v>-3857.2771</v>
      </c>
      <c r="AI195" s="217">
        <f t="shared" si="77"/>
        <v>-108.791248</v>
      </c>
      <c r="AJ195">
        <f t="shared" si="78"/>
        <v>-29.722265</v>
      </c>
      <c r="AK195" s="217">
        <f t="shared" si="79"/>
        <v>-998.22</v>
      </c>
      <c r="AL195" s="217">
        <f t="shared" si="80"/>
        <v>-2056.11325</v>
      </c>
      <c r="AM195" s="217">
        <f t="shared" si="81"/>
        <v>3958</v>
      </c>
      <c r="AN195" s="217">
        <f t="shared" si="96"/>
        <v>3958</v>
      </c>
      <c r="AO195" s="217">
        <f t="shared" si="82"/>
        <v>3324.72</v>
      </c>
      <c r="AP195" s="217">
        <f t="shared" si="83"/>
        <v>2475</v>
      </c>
      <c r="AQ195" s="217">
        <f t="shared" si="97"/>
        <v>2475</v>
      </c>
      <c r="AR195" s="217">
        <f t="shared" si="84"/>
        <v>47.52</v>
      </c>
      <c r="AS195" s="217">
        <f t="shared" si="98"/>
        <v>2475</v>
      </c>
      <c r="AT195" s="217">
        <f t="shared" si="99"/>
        <v>14.85</v>
      </c>
      <c r="AU195" s="217">
        <f t="shared" si="100"/>
        <v>5626</v>
      </c>
      <c r="AV195" s="217">
        <f t="shared" si="101"/>
        <v>1519.02</v>
      </c>
      <c r="AW195" s="217">
        <f t="shared" si="102"/>
        <v>2475</v>
      </c>
      <c r="AX195" s="217">
        <f t="shared" si="103"/>
        <v>2475</v>
      </c>
      <c r="AY195" s="217">
        <f t="shared" si="104"/>
        <v>742.5</v>
      </c>
      <c r="AZ195" s="217">
        <f t="shared" si="105"/>
        <v>-1424.88</v>
      </c>
      <c r="BA195" s="217">
        <f t="shared" si="106"/>
        <v>-24.72</v>
      </c>
      <c r="BB195" s="217">
        <f t="shared" si="107"/>
        <v>-3.45</v>
      </c>
      <c r="BC195" s="217">
        <f t="shared" si="108"/>
        <v>-998.22</v>
      </c>
      <c r="BD195" s="217">
        <f t="shared" si="109"/>
        <v>-742.5</v>
      </c>
    </row>
    <row r="196" spans="2:56">
      <c r="B196" s="6" t="s">
        <v>394</v>
      </c>
      <c r="C196" s="166" t="str">
        <f>_xlfn.XLOOKUP(B:B,'2023.1-2023.6'!B:B,'2023.1-2023.6'!G:G,0)</f>
        <v>2021/04/06</v>
      </c>
      <c r="D196" s="3">
        <f>_xlfn.XLOOKUP(B:B,'2023.1-2023.6'!B:B,'2023.1-2023.6'!I:I,0)</f>
        <v>0</v>
      </c>
      <c r="E196" t="str">
        <f>_xlfn.XLOOKUP(B:B,'2023.1-2023.6'!B:B,'2023.1-2023.6'!C:C,0)</f>
        <v>物控部</v>
      </c>
      <c r="F196" t="str">
        <f>_xlfn.XLOOKUP(B:B,'2023.1-2023.6'!B:B,'2023.1-2023.6'!F:F,0)</f>
        <v>采购文员</v>
      </c>
      <c r="G196">
        <f>COUNTIF('2023.1-2023.6'!B:B,B196)</f>
        <v>6</v>
      </c>
      <c r="H196" s="217">
        <f>IFERROR(_xlfn.XLOOKUP(B196,'2023.1-2023.6'!B:B,'2023.1-2023.6'!K:K),0)</f>
        <v>5462.2</v>
      </c>
      <c r="I196" s="217">
        <f>IFERROR(AVERAGEIF('2022.1-2022.12 '!B:B,B196,'2022.1-2022.12 '!K:K),0)</f>
        <v>5010.66916666667</v>
      </c>
      <c r="J196" s="217">
        <f>IFERROR(_xlfn.XLOOKUP(B196,'2023.1-2023.6'!B:B,'2023.1-2023.6'!J:J),0)</f>
        <v>1980</v>
      </c>
      <c r="K196" s="217">
        <f>IFERROR(AVERAGEIF('2022.1-2022.12 '!B:B,B196,'2022.1-2022.12 '!J:J),0)</f>
        <v>1933.33333333333</v>
      </c>
      <c r="M196" s="217">
        <f>SUMIFS('2023.1-2023.6'!L:L,'2023.1-2023.6'!B:B,B196)</f>
        <v>1899.84</v>
      </c>
      <c r="O196" s="217">
        <f>SUMIFS('2023.1-2023.6'!N:N,'2023.1-2023.6'!B:B,B196)</f>
        <v>22.8</v>
      </c>
      <c r="P196">
        <f>SUMIFS('2023.1-2023.6'!P:P,'2023.1-2023.6'!B:B,B196)</f>
        <v>11.4</v>
      </c>
      <c r="R196" s="217">
        <f>SUMIFS('2023.1-2023.6'!M:M,'2023.1-2023.6'!B:B,B196)</f>
        <v>520.8</v>
      </c>
      <c r="T196" s="217">
        <f>SUMIFS('2023.1-2023.6'!O:O,'2023.1-2023.6'!B:B,B196)</f>
        <v>0</v>
      </c>
      <c r="U196" s="217">
        <f t="shared" si="85"/>
        <v>5010.66916666667</v>
      </c>
      <c r="V196" s="217">
        <f t="shared" si="86"/>
        <v>5010.66916666667</v>
      </c>
      <c r="W196" s="217">
        <f t="shared" si="87"/>
        <v>4208.9621</v>
      </c>
      <c r="X196" s="217">
        <f t="shared" si="88"/>
        <v>5010.66916666667</v>
      </c>
      <c r="Y196" s="217">
        <f t="shared" si="89"/>
        <v>5010.66916666667</v>
      </c>
      <c r="Z196" s="217">
        <f t="shared" si="90"/>
        <v>96.204848</v>
      </c>
      <c r="AA196" s="217">
        <f t="shared" si="91"/>
        <v>5010.66916666667</v>
      </c>
      <c r="AB196" s="217">
        <f t="shared" si="92"/>
        <v>30.064015</v>
      </c>
      <c r="AC196" s="239">
        <f t="shared" si="93"/>
        <v>5626</v>
      </c>
      <c r="AD196">
        <f t="shared" si="94"/>
        <v>1519.02</v>
      </c>
      <c r="AE196" s="240">
        <f t="shared" si="74"/>
        <v>5010.66916666667</v>
      </c>
      <c r="AF196" s="217">
        <f t="shared" si="95"/>
        <v>5010.66916666667</v>
      </c>
      <c r="AG196" s="217">
        <f t="shared" si="75"/>
        <v>1503.20075</v>
      </c>
      <c r="AH196" s="217">
        <f t="shared" si="76"/>
        <v>-2309.1221</v>
      </c>
      <c r="AI196" s="217">
        <f t="shared" si="77"/>
        <v>-73.404848</v>
      </c>
      <c r="AJ196">
        <f t="shared" si="78"/>
        <v>-18.664015</v>
      </c>
      <c r="AK196" s="217">
        <f t="shared" si="79"/>
        <v>-998.22</v>
      </c>
      <c r="AL196" s="217">
        <f t="shared" si="80"/>
        <v>-1503.20075</v>
      </c>
      <c r="AM196" s="217">
        <f t="shared" si="81"/>
        <v>3958</v>
      </c>
      <c r="AN196" s="217">
        <f t="shared" si="96"/>
        <v>3958</v>
      </c>
      <c r="AO196" s="217">
        <f t="shared" si="82"/>
        <v>3324.72</v>
      </c>
      <c r="AP196" s="217">
        <f t="shared" si="83"/>
        <v>1933.33333333333</v>
      </c>
      <c r="AQ196" s="217">
        <f t="shared" si="97"/>
        <v>1933.33333333333</v>
      </c>
      <c r="AR196" s="217">
        <f t="shared" si="84"/>
        <v>37.12</v>
      </c>
      <c r="AS196" s="217">
        <f t="shared" si="98"/>
        <v>1933.33333333333</v>
      </c>
      <c r="AT196" s="217">
        <f t="shared" si="99"/>
        <v>11.6</v>
      </c>
      <c r="AU196" s="217">
        <f t="shared" si="100"/>
        <v>5626</v>
      </c>
      <c r="AV196" s="217">
        <f t="shared" si="101"/>
        <v>1519.02</v>
      </c>
      <c r="AW196" s="217">
        <f t="shared" si="102"/>
        <v>1933.33333333333</v>
      </c>
      <c r="AX196" s="217">
        <f t="shared" si="103"/>
        <v>1933.33333333333</v>
      </c>
      <c r="AY196" s="217">
        <f t="shared" si="104"/>
        <v>580</v>
      </c>
      <c r="AZ196" s="217">
        <f t="shared" si="105"/>
        <v>-1424.88</v>
      </c>
      <c r="BA196" s="217">
        <f t="shared" si="106"/>
        <v>-14.32</v>
      </c>
      <c r="BB196" s="217">
        <f t="shared" si="107"/>
        <v>-0.199999999999999</v>
      </c>
      <c r="BC196" s="217">
        <f t="shared" si="108"/>
        <v>-998.22</v>
      </c>
      <c r="BD196" s="217">
        <f t="shared" si="109"/>
        <v>-580</v>
      </c>
    </row>
    <row r="197" spans="2:56">
      <c r="B197" s="6" t="s">
        <v>395</v>
      </c>
      <c r="C197" s="243" t="s">
        <v>396</v>
      </c>
      <c r="D197" s="237" t="s">
        <v>397</v>
      </c>
      <c r="E197" t="str">
        <f>_xlfn.XLOOKUP(B:B,'2023.1-2023.6'!B:B,'2023.1-2023.6'!C:C,0)</f>
        <v>研发部</v>
      </c>
      <c r="F197" t="str">
        <f>_xlfn.XLOOKUP(B:B,'2023.1-2023.6'!B:B,'2023.1-2023.6'!F:F,0)</f>
        <v>机械工程师</v>
      </c>
      <c r="G197">
        <f>COUNTIF('2023.1-2023.6'!B:B,B197)</f>
        <v>2</v>
      </c>
      <c r="H197" s="217">
        <f>IFERROR(_xlfn.XLOOKUP(B197,'2023.1-2023.6'!B:B,'2023.1-2023.6'!K:K),0)</f>
        <v>9270</v>
      </c>
      <c r="I197" s="217">
        <f>IFERROR(AVERAGEIF('2022.1-2022.12 '!B:B,B197,'2022.1-2022.12 '!K:K),0)</f>
        <v>9865.29</v>
      </c>
      <c r="J197" s="217">
        <f>IFERROR(_xlfn.XLOOKUP(B197,'2023.1-2023.6'!B:B,'2023.1-2023.6'!J:J),0)</f>
        <v>0</v>
      </c>
      <c r="K197" s="217">
        <f>IFERROR(AVERAGEIF('2022.1-2022.12 '!B:B,B197,'2022.1-2022.12 '!J:J),0)</f>
        <v>4050</v>
      </c>
      <c r="M197" s="217">
        <f>SUMIFS('2023.1-2023.6'!L:L,'2023.1-2023.6'!B:B,B197)</f>
        <v>0</v>
      </c>
      <c r="O197" s="217">
        <f>SUMIFS('2023.1-2023.6'!N:N,'2023.1-2023.6'!B:B,B197)</f>
        <v>0</v>
      </c>
      <c r="P197">
        <f>SUMIFS('2023.1-2023.6'!P:P,'2023.1-2023.6'!B:B,B197)</f>
        <v>0</v>
      </c>
      <c r="R197" s="217">
        <f>SUMIFS('2023.1-2023.6'!M:M,'2023.1-2023.6'!B:B,B197)</f>
        <v>0</v>
      </c>
      <c r="T197" s="217">
        <f>SUMIFS('2023.1-2023.6'!O:O,'2023.1-2023.6'!B:B,B197)</f>
        <v>0</v>
      </c>
      <c r="U197" s="217">
        <f t="shared" si="85"/>
        <v>9865.29</v>
      </c>
      <c r="V197" s="217">
        <f t="shared" si="86"/>
        <v>9865.29</v>
      </c>
      <c r="W197" s="217">
        <f t="shared" si="87"/>
        <v>2762.2812</v>
      </c>
      <c r="X197" s="217">
        <f t="shared" si="88"/>
        <v>9865.29</v>
      </c>
      <c r="Y197" s="217">
        <f t="shared" si="89"/>
        <v>9865.29</v>
      </c>
      <c r="Z197" s="217">
        <f t="shared" si="90"/>
        <v>63.137856</v>
      </c>
      <c r="AA197" s="217">
        <f t="shared" si="91"/>
        <v>9865.29</v>
      </c>
      <c r="AB197" s="217">
        <f t="shared" si="92"/>
        <v>19.73058</v>
      </c>
      <c r="AC197" s="239">
        <f t="shared" si="93"/>
        <v>5626</v>
      </c>
      <c r="AD197">
        <f t="shared" si="94"/>
        <v>506.34</v>
      </c>
      <c r="AE197" s="240">
        <f t="shared" ref="AE197:AE254" si="110">IF(I197&gt;0,MAX(I197,$AE$4),MAX(H197,$AE$4))</f>
        <v>9865.29</v>
      </c>
      <c r="AF197" s="217">
        <f t="shared" si="95"/>
        <v>9865.29</v>
      </c>
      <c r="AG197" s="217">
        <f t="shared" ref="AG197:AG254" si="111">AF197*$AG$4*G197</f>
        <v>986.529</v>
      </c>
      <c r="AH197" s="217">
        <f t="shared" ref="AH197:AH254" si="112">MIN(M197-W197,0)</f>
        <v>-2762.2812</v>
      </c>
      <c r="AI197" s="217">
        <f t="shared" ref="AI197:AI254" si="113">MIN(O197-Z197,0)</f>
        <v>-63.137856</v>
      </c>
      <c r="AJ197">
        <f t="shared" ref="AJ197:AJ254" si="114">MIN(P197-AB197,0)</f>
        <v>-19.73058</v>
      </c>
      <c r="AK197" s="217">
        <f t="shared" ref="AK197:AK254" si="115">MIN(R197-AD197,0)</f>
        <v>-506.34</v>
      </c>
      <c r="AL197" s="217">
        <f t="shared" ref="AL197:AL254" si="116">MIN(T197-AG197,0)</f>
        <v>-986.529</v>
      </c>
      <c r="AM197" s="217">
        <f t="shared" ref="AM197:AM254" si="117">IF(K197&gt;0,MAX(K197,$AM$4),MAX(J197,$AM$4))</f>
        <v>4050</v>
      </c>
      <c r="AN197" s="217">
        <f t="shared" si="96"/>
        <v>4050</v>
      </c>
      <c r="AO197" s="217">
        <f t="shared" ref="AO197:AO254" si="118">AN197*$AO$4*G197</f>
        <v>1134</v>
      </c>
      <c r="AP197" s="217">
        <f t="shared" ref="AP197:AP254" si="119">IF(K197&gt;0,MAX(K197,$AP$4),MAX(J197,$AP$4))</f>
        <v>4050</v>
      </c>
      <c r="AQ197" s="217">
        <f t="shared" si="97"/>
        <v>4050</v>
      </c>
      <c r="AR197" s="217">
        <f t="shared" ref="AR197:AR254" si="120">AQ197*$AR$4*G197</f>
        <v>25.92</v>
      </c>
      <c r="AS197" s="217">
        <f t="shared" si="98"/>
        <v>4050</v>
      </c>
      <c r="AT197" s="217">
        <f t="shared" si="99"/>
        <v>8.1</v>
      </c>
      <c r="AU197" s="217">
        <f t="shared" si="100"/>
        <v>5626</v>
      </c>
      <c r="AV197" s="217">
        <f t="shared" si="101"/>
        <v>506.34</v>
      </c>
      <c r="AW197" s="217">
        <f t="shared" si="102"/>
        <v>4050</v>
      </c>
      <c r="AX197" s="217">
        <f t="shared" si="103"/>
        <v>4050</v>
      </c>
      <c r="AY197" s="217">
        <f t="shared" si="104"/>
        <v>405</v>
      </c>
      <c r="AZ197" s="217">
        <f t="shared" si="105"/>
        <v>-1134</v>
      </c>
      <c r="BA197" s="217">
        <f t="shared" si="106"/>
        <v>-25.92</v>
      </c>
      <c r="BB197" s="217">
        <f t="shared" si="107"/>
        <v>-8.1</v>
      </c>
      <c r="BC197" s="217">
        <f t="shared" si="108"/>
        <v>-506.34</v>
      </c>
      <c r="BD197" s="217">
        <f t="shared" si="109"/>
        <v>-405</v>
      </c>
    </row>
    <row r="198" spans="2:56">
      <c r="B198" s="6" t="s">
        <v>398</v>
      </c>
      <c r="C198" s="166" t="str">
        <f>_xlfn.XLOOKUP(B:B,'2023.1-2023.6'!B:B,'2023.1-2023.6'!G:G,0)</f>
        <v>2023/03/14</v>
      </c>
      <c r="D198" s="3" t="str">
        <f>_xlfn.XLOOKUP(B:B,'2023.1-2023.6'!B:B,'2023.1-2023.6'!I:I,0)</f>
        <v>3月入职</v>
      </c>
      <c r="E198" t="str">
        <f>_xlfn.XLOOKUP(B:B,'2023.1-2023.6'!B:B,'2023.1-2023.6'!C:C,0)</f>
        <v>生产部</v>
      </c>
      <c r="F198" t="str">
        <f>_xlfn.XLOOKUP(B:B,'2023.1-2023.6'!B:B,'2023.1-2023.6'!F:F,0)</f>
        <v>装配电工</v>
      </c>
      <c r="G198">
        <f>COUNTIF('2023.1-2023.6'!B:B,B198)</f>
        <v>4</v>
      </c>
      <c r="H198" s="217">
        <f>IFERROR(_xlfn.XLOOKUP(B198,'2023.1-2023.6'!B:B,'2023.1-2023.6'!K:K),0)</f>
        <v>3652.54</v>
      </c>
      <c r="I198" s="217">
        <f>IFERROR(AVERAGEIF('2022.1-2022.12 '!B:B,B198,'2022.1-2022.12 '!K:K),0)</f>
        <v>0</v>
      </c>
      <c r="J198" s="217">
        <f>IFERROR(_xlfn.XLOOKUP(B198,'2023.1-2023.6'!B:B,'2023.1-2023.6'!J:J),0)</f>
        <v>1900</v>
      </c>
      <c r="K198" s="217">
        <f>IFERROR(AVERAGEIF('2022.1-2022.12 '!B:B,B198,'2022.1-2022.12 '!J:J),0)</f>
        <v>0</v>
      </c>
      <c r="M198" s="217">
        <f>SUMIFS('2023.1-2023.6'!L:L,'2023.1-2023.6'!B:B,B198)</f>
        <v>949.92</v>
      </c>
      <c r="O198" s="217">
        <f>SUMIFS('2023.1-2023.6'!N:N,'2023.1-2023.6'!B:B,B198)</f>
        <v>11.4</v>
      </c>
      <c r="P198">
        <f>SUMIFS('2023.1-2023.6'!P:P,'2023.1-2023.6'!B:B,B198)</f>
        <v>5.7</v>
      </c>
      <c r="R198" s="217">
        <f>SUMIFS('2023.1-2023.6'!M:M,'2023.1-2023.6'!B:B,B198)</f>
        <v>260.4</v>
      </c>
      <c r="T198" s="217">
        <f>SUMIFS('2023.1-2023.6'!O:O,'2023.1-2023.6'!B:B,B198)</f>
        <v>0</v>
      </c>
      <c r="U198" s="217">
        <f t="shared" ref="U198:U254" si="121">IF(I198&gt;0,MAX(I198,$U$4),MAX(H198,$U$4))</f>
        <v>3958</v>
      </c>
      <c r="V198" s="217">
        <f t="shared" ref="V198:V254" si="122">MIN(U198,$V$4)</f>
        <v>3958</v>
      </c>
      <c r="W198" s="217">
        <f t="shared" ref="W198:W254" si="123">V198*$W$4*G198</f>
        <v>2216.48</v>
      </c>
      <c r="X198" s="217">
        <f t="shared" ref="X198:X254" si="124">IF(I198&gt;0,MAX(I198,$X$4),MAX(H198,$X$4))</f>
        <v>3652.54</v>
      </c>
      <c r="Y198" s="217">
        <f t="shared" ref="Y198:Y254" si="125">MIN(X198,$Y$4)</f>
        <v>3652.54</v>
      </c>
      <c r="Z198" s="217">
        <f t="shared" ref="Z198:Z254" si="126">Y198*$Z$4*G198</f>
        <v>46.752512</v>
      </c>
      <c r="AA198" s="217">
        <f t="shared" ref="AA198:AA254" si="127">IF(I198&gt;0,I198,H198)</f>
        <v>3652.54</v>
      </c>
      <c r="AB198" s="217">
        <f t="shared" ref="AB198:AB254" si="128">AA198*$AB$4*G198</f>
        <v>14.61016</v>
      </c>
      <c r="AC198" s="239">
        <f t="shared" ref="AC198:AC254" si="129">$AC$4</f>
        <v>5626</v>
      </c>
      <c r="AD198">
        <f t="shared" ref="AD198:AD253" si="130">AC198*$AD$4*G198</f>
        <v>1012.68</v>
      </c>
      <c r="AE198" s="240">
        <f t="shared" si="110"/>
        <v>3652.54</v>
      </c>
      <c r="AF198" s="217">
        <f t="shared" ref="AF198:AF254" si="131">MIN(AE198,$AF$4)</f>
        <v>3652.54</v>
      </c>
      <c r="AG198" s="217">
        <f t="shared" si="111"/>
        <v>730.508</v>
      </c>
      <c r="AH198" s="217">
        <f t="shared" si="112"/>
        <v>-1266.56</v>
      </c>
      <c r="AI198" s="217">
        <f t="shared" si="113"/>
        <v>-35.352512</v>
      </c>
      <c r="AJ198">
        <f t="shared" si="114"/>
        <v>-8.91016</v>
      </c>
      <c r="AK198" s="217">
        <f t="shared" si="115"/>
        <v>-752.28</v>
      </c>
      <c r="AL198" s="217">
        <f t="shared" si="116"/>
        <v>-730.508</v>
      </c>
      <c r="AM198" s="217">
        <f t="shared" si="117"/>
        <v>3958</v>
      </c>
      <c r="AN198" s="217">
        <f t="shared" ref="AN198:AN254" si="132">MIN(AM198,$AN$4)</f>
        <v>3958</v>
      </c>
      <c r="AO198" s="217">
        <f t="shared" si="118"/>
        <v>2216.48</v>
      </c>
      <c r="AP198" s="217">
        <f t="shared" si="119"/>
        <v>1900</v>
      </c>
      <c r="AQ198" s="217">
        <f t="shared" ref="AQ198:AQ254" si="133">MIN(AP198,$AQ$4)</f>
        <v>1900</v>
      </c>
      <c r="AR198" s="217">
        <f t="shared" si="120"/>
        <v>24.32</v>
      </c>
      <c r="AS198" s="217">
        <f t="shared" ref="AS198:AS253" si="134">IF(K198&gt;0,K198,J198)</f>
        <v>1900</v>
      </c>
      <c r="AT198" s="217">
        <f t="shared" ref="AT198:AT253" si="135">AS198*$AT$4*G198</f>
        <v>7.6</v>
      </c>
      <c r="AU198" s="217">
        <f t="shared" ref="AU198:AU254" si="136">$AU$4</f>
        <v>5626</v>
      </c>
      <c r="AV198" s="217">
        <f t="shared" ref="AV198:AV253" si="137">AU198*$AV$4*G198</f>
        <v>1012.68</v>
      </c>
      <c r="AW198" s="217">
        <f t="shared" ref="AW198:AW253" si="138">IF(K198&gt;0,MAX(K198,$AW$4),MAX(J198,$AW$4))</f>
        <v>1900</v>
      </c>
      <c r="AX198" s="217">
        <f t="shared" ref="AX198:AX254" si="139">MIN(AW198,$AX$4)</f>
        <v>1900</v>
      </c>
      <c r="AY198" s="217">
        <f t="shared" ref="AY198:AY253" si="140">AX198*$AY$4*G198</f>
        <v>380</v>
      </c>
      <c r="AZ198" s="217">
        <f t="shared" ref="AZ198:AZ253" si="141">MIN(M198-AO198,0)</f>
        <v>-1266.56</v>
      </c>
      <c r="BA198" s="217">
        <f t="shared" ref="BA198:BA253" si="142">MIN(O198-AR198,0)</f>
        <v>-12.92</v>
      </c>
      <c r="BB198" s="217">
        <f t="shared" ref="BB198:BB253" si="143">MIN(P198-AT198,0)</f>
        <v>-1.9</v>
      </c>
      <c r="BC198" s="217">
        <f t="shared" ref="BC198:BC253" si="144">MIN(R198-AV198,0)</f>
        <v>-752.28</v>
      </c>
      <c r="BD198" s="217">
        <f t="shared" ref="BD198:BD253" si="145">MIN(T198-AY198,0)</f>
        <v>-380</v>
      </c>
    </row>
    <row r="199" spans="2:56">
      <c r="B199" s="6" t="s">
        <v>399</v>
      </c>
      <c r="C199" s="166" t="str">
        <f>_xlfn.XLOOKUP(B:B,'2023.1-2023.6'!B:B,'2023.1-2023.6'!G:G,0)</f>
        <v>2020/07/01</v>
      </c>
      <c r="D199" s="3">
        <f>_xlfn.XLOOKUP(B:B,'2023.1-2023.6'!B:B,'2023.1-2023.6'!I:I,0)</f>
        <v>0</v>
      </c>
      <c r="E199" t="str">
        <f>_xlfn.XLOOKUP(B:B,'2023.1-2023.6'!B:B,'2023.1-2023.6'!C:C,0)</f>
        <v>生产部</v>
      </c>
      <c r="F199" t="str">
        <f>_xlfn.XLOOKUP(B:B,'2023.1-2023.6'!B:B,'2023.1-2023.6'!F:F,0)</f>
        <v>测试技师</v>
      </c>
      <c r="G199">
        <f>COUNTIF('2023.1-2023.6'!B:B,B199)</f>
        <v>6</v>
      </c>
      <c r="H199" s="217">
        <f>IFERROR(_xlfn.XLOOKUP(B199,'2023.1-2023.6'!B:B,'2023.1-2023.6'!K:K),0)</f>
        <v>5204.14</v>
      </c>
      <c r="I199" s="217">
        <f>IFERROR(AVERAGEIF('2022.1-2022.12 '!B:B,B199,'2022.1-2022.12 '!K:K),0)</f>
        <v>6253.35</v>
      </c>
      <c r="J199" s="217">
        <f>IFERROR(_xlfn.XLOOKUP(B199,'2023.1-2023.6'!B:B,'2023.1-2023.6'!J:J),0)</f>
        <v>1900</v>
      </c>
      <c r="K199" s="217">
        <f>IFERROR(AVERAGEIF('2022.1-2022.12 '!B:B,B199,'2022.1-2022.12 '!J:J),0)</f>
        <v>1900</v>
      </c>
      <c r="M199" s="217">
        <f>SUMIFS('2023.1-2023.6'!L:L,'2023.1-2023.6'!B:B,B199)</f>
        <v>1899.84</v>
      </c>
      <c r="O199" s="217">
        <f>SUMIFS('2023.1-2023.6'!N:N,'2023.1-2023.6'!B:B,B199)</f>
        <v>22.8</v>
      </c>
      <c r="P199">
        <f>SUMIFS('2023.1-2023.6'!P:P,'2023.1-2023.6'!B:B,B199)</f>
        <v>11.4</v>
      </c>
      <c r="R199" s="217">
        <f>SUMIFS('2023.1-2023.6'!M:M,'2023.1-2023.6'!B:B,B199)</f>
        <v>520.8</v>
      </c>
      <c r="T199" s="217">
        <f>SUMIFS('2023.1-2023.6'!O:O,'2023.1-2023.6'!B:B,B199)</f>
        <v>600</v>
      </c>
      <c r="U199" s="217">
        <f t="shared" si="121"/>
        <v>6253.35</v>
      </c>
      <c r="V199" s="217">
        <f t="shared" si="122"/>
        <v>6253.35</v>
      </c>
      <c r="W199" s="217">
        <f t="shared" si="123"/>
        <v>5252.814</v>
      </c>
      <c r="X199" s="217">
        <f t="shared" si="124"/>
        <v>6253.35</v>
      </c>
      <c r="Y199" s="217">
        <f t="shared" si="125"/>
        <v>6253.35</v>
      </c>
      <c r="Z199" s="217">
        <f t="shared" si="126"/>
        <v>120.06432</v>
      </c>
      <c r="AA199" s="217">
        <f t="shared" si="127"/>
        <v>6253.35</v>
      </c>
      <c r="AB199" s="217">
        <f t="shared" si="128"/>
        <v>37.5201</v>
      </c>
      <c r="AC199" s="239">
        <f t="shared" si="129"/>
        <v>5626</v>
      </c>
      <c r="AD199">
        <f t="shared" si="130"/>
        <v>1519.02</v>
      </c>
      <c r="AE199" s="240">
        <f t="shared" si="110"/>
        <v>6253.35</v>
      </c>
      <c r="AF199" s="217">
        <f t="shared" si="131"/>
        <v>6253.35</v>
      </c>
      <c r="AG199" s="217">
        <f t="shared" si="111"/>
        <v>1876.005</v>
      </c>
      <c r="AH199" s="217">
        <f t="shared" si="112"/>
        <v>-3352.974</v>
      </c>
      <c r="AI199" s="217">
        <f t="shared" si="113"/>
        <v>-97.26432</v>
      </c>
      <c r="AJ199">
        <f t="shared" si="114"/>
        <v>-26.1201</v>
      </c>
      <c r="AK199" s="217">
        <f t="shared" si="115"/>
        <v>-998.22</v>
      </c>
      <c r="AL199" s="217">
        <f t="shared" si="116"/>
        <v>-1276.005</v>
      </c>
      <c r="AM199" s="217">
        <f t="shared" si="117"/>
        <v>3958</v>
      </c>
      <c r="AN199" s="217">
        <f t="shared" si="132"/>
        <v>3958</v>
      </c>
      <c r="AO199" s="217">
        <f t="shared" si="118"/>
        <v>3324.72</v>
      </c>
      <c r="AP199" s="217">
        <f t="shared" si="119"/>
        <v>1900</v>
      </c>
      <c r="AQ199" s="217">
        <f t="shared" si="133"/>
        <v>1900</v>
      </c>
      <c r="AR199" s="217">
        <f t="shared" si="120"/>
        <v>36.48</v>
      </c>
      <c r="AS199" s="217">
        <f t="shared" si="134"/>
        <v>1900</v>
      </c>
      <c r="AT199" s="217">
        <f t="shared" si="135"/>
        <v>11.4</v>
      </c>
      <c r="AU199" s="217">
        <f t="shared" si="136"/>
        <v>5626</v>
      </c>
      <c r="AV199" s="217">
        <f t="shared" si="137"/>
        <v>1519.02</v>
      </c>
      <c r="AW199" s="217">
        <f t="shared" si="138"/>
        <v>1900</v>
      </c>
      <c r="AX199" s="217">
        <f t="shared" si="139"/>
        <v>1900</v>
      </c>
      <c r="AY199" s="217">
        <f t="shared" si="140"/>
        <v>570</v>
      </c>
      <c r="AZ199" s="217">
        <f t="shared" si="141"/>
        <v>-1424.88</v>
      </c>
      <c r="BA199" s="217">
        <f t="shared" si="142"/>
        <v>-13.68</v>
      </c>
      <c r="BB199" s="217">
        <f t="shared" si="143"/>
        <v>0</v>
      </c>
      <c r="BC199" s="217">
        <f t="shared" si="144"/>
        <v>-998.22</v>
      </c>
      <c r="BD199" s="217">
        <f t="shared" si="145"/>
        <v>0</v>
      </c>
    </row>
    <row r="200" spans="2:56">
      <c r="B200" s="6" t="s">
        <v>400</v>
      </c>
      <c r="C200" s="166">
        <f>_xlfn.XLOOKUP(B:B,'2023.1-2023.6'!B:B,'2023.1-2023.6'!G:G,0)</f>
        <v>44782</v>
      </c>
      <c r="D200" s="3">
        <f>_xlfn.XLOOKUP(B:B,'2023.1-2023.6'!B:B,'2023.1-2023.6'!I:I,0)</f>
        <v>0</v>
      </c>
      <c r="E200" t="str">
        <f>_xlfn.XLOOKUP(B:B,'2023.1-2023.6'!B:B,'2023.1-2023.6'!C:C,0)</f>
        <v>生产部</v>
      </c>
      <c r="F200" t="str">
        <f>_xlfn.XLOOKUP(B:B,'2023.1-2023.6'!B:B,'2023.1-2023.6'!F:F,0)</f>
        <v>质检员</v>
      </c>
      <c r="G200">
        <f>COUNTIF('2023.1-2023.6'!B:B,B200)</f>
        <v>6</v>
      </c>
      <c r="H200" s="217">
        <f>IFERROR(_xlfn.XLOOKUP(B200,'2023.1-2023.6'!B:B,'2023.1-2023.6'!K:K),0)</f>
        <v>6391.89</v>
      </c>
      <c r="I200" s="217">
        <f>IFERROR(AVERAGEIF('2022.1-2022.12 '!B:B,B200,'2022.1-2022.12 '!K:K),0)</f>
        <v>6468.058</v>
      </c>
      <c r="J200" s="217">
        <f>IFERROR(_xlfn.XLOOKUP(B200,'2023.1-2023.6'!B:B,'2023.1-2023.6'!J:J),0)</f>
        <v>2120</v>
      </c>
      <c r="K200" s="217">
        <f>IFERROR(AVERAGEIF('2022.1-2022.12 '!B:B,B200,'2022.1-2022.12 '!J:J),0)</f>
        <v>2120</v>
      </c>
      <c r="M200" s="217">
        <f>SUMIFS('2023.1-2023.6'!L:L,'2023.1-2023.6'!B:B,B200)</f>
        <v>1899.84</v>
      </c>
      <c r="O200" s="217">
        <f>SUMIFS('2023.1-2023.6'!N:N,'2023.1-2023.6'!B:B,B200)</f>
        <v>22.8</v>
      </c>
      <c r="P200">
        <f>SUMIFS('2023.1-2023.6'!P:P,'2023.1-2023.6'!B:B,B200)</f>
        <v>11.4</v>
      </c>
      <c r="R200" s="217">
        <f>SUMIFS('2023.1-2023.6'!M:M,'2023.1-2023.6'!B:B,B200)</f>
        <v>520.8</v>
      </c>
      <c r="T200" s="217">
        <f>SUMIFS('2023.1-2023.6'!O:O,'2023.1-2023.6'!B:B,B200)</f>
        <v>0</v>
      </c>
      <c r="U200" s="217">
        <f t="shared" si="121"/>
        <v>6468.058</v>
      </c>
      <c r="V200" s="217">
        <f t="shared" si="122"/>
        <v>6468.058</v>
      </c>
      <c r="W200" s="217">
        <f t="shared" si="123"/>
        <v>5433.16872</v>
      </c>
      <c r="X200" s="217">
        <f t="shared" si="124"/>
        <v>6468.058</v>
      </c>
      <c r="Y200" s="217">
        <f t="shared" si="125"/>
        <v>6468.058</v>
      </c>
      <c r="Z200" s="217">
        <f t="shared" si="126"/>
        <v>124.1867136</v>
      </c>
      <c r="AA200" s="217">
        <f t="shared" si="127"/>
        <v>6468.058</v>
      </c>
      <c r="AB200" s="217">
        <f t="shared" si="128"/>
        <v>38.808348</v>
      </c>
      <c r="AC200" s="239">
        <f t="shared" si="129"/>
        <v>5626</v>
      </c>
      <c r="AD200">
        <f t="shared" si="130"/>
        <v>1519.02</v>
      </c>
      <c r="AE200" s="240">
        <f t="shared" si="110"/>
        <v>6468.058</v>
      </c>
      <c r="AF200" s="217">
        <f t="shared" si="131"/>
        <v>6468.058</v>
      </c>
      <c r="AG200" s="217">
        <f t="shared" si="111"/>
        <v>1940.4174</v>
      </c>
      <c r="AH200" s="217">
        <f t="shared" si="112"/>
        <v>-3533.32872</v>
      </c>
      <c r="AI200" s="217">
        <f t="shared" si="113"/>
        <v>-101.3867136</v>
      </c>
      <c r="AJ200">
        <f t="shared" si="114"/>
        <v>-27.408348</v>
      </c>
      <c r="AK200" s="217">
        <f t="shared" si="115"/>
        <v>-998.22</v>
      </c>
      <c r="AL200" s="217">
        <f t="shared" si="116"/>
        <v>-1940.4174</v>
      </c>
      <c r="AM200" s="217">
        <f t="shared" si="117"/>
        <v>3958</v>
      </c>
      <c r="AN200" s="217">
        <f t="shared" si="132"/>
        <v>3958</v>
      </c>
      <c r="AO200" s="217">
        <f t="shared" si="118"/>
        <v>3324.72</v>
      </c>
      <c r="AP200" s="217">
        <f t="shared" si="119"/>
        <v>2120</v>
      </c>
      <c r="AQ200" s="217">
        <f t="shared" si="133"/>
        <v>2120</v>
      </c>
      <c r="AR200" s="217">
        <f t="shared" si="120"/>
        <v>40.704</v>
      </c>
      <c r="AS200" s="217">
        <f t="shared" si="134"/>
        <v>2120</v>
      </c>
      <c r="AT200" s="217">
        <f t="shared" si="135"/>
        <v>12.72</v>
      </c>
      <c r="AU200" s="217">
        <f t="shared" si="136"/>
        <v>5626</v>
      </c>
      <c r="AV200" s="217">
        <f t="shared" si="137"/>
        <v>1519.02</v>
      </c>
      <c r="AW200" s="217">
        <f t="shared" si="138"/>
        <v>2120</v>
      </c>
      <c r="AX200" s="217">
        <f t="shared" si="139"/>
        <v>2120</v>
      </c>
      <c r="AY200" s="217">
        <f t="shared" si="140"/>
        <v>636</v>
      </c>
      <c r="AZ200" s="217">
        <f t="shared" si="141"/>
        <v>-1424.88</v>
      </c>
      <c r="BA200" s="217">
        <f t="shared" si="142"/>
        <v>-17.904</v>
      </c>
      <c r="BB200" s="217">
        <f t="shared" si="143"/>
        <v>-1.32</v>
      </c>
      <c r="BC200" s="217">
        <f t="shared" si="144"/>
        <v>-998.22</v>
      </c>
      <c r="BD200" s="217">
        <f t="shared" si="145"/>
        <v>-636</v>
      </c>
    </row>
    <row r="201" spans="2:56">
      <c r="B201" s="6" t="s">
        <v>401</v>
      </c>
      <c r="C201" s="166" t="str">
        <f>_xlfn.XLOOKUP(B:B,'2023.1-2023.6'!B:B,'2023.1-2023.6'!G:G,0)</f>
        <v>2020/02/10</v>
      </c>
      <c r="D201" s="3">
        <f>_xlfn.XLOOKUP(B:B,'2023.1-2023.6'!B:B,'2023.1-2023.6'!I:I,0)</f>
        <v>0</v>
      </c>
      <c r="E201" t="str">
        <f>_xlfn.XLOOKUP(B:B,'2023.1-2023.6'!B:B,'2023.1-2023.6'!C:C,0)</f>
        <v>生产部</v>
      </c>
      <c r="F201" t="str">
        <f>_xlfn.XLOOKUP(B:B,'2023.1-2023.6'!B:B,'2023.1-2023.6'!F:F,0)</f>
        <v>安全环保专员</v>
      </c>
      <c r="G201">
        <f>COUNTIF('2023.1-2023.6'!B:B,B201)</f>
        <v>6</v>
      </c>
      <c r="H201" s="217">
        <f>IFERROR(_xlfn.XLOOKUP(B201,'2023.1-2023.6'!B:B,'2023.1-2023.6'!K:K),0)</f>
        <v>6565.3</v>
      </c>
      <c r="I201" s="217">
        <f>IFERROR(AVERAGEIF('2022.1-2022.12 '!B:B,B201,'2022.1-2022.12 '!K:K),0)</f>
        <v>6438.06666666667</v>
      </c>
      <c r="J201" s="217">
        <f>IFERROR(_xlfn.XLOOKUP(B201,'2023.1-2023.6'!B:B,'2023.1-2023.6'!J:J),0)</f>
        <v>2240</v>
      </c>
      <c r="K201" s="217">
        <f>IFERROR(AVERAGEIF('2022.1-2022.12 '!B:B,B201,'2022.1-2022.12 '!J:J),0)</f>
        <v>2240</v>
      </c>
      <c r="M201" s="217">
        <f>SUMIFS('2023.1-2023.6'!L:L,'2023.1-2023.6'!B:B,B201)</f>
        <v>1899.84</v>
      </c>
      <c r="O201" s="217">
        <f>SUMIFS('2023.1-2023.6'!N:N,'2023.1-2023.6'!B:B,B201)</f>
        <v>22.8</v>
      </c>
      <c r="P201">
        <f>SUMIFS('2023.1-2023.6'!P:P,'2023.1-2023.6'!B:B,B201)</f>
        <v>11.4</v>
      </c>
      <c r="R201" s="217">
        <f>SUMIFS('2023.1-2023.6'!M:M,'2023.1-2023.6'!B:B,B201)</f>
        <v>520.8</v>
      </c>
      <c r="T201" s="217">
        <f>SUMIFS('2023.1-2023.6'!O:O,'2023.1-2023.6'!B:B,B201)</f>
        <v>0</v>
      </c>
      <c r="U201" s="217">
        <f t="shared" si="121"/>
        <v>6438.06666666667</v>
      </c>
      <c r="V201" s="217">
        <f t="shared" si="122"/>
        <v>6438.06666666667</v>
      </c>
      <c r="W201" s="217">
        <f t="shared" si="123"/>
        <v>5407.976</v>
      </c>
      <c r="X201" s="217">
        <f t="shared" si="124"/>
        <v>6438.06666666667</v>
      </c>
      <c r="Y201" s="217">
        <f t="shared" si="125"/>
        <v>6438.06666666667</v>
      </c>
      <c r="Z201" s="217">
        <f t="shared" si="126"/>
        <v>123.61088</v>
      </c>
      <c r="AA201" s="217">
        <f t="shared" si="127"/>
        <v>6438.06666666667</v>
      </c>
      <c r="AB201" s="217">
        <f t="shared" si="128"/>
        <v>38.6284</v>
      </c>
      <c r="AC201" s="239">
        <f t="shared" si="129"/>
        <v>5626</v>
      </c>
      <c r="AD201">
        <f t="shared" si="130"/>
        <v>1519.02</v>
      </c>
      <c r="AE201" s="240">
        <f t="shared" si="110"/>
        <v>6438.06666666667</v>
      </c>
      <c r="AF201" s="217">
        <f t="shared" si="131"/>
        <v>6438.06666666667</v>
      </c>
      <c r="AG201" s="217">
        <f t="shared" si="111"/>
        <v>1931.42</v>
      </c>
      <c r="AH201" s="217">
        <f t="shared" si="112"/>
        <v>-3508.136</v>
      </c>
      <c r="AI201" s="217">
        <f t="shared" si="113"/>
        <v>-100.81088</v>
      </c>
      <c r="AJ201">
        <f t="shared" si="114"/>
        <v>-27.2284</v>
      </c>
      <c r="AK201" s="217">
        <f t="shared" si="115"/>
        <v>-998.22</v>
      </c>
      <c r="AL201" s="217">
        <f t="shared" si="116"/>
        <v>-1931.42</v>
      </c>
      <c r="AM201" s="217">
        <f t="shared" si="117"/>
        <v>3958</v>
      </c>
      <c r="AN201" s="217">
        <f t="shared" si="132"/>
        <v>3958</v>
      </c>
      <c r="AO201" s="217">
        <f t="shared" si="118"/>
        <v>3324.72</v>
      </c>
      <c r="AP201" s="217">
        <f t="shared" si="119"/>
        <v>2240</v>
      </c>
      <c r="AQ201" s="217">
        <f t="shared" si="133"/>
        <v>2240</v>
      </c>
      <c r="AR201" s="217">
        <f t="shared" si="120"/>
        <v>43.008</v>
      </c>
      <c r="AS201" s="217">
        <f t="shared" si="134"/>
        <v>2240</v>
      </c>
      <c r="AT201" s="217">
        <f t="shared" si="135"/>
        <v>13.44</v>
      </c>
      <c r="AU201" s="217">
        <f t="shared" si="136"/>
        <v>5626</v>
      </c>
      <c r="AV201" s="217">
        <f t="shared" si="137"/>
        <v>1519.02</v>
      </c>
      <c r="AW201" s="217">
        <f t="shared" si="138"/>
        <v>2240</v>
      </c>
      <c r="AX201" s="217">
        <f t="shared" si="139"/>
        <v>2240</v>
      </c>
      <c r="AY201" s="217">
        <f t="shared" si="140"/>
        <v>672</v>
      </c>
      <c r="AZ201" s="217">
        <f t="shared" si="141"/>
        <v>-1424.88</v>
      </c>
      <c r="BA201" s="217">
        <f t="shared" si="142"/>
        <v>-20.208</v>
      </c>
      <c r="BB201" s="217">
        <f t="shared" si="143"/>
        <v>-2.04</v>
      </c>
      <c r="BC201" s="217">
        <f t="shared" si="144"/>
        <v>-998.22</v>
      </c>
      <c r="BD201" s="217">
        <f t="shared" si="145"/>
        <v>-672</v>
      </c>
    </row>
    <row r="202" spans="2:56">
      <c r="B202" s="6" t="s">
        <v>402</v>
      </c>
      <c r="C202" s="166" t="str">
        <f>_xlfn.XLOOKUP(B:B,'2023.1-2023.6'!B:B,'2023.1-2023.6'!G:G,0)</f>
        <v>2023/05/22</v>
      </c>
      <c r="D202" s="3" t="str">
        <f>_xlfn.XLOOKUP(B:B,'2023.1-2023.6'!B:B,'2023.1-2023.6'!I:I,0)</f>
        <v>5月入职</v>
      </c>
      <c r="E202" t="str">
        <f>_xlfn.XLOOKUP(B:B,'2023.1-2023.6'!B:B,'2023.1-2023.6'!C:C,0)</f>
        <v>售后服务部</v>
      </c>
      <c r="F202" t="str">
        <f>_xlfn.XLOOKUP(B:B,'2023.1-2023.6'!B:B,'2023.1-2023.6'!F:F,0)</f>
        <v>中国区售后服务高级经理</v>
      </c>
      <c r="G202">
        <f>COUNTIF('2023.1-2023.6'!B:B,B202)</f>
        <v>2</v>
      </c>
      <c r="H202" s="217">
        <f>IFERROR(_xlfn.XLOOKUP(B202,'2023.1-2023.6'!B:B,'2023.1-2023.6'!K:K),0)</f>
        <v>11832.43</v>
      </c>
      <c r="I202" s="217">
        <f>IFERROR(AVERAGEIF('2022.1-2022.12 '!B:B,B202,'2022.1-2022.12 '!K:K),0)</f>
        <v>0</v>
      </c>
      <c r="J202" s="217">
        <f>IFERROR(_xlfn.XLOOKUP(B202,'2023.1-2023.6'!B:B,'2023.1-2023.6'!J:J),0)</f>
        <v>12400</v>
      </c>
      <c r="K202" s="217">
        <f>IFERROR(AVERAGEIF('2022.1-2022.12 '!B:B,B202,'2022.1-2022.12 '!J:J),0)</f>
        <v>0</v>
      </c>
      <c r="M202" s="217">
        <f>SUMIFS('2023.1-2023.6'!L:L,'2023.1-2023.6'!B:B,B202)</f>
        <v>316.64</v>
      </c>
      <c r="O202" s="217">
        <f>SUMIFS('2023.1-2023.6'!N:N,'2023.1-2023.6'!B:B,B202)</f>
        <v>3.8</v>
      </c>
      <c r="P202">
        <f>SUMIFS('2023.1-2023.6'!P:P,'2023.1-2023.6'!B:B,B202)</f>
        <v>1.9</v>
      </c>
      <c r="R202" s="217">
        <f>SUMIFS('2023.1-2023.6'!M:M,'2023.1-2023.6'!B:B,B202)</f>
        <v>86.8</v>
      </c>
      <c r="T202" s="217">
        <f>SUMIFS('2023.1-2023.6'!O:O,'2023.1-2023.6'!B:B,B202)</f>
        <v>3128</v>
      </c>
      <c r="U202" s="217">
        <f t="shared" si="121"/>
        <v>11832.43</v>
      </c>
      <c r="V202" s="217">
        <f t="shared" si="122"/>
        <v>11832.43</v>
      </c>
      <c r="W202" s="217">
        <f t="shared" si="123"/>
        <v>3313.0804</v>
      </c>
      <c r="X202" s="217">
        <f t="shared" si="124"/>
        <v>11832.43</v>
      </c>
      <c r="Y202" s="217">
        <f t="shared" si="125"/>
        <v>11832.43</v>
      </c>
      <c r="Z202" s="217">
        <f t="shared" si="126"/>
        <v>75.727552</v>
      </c>
      <c r="AA202" s="217">
        <f t="shared" si="127"/>
        <v>11832.43</v>
      </c>
      <c r="AB202" s="217">
        <f t="shared" si="128"/>
        <v>23.66486</v>
      </c>
      <c r="AC202" s="239">
        <f t="shared" si="129"/>
        <v>5626</v>
      </c>
      <c r="AD202">
        <f t="shared" si="130"/>
        <v>506.34</v>
      </c>
      <c r="AE202" s="240">
        <f t="shared" si="110"/>
        <v>11832.43</v>
      </c>
      <c r="AF202" s="217">
        <f t="shared" si="131"/>
        <v>11832.43</v>
      </c>
      <c r="AG202" s="217">
        <f t="shared" si="111"/>
        <v>1183.243</v>
      </c>
      <c r="AH202" s="217">
        <f t="shared" si="112"/>
        <v>-2996.4404</v>
      </c>
      <c r="AI202" s="217">
        <f t="shared" si="113"/>
        <v>-71.927552</v>
      </c>
      <c r="AJ202">
        <f t="shared" si="114"/>
        <v>-21.76486</v>
      </c>
      <c r="AK202" s="217">
        <f t="shared" si="115"/>
        <v>-419.54</v>
      </c>
      <c r="AL202" s="217">
        <f t="shared" si="116"/>
        <v>0</v>
      </c>
      <c r="AM202" s="217">
        <f t="shared" si="117"/>
        <v>12400</v>
      </c>
      <c r="AN202" s="217">
        <f t="shared" si="132"/>
        <v>12400</v>
      </c>
      <c r="AO202" s="217">
        <f t="shared" si="118"/>
        <v>3472</v>
      </c>
      <c r="AP202" s="217">
        <f t="shared" si="119"/>
        <v>12400</v>
      </c>
      <c r="AQ202" s="217">
        <f t="shared" si="133"/>
        <v>12400</v>
      </c>
      <c r="AR202" s="217">
        <f t="shared" si="120"/>
        <v>79.36</v>
      </c>
      <c r="AS202" s="217">
        <f t="shared" si="134"/>
        <v>12400</v>
      </c>
      <c r="AT202" s="217">
        <f t="shared" si="135"/>
        <v>24.8</v>
      </c>
      <c r="AU202" s="217">
        <f t="shared" si="136"/>
        <v>5626</v>
      </c>
      <c r="AV202" s="217">
        <f t="shared" si="137"/>
        <v>506.34</v>
      </c>
      <c r="AW202" s="217">
        <f t="shared" si="138"/>
        <v>12400</v>
      </c>
      <c r="AX202" s="217">
        <f t="shared" si="139"/>
        <v>12400</v>
      </c>
      <c r="AY202" s="217">
        <f t="shared" si="140"/>
        <v>1240</v>
      </c>
      <c r="AZ202" s="217">
        <f t="shared" si="141"/>
        <v>-3155.36</v>
      </c>
      <c r="BA202" s="217">
        <f t="shared" si="142"/>
        <v>-75.56</v>
      </c>
      <c r="BB202" s="217">
        <f t="shared" si="143"/>
        <v>-22.9</v>
      </c>
      <c r="BC202" s="217">
        <f t="shared" si="144"/>
        <v>-419.54</v>
      </c>
      <c r="BD202" s="217">
        <f t="shared" si="145"/>
        <v>0</v>
      </c>
    </row>
    <row r="203" spans="2:56">
      <c r="B203" s="6" t="s">
        <v>403</v>
      </c>
      <c r="C203" s="166" t="str">
        <f>_xlfn.XLOOKUP(B:B,'2023.1-2023.6'!B:B,'2023.1-2023.6'!G:G,0)</f>
        <v>2020/10/16</v>
      </c>
      <c r="D203" s="3">
        <f>_xlfn.XLOOKUP(B:B,'2023.1-2023.6'!B:B,'2023.1-2023.6'!I:I,0)</f>
        <v>0</v>
      </c>
      <c r="E203" t="str">
        <f>_xlfn.XLOOKUP(B:B,'2023.1-2023.6'!B:B,'2023.1-2023.6'!C:C,0)</f>
        <v>生产部</v>
      </c>
      <c r="F203" t="str">
        <f>_xlfn.XLOOKUP(B:B,'2023.1-2023.6'!B:B,'2023.1-2023.6'!F:F,0)</f>
        <v>装配电工</v>
      </c>
      <c r="G203">
        <f>COUNTIF('2023.1-2023.6'!B:B,B203)</f>
        <v>6</v>
      </c>
      <c r="H203" s="217">
        <f>IFERROR(_xlfn.XLOOKUP(B203,'2023.1-2023.6'!B:B,'2023.1-2023.6'!K:K),0)</f>
        <v>1392.32</v>
      </c>
      <c r="I203" s="217">
        <f>IFERROR(AVERAGEIF('2022.1-2022.12 '!B:B,B203,'2022.1-2022.12 '!K:K),0)</f>
        <v>6005.43416666667</v>
      </c>
      <c r="J203" s="217">
        <f>IFERROR(_xlfn.XLOOKUP(B203,'2023.1-2023.6'!B:B,'2023.1-2023.6'!J:J),0)</f>
        <v>1900</v>
      </c>
      <c r="K203" s="217">
        <f>IFERROR(AVERAGEIF('2022.1-2022.12 '!B:B,B203,'2022.1-2022.12 '!J:J),0)</f>
        <v>1900</v>
      </c>
      <c r="M203" s="217">
        <f>SUMIFS('2023.1-2023.6'!L:L,'2023.1-2023.6'!B:B,B203)</f>
        <v>1899.84</v>
      </c>
      <c r="O203" s="217">
        <f>SUMIFS('2023.1-2023.6'!N:N,'2023.1-2023.6'!B:B,B203)</f>
        <v>22.8</v>
      </c>
      <c r="P203">
        <f>SUMIFS('2023.1-2023.6'!P:P,'2023.1-2023.6'!B:B,B203)</f>
        <v>11.4</v>
      </c>
      <c r="R203" s="217">
        <f>SUMIFS('2023.1-2023.6'!M:M,'2023.1-2023.6'!B:B,B203)</f>
        <v>520.8</v>
      </c>
      <c r="T203" s="217">
        <f>SUMIFS('2023.1-2023.6'!O:O,'2023.1-2023.6'!B:B,B203)</f>
        <v>0</v>
      </c>
      <c r="U203" s="217">
        <f t="shared" si="121"/>
        <v>6005.43416666667</v>
      </c>
      <c r="V203" s="217">
        <f t="shared" si="122"/>
        <v>6005.43416666667</v>
      </c>
      <c r="W203" s="217">
        <f t="shared" si="123"/>
        <v>5044.5647</v>
      </c>
      <c r="X203" s="217">
        <f t="shared" si="124"/>
        <v>6005.43416666667</v>
      </c>
      <c r="Y203" s="217">
        <f t="shared" si="125"/>
        <v>6005.43416666667</v>
      </c>
      <c r="Z203" s="217">
        <f t="shared" si="126"/>
        <v>115.304336</v>
      </c>
      <c r="AA203" s="217">
        <f t="shared" si="127"/>
        <v>6005.43416666667</v>
      </c>
      <c r="AB203" s="217">
        <f t="shared" si="128"/>
        <v>36.032605</v>
      </c>
      <c r="AC203" s="239">
        <f t="shared" si="129"/>
        <v>5626</v>
      </c>
      <c r="AD203">
        <f t="shared" si="130"/>
        <v>1519.02</v>
      </c>
      <c r="AE203" s="240">
        <f t="shared" si="110"/>
        <v>6005.43416666667</v>
      </c>
      <c r="AF203" s="217">
        <f t="shared" si="131"/>
        <v>6005.43416666667</v>
      </c>
      <c r="AG203" s="217">
        <f t="shared" si="111"/>
        <v>1801.63025</v>
      </c>
      <c r="AH203" s="217">
        <f t="shared" si="112"/>
        <v>-3144.7247</v>
      </c>
      <c r="AI203" s="217">
        <f t="shared" si="113"/>
        <v>-92.504336</v>
      </c>
      <c r="AJ203">
        <f t="shared" si="114"/>
        <v>-24.632605</v>
      </c>
      <c r="AK203" s="217">
        <f t="shared" si="115"/>
        <v>-998.22</v>
      </c>
      <c r="AL203" s="217">
        <f t="shared" si="116"/>
        <v>-1801.63025</v>
      </c>
      <c r="AM203" s="217">
        <f t="shared" si="117"/>
        <v>3958</v>
      </c>
      <c r="AN203" s="217">
        <f t="shared" si="132"/>
        <v>3958</v>
      </c>
      <c r="AO203" s="217">
        <f t="shared" si="118"/>
        <v>3324.72</v>
      </c>
      <c r="AP203" s="217">
        <f t="shared" si="119"/>
        <v>1900</v>
      </c>
      <c r="AQ203" s="217">
        <f t="shared" si="133"/>
        <v>1900</v>
      </c>
      <c r="AR203" s="217">
        <f t="shared" si="120"/>
        <v>36.48</v>
      </c>
      <c r="AS203" s="217">
        <f t="shared" si="134"/>
        <v>1900</v>
      </c>
      <c r="AT203" s="217">
        <f t="shared" si="135"/>
        <v>11.4</v>
      </c>
      <c r="AU203" s="217">
        <f t="shared" si="136"/>
        <v>5626</v>
      </c>
      <c r="AV203" s="217">
        <f t="shared" si="137"/>
        <v>1519.02</v>
      </c>
      <c r="AW203" s="217">
        <f t="shared" si="138"/>
        <v>1900</v>
      </c>
      <c r="AX203" s="217">
        <f t="shared" si="139"/>
        <v>1900</v>
      </c>
      <c r="AY203" s="217">
        <f t="shared" si="140"/>
        <v>570</v>
      </c>
      <c r="AZ203" s="217">
        <f t="shared" si="141"/>
        <v>-1424.88</v>
      </c>
      <c r="BA203" s="217">
        <f t="shared" si="142"/>
        <v>-13.68</v>
      </c>
      <c r="BB203" s="217">
        <f t="shared" si="143"/>
        <v>0</v>
      </c>
      <c r="BC203" s="217">
        <f t="shared" si="144"/>
        <v>-998.22</v>
      </c>
      <c r="BD203" s="217">
        <f t="shared" si="145"/>
        <v>-570</v>
      </c>
    </row>
    <row r="204" spans="2:56">
      <c r="B204" s="6" t="s">
        <v>404</v>
      </c>
      <c r="C204" s="166" t="str">
        <f>_xlfn.XLOOKUP(B:B,'2023.1-2023.6'!B:B,'2023.1-2023.6'!G:G,0)</f>
        <v>2021/05/10</v>
      </c>
      <c r="D204" s="3">
        <f>_xlfn.XLOOKUP(B:B,'2023.1-2023.6'!B:B,'2023.1-2023.6'!I:I,0)</f>
        <v>0</v>
      </c>
      <c r="E204" t="str">
        <f>_xlfn.XLOOKUP(B:B,'2023.1-2023.6'!B:B,'2023.1-2023.6'!C:C,0)</f>
        <v>售后服务部</v>
      </c>
      <c r="F204" t="str">
        <f>_xlfn.XLOOKUP(B:B,'2023.1-2023.6'!B:B,'2023.1-2023.6'!F:F,0)</f>
        <v>机械服务工程师（成都）</v>
      </c>
      <c r="G204">
        <f>COUNTIF('2023.1-2023.6'!B:B,B204)</f>
        <v>6</v>
      </c>
      <c r="H204" s="217">
        <f>IFERROR(_xlfn.XLOOKUP(B204,'2023.1-2023.6'!B:B,'2023.1-2023.6'!K:K),0)</f>
        <v>7603.23</v>
      </c>
      <c r="I204" s="217">
        <f>IFERROR(AVERAGEIF('2022.1-2022.12 '!B:B,B204,'2022.1-2022.12 '!K:K),0)</f>
        <v>8333.89083333333</v>
      </c>
      <c r="J204" s="217">
        <f>IFERROR(_xlfn.XLOOKUP(B204,'2023.1-2023.6'!B:B,'2023.1-2023.6'!J:J),0)</f>
        <v>3128</v>
      </c>
      <c r="K204" s="217">
        <f>IFERROR(AVERAGEIF('2022.1-2022.12 '!B:B,B204,'2022.1-2022.12 '!J:J),0)</f>
        <v>3128</v>
      </c>
      <c r="M204" s="217">
        <f>SUMIFS('2023.1-2023.6'!L:L,'2023.1-2023.6'!B:B,B204)</f>
        <v>0</v>
      </c>
      <c r="O204" s="217">
        <f>SUMIFS('2023.1-2023.6'!N:N,'2023.1-2023.6'!B:B,B204)</f>
        <v>0</v>
      </c>
      <c r="P204">
        <f>SUMIFS('2023.1-2023.6'!P:P,'2023.1-2023.6'!B:B,B204)</f>
        <v>0</v>
      </c>
      <c r="R204" s="217">
        <f>SUMIFS('2023.1-2023.6'!M:M,'2023.1-2023.6'!B:B,B204)</f>
        <v>0</v>
      </c>
      <c r="T204" s="217">
        <f>SUMIFS('2023.1-2023.6'!O:O,'2023.1-2023.6'!B:B,B204)</f>
        <v>0</v>
      </c>
      <c r="U204" s="217">
        <f t="shared" si="121"/>
        <v>8333.89083333333</v>
      </c>
      <c r="V204" s="217">
        <f t="shared" si="122"/>
        <v>8333.89083333333</v>
      </c>
      <c r="W204" s="217">
        <f t="shared" si="123"/>
        <v>7000.4683</v>
      </c>
      <c r="X204" s="217">
        <f t="shared" si="124"/>
        <v>8333.89083333333</v>
      </c>
      <c r="Y204" s="217">
        <f t="shared" si="125"/>
        <v>8333.89083333333</v>
      </c>
      <c r="Z204" s="217">
        <f t="shared" si="126"/>
        <v>160.010704</v>
      </c>
      <c r="AA204" s="217">
        <f t="shared" si="127"/>
        <v>8333.89083333333</v>
      </c>
      <c r="AB204" s="217">
        <f t="shared" si="128"/>
        <v>50.003345</v>
      </c>
      <c r="AC204" s="239">
        <f t="shared" si="129"/>
        <v>5626</v>
      </c>
      <c r="AD204">
        <f t="shared" si="130"/>
        <v>1519.02</v>
      </c>
      <c r="AE204" s="240">
        <f t="shared" si="110"/>
        <v>8333.89083333333</v>
      </c>
      <c r="AF204" s="217">
        <f t="shared" si="131"/>
        <v>8333.89083333333</v>
      </c>
      <c r="AG204" s="217">
        <f t="shared" si="111"/>
        <v>2500.16725</v>
      </c>
      <c r="AH204" s="217">
        <f t="shared" si="112"/>
        <v>-7000.4683</v>
      </c>
      <c r="AI204" s="217">
        <f t="shared" si="113"/>
        <v>-160.010704</v>
      </c>
      <c r="AJ204">
        <f t="shared" si="114"/>
        <v>-50.003345</v>
      </c>
      <c r="AK204" s="217">
        <f t="shared" si="115"/>
        <v>-1519.02</v>
      </c>
      <c r="AL204" s="217">
        <f t="shared" si="116"/>
        <v>-2500.16725</v>
      </c>
      <c r="AM204" s="217">
        <f t="shared" si="117"/>
        <v>3958</v>
      </c>
      <c r="AN204" s="217">
        <f t="shared" si="132"/>
        <v>3958</v>
      </c>
      <c r="AO204" s="217">
        <f t="shared" si="118"/>
        <v>3324.72</v>
      </c>
      <c r="AP204" s="217">
        <f t="shared" si="119"/>
        <v>3128</v>
      </c>
      <c r="AQ204" s="217">
        <f t="shared" si="133"/>
        <v>3128</v>
      </c>
      <c r="AR204" s="217">
        <f t="shared" si="120"/>
        <v>60.0576</v>
      </c>
      <c r="AS204" s="217">
        <f t="shared" si="134"/>
        <v>3128</v>
      </c>
      <c r="AT204" s="217">
        <f t="shared" si="135"/>
        <v>18.768</v>
      </c>
      <c r="AU204" s="217">
        <f t="shared" si="136"/>
        <v>5626</v>
      </c>
      <c r="AV204" s="217">
        <f t="shared" si="137"/>
        <v>1519.02</v>
      </c>
      <c r="AW204" s="217">
        <f t="shared" si="138"/>
        <v>3128</v>
      </c>
      <c r="AX204" s="217">
        <f t="shared" si="139"/>
        <v>3128</v>
      </c>
      <c r="AY204" s="217">
        <f t="shared" si="140"/>
        <v>938.4</v>
      </c>
      <c r="AZ204" s="217">
        <f t="shared" si="141"/>
        <v>-3324.72</v>
      </c>
      <c r="BA204" s="217">
        <f t="shared" si="142"/>
        <v>-60.0576</v>
      </c>
      <c r="BB204" s="217">
        <f t="shared" si="143"/>
        <v>-18.768</v>
      </c>
      <c r="BC204" s="217">
        <f t="shared" si="144"/>
        <v>-1519.02</v>
      </c>
      <c r="BD204" s="217">
        <f t="shared" si="145"/>
        <v>-938.4</v>
      </c>
    </row>
    <row r="205" spans="2:56">
      <c r="B205" s="6" t="s">
        <v>405</v>
      </c>
      <c r="C205" s="166" t="str">
        <f>_xlfn.XLOOKUP(B:B,'2023.1-2023.6'!B:B,'2023.1-2023.6'!G:G,0)</f>
        <v>2016/02/22</v>
      </c>
      <c r="D205" s="3">
        <f>_xlfn.XLOOKUP(B:B,'2023.1-2023.6'!B:B,'2023.1-2023.6'!I:I,0)</f>
        <v>0</v>
      </c>
      <c r="E205" t="str">
        <f>_xlfn.XLOOKUP(B:B,'2023.1-2023.6'!B:B,'2023.1-2023.6'!C:C,0)</f>
        <v>售后服务部</v>
      </c>
      <c r="F205" t="str">
        <f>_xlfn.XLOOKUP(B:B,'2023.1-2023.6'!B:B,'2023.1-2023.6'!F:F,0)</f>
        <v>机械服务技师</v>
      </c>
      <c r="G205">
        <f>COUNTIF('2023.1-2023.6'!B:B,B205)</f>
        <v>6</v>
      </c>
      <c r="H205" s="217">
        <f>IFERROR(_xlfn.XLOOKUP(B205,'2023.1-2023.6'!B:B,'2023.1-2023.6'!K:K),0)</f>
        <v>12017.54</v>
      </c>
      <c r="I205" s="217">
        <f>IFERROR(AVERAGEIF('2022.1-2022.12 '!B:B,B205,'2022.1-2022.12 '!K:K),0)</f>
        <v>11081.5266666667</v>
      </c>
      <c r="J205" s="217">
        <f>IFERROR(_xlfn.XLOOKUP(B205,'2023.1-2023.6'!B:B,'2023.1-2023.6'!J:J),0)</f>
        <v>4331</v>
      </c>
      <c r="K205" s="217">
        <f>IFERROR(AVERAGEIF('2022.1-2022.12 '!B:B,B205,'2022.1-2022.12 '!J:J),0)</f>
        <v>3975</v>
      </c>
      <c r="M205" s="217">
        <f>SUMIFS('2023.1-2023.6'!L:L,'2023.1-2023.6'!B:B,B205)</f>
        <v>1899.84</v>
      </c>
      <c r="O205" s="217">
        <f>SUMIFS('2023.1-2023.6'!N:N,'2023.1-2023.6'!B:B,B205)</f>
        <v>22.8</v>
      </c>
      <c r="P205">
        <f>SUMIFS('2023.1-2023.6'!P:P,'2023.1-2023.6'!B:B,B205)</f>
        <v>11.4</v>
      </c>
      <c r="R205" s="217">
        <f>SUMIFS('2023.1-2023.6'!M:M,'2023.1-2023.6'!B:B,B205)</f>
        <v>520.8</v>
      </c>
      <c r="T205" s="217">
        <f>SUMIFS('2023.1-2023.6'!O:O,'2023.1-2023.6'!B:B,B205)</f>
        <v>0</v>
      </c>
      <c r="U205" s="217">
        <f t="shared" si="121"/>
        <v>11081.5266666667</v>
      </c>
      <c r="V205" s="217">
        <f t="shared" si="122"/>
        <v>11081.5266666667</v>
      </c>
      <c r="W205" s="217">
        <f t="shared" si="123"/>
        <v>9308.4824</v>
      </c>
      <c r="X205" s="217">
        <f t="shared" si="124"/>
        <v>11081.5266666667</v>
      </c>
      <c r="Y205" s="217">
        <f t="shared" si="125"/>
        <v>11081.5266666667</v>
      </c>
      <c r="Z205" s="217">
        <f t="shared" si="126"/>
        <v>212.765312</v>
      </c>
      <c r="AA205" s="217">
        <f t="shared" si="127"/>
        <v>11081.5266666667</v>
      </c>
      <c r="AB205" s="217">
        <f t="shared" si="128"/>
        <v>66.48916</v>
      </c>
      <c r="AC205" s="239">
        <f t="shared" si="129"/>
        <v>5626</v>
      </c>
      <c r="AD205">
        <f t="shared" si="130"/>
        <v>1519.02</v>
      </c>
      <c r="AE205" s="240">
        <f t="shared" si="110"/>
        <v>11081.5266666667</v>
      </c>
      <c r="AF205" s="217">
        <f t="shared" si="131"/>
        <v>11081.5266666667</v>
      </c>
      <c r="AG205" s="217">
        <f t="shared" si="111"/>
        <v>3324.458</v>
      </c>
      <c r="AH205" s="217">
        <f t="shared" si="112"/>
        <v>-7408.6424</v>
      </c>
      <c r="AI205" s="217">
        <f t="shared" si="113"/>
        <v>-189.965312</v>
      </c>
      <c r="AJ205">
        <f t="shared" si="114"/>
        <v>-55.08916</v>
      </c>
      <c r="AK205" s="217">
        <f t="shared" si="115"/>
        <v>-998.22</v>
      </c>
      <c r="AL205" s="217">
        <f t="shared" si="116"/>
        <v>-3324.458</v>
      </c>
      <c r="AM205" s="217">
        <f t="shared" si="117"/>
        <v>3975</v>
      </c>
      <c r="AN205" s="217">
        <f t="shared" si="132"/>
        <v>3975</v>
      </c>
      <c r="AO205" s="217">
        <f t="shared" si="118"/>
        <v>3339</v>
      </c>
      <c r="AP205" s="217">
        <f t="shared" si="119"/>
        <v>3975</v>
      </c>
      <c r="AQ205" s="217">
        <f t="shared" si="133"/>
        <v>3975</v>
      </c>
      <c r="AR205" s="217">
        <f t="shared" si="120"/>
        <v>76.32</v>
      </c>
      <c r="AS205" s="217">
        <f t="shared" si="134"/>
        <v>3975</v>
      </c>
      <c r="AT205" s="217">
        <f t="shared" si="135"/>
        <v>23.85</v>
      </c>
      <c r="AU205" s="217">
        <f t="shared" si="136"/>
        <v>5626</v>
      </c>
      <c r="AV205" s="217">
        <f t="shared" si="137"/>
        <v>1519.02</v>
      </c>
      <c r="AW205" s="217">
        <f t="shared" si="138"/>
        <v>3975</v>
      </c>
      <c r="AX205" s="217">
        <f t="shared" si="139"/>
        <v>3975</v>
      </c>
      <c r="AY205" s="217">
        <f t="shared" si="140"/>
        <v>1192.5</v>
      </c>
      <c r="AZ205" s="217">
        <f t="shared" si="141"/>
        <v>-1439.16</v>
      </c>
      <c r="BA205" s="217">
        <f t="shared" si="142"/>
        <v>-53.52</v>
      </c>
      <c r="BB205" s="217">
        <f t="shared" si="143"/>
        <v>-12.45</v>
      </c>
      <c r="BC205" s="217">
        <f t="shared" si="144"/>
        <v>-998.22</v>
      </c>
      <c r="BD205" s="217">
        <f t="shared" si="145"/>
        <v>-1192.5</v>
      </c>
    </row>
    <row r="206" spans="2:56">
      <c r="B206" s="6" t="s">
        <v>406</v>
      </c>
      <c r="C206" s="166" t="str">
        <f>_xlfn.XLOOKUP(B:B,'2023.1-2023.6'!B:B,'2023.1-2023.6'!G:G,0)</f>
        <v>2021/05/07</v>
      </c>
      <c r="D206" s="3">
        <f>_xlfn.XLOOKUP(B:B,'2023.1-2023.6'!B:B,'2023.1-2023.6'!I:I,0)</f>
        <v>0</v>
      </c>
      <c r="E206" t="str">
        <f>_xlfn.XLOOKUP(B:B,'2023.1-2023.6'!B:B,'2023.1-2023.6'!C:C,0)</f>
        <v>生产部</v>
      </c>
      <c r="F206" t="str">
        <f>_xlfn.XLOOKUP(B:B,'2023.1-2023.6'!B:B,'2023.1-2023.6'!F:F,0)</f>
        <v>生产文员</v>
      </c>
      <c r="G206">
        <f>COUNTIF('2023.1-2023.6'!B:B,B206)</f>
        <v>6</v>
      </c>
      <c r="H206" s="217">
        <f>IFERROR(_xlfn.XLOOKUP(B206,'2023.1-2023.6'!B:B,'2023.1-2023.6'!K:K),0)</f>
        <v>3649.9</v>
      </c>
      <c r="I206" s="217">
        <f>IFERROR(AVERAGEIF('2022.1-2022.12 '!B:B,B206,'2022.1-2022.12 '!K:K),0)</f>
        <v>3860.50333333333</v>
      </c>
      <c r="J206" s="217">
        <f>IFERROR(_xlfn.XLOOKUP(B206,'2023.1-2023.6'!B:B,'2023.1-2023.6'!J:J),0)</f>
        <v>1900</v>
      </c>
      <c r="K206" s="217">
        <f>IFERROR(AVERAGEIF('2022.1-2022.12 '!B:B,B206,'2022.1-2022.12 '!J:J),0)</f>
        <v>1900</v>
      </c>
      <c r="M206" s="217">
        <f>SUMIFS('2023.1-2023.6'!L:L,'2023.1-2023.6'!B:B,B206)</f>
        <v>1899.84</v>
      </c>
      <c r="O206" s="217">
        <f>SUMIFS('2023.1-2023.6'!N:N,'2023.1-2023.6'!B:B,B206)</f>
        <v>22.8</v>
      </c>
      <c r="P206">
        <f>SUMIFS('2023.1-2023.6'!P:P,'2023.1-2023.6'!B:B,B206)</f>
        <v>11.4</v>
      </c>
      <c r="R206" s="217">
        <f>SUMIFS('2023.1-2023.6'!M:M,'2023.1-2023.6'!B:B,B206)</f>
        <v>520.8</v>
      </c>
      <c r="T206" s="217">
        <f>SUMIFS('2023.1-2023.6'!O:O,'2023.1-2023.6'!B:B,B206)</f>
        <v>0</v>
      </c>
      <c r="U206" s="217">
        <f t="shared" si="121"/>
        <v>3958</v>
      </c>
      <c r="V206" s="217">
        <f t="shared" si="122"/>
        <v>3958</v>
      </c>
      <c r="W206" s="217">
        <f t="shared" si="123"/>
        <v>3324.72</v>
      </c>
      <c r="X206" s="217">
        <f t="shared" si="124"/>
        <v>3860.50333333333</v>
      </c>
      <c r="Y206" s="217">
        <f t="shared" si="125"/>
        <v>3860.50333333333</v>
      </c>
      <c r="Z206" s="217">
        <f t="shared" si="126"/>
        <v>74.121664</v>
      </c>
      <c r="AA206" s="217">
        <f t="shared" si="127"/>
        <v>3860.50333333333</v>
      </c>
      <c r="AB206" s="217">
        <f t="shared" si="128"/>
        <v>23.16302</v>
      </c>
      <c r="AC206" s="239">
        <f t="shared" si="129"/>
        <v>5626</v>
      </c>
      <c r="AD206">
        <f t="shared" si="130"/>
        <v>1519.02</v>
      </c>
      <c r="AE206" s="240">
        <f t="shared" si="110"/>
        <v>3860.50333333333</v>
      </c>
      <c r="AF206" s="217">
        <f t="shared" si="131"/>
        <v>3860.50333333333</v>
      </c>
      <c r="AG206" s="217">
        <f t="shared" si="111"/>
        <v>1158.151</v>
      </c>
      <c r="AH206" s="217">
        <f t="shared" si="112"/>
        <v>-1424.88</v>
      </c>
      <c r="AI206" s="217">
        <f t="shared" si="113"/>
        <v>-51.321664</v>
      </c>
      <c r="AJ206">
        <f t="shared" si="114"/>
        <v>-11.76302</v>
      </c>
      <c r="AK206" s="217">
        <f t="shared" si="115"/>
        <v>-998.22</v>
      </c>
      <c r="AL206" s="217">
        <f t="shared" si="116"/>
        <v>-1158.151</v>
      </c>
      <c r="AM206" s="217">
        <f t="shared" si="117"/>
        <v>3958</v>
      </c>
      <c r="AN206" s="217">
        <f t="shared" si="132"/>
        <v>3958</v>
      </c>
      <c r="AO206" s="217">
        <f t="shared" si="118"/>
        <v>3324.72</v>
      </c>
      <c r="AP206" s="217">
        <f t="shared" si="119"/>
        <v>1900</v>
      </c>
      <c r="AQ206" s="217">
        <f t="shared" si="133"/>
        <v>1900</v>
      </c>
      <c r="AR206" s="217">
        <f t="shared" si="120"/>
        <v>36.48</v>
      </c>
      <c r="AS206" s="217">
        <f t="shared" si="134"/>
        <v>1900</v>
      </c>
      <c r="AT206" s="217">
        <f t="shared" si="135"/>
        <v>11.4</v>
      </c>
      <c r="AU206" s="217">
        <f t="shared" si="136"/>
        <v>5626</v>
      </c>
      <c r="AV206" s="217">
        <f t="shared" si="137"/>
        <v>1519.02</v>
      </c>
      <c r="AW206" s="217">
        <f t="shared" si="138"/>
        <v>1900</v>
      </c>
      <c r="AX206" s="217">
        <f t="shared" si="139"/>
        <v>1900</v>
      </c>
      <c r="AY206" s="217">
        <f t="shared" si="140"/>
        <v>570</v>
      </c>
      <c r="AZ206" s="217">
        <f t="shared" si="141"/>
        <v>-1424.88</v>
      </c>
      <c r="BA206" s="217">
        <f t="shared" si="142"/>
        <v>-13.68</v>
      </c>
      <c r="BB206" s="217">
        <f t="shared" si="143"/>
        <v>0</v>
      </c>
      <c r="BC206" s="217">
        <f t="shared" si="144"/>
        <v>-998.22</v>
      </c>
      <c r="BD206" s="217">
        <f t="shared" si="145"/>
        <v>-570</v>
      </c>
    </row>
    <row r="207" spans="2:56">
      <c r="B207" s="6" t="s">
        <v>407</v>
      </c>
      <c r="C207" s="166" t="str">
        <f>_xlfn.XLOOKUP(B:B,'2023.1-2023.6'!B:B,'2023.1-2023.6'!G:G,0)</f>
        <v>2022/04/06</v>
      </c>
      <c r="D207" s="3">
        <f>_xlfn.XLOOKUP(B:B,'2023.1-2023.6'!B:B,'2023.1-2023.6'!I:I,0)</f>
        <v>0</v>
      </c>
      <c r="E207" t="str">
        <f>_xlfn.XLOOKUP(B:B,'2023.1-2023.6'!B:B,'2023.1-2023.6'!C:C,0)</f>
        <v>财务部</v>
      </c>
      <c r="F207" t="str">
        <f>_xlfn.XLOOKUP(B:B,'2023.1-2023.6'!B:B,'2023.1-2023.6'!F:F,0)</f>
        <v>会计高级专员</v>
      </c>
      <c r="G207">
        <f>COUNTIF('2023.1-2023.6'!B:B,B207)</f>
        <v>6</v>
      </c>
      <c r="H207" s="217">
        <f>IFERROR(_xlfn.XLOOKUP(B207,'2023.1-2023.6'!B:B,'2023.1-2023.6'!K:K),0)</f>
        <v>7888.4</v>
      </c>
      <c r="I207" s="217">
        <f>IFERROR(AVERAGEIF('2022.1-2022.12 '!B:B,B207,'2022.1-2022.12 '!K:K),0)</f>
        <v>7708.95666666667</v>
      </c>
      <c r="J207" s="217">
        <f>IFERROR(_xlfn.XLOOKUP(B207,'2023.1-2023.6'!B:B,'2023.1-2023.6'!J:J),0)</f>
        <v>3214</v>
      </c>
      <c r="K207" s="217">
        <f>IFERROR(AVERAGEIF('2022.1-2022.12 '!B:B,B207,'2022.1-2022.12 '!J:J),0)</f>
        <v>3145.55555555556</v>
      </c>
      <c r="M207" s="217">
        <f>SUMIFS('2023.1-2023.6'!L:L,'2023.1-2023.6'!B:B,B207)</f>
        <v>1899.84</v>
      </c>
      <c r="O207" s="217">
        <f>SUMIFS('2023.1-2023.6'!N:N,'2023.1-2023.6'!B:B,B207)</f>
        <v>22.8</v>
      </c>
      <c r="P207">
        <f>SUMIFS('2023.1-2023.6'!P:P,'2023.1-2023.6'!B:B,B207)</f>
        <v>11.4</v>
      </c>
      <c r="R207" s="217">
        <f>SUMIFS('2023.1-2023.6'!M:M,'2023.1-2023.6'!B:B,B207)</f>
        <v>520.8</v>
      </c>
      <c r="T207" s="217">
        <f>SUMIFS('2023.1-2023.6'!O:O,'2023.1-2023.6'!B:B,B207)</f>
        <v>4200</v>
      </c>
      <c r="U207" s="217">
        <f t="shared" si="121"/>
        <v>7708.95666666667</v>
      </c>
      <c r="V207" s="217">
        <f t="shared" si="122"/>
        <v>7708.95666666667</v>
      </c>
      <c r="W207" s="217">
        <f t="shared" si="123"/>
        <v>6475.5236</v>
      </c>
      <c r="X207" s="217">
        <f t="shared" si="124"/>
        <v>7708.95666666667</v>
      </c>
      <c r="Y207" s="217">
        <f t="shared" si="125"/>
        <v>7708.95666666667</v>
      </c>
      <c r="Z207" s="217">
        <f t="shared" si="126"/>
        <v>148.011968</v>
      </c>
      <c r="AA207" s="217">
        <f t="shared" si="127"/>
        <v>7708.95666666667</v>
      </c>
      <c r="AB207" s="217">
        <f t="shared" si="128"/>
        <v>46.25374</v>
      </c>
      <c r="AC207" s="239">
        <f t="shared" si="129"/>
        <v>5626</v>
      </c>
      <c r="AD207">
        <f t="shared" si="130"/>
        <v>1519.02</v>
      </c>
      <c r="AE207" s="240">
        <f t="shared" si="110"/>
        <v>7708.95666666667</v>
      </c>
      <c r="AF207" s="217">
        <f t="shared" si="131"/>
        <v>7708.95666666667</v>
      </c>
      <c r="AG207" s="217">
        <f t="shared" si="111"/>
        <v>2312.687</v>
      </c>
      <c r="AH207" s="217">
        <f t="shared" si="112"/>
        <v>-4575.6836</v>
      </c>
      <c r="AI207" s="217">
        <f t="shared" si="113"/>
        <v>-125.211968</v>
      </c>
      <c r="AJ207">
        <f t="shared" si="114"/>
        <v>-34.85374</v>
      </c>
      <c r="AK207" s="217">
        <f t="shared" si="115"/>
        <v>-998.22</v>
      </c>
      <c r="AL207" s="217">
        <f t="shared" si="116"/>
        <v>0</v>
      </c>
      <c r="AM207" s="217">
        <f t="shared" si="117"/>
        <v>3958</v>
      </c>
      <c r="AN207" s="217">
        <f t="shared" si="132"/>
        <v>3958</v>
      </c>
      <c r="AO207" s="217">
        <f t="shared" si="118"/>
        <v>3324.72</v>
      </c>
      <c r="AP207" s="217">
        <f t="shared" si="119"/>
        <v>3145.55555555556</v>
      </c>
      <c r="AQ207" s="217">
        <f t="shared" si="133"/>
        <v>3145.55555555556</v>
      </c>
      <c r="AR207" s="217">
        <f t="shared" si="120"/>
        <v>60.3946666666667</v>
      </c>
      <c r="AS207" s="217">
        <f t="shared" si="134"/>
        <v>3145.55555555556</v>
      </c>
      <c r="AT207" s="217">
        <f t="shared" si="135"/>
        <v>18.8733333333333</v>
      </c>
      <c r="AU207" s="217">
        <f t="shared" si="136"/>
        <v>5626</v>
      </c>
      <c r="AV207" s="217">
        <f t="shared" si="137"/>
        <v>1519.02</v>
      </c>
      <c r="AW207" s="217">
        <f t="shared" si="138"/>
        <v>3145.55555555556</v>
      </c>
      <c r="AX207" s="217">
        <f t="shared" si="139"/>
        <v>3145.55555555556</v>
      </c>
      <c r="AY207" s="217">
        <f t="shared" si="140"/>
        <v>943.666666666667</v>
      </c>
      <c r="AZ207" s="217">
        <f t="shared" si="141"/>
        <v>-1424.88</v>
      </c>
      <c r="BA207" s="217">
        <f t="shared" si="142"/>
        <v>-37.5946666666667</v>
      </c>
      <c r="BB207" s="217">
        <f t="shared" si="143"/>
        <v>-7.47333333333333</v>
      </c>
      <c r="BC207" s="217">
        <f t="shared" si="144"/>
        <v>-998.22</v>
      </c>
      <c r="BD207" s="217">
        <f t="shared" si="145"/>
        <v>0</v>
      </c>
    </row>
    <row r="208" spans="2:56">
      <c r="B208" s="6" t="s">
        <v>408</v>
      </c>
      <c r="C208" s="166" t="str">
        <f>_xlfn.XLOOKUP(B:B,'2023.1-2023.6'!B:B,'2023.1-2023.6'!G:G,0)</f>
        <v>2022/08/04</v>
      </c>
      <c r="D208" s="237" t="s">
        <v>284</v>
      </c>
      <c r="E208" t="str">
        <f>_xlfn.XLOOKUP(B:B,'2023.1-2023.6'!B:B,'2023.1-2023.6'!C:C,0)</f>
        <v>物控部</v>
      </c>
      <c r="F208" t="str">
        <f>_xlfn.XLOOKUP(B:B,'2023.1-2023.6'!B:B,'2023.1-2023.6'!F:F,0)</f>
        <v>战略采购</v>
      </c>
      <c r="G208">
        <f>COUNTIF('2023.1-2023.6'!B:B,B208)</f>
        <v>5</v>
      </c>
      <c r="H208" s="217">
        <f>IFERROR(_xlfn.XLOOKUP(B208,'2023.1-2023.6'!B:B,'2023.1-2023.6'!K:K),0)</f>
        <v>9935</v>
      </c>
      <c r="I208" s="217">
        <f>IFERROR(AVERAGEIF('2022.1-2022.12 '!B:B,B208,'2022.1-2022.12 '!K:K),0)</f>
        <v>7764.706</v>
      </c>
      <c r="J208" s="217">
        <f>IFERROR(_xlfn.XLOOKUP(B208,'2023.1-2023.6'!B:B,'2023.1-2023.6'!J:J),0)</f>
        <v>3357</v>
      </c>
      <c r="K208" s="217">
        <f>IFERROR(AVERAGEIF('2022.1-2022.12 '!B:B,B208,'2022.1-2022.12 '!J:J),0)</f>
        <v>3181</v>
      </c>
      <c r="M208" s="217">
        <f>SUMIFS('2023.1-2023.6'!L:L,'2023.1-2023.6'!B:B,B208)</f>
        <v>1583.2</v>
      </c>
      <c r="O208" s="217">
        <f>SUMIFS('2023.1-2023.6'!N:N,'2023.1-2023.6'!B:B,B208)</f>
        <v>19</v>
      </c>
      <c r="P208">
        <f>SUMIFS('2023.1-2023.6'!P:P,'2023.1-2023.6'!B:B,B208)</f>
        <v>9.5</v>
      </c>
      <c r="R208" s="217">
        <f>SUMIFS('2023.1-2023.6'!M:M,'2023.1-2023.6'!B:B,B208)</f>
        <v>434</v>
      </c>
      <c r="T208" s="217">
        <f>SUMIFS('2023.1-2023.6'!O:O,'2023.1-2023.6'!B:B,B208)</f>
        <v>0</v>
      </c>
      <c r="U208" s="217">
        <f t="shared" si="121"/>
        <v>7764.706</v>
      </c>
      <c r="V208" s="217">
        <f t="shared" si="122"/>
        <v>7764.706</v>
      </c>
      <c r="W208" s="217">
        <f t="shared" si="123"/>
        <v>5435.2942</v>
      </c>
      <c r="X208" s="217">
        <f t="shared" si="124"/>
        <v>7764.706</v>
      </c>
      <c r="Y208" s="217">
        <f t="shared" si="125"/>
        <v>7764.706</v>
      </c>
      <c r="Z208" s="217">
        <f t="shared" si="126"/>
        <v>124.235296</v>
      </c>
      <c r="AA208" s="217">
        <f t="shared" si="127"/>
        <v>7764.706</v>
      </c>
      <c r="AB208" s="217">
        <f t="shared" si="128"/>
        <v>38.82353</v>
      </c>
      <c r="AC208" s="239">
        <f t="shared" si="129"/>
        <v>5626</v>
      </c>
      <c r="AD208">
        <f t="shared" si="130"/>
        <v>1265.85</v>
      </c>
      <c r="AE208" s="240">
        <f t="shared" si="110"/>
        <v>7764.706</v>
      </c>
      <c r="AF208" s="217">
        <f t="shared" si="131"/>
        <v>7764.706</v>
      </c>
      <c r="AG208" s="217">
        <f t="shared" si="111"/>
        <v>1941.1765</v>
      </c>
      <c r="AH208" s="217">
        <f t="shared" si="112"/>
        <v>-3852.0942</v>
      </c>
      <c r="AI208" s="217">
        <f t="shared" si="113"/>
        <v>-105.235296</v>
      </c>
      <c r="AJ208">
        <f t="shared" si="114"/>
        <v>-29.32353</v>
      </c>
      <c r="AK208" s="217">
        <f t="shared" si="115"/>
        <v>-831.85</v>
      </c>
      <c r="AL208" s="217">
        <f t="shared" si="116"/>
        <v>-1941.1765</v>
      </c>
      <c r="AM208" s="217">
        <f t="shared" si="117"/>
        <v>3958</v>
      </c>
      <c r="AN208" s="217">
        <f t="shared" si="132"/>
        <v>3958</v>
      </c>
      <c r="AO208" s="217">
        <f t="shared" si="118"/>
        <v>2770.6</v>
      </c>
      <c r="AP208" s="217">
        <f t="shared" si="119"/>
        <v>3181</v>
      </c>
      <c r="AQ208" s="217">
        <f t="shared" si="133"/>
        <v>3181</v>
      </c>
      <c r="AR208" s="217">
        <f t="shared" si="120"/>
        <v>50.896</v>
      </c>
      <c r="AS208" s="217">
        <f t="shared" si="134"/>
        <v>3181</v>
      </c>
      <c r="AT208" s="217">
        <f t="shared" si="135"/>
        <v>15.905</v>
      </c>
      <c r="AU208" s="217">
        <f t="shared" si="136"/>
        <v>5626</v>
      </c>
      <c r="AV208" s="217">
        <f t="shared" si="137"/>
        <v>1265.85</v>
      </c>
      <c r="AW208" s="217">
        <f t="shared" si="138"/>
        <v>3181</v>
      </c>
      <c r="AX208" s="217">
        <f t="shared" si="139"/>
        <v>3181</v>
      </c>
      <c r="AY208" s="217">
        <f t="shared" si="140"/>
        <v>795.25</v>
      </c>
      <c r="AZ208" s="217">
        <f t="shared" si="141"/>
        <v>-1187.4</v>
      </c>
      <c r="BA208" s="217">
        <f t="shared" si="142"/>
        <v>-31.896</v>
      </c>
      <c r="BB208" s="217">
        <f t="shared" si="143"/>
        <v>-6.405</v>
      </c>
      <c r="BC208" s="217">
        <f t="shared" si="144"/>
        <v>-831.85</v>
      </c>
      <c r="BD208" s="217">
        <f t="shared" si="145"/>
        <v>-795.25</v>
      </c>
    </row>
    <row r="209" spans="2:56">
      <c r="B209" s="6" t="s">
        <v>409</v>
      </c>
      <c r="C209" s="166" t="str">
        <f>_xlfn.XLOOKUP(B:B,'2023.1-2023.6'!B:B,'2023.1-2023.6'!G:G,0)</f>
        <v>2023/03/01</v>
      </c>
      <c r="D209" s="3" t="str">
        <f>_xlfn.XLOOKUP(B:B,'2023.1-2023.6'!B:B,'2023.1-2023.6'!I:I,0)</f>
        <v>3月入职</v>
      </c>
      <c r="E209" t="str">
        <f>_xlfn.XLOOKUP(B:B,'2023.1-2023.6'!B:B,'2023.1-2023.6'!C:C,0)</f>
        <v>人力资源部</v>
      </c>
      <c r="F209" t="str">
        <f>_xlfn.XLOOKUP(B:B,'2023.1-2023.6'!B:B,'2023.1-2023.6'!F:F,0)</f>
        <v>行政专员</v>
      </c>
      <c r="G209">
        <f>COUNTIF('2023.1-2023.6'!B:B,B209)</f>
        <v>3</v>
      </c>
      <c r="H209" s="217">
        <f>IFERROR(_xlfn.XLOOKUP(B209,'2023.1-2023.6'!B:B,'2023.1-2023.6'!K:K),0)</f>
        <v>5224.63</v>
      </c>
      <c r="I209" s="217">
        <f>IFERROR(AVERAGEIF('2022.1-2022.12 '!B:B,B209,'2022.1-2022.12 '!K:K),0)</f>
        <v>0</v>
      </c>
      <c r="J209" s="217">
        <f>IFERROR(_xlfn.XLOOKUP(B209,'2023.1-2023.6'!B:B,'2023.1-2023.6'!J:J),0)</f>
        <v>1900</v>
      </c>
      <c r="K209" s="217">
        <f>IFERROR(AVERAGEIF('2022.1-2022.12 '!B:B,B209,'2022.1-2022.12 '!J:J),0)</f>
        <v>0</v>
      </c>
      <c r="M209" s="217">
        <f>SUMIFS('2023.1-2023.6'!L:L,'2023.1-2023.6'!B:B,B209)</f>
        <v>949.92</v>
      </c>
      <c r="O209" s="217">
        <f>SUMIFS('2023.1-2023.6'!N:N,'2023.1-2023.6'!B:B,B209)</f>
        <v>11.4</v>
      </c>
      <c r="P209">
        <f>SUMIFS('2023.1-2023.6'!P:P,'2023.1-2023.6'!B:B,B209)</f>
        <v>5.7</v>
      </c>
      <c r="R209" s="217">
        <f>SUMIFS('2023.1-2023.6'!M:M,'2023.1-2023.6'!B:B,B209)</f>
        <v>260.4</v>
      </c>
      <c r="T209" s="217">
        <f>SUMIFS('2023.1-2023.6'!O:O,'2023.1-2023.6'!B:B,B209)</f>
        <v>0</v>
      </c>
      <c r="U209" s="217">
        <f t="shared" si="121"/>
        <v>5224.63</v>
      </c>
      <c r="V209" s="217">
        <f t="shared" si="122"/>
        <v>5224.63</v>
      </c>
      <c r="W209" s="217">
        <f t="shared" si="123"/>
        <v>2194.3446</v>
      </c>
      <c r="X209" s="217">
        <f t="shared" si="124"/>
        <v>5224.63</v>
      </c>
      <c r="Y209" s="217">
        <f t="shared" si="125"/>
        <v>5224.63</v>
      </c>
      <c r="Z209" s="217">
        <f t="shared" si="126"/>
        <v>50.156448</v>
      </c>
      <c r="AA209" s="217">
        <f t="shared" si="127"/>
        <v>5224.63</v>
      </c>
      <c r="AB209" s="217">
        <f t="shared" si="128"/>
        <v>15.67389</v>
      </c>
      <c r="AC209" s="239">
        <f t="shared" si="129"/>
        <v>5626</v>
      </c>
      <c r="AD209">
        <f t="shared" si="130"/>
        <v>759.51</v>
      </c>
      <c r="AE209" s="240">
        <f t="shared" si="110"/>
        <v>5224.63</v>
      </c>
      <c r="AF209" s="217">
        <f t="shared" si="131"/>
        <v>5224.63</v>
      </c>
      <c r="AG209" s="217">
        <f t="shared" si="111"/>
        <v>783.6945</v>
      </c>
      <c r="AH209" s="217">
        <f t="shared" si="112"/>
        <v>-1244.4246</v>
      </c>
      <c r="AI209" s="217">
        <f t="shared" si="113"/>
        <v>-38.756448</v>
      </c>
      <c r="AJ209">
        <f t="shared" si="114"/>
        <v>-9.97389</v>
      </c>
      <c r="AK209" s="217">
        <f t="shared" si="115"/>
        <v>-499.11</v>
      </c>
      <c r="AL209" s="217">
        <f t="shared" si="116"/>
        <v>-783.6945</v>
      </c>
      <c r="AM209" s="217">
        <f t="shared" si="117"/>
        <v>3958</v>
      </c>
      <c r="AN209" s="217">
        <f t="shared" si="132"/>
        <v>3958</v>
      </c>
      <c r="AO209" s="217">
        <f t="shared" si="118"/>
        <v>1662.36</v>
      </c>
      <c r="AP209" s="217">
        <f t="shared" si="119"/>
        <v>1900</v>
      </c>
      <c r="AQ209" s="217">
        <f t="shared" si="133"/>
        <v>1900</v>
      </c>
      <c r="AR209" s="217">
        <f t="shared" si="120"/>
        <v>18.24</v>
      </c>
      <c r="AS209" s="217">
        <f t="shared" si="134"/>
        <v>1900</v>
      </c>
      <c r="AT209" s="217">
        <f t="shared" si="135"/>
        <v>5.7</v>
      </c>
      <c r="AU209" s="217">
        <f t="shared" si="136"/>
        <v>5626</v>
      </c>
      <c r="AV209" s="217">
        <f t="shared" si="137"/>
        <v>759.51</v>
      </c>
      <c r="AW209" s="217">
        <f t="shared" si="138"/>
        <v>1900</v>
      </c>
      <c r="AX209" s="217">
        <f t="shared" si="139"/>
        <v>1900</v>
      </c>
      <c r="AY209" s="217">
        <f t="shared" si="140"/>
        <v>285</v>
      </c>
      <c r="AZ209" s="217">
        <f t="shared" si="141"/>
        <v>-712.44</v>
      </c>
      <c r="BA209" s="217">
        <f t="shared" si="142"/>
        <v>-6.84</v>
      </c>
      <c r="BB209" s="217">
        <f t="shared" si="143"/>
        <v>0</v>
      </c>
      <c r="BC209" s="217">
        <f t="shared" si="144"/>
        <v>-499.11</v>
      </c>
      <c r="BD209" s="217">
        <f t="shared" si="145"/>
        <v>-285</v>
      </c>
    </row>
    <row r="210" spans="2:56">
      <c r="B210" s="6" t="s">
        <v>410</v>
      </c>
      <c r="C210" s="166" t="str">
        <f>_xlfn.XLOOKUP(B:B,'2023.1-2023.6'!B:B,'2023.1-2023.6'!G:G,0)</f>
        <v>2021/10/27</v>
      </c>
      <c r="D210" s="3">
        <f>_xlfn.XLOOKUP(B:B,'2023.1-2023.6'!B:B,'2023.1-2023.6'!I:I,0)</f>
        <v>0</v>
      </c>
      <c r="E210" t="str">
        <f>_xlfn.XLOOKUP(B:B,'2023.1-2023.6'!B:B,'2023.1-2023.6'!C:C,0)</f>
        <v>生产部</v>
      </c>
      <c r="F210" t="str">
        <f>_xlfn.XLOOKUP(B:B,'2023.1-2023.6'!B:B,'2023.1-2023.6'!F:F,0)</f>
        <v>装配钳工</v>
      </c>
      <c r="G210">
        <f>COUNTIF('2023.1-2023.6'!B:B,B210)</f>
        <v>6</v>
      </c>
      <c r="H210" s="217">
        <f>IFERROR(_xlfn.XLOOKUP(B210,'2023.1-2023.6'!B:B,'2023.1-2023.6'!K:K),0)</f>
        <v>4640.75</v>
      </c>
      <c r="I210" s="217">
        <f>IFERROR(AVERAGEIF('2022.1-2022.12 '!B:B,B210,'2022.1-2022.12 '!K:K),0)</f>
        <v>5280.815</v>
      </c>
      <c r="J210" s="217">
        <f>IFERROR(_xlfn.XLOOKUP(B210,'2023.1-2023.6'!B:B,'2023.1-2023.6'!J:J),0)</f>
        <v>1900</v>
      </c>
      <c r="K210" s="217">
        <f>IFERROR(AVERAGEIF('2022.1-2022.12 '!B:B,B210,'2022.1-2022.12 '!J:J),0)</f>
        <v>1900</v>
      </c>
      <c r="M210" s="217">
        <f>SUMIFS('2023.1-2023.6'!L:L,'2023.1-2023.6'!B:B,B210)</f>
        <v>1899.84</v>
      </c>
      <c r="O210" s="217">
        <f>SUMIFS('2023.1-2023.6'!N:N,'2023.1-2023.6'!B:B,B210)</f>
        <v>22.8</v>
      </c>
      <c r="P210">
        <f>SUMIFS('2023.1-2023.6'!P:P,'2023.1-2023.6'!B:B,B210)</f>
        <v>11.4</v>
      </c>
      <c r="R210" s="217">
        <f>SUMIFS('2023.1-2023.6'!M:M,'2023.1-2023.6'!B:B,B210)</f>
        <v>520.8</v>
      </c>
      <c r="T210" s="217">
        <f>SUMIFS('2023.1-2023.6'!O:O,'2023.1-2023.6'!B:B,B210)</f>
        <v>0</v>
      </c>
      <c r="U210" s="217">
        <f t="shared" si="121"/>
        <v>5280.815</v>
      </c>
      <c r="V210" s="217">
        <f t="shared" si="122"/>
        <v>5280.815</v>
      </c>
      <c r="W210" s="217">
        <f t="shared" si="123"/>
        <v>4435.8846</v>
      </c>
      <c r="X210" s="217">
        <f t="shared" si="124"/>
        <v>5280.815</v>
      </c>
      <c r="Y210" s="217">
        <f t="shared" si="125"/>
        <v>5280.815</v>
      </c>
      <c r="Z210" s="217">
        <f t="shared" si="126"/>
        <v>101.391648</v>
      </c>
      <c r="AA210" s="217">
        <f t="shared" si="127"/>
        <v>5280.815</v>
      </c>
      <c r="AB210" s="217">
        <f t="shared" si="128"/>
        <v>31.68489</v>
      </c>
      <c r="AC210" s="239">
        <f t="shared" si="129"/>
        <v>5626</v>
      </c>
      <c r="AD210">
        <f t="shared" si="130"/>
        <v>1519.02</v>
      </c>
      <c r="AE210" s="240">
        <f t="shared" si="110"/>
        <v>5280.815</v>
      </c>
      <c r="AF210" s="217">
        <f t="shared" si="131"/>
        <v>5280.815</v>
      </c>
      <c r="AG210" s="217">
        <f t="shared" si="111"/>
        <v>1584.2445</v>
      </c>
      <c r="AH210" s="217">
        <f t="shared" si="112"/>
        <v>-2536.0446</v>
      </c>
      <c r="AI210" s="217">
        <f t="shared" si="113"/>
        <v>-78.591648</v>
      </c>
      <c r="AJ210">
        <f t="shared" si="114"/>
        <v>-20.28489</v>
      </c>
      <c r="AK210" s="217">
        <f t="shared" si="115"/>
        <v>-998.22</v>
      </c>
      <c r="AL210" s="217">
        <f t="shared" si="116"/>
        <v>-1584.2445</v>
      </c>
      <c r="AM210" s="217">
        <f t="shared" si="117"/>
        <v>3958</v>
      </c>
      <c r="AN210" s="217">
        <f t="shared" si="132"/>
        <v>3958</v>
      </c>
      <c r="AO210" s="217">
        <f t="shared" si="118"/>
        <v>3324.72</v>
      </c>
      <c r="AP210" s="217">
        <f t="shared" si="119"/>
        <v>1900</v>
      </c>
      <c r="AQ210" s="217">
        <f t="shared" si="133"/>
        <v>1900</v>
      </c>
      <c r="AR210" s="217">
        <f t="shared" si="120"/>
        <v>36.48</v>
      </c>
      <c r="AS210" s="217">
        <f t="shared" si="134"/>
        <v>1900</v>
      </c>
      <c r="AT210" s="217">
        <f t="shared" si="135"/>
        <v>11.4</v>
      </c>
      <c r="AU210" s="217">
        <f t="shared" si="136"/>
        <v>5626</v>
      </c>
      <c r="AV210" s="217">
        <f t="shared" si="137"/>
        <v>1519.02</v>
      </c>
      <c r="AW210" s="217">
        <f t="shared" si="138"/>
        <v>1900</v>
      </c>
      <c r="AX210" s="217">
        <f t="shared" si="139"/>
        <v>1900</v>
      </c>
      <c r="AY210" s="217">
        <f t="shared" si="140"/>
        <v>570</v>
      </c>
      <c r="AZ210" s="217">
        <f t="shared" si="141"/>
        <v>-1424.88</v>
      </c>
      <c r="BA210" s="217">
        <f t="shared" si="142"/>
        <v>-13.68</v>
      </c>
      <c r="BB210" s="217">
        <f t="shared" si="143"/>
        <v>0</v>
      </c>
      <c r="BC210" s="217">
        <f t="shared" si="144"/>
        <v>-998.22</v>
      </c>
      <c r="BD210" s="217">
        <f t="shared" si="145"/>
        <v>-570</v>
      </c>
    </row>
    <row r="211" spans="2:56">
      <c r="B211" s="6" t="s">
        <v>411</v>
      </c>
      <c r="C211" s="166" t="str">
        <f>_xlfn.XLOOKUP(B:B,'2023.1-2023.6'!B:B,'2023.1-2023.6'!G:G,0)</f>
        <v>2019/03/11</v>
      </c>
      <c r="D211" s="3">
        <f>_xlfn.XLOOKUP(B:B,'2023.1-2023.6'!B:B,'2023.1-2023.6'!I:I,0)</f>
        <v>0</v>
      </c>
      <c r="E211" t="str">
        <f>_xlfn.XLOOKUP(B:B,'2023.1-2023.6'!B:B,'2023.1-2023.6'!C:C,0)</f>
        <v>生产部</v>
      </c>
      <c r="F211" t="str">
        <f>_xlfn.XLOOKUP(B:B,'2023.1-2023.6'!B:B,'2023.1-2023.6'!F:F,0)</f>
        <v>仓管员</v>
      </c>
      <c r="G211">
        <f>COUNTIF('2023.1-2023.6'!B:B,B211)</f>
        <v>6</v>
      </c>
      <c r="H211" s="217">
        <f>IFERROR(_xlfn.XLOOKUP(B211,'2023.1-2023.6'!B:B,'2023.1-2023.6'!K:K),0)</f>
        <v>5701.12</v>
      </c>
      <c r="I211" s="217">
        <f>IFERROR(AVERAGEIF('2022.1-2022.12 '!B:B,B211,'2022.1-2022.12 '!K:K),0)</f>
        <v>5425.79333333333</v>
      </c>
      <c r="J211" s="217">
        <f>IFERROR(_xlfn.XLOOKUP(B211,'2023.1-2023.6'!B:B,'2023.1-2023.6'!J:J),0)</f>
        <v>1900</v>
      </c>
      <c r="K211" s="217">
        <f>IFERROR(AVERAGEIF('2022.1-2022.12 '!B:B,B211,'2022.1-2022.12 '!J:J),0)</f>
        <v>1900</v>
      </c>
      <c r="M211" s="217">
        <f>SUMIFS('2023.1-2023.6'!L:L,'2023.1-2023.6'!B:B,B211)</f>
        <v>1899.84</v>
      </c>
      <c r="O211" s="217">
        <f>SUMIFS('2023.1-2023.6'!N:N,'2023.1-2023.6'!B:B,B211)</f>
        <v>22.8</v>
      </c>
      <c r="P211">
        <f>SUMIFS('2023.1-2023.6'!P:P,'2023.1-2023.6'!B:B,B211)</f>
        <v>11.4</v>
      </c>
      <c r="R211" s="217">
        <f>SUMIFS('2023.1-2023.6'!M:M,'2023.1-2023.6'!B:B,B211)</f>
        <v>520.8</v>
      </c>
      <c r="T211" s="217">
        <f>SUMIFS('2023.1-2023.6'!O:O,'2023.1-2023.6'!B:B,B211)</f>
        <v>0</v>
      </c>
      <c r="U211" s="217">
        <f t="shared" si="121"/>
        <v>5425.79333333333</v>
      </c>
      <c r="V211" s="217">
        <f t="shared" si="122"/>
        <v>5425.79333333333</v>
      </c>
      <c r="W211" s="217">
        <f t="shared" si="123"/>
        <v>4557.6664</v>
      </c>
      <c r="X211" s="217">
        <f t="shared" si="124"/>
        <v>5425.79333333333</v>
      </c>
      <c r="Y211" s="217">
        <f t="shared" si="125"/>
        <v>5425.79333333333</v>
      </c>
      <c r="Z211" s="217">
        <f t="shared" si="126"/>
        <v>104.175232</v>
      </c>
      <c r="AA211" s="217">
        <f t="shared" si="127"/>
        <v>5425.79333333333</v>
      </c>
      <c r="AB211" s="217">
        <f t="shared" si="128"/>
        <v>32.55476</v>
      </c>
      <c r="AC211" s="239">
        <f t="shared" si="129"/>
        <v>5626</v>
      </c>
      <c r="AD211">
        <f t="shared" si="130"/>
        <v>1519.02</v>
      </c>
      <c r="AE211" s="240">
        <f t="shared" si="110"/>
        <v>5425.79333333333</v>
      </c>
      <c r="AF211" s="217">
        <f t="shared" si="131"/>
        <v>5425.79333333333</v>
      </c>
      <c r="AG211" s="217">
        <f t="shared" si="111"/>
        <v>1627.738</v>
      </c>
      <c r="AH211" s="217">
        <f t="shared" si="112"/>
        <v>-2657.8264</v>
      </c>
      <c r="AI211" s="217">
        <f t="shared" si="113"/>
        <v>-81.375232</v>
      </c>
      <c r="AJ211">
        <f t="shared" si="114"/>
        <v>-21.15476</v>
      </c>
      <c r="AK211" s="217">
        <f t="shared" si="115"/>
        <v>-998.22</v>
      </c>
      <c r="AL211" s="217">
        <f t="shared" si="116"/>
        <v>-1627.738</v>
      </c>
      <c r="AM211" s="217">
        <f t="shared" si="117"/>
        <v>3958</v>
      </c>
      <c r="AN211" s="217">
        <f t="shared" si="132"/>
        <v>3958</v>
      </c>
      <c r="AO211" s="217">
        <f t="shared" si="118"/>
        <v>3324.72</v>
      </c>
      <c r="AP211" s="217">
        <f t="shared" si="119"/>
        <v>1900</v>
      </c>
      <c r="AQ211" s="217">
        <f t="shared" si="133"/>
        <v>1900</v>
      </c>
      <c r="AR211" s="217">
        <f t="shared" si="120"/>
        <v>36.48</v>
      </c>
      <c r="AS211" s="217">
        <f t="shared" si="134"/>
        <v>1900</v>
      </c>
      <c r="AT211" s="217">
        <f t="shared" si="135"/>
        <v>11.4</v>
      </c>
      <c r="AU211" s="217">
        <f t="shared" si="136"/>
        <v>5626</v>
      </c>
      <c r="AV211" s="217">
        <f t="shared" si="137"/>
        <v>1519.02</v>
      </c>
      <c r="AW211" s="217">
        <f t="shared" si="138"/>
        <v>1900</v>
      </c>
      <c r="AX211" s="217">
        <f t="shared" si="139"/>
        <v>1900</v>
      </c>
      <c r="AY211" s="217">
        <f t="shared" si="140"/>
        <v>570</v>
      </c>
      <c r="AZ211" s="217">
        <f t="shared" si="141"/>
        <v>-1424.88</v>
      </c>
      <c r="BA211" s="217">
        <f t="shared" si="142"/>
        <v>-13.68</v>
      </c>
      <c r="BB211" s="217">
        <f t="shared" si="143"/>
        <v>0</v>
      </c>
      <c r="BC211" s="217">
        <f t="shared" si="144"/>
        <v>-998.22</v>
      </c>
      <c r="BD211" s="217">
        <f t="shared" si="145"/>
        <v>-570</v>
      </c>
    </row>
    <row r="212" spans="2:56">
      <c r="B212" s="6" t="s">
        <v>412</v>
      </c>
      <c r="C212" s="166" t="str">
        <f>_xlfn.XLOOKUP(B:B,'2023.1-2023.6'!B:B,'2023.1-2023.6'!G:G,0)</f>
        <v>2023/02/09</v>
      </c>
      <c r="D212" s="3" t="str">
        <f>_xlfn.XLOOKUP(B:B,'2023.1-2023.6'!B:B,'2023.1-2023.6'!I:I,0)</f>
        <v>2月入职</v>
      </c>
      <c r="E212" t="str">
        <f>_xlfn.XLOOKUP(B:B,'2023.1-2023.6'!B:B,'2023.1-2023.6'!C:C,0)</f>
        <v>生产部</v>
      </c>
      <c r="F212" t="str">
        <f>_xlfn.XLOOKUP(B:B,'2023.1-2023.6'!B:B,'2023.1-2023.6'!F:F,0)</f>
        <v>装配钳工</v>
      </c>
      <c r="G212">
        <f>COUNTIF('2023.1-2023.6'!B:B,B212)</f>
        <v>5</v>
      </c>
      <c r="H212" s="217">
        <f>IFERROR(_xlfn.XLOOKUP(B212,'2023.1-2023.6'!B:B,'2023.1-2023.6'!K:K),0)</f>
        <v>4270.97</v>
      </c>
      <c r="I212" s="217">
        <f>IFERROR(AVERAGEIF('2022.1-2022.12 '!B:B,B212,'2022.1-2022.12 '!K:K),0)</f>
        <v>0</v>
      </c>
      <c r="J212" s="217">
        <f>IFERROR(_xlfn.XLOOKUP(B212,'2023.1-2023.6'!B:B,'2023.1-2023.6'!J:J),0)</f>
        <v>1900</v>
      </c>
      <c r="K212" s="217">
        <f>IFERROR(AVERAGEIF('2022.1-2022.12 '!B:B,B212,'2022.1-2022.12 '!J:J),0)</f>
        <v>0</v>
      </c>
      <c r="M212" s="217">
        <f>SUMIFS('2023.1-2023.6'!L:L,'2023.1-2023.6'!B:B,B212)</f>
        <v>1583.2</v>
      </c>
      <c r="O212" s="217">
        <f>SUMIFS('2023.1-2023.6'!N:N,'2023.1-2023.6'!B:B,B212)</f>
        <v>19</v>
      </c>
      <c r="P212">
        <f>SUMIFS('2023.1-2023.6'!P:P,'2023.1-2023.6'!B:B,B212)</f>
        <v>9.5</v>
      </c>
      <c r="R212" s="217">
        <f>SUMIFS('2023.1-2023.6'!M:M,'2023.1-2023.6'!B:B,B212)</f>
        <v>434</v>
      </c>
      <c r="T212" s="217">
        <f>SUMIFS('2023.1-2023.6'!O:O,'2023.1-2023.6'!B:B,B212)</f>
        <v>0</v>
      </c>
      <c r="U212" s="217">
        <f t="shared" si="121"/>
        <v>4270.97</v>
      </c>
      <c r="V212" s="217">
        <f t="shared" si="122"/>
        <v>4270.97</v>
      </c>
      <c r="W212" s="217">
        <f t="shared" si="123"/>
        <v>2989.679</v>
      </c>
      <c r="X212" s="217">
        <f t="shared" si="124"/>
        <v>4270.97</v>
      </c>
      <c r="Y212" s="217">
        <f t="shared" si="125"/>
        <v>4270.97</v>
      </c>
      <c r="Z212" s="217">
        <f t="shared" si="126"/>
        <v>68.33552</v>
      </c>
      <c r="AA212" s="217">
        <f t="shared" si="127"/>
        <v>4270.97</v>
      </c>
      <c r="AB212" s="217">
        <f t="shared" si="128"/>
        <v>21.35485</v>
      </c>
      <c r="AC212" s="239">
        <f t="shared" si="129"/>
        <v>5626</v>
      </c>
      <c r="AD212">
        <f t="shared" si="130"/>
        <v>1265.85</v>
      </c>
      <c r="AE212" s="240">
        <f t="shared" si="110"/>
        <v>4270.97</v>
      </c>
      <c r="AF212" s="217">
        <f t="shared" si="131"/>
        <v>4270.97</v>
      </c>
      <c r="AG212" s="217">
        <f t="shared" si="111"/>
        <v>1067.7425</v>
      </c>
      <c r="AH212" s="217">
        <f t="shared" si="112"/>
        <v>-1406.479</v>
      </c>
      <c r="AI212" s="217">
        <f t="shared" si="113"/>
        <v>-49.33552</v>
      </c>
      <c r="AJ212">
        <f t="shared" si="114"/>
        <v>-11.85485</v>
      </c>
      <c r="AK212" s="217">
        <f t="shared" si="115"/>
        <v>-831.85</v>
      </c>
      <c r="AL212" s="217">
        <f t="shared" si="116"/>
        <v>-1067.7425</v>
      </c>
      <c r="AM212" s="217">
        <f t="shared" si="117"/>
        <v>3958</v>
      </c>
      <c r="AN212" s="217">
        <f t="shared" si="132"/>
        <v>3958</v>
      </c>
      <c r="AO212" s="217">
        <f t="shared" si="118"/>
        <v>2770.6</v>
      </c>
      <c r="AP212" s="217">
        <f t="shared" si="119"/>
        <v>1900</v>
      </c>
      <c r="AQ212" s="217">
        <f t="shared" si="133"/>
        <v>1900</v>
      </c>
      <c r="AR212" s="217">
        <f t="shared" si="120"/>
        <v>30.4</v>
      </c>
      <c r="AS212" s="217">
        <f t="shared" si="134"/>
        <v>1900</v>
      </c>
      <c r="AT212" s="217">
        <f t="shared" si="135"/>
        <v>9.5</v>
      </c>
      <c r="AU212" s="217">
        <f t="shared" si="136"/>
        <v>5626</v>
      </c>
      <c r="AV212" s="217">
        <f t="shared" si="137"/>
        <v>1265.85</v>
      </c>
      <c r="AW212" s="217">
        <f t="shared" si="138"/>
        <v>1900</v>
      </c>
      <c r="AX212" s="217">
        <f t="shared" si="139"/>
        <v>1900</v>
      </c>
      <c r="AY212" s="217">
        <f t="shared" si="140"/>
        <v>475</v>
      </c>
      <c r="AZ212" s="217">
        <f t="shared" si="141"/>
        <v>-1187.4</v>
      </c>
      <c r="BA212" s="217">
        <f t="shared" si="142"/>
        <v>-11.4</v>
      </c>
      <c r="BB212" s="217">
        <f t="shared" si="143"/>
        <v>0</v>
      </c>
      <c r="BC212" s="217">
        <f t="shared" si="144"/>
        <v>-831.85</v>
      </c>
      <c r="BD212" s="217">
        <f t="shared" si="145"/>
        <v>-475</v>
      </c>
    </row>
    <row r="213" spans="2:56">
      <c r="B213" s="6" t="s">
        <v>413</v>
      </c>
      <c r="C213" s="166" t="str">
        <f>_xlfn.XLOOKUP(B:B,'2023.1-2023.6'!B:B,'2023.1-2023.6'!G:G,0)</f>
        <v>2019/07/16</v>
      </c>
      <c r="D213" s="3">
        <f>_xlfn.XLOOKUP(B:B,'2023.1-2023.6'!B:B,'2023.1-2023.6'!I:I,0)</f>
        <v>0</v>
      </c>
      <c r="E213" t="str">
        <f>_xlfn.XLOOKUP(B:B,'2023.1-2023.6'!B:B,'2023.1-2023.6'!C:C,0)</f>
        <v>售后服务部</v>
      </c>
      <c r="F213" t="str">
        <f>_xlfn.XLOOKUP(B:B,'2023.1-2023.6'!B:B,'2023.1-2023.6'!F:F,0)</f>
        <v>电气服务安装技师</v>
      </c>
      <c r="G213">
        <f>COUNTIF('2023.1-2023.6'!B:B,B213)</f>
        <v>6</v>
      </c>
      <c r="H213" s="217">
        <f>IFERROR(_xlfn.XLOOKUP(B213,'2023.1-2023.6'!B:B,'2023.1-2023.6'!K:K),0)</f>
        <v>8395.75</v>
      </c>
      <c r="I213" s="217">
        <f>IFERROR(AVERAGEIF('2022.1-2022.12 '!B:B,B213,'2022.1-2022.12 '!K:K),0)</f>
        <v>8146.63333333333</v>
      </c>
      <c r="J213" s="217">
        <f>IFERROR(_xlfn.XLOOKUP(B213,'2023.1-2023.6'!B:B,'2023.1-2023.6'!J:J),0)</f>
        <v>2993</v>
      </c>
      <c r="K213" s="217">
        <f>IFERROR(AVERAGEIF('2022.1-2022.12 '!B:B,B213,'2022.1-2022.12 '!J:J),0)</f>
        <v>2993</v>
      </c>
      <c r="M213" s="217">
        <f>SUMIFS('2023.1-2023.6'!L:L,'2023.1-2023.6'!B:B,B213)</f>
        <v>1899.84</v>
      </c>
      <c r="O213" s="217">
        <f>SUMIFS('2023.1-2023.6'!N:N,'2023.1-2023.6'!B:B,B213)</f>
        <v>22.8</v>
      </c>
      <c r="P213">
        <f>SUMIFS('2023.1-2023.6'!P:P,'2023.1-2023.6'!B:B,B213)</f>
        <v>11.4</v>
      </c>
      <c r="R213" s="217">
        <f>SUMIFS('2023.1-2023.6'!M:M,'2023.1-2023.6'!B:B,B213)</f>
        <v>520.8</v>
      </c>
      <c r="T213" s="217">
        <f>SUMIFS('2023.1-2023.6'!O:O,'2023.1-2023.6'!B:B,B213)</f>
        <v>0</v>
      </c>
      <c r="U213" s="217">
        <f t="shared" si="121"/>
        <v>8146.63333333333</v>
      </c>
      <c r="V213" s="217">
        <f t="shared" si="122"/>
        <v>8146.63333333333</v>
      </c>
      <c r="W213" s="217">
        <f t="shared" si="123"/>
        <v>6843.172</v>
      </c>
      <c r="X213" s="217">
        <f t="shared" si="124"/>
        <v>8146.63333333333</v>
      </c>
      <c r="Y213" s="217">
        <f t="shared" si="125"/>
        <v>8146.63333333333</v>
      </c>
      <c r="Z213" s="217">
        <f t="shared" si="126"/>
        <v>156.41536</v>
      </c>
      <c r="AA213" s="217">
        <f t="shared" si="127"/>
        <v>8146.63333333333</v>
      </c>
      <c r="AB213" s="217">
        <f t="shared" si="128"/>
        <v>48.8798</v>
      </c>
      <c r="AC213" s="239">
        <f t="shared" si="129"/>
        <v>5626</v>
      </c>
      <c r="AD213">
        <f t="shared" si="130"/>
        <v>1519.02</v>
      </c>
      <c r="AE213" s="240">
        <f t="shared" si="110"/>
        <v>8146.63333333333</v>
      </c>
      <c r="AF213" s="217">
        <f t="shared" si="131"/>
        <v>8146.63333333333</v>
      </c>
      <c r="AG213" s="217">
        <f t="shared" si="111"/>
        <v>2443.99</v>
      </c>
      <c r="AH213" s="217">
        <f t="shared" si="112"/>
        <v>-4943.332</v>
      </c>
      <c r="AI213" s="217">
        <f t="shared" si="113"/>
        <v>-133.61536</v>
      </c>
      <c r="AJ213">
        <f t="shared" si="114"/>
        <v>-37.4798</v>
      </c>
      <c r="AK213" s="217">
        <f t="shared" si="115"/>
        <v>-998.22</v>
      </c>
      <c r="AL213" s="217">
        <f t="shared" si="116"/>
        <v>-2443.99</v>
      </c>
      <c r="AM213" s="217">
        <f t="shared" si="117"/>
        <v>3958</v>
      </c>
      <c r="AN213" s="217">
        <f t="shared" si="132"/>
        <v>3958</v>
      </c>
      <c r="AO213" s="217">
        <f t="shared" si="118"/>
        <v>3324.72</v>
      </c>
      <c r="AP213" s="217">
        <f t="shared" si="119"/>
        <v>2993</v>
      </c>
      <c r="AQ213" s="217">
        <f t="shared" si="133"/>
        <v>2993</v>
      </c>
      <c r="AR213" s="217">
        <f t="shared" si="120"/>
        <v>57.4656</v>
      </c>
      <c r="AS213" s="217">
        <f t="shared" si="134"/>
        <v>2993</v>
      </c>
      <c r="AT213" s="217">
        <f t="shared" si="135"/>
        <v>17.958</v>
      </c>
      <c r="AU213" s="217">
        <f t="shared" si="136"/>
        <v>5626</v>
      </c>
      <c r="AV213" s="217">
        <f t="shared" si="137"/>
        <v>1519.02</v>
      </c>
      <c r="AW213" s="217">
        <f t="shared" si="138"/>
        <v>2993</v>
      </c>
      <c r="AX213" s="217">
        <f t="shared" si="139"/>
        <v>2993</v>
      </c>
      <c r="AY213" s="217">
        <f t="shared" si="140"/>
        <v>897.9</v>
      </c>
      <c r="AZ213" s="217">
        <f t="shared" si="141"/>
        <v>-1424.88</v>
      </c>
      <c r="BA213" s="217">
        <f t="shared" si="142"/>
        <v>-34.6656</v>
      </c>
      <c r="BB213" s="217">
        <f t="shared" si="143"/>
        <v>-6.558</v>
      </c>
      <c r="BC213" s="217">
        <f t="shared" si="144"/>
        <v>-998.22</v>
      </c>
      <c r="BD213" s="217">
        <f t="shared" si="145"/>
        <v>-897.9</v>
      </c>
    </row>
    <row r="214" spans="2:56">
      <c r="B214" s="6" t="s">
        <v>414</v>
      </c>
      <c r="C214" s="166" t="str">
        <f>_xlfn.XLOOKUP(B:B,'2023.1-2023.6'!B:B,'2023.1-2023.6'!G:G,0)</f>
        <v>2017/11/22</v>
      </c>
      <c r="D214" s="3">
        <f>_xlfn.XLOOKUP(B:B,'2023.1-2023.6'!B:B,'2023.1-2023.6'!I:I,0)</f>
        <v>0</v>
      </c>
      <c r="E214" t="str">
        <f>_xlfn.XLOOKUP(B:B,'2023.1-2023.6'!B:B,'2023.1-2023.6'!C:C,0)</f>
        <v>生产部</v>
      </c>
      <c r="F214" t="str">
        <f>_xlfn.XLOOKUP(B:B,'2023.1-2023.6'!B:B,'2023.1-2023.6'!F:F,0)</f>
        <v>装配钳工</v>
      </c>
      <c r="G214">
        <f>COUNTIF('2023.1-2023.6'!B:B,B214)</f>
        <v>6</v>
      </c>
      <c r="H214" s="217">
        <f>IFERROR(_xlfn.XLOOKUP(B214,'2023.1-2023.6'!B:B,'2023.1-2023.6'!K:K),0)</f>
        <v>6698.85</v>
      </c>
      <c r="I214" s="217">
        <f>IFERROR(AVERAGEIF('2022.1-2022.12 '!B:B,B214,'2022.1-2022.12 '!K:K),0)</f>
        <v>7180.2675</v>
      </c>
      <c r="J214" s="217">
        <f>IFERROR(_xlfn.XLOOKUP(B214,'2023.1-2023.6'!B:B,'2023.1-2023.6'!J:J),0)</f>
        <v>1900</v>
      </c>
      <c r="K214" s="217">
        <f>IFERROR(AVERAGEIF('2022.1-2022.12 '!B:B,B214,'2022.1-2022.12 '!J:J),0)</f>
        <v>1900</v>
      </c>
      <c r="M214" s="217">
        <f>SUMIFS('2023.1-2023.6'!L:L,'2023.1-2023.6'!B:B,B214)</f>
        <v>1899.84</v>
      </c>
      <c r="O214" s="217">
        <f>SUMIFS('2023.1-2023.6'!N:N,'2023.1-2023.6'!B:B,B214)</f>
        <v>22.8</v>
      </c>
      <c r="P214">
        <f>SUMIFS('2023.1-2023.6'!P:P,'2023.1-2023.6'!B:B,B214)</f>
        <v>11.4</v>
      </c>
      <c r="R214" s="217">
        <f>SUMIFS('2023.1-2023.6'!M:M,'2023.1-2023.6'!B:B,B214)</f>
        <v>520.8</v>
      </c>
      <c r="T214" s="217">
        <f>SUMIFS('2023.1-2023.6'!O:O,'2023.1-2023.6'!B:B,B214)</f>
        <v>0</v>
      </c>
      <c r="U214" s="217">
        <f t="shared" si="121"/>
        <v>7180.2675</v>
      </c>
      <c r="V214" s="217">
        <f t="shared" si="122"/>
        <v>7180.2675</v>
      </c>
      <c r="W214" s="217">
        <f t="shared" si="123"/>
        <v>6031.4247</v>
      </c>
      <c r="X214" s="217">
        <f t="shared" si="124"/>
        <v>7180.2675</v>
      </c>
      <c r="Y214" s="217">
        <f t="shared" si="125"/>
        <v>7180.2675</v>
      </c>
      <c r="Z214" s="217">
        <f t="shared" si="126"/>
        <v>137.861136</v>
      </c>
      <c r="AA214" s="217">
        <f t="shared" si="127"/>
        <v>7180.2675</v>
      </c>
      <c r="AB214" s="217">
        <f t="shared" si="128"/>
        <v>43.081605</v>
      </c>
      <c r="AC214" s="239">
        <f t="shared" si="129"/>
        <v>5626</v>
      </c>
      <c r="AD214">
        <f t="shared" si="130"/>
        <v>1519.02</v>
      </c>
      <c r="AE214" s="240">
        <f t="shared" si="110"/>
        <v>7180.2675</v>
      </c>
      <c r="AF214" s="217">
        <f t="shared" si="131"/>
        <v>7180.2675</v>
      </c>
      <c r="AG214" s="217">
        <f t="shared" si="111"/>
        <v>2154.08025</v>
      </c>
      <c r="AH214" s="217">
        <f t="shared" si="112"/>
        <v>-4131.5847</v>
      </c>
      <c r="AI214" s="217">
        <f t="shared" si="113"/>
        <v>-115.061136</v>
      </c>
      <c r="AJ214">
        <f t="shared" si="114"/>
        <v>-31.681605</v>
      </c>
      <c r="AK214" s="217">
        <f t="shared" si="115"/>
        <v>-998.22</v>
      </c>
      <c r="AL214" s="217">
        <f t="shared" si="116"/>
        <v>-2154.08025</v>
      </c>
      <c r="AM214" s="217">
        <f t="shared" si="117"/>
        <v>3958</v>
      </c>
      <c r="AN214" s="217">
        <f t="shared" si="132"/>
        <v>3958</v>
      </c>
      <c r="AO214" s="217">
        <f t="shared" si="118"/>
        <v>3324.72</v>
      </c>
      <c r="AP214" s="217">
        <f t="shared" si="119"/>
        <v>1900</v>
      </c>
      <c r="AQ214" s="217">
        <f t="shared" si="133"/>
        <v>1900</v>
      </c>
      <c r="AR214" s="217">
        <f t="shared" si="120"/>
        <v>36.48</v>
      </c>
      <c r="AS214" s="217">
        <f t="shared" si="134"/>
        <v>1900</v>
      </c>
      <c r="AT214" s="217">
        <f t="shared" si="135"/>
        <v>11.4</v>
      </c>
      <c r="AU214" s="217">
        <f t="shared" si="136"/>
        <v>5626</v>
      </c>
      <c r="AV214" s="217">
        <f t="shared" si="137"/>
        <v>1519.02</v>
      </c>
      <c r="AW214" s="217">
        <f t="shared" si="138"/>
        <v>1900</v>
      </c>
      <c r="AX214" s="217">
        <f t="shared" si="139"/>
        <v>1900</v>
      </c>
      <c r="AY214" s="217">
        <f t="shared" si="140"/>
        <v>570</v>
      </c>
      <c r="AZ214" s="217">
        <f t="shared" si="141"/>
        <v>-1424.88</v>
      </c>
      <c r="BA214" s="217">
        <f t="shared" si="142"/>
        <v>-13.68</v>
      </c>
      <c r="BB214" s="217">
        <f t="shared" si="143"/>
        <v>0</v>
      </c>
      <c r="BC214" s="217">
        <f t="shared" si="144"/>
        <v>-998.22</v>
      </c>
      <c r="BD214" s="217">
        <f t="shared" si="145"/>
        <v>-570</v>
      </c>
    </row>
    <row r="215" spans="2:56">
      <c r="B215" s="6" t="s">
        <v>415</v>
      </c>
      <c r="C215" s="166" t="str">
        <f>_xlfn.XLOOKUP(B:B,'2023.1-2023.6'!B:B,'2023.1-2023.6'!G:G,0)</f>
        <v>2022/10/20</v>
      </c>
      <c r="D215" s="3">
        <f>_xlfn.XLOOKUP(B:B,'2023.1-2023.6'!B:B,'2023.1-2023.6'!I:I,0)</f>
        <v>0</v>
      </c>
      <c r="E215" t="str">
        <f>_xlfn.XLOOKUP(B:B,'2023.1-2023.6'!B:B,'2023.1-2023.6'!C:C,0)</f>
        <v>销售部</v>
      </c>
      <c r="F215" t="str">
        <f>_xlfn.XLOOKUP(B:B,'2023.1-2023.6'!B:B,'2023.1-2023.6'!F:F,0)</f>
        <v>区域销售经理</v>
      </c>
      <c r="G215">
        <f>COUNTIF('2023.1-2023.6'!B:B,B215)</f>
        <v>6</v>
      </c>
      <c r="H215" s="217">
        <f>IFERROR(_xlfn.XLOOKUP(B215,'2023.1-2023.6'!B:B,'2023.1-2023.6'!K:K),0)</f>
        <v>4636.5</v>
      </c>
      <c r="I215" s="217">
        <f>IFERROR(AVERAGEIF('2022.1-2022.12 '!B:B,B215,'2022.1-2022.12 '!K:K),0)</f>
        <v>5997.84333333333</v>
      </c>
      <c r="J215" s="217">
        <f>IFERROR(_xlfn.XLOOKUP(B215,'2023.1-2023.6'!B:B,'2023.1-2023.6'!J:J),0)</f>
        <v>3850</v>
      </c>
      <c r="K215" s="217">
        <f>IFERROR(AVERAGEIF('2022.1-2022.12 '!B:B,B215,'2022.1-2022.12 '!J:J),0)</f>
        <v>3850</v>
      </c>
      <c r="M215" s="217">
        <f>SUMIFS('2023.1-2023.6'!L:L,'2023.1-2023.6'!B:B,B215)</f>
        <v>0</v>
      </c>
      <c r="O215" s="217">
        <f>SUMIFS('2023.1-2023.6'!N:N,'2023.1-2023.6'!B:B,B215)</f>
        <v>0</v>
      </c>
      <c r="P215">
        <f>SUMIFS('2023.1-2023.6'!P:P,'2023.1-2023.6'!B:B,B215)</f>
        <v>0</v>
      </c>
      <c r="R215" s="217">
        <f>SUMIFS('2023.1-2023.6'!M:M,'2023.1-2023.6'!B:B,B215)</f>
        <v>0</v>
      </c>
      <c r="T215" s="217">
        <f>SUMIFS('2023.1-2023.6'!O:O,'2023.1-2023.6'!B:B,B215)</f>
        <v>0</v>
      </c>
      <c r="U215" s="217">
        <f t="shared" si="121"/>
        <v>5997.84333333333</v>
      </c>
      <c r="V215" s="217">
        <f t="shared" si="122"/>
        <v>5997.84333333333</v>
      </c>
      <c r="W215" s="217">
        <f t="shared" si="123"/>
        <v>5038.1884</v>
      </c>
      <c r="X215" s="217">
        <f t="shared" si="124"/>
        <v>5997.84333333333</v>
      </c>
      <c r="Y215" s="217">
        <f t="shared" si="125"/>
        <v>5997.84333333333</v>
      </c>
      <c r="Z215" s="217">
        <f t="shared" si="126"/>
        <v>115.158592</v>
      </c>
      <c r="AA215" s="217">
        <f t="shared" si="127"/>
        <v>5997.84333333333</v>
      </c>
      <c r="AB215" s="217">
        <f t="shared" si="128"/>
        <v>35.98706</v>
      </c>
      <c r="AC215" s="239">
        <f t="shared" si="129"/>
        <v>5626</v>
      </c>
      <c r="AD215">
        <f t="shared" si="130"/>
        <v>1519.02</v>
      </c>
      <c r="AE215" s="240">
        <f t="shared" si="110"/>
        <v>5997.84333333333</v>
      </c>
      <c r="AF215" s="217">
        <f t="shared" si="131"/>
        <v>5997.84333333333</v>
      </c>
      <c r="AG215" s="217">
        <f t="shared" si="111"/>
        <v>1799.353</v>
      </c>
      <c r="AH215" s="217">
        <f t="shared" si="112"/>
        <v>-5038.1884</v>
      </c>
      <c r="AI215" s="217">
        <f t="shared" si="113"/>
        <v>-115.158592</v>
      </c>
      <c r="AJ215">
        <f t="shared" si="114"/>
        <v>-35.98706</v>
      </c>
      <c r="AK215" s="217">
        <f t="shared" si="115"/>
        <v>-1519.02</v>
      </c>
      <c r="AL215" s="217">
        <f t="shared" si="116"/>
        <v>-1799.353</v>
      </c>
      <c r="AM215" s="217">
        <f t="shared" si="117"/>
        <v>3958</v>
      </c>
      <c r="AN215" s="217">
        <f t="shared" si="132"/>
        <v>3958</v>
      </c>
      <c r="AO215" s="217">
        <f t="shared" si="118"/>
        <v>3324.72</v>
      </c>
      <c r="AP215" s="217">
        <f t="shared" si="119"/>
        <v>3850</v>
      </c>
      <c r="AQ215" s="217">
        <f t="shared" si="133"/>
        <v>3850</v>
      </c>
      <c r="AR215" s="217">
        <f t="shared" si="120"/>
        <v>73.92</v>
      </c>
      <c r="AS215" s="217">
        <f t="shared" si="134"/>
        <v>3850</v>
      </c>
      <c r="AT215" s="217">
        <f t="shared" si="135"/>
        <v>23.1</v>
      </c>
      <c r="AU215" s="217">
        <f t="shared" si="136"/>
        <v>5626</v>
      </c>
      <c r="AV215" s="217">
        <f t="shared" si="137"/>
        <v>1519.02</v>
      </c>
      <c r="AW215" s="217">
        <f t="shared" si="138"/>
        <v>3850</v>
      </c>
      <c r="AX215" s="217">
        <f t="shared" si="139"/>
        <v>3850</v>
      </c>
      <c r="AY215" s="217">
        <f t="shared" si="140"/>
        <v>1155</v>
      </c>
      <c r="AZ215" s="217">
        <f t="shared" si="141"/>
        <v>-3324.72</v>
      </c>
      <c r="BA215" s="217">
        <f t="shared" si="142"/>
        <v>-73.92</v>
      </c>
      <c r="BB215" s="217">
        <f t="shared" si="143"/>
        <v>-23.1</v>
      </c>
      <c r="BC215" s="217">
        <f t="shared" si="144"/>
        <v>-1519.02</v>
      </c>
      <c r="BD215" s="217">
        <f t="shared" si="145"/>
        <v>-1155</v>
      </c>
    </row>
    <row r="216" spans="2:56">
      <c r="B216" s="6" t="s">
        <v>416</v>
      </c>
      <c r="C216" s="166" t="str">
        <f>_xlfn.XLOOKUP(B:B,'2023.1-2023.6'!B:B,'2023.1-2023.6'!G:G,0)</f>
        <v>2018/10/23</v>
      </c>
      <c r="D216" s="3">
        <f>_xlfn.XLOOKUP(B:B,'2023.1-2023.6'!B:B,'2023.1-2023.6'!I:I,0)</f>
        <v>0</v>
      </c>
      <c r="E216" t="str">
        <f>_xlfn.XLOOKUP(B:B,'2023.1-2023.6'!B:B,'2023.1-2023.6'!C:C,0)</f>
        <v>研发部</v>
      </c>
      <c r="F216" t="str">
        <f>_xlfn.XLOOKUP(B:B,'2023.1-2023.6'!B:B,'2023.1-2023.6'!F:F,0)</f>
        <v>初级电气研发工程师</v>
      </c>
      <c r="G216">
        <f>COUNTIF('2023.1-2023.6'!B:B,B216)</f>
        <v>6</v>
      </c>
      <c r="H216" s="217">
        <f>IFERROR(_xlfn.XLOOKUP(B216,'2023.1-2023.6'!B:B,'2023.1-2023.6'!K:K),0)</f>
        <v>9461.7</v>
      </c>
      <c r="I216" s="217">
        <f>IFERROR(AVERAGEIF('2022.1-2022.12 '!B:B,B216,'2022.1-2022.12 '!K:K),0)</f>
        <v>10201.0908333333</v>
      </c>
      <c r="J216" s="217">
        <f>IFERROR(_xlfn.XLOOKUP(B216,'2023.1-2023.6'!B:B,'2023.1-2023.6'!J:J),0)</f>
        <v>4133</v>
      </c>
      <c r="K216" s="217">
        <f>IFERROR(AVERAGEIF('2022.1-2022.12 '!B:B,B216,'2022.1-2022.12 '!J:J),0)</f>
        <v>4133</v>
      </c>
      <c r="M216" s="217">
        <f>SUMIFS('2023.1-2023.6'!L:L,'2023.1-2023.6'!B:B,B216)</f>
        <v>1899.84</v>
      </c>
      <c r="O216" s="217">
        <f>SUMIFS('2023.1-2023.6'!N:N,'2023.1-2023.6'!B:B,B216)</f>
        <v>22.8</v>
      </c>
      <c r="P216">
        <f>SUMIFS('2023.1-2023.6'!P:P,'2023.1-2023.6'!B:B,B216)</f>
        <v>11.4</v>
      </c>
      <c r="R216" s="217">
        <f>SUMIFS('2023.1-2023.6'!M:M,'2023.1-2023.6'!B:B,B216)</f>
        <v>520.8</v>
      </c>
      <c r="T216" s="217">
        <f>SUMIFS('2023.1-2023.6'!O:O,'2023.1-2023.6'!B:B,B216)</f>
        <v>1800</v>
      </c>
      <c r="U216" s="217">
        <f t="shared" si="121"/>
        <v>10201.0908333333</v>
      </c>
      <c r="V216" s="217">
        <f t="shared" si="122"/>
        <v>10201.0908333333</v>
      </c>
      <c r="W216" s="217">
        <f t="shared" si="123"/>
        <v>8568.9163</v>
      </c>
      <c r="X216" s="217">
        <f t="shared" si="124"/>
        <v>10201.0908333333</v>
      </c>
      <c r="Y216" s="217">
        <f t="shared" si="125"/>
        <v>10201.0908333333</v>
      </c>
      <c r="Z216" s="217">
        <f t="shared" si="126"/>
        <v>195.860944</v>
      </c>
      <c r="AA216" s="217">
        <f t="shared" si="127"/>
        <v>10201.0908333333</v>
      </c>
      <c r="AB216" s="217">
        <f t="shared" si="128"/>
        <v>61.206545</v>
      </c>
      <c r="AC216" s="239">
        <f t="shared" si="129"/>
        <v>5626</v>
      </c>
      <c r="AD216">
        <f t="shared" si="130"/>
        <v>1519.02</v>
      </c>
      <c r="AE216" s="240">
        <f t="shared" si="110"/>
        <v>10201.0908333333</v>
      </c>
      <c r="AF216" s="217">
        <f t="shared" si="131"/>
        <v>10201.0908333333</v>
      </c>
      <c r="AG216" s="217">
        <f t="shared" si="111"/>
        <v>3060.32725</v>
      </c>
      <c r="AH216" s="217">
        <f t="shared" si="112"/>
        <v>-6669.0763</v>
      </c>
      <c r="AI216" s="217">
        <f t="shared" si="113"/>
        <v>-173.060944</v>
      </c>
      <c r="AJ216">
        <f t="shared" si="114"/>
        <v>-49.806545</v>
      </c>
      <c r="AK216" s="217">
        <f t="shared" si="115"/>
        <v>-998.22</v>
      </c>
      <c r="AL216" s="217">
        <f t="shared" si="116"/>
        <v>-1260.32725</v>
      </c>
      <c r="AM216" s="217">
        <f t="shared" si="117"/>
        <v>4133</v>
      </c>
      <c r="AN216" s="217">
        <f t="shared" si="132"/>
        <v>4133</v>
      </c>
      <c r="AO216" s="217">
        <f t="shared" si="118"/>
        <v>3471.72</v>
      </c>
      <c r="AP216" s="217">
        <f t="shared" si="119"/>
        <v>4133</v>
      </c>
      <c r="AQ216" s="217">
        <f t="shared" si="133"/>
        <v>4133</v>
      </c>
      <c r="AR216" s="217">
        <f t="shared" si="120"/>
        <v>79.3536</v>
      </c>
      <c r="AS216" s="217">
        <f t="shared" si="134"/>
        <v>4133</v>
      </c>
      <c r="AT216" s="217">
        <f t="shared" si="135"/>
        <v>24.798</v>
      </c>
      <c r="AU216" s="217">
        <f t="shared" si="136"/>
        <v>5626</v>
      </c>
      <c r="AV216" s="217">
        <f t="shared" si="137"/>
        <v>1519.02</v>
      </c>
      <c r="AW216" s="217">
        <f t="shared" si="138"/>
        <v>4133</v>
      </c>
      <c r="AX216" s="217">
        <f t="shared" si="139"/>
        <v>4133</v>
      </c>
      <c r="AY216" s="217">
        <f t="shared" si="140"/>
        <v>1239.9</v>
      </c>
      <c r="AZ216" s="217">
        <f t="shared" si="141"/>
        <v>-1571.88</v>
      </c>
      <c r="BA216" s="217">
        <f t="shared" si="142"/>
        <v>-56.5536</v>
      </c>
      <c r="BB216" s="217">
        <f t="shared" si="143"/>
        <v>-13.398</v>
      </c>
      <c r="BC216" s="217">
        <f t="shared" si="144"/>
        <v>-998.22</v>
      </c>
      <c r="BD216" s="217">
        <f t="shared" si="145"/>
        <v>0</v>
      </c>
    </row>
    <row r="217" spans="2:56">
      <c r="B217" s="6" t="s">
        <v>417</v>
      </c>
      <c r="C217" s="166" t="str">
        <f>_xlfn.XLOOKUP(B:B,'2023.1-2023.6'!B:B,'2023.1-2023.6'!G:G,0)</f>
        <v>2021/06/25</v>
      </c>
      <c r="D217" s="3">
        <f>_xlfn.XLOOKUP(B:B,'2023.1-2023.6'!B:B,'2023.1-2023.6'!I:I,0)</f>
        <v>0</v>
      </c>
      <c r="E217" t="str">
        <f>_xlfn.XLOOKUP(B:B,'2023.1-2023.6'!B:B,'2023.1-2023.6'!C:C,0)</f>
        <v>物控部</v>
      </c>
      <c r="F217" t="str">
        <f>_xlfn.XLOOKUP(B:B,'2023.1-2023.6'!B:B,'2023.1-2023.6'!F:F,0)</f>
        <v>采购专员</v>
      </c>
      <c r="G217">
        <f>COUNTIF('2023.1-2023.6'!B:B,B217)</f>
        <v>6</v>
      </c>
      <c r="H217" s="217">
        <f>IFERROR(_xlfn.XLOOKUP(B217,'2023.1-2023.6'!B:B,'2023.1-2023.6'!K:K),0)</f>
        <v>3617.25</v>
      </c>
      <c r="I217" s="217">
        <f>IFERROR(AVERAGEIF('2022.1-2022.12 '!B:B,B217,'2022.1-2022.12 '!K:K),0)</f>
        <v>6413.98666666667</v>
      </c>
      <c r="J217" s="217">
        <f>IFERROR(_xlfn.XLOOKUP(B217,'2023.1-2023.6'!B:B,'2023.1-2023.6'!J:J),0)</f>
        <v>2312</v>
      </c>
      <c r="K217" s="217">
        <f>IFERROR(AVERAGEIF('2022.1-2022.12 '!B:B,B217,'2022.1-2022.12 '!J:J),0)</f>
        <v>2312</v>
      </c>
      <c r="M217" s="217">
        <f>SUMIFS('2023.1-2023.6'!L:L,'2023.1-2023.6'!B:B,B217)</f>
        <v>1899.84</v>
      </c>
      <c r="O217" s="217">
        <f>SUMIFS('2023.1-2023.6'!N:N,'2023.1-2023.6'!B:B,B217)</f>
        <v>22.8</v>
      </c>
      <c r="P217">
        <f>SUMIFS('2023.1-2023.6'!P:P,'2023.1-2023.6'!B:B,B217)</f>
        <v>11.4</v>
      </c>
      <c r="R217" s="217">
        <f>SUMIFS('2023.1-2023.6'!M:M,'2023.1-2023.6'!B:B,B217)</f>
        <v>520.8</v>
      </c>
      <c r="T217" s="217">
        <f>SUMIFS('2023.1-2023.6'!O:O,'2023.1-2023.6'!B:B,B217)</f>
        <v>0</v>
      </c>
      <c r="U217" s="217">
        <f t="shared" si="121"/>
        <v>6413.98666666667</v>
      </c>
      <c r="V217" s="217">
        <f t="shared" si="122"/>
        <v>6413.98666666667</v>
      </c>
      <c r="W217" s="217">
        <f t="shared" si="123"/>
        <v>5387.7488</v>
      </c>
      <c r="X217" s="217">
        <f t="shared" si="124"/>
        <v>6413.98666666667</v>
      </c>
      <c r="Y217" s="217">
        <f t="shared" si="125"/>
        <v>6413.98666666667</v>
      </c>
      <c r="Z217" s="217">
        <f t="shared" si="126"/>
        <v>123.148544</v>
      </c>
      <c r="AA217" s="217">
        <f t="shared" si="127"/>
        <v>6413.98666666667</v>
      </c>
      <c r="AB217" s="217">
        <f t="shared" si="128"/>
        <v>38.48392</v>
      </c>
      <c r="AC217" s="239">
        <f t="shared" si="129"/>
        <v>5626</v>
      </c>
      <c r="AD217">
        <f t="shared" si="130"/>
        <v>1519.02</v>
      </c>
      <c r="AE217" s="240">
        <f t="shared" si="110"/>
        <v>6413.98666666667</v>
      </c>
      <c r="AF217" s="217">
        <f t="shared" si="131"/>
        <v>6413.98666666667</v>
      </c>
      <c r="AG217" s="217">
        <f t="shared" si="111"/>
        <v>1924.196</v>
      </c>
      <c r="AH217" s="217">
        <f t="shared" si="112"/>
        <v>-3487.9088</v>
      </c>
      <c r="AI217" s="217">
        <f t="shared" si="113"/>
        <v>-100.348544</v>
      </c>
      <c r="AJ217">
        <f t="shared" si="114"/>
        <v>-27.08392</v>
      </c>
      <c r="AK217" s="217">
        <f t="shared" si="115"/>
        <v>-998.22</v>
      </c>
      <c r="AL217" s="217">
        <f t="shared" si="116"/>
        <v>-1924.196</v>
      </c>
      <c r="AM217" s="217">
        <f t="shared" si="117"/>
        <v>3958</v>
      </c>
      <c r="AN217" s="217">
        <f t="shared" si="132"/>
        <v>3958</v>
      </c>
      <c r="AO217" s="217">
        <f t="shared" si="118"/>
        <v>3324.72</v>
      </c>
      <c r="AP217" s="217">
        <f t="shared" si="119"/>
        <v>2312</v>
      </c>
      <c r="AQ217" s="217">
        <f t="shared" si="133"/>
        <v>2312</v>
      </c>
      <c r="AR217" s="217">
        <f t="shared" si="120"/>
        <v>44.3904</v>
      </c>
      <c r="AS217" s="217">
        <f t="shared" si="134"/>
        <v>2312</v>
      </c>
      <c r="AT217" s="217">
        <f t="shared" si="135"/>
        <v>13.872</v>
      </c>
      <c r="AU217" s="217">
        <f t="shared" si="136"/>
        <v>5626</v>
      </c>
      <c r="AV217" s="217">
        <f t="shared" si="137"/>
        <v>1519.02</v>
      </c>
      <c r="AW217" s="217">
        <f t="shared" si="138"/>
        <v>2312</v>
      </c>
      <c r="AX217" s="217">
        <f t="shared" si="139"/>
        <v>2312</v>
      </c>
      <c r="AY217" s="217">
        <f t="shared" si="140"/>
        <v>693.6</v>
      </c>
      <c r="AZ217" s="217">
        <f t="shared" si="141"/>
        <v>-1424.88</v>
      </c>
      <c r="BA217" s="217">
        <f t="shared" si="142"/>
        <v>-21.5904</v>
      </c>
      <c r="BB217" s="217">
        <f t="shared" si="143"/>
        <v>-2.472</v>
      </c>
      <c r="BC217" s="217">
        <f t="shared" si="144"/>
        <v>-998.22</v>
      </c>
      <c r="BD217" s="217">
        <f t="shared" si="145"/>
        <v>-693.6</v>
      </c>
    </row>
    <row r="218" spans="2:56">
      <c r="B218" s="6" t="s">
        <v>418</v>
      </c>
      <c r="C218" s="166" t="str">
        <f>_xlfn.XLOOKUP(B:B,'2023.1-2023.6'!B:B,'2023.1-2023.6'!G:G,0)</f>
        <v>2023/05/08</v>
      </c>
      <c r="D218" s="3" t="str">
        <f>_xlfn.XLOOKUP(B:B,'2023.1-2023.6'!B:B,'2023.1-2023.6'!I:I,0)</f>
        <v>5月入职</v>
      </c>
      <c r="E218" t="str">
        <f>_xlfn.XLOOKUP(B:B,'2023.1-2023.6'!B:B,'2023.1-2023.6'!C:C,0)</f>
        <v>售后服务部</v>
      </c>
      <c r="F218" t="str">
        <f>_xlfn.XLOOKUP(B:B,'2023.1-2023.6'!B:B,'2023.1-2023.6'!F:F,0)</f>
        <v>品质工程师</v>
      </c>
      <c r="G218">
        <f>COUNTIF('2023.1-2023.6'!B:B,B218)</f>
        <v>2</v>
      </c>
      <c r="H218" s="217">
        <f>IFERROR(_xlfn.XLOOKUP(B218,'2023.1-2023.6'!B:B,'2023.1-2023.6'!K:K),0)</f>
        <v>6474.37</v>
      </c>
      <c r="I218" s="217">
        <f>IFERROR(AVERAGEIF('2022.1-2022.12 '!B:B,B218,'2022.1-2022.12 '!K:K),0)</f>
        <v>0</v>
      </c>
      <c r="J218" s="217">
        <f>IFERROR(_xlfn.XLOOKUP(B218,'2023.1-2023.6'!B:B,'2023.1-2023.6'!J:J),0)</f>
        <v>3250</v>
      </c>
      <c r="K218" s="217">
        <f>IFERROR(AVERAGEIF('2022.1-2022.12 '!B:B,B218,'2022.1-2022.12 '!J:J),0)</f>
        <v>0</v>
      </c>
      <c r="M218" s="217">
        <f>SUMIFS('2023.1-2023.6'!L:L,'2023.1-2023.6'!B:B,B218)</f>
        <v>633.28</v>
      </c>
      <c r="O218" s="217">
        <f>SUMIFS('2023.1-2023.6'!N:N,'2023.1-2023.6'!B:B,B218)</f>
        <v>7.6</v>
      </c>
      <c r="P218">
        <f>SUMIFS('2023.1-2023.6'!P:P,'2023.1-2023.6'!B:B,B218)</f>
        <v>3.8</v>
      </c>
      <c r="R218" s="217">
        <f>SUMIFS('2023.1-2023.6'!M:M,'2023.1-2023.6'!B:B,B218)</f>
        <v>173.6</v>
      </c>
      <c r="T218" s="217">
        <f>SUMIFS('2023.1-2023.6'!O:O,'2023.1-2023.6'!B:B,B218)</f>
        <v>0</v>
      </c>
      <c r="U218" s="217">
        <f t="shared" si="121"/>
        <v>6474.37</v>
      </c>
      <c r="V218" s="217">
        <f t="shared" si="122"/>
        <v>6474.37</v>
      </c>
      <c r="W218" s="217">
        <f t="shared" si="123"/>
        <v>1812.8236</v>
      </c>
      <c r="X218" s="217">
        <f t="shared" si="124"/>
        <v>6474.37</v>
      </c>
      <c r="Y218" s="217">
        <f t="shared" si="125"/>
        <v>6474.37</v>
      </c>
      <c r="Z218" s="217">
        <f t="shared" si="126"/>
        <v>41.435968</v>
      </c>
      <c r="AA218" s="217">
        <f t="shared" si="127"/>
        <v>6474.37</v>
      </c>
      <c r="AB218" s="217">
        <f t="shared" si="128"/>
        <v>12.94874</v>
      </c>
      <c r="AC218" s="239">
        <f t="shared" si="129"/>
        <v>5626</v>
      </c>
      <c r="AD218">
        <f t="shared" si="130"/>
        <v>506.34</v>
      </c>
      <c r="AE218" s="240">
        <f t="shared" si="110"/>
        <v>6474.37</v>
      </c>
      <c r="AF218" s="217">
        <f t="shared" si="131"/>
        <v>6474.37</v>
      </c>
      <c r="AG218" s="217">
        <f t="shared" si="111"/>
        <v>647.437</v>
      </c>
      <c r="AH218" s="217">
        <f t="shared" si="112"/>
        <v>-1179.5436</v>
      </c>
      <c r="AI218" s="217">
        <f t="shared" si="113"/>
        <v>-33.835968</v>
      </c>
      <c r="AJ218">
        <f t="shared" si="114"/>
        <v>-9.14874</v>
      </c>
      <c r="AK218" s="217">
        <f t="shared" si="115"/>
        <v>-332.74</v>
      </c>
      <c r="AL218" s="217">
        <f t="shared" si="116"/>
        <v>-647.437</v>
      </c>
      <c r="AM218" s="217">
        <f t="shared" si="117"/>
        <v>3958</v>
      </c>
      <c r="AN218" s="217">
        <f t="shared" si="132"/>
        <v>3958</v>
      </c>
      <c r="AO218" s="217">
        <f t="shared" si="118"/>
        <v>1108.24</v>
      </c>
      <c r="AP218" s="217">
        <f t="shared" si="119"/>
        <v>3250</v>
      </c>
      <c r="AQ218" s="217">
        <f t="shared" si="133"/>
        <v>3250</v>
      </c>
      <c r="AR218" s="217">
        <f t="shared" si="120"/>
        <v>20.8</v>
      </c>
      <c r="AS218" s="217">
        <f t="shared" si="134"/>
        <v>3250</v>
      </c>
      <c r="AT218" s="217">
        <f t="shared" si="135"/>
        <v>6.5</v>
      </c>
      <c r="AU218" s="217">
        <f t="shared" si="136"/>
        <v>5626</v>
      </c>
      <c r="AV218" s="217">
        <f t="shared" si="137"/>
        <v>506.34</v>
      </c>
      <c r="AW218" s="217">
        <f t="shared" si="138"/>
        <v>3250</v>
      </c>
      <c r="AX218" s="217">
        <f t="shared" si="139"/>
        <v>3250</v>
      </c>
      <c r="AY218" s="217">
        <f t="shared" si="140"/>
        <v>325</v>
      </c>
      <c r="AZ218" s="217">
        <f t="shared" si="141"/>
        <v>-474.96</v>
      </c>
      <c r="BA218" s="217">
        <f t="shared" si="142"/>
        <v>-13.2</v>
      </c>
      <c r="BB218" s="217">
        <f t="shared" si="143"/>
        <v>-2.7</v>
      </c>
      <c r="BC218" s="217">
        <f t="shared" si="144"/>
        <v>-332.74</v>
      </c>
      <c r="BD218" s="217">
        <f t="shared" si="145"/>
        <v>-325</v>
      </c>
    </row>
    <row r="219" spans="2:56">
      <c r="B219" s="6" t="s">
        <v>419</v>
      </c>
      <c r="C219" s="166" t="str">
        <f>_xlfn.XLOOKUP(B:B,'2023.1-2023.6'!B:B,'2023.1-2023.6'!G:G,0)</f>
        <v>2020/11/16</v>
      </c>
      <c r="D219" s="237" t="s">
        <v>357</v>
      </c>
      <c r="E219" t="str">
        <f>_xlfn.XLOOKUP(B:B,'2023.1-2023.6'!B:B,'2023.1-2023.6'!C:C,0)</f>
        <v>物控部</v>
      </c>
      <c r="F219" t="str">
        <f>_xlfn.XLOOKUP(B:B,'2023.1-2023.6'!B:B,'2023.1-2023.6'!F:F,0)</f>
        <v>采购专员</v>
      </c>
      <c r="G219">
        <f>COUNTIF('2023.1-2023.6'!B:B,B219)</f>
        <v>3</v>
      </c>
      <c r="H219" s="217">
        <f>IFERROR(_xlfn.XLOOKUP(B219,'2023.1-2023.6'!B:B,'2023.1-2023.6'!K:K),0)</f>
        <v>6654.8</v>
      </c>
      <c r="I219" s="217">
        <f>IFERROR(AVERAGEIF('2022.1-2022.12 '!B:B,B219,'2022.1-2022.12 '!K:K),0)</f>
        <v>6510.5725</v>
      </c>
      <c r="J219" s="217">
        <f>IFERROR(_xlfn.XLOOKUP(B219,'2023.1-2023.6'!B:B,'2023.1-2023.6'!J:J),0)</f>
        <v>2640</v>
      </c>
      <c r="K219" s="217">
        <f>IFERROR(AVERAGEIF('2022.1-2022.12 '!B:B,B219,'2022.1-2022.12 '!J:J),0)</f>
        <v>2640</v>
      </c>
      <c r="M219" s="217">
        <f>SUMIFS('2023.1-2023.6'!L:L,'2023.1-2023.6'!B:B,B219)</f>
        <v>949.92</v>
      </c>
      <c r="O219" s="217">
        <f>SUMIFS('2023.1-2023.6'!N:N,'2023.1-2023.6'!B:B,B219)</f>
        <v>11.4</v>
      </c>
      <c r="P219">
        <f>SUMIFS('2023.1-2023.6'!P:P,'2023.1-2023.6'!B:B,B219)</f>
        <v>5.7</v>
      </c>
      <c r="R219" s="217">
        <f>SUMIFS('2023.1-2023.6'!M:M,'2023.1-2023.6'!B:B,B219)</f>
        <v>260.4</v>
      </c>
      <c r="T219" s="217">
        <f>SUMIFS('2023.1-2023.6'!O:O,'2023.1-2023.6'!B:B,B219)</f>
        <v>990</v>
      </c>
      <c r="U219" s="217">
        <f t="shared" si="121"/>
        <v>6510.5725</v>
      </c>
      <c r="V219" s="217">
        <f t="shared" si="122"/>
        <v>6510.5725</v>
      </c>
      <c r="W219" s="217">
        <f t="shared" si="123"/>
        <v>2734.44045</v>
      </c>
      <c r="X219" s="217">
        <f t="shared" si="124"/>
        <v>6510.5725</v>
      </c>
      <c r="Y219" s="217">
        <f t="shared" si="125"/>
        <v>6510.5725</v>
      </c>
      <c r="Z219" s="217">
        <f t="shared" si="126"/>
        <v>62.501496</v>
      </c>
      <c r="AA219" s="217">
        <f t="shared" si="127"/>
        <v>6510.5725</v>
      </c>
      <c r="AB219" s="217">
        <f t="shared" si="128"/>
        <v>19.5317175</v>
      </c>
      <c r="AC219" s="239">
        <f t="shared" si="129"/>
        <v>5626</v>
      </c>
      <c r="AD219">
        <f t="shared" si="130"/>
        <v>759.51</v>
      </c>
      <c r="AE219" s="240">
        <f t="shared" si="110"/>
        <v>6510.5725</v>
      </c>
      <c r="AF219" s="217">
        <f t="shared" si="131"/>
        <v>6510.5725</v>
      </c>
      <c r="AG219" s="217">
        <f t="shared" si="111"/>
        <v>976.585875</v>
      </c>
      <c r="AH219" s="217">
        <f t="shared" si="112"/>
        <v>-1784.52045</v>
      </c>
      <c r="AI219" s="217">
        <f t="shared" si="113"/>
        <v>-51.101496</v>
      </c>
      <c r="AJ219">
        <f t="shared" si="114"/>
        <v>-13.8317175</v>
      </c>
      <c r="AK219" s="217">
        <f t="shared" si="115"/>
        <v>-499.11</v>
      </c>
      <c r="AL219" s="217">
        <f t="shared" si="116"/>
        <v>0</v>
      </c>
      <c r="AM219" s="217">
        <f t="shared" si="117"/>
        <v>3958</v>
      </c>
      <c r="AN219" s="217">
        <f t="shared" si="132"/>
        <v>3958</v>
      </c>
      <c r="AO219" s="217">
        <f t="shared" si="118"/>
        <v>1662.36</v>
      </c>
      <c r="AP219" s="217">
        <f t="shared" si="119"/>
        <v>2640</v>
      </c>
      <c r="AQ219" s="217">
        <f t="shared" si="133"/>
        <v>2640</v>
      </c>
      <c r="AR219" s="217">
        <f t="shared" si="120"/>
        <v>25.344</v>
      </c>
      <c r="AS219" s="217">
        <f t="shared" si="134"/>
        <v>2640</v>
      </c>
      <c r="AT219" s="217">
        <f t="shared" si="135"/>
        <v>7.92</v>
      </c>
      <c r="AU219" s="217">
        <f t="shared" si="136"/>
        <v>5626</v>
      </c>
      <c r="AV219" s="217">
        <f t="shared" si="137"/>
        <v>759.51</v>
      </c>
      <c r="AW219" s="217">
        <f t="shared" si="138"/>
        <v>2640</v>
      </c>
      <c r="AX219" s="217">
        <f t="shared" si="139"/>
        <v>2640</v>
      </c>
      <c r="AY219" s="217">
        <f t="shared" si="140"/>
        <v>396</v>
      </c>
      <c r="AZ219" s="217">
        <f t="shared" si="141"/>
        <v>-712.44</v>
      </c>
      <c r="BA219" s="217">
        <f t="shared" si="142"/>
        <v>-13.944</v>
      </c>
      <c r="BB219" s="217">
        <f t="shared" si="143"/>
        <v>-2.22</v>
      </c>
      <c r="BC219" s="217">
        <f t="shared" si="144"/>
        <v>-499.11</v>
      </c>
      <c r="BD219" s="217">
        <f t="shared" si="145"/>
        <v>0</v>
      </c>
    </row>
    <row r="220" spans="2:56">
      <c r="B220" s="6" t="s">
        <v>420</v>
      </c>
      <c r="C220" s="166" t="str">
        <f>_xlfn.XLOOKUP(B:B,'2023.1-2023.6'!B:B,'2023.1-2023.6'!G:G,0)</f>
        <v>2019/04/22</v>
      </c>
      <c r="D220" s="3">
        <f>_xlfn.XLOOKUP(B:B,'2023.1-2023.6'!B:B,'2023.1-2023.6'!I:I,0)</f>
        <v>0</v>
      </c>
      <c r="E220" t="str">
        <f>_xlfn.XLOOKUP(B:B,'2023.1-2023.6'!B:B,'2023.1-2023.6'!C:C,0)</f>
        <v>研发部</v>
      </c>
      <c r="F220" t="str">
        <f>_xlfn.XLOOKUP(B:B,'2023.1-2023.6'!B:B,'2023.1-2023.6'!F:F,0)</f>
        <v>机械工程师</v>
      </c>
      <c r="G220">
        <f>COUNTIF('2023.1-2023.6'!B:B,B220)</f>
        <v>6</v>
      </c>
      <c r="H220" s="217">
        <f>IFERROR(_xlfn.XLOOKUP(B220,'2023.1-2023.6'!B:B,'2023.1-2023.6'!K:K),0)</f>
        <v>10650.5</v>
      </c>
      <c r="I220" s="217">
        <f>IFERROR(AVERAGEIF('2022.1-2022.12 '!B:B,B220,'2022.1-2022.12 '!K:K),0)</f>
        <v>11532.0875</v>
      </c>
      <c r="J220" s="217">
        <f>IFERROR(_xlfn.XLOOKUP(B220,'2023.1-2023.6'!B:B,'2023.1-2023.6'!J:J),0)</f>
        <v>4536</v>
      </c>
      <c r="K220" s="217">
        <f>IFERROR(AVERAGEIF('2022.1-2022.12 '!B:B,B220,'2022.1-2022.12 '!J:J),0)</f>
        <v>4536</v>
      </c>
      <c r="M220" s="217">
        <f>SUMIFS('2023.1-2023.6'!L:L,'2023.1-2023.6'!B:B,B220)</f>
        <v>1899.84</v>
      </c>
      <c r="O220" s="217">
        <f>SUMIFS('2023.1-2023.6'!N:N,'2023.1-2023.6'!B:B,B220)</f>
        <v>22.8</v>
      </c>
      <c r="P220">
        <f>SUMIFS('2023.1-2023.6'!P:P,'2023.1-2023.6'!B:B,B220)</f>
        <v>11.4</v>
      </c>
      <c r="R220" s="217">
        <f>SUMIFS('2023.1-2023.6'!M:M,'2023.1-2023.6'!B:B,B220)</f>
        <v>520.8</v>
      </c>
      <c r="T220" s="217">
        <f>SUMIFS('2023.1-2023.6'!O:O,'2023.1-2023.6'!B:B,B220)</f>
        <v>1800</v>
      </c>
      <c r="U220" s="217">
        <f t="shared" si="121"/>
        <v>11532.0875</v>
      </c>
      <c r="V220" s="217">
        <f t="shared" si="122"/>
        <v>11532.0875</v>
      </c>
      <c r="W220" s="217">
        <f t="shared" si="123"/>
        <v>9686.9535</v>
      </c>
      <c r="X220" s="217">
        <f t="shared" si="124"/>
        <v>11532.0875</v>
      </c>
      <c r="Y220" s="217">
        <f t="shared" si="125"/>
        <v>11532.0875</v>
      </c>
      <c r="Z220" s="217">
        <f t="shared" si="126"/>
        <v>221.41608</v>
      </c>
      <c r="AA220" s="217">
        <f t="shared" si="127"/>
        <v>11532.0875</v>
      </c>
      <c r="AB220" s="217">
        <f t="shared" si="128"/>
        <v>69.192525</v>
      </c>
      <c r="AC220" s="239">
        <f t="shared" si="129"/>
        <v>5626</v>
      </c>
      <c r="AD220">
        <f t="shared" si="130"/>
        <v>1519.02</v>
      </c>
      <c r="AE220" s="240">
        <f t="shared" si="110"/>
        <v>11532.0875</v>
      </c>
      <c r="AF220" s="217">
        <f t="shared" si="131"/>
        <v>11532.0875</v>
      </c>
      <c r="AG220" s="217">
        <f t="shared" si="111"/>
        <v>3459.62625</v>
      </c>
      <c r="AH220" s="217">
        <f t="shared" si="112"/>
        <v>-7787.1135</v>
      </c>
      <c r="AI220" s="217">
        <f t="shared" si="113"/>
        <v>-198.61608</v>
      </c>
      <c r="AJ220">
        <f t="shared" si="114"/>
        <v>-57.792525</v>
      </c>
      <c r="AK220" s="217">
        <f t="shared" si="115"/>
        <v>-998.22</v>
      </c>
      <c r="AL220" s="217">
        <f t="shared" si="116"/>
        <v>-1659.62625</v>
      </c>
      <c r="AM220" s="217">
        <f t="shared" si="117"/>
        <v>4536</v>
      </c>
      <c r="AN220" s="217">
        <f t="shared" si="132"/>
        <v>4536</v>
      </c>
      <c r="AO220" s="217">
        <f t="shared" si="118"/>
        <v>3810.24</v>
      </c>
      <c r="AP220" s="217">
        <f t="shared" si="119"/>
        <v>4536</v>
      </c>
      <c r="AQ220" s="217">
        <f t="shared" si="133"/>
        <v>4536</v>
      </c>
      <c r="AR220" s="217">
        <f t="shared" si="120"/>
        <v>87.0912</v>
      </c>
      <c r="AS220" s="217">
        <f t="shared" si="134"/>
        <v>4536</v>
      </c>
      <c r="AT220" s="217">
        <f t="shared" si="135"/>
        <v>27.216</v>
      </c>
      <c r="AU220" s="217">
        <f t="shared" si="136"/>
        <v>5626</v>
      </c>
      <c r="AV220" s="217">
        <f t="shared" si="137"/>
        <v>1519.02</v>
      </c>
      <c r="AW220" s="217">
        <f t="shared" si="138"/>
        <v>4536</v>
      </c>
      <c r="AX220" s="217">
        <f t="shared" si="139"/>
        <v>4536</v>
      </c>
      <c r="AY220" s="217">
        <f t="shared" si="140"/>
        <v>1360.8</v>
      </c>
      <c r="AZ220" s="217">
        <f t="shared" si="141"/>
        <v>-1910.4</v>
      </c>
      <c r="BA220" s="217">
        <f t="shared" si="142"/>
        <v>-64.2912</v>
      </c>
      <c r="BB220" s="217">
        <f t="shared" si="143"/>
        <v>-15.816</v>
      </c>
      <c r="BC220" s="217">
        <f t="shared" si="144"/>
        <v>-998.22</v>
      </c>
      <c r="BD220" s="217">
        <f t="shared" si="145"/>
        <v>0</v>
      </c>
    </row>
    <row r="221" spans="2:56">
      <c r="B221" s="6" t="s">
        <v>421</v>
      </c>
      <c r="C221" s="166" t="str">
        <f>_xlfn.XLOOKUP(B:B,'2023.1-2023.6'!B:B,'2023.1-2023.6'!G:G,0)</f>
        <v>2018/06/01</v>
      </c>
      <c r="D221" s="3">
        <f>_xlfn.XLOOKUP(B:B,'2023.1-2023.6'!B:B,'2023.1-2023.6'!I:I,0)</f>
        <v>0</v>
      </c>
      <c r="E221" t="str">
        <f>_xlfn.XLOOKUP(B:B,'2023.1-2023.6'!B:B,'2023.1-2023.6'!C:C,0)</f>
        <v>售后服务部</v>
      </c>
      <c r="F221" t="str">
        <f>_xlfn.XLOOKUP(B:B,'2023.1-2023.6'!B:B,'2023.1-2023.6'!F:F,0)</f>
        <v>机械服务工程师</v>
      </c>
      <c r="G221">
        <f>COUNTIF('2023.1-2023.6'!B:B,B221)</f>
        <v>6</v>
      </c>
      <c r="H221" s="217">
        <f>IFERROR(_xlfn.XLOOKUP(B221,'2023.1-2023.6'!B:B,'2023.1-2023.6'!K:K),0)</f>
        <v>13315</v>
      </c>
      <c r="I221" s="217">
        <f>IFERROR(AVERAGEIF('2022.1-2022.12 '!B:B,B221,'2022.1-2022.12 '!K:K),0)</f>
        <v>14442.5333333333</v>
      </c>
      <c r="J221" s="217">
        <f>IFERROR(_xlfn.XLOOKUP(B221,'2023.1-2023.6'!B:B,'2023.1-2023.6'!J:J),0)</f>
        <v>5519</v>
      </c>
      <c r="K221" s="217">
        <f>IFERROR(AVERAGEIF('2022.1-2022.12 '!B:B,B221,'2022.1-2022.12 '!J:J),0)</f>
        <v>5519</v>
      </c>
      <c r="M221" s="217">
        <f>SUMIFS('2023.1-2023.6'!L:L,'2023.1-2023.6'!B:B,B221)</f>
        <v>1899.84</v>
      </c>
      <c r="O221" s="217">
        <f>SUMIFS('2023.1-2023.6'!N:N,'2023.1-2023.6'!B:B,B221)</f>
        <v>22.8</v>
      </c>
      <c r="P221">
        <f>SUMIFS('2023.1-2023.6'!P:P,'2023.1-2023.6'!B:B,B221)</f>
        <v>11.4</v>
      </c>
      <c r="R221" s="217">
        <f>SUMIFS('2023.1-2023.6'!M:M,'2023.1-2023.6'!B:B,B221)</f>
        <v>520.8</v>
      </c>
      <c r="T221" s="217">
        <f>SUMIFS('2023.1-2023.6'!O:O,'2023.1-2023.6'!B:B,B221)</f>
        <v>0</v>
      </c>
      <c r="U221" s="217">
        <f t="shared" si="121"/>
        <v>14442.5333333333</v>
      </c>
      <c r="V221" s="217">
        <f t="shared" si="122"/>
        <v>14442.5333333333</v>
      </c>
      <c r="W221" s="217">
        <f t="shared" si="123"/>
        <v>12131.728</v>
      </c>
      <c r="X221" s="217">
        <f t="shared" si="124"/>
        <v>14442.5333333333</v>
      </c>
      <c r="Y221" s="217">
        <f t="shared" si="125"/>
        <v>14442.5333333333</v>
      </c>
      <c r="Z221" s="217">
        <f t="shared" si="126"/>
        <v>277.29664</v>
      </c>
      <c r="AA221" s="217">
        <f t="shared" si="127"/>
        <v>14442.5333333333</v>
      </c>
      <c r="AB221" s="217">
        <f t="shared" si="128"/>
        <v>86.6552</v>
      </c>
      <c r="AC221" s="239">
        <f t="shared" si="129"/>
        <v>5626</v>
      </c>
      <c r="AD221">
        <f t="shared" si="130"/>
        <v>1519.02</v>
      </c>
      <c r="AE221" s="240">
        <f t="shared" si="110"/>
        <v>14442.5333333333</v>
      </c>
      <c r="AF221" s="217">
        <f t="shared" si="131"/>
        <v>14442.5333333333</v>
      </c>
      <c r="AG221" s="217">
        <f t="shared" si="111"/>
        <v>4332.76</v>
      </c>
      <c r="AH221" s="217">
        <f t="shared" si="112"/>
        <v>-10231.888</v>
      </c>
      <c r="AI221" s="217">
        <f t="shared" si="113"/>
        <v>-254.49664</v>
      </c>
      <c r="AJ221">
        <f t="shared" si="114"/>
        <v>-75.2552</v>
      </c>
      <c r="AK221" s="217">
        <f t="shared" si="115"/>
        <v>-998.22</v>
      </c>
      <c r="AL221" s="217">
        <f t="shared" si="116"/>
        <v>-4332.76</v>
      </c>
      <c r="AM221" s="217">
        <f t="shared" si="117"/>
        <v>5519</v>
      </c>
      <c r="AN221" s="217">
        <f t="shared" si="132"/>
        <v>5519</v>
      </c>
      <c r="AO221" s="217">
        <f t="shared" si="118"/>
        <v>4635.96</v>
      </c>
      <c r="AP221" s="217">
        <f t="shared" si="119"/>
        <v>5519</v>
      </c>
      <c r="AQ221" s="217">
        <f t="shared" si="133"/>
        <v>5519</v>
      </c>
      <c r="AR221" s="217">
        <f t="shared" si="120"/>
        <v>105.9648</v>
      </c>
      <c r="AS221" s="217">
        <f t="shared" si="134"/>
        <v>5519</v>
      </c>
      <c r="AT221" s="217">
        <f t="shared" si="135"/>
        <v>33.114</v>
      </c>
      <c r="AU221" s="217">
        <f t="shared" si="136"/>
        <v>5626</v>
      </c>
      <c r="AV221" s="217">
        <f t="shared" si="137"/>
        <v>1519.02</v>
      </c>
      <c r="AW221" s="217">
        <f t="shared" si="138"/>
        <v>5519</v>
      </c>
      <c r="AX221" s="217">
        <f t="shared" si="139"/>
        <v>5519</v>
      </c>
      <c r="AY221" s="217">
        <f t="shared" si="140"/>
        <v>1655.7</v>
      </c>
      <c r="AZ221" s="217">
        <f t="shared" si="141"/>
        <v>-2736.12</v>
      </c>
      <c r="BA221" s="217">
        <f t="shared" si="142"/>
        <v>-83.1648</v>
      </c>
      <c r="BB221" s="217">
        <f t="shared" si="143"/>
        <v>-21.714</v>
      </c>
      <c r="BC221" s="217">
        <f t="shared" si="144"/>
        <v>-998.22</v>
      </c>
      <c r="BD221" s="217">
        <f t="shared" si="145"/>
        <v>-1655.7</v>
      </c>
    </row>
    <row r="222" spans="2:56">
      <c r="B222" s="6" t="s">
        <v>422</v>
      </c>
      <c r="C222" s="166" t="str">
        <f>_xlfn.XLOOKUP(B:B,'2023.1-2023.6'!B:B,'2023.1-2023.6'!G:G,0)</f>
        <v>2023/02/21</v>
      </c>
      <c r="D222" s="3" t="str">
        <f>_xlfn.XLOOKUP(B:B,'2023.1-2023.6'!B:B,'2023.1-2023.6'!I:I,0)</f>
        <v>2月入职</v>
      </c>
      <c r="E222" t="str">
        <f>_xlfn.XLOOKUP(B:B,'2023.1-2023.6'!B:B,'2023.1-2023.6'!C:C,0)</f>
        <v>生产部</v>
      </c>
      <c r="F222" t="str">
        <f>_xlfn.XLOOKUP(B:B,'2023.1-2023.6'!B:B,'2023.1-2023.6'!F:F,0)</f>
        <v>装配钳工</v>
      </c>
      <c r="G222">
        <f>COUNTIF('2023.1-2023.6'!B:B,B222)</f>
        <v>5</v>
      </c>
      <c r="H222" s="217">
        <f>IFERROR(_xlfn.XLOOKUP(B222,'2023.1-2023.6'!B:B,'2023.1-2023.6'!K:K),0)</f>
        <v>2086.14</v>
      </c>
      <c r="I222" s="217">
        <f>IFERROR(AVERAGEIF('2022.1-2022.12 '!B:B,B222,'2022.1-2022.12 '!K:K),0)</f>
        <v>0</v>
      </c>
      <c r="J222" s="217">
        <f>IFERROR(_xlfn.XLOOKUP(B222,'2023.1-2023.6'!B:B,'2023.1-2023.6'!J:J),0)</f>
        <v>1900</v>
      </c>
      <c r="K222" s="217">
        <f>IFERROR(AVERAGEIF('2022.1-2022.12 '!B:B,B222,'2022.1-2022.12 '!J:J),0)</f>
        <v>0</v>
      </c>
      <c r="M222" s="217">
        <f>SUMIFS('2023.1-2023.6'!L:L,'2023.1-2023.6'!B:B,B222)</f>
        <v>949.92</v>
      </c>
      <c r="O222" s="217">
        <f>SUMIFS('2023.1-2023.6'!N:N,'2023.1-2023.6'!B:B,B222)</f>
        <v>11.4</v>
      </c>
      <c r="P222">
        <f>SUMIFS('2023.1-2023.6'!P:P,'2023.1-2023.6'!B:B,B222)</f>
        <v>1.9</v>
      </c>
      <c r="R222" s="217">
        <f>SUMIFS('2023.1-2023.6'!M:M,'2023.1-2023.6'!B:B,B222)</f>
        <v>260.4</v>
      </c>
      <c r="T222" s="217">
        <f>SUMIFS('2023.1-2023.6'!O:O,'2023.1-2023.6'!B:B,B222)</f>
        <v>0</v>
      </c>
      <c r="U222" s="217">
        <f t="shared" si="121"/>
        <v>3958</v>
      </c>
      <c r="V222" s="217">
        <f t="shared" si="122"/>
        <v>3958</v>
      </c>
      <c r="W222" s="217">
        <f t="shared" si="123"/>
        <v>2770.6</v>
      </c>
      <c r="X222" s="217">
        <f t="shared" si="124"/>
        <v>2086.14</v>
      </c>
      <c r="Y222" s="217">
        <f t="shared" si="125"/>
        <v>2086.14</v>
      </c>
      <c r="Z222" s="217">
        <f t="shared" si="126"/>
        <v>33.37824</v>
      </c>
      <c r="AA222" s="217">
        <f t="shared" si="127"/>
        <v>2086.14</v>
      </c>
      <c r="AB222" s="217">
        <f t="shared" si="128"/>
        <v>10.4307</v>
      </c>
      <c r="AC222" s="239">
        <f t="shared" si="129"/>
        <v>5626</v>
      </c>
      <c r="AD222">
        <f t="shared" si="130"/>
        <v>1265.85</v>
      </c>
      <c r="AE222" s="240">
        <f t="shared" si="110"/>
        <v>2086.14</v>
      </c>
      <c r="AF222" s="217">
        <f t="shared" si="131"/>
        <v>2086.14</v>
      </c>
      <c r="AG222" s="217">
        <f t="shared" si="111"/>
        <v>521.535</v>
      </c>
      <c r="AH222" s="217">
        <f t="shared" si="112"/>
        <v>-1820.68</v>
      </c>
      <c r="AI222" s="217">
        <f t="shared" si="113"/>
        <v>-21.97824</v>
      </c>
      <c r="AJ222">
        <f t="shared" si="114"/>
        <v>-8.5307</v>
      </c>
      <c r="AK222" s="217">
        <f t="shared" si="115"/>
        <v>-1005.45</v>
      </c>
      <c r="AL222" s="217">
        <f t="shared" si="116"/>
        <v>-521.535</v>
      </c>
      <c r="AM222" s="217">
        <f t="shared" si="117"/>
        <v>3958</v>
      </c>
      <c r="AN222" s="217">
        <f t="shared" si="132"/>
        <v>3958</v>
      </c>
      <c r="AO222" s="217">
        <f t="shared" si="118"/>
        <v>2770.6</v>
      </c>
      <c r="AP222" s="217">
        <f t="shared" si="119"/>
        <v>1900</v>
      </c>
      <c r="AQ222" s="217">
        <f t="shared" si="133"/>
        <v>1900</v>
      </c>
      <c r="AR222" s="217">
        <f t="shared" si="120"/>
        <v>30.4</v>
      </c>
      <c r="AS222" s="217">
        <f t="shared" si="134"/>
        <v>1900</v>
      </c>
      <c r="AT222" s="217">
        <f t="shared" si="135"/>
        <v>9.5</v>
      </c>
      <c r="AU222" s="217">
        <f t="shared" si="136"/>
        <v>5626</v>
      </c>
      <c r="AV222" s="217">
        <f t="shared" si="137"/>
        <v>1265.85</v>
      </c>
      <c r="AW222" s="217">
        <f t="shared" si="138"/>
        <v>1900</v>
      </c>
      <c r="AX222" s="217">
        <f t="shared" si="139"/>
        <v>1900</v>
      </c>
      <c r="AY222" s="217">
        <f t="shared" si="140"/>
        <v>475</v>
      </c>
      <c r="AZ222" s="217">
        <f t="shared" si="141"/>
        <v>-1820.68</v>
      </c>
      <c r="BA222" s="217">
        <f t="shared" si="142"/>
        <v>-19</v>
      </c>
      <c r="BB222" s="217">
        <f t="shared" si="143"/>
        <v>-7.6</v>
      </c>
      <c r="BC222" s="217">
        <f t="shared" si="144"/>
        <v>-1005.45</v>
      </c>
      <c r="BD222" s="217">
        <f t="shared" si="145"/>
        <v>-475</v>
      </c>
    </row>
    <row r="223" spans="2:56">
      <c r="B223" s="6" t="s">
        <v>423</v>
      </c>
      <c r="C223" s="166">
        <f>_xlfn.XLOOKUP(B:B,'2023.1-2023.6'!B:B,'2023.1-2023.6'!G:G,0)</f>
        <v>44788</v>
      </c>
      <c r="D223" s="3">
        <f>_xlfn.XLOOKUP(B:B,'2023.1-2023.6'!B:B,'2023.1-2023.6'!I:I,0)</f>
        <v>0</v>
      </c>
      <c r="E223" t="str">
        <f>_xlfn.XLOOKUP(B:B,'2023.1-2023.6'!B:B,'2023.1-2023.6'!C:C,0)</f>
        <v>生产部</v>
      </c>
      <c r="F223" t="str">
        <f>_xlfn.XLOOKUP(B:B,'2023.1-2023.6'!B:B,'2023.1-2023.6'!F:F,0)</f>
        <v>装配钳工</v>
      </c>
      <c r="G223">
        <f>COUNTIF('2023.1-2023.6'!B:B,B223)</f>
        <v>6</v>
      </c>
      <c r="H223" s="217">
        <f>IFERROR(_xlfn.XLOOKUP(B223,'2023.1-2023.6'!B:B,'2023.1-2023.6'!K:K),0)</f>
        <v>2742.59</v>
      </c>
      <c r="I223" s="217">
        <f>IFERROR(AVERAGEIF('2022.1-2022.12 '!B:B,B223,'2022.1-2022.12 '!K:K),0)</f>
        <v>5756.14</v>
      </c>
      <c r="J223" s="217">
        <f>IFERROR(_xlfn.XLOOKUP(B223,'2023.1-2023.6'!B:B,'2023.1-2023.6'!J:J),0)</f>
        <v>1900</v>
      </c>
      <c r="K223" s="217">
        <f>IFERROR(AVERAGEIF('2022.1-2022.12 '!B:B,B223,'2022.1-2022.12 '!J:J),0)</f>
        <v>1900</v>
      </c>
      <c r="M223" s="217">
        <f>SUMIFS('2023.1-2023.6'!L:L,'2023.1-2023.6'!B:B,B223)</f>
        <v>1899.84</v>
      </c>
      <c r="O223" s="217">
        <f>SUMIFS('2023.1-2023.6'!N:N,'2023.1-2023.6'!B:B,B223)</f>
        <v>22.8</v>
      </c>
      <c r="P223">
        <f>SUMIFS('2023.1-2023.6'!P:P,'2023.1-2023.6'!B:B,B223)</f>
        <v>11.4</v>
      </c>
      <c r="R223" s="217">
        <f>SUMIFS('2023.1-2023.6'!M:M,'2023.1-2023.6'!B:B,B223)</f>
        <v>520.8</v>
      </c>
      <c r="T223" s="217">
        <f>SUMIFS('2023.1-2023.6'!O:O,'2023.1-2023.6'!B:B,B223)</f>
        <v>0</v>
      </c>
      <c r="U223" s="217">
        <f t="shared" si="121"/>
        <v>5756.14</v>
      </c>
      <c r="V223" s="217">
        <f t="shared" si="122"/>
        <v>5756.14</v>
      </c>
      <c r="W223" s="217">
        <f t="shared" si="123"/>
        <v>4835.1576</v>
      </c>
      <c r="X223" s="217">
        <f t="shared" si="124"/>
        <v>5756.14</v>
      </c>
      <c r="Y223" s="217">
        <f t="shared" si="125"/>
        <v>5756.14</v>
      </c>
      <c r="Z223" s="217">
        <f t="shared" si="126"/>
        <v>110.517888</v>
      </c>
      <c r="AA223" s="217">
        <f t="shared" si="127"/>
        <v>5756.14</v>
      </c>
      <c r="AB223" s="217">
        <f t="shared" si="128"/>
        <v>34.53684</v>
      </c>
      <c r="AC223" s="239">
        <f t="shared" si="129"/>
        <v>5626</v>
      </c>
      <c r="AD223">
        <f t="shared" si="130"/>
        <v>1519.02</v>
      </c>
      <c r="AE223" s="240">
        <f t="shared" si="110"/>
        <v>5756.14</v>
      </c>
      <c r="AF223" s="217">
        <f t="shared" si="131"/>
        <v>5756.14</v>
      </c>
      <c r="AG223" s="217">
        <f t="shared" si="111"/>
        <v>1726.842</v>
      </c>
      <c r="AH223" s="217">
        <f t="shared" si="112"/>
        <v>-2935.3176</v>
      </c>
      <c r="AI223" s="217">
        <f t="shared" si="113"/>
        <v>-87.717888</v>
      </c>
      <c r="AJ223">
        <f t="shared" si="114"/>
        <v>-23.13684</v>
      </c>
      <c r="AK223" s="217">
        <f t="shared" si="115"/>
        <v>-998.22</v>
      </c>
      <c r="AL223" s="217">
        <f t="shared" si="116"/>
        <v>-1726.842</v>
      </c>
      <c r="AM223" s="217">
        <f t="shared" si="117"/>
        <v>3958</v>
      </c>
      <c r="AN223" s="217">
        <f t="shared" si="132"/>
        <v>3958</v>
      </c>
      <c r="AO223" s="217">
        <f t="shared" si="118"/>
        <v>3324.72</v>
      </c>
      <c r="AP223" s="217">
        <f t="shared" si="119"/>
        <v>1900</v>
      </c>
      <c r="AQ223" s="217">
        <f t="shared" si="133"/>
        <v>1900</v>
      </c>
      <c r="AR223" s="217">
        <f t="shared" si="120"/>
        <v>36.48</v>
      </c>
      <c r="AS223" s="217">
        <f t="shared" si="134"/>
        <v>1900</v>
      </c>
      <c r="AT223" s="217">
        <f t="shared" si="135"/>
        <v>11.4</v>
      </c>
      <c r="AU223" s="217">
        <f t="shared" si="136"/>
        <v>5626</v>
      </c>
      <c r="AV223" s="217">
        <f t="shared" si="137"/>
        <v>1519.02</v>
      </c>
      <c r="AW223" s="217">
        <f t="shared" si="138"/>
        <v>1900</v>
      </c>
      <c r="AX223" s="217">
        <f t="shared" si="139"/>
        <v>1900</v>
      </c>
      <c r="AY223" s="217">
        <f t="shared" si="140"/>
        <v>570</v>
      </c>
      <c r="AZ223" s="217">
        <f t="shared" si="141"/>
        <v>-1424.88</v>
      </c>
      <c r="BA223" s="217">
        <f t="shared" si="142"/>
        <v>-13.68</v>
      </c>
      <c r="BB223" s="217">
        <f t="shared" si="143"/>
        <v>0</v>
      </c>
      <c r="BC223" s="217">
        <f t="shared" si="144"/>
        <v>-998.22</v>
      </c>
      <c r="BD223" s="217">
        <f t="shared" si="145"/>
        <v>-570</v>
      </c>
    </row>
    <row r="224" spans="2:56">
      <c r="B224" s="6" t="s">
        <v>424</v>
      </c>
      <c r="C224" s="166" t="str">
        <f>_xlfn.XLOOKUP(B:B,'2023.1-2023.6'!B:B,'2023.1-2023.6'!G:G,0)</f>
        <v>2019/04/23</v>
      </c>
      <c r="D224" s="3">
        <f>_xlfn.XLOOKUP(B:B,'2023.1-2023.6'!B:B,'2023.1-2023.6'!I:I,0)</f>
        <v>0</v>
      </c>
      <c r="E224" t="str">
        <f>_xlfn.XLOOKUP(B:B,'2023.1-2023.6'!B:B,'2023.1-2023.6'!C:C,0)</f>
        <v>售后服务部</v>
      </c>
      <c r="F224" t="str">
        <f>_xlfn.XLOOKUP(B:B,'2023.1-2023.6'!B:B,'2023.1-2023.6'!F:F,0)</f>
        <v>机械服务安装技师</v>
      </c>
      <c r="G224">
        <f>COUNTIF('2023.1-2023.6'!B:B,B224)</f>
        <v>6</v>
      </c>
      <c r="H224" s="217">
        <f>IFERROR(_xlfn.XLOOKUP(B224,'2023.1-2023.6'!B:B,'2023.1-2023.6'!K:K),0)</f>
        <v>6166.74</v>
      </c>
      <c r="I224" s="217">
        <f>IFERROR(AVERAGEIF('2022.1-2022.12 '!B:B,B224,'2022.1-2022.12 '!K:K),0)</f>
        <v>6794.55083333333</v>
      </c>
      <c r="J224" s="217">
        <f>IFERROR(_xlfn.XLOOKUP(B224,'2023.1-2023.6'!B:B,'2023.1-2023.6'!J:J),0)</f>
        <v>2363</v>
      </c>
      <c r="K224" s="217">
        <f>IFERROR(AVERAGEIF('2022.1-2022.12 '!B:B,B224,'2022.1-2022.12 '!J:J),0)</f>
        <v>2363</v>
      </c>
      <c r="M224" s="217">
        <f>SUMIFS('2023.1-2023.6'!L:L,'2023.1-2023.6'!B:B,B224)</f>
        <v>1899.84</v>
      </c>
      <c r="O224" s="217">
        <f>SUMIFS('2023.1-2023.6'!N:N,'2023.1-2023.6'!B:B,B224)</f>
        <v>22.8</v>
      </c>
      <c r="P224">
        <f>SUMIFS('2023.1-2023.6'!P:P,'2023.1-2023.6'!B:B,B224)</f>
        <v>11.4</v>
      </c>
      <c r="R224" s="217">
        <f>SUMIFS('2023.1-2023.6'!M:M,'2023.1-2023.6'!B:B,B224)</f>
        <v>520.8</v>
      </c>
      <c r="T224" s="217">
        <f>SUMIFS('2023.1-2023.6'!O:O,'2023.1-2023.6'!B:B,B224)</f>
        <v>0</v>
      </c>
      <c r="U224" s="217">
        <f t="shared" si="121"/>
        <v>6794.55083333333</v>
      </c>
      <c r="V224" s="217">
        <f t="shared" si="122"/>
        <v>6794.55083333333</v>
      </c>
      <c r="W224" s="217">
        <f t="shared" si="123"/>
        <v>5707.4227</v>
      </c>
      <c r="X224" s="217">
        <f t="shared" si="124"/>
        <v>6794.55083333333</v>
      </c>
      <c r="Y224" s="217">
        <f t="shared" si="125"/>
        <v>6794.55083333333</v>
      </c>
      <c r="Z224" s="217">
        <f t="shared" si="126"/>
        <v>130.455376</v>
      </c>
      <c r="AA224" s="217">
        <f t="shared" si="127"/>
        <v>6794.55083333333</v>
      </c>
      <c r="AB224" s="217">
        <f t="shared" si="128"/>
        <v>40.767305</v>
      </c>
      <c r="AC224" s="239">
        <f t="shared" si="129"/>
        <v>5626</v>
      </c>
      <c r="AD224">
        <f t="shared" si="130"/>
        <v>1519.02</v>
      </c>
      <c r="AE224" s="240">
        <f t="shared" si="110"/>
        <v>6794.55083333333</v>
      </c>
      <c r="AF224" s="217">
        <f t="shared" si="131"/>
        <v>6794.55083333333</v>
      </c>
      <c r="AG224" s="217">
        <f t="shared" si="111"/>
        <v>2038.36525</v>
      </c>
      <c r="AH224" s="217">
        <f t="shared" si="112"/>
        <v>-3807.5827</v>
      </c>
      <c r="AI224" s="217">
        <f t="shared" si="113"/>
        <v>-107.655376</v>
      </c>
      <c r="AJ224">
        <f t="shared" si="114"/>
        <v>-29.367305</v>
      </c>
      <c r="AK224" s="217">
        <f t="shared" si="115"/>
        <v>-998.22</v>
      </c>
      <c r="AL224" s="217">
        <f t="shared" si="116"/>
        <v>-2038.36525</v>
      </c>
      <c r="AM224" s="217">
        <f t="shared" si="117"/>
        <v>3958</v>
      </c>
      <c r="AN224" s="217">
        <f t="shared" si="132"/>
        <v>3958</v>
      </c>
      <c r="AO224" s="217">
        <f t="shared" si="118"/>
        <v>3324.72</v>
      </c>
      <c r="AP224" s="217">
        <f t="shared" si="119"/>
        <v>2363</v>
      </c>
      <c r="AQ224" s="217">
        <f t="shared" si="133"/>
        <v>2363</v>
      </c>
      <c r="AR224" s="217">
        <f t="shared" si="120"/>
        <v>45.3696</v>
      </c>
      <c r="AS224" s="217">
        <f t="shared" si="134"/>
        <v>2363</v>
      </c>
      <c r="AT224" s="217">
        <f t="shared" si="135"/>
        <v>14.178</v>
      </c>
      <c r="AU224" s="217">
        <f t="shared" si="136"/>
        <v>5626</v>
      </c>
      <c r="AV224" s="217">
        <f t="shared" si="137"/>
        <v>1519.02</v>
      </c>
      <c r="AW224" s="217">
        <f t="shared" si="138"/>
        <v>2363</v>
      </c>
      <c r="AX224" s="217">
        <f t="shared" si="139"/>
        <v>2363</v>
      </c>
      <c r="AY224" s="217">
        <f t="shared" si="140"/>
        <v>708.9</v>
      </c>
      <c r="AZ224" s="217">
        <f t="shared" si="141"/>
        <v>-1424.88</v>
      </c>
      <c r="BA224" s="217">
        <f t="shared" si="142"/>
        <v>-22.5696</v>
      </c>
      <c r="BB224" s="217">
        <f t="shared" si="143"/>
        <v>-2.778</v>
      </c>
      <c r="BC224" s="217">
        <f t="shared" si="144"/>
        <v>-998.22</v>
      </c>
      <c r="BD224" s="217">
        <f t="shared" si="145"/>
        <v>-708.9</v>
      </c>
    </row>
    <row r="225" spans="2:56">
      <c r="B225" s="6" t="s">
        <v>425</v>
      </c>
      <c r="C225" s="166" t="str">
        <f>_xlfn.XLOOKUP(B:B,'2023.1-2023.6'!B:B,'2023.1-2023.6'!G:G,0)</f>
        <v>2022/11/14</v>
      </c>
      <c r="D225" s="3">
        <f>_xlfn.XLOOKUP(B:B,'2023.1-2023.6'!B:B,'2023.1-2023.6'!I:I,0)</f>
        <v>0</v>
      </c>
      <c r="E225" t="str">
        <f>_xlfn.XLOOKUP(B:B,'2023.1-2023.6'!B:B,'2023.1-2023.6'!C:C,0)</f>
        <v>销售部</v>
      </c>
      <c r="F225" t="str">
        <f>_xlfn.XLOOKUP(B:B,'2023.1-2023.6'!B:B,'2023.1-2023.6'!F:F,0)</f>
        <v>区域销售经理（南亚）</v>
      </c>
      <c r="G225">
        <f>COUNTIF('2023.1-2023.6'!B:B,B225)</f>
        <v>6</v>
      </c>
      <c r="H225" s="217">
        <f>IFERROR(_xlfn.XLOOKUP(B225,'2023.1-2023.6'!B:B,'2023.1-2023.6'!K:K),0)</f>
        <v>10675</v>
      </c>
      <c r="I225" s="217">
        <f>IFERROR(AVERAGEIF('2022.1-2022.12 '!B:B,B225,'2022.1-2022.12 '!K:K),0)</f>
        <v>9756.5</v>
      </c>
      <c r="J225" s="217">
        <f>IFERROR(_xlfn.XLOOKUP(B225,'2023.1-2023.6'!B:B,'2023.1-2023.6'!J:J),0)</f>
        <v>5500</v>
      </c>
      <c r="K225" s="217">
        <f>IFERROR(AVERAGEIF('2022.1-2022.12 '!B:B,B225,'2022.1-2022.12 '!J:J),0)</f>
        <v>5500</v>
      </c>
      <c r="M225" s="217">
        <f>SUMIFS('2023.1-2023.6'!L:L,'2023.1-2023.6'!B:B,B225)</f>
        <v>1899.84</v>
      </c>
      <c r="O225" s="217">
        <f>SUMIFS('2023.1-2023.6'!N:N,'2023.1-2023.6'!B:B,B225)</f>
        <v>22.8</v>
      </c>
      <c r="P225">
        <f>SUMIFS('2023.1-2023.6'!P:P,'2023.1-2023.6'!B:B,B225)</f>
        <v>11.4</v>
      </c>
      <c r="R225" s="217">
        <f>SUMIFS('2023.1-2023.6'!M:M,'2023.1-2023.6'!B:B,B225)</f>
        <v>520.8</v>
      </c>
      <c r="T225" s="217">
        <f>SUMIFS('2023.1-2023.6'!O:O,'2023.1-2023.6'!B:B,B225)</f>
        <v>0</v>
      </c>
      <c r="U225" s="217">
        <f t="shared" si="121"/>
        <v>9756.5</v>
      </c>
      <c r="V225" s="217">
        <f t="shared" si="122"/>
        <v>9756.5</v>
      </c>
      <c r="W225" s="217">
        <f t="shared" si="123"/>
        <v>8195.46</v>
      </c>
      <c r="X225" s="217">
        <f t="shared" si="124"/>
        <v>9756.5</v>
      </c>
      <c r="Y225" s="217">
        <f t="shared" si="125"/>
        <v>9756.5</v>
      </c>
      <c r="Z225" s="217">
        <f t="shared" si="126"/>
        <v>187.3248</v>
      </c>
      <c r="AA225" s="217">
        <f t="shared" si="127"/>
        <v>9756.5</v>
      </c>
      <c r="AB225" s="217">
        <f t="shared" si="128"/>
        <v>58.539</v>
      </c>
      <c r="AC225" s="239">
        <f t="shared" si="129"/>
        <v>5626</v>
      </c>
      <c r="AD225">
        <f t="shared" si="130"/>
        <v>1519.02</v>
      </c>
      <c r="AE225" s="240">
        <f t="shared" si="110"/>
        <v>9756.5</v>
      </c>
      <c r="AF225" s="217">
        <f t="shared" si="131"/>
        <v>9756.5</v>
      </c>
      <c r="AG225" s="217">
        <f t="shared" si="111"/>
        <v>2926.95</v>
      </c>
      <c r="AH225" s="217">
        <f t="shared" si="112"/>
        <v>-6295.62</v>
      </c>
      <c r="AI225" s="217">
        <f t="shared" si="113"/>
        <v>-164.5248</v>
      </c>
      <c r="AJ225">
        <f t="shared" si="114"/>
        <v>-47.139</v>
      </c>
      <c r="AK225" s="217">
        <f t="shared" si="115"/>
        <v>-998.22</v>
      </c>
      <c r="AL225" s="217">
        <f t="shared" si="116"/>
        <v>-2926.95</v>
      </c>
      <c r="AM225" s="217">
        <f t="shared" si="117"/>
        <v>5500</v>
      </c>
      <c r="AN225" s="217">
        <f t="shared" si="132"/>
        <v>5500</v>
      </c>
      <c r="AO225" s="217">
        <f t="shared" si="118"/>
        <v>4620</v>
      </c>
      <c r="AP225" s="217">
        <f t="shared" si="119"/>
        <v>5500</v>
      </c>
      <c r="AQ225" s="217">
        <f t="shared" si="133"/>
        <v>5500</v>
      </c>
      <c r="AR225" s="217">
        <f t="shared" si="120"/>
        <v>105.6</v>
      </c>
      <c r="AS225" s="217">
        <f t="shared" si="134"/>
        <v>5500</v>
      </c>
      <c r="AT225" s="217">
        <f t="shared" si="135"/>
        <v>33</v>
      </c>
      <c r="AU225" s="217">
        <f t="shared" si="136"/>
        <v>5626</v>
      </c>
      <c r="AV225" s="217">
        <f t="shared" si="137"/>
        <v>1519.02</v>
      </c>
      <c r="AW225" s="217">
        <f t="shared" si="138"/>
        <v>5500</v>
      </c>
      <c r="AX225" s="217">
        <f t="shared" si="139"/>
        <v>5500</v>
      </c>
      <c r="AY225" s="217">
        <f t="shared" si="140"/>
        <v>1650</v>
      </c>
      <c r="AZ225" s="217">
        <f t="shared" si="141"/>
        <v>-2720.16</v>
      </c>
      <c r="BA225" s="217">
        <f t="shared" si="142"/>
        <v>-82.8</v>
      </c>
      <c r="BB225" s="217">
        <f t="shared" si="143"/>
        <v>-21.6</v>
      </c>
      <c r="BC225" s="217">
        <f t="shared" si="144"/>
        <v>-998.22</v>
      </c>
      <c r="BD225" s="217">
        <f t="shared" si="145"/>
        <v>-1650</v>
      </c>
    </row>
    <row r="226" spans="2:56">
      <c r="B226" s="6" t="s">
        <v>426</v>
      </c>
      <c r="C226" s="166" t="str">
        <f>_xlfn.XLOOKUP(B:B,'2023.1-2023.6'!B:B,'2023.1-2023.6'!G:G,0)</f>
        <v>2020/11/09</v>
      </c>
      <c r="D226" s="3">
        <f>_xlfn.XLOOKUP(B:B,'2023.1-2023.6'!B:B,'2023.1-2023.6'!I:I,0)</f>
        <v>0</v>
      </c>
      <c r="E226" t="str">
        <f>_xlfn.XLOOKUP(B:B,'2023.1-2023.6'!B:B,'2023.1-2023.6'!C:C,0)</f>
        <v>售后服务部</v>
      </c>
      <c r="F226" t="str">
        <f>_xlfn.XLOOKUP(B:B,'2023.1-2023.6'!B:B,'2023.1-2023.6'!F:F,0)</f>
        <v>培训主管</v>
      </c>
      <c r="G226">
        <f>COUNTIF('2023.1-2023.6'!B:B,B226)</f>
        <v>6</v>
      </c>
      <c r="H226" s="217">
        <f>IFERROR(_xlfn.XLOOKUP(B226,'2023.1-2023.6'!B:B,'2023.1-2023.6'!K:K),0)</f>
        <v>9664</v>
      </c>
      <c r="I226" s="217">
        <f>IFERROR(AVERAGEIF('2022.1-2022.12 '!B:B,B226,'2022.1-2022.12 '!K:K),0)</f>
        <v>11290.5566666667</v>
      </c>
      <c r="J226" s="217">
        <f>IFERROR(_xlfn.XLOOKUP(B226,'2023.1-2023.6'!B:B,'2023.1-2023.6'!J:J),0)</f>
        <v>4748</v>
      </c>
      <c r="K226" s="217">
        <f>IFERROR(AVERAGEIF('2022.1-2022.12 '!B:B,B226,'2022.1-2022.12 '!J:J),0)</f>
        <v>4748</v>
      </c>
      <c r="M226" s="217">
        <f>SUMIFS('2023.1-2023.6'!L:L,'2023.1-2023.6'!B:B,B226)</f>
        <v>1899.84</v>
      </c>
      <c r="O226" s="217">
        <f>SUMIFS('2023.1-2023.6'!N:N,'2023.1-2023.6'!B:B,B226)</f>
        <v>22.8</v>
      </c>
      <c r="P226">
        <f>SUMIFS('2023.1-2023.6'!P:P,'2023.1-2023.6'!B:B,B226)</f>
        <v>11.4</v>
      </c>
      <c r="R226" s="217">
        <f>SUMIFS('2023.1-2023.6'!M:M,'2023.1-2023.6'!B:B,B226)</f>
        <v>520.8</v>
      </c>
      <c r="T226" s="217">
        <f>SUMIFS('2023.1-2023.6'!O:O,'2023.1-2023.6'!B:B,B226)</f>
        <v>7596</v>
      </c>
      <c r="U226" s="217">
        <f t="shared" si="121"/>
        <v>11290.5566666667</v>
      </c>
      <c r="V226" s="217">
        <f t="shared" si="122"/>
        <v>11290.5566666667</v>
      </c>
      <c r="W226" s="217">
        <f t="shared" si="123"/>
        <v>9484.0676</v>
      </c>
      <c r="X226" s="217">
        <f t="shared" si="124"/>
        <v>11290.5566666667</v>
      </c>
      <c r="Y226" s="217">
        <f t="shared" si="125"/>
        <v>11290.5566666667</v>
      </c>
      <c r="Z226" s="217">
        <f t="shared" si="126"/>
        <v>216.778688</v>
      </c>
      <c r="AA226" s="217">
        <f t="shared" si="127"/>
        <v>11290.5566666667</v>
      </c>
      <c r="AB226" s="217">
        <f t="shared" si="128"/>
        <v>67.74334</v>
      </c>
      <c r="AC226" s="239">
        <f t="shared" si="129"/>
        <v>5626</v>
      </c>
      <c r="AD226">
        <f t="shared" si="130"/>
        <v>1519.02</v>
      </c>
      <c r="AE226" s="240">
        <f t="shared" si="110"/>
        <v>11290.5566666667</v>
      </c>
      <c r="AF226" s="217">
        <f t="shared" si="131"/>
        <v>11290.5566666667</v>
      </c>
      <c r="AG226" s="217">
        <f t="shared" si="111"/>
        <v>3387.167</v>
      </c>
      <c r="AH226" s="217">
        <f t="shared" si="112"/>
        <v>-7584.2276</v>
      </c>
      <c r="AI226" s="217">
        <f t="shared" si="113"/>
        <v>-193.978688</v>
      </c>
      <c r="AJ226">
        <f t="shared" si="114"/>
        <v>-56.34334</v>
      </c>
      <c r="AK226" s="217">
        <f t="shared" si="115"/>
        <v>-998.22</v>
      </c>
      <c r="AL226" s="217">
        <f t="shared" si="116"/>
        <v>0</v>
      </c>
      <c r="AM226" s="217">
        <f t="shared" si="117"/>
        <v>4748</v>
      </c>
      <c r="AN226" s="217">
        <f t="shared" si="132"/>
        <v>4748</v>
      </c>
      <c r="AO226" s="217">
        <f t="shared" si="118"/>
        <v>3988.32</v>
      </c>
      <c r="AP226" s="217">
        <f t="shared" si="119"/>
        <v>4748</v>
      </c>
      <c r="AQ226" s="217">
        <f t="shared" si="133"/>
        <v>4748</v>
      </c>
      <c r="AR226" s="217">
        <f t="shared" si="120"/>
        <v>91.1616</v>
      </c>
      <c r="AS226" s="217">
        <f t="shared" si="134"/>
        <v>4748</v>
      </c>
      <c r="AT226" s="217">
        <f t="shared" si="135"/>
        <v>28.488</v>
      </c>
      <c r="AU226" s="217">
        <f t="shared" si="136"/>
        <v>5626</v>
      </c>
      <c r="AV226" s="217">
        <f t="shared" si="137"/>
        <v>1519.02</v>
      </c>
      <c r="AW226" s="217">
        <f t="shared" si="138"/>
        <v>4748</v>
      </c>
      <c r="AX226" s="217">
        <f t="shared" si="139"/>
        <v>4748</v>
      </c>
      <c r="AY226" s="217">
        <f t="shared" si="140"/>
        <v>1424.4</v>
      </c>
      <c r="AZ226" s="217">
        <f t="shared" si="141"/>
        <v>-2088.48</v>
      </c>
      <c r="BA226" s="217">
        <f t="shared" si="142"/>
        <v>-68.3616</v>
      </c>
      <c r="BB226" s="217">
        <f t="shared" si="143"/>
        <v>-17.088</v>
      </c>
      <c r="BC226" s="217">
        <f t="shared" si="144"/>
        <v>-998.22</v>
      </c>
      <c r="BD226" s="217">
        <f t="shared" si="145"/>
        <v>0</v>
      </c>
    </row>
    <row r="227" spans="2:56">
      <c r="B227" s="6" t="s">
        <v>427</v>
      </c>
      <c r="C227" s="166" t="str">
        <f>_xlfn.XLOOKUP(B:B,'2023.1-2023.6'!B:B,'2023.1-2023.6'!G:G,0)</f>
        <v>2019/12/12</v>
      </c>
      <c r="D227" s="3">
        <f>_xlfn.XLOOKUP(B:B,'2023.1-2023.6'!B:B,'2023.1-2023.6'!I:I,0)</f>
        <v>0</v>
      </c>
      <c r="E227" t="str">
        <f>_xlfn.XLOOKUP(B:B,'2023.1-2023.6'!B:B,'2023.1-2023.6'!C:C,0)</f>
        <v>物控部</v>
      </c>
      <c r="F227" t="str">
        <f>_xlfn.XLOOKUP(B:B,'2023.1-2023.6'!B:B,'2023.1-2023.6'!F:F,0)</f>
        <v>采购经理</v>
      </c>
      <c r="G227">
        <f>COUNTIF('2023.1-2023.6'!B:B,B227)</f>
        <v>6</v>
      </c>
      <c r="H227" s="217">
        <f>IFERROR(_xlfn.XLOOKUP(B227,'2023.1-2023.6'!B:B,'2023.1-2023.6'!K:K),0)</f>
        <v>28626.67</v>
      </c>
      <c r="I227" s="217">
        <f>IFERROR(AVERAGEIF('2022.1-2022.12 '!B:B,B227,'2022.1-2022.12 '!K:K),0)</f>
        <v>11319.7333333333</v>
      </c>
      <c r="J227" s="217">
        <f>IFERROR(_xlfn.XLOOKUP(B227,'2023.1-2023.6'!B:B,'2023.1-2023.6'!J:J),0)</f>
        <v>5200</v>
      </c>
      <c r="K227" s="217">
        <f>IFERROR(AVERAGEIF('2022.1-2022.12 '!B:B,B227,'2022.1-2022.12 '!J:J),0)</f>
        <v>5200</v>
      </c>
      <c r="M227" s="217">
        <f>SUMIFS('2023.1-2023.6'!L:L,'2023.1-2023.6'!B:B,B227)</f>
        <v>1899.84</v>
      </c>
      <c r="O227" s="217">
        <f>SUMIFS('2023.1-2023.6'!N:N,'2023.1-2023.6'!B:B,B227)</f>
        <v>22.8</v>
      </c>
      <c r="P227">
        <f>SUMIFS('2023.1-2023.6'!P:P,'2023.1-2023.6'!B:B,B227)</f>
        <v>11.4</v>
      </c>
      <c r="R227" s="217">
        <f>SUMIFS('2023.1-2023.6'!M:M,'2023.1-2023.6'!B:B,B227)</f>
        <v>520.8</v>
      </c>
      <c r="T227" s="217">
        <f>SUMIFS('2023.1-2023.6'!O:O,'2023.1-2023.6'!B:B,B227)</f>
        <v>3120</v>
      </c>
      <c r="U227" s="217">
        <f t="shared" si="121"/>
        <v>11319.7333333333</v>
      </c>
      <c r="V227" s="217">
        <f t="shared" si="122"/>
        <v>11319.7333333333</v>
      </c>
      <c r="W227" s="217">
        <f t="shared" si="123"/>
        <v>9508.576</v>
      </c>
      <c r="X227" s="217">
        <f t="shared" si="124"/>
        <v>11319.7333333333</v>
      </c>
      <c r="Y227" s="217">
        <f t="shared" si="125"/>
        <v>11319.7333333333</v>
      </c>
      <c r="Z227" s="217">
        <f t="shared" si="126"/>
        <v>217.33888</v>
      </c>
      <c r="AA227" s="217">
        <f t="shared" si="127"/>
        <v>11319.7333333333</v>
      </c>
      <c r="AB227" s="217">
        <f t="shared" si="128"/>
        <v>67.9184</v>
      </c>
      <c r="AC227" s="239">
        <f t="shared" si="129"/>
        <v>5626</v>
      </c>
      <c r="AD227">
        <f t="shared" si="130"/>
        <v>1519.02</v>
      </c>
      <c r="AE227" s="240">
        <f t="shared" si="110"/>
        <v>11319.7333333333</v>
      </c>
      <c r="AF227" s="217">
        <f t="shared" si="131"/>
        <v>11319.7333333333</v>
      </c>
      <c r="AG227" s="217">
        <f t="shared" si="111"/>
        <v>3395.92</v>
      </c>
      <c r="AH227" s="217">
        <f t="shared" si="112"/>
        <v>-7608.736</v>
      </c>
      <c r="AI227" s="217">
        <f t="shared" si="113"/>
        <v>-194.53888</v>
      </c>
      <c r="AJ227">
        <f t="shared" si="114"/>
        <v>-56.5184</v>
      </c>
      <c r="AK227" s="217">
        <f t="shared" si="115"/>
        <v>-998.22</v>
      </c>
      <c r="AL227" s="217">
        <f t="shared" si="116"/>
        <v>-275.919999999999</v>
      </c>
      <c r="AM227" s="217">
        <f t="shared" si="117"/>
        <v>5200</v>
      </c>
      <c r="AN227" s="217">
        <f t="shared" si="132"/>
        <v>5200</v>
      </c>
      <c r="AO227" s="217">
        <f t="shared" si="118"/>
        <v>4368</v>
      </c>
      <c r="AP227" s="217">
        <f t="shared" si="119"/>
        <v>5200</v>
      </c>
      <c r="AQ227" s="217">
        <f t="shared" si="133"/>
        <v>5200</v>
      </c>
      <c r="AR227" s="217">
        <f t="shared" si="120"/>
        <v>99.84</v>
      </c>
      <c r="AS227" s="217">
        <f t="shared" si="134"/>
        <v>5200</v>
      </c>
      <c r="AT227" s="217">
        <f t="shared" si="135"/>
        <v>31.2</v>
      </c>
      <c r="AU227" s="217">
        <f t="shared" si="136"/>
        <v>5626</v>
      </c>
      <c r="AV227" s="217">
        <f t="shared" si="137"/>
        <v>1519.02</v>
      </c>
      <c r="AW227" s="217">
        <f t="shared" si="138"/>
        <v>5200</v>
      </c>
      <c r="AX227" s="217">
        <f t="shared" si="139"/>
        <v>5200</v>
      </c>
      <c r="AY227" s="217">
        <f t="shared" si="140"/>
        <v>1560</v>
      </c>
      <c r="AZ227" s="217">
        <f t="shared" si="141"/>
        <v>-2468.16</v>
      </c>
      <c r="BA227" s="217">
        <f t="shared" si="142"/>
        <v>-77.04</v>
      </c>
      <c r="BB227" s="217">
        <f t="shared" si="143"/>
        <v>-19.8</v>
      </c>
      <c r="BC227" s="217">
        <f t="shared" si="144"/>
        <v>-998.22</v>
      </c>
      <c r="BD227" s="217">
        <f t="shared" si="145"/>
        <v>0</v>
      </c>
    </row>
    <row r="228" spans="2:56">
      <c r="B228" s="6" t="s">
        <v>428</v>
      </c>
      <c r="C228" s="166" t="str">
        <f>_xlfn.XLOOKUP(B:B,'2023.1-2023.6'!B:B,'2023.1-2023.6'!G:G,0)</f>
        <v>2020/10/10</v>
      </c>
      <c r="D228" s="3">
        <f>_xlfn.XLOOKUP(B:B,'2023.1-2023.6'!B:B,'2023.1-2023.6'!I:I,0)</f>
        <v>0</v>
      </c>
      <c r="E228" t="str">
        <f>_xlfn.XLOOKUP(B:B,'2023.1-2023.6'!B:B,'2023.1-2023.6'!C:C,0)</f>
        <v>销售部</v>
      </c>
      <c r="F228" t="str">
        <f>_xlfn.XLOOKUP(B:B,'2023.1-2023.6'!B:B,'2023.1-2023.6'!F:F,0)</f>
        <v>区域销售经理</v>
      </c>
      <c r="G228">
        <f>COUNTIF('2023.1-2023.6'!B:B,B228)</f>
        <v>6</v>
      </c>
      <c r="H228" s="217">
        <f>IFERROR(_xlfn.XLOOKUP(B228,'2023.1-2023.6'!B:B,'2023.1-2023.6'!K:K),0)</f>
        <v>9200</v>
      </c>
      <c r="I228" s="217">
        <f>IFERROR(AVERAGEIF('2022.1-2022.12 '!B:B,B228,'2022.1-2022.12 '!K:K),0)</f>
        <v>10711.9733333333</v>
      </c>
      <c r="J228" s="217">
        <f>IFERROR(_xlfn.XLOOKUP(B228,'2023.1-2023.6'!B:B,'2023.1-2023.6'!J:J),0)</f>
        <v>3500</v>
      </c>
      <c r="K228" s="217">
        <f>IFERROR(AVERAGEIF('2022.1-2022.12 '!B:B,B228,'2022.1-2022.12 '!J:J),0)</f>
        <v>3500</v>
      </c>
      <c r="M228" s="217">
        <f>SUMIFS('2023.1-2023.6'!L:L,'2023.1-2023.6'!B:B,B228)</f>
        <v>2122</v>
      </c>
      <c r="O228" s="217">
        <f>SUMIFS('2023.1-2023.6'!N:N,'2023.1-2023.6'!B:B,B228)</f>
        <v>79.55</v>
      </c>
      <c r="P228">
        <f>SUMIFS('2023.1-2023.6'!P:P,'2023.1-2023.6'!B:B,B228)</f>
        <v>9.5</v>
      </c>
      <c r="R228" s="217">
        <f>SUMIFS('2023.1-2023.6'!M:M,'2023.1-2023.6'!B:B,B228)</f>
        <v>494.52</v>
      </c>
      <c r="T228" s="217">
        <f>SUMIFS('2023.1-2023.6'!O:O,'2023.1-2023.6'!B:B,B228)</f>
        <v>3000</v>
      </c>
      <c r="U228" s="217">
        <f t="shared" si="121"/>
        <v>10711.9733333333</v>
      </c>
      <c r="V228" s="217">
        <f t="shared" si="122"/>
        <v>10711.9733333333</v>
      </c>
      <c r="W228" s="217">
        <f t="shared" si="123"/>
        <v>8998.0576</v>
      </c>
      <c r="X228" s="217">
        <f t="shared" si="124"/>
        <v>10711.9733333333</v>
      </c>
      <c r="Y228" s="217">
        <f t="shared" si="125"/>
        <v>10711.9733333333</v>
      </c>
      <c r="Z228" s="217">
        <f t="shared" si="126"/>
        <v>205.669888</v>
      </c>
      <c r="AA228" s="217">
        <f t="shared" si="127"/>
        <v>10711.9733333333</v>
      </c>
      <c r="AB228" s="217">
        <f t="shared" si="128"/>
        <v>64.27184</v>
      </c>
      <c r="AC228" s="239">
        <f t="shared" si="129"/>
        <v>5626</v>
      </c>
      <c r="AD228">
        <f t="shared" si="130"/>
        <v>1519.02</v>
      </c>
      <c r="AE228" s="240">
        <f t="shared" si="110"/>
        <v>10711.9733333333</v>
      </c>
      <c r="AF228" s="217">
        <f t="shared" si="131"/>
        <v>10711.9733333333</v>
      </c>
      <c r="AG228" s="217">
        <f t="shared" si="111"/>
        <v>3213.592</v>
      </c>
      <c r="AH228" s="217">
        <f t="shared" si="112"/>
        <v>-6876.0576</v>
      </c>
      <c r="AI228" s="217">
        <f t="shared" si="113"/>
        <v>-126.119888</v>
      </c>
      <c r="AJ228">
        <f t="shared" si="114"/>
        <v>-54.77184</v>
      </c>
      <c r="AK228" s="217">
        <f t="shared" si="115"/>
        <v>-1024.5</v>
      </c>
      <c r="AL228" s="217">
        <f t="shared" si="116"/>
        <v>-213.592</v>
      </c>
      <c r="AM228" s="217">
        <f t="shared" si="117"/>
        <v>3958</v>
      </c>
      <c r="AN228" s="217">
        <f t="shared" si="132"/>
        <v>3958</v>
      </c>
      <c r="AO228" s="217">
        <f t="shared" si="118"/>
        <v>3324.72</v>
      </c>
      <c r="AP228" s="217">
        <f t="shared" si="119"/>
        <v>3500</v>
      </c>
      <c r="AQ228" s="217">
        <f t="shared" si="133"/>
        <v>3500</v>
      </c>
      <c r="AR228" s="217">
        <f t="shared" si="120"/>
        <v>67.2</v>
      </c>
      <c r="AS228" s="217">
        <f t="shared" si="134"/>
        <v>3500</v>
      </c>
      <c r="AT228" s="217">
        <f t="shared" si="135"/>
        <v>21</v>
      </c>
      <c r="AU228" s="217">
        <f t="shared" si="136"/>
        <v>5626</v>
      </c>
      <c r="AV228" s="217">
        <f t="shared" si="137"/>
        <v>1519.02</v>
      </c>
      <c r="AW228" s="217">
        <f t="shared" si="138"/>
        <v>3500</v>
      </c>
      <c r="AX228" s="217">
        <f t="shared" si="139"/>
        <v>3500</v>
      </c>
      <c r="AY228" s="217">
        <f t="shared" si="140"/>
        <v>1050</v>
      </c>
      <c r="AZ228" s="217">
        <f t="shared" si="141"/>
        <v>-1202.72</v>
      </c>
      <c r="BA228" s="217">
        <f t="shared" si="142"/>
        <v>0</v>
      </c>
      <c r="BB228" s="217">
        <f t="shared" si="143"/>
        <v>-11.5</v>
      </c>
      <c r="BC228" s="217">
        <f t="shared" si="144"/>
        <v>-1024.5</v>
      </c>
      <c r="BD228" s="217">
        <f t="shared" si="145"/>
        <v>0</v>
      </c>
    </row>
    <row r="229" spans="2:56">
      <c r="B229" s="6" t="s">
        <v>429</v>
      </c>
      <c r="C229" s="166" t="str">
        <f>_xlfn.XLOOKUP(B:B,'2023.1-2023.6'!B:B,'2023.1-2023.6'!G:G,0)</f>
        <v>2021/08/23</v>
      </c>
      <c r="D229" s="3">
        <f>_xlfn.XLOOKUP(B:B,'2023.1-2023.6'!B:B,'2023.1-2023.6'!I:I,0)</f>
        <v>0</v>
      </c>
      <c r="E229" t="str">
        <f>_xlfn.XLOOKUP(B:B,'2023.1-2023.6'!B:B,'2023.1-2023.6'!C:C,0)</f>
        <v>售后服务部</v>
      </c>
      <c r="F229" t="str">
        <f>_xlfn.XLOOKUP(B:B,'2023.1-2023.6'!B:B,'2023.1-2023.6'!F:F,0)</f>
        <v>软件工程师储备生</v>
      </c>
      <c r="G229">
        <f>COUNTIF('2023.1-2023.6'!B:B,B229)</f>
        <v>6</v>
      </c>
      <c r="H229" s="217">
        <f>IFERROR(_xlfn.XLOOKUP(B229,'2023.1-2023.6'!B:B,'2023.1-2023.6'!K:K),0)</f>
        <v>5423.2</v>
      </c>
      <c r="I229" s="217">
        <f>IFERROR(AVERAGEIF('2022.1-2022.12 '!B:B,B229,'2022.1-2022.12 '!K:K),0)</f>
        <v>5158.33583333333</v>
      </c>
      <c r="J229" s="217">
        <f>IFERROR(_xlfn.XLOOKUP(B229,'2023.1-2023.6'!B:B,'2023.1-2023.6'!J:J),0)</f>
        <v>1900</v>
      </c>
      <c r="K229" s="217">
        <f>IFERROR(AVERAGEIF('2022.1-2022.12 '!B:B,B229,'2022.1-2022.12 '!J:J),0)</f>
        <v>1900</v>
      </c>
      <c r="M229" s="217">
        <f>SUMIFS('2023.1-2023.6'!L:L,'2023.1-2023.6'!B:B,B229)</f>
        <v>1899.84</v>
      </c>
      <c r="O229" s="217">
        <f>SUMIFS('2023.1-2023.6'!N:N,'2023.1-2023.6'!B:B,B229)</f>
        <v>22.8</v>
      </c>
      <c r="P229">
        <f>SUMIFS('2023.1-2023.6'!P:P,'2023.1-2023.6'!B:B,B229)</f>
        <v>11.4</v>
      </c>
      <c r="R229" s="217">
        <f>SUMIFS('2023.1-2023.6'!M:M,'2023.1-2023.6'!B:B,B229)</f>
        <v>520.8</v>
      </c>
      <c r="T229" s="217">
        <f>SUMIFS('2023.1-2023.6'!O:O,'2023.1-2023.6'!B:B,B229)</f>
        <v>0</v>
      </c>
      <c r="U229" s="217">
        <f t="shared" si="121"/>
        <v>5158.33583333333</v>
      </c>
      <c r="V229" s="217">
        <f t="shared" si="122"/>
        <v>5158.33583333333</v>
      </c>
      <c r="W229" s="217">
        <f t="shared" si="123"/>
        <v>4333.0021</v>
      </c>
      <c r="X229" s="217">
        <f t="shared" si="124"/>
        <v>5158.33583333333</v>
      </c>
      <c r="Y229" s="217">
        <f t="shared" si="125"/>
        <v>5158.33583333333</v>
      </c>
      <c r="Z229" s="217">
        <f t="shared" si="126"/>
        <v>99.040048</v>
      </c>
      <c r="AA229" s="217">
        <f t="shared" si="127"/>
        <v>5158.33583333333</v>
      </c>
      <c r="AB229" s="217">
        <f t="shared" si="128"/>
        <v>30.950015</v>
      </c>
      <c r="AC229" s="239">
        <f t="shared" si="129"/>
        <v>5626</v>
      </c>
      <c r="AD229">
        <f t="shared" si="130"/>
        <v>1519.02</v>
      </c>
      <c r="AE229" s="240">
        <f t="shared" si="110"/>
        <v>5158.33583333333</v>
      </c>
      <c r="AF229" s="217">
        <f t="shared" si="131"/>
        <v>5158.33583333333</v>
      </c>
      <c r="AG229" s="217">
        <f t="shared" si="111"/>
        <v>1547.50075</v>
      </c>
      <c r="AH229" s="217">
        <f t="shared" si="112"/>
        <v>-2433.1621</v>
      </c>
      <c r="AI229" s="217">
        <f t="shared" si="113"/>
        <v>-76.240048</v>
      </c>
      <c r="AJ229">
        <f t="shared" si="114"/>
        <v>-19.550015</v>
      </c>
      <c r="AK229" s="217">
        <f t="shared" si="115"/>
        <v>-998.22</v>
      </c>
      <c r="AL229" s="217">
        <f t="shared" si="116"/>
        <v>-1547.50075</v>
      </c>
      <c r="AM229" s="217">
        <f t="shared" si="117"/>
        <v>3958</v>
      </c>
      <c r="AN229" s="217">
        <f t="shared" si="132"/>
        <v>3958</v>
      </c>
      <c r="AO229" s="217">
        <f t="shared" si="118"/>
        <v>3324.72</v>
      </c>
      <c r="AP229" s="217">
        <f t="shared" si="119"/>
        <v>1900</v>
      </c>
      <c r="AQ229" s="217">
        <f t="shared" si="133"/>
        <v>1900</v>
      </c>
      <c r="AR229" s="217">
        <f t="shared" si="120"/>
        <v>36.48</v>
      </c>
      <c r="AS229" s="217">
        <f t="shared" si="134"/>
        <v>1900</v>
      </c>
      <c r="AT229" s="217">
        <f t="shared" si="135"/>
        <v>11.4</v>
      </c>
      <c r="AU229" s="217">
        <f t="shared" si="136"/>
        <v>5626</v>
      </c>
      <c r="AV229" s="217">
        <f t="shared" si="137"/>
        <v>1519.02</v>
      </c>
      <c r="AW229" s="217">
        <f t="shared" si="138"/>
        <v>1900</v>
      </c>
      <c r="AX229" s="217">
        <f t="shared" si="139"/>
        <v>1900</v>
      </c>
      <c r="AY229" s="217">
        <f t="shared" si="140"/>
        <v>570</v>
      </c>
      <c r="AZ229" s="217">
        <f t="shared" si="141"/>
        <v>-1424.88</v>
      </c>
      <c r="BA229" s="217">
        <f t="shared" si="142"/>
        <v>-13.68</v>
      </c>
      <c r="BB229" s="217">
        <f t="shared" si="143"/>
        <v>0</v>
      </c>
      <c r="BC229" s="217">
        <f t="shared" si="144"/>
        <v>-998.22</v>
      </c>
      <c r="BD229" s="217">
        <f t="shared" si="145"/>
        <v>-570</v>
      </c>
    </row>
    <row r="230" spans="2:56">
      <c r="B230" s="6" t="s">
        <v>430</v>
      </c>
      <c r="C230" s="166" t="str">
        <f>_xlfn.XLOOKUP(B:B,'2023.1-2023.6'!B:B,'2023.1-2023.6'!G:G,0)</f>
        <v>2018/11/21</v>
      </c>
      <c r="D230" s="3">
        <f>_xlfn.XLOOKUP(B:B,'2023.1-2023.6'!B:B,'2023.1-2023.6'!I:I,0)</f>
        <v>0</v>
      </c>
      <c r="E230" t="str">
        <f>_xlfn.XLOOKUP(B:B,'2023.1-2023.6'!B:B,'2023.1-2023.6'!C:C,0)</f>
        <v>售后服务部</v>
      </c>
      <c r="F230" t="str">
        <f>_xlfn.XLOOKUP(B:B,'2023.1-2023.6'!B:B,'2023.1-2023.6'!F:F,0)</f>
        <v>售后服务专员</v>
      </c>
      <c r="G230">
        <f>COUNTIF('2023.1-2023.6'!B:B,B230)</f>
        <v>6</v>
      </c>
      <c r="H230" s="217">
        <f>IFERROR(_xlfn.XLOOKUP(B230,'2023.1-2023.6'!B:B,'2023.1-2023.6'!K:K),0)</f>
        <v>6919.58</v>
      </c>
      <c r="I230" s="217">
        <f>IFERROR(AVERAGEIF('2022.1-2022.12 '!B:B,B230,'2022.1-2022.12 '!K:K),0)</f>
        <v>7991.5325</v>
      </c>
      <c r="J230" s="217">
        <f>IFERROR(_xlfn.XLOOKUP(B230,'2023.1-2023.6'!B:B,'2023.1-2023.6'!J:J),0)</f>
        <v>3038</v>
      </c>
      <c r="K230" s="217">
        <f>IFERROR(AVERAGEIF('2022.1-2022.12 '!B:B,B230,'2022.1-2022.12 '!J:J),0)</f>
        <v>3038</v>
      </c>
      <c r="M230" s="217">
        <f>SUMIFS('2023.1-2023.6'!L:L,'2023.1-2023.6'!B:B,B230)</f>
        <v>1899.84</v>
      </c>
      <c r="O230" s="217">
        <f>SUMIFS('2023.1-2023.6'!N:N,'2023.1-2023.6'!B:B,B230)</f>
        <v>22.8</v>
      </c>
      <c r="P230">
        <f>SUMIFS('2023.1-2023.6'!P:P,'2023.1-2023.6'!B:B,B230)</f>
        <v>11.4</v>
      </c>
      <c r="R230" s="217">
        <f>SUMIFS('2023.1-2023.6'!M:M,'2023.1-2023.6'!B:B,B230)</f>
        <v>520.8</v>
      </c>
      <c r="T230" s="217">
        <f>SUMIFS('2023.1-2023.6'!O:O,'2023.1-2023.6'!B:B,B230)</f>
        <v>0</v>
      </c>
      <c r="U230" s="217">
        <f t="shared" si="121"/>
        <v>7991.5325</v>
      </c>
      <c r="V230" s="217">
        <f t="shared" si="122"/>
        <v>7991.5325</v>
      </c>
      <c r="W230" s="217">
        <f t="shared" si="123"/>
        <v>6712.8873</v>
      </c>
      <c r="X230" s="217">
        <f t="shared" si="124"/>
        <v>7991.5325</v>
      </c>
      <c r="Y230" s="217">
        <f t="shared" si="125"/>
        <v>7991.5325</v>
      </c>
      <c r="Z230" s="217">
        <f t="shared" si="126"/>
        <v>153.437424</v>
      </c>
      <c r="AA230" s="217">
        <f t="shared" si="127"/>
        <v>7991.5325</v>
      </c>
      <c r="AB230" s="217">
        <f t="shared" si="128"/>
        <v>47.949195</v>
      </c>
      <c r="AC230" s="239">
        <f t="shared" si="129"/>
        <v>5626</v>
      </c>
      <c r="AD230">
        <f t="shared" si="130"/>
        <v>1519.02</v>
      </c>
      <c r="AE230" s="240">
        <f t="shared" si="110"/>
        <v>7991.5325</v>
      </c>
      <c r="AF230" s="217">
        <f t="shared" si="131"/>
        <v>7991.5325</v>
      </c>
      <c r="AG230" s="217">
        <f t="shared" si="111"/>
        <v>2397.45975</v>
      </c>
      <c r="AH230" s="217">
        <f t="shared" si="112"/>
        <v>-4813.0473</v>
      </c>
      <c r="AI230" s="217">
        <f t="shared" si="113"/>
        <v>-130.637424</v>
      </c>
      <c r="AJ230">
        <f t="shared" si="114"/>
        <v>-36.549195</v>
      </c>
      <c r="AK230" s="217">
        <f t="shared" si="115"/>
        <v>-998.22</v>
      </c>
      <c r="AL230" s="217">
        <f t="shared" si="116"/>
        <v>-2397.45975</v>
      </c>
      <c r="AM230" s="217">
        <f t="shared" si="117"/>
        <v>3958</v>
      </c>
      <c r="AN230" s="217">
        <f t="shared" si="132"/>
        <v>3958</v>
      </c>
      <c r="AO230" s="217">
        <f t="shared" si="118"/>
        <v>3324.72</v>
      </c>
      <c r="AP230" s="217">
        <f t="shared" si="119"/>
        <v>3038</v>
      </c>
      <c r="AQ230" s="217">
        <f t="shared" si="133"/>
        <v>3038</v>
      </c>
      <c r="AR230" s="217">
        <f t="shared" si="120"/>
        <v>58.3296</v>
      </c>
      <c r="AS230" s="217">
        <f t="shared" si="134"/>
        <v>3038</v>
      </c>
      <c r="AT230" s="217">
        <f t="shared" si="135"/>
        <v>18.228</v>
      </c>
      <c r="AU230" s="217">
        <f t="shared" si="136"/>
        <v>5626</v>
      </c>
      <c r="AV230" s="217">
        <f t="shared" si="137"/>
        <v>1519.02</v>
      </c>
      <c r="AW230" s="217">
        <f t="shared" si="138"/>
        <v>3038</v>
      </c>
      <c r="AX230" s="217">
        <f t="shared" si="139"/>
        <v>3038</v>
      </c>
      <c r="AY230" s="217">
        <f t="shared" si="140"/>
        <v>911.4</v>
      </c>
      <c r="AZ230" s="217">
        <f t="shared" si="141"/>
        <v>-1424.88</v>
      </c>
      <c r="BA230" s="217">
        <f t="shared" si="142"/>
        <v>-35.5296</v>
      </c>
      <c r="BB230" s="217">
        <f t="shared" si="143"/>
        <v>-6.828</v>
      </c>
      <c r="BC230" s="217">
        <f t="shared" si="144"/>
        <v>-998.22</v>
      </c>
      <c r="BD230" s="217">
        <f t="shared" si="145"/>
        <v>-911.4</v>
      </c>
    </row>
    <row r="231" spans="2:56">
      <c r="B231" s="6" t="s">
        <v>431</v>
      </c>
      <c r="C231" s="166" t="str">
        <f>_xlfn.XLOOKUP(B:B,'2023.1-2023.6'!B:B,'2023.1-2023.6'!G:G,0)</f>
        <v>2021/10/12</v>
      </c>
      <c r="D231" s="3">
        <f>_xlfn.XLOOKUP(B:B,'2023.1-2023.6'!B:B,'2023.1-2023.6'!I:I,0)</f>
        <v>0</v>
      </c>
      <c r="E231" t="str">
        <f>_xlfn.XLOOKUP(B:B,'2023.1-2023.6'!B:B,'2023.1-2023.6'!C:C,0)</f>
        <v>生产部</v>
      </c>
      <c r="F231" t="str">
        <f>_xlfn.XLOOKUP(B:B,'2023.1-2023.6'!B:B,'2023.1-2023.6'!F:F,0)</f>
        <v>装配钳工</v>
      </c>
      <c r="G231">
        <f>COUNTIF('2023.1-2023.6'!B:B,B231)</f>
        <v>6</v>
      </c>
      <c r="H231" s="217">
        <f>IFERROR(_xlfn.XLOOKUP(B231,'2023.1-2023.6'!B:B,'2023.1-2023.6'!K:K),0)</f>
        <v>3978.68</v>
      </c>
      <c r="I231" s="217">
        <f>IFERROR(AVERAGEIF('2022.1-2022.12 '!B:B,B231,'2022.1-2022.12 '!K:K),0)</f>
        <v>5023.65583333333</v>
      </c>
      <c r="J231" s="217">
        <f>IFERROR(_xlfn.XLOOKUP(B231,'2023.1-2023.6'!B:B,'2023.1-2023.6'!J:J),0)</f>
        <v>1900</v>
      </c>
      <c r="K231" s="217">
        <f>IFERROR(AVERAGEIF('2022.1-2022.12 '!B:B,B231,'2022.1-2022.12 '!J:J),0)</f>
        <v>1900</v>
      </c>
      <c r="M231" s="217">
        <f>SUMIFS('2023.1-2023.6'!L:L,'2023.1-2023.6'!B:B,B231)</f>
        <v>1899.84</v>
      </c>
      <c r="O231" s="217">
        <f>SUMIFS('2023.1-2023.6'!N:N,'2023.1-2023.6'!B:B,B231)</f>
        <v>22.8</v>
      </c>
      <c r="P231">
        <f>SUMIFS('2023.1-2023.6'!P:P,'2023.1-2023.6'!B:B,B231)</f>
        <v>11.4</v>
      </c>
      <c r="R231" s="217">
        <f>SUMIFS('2023.1-2023.6'!M:M,'2023.1-2023.6'!B:B,B231)</f>
        <v>520.8</v>
      </c>
      <c r="T231" s="217">
        <f>SUMIFS('2023.1-2023.6'!O:O,'2023.1-2023.6'!B:B,B231)</f>
        <v>0</v>
      </c>
      <c r="U231" s="217">
        <f t="shared" si="121"/>
        <v>5023.65583333333</v>
      </c>
      <c r="V231" s="217">
        <f t="shared" si="122"/>
        <v>5023.65583333333</v>
      </c>
      <c r="W231" s="217">
        <f t="shared" si="123"/>
        <v>4219.8709</v>
      </c>
      <c r="X231" s="217">
        <f t="shared" si="124"/>
        <v>5023.65583333333</v>
      </c>
      <c r="Y231" s="217">
        <f t="shared" si="125"/>
        <v>5023.65583333333</v>
      </c>
      <c r="Z231" s="217">
        <f t="shared" si="126"/>
        <v>96.454192</v>
      </c>
      <c r="AA231" s="217">
        <f t="shared" si="127"/>
        <v>5023.65583333333</v>
      </c>
      <c r="AB231" s="217">
        <f t="shared" si="128"/>
        <v>30.141935</v>
      </c>
      <c r="AC231" s="239">
        <f t="shared" si="129"/>
        <v>5626</v>
      </c>
      <c r="AD231">
        <f t="shared" si="130"/>
        <v>1519.02</v>
      </c>
      <c r="AE231" s="240">
        <f t="shared" si="110"/>
        <v>5023.65583333333</v>
      </c>
      <c r="AF231" s="217">
        <f t="shared" si="131"/>
        <v>5023.65583333333</v>
      </c>
      <c r="AG231" s="217">
        <f t="shared" si="111"/>
        <v>1507.09675</v>
      </c>
      <c r="AH231" s="217">
        <f t="shared" si="112"/>
        <v>-2320.0309</v>
      </c>
      <c r="AI231" s="217">
        <f t="shared" si="113"/>
        <v>-73.654192</v>
      </c>
      <c r="AJ231">
        <f t="shared" si="114"/>
        <v>-18.741935</v>
      </c>
      <c r="AK231" s="217">
        <f t="shared" si="115"/>
        <v>-998.22</v>
      </c>
      <c r="AL231" s="217">
        <f t="shared" si="116"/>
        <v>-1507.09675</v>
      </c>
      <c r="AM231" s="217">
        <f t="shared" si="117"/>
        <v>3958</v>
      </c>
      <c r="AN231" s="217">
        <f t="shared" si="132"/>
        <v>3958</v>
      </c>
      <c r="AO231" s="217">
        <f t="shared" si="118"/>
        <v>3324.72</v>
      </c>
      <c r="AP231" s="217">
        <f t="shared" si="119"/>
        <v>1900</v>
      </c>
      <c r="AQ231" s="217">
        <f t="shared" si="133"/>
        <v>1900</v>
      </c>
      <c r="AR231" s="217">
        <f t="shared" si="120"/>
        <v>36.48</v>
      </c>
      <c r="AS231" s="217">
        <f t="shared" si="134"/>
        <v>1900</v>
      </c>
      <c r="AT231" s="217">
        <f t="shared" si="135"/>
        <v>11.4</v>
      </c>
      <c r="AU231" s="217">
        <f t="shared" si="136"/>
        <v>5626</v>
      </c>
      <c r="AV231" s="217">
        <f t="shared" si="137"/>
        <v>1519.02</v>
      </c>
      <c r="AW231" s="217">
        <f t="shared" si="138"/>
        <v>1900</v>
      </c>
      <c r="AX231" s="217">
        <f t="shared" si="139"/>
        <v>1900</v>
      </c>
      <c r="AY231" s="217">
        <f t="shared" si="140"/>
        <v>570</v>
      </c>
      <c r="AZ231" s="217">
        <f t="shared" si="141"/>
        <v>-1424.88</v>
      </c>
      <c r="BA231" s="217">
        <f t="shared" si="142"/>
        <v>-13.68</v>
      </c>
      <c r="BB231" s="217">
        <f t="shared" si="143"/>
        <v>0</v>
      </c>
      <c r="BC231" s="217">
        <f t="shared" si="144"/>
        <v>-998.22</v>
      </c>
      <c r="BD231" s="217">
        <f t="shared" si="145"/>
        <v>-570</v>
      </c>
    </row>
    <row r="232" spans="2:56">
      <c r="B232" s="6" t="s">
        <v>432</v>
      </c>
      <c r="C232" s="166">
        <f>_xlfn.XLOOKUP(B:B,'2023.1-2023.6'!B:B,'2023.1-2023.6'!G:G,0)</f>
        <v>44778</v>
      </c>
      <c r="D232" s="3">
        <f>_xlfn.XLOOKUP(B:B,'2023.1-2023.6'!B:B,'2023.1-2023.6'!I:I,0)</f>
        <v>0</v>
      </c>
      <c r="E232" t="str">
        <f>_xlfn.XLOOKUP(B:B,'2023.1-2023.6'!B:B,'2023.1-2023.6'!C:C,0)</f>
        <v>生产部</v>
      </c>
      <c r="F232" t="str">
        <f>_xlfn.XLOOKUP(B:B,'2023.1-2023.6'!B:B,'2023.1-2023.6'!F:F,0)</f>
        <v>装配钳工</v>
      </c>
      <c r="G232">
        <f>COUNTIF('2023.1-2023.6'!B:B,B232)</f>
        <v>6</v>
      </c>
      <c r="H232" s="217">
        <f>IFERROR(_xlfn.XLOOKUP(B232,'2023.1-2023.6'!B:B,'2023.1-2023.6'!K:K),0)</f>
        <v>5194.38</v>
      </c>
      <c r="I232" s="217">
        <f>IFERROR(AVERAGEIF('2022.1-2022.12 '!B:B,B232,'2022.1-2022.12 '!K:K),0)</f>
        <v>5402.562</v>
      </c>
      <c r="J232" s="217">
        <f>IFERROR(_xlfn.XLOOKUP(B232,'2023.1-2023.6'!B:B,'2023.1-2023.6'!J:J),0)</f>
        <v>1900</v>
      </c>
      <c r="K232" s="217">
        <f>IFERROR(AVERAGEIF('2022.1-2022.12 '!B:B,B232,'2022.1-2022.12 '!J:J),0)</f>
        <v>1900</v>
      </c>
      <c r="M232" s="217">
        <f>SUMIFS('2023.1-2023.6'!L:L,'2023.1-2023.6'!B:B,B232)</f>
        <v>1899.84</v>
      </c>
      <c r="O232" s="217">
        <f>SUMIFS('2023.1-2023.6'!N:N,'2023.1-2023.6'!B:B,B232)</f>
        <v>22.8</v>
      </c>
      <c r="P232">
        <f>SUMIFS('2023.1-2023.6'!P:P,'2023.1-2023.6'!B:B,B232)</f>
        <v>11.4</v>
      </c>
      <c r="R232" s="217">
        <f>SUMIFS('2023.1-2023.6'!M:M,'2023.1-2023.6'!B:B,B232)</f>
        <v>520.8</v>
      </c>
      <c r="T232" s="217">
        <f>SUMIFS('2023.1-2023.6'!O:O,'2023.1-2023.6'!B:B,B232)</f>
        <v>0</v>
      </c>
      <c r="U232" s="217">
        <f t="shared" si="121"/>
        <v>5402.562</v>
      </c>
      <c r="V232" s="217">
        <f t="shared" si="122"/>
        <v>5402.562</v>
      </c>
      <c r="W232" s="217">
        <f t="shared" si="123"/>
        <v>4538.15208</v>
      </c>
      <c r="X232" s="217">
        <f t="shared" si="124"/>
        <v>5402.562</v>
      </c>
      <c r="Y232" s="217">
        <f t="shared" si="125"/>
        <v>5402.562</v>
      </c>
      <c r="Z232" s="217">
        <f t="shared" si="126"/>
        <v>103.7291904</v>
      </c>
      <c r="AA232" s="217">
        <f t="shared" si="127"/>
        <v>5402.562</v>
      </c>
      <c r="AB232" s="217">
        <f t="shared" si="128"/>
        <v>32.415372</v>
      </c>
      <c r="AC232" s="239">
        <f t="shared" si="129"/>
        <v>5626</v>
      </c>
      <c r="AD232">
        <f t="shared" si="130"/>
        <v>1519.02</v>
      </c>
      <c r="AE232" s="240">
        <f t="shared" si="110"/>
        <v>5402.562</v>
      </c>
      <c r="AF232" s="217">
        <f t="shared" si="131"/>
        <v>5402.562</v>
      </c>
      <c r="AG232" s="217">
        <f t="shared" si="111"/>
        <v>1620.7686</v>
      </c>
      <c r="AH232" s="217">
        <f t="shared" si="112"/>
        <v>-2638.31208</v>
      </c>
      <c r="AI232" s="217">
        <f t="shared" si="113"/>
        <v>-80.9291904</v>
      </c>
      <c r="AJ232">
        <f t="shared" si="114"/>
        <v>-21.015372</v>
      </c>
      <c r="AK232" s="217">
        <f t="shared" si="115"/>
        <v>-998.22</v>
      </c>
      <c r="AL232" s="217">
        <f t="shared" si="116"/>
        <v>-1620.7686</v>
      </c>
      <c r="AM232" s="217">
        <f t="shared" si="117"/>
        <v>3958</v>
      </c>
      <c r="AN232" s="217">
        <f t="shared" si="132"/>
        <v>3958</v>
      </c>
      <c r="AO232" s="217">
        <f t="shared" si="118"/>
        <v>3324.72</v>
      </c>
      <c r="AP232" s="217">
        <f t="shared" si="119"/>
        <v>1900</v>
      </c>
      <c r="AQ232" s="217">
        <f t="shared" si="133"/>
        <v>1900</v>
      </c>
      <c r="AR232" s="217">
        <f t="shared" si="120"/>
        <v>36.48</v>
      </c>
      <c r="AS232" s="217">
        <f t="shared" si="134"/>
        <v>1900</v>
      </c>
      <c r="AT232" s="217">
        <f t="shared" si="135"/>
        <v>11.4</v>
      </c>
      <c r="AU232" s="217">
        <f t="shared" si="136"/>
        <v>5626</v>
      </c>
      <c r="AV232" s="217">
        <f t="shared" si="137"/>
        <v>1519.02</v>
      </c>
      <c r="AW232" s="217">
        <f t="shared" si="138"/>
        <v>1900</v>
      </c>
      <c r="AX232" s="217">
        <f t="shared" si="139"/>
        <v>1900</v>
      </c>
      <c r="AY232" s="217">
        <f t="shared" si="140"/>
        <v>570</v>
      </c>
      <c r="AZ232" s="217">
        <f t="shared" si="141"/>
        <v>-1424.88</v>
      </c>
      <c r="BA232" s="217">
        <f t="shared" si="142"/>
        <v>-13.68</v>
      </c>
      <c r="BB232" s="217">
        <f t="shared" si="143"/>
        <v>0</v>
      </c>
      <c r="BC232" s="217">
        <f t="shared" si="144"/>
        <v>-998.22</v>
      </c>
      <c r="BD232" s="217">
        <f t="shared" si="145"/>
        <v>-570</v>
      </c>
    </row>
    <row r="233" spans="2:56">
      <c r="B233" s="6" t="s">
        <v>433</v>
      </c>
      <c r="C233" s="166" t="str">
        <f>_xlfn.XLOOKUP(B:B,'2023.1-2023.6'!B:B,'2023.1-2023.6'!G:G,0)</f>
        <v>2021/07/30</v>
      </c>
      <c r="D233" s="3">
        <f>_xlfn.XLOOKUP(B:B,'2023.1-2023.6'!B:B,'2023.1-2023.6'!I:I,0)</f>
        <v>0</v>
      </c>
      <c r="E233" t="str">
        <f>_xlfn.XLOOKUP(B:B,'2023.1-2023.6'!B:B,'2023.1-2023.6'!C:C,0)</f>
        <v>生产部</v>
      </c>
      <c r="F233" t="str">
        <f>_xlfn.XLOOKUP(B:B,'2023.1-2023.6'!B:B,'2023.1-2023.6'!F:F,0)</f>
        <v>装配电工</v>
      </c>
      <c r="G233">
        <f>COUNTIF('2023.1-2023.6'!B:B,B233)</f>
        <v>6</v>
      </c>
      <c r="H233" s="217">
        <f>IFERROR(_xlfn.XLOOKUP(B233,'2023.1-2023.6'!B:B,'2023.1-2023.6'!K:K),0)</f>
        <v>5189.44</v>
      </c>
      <c r="I233" s="217">
        <f>IFERROR(AVERAGEIF('2022.1-2022.12 '!B:B,B233,'2022.1-2022.12 '!K:K),0)</f>
        <v>6131.46636363636</v>
      </c>
      <c r="J233" s="217">
        <f>IFERROR(_xlfn.XLOOKUP(B233,'2023.1-2023.6'!B:B,'2023.1-2023.6'!J:J),0)</f>
        <v>1900</v>
      </c>
      <c r="K233" s="217">
        <f>IFERROR(AVERAGEIF('2022.1-2022.12 '!B:B,B233,'2022.1-2022.12 '!J:J),0)</f>
        <v>1900</v>
      </c>
      <c r="M233" s="217">
        <f>SUMIFS('2023.1-2023.6'!L:L,'2023.1-2023.6'!B:B,B233)</f>
        <v>1899.84</v>
      </c>
      <c r="O233" s="217">
        <f>SUMIFS('2023.1-2023.6'!N:N,'2023.1-2023.6'!B:B,B233)</f>
        <v>22.8</v>
      </c>
      <c r="P233">
        <f>SUMIFS('2023.1-2023.6'!P:P,'2023.1-2023.6'!B:B,B233)</f>
        <v>11.4</v>
      </c>
      <c r="R233" s="217">
        <f>SUMIFS('2023.1-2023.6'!M:M,'2023.1-2023.6'!B:B,B233)</f>
        <v>520.8</v>
      </c>
      <c r="T233" s="217">
        <f>SUMIFS('2023.1-2023.6'!O:O,'2023.1-2023.6'!B:B,B233)</f>
        <v>0</v>
      </c>
      <c r="U233" s="217">
        <f t="shared" si="121"/>
        <v>6131.46636363636</v>
      </c>
      <c r="V233" s="217">
        <f t="shared" si="122"/>
        <v>6131.46636363636</v>
      </c>
      <c r="W233" s="217">
        <f t="shared" si="123"/>
        <v>5150.43174545455</v>
      </c>
      <c r="X233" s="217">
        <f t="shared" si="124"/>
        <v>6131.46636363636</v>
      </c>
      <c r="Y233" s="217">
        <f t="shared" si="125"/>
        <v>6131.46636363636</v>
      </c>
      <c r="Z233" s="217">
        <f t="shared" si="126"/>
        <v>117.724154181818</v>
      </c>
      <c r="AA233" s="217">
        <f t="shared" si="127"/>
        <v>6131.46636363636</v>
      </c>
      <c r="AB233" s="217">
        <f t="shared" si="128"/>
        <v>36.7887981818182</v>
      </c>
      <c r="AC233" s="239">
        <f t="shared" si="129"/>
        <v>5626</v>
      </c>
      <c r="AD233">
        <f t="shared" si="130"/>
        <v>1519.02</v>
      </c>
      <c r="AE233" s="240">
        <f t="shared" si="110"/>
        <v>6131.46636363636</v>
      </c>
      <c r="AF233" s="217">
        <f t="shared" si="131"/>
        <v>6131.46636363636</v>
      </c>
      <c r="AG233" s="217">
        <f t="shared" si="111"/>
        <v>1839.43990909091</v>
      </c>
      <c r="AH233" s="217">
        <f t="shared" si="112"/>
        <v>-3250.59174545455</v>
      </c>
      <c r="AI233" s="217">
        <f t="shared" si="113"/>
        <v>-94.9241541818182</v>
      </c>
      <c r="AJ233">
        <f t="shared" si="114"/>
        <v>-25.3887981818182</v>
      </c>
      <c r="AK233" s="217">
        <f t="shared" si="115"/>
        <v>-998.22</v>
      </c>
      <c r="AL233" s="217">
        <f t="shared" si="116"/>
        <v>-1839.43990909091</v>
      </c>
      <c r="AM233" s="217">
        <f t="shared" si="117"/>
        <v>3958</v>
      </c>
      <c r="AN233" s="217">
        <f t="shared" si="132"/>
        <v>3958</v>
      </c>
      <c r="AO233" s="217">
        <f t="shared" si="118"/>
        <v>3324.72</v>
      </c>
      <c r="AP233" s="217">
        <f t="shared" si="119"/>
        <v>1900</v>
      </c>
      <c r="AQ233" s="217">
        <f t="shared" si="133"/>
        <v>1900</v>
      </c>
      <c r="AR233" s="217">
        <f t="shared" si="120"/>
        <v>36.48</v>
      </c>
      <c r="AS233" s="217">
        <f t="shared" si="134"/>
        <v>1900</v>
      </c>
      <c r="AT233" s="217">
        <f t="shared" si="135"/>
        <v>11.4</v>
      </c>
      <c r="AU233" s="217">
        <f t="shared" si="136"/>
        <v>5626</v>
      </c>
      <c r="AV233" s="217">
        <f t="shared" si="137"/>
        <v>1519.02</v>
      </c>
      <c r="AW233" s="217">
        <f t="shared" si="138"/>
        <v>1900</v>
      </c>
      <c r="AX233" s="217">
        <f t="shared" si="139"/>
        <v>1900</v>
      </c>
      <c r="AY233" s="217">
        <f t="shared" si="140"/>
        <v>570</v>
      </c>
      <c r="AZ233" s="217">
        <f t="shared" si="141"/>
        <v>-1424.88</v>
      </c>
      <c r="BA233" s="217">
        <f t="shared" si="142"/>
        <v>-13.68</v>
      </c>
      <c r="BB233" s="217">
        <f t="shared" si="143"/>
        <v>0</v>
      </c>
      <c r="BC233" s="217">
        <f t="shared" si="144"/>
        <v>-998.22</v>
      </c>
      <c r="BD233" s="217">
        <f t="shared" si="145"/>
        <v>-570</v>
      </c>
    </row>
    <row r="234" spans="2:56">
      <c r="B234" s="6" t="s">
        <v>434</v>
      </c>
      <c r="C234" s="166" t="str">
        <f>_xlfn.XLOOKUP(B:B,'2023.1-2023.6'!B:B,'2023.1-2023.6'!G:G,0)</f>
        <v>2023/02/08</v>
      </c>
      <c r="D234" s="3" t="str">
        <f>_xlfn.XLOOKUP(B:B,'2023.1-2023.6'!B:B,'2023.1-2023.6'!I:I,0)</f>
        <v>2月入职</v>
      </c>
      <c r="E234" t="str">
        <f>_xlfn.XLOOKUP(B:B,'2023.1-2023.6'!B:B,'2023.1-2023.6'!C:C,0)</f>
        <v>生产部</v>
      </c>
      <c r="F234" t="str">
        <f>_xlfn.XLOOKUP(B:B,'2023.1-2023.6'!B:B,'2023.1-2023.6'!F:F,0)</f>
        <v>装配电工</v>
      </c>
      <c r="G234">
        <f>COUNTIF('2023.1-2023.6'!B:B,B234)</f>
        <v>5</v>
      </c>
      <c r="H234" s="217">
        <f>IFERROR(_xlfn.XLOOKUP(B234,'2023.1-2023.6'!B:B,'2023.1-2023.6'!K:K),0)</f>
        <v>3945.04</v>
      </c>
      <c r="I234" s="217">
        <f>IFERROR(AVERAGEIF('2022.1-2022.12 '!B:B,B234,'2022.1-2022.12 '!K:K),0)</f>
        <v>0</v>
      </c>
      <c r="J234" s="217">
        <f>IFERROR(_xlfn.XLOOKUP(B234,'2023.1-2023.6'!B:B,'2023.1-2023.6'!J:J),0)</f>
        <v>1900</v>
      </c>
      <c r="K234" s="217">
        <f>IFERROR(AVERAGEIF('2022.1-2022.12 '!B:B,B234,'2022.1-2022.12 '!J:J),0)</f>
        <v>0</v>
      </c>
      <c r="M234" s="217">
        <f>SUMIFS('2023.1-2023.6'!L:L,'2023.1-2023.6'!B:B,B234)</f>
        <v>1583.2</v>
      </c>
      <c r="O234" s="217">
        <f>SUMIFS('2023.1-2023.6'!N:N,'2023.1-2023.6'!B:B,B234)</f>
        <v>19</v>
      </c>
      <c r="P234">
        <f>SUMIFS('2023.1-2023.6'!P:P,'2023.1-2023.6'!B:B,B234)</f>
        <v>9.5</v>
      </c>
      <c r="R234" s="217">
        <f>SUMIFS('2023.1-2023.6'!M:M,'2023.1-2023.6'!B:B,B234)</f>
        <v>434</v>
      </c>
      <c r="T234" s="217">
        <f>SUMIFS('2023.1-2023.6'!O:O,'2023.1-2023.6'!B:B,B234)</f>
        <v>0</v>
      </c>
      <c r="U234" s="217">
        <f t="shared" si="121"/>
        <v>3958</v>
      </c>
      <c r="V234" s="217">
        <f t="shared" si="122"/>
        <v>3958</v>
      </c>
      <c r="W234" s="217">
        <f t="shared" si="123"/>
        <v>2770.6</v>
      </c>
      <c r="X234" s="217">
        <f t="shared" si="124"/>
        <v>3945.04</v>
      </c>
      <c r="Y234" s="217">
        <f t="shared" si="125"/>
        <v>3945.04</v>
      </c>
      <c r="Z234" s="217">
        <f t="shared" si="126"/>
        <v>63.12064</v>
      </c>
      <c r="AA234" s="217">
        <f t="shared" si="127"/>
        <v>3945.04</v>
      </c>
      <c r="AB234" s="217">
        <f t="shared" si="128"/>
        <v>19.7252</v>
      </c>
      <c r="AC234" s="239">
        <f t="shared" si="129"/>
        <v>5626</v>
      </c>
      <c r="AD234">
        <f t="shared" si="130"/>
        <v>1265.85</v>
      </c>
      <c r="AE234" s="240">
        <f t="shared" si="110"/>
        <v>3945.04</v>
      </c>
      <c r="AF234" s="217">
        <f t="shared" si="131"/>
        <v>3945.04</v>
      </c>
      <c r="AG234" s="217">
        <f t="shared" si="111"/>
        <v>986.26</v>
      </c>
      <c r="AH234" s="217">
        <f t="shared" si="112"/>
        <v>-1187.4</v>
      </c>
      <c r="AI234" s="217">
        <f t="shared" si="113"/>
        <v>-44.12064</v>
      </c>
      <c r="AJ234">
        <f t="shared" si="114"/>
        <v>-10.2252</v>
      </c>
      <c r="AK234" s="217">
        <f t="shared" si="115"/>
        <v>-831.85</v>
      </c>
      <c r="AL234" s="217">
        <f t="shared" si="116"/>
        <v>-986.26</v>
      </c>
      <c r="AM234" s="217">
        <f t="shared" si="117"/>
        <v>3958</v>
      </c>
      <c r="AN234" s="217">
        <f t="shared" si="132"/>
        <v>3958</v>
      </c>
      <c r="AO234" s="217">
        <f t="shared" si="118"/>
        <v>2770.6</v>
      </c>
      <c r="AP234" s="217">
        <f t="shared" si="119"/>
        <v>1900</v>
      </c>
      <c r="AQ234" s="217">
        <f t="shared" si="133"/>
        <v>1900</v>
      </c>
      <c r="AR234" s="217">
        <f t="shared" si="120"/>
        <v>30.4</v>
      </c>
      <c r="AS234" s="217">
        <f t="shared" si="134"/>
        <v>1900</v>
      </c>
      <c r="AT234" s="217">
        <f t="shared" si="135"/>
        <v>9.5</v>
      </c>
      <c r="AU234" s="217">
        <f t="shared" si="136"/>
        <v>5626</v>
      </c>
      <c r="AV234" s="217">
        <f t="shared" si="137"/>
        <v>1265.85</v>
      </c>
      <c r="AW234" s="217">
        <f t="shared" si="138"/>
        <v>1900</v>
      </c>
      <c r="AX234" s="217">
        <f t="shared" si="139"/>
        <v>1900</v>
      </c>
      <c r="AY234" s="217">
        <f t="shared" si="140"/>
        <v>475</v>
      </c>
      <c r="AZ234" s="217">
        <f t="shared" si="141"/>
        <v>-1187.4</v>
      </c>
      <c r="BA234" s="217">
        <f t="shared" si="142"/>
        <v>-11.4</v>
      </c>
      <c r="BB234" s="217">
        <f t="shared" si="143"/>
        <v>0</v>
      </c>
      <c r="BC234" s="217">
        <f t="shared" si="144"/>
        <v>-831.85</v>
      </c>
      <c r="BD234" s="217">
        <f t="shared" si="145"/>
        <v>-475</v>
      </c>
    </row>
    <row r="235" spans="2:56">
      <c r="B235" s="6" t="s">
        <v>435</v>
      </c>
      <c r="C235" s="166" t="str">
        <f>_xlfn.XLOOKUP(B:B,'2023.1-2023.6'!B:B,'2023.1-2023.6'!G:G,0)</f>
        <v>2020/04/09</v>
      </c>
      <c r="D235" s="3">
        <f>_xlfn.XLOOKUP(B:B,'2023.1-2023.6'!B:B,'2023.1-2023.6'!I:I,0)</f>
        <v>0</v>
      </c>
      <c r="E235" t="str">
        <f>_xlfn.XLOOKUP(B:B,'2023.1-2023.6'!B:B,'2023.1-2023.6'!C:C,0)</f>
        <v>销售部</v>
      </c>
      <c r="F235" t="str">
        <f>_xlfn.XLOOKUP(B:B,'2023.1-2023.6'!B:B,'2023.1-2023.6'!F:F,0)</f>
        <v>区域销售经理</v>
      </c>
      <c r="G235">
        <f>COUNTIF('2023.1-2023.6'!B:B,B235)</f>
        <v>6</v>
      </c>
      <c r="H235" s="217">
        <f>IFERROR(_xlfn.XLOOKUP(B235,'2023.1-2023.6'!B:B,'2023.1-2023.6'!K:K),0)</f>
        <v>10683.84</v>
      </c>
      <c r="I235" s="217">
        <f>IFERROR(AVERAGEIF('2022.1-2022.12 '!B:B,B235,'2022.1-2022.12 '!K:K),0)</f>
        <v>8249.0325</v>
      </c>
      <c r="J235" s="217">
        <f>IFERROR(_xlfn.XLOOKUP(B235,'2023.1-2023.6'!B:B,'2023.1-2023.6'!J:J),0)</f>
        <v>3500</v>
      </c>
      <c r="K235" s="217">
        <f>IFERROR(AVERAGEIF('2022.1-2022.12 '!B:B,B235,'2022.1-2022.12 '!J:J),0)</f>
        <v>3500</v>
      </c>
      <c r="M235" s="217">
        <f>SUMIFS('2023.1-2023.6'!L:L,'2023.1-2023.6'!B:B,B235)</f>
        <v>1899.84</v>
      </c>
      <c r="O235" s="217">
        <f>SUMIFS('2023.1-2023.6'!N:N,'2023.1-2023.6'!B:B,B235)</f>
        <v>22.8</v>
      </c>
      <c r="P235">
        <f>SUMIFS('2023.1-2023.6'!P:P,'2023.1-2023.6'!B:B,B235)</f>
        <v>11.4</v>
      </c>
      <c r="R235" s="217">
        <f>SUMIFS('2023.1-2023.6'!M:M,'2023.1-2023.6'!B:B,B235)</f>
        <v>520.8</v>
      </c>
      <c r="T235" s="217">
        <f>SUMIFS('2023.1-2023.6'!O:O,'2023.1-2023.6'!B:B,B235)</f>
        <v>0</v>
      </c>
      <c r="U235" s="217">
        <f t="shared" si="121"/>
        <v>8249.0325</v>
      </c>
      <c r="V235" s="217">
        <f t="shared" si="122"/>
        <v>8249.0325</v>
      </c>
      <c r="W235" s="217">
        <f t="shared" si="123"/>
        <v>6929.1873</v>
      </c>
      <c r="X235" s="217">
        <f t="shared" si="124"/>
        <v>8249.0325</v>
      </c>
      <c r="Y235" s="217">
        <f t="shared" si="125"/>
        <v>8249.0325</v>
      </c>
      <c r="Z235" s="217">
        <f t="shared" si="126"/>
        <v>158.381424</v>
      </c>
      <c r="AA235" s="217">
        <f t="shared" si="127"/>
        <v>8249.0325</v>
      </c>
      <c r="AB235" s="217">
        <f t="shared" si="128"/>
        <v>49.494195</v>
      </c>
      <c r="AC235" s="239">
        <f t="shared" si="129"/>
        <v>5626</v>
      </c>
      <c r="AD235">
        <f t="shared" si="130"/>
        <v>1519.02</v>
      </c>
      <c r="AE235" s="240">
        <f t="shared" si="110"/>
        <v>8249.0325</v>
      </c>
      <c r="AF235" s="217">
        <f t="shared" si="131"/>
        <v>8249.0325</v>
      </c>
      <c r="AG235" s="217">
        <f t="shared" si="111"/>
        <v>2474.70975</v>
      </c>
      <c r="AH235" s="217">
        <f t="shared" si="112"/>
        <v>-5029.3473</v>
      </c>
      <c r="AI235" s="217">
        <f t="shared" si="113"/>
        <v>-135.581424</v>
      </c>
      <c r="AJ235">
        <f t="shared" si="114"/>
        <v>-38.094195</v>
      </c>
      <c r="AK235" s="217">
        <f t="shared" si="115"/>
        <v>-998.22</v>
      </c>
      <c r="AL235" s="217">
        <f t="shared" si="116"/>
        <v>-2474.70975</v>
      </c>
      <c r="AM235" s="217">
        <f t="shared" si="117"/>
        <v>3958</v>
      </c>
      <c r="AN235" s="217">
        <f t="shared" si="132"/>
        <v>3958</v>
      </c>
      <c r="AO235" s="217">
        <f t="shared" si="118"/>
        <v>3324.72</v>
      </c>
      <c r="AP235" s="217">
        <f t="shared" si="119"/>
        <v>3500</v>
      </c>
      <c r="AQ235" s="217">
        <f t="shared" si="133"/>
        <v>3500</v>
      </c>
      <c r="AR235" s="217">
        <f t="shared" si="120"/>
        <v>67.2</v>
      </c>
      <c r="AS235" s="217">
        <f t="shared" si="134"/>
        <v>3500</v>
      </c>
      <c r="AT235" s="217">
        <f t="shared" si="135"/>
        <v>21</v>
      </c>
      <c r="AU235" s="217">
        <f t="shared" si="136"/>
        <v>5626</v>
      </c>
      <c r="AV235" s="217">
        <f t="shared" si="137"/>
        <v>1519.02</v>
      </c>
      <c r="AW235" s="217">
        <f t="shared" si="138"/>
        <v>3500</v>
      </c>
      <c r="AX235" s="217">
        <f t="shared" si="139"/>
        <v>3500</v>
      </c>
      <c r="AY235" s="217">
        <f t="shared" si="140"/>
        <v>1050</v>
      </c>
      <c r="AZ235" s="217">
        <f t="shared" si="141"/>
        <v>-1424.88</v>
      </c>
      <c r="BA235" s="217">
        <f t="shared" si="142"/>
        <v>-44.4</v>
      </c>
      <c r="BB235" s="217">
        <f t="shared" si="143"/>
        <v>-9.6</v>
      </c>
      <c r="BC235" s="217">
        <f t="shared" si="144"/>
        <v>-998.22</v>
      </c>
      <c r="BD235" s="217">
        <f t="shared" si="145"/>
        <v>-1050</v>
      </c>
    </row>
    <row r="236" spans="2:56">
      <c r="B236" s="6" t="s">
        <v>436</v>
      </c>
      <c r="C236" s="166" t="str">
        <f>_xlfn.XLOOKUP(B:B,'2023.1-2023.6'!B:B,'2023.1-2023.6'!G:G,0)</f>
        <v>2023/01/31</v>
      </c>
      <c r="D236" s="3" t="str">
        <f>_xlfn.XLOOKUP(B:B,'2023.1-2023.6'!B:B,'2023.1-2023.6'!I:I,0)</f>
        <v>1月入职</v>
      </c>
      <c r="E236" t="str">
        <f>_xlfn.XLOOKUP(B:B,'2023.1-2023.6'!B:B,'2023.1-2023.6'!C:C,0)</f>
        <v>人力资源部</v>
      </c>
      <c r="F236" t="str">
        <f>_xlfn.XLOOKUP(B:B,'2023.1-2023.6'!B:B,'2023.1-2023.6'!F:F,0)</f>
        <v>外事翻译专员</v>
      </c>
      <c r="G236">
        <f>COUNTIF('2023.1-2023.6'!B:B,B236)</f>
        <v>6</v>
      </c>
      <c r="H236" s="217">
        <f>IFERROR(_xlfn.XLOOKUP(B236,'2023.1-2023.6'!B:B,'2023.1-2023.6'!K:K),0)</f>
        <v>462.84</v>
      </c>
      <c r="I236" s="217">
        <f>IFERROR(AVERAGEIF('2022.1-2022.12 '!B:B,B236,'2022.1-2022.12 '!K:K),0)</f>
        <v>0</v>
      </c>
      <c r="J236" s="217">
        <f>IFERROR(_xlfn.XLOOKUP(B236,'2023.1-2023.6'!B:B,'2023.1-2023.6'!J:J),0)</f>
        <v>4018</v>
      </c>
      <c r="K236" s="217">
        <f>IFERROR(AVERAGEIF('2022.1-2022.12 '!B:B,B236,'2022.1-2022.12 '!J:J),0)</f>
        <v>0</v>
      </c>
      <c r="M236" s="217">
        <f>SUMIFS('2023.1-2023.6'!L:L,'2023.1-2023.6'!B:B,B236)</f>
        <v>1583.2</v>
      </c>
      <c r="O236" s="217">
        <f>SUMIFS('2023.1-2023.6'!N:N,'2023.1-2023.6'!B:B,B236)</f>
        <v>19</v>
      </c>
      <c r="P236">
        <f>SUMIFS('2023.1-2023.6'!P:P,'2023.1-2023.6'!B:B,B236)</f>
        <v>9.5</v>
      </c>
      <c r="R236" s="217">
        <f>SUMIFS('2023.1-2023.6'!M:M,'2023.1-2023.6'!B:B,B236)</f>
        <v>434</v>
      </c>
      <c r="T236" s="217">
        <f>SUMIFS('2023.1-2023.6'!O:O,'2023.1-2023.6'!B:B,B236)</f>
        <v>0</v>
      </c>
      <c r="U236" s="217">
        <f t="shared" si="121"/>
        <v>3958</v>
      </c>
      <c r="V236" s="217">
        <f t="shared" si="122"/>
        <v>3958</v>
      </c>
      <c r="W236" s="217">
        <f t="shared" si="123"/>
        <v>3324.72</v>
      </c>
      <c r="X236" s="217">
        <f t="shared" si="124"/>
        <v>1720</v>
      </c>
      <c r="Y236" s="217">
        <f t="shared" si="125"/>
        <v>1720</v>
      </c>
      <c r="Z236" s="217">
        <f t="shared" si="126"/>
        <v>33.024</v>
      </c>
      <c r="AA236" s="217">
        <f t="shared" si="127"/>
        <v>462.84</v>
      </c>
      <c r="AB236" s="217">
        <f t="shared" si="128"/>
        <v>2.77704</v>
      </c>
      <c r="AC236" s="239">
        <f t="shared" si="129"/>
        <v>5626</v>
      </c>
      <c r="AD236">
        <f t="shared" si="130"/>
        <v>1519.02</v>
      </c>
      <c r="AE236" s="240">
        <f t="shared" si="110"/>
        <v>1900</v>
      </c>
      <c r="AF236" s="217">
        <f t="shared" si="131"/>
        <v>1900</v>
      </c>
      <c r="AG236" s="217">
        <f t="shared" si="111"/>
        <v>570</v>
      </c>
      <c r="AH236" s="217">
        <f t="shared" si="112"/>
        <v>-1741.52</v>
      </c>
      <c r="AI236" s="217">
        <f t="shared" si="113"/>
        <v>-14.024</v>
      </c>
      <c r="AJ236">
        <f t="shared" si="114"/>
        <v>0</v>
      </c>
      <c r="AK236" s="217">
        <f t="shared" si="115"/>
        <v>-1085.02</v>
      </c>
      <c r="AL236" s="217">
        <f t="shared" si="116"/>
        <v>-570</v>
      </c>
      <c r="AM236" s="217">
        <f t="shared" si="117"/>
        <v>4018</v>
      </c>
      <c r="AN236" s="217">
        <f t="shared" si="132"/>
        <v>4018</v>
      </c>
      <c r="AO236" s="217">
        <f t="shared" si="118"/>
        <v>3375.12</v>
      </c>
      <c r="AP236" s="217">
        <f t="shared" si="119"/>
        <v>4018</v>
      </c>
      <c r="AQ236" s="217">
        <f t="shared" si="133"/>
        <v>4018</v>
      </c>
      <c r="AR236" s="217">
        <f t="shared" si="120"/>
        <v>77.1456</v>
      </c>
      <c r="AS236" s="217">
        <f t="shared" si="134"/>
        <v>4018</v>
      </c>
      <c r="AT236" s="217">
        <f t="shared" si="135"/>
        <v>24.108</v>
      </c>
      <c r="AU236" s="217">
        <f t="shared" si="136"/>
        <v>5626</v>
      </c>
      <c r="AV236" s="217">
        <f t="shared" si="137"/>
        <v>1519.02</v>
      </c>
      <c r="AW236" s="217">
        <f t="shared" si="138"/>
        <v>4018</v>
      </c>
      <c r="AX236" s="217">
        <f t="shared" si="139"/>
        <v>4018</v>
      </c>
      <c r="AY236" s="217">
        <f t="shared" si="140"/>
        <v>1205.4</v>
      </c>
      <c r="AZ236" s="217">
        <f t="shared" si="141"/>
        <v>-1791.92</v>
      </c>
      <c r="BA236" s="217">
        <f t="shared" si="142"/>
        <v>-58.1456</v>
      </c>
      <c r="BB236" s="217">
        <f t="shared" si="143"/>
        <v>-14.608</v>
      </c>
      <c r="BC236" s="217">
        <f t="shared" si="144"/>
        <v>-1085.02</v>
      </c>
      <c r="BD236" s="217">
        <f t="shared" si="145"/>
        <v>-1205.4</v>
      </c>
    </row>
    <row r="237" spans="2:56">
      <c r="B237" s="6" t="s">
        <v>437</v>
      </c>
      <c r="C237" s="166" t="str">
        <f>_xlfn.XLOOKUP(B:B,'2023.1-2023.6'!B:B,'2023.1-2023.6'!G:G,0)</f>
        <v>2023/03/20</v>
      </c>
      <c r="D237" s="3" t="str">
        <f>_xlfn.XLOOKUP(B:B,'2023.1-2023.6'!B:B,'2023.1-2023.6'!I:I,0)</f>
        <v>3月入职</v>
      </c>
      <c r="E237" t="str">
        <f>_xlfn.XLOOKUP(B:B,'2023.1-2023.6'!B:B,'2023.1-2023.6'!C:C,0)</f>
        <v>生产部</v>
      </c>
      <c r="F237" t="str">
        <f>_xlfn.XLOOKUP(B:B,'2023.1-2023.6'!B:B,'2023.1-2023.6'!F:F,0)</f>
        <v>装配电工</v>
      </c>
      <c r="G237">
        <f>COUNTIF('2023.1-2023.6'!B:B,B237)</f>
        <v>4</v>
      </c>
      <c r="H237" s="217">
        <f>IFERROR(_xlfn.XLOOKUP(B237,'2023.1-2023.6'!B:B,'2023.1-2023.6'!K:K),0)</f>
        <v>2749.45</v>
      </c>
      <c r="I237" s="217">
        <f>IFERROR(AVERAGEIF('2022.1-2022.12 '!B:B,B237,'2022.1-2022.12 '!K:K),0)</f>
        <v>0</v>
      </c>
      <c r="J237" s="217">
        <f>IFERROR(_xlfn.XLOOKUP(B237,'2023.1-2023.6'!B:B,'2023.1-2023.6'!J:J),0)</f>
        <v>1900</v>
      </c>
      <c r="K237" s="217">
        <f>IFERROR(AVERAGEIF('2022.1-2022.12 '!B:B,B237,'2022.1-2022.12 '!J:J),0)</f>
        <v>0</v>
      </c>
      <c r="M237" s="217">
        <f>SUMIFS('2023.1-2023.6'!L:L,'2023.1-2023.6'!B:B,B237)</f>
        <v>949.92</v>
      </c>
      <c r="O237" s="217">
        <f>SUMIFS('2023.1-2023.6'!N:N,'2023.1-2023.6'!B:B,B237)</f>
        <v>11.4</v>
      </c>
      <c r="P237">
        <f>SUMIFS('2023.1-2023.6'!P:P,'2023.1-2023.6'!B:B,B237)</f>
        <v>5.7</v>
      </c>
      <c r="R237" s="217">
        <f>SUMIFS('2023.1-2023.6'!M:M,'2023.1-2023.6'!B:B,B237)</f>
        <v>260.4</v>
      </c>
      <c r="T237" s="217">
        <f>SUMIFS('2023.1-2023.6'!O:O,'2023.1-2023.6'!B:B,B237)</f>
        <v>0</v>
      </c>
      <c r="U237" s="217">
        <f t="shared" si="121"/>
        <v>3958</v>
      </c>
      <c r="V237" s="217">
        <f t="shared" si="122"/>
        <v>3958</v>
      </c>
      <c r="W237" s="217">
        <f t="shared" si="123"/>
        <v>2216.48</v>
      </c>
      <c r="X237" s="217">
        <f t="shared" si="124"/>
        <v>2749.45</v>
      </c>
      <c r="Y237" s="217">
        <f t="shared" si="125"/>
        <v>2749.45</v>
      </c>
      <c r="Z237" s="217">
        <f t="shared" si="126"/>
        <v>35.19296</v>
      </c>
      <c r="AA237" s="217">
        <f t="shared" si="127"/>
        <v>2749.45</v>
      </c>
      <c r="AB237" s="217">
        <f t="shared" si="128"/>
        <v>10.9978</v>
      </c>
      <c r="AC237" s="239">
        <f t="shared" si="129"/>
        <v>5626</v>
      </c>
      <c r="AD237">
        <f t="shared" si="130"/>
        <v>1012.68</v>
      </c>
      <c r="AE237" s="240">
        <f t="shared" si="110"/>
        <v>2749.45</v>
      </c>
      <c r="AF237" s="217">
        <f t="shared" si="131"/>
        <v>2749.45</v>
      </c>
      <c r="AG237" s="217">
        <f t="shared" si="111"/>
        <v>549.89</v>
      </c>
      <c r="AH237" s="217">
        <f t="shared" si="112"/>
        <v>-1266.56</v>
      </c>
      <c r="AI237" s="217">
        <f t="shared" si="113"/>
        <v>-23.79296</v>
      </c>
      <c r="AJ237">
        <f t="shared" si="114"/>
        <v>-5.2978</v>
      </c>
      <c r="AK237" s="217">
        <f t="shared" si="115"/>
        <v>-752.28</v>
      </c>
      <c r="AL237" s="217">
        <f t="shared" si="116"/>
        <v>-549.89</v>
      </c>
      <c r="AM237" s="217">
        <f t="shared" si="117"/>
        <v>3958</v>
      </c>
      <c r="AN237" s="217">
        <f t="shared" si="132"/>
        <v>3958</v>
      </c>
      <c r="AO237" s="217">
        <f t="shared" si="118"/>
        <v>2216.48</v>
      </c>
      <c r="AP237" s="217">
        <f t="shared" si="119"/>
        <v>1900</v>
      </c>
      <c r="AQ237" s="217">
        <f t="shared" si="133"/>
        <v>1900</v>
      </c>
      <c r="AR237" s="217">
        <f t="shared" si="120"/>
        <v>24.32</v>
      </c>
      <c r="AS237" s="217">
        <f t="shared" si="134"/>
        <v>1900</v>
      </c>
      <c r="AT237" s="217">
        <f t="shared" si="135"/>
        <v>7.6</v>
      </c>
      <c r="AU237" s="217">
        <f t="shared" si="136"/>
        <v>5626</v>
      </c>
      <c r="AV237" s="217">
        <f t="shared" si="137"/>
        <v>1012.68</v>
      </c>
      <c r="AW237" s="217">
        <f t="shared" si="138"/>
        <v>1900</v>
      </c>
      <c r="AX237" s="217">
        <f t="shared" si="139"/>
        <v>1900</v>
      </c>
      <c r="AY237" s="217">
        <f t="shared" si="140"/>
        <v>380</v>
      </c>
      <c r="AZ237" s="217">
        <f t="shared" si="141"/>
        <v>-1266.56</v>
      </c>
      <c r="BA237" s="217">
        <f t="shared" si="142"/>
        <v>-12.92</v>
      </c>
      <c r="BB237" s="217">
        <f t="shared" si="143"/>
        <v>-1.9</v>
      </c>
      <c r="BC237" s="217">
        <f t="shared" si="144"/>
        <v>-752.28</v>
      </c>
      <c r="BD237" s="217">
        <f t="shared" si="145"/>
        <v>-380</v>
      </c>
    </row>
    <row r="238" spans="2:56">
      <c r="B238" s="6" t="s">
        <v>438</v>
      </c>
      <c r="C238" s="166" t="str">
        <f>_xlfn.XLOOKUP(B:B,'2023.1-2023.6'!B:B,'2023.1-2023.6'!G:G,0)</f>
        <v>2021/01/04</v>
      </c>
      <c r="D238" s="3">
        <f>_xlfn.XLOOKUP(B:B,'2023.1-2023.6'!B:B,'2023.1-2023.6'!I:I,0)</f>
        <v>0</v>
      </c>
      <c r="E238" t="str">
        <f>_xlfn.XLOOKUP(B:B,'2023.1-2023.6'!B:B,'2023.1-2023.6'!C:C,0)</f>
        <v>售后服务部</v>
      </c>
      <c r="F238" t="str">
        <f>_xlfn.XLOOKUP(B:B,'2023.1-2023.6'!B:B,'2023.1-2023.6'!F:F,0)</f>
        <v>电气服务工程师（上海）</v>
      </c>
      <c r="G238">
        <f>COUNTIF('2023.1-2023.6'!B:B,B238)</f>
        <v>6</v>
      </c>
      <c r="H238" s="217">
        <f>IFERROR(_xlfn.XLOOKUP(B238,'2023.1-2023.6'!B:B,'2023.1-2023.6'!K:K),0)</f>
        <v>11805.14</v>
      </c>
      <c r="I238" s="217">
        <f>IFERROR(AVERAGEIF('2022.1-2022.12 '!B:B,B238,'2022.1-2022.12 '!K:K),0)</f>
        <v>12056.625</v>
      </c>
      <c r="J238" s="217">
        <f>IFERROR(_xlfn.XLOOKUP(B238,'2023.1-2023.6'!B:B,'2023.1-2023.6'!J:J),0)</f>
        <v>4748</v>
      </c>
      <c r="K238" s="217">
        <f>IFERROR(AVERAGEIF('2022.1-2022.12 '!B:B,B238,'2022.1-2022.12 '!J:J),0)</f>
        <v>4748</v>
      </c>
      <c r="M238" s="217">
        <f>SUMIFS('2023.1-2023.6'!L:L,'2023.1-2023.6'!B:B,B238)</f>
        <v>2137.6</v>
      </c>
      <c r="O238" s="217">
        <f>SUMIFS('2023.1-2023.6'!N:N,'2023.1-2023.6'!B:B,B238)</f>
        <v>133.6</v>
      </c>
      <c r="P238">
        <f>SUMIFS('2023.1-2023.6'!P:P,'2023.1-2023.6'!B:B,B238)</f>
        <v>9.5</v>
      </c>
      <c r="R238" s="217">
        <f>SUMIFS('2023.1-2023.6'!M:M,'2023.1-2023.6'!B:B,B238)</f>
        <v>668</v>
      </c>
      <c r="T238" s="217">
        <f>SUMIFS('2023.1-2023.6'!O:O,'2023.1-2023.6'!B:B,B238)</f>
        <v>3600</v>
      </c>
      <c r="U238" s="217">
        <f t="shared" si="121"/>
        <v>12056.625</v>
      </c>
      <c r="V238" s="217">
        <f t="shared" si="122"/>
        <v>12056.625</v>
      </c>
      <c r="W238" s="217">
        <f t="shared" si="123"/>
        <v>10127.565</v>
      </c>
      <c r="X238" s="217">
        <f t="shared" si="124"/>
        <v>12056.625</v>
      </c>
      <c r="Y238" s="217">
        <f t="shared" si="125"/>
        <v>12056.625</v>
      </c>
      <c r="Z238" s="217">
        <f t="shared" si="126"/>
        <v>231.4872</v>
      </c>
      <c r="AA238" s="217">
        <f t="shared" si="127"/>
        <v>12056.625</v>
      </c>
      <c r="AB238" s="217">
        <f t="shared" si="128"/>
        <v>72.33975</v>
      </c>
      <c r="AC238" s="239">
        <f t="shared" si="129"/>
        <v>5626</v>
      </c>
      <c r="AD238">
        <f t="shared" si="130"/>
        <v>1519.02</v>
      </c>
      <c r="AE238" s="240">
        <f t="shared" si="110"/>
        <v>12056.625</v>
      </c>
      <c r="AF238" s="217">
        <f t="shared" si="131"/>
        <v>12056.625</v>
      </c>
      <c r="AG238" s="217">
        <f t="shared" si="111"/>
        <v>3616.9875</v>
      </c>
      <c r="AH238" s="217">
        <f t="shared" si="112"/>
        <v>-7989.965</v>
      </c>
      <c r="AI238" s="217">
        <f t="shared" si="113"/>
        <v>-97.8872</v>
      </c>
      <c r="AJ238">
        <f t="shared" si="114"/>
        <v>-62.83975</v>
      </c>
      <c r="AK238" s="217">
        <f t="shared" si="115"/>
        <v>-851.02</v>
      </c>
      <c r="AL238" s="217">
        <f t="shared" si="116"/>
        <v>-16.9875000000002</v>
      </c>
      <c r="AM238" s="217">
        <f t="shared" si="117"/>
        <v>4748</v>
      </c>
      <c r="AN238" s="217">
        <f t="shared" si="132"/>
        <v>4748</v>
      </c>
      <c r="AO238" s="217">
        <f t="shared" si="118"/>
        <v>3988.32</v>
      </c>
      <c r="AP238" s="217">
        <f t="shared" si="119"/>
        <v>4748</v>
      </c>
      <c r="AQ238" s="217">
        <f t="shared" si="133"/>
        <v>4748</v>
      </c>
      <c r="AR238" s="217">
        <f t="shared" si="120"/>
        <v>91.1616</v>
      </c>
      <c r="AS238" s="217">
        <f t="shared" si="134"/>
        <v>4748</v>
      </c>
      <c r="AT238" s="217">
        <f t="shared" si="135"/>
        <v>28.488</v>
      </c>
      <c r="AU238" s="217">
        <f t="shared" si="136"/>
        <v>5626</v>
      </c>
      <c r="AV238" s="217">
        <f t="shared" si="137"/>
        <v>1519.02</v>
      </c>
      <c r="AW238" s="217">
        <f t="shared" si="138"/>
        <v>4748</v>
      </c>
      <c r="AX238" s="217">
        <f t="shared" si="139"/>
        <v>4748</v>
      </c>
      <c r="AY238" s="217">
        <f t="shared" si="140"/>
        <v>1424.4</v>
      </c>
      <c r="AZ238" s="217">
        <f t="shared" si="141"/>
        <v>-1850.72</v>
      </c>
      <c r="BA238" s="217">
        <f t="shared" si="142"/>
        <v>0</v>
      </c>
      <c r="BB238" s="217">
        <f t="shared" si="143"/>
        <v>-18.988</v>
      </c>
      <c r="BC238" s="217">
        <f t="shared" si="144"/>
        <v>-851.02</v>
      </c>
      <c r="BD238" s="217">
        <f t="shared" si="145"/>
        <v>0</v>
      </c>
    </row>
    <row r="239" spans="2:56">
      <c r="B239" s="6" t="s">
        <v>439</v>
      </c>
      <c r="C239" s="166" t="str">
        <f>_xlfn.XLOOKUP(B:B,'2023.1-2023.6'!B:B,'2023.1-2023.6'!G:G,0)</f>
        <v>2021/05/26</v>
      </c>
      <c r="D239" s="3">
        <f>_xlfn.XLOOKUP(B:B,'2023.1-2023.6'!B:B,'2023.1-2023.6'!I:I,0)</f>
        <v>0</v>
      </c>
      <c r="E239" t="str">
        <f>_xlfn.XLOOKUP(B:B,'2023.1-2023.6'!B:B,'2023.1-2023.6'!C:C,0)</f>
        <v>生产部</v>
      </c>
      <c r="F239" t="str">
        <f>_xlfn.XLOOKUP(B:B,'2023.1-2023.6'!B:B,'2023.1-2023.6'!F:F,0)</f>
        <v>装配钳工</v>
      </c>
      <c r="G239">
        <f>COUNTIF('2023.1-2023.6'!B:B,B239)</f>
        <v>6</v>
      </c>
      <c r="H239" s="217">
        <f>IFERROR(_xlfn.XLOOKUP(B239,'2023.1-2023.6'!B:B,'2023.1-2023.6'!K:K),0)</f>
        <v>3666.06</v>
      </c>
      <c r="I239" s="217">
        <f>IFERROR(AVERAGEIF('2022.1-2022.12 '!B:B,B239,'2022.1-2022.12 '!K:K),0)</f>
        <v>4722.72333333333</v>
      </c>
      <c r="J239" s="217">
        <f>IFERROR(_xlfn.XLOOKUP(B239,'2023.1-2023.6'!B:B,'2023.1-2023.6'!J:J),0)</f>
        <v>1900</v>
      </c>
      <c r="K239" s="217">
        <f>IFERROR(AVERAGEIF('2022.1-2022.12 '!B:B,B239,'2022.1-2022.12 '!J:J),0)</f>
        <v>1900</v>
      </c>
      <c r="M239" s="217">
        <f>SUMIFS('2023.1-2023.6'!L:L,'2023.1-2023.6'!B:B,B239)</f>
        <v>1899.84</v>
      </c>
      <c r="O239" s="217">
        <f>SUMIFS('2023.1-2023.6'!N:N,'2023.1-2023.6'!B:B,B239)</f>
        <v>22.8</v>
      </c>
      <c r="P239">
        <f>SUMIFS('2023.1-2023.6'!P:P,'2023.1-2023.6'!B:B,B239)</f>
        <v>11.4</v>
      </c>
      <c r="R239" s="217">
        <f>SUMIFS('2023.1-2023.6'!M:M,'2023.1-2023.6'!B:B,B239)</f>
        <v>520.8</v>
      </c>
      <c r="T239" s="217">
        <f>SUMIFS('2023.1-2023.6'!O:O,'2023.1-2023.6'!B:B,B239)</f>
        <v>0</v>
      </c>
      <c r="U239" s="217">
        <f t="shared" si="121"/>
        <v>4722.72333333333</v>
      </c>
      <c r="V239" s="217">
        <f t="shared" si="122"/>
        <v>4722.72333333333</v>
      </c>
      <c r="W239" s="217">
        <f t="shared" si="123"/>
        <v>3967.0876</v>
      </c>
      <c r="X239" s="217">
        <f t="shared" si="124"/>
        <v>4722.72333333333</v>
      </c>
      <c r="Y239" s="217">
        <f t="shared" si="125"/>
        <v>4722.72333333333</v>
      </c>
      <c r="Z239" s="217">
        <f t="shared" si="126"/>
        <v>90.676288</v>
      </c>
      <c r="AA239" s="217">
        <f t="shared" si="127"/>
        <v>4722.72333333333</v>
      </c>
      <c r="AB239" s="217">
        <f t="shared" si="128"/>
        <v>28.33634</v>
      </c>
      <c r="AC239" s="239">
        <f t="shared" si="129"/>
        <v>5626</v>
      </c>
      <c r="AD239">
        <f t="shared" si="130"/>
        <v>1519.02</v>
      </c>
      <c r="AE239" s="240">
        <f t="shared" si="110"/>
        <v>4722.72333333333</v>
      </c>
      <c r="AF239" s="217">
        <f t="shared" si="131"/>
        <v>4722.72333333333</v>
      </c>
      <c r="AG239" s="217">
        <f t="shared" si="111"/>
        <v>1416.817</v>
      </c>
      <c r="AH239" s="217">
        <f t="shared" si="112"/>
        <v>-2067.2476</v>
      </c>
      <c r="AI239" s="217">
        <f t="shared" si="113"/>
        <v>-67.876288</v>
      </c>
      <c r="AJ239">
        <f t="shared" si="114"/>
        <v>-16.93634</v>
      </c>
      <c r="AK239" s="217">
        <f t="shared" si="115"/>
        <v>-998.22</v>
      </c>
      <c r="AL239" s="217">
        <f t="shared" si="116"/>
        <v>-1416.817</v>
      </c>
      <c r="AM239" s="217">
        <f t="shared" si="117"/>
        <v>3958</v>
      </c>
      <c r="AN239" s="217">
        <f t="shared" si="132"/>
        <v>3958</v>
      </c>
      <c r="AO239" s="217">
        <f t="shared" si="118"/>
        <v>3324.72</v>
      </c>
      <c r="AP239" s="217">
        <f t="shared" si="119"/>
        <v>1900</v>
      </c>
      <c r="AQ239" s="217">
        <f t="shared" si="133"/>
        <v>1900</v>
      </c>
      <c r="AR239" s="217">
        <f t="shared" si="120"/>
        <v>36.48</v>
      </c>
      <c r="AS239" s="217">
        <f t="shared" si="134"/>
        <v>1900</v>
      </c>
      <c r="AT239" s="217">
        <f t="shared" si="135"/>
        <v>11.4</v>
      </c>
      <c r="AU239" s="217">
        <f t="shared" si="136"/>
        <v>5626</v>
      </c>
      <c r="AV239" s="217">
        <f t="shared" si="137"/>
        <v>1519.02</v>
      </c>
      <c r="AW239" s="217">
        <f t="shared" si="138"/>
        <v>1900</v>
      </c>
      <c r="AX239" s="217">
        <f t="shared" si="139"/>
        <v>1900</v>
      </c>
      <c r="AY239" s="217">
        <f t="shared" si="140"/>
        <v>570</v>
      </c>
      <c r="AZ239" s="217">
        <f t="shared" si="141"/>
        <v>-1424.88</v>
      </c>
      <c r="BA239" s="217">
        <f t="shared" si="142"/>
        <v>-13.68</v>
      </c>
      <c r="BB239" s="217">
        <f t="shared" si="143"/>
        <v>0</v>
      </c>
      <c r="BC239" s="217">
        <f t="shared" si="144"/>
        <v>-998.22</v>
      </c>
      <c r="BD239" s="217">
        <f t="shared" si="145"/>
        <v>-570</v>
      </c>
    </row>
    <row r="240" spans="2:56">
      <c r="B240" s="6" t="s">
        <v>440</v>
      </c>
      <c r="C240" s="166" t="str">
        <f>_xlfn.XLOOKUP(B:B,'2023.1-2023.6'!B:B,'2023.1-2023.6'!G:G,0)</f>
        <v>2021/04/09</v>
      </c>
      <c r="D240" s="3">
        <f>_xlfn.XLOOKUP(B:B,'2023.1-2023.6'!B:B,'2023.1-2023.6'!I:I,0)</f>
        <v>0</v>
      </c>
      <c r="E240" t="str">
        <f>_xlfn.XLOOKUP(B:B,'2023.1-2023.6'!B:B,'2023.1-2023.6'!C:C,0)</f>
        <v>售后服务部</v>
      </c>
      <c r="F240" t="str">
        <f>_xlfn.XLOOKUP(B:B,'2023.1-2023.6'!B:B,'2023.1-2023.6'!F:F,0)</f>
        <v>商务专员</v>
      </c>
      <c r="G240">
        <f>COUNTIF('2023.1-2023.6'!B:B,B240)</f>
        <v>6</v>
      </c>
      <c r="H240" s="217">
        <f>IFERROR(_xlfn.XLOOKUP(B240,'2023.1-2023.6'!B:B,'2023.1-2023.6'!K:K),0)</f>
        <v>4545</v>
      </c>
      <c r="I240" s="217">
        <f>IFERROR(AVERAGEIF('2022.1-2022.12 '!B:B,B240,'2022.1-2022.12 '!K:K),0)</f>
        <v>6256.51</v>
      </c>
      <c r="J240" s="217">
        <f>IFERROR(_xlfn.XLOOKUP(B240,'2023.1-2023.6'!B:B,'2023.1-2023.6'!J:J),0)</f>
        <v>2400</v>
      </c>
      <c r="K240" s="217">
        <f>IFERROR(AVERAGEIF('2022.1-2022.12 '!B:B,B240,'2022.1-2022.12 '!J:J),0)</f>
        <v>2400</v>
      </c>
      <c r="M240" s="217">
        <f>SUMIFS('2023.1-2023.6'!L:L,'2023.1-2023.6'!B:B,B240)</f>
        <v>0</v>
      </c>
      <c r="O240" s="217">
        <f>SUMIFS('2023.1-2023.6'!N:N,'2023.1-2023.6'!B:B,B240)</f>
        <v>0</v>
      </c>
      <c r="P240">
        <f>SUMIFS('2023.1-2023.6'!P:P,'2023.1-2023.6'!B:B,B240)</f>
        <v>0</v>
      </c>
      <c r="R240" s="217">
        <f>SUMIFS('2023.1-2023.6'!M:M,'2023.1-2023.6'!B:B,B240)</f>
        <v>0</v>
      </c>
      <c r="T240" s="217">
        <f>SUMIFS('2023.1-2023.6'!O:O,'2023.1-2023.6'!B:B,B240)</f>
        <v>0</v>
      </c>
      <c r="U240" s="217">
        <f t="shared" si="121"/>
        <v>6256.51</v>
      </c>
      <c r="V240" s="217">
        <f t="shared" si="122"/>
        <v>6256.51</v>
      </c>
      <c r="W240" s="217">
        <f t="shared" si="123"/>
        <v>5255.4684</v>
      </c>
      <c r="X240" s="217">
        <f t="shared" si="124"/>
        <v>6256.51</v>
      </c>
      <c r="Y240" s="217">
        <f t="shared" si="125"/>
        <v>6256.51</v>
      </c>
      <c r="Z240" s="217">
        <f t="shared" si="126"/>
        <v>120.124992</v>
      </c>
      <c r="AA240" s="217">
        <f t="shared" si="127"/>
        <v>6256.51</v>
      </c>
      <c r="AB240" s="217">
        <f t="shared" si="128"/>
        <v>37.53906</v>
      </c>
      <c r="AC240" s="239">
        <f t="shared" si="129"/>
        <v>5626</v>
      </c>
      <c r="AD240">
        <f t="shared" si="130"/>
        <v>1519.02</v>
      </c>
      <c r="AE240" s="240">
        <f t="shared" si="110"/>
        <v>6256.51</v>
      </c>
      <c r="AF240" s="217">
        <f t="shared" si="131"/>
        <v>6256.51</v>
      </c>
      <c r="AG240" s="217">
        <f t="shared" si="111"/>
        <v>1876.953</v>
      </c>
      <c r="AH240" s="217">
        <f t="shared" si="112"/>
        <v>-5255.4684</v>
      </c>
      <c r="AI240" s="217">
        <f t="shared" si="113"/>
        <v>-120.124992</v>
      </c>
      <c r="AJ240">
        <f t="shared" si="114"/>
        <v>-37.53906</v>
      </c>
      <c r="AK240" s="217">
        <f t="shared" si="115"/>
        <v>-1519.02</v>
      </c>
      <c r="AL240" s="217">
        <f t="shared" si="116"/>
        <v>-1876.953</v>
      </c>
      <c r="AM240" s="217">
        <f t="shared" si="117"/>
        <v>3958</v>
      </c>
      <c r="AN240" s="217">
        <f t="shared" si="132"/>
        <v>3958</v>
      </c>
      <c r="AO240" s="217">
        <f t="shared" si="118"/>
        <v>3324.72</v>
      </c>
      <c r="AP240" s="217">
        <f t="shared" si="119"/>
        <v>2400</v>
      </c>
      <c r="AQ240" s="217">
        <f t="shared" si="133"/>
        <v>2400</v>
      </c>
      <c r="AR240" s="217">
        <f t="shared" si="120"/>
        <v>46.08</v>
      </c>
      <c r="AS240" s="217">
        <f t="shared" si="134"/>
        <v>2400</v>
      </c>
      <c r="AT240" s="217">
        <f t="shared" si="135"/>
        <v>14.4</v>
      </c>
      <c r="AU240" s="217">
        <f t="shared" si="136"/>
        <v>5626</v>
      </c>
      <c r="AV240" s="217">
        <f t="shared" si="137"/>
        <v>1519.02</v>
      </c>
      <c r="AW240" s="217">
        <f t="shared" si="138"/>
        <v>2400</v>
      </c>
      <c r="AX240" s="217">
        <f t="shared" si="139"/>
        <v>2400</v>
      </c>
      <c r="AY240" s="217">
        <f t="shared" si="140"/>
        <v>720</v>
      </c>
      <c r="AZ240" s="217">
        <f t="shared" si="141"/>
        <v>-3324.72</v>
      </c>
      <c r="BA240" s="217">
        <f t="shared" si="142"/>
        <v>-46.08</v>
      </c>
      <c r="BB240" s="217">
        <f t="shared" si="143"/>
        <v>-14.4</v>
      </c>
      <c r="BC240" s="217">
        <f t="shared" si="144"/>
        <v>-1519.02</v>
      </c>
      <c r="BD240" s="217">
        <f t="shared" si="145"/>
        <v>-720</v>
      </c>
    </row>
    <row r="241" spans="2:56">
      <c r="B241" s="6" t="s">
        <v>441</v>
      </c>
      <c r="C241" s="166" t="str">
        <f>_xlfn.XLOOKUP(B:B,'2023.1-2023.6'!B:B,'2023.1-2023.6'!G:G,0)</f>
        <v>2020/07/27</v>
      </c>
      <c r="D241" s="3">
        <f>_xlfn.XLOOKUP(B:B,'2023.1-2023.6'!B:B,'2023.1-2023.6'!I:I,0)</f>
        <v>0</v>
      </c>
      <c r="E241" t="str">
        <f>_xlfn.XLOOKUP(B:B,'2023.1-2023.6'!B:B,'2023.1-2023.6'!C:C,0)</f>
        <v>售后服务部</v>
      </c>
      <c r="F241" t="str">
        <f>_xlfn.XLOOKUP(B:B,'2023.1-2023.6'!B:B,'2023.1-2023.6'!F:F,0)</f>
        <v>电气服务助理工程师</v>
      </c>
      <c r="G241">
        <f>COUNTIF('2023.1-2023.6'!B:B,B241)</f>
        <v>6</v>
      </c>
      <c r="H241" s="217">
        <f>IFERROR(_xlfn.XLOOKUP(B241,'2023.1-2023.6'!B:B,'2023.1-2023.6'!K:K),0)</f>
        <v>5611.95</v>
      </c>
      <c r="I241" s="217">
        <f>IFERROR(AVERAGEIF('2022.1-2022.12 '!B:B,B241,'2022.1-2022.12 '!K:K),0)</f>
        <v>5826.04583333333</v>
      </c>
      <c r="J241" s="217">
        <f>IFERROR(_xlfn.XLOOKUP(B241,'2023.1-2023.6'!B:B,'2023.1-2023.6'!J:J),0)</f>
        <v>2000</v>
      </c>
      <c r="K241" s="217">
        <f>IFERROR(AVERAGEIF('2022.1-2022.12 '!B:B,B241,'2022.1-2022.12 '!J:J),0)</f>
        <v>2000</v>
      </c>
      <c r="M241" s="217">
        <f>SUMIFS('2023.1-2023.6'!L:L,'2023.1-2023.6'!B:B,B241)</f>
        <v>1899.84</v>
      </c>
      <c r="O241" s="217">
        <f>SUMIFS('2023.1-2023.6'!N:N,'2023.1-2023.6'!B:B,B241)</f>
        <v>22.8</v>
      </c>
      <c r="P241">
        <f>SUMIFS('2023.1-2023.6'!P:P,'2023.1-2023.6'!B:B,B241)</f>
        <v>11.4</v>
      </c>
      <c r="R241" s="217">
        <f>SUMIFS('2023.1-2023.6'!M:M,'2023.1-2023.6'!B:B,B241)</f>
        <v>520.8</v>
      </c>
      <c r="T241" s="217">
        <f>SUMIFS('2023.1-2023.6'!O:O,'2023.1-2023.6'!B:B,B241)</f>
        <v>0</v>
      </c>
      <c r="U241" s="217">
        <f t="shared" si="121"/>
        <v>5826.04583333333</v>
      </c>
      <c r="V241" s="217">
        <f t="shared" si="122"/>
        <v>5826.04583333333</v>
      </c>
      <c r="W241" s="217">
        <f t="shared" si="123"/>
        <v>4893.8785</v>
      </c>
      <c r="X241" s="217">
        <f t="shared" si="124"/>
        <v>5826.04583333333</v>
      </c>
      <c r="Y241" s="217">
        <f t="shared" si="125"/>
        <v>5826.04583333333</v>
      </c>
      <c r="Z241" s="217">
        <f t="shared" si="126"/>
        <v>111.86008</v>
      </c>
      <c r="AA241" s="217">
        <f t="shared" si="127"/>
        <v>5826.04583333333</v>
      </c>
      <c r="AB241" s="217">
        <f t="shared" si="128"/>
        <v>34.956275</v>
      </c>
      <c r="AC241" s="239">
        <f t="shared" si="129"/>
        <v>5626</v>
      </c>
      <c r="AD241">
        <f t="shared" si="130"/>
        <v>1519.02</v>
      </c>
      <c r="AE241" s="240">
        <f t="shared" si="110"/>
        <v>5826.04583333333</v>
      </c>
      <c r="AF241" s="217">
        <f t="shared" si="131"/>
        <v>5826.04583333333</v>
      </c>
      <c r="AG241" s="217">
        <f t="shared" si="111"/>
        <v>1747.81375</v>
      </c>
      <c r="AH241" s="217">
        <f t="shared" si="112"/>
        <v>-2994.0385</v>
      </c>
      <c r="AI241" s="217">
        <f t="shared" si="113"/>
        <v>-89.06008</v>
      </c>
      <c r="AJ241">
        <f t="shared" si="114"/>
        <v>-23.556275</v>
      </c>
      <c r="AK241" s="217">
        <f t="shared" si="115"/>
        <v>-998.22</v>
      </c>
      <c r="AL241" s="217">
        <f t="shared" si="116"/>
        <v>-1747.81375</v>
      </c>
      <c r="AM241" s="217">
        <f t="shared" si="117"/>
        <v>3958</v>
      </c>
      <c r="AN241" s="217">
        <f t="shared" si="132"/>
        <v>3958</v>
      </c>
      <c r="AO241" s="217">
        <f t="shared" si="118"/>
        <v>3324.72</v>
      </c>
      <c r="AP241" s="217">
        <f t="shared" si="119"/>
        <v>2000</v>
      </c>
      <c r="AQ241" s="217">
        <f t="shared" si="133"/>
        <v>2000</v>
      </c>
      <c r="AR241" s="217">
        <f t="shared" si="120"/>
        <v>38.4</v>
      </c>
      <c r="AS241" s="217">
        <f t="shared" si="134"/>
        <v>2000</v>
      </c>
      <c r="AT241" s="217">
        <f t="shared" si="135"/>
        <v>12</v>
      </c>
      <c r="AU241" s="217">
        <f t="shared" si="136"/>
        <v>5626</v>
      </c>
      <c r="AV241" s="217">
        <f t="shared" si="137"/>
        <v>1519.02</v>
      </c>
      <c r="AW241" s="217">
        <f t="shared" si="138"/>
        <v>2000</v>
      </c>
      <c r="AX241" s="217">
        <f t="shared" si="139"/>
        <v>2000</v>
      </c>
      <c r="AY241" s="217">
        <f t="shared" si="140"/>
        <v>600</v>
      </c>
      <c r="AZ241" s="217">
        <f t="shared" si="141"/>
        <v>-1424.88</v>
      </c>
      <c r="BA241" s="217">
        <f t="shared" si="142"/>
        <v>-15.6</v>
      </c>
      <c r="BB241" s="217">
        <f t="shared" si="143"/>
        <v>-0.6</v>
      </c>
      <c r="BC241" s="217">
        <f t="shared" si="144"/>
        <v>-998.22</v>
      </c>
      <c r="BD241" s="217">
        <f t="shared" si="145"/>
        <v>-600</v>
      </c>
    </row>
    <row r="242" spans="2:56">
      <c r="B242" s="6" t="s">
        <v>442</v>
      </c>
      <c r="C242" s="166" t="str">
        <f>_xlfn.XLOOKUP(B:B,'2023.1-2023.6'!B:B,'2023.1-2023.6'!G:G,0)</f>
        <v>2023/06/01</v>
      </c>
      <c r="D242" s="3" t="str">
        <f>_xlfn.XLOOKUP(B:B,'2023.1-2023.6'!B:B,'2023.1-2023.6'!I:I,0)</f>
        <v>6月入职</v>
      </c>
      <c r="E242" t="str">
        <f>_xlfn.XLOOKUP(B:B,'2023.1-2023.6'!B:B,'2023.1-2023.6'!C:C,0)</f>
        <v>售后服务部</v>
      </c>
      <c r="F242" t="str">
        <f>_xlfn.XLOOKUP(B:B,'2023.1-2023.6'!B:B,'2023.1-2023.6'!F:F,0)</f>
        <v>电气服务工程师储备生</v>
      </c>
      <c r="G242">
        <f>COUNTIF('2023.1-2023.6'!B:B,B242)</f>
        <v>1</v>
      </c>
      <c r="H242" s="217">
        <f>IFERROR(_xlfn.XLOOKUP(B242,'2023.1-2023.6'!B:B,'2023.1-2023.6'!K:K),0)</f>
        <v>5075.4</v>
      </c>
      <c r="I242" s="217">
        <f>IFERROR(AVERAGEIF('2022.1-2022.12 '!B:B,B242,'2022.1-2022.12 '!K:K),0)</f>
        <v>0</v>
      </c>
      <c r="J242" s="217">
        <f>IFERROR(_xlfn.XLOOKUP(B242,'2023.1-2023.6'!B:B,'2023.1-2023.6'!J:J),0)</f>
        <v>1900</v>
      </c>
      <c r="K242" s="217">
        <f>IFERROR(AVERAGEIF('2022.1-2022.12 '!B:B,B242,'2022.1-2022.12 '!J:J),0)</f>
        <v>0</v>
      </c>
      <c r="M242" s="217">
        <f>SUMIFS('2023.1-2023.6'!L:L,'2023.1-2023.6'!B:B,B242)</f>
        <v>316.64</v>
      </c>
      <c r="O242" s="217">
        <f>SUMIFS('2023.1-2023.6'!N:N,'2023.1-2023.6'!B:B,B242)</f>
        <v>3.8</v>
      </c>
      <c r="P242">
        <f>SUMIFS('2023.1-2023.6'!P:P,'2023.1-2023.6'!B:B,B242)</f>
        <v>1.9</v>
      </c>
      <c r="R242" s="217">
        <f>SUMIFS('2023.1-2023.6'!M:M,'2023.1-2023.6'!B:B,B242)</f>
        <v>86.8</v>
      </c>
      <c r="T242" s="217">
        <f>SUMIFS('2023.1-2023.6'!O:O,'2023.1-2023.6'!B:B,B242)</f>
        <v>0</v>
      </c>
      <c r="U242" s="217">
        <f t="shared" si="121"/>
        <v>5075.4</v>
      </c>
      <c r="V242" s="217">
        <f t="shared" si="122"/>
        <v>5075.4</v>
      </c>
      <c r="W242" s="217">
        <f t="shared" si="123"/>
        <v>710.556</v>
      </c>
      <c r="X242" s="217">
        <f t="shared" si="124"/>
        <v>5075.4</v>
      </c>
      <c r="Y242" s="217">
        <f t="shared" si="125"/>
        <v>5075.4</v>
      </c>
      <c r="Z242" s="217">
        <f t="shared" si="126"/>
        <v>16.24128</v>
      </c>
      <c r="AA242" s="217">
        <f t="shared" si="127"/>
        <v>5075.4</v>
      </c>
      <c r="AB242" s="217">
        <f t="shared" si="128"/>
        <v>5.0754</v>
      </c>
      <c r="AC242" s="239">
        <f t="shared" si="129"/>
        <v>5626</v>
      </c>
      <c r="AD242">
        <f t="shared" si="130"/>
        <v>253.17</v>
      </c>
      <c r="AE242" s="240">
        <f t="shared" si="110"/>
        <v>5075.4</v>
      </c>
      <c r="AF242" s="217">
        <f t="shared" si="131"/>
        <v>5075.4</v>
      </c>
      <c r="AG242" s="217">
        <f t="shared" si="111"/>
        <v>253.77</v>
      </c>
      <c r="AH242" s="217">
        <f t="shared" si="112"/>
        <v>-393.916</v>
      </c>
      <c r="AI242" s="217">
        <f t="shared" si="113"/>
        <v>-12.44128</v>
      </c>
      <c r="AJ242">
        <f t="shared" si="114"/>
        <v>-3.1754</v>
      </c>
      <c r="AK242" s="217">
        <f t="shared" si="115"/>
        <v>-166.37</v>
      </c>
      <c r="AL242" s="217">
        <f t="shared" si="116"/>
        <v>-253.77</v>
      </c>
      <c r="AM242" s="217">
        <f t="shared" si="117"/>
        <v>3958</v>
      </c>
      <c r="AN242" s="217">
        <f t="shared" si="132"/>
        <v>3958</v>
      </c>
      <c r="AO242" s="217">
        <f t="shared" si="118"/>
        <v>554.12</v>
      </c>
      <c r="AP242" s="217">
        <f t="shared" si="119"/>
        <v>1900</v>
      </c>
      <c r="AQ242" s="217">
        <f t="shared" si="133"/>
        <v>1900</v>
      </c>
      <c r="AR242" s="217">
        <f t="shared" si="120"/>
        <v>6.08</v>
      </c>
      <c r="AS242" s="217">
        <f t="shared" si="134"/>
        <v>1900</v>
      </c>
      <c r="AT242" s="217">
        <f t="shared" si="135"/>
        <v>1.9</v>
      </c>
      <c r="AU242" s="217">
        <f t="shared" si="136"/>
        <v>5626</v>
      </c>
      <c r="AV242" s="217">
        <f t="shared" si="137"/>
        <v>253.17</v>
      </c>
      <c r="AW242" s="217">
        <f t="shared" si="138"/>
        <v>1900</v>
      </c>
      <c r="AX242" s="217">
        <f t="shared" si="139"/>
        <v>1900</v>
      </c>
      <c r="AY242" s="217">
        <f t="shared" si="140"/>
        <v>95</v>
      </c>
      <c r="AZ242" s="217">
        <f t="shared" si="141"/>
        <v>-237.48</v>
      </c>
      <c r="BA242" s="217">
        <f t="shared" si="142"/>
        <v>-2.28</v>
      </c>
      <c r="BB242" s="217">
        <f t="shared" si="143"/>
        <v>0</v>
      </c>
      <c r="BC242" s="217">
        <f t="shared" si="144"/>
        <v>-166.37</v>
      </c>
      <c r="BD242" s="217">
        <f t="shared" si="145"/>
        <v>-95</v>
      </c>
    </row>
    <row r="243" spans="2:56">
      <c r="B243" s="6" t="s">
        <v>443</v>
      </c>
      <c r="C243" s="166" t="str">
        <f>_xlfn.XLOOKUP(B:B,'2023.1-2023.6'!B:B,'2023.1-2023.6'!G:G,0)</f>
        <v>2019/03/14</v>
      </c>
      <c r="D243" s="3">
        <f>_xlfn.XLOOKUP(B:B,'2023.1-2023.6'!B:B,'2023.1-2023.6'!I:I,0)</f>
        <v>0</v>
      </c>
      <c r="E243" t="str">
        <f>_xlfn.XLOOKUP(B:B,'2023.1-2023.6'!B:B,'2023.1-2023.6'!C:C,0)</f>
        <v>生产部</v>
      </c>
      <c r="F243" t="str">
        <f>_xlfn.XLOOKUP(B:B,'2023.1-2023.6'!B:B,'2023.1-2023.6'!F:F,0)</f>
        <v>装配钳工班长</v>
      </c>
      <c r="G243">
        <f>COUNTIF('2023.1-2023.6'!B:B,B243)</f>
        <v>6</v>
      </c>
      <c r="H243" s="217">
        <f>IFERROR(_xlfn.XLOOKUP(B243,'2023.1-2023.6'!B:B,'2023.1-2023.6'!K:K),0)</f>
        <v>6991.93</v>
      </c>
      <c r="I243" s="217">
        <f>IFERROR(AVERAGEIF('2022.1-2022.12 '!B:B,B243,'2022.1-2022.12 '!K:K),0)</f>
        <v>7653.615</v>
      </c>
      <c r="J243" s="217">
        <f>IFERROR(_xlfn.XLOOKUP(B243,'2023.1-2023.6'!B:B,'2023.1-2023.6'!J:J),0)</f>
        <v>1900</v>
      </c>
      <c r="K243" s="217">
        <f>IFERROR(AVERAGEIF('2022.1-2022.12 '!B:B,B243,'2022.1-2022.12 '!J:J),0)</f>
        <v>1900</v>
      </c>
      <c r="M243" s="217">
        <f>SUMIFS('2023.1-2023.6'!L:L,'2023.1-2023.6'!B:B,B243)</f>
        <v>1899.84</v>
      </c>
      <c r="O243" s="217">
        <f>SUMIFS('2023.1-2023.6'!N:N,'2023.1-2023.6'!B:B,B243)</f>
        <v>22.8</v>
      </c>
      <c r="P243">
        <f>SUMIFS('2023.1-2023.6'!P:P,'2023.1-2023.6'!B:B,B243)</f>
        <v>11.4</v>
      </c>
      <c r="R243" s="217">
        <f>SUMIFS('2023.1-2023.6'!M:M,'2023.1-2023.6'!B:B,B243)</f>
        <v>520.8</v>
      </c>
      <c r="T243" s="217">
        <f>SUMIFS('2023.1-2023.6'!O:O,'2023.1-2023.6'!B:B,B243)</f>
        <v>0</v>
      </c>
      <c r="U243" s="217">
        <f t="shared" si="121"/>
        <v>7653.615</v>
      </c>
      <c r="V243" s="217">
        <f t="shared" si="122"/>
        <v>7653.615</v>
      </c>
      <c r="W243" s="217">
        <f t="shared" si="123"/>
        <v>6429.0366</v>
      </c>
      <c r="X243" s="217">
        <f t="shared" si="124"/>
        <v>7653.615</v>
      </c>
      <c r="Y243" s="217">
        <f t="shared" si="125"/>
        <v>7653.615</v>
      </c>
      <c r="Z243" s="217">
        <f t="shared" si="126"/>
        <v>146.949408</v>
      </c>
      <c r="AA243" s="217">
        <f t="shared" si="127"/>
        <v>7653.615</v>
      </c>
      <c r="AB243" s="217">
        <f t="shared" si="128"/>
        <v>45.92169</v>
      </c>
      <c r="AC243" s="239">
        <f t="shared" si="129"/>
        <v>5626</v>
      </c>
      <c r="AD243">
        <f t="shared" si="130"/>
        <v>1519.02</v>
      </c>
      <c r="AE243" s="240">
        <f t="shared" si="110"/>
        <v>7653.615</v>
      </c>
      <c r="AF243" s="217">
        <f t="shared" si="131"/>
        <v>7653.615</v>
      </c>
      <c r="AG243" s="217">
        <f t="shared" si="111"/>
        <v>2296.0845</v>
      </c>
      <c r="AH243" s="217">
        <f t="shared" si="112"/>
        <v>-4529.1966</v>
      </c>
      <c r="AI243" s="217">
        <f t="shared" si="113"/>
        <v>-124.149408</v>
      </c>
      <c r="AJ243">
        <f t="shared" si="114"/>
        <v>-34.52169</v>
      </c>
      <c r="AK243" s="217">
        <f t="shared" si="115"/>
        <v>-998.22</v>
      </c>
      <c r="AL243" s="217">
        <f t="shared" si="116"/>
        <v>-2296.0845</v>
      </c>
      <c r="AM243" s="217">
        <f t="shared" si="117"/>
        <v>3958</v>
      </c>
      <c r="AN243" s="217">
        <f t="shared" si="132"/>
        <v>3958</v>
      </c>
      <c r="AO243" s="217">
        <f t="shared" si="118"/>
        <v>3324.72</v>
      </c>
      <c r="AP243" s="217">
        <f t="shared" si="119"/>
        <v>1900</v>
      </c>
      <c r="AQ243" s="217">
        <f t="shared" si="133"/>
        <v>1900</v>
      </c>
      <c r="AR243" s="217">
        <f t="shared" si="120"/>
        <v>36.48</v>
      </c>
      <c r="AS243" s="217">
        <f t="shared" si="134"/>
        <v>1900</v>
      </c>
      <c r="AT243" s="217">
        <f t="shared" si="135"/>
        <v>11.4</v>
      </c>
      <c r="AU243" s="217">
        <f t="shared" si="136"/>
        <v>5626</v>
      </c>
      <c r="AV243" s="217">
        <f t="shared" si="137"/>
        <v>1519.02</v>
      </c>
      <c r="AW243" s="217">
        <f t="shared" si="138"/>
        <v>1900</v>
      </c>
      <c r="AX243" s="217">
        <f t="shared" si="139"/>
        <v>1900</v>
      </c>
      <c r="AY243" s="217">
        <f t="shared" si="140"/>
        <v>570</v>
      </c>
      <c r="AZ243" s="217">
        <f t="shared" si="141"/>
        <v>-1424.88</v>
      </c>
      <c r="BA243" s="217">
        <f t="shared" si="142"/>
        <v>-13.68</v>
      </c>
      <c r="BB243" s="217">
        <f t="shared" si="143"/>
        <v>0</v>
      </c>
      <c r="BC243" s="217">
        <f t="shared" si="144"/>
        <v>-998.22</v>
      </c>
      <c r="BD243" s="217">
        <f t="shared" si="145"/>
        <v>-570</v>
      </c>
    </row>
    <row r="244" spans="2:56">
      <c r="B244" s="6" t="s">
        <v>444</v>
      </c>
      <c r="C244" s="166" t="str">
        <f>_xlfn.XLOOKUP(B:B,'2023.1-2023.6'!B:B,'2023.1-2023.6'!G:G,0)</f>
        <v>2021/06/03</v>
      </c>
      <c r="D244" s="3">
        <f>_xlfn.XLOOKUP(B:B,'2023.1-2023.6'!B:B,'2023.1-2023.6'!I:I,0)</f>
        <v>0</v>
      </c>
      <c r="E244" t="str">
        <f>_xlfn.XLOOKUP(B:B,'2023.1-2023.6'!B:B,'2023.1-2023.6'!C:C,0)</f>
        <v>生产部</v>
      </c>
      <c r="F244" t="str">
        <f>_xlfn.XLOOKUP(B:B,'2023.1-2023.6'!B:B,'2023.1-2023.6'!F:F,0)</f>
        <v>装配电工</v>
      </c>
      <c r="G244">
        <f>COUNTIF('2023.1-2023.6'!B:B,B244)</f>
        <v>6</v>
      </c>
      <c r="H244" s="217">
        <f>IFERROR(_xlfn.XLOOKUP(B244,'2023.1-2023.6'!B:B,'2023.1-2023.6'!K:K),0)</f>
        <v>4398.04</v>
      </c>
      <c r="I244" s="217">
        <f>IFERROR(AVERAGEIF('2022.1-2022.12 '!B:B,B244,'2022.1-2022.12 '!K:K),0)</f>
        <v>5793.55666666667</v>
      </c>
      <c r="J244" s="217">
        <f>IFERROR(_xlfn.XLOOKUP(B244,'2023.1-2023.6'!B:B,'2023.1-2023.6'!J:J),0)</f>
        <v>1900</v>
      </c>
      <c r="K244" s="217">
        <f>IFERROR(AVERAGEIF('2022.1-2022.12 '!B:B,B244,'2022.1-2022.12 '!J:J),0)</f>
        <v>1900</v>
      </c>
      <c r="M244" s="217">
        <f>SUMIFS('2023.1-2023.6'!L:L,'2023.1-2023.6'!B:B,B244)</f>
        <v>1899.84</v>
      </c>
      <c r="O244" s="217">
        <f>SUMIFS('2023.1-2023.6'!N:N,'2023.1-2023.6'!B:B,B244)</f>
        <v>22.8</v>
      </c>
      <c r="P244">
        <f>SUMIFS('2023.1-2023.6'!P:P,'2023.1-2023.6'!B:B,B244)</f>
        <v>11.4</v>
      </c>
      <c r="R244" s="217">
        <f>SUMIFS('2023.1-2023.6'!M:M,'2023.1-2023.6'!B:B,B244)</f>
        <v>520.8</v>
      </c>
      <c r="T244" s="217">
        <f>SUMIFS('2023.1-2023.6'!O:O,'2023.1-2023.6'!B:B,B244)</f>
        <v>0</v>
      </c>
      <c r="U244" s="217">
        <f t="shared" si="121"/>
        <v>5793.55666666667</v>
      </c>
      <c r="V244" s="217">
        <f t="shared" si="122"/>
        <v>5793.55666666667</v>
      </c>
      <c r="W244" s="217">
        <f t="shared" si="123"/>
        <v>4866.5876</v>
      </c>
      <c r="X244" s="217">
        <f t="shared" si="124"/>
        <v>5793.55666666667</v>
      </c>
      <c r="Y244" s="217">
        <f t="shared" si="125"/>
        <v>5793.55666666667</v>
      </c>
      <c r="Z244" s="217">
        <f t="shared" si="126"/>
        <v>111.236288</v>
      </c>
      <c r="AA244" s="217">
        <f t="shared" si="127"/>
        <v>5793.55666666667</v>
      </c>
      <c r="AB244" s="217">
        <f t="shared" si="128"/>
        <v>34.76134</v>
      </c>
      <c r="AC244" s="239">
        <f t="shared" si="129"/>
        <v>5626</v>
      </c>
      <c r="AD244">
        <f t="shared" si="130"/>
        <v>1519.02</v>
      </c>
      <c r="AE244" s="240">
        <f t="shared" si="110"/>
        <v>5793.55666666667</v>
      </c>
      <c r="AF244" s="217">
        <f t="shared" si="131"/>
        <v>5793.55666666667</v>
      </c>
      <c r="AG244" s="217">
        <f t="shared" si="111"/>
        <v>1738.067</v>
      </c>
      <c r="AH244" s="217">
        <f t="shared" si="112"/>
        <v>-2966.7476</v>
      </c>
      <c r="AI244" s="217">
        <f t="shared" si="113"/>
        <v>-88.436288</v>
      </c>
      <c r="AJ244">
        <f t="shared" si="114"/>
        <v>-23.36134</v>
      </c>
      <c r="AK244" s="217">
        <f t="shared" si="115"/>
        <v>-998.22</v>
      </c>
      <c r="AL244" s="217">
        <f t="shared" si="116"/>
        <v>-1738.067</v>
      </c>
      <c r="AM244" s="217">
        <f t="shared" si="117"/>
        <v>3958</v>
      </c>
      <c r="AN244" s="217">
        <f t="shared" si="132"/>
        <v>3958</v>
      </c>
      <c r="AO244" s="217">
        <f t="shared" si="118"/>
        <v>3324.72</v>
      </c>
      <c r="AP244" s="217">
        <f t="shared" si="119"/>
        <v>1900</v>
      </c>
      <c r="AQ244" s="217">
        <f t="shared" si="133"/>
        <v>1900</v>
      </c>
      <c r="AR244" s="217">
        <f t="shared" si="120"/>
        <v>36.48</v>
      </c>
      <c r="AS244" s="217">
        <f t="shared" si="134"/>
        <v>1900</v>
      </c>
      <c r="AT244" s="217">
        <f t="shared" si="135"/>
        <v>11.4</v>
      </c>
      <c r="AU244" s="217">
        <f t="shared" si="136"/>
        <v>5626</v>
      </c>
      <c r="AV244" s="217">
        <f t="shared" si="137"/>
        <v>1519.02</v>
      </c>
      <c r="AW244" s="217">
        <f t="shared" si="138"/>
        <v>1900</v>
      </c>
      <c r="AX244" s="217">
        <f t="shared" si="139"/>
        <v>1900</v>
      </c>
      <c r="AY244" s="217">
        <f t="shared" si="140"/>
        <v>570</v>
      </c>
      <c r="AZ244" s="217">
        <f t="shared" si="141"/>
        <v>-1424.88</v>
      </c>
      <c r="BA244" s="217">
        <f t="shared" si="142"/>
        <v>-13.68</v>
      </c>
      <c r="BB244" s="217">
        <f t="shared" si="143"/>
        <v>0</v>
      </c>
      <c r="BC244" s="217">
        <f t="shared" si="144"/>
        <v>-998.22</v>
      </c>
      <c r="BD244" s="217">
        <f t="shared" si="145"/>
        <v>-570</v>
      </c>
    </row>
    <row r="245" spans="2:56">
      <c r="B245" s="6" t="s">
        <v>445</v>
      </c>
      <c r="C245" s="166" t="str">
        <f>_xlfn.XLOOKUP(B:B,'2023.1-2023.6'!B:B,'2023.1-2023.6'!G:G,0)</f>
        <v>2020/11/02</v>
      </c>
      <c r="D245" s="3">
        <f>_xlfn.XLOOKUP(B:B,'2023.1-2023.6'!B:B,'2023.1-2023.6'!I:I,0)</f>
        <v>0</v>
      </c>
      <c r="E245" t="str">
        <f>_xlfn.XLOOKUP(B:B,'2023.1-2023.6'!B:B,'2023.1-2023.6'!C:C,0)</f>
        <v>物控部</v>
      </c>
      <c r="F245" t="str">
        <f>_xlfn.XLOOKUP(B:B,'2023.1-2023.6'!B:B,'2023.1-2023.6'!F:F,0)</f>
        <v>采购专员</v>
      </c>
      <c r="G245">
        <f>COUNTIF('2023.1-2023.6'!B:B,B245)</f>
        <v>6</v>
      </c>
      <c r="H245" s="217">
        <f>IFERROR(_xlfn.XLOOKUP(B245,'2023.1-2023.6'!B:B,'2023.1-2023.6'!K:K),0)</f>
        <v>5824</v>
      </c>
      <c r="I245" s="217">
        <f>IFERROR(AVERAGEIF('2022.1-2022.12 '!B:B,B245,'2022.1-2022.12 '!K:K),0)</f>
        <v>5702.03583333333</v>
      </c>
      <c r="J245" s="217">
        <f>IFERROR(_xlfn.XLOOKUP(B245,'2023.1-2023.6'!B:B,'2023.1-2023.6'!J:J),0)</f>
        <v>2200</v>
      </c>
      <c r="K245" s="217">
        <f>IFERROR(AVERAGEIF('2022.1-2022.12 '!B:B,B245,'2022.1-2022.12 '!J:J),0)</f>
        <v>2200</v>
      </c>
      <c r="M245" s="217">
        <f>SUMIFS('2023.1-2023.6'!L:L,'2023.1-2023.6'!B:B,B245)</f>
        <v>1899.84</v>
      </c>
      <c r="O245" s="217">
        <f>SUMIFS('2023.1-2023.6'!N:N,'2023.1-2023.6'!B:B,B245)</f>
        <v>22.8</v>
      </c>
      <c r="P245">
        <f>SUMIFS('2023.1-2023.6'!P:P,'2023.1-2023.6'!B:B,B245)</f>
        <v>11.4</v>
      </c>
      <c r="R245" s="217">
        <f>SUMIFS('2023.1-2023.6'!M:M,'2023.1-2023.6'!B:B,B245)</f>
        <v>520.8</v>
      </c>
      <c r="T245" s="217">
        <f>SUMIFS('2023.1-2023.6'!O:O,'2023.1-2023.6'!B:B,B245)</f>
        <v>0</v>
      </c>
      <c r="U245" s="217">
        <f t="shared" si="121"/>
        <v>5702.03583333333</v>
      </c>
      <c r="V245" s="217">
        <f t="shared" si="122"/>
        <v>5702.03583333333</v>
      </c>
      <c r="W245" s="217">
        <f t="shared" si="123"/>
        <v>4789.7101</v>
      </c>
      <c r="X245" s="217">
        <f t="shared" si="124"/>
        <v>5702.03583333333</v>
      </c>
      <c r="Y245" s="217">
        <f t="shared" si="125"/>
        <v>5702.03583333333</v>
      </c>
      <c r="Z245" s="217">
        <f t="shared" si="126"/>
        <v>109.479088</v>
      </c>
      <c r="AA245" s="217">
        <f t="shared" si="127"/>
        <v>5702.03583333333</v>
      </c>
      <c r="AB245" s="217">
        <f t="shared" si="128"/>
        <v>34.212215</v>
      </c>
      <c r="AC245" s="239">
        <f t="shared" si="129"/>
        <v>5626</v>
      </c>
      <c r="AD245">
        <f t="shared" si="130"/>
        <v>1519.02</v>
      </c>
      <c r="AE245" s="240">
        <f t="shared" si="110"/>
        <v>5702.03583333333</v>
      </c>
      <c r="AF245" s="217">
        <f t="shared" si="131"/>
        <v>5702.03583333333</v>
      </c>
      <c r="AG245" s="217">
        <f t="shared" si="111"/>
        <v>1710.61075</v>
      </c>
      <c r="AH245" s="217">
        <f t="shared" si="112"/>
        <v>-2889.8701</v>
      </c>
      <c r="AI245" s="217">
        <f t="shared" si="113"/>
        <v>-86.679088</v>
      </c>
      <c r="AJ245">
        <f t="shared" si="114"/>
        <v>-22.812215</v>
      </c>
      <c r="AK245" s="217">
        <f t="shared" si="115"/>
        <v>-998.22</v>
      </c>
      <c r="AL245" s="217">
        <f t="shared" si="116"/>
        <v>-1710.61075</v>
      </c>
      <c r="AM245" s="217">
        <f t="shared" si="117"/>
        <v>3958</v>
      </c>
      <c r="AN245" s="217">
        <f t="shared" si="132"/>
        <v>3958</v>
      </c>
      <c r="AO245" s="217">
        <f t="shared" si="118"/>
        <v>3324.72</v>
      </c>
      <c r="AP245" s="217">
        <f t="shared" si="119"/>
        <v>2200</v>
      </c>
      <c r="AQ245" s="217">
        <f t="shared" si="133"/>
        <v>2200</v>
      </c>
      <c r="AR245" s="217">
        <f t="shared" si="120"/>
        <v>42.24</v>
      </c>
      <c r="AS245" s="217">
        <f t="shared" si="134"/>
        <v>2200</v>
      </c>
      <c r="AT245" s="217">
        <f t="shared" si="135"/>
        <v>13.2</v>
      </c>
      <c r="AU245" s="217">
        <f t="shared" si="136"/>
        <v>5626</v>
      </c>
      <c r="AV245" s="217">
        <f t="shared" si="137"/>
        <v>1519.02</v>
      </c>
      <c r="AW245" s="217">
        <f t="shared" si="138"/>
        <v>2200</v>
      </c>
      <c r="AX245" s="217">
        <f t="shared" si="139"/>
        <v>2200</v>
      </c>
      <c r="AY245" s="217">
        <f t="shared" si="140"/>
        <v>660</v>
      </c>
      <c r="AZ245" s="217">
        <f t="shared" si="141"/>
        <v>-1424.88</v>
      </c>
      <c r="BA245" s="217">
        <f t="shared" si="142"/>
        <v>-19.44</v>
      </c>
      <c r="BB245" s="217">
        <f t="shared" si="143"/>
        <v>-1.8</v>
      </c>
      <c r="BC245" s="217">
        <f t="shared" si="144"/>
        <v>-998.22</v>
      </c>
      <c r="BD245" s="217">
        <f t="shared" si="145"/>
        <v>-660</v>
      </c>
    </row>
    <row r="246" spans="2:56">
      <c r="B246" s="6" t="s">
        <v>446</v>
      </c>
      <c r="C246" s="166" t="str">
        <f>_xlfn.XLOOKUP(B:B,'2023.1-2023.6'!B:B,'2023.1-2023.6'!G:G,0)</f>
        <v>2021/05/10</v>
      </c>
      <c r="D246" s="3">
        <f>_xlfn.XLOOKUP(B:B,'2023.1-2023.6'!B:B,'2023.1-2023.6'!I:I,0)</f>
        <v>0</v>
      </c>
      <c r="E246" t="str">
        <f>_xlfn.XLOOKUP(B:B,'2023.1-2023.6'!B:B,'2023.1-2023.6'!C:C,0)</f>
        <v>销售部</v>
      </c>
      <c r="F246" t="str">
        <f>_xlfn.XLOOKUP(B:B,'2023.1-2023.6'!B:B,'2023.1-2023.6'!F:F,0)</f>
        <v>市场专员</v>
      </c>
      <c r="G246">
        <f>COUNTIF('2023.1-2023.6'!B:B,B246)</f>
        <v>6</v>
      </c>
      <c r="H246" s="217">
        <f>IFERROR(_xlfn.XLOOKUP(B246,'2023.1-2023.6'!B:B,'2023.1-2023.6'!K:K),0)</f>
        <v>9171.8</v>
      </c>
      <c r="I246" s="217">
        <f>IFERROR(AVERAGEIF('2022.1-2022.12 '!B:B,B246,'2022.1-2022.12 '!K:K),0)</f>
        <v>8121.64916666667</v>
      </c>
      <c r="J246" s="217">
        <f>IFERROR(_xlfn.XLOOKUP(B246,'2023.1-2023.6'!B:B,'2023.1-2023.6'!J:J),0)</f>
        <v>2760</v>
      </c>
      <c r="K246" s="217">
        <f>IFERROR(AVERAGEIF('2022.1-2022.12 '!B:B,B246,'2022.1-2022.12 '!J:J),0)</f>
        <v>2760</v>
      </c>
      <c r="M246" s="217">
        <f>SUMIFS('2023.1-2023.6'!L:L,'2023.1-2023.6'!B:B,B246)</f>
        <v>1899.84</v>
      </c>
      <c r="O246" s="217">
        <f>SUMIFS('2023.1-2023.6'!N:N,'2023.1-2023.6'!B:B,B246)</f>
        <v>22.8</v>
      </c>
      <c r="P246">
        <f>SUMIFS('2023.1-2023.6'!P:P,'2023.1-2023.6'!B:B,B246)</f>
        <v>11.4</v>
      </c>
      <c r="R246" s="217">
        <f>SUMIFS('2023.1-2023.6'!M:M,'2023.1-2023.6'!B:B,B246)</f>
        <v>520.8</v>
      </c>
      <c r="T246" s="217">
        <f>SUMIFS('2023.1-2023.6'!O:O,'2023.1-2023.6'!B:B,B246)</f>
        <v>0</v>
      </c>
      <c r="U246" s="217">
        <f t="shared" si="121"/>
        <v>8121.64916666667</v>
      </c>
      <c r="V246" s="217">
        <f t="shared" si="122"/>
        <v>8121.64916666667</v>
      </c>
      <c r="W246" s="217">
        <f t="shared" si="123"/>
        <v>6822.1853</v>
      </c>
      <c r="X246" s="217">
        <f t="shared" si="124"/>
        <v>8121.64916666667</v>
      </c>
      <c r="Y246" s="217">
        <f t="shared" si="125"/>
        <v>8121.64916666667</v>
      </c>
      <c r="Z246" s="217">
        <f t="shared" si="126"/>
        <v>155.935664</v>
      </c>
      <c r="AA246" s="217">
        <f t="shared" si="127"/>
        <v>8121.64916666667</v>
      </c>
      <c r="AB246" s="217">
        <f t="shared" si="128"/>
        <v>48.729895</v>
      </c>
      <c r="AC246" s="239">
        <f t="shared" si="129"/>
        <v>5626</v>
      </c>
      <c r="AD246">
        <f t="shared" si="130"/>
        <v>1519.02</v>
      </c>
      <c r="AE246" s="240">
        <f t="shared" si="110"/>
        <v>8121.64916666667</v>
      </c>
      <c r="AF246" s="217">
        <f t="shared" si="131"/>
        <v>8121.64916666667</v>
      </c>
      <c r="AG246" s="217">
        <f t="shared" si="111"/>
        <v>2436.49475</v>
      </c>
      <c r="AH246" s="217">
        <f t="shared" si="112"/>
        <v>-4922.3453</v>
      </c>
      <c r="AI246" s="217">
        <f t="shared" si="113"/>
        <v>-133.135664</v>
      </c>
      <c r="AJ246">
        <f t="shared" si="114"/>
        <v>-37.329895</v>
      </c>
      <c r="AK246" s="217">
        <f t="shared" si="115"/>
        <v>-998.22</v>
      </c>
      <c r="AL246" s="217">
        <f t="shared" si="116"/>
        <v>-2436.49475</v>
      </c>
      <c r="AM246" s="217">
        <f t="shared" si="117"/>
        <v>3958</v>
      </c>
      <c r="AN246" s="217">
        <f t="shared" si="132"/>
        <v>3958</v>
      </c>
      <c r="AO246" s="217">
        <f t="shared" si="118"/>
        <v>3324.72</v>
      </c>
      <c r="AP246" s="217">
        <f t="shared" si="119"/>
        <v>2760</v>
      </c>
      <c r="AQ246" s="217">
        <f t="shared" si="133"/>
        <v>2760</v>
      </c>
      <c r="AR246" s="217">
        <f t="shared" si="120"/>
        <v>52.992</v>
      </c>
      <c r="AS246" s="217">
        <f t="shared" si="134"/>
        <v>2760</v>
      </c>
      <c r="AT246" s="217">
        <f t="shared" si="135"/>
        <v>16.56</v>
      </c>
      <c r="AU246" s="217">
        <f t="shared" si="136"/>
        <v>5626</v>
      </c>
      <c r="AV246" s="217">
        <f t="shared" si="137"/>
        <v>1519.02</v>
      </c>
      <c r="AW246" s="217">
        <f t="shared" si="138"/>
        <v>2760</v>
      </c>
      <c r="AX246" s="217">
        <f t="shared" si="139"/>
        <v>2760</v>
      </c>
      <c r="AY246" s="217">
        <f t="shared" si="140"/>
        <v>828</v>
      </c>
      <c r="AZ246" s="217">
        <f t="shared" si="141"/>
        <v>-1424.88</v>
      </c>
      <c r="BA246" s="217">
        <f t="shared" si="142"/>
        <v>-30.192</v>
      </c>
      <c r="BB246" s="217">
        <f t="shared" si="143"/>
        <v>-5.16</v>
      </c>
      <c r="BC246" s="217">
        <f t="shared" si="144"/>
        <v>-998.22</v>
      </c>
      <c r="BD246" s="217">
        <f t="shared" si="145"/>
        <v>-828</v>
      </c>
    </row>
    <row r="247" spans="2:56">
      <c r="B247" s="6" t="s">
        <v>447</v>
      </c>
      <c r="C247" s="166" t="str">
        <f>_xlfn.XLOOKUP(B:B,'2023.1-2023.6'!B:B,'2023.1-2023.6'!G:G,0)</f>
        <v>2020/01/06</v>
      </c>
      <c r="D247" s="3">
        <f>_xlfn.XLOOKUP(B:B,'2023.1-2023.6'!B:B,'2023.1-2023.6'!I:I,0)</f>
        <v>0</v>
      </c>
      <c r="E247" t="str">
        <f>_xlfn.XLOOKUP(B:B,'2023.1-2023.6'!B:B,'2023.1-2023.6'!C:C,0)</f>
        <v>销售部</v>
      </c>
      <c r="F247" t="str">
        <f>_xlfn.XLOOKUP(B:B,'2023.1-2023.6'!B:B,'2023.1-2023.6'!F:F,0)</f>
        <v>区域销售经理</v>
      </c>
      <c r="G247">
        <f>COUNTIF('2023.1-2023.6'!B:B,B247)</f>
        <v>6</v>
      </c>
      <c r="H247" s="217">
        <f>IFERROR(_xlfn.XLOOKUP(B247,'2023.1-2023.6'!B:B,'2023.1-2023.6'!K:K),0)</f>
        <v>10400</v>
      </c>
      <c r="I247" s="217">
        <f>IFERROR(AVERAGEIF('2022.1-2022.12 '!B:B,B247,'2022.1-2022.12 '!K:K),0)</f>
        <v>19446.2675</v>
      </c>
      <c r="J247" s="217">
        <f>IFERROR(_xlfn.XLOOKUP(B247,'2023.1-2023.6'!B:B,'2023.1-2023.6'!J:J),0)</f>
        <v>3000</v>
      </c>
      <c r="K247" s="217">
        <f>IFERROR(AVERAGEIF('2022.1-2022.12 '!B:B,B247,'2022.1-2022.12 '!J:J),0)</f>
        <v>3000</v>
      </c>
      <c r="M247" s="217">
        <f>SUMIFS('2023.1-2023.6'!L:L,'2023.1-2023.6'!B:B,B247)</f>
        <v>1899.84</v>
      </c>
      <c r="O247" s="217">
        <f>SUMIFS('2023.1-2023.6'!N:N,'2023.1-2023.6'!B:B,B247)</f>
        <v>22.8</v>
      </c>
      <c r="P247">
        <f>SUMIFS('2023.1-2023.6'!P:P,'2023.1-2023.6'!B:B,B247)</f>
        <v>11.4</v>
      </c>
      <c r="R247" s="217">
        <f>SUMIFS('2023.1-2023.6'!M:M,'2023.1-2023.6'!B:B,B247)</f>
        <v>520.8</v>
      </c>
      <c r="T247" s="217">
        <f>SUMIFS('2023.1-2023.6'!O:O,'2023.1-2023.6'!B:B,B247)</f>
        <v>0</v>
      </c>
      <c r="U247" s="217">
        <f t="shared" si="121"/>
        <v>19446.2675</v>
      </c>
      <c r="V247" s="217">
        <f t="shared" si="122"/>
        <v>19446.2675</v>
      </c>
      <c r="W247" s="217">
        <f t="shared" si="123"/>
        <v>16334.8647</v>
      </c>
      <c r="X247" s="217">
        <f t="shared" si="124"/>
        <v>19446.2675</v>
      </c>
      <c r="Y247" s="217">
        <f t="shared" si="125"/>
        <v>19446.2675</v>
      </c>
      <c r="Z247" s="217">
        <f t="shared" si="126"/>
        <v>373.368336</v>
      </c>
      <c r="AA247" s="217">
        <f t="shared" si="127"/>
        <v>19446.2675</v>
      </c>
      <c r="AB247" s="217">
        <f t="shared" si="128"/>
        <v>116.677605</v>
      </c>
      <c r="AC247" s="239">
        <f t="shared" si="129"/>
        <v>5626</v>
      </c>
      <c r="AD247">
        <f t="shared" si="130"/>
        <v>1519.02</v>
      </c>
      <c r="AE247" s="240">
        <f t="shared" si="110"/>
        <v>19446.2675</v>
      </c>
      <c r="AF247" s="217">
        <f t="shared" si="131"/>
        <v>19446.2675</v>
      </c>
      <c r="AG247" s="217">
        <f t="shared" si="111"/>
        <v>5833.88025</v>
      </c>
      <c r="AH247" s="217">
        <f t="shared" si="112"/>
        <v>-14435.0247</v>
      </c>
      <c r="AI247" s="217">
        <f t="shared" si="113"/>
        <v>-350.568336</v>
      </c>
      <c r="AJ247">
        <f t="shared" si="114"/>
        <v>-105.277605</v>
      </c>
      <c r="AK247" s="217">
        <f t="shared" si="115"/>
        <v>-998.22</v>
      </c>
      <c r="AL247" s="217">
        <f t="shared" si="116"/>
        <v>-5833.88025</v>
      </c>
      <c r="AM247" s="217">
        <f t="shared" si="117"/>
        <v>3958</v>
      </c>
      <c r="AN247" s="217">
        <f t="shared" si="132"/>
        <v>3958</v>
      </c>
      <c r="AO247" s="217">
        <f t="shared" si="118"/>
        <v>3324.72</v>
      </c>
      <c r="AP247" s="217">
        <f t="shared" si="119"/>
        <v>3000</v>
      </c>
      <c r="AQ247" s="217">
        <f t="shared" si="133"/>
        <v>3000</v>
      </c>
      <c r="AR247" s="217">
        <f t="shared" si="120"/>
        <v>57.6</v>
      </c>
      <c r="AS247" s="217">
        <f t="shared" si="134"/>
        <v>3000</v>
      </c>
      <c r="AT247" s="217">
        <f t="shared" si="135"/>
        <v>18</v>
      </c>
      <c r="AU247" s="217">
        <f t="shared" si="136"/>
        <v>5626</v>
      </c>
      <c r="AV247" s="217">
        <f t="shared" si="137"/>
        <v>1519.02</v>
      </c>
      <c r="AW247" s="217">
        <f t="shared" si="138"/>
        <v>3000</v>
      </c>
      <c r="AX247" s="217">
        <f t="shared" si="139"/>
        <v>3000</v>
      </c>
      <c r="AY247" s="217">
        <f t="shared" si="140"/>
        <v>900</v>
      </c>
      <c r="AZ247" s="217">
        <f t="shared" si="141"/>
        <v>-1424.88</v>
      </c>
      <c r="BA247" s="217">
        <f t="shared" si="142"/>
        <v>-34.8</v>
      </c>
      <c r="BB247" s="217">
        <f t="shared" si="143"/>
        <v>-6.6</v>
      </c>
      <c r="BC247" s="217">
        <f t="shared" si="144"/>
        <v>-998.22</v>
      </c>
      <c r="BD247" s="217">
        <f t="shared" si="145"/>
        <v>-900</v>
      </c>
    </row>
    <row r="248" spans="2:56">
      <c r="B248" s="6" t="s">
        <v>448</v>
      </c>
      <c r="C248" s="166" t="str">
        <f>_xlfn.XLOOKUP(B:B,'2023.1-2023.6'!B:B,'2023.1-2023.6'!G:G,0)</f>
        <v>2015/08/04</v>
      </c>
      <c r="D248" s="3">
        <f>_xlfn.XLOOKUP(B:B,'2023.1-2023.6'!B:B,'2023.1-2023.6'!I:I,0)</f>
        <v>0</v>
      </c>
      <c r="E248" t="str">
        <f>_xlfn.XLOOKUP(B:B,'2023.1-2023.6'!B:B,'2023.1-2023.6'!C:C,0)</f>
        <v>销售部</v>
      </c>
      <c r="F248" t="str">
        <f>_xlfn.XLOOKUP(B:B,'2023.1-2023.6'!B:B,'2023.1-2023.6'!F:F,0)</f>
        <v>区域销售总监</v>
      </c>
      <c r="G248">
        <f>COUNTIF('2023.1-2023.6'!B:B,B248)</f>
        <v>6</v>
      </c>
      <c r="H248" s="217">
        <f>IFERROR(_xlfn.XLOOKUP(B248,'2023.1-2023.6'!B:B,'2023.1-2023.6'!K:K),0)</f>
        <v>16500</v>
      </c>
      <c r="I248" s="217">
        <f>IFERROR(AVERAGEIF('2022.1-2022.12 '!B:B,B248,'2022.1-2022.12 '!K:K),0)</f>
        <v>21535.1333333333</v>
      </c>
      <c r="J248" s="217">
        <f>IFERROR(_xlfn.XLOOKUP(B248,'2023.1-2023.6'!B:B,'2023.1-2023.6'!J:J),0)</f>
        <v>5500</v>
      </c>
      <c r="K248" s="217">
        <f>IFERROR(AVERAGEIF('2022.1-2022.12 '!B:B,B248,'2022.1-2022.12 '!J:J),0)</f>
        <v>5500</v>
      </c>
      <c r="M248" s="217">
        <f>SUMIFS('2023.1-2023.6'!L:L,'2023.1-2023.6'!B:B,B248)</f>
        <v>1899.84</v>
      </c>
      <c r="O248" s="217">
        <f>SUMIFS('2023.1-2023.6'!N:N,'2023.1-2023.6'!B:B,B248)</f>
        <v>22.8</v>
      </c>
      <c r="P248">
        <f>SUMIFS('2023.1-2023.6'!P:P,'2023.1-2023.6'!B:B,B248)</f>
        <v>11.4</v>
      </c>
      <c r="R248" s="217">
        <f>SUMIFS('2023.1-2023.6'!M:M,'2023.1-2023.6'!B:B,B248)</f>
        <v>520.8</v>
      </c>
      <c r="T248" s="217">
        <f>SUMIFS('2023.1-2023.6'!O:O,'2023.1-2023.6'!B:B,B248)</f>
        <v>570</v>
      </c>
      <c r="U248" s="217">
        <f t="shared" si="121"/>
        <v>21535.1333333333</v>
      </c>
      <c r="V248" s="217">
        <f t="shared" si="122"/>
        <v>21535.1333333333</v>
      </c>
      <c r="W248" s="217">
        <f t="shared" si="123"/>
        <v>18089.512</v>
      </c>
      <c r="X248" s="217">
        <f t="shared" si="124"/>
        <v>21535.1333333333</v>
      </c>
      <c r="Y248" s="217">
        <f t="shared" si="125"/>
        <v>21535.1333333333</v>
      </c>
      <c r="Z248" s="217">
        <f t="shared" si="126"/>
        <v>413.47456</v>
      </c>
      <c r="AA248" s="217">
        <f t="shared" si="127"/>
        <v>21535.1333333333</v>
      </c>
      <c r="AB248" s="217">
        <f t="shared" si="128"/>
        <v>129.2108</v>
      </c>
      <c r="AC248" s="239">
        <f t="shared" si="129"/>
        <v>5626</v>
      </c>
      <c r="AD248">
        <f t="shared" si="130"/>
        <v>1519.02</v>
      </c>
      <c r="AE248" s="240">
        <f t="shared" si="110"/>
        <v>21535.1333333333</v>
      </c>
      <c r="AF248" s="217">
        <f t="shared" si="131"/>
        <v>21535.1333333333</v>
      </c>
      <c r="AG248" s="217">
        <f t="shared" si="111"/>
        <v>6460.54</v>
      </c>
      <c r="AH248" s="217">
        <f t="shared" si="112"/>
        <v>-16189.672</v>
      </c>
      <c r="AI248" s="217">
        <f t="shared" si="113"/>
        <v>-390.67456</v>
      </c>
      <c r="AJ248">
        <f t="shared" si="114"/>
        <v>-117.8108</v>
      </c>
      <c r="AK248" s="217">
        <f t="shared" si="115"/>
        <v>-998.22</v>
      </c>
      <c r="AL248" s="217">
        <f t="shared" si="116"/>
        <v>-5890.54</v>
      </c>
      <c r="AM248" s="217">
        <f t="shared" si="117"/>
        <v>5500</v>
      </c>
      <c r="AN248" s="217">
        <f t="shared" si="132"/>
        <v>5500</v>
      </c>
      <c r="AO248" s="217">
        <f t="shared" si="118"/>
        <v>4620</v>
      </c>
      <c r="AP248" s="217">
        <f t="shared" si="119"/>
        <v>5500</v>
      </c>
      <c r="AQ248" s="217">
        <f t="shared" si="133"/>
        <v>5500</v>
      </c>
      <c r="AR248" s="217">
        <f t="shared" si="120"/>
        <v>105.6</v>
      </c>
      <c r="AS248" s="217">
        <f t="shared" si="134"/>
        <v>5500</v>
      </c>
      <c r="AT248" s="217">
        <f t="shared" si="135"/>
        <v>33</v>
      </c>
      <c r="AU248" s="217">
        <f t="shared" si="136"/>
        <v>5626</v>
      </c>
      <c r="AV248" s="217">
        <f t="shared" si="137"/>
        <v>1519.02</v>
      </c>
      <c r="AW248" s="217">
        <f t="shared" si="138"/>
        <v>5500</v>
      </c>
      <c r="AX248" s="217">
        <f t="shared" si="139"/>
        <v>5500</v>
      </c>
      <c r="AY248" s="217">
        <f t="shared" si="140"/>
        <v>1650</v>
      </c>
      <c r="AZ248" s="217">
        <f t="shared" si="141"/>
        <v>-2720.16</v>
      </c>
      <c r="BA248" s="217">
        <f t="shared" si="142"/>
        <v>-82.8</v>
      </c>
      <c r="BB248" s="217">
        <f t="shared" si="143"/>
        <v>-21.6</v>
      </c>
      <c r="BC248" s="217">
        <f t="shared" si="144"/>
        <v>-998.22</v>
      </c>
      <c r="BD248" s="217">
        <f t="shared" si="145"/>
        <v>-1080</v>
      </c>
    </row>
    <row r="249" spans="2:56">
      <c r="B249" s="6" t="s">
        <v>449</v>
      </c>
      <c r="C249" s="166" t="str">
        <f>_xlfn.XLOOKUP(B:B,'2023.1-2023.6'!B:B,'2023.1-2023.6'!G:G,0)</f>
        <v>2022/10/20</v>
      </c>
      <c r="D249" s="3">
        <f>_xlfn.XLOOKUP(B:B,'2023.1-2023.6'!B:B,'2023.1-2023.6'!I:I,0)</f>
        <v>0</v>
      </c>
      <c r="E249" t="str">
        <f>_xlfn.XLOOKUP(B:B,'2023.1-2023.6'!B:B,'2023.1-2023.6'!C:C,0)</f>
        <v>售后服务部</v>
      </c>
      <c r="F249" t="str">
        <f>_xlfn.XLOOKUP(B:B,'2023.1-2023.6'!B:B,'2023.1-2023.6'!F:F,0)</f>
        <v>项目专员</v>
      </c>
      <c r="G249">
        <f>COUNTIF('2023.1-2023.6'!B:B,B249)</f>
        <v>6</v>
      </c>
      <c r="H249" s="217">
        <f>IFERROR(_xlfn.XLOOKUP(B249,'2023.1-2023.6'!B:B,'2023.1-2023.6'!K:K),0)</f>
        <v>4745.54</v>
      </c>
      <c r="I249" s="217">
        <f>IFERROR(AVERAGEIF('2022.1-2022.12 '!B:B,B249,'2022.1-2022.12 '!K:K),0)</f>
        <v>3802.26</v>
      </c>
      <c r="J249" s="217">
        <f>IFERROR(_xlfn.XLOOKUP(B249,'2023.1-2023.6'!B:B,'2023.1-2023.6'!J:J),0)</f>
        <v>2090</v>
      </c>
      <c r="K249" s="217">
        <f>IFERROR(AVERAGEIF('2022.1-2022.12 '!B:B,B249,'2022.1-2022.12 '!J:J),0)</f>
        <v>2337</v>
      </c>
      <c r="M249" s="217">
        <f>SUMIFS('2023.1-2023.6'!L:L,'2023.1-2023.6'!B:B,B249)</f>
        <v>1899.84</v>
      </c>
      <c r="O249" s="217">
        <f>SUMIFS('2023.1-2023.6'!N:N,'2023.1-2023.6'!B:B,B249)</f>
        <v>22.8</v>
      </c>
      <c r="P249">
        <f>SUMIFS('2023.1-2023.6'!P:P,'2023.1-2023.6'!B:B,B249)</f>
        <v>11.4</v>
      </c>
      <c r="R249" s="217">
        <f>SUMIFS('2023.1-2023.6'!M:M,'2023.1-2023.6'!B:B,B249)</f>
        <v>520.8</v>
      </c>
      <c r="T249" s="217">
        <f>SUMIFS('2023.1-2023.6'!O:O,'2023.1-2023.6'!B:B,B249)</f>
        <v>0</v>
      </c>
      <c r="U249" s="217">
        <f t="shared" si="121"/>
        <v>3958</v>
      </c>
      <c r="V249" s="217">
        <f t="shared" si="122"/>
        <v>3958</v>
      </c>
      <c r="W249" s="217">
        <f t="shared" si="123"/>
        <v>3324.72</v>
      </c>
      <c r="X249" s="217">
        <f t="shared" si="124"/>
        <v>3802.26</v>
      </c>
      <c r="Y249" s="217">
        <f t="shared" si="125"/>
        <v>3802.26</v>
      </c>
      <c r="Z249" s="217">
        <f t="shared" si="126"/>
        <v>73.003392</v>
      </c>
      <c r="AA249" s="217">
        <f t="shared" si="127"/>
        <v>3802.26</v>
      </c>
      <c r="AB249" s="217">
        <f t="shared" si="128"/>
        <v>22.81356</v>
      </c>
      <c r="AC249" s="239">
        <f t="shared" si="129"/>
        <v>5626</v>
      </c>
      <c r="AD249">
        <f t="shared" si="130"/>
        <v>1519.02</v>
      </c>
      <c r="AE249" s="240">
        <f t="shared" si="110"/>
        <v>3802.26</v>
      </c>
      <c r="AF249" s="217">
        <f t="shared" si="131"/>
        <v>3802.26</v>
      </c>
      <c r="AG249" s="217">
        <f t="shared" si="111"/>
        <v>1140.678</v>
      </c>
      <c r="AH249" s="217">
        <f t="shared" si="112"/>
        <v>-1424.88</v>
      </c>
      <c r="AI249" s="217">
        <f t="shared" si="113"/>
        <v>-50.203392</v>
      </c>
      <c r="AJ249">
        <f t="shared" si="114"/>
        <v>-11.41356</v>
      </c>
      <c r="AK249" s="217">
        <f t="shared" si="115"/>
        <v>-998.22</v>
      </c>
      <c r="AL249" s="217">
        <f t="shared" si="116"/>
        <v>-1140.678</v>
      </c>
      <c r="AM249" s="217">
        <f t="shared" si="117"/>
        <v>3958</v>
      </c>
      <c r="AN249" s="217">
        <f t="shared" si="132"/>
        <v>3958</v>
      </c>
      <c r="AO249" s="217">
        <f t="shared" si="118"/>
        <v>3324.72</v>
      </c>
      <c r="AP249" s="217">
        <f t="shared" si="119"/>
        <v>2337</v>
      </c>
      <c r="AQ249" s="217">
        <f t="shared" si="133"/>
        <v>2337</v>
      </c>
      <c r="AR249" s="217">
        <f t="shared" si="120"/>
        <v>44.8704</v>
      </c>
      <c r="AS249" s="217">
        <f t="shared" si="134"/>
        <v>2337</v>
      </c>
      <c r="AT249" s="217">
        <f t="shared" si="135"/>
        <v>14.022</v>
      </c>
      <c r="AU249" s="217">
        <f t="shared" si="136"/>
        <v>5626</v>
      </c>
      <c r="AV249" s="217">
        <f t="shared" si="137"/>
        <v>1519.02</v>
      </c>
      <c r="AW249" s="217">
        <f t="shared" si="138"/>
        <v>2337</v>
      </c>
      <c r="AX249" s="217">
        <f t="shared" si="139"/>
        <v>2337</v>
      </c>
      <c r="AY249" s="217">
        <f t="shared" si="140"/>
        <v>701.1</v>
      </c>
      <c r="AZ249" s="217">
        <f t="shared" si="141"/>
        <v>-1424.88</v>
      </c>
      <c r="BA249" s="217">
        <f t="shared" si="142"/>
        <v>-22.0704</v>
      </c>
      <c r="BB249" s="217">
        <f t="shared" si="143"/>
        <v>-2.622</v>
      </c>
      <c r="BC249" s="217">
        <f t="shared" si="144"/>
        <v>-998.22</v>
      </c>
      <c r="BD249" s="217">
        <f t="shared" si="145"/>
        <v>-701.1</v>
      </c>
    </row>
    <row r="250" spans="2:56">
      <c r="B250" s="6" t="s">
        <v>450</v>
      </c>
      <c r="C250" s="166">
        <f>_xlfn.XLOOKUP(B:B,'2023.1-2023.6'!B:B,'2023.1-2023.6'!G:G,0)</f>
        <v>44908</v>
      </c>
      <c r="D250" s="3">
        <f>_xlfn.XLOOKUP(B:B,'2023.1-2023.6'!B:B,'2023.1-2023.6'!I:I,0)</f>
        <v>0</v>
      </c>
      <c r="E250" t="str">
        <f>_xlfn.XLOOKUP(B:B,'2023.1-2023.6'!B:B,'2023.1-2023.6'!C:C,0)</f>
        <v>物控部</v>
      </c>
      <c r="F250" t="str">
        <f>_xlfn.XLOOKUP(B:B,'2023.1-2023.6'!B:B,'2023.1-2023.6'!F:F,0)</f>
        <v>计划助理</v>
      </c>
      <c r="G250">
        <f>COUNTIF('2023.1-2023.6'!B:B,B250)</f>
        <v>6</v>
      </c>
      <c r="H250" s="217">
        <f>IFERROR(_xlfn.XLOOKUP(B250,'2023.1-2023.6'!B:B,'2023.1-2023.6'!K:K),0)</f>
        <v>2571.22</v>
      </c>
      <c r="I250" s="217">
        <f>IFERROR(AVERAGEIF('2022.1-2022.12 '!B:B,B250,'2022.1-2022.12 '!K:K),0)</f>
        <v>1343.97</v>
      </c>
      <c r="J250" s="217">
        <f>IFERROR(_xlfn.XLOOKUP(B250,'2023.1-2023.6'!B:B,'2023.1-2023.6'!J:J),0)</f>
        <v>1900</v>
      </c>
      <c r="K250" s="217">
        <f>IFERROR(AVERAGEIF('2022.1-2022.12 '!B:B,B250,'2022.1-2022.12 '!J:J),0)</f>
        <v>1900</v>
      </c>
      <c r="M250" s="217">
        <f>SUMIFS('2023.1-2023.6'!L:L,'2023.1-2023.6'!B:B,B250)</f>
        <v>1899.84</v>
      </c>
      <c r="O250" s="217">
        <f>SUMIFS('2023.1-2023.6'!N:N,'2023.1-2023.6'!B:B,B250)</f>
        <v>22.8</v>
      </c>
      <c r="P250">
        <f>SUMIFS('2023.1-2023.6'!P:P,'2023.1-2023.6'!B:B,B250)</f>
        <v>11.4</v>
      </c>
      <c r="R250" s="217">
        <f>SUMIFS('2023.1-2023.6'!M:M,'2023.1-2023.6'!B:B,B250)</f>
        <v>520.8</v>
      </c>
      <c r="T250" s="217">
        <f>SUMIFS('2023.1-2023.6'!O:O,'2023.1-2023.6'!B:B,B250)</f>
        <v>0</v>
      </c>
      <c r="U250" s="217">
        <f t="shared" si="121"/>
        <v>3958</v>
      </c>
      <c r="V250" s="217">
        <f t="shared" si="122"/>
        <v>3958</v>
      </c>
      <c r="W250" s="217">
        <f t="shared" si="123"/>
        <v>3324.72</v>
      </c>
      <c r="X250" s="217">
        <f t="shared" si="124"/>
        <v>1720</v>
      </c>
      <c r="Y250" s="217">
        <f t="shared" si="125"/>
        <v>1720</v>
      </c>
      <c r="Z250" s="217">
        <f t="shared" si="126"/>
        <v>33.024</v>
      </c>
      <c r="AA250" s="217">
        <f t="shared" si="127"/>
        <v>1343.97</v>
      </c>
      <c r="AB250" s="217">
        <f t="shared" si="128"/>
        <v>8.06382</v>
      </c>
      <c r="AC250" s="239">
        <f t="shared" si="129"/>
        <v>5626</v>
      </c>
      <c r="AD250">
        <f t="shared" si="130"/>
        <v>1519.02</v>
      </c>
      <c r="AE250" s="240">
        <f t="shared" si="110"/>
        <v>1900</v>
      </c>
      <c r="AF250" s="217">
        <f t="shared" si="131"/>
        <v>1900</v>
      </c>
      <c r="AG250" s="217">
        <f t="shared" si="111"/>
        <v>570</v>
      </c>
      <c r="AH250" s="217">
        <f t="shared" si="112"/>
        <v>-1424.88</v>
      </c>
      <c r="AI250" s="217">
        <f t="shared" si="113"/>
        <v>-10.224</v>
      </c>
      <c r="AJ250">
        <f t="shared" si="114"/>
        <v>0</v>
      </c>
      <c r="AK250" s="217">
        <f t="shared" si="115"/>
        <v>-998.22</v>
      </c>
      <c r="AL250" s="217">
        <f t="shared" si="116"/>
        <v>-570</v>
      </c>
      <c r="AM250" s="217">
        <f t="shared" si="117"/>
        <v>3958</v>
      </c>
      <c r="AN250" s="217">
        <f t="shared" si="132"/>
        <v>3958</v>
      </c>
      <c r="AO250" s="217">
        <f t="shared" si="118"/>
        <v>3324.72</v>
      </c>
      <c r="AP250" s="217">
        <f t="shared" si="119"/>
        <v>1900</v>
      </c>
      <c r="AQ250" s="217">
        <f t="shared" si="133"/>
        <v>1900</v>
      </c>
      <c r="AR250" s="217">
        <f t="shared" si="120"/>
        <v>36.48</v>
      </c>
      <c r="AS250" s="217">
        <f t="shared" si="134"/>
        <v>1900</v>
      </c>
      <c r="AT250" s="217">
        <f t="shared" si="135"/>
        <v>11.4</v>
      </c>
      <c r="AU250" s="217">
        <f t="shared" si="136"/>
        <v>5626</v>
      </c>
      <c r="AV250" s="217">
        <f t="shared" si="137"/>
        <v>1519.02</v>
      </c>
      <c r="AW250" s="217">
        <f t="shared" si="138"/>
        <v>1900</v>
      </c>
      <c r="AX250" s="217">
        <f t="shared" si="139"/>
        <v>1900</v>
      </c>
      <c r="AY250" s="217">
        <f t="shared" si="140"/>
        <v>570</v>
      </c>
      <c r="AZ250" s="217">
        <f t="shared" si="141"/>
        <v>-1424.88</v>
      </c>
      <c r="BA250" s="217">
        <f t="shared" si="142"/>
        <v>-13.68</v>
      </c>
      <c r="BB250" s="217">
        <f t="shared" si="143"/>
        <v>0</v>
      </c>
      <c r="BC250" s="217">
        <f t="shared" si="144"/>
        <v>-998.22</v>
      </c>
      <c r="BD250" s="217">
        <f t="shared" si="145"/>
        <v>-570</v>
      </c>
    </row>
    <row r="251" spans="2:56">
      <c r="B251" s="6" t="s">
        <v>451</v>
      </c>
      <c r="C251" s="166" t="str">
        <f>_xlfn.XLOOKUP(B:B,'2023.1-2023.6'!B:B,'2023.1-2023.6'!G:G,0)</f>
        <v>2022/12/05</v>
      </c>
      <c r="D251" s="3">
        <f>_xlfn.XLOOKUP(B:B,'2023.1-2023.6'!B:B,'2023.1-2023.6'!I:I,0)</f>
        <v>0</v>
      </c>
      <c r="E251" t="str">
        <f>_xlfn.XLOOKUP(B:B,'2023.1-2023.6'!B:B,'2023.1-2023.6'!C:C,0)</f>
        <v>售后服务部</v>
      </c>
      <c r="F251" t="str">
        <f>_xlfn.XLOOKUP(B:B,'2023.1-2023.6'!B:B,'2023.1-2023.6'!F:F,0)</f>
        <v>电气服务工程师</v>
      </c>
      <c r="G251">
        <f>COUNTIF('2023.1-2023.6'!B:B,B251)</f>
        <v>6</v>
      </c>
      <c r="H251" s="217">
        <f>IFERROR(_xlfn.XLOOKUP(B251,'2023.1-2023.6'!B:B,'2023.1-2023.6'!K:K),0)</f>
        <v>3879.71</v>
      </c>
      <c r="I251" s="217">
        <f>IFERROR(AVERAGEIF('2022.1-2022.12 '!B:B,B251,'2022.1-2022.12 '!K:K),0)</f>
        <v>3306.31</v>
      </c>
      <c r="J251" s="217">
        <f>IFERROR(_xlfn.XLOOKUP(B251,'2023.1-2023.6'!B:B,'2023.1-2023.6'!J:J),0)</f>
        <v>2500</v>
      </c>
      <c r="K251" s="217">
        <f>IFERROR(AVERAGEIF('2022.1-2022.12 '!B:B,B251,'2022.1-2022.12 '!J:J),0)</f>
        <v>2500</v>
      </c>
      <c r="M251" s="217">
        <f>SUMIFS('2023.1-2023.6'!L:L,'2023.1-2023.6'!B:B,B251)</f>
        <v>1899.84</v>
      </c>
      <c r="O251" s="217">
        <f>SUMIFS('2023.1-2023.6'!N:N,'2023.1-2023.6'!B:B,B251)</f>
        <v>22.8</v>
      </c>
      <c r="P251">
        <f>SUMIFS('2023.1-2023.6'!P:P,'2023.1-2023.6'!B:B,B251)</f>
        <v>11.4</v>
      </c>
      <c r="R251" s="217">
        <f>SUMIFS('2023.1-2023.6'!M:M,'2023.1-2023.6'!B:B,B251)</f>
        <v>520.8</v>
      </c>
      <c r="T251" s="217">
        <f>SUMIFS('2023.1-2023.6'!O:O,'2023.1-2023.6'!B:B,B251)</f>
        <v>0</v>
      </c>
      <c r="U251" s="217">
        <f t="shared" si="121"/>
        <v>3958</v>
      </c>
      <c r="V251" s="217">
        <f t="shared" si="122"/>
        <v>3958</v>
      </c>
      <c r="W251" s="217">
        <f t="shared" si="123"/>
        <v>3324.72</v>
      </c>
      <c r="X251" s="217">
        <f t="shared" si="124"/>
        <v>3306.31</v>
      </c>
      <c r="Y251" s="217">
        <f t="shared" si="125"/>
        <v>3306.31</v>
      </c>
      <c r="Z251" s="217">
        <f t="shared" si="126"/>
        <v>63.481152</v>
      </c>
      <c r="AA251" s="217">
        <f t="shared" si="127"/>
        <v>3306.31</v>
      </c>
      <c r="AB251" s="217">
        <f t="shared" si="128"/>
        <v>19.83786</v>
      </c>
      <c r="AC251" s="239">
        <f t="shared" si="129"/>
        <v>5626</v>
      </c>
      <c r="AD251">
        <f t="shared" si="130"/>
        <v>1519.02</v>
      </c>
      <c r="AE251" s="240">
        <f t="shared" si="110"/>
        <v>3306.31</v>
      </c>
      <c r="AF251" s="217">
        <f t="shared" si="131"/>
        <v>3306.31</v>
      </c>
      <c r="AG251" s="217">
        <f t="shared" si="111"/>
        <v>991.893</v>
      </c>
      <c r="AH251" s="217">
        <f t="shared" si="112"/>
        <v>-1424.88</v>
      </c>
      <c r="AI251" s="217">
        <f t="shared" si="113"/>
        <v>-40.681152</v>
      </c>
      <c r="AJ251">
        <f t="shared" si="114"/>
        <v>-8.43786</v>
      </c>
      <c r="AK251" s="217">
        <f t="shared" si="115"/>
        <v>-998.22</v>
      </c>
      <c r="AL251" s="217">
        <f t="shared" si="116"/>
        <v>-991.893</v>
      </c>
      <c r="AM251" s="217">
        <f t="shared" si="117"/>
        <v>3958</v>
      </c>
      <c r="AN251" s="217">
        <f t="shared" si="132"/>
        <v>3958</v>
      </c>
      <c r="AO251" s="217">
        <f t="shared" si="118"/>
        <v>3324.72</v>
      </c>
      <c r="AP251" s="217">
        <f t="shared" si="119"/>
        <v>2500</v>
      </c>
      <c r="AQ251" s="217">
        <f t="shared" si="133"/>
        <v>2500</v>
      </c>
      <c r="AR251" s="217">
        <f t="shared" si="120"/>
        <v>48</v>
      </c>
      <c r="AS251" s="217">
        <f t="shared" si="134"/>
        <v>2500</v>
      </c>
      <c r="AT251" s="217">
        <f t="shared" si="135"/>
        <v>15</v>
      </c>
      <c r="AU251" s="217">
        <f t="shared" si="136"/>
        <v>5626</v>
      </c>
      <c r="AV251" s="217">
        <f t="shared" si="137"/>
        <v>1519.02</v>
      </c>
      <c r="AW251" s="217">
        <f t="shared" si="138"/>
        <v>2500</v>
      </c>
      <c r="AX251" s="217">
        <f t="shared" si="139"/>
        <v>2500</v>
      </c>
      <c r="AY251" s="217">
        <f t="shared" si="140"/>
        <v>750</v>
      </c>
      <c r="AZ251" s="217">
        <f t="shared" si="141"/>
        <v>-1424.88</v>
      </c>
      <c r="BA251" s="217">
        <f t="shared" si="142"/>
        <v>-25.2</v>
      </c>
      <c r="BB251" s="217">
        <f t="shared" si="143"/>
        <v>-3.6</v>
      </c>
      <c r="BC251" s="217">
        <f t="shared" si="144"/>
        <v>-998.22</v>
      </c>
      <c r="BD251" s="217">
        <f t="shared" si="145"/>
        <v>-750</v>
      </c>
    </row>
    <row r="252" spans="2:56">
      <c r="B252" s="6" t="s">
        <v>452</v>
      </c>
      <c r="C252" s="166" t="str">
        <f>_xlfn.XLOOKUP(B:B,'2023.1-2023.6'!B:B,'2023.1-2023.6'!G:G,0)</f>
        <v>2020/08/20</v>
      </c>
      <c r="D252" s="3">
        <f>_xlfn.XLOOKUP(B:B,'2023.1-2023.6'!B:B,'2023.1-2023.6'!I:I,0)</f>
        <v>0</v>
      </c>
      <c r="E252" t="str">
        <f>_xlfn.XLOOKUP(B:B,'2023.1-2023.6'!B:B,'2023.1-2023.6'!C:C,0)</f>
        <v>生产部</v>
      </c>
      <c r="F252" t="str">
        <f>_xlfn.XLOOKUP(B:B,'2023.1-2023.6'!B:B,'2023.1-2023.6'!F:F,0)</f>
        <v>质检员</v>
      </c>
      <c r="G252">
        <f>COUNTIF('2023.1-2023.6'!B:B,B252)</f>
        <v>6</v>
      </c>
      <c r="H252" s="217">
        <f>IFERROR(_xlfn.XLOOKUP(B252,'2023.1-2023.6'!B:B,'2023.1-2023.6'!K:K),0)</f>
        <v>7176.73</v>
      </c>
      <c r="I252" s="217">
        <f>IFERROR(AVERAGEIF('2022.1-2022.12 '!B:B,B252,'2022.1-2022.12 '!K:K),0)</f>
        <v>7484.0575</v>
      </c>
      <c r="J252" s="217">
        <f>IFERROR(_xlfn.XLOOKUP(B252,'2023.1-2023.6'!B:B,'2023.1-2023.6'!J:J),0)</f>
        <v>2132</v>
      </c>
      <c r="K252" s="217">
        <f>IFERROR(AVERAGEIF('2022.1-2022.12 '!B:B,B252,'2022.1-2022.12 '!J:J),0)</f>
        <v>2132</v>
      </c>
      <c r="M252" s="217">
        <f>SUMIFS('2023.1-2023.6'!L:L,'2023.1-2023.6'!B:B,B252)</f>
        <v>1899.84</v>
      </c>
      <c r="O252" s="217">
        <f>SUMIFS('2023.1-2023.6'!N:N,'2023.1-2023.6'!B:B,B252)</f>
        <v>22.8</v>
      </c>
      <c r="P252">
        <f>SUMIFS('2023.1-2023.6'!P:P,'2023.1-2023.6'!B:B,B252)</f>
        <v>11.4</v>
      </c>
      <c r="R252" s="217">
        <f>SUMIFS('2023.1-2023.6'!M:M,'2023.1-2023.6'!B:B,B252)</f>
        <v>520.8</v>
      </c>
      <c r="T252" s="217">
        <f>SUMIFS('2023.1-2023.6'!O:O,'2023.1-2023.6'!B:B,B252)</f>
        <v>0</v>
      </c>
      <c r="U252" s="217">
        <f t="shared" si="121"/>
        <v>7484.0575</v>
      </c>
      <c r="V252" s="217">
        <f t="shared" si="122"/>
        <v>7484.0575</v>
      </c>
      <c r="W252" s="217">
        <f t="shared" si="123"/>
        <v>6286.6083</v>
      </c>
      <c r="X252" s="217">
        <f t="shared" si="124"/>
        <v>7484.0575</v>
      </c>
      <c r="Y252" s="217">
        <f t="shared" si="125"/>
        <v>7484.0575</v>
      </c>
      <c r="Z252" s="217">
        <f t="shared" si="126"/>
        <v>143.693904</v>
      </c>
      <c r="AA252" s="217">
        <f t="shared" si="127"/>
        <v>7484.0575</v>
      </c>
      <c r="AB252" s="217">
        <f t="shared" si="128"/>
        <v>44.904345</v>
      </c>
      <c r="AC252" s="239">
        <f t="shared" si="129"/>
        <v>5626</v>
      </c>
      <c r="AD252">
        <f t="shared" si="130"/>
        <v>1519.02</v>
      </c>
      <c r="AE252" s="240">
        <f t="shared" si="110"/>
        <v>7484.0575</v>
      </c>
      <c r="AF252" s="217">
        <f t="shared" si="131"/>
        <v>7484.0575</v>
      </c>
      <c r="AG252" s="217">
        <f t="shared" si="111"/>
        <v>2245.21725</v>
      </c>
      <c r="AH252" s="217">
        <f t="shared" si="112"/>
        <v>-4386.7683</v>
      </c>
      <c r="AI252" s="217">
        <f t="shared" si="113"/>
        <v>-120.893904</v>
      </c>
      <c r="AJ252">
        <f t="shared" si="114"/>
        <v>-33.504345</v>
      </c>
      <c r="AK252" s="217">
        <f t="shared" si="115"/>
        <v>-998.22</v>
      </c>
      <c r="AL252" s="217">
        <f t="shared" si="116"/>
        <v>-2245.21725</v>
      </c>
      <c r="AM252" s="217">
        <f t="shared" si="117"/>
        <v>3958</v>
      </c>
      <c r="AN252" s="217">
        <f t="shared" si="132"/>
        <v>3958</v>
      </c>
      <c r="AO252" s="217">
        <f t="shared" si="118"/>
        <v>3324.72</v>
      </c>
      <c r="AP252" s="217">
        <f t="shared" si="119"/>
        <v>2132</v>
      </c>
      <c r="AQ252" s="217">
        <f t="shared" si="133"/>
        <v>2132</v>
      </c>
      <c r="AR252" s="217">
        <f t="shared" si="120"/>
        <v>40.9344</v>
      </c>
      <c r="AS252" s="217">
        <f t="shared" si="134"/>
        <v>2132</v>
      </c>
      <c r="AT252" s="217">
        <f t="shared" si="135"/>
        <v>12.792</v>
      </c>
      <c r="AU252" s="217">
        <f t="shared" si="136"/>
        <v>5626</v>
      </c>
      <c r="AV252" s="217">
        <f t="shared" si="137"/>
        <v>1519.02</v>
      </c>
      <c r="AW252" s="217">
        <f t="shared" si="138"/>
        <v>2132</v>
      </c>
      <c r="AX252" s="217">
        <f t="shared" si="139"/>
        <v>2132</v>
      </c>
      <c r="AY252" s="217">
        <f t="shared" si="140"/>
        <v>639.6</v>
      </c>
      <c r="AZ252" s="217">
        <f t="shared" si="141"/>
        <v>-1424.88</v>
      </c>
      <c r="BA252" s="217">
        <f t="shared" si="142"/>
        <v>-18.1344</v>
      </c>
      <c r="BB252" s="217">
        <f t="shared" si="143"/>
        <v>-1.392</v>
      </c>
      <c r="BC252" s="217">
        <f t="shared" si="144"/>
        <v>-998.22</v>
      </c>
      <c r="BD252" s="217">
        <f t="shared" si="145"/>
        <v>-639.6</v>
      </c>
    </row>
    <row r="253" spans="2:56">
      <c r="B253" s="6" t="s">
        <v>453</v>
      </c>
      <c r="C253" s="166" t="str">
        <f>_xlfn.XLOOKUP(B:B,'2023.1-2023.6'!B:B,'2023.1-2023.6'!G:G,0)</f>
        <v>2007/10/11</v>
      </c>
      <c r="D253" s="3">
        <f>_xlfn.XLOOKUP(B:B,'2023.1-2023.6'!B:B,'2023.1-2023.6'!I:I,0)</f>
        <v>0</v>
      </c>
      <c r="E253" t="str">
        <f>_xlfn.XLOOKUP(B:B,'2023.1-2023.6'!B:B,'2023.1-2023.6'!C:C,0)</f>
        <v>生产部</v>
      </c>
      <c r="F253" t="str">
        <f>_xlfn.XLOOKUP(B:B,'2023.1-2023.6'!B:B,'2023.1-2023.6'!F:F,0)</f>
        <v>质检组长</v>
      </c>
      <c r="G253">
        <f>COUNTIF('2023.1-2023.6'!B:B,B253)</f>
        <v>6</v>
      </c>
      <c r="H253" s="217">
        <f>IFERROR(_xlfn.XLOOKUP(B253,'2023.1-2023.6'!B:B,'2023.1-2023.6'!K:K),0)</f>
        <v>9413.91</v>
      </c>
      <c r="I253" s="217">
        <f>IFERROR(AVERAGEIF('2022.1-2022.12 '!B:B,B253,'2022.1-2022.12 '!K:K),0)</f>
        <v>8702.0225</v>
      </c>
      <c r="J253" s="217">
        <f>IFERROR(_xlfn.XLOOKUP(B253,'2023.1-2023.6'!B:B,'2023.1-2023.6'!J:J),0)</f>
        <v>2132</v>
      </c>
      <c r="K253" s="217">
        <f>IFERROR(AVERAGEIF('2022.1-2022.12 '!B:B,B253,'2022.1-2022.12 '!J:J),0)</f>
        <v>2132</v>
      </c>
      <c r="M253" s="217">
        <f>SUMIFS('2023.1-2023.6'!L:L,'2023.1-2023.6'!B:B,B253)</f>
        <v>0</v>
      </c>
      <c r="O253" s="217">
        <f>SUMIFS('2023.1-2023.6'!N:N,'2023.1-2023.6'!B:B,B253)</f>
        <v>0</v>
      </c>
      <c r="P253">
        <f>SUMIFS('2023.1-2023.6'!P:P,'2023.1-2023.6'!B:B,B253)</f>
        <v>0</v>
      </c>
      <c r="R253" s="217">
        <f>SUMIFS('2023.1-2023.6'!M:M,'2023.1-2023.6'!B:B,B253)</f>
        <v>0</v>
      </c>
      <c r="T253" s="217">
        <f>SUMIFS('2023.1-2023.6'!O:O,'2023.1-2023.6'!B:B,B253)</f>
        <v>0</v>
      </c>
      <c r="U253" s="217">
        <f t="shared" si="121"/>
        <v>8702.0225</v>
      </c>
      <c r="V253" s="217">
        <f t="shared" si="122"/>
        <v>8702.0225</v>
      </c>
      <c r="W253" s="217">
        <f t="shared" si="123"/>
        <v>7309.6989</v>
      </c>
      <c r="X253" s="217">
        <f t="shared" si="124"/>
        <v>8702.0225</v>
      </c>
      <c r="Y253" s="217">
        <f t="shared" si="125"/>
        <v>8702.0225</v>
      </c>
      <c r="Z253" s="217">
        <f t="shared" si="126"/>
        <v>167.078832</v>
      </c>
      <c r="AA253" s="217">
        <f t="shared" si="127"/>
        <v>8702.0225</v>
      </c>
      <c r="AB253" s="217">
        <f t="shared" si="128"/>
        <v>52.212135</v>
      </c>
      <c r="AC253" s="239">
        <f t="shared" si="129"/>
        <v>5626</v>
      </c>
      <c r="AD253">
        <f t="shared" si="130"/>
        <v>1519.02</v>
      </c>
      <c r="AE253" s="240">
        <f t="shared" si="110"/>
        <v>8702.0225</v>
      </c>
      <c r="AF253" s="217">
        <f t="shared" si="131"/>
        <v>8702.0225</v>
      </c>
      <c r="AG253" s="217">
        <f t="shared" si="111"/>
        <v>2610.60675</v>
      </c>
      <c r="AH253" s="217">
        <f t="shared" si="112"/>
        <v>-7309.6989</v>
      </c>
      <c r="AI253" s="217">
        <f t="shared" si="113"/>
        <v>-167.078832</v>
      </c>
      <c r="AJ253">
        <f t="shared" si="114"/>
        <v>-52.212135</v>
      </c>
      <c r="AK253" s="217">
        <f t="shared" si="115"/>
        <v>-1519.02</v>
      </c>
      <c r="AL253" s="217">
        <f t="shared" si="116"/>
        <v>-2610.60675</v>
      </c>
      <c r="AM253" s="217">
        <f t="shared" si="117"/>
        <v>3958</v>
      </c>
      <c r="AN253" s="217">
        <f t="shared" si="132"/>
        <v>3958</v>
      </c>
      <c r="AO253" s="217">
        <f t="shared" si="118"/>
        <v>3324.72</v>
      </c>
      <c r="AP253" s="217">
        <f t="shared" si="119"/>
        <v>2132</v>
      </c>
      <c r="AQ253" s="217">
        <f t="shared" si="133"/>
        <v>2132</v>
      </c>
      <c r="AR253" s="217">
        <f t="shared" si="120"/>
        <v>40.9344</v>
      </c>
      <c r="AS253" s="217">
        <f t="shared" si="134"/>
        <v>2132</v>
      </c>
      <c r="AT253" s="217">
        <f t="shared" si="135"/>
        <v>12.792</v>
      </c>
      <c r="AU253" s="217">
        <f t="shared" si="136"/>
        <v>5626</v>
      </c>
      <c r="AV253" s="217">
        <f t="shared" si="137"/>
        <v>1519.02</v>
      </c>
      <c r="AW253" s="217">
        <f t="shared" si="138"/>
        <v>2132</v>
      </c>
      <c r="AX253" s="217">
        <f t="shared" si="139"/>
        <v>2132</v>
      </c>
      <c r="AY253" s="217">
        <f t="shared" si="140"/>
        <v>639.6</v>
      </c>
      <c r="AZ253" s="217">
        <f t="shared" si="141"/>
        <v>-3324.72</v>
      </c>
      <c r="BA253" s="217">
        <f t="shared" si="142"/>
        <v>-40.9344</v>
      </c>
      <c r="BB253" s="217">
        <f t="shared" si="143"/>
        <v>-12.792</v>
      </c>
      <c r="BC253" s="217">
        <f t="shared" si="144"/>
        <v>-1519.02</v>
      </c>
      <c r="BD253" s="217">
        <f t="shared" si="145"/>
        <v>-639.6</v>
      </c>
    </row>
    <row r="254" spans="2:56">
      <c r="B254" s="6" t="s">
        <v>454</v>
      </c>
      <c r="C254" s="166" t="str">
        <f>_xlfn.XLOOKUP(B:B,'2023.1-2023.6'!B:B,'2023.1-2023.6'!G:G,0)</f>
        <v>2021/07/01</v>
      </c>
      <c r="D254" s="3">
        <f>_xlfn.XLOOKUP(B:B,'2023.1-2023.6'!B:B,'2023.1-2023.6'!I:I,0)</f>
        <v>0</v>
      </c>
      <c r="E254" t="str">
        <f>_xlfn.XLOOKUP(B:B,'2023.1-2023.6'!B:B,'2023.1-2023.6'!C:C,0)</f>
        <v>生产部</v>
      </c>
      <c r="F254" t="str">
        <f>_xlfn.XLOOKUP(B:B,'2023.1-2023.6'!B:B,'2023.1-2023.6'!F:F,0)</f>
        <v>装配钳工</v>
      </c>
      <c r="G254">
        <f>COUNTIF('2023.1-2023.6'!B:B,B254)</f>
        <v>6</v>
      </c>
      <c r="H254" s="217">
        <f>IFERROR(_xlfn.XLOOKUP(B254,'2023.1-2023.6'!B:B,'2023.1-2023.6'!K:K),0)</f>
        <v>4927.57</v>
      </c>
      <c r="I254" s="217">
        <f>IFERROR(AVERAGEIF('2022.1-2022.12 '!B:B,B254,'2022.1-2022.12 '!K:K),0)</f>
        <v>6389.56583333333</v>
      </c>
      <c r="J254" s="217">
        <f>IFERROR(_xlfn.XLOOKUP(B254,'2023.1-2023.6'!B:B,'2023.1-2023.6'!J:J),0)</f>
        <v>1900</v>
      </c>
      <c r="K254" s="217">
        <f>IFERROR(AVERAGEIF('2022.1-2022.12 '!B:B,B254,'2022.1-2022.12 '!J:J),0)</f>
        <v>1900</v>
      </c>
      <c r="M254" s="217">
        <f>SUMIFS('2023.1-2023.6'!L:L,'2023.1-2023.6'!B:B,B254)</f>
        <v>1899.84</v>
      </c>
      <c r="O254" s="217">
        <f>SUMIFS('2023.1-2023.6'!N:N,'2023.1-2023.6'!B:B,B254)</f>
        <v>22.8</v>
      </c>
      <c r="P254">
        <f>SUMIFS('2023.1-2023.6'!P:P,'2023.1-2023.6'!B:B,B254)</f>
        <v>11.4</v>
      </c>
      <c r="R254" s="217">
        <f>SUMIFS('2023.1-2023.6'!M:M,'2023.1-2023.6'!B:B,B254)</f>
        <v>520.8</v>
      </c>
      <c r="T254" s="217">
        <f>SUMIFS('2023.1-2023.6'!O:O,'2023.1-2023.6'!B:B,B254)</f>
        <v>0</v>
      </c>
      <c r="U254" s="217">
        <f t="shared" si="121"/>
        <v>6389.56583333333</v>
      </c>
      <c r="V254" s="217">
        <f t="shared" si="122"/>
        <v>6389.56583333333</v>
      </c>
      <c r="W254" s="217">
        <f t="shared" si="123"/>
        <v>5367.2353</v>
      </c>
      <c r="X254" s="217">
        <f t="shared" si="124"/>
        <v>6389.56583333333</v>
      </c>
      <c r="Y254" s="217">
        <f t="shared" si="125"/>
        <v>6389.56583333333</v>
      </c>
      <c r="Z254" s="217">
        <f t="shared" si="126"/>
        <v>122.679664</v>
      </c>
      <c r="AA254" s="217">
        <f t="shared" si="127"/>
        <v>6389.56583333333</v>
      </c>
      <c r="AB254" s="217">
        <f t="shared" si="128"/>
        <v>38.337395</v>
      </c>
      <c r="AC254" s="239">
        <f t="shared" si="129"/>
        <v>5626</v>
      </c>
      <c r="AD254">
        <f t="shared" ref="AD254" si="146">AC254*$AD$4*G254</f>
        <v>1519.02</v>
      </c>
      <c r="AE254" s="240">
        <f t="shared" si="110"/>
        <v>6389.56583333333</v>
      </c>
      <c r="AF254" s="217">
        <f t="shared" si="131"/>
        <v>6389.56583333333</v>
      </c>
      <c r="AG254" s="217">
        <f t="shared" si="111"/>
        <v>1916.86975</v>
      </c>
      <c r="AH254" s="217">
        <f t="shared" si="112"/>
        <v>-3467.3953</v>
      </c>
      <c r="AI254" s="217">
        <f t="shared" si="113"/>
        <v>-99.879664</v>
      </c>
      <c r="AJ254">
        <f t="shared" si="114"/>
        <v>-26.937395</v>
      </c>
      <c r="AK254" s="217">
        <f t="shared" si="115"/>
        <v>-998.22</v>
      </c>
      <c r="AL254" s="217">
        <f t="shared" si="116"/>
        <v>-1916.86975</v>
      </c>
      <c r="AM254" s="217">
        <f t="shared" si="117"/>
        <v>3958</v>
      </c>
      <c r="AN254" s="217">
        <f t="shared" si="132"/>
        <v>3958</v>
      </c>
      <c r="AO254" s="217">
        <f t="shared" si="118"/>
        <v>3324.72</v>
      </c>
      <c r="AP254" s="217">
        <f t="shared" si="119"/>
        <v>1900</v>
      </c>
      <c r="AQ254" s="217">
        <f t="shared" si="133"/>
        <v>1900</v>
      </c>
      <c r="AR254" s="217">
        <f t="shared" si="120"/>
        <v>36.48</v>
      </c>
      <c r="AS254" s="217">
        <f t="shared" ref="AS254" si="147">IF(K254&gt;0,K254,J254)</f>
        <v>1900</v>
      </c>
      <c r="AT254" s="217">
        <f t="shared" ref="AT254" si="148">AS254*$AT$4*G254</f>
        <v>11.4</v>
      </c>
      <c r="AU254" s="217">
        <f t="shared" si="136"/>
        <v>5626</v>
      </c>
      <c r="AV254" s="217">
        <f t="shared" ref="AV254" si="149">AU254*$AV$4*G254</f>
        <v>1519.02</v>
      </c>
      <c r="AW254" s="217">
        <f t="shared" ref="AW254" si="150">IF(K254&gt;0,MAX(K254,$AW$4),MAX(J254,$AW$4))</f>
        <v>1900</v>
      </c>
      <c r="AX254" s="217">
        <f t="shared" si="139"/>
        <v>1900</v>
      </c>
      <c r="AY254" s="217">
        <f t="shared" ref="AY254" si="151">AX254*$AY$4*G254</f>
        <v>570</v>
      </c>
      <c r="AZ254" s="217">
        <f t="shared" ref="AZ254" si="152">MIN(M254-AO254,0)</f>
        <v>-1424.88</v>
      </c>
      <c r="BA254" s="217">
        <f t="shared" ref="BA254" si="153">MIN(O254-AR254,0)</f>
        <v>-13.68</v>
      </c>
      <c r="BB254" s="217">
        <f t="shared" ref="BB254" si="154">MIN(P254-AT254,0)</f>
        <v>0</v>
      </c>
      <c r="BC254" s="217">
        <f t="shared" ref="BC254" si="155">MIN(R254-AV254,0)</f>
        <v>-998.22</v>
      </c>
      <c r="BD254" s="217">
        <f t="shared" ref="BD254" si="156">MIN(T254-AY254,0)</f>
        <v>-570</v>
      </c>
    </row>
    <row r="255" s="152" customFormat="1" spans="2:56">
      <c r="B255" s="227"/>
      <c r="D255" s="244"/>
      <c r="M255" s="228">
        <f>SUM(M5:M254)</f>
        <v>402918.400000001</v>
      </c>
      <c r="O255" s="228">
        <f>SUM(O5:O254)</f>
        <v>5009.83000000002</v>
      </c>
      <c r="P255" s="152">
        <f>SUM(P5:P254)</f>
        <v>2407.30000000001</v>
      </c>
      <c r="R255" s="228">
        <f>SUM(R5:R254)</f>
        <v>110438.34</v>
      </c>
      <c r="T255" s="228">
        <f>SUM(T5:T254)</f>
        <v>113939</v>
      </c>
      <c r="W255" s="228">
        <f>SUM(W5:W254)</f>
        <v>1550117.05779212</v>
      </c>
      <c r="Z255" s="228">
        <f>SUM(Z5:Z254)</f>
        <v>35106.6077456485</v>
      </c>
      <c r="AB255" s="228">
        <f>SUM(AB5:AB254)</f>
        <v>11263.6865112294</v>
      </c>
      <c r="AD255" s="152">
        <f>SUM(AD5:AD254)</f>
        <v>350893.62</v>
      </c>
      <c r="AG255" s="228">
        <f t="shared" ref="AG255:AL255" si="157">SUM(AG5:AG254)</f>
        <v>552878.601525757</v>
      </c>
      <c r="AH255" s="228">
        <f t="shared" si="157"/>
        <v>-1147198.65779212</v>
      </c>
      <c r="AI255" s="228">
        <f t="shared" si="157"/>
        <v>-30096.7777456485</v>
      </c>
      <c r="AJ255" s="228">
        <f t="shared" si="157"/>
        <v>-8868.32017122944</v>
      </c>
      <c r="AK255" s="228">
        <f t="shared" si="157"/>
        <v>-240455.28</v>
      </c>
      <c r="AL255" s="228">
        <f t="shared" si="157"/>
        <v>-462753.527900757</v>
      </c>
      <c r="AO255" s="228">
        <f>SUM(AO5:AO254)</f>
        <v>850279.369999996</v>
      </c>
      <c r="AR255" s="228">
        <f>SUM(AR5:AR254)</f>
        <v>13629.0828952381</v>
      </c>
      <c r="AT255" s="228">
        <f>SUM(AT5:AT254)</f>
        <v>4358.31340476191</v>
      </c>
      <c r="AV255" s="228">
        <f>SUM(AV5:AV254)</f>
        <v>350893.62</v>
      </c>
      <c r="AY255" s="228">
        <f t="shared" ref="AY255:BD255" si="158">SUM(AY5:AY254)</f>
        <v>213685.220238095</v>
      </c>
      <c r="AZ255" s="228">
        <f t="shared" si="158"/>
        <v>-447360.97</v>
      </c>
      <c r="BA255" s="228">
        <f t="shared" si="158"/>
        <v>-8674.04129523811</v>
      </c>
      <c r="BB255" s="228">
        <f t="shared" si="158"/>
        <v>-1951.0134047619</v>
      </c>
      <c r="BC255" s="228">
        <f t="shared" si="158"/>
        <v>-240455.28</v>
      </c>
      <c r="BD255" s="228">
        <f t="shared" si="158"/>
        <v>-169082.578571429</v>
      </c>
    </row>
  </sheetData>
  <autoFilter xmlns:etc="http://www.wps.cn/officeDocument/2017/etCustomData" ref="B3:BD255" etc:filterBottomFollowUsedRange="0">
    <extLst/>
  </autoFilter>
  <mergeCells count="7">
    <mergeCell ref="U1:AL1"/>
    <mergeCell ref="AM1:BD1"/>
    <mergeCell ref="L2:T2"/>
    <mergeCell ref="U2:AG2"/>
    <mergeCell ref="AH2:AL2"/>
    <mergeCell ref="AM2:AY2"/>
    <mergeCell ref="AZ2:BD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77"/>
  <sheetViews>
    <sheetView zoomScale="60" zoomScaleNormal="60" workbookViewId="0">
      <pane ySplit="3" topLeftCell="A4" activePane="bottomLeft" state="frozen"/>
      <selection/>
      <selection pane="bottomLeft" activeCell="B19" sqref="B19:H21"/>
    </sheetView>
  </sheetViews>
  <sheetFormatPr defaultColWidth="9" defaultRowHeight="14"/>
  <cols>
    <col min="2" max="2" width="26.0833333333333" style="6" customWidth="1"/>
    <col min="3" max="3" width="14" customWidth="1"/>
    <col min="4" max="4" width="13.5833333333333" customWidth="1"/>
    <col min="5" max="5" width="12.25" customWidth="1"/>
    <col min="6" max="6" width="21.8333333333333" customWidth="1"/>
    <col min="7" max="7" width="14.5" customWidth="1"/>
    <col min="8" max="8" width="12.75" customWidth="1"/>
    <col min="9" max="9" width="13" customWidth="1"/>
    <col min="10" max="10" width="10.75" customWidth="1"/>
    <col min="11" max="11" width="14" customWidth="1"/>
    <col min="13" max="13" width="10.1666666666667" customWidth="1"/>
    <col min="15" max="15" width="11" customWidth="1"/>
    <col min="17" max="17" width="12.6666666666667" customWidth="1"/>
    <col min="18" max="18" width="9.75" customWidth="1"/>
    <col min="20" max="20" width="9.58333333333333" customWidth="1"/>
    <col min="21" max="21" width="12.9166666666667" customWidth="1"/>
    <col min="22" max="22" width="11.4166666666667" customWidth="1"/>
    <col min="24" max="24" width="10.0833333333333" customWidth="1"/>
    <col min="25" max="25" width="11.1666666666667" customWidth="1"/>
    <col min="26" max="26" width="9.58333333333333" customWidth="1"/>
    <col min="27" max="27" width="14.6666666666667" customWidth="1"/>
    <col min="28" max="28" width="9.58333333333333" customWidth="1"/>
    <col min="29" max="29" width="9.83333333333333" customWidth="1"/>
    <col min="30" max="30" width="9" customWidth="1"/>
    <col min="31" max="31" width="9.83333333333333" customWidth="1"/>
    <col min="33" max="33" width="10.9166666666667" customWidth="1"/>
    <col min="34" max="34" width="9.83333333333333" customWidth="1"/>
    <col min="35" max="35" width="11.5" customWidth="1"/>
    <col min="36" max="36" width="10.3333333333333" customWidth="1"/>
    <col min="37" max="37" width="9.83333333333333" customWidth="1"/>
    <col min="38" max="38" width="10.9166666666667" customWidth="1"/>
    <col min="39" max="39" width="10.5833333333333" customWidth="1"/>
    <col min="40" max="40" width="12.1666666666667" customWidth="1"/>
    <col min="41" max="41" width="10.5833333333333" customWidth="1"/>
    <col min="42" max="42" width="9.91666666666667" customWidth="1"/>
    <col min="43" max="43" width="10.3333333333333" customWidth="1"/>
    <col min="44" max="44" width="10.9166666666667" customWidth="1"/>
    <col min="45" max="45" width="9.83333333333333" customWidth="1"/>
    <col min="46" max="46" width="13.1666666666667" customWidth="1"/>
    <col min="47" max="48" width="9.83333333333333" customWidth="1"/>
    <col min="49" max="49" width="11.4166666666667" customWidth="1"/>
    <col min="50" max="50" width="9.83333333333333" customWidth="1"/>
    <col min="51" max="51" width="10.9166666666667" customWidth="1"/>
    <col min="52" max="52" width="10.5" customWidth="1"/>
    <col min="53" max="53" width="9.83333333333333" customWidth="1"/>
    <col min="54" max="54" width="13.8333333333333" customWidth="1"/>
    <col min="55" max="55" width="10.9166666666667" customWidth="1"/>
    <col min="56" max="56" width="9.91666666666667" customWidth="1"/>
    <col min="57" max="58" width="10.9166666666667" customWidth="1"/>
  </cols>
  <sheetData>
    <row r="1" spans="2:58">
      <c r="B1" s="153" t="s">
        <v>455</v>
      </c>
      <c r="C1" s="154"/>
      <c r="D1" s="155"/>
      <c r="E1" s="154"/>
      <c r="F1" s="154"/>
      <c r="P1" s="218"/>
      <c r="U1" s="219" t="s">
        <v>168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 t="s">
        <v>169</v>
      </c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456</v>
      </c>
      <c r="M2" s="205"/>
      <c r="N2" s="205"/>
      <c r="O2" s="205"/>
      <c r="P2" s="205"/>
      <c r="Q2" s="205"/>
      <c r="R2" s="205"/>
      <c r="S2" s="205"/>
      <c r="T2" s="209"/>
      <c r="U2" s="180" t="s">
        <v>171</v>
      </c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9" t="s">
        <v>457</v>
      </c>
      <c r="AJ2" s="189"/>
      <c r="AK2" s="189"/>
      <c r="AL2" s="189"/>
      <c r="AM2" s="189"/>
      <c r="AN2" s="180" t="s">
        <v>458</v>
      </c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9" t="s">
        <v>457</v>
      </c>
      <c r="BC2" s="189"/>
      <c r="BD2" s="189"/>
      <c r="BE2" s="189"/>
      <c r="BF2" s="189"/>
    </row>
    <row r="3" ht="56" spans="2:58">
      <c r="B3" s="213" t="s">
        <v>173</v>
      </c>
      <c r="C3" s="213" t="s">
        <v>174</v>
      </c>
      <c r="D3" s="214" t="s">
        <v>175</v>
      </c>
      <c r="E3" s="213" t="s">
        <v>176</v>
      </c>
      <c r="F3" s="213" t="s">
        <v>177</v>
      </c>
      <c r="G3" s="215" t="s">
        <v>178</v>
      </c>
      <c r="H3" s="199" t="s">
        <v>179</v>
      </c>
      <c r="I3" s="199" t="s">
        <v>180</v>
      </c>
      <c r="J3" s="162" t="s">
        <v>181</v>
      </c>
      <c r="K3" s="162" t="s">
        <v>182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459</v>
      </c>
      <c r="AD3" s="179" t="s">
        <v>460</v>
      </c>
      <c r="AE3" s="180" t="s">
        <v>195</v>
      </c>
      <c r="AF3" s="221" t="s">
        <v>196</v>
      </c>
      <c r="AG3" s="221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459</v>
      </c>
      <c r="AW3" s="179" t="s">
        <v>460</v>
      </c>
      <c r="AX3" s="180" t="s">
        <v>195</v>
      </c>
      <c r="AY3" s="221" t="s">
        <v>196</v>
      </c>
      <c r="AZ3" s="221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220">
        <f>五险一金比例基数!R8</f>
        <v>4546</v>
      </c>
      <c r="V4" s="220">
        <f>五险一金比例基数!S8</f>
        <v>26421</v>
      </c>
      <c r="W4" s="183">
        <f>五险一金比例基数!G8</f>
        <v>0.14</v>
      </c>
      <c r="X4" s="220">
        <f>五险一金比例基数!V8</f>
        <v>1900</v>
      </c>
      <c r="Y4" s="220">
        <f>五险一金比例基数!W8</f>
        <v>27234</v>
      </c>
      <c r="Z4" s="183">
        <f>五险一金比例基数!K8</f>
        <v>0.008</v>
      </c>
      <c r="AA4" s="183"/>
      <c r="AB4" s="183">
        <f>五险一金比例基数!I8</f>
        <v>0.0016</v>
      </c>
      <c r="AC4" s="220">
        <f>五险一金比例基数!X8</f>
        <v>4340</v>
      </c>
      <c r="AD4" s="220">
        <f>五险一金比例基数!Y8</f>
        <v>21699</v>
      </c>
      <c r="AE4" s="183">
        <f>五险一金比例基数!M8</f>
        <v>0.045</v>
      </c>
      <c r="AF4" s="222">
        <f>五险一金比例基数!Z8</f>
        <v>1900</v>
      </c>
      <c r="AG4" s="222">
        <f>五险一金比例基数!AA8</f>
        <v>27234</v>
      </c>
      <c r="AH4" s="183">
        <f>五险一金比例基数!Q8</f>
        <v>0.05</v>
      </c>
      <c r="AI4" s="223"/>
      <c r="AJ4" s="223"/>
      <c r="AK4" s="223"/>
      <c r="AL4" s="223"/>
      <c r="AM4" s="223"/>
      <c r="AN4" s="220">
        <f t="shared" ref="AN4:AS4" si="0">U4</f>
        <v>4546</v>
      </c>
      <c r="AO4" s="220">
        <f t="shared" si="0"/>
        <v>26421</v>
      </c>
      <c r="AP4" s="224">
        <f t="shared" si="0"/>
        <v>0.14</v>
      </c>
      <c r="AQ4" s="220">
        <f t="shared" si="0"/>
        <v>1900</v>
      </c>
      <c r="AR4" s="220">
        <f t="shared" si="0"/>
        <v>27234</v>
      </c>
      <c r="AS4" s="224">
        <f t="shared" si="0"/>
        <v>0.008</v>
      </c>
      <c r="AT4" s="224"/>
      <c r="AU4" s="224">
        <f>AB4</f>
        <v>0.0016</v>
      </c>
      <c r="AV4" s="225">
        <f>五险一金比例基数!X8</f>
        <v>4340</v>
      </c>
      <c r="AW4" s="225">
        <f>五险一金比例基数!Y8</f>
        <v>21699</v>
      </c>
      <c r="AX4" s="224">
        <f>AE4</f>
        <v>0.045</v>
      </c>
      <c r="AY4" s="220">
        <f>AF4</f>
        <v>1900</v>
      </c>
      <c r="AZ4" s="220">
        <f>AG4</f>
        <v>27234</v>
      </c>
      <c r="BA4" s="224">
        <f>AH4</f>
        <v>0.05</v>
      </c>
      <c r="BB4" s="223"/>
      <c r="BC4" s="223"/>
      <c r="BD4" s="223"/>
      <c r="BE4" s="223"/>
      <c r="BF4" s="223"/>
    </row>
    <row r="5" spans="2:58">
      <c r="B5" s="6" t="s">
        <v>200</v>
      </c>
      <c r="C5" s="166" t="str">
        <f>_xlfn.XLOOKUP(B:B,'2023.7-2023.12'!B:B,'2023.7-2023.12'!G:G,0)</f>
        <v>2020/08/15</v>
      </c>
      <c r="D5" s="216" t="s">
        <v>461</v>
      </c>
      <c r="E5" t="str">
        <f>_xlfn.XLOOKUP(B:B,'2023.7-2023.12'!B:B,'2023.7-2023.12'!C:C,0)</f>
        <v>研发部</v>
      </c>
      <c r="F5" t="str">
        <f>_xlfn.XLOOKUP(B:B,'2023.7-2023.12'!B:B,'2023.7-2023.12'!F:F,0)</f>
        <v>机械工程师</v>
      </c>
      <c r="G5">
        <f>COUNTIF('2023.7-2023.12'!B:B,B5)</f>
        <v>4</v>
      </c>
      <c r="H5" s="217">
        <f>IFERROR(_xlfn.XLOOKUP(B5,'2023.7-2023.12'!B:B,'2023.7-2023.12'!K:K),0)</f>
        <v>24502</v>
      </c>
      <c r="I5" s="217">
        <f>IFERROR(AVERAGEIF('2023.7-2023.12'!B:B,B5,'2023.7-2023.12'!K:K),0)</f>
        <v>24502</v>
      </c>
      <c r="J5" s="217">
        <f>IFERROR(_xlfn.XLOOKUP(B5,'2023.7-2023.12'!B:B,'2023.7-2023.12'!J:J),0)</f>
        <v>9208</v>
      </c>
      <c r="K5" s="217">
        <f>IFERROR(AVERAGEIF('2023.7-2023.12'!B:B,B5,'2023.7-2023.12'!J:J),0)</f>
        <v>9208</v>
      </c>
      <c r="M5">
        <f>SUMIFS('2023.7-2023.12'!L:L,'2023.7-2023.12'!B:B,B5)</f>
        <v>0</v>
      </c>
      <c r="O5" s="217">
        <f>SUMIFS('2023.7-2023.12'!N:N,'2023.7-2023.12'!B:B,B5)</f>
        <v>0</v>
      </c>
      <c r="P5">
        <f>SUMIFS('2023.7-2023.12'!P:P,'2023.7-2023.12'!B:B,B5)</f>
        <v>0</v>
      </c>
      <c r="R5" s="217">
        <f>SUMIFS('2023.7-2023.12'!M:M,'2023.7-2023.12'!B:B,B5)</f>
        <v>0</v>
      </c>
      <c r="T5" s="217">
        <f>SUMIFS('2023.7-2023.12'!O:O,'2023.7-2023.12'!B:B,B5)</f>
        <v>0</v>
      </c>
      <c r="U5" s="217">
        <f>IF(I5&gt;0,MAX(I5,$U$4),MAX(H5,$U$4))</f>
        <v>24502</v>
      </c>
      <c r="V5" s="217">
        <f>MIN(U5,$V$4)</f>
        <v>24502</v>
      </c>
      <c r="W5">
        <f>V5*$W$4*G5</f>
        <v>13721.12</v>
      </c>
      <c r="X5" s="217">
        <f>IF(I5&gt;0,MAX(I5,$X$4),MAX(H5,$X$4))</f>
        <v>24502</v>
      </c>
      <c r="Y5" s="217">
        <f>MIN(X5,$Y$4)</f>
        <v>24502</v>
      </c>
      <c r="Z5" s="217">
        <f>Y5*$Z$4*G5</f>
        <v>784.064</v>
      </c>
      <c r="AA5" s="217">
        <f>IF(I5&gt;0,I5,H5)</f>
        <v>24502</v>
      </c>
      <c r="AB5" s="217">
        <f>AA5*$AB$4*G5</f>
        <v>156.8128</v>
      </c>
      <c r="AC5" s="217">
        <f>IF(I5&gt;0,MAX(I5,$AC$4),MAX(H5,$AC$4))</f>
        <v>24502</v>
      </c>
      <c r="AD5" s="217">
        <f>MIN(AC5,$AD$4)</f>
        <v>21699</v>
      </c>
      <c r="AE5" s="217">
        <f>AD5*$AE$4*G5</f>
        <v>3905.82</v>
      </c>
      <c r="AF5" s="217">
        <f>IF(I5&gt;0,MAX(I5,$AF$4),MAX(H5,$AF$4))</f>
        <v>24502</v>
      </c>
      <c r="AG5" s="217">
        <f>MIN(AF5,$AG$4)</f>
        <v>24502</v>
      </c>
      <c r="AH5" s="217">
        <f>AG5*$AH$4*G5</f>
        <v>4900.4</v>
      </c>
      <c r="AI5">
        <f>MIN(M5-W5,0)</f>
        <v>-13721.12</v>
      </c>
      <c r="AJ5" s="217">
        <f>MIN(O5-Z5,0)</f>
        <v>-784.064</v>
      </c>
      <c r="AK5" s="217">
        <f>MIN(P5-AB5,0)</f>
        <v>-156.8128</v>
      </c>
      <c r="AL5" s="217">
        <f>MIN(R5-AE5,0)</f>
        <v>-3905.82</v>
      </c>
      <c r="AM5" s="217">
        <f>MIN(T5-AH5,0)</f>
        <v>-4900.4</v>
      </c>
      <c r="AN5" s="217">
        <f>IF(K5&gt;0,MAX(K5,$AN$4),MAX(J5,$AN$4))</f>
        <v>9208</v>
      </c>
      <c r="AO5" s="217">
        <f>MIN(AN5,$AO$4)</f>
        <v>9208</v>
      </c>
      <c r="AP5">
        <f>AO5*$AP$4*G5</f>
        <v>5156.48</v>
      </c>
      <c r="AQ5" s="217">
        <f>IF(K5&gt;0,MAX(K5,$AQ$4),MAX(J5,$AQ$4))</f>
        <v>9208</v>
      </c>
      <c r="AR5" s="217">
        <f>MIN(AQ5,$AR$4)</f>
        <v>9208</v>
      </c>
      <c r="AS5" s="217">
        <f>AR5*$AS$4*G5</f>
        <v>294.656</v>
      </c>
      <c r="AT5" s="217">
        <f>IF(K5&gt;0,K5,J5)</f>
        <v>9208</v>
      </c>
      <c r="AU5" s="217">
        <f>AT5*$AU$4*G5</f>
        <v>58.9312</v>
      </c>
      <c r="AV5" s="217">
        <f>IF(K5&gt;0,MAX(K5,$AV$4),MAX(J5,$AV$4))</f>
        <v>9208</v>
      </c>
      <c r="AW5" s="217">
        <f>MIN(AV5,$AW$4)</f>
        <v>9208</v>
      </c>
      <c r="AX5" s="217">
        <f>AW5*$AX$4*G5</f>
        <v>1657.44</v>
      </c>
      <c r="AY5" s="217">
        <f>IF(K5&gt;0,MAX(K5,$AY$4),MAX(J5,$AY$4))</f>
        <v>9208</v>
      </c>
      <c r="AZ5" s="217">
        <f>MIN(AY5,$AZ$4)</f>
        <v>9208</v>
      </c>
      <c r="BA5" s="217">
        <f>AZ5*$BA$4*G5</f>
        <v>1841.6</v>
      </c>
      <c r="BB5" s="217">
        <f>MIN(M5-AP5,0)</f>
        <v>-5156.48</v>
      </c>
      <c r="BC5" s="217">
        <f>MIN(O5-AS5,0)</f>
        <v>-294.656</v>
      </c>
      <c r="BD5" s="217">
        <f>MIN(P5-AU5,0)</f>
        <v>-58.9312</v>
      </c>
      <c r="BE5" s="217">
        <f>MIN(R5-AX5,0)</f>
        <v>-1657.44</v>
      </c>
      <c r="BF5" s="217">
        <f>MIN(T5-BA5,0)</f>
        <v>-1841.6</v>
      </c>
    </row>
    <row r="6" spans="2:58">
      <c r="B6" s="6" t="s">
        <v>201</v>
      </c>
      <c r="C6" s="166">
        <f>_xlfn.XLOOKUP(B:B,'2023.7-2023.12'!B:B,'2023.7-2023.12'!G:G,0)</f>
        <v>44375</v>
      </c>
      <c r="D6">
        <f>_xlfn.XLOOKUP(B:B,'2023.7-2023.12'!B:B,'2023.7-2023.12'!I:I,0)</f>
        <v>0</v>
      </c>
      <c r="E6" t="str">
        <f>_xlfn.XLOOKUP(B:B,'2023.7-2023.12'!B:B,'2023.7-2023.12'!C:C,0)</f>
        <v>销售部</v>
      </c>
      <c r="F6" t="str">
        <f>_xlfn.XLOOKUP(B:B,'2023.7-2023.12'!B:B,'2023.7-2023.12'!F:F,0)</f>
        <v>瓦楞辊高级销售经理</v>
      </c>
      <c r="G6">
        <f>COUNTIF('2023.7-2023.12'!B:B,B6)</f>
        <v>6</v>
      </c>
      <c r="H6" s="217">
        <f>IFERROR(_xlfn.XLOOKUP(B6,'2023.7-2023.12'!B:B,'2023.7-2023.12'!K:K),0)</f>
        <v>26245</v>
      </c>
      <c r="I6" s="217">
        <f>IFERROR(AVERAGEIF('2023.7-2023.12'!B:B,B6,'2023.7-2023.12'!K:K),0)</f>
        <v>27644.0133333333</v>
      </c>
      <c r="J6" s="217">
        <f>IFERROR(_xlfn.XLOOKUP(B6,'2023.7-2023.12'!B:B,'2023.7-2023.12'!J:J),0)</f>
        <v>10000</v>
      </c>
      <c r="K6" s="217">
        <f>IFERROR(AVERAGEIF('2023.7-2023.12'!B:B,B6,'2023.7-2023.12'!J:J),0)</f>
        <v>10000</v>
      </c>
      <c r="M6">
        <f>SUMIFS('2023.7-2023.12'!L:L,'2023.7-2023.12'!B:B,B6)</f>
        <v>0</v>
      </c>
      <c r="O6" s="217">
        <f>SUMIFS('2023.7-2023.12'!N:N,'2023.7-2023.12'!B:B,B6)</f>
        <v>0</v>
      </c>
      <c r="P6">
        <f>SUMIFS('2023.7-2023.12'!P:P,'2023.7-2023.12'!B:B,B6)</f>
        <v>0</v>
      </c>
      <c r="R6" s="217">
        <f>SUMIFS('2023.7-2023.12'!M:M,'2023.7-2023.12'!B:B,B6)</f>
        <v>0</v>
      </c>
      <c r="T6" s="217">
        <f>SUMIFS('2023.7-2023.12'!O:O,'2023.7-2023.12'!B:B,B6)</f>
        <v>0</v>
      </c>
      <c r="U6" s="217">
        <f t="shared" ref="U6:U69" si="1">IF(I6&gt;0,MAX(I6,$U$4),MAX(H6,$U$4))</f>
        <v>27644.0133333333</v>
      </c>
      <c r="V6" s="217">
        <f t="shared" ref="V6:V69" si="2">MIN(U6,$V$4)</f>
        <v>26421</v>
      </c>
      <c r="W6">
        <f t="shared" ref="W6:W69" si="3">V6*$W$4*G6</f>
        <v>22193.64</v>
      </c>
      <c r="X6" s="217">
        <f t="shared" ref="X6:X69" si="4">IF(I6&gt;0,MAX(I6,$X$4),MAX(H6,$X$4))</f>
        <v>27644.0133333333</v>
      </c>
      <c r="Y6" s="217">
        <f t="shared" ref="Y6:Y69" si="5">MIN(X6,$Y$4)</f>
        <v>27234</v>
      </c>
      <c r="Z6" s="217">
        <f t="shared" ref="Z6:Z69" si="6">Y6*$Z$4*G6</f>
        <v>1307.232</v>
      </c>
      <c r="AA6" s="217">
        <f t="shared" ref="AA6:AA69" si="7">IF(I6&gt;0,I6,H6)</f>
        <v>27644.0133333333</v>
      </c>
      <c r="AB6" s="217">
        <f t="shared" ref="AB6:AB69" si="8">AA6*$AB$4*G6</f>
        <v>265.382528</v>
      </c>
      <c r="AC6" s="217">
        <f t="shared" ref="AC6:AC69" si="9">IF(I6&gt;0,MAX(I6,$AC$4),MAX(H6,$AC$4))</f>
        <v>27644.0133333333</v>
      </c>
      <c r="AD6" s="217">
        <f t="shared" ref="AD6:AD69" si="10">MIN(AC6,$AD$4)</f>
        <v>21699</v>
      </c>
      <c r="AE6" s="217">
        <f t="shared" ref="AE6:AE69" si="11">AD6*$AE$4*G6</f>
        <v>5858.73</v>
      </c>
      <c r="AF6" s="217">
        <f t="shared" ref="AF6:AF69" si="12">IF(I6&gt;0,MAX(I6,$AF$4),MAX(H6,$AF$4))</f>
        <v>27644.0133333333</v>
      </c>
      <c r="AG6" s="217">
        <f t="shared" ref="AG6:AG69" si="13">MIN(AF6,$AG$4)</f>
        <v>27234</v>
      </c>
      <c r="AH6" s="217">
        <f t="shared" ref="AH6:AH69" si="14">AG6*$AH$4*G6</f>
        <v>8170.2</v>
      </c>
      <c r="AI6">
        <f t="shared" ref="AI6:AI69" si="15">MIN(M6-W6,0)</f>
        <v>-22193.64</v>
      </c>
      <c r="AJ6" s="217">
        <f t="shared" ref="AJ6:AJ69" si="16">MIN(O6-Z6,0)</f>
        <v>-1307.232</v>
      </c>
      <c r="AK6" s="217">
        <f t="shared" ref="AK6:AK69" si="17">MIN(P6-AB6,0)</f>
        <v>-265.382528</v>
      </c>
      <c r="AL6" s="217">
        <f t="shared" ref="AL6:AL69" si="18">MIN(R6-AE6,0)</f>
        <v>-5858.73</v>
      </c>
      <c r="AM6" s="217">
        <f t="shared" ref="AM6:AM69" si="19">MIN(T6-AH6,0)</f>
        <v>-8170.2</v>
      </c>
      <c r="AN6" s="217">
        <f t="shared" ref="AN6:AN69" si="20">IF(K6&gt;0,MAX(K6,$AN$4),MAX(J6,$AN$4))</f>
        <v>10000</v>
      </c>
      <c r="AO6" s="217">
        <f t="shared" ref="AO6:AO69" si="21">MIN(AN6,$AO$4)</f>
        <v>10000</v>
      </c>
      <c r="AP6">
        <f t="shared" ref="AP6:AP69" si="22">AO6*$AP$4*G6</f>
        <v>8400</v>
      </c>
      <c r="AQ6" s="217">
        <f t="shared" ref="AQ6:AQ69" si="23">IF(K6&gt;0,MAX(K6,$AQ$4),MAX(J6,$AQ$4))</f>
        <v>10000</v>
      </c>
      <c r="AR6" s="217">
        <f t="shared" ref="AR6:AR69" si="24">MIN(AQ6,$AR$4)</f>
        <v>10000</v>
      </c>
      <c r="AS6" s="217">
        <f t="shared" ref="AS6:AS69" si="25">AR6*$AS$4*G6</f>
        <v>480</v>
      </c>
      <c r="AT6" s="217">
        <f t="shared" ref="AT6:AT69" si="26">IF(K6&gt;0,K6,J6)</f>
        <v>10000</v>
      </c>
      <c r="AU6" s="217">
        <f t="shared" ref="AU6:AU69" si="27">AT6*$AU$4*G6</f>
        <v>96</v>
      </c>
      <c r="AV6" s="217">
        <f t="shared" ref="AV6:AV69" si="28">IF(K6&gt;0,MAX(K6,$AV$4),MAX(J6,$AV$4))</f>
        <v>10000</v>
      </c>
      <c r="AW6" s="217">
        <f t="shared" ref="AW6:AW69" si="29">MIN(AV6,$AW$4)</f>
        <v>10000</v>
      </c>
      <c r="AX6" s="217">
        <f t="shared" ref="AX6:AX69" si="30">AW6*$AX$4*G6</f>
        <v>2700</v>
      </c>
      <c r="AY6" s="217">
        <f t="shared" ref="AY6:AY69" si="31">IF(K6&gt;0,MAX(K6,$AY$4),MAX(J6,$AY$4))</f>
        <v>10000</v>
      </c>
      <c r="AZ6" s="217">
        <f t="shared" ref="AZ6:AZ69" si="32">MIN(AY6,$AZ$4)</f>
        <v>10000</v>
      </c>
      <c r="BA6" s="217">
        <f t="shared" ref="BA6:BA69" si="33">AZ6*$BA$4*G6</f>
        <v>3000</v>
      </c>
      <c r="BB6" s="217">
        <f t="shared" ref="BB6:BB69" si="34">MIN(M6-AP6,0)</f>
        <v>-8400</v>
      </c>
      <c r="BC6" s="217">
        <f t="shared" ref="BC6:BC69" si="35">MIN(O6-AS6,0)</f>
        <v>-480</v>
      </c>
      <c r="BD6" s="217">
        <f t="shared" ref="BD6:BD69" si="36">MIN(P6-AU6,0)</f>
        <v>-96</v>
      </c>
      <c r="BE6" s="217">
        <f t="shared" ref="BE6:BE69" si="37">MIN(R6-AX6,0)</f>
        <v>-2700</v>
      </c>
      <c r="BF6" s="217">
        <f t="shared" ref="BF6:BF69" si="38">MIN(T6-BA6,0)</f>
        <v>-3000</v>
      </c>
    </row>
    <row r="7" spans="2:58">
      <c r="B7" s="6" t="s">
        <v>202</v>
      </c>
      <c r="C7" s="166" t="str">
        <f>_xlfn.XLOOKUP(B:B,'2023.7-2023.12'!B:B,'2023.7-2023.12'!G:G,0)</f>
        <v>2019/01/02</v>
      </c>
      <c r="D7" s="216" t="s">
        <v>462</v>
      </c>
      <c r="E7" t="str">
        <f>_xlfn.XLOOKUP(B:B,'2023.7-2023.12'!B:B,'2023.7-2023.12'!C:C,0)</f>
        <v>生产部</v>
      </c>
      <c r="F7" t="str">
        <f>_xlfn.XLOOKUP(B:B,'2023.7-2023.12'!B:B,'2023.7-2023.12'!F:F,0)</f>
        <v>生产经理</v>
      </c>
      <c r="G7">
        <f>COUNTIF('2023.7-2023.12'!B:B,B7)</f>
        <v>3</v>
      </c>
      <c r="H7" s="217">
        <f>IFERROR(_xlfn.XLOOKUP(B7,'2023.7-2023.12'!B:B,'2023.7-2023.12'!K:K),0)</f>
        <v>28095</v>
      </c>
      <c r="I7" s="217">
        <f>IFERROR(AVERAGEIF('2023.7-2023.12'!B:B,B7,'2023.7-2023.12'!K:K),0)</f>
        <v>38980</v>
      </c>
      <c r="J7" s="217">
        <f>IFERROR(_xlfn.XLOOKUP(B7,'2023.7-2023.12'!B:B,'2023.7-2023.12'!J:J),0)</f>
        <v>11000</v>
      </c>
      <c r="K7" s="217">
        <f>IFERROR(AVERAGEIF('2023.7-2023.12'!B:B,B7,'2023.7-2023.12'!J:J),0)</f>
        <v>11000</v>
      </c>
      <c r="M7">
        <f>SUMIFS('2023.7-2023.12'!L:L,'2023.7-2023.12'!B:B,B7)</f>
        <v>1091.04</v>
      </c>
      <c r="O7" s="217">
        <f>SUMIFS('2023.7-2023.12'!N:N,'2023.7-2023.12'!B:B,B7)</f>
        <v>11.4</v>
      </c>
      <c r="P7">
        <f>SUMIFS('2023.7-2023.12'!P:P,'2023.7-2023.12'!B:B,B7)</f>
        <v>9.12</v>
      </c>
      <c r="R7" s="217">
        <f>SUMIFS('2023.7-2023.12'!M:M,'2023.7-2023.12'!B:B,B7)</f>
        <v>260.4</v>
      </c>
      <c r="T7" s="217">
        <f>SUMIFS('2023.7-2023.12'!O:O,'2023.7-2023.12'!B:B,B7)</f>
        <v>0</v>
      </c>
      <c r="U7" s="217">
        <f t="shared" si="1"/>
        <v>38980</v>
      </c>
      <c r="V7" s="217">
        <f t="shared" si="2"/>
        <v>26421</v>
      </c>
      <c r="W7">
        <f t="shared" si="3"/>
        <v>11096.82</v>
      </c>
      <c r="X7" s="217">
        <f t="shared" si="4"/>
        <v>38980</v>
      </c>
      <c r="Y7" s="217">
        <f t="shared" si="5"/>
        <v>27234</v>
      </c>
      <c r="Z7" s="217">
        <f t="shared" si="6"/>
        <v>653.616</v>
      </c>
      <c r="AA7" s="217">
        <f t="shared" si="7"/>
        <v>38980</v>
      </c>
      <c r="AB7" s="217">
        <f t="shared" si="8"/>
        <v>187.104</v>
      </c>
      <c r="AC7" s="217">
        <f t="shared" si="9"/>
        <v>38980</v>
      </c>
      <c r="AD7" s="217">
        <f t="shared" si="10"/>
        <v>21699</v>
      </c>
      <c r="AE7" s="217">
        <f t="shared" si="11"/>
        <v>2929.365</v>
      </c>
      <c r="AF7" s="217">
        <f t="shared" si="12"/>
        <v>38980</v>
      </c>
      <c r="AG7" s="217">
        <f t="shared" si="13"/>
        <v>27234</v>
      </c>
      <c r="AH7" s="217">
        <f t="shared" si="14"/>
        <v>4085.1</v>
      </c>
      <c r="AI7">
        <f t="shared" si="15"/>
        <v>-10005.78</v>
      </c>
      <c r="AJ7" s="217">
        <f t="shared" si="16"/>
        <v>-642.216</v>
      </c>
      <c r="AK7" s="217">
        <f t="shared" si="17"/>
        <v>-177.984</v>
      </c>
      <c r="AL7" s="217">
        <f t="shared" si="18"/>
        <v>-2668.965</v>
      </c>
      <c r="AM7" s="217">
        <f t="shared" si="19"/>
        <v>-4085.1</v>
      </c>
      <c r="AN7" s="217">
        <f t="shared" si="20"/>
        <v>11000</v>
      </c>
      <c r="AO7" s="217">
        <f t="shared" si="21"/>
        <v>11000</v>
      </c>
      <c r="AP7">
        <f t="shared" si="22"/>
        <v>4620</v>
      </c>
      <c r="AQ7" s="217">
        <f t="shared" si="23"/>
        <v>11000</v>
      </c>
      <c r="AR7" s="217">
        <f t="shared" si="24"/>
        <v>11000</v>
      </c>
      <c r="AS7" s="217">
        <f t="shared" si="25"/>
        <v>264</v>
      </c>
      <c r="AT7" s="217">
        <f t="shared" si="26"/>
        <v>11000</v>
      </c>
      <c r="AU7" s="217">
        <f t="shared" si="27"/>
        <v>52.8</v>
      </c>
      <c r="AV7" s="217">
        <f t="shared" si="28"/>
        <v>11000</v>
      </c>
      <c r="AW7" s="217">
        <f t="shared" si="29"/>
        <v>11000</v>
      </c>
      <c r="AX7" s="217">
        <f t="shared" si="30"/>
        <v>1485</v>
      </c>
      <c r="AY7" s="217">
        <f t="shared" si="31"/>
        <v>11000</v>
      </c>
      <c r="AZ7" s="217">
        <f t="shared" si="32"/>
        <v>11000</v>
      </c>
      <c r="BA7" s="217">
        <f t="shared" si="33"/>
        <v>1650</v>
      </c>
      <c r="BB7" s="217">
        <f t="shared" si="34"/>
        <v>-3528.96</v>
      </c>
      <c r="BC7" s="217">
        <f t="shared" si="35"/>
        <v>-252.6</v>
      </c>
      <c r="BD7" s="217">
        <f t="shared" si="36"/>
        <v>-43.68</v>
      </c>
      <c r="BE7" s="217">
        <f t="shared" si="37"/>
        <v>-1224.6</v>
      </c>
      <c r="BF7" s="217">
        <f t="shared" si="38"/>
        <v>-1650</v>
      </c>
    </row>
    <row r="8" spans="2:58">
      <c r="B8" s="6" t="s">
        <v>203</v>
      </c>
      <c r="C8" s="166" t="str">
        <f>_xlfn.XLOOKUP(B:B,'2023.7-2023.12'!B:B,'2023.7-2023.12'!G:G,0)</f>
        <v>2017/04/01</v>
      </c>
      <c r="D8">
        <f>_xlfn.XLOOKUP(B:B,'2023.7-2023.12'!B:B,'2023.7-2023.12'!I:I,0)</f>
        <v>0</v>
      </c>
      <c r="E8" t="str">
        <f>_xlfn.XLOOKUP(B:B,'2023.7-2023.12'!B:B,'2023.7-2023.12'!C:C,0)</f>
        <v>销售部</v>
      </c>
      <c r="F8" t="str">
        <f>_xlfn.XLOOKUP(B:B,'2023.7-2023.12'!B:B,'2023.7-2023.12'!F:F,0)</f>
        <v>区域销售总监</v>
      </c>
      <c r="G8">
        <f>COUNTIF('2023.7-2023.12'!B:B,B8)</f>
        <v>6</v>
      </c>
      <c r="H8" s="217">
        <f>IFERROR(_xlfn.XLOOKUP(B8,'2023.7-2023.12'!B:B,'2023.7-2023.12'!K:K),0)</f>
        <v>98500.85</v>
      </c>
      <c r="I8" s="217">
        <f>IFERROR(AVERAGEIF('2023.7-2023.12'!B:B,B8,'2023.7-2023.12'!K:K),0)</f>
        <v>59814.66</v>
      </c>
      <c r="J8" s="217">
        <f>IFERROR(_xlfn.XLOOKUP(B8,'2023.7-2023.12'!B:B,'2023.7-2023.12'!J:J),0)</f>
        <v>44522</v>
      </c>
      <c r="K8" s="217">
        <f>IFERROR(AVERAGEIF('2023.7-2023.12'!B:B,B8,'2023.7-2023.12'!J:J),0)</f>
        <v>43975.8333333333</v>
      </c>
      <c r="M8">
        <f>SUMIFS('2023.7-2023.12'!L:L,'2023.7-2023.12'!B:B,B8)</f>
        <v>2182.08</v>
      </c>
      <c r="O8" s="217">
        <f>SUMIFS('2023.7-2023.12'!N:N,'2023.7-2023.12'!B:B,B8)</f>
        <v>22.8</v>
      </c>
      <c r="P8">
        <f>SUMIFS('2023.7-2023.12'!P:P,'2023.7-2023.12'!B:B,B8)</f>
        <v>18.24</v>
      </c>
      <c r="R8" s="217">
        <f>SUMIFS('2023.7-2023.12'!M:M,'2023.7-2023.12'!B:B,B8)</f>
        <v>520.8</v>
      </c>
      <c r="T8" s="217">
        <f>SUMIFS('2023.7-2023.12'!O:O,'2023.7-2023.12'!B:B,B8)</f>
        <v>0</v>
      </c>
      <c r="U8" s="217">
        <f t="shared" si="1"/>
        <v>59814.66</v>
      </c>
      <c r="V8" s="217">
        <f t="shared" si="2"/>
        <v>26421</v>
      </c>
      <c r="W8">
        <f t="shared" si="3"/>
        <v>22193.64</v>
      </c>
      <c r="X8" s="217">
        <f t="shared" si="4"/>
        <v>59814.66</v>
      </c>
      <c r="Y8" s="217">
        <f t="shared" si="5"/>
        <v>27234</v>
      </c>
      <c r="Z8" s="217">
        <f t="shared" si="6"/>
        <v>1307.232</v>
      </c>
      <c r="AA8" s="217">
        <f t="shared" si="7"/>
        <v>59814.66</v>
      </c>
      <c r="AB8" s="217">
        <f t="shared" si="8"/>
        <v>574.220736</v>
      </c>
      <c r="AC8" s="217">
        <f t="shared" si="9"/>
        <v>59814.66</v>
      </c>
      <c r="AD8" s="217">
        <f t="shared" si="10"/>
        <v>21699</v>
      </c>
      <c r="AE8" s="217">
        <f t="shared" si="11"/>
        <v>5858.73</v>
      </c>
      <c r="AF8" s="217">
        <f t="shared" si="12"/>
        <v>59814.66</v>
      </c>
      <c r="AG8" s="217">
        <f t="shared" si="13"/>
        <v>27234</v>
      </c>
      <c r="AH8" s="217">
        <f t="shared" si="14"/>
        <v>8170.2</v>
      </c>
      <c r="AI8">
        <f t="shared" si="15"/>
        <v>-20011.56</v>
      </c>
      <c r="AJ8" s="217">
        <f t="shared" si="16"/>
        <v>-1284.432</v>
      </c>
      <c r="AK8" s="217">
        <f t="shared" si="17"/>
        <v>-555.980736</v>
      </c>
      <c r="AL8" s="217">
        <f t="shared" si="18"/>
        <v>-5337.93</v>
      </c>
      <c r="AM8" s="217">
        <f t="shared" si="19"/>
        <v>-8170.2</v>
      </c>
      <c r="AN8" s="217">
        <f t="shared" si="20"/>
        <v>43975.8333333333</v>
      </c>
      <c r="AO8" s="217">
        <f t="shared" si="21"/>
        <v>26421</v>
      </c>
      <c r="AP8">
        <f t="shared" si="22"/>
        <v>22193.64</v>
      </c>
      <c r="AQ8" s="217">
        <f t="shared" si="23"/>
        <v>43975.8333333333</v>
      </c>
      <c r="AR8" s="217">
        <f t="shared" si="24"/>
        <v>27234</v>
      </c>
      <c r="AS8" s="217">
        <f t="shared" si="25"/>
        <v>1307.232</v>
      </c>
      <c r="AT8" s="217">
        <f t="shared" si="26"/>
        <v>43975.8333333333</v>
      </c>
      <c r="AU8" s="217">
        <f t="shared" si="27"/>
        <v>422.168</v>
      </c>
      <c r="AV8" s="217">
        <f t="shared" si="28"/>
        <v>43975.8333333333</v>
      </c>
      <c r="AW8" s="217">
        <f t="shared" si="29"/>
        <v>21699</v>
      </c>
      <c r="AX8" s="217">
        <f t="shared" si="30"/>
        <v>5858.73</v>
      </c>
      <c r="AY8" s="217">
        <f t="shared" si="31"/>
        <v>43975.8333333333</v>
      </c>
      <c r="AZ8" s="217">
        <f t="shared" si="32"/>
        <v>27234</v>
      </c>
      <c r="BA8" s="217">
        <f t="shared" si="33"/>
        <v>8170.2</v>
      </c>
      <c r="BB8" s="217">
        <f t="shared" si="34"/>
        <v>-20011.56</v>
      </c>
      <c r="BC8" s="217">
        <f t="shared" si="35"/>
        <v>-1284.432</v>
      </c>
      <c r="BD8" s="217">
        <f t="shared" si="36"/>
        <v>-403.928</v>
      </c>
      <c r="BE8" s="217">
        <f t="shared" si="37"/>
        <v>-5337.93</v>
      </c>
      <c r="BF8" s="217">
        <f t="shared" si="38"/>
        <v>-8170.2</v>
      </c>
    </row>
    <row r="9" spans="2:58">
      <c r="B9" s="6" t="s">
        <v>204</v>
      </c>
      <c r="C9" s="166" t="str">
        <f>_xlfn.XLOOKUP(B:B,'2023.7-2023.12'!B:B,'2023.7-2023.12'!G:G,0)</f>
        <v>2019/06/24</v>
      </c>
      <c r="D9">
        <f>_xlfn.XLOOKUP(B:B,'2023.7-2023.12'!B:B,'2023.7-2023.12'!I:I,0)</f>
        <v>0</v>
      </c>
      <c r="E9" t="str">
        <f>_xlfn.XLOOKUP(B:B,'2023.7-2023.12'!B:B,'2023.7-2023.12'!C:C,0)</f>
        <v>物控部</v>
      </c>
      <c r="F9" t="str">
        <f>_xlfn.XLOOKUP(B:B,'2023.7-2023.12'!B:B,'2023.7-2023.12'!F:F,0)</f>
        <v>计划专员</v>
      </c>
      <c r="G9">
        <f>COUNTIF('2023.7-2023.12'!B:B,B9)</f>
        <v>6</v>
      </c>
      <c r="H9" s="217">
        <f>IFERROR(_xlfn.XLOOKUP(B9,'2023.7-2023.12'!B:B,'2023.7-2023.12'!K:K),0)</f>
        <v>5736.8</v>
      </c>
      <c r="I9" s="217">
        <f>IFERROR(AVERAGEIF('2023.7-2023.12'!B:B,B9,'2023.7-2023.12'!K:K),0)</f>
        <v>5530.66666666667</v>
      </c>
      <c r="J9" s="217">
        <f>IFERROR(_xlfn.XLOOKUP(B9,'2023.7-2023.12'!B:B,'2023.7-2023.12'!J:J),0)</f>
        <v>1958</v>
      </c>
      <c r="K9" s="217">
        <f>IFERROR(AVERAGEIF('2023.7-2023.12'!B:B,B9,'2023.7-2023.12'!J:J),0)</f>
        <v>1958</v>
      </c>
      <c r="M9">
        <f>SUMIFS('2023.7-2023.12'!L:L,'2023.7-2023.12'!B:B,B9)</f>
        <v>2182.08</v>
      </c>
      <c r="O9" s="217">
        <f>SUMIFS('2023.7-2023.12'!N:N,'2023.7-2023.12'!B:B,B9)</f>
        <v>22.8</v>
      </c>
      <c r="P9">
        <f>SUMIFS('2023.7-2023.12'!P:P,'2023.7-2023.12'!B:B,B9)</f>
        <v>18.24</v>
      </c>
      <c r="R9" s="217">
        <f>SUMIFS('2023.7-2023.12'!M:M,'2023.7-2023.12'!B:B,B9)</f>
        <v>520.8</v>
      </c>
      <c r="T9" s="217">
        <f>SUMIFS('2023.7-2023.12'!O:O,'2023.7-2023.12'!B:B,B9)</f>
        <v>0</v>
      </c>
      <c r="U9" s="217">
        <f t="shared" si="1"/>
        <v>5530.66666666667</v>
      </c>
      <c r="V9" s="217">
        <f t="shared" si="2"/>
        <v>5530.66666666667</v>
      </c>
      <c r="W9">
        <f t="shared" si="3"/>
        <v>4645.76</v>
      </c>
      <c r="X9" s="217">
        <f t="shared" si="4"/>
        <v>5530.66666666667</v>
      </c>
      <c r="Y9" s="217">
        <f t="shared" si="5"/>
        <v>5530.66666666667</v>
      </c>
      <c r="Z9" s="217">
        <f t="shared" si="6"/>
        <v>265.472</v>
      </c>
      <c r="AA9" s="217">
        <f t="shared" si="7"/>
        <v>5530.66666666667</v>
      </c>
      <c r="AB9" s="217">
        <f t="shared" si="8"/>
        <v>53.0944</v>
      </c>
      <c r="AC9" s="217">
        <f t="shared" si="9"/>
        <v>5530.66666666667</v>
      </c>
      <c r="AD9" s="217">
        <f t="shared" si="10"/>
        <v>5530.66666666667</v>
      </c>
      <c r="AE9" s="217">
        <f t="shared" si="11"/>
        <v>1493.28</v>
      </c>
      <c r="AF9" s="217">
        <f t="shared" si="12"/>
        <v>5530.66666666667</v>
      </c>
      <c r="AG9" s="217">
        <f t="shared" si="13"/>
        <v>5530.66666666667</v>
      </c>
      <c r="AH9" s="217">
        <f t="shared" si="14"/>
        <v>1659.2</v>
      </c>
      <c r="AI9">
        <f t="shared" si="15"/>
        <v>-2463.68</v>
      </c>
      <c r="AJ9" s="217">
        <f t="shared" si="16"/>
        <v>-242.672</v>
      </c>
      <c r="AK9" s="217">
        <f t="shared" si="17"/>
        <v>-34.8544</v>
      </c>
      <c r="AL9" s="217">
        <f t="shared" si="18"/>
        <v>-972.48</v>
      </c>
      <c r="AM9" s="217">
        <f t="shared" si="19"/>
        <v>-1659.2</v>
      </c>
      <c r="AN9" s="217">
        <f t="shared" si="20"/>
        <v>4546</v>
      </c>
      <c r="AO9" s="217">
        <f t="shared" si="21"/>
        <v>4546</v>
      </c>
      <c r="AP9">
        <f t="shared" si="22"/>
        <v>3818.64</v>
      </c>
      <c r="AQ9" s="217">
        <f t="shared" si="23"/>
        <v>1958</v>
      </c>
      <c r="AR9" s="217">
        <f t="shared" si="24"/>
        <v>1958</v>
      </c>
      <c r="AS9" s="217">
        <f t="shared" si="25"/>
        <v>93.984</v>
      </c>
      <c r="AT9" s="217">
        <f t="shared" si="26"/>
        <v>1958</v>
      </c>
      <c r="AU9" s="217">
        <f t="shared" si="27"/>
        <v>18.7968</v>
      </c>
      <c r="AV9" s="217">
        <f t="shared" si="28"/>
        <v>4340</v>
      </c>
      <c r="AW9" s="217">
        <f t="shared" si="29"/>
        <v>4340</v>
      </c>
      <c r="AX9" s="217">
        <f t="shared" si="30"/>
        <v>1171.8</v>
      </c>
      <c r="AY9" s="217">
        <f t="shared" si="31"/>
        <v>1958</v>
      </c>
      <c r="AZ9" s="217">
        <f t="shared" si="32"/>
        <v>1958</v>
      </c>
      <c r="BA9" s="217">
        <f t="shared" si="33"/>
        <v>587.4</v>
      </c>
      <c r="BB9" s="217">
        <f t="shared" si="34"/>
        <v>-1636.56</v>
      </c>
      <c r="BC9" s="217">
        <f t="shared" si="35"/>
        <v>-71.184</v>
      </c>
      <c r="BD9" s="217">
        <f t="shared" si="36"/>
        <v>-0.556800000000003</v>
      </c>
      <c r="BE9" s="217">
        <f t="shared" si="37"/>
        <v>-651</v>
      </c>
      <c r="BF9" s="217">
        <f t="shared" si="38"/>
        <v>-587.4</v>
      </c>
    </row>
    <row r="10" spans="2:58">
      <c r="B10" s="6" t="s">
        <v>463</v>
      </c>
      <c r="C10" s="166">
        <f>_xlfn.XLOOKUP(B:B,'2023.7-2023.12'!B:B,'2023.7-2023.12'!G:G,0)</f>
        <v>45170</v>
      </c>
      <c r="D10" t="str">
        <f>_xlfn.XLOOKUP(B:B,'2023.7-2023.12'!B:B,'2023.7-2023.12'!I:I,0)</f>
        <v>9月入职</v>
      </c>
      <c r="E10" t="str">
        <f>_xlfn.XLOOKUP(B:B,'2023.7-2023.12'!B:B,'2023.7-2023.12'!C:C,0)</f>
        <v>售后服务部</v>
      </c>
      <c r="F10" t="str">
        <f>_xlfn.XLOOKUP(B:B,'2023.7-2023.12'!B:B,'2023.7-2023.12'!F:F,0)</f>
        <v>售后服务专员</v>
      </c>
      <c r="G10">
        <f>COUNTIF('2023.7-2023.12'!B:B,B10)</f>
        <v>4</v>
      </c>
      <c r="H10" s="217">
        <f>IFERROR(_xlfn.XLOOKUP(B10,'2023.7-2023.12'!B:B,'2023.7-2023.12'!K:K),0)</f>
        <v>5958.8</v>
      </c>
      <c r="I10" s="217">
        <f>IFERROR(AVERAGEIF('2023.7-2023.12'!B:B,B10,'2023.7-2023.12'!K:K),0)</f>
        <v>6113.175</v>
      </c>
      <c r="J10" s="217">
        <f>IFERROR(_xlfn.XLOOKUP(B10,'2023.7-2023.12'!B:B,'2023.7-2023.12'!J:J),0)</f>
        <v>2900</v>
      </c>
      <c r="K10" s="217">
        <f>IFERROR(AVERAGEIF('2023.7-2023.12'!B:B,B10,'2023.7-2023.12'!J:J),0)</f>
        <v>2925</v>
      </c>
      <c r="M10">
        <f>SUMIFS('2023.7-2023.12'!L:L,'2023.7-2023.12'!B:B,B10)</f>
        <v>1454.72</v>
      </c>
      <c r="O10" s="217">
        <f>SUMIFS('2023.7-2023.12'!N:N,'2023.7-2023.12'!B:B,B10)</f>
        <v>15.2</v>
      </c>
      <c r="P10">
        <f>SUMIFS('2023.7-2023.12'!P:P,'2023.7-2023.12'!B:B,B10)</f>
        <v>12.16</v>
      </c>
      <c r="R10" s="217">
        <f>SUMIFS('2023.7-2023.12'!M:M,'2023.7-2023.12'!B:B,B10)</f>
        <v>347.2</v>
      </c>
      <c r="T10" s="217">
        <f>SUMIFS('2023.7-2023.12'!O:O,'2023.7-2023.12'!B:B,B10)</f>
        <v>0</v>
      </c>
      <c r="U10" s="217">
        <f t="shared" si="1"/>
        <v>6113.175</v>
      </c>
      <c r="V10" s="217">
        <f t="shared" si="2"/>
        <v>6113.175</v>
      </c>
      <c r="W10">
        <f t="shared" si="3"/>
        <v>3423.378</v>
      </c>
      <c r="X10" s="217">
        <f t="shared" si="4"/>
        <v>6113.175</v>
      </c>
      <c r="Y10" s="217">
        <f t="shared" si="5"/>
        <v>6113.175</v>
      </c>
      <c r="Z10" s="217">
        <f t="shared" si="6"/>
        <v>195.6216</v>
      </c>
      <c r="AA10" s="217">
        <f t="shared" si="7"/>
        <v>6113.175</v>
      </c>
      <c r="AB10" s="217">
        <f t="shared" si="8"/>
        <v>39.12432</v>
      </c>
      <c r="AC10" s="217">
        <f t="shared" si="9"/>
        <v>6113.175</v>
      </c>
      <c r="AD10" s="217">
        <f t="shared" si="10"/>
        <v>6113.175</v>
      </c>
      <c r="AE10" s="217">
        <f t="shared" si="11"/>
        <v>1100.3715</v>
      </c>
      <c r="AF10" s="217">
        <f t="shared" si="12"/>
        <v>6113.175</v>
      </c>
      <c r="AG10" s="217">
        <f t="shared" si="13"/>
        <v>6113.175</v>
      </c>
      <c r="AH10" s="217">
        <f t="shared" si="14"/>
        <v>1222.635</v>
      </c>
      <c r="AI10">
        <f t="shared" si="15"/>
        <v>-1968.658</v>
      </c>
      <c r="AJ10" s="217">
        <f t="shared" si="16"/>
        <v>-180.4216</v>
      </c>
      <c r="AK10" s="217">
        <f t="shared" si="17"/>
        <v>-26.96432</v>
      </c>
      <c r="AL10" s="217">
        <f t="shared" si="18"/>
        <v>-753.1715</v>
      </c>
      <c r="AM10" s="217">
        <f t="shared" si="19"/>
        <v>-1222.635</v>
      </c>
      <c r="AN10" s="217">
        <f t="shared" si="20"/>
        <v>4546</v>
      </c>
      <c r="AO10" s="217">
        <f t="shared" si="21"/>
        <v>4546</v>
      </c>
      <c r="AP10">
        <f t="shared" si="22"/>
        <v>2545.76</v>
      </c>
      <c r="AQ10" s="217">
        <f t="shared" si="23"/>
        <v>2925</v>
      </c>
      <c r="AR10" s="217">
        <f t="shared" si="24"/>
        <v>2925</v>
      </c>
      <c r="AS10" s="217">
        <f t="shared" si="25"/>
        <v>93.6</v>
      </c>
      <c r="AT10" s="217">
        <f t="shared" si="26"/>
        <v>2925</v>
      </c>
      <c r="AU10" s="217">
        <f t="shared" si="27"/>
        <v>18.72</v>
      </c>
      <c r="AV10" s="217">
        <f t="shared" si="28"/>
        <v>4340</v>
      </c>
      <c r="AW10" s="217">
        <f t="shared" si="29"/>
        <v>4340</v>
      </c>
      <c r="AX10" s="217">
        <f t="shared" si="30"/>
        <v>781.2</v>
      </c>
      <c r="AY10" s="217">
        <f t="shared" si="31"/>
        <v>2925</v>
      </c>
      <c r="AZ10" s="217">
        <f t="shared" si="32"/>
        <v>2925</v>
      </c>
      <c r="BA10" s="217">
        <f t="shared" si="33"/>
        <v>585</v>
      </c>
      <c r="BB10" s="217">
        <f t="shared" si="34"/>
        <v>-1091.04</v>
      </c>
      <c r="BC10" s="217">
        <f t="shared" si="35"/>
        <v>-78.4</v>
      </c>
      <c r="BD10" s="217">
        <f t="shared" si="36"/>
        <v>-6.56</v>
      </c>
      <c r="BE10" s="217">
        <f t="shared" si="37"/>
        <v>-434</v>
      </c>
      <c r="BF10" s="217">
        <f t="shared" si="38"/>
        <v>-585</v>
      </c>
    </row>
    <row r="11" spans="2:58">
      <c r="B11" s="6" t="s">
        <v>464</v>
      </c>
      <c r="C11" s="166" t="str">
        <f>_xlfn.XLOOKUP(B:B,'2023.7-2023.12'!B:B,'2023.7-2023.12'!G:G,0)</f>
        <v>2023/08/10</v>
      </c>
      <c r="D11" s="216" t="s">
        <v>465</v>
      </c>
      <c r="E11" t="str">
        <f>_xlfn.XLOOKUP(B:B,'2023.7-2023.12'!B:B,'2023.7-2023.12'!C:C,0)</f>
        <v>生产部</v>
      </c>
      <c r="F11" t="str">
        <f>_xlfn.XLOOKUP(B:B,'2023.7-2023.12'!B:B,'2023.7-2023.12'!F:F,0)</f>
        <v>装配电工</v>
      </c>
      <c r="G11">
        <f>COUNTIF('2023.7-2023.12'!B:B,B11)</f>
        <v>5</v>
      </c>
      <c r="H11" s="217">
        <f>IFERROR(_xlfn.XLOOKUP(B11,'2023.7-2023.12'!B:B,'2023.7-2023.12'!K:K),0)</f>
        <v>4412.47</v>
      </c>
      <c r="I11" s="217">
        <f>IFERROR(AVERAGEIF('2023.7-2023.12'!B:B,B11,'2023.7-2023.12'!K:K),0)</f>
        <v>6853.78</v>
      </c>
      <c r="J11" s="217">
        <f>IFERROR(_xlfn.XLOOKUP(B11,'2023.7-2023.12'!B:B,'2023.7-2023.12'!J:J),0)</f>
        <v>1900</v>
      </c>
      <c r="K11" s="217">
        <f>IFERROR(AVERAGEIF('2023.7-2023.12'!B:B,B11,'2023.7-2023.12'!J:J),0)</f>
        <v>1900</v>
      </c>
      <c r="M11">
        <f>SUMIFS('2023.7-2023.12'!L:L,'2023.7-2023.12'!B:B,B11)</f>
        <v>1818.4</v>
      </c>
      <c r="O11" s="217">
        <f>SUMIFS('2023.7-2023.12'!N:N,'2023.7-2023.12'!B:B,B11)</f>
        <v>19</v>
      </c>
      <c r="P11">
        <f>SUMIFS('2023.7-2023.12'!P:P,'2023.7-2023.12'!B:B,B11)</f>
        <v>15.2</v>
      </c>
      <c r="R11" s="217">
        <f>SUMIFS('2023.7-2023.12'!M:M,'2023.7-2023.12'!B:B,B11)</f>
        <v>434</v>
      </c>
      <c r="T11" s="217">
        <f>SUMIFS('2023.7-2023.12'!O:O,'2023.7-2023.12'!B:B,B11)</f>
        <v>0</v>
      </c>
      <c r="U11" s="217">
        <f t="shared" si="1"/>
        <v>6853.78</v>
      </c>
      <c r="V11" s="217">
        <f t="shared" si="2"/>
        <v>6853.78</v>
      </c>
      <c r="W11">
        <f t="shared" si="3"/>
        <v>4797.646</v>
      </c>
      <c r="X11" s="217">
        <f t="shared" si="4"/>
        <v>6853.78</v>
      </c>
      <c r="Y11" s="217">
        <f t="shared" si="5"/>
        <v>6853.78</v>
      </c>
      <c r="Z11" s="217">
        <f t="shared" si="6"/>
        <v>274.1512</v>
      </c>
      <c r="AA11" s="217">
        <f t="shared" si="7"/>
        <v>6853.78</v>
      </c>
      <c r="AB11" s="217">
        <f t="shared" si="8"/>
        <v>54.83024</v>
      </c>
      <c r="AC11" s="217">
        <f t="shared" si="9"/>
        <v>6853.78</v>
      </c>
      <c r="AD11" s="217">
        <f t="shared" si="10"/>
        <v>6853.78</v>
      </c>
      <c r="AE11" s="217">
        <f t="shared" si="11"/>
        <v>1542.1005</v>
      </c>
      <c r="AF11" s="217">
        <f t="shared" si="12"/>
        <v>6853.78</v>
      </c>
      <c r="AG11" s="217">
        <f t="shared" si="13"/>
        <v>6853.78</v>
      </c>
      <c r="AH11" s="217">
        <f t="shared" si="14"/>
        <v>1713.445</v>
      </c>
      <c r="AI11">
        <f t="shared" si="15"/>
        <v>-2979.246</v>
      </c>
      <c r="AJ11" s="217">
        <f t="shared" si="16"/>
        <v>-255.1512</v>
      </c>
      <c r="AK11" s="217">
        <f t="shared" si="17"/>
        <v>-39.63024</v>
      </c>
      <c r="AL11" s="217">
        <f t="shared" si="18"/>
        <v>-1108.1005</v>
      </c>
      <c r="AM11" s="217">
        <f t="shared" si="19"/>
        <v>-1713.445</v>
      </c>
      <c r="AN11" s="217">
        <f t="shared" si="20"/>
        <v>4546</v>
      </c>
      <c r="AO11" s="217">
        <f t="shared" si="21"/>
        <v>4546</v>
      </c>
      <c r="AP11">
        <f t="shared" si="22"/>
        <v>3182.2</v>
      </c>
      <c r="AQ11" s="217">
        <f t="shared" si="23"/>
        <v>1900</v>
      </c>
      <c r="AR11" s="217">
        <f t="shared" si="24"/>
        <v>1900</v>
      </c>
      <c r="AS11" s="217">
        <f t="shared" si="25"/>
        <v>76</v>
      </c>
      <c r="AT11" s="217">
        <f t="shared" si="26"/>
        <v>1900</v>
      </c>
      <c r="AU11" s="217">
        <f t="shared" si="27"/>
        <v>15.2</v>
      </c>
      <c r="AV11" s="217">
        <f t="shared" si="28"/>
        <v>4340</v>
      </c>
      <c r="AW11" s="217">
        <f t="shared" si="29"/>
        <v>4340</v>
      </c>
      <c r="AX11" s="217">
        <f t="shared" si="30"/>
        <v>976.5</v>
      </c>
      <c r="AY11" s="217">
        <f t="shared" si="31"/>
        <v>1900</v>
      </c>
      <c r="AZ11" s="217">
        <f t="shared" si="32"/>
        <v>1900</v>
      </c>
      <c r="BA11" s="217">
        <f t="shared" si="33"/>
        <v>475</v>
      </c>
      <c r="BB11" s="217">
        <f t="shared" si="34"/>
        <v>-1363.8</v>
      </c>
      <c r="BC11" s="217">
        <f t="shared" si="35"/>
        <v>-57</v>
      </c>
      <c r="BD11" s="217">
        <f t="shared" si="36"/>
        <v>0</v>
      </c>
      <c r="BE11" s="217">
        <f t="shared" si="37"/>
        <v>-542.5</v>
      </c>
      <c r="BF11" s="217">
        <f t="shared" si="38"/>
        <v>-475</v>
      </c>
    </row>
    <row r="12" spans="2:58">
      <c r="B12" s="6" t="s">
        <v>205</v>
      </c>
      <c r="C12" s="166" t="str">
        <f>_xlfn.XLOOKUP(B:B,'2023.7-2023.12'!B:B,'2023.7-2023.12'!G:G,0)</f>
        <v>2021/03/05</v>
      </c>
      <c r="D12">
        <f>_xlfn.XLOOKUP(B:B,'2023.7-2023.12'!B:B,'2023.7-2023.12'!I:I,0)</f>
        <v>0</v>
      </c>
      <c r="E12" t="str">
        <f>_xlfn.XLOOKUP(B:B,'2023.7-2023.12'!B:B,'2023.7-2023.12'!C:C,0)</f>
        <v>生产部</v>
      </c>
      <c r="F12" t="str">
        <f>_xlfn.XLOOKUP(B:B,'2023.7-2023.12'!B:B,'2023.7-2023.12'!F:F,0)</f>
        <v>装配电工</v>
      </c>
      <c r="G12">
        <f>COUNTIF('2023.7-2023.12'!B:B,B12)</f>
        <v>6</v>
      </c>
      <c r="H12" s="217">
        <f>IFERROR(_xlfn.XLOOKUP(B12,'2023.7-2023.12'!B:B,'2023.7-2023.12'!K:K),0)</f>
        <v>7009.05</v>
      </c>
      <c r="I12" s="217">
        <f>IFERROR(AVERAGEIF('2023.7-2023.12'!B:B,B12,'2023.7-2023.12'!K:K),0)</f>
        <v>7458.54</v>
      </c>
      <c r="J12" s="217">
        <f>IFERROR(_xlfn.XLOOKUP(B12,'2023.7-2023.12'!B:B,'2023.7-2023.12'!J:J),0)</f>
        <v>1900</v>
      </c>
      <c r="K12" s="217">
        <f>IFERROR(AVERAGEIF('2023.7-2023.12'!B:B,B12,'2023.7-2023.12'!J:J),0)</f>
        <v>1900</v>
      </c>
      <c r="M12">
        <f>SUMIFS('2023.7-2023.12'!L:L,'2023.7-2023.12'!B:B,B12)</f>
        <v>2182.08</v>
      </c>
      <c r="O12" s="217">
        <f>SUMIFS('2023.7-2023.12'!N:N,'2023.7-2023.12'!B:B,B12)</f>
        <v>22.8</v>
      </c>
      <c r="P12">
        <f>SUMIFS('2023.7-2023.12'!P:P,'2023.7-2023.12'!B:B,B12)</f>
        <v>18.24</v>
      </c>
      <c r="R12" s="217">
        <f>SUMIFS('2023.7-2023.12'!M:M,'2023.7-2023.12'!B:B,B12)</f>
        <v>520.8</v>
      </c>
      <c r="T12" s="217">
        <f>SUMIFS('2023.7-2023.12'!O:O,'2023.7-2023.12'!B:B,B12)</f>
        <v>0</v>
      </c>
      <c r="U12" s="217">
        <f t="shared" si="1"/>
        <v>7458.54</v>
      </c>
      <c r="V12" s="217">
        <f t="shared" si="2"/>
        <v>7458.54</v>
      </c>
      <c r="W12">
        <f t="shared" si="3"/>
        <v>6265.1736</v>
      </c>
      <c r="X12" s="217">
        <f t="shared" si="4"/>
        <v>7458.54</v>
      </c>
      <c r="Y12" s="217">
        <f t="shared" si="5"/>
        <v>7458.54</v>
      </c>
      <c r="Z12" s="217">
        <f t="shared" si="6"/>
        <v>358.00992</v>
      </c>
      <c r="AA12" s="217">
        <f t="shared" si="7"/>
        <v>7458.54</v>
      </c>
      <c r="AB12" s="217">
        <f t="shared" si="8"/>
        <v>71.601984</v>
      </c>
      <c r="AC12" s="217">
        <f t="shared" si="9"/>
        <v>7458.54</v>
      </c>
      <c r="AD12" s="217">
        <f t="shared" si="10"/>
        <v>7458.54</v>
      </c>
      <c r="AE12" s="217">
        <f t="shared" si="11"/>
        <v>2013.8058</v>
      </c>
      <c r="AF12" s="217">
        <f t="shared" si="12"/>
        <v>7458.54</v>
      </c>
      <c r="AG12" s="217">
        <f t="shared" si="13"/>
        <v>7458.54</v>
      </c>
      <c r="AH12" s="217">
        <f t="shared" si="14"/>
        <v>2237.562</v>
      </c>
      <c r="AI12">
        <f t="shared" si="15"/>
        <v>-4083.0936</v>
      </c>
      <c r="AJ12" s="217">
        <f t="shared" si="16"/>
        <v>-335.20992</v>
      </c>
      <c r="AK12" s="217">
        <f t="shared" si="17"/>
        <v>-53.361984</v>
      </c>
      <c r="AL12" s="217">
        <f t="shared" si="18"/>
        <v>-1493.0058</v>
      </c>
      <c r="AM12" s="217">
        <f t="shared" si="19"/>
        <v>-2237.562</v>
      </c>
      <c r="AN12" s="217">
        <f t="shared" si="20"/>
        <v>4546</v>
      </c>
      <c r="AO12" s="217">
        <f t="shared" si="21"/>
        <v>4546</v>
      </c>
      <c r="AP12">
        <f t="shared" si="22"/>
        <v>3818.64</v>
      </c>
      <c r="AQ12" s="217">
        <f t="shared" si="23"/>
        <v>1900</v>
      </c>
      <c r="AR12" s="217">
        <f t="shared" si="24"/>
        <v>1900</v>
      </c>
      <c r="AS12" s="217">
        <f t="shared" si="25"/>
        <v>91.2</v>
      </c>
      <c r="AT12" s="217">
        <f t="shared" si="26"/>
        <v>1900</v>
      </c>
      <c r="AU12" s="217">
        <f t="shared" si="27"/>
        <v>18.24</v>
      </c>
      <c r="AV12" s="217">
        <f t="shared" si="28"/>
        <v>4340</v>
      </c>
      <c r="AW12" s="217">
        <f t="shared" si="29"/>
        <v>4340</v>
      </c>
      <c r="AX12" s="217">
        <f t="shared" si="30"/>
        <v>1171.8</v>
      </c>
      <c r="AY12" s="217">
        <f t="shared" si="31"/>
        <v>1900</v>
      </c>
      <c r="AZ12" s="217">
        <f t="shared" si="32"/>
        <v>1900</v>
      </c>
      <c r="BA12" s="217">
        <f t="shared" si="33"/>
        <v>570</v>
      </c>
      <c r="BB12" s="217">
        <f t="shared" si="34"/>
        <v>-1636.56</v>
      </c>
      <c r="BC12" s="217">
        <f t="shared" si="35"/>
        <v>-68.4</v>
      </c>
      <c r="BD12" s="217">
        <f t="shared" si="36"/>
        <v>0</v>
      </c>
      <c r="BE12" s="217">
        <f t="shared" si="37"/>
        <v>-651</v>
      </c>
      <c r="BF12" s="217">
        <f t="shared" si="38"/>
        <v>-570</v>
      </c>
    </row>
    <row r="13" spans="2:58">
      <c r="B13" s="6" t="s">
        <v>206</v>
      </c>
      <c r="C13" s="166" t="str">
        <f>_xlfn.XLOOKUP(B:B,'2023.7-2023.12'!B:B,'2023.7-2023.12'!G:G,0)</f>
        <v>2021/03/01</v>
      </c>
      <c r="D13" s="216" t="s">
        <v>466</v>
      </c>
      <c r="E13" t="str">
        <f>_xlfn.XLOOKUP(B:B,'2023.7-2023.12'!B:B,'2023.7-2023.12'!C:C,0)</f>
        <v>生产部</v>
      </c>
      <c r="F13" t="str">
        <f>_xlfn.XLOOKUP(B:B,'2023.7-2023.12'!B:B,'2023.7-2023.12'!F:F,0)</f>
        <v>质检员</v>
      </c>
      <c r="G13">
        <f>COUNTIF('2023.7-2023.12'!B:B,B13)</f>
        <v>2</v>
      </c>
      <c r="H13" s="217">
        <f>IFERROR(_xlfn.XLOOKUP(B13,'2023.7-2023.12'!B:B,'2023.7-2023.12'!K:K),0)</f>
        <v>6209.22</v>
      </c>
      <c r="I13" s="217">
        <f>IFERROR(AVERAGEIF('2023.7-2023.12'!B:B,B13,'2023.7-2023.12'!K:K),0)</f>
        <v>4839.145</v>
      </c>
      <c r="J13" s="217">
        <f>IFERROR(_xlfn.XLOOKUP(B13,'2023.7-2023.12'!B:B,'2023.7-2023.12'!J:J),0)</f>
        <v>2120</v>
      </c>
      <c r="K13" s="217">
        <f>IFERROR(AVERAGEIF('2023.7-2023.12'!B:B,B13,'2023.7-2023.12'!J:J),0)</f>
        <v>2120</v>
      </c>
      <c r="M13">
        <f>SUMIFS('2023.7-2023.12'!L:L,'2023.7-2023.12'!B:B,B13)</f>
        <v>727.36</v>
      </c>
      <c r="O13" s="217">
        <f>SUMIFS('2023.7-2023.12'!N:N,'2023.7-2023.12'!B:B,B13)</f>
        <v>7.6</v>
      </c>
      <c r="P13">
        <f>SUMIFS('2023.7-2023.12'!P:P,'2023.7-2023.12'!B:B,B13)</f>
        <v>6.08</v>
      </c>
      <c r="R13" s="217">
        <f>SUMIFS('2023.7-2023.12'!M:M,'2023.7-2023.12'!B:B,B13)</f>
        <v>173.6</v>
      </c>
      <c r="T13" s="217">
        <f>SUMIFS('2023.7-2023.12'!O:O,'2023.7-2023.12'!B:B,B13)</f>
        <v>0</v>
      </c>
      <c r="U13" s="217">
        <f t="shared" si="1"/>
        <v>4839.145</v>
      </c>
      <c r="V13" s="217">
        <f t="shared" si="2"/>
        <v>4839.145</v>
      </c>
      <c r="W13">
        <f t="shared" si="3"/>
        <v>1354.9606</v>
      </c>
      <c r="X13" s="217">
        <f t="shared" si="4"/>
        <v>4839.145</v>
      </c>
      <c r="Y13" s="217">
        <f t="shared" si="5"/>
        <v>4839.145</v>
      </c>
      <c r="Z13" s="217">
        <f t="shared" si="6"/>
        <v>77.42632</v>
      </c>
      <c r="AA13" s="217">
        <f t="shared" si="7"/>
        <v>4839.145</v>
      </c>
      <c r="AB13" s="217">
        <f t="shared" si="8"/>
        <v>15.485264</v>
      </c>
      <c r="AC13" s="217">
        <f t="shared" si="9"/>
        <v>4839.145</v>
      </c>
      <c r="AD13" s="217">
        <f t="shared" si="10"/>
        <v>4839.145</v>
      </c>
      <c r="AE13" s="217">
        <f t="shared" si="11"/>
        <v>435.52305</v>
      </c>
      <c r="AF13" s="217">
        <f t="shared" si="12"/>
        <v>4839.145</v>
      </c>
      <c r="AG13" s="217">
        <f t="shared" si="13"/>
        <v>4839.145</v>
      </c>
      <c r="AH13" s="217">
        <f t="shared" si="14"/>
        <v>483.9145</v>
      </c>
      <c r="AI13">
        <f t="shared" si="15"/>
        <v>-627.6006</v>
      </c>
      <c r="AJ13" s="217">
        <f t="shared" si="16"/>
        <v>-69.82632</v>
      </c>
      <c r="AK13" s="217">
        <f t="shared" si="17"/>
        <v>-9.405264</v>
      </c>
      <c r="AL13" s="217">
        <f t="shared" si="18"/>
        <v>-261.92305</v>
      </c>
      <c r="AM13" s="217">
        <f t="shared" si="19"/>
        <v>-483.9145</v>
      </c>
      <c r="AN13" s="217">
        <f t="shared" si="20"/>
        <v>4546</v>
      </c>
      <c r="AO13" s="217">
        <f t="shared" si="21"/>
        <v>4546</v>
      </c>
      <c r="AP13">
        <f t="shared" si="22"/>
        <v>1272.88</v>
      </c>
      <c r="AQ13" s="217">
        <f t="shared" si="23"/>
        <v>2120</v>
      </c>
      <c r="AR13" s="217">
        <f t="shared" si="24"/>
        <v>2120</v>
      </c>
      <c r="AS13" s="217">
        <f t="shared" si="25"/>
        <v>33.92</v>
      </c>
      <c r="AT13" s="217">
        <f t="shared" si="26"/>
        <v>2120</v>
      </c>
      <c r="AU13" s="217">
        <f t="shared" si="27"/>
        <v>6.784</v>
      </c>
      <c r="AV13" s="217">
        <f t="shared" si="28"/>
        <v>4340</v>
      </c>
      <c r="AW13" s="217">
        <f t="shared" si="29"/>
        <v>4340</v>
      </c>
      <c r="AX13" s="217">
        <f t="shared" si="30"/>
        <v>390.6</v>
      </c>
      <c r="AY13" s="217">
        <f t="shared" si="31"/>
        <v>2120</v>
      </c>
      <c r="AZ13" s="217">
        <f t="shared" si="32"/>
        <v>2120</v>
      </c>
      <c r="BA13" s="217">
        <f t="shared" si="33"/>
        <v>212</v>
      </c>
      <c r="BB13" s="217">
        <f t="shared" si="34"/>
        <v>-545.52</v>
      </c>
      <c r="BC13" s="217">
        <f t="shared" si="35"/>
        <v>-26.32</v>
      </c>
      <c r="BD13" s="217">
        <f t="shared" si="36"/>
        <v>-0.704000000000001</v>
      </c>
      <c r="BE13" s="217">
        <f t="shared" si="37"/>
        <v>-217</v>
      </c>
      <c r="BF13" s="217">
        <f t="shared" si="38"/>
        <v>-212</v>
      </c>
    </row>
    <row r="14" spans="2:58">
      <c r="B14" s="6" t="s">
        <v>207</v>
      </c>
      <c r="C14" s="166" t="str">
        <f>_xlfn.XLOOKUP(B:B,'2023.7-2023.12'!B:B,'2023.7-2023.12'!G:G,0)</f>
        <v>2018/03/05</v>
      </c>
      <c r="D14">
        <f>_xlfn.XLOOKUP(B:B,'2023.7-2023.12'!B:B,'2023.7-2023.12'!I:I,0)</f>
        <v>0</v>
      </c>
      <c r="E14" t="str">
        <f>_xlfn.XLOOKUP(B:B,'2023.7-2023.12'!B:B,'2023.7-2023.12'!C:C,0)</f>
        <v>生产部</v>
      </c>
      <c r="F14" t="str">
        <f>_xlfn.XLOOKUP(B:B,'2023.7-2023.12'!B:B,'2023.7-2023.12'!F:F,0)</f>
        <v>装配电工</v>
      </c>
      <c r="G14">
        <f>COUNTIF('2023.7-2023.12'!B:B,B14)</f>
        <v>6</v>
      </c>
      <c r="H14" s="217">
        <f>IFERROR(_xlfn.XLOOKUP(B14,'2023.7-2023.12'!B:B,'2023.7-2023.12'!K:K),0)</f>
        <v>6661.67</v>
      </c>
      <c r="I14" s="217">
        <f>IFERROR(AVERAGEIF('2023.7-2023.12'!B:B,B14,'2023.7-2023.12'!K:K),0)</f>
        <v>8073.90166666667</v>
      </c>
      <c r="J14" s="217">
        <f>IFERROR(_xlfn.XLOOKUP(B14,'2023.7-2023.12'!B:B,'2023.7-2023.12'!J:J),0)</f>
        <v>1900</v>
      </c>
      <c r="K14" s="217">
        <f>IFERROR(AVERAGEIF('2023.7-2023.12'!B:B,B14,'2023.7-2023.12'!J:J),0)</f>
        <v>1900</v>
      </c>
      <c r="M14">
        <f>SUMIFS('2023.7-2023.12'!L:L,'2023.7-2023.12'!B:B,B14)</f>
        <v>2182.08</v>
      </c>
      <c r="O14" s="217">
        <f>SUMIFS('2023.7-2023.12'!N:N,'2023.7-2023.12'!B:B,B14)</f>
        <v>22.8</v>
      </c>
      <c r="P14">
        <f>SUMIFS('2023.7-2023.12'!P:P,'2023.7-2023.12'!B:B,B14)</f>
        <v>18.24</v>
      </c>
      <c r="R14" s="217">
        <f>SUMIFS('2023.7-2023.12'!M:M,'2023.7-2023.12'!B:B,B14)</f>
        <v>520.8</v>
      </c>
      <c r="T14" s="217">
        <f>SUMIFS('2023.7-2023.12'!O:O,'2023.7-2023.12'!B:B,B14)</f>
        <v>0</v>
      </c>
      <c r="U14" s="217">
        <f t="shared" si="1"/>
        <v>8073.90166666667</v>
      </c>
      <c r="V14" s="217">
        <f t="shared" si="2"/>
        <v>8073.90166666667</v>
      </c>
      <c r="W14">
        <f t="shared" si="3"/>
        <v>6782.0774</v>
      </c>
      <c r="X14" s="217">
        <f t="shared" si="4"/>
        <v>8073.90166666667</v>
      </c>
      <c r="Y14" s="217">
        <f t="shared" si="5"/>
        <v>8073.90166666667</v>
      </c>
      <c r="Z14" s="217">
        <f t="shared" si="6"/>
        <v>387.54728</v>
      </c>
      <c r="AA14" s="217">
        <f t="shared" si="7"/>
        <v>8073.90166666667</v>
      </c>
      <c r="AB14" s="217">
        <f t="shared" si="8"/>
        <v>77.509456</v>
      </c>
      <c r="AC14" s="217">
        <f t="shared" si="9"/>
        <v>8073.90166666667</v>
      </c>
      <c r="AD14" s="217">
        <f t="shared" si="10"/>
        <v>8073.90166666667</v>
      </c>
      <c r="AE14" s="217">
        <f t="shared" si="11"/>
        <v>2179.95345</v>
      </c>
      <c r="AF14" s="217">
        <f t="shared" si="12"/>
        <v>8073.90166666667</v>
      </c>
      <c r="AG14" s="217">
        <f t="shared" si="13"/>
        <v>8073.90166666667</v>
      </c>
      <c r="AH14" s="217">
        <f t="shared" si="14"/>
        <v>2422.1705</v>
      </c>
      <c r="AI14">
        <f t="shared" si="15"/>
        <v>-4599.9974</v>
      </c>
      <c r="AJ14" s="217">
        <f t="shared" si="16"/>
        <v>-364.74728</v>
      </c>
      <c r="AK14" s="217">
        <f t="shared" si="17"/>
        <v>-59.269456</v>
      </c>
      <c r="AL14" s="217">
        <f t="shared" si="18"/>
        <v>-1659.15345</v>
      </c>
      <c r="AM14" s="217">
        <f t="shared" si="19"/>
        <v>-2422.1705</v>
      </c>
      <c r="AN14" s="217">
        <f t="shared" si="20"/>
        <v>4546</v>
      </c>
      <c r="AO14" s="217">
        <f t="shared" si="21"/>
        <v>4546</v>
      </c>
      <c r="AP14">
        <f t="shared" si="22"/>
        <v>3818.64</v>
      </c>
      <c r="AQ14" s="217">
        <f t="shared" si="23"/>
        <v>1900</v>
      </c>
      <c r="AR14" s="217">
        <f t="shared" si="24"/>
        <v>1900</v>
      </c>
      <c r="AS14" s="217">
        <f t="shared" si="25"/>
        <v>91.2</v>
      </c>
      <c r="AT14" s="217">
        <f t="shared" si="26"/>
        <v>1900</v>
      </c>
      <c r="AU14" s="217">
        <f t="shared" si="27"/>
        <v>18.24</v>
      </c>
      <c r="AV14" s="217">
        <f t="shared" si="28"/>
        <v>4340</v>
      </c>
      <c r="AW14" s="217">
        <f t="shared" si="29"/>
        <v>4340</v>
      </c>
      <c r="AX14" s="217">
        <f t="shared" si="30"/>
        <v>1171.8</v>
      </c>
      <c r="AY14" s="217">
        <f t="shared" si="31"/>
        <v>1900</v>
      </c>
      <c r="AZ14" s="217">
        <f t="shared" si="32"/>
        <v>1900</v>
      </c>
      <c r="BA14" s="217">
        <f t="shared" si="33"/>
        <v>570</v>
      </c>
      <c r="BB14" s="217">
        <f t="shared" si="34"/>
        <v>-1636.56</v>
      </c>
      <c r="BC14" s="217">
        <f t="shared" si="35"/>
        <v>-68.4</v>
      </c>
      <c r="BD14" s="217">
        <f t="shared" si="36"/>
        <v>0</v>
      </c>
      <c r="BE14" s="217">
        <f t="shared" si="37"/>
        <v>-651</v>
      </c>
      <c r="BF14" s="217">
        <f t="shared" si="38"/>
        <v>-570</v>
      </c>
    </row>
    <row r="15" spans="2:58">
      <c r="B15" s="6" t="s">
        <v>467</v>
      </c>
      <c r="C15" s="166" t="str">
        <f>_xlfn.XLOOKUP(B:B,'2023.7-2023.12'!B:B,'2023.7-2023.12'!G:G,0)</f>
        <v>2023/08/23</v>
      </c>
      <c r="D15" s="216" t="s">
        <v>465</v>
      </c>
      <c r="E15" t="str">
        <f>_xlfn.XLOOKUP(B:B,'2023.7-2023.12'!B:B,'2023.7-2023.12'!C:C,0)</f>
        <v>生产部</v>
      </c>
      <c r="F15" t="str">
        <f>_xlfn.XLOOKUP(B:B,'2023.7-2023.12'!B:B,'2023.7-2023.12'!F:F,0)</f>
        <v>仓管员</v>
      </c>
      <c r="G15">
        <f>COUNTIF('2023.7-2023.12'!B:B,B15)</f>
        <v>5</v>
      </c>
      <c r="H15" s="217">
        <f>IFERROR(_xlfn.XLOOKUP(B15,'2023.7-2023.12'!B:B,'2023.7-2023.12'!K:K),0)</f>
        <v>1023.25</v>
      </c>
      <c r="I15" s="217">
        <f>IFERROR(AVERAGEIF('2023.7-2023.12'!B:B,B15,'2023.7-2023.12'!K:K),0)</f>
        <v>5860.592</v>
      </c>
      <c r="J15" s="217">
        <f>IFERROR(_xlfn.XLOOKUP(B15,'2023.7-2023.12'!B:B,'2023.7-2023.12'!J:J),0)</f>
        <v>1900</v>
      </c>
      <c r="K15" s="217">
        <f>IFERROR(AVERAGEIF('2023.7-2023.12'!B:B,B15,'2023.7-2023.12'!J:J),0)</f>
        <v>1900</v>
      </c>
      <c r="M15">
        <f>SUMIFS('2023.7-2023.12'!L:L,'2023.7-2023.12'!B:B,B15)</f>
        <v>1454.72</v>
      </c>
      <c r="O15" s="217">
        <f>SUMIFS('2023.7-2023.12'!N:N,'2023.7-2023.12'!B:B,B15)</f>
        <v>15.2</v>
      </c>
      <c r="P15">
        <f>SUMIFS('2023.7-2023.12'!P:P,'2023.7-2023.12'!B:B,B15)</f>
        <v>12.16</v>
      </c>
      <c r="R15" s="217">
        <f>SUMIFS('2023.7-2023.12'!M:M,'2023.7-2023.12'!B:B,B15)</f>
        <v>347.2</v>
      </c>
      <c r="T15" s="217">
        <f>SUMIFS('2023.7-2023.12'!O:O,'2023.7-2023.12'!B:B,B15)</f>
        <v>0</v>
      </c>
      <c r="U15" s="217">
        <f t="shared" si="1"/>
        <v>5860.592</v>
      </c>
      <c r="V15" s="217">
        <f t="shared" si="2"/>
        <v>5860.592</v>
      </c>
      <c r="W15">
        <f t="shared" si="3"/>
        <v>4102.4144</v>
      </c>
      <c r="X15" s="217">
        <f t="shared" si="4"/>
        <v>5860.592</v>
      </c>
      <c r="Y15" s="217">
        <f t="shared" si="5"/>
        <v>5860.592</v>
      </c>
      <c r="Z15" s="217">
        <f t="shared" si="6"/>
        <v>234.42368</v>
      </c>
      <c r="AA15" s="217">
        <f t="shared" si="7"/>
        <v>5860.592</v>
      </c>
      <c r="AB15" s="217">
        <f t="shared" si="8"/>
        <v>46.884736</v>
      </c>
      <c r="AC15" s="217">
        <f t="shared" si="9"/>
        <v>5860.592</v>
      </c>
      <c r="AD15" s="217">
        <f t="shared" si="10"/>
        <v>5860.592</v>
      </c>
      <c r="AE15" s="217">
        <f t="shared" si="11"/>
        <v>1318.6332</v>
      </c>
      <c r="AF15" s="217">
        <f t="shared" si="12"/>
        <v>5860.592</v>
      </c>
      <c r="AG15" s="217">
        <f t="shared" si="13"/>
        <v>5860.592</v>
      </c>
      <c r="AH15" s="217">
        <f t="shared" si="14"/>
        <v>1465.148</v>
      </c>
      <c r="AI15">
        <f t="shared" si="15"/>
        <v>-2647.6944</v>
      </c>
      <c r="AJ15" s="217">
        <f t="shared" si="16"/>
        <v>-219.22368</v>
      </c>
      <c r="AK15" s="217">
        <f t="shared" si="17"/>
        <v>-34.724736</v>
      </c>
      <c r="AL15" s="217">
        <f t="shared" si="18"/>
        <v>-971.4332</v>
      </c>
      <c r="AM15" s="217">
        <f t="shared" si="19"/>
        <v>-1465.148</v>
      </c>
      <c r="AN15" s="217">
        <f t="shared" si="20"/>
        <v>4546</v>
      </c>
      <c r="AO15" s="217">
        <f t="shared" si="21"/>
        <v>4546</v>
      </c>
      <c r="AP15">
        <f t="shared" si="22"/>
        <v>3182.2</v>
      </c>
      <c r="AQ15" s="217">
        <f t="shared" si="23"/>
        <v>1900</v>
      </c>
      <c r="AR15" s="217">
        <f t="shared" si="24"/>
        <v>1900</v>
      </c>
      <c r="AS15" s="217">
        <f t="shared" si="25"/>
        <v>76</v>
      </c>
      <c r="AT15" s="217">
        <f t="shared" si="26"/>
        <v>1900</v>
      </c>
      <c r="AU15" s="217">
        <f t="shared" si="27"/>
        <v>15.2</v>
      </c>
      <c r="AV15" s="217">
        <f t="shared" si="28"/>
        <v>4340</v>
      </c>
      <c r="AW15" s="217">
        <f t="shared" si="29"/>
        <v>4340</v>
      </c>
      <c r="AX15" s="217">
        <f t="shared" si="30"/>
        <v>976.5</v>
      </c>
      <c r="AY15" s="217">
        <f t="shared" si="31"/>
        <v>1900</v>
      </c>
      <c r="AZ15" s="217">
        <f t="shared" si="32"/>
        <v>1900</v>
      </c>
      <c r="BA15" s="217">
        <f t="shared" si="33"/>
        <v>475</v>
      </c>
      <c r="BB15" s="217">
        <f t="shared" si="34"/>
        <v>-1727.48</v>
      </c>
      <c r="BC15" s="217">
        <f t="shared" si="35"/>
        <v>-60.8</v>
      </c>
      <c r="BD15" s="217">
        <f t="shared" si="36"/>
        <v>-3.04</v>
      </c>
      <c r="BE15" s="217">
        <f t="shared" si="37"/>
        <v>-629.3</v>
      </c>
      <c r="BF15" s="217">
        <f t="shared" si="38"/>
        <v>-475</v>
      </c>
    </row>
    <row r="16" spans="2:58">
      <c r="B16" s="6" t="s">
        <v>208</v>
      </c>
      <c r="C16" s="166" t="str">
        <f>_xlfn.XLOOKUP(B:B,'2023.7-2023.12'!B:B,'2023.7-2023.12'!G:G,0)</f>
        <v>2020/06/28</v>
      </c>
      <c r="D16">
        <f>_xlfn.XLOOKUP(B:B,'2023.7-2023.12'!B:B,'2023.7-2023.12'!I:I,0)</f>
        <v>0</v>
      </c>
      <c r="E16" t="str">
        <f>_xlfn.XLOOKUP(B:B,'2023.7-2023.12'!B:B,'2023.7-2023.12'!C:C,0)</f>
        <v>生产部</v>
      </c>
      <c r="F16" t="str">
        <f>_xlfn.XLOOKUP(B:B,'2023.7-2023.12'!B:B,'2023.7-2023.12'!F:F,0)</f>
        <v>仓库班长</v>
      </c>
      <c r="G16">
        <f>COUNTIF('2023.7-2023.12'!B:B,B16)</f>
        <v>6</v>
      </c>
      <c r="H16" s="217">
        <f>IFERROR(_xlfn.XLOOKUP(B16,'2023.7-2023.12'!B:B,'2023.7-2023.12'!K:K),0)</f>
        <v>6945.27</v>
      </c>
      <c r="I16" s="217">
        <f>IFERROR(AVERAGEIF('2023.7-2023.12'!B:B,B16,'2023.7-2023.12'!K:K),0)</f>
        <v>9062.095</v>
      </c>
      <c r="J16" s="217">
        <f>IFERROR(_xlfn.XLOOKUP(B16,'2023.7-2023.12'!B:B,'2023.7-2023.12'!J:J),0)</f>
        <v>1900</v>
      </c>
      <c r="K16" s="217">
        <f>IFERROR(AVERAGEIF('2023.7-2023.12'!B:B,B16,'2023.7-2023.12'!J:J),0)</f>
        <v>1900</v>
      </c>
      <c r="M16">
        <f>SUMIFS('2023.7-2023.12'!L:L,'2023.7-2023.12'!B:B,B16)</f>
        <v>2182.08</v>
      </c>
      <c r="O16" s="217">
        <f>SUMIFS('2023.7-2023.12'!N:N,'2023.7-2023.12'!B:B,B16)</f>
        <v>22.8</v>
      </c>
      <c r="P16">
        <f>SUMIFS('2023.7-2023.12'!P:P,'2023.7-2023.12'!B:B,B16)</f>
        <v>18.24</v>
      </c>
      <c r="R16" s="217">
        <f>SUMIFS('2023.7-2023.12'!M:M,'2023.7-2023.12'!B:B,B16)</f>
        <v>520.8</v>
      </c>
      <c r="T16" s="217">
        <f>SUMIFS('2023.7-2023.12'!O:O,'2023.7-2023.12'!B:B,B16)</f>
        <v>0</v>
      </c>
      <c r="U16" s="217">
        <f t="shared" si="1"/>
        <v>9062.095</v>
      </c>
      <c r="V16" s="217">
        <f t="shared" si="2"/>
        <v>9062.095</v>
      </c>
      <c r="W16">
        <f t="shared" si="3"/>
        <v>7612.1598</v>
      </c>
      <c r="X16" s="217">
        <f t="shared" si="4"/>
        <v>9062.095</v>
      </c>
      <c r="Y16" s="217">
        <f t="shared" si="5"/>
        <v>9062.095</v>
      </c>
      <c r="Z16" s="217">
        <f t="shared" si="6"/>
        <v>434.98056</v>
      </c>
      <c r="AA16" s="217">
        <f t="shared" si="7"/>
        <v>9062.095</v>
      </c>
      <c r="AB16" s="217">
        <f t="shared" si="8"/>
        <v>86.996112</v>
      </c>
      <c r="AC16" s="217">
        <f t="shared" si="9"/>
        <v>9062.095</v>
      </c>
      <c r="AD16" s="217">
        <f t="shared" si="10"/>
        <v>9062.095</v>
      </c>
      <c r="AE16" s="217">
        <f t="shared" si="11"/>
        <v>2446.76565</v>
      </c>
      <c r="AF16" s="217">
        <f t="shared" si="12"/>
        <v>9062.095</v>
      </c>
      <c r="AG16" s="217">
        <f t="shared" si="13"/>
        <v>9062.095</v>
      </c>
      <c r="AH16" s="217">
        <f t="shared" si="14"/>
        <v>2718.6285</v>
      </c>
      <c r="AI16">
        <f t="shared" si="15"/>
        <v>-5430.0798</v>
      </c>
      <c r="AJ16" s="217">
        <f t="shared" si="16"/>
        <v>-412.18056</v>
      </c>
      <c r="AK16" s="217">
        <f t="shared" si="17"/>
        <v>-68.756112</v>
      </c>
      <c r="AL16" s="217">
        <f t="shared" si="18"/>
        <v>-1925.96565</v>
      </c>
      <c r="AM16" s="217">
        <f t="shared" si="19"/>
        <v>-2718.6285</v>
      </c>
      <c r="AN16" s="217">
        <f t="shared" si="20"/>
        <v>4546</v>
      </c>
      <c r="AO16" s="217">
        <f t="shared" si="21"/>
        <v>4546</v>
      </c>
      <c r="AP16">
        <f t="shared" si="22"/>
        <v>3818.64</v>
      </c>
      <c r="AQ16" s="217">
        <f t="shared" si="23"/>
        <v>1900</v>
      </c>
      <c r="AR16" s="217">
        <f t="shared" si="24"/>
        <v>1900</v>
      </c>
      <c r="AS16" s="217">
        <f t="shared" si="25"/>
        <v>91.2</v>
      </c>
      <c r="AT16" s="217">
        <f t="shared" si="26"/>
        <v>1900</v>
      </c>
      <c r="AU16" s="217">
        <f t="shared" si="27"/>
        <v>18.24</v>
      </c>
      <c r="AV16" s="217">
        <f t="shared" si="28"/>
        <v>4340</v>
      </c>
      <c r="AW16" s="217">
        <f t="shared" si="29"/>
        <v>4340</v>
      </c>
      <c r="AX16" s="217">
        <f t="shared" si="30"/>
        <v>1171.8</v>
      </c>
      <c r="AY16" s="217">
        <f t="shared" si="31"/>
        <v>1900</v>
      </c>
      <c r="AZ16" s="217">
        <f t="shared" si="32"/>
        <v>1900</v>
      </c>
      <c r="BA16" s="217">
        <f t="shared" si="33"/>
        <v>570</v>
      </c>
      <c r="BB16" s="217">
        <f t="shared" si="34"/>
        <v>-1636.56</v>
      </c>
      <c r="BC16" s="217">
        <f t="shared" si="35"/>
        <v>-68.4</v>
      </c>
      <c r="BD16" s="217">
        <f t="shared" si="36"/>
        <v>0</v>
      </c>
      <c r="BE16" s="217">
        <f t="shared" si="37"/>
        <v>-651</v>
      </c>
      <c r="BF16" s="217">
        <f t="shared" si="38"/>
        <v>-570</v>
      </c>
    </row>
    <row r="17" spans="2:58">
      <c r="B17" s="6" t="s">
        <v>468</v>
      </c>
      <c r="C17" s="166" t="str">
        <f>_xlfn.XLOOKUP(B:B,'2023.7-2023.12'!B:B,'2023.7-2023.12'!G:G,0)</f>
        <v>2023/12/06</v>
      </c>
      <c r="D17" t="str">
        <f>_xlfn.XLOOKUP(B:B,'2023.7-2023.12'!B:B,'2023.7-2023.12'!I:I,0)</f>
        <v>12月入职</v>
      </c>
      <c r="E17" t="str">
        <f>_xlfn.XLOOKUP(B:B,'2023.7-2023.12'!B:B,'2023.7-2023.12'!C:C,0)</f>
        <v>采购部</v>
      </c>
      <c r="F17" t="str">
        <f>_xlfn.XLOOKUP(B:B,'2023.7-2023.12'!B:B,'2023.7-2023.12'!F:F,0)</f>
        <v>采购助理</v>
      </c>
      <c r="G17">
        <f>COUNTIF('2023.7-2023.12'!B:B,B17)</f>
        <v>1</v>
      </c>
      <c r="H17" s="217">
        <f>IFERROR(_xlfn.XLOOKUP(B17,'2023.7-2023.12'!B:B,'2023.7-2023.12'!K:K),0)</f>
        <v>3215.18</v>
      </c>
      <c r="I17" s="217">
        <f>IFERROR(AVERAGEIF('2023.7-2023.12'!B:B,B17,'2023.7-2023.12'!K:K),0)</f>
        <v>3215.18</v>
      </c>
      <c r="J17" s="217">
        <f>IFERROR(_xlfn.XLOOKUP(B17,'2023.7-2023.12'!B:B,'2023.7-2023.12'!J:J),0)</f>
        <v>3118</v>
      </c>
      <c r="K17" s="217">
        <f>IFERROR(AVERAGEIF('2023.7-2023.12'!B:B,B17,'2023.7-2023.12'!J:J),0)</f>
        <v>3118</v>
      </c>
      <c r="M17">
        <f>SUMIFS('2023.7-2023.12'!L:L,'2023.7-2023.12'!B:B,B17)</f>
        <v>363.68</v>
      </c>
      <c r="O17" s="217">
        <f>SUMIFS('2023.7-2023.12'!N:N,'2023.7-2023.12'!B:B,B17)</f>
        <v>3.8</v>
      </c>
      <c r="P17">
        <f>SUMIFS('2023.7-2023.12'!P:P,'2023.7-2023.12'!B:B,B17)</f>
        <v>3.04</v>
      </c>
      <c r="R17" s="217">
        <f>SUMIFS('2023.7-2023.12'!M:M,'2023.7-2023.12'!B:B,B17)</f>
        <v>86.8</v>
      </c>
      <c r="T17" s="217">
        <f>SUMIFS('2023.7-2023.12'!O:O,'2023.7-2023.12'!B:B,B17)</f>
        <v>0</v>
      </c>
      <c r="U17" s="217">
        <f t="shared" si="1"/>
        <v>4546</v>
      </c>
      <c r="V17" s="217">
        <f t="shared" si="2"/>
        <v>4546</v>
      </c>
      <c r="W17">
        <f t="shared" si="3"/>
        <v>636.44</v>
      </c>
      <c r="X17" s="217">
        <f t="shared" si="4"/>
        <v>3215.18</v>
      </c>
      <c r="Y17" s="217">
        <f t="shared" si="5"/>
        <v>3215.18</v>
      </c>
      <c r="Z17" s="217">
        <f t="shared" si="6"/>
        <v>25.72144</v>
      </c>
      <c r="AA17" s="217">
        <f t="shared" si="7"/>
        <v>3215.18</v>
      </c>
      <c r="AB17" s="217">
        <f t="shared" si="8"/>
        <v>5.144288</v>
      </c>
      <c r="AC17" s="217">
        <f t="shared" si="9"/>
        <v>4340</v>
      </c>
      <c r="AD17" s="217">
        <f t="shared" si="10"/>
        <v>4340</v>
      </c>
      <c r="AE17" s="217">
        <f t="shared" si="11"/>
        <v>195.3</v>
      </c>
      <c r="AF17" s="217">
        <f t="shared" si="12"/>
        <v>3215.18</v>
      </c>
      <c r="AG17" s="217">
        <f t="shared" si="13"/>
        <v>3215.18</v>
      </c>
      <c r="AH17" s="217">
        <f t="shared" si="14"/>
        <v>160.759</v>
      </c>
      <c r="AI17">
        <f t="shared" si="15"/>
        <v>-272.76</v>
      </c>
      <c r="AJ17" s="217">
        <f t="shared" si="16"/>
        <v>-21.92144</v>
      </c>
      <c r="AK17" s="217">
        <f t="shared" si="17"/>
        <v>-2.104288</v>
      </c>
      <c r="AL17" s="217">
        <f t="shared" si="18"/>
        <v>-108.5</v>
      </c>
      <c r="AM17" s="217">
        <f t="shared" si="19"/>
        <v>-160.759</v>
      </c>
      <c r="AN17" s="217">
        <f t="shared" si="20"/>
        <v>4546</v>
      </c>
      <c r="AO17" s="217">
        <f t="shared" si="21"/>
        <v>4546</v>
      </c>
      <c r="AP17">
        <f t="shared" si="22"/>
        <v>636.44</v>
      </c>
      <c r="AQ17" s="217">
        <f t="shared" si="23"/>
        <v>3118</v>
      </c>
      <c r="AR17" s="217">
        <f t="shared" si="24"/>
        <v>3118</v>
      </c>
      <c r="AS17" s="217">
        <f t="shared" si="25"/>
        <v>24.944</v>
      </c>
      <c r="AT17" s="217">
        <f t="shared" si="26"/>
        <v>3118</v>
      </c>
      <c r="AU17" s="217">
        <f t="shared" si="27"/>
        <v>4.9888</v>
      </c>
      <c r="AV17" s="217">
        <f t="shared" si="28"/>
        <v>4340</v>
      </c>
      <c r="AW17" s="217">
        <f t="shared" si="29"/>
        <v>4340</v>
      </c>
      <c r="AX17" s="217">
        <f t="shared" si="30"/>
        <v>195.3</v>
      </c>
      <c r="AY17" s="217">
        <f t="shared" si="31"/>
        <v>3118</v>
      </c>
      <c r="AZ17" s="217">
        <f t="shared" si="32"/>
        <v>3118</v>
      </c>
      <c r="BA17" s="217">
        <f t="shared" si="33"/>
        <v>155.9</v>
      </c>
      <c r="BB17" s="217">
        <f t="shared" si="34"/>
        <v>-272.76</v>
      </c>
      <c r="BC17" s="217">
        <f t="shared" si="35"/>
        <v>-21.144</v>
      </c>
      <c r="BD17" s="217">
        <f t="shared" si="36"/>
        <v>-1.9488</v>
      </c>
      <c r="BE17" s="217">
        <f t="shared" si="37"/>
        <v>-108.5</v>
      </c>
      <c r="BF17" s="217">
        <f t="shared" si="38"/>
        <v>-155.9</v>
      </c>
    </row>
    <row r="18" spans="2:58">
      <c r="B18" s="6" t="s">
        <v>209</v>
      </c>
      <c r="C18" s="166" t="str">
        <f>_xlfn.XLOOKUP(B:B,'2023.7-2023.12'!B:B,'2023.7-2023.12'!G:G,0)</f>
        <v>2021/05/24</v>
      </c>
      <c r="D18">
        <f>_xlfn.XLOOKUP(B:B,'2023.7-2023.12'!B:B,'2023.7-2023.12'!I:I,0)</f>
        <v>0</v>
      </c>
      <c r="E18" t="str">
        <f>_xlfn.XLOOKUP(B:B,'2023.7-2023.12'!B:B,'2023.7-2023.12'!C:C,0)</f>
        <v>生产部</v>
      </c>
      <c r="F18" t="str">
        <f>_xlfn.XLOOKUP(B:B,'2023.7-2023.12'!B:B,'2023.7-2023.12'!F:F,0)</f>
        <v>仓管员</v>
      </c>
      <c r="G18">
        <f>COUNTIF('2023.7-2023.12'!B:B,B18)</f>
        <v>6</v>
      </c>
      <c r="H18" s="217">
        <f>IFERROR(_xlfn.XLOOKUP(B18,'2023.7-2023.12'!B:B,'2023.7-2023.12'!K:K),0)</f>
        <v>6045.06</v>
      </c>
      <c r="I18" s="217">
        <f>IFERROR(AVERAGEIF('2023.7-2023.12'!B:B,B18,'2023.7-2023.12'!K:K),0)</f>
        <v>6737.53666666667</v>
      </c>
      <c r="J18" s="217">
        <f>IFERROR(_xlfn.XLOOKUP(B18,'2023.7-2023.12'!B:B,'2023.7-2023.12'!J:J),0)</f>
        <v>1900</v>
      </c>
      <c r="K18" s="217">
        <f>IFERROR(AVERAGEIF('2023.7-2023.12'!B:B,B18,'2023.7-2023.12'!J:J),0)</f>
        <v>1900</v>
      </c>
      <c r="M18">
        <f>SUMIFS('2023.7-2023.12'!L:L,'2023.7-2023.12'!B:B,B18)</f>
        <v>2182.08</v>
      </c>
      <c r="O18" s="217">
        <f>SUMIFS('2023.7-2023.12'!N:N,'2023.7-2023.12'!B:B,B18)</f>
        <v>22.8</v>
      </c>
      <c r="P18">
        <f>SUMIFS('2023.7-2023.12'!P:P,'2023.7-2023.12'!B:B,B18)</f>
        <v>18.24</v>
      </c>
      <c r="R18" s="217">
        <f>SUMIFS('2023.7-2023.12'!M:M,'2023.7-2023.12'!B:B,B18)</f>
        <v>520.8</v>
      </c>
      <c r="T18" s="217">
        <f>SUMIFS('2023.7-2023.12'!O:O,'2023.7-2023.12'!B:B,B18)</f>
        <v>0</v>
      </c>
      <c r="U18" s="217">
        <f t="shared" si="1"/>
        <v>6737.53666666667</v>
      </c>
      <c r="V18" s="217">
        <f t="shared" si="2"/>
        <v>6737.53666666667</v>
      </c>
      <c r="W18">
        <f t="shared" si="3"/>
        <v>5659.5308</v>
      </c>
      <c r="X18" s="217">
        <f t="shared" si="4"/>
        <v>6737.53666666667</v>
      </c>
      <c r="Y18" s="217">
        <f t="shared" si="5"/>
        <v>6737.53666666667</v>
      </c>
      <c r="Z18" s="217">
        <f t="shared" si="6"/>
        <v>323.40176</v>
      </c>
      <c r="AA18" s="217">
        <f t="shared" si="7"/>
        <v>6737.53666666667</v>
      </c>
      <c r="AB18" s="217">
        <f t="shared" si="8"/>
        <v>64.680352</v>
      </c>
      <c r="AC18" s="217">
        <f t="shared" si="9"/>
        <v>6737.53666666667</v>
      </c>
      <c r="AD18" s="217">
        <f t="shared" si="10"/>
        <v>6737.53666666667</v>
      </c>
      <c r="AE18" s="217">
        <f t="shared" si="11"/>
        <v>1819.1349</v>
      </c>
      <c r="AF18" s="217">
        <f t="shared" si="12"/>
        <v>6737.53666666667</v>
      </c>
      <c r="AG18" s="217">
        <f t="shared" si="13"/>
        <v>6737.53666666667</v>
      </c>
      <c r="AH18" s="217">
        <f t="shared" si="14"/>
        <v>2021.261</v>
      </c>
      <c r="AI18">
        <f t="shared" si="15"/>
        <v>-3477.4508</v>
      </c>
      <c r="AJ18" s="217">
        <f t="shared" si="16"/>
        <v>-300.60176</v>
      </c>
      <c r="AK18" s="217">
        <f t="shared" si="17"/>
        <v>-46.440352</v>
      </c>
      <c r="AL18" s="217">
        <f t="shared" si="18"/>
        <v>-1298.3349</v>
      </c>
      <c r="AM18" s="217">
        <f t="shared" si="19"/>
        <v>-2021.261</v>
      </c>
      <c r="AN18" s="217">
        <f t="shared" si="20"/>
        <v>4546</v>
      </c>
      <c r="AO18" s="217">
        <f t="shared" si="21"/>
        <v>4546</v>
      </c>
      <c r="AP18">
        <f t="shared" si="22"/>
        <v>3818.64</v>
      </c>
      <c r="AQ18" s="217">
        <f t="shared" si="23"/>
        <v>1900</v>
      </c>
      <c r="AR18" s="217">
        <f t="shared" si="24"/>
        <v>1900</v>
      </c>
      <c r="AS18" s="217">
        <f t="shared" si="25"/>
        <v>91.2</v>
      </c>
      <c r="AT18" s="217">
        <f t="shared" si="26"/>
        <v>1900</v>
      </c>
      <c r="AU18" s="217">
        <f t="shared" si="27"/>
        <v>18.24</v>
      </c>
      <c r="AV18" s="217">
        <f t="shared" si="28"/>
        <v>4340</v>
      </c>
      <c r="AW18" s="217">
        <f t="shared" si="29"/>
        <v>4340</v>
      </c>
      <c r="AX18" s="217">
        <f t="shared" si="30"/>
        <v>1171.8</v>
      </c>
      <c r="AY18" s="217">
        <f t="shared" si="31"/>
        <v>1900</v>
      </c>
      <c r="AZ18" s="217">
        <f t="shared" si="32"/>
        <v>1900</v>
      </c>
      <c r="BA18" s="217">
        <f t="shared" si="33"/>
        <v>570</v>
      </c>
      <c r="BB18" s="217">
        <f t="shared" si="34"/>
        <v>-1636.56</v>
      </c>
      <c r="BC18" s="217">
        <f t="shared" si="35"/>
        <v>-68.4</v>
      </c>
      <c r="BD18" s="217">
        <f t="shared" si="36"/>
        <v>0</v>
      </c>
      <c r="BE18" s="217">
        <f t="shared" si="37"/>
        <v>-651</v>
      </c>
      <c r="BF18" s="217">
        <f t="shared" si="38"/>
        <v>-570</v>
      </c>
    </row>
    <row r="19" spans="2:58">
      <c r="B19" s="6" t="s">
        <v>210</v>
      </c>
      <c r="C19" s="166" t="str">
        <f>_xlfn.XLOOKUP(B:B,'2023.7-2023.12'!B:B,'2023.7-2023.12'!G:G,0)</f>
        <v>2021/03/15</v>
      </c>
      <c r="D19">
        <f>_xlfn.XLOOKUP(B:B,'2023.7-2023.12'!B:B,'2023.7-2023.12'!I:I,0)</f>
        <v>0</v>
      </c>
      <c r="E19" t="str">
        <f>_xlfn.XLOOKUP(B:B,'2023.7-2023.12'!B:B,'2023.7-2023.12'!C:C,0)</f>
        <v>生产部</v>
      </c>
      <c r="F19" t="str">
        <f>_xlfn.XLOOKUP(B:B,'2023.7-2023.12'!B:B,'2023.7-2023.12'!F:F,0)</f>
        <v>仓管员</v>
      </c>
      <c r="G19">
        <f>COUNTIF('2023.7-2023.12'!B:B,B19)</f>
        <v>6</v>
      </c>
      <c r="H19" s="217">
        <f>IFERROR(_xlfn.XLOOKUP(B19,'2023.7-2023.12'!B:B,'2023.7-2023.12'!K:K),0)</f>
        <v>9540.2</v>
      </c>
      <c r="I19" s="217">
        <f>IFERROR(AVERAGEIF('2023.7-2023.12'!B:B,B19,'2023.7-2023.12'!K:K),0)</f>
        <v>8968.71833333333</v>
      </c>
      <c r="J19" s="217">
        <f>IFERROR(_xlfn.XLOOKUP(B19,'2023.7-2023.12'!B:B,'2023.7-2023.12'!J:J),0)</f>
        <v>1900</v>
      </c>
      <c r="K19" s="217">
        <f>IFERROR(AVERAGEIF('2023.7-2023.12'!B:B,B19,'2023.7-2023.12'!J:J),0)</f>
        <v>1900</v>
      </c>
      <c r="M19">
        <f>SUMIFS('2023.7-2023.12'!L:L,'2023.7-2023.12'!B:B,B19)</f>
        <v>2182.08</v>
      </c>
      <c r="O19" s="217">
        <f>SUMIFS('2023.7-2023.12'!N:N,'2023.7-2023.12'!B:B,B19)</f>
        <v>22.8</v>
      </c>
      <c r="P19">
        <f>SUMIFS('2023.7-2023.12'!P:P,'2023.7-2023.12'!B:B,B19)</f>
        <v>18.24</v>
      </c>
      <c r="R19" s="217">
        <f>SUMIFS('2023.7-2023.12'!M:M,'2023.7-2023.12'!B:B,B19)</f>
        <v>520.8</v>
      </c>
      <c r="T19" s="217">
        <f>SUMIFS('2023.7-2023.12'!O:O,'2023.7-2023.12'!B:B,B19)</f>
        <v>0</v>
      </c>
      <c r="U19" s="217">
        <f t="shared" si="1"/>
        <v>8968.71833333333</v>
      </c>
      <c r="V19" s="217">
        <f t="shared" si="2"/>
        <v>8968.71833333333</v>
      </c>
      <c r="W19">
        <f t="shared" si="3"/>
        <v>7533.7234</v>
      </c>
      <c r="X19" s="217">
        <f t="shared" si="4"/>
        <v>8968.71833333333</v>
      </c>
      <c r="Y19" s="217">
        <f t="shared" si="5"/>
        <v>8968.71833333333</v>
      </c>
      <c r="Z19" s="217">
        <f t="shared" si="6"/>
        <v>430.49848</v>
      </c>
      <c r="AA19" s="217">
        <f t="shared" si="7"/>
        <v>8968.71833333333</v>
      </c>
      <c r="AB19" s="217">
        <f t="shared" si="8"/>
        <v>86.099696</v>
      </c>
      <c r="AC19" s="217">
        <f t="shared" si="9"/>
        <v>8968.71833333333</v>
      </c>
      <c r="AD19" s="217">
        <f t="shared" si="10"/>
        <v>8968.71833333333</v>
      </c>
      <c r="AE19" s="217">
        <f t="shared" si="11"/>
        <v>2421.55395</v>
      </c>
      <c r="AF19" s="217">
        <f t="shared" si="12"/>
        <v>8968.71833333333</v>
      </c>
      <c r="AG19" s="217">
        <f t="shared" si="13"/>
        <v>8968.71833333333</v>
      </c>
      <c r="AH19" s="217">
        <f t="shared" si="14"/>
        <v>2690.6155</v>
      </c>
      <c r="AI19">
        <f t="shared" si="15"/>
        <v>-5351.6434</v>
      </c>
      <c r="AJ19" s="217">
        <f t="shared" si="16"/>
        <v>-407.69848</v>
      </c>
      <c r="AK19" s="217">
        <f t="shared" si="17"/>
        <v>-67.859696</v>
      </c>
      <c r="AL19" s="217">
        <f t="shared" si="18"/>
        <v>-1900.75395</v>
      </c>
      <c r="AM19" s="217">
        <f t="shared" si="19"/>
        <v>-2690.6155</v>
      </c>
      <c r="AN19" s="217">
        <f t="shared" si="20"/>
        <v>4546</v>
      </c>
      <c r="AO19" s="217">
        <f t="shared" si="21"/>
        <v>4546</v>
      </c>
      <c r="AP19">
        <f t="shared" si="22"/>
        <v>3818.64</v>
      </c>
      <c r="AQ19" s="217">
        <f t="shared" si="23"/>
        <v>1900</v>
      </c>
      <c r="AR19" s="217">
        <f t="shared" si="24"/>
        <v>1900</v>
      </c>
      <c r="AS19" s="217">
        <f t="shared" si="25"/>
        <v>91.2</v>
      </c>
      <c r="AT19" s="217">
        <f t="shared" si="26"/>
        <v>1900</v>
      </c>
      <c r="AU19" s="217">
        <f t="shared" si="27"/>
        <v>18.24</v>
      </c>
      <c r="AV19" s="217">
        <f t="shared" si="28"/>
        <v>4340</v>
      </c>
      <c r="AW19" s="217">
        <f t="shared" si="29"/>
        <v>4340</v>
      </c>
      <c r="AX19" s="217">
        <f t="shared" si="30"/>
        <v>1171.8</v>
      </c>
      <c r="AY19" s="217">
        <f t="shared" si="31"/>
        <v>1900</v>
      </c>
      <c r="AZ19" s="217">
        <f t="shared" si="32"/>
        <v>1900</v>
      </c>
      <c r="BA19" s="217">
        <f t="shared" si="33"/>
        <v>570</v>
      </c>
      <c r="BB19" s="217">
        <f t="shared" si="34"/>
        <v>-1636.56</v>
      </c>
      <c r="BC19" s="217">
        <f t="shared" si="35"/>
        <v>-68.4</v>
      </c>
      <c r="BD19" s="217">
        <f t="shared" si="36"/>
        <v>0</v>
      </c>
      <c r="BE19" s="217">
        <f t="shared" si="37"/>
        <v>-651</v>
      </c>
      <c r="BF19" s="217">
        <f t="shared" si="38"/>
        <v>-570</v>
      </c>
    </row>
    <row r="20" spans="2:58">
      <c r="B20" s="6" t="s">
        <v>211</v>
      </c>
      <c r="C20" s="166" t="str">
        <f>_xlfn.XLOOKUP(B:B,'2023.7-2023.12'!B:B,'2023.7-2023.12'!G:G,0)</f>
        <v>2018/06/26</v>
      </c>
      <c r="D20">
        <f>_xlfn.XLOOKUP(B:B,'2023.7-2023.12'!B:B,'2023.7-2023.12'!I:I,0)</f>
        <v>0</v>
      </c>
      <c r="E20" t="str">
        <f>_xlfn.XLOOKUP(B:B,'2023.7-2023.12'!B:B,'2023.7-2023.12'!C:C,0)</f>
        <v>生产部</v>
      </c>
      <c r="F20" t="str">
        <f>_xlfn.XLOOKUP(B:B,'2023.7-2023.12'!B:B,'2023.7-2023.12'!F:F,0)</f>
        <v>装配电工</v>
      </c>
      <c r="G20">
        <f>COUNTIF('2023.7-2023.12'!B:B,B20)</f>
        <v>6</v>
      </c>
      <c r="H20" s="217">
        <f>IFERROR(_xlfn.XLOOKUP(B20,'2023.7-2023.12'!B:B,'2023.7-2023.12'!K:K),0)</f>
        <v>8099.14</v>
      </c>
      <c r="I20" s="217">
        <f>IFERROR(AVERAGEIF('2023.7-2023.12'!B:B,B20,'2023.7-2023.12'!K:K),0)</f>
        <v>8234.44666666667</v>
      </c>
      <c r="J20" s="217">
        <f>IFERROR(_xlfn.XLOOKUP(B20,'2023.7-2023.12'!B:B,'2023.7-2023.12'!J:J),0)</f>
        <v>1900</v>
      </c>
      <c r="K20" s="217">
        <f>IFERROR(AVERAGEIF('2023.7-2023.12'!B:B,B20,'2023.7-2023.12'!J:J),0)</f>
        <v>1900</v>
      </c>
      <c r="M20">
        <f>SUMIFS('2023.7-2023.12'!L:L,'2023.7-2023.12'!B:B,B20)</f>
        <v>2182.08</v>
      </c>
      <c r="O20" s="217">
        <f>SUMIFS('2023.7-2023.12'!N:N,'2023.7-2023.12'!B:B,B20)</f>
        <v>22.8</v>
      </c>
      <c r="P20">
        <f>SUMIFS('2023.7-2023.12'!P:P,'2023.7-2023.12'!B:B,B20)</f>
        <v>18.24</v>
      </c>
      <c r="R20" s="217">
        <f>SUMIFS('2023.7-2023.12'!M:M,'2023.7-2023.12'!B:B,B20)</f>
        <v>520.8</v>
      </c>
      <c r="T20" s="217">
        <f>SUMIFS('2023.7-2023.12'!O:O,'2023.7-2023.12'!B:B,B20)</f>
        <v>0</v>
      </c>
      <c r="U20" s="217">
        <f t="shared" si="1"/>
        <v>8234.44666666667</v>
      </c>
      <c r="V20" s="217">
        <f t="shared" si="2"/>
        <v>8234.44666666667</v>
      </c>
      <c r="W20">
        <f t="shared" si="3"/>
        <v>6916.9352</v>
      </c>
      <c r="X20" s="217">
        <f t="shared" si="4"/>
        <v>8234.44666666667</v>
      </c>
      <c r="Y20" s="217">
        <f t="shared" si="5"/>
        <v>8234.44666666667</v>
      </c>
      <c r="Z20" s="217">
        <f t="shared" si="6"/>
        <v>395.25344</v>
      </c>
      <c r="AA20" s="217">
        <f t="shared" si="7"/>
        <v>8234.44666666667</v>
      </c>
      <c r="AB20" s="217">
        <f t="shared" si="8"/>
        <v>79.050688</v>
      </c>
      <c r="AC20" s="217">
        <f t="shared" si="9"/>
        <v>8234.44666666667</v>
      </c>
      <c r="AD20" s="217">
        <f t="shared" si="10"/>
        <v>8234.44666666667</v>
      </c>
      <c r="AE20" s="217">
        <f t="shared" si="11"/>
        <v>2223.3006</v>
      </c>
      <c r="AF20" s="217">
        <f t="shared" si="12"/>
        <v>8234.44666666667</v>
      </c>
      <c r="AG20" s="217">
        <f t="shared" si="13"/>
        <v>8234.44666666667</v>
      </c>
      <c r="AH20" s="217">
        <f t="shared" si="14"/>
        <v>2470.334</v>
      </c>
      <c r="AI20">
        <f t="shared" si="15"/>
        <v>-4734.8552</v>
      </c>
      <c r="AJ20" s="217">
        <f t="shared" si="16"/>
        <v>-372.45344</v>
      </c>
      <c r="AK20" s="217">
        <f t="shared" si="17"/>
        <v>-60.810688</v>
      </c>
      <c r="AL20" s="217">
        <f t="shared" si="18"/>
        <v>-1702.5006</v>
      </c>
      <c r="AM20" s="217">
        <f t="shared" si="19"/>
        <v>-2470.334</v>
      </c>
      <c r="AN20" s="217">
        <f t="shared" si="20"/>
        <v>4546</v>
      </c>
      <c r="AO20" s="217">
        <f t="shared" si="21"/>
        <v>4546</v>
      </c>
      <c r="AP20">
        <f t="shared" si="22"/>
        <v>3818.64</v>
      </c>
      <c r="AQ20" s="217">
        <f t="shared" si="23"/>
        <v>1900</v>
      </c>
      <c r="AR20" s="217">
        <f t="shared" si="24"/>
        <v>1900</v>
      </c>
      <c r="AS20" s="217">
        <f t="shared" si="25"/>
        <v>91.2</v>
      </c>
      <c r="AT20" s="217">
        <f t="shared" si="26"/>
        <v>1900</v>
      </c>
      <c r="AU20" s="217">
        <f t="shared" si="27"/>
        <v>18.24</v>
      </c>
      <c r="AV20" s="217">
        <f t="shared" si="28"/>
        <v>4340</v>
      </c>
      <c r="AW20" s="217">
        <f t="shared" si="29"/>
        <v>4340</v>
      </c>
      <c r="AX20" s="217">
        <f t="shared" si="30"/>
        <v>1171.8</v>
      </c>
      <c r="AY20" s="217">
        <f t="shared" si="31"/>
        <v>1900</v>
      </c>
      <c r="AZ20" s="217">
        <f t="shared" si="32"/>
        <v>1900</v>
      </c>
      <c r="BA20" s="217">
        <f t="shared" si="33"/>
        <v>570</v>
      </c>
      <c r="BB20" s="217">
        <f t="shared" si="34"/>
        <v>-1636.56</v>
      </c>
      <c r="BC20" s="217">
        <f t="shared" si="35"/>
        <v>-68.4</v>
      </c>
      <c r="BD20" s="217">
        <f t="shared" si="36"/>
        <v>0</v>
      </c>
      <c r="BE20" s="217">
        <f t="shared" si="37"/>
        <v>-651</v>
      </c>
      <c r="BF20" s="217">
        <f t="shared" si="38"/>
        <v>-570</v>
      </c>
    </row>
    <row r="21" spans="2:58">
      <c r="B21" s="6" t="s">
        <v>213</v>
      </c>
      <c r="C21" s="166" t="str">
        <f>_xlfn.XLOOKUP(B:B,'2023.7-2023.12'!B:B,'2023.7-2023.12'!G:G,0)</f>
        <v>2021/09/13</v>
      </c>
      <c r="D21">
        <f>_xlfn.XLOOKUP(B:B,'2023.7-2023.12'!B:B,'2023.7-2023.12'!I:I,0)</f>
        <v>0</v>
      </c>
      <c r="E21" t="str">
        <f>_xlfn.XLOOKUP(B:B,'2023.7-2023.12'!B:B,'2023.7-2023.12'!C:C,0)</f>
        <v>研发部</v>
      </c>
      <c r="F21" t="str">
        <f>_xlfn.XLOOKUP(B:B,'2023.7-2023.12'!B:B,'2023.7-2023.12'!F:F,0)</f>
        <v>电气工程师</v>
      </c>
      <c r="G21">
        <f>COUNTIF('2023.7-2023.12'!B:B,B21)</f>
        <v>6</v>
      </c>
      <c r="H21" s="217">
        <f>IFERROR(_xlfn.XLOOKUP(B21,'2023.7-2023.12'!B:B,'2023.7-2023.12'!K:K),0)</f>
        <v>11008.6</v>
      </c>
      <c r="I21" s="217">
        <f>IFERROR(AVERAGEIF('2023.7-2023.12'!B:B,B21,'2023.7-2023.12'!K:K),0)</f>
        <v>11003.6833333333</v>
      </c>
      <c r="J21" s="217">
        <f>IFERROR(_xlfn.XLOOKUP(B21,'2023.7-2023.12'!B:B,'2023.7-2023.12'!J:J),0)</f>
        <v>4738</v>
      </c>
      <c r="K21" s="217">
        <f>IFERROR(AVERAGEIF('2023.7-2023.12'!B:B,B21,'2023.7-2023.12'!J:J),0)</f>
        <v>4738</v>
      </c>
      <c r="M21">
        <f>SUMIFS('2023.7-2023.12'!L:L,'2023.7-2023.12'!B:B,B21)</f>
        <v>2182.08</v>
      </c>
      <c r="O21" s="217">
        <f>SUMIFS('2023.7-2023.12'!N:N,'2023.7-2023.12'!B:B,B21)</f>
        <v>22.8</v>
      </c>
      <c r="P21">
        <f>SUMIFS('2023.7-2023.12'!P:P,'2023.7-2023.12'!B:B,B21)</f>
        <v>18.24</v>
      </c>
      <c r="R21" s="217">
        <f>SUMIFS('2023.7-2023.12'!M:M,'2023.7-2023.12'!B:B,B21)</f>
        <v>520.8</v>
      </c>
      <c r="T21" s="217">
        <f>SUMIFS('2023.7-2023.12'!O:O,'2023.7-2023.12'!B:B,B21)</f>
        <v>0</v>
      </c>
      <c r="U21" s="217">
        <f t="shared" si="1"/>
        <v>11003.6833333333</v>
      </c>
      <c r="V21" s="217">
        <f t="shared" si="2"/>
        <v>11003.6833333333</v>
      </c>
      <c r="W21">
        <f t="shared" si="3"/>
        <v>9243.094</v>
      </c>
      <c r="X21" s="217">
        <f t="shared" si="4"/>
        <v>11003.6833333333</v>
      </c>
      <c r="Y21" s="217">
        <f t="shared" si="5"/>
        <v>11003.6833333333</v>
      </c>
      <c r="Z21" s="217">
        <f t="shared" si="6"/>
        <v>528.1768</v>
      </c>
      <c r="AA21" s="217">
        <f t="shared" si="7"/>
        <v>11003.6833333333</v>
      </c>
      <c r="AB21" s="217">
        <f t="shared" si="8"/>
        <v>105.63536</v>
      </c>
      <c r="AC21" s="217">
        <f t="shared" si="9"/>
        <v>11003.6833333333</v>
      </c>
      <c r="AD21" s="217">
        <f t="shared" si="10"/>
        <v>11003.6833333333</v>
      </c>
      <c r="AE21" s="217">
        <f t="shared" si="11"/>
        <v>2970.9945</v>
      </c>
      <c r="AF21" s="217">
        <f t="shared" si="12"/>
        <v>11003.6833333333</v>
      </c>
      <c r="AG21" s="217">
        <f t="shared" si="13"/>
        <v>11003.6833333333</v>
      </c>
      <c r="AH21" s="217">
        <f t="shared" si="14"/>
        <v>3301.105</v>
      </c>
      <c r="AI21">
        <f t="shared" si="15"/>
        <v>-7061.014</v>
      </c>
      <c r="AJ21" s="217">
        <f t="shared" si="16"/>
        <v>-505.3768</v>
      </c>
      <c r="AK21" s="217">
        <f t="shared" si="17"/>
        <v>-87.39536</v>
      </c>
      <c r="AL21" s="217">
        <f t="shared" si="18"/>
        <v>-2450.1945</v>
      </c>
      <c r="AM21" s="217">
        <f t="shared" si="19"/>
        <v>-3301.105</v>
      </c>
      <c r="AN21" s="217">
        <f t="shared" si="20"/>
        <v>4738</v>
      </c>
      <c r="AO21" s="217">
        <f t="shared" si="21"/>
        <v>4738</v>
      </c>
      <c r="AP21">
        <f t="shared" si="22"/>
        <v>3979.92</v>
      </c>
      <c r="AQ21" s="217">
        <f t="shared" si="23"/>
        <v>4738</v>
      </c>
      <c r="AR21" s="217">
        <f t="shared" si="24"/>
        <v>4738</v>
      </c>
      <c r="AS21" s="217">
        <f t="shared" si="25"/>
        <v>227.424</v>
      </c>
      <c r="AT21" s="217">
        <f t="shared" si="26"/>
        <v>4738</v>
      </c>
      <c r="AU21" s="217">
        <f t="shared" si="27"/>
        <v>45.4848</v>
      </c>
      <c r="AV21" s="217">
        <f t="shared" si="28"/>
        <v>4738</v>
      </c>
      <c r="AW21" s="217">
        <f t="shared" si="29"/>
        <v>4738</v>
      </c>
      <c r="AX21" s="217">
        <f t="shared" si="30"/>
        <v>1279.26</v>
      </c>
      <c r="AY21" s="217">
        <f t="shared" si="31"/>
        <v>4738</v>
      </c>
      <c r="AZ21" s="217">
        <f t="shared" si="32"/>
        <v>4738</v>
      </c>
      <c r="BA21" s="217">
        <f t="shared" si="33"/>
        <v>1421.4</v>
      </c>
      <c r="BB21" s="217">
        <f t="shared" si="34"/>
        <v>-1797.84</v>
      </c>
      <c r="BC21" s="217">
        <f t="shared" si="35"/>
        <v>-204.624</v>
      </c>
      <c r="BD21" s="217">
        <f t="shared" si="36"/>
        <v>-27.2448</v>
      </c>
      <c r="BE21" s="217">
        <f t="shared" si="37"/>
        <v>-758.46</v>
      </c>
      <c r="BF21" s="217">
        <f t="shared" si="38"/>
        <v>-1421.4</v>
      </c>
    </row>
    <row r="22" spans="2:58">
      <c r="B22" s="6" t="s">
        <v>469</v>
      </c>
      <c r="C22" s="166" t="str">
        <f>_xlfn.XLOOKUP(B:B,'2023.7-2023.12'!B:B,'2023.7-2023.12'!G:G,0)</f>
        <v>2023/09/04</v>
      </c>
      <c r="D22" t="str">
        <f>_xlfn.XLOOKUP(B:B,'2023.7-2023.12'!B:B,'2023.7-2023.12'!I:I,0)</f>
        <v>9月入职</v>
      </c>
      <c r="E22" t="str">
        <f>_xlfn.XLOOKUP(B:B,'2023.7-2023.12'!B:B,'2023.7-2023.12'!C:C,0)</f>
        <v>生产部</v>
      </c>
      <c r="F22" t="str">
        <f>_xlfn.XLOOKUP(B:B,'2023.7-2023.12'!B:B,'2023.7-2023.12'!F:F,0)</f>
        <v>装配钳工</v>
      </c>
      <c r="G22">
        <f>COUNTIF('2023.7-2023.12'!B:B,B22)</f>
        <v>4</v>
      </c>
      <c r="H22" s="217">
        <f>IFERROR(_xlfn.XLOOKUP(B22,'2023.7-2023.12'!B:B,'2023.7-2023.12'!K:K),0)</f>
        <v>5789.4</v>
      </c>
      <c r="I22" s="217">
        <f>IFERROR(AVERAGEIF('2023.7-2023.12'!B:B,B22,'2023.7-2023.12'!K:K),0)</f>
        <v>6730.9525</v>
      </c>
      <c r="J22" s="217">
        <f>IFERROR(_xlfn.XLOOKUP(B22,'2023.7-2023.12'!B:B,'2023.7-2023.12'!J:J),0)</f>
        <v>1900</v>
      </c>
      <c r="K22" s="217">
        <f>IFERROR(AVERAGEIF('2023.7-2023.12'!B:B,B22,'2023.7-2023.12'!J:J),0)</f>
        <v>1900</v>
      </c>
      <c r="M22">
        <f>SUMIFS('2023.7-2023.12'!L:L,'2023.7-2023.12'!B:B,B22)</f>
        <v>1454.72</v>
      </c>
      <c r="O22" s="217">
        <f>SUMIFS('2023.7-2023.12'!N:N,'2023.7-2023.12'!B:B,B22)</f>
        <v>15.2</v>
      </c>
      <c r="P22">
        <f>SUMIFS('2023.7-2023.12'!P:P,'2023.7-2023.12'!B:B,B22)</f>
        <v>12.16</v>
      </c>
      <c r="R22" s="217">
        <f>SUMIFS('2023.7-2023.12'!M:M,'2023.7-2023.12'!B:B,B22)</f>
        <v>347.2</v>
      </c>
      <c r="T22" s="217">
        <f>SUMIFS('2023.7-2023.12'!O:O,'2023.7-2023.12'!B:B,B22)</f>
        <v>0</v>
      </c>
      <c r="U22" s="217">
        <f t="shared" si="1"/>
        <v>6730.9525</v>
      </c>
      <c r="V22" s="217">
        <f t="shared" si="2"/>
        <v>6730.9525</v>
      </c>
      <c r="W22">
        <f t="shared" si="3"/>
        <v>3769.3334</v>
      </c>
      <c r="X22" s="217">
        <f t="shared" si="4"/>
        <v>6730.9525</v>
      </c>
      <c r="Y22" s="217">
        <f t="shared" si="5"/>
        <v>6730.9525</v>
      </c>
      <c r="Z22" s="217">
        <f t="shared" si="6"/>
        <v>215.39048</v>
      </c>
      <c r="AA22" s="217">
        <f t="shared" si="7"/>
        <v>6730.9525</v>
      </c>
      <c r="AB22" s="217">
        <f t="shared" si="8"/>
        <v>43.078096</v>
      </c>
      <c r="AC22" s="217">
        <f t="shared" si="9"/>
        <v>6730.9525</v>
      </c>
      <c r="AD22" s="217">
        <f t="shared" si="10"/>
        <v>6730.9525</v>
      </c>
      <c r="AE22" s="217">
        <f t="shared" si="11"/>
        <v>1211.57145</v>
      </c>
      <c r="AF22" s="217">
        <f t="shared" si="12"/>
        <v>6730.9525</v>
      </c>
      <c r="AG22" s="217">
        <f t="shared" si="13"/>
        <v>6730.9525</v>
      </c>
      <c r="AH22" s="217">
        <f t="shared" si="14"/>
        <v>1346.1905</v>
      </c>
      <c r="AI22">
        <f t="shared" si="15"/>
        <v>-2314.6134</v>
      </c>
      <c r="AJ22" s="217">
        <f t="shared" si="16"/>
        <v>-200.19048</v>
      </c>
      <c r="AK22" s="217">
        <f t="shared" si="17"/>
        <v>-30.918096</v>
      </c>
      <c r="AL22" s="217">
        <f t="shared" si="18"/>
        <v>-864.37145</v>
      </c>
      <c r="AM22" s="217">
        <f t="shared" si="19"/>
        <v>-1346.1905</v>
      </c>
      <c r="AN22" s="217">
        <f t="shared" si="20"/>
        <v>4546</v>
      </c>
      <c r="AO22" s="217">
        <f t="shared" si="21"/>
        <v>4546</v>
      </c>
      <c r="AP22">
        <f t="shared" si="22"/>
        <v>2545.76</v>
      </c>
      <c r="AQ22" s="217">
        <f t="shared" si="23"/>
        <v>1900</v>
      </c>
      <c r="AR22" s="217">
        <f t="shared" si="24"/>
        <v>1900</v>
      </c>
      <c r="AS22" s="217">
        <f t="shared" si="25"/>
        <v>60.8</v>
      </c>
      <c r="AT22" s="217">
        <f t="shared" si="26"/>
        <v>1900</v>
      </c>
      <c r="AU22" s="217">
        <f t="shared" si="27"/>
        <v>12.16</v>
      </c>
      <c r="AV22" s="217">
        <f t="shared" si="28"/>
        <v>4340</v>
      </c>
      <c r="AW22" s="217">
        <f t="shared" si="29"/>
        <v>4340</v>
      </c>
      <c r="AX22" s="217">
        <f t="shared" si="30"/>
        <v>781.2</v>
      </c>
      <c r="AY22" s="217">
        <f t="shared" si="31"/>
        <v>1900</v>
      </c>
      <c r="AZ22" s="217">
        <f t="shared" si="32"/>
        <v>1900</v>
      </c>
      <c r="BA22" s="217">
        <f t="shared" si="33"/>
        <v>380</v>
      </c>
      <c r="BB22" s="217">
        <f t="shared" si="34"/>
        <v>-1091.04</v>
      </c>
      <c r="BC22" s="217">
        <f t="shared" si="35"/>
        <v>-45.6</v>
      </c>
      <c r="BD22" s="217">
        <f t="shared" si="36"/>
        <v>0</v>
      </c>
      <c r="BE22" s="217">
        <f t="shared" si="37"/>
        <v>-434</v>
      </c>
      <c r="BF22" s="217">
        <f t="shared" si="38"/>
        <v>-380</v>
      </c>
    </row>
    <row r="23" spans="2:58">
      <c r="B23" s="6" t="s">
        <v>215</v>
      </c>
      <c r="C23" s="166" t="str">
        <f>_xlfn.XLOOKUP(B:B,'2023.7-2023.12'!B:B,'2023.7-2023.12'!G:G,0)</f>
        <v>2021/06/30</v>
      </c>
      <c r="D23">
        <f>_xlfn.XLOOKUP(B:B,'2023.7-2023.12'!B:B,'2023.7-2023.12'!I:I,0)</f>
        <v>0</v>
      </c>
      <c r="E23" t="str">
        <f>_xlfn.XLOOKUP(B:B,'2023.7-2023.12'!B:B,'2023.7-2023.12'!C:C,0)</f>
        <v>生产部</v>
      </c>
      <c r="F23" t="str">
        <f>_xlfn.XLOOKUP(B:B,'2023.7-2023.12'!B:B,'2023.7-2023.12'!F:F,0)</f>
        <v>装配电工</v>
      </c>
      <c r="G23">
        <f>COUNTIF('2023.7-2023.12'!B:B,B23)</f>
        <v>6</v>
      </c>
      <c r="H23" s="217">
        <f>IFERROR(_xlfn.XLOOKUP(B23,'2023.7-2023.12'!B:B,'2023.7-2023.12'!K:K),0)</f>
        <v>6868.81</v>
      </c>
      <c r="I23" s="217">
        <f>IFERROR(AVERAGEIF('2023.7-2023.12'!B:B,B23,'2023.7-2023.12'!K:K),0)</f>
        <v>6702.12333333333</v>
      </c>
      <c r="J23" s="217">
        <f>IFERROR(_xlfn.XLOOKUP(B23,'2023.7-2023.12'!B:B,'2023.7-2023.12'!J:J),0)</f>
        <v>1900</v>
      </c>
      <c r="K23" s="217">
        <f>IFERROR(AVERAGEIF('2023.7-2023.12'!B:B,B23,'2023.7-2023.12'!J:J),0)</f>
        <v>1900</v>
      </c>
      <c r="M23">
        <f>SUMIFS('2023.7-2023.12'!L:L,'2023.7-2023.12'!B:B,B23)</f>
        <v>2182.08</v>
      </c>
      <c r="O23" s="217">
        <f>SUMIFS('2023.7-2023.12'!N:N,'2023.7-2023.12'!B:B,B23)</f>
        <v>22.8</v>
      </c>
      <c r="P23">
        <f>SUMIFS('2023.7-2023.12'!P:P,'2023.7-2023.12'!B:B,B23)</f>
        <v>18.24</v>
      </c>
      <c r="R23" s="217">
        <f>SUMIFS('2023.7-2023.12'!M:M,'2023.7-2023.12'!B:B,B23)</f>
        <v>520.8</v>
      </c>
      <c r="T23" s="217">
        <f>SUMIFS('2023.7-2023.12'!O:O,'2023.7-2023.12'!B:B,B23)</f>
        <v>0</v>
      </c>
      <c r="U23" s="217">
        <f t="shared" si="1"/>
        <v>6702.12333333333</v>
      </c>
      <c r="V23" s="217">
        <f t="shared" si="2"/>
        <v>6702.12333333333</v>
      </c>
      <c r="W23">
        <f t="shared" si="3"/>
        <v>5629.7836</v>
      </c>
      <c r="X23" s="217">
        <f t="shared" si="4"/>
        <v>6702.12333333333</v>
      </c>
      <c r="Y23" s="217">
        <f t="shared" si="5"/>
        <v>6702.12333333333</v>
      </c>
      <c r="Z23" s="217">
        <f t="shared" si="6"/>
        <v>321.70192</v>
      </c>
      <c r="AA23" s="217">
        <f t="shared" si="7"/>
        <v>6702.12333333333</v>
      </c>
      <c r="AB23" s="217">
        <f t="shared" si="8"/>
        <v>64.340384</v>
      </c>
      <c r="AC23" s="217">
        <f t="shared" si="9"/>
        <v>6702.12333333333</v>
      </c>
      <c r="AD23" s="217">
        <f t="shared" si="10"/>
        <v>6702.12333333333</v>
      </c>
      <c r="AE23" s="217">
        <f t="shared" si="11"/>
        <v>1809.5733</v>
      </c>
      <c r="AF23" s="217">
        <f t="shared" si="12"/>
        <v>6702.12333333333</v>
      </c>
      <c r="AG23" s="217">
        <f t="shared" si="13"/>
        <v>6702.12333333333</v>
      </c>
      <c r="AH23" s="217">
        <f t="shared" si="14"/>
        <v>2010.637</v>
      </c>
      <c r="AI23">
        <f t="shared" si="15"/>
        <v>-3447.7036</v>
      </c>
      <c r="AJ23" s="217">
        <f t="shared" si="16"/>
        <v>-298.90192</v>
      </c>
      <c r="AK23" s="217">
        <f t="shared" si="17"/>
        <v>-46.100384</v>
      </c>
      <c r="AL23" s="217">
        <f t="shared" si="18"/>
        <v>-1288.7733</v>
      </c>
      <c r="AM23" s="217">
        <f t="shared" si="19"/>
        <v>-2010.637</v>
      </c>
      <c r="AN23" s="217">
        <f t="shared" si="20"/>
        <v>4546</v>
      </c>
      <c r="AO23" s="217">
        <f t="shared" si="21"/>
        <v>4546</v>
      </c>
      <c r="AP23">
        <f t="shared" si="22"/>
        <v>3818.64</v>
      </c>
      <c r="AQ23" s="217">
        <f t="shared" si="23"/>
        <v>1900</v>
      </c>
      <c r="AR23" s="217">
        <f t="shared" si="24"/>
        <v>1900</v>
      </c>
      <c r="AS23" s="217">
        <f t="shared" si="25"/>
        <v>91.2</v>
      </c>
      <c r="AT23" s="217">
        <f t="shared" si="26"/>
        <v>1900</v>
      </c>
      <c r="AU23" s="217">
        <f t="shared" si="27"/>
        <v>18.24</v>
      </c>
      <c r="AV23" s="217">
        <f t="shared" si="28"/>
        <v>4340</v>
      </c>
      <c r="AW23" s="217">
        <f t="shared" si="29"/>
        <v>4340</v>
      </c>
      <c r="AX23" s="217">
        <f t="shared" si="30"/>
        <v>1171.8</v>
      </c>
      <c r="AY23" s="217">
        <f t="shared" si="31"/>
        <v>1900</v>
      </c>
      <c r="AZ23" s="217">
        <f t="shared" si="32"/>
        <v>1900</v>
      </c>
      <c r="BA23" s="217">
        <f t="shared" si="33"/>
        <v>570</v>
      </c>
      <c r="BB23" s="217">
        <f t="shared" si="34"/>
        <v>-1636.56</v>
      </c>
      <c r="BC23" s="217">
        <f t="shared" si="35"/>
        <v>-68.4</v>
      </c>
      <c r="BD23" s="217">
        <f t="shared" si="36"/>
        <v>0</v>
      </c>
      <c r="BE23" s="217">
        <f t="shared" si="37"/>
        <v>-651</v>
      </c>
      <c r="BF23" s="217">
        <f t="shared" si="38"/>
        <v>-570</v>
      </c>
    </row>
    <row r="24" spans="2:58">
      <c r="B24" s="6" t="s">
        <v>470</v>
      </c>
      <c r="C24" s="166" t="str">
        <f>_xlfn.XLOOKUP(B:B,'2023.7-2023.12'!B:B,'2023.7-2023.12'!G:G,0)</f>
        <v>2023/11/01</v>
      </c>
      <c r="D24" t="str">
        <f>_xlfn.XLOOKUP(B:B,'2023.7-2023.12'!B:B,'2023.7-2023.12'!I:I,0)</f>
        <v>11月入职</v>
      </c>
      <c r="E24" t="str">
        <f>_xlfn.XLOOKUP(B:B,'2023.7-2023.12'!B:B,'2023.7-2023.12'!C:C,0)</f>
        <v>研发部</v>
      </c>
      <c r="F24" t="str">
        <f>_xlfn.XLOOKUP(B:B,'2023.7-2023.12'!B:B,'2023.7-2023.12'!F:F,0)</f>
        <v>机械研发工程师</v>
      </c>
      <c r="G24">
        <f>COUNTIF('2023.7-2023.12'!B:B,B24)</f>
        <v>2</v>
      </c>
      <c r="H24" s="217">
        <f>IFERROR(_xlfn.XLOOKUP(B24,'2023.7-2023.12'!B:B,'2023.7-2023.12'!K:K),0)</f>
        <v>14172.4</v>
      </c>
      <c r="I24" s="217">
        <f>IFERROR(AVERAGEIF('2023.7-2023.12'!B:B,B24,'2023.7-2023.12'!K:K),0)</f>
        <v>14188.7</v>
      </c>
      <c r="J24" s="217">
        <f>IFERROR(_xlfn.XLOOKUP(B24,'2023.7-2023.12'!B:B,'2023.7-2023.12'!J:J),0)</f>
        <v>5520</v>
      </c>
      <c r="K24" s="217">
        <f>IFERROR(AVERAGEIF('2023.7-2023.12'!B:B,B24,'2023.7-2023.12'!J:J),0)</f>
        <v>5520</v>
      </c>
      <c r="M24">
        <f>SUMIFS('2023.7-2023.12'!L:L,'2023.7-2023.12'!B:B,B24)</f>
        <v>727.36</v>
      </c>
      <c r="O24" s="217">
        <f>SUMIFS('2023.7-2023.12'!N:N,'2023.7-2023.12'!B:B,B24)</f>
        <v>7.6</v>
      </c>
      <c r="P24">
        <f>SUMIFS('2023.7-2023.12'!P:P,'2023.7-2023.12'!B:B,B24)</f>
        <v>6.08</v>
      </c>
      <c r="R24" s="217">
        <f>SUMIFS('2023.7-2023.12'!M:M,'2023.7-2023.12'!B:B,B24)</f>
        <v>173.6</v>
      </c>
      <c r="T24" s="217">
        <f>SUMIFS('2023.7-2023.12'!O:O,'2023.7-2023.12'!B:B,B24)</f>
        <v>0</v>
      </c>
      <c r="U24" s="217">
        <f t="shared" si="1"/>
        <v>14188.7</v>
      </c>
      <c r="V24" s="217">
        <f t="shared" si="2"/>
        <v>14188.7</v>
      </c>
      <c r="W24">
        <f t="shared" si="3"/>
        <v>3972.836</v>
      </c>
      <c r="X24" s="217">
        <f t="shared" si="4"/>
        <v>14188.7</v>
      </c>
      <c r="Y24" s="217">
        <f t="shared" si="5"/>
        <v>14188.7</v>
      </c>
      <c r="Z24" s="217">
        <f t="shared" si="6"/>
        <v>227.0192</v>
      </c>
      <c r="AA24" s="217">
        <f t="shared" si="7"/>
        <v>14188.7</v>
      </c>
      <c r="AB24" s="217">
        <f t="shared" si="8"/>
        <v>45.40384</v>
      </c>
      <c r="AC24" s="217">
        <f t="shared" si="9"/>
        <v>14188.7</v>
      </c>
      <c r="AD24" s="217">
        <f t="shared" si="10"/>
        <v>14188.7</v>
      </c>
      <c r="AE24" s="217">
        <f t="shared" si="11"/>
        <v>1276.983</v>
      </c>
      <c r="AF24" s="217">
        <f t="shared" si="12"/>
        <v>14188.7</v>
      </c>
      <c r="AG24" s="217">
        <f t="shared" si="13"/>
        <v>14188.7</v>
      </c>
      <c r="AH24" s="217">
        <f t="shared" si="14"/>
        <v>1418.87</v>
      </c>
      <c r="AI24">
        <f t="shared" si="15"/>
        <v>-3245.476</v>
      </c>
      <c r="AJ24" s="217">
        <f t="shared" si="16"/>
        <v>-219.4192</v>
      </c>
      <c r="AK24" s="217">
        <f t="shared" si="17"/>
        <v>-39.32384</v>
      </c>
      <c r="AL24" s="217">
        <f t="shared" si="18"/>
        <v>-1103.383</v>
      </c>
      <c r="AM24" s="217">
        <f t="shared" si="19"/>
        <v>-1418.87</v>
      </c>
      <c r="AN24" s="217">
        <f t="shared" si="20"/>
        <v>5520</v>
      </c>
      <c r="AO24" s="217">
        <f t="shared" si="21"/>
        <v>5520</v>
      </c>
      <c r="AP24">
        <f t="shared" si="22"/>
        <v>1545.6</v>
      </c>
      <c r="AQ24" s="217">
        <f t="shared" si="23"/>
        <v>5520</v>
      </c>
      <c r="AR24" s="217">
        <f t="shared" si="24"/>
        <v>5520</v>
      </c>
      <c r="AS24" s="217">
        <f t="shared" si="25"/>
        <v>88.32</v>
      </c>
      <c r="AT24" s="217">
        <f t="shared" si="26"/>
        <v>5520</v>
      </c>
      <c r="AU24" s="217">
        <f t="shared" si="27"/>
        <v>17.664</v>
      </c>
      <c r="AV24" s="217">
        <f t="shared" si="28"/>
        <v>5520</v>
      </c>
      <c r="AW24" s="217">
        <f t="shared" si="29"/>
        <v>5520</v>
      </c>
      <c r="AX24" s="217">
        <f t="shared" si="30"/>
        <v>496.8</v>
      </c>
      <c r="AY24" s="217">
        <f t="shared" si="31"/>
        <v>5520</v>
      </c>
      <c r="AZ24" s="217">
        <f t="shared" si="32"/>
        <v>5520</v>
      </c>
      <c r="BA24" s="217">
        <f t="shared" si="33"/>
        <v>552</v>
      </c>
      <c r="BB24" s="217">
        <f t="shared" si="34"/>
        <v>-818.24</v>
      </c>
      <c r="BC24" s="217">
        <f t="shared" si="35"/>
        <v>-80.72</v>
      </c>
      <c r="BD24" s="217">
        <f t="shared" si="36"/>
        <v>-11.584</v>
      </c>
      <c r="BE24" s="217">
        <f t="shared" si="37"/>
        <v>-323.2</v>
      </c>
      <c r="BF24" s="217">
        <f t="shared" si="38"/>
        <v>-552</v>
      </c>
    </row>
    <row r="25" spans="2:58">
      <c r="B25" s="6" t="s">
        <v>216</v>
      </c>
      <c r="C25" s="166" t="str">
        <f>_xlfn.XLOOKUP(B:B,'2023.7-2023.12'!B:B,'2023.7-2023.12'!G:G,0)</f>
        <v>2018/09/10</v>
      </c>
      <c r="D25" s="216" t="s">
        <v>471</v>
      </c>
      <c r="E25" t="str">
        <f>_xlfn.XLOOKUP(B:B,'2023.7-2023.12'!B:B,'2023.7-2023.12'!C:C,0)</f>
        <v>售后服务部</v>
      </c>
      <c r="F25" t="str">
        <f>_xlfn.XLOOKUP(B:B,'2023.7-2023.12'!B:B,'2023.7-2023.12'!F:F,0)</f>
        <v>售后服务经理</v>
      </c>
      <c r="G25">
        <f>COUNTIF('2023.7-2023.12'!B:B,B25)</f>
        <v>5</v>
      </c>
      <c r="H25" s="217">
        <f>IFERROR(_xlfn.XLOOKUP(B25,'2023.7-2023.12'!B:B,'2023.7-2023.12'!K:K),0)</f>
        <v>16509.2</v>
      </c>
      <c r="I25" s="217">
        <f>IFERROR(AVERAGEIF('2023.7-2023.12'!B:B,B25,'2023.7-2023.12'!K:K),0)</f>
        <v>22948.16</v>
      </c>
      <c r="J25" s="217">
        <f>IFERROR(_xlfn.XLOOKUP(B25,'2023.7-2023.12'!B:B,'2023.7-2023.12'!J:J),0)</f>
        <v>8020</v>
      </c>
      <c r="K25" s="217">
        <f>IFERROR(AVERAGEIF('2023.7-2023.12'!B:B,B25,'2023.7-2023.12'!J:J),0)</f>
        <v>8020</v>
      </c>
      <c r="M25">
        <f>SUMIFS('2023.7-2023.12'!L:L,'2023.7-2023.12'!B:B,B25)</f>
        <v>1818.4</v>
      </c>
      <c r="O25" s="217">
        <f>SUMIFS('2023.7-2023.12'!N:N,'2023.7-2023.12'!B:B,B25)</f>
        <v>19</v>
      </c>
      <c r="P25">
        <f>SUMIFS('2023.7-2023.12'!P:P,'2023.7-2023.12'!B:B,B25)</f>
        <v>15.2</v>
      </c>
      <c r="R25" s="217">
        <f>SUMIFS('2023.7-2023.12'!M:M,'2023.7-2023.12'!B:B,B25)</f>
        <v>434</v>
      </c>
      <c r="T25" s="217">
        <f>SUMIFS('2023.7-2023.12'!O:O,'2023.7-2023.12'!B:B,B25)</f>
        <v>0</v>
      </c>
      <c r="U25" s="217">
        <f t="shared" si="1"/>
        <v>22948.16</v>
      </c>
      <c r="V25" s="217">
        <f t="shared" si="2"/>
        <v>22948.16</v>
      </c>
      <c r="W25">
        <f t="shared" si="3"/>
        <v>16063.712</v>
      </c>
      <c r="X25" s="217">
        <f t="shared" si="4"/>
        <v>22948.16</v>
      </c>
      <c r="Y25" s="217">
        <f t="shared" si="5"/>
        <v>22948.16</v>
      </c>
      <c r="Z25" s="217">
        <f t="shared" si="6"/>
        <v>917.9264</v>
      </c>
      <c r="AA25" s="217">
        <f t="shared" si="7"/>
        <v>22948.16</v>
      </c>
      <c r="AB25" s="217">
        <f t="shared" si="8"/>
        <v>183.58528</v>
      </c>
      <c r="AC25" s="217">
        <f t="shared" si="9"/>
        <v>22948.16</v>
      </c>
      <c r="AD25" s="217">
        <f t="shared" si="10"/>
        <v>21699</v>
      </c>
      <c r="AE25" s="217">
        <f t="shared" si="11"/>
        <v>4882.275</v>
      </c>
      <c r="AF25" s="217">
        <f t="shared" si="12"/>
        <v>22948.16</v>
      </c>
      <c r="AG25" s="217">
        <f t="shared" si="13"/>
        <v>22948.16</v>
      </c>
      <c r="AH25" s="217">
        <f t="shared" si="14"/>
        <v>5737.04</v>
      </c>
      <c r="AI25">
        <f t="shared" si="15"/>
        <v>-14245.312</v>
      </c>
      <c r="AJ25" s="217">
        <f t="shared" si="16"/>
        <v>-898.9264</v>
      </c>
      <c r="AK25" s="217">
        <f t="shared" si="17"/>
        <v>-168.38528</v>
      </c>
      <c r="AL25" s="217">
        <f t="shared" si="18"/>
        <v>-4448.275</v>
      </c>
      <c r="AM25" s="217">
        <f t="shared" si="19"/>
        <v>-5737.04</v>
      </c>
      <c r="AN25" s="217">
        <f t="shared" si="20"/>
        <v>8020</v>
      </c>
      <c r="AO25" s="217">
        <f t="shared" si="21"/>
        <v>8020</v>
      </c>
      <c r="AP25">
        <f t="shared" si="22"/>
        <v>5614</v>
      </c>
      <c r="AQ25" s="217">
        <f t="shared" si="23"/>
        <v>8020</v>
      </c>
      <c r="AR25" s="217">
        <f t="shared" si="24"/>
        <v>8020</v>
      </c>
      <c r="AS25" s="217">
        <f t="shared" si="25"/>
        <v>320.8</v>
      </c>
      <c r="AT25" s="217">
        <f t="shared" si="26"/>
        <v>8020</v>
      </c>
      <c r="AU25" s="217">
        <f t="shared" si="27"/>
        <v>64.16</v>
      </c>
      <c r="AV25" s="217">
        <f t="shared" si="28"/>
        <v>8020</v>
      </c>
      <c r="AW25" s="217">
        <f t="shared" si="29"/>
        <v>8020</v>
      </c>
      <c r="AX25" s="217">
        <f t="shared" si="30"/>
        <v>1804.5</v>
      </c>
      <c r="AY25" s="217">
        <f t="shared" si="31"/>
        <v>8020</v>
      </c>
      <c r="AZ25" s="217">
        <f t="shared" si="32"/>
        <v>8020</v>
      </c>
      <c r="BA25" s="217">
        <f t="shared" si="33"/>
        <v>2005</v>
      </c>
      <c r="BB25" s="217">
        <f t="shared" si="34"/>
        <v>-3795.6</v>
      </c>
      <c r="BC25" s="217">
        <f t="shared" si="35"/>
        <v>-301.8</v>
      </c>
      <c r="BD25" s="217">
        <f t="shared" si="36"/>
        <v>-48.96</v>
      </c>
      <c r="BE25" s="217">
        <f t="shared" si="37"/>
        <v>-1370.5</v>
      </c>
      <c r="BF25" s="217">
        <f t="shared" si="38"/>
        <v>-2005</v>
      </c>
    </row>
    <row r="26" spans="2:58">
      <c r="B26" s="6" t="s">
        <v>472</v>
      </c>
      <c r="C26" s="166" t="str">
        <f>_xlfn.XLOOKUP(B:B,'2023.7-2023.12'!B:B,'2023.7-2023.12'!G:G,0)</f>
        <v>2023/08/03</v>
      </c>
      <c r="D26" s="216" t="s">
        <v>465</v>
      </c>
      <c r="E26" t="str">
        <f>_xlfn.XLOOKUP(B:B,'2023.7-2023.12'!B:B,'2023.7-2023.12'!C:C,0)</f>
        <v>研发部</v>
      </c>
      <c r="F26" t="str">
        <f>_xlfn.XLOOKUP(B:B,'2023.7-2023.12'!B:B,'2023.7-2023.12'!F:F,0)</f>
        <v>机械助理工程师</v>
      </c>
      <c r="G26">
        <f>COUNTIF('2023.7-2023.12'!B:B,B26)</f>
        <v>5</v>
      </c>
      <c r="H26" s="217">
        <f>IFERROR(_xlfn.XLOOKUP(B26,'2023.7-2023.12'!B:B,'2023.7-2023.12'!K:K),0)</f>
        <v>5152.12</v>
      </c>
      <c r="I26" s="217">
        <f>IFERROR(AVERAGEIF('2023.7-2023.12'!B:B,B26,'2023.7-2023.12'!K:K),0)</f>
        <v>5750.584</v>
      </c>
      <c r="J26" s="217">
        <f>IFERROR(_xlfn.XLOOKUP(B26,'2023.7-2023.12'!B:B,'2023.7-2023.12'!J:J),0)</f>
        <v>2320</v>
      </c>
      <c r="K26" s="217">
        <f>IFERROR(AVERAGEIF('2023.7-2023.12'!B:B,B26,'2023.7-2023.12'!J:J),0)</f>
        <v>2400</v>
      </c>
      <c r="M26">
        <f>SUMIFS('2023.7-2023.12'!L:L,'2023.7-2023.12'!B:B,B26)</f>
        <v>1818.4</v>
      </c>
      <c r="O26" s="217">
        <f>SUMIFS('2023.7-2023.12'!N:N,'2023.7-2023.12'!B:B,B26)</f>
        <v>19</v>
      </c>
      <c r="P26">
        <f>SUMIFS('2023.7-2023.12'!P:P,'2023.7-2023.12'!B:B,B26)</f>
        <v>15.2</v>
      </c>
      <c r="R26" s="217">
        <f>SUMIFS('2023.7-2023.12'!M:M,'2023.7-2023.12'!B:B,B26)</f>
        <v>434</v>
      </c>
      <c r="T26" s="217">
        <f>SUMIFS('2023.7-2023.12'!O:O,'2023.7-2023.12'!B:B,B26)</f>
        <v>0</v>
      </c>
      <c r="U26" s="217">
        <f t="shared" si="1"/>
        <v>5750.584</v>
      </c>
      <c r="V26" s="217">
        <f t="shared" si="2"/>
        <v>5750.584</v>
      </c>
      <c r="W26">
        <f t="shared" si="3"/>
        <v>4025.4088</v>
      </c>
      <c r="X26" s="217">
        <f t="shared" si="4"/>
        <v>5750.584</v>
      </c>
      <c r="Y26" s="217">
        <f t="shared" si="5"/>
        <v>5750.584</v>
      </c>
      <c r="Z26" s="217">
        <f t="shared" si="6"/>
        <v>230.02336</v>
      </c>
      <c r="AA26" s="217">
        <f t="shared" si="7"/>
        <v>5750.584</v>
      </c>
      <c r="AB26" s="217">
        <f t="shared" si="8"/>
        <v>46.004672</v>
      </c>
      <c r="AC26" s="217">
        <f t="shared" si="9"/>
        <v>5750.584</v>
      </c>
      <c r="AD26" s="217">
        <f t="shared" si="10"/>
        <v>5750.584</v>
      </c>
      <c r="AE26" s="217">
        <f t="shared" si="11"/>
        <v>1293.8814</v>
      </c>
      <c r="AF26" s="217">
        <f t="shared" si="12"/>
        <v>5750.584</v>
      </c>
      <c r="AG26" s="217">
        <f t="shared" si="13"/>
        <v>5750.584</v>
      </c>
      <c r="AH26" s="217">
        <f t="shared" si="14"/>
        <v>1437.646</v>
      </c>
      <c r="AI26">
        <f t="shared" si="15"/>
        <v>-2207.0088</v>
      </c>
      <c r="AJ26" s="217">
        <f t="shared" si="16"/>
        <v>-211.02336</v>
      </c>
      <c r="AK26" s="217">
        <f t="shared" si="17"/>
        <v>-30.804672</v>
      </c>
      <c r="AL26" s="217">
        <f t="shared" si="18"/>
        <v>-859.8814</v>
      </c>
      <c r="AM26" s="217">
        <f t="shared" si="19"/>
        <v>-1437.646</v>
      </c>
      <c r="AN26" s="217">
        <f t="shared" si="20"/>
        <v>4546</v>
      </c>
      <c r="AO26" s="217">
        <f t="shared" si="21"/>
        <v>4546</v>
      </c>
      <c r="AP26">
        <f t="shared" si="22"/>
        <v>3182.2</v>
      </c>
      <c r="AQ26" s="217">
        <f t="shared" si="23"/>
        <v>2400</v>
      </c>
      <c r="AR26" s="217">
        <f t="shared" si="24"/>
        <v>2400</v>
      </c>
      <c r="AS26" s="217">
        <f t="shared" si="25"/>
        <v>96</v>
      </c>
      <c r="AT26" s="217">
        <f t="shared" si="26"/>
        <v>2400</v>
      </c>
      <c r="AU26" s="217">
        <f t="shared" si="27"/>
        <v>19.2</v>
      </c>
      <c r="AV26" s="217">
        <f t="shared" si="28"/>
        <v>4340</v>
      </c>
      <c r="AW26" s="217">
        <f t="shared" si="29"/>
        <v>4340</v>
      </c>
      <c r="AX26" s="217">
        <f t="shared" si="30"/>
        <v>976.5</v>
      </c>
      <c r="AY26" s="217">
        <f t="shared" si="31"/>
        <v>2400</v>
      </c>
      <c r="AZ26" s="217">
        <f t="shared" si="32"/>
        <v>2400</v>
      </c>
      <c r="BA26" s="217">
        <f t="shared" si="33"/>
        <v>600</v>
      </c>
      <c r="BB26" s="217">
        <f t="shared" si="34"/>
        <v>-1363.8</v>
      </c>
      <c r="BC26" s="217">
        <f t="shared" si="35"/>
        <v>-77</v>
      </c>
      <c r="BD26" s="217">
        <f t="shared" si="36"/>
        <v>-4</v>
      </c>
      <c r="BE26" s="217">
        <f t="shared" si="37"/>
        <v>-542.5</v>
      </c>
      <c r="BF26" s="217">
        <f t="shared" si="38"/>
        <v>-600</v>
      </c>
    </row>
    <row r="27" spans="2:58">
      <c r="B27" s="6" t="s">
        <v>217</v>
      </c>
      <c r="C27" s="166" t="str">
        <f>_xlfn.XLOOKUP(B:B,'2023.7-2023.12'!B:B,'2023.7-2023.12'!G:G,0)</f>
        <v>2017/11/27</v>
      </c>
      <c r="D27">
        <f>_xlfn.XLOOKUP(B:B,'2023.7-2023.12'!B:B,'2023.7-2023.12'!I:I,0)</f>
        <v>0</v>
      </c>
      <c r="E27" t="str">
        <f>_xlfn.XLOOKUP(B:B,'2023.7-2023.12'!B:B,'2023.7-2023.12'!C:C,0)</f>
        <v>生产部</v>
      </c>
      <c r="F27" t="str">
        <f>_xlfn.XLOOKUP(B:B,'2023.7-2023.12'!B:B,'2023.7-2023.12'!F:F,0)</f>
        <v>仓管员</v>
      </c>
      <c r="G27">
        <f>COUNTIF('2023.7-2023.12'!B:B,B27)</f>
        <v>6</v>
      </c>
      <c r="H27" s="217">
        <f>IFERROR(_xlfn.XLOOKUP(B27,'2023.7-2023.12'!B:B,'2023.7-2023.12'!K:K),0)</f>
        <v>5258.19</v>
      </c>
      <c r="I27" s="217">
        <f>IFERROR(AVERAGEIF('2023.7-2023.12'!B:B,B27,'2023.7-2023.12'!K:K),0)</f>
        <v>6520.685</v>
      </c>
      <c r="J27" s="217">
        <f>IFERROR(_xlfn.XLOOKUP(B27,'2023.7-2023.12'!B:B,'2023.7-2023.12'!J:J),0)</f>
        <v>1900</v>
      </c>
      <c r="K27" s="217">
        <f>IFERROR(AVERAGEIF('2023.7-2023.12'!B:B,B27,'2023.7-2023.12'!J:J),0)</f>
        <v>1900</v>
      </c>
      <c r="M27">
        <f>SUMIFS('2023.7-2023.12'!L:L,'2023.7-2023.12'!B:B,B27)</f>
        <v>2182.08</v>
      </c>
      <c r="O27" s="217">
        <f>SUMIFS('2023.7-2023.12'!N:N,'2023.7-2023.12'!B:B,B27)</f>
        <v>22.8</v>
      </c>
      <c r="P27">
        <f>SUMIFS('2023.7-2023.12'!P:P,'2023.7-2023.12'!B:B,B27)</f>
        <v>18.24</v>
      </c>
      <c r="R27" s="217">
        <f>SUMIFS('2023.7-2023.12'!M:M,'2023.7-2023.12'!B:B,B27)</f>
        <v>520.8</v>
      </c>
      <c r="T27" s="217">
        <f>SUMIFS('2023.7-2023.12'!O:O,'2023.7-2023.12'!B:B,B27)</f>
        <v>0</v>
      </c>
      <c r="U27" s="217">
        <f t="shared" si="1"/>
        <v>6520.685</v>
      </c>
      <c r="V27" s="217">
        <f t="shared" si="2"/>
        <v>6520.685</v>
      </c>
      <c r="W27">
        <f t="shared" si="3"/>
        <v>5477.3754</v>
      </c>
      <c r="X27" s="217">
        <f t="shared" si="4"/>
        <v>6520.685</v>
      </c>
      <c r="Y27" s="217">
        <f t="shared" si="5"/>
        <v>6520.685</v>
      </c>
      <c r="Z27" s="217">
        <f t="shared" si="6"/>
        <v>312.99288</v>
      </c>
      <c r="AA27" s="217">
        <f t="shared" si="7"/>
        <v>6520.685</v>
      </c>
      <c r="AB27" s="217">
        <f t="shared" si="8"/>
        <v>62.598576</v>
      </c>
      <c r="AC27" s="217">
        <f t="shared" si="9"/>
        <v>6520.685</v>
      </c>
      <c r="AD27" s="217">
        <f t="shared" si="10"/>
        <v>6520.685</v>
      </c>
      <c r="AE27" s="217">
        <f t="shared" si="11"/>
        <v>1760.58495</v>
      </c>
      <c r="AF27" s="217">
        <f t="shared" si="12"/>
        <v>6520.685</v>
      </c>
      <c r="AG27" s="217">
        <f t="shared" si="13"/>
        <v>6520.685</v>
      </c>
      <c r="AH27" s="217">
        <f t="shared" si="14"/>
        <v>1956.2055</v>
      </c>
      <c r="AI27">
        <f t="shared" si="15"/>
        <v>-3295.2954</v>
      </c>
      <c r="AJ27" s="217">
        <f t="shared" si="16"/>
        <v>-290.19288</v>
      </c>
      <c r="AK27" s="217">
        <f t="shared" si="17"/>
        <v>-44.358576</v>
      </c>
      <c r="AL27" s="217">
        <f t="shared" si="18"/>
        <v>-1239.78495</v>
      </c>
      <c r="AM27" s="217">
        <f t="shared" si="19"/>
        <v>-1956.2055</v>
      </c>
      <c r="AN27" s="217">
        <f t="shared" si="20"/>
        <v>4546</v>
      </c>
      <c r="AO27" s="217">
        <f t="shared" si="21"/>
        <v>4546</v>
      </c>
      <c r="AP27">
        <f t="shared" si="22"/>
        <v>3818.64</v>
      </c>
      <c r="AQ27" s="217">
        <f t="shared" si="23"/>
        <v>1900</v>
      </c>
      <c r="AR27" s="217">
        <f t="shared" si="24"/>
        <v>1900</v>
      </c>
      <c r="AS27" s="217">
        <f t="shared" si="25"/>
        <v>91.2</v>
      </c>
      <c r="AT27" s="217">
        <f t="shared" si="26"/>
        <v>1900</v>
      </c>
      <c r="AU27" s="217">
        <f t="shared" si="27"/>
        <v>18.24</v>
      </c>
      <c r="AV27" s="217">
        <f t="shared" si="28"/>
        <v>4340</v>
      </c>
      <c r="AW27" s="217">
        <f t="shared" si="29"/>
        <v>4340</v>
      </c>
      <c r="AX27" s="217">
        <f t="shared" si="30"/>
        <v>1171.8</v>
      </c>
      <c r="AY27" s="217">
        <f t="shared" si="31"/>
        <v>1900</v>
      </c>
      <c r="AZ27" s="217">
        <f t="shared" si="32"/>
        <v>1900</v>
      </c>
      <c r="BA27" s="217">
        <f t="shared" si="33"/>
        <v>570</v>
      </c>
      <c r="BB27" s="217">
        <f t="shared" si="34"/>
        <v>-1636.56</v>
      </c>
      <c r="BC27" s="217">
        <f t="shared" si="35"/>
        <v>-68.4</v>
      </c>
      <c r="BD27" s="217">
        <f t="shared" si="36"/>
        <v>0</v>
      </c>
      <c r="BE27" s="217">
        <f t="shared" si="37"/>
        <v>-651</v>
      </c>
      <c r="BF27" s="217">
        <f t="shared" si="38"/>
        <v>-570</v>
      </c>
    </row>
    <row r="28" spans="2:58">
      <c r="B28" s="6" t="s">
        <v>218</v>
      </c>
      <c r="C28" s="166" t="str">
        <f>_xlfn.XLOOKUP(B:B,'2023.7-2023.12'!B:B,'2023.7-2023.12'!G:G,0)</f>
        <v>2021/04/19</v>
      </c>
      <c r="D28">
        <f>_xlfn.XLOOKUP(B:B,'2023.7-2023.12'!B:B,'2023.7-2023.12'!I:I,0)</f>
        <v>0</v>
      </c>
      <c r="E28" t="str">
        <f>_xlfn.XLOOKUP(B:B,'2023.7-2023.12'!B:B,'2023.7-2023.12'!C:C,0)</f>
        <v>财务部</v>
      </c>
      <c r="F28" t="str">
        <f>_xlfn.XLOOKUP(B:B,'2023.7-2023.12'!B:B,'2023.7-2023.12'!F:F,0)</f>
        <v>财务经理</v>
      </c>
      <c r="G28">
        <f>COUNTIF('2023.7-2023.12'!B:B,B28)</f>
        <v>6</v>
      </c>
      <c r="H28" s="217">
        <f>IFERROR(_xlfn.XLOOKUP(B28,'2023.7-2023.12'!B:B,'2023.7-2023.12'!K:K),0)</f>
        <v>17484.9</v>
      </c>
      <c r="I28" s="217">
        <f>IFERROR(AVERAGEIF('2023.7-2023.12'!B:B,B28,'2023.7-2023.12'!K:K),0)</f>
        <v>16730.5166666667</v>
      </c>
      <c r="J28" s="217">
        <f>IFERROR(_xlfn.XLOOKUP(B28,'2023.7-2023.12'!B:B,'2023.7-2023.12'!J:J),0)</f>
        <v>7600</v>
      </c>
      <c r="K28" s="217">
        <f>IFERROR(AVERAGEIF('2023.7-2023.12'!B:B,B28,'2023.7-2023.12'!J:J),0)</f>
        <v>7600</v>
      </c>
      <c r="M28">
        <f>SUMIFS('2023.7-2023.12'!L:L,'2023.7-2023.12'!B:B,B28)</f>
        <v>2182.08</v>
      </c>
      <c r="O28" s="217">
        <f>SUMIFS('2023.7-2023.12'!N:N,'2023.7-2023.12'!B:B,B28)</f>
        <v>22.8</v>
      </c>
      <c r="P28">
        <f>SUMIFS('2023.7-2023.12'!P:P,'2023.7-2023.12'!B:B,B28)</f>
        <v>18.24</v>
      </c>
      <c r="R28" s="217">
        <f>SUMIFS('2023.7-2023.12'!M:M,'2023.7-2023.12'!B:B,B28)</f>
        <v>520.8</v>
      </c>
      <c r="T28" s="217">
        <f>SUMIFS('2023.7-2023.12'!O:O,'2023.7-2023.12'!B:B,B28)</f>
        <v>3000</v>
      </c>
      <c r="U28" s="217">
        <f t="shared" si="1"/>
        <v>16730.5166666667</v>
      </c>
      <c r="V28" s="217">
        <f t="shared" si="2"/>
        <v>16730.5166666667</v>
      </c>
      <c r="W28">
        <f t="shared" si="3"/>
        <v>14053.634</v>
      </c>
      <c r="X28" s="217">
        <f t="shared" si="4"/>
        <v>16730.5166666667</v>
      </c>
      <c r="Y28" s="217">
        <f t="shared" si="5"/>
        <v>16730.5166666667</v>
      </c>
      <c r="Z28" s="217">
        <f t="shared" si="6"/>
        <v>803.0648</v>
      </c>
      <c r="AA28" s="217">
        <f t="shared" si="7"/>
        <v>16730.5166666667</v>
      </c>
      <c r="AB28" s="217">
        <f t="shared" si="8"/>
        <v>160.61296</v>
      </c>
      <c r="AC28" s="217">
        <f t="shared" si="9"/>
        <v>16730.5166666667</v>
      </c>
      <c r="AD28" s="217">
        <f t="shared" si="10"/>
        <v>16730.5166666667</v>
      </c>
      <c r="AE28" s="217">
        <f t="shared" si="11"/>
        <v>4517.2395</v>
      </c>
      <c r="AF28" s="217">
        <f t="shared" si="12"/>
        <v>16730.5166666667</v>
      </c>
      <c r="AG28" s="217">
        <f t="shared" si="13"/>
        <v>16730.5166666667</v>
      </c>
      <c r="AH28" s="217">
        <f t="shared" si="14"/>
        <v>5019.155</v>
      </c>
      <c r="AI28">
        <f t="shared" si="15"/>
        <v>-11871.554</v>
      </c>
      <c r="AJ28" s="217">
        <f t="shared" si="16"/>
        <v>-780.2648</v>
      </c>
      <c r="AK28" s="217">
        <f t="shared" si="17"/>
        <v>-142.37296</v>
      </c>
      <c r="AL28" s="217">
        <f t="shared" si="18"/>
        <v>-3996.4395</v>
      </c>
      <c r="AM28" s="217">
        <f t="shared" si="19"/>
        <v>-2019.155</v>
      </c>
      <c r="AN28" s="217">
        <f t="shared" si="20"/>
        <v>7600</v>
      </c>
      <c r="AO28" s="217">
        <f t="shared" si="21"/>
        <v>7600</v>
      </c>
      <c r="AP28">
        <f t="shared" si="22"/>
        <v>6384</v>
      </c>
      <c r="AQ28" s="217">
        <f t="shared" si="23"/>
        <v>7600</v>
      </c>
      <c r="AR28" s="217">
        <f t="shared" si="24"/>
        <v>7600</v>
      </c>
      <c r="AS28" s="217">
        <f t="shared" si="25"/>
        <v>364.8</v>
      </c>
      <c r="AT28" s="217">
        <f t="shared" si="26"/>
        <v>7600</v>
      </c>
      <c r="AU28" s="217">
        <f t="shared" si="27"/>
        <v>72.96</v>
      </c>
      <c r="AV28" s="217">
        <f t="shared" si="28"/>
        <v>7600</v>
      </c>
      <c r="AW28" s="217">
        <f t="shared" si="29"/>
        <v>7600</v>
      </c>
      <c r="AX28" s="217">
        <f t="shared" si="30"/>
        <v>2052</v>
      </c>
      <c r="AY28" s="217">
        <f t="shared" si="31"/>
        <v>7600</v>
      </c>
      <c r="AZ28" s="217">
        <f t="shared" si="32"/>
        <v>7600</v>
      </c>
      <c r="BA28" s="217">
        <f t="shared" si="33"/>
        <v>2280</v>
      </c>
      <c r="BB28" s="217">
        <f t="shared" si="34"/>
        <v>-4201.92</v>
      </c>
      <c r="BC28" s="217">
        <f t="shared" si="35"/>
        <v>-342</v>
      </c>
      <c r="BD28" s="217">
        <f t="shared" si="36"/>
        <v>-54.72</v>
      </c>
      <c r="BE28" s="217">
        <f t="shared" si="37"/>
        <v>-1531.2</v>
      </c>
      <c r="BF28" s="217">
        <f t="shared" si="38"/>
        <v>0</v>
      </c>
    </row>
    <row r="29" spans="2:58">
      <c r="B29" s="6" t="s">
        <v>473</v>
      </c>
      <c r="C29" s="166" t="str">
        <f>_xlfn.XLOOKUP(B:B,'2023.7-2023.12'!B:B,'2023.7-2023.12'!G:G,0)</f>
        <v>2023/07/24</v>
      </c>
      <c r="D29" t="str">
        <f>_xlfn.XLOOKUP(B:B,'2023.7-2023.12'!B:B,'2023.7-2023.12'!I:I,0)</f>
        <v>7月入职</v>
      </c>
      <c r="E29" t="str">
        <f>_xlfn.XLOOKUP(B:B,'2023.7-2023.12'!B:B,'2023.7-2023.12'!C:C,0)</f>
        <v>物控部</v>
      </c>
      <c r="F29" t="str">
        <f>_xlfn.XLOOKUP(B:B,'2023.7-2023.12'!B:B,'2023.7-2023.12'!F:F,0)</f>
        <v>内部配件高级专员</v>
      </c>
      <c r="G29">
        <f>COUNTIF('2023.7-2023.12'!B:B,B29)</f>
        <v>6</v>
      </c>
      <c r="H29" s="217">
        <f>IFERROR(_xlfn.XLOOKUP(B29,'2023.7-2023.12'!B:B,'2023.7-2023.12'!K:K),0)</f>
        <v>1372.48</v>
      </c>
      <c r="I29" s="217">
        <f>IFERROR(AVERAGEIF('2023.7-2023.12'!B:B,B29,'2023.7-2023.12'!K:K),0)</f>
        <v>4577.41666666667</v>
      </c>
      <c r="J29" s="217">
        <f>IFERROR(_xlfn.XLOOKUP(B29,'2023.7-2023.12'!B:B,'2023.7-2023.12'!J:J),0)</f>
        <v>1900</v>
      </c>
      <c r="K29" s="217">
        <f>IFERROR(AVERAGEIF('2023.7-2023.12'!B:B,B29,'2023.7-2023.12'!J:J),0)</f>
        <v>3068.33333333333</v>
      </c>
      <c r="M29">
        <f>SUMIFS('2023.7-2023.12'!L:L,'2023.7-2023.12'!B:B,B29)</f>
        <v>1091.04</v>
      </c>
      <c r="O29" s="217">
        <f>SUMIFS('2023.7-2023.12'!N:N,'2023.7-2023.12'!B:B,B29)</f>
        <v>11.4</v>
      </c>
      <c r="P29">
        <f>SUMIFS('2023.7-2023.12'!P:P,'2023.7-2023.12'!B:B,B29)</f>
        <v>9.12</v>
      </c>
      <c r="R29" s="217">
        <f>SUMIFS('2023.7-2023.12'!M:M,'2023.7-2023.12'!B:B,B29)</f>
        <v>260.4</v>
      </c>
      <c r="T29" s="217">
        <f>SUMIFS('2023.7-2023.12'!O:O,'2023.7-2023.12'!B:B,B29)</f>
        <v>0</v>
      </c>
      <c r="U29" s="217">
        <f t="shared" si="1"/>
        <v>4577.41666666667</v>
      </c>
      <c r="V29" s="217">
        <f t="shared" si="2"/>
        <v>4577.41666666667</v>
      </c>
      <c r="W29">
        <f t="shared" si="3"/>
        <v>3845.03</v>
      </c>
      <c r="X29" s="217">
        <f t="shared" si="4"/>
        <v>4577.41666666667</v>
      </c>
      <c r="Y29" s="217">
        <f t="shared" si="5"/>
        <v>4577.41666666667</v>
      </c>
      <c r="Z29" s="217">
        <f t="shared" si="6"/>
        <v>219.716</v>
      </c>
      <c r="AA29" s="217">
        <f t="shared" si="7"/>
        <v>4577.41666666667</v>
      </c>
      <c r="AB29" s="217">
        <f t="shared" si="8"/>
        <v>43.9432</v>
      </c>
      <c r="AC29" s="217">
        <f t="shared" si="9"/>
        <v>4577.41666666667</v>
      </c>
      <c r="AD29" s="217">
        <f t="shared" si="10"/>
        <v>4577.41666666667</v>
      </c>
      <c r="AE29" s="217">
        <f t="shared" si="11"/>
        <v>1235.9025</v>
      </c>
      <c r="AF29" s="217">
        <f t="shared" si="12"/>
        <v>4577.41666666667</v>
      </c>
      <c r="AG29" s="217">
        <f t="shared" si="13"/>
        <v>4577.41666666667</v>
      </c>
      <c r="AH29" s="217">
        <f t="shared" si="14"/>
        <v>1373.225</v>
      </c>
      <c r="AI29">
        <f t="shared" si="15"/>
        <v>-2753.99</v>
      </c>
      <c r="AJ29" s="217">
        <f t="shared" si="16"/>
        <v>-208.316</v>
      </c>
      <c r="AK29" s="217">
        <f t="shared" si="17"/>
        <v>-34.8232</v>
      </c>
      <c r="AL29" s="217">
        <f t="shared" si="18"/>
        <v>-975.5025</v>
      </c>
      <c r="AM29" s="217">
        <f t="shared" si="19"/>
        <v>-1373.225</v>
      </c>
      <c r="AN29" s="217">
        <f t="shared" si="20"/>
        <v>4546</v>
      </c>
      <c r="AO29" s="217">
        <f t="shared" si="21"/>
        <v>4546</v>
      </c>
      <c r="AP29">
        <f t="shared" si="22"/>
        <v>3818.64</v>
      </c>
      <c r="AQ29" s="217">
        <f t="shared" si="23"/>
        <v>3068.33333333333</v>
      </c>
      <c r="AR29" s="217">
        <f t="shared" si="24"/>
        <v>3068.33333333333</v>
      </c>
      <c r="AS29" s="217">
        <f t="shared" si="25"/>
        <v>147.28</v>
      </c>
      <c r="AT29" s="217">
        <f t="shared" si="26"/>
        <v>3068.33333333333</v>
      </c>
      <c r="AU29" s="217">
        <f t="shared" si="27"/>
        <v>29.456</v>
      </c>
      <c r="AV29" s="217">
        <f t="shared" si="28"/>
        <v>4340</v>
      </c>
      <c r="AW29" s="217">
        <f t="shared" si="29"/>
        <v>4340</v>
      </c>
      <c r="AX29" s="217">
        <f t="shared" si="30"/>
        <v>1171.8</v>
      </c>
      <c r="AY29" s="217">
        <f t="shared" si="31"/>
        <v>3068.33333333333</v>
      </c>
      <c r="AZ29" s="217">
        <f t="shared" si="32"/>
        <v>3068.33333333333</v>
      </c>
      <c r="BA29" s="217">
        <f t="shared" si="33"/>
        <v>920.5</v>
      </c>
      <c r="BB29" s="217">
        <f t="shared" si="34"/>
        <v>-2727.6</v>
      </c>
      <c r="BC29" s="217">
        <f t="shared" si="35"/>
        <v>-135.88</v>
      </c>
      <c r="BD29" s="217">
        <f t="shared" si="36"/>
        <v>-20.336</v>
      </c>
      <c r="BE29" s="217">
        <f t="shared" si="37"/>
        <v>-911.4</v>
      </c>
      <c r="BF29" s="217">
        <f t="shared" si="38"/>
        <v>-920.5</v>
      </c>
    </row>
    <row r="30" spans="2:58">
      <c r="B30" s="6" t="s">
        <v>219</v>
      </c>
      <c r="C30" s="166" t="str">
        <f>_xlfn.XLOOKUP(B:B,'2023.7-2023.12'!B:B,'2023.7-2023.12'!G:G,0)</f>
        <v>2020/04/01</v>
      </c>
      <c r="D30">
        <f>_xlfn.XLOOKUP(B:B,'2023.7-2023.12'!B:B,'2023.7-2023.12'!I:I,0)</f>
        <v>0</v>
      </c>
      <c r="E30" t="str">
        <f>_xlfn.XLOOKUP(B:B,'2023.7-2023.12'!B:B,'2023.7-2023.12'!C:C,0)</f>
        <v>售后服务部</v>
      </c>
      <c r="F30" t="str">
        <f>_xlfn.XLOOKUP(B:B,'2023.7-2023.12'!B:B,'2023.7-2023.12'!F:F,0)</f>
        <v>机械服务工程师</v>
      </c>
      <c r="G30">
        <f>COUNTIF('2023.7-2023.12'!B:B,B30)</f>
        <v>6</v>
      </c>
      <c r="H30" s="217">
        <f>IFERROR(_xlfn.XLOOKUP(B30,'2023.7-2023.12'!B:B,'2023.7-2023.12'!K:K),0)</f>
        <v>8527.5</v>
      </c>
      <c r="I30" s="217">
        <f>IFERROR(AVERAGEIF('2023.7-2023.12'!B:B,B30,'2023.7-2023.12'!K:K),0)</f>
        <v>8854.24333333333</v>
      </c>
      <c r="J30" s="217">
        <f>IFERROR(_xlfn.XLOOKUP(B30,'2023.7-2023.12'!B:B,'2023.7-2023.12'!J:J),0)</f>
        <v>3440</v>
      </c>
      <c r="K30" s="217">
        <f>IFERROR(AVERAGEIF('2023.7-2023.12'!B:B,B30,'2023.7-2023.12'!J:J),0)</f>
        <v>3440</v>
      </c>
      <c r="M30">
        <f>SUMIFS('2023.7-2023.12'!L:L,'2023.7-2023.12'!B:B,B30)</f>
        <v>2182.08</v>
      </c>
      <c r="O30" s="217">
        <f>SUMIFS('2023.7-2023.12'!N:N,'2023.7-2023.12'!B:B,B30)</f>
        <v>22.8</v>
      </c>
      <c r="P30">
        <f>SUMIFS('2023.7-2023.12'!P:P,'2023.7-2023.12'!B:B,B30)</f>
        <v>18.24</v>
      </c>
      <c r="R30" s="217">
        <f>SUMIFS('2023.7-2023.12'!M:M,'2023.7-2023.12'!B:B,B30)</f>
        <v>520.8</v>
      </c>
      <c r="T30" s="217">
        <f>SUMIFS('2023.7-2023.12'!O:O,'2023.7-2023.12'!B:B,B30)</f>
        <v>3000</v>
      </c>
      <c r="U30" s="217">
        <f t="shared" si="1"/>
        <v>8854.24333333333</v>
      </c>
      <c r="V30" s="217">
        <f t="shared" si="2"/>
        <v>8854.24333333333</v>
      </c>
      <c r="W30">
        <f t="shared" si="3"/>
        <v>7437.5644</v>
      </c>
      <c r="X30" s="217">
        <f t="shared" si="4"/>
        <v>8854.24333333333</v>
      </c>
      <c r="Y30" s="217">
        <f t="shared" si="5"/>
        <v>8854.24333333333</v>
      </c>
      <c r="Z30" s="217">
        <f t="shared" si="6"/>
        <v>425.00368</v>
      </c>
      <c r="AA30" s="217">
        <f t="shared" si="7"/>
        <v>8854.24333333333</v>
      </c>
      <c r="AB30" s="217">
        <f t="shared" si="8"/>
        <v>85.000736</v>
      </c>
      <c r="AC30" s="217">
        <f t="shared" si="9"/>
        <v>8854.24333333333</v>
      </c>
      <c r="AD30" s="217">
        <f t="shared" si="10"/>
        <v>8854.24333333333</v>
      </c>
      <c r="AE30" s="217">
        <f t="shared" si="11"/>
        <v>2390.6457</v>
      </c>
      <c r="AF30" s="217">
        <f t="shared" si="12"/>
        <v>8854.24333333333</v>
      </c>
      <c r="AG30" s="217">
        <f t="shared" si="13"/>
        <v>8854.24333333333</v>
      </c>
      <c r="AH30" s="217">
        <f t="shared" si="14"/>
        <v>2656.273</v>
      </c>
      <c r="AI30">
        <f t="shared" si="15"/>
        <v>-5255.4844</v>
      </c>
      <c r="AJ30" s="217">
        <f t="shared" si="16"/>
        <v>-402.20368</v>
      </c>
      <c r="AK30" s="217">
        <f t="shared" si="17"/>
        <v>-66.760736</v>
      </c>
      <c r="AL30" s="217">
        <f t="shared" si="18"/>
        <v>-1869.8457</v>
      </c>
      <c r="AM30" s="217">
        <f t="shared" si="19"/>
        <v>0</v>
      </c>
      <c r="AN30" s="217">
        <f t="shared" si="20"/>
        <v>4546</v>
      </c>
      <c r="AO30" s="217">
        <f t="shared" si="21"/>
        <v>4546</v>
      </c>
      <c r="AP30">
        <f t="shared" si="22"/>
        <v>3818.64</v>
      </c>
      <c r="AQ30" s="217">
        <f t="shared" si="23"/>
        <v>3440</v>
      </c>
      <c r="AR30" s="217">
        <f t="shared" si="24"/>
        <v>3440</v>
      </c>
      <c r="AS30" s="217">
        <f t="shared" si="25"/>
        <v>165.12</v>
      </c>
      <c r="AT30" s="217">
        <f t="shared" si="26"/>
        <v>3440</v>
      </c>
      <c r="AU30" s="217">
        <f t="shared" si="27"/>
        <v>33.024</v>
      </c>
      <c r="AV30" s="217">
        <f t="shared" si="28"/>
        <v>4340</v>
      </c>
      <c r="AW30" s="217">
        <f t="shared" si="29"/>
        <v>4340</v>
      </c>
      <c r="AX30" s="217">
        <f t="shared" si="30"/>
        <v>1171.8</v>
      </c>
      <c r="AY30" s="217">
        <f t="shared" si="31"/>
        <v>3440</v>
      </c>
      <c r="AZ30" s="217">
        <f t="shared" si="32"/>
        <v>3440</v>
      </c>
      <c r="BA30" s="217">
        <f t="shared" si="33"/>
        <v>1032</v>
      </c>
      <c r="BB30" s="217">
        <f t="shared" si="34"/>
        <v>-1636.56</v>
      </c>
      <c r="BC30" s="217">
        <f t="shared" si="35"/>
        <v>-142.32</v>
      </c>
      <c r="BD30" s="217">
        <f t="shared" si="36"/>
        <v>-14.784</v>
      </c>
      <c r="BE30" s="217">
        <f t="shared" si="37"/>
        <v>-651</v>
      </c>
      <c r="BF30" s="217">
        <f t="shared" si="38"/>
        <v>0</v>
      </c>
    </row>
    <row r="31" spans="2:58">
      <c r="B31" s="6" t="s">
        <v>220</v>
      </c>
      <c r="C31" s="166" t="str">
        <f>_xlfn.XLOOKUP(B:B,'2023.7-2023.12'!B:B,'2023.7-2023.12'!G:G,0)</f>
        <v>2021/07/01</v>
      </c>
      <c r="D31">
        <f>_xlfn.XLOOKUP(B:B,'2023.7-2023.12'!B:B,'2023.7-2023.12'!I:I,0)</f>
        <v>0</v>
      </c>
      <c r="E31" t="str">
        <f>_xlfn.XLOOKUP(B:B,'2023.7-2023.12'!B:B,'2023.7-2023.12'!C:C,0)</f>
        <v>生产部</v>
      </c>
      <c r="F31" t="str">
        <f>_xlfn.XLOOKUP(B:B,'2023.7-2023.12'!B:B,'2023.7-2023.12'!F:F,0)</f>
        <v>装配钳工</v>
      </c>
      <c r="G31">
        <f>COUNTIF('2023.7-2023.12'!B:B,B31)</f>
        <v>6</v>
      </c>
      <c r="H31" s="217">
        <f>IFERROR(_xlfn.XLOOKUP(B31,'2023.7-2023.12'!B:B,'2023.7-2023.12'!K:K),0)</f>
        <v>5867.91</v>
      </c>
      <c r="I31" s="217">
        <f>IFERROR(AVERAGEIF('2023.7-2023.12'!B:B,B31,'2023.7-2023.12'!K:K),0)</f>
        <v>6858.16166666667</v>
      </c>
      <c r="J31" s="217">
        <f>IFERROR(_xlfn.XLOOKUP(B31,'2023.7-2023.12'!B:B,'2023.7-2023.12'!J:J),0)</f>
        <v>1900</v>
      </c>
      <c r="K31" s="217">
        <f>IFERROR(AVERAGEIF('2023.7-2023.12'!B:B,B31,'2023.7-2023.12'!J:J),0)</f>
        <v>1900</v>
      </c>
      <c r="M31">
        <f>SUMIFS('2023.7-2023.12'!L:L,'2023.7-2023.12'!B:B,B31)</f>
        <v>2182.08</v>
      </c>
      <c r="O31" s="217">
        <f>SUMIFS('2023.7-2023.12'!N:N,'2023.7-2023.12'!B:B,B31)</f>
        <v>22.8</v>
      </c>
      <c r="P31">
        <f>SUMIFS('2023.7-2023.12'!P:P,'2023.7-2023.12'!B:B,B31)</f>
        <v>18.24</v>
      </c>
      <c r="R31" s="217">
        <f>SUMIFS('2023.7-2023.12'!M:M,'2023.7-2023.12'!B:B,B31)</f>
        <v>434</v>
      </c>
      <c r="T31" s="217">
        <f>SUMIFS('2023.7-2023.12'!O:O,'2023.7-2023.12'!B:B,B31)</f>
        <v>0</v>
      </c>
      <c r="U31" s="217">
        <f t="shared" si="1"/>
        <v>6858.16166666667</v>
      </c>
      <c r="V31" s="217">
        <f t="shared" si="2"/>
        <v>6858.16166666667</v>
      </c>
      <c r="W31">
        <f t="shared" si="3"/>
        <v>5760.8558</v>
      </c>
      <c r="X31" s="217">
        <f t="shared" si="4"/>
        <v>6858.16166666667</v>
      </c>
      <c r="Y31" s="217">
        <f t="shared" si="5"/>
        <v>6858.16166666667</v>
      </c>
      <c r="Z31" s="217">
        <f t="shared" si="6"/>
        <v>329.19176</v>
      </c>
      <c r="AA31" s="217">
        <f t="shared" si="7"/>
        <v>6858.16166666667</v>
      </c>
      <c r="AB31" s="217">
        <f t="shared" si="8"/>
        <v>65.838352</v>
      </c>
      <c r="AC31" s="217">
        <f t="shared" si="9"/>
        <v>6858.16166666667</v>
      </c>
      <c r="AD31" s="217">
        <f t="shared" si="10"/>
        <v>6858.16166666667</v>
      </c>
      <c r="AE31" s="217">
        <f t="shared" si="11"/>
        <v>1851.70365</v>
      </c>
      <c r="AF31" s="217">
        <f t="shared" si="12"/>
        <v>6858.16166666667</v>
      </c>
      <c r="AG31" s="217">
        <f t="shared" si="13"/>
        <v>6858.16166666667</v>
      </c>
      <c r="AH31" s="217">
        <f t="shared" si="14"/>
        <v>2057.4485</v>
      </c>
      <c r="AI31">
        <f t="shared" si="15"/>
        <v>-3578.7758</v>
      </c>
      <c r="AJ31" s="217">
        <f t="shared" si="16"/>
        <v>-306.39176</v>
      </c>
      <c r="AK31" s="217">
        <f t="shared" si="17"/>
        <v>-47.598352</v>
      </c>
      <c r="AL31" s="217">
        <f t="shared" si="18"/>
        <v>-1417.70365</v>
      </c>
      <c r="AM31" s="217">
        <f t="shared" si="19"/>
        <v>-2057.4485</v>
      </c>
      <c r="AN31" s="217">
        <f t="shared" si="20"/>
        <v>4546</v>
      </c>
      <c r="AO31" s="217">
        <f t="shared" si="21"/>
        <v>4546</v>
      </c>
      <c r="AP31">
        <f t="shared" si="22"/>
        <v>3818.64</v>
      </c>
      <c r="AQ31" s="217">
        <f t="shared" si="23"/>
        <v>1900</v>
      </c>
      <c r="AR31" s="217">
        <f t="shared" si="24"/>
        <v>1900</v>
      </c>
      <c r="AS31" s="217">
        <f t="shared" si="25"/>
        <v>91.2</v>
      </c>
      <c r="AT31" s="217">
        <f t="shared" si="26"/>
        <v>1900</v>
      </c>
      <c r="AU31" s="217">
        <f t="shared" si="27"/>
        <v>18.24</v>
      </c>
      <c r="AV31" s="217">
        <f t="shared" si="28"/>
        <v>4340</v>
      </c>
      <c r="AW31" s="217">
        <f t="shared" si="29"/>
        <v>4340</v>
      </c>
      <c r="AX31" s="217">
        <f t="shared" si="30"/>
        <v>1171.8</v>
      </c>
      <c r="AY31" s="217">
        <f t="shared" si="31"/>
        <v>1900</v>
      </c>
      <c r="AZ31" s="217">
        <f t="shared" si="32"/>
        <v>1900</v>
      </c>
      <c r="BA31" s="217">
        <f t="shared" si="33"/>
        <v>570</v>
      </c>
      <c r="BB31" s="217">
        <f t="shared" si="34"/>
        <v>-1636.56</v>
      </c>
      <c r="BC31" s="217">
        <f t="shared" si="35"/>
        <v>-68.4</v>
      </c>
      <c r="BD31" s="217">
        <f t="shared" si="36"/>
        <v>0</v>
      </c>
      <c r="BE31" s="217">
        <f t="shared" si="37"/>
        <v>-737.8</v>
      </c>
      <c r="BF31" s="217">
        <f t="shared" si="38"/>
        <v>-570</v>
      </c>
    </row>
    <row r="32" spans="2:58">
      <c r="B32" s="6" t="s">
        <v>223</v>
      </c>
      <c r="C32" s="166" t="str">
        <f>_xlfn.XLOOKUP(B:B,'2023.7-2023.12'!B:B,'2023.7-2023.12'!G:G,0)</f>
        <v>2022/09/19</v>
      </c>
      <c r="D32">
        <f>_xlfn.XLOOKUP(B:B,'2023.7-2023.12'!B:B,'2023.7-2023.12'!I:I,0)</f>
        <v>0</v>
      </c>
      <c r="E32" t="str">
        <f>_xlfn.XLOOKUP(B:B,'2023.7-2023.12'!B:B,'2023.7-2023.12'!C:C,0)</f>
        <v>生产部</v>
      </c>
      <c r="F32" t="str">
        <f>_xlfn.XLOOKUP(B:B,'2023.7-2023.12'!B:B,'2023.7-2023.12'!F:F,0)</f>
        <v>装配钳工</v>
      </c>
      <c r="G32">
        <f>COUNTIF('2023.7-2023.12'!B:B,B32)</f>
        <v>6</v>
      </c>
      <c r="H32" s="217">
        <f>IFERROR(_xlfn.XLOOKUP(B32,'2023.7-2023.12'!B:B,'2023.7-2023.12'!K:K),0)</f>
        <v>4719.15</v>
      </c>
      <c r="I32" s="217">
        <f>IFERROR(AVERAGEIF('2023.7-2023.12'!B:B,B32,'2023.7-2023.12'!K:K),0)</f>
        <v>5801.03333333333</v>
      </c>
      <c r="J32" s="217">
        <f>IFERROR(_xlfn.XLOOKUP(B32,'2023.7-2023.12'!B:B,'2023.7-2023.12'!J:J),0)</f>
        <v>1900</v>
      </c>
      <c r="K32" s="217">
        <f>IFERROR(AVERAGEIF('2023.7-2023.12'!B:B,B32,'2023.7-2023.12'!J:J),0)</f>
        <v>1900</v>
      </c>
      <c r="M32">
        <f>SUMIFS('2023.7-2023.12'!L:L,'2023.7-2023.12'!B:B,B32)</f>
        <v>2182.08</v>
      </c>
      <c r="O32" s="217">
        <f>SUMIFS('2023.7-2023.12'!N:N,'2023.7-2023.12'!B:B,B32)</f>
        <v>22.8</v>
      </c>
      <c r="P32">
        <f>SUMIFS('2023.7-2023.12'!P:P,'2023.7-2023.12'!B:B,B32)</f>
        <v>18.24</v>
      </c>
      <c r="R32" s="217">
        <f>SUMIFS('2023.7-2023.12'!M:M,'2023.7-2023.12'!B:B,B32)</f>
        <v>520.8</v>
      </c>
      <c r="T32" s="217">
        <f>SUMIFS('2023.7-2023.12'!O:O,'2023.7-2023.12'!B:B,B32)</f>
        <v>0</v>
      </c>
      <c r="U32" s="217">
        <f t="shared" si="1"/>
        <v>5801.03333333333</v>
      </c>
      <c r="V32" s="217">
        <f t="shared" si="2"/>
        <v>5801.03333333333</v>
      </c>
      <c r="W32">
        <f t="shared" si="3"/>
        <v>4872.868</v>
      </c>
      <c r="X32" s="217">
        <f t="shared" si="4"/>
        <v>5801.03333333333</v>
      </c>
      <c r="Y32" s="217">
        <f t="shared" si="5"/>
        <v>5801.03333333333</v>
      </c>
      <c r="Z32" s="217">
        <f t="shared" si="6"/>
        <v>278.4496</v>
      </c>
      <c r="AA32" s="217">
        <f t="shared" si="7"/>
        <v>5801.03333333333</v>
      </c>
      <c r="AB32" s="217">
        <f t="shared" si="8"/>
        <v>55.68992</v>
      </c>
      <c r="AC32" s="217">
        <f t="shared" si="9"/>
        <v>5801.03333333333</v>
      </c>
      <c r="AD32" s="217">
        <f t="shared" si="10"/>
        <v>5801.03333333333</v>
      </c>
      <c r="AE32" s="217">
        <f t="shared" si="11"/>
        <v>1566.279</v>
      </c>
      <c r="AF32" s="217">
        <f t="shared" si="12"/>
        <v>5801.03333333333</v>
      </c>
      <c r="AG32" s="217">
        <f t="shared" si="13"/>
        <v>5801.03333333333</v>
      </c>
      <c r="AH32" s="217">
        <f t="shared" si="14"/>
        <v>1740.31</v>
      </c>
      <c r="AI32">
        <f t="shared" si="15"/>
        <v>-2690.788</v>
      </c>
      <c r="AJ32" s="217">
        <f t="shared" si="16"/>
        <v>-255.6496</v>
      </c>
      <c r="AK32" s="217">
        <f t="shared" si="17"/>
        <v>-37.44992</v>
      </c>
      <c r="AL32" s="217">
        <f t="shared" si="18"/>
        <v>-1045.479</v>
      </c>
      <c r="AM32" s="217">
        <f t="shared" si="19"/>
        <v>-1740.31</v>
      </c>
      <c r="AN32" s="217">
        <f t="shared" si="20"/>
        <v>4546</v>
      </c>
      <c r="AO32" s="217">
        <f t="shared" si="21"/>
        <v>4546</v>
      </c>
      <c r="AP32">
        <f t="shared" si="22"/>
        <v>3818.64</v>
      </c>
      <c r="AQ32" s="217">
        <f t="shared" si="23"/>
        <v>1900</v>
      </c>
      <c r="AR32" s="217">
        <f t="shared" si="24"/>
        <v>1900</v>
      </c>
      <c r="AS32" s="217">
        <f t="shared" si="25"/>
        <v>91.2</v>
      </c>
      <c r="AT32" s="217">
        <f t="shared" si="26"/>
        <v>1900</v>
      </c>
      <c r="AU32" s="217">
        <f t="shared" si="27"/>
        <v>18.24</v>
      </c>
      <c r="AV32" s="217">
        <f t="shared" si="28"/>
        <v>4340</v>
      </c>
      <c r="AW32" s="217">
        <f t="shared" si="29"/>
        <v>4340</v>
      </c>
      <c r="AX32" s="217">
        <f t="shared" si="30"/>
        <v>1171.8</v>
      </c>
      <c r="AY32" s="217">
        <f t="shared" si="31"/>
        <v>1900</v>
      </c>
      <c r="AZ32" s="217">
        <f t="shared" si="32"/>
        <v>1900</v>
      </c>
      <c r="BA32" s="217">
        <f t="shared" si="33"/>
        <v>570</v>
      </c>
      <c r="BB32" s="217">
        <f t="shared" si="34"/>
        <v>-1636.56</v>
      </c>
      <c r="BC32" s="217">
        <f t="shared" si="35"/>
        <v>-68.4</v>
      </c>
      <c r="BD32" s="217">
        <f t="shared" si="36"/>
        <v>0</v>
      </c>
      <c r="BE32" s="217">
        <f t="shared" si="37"/>
        <v>-651</v>
      </c>
      <c r="BF32" s="217">
        <f t="shared" si="38"/>
        <v>-570</v>
      </c>
    </row>
    <row r="33" spans="2:58">
      <c r="B33" s="6" t="s">
        <v>224</v>
      </c>
      <c r="C33" s="166">
        <f>_xlfn.XLOOKUP(B:B,'2023.7-2023.12'!B:B,'2023.7-2023.12'!G:G,0)</f>
        <v>44909</v>
      </c>
      <c r="D33">
        <f>_xlfn.XLOOKUP(B:B,'2023.7-2023.12'!B:B,'2023.7-2023.12'!I:I,0)</f>
        <v>0</v>
      </c>
      <c r="E33" t="str">
        <f>_xlfn.XLOOKUP(B:B,'2023.7-2023.12'!B:B,'2023.7-2023.12'!C:C,0)</f>
        <v>销售部</v>
      </c>
      <c r="F33" t="str">
        <f>_xlfn.XLOOKUP(B:B,'2023.7-2023.12'!B:B,'2023.7-2023.12'!F:F,0)</f>
        <v>区域销售经理（非洲）</v>
      </c>
      <c r="G33">
        <f>COUNTIF('2023.7-2023.12'!B:B,B33)</f>
        <v>6</v>
      </c>
      <c r="H33" s="217">
        <f>IFERROR(_xlfn.XLOOKUP(B33,'2023.7-2023.12'!B:B,'2023.7-2023.12'!K:K),0)</f>
        <v>9417</v>
      </c>
      <c r="I33" s="217">
        <f>IFERROR(AVERAGEIF('2023.7-2023.12'!B:B,B33,'2023.7-2023.12'!K:K),0)</f>
        <v>9313.61333333333</v>
      </c>
      <c r="J33" s="217">
        <f>IFERROR(_xlfn.XLOOKUP(B33,'2023.7-2023.12'!B:B,'2023.7-2023.12'!J:J),0)</f>
        <v>3850</v>
      </c>
      <c r="K33" s="217">
        <f>IFERROR(AVERAGEIF('2023.7-2023.12'!B:B,B33,'2023.7-2023.12'!J:J),0)</f>
        <v>3850</v>
      </c>
      <c r="M33">
        <f>SUMIFS('2023.7-2023.12'!L:L,'2023.7-2023.12'!B:B,B33)</f>
        <v>2182.08</v>
      </c>
      <c r="O33" s="217">
        <f>SUMIFS('2023.7-2023.12'!N:N,'2023.7-2023.12'!B:B,B33)</f>
        <v>22.8</v>
      </c>
      <c r="P33">
        <f>SUMIFS('2023.7-2023.12'!P:P,'2023.7-2023.12'!B:B,B33)</f>
        <v>18.24</v>
      </c>
      <c r="R33" s="217">
        <f>SUMIFS('2023.7-2023.12'!M:M,'2023.7-2023.12'!B:B,B33)</f>
        <v>520.8</v>
      </c>
      <c r="T33" s="217">
        <f>SUMIFS('2023.7-2023.12'!O:O,'2023.7-2023.12'!B:B,B33)</f>
        <v>0</v>
      </c>
      <c r="U33" s="217">
        <f t="shared" si="1"/>
        <v>9313.61333333333</v>
      </c>
      <c r="V33" s="217">
        <f t="shared" si="2"/>
        <v>9313.61333333333</v>
      </c>
      <c r="W33">
        <f t="shared" si="3"/>
        <v>7823.4352</v>
      </c>
      <c r="X33" s="217">
        <f t="shared" si="4"/>
        <v>9313.61333333333</v>
      </c>
      <c r="Y33" s="217">
        <f t="shared" si="5"/>
        <v>9313.61333333333</v>
      </c>
      <c r="Z33" s="217">
        <f t="shared" si="6"/>
        <v>447.05344</v>
      </c>
      <c r="AA33" s="217">
        <f t="shared" si="7"/>
        <v>9313.61333333333</v>
      </c>
      <c r="AB33" s="217">
        <f t="shared" si="8"/>
        <v>89.410688</v>
      </c>
      <c r="AC33" s="217">
        <f t="shared" si="9"/>
        <v>9313.61333333333</v>
      </c>
      <c r="AD33" s="217">
        <f t="shared" si="10"/>
        <v>9313.61333333333</v>
      </c>
      <c r="AE33" s="217">
        <f t="shared" si="11"/>
        <v>2514.6756</v>
      </c>
      <c r="AF33" s="217">
        <f t="shared" si="12"/>
        <v>9313.61333333333</v>
      </c>
      <c r="AG33" s="217">
        <f t="shared" si="13"/>
        <v>9313.61333333333</v>
      </c>
      <c r="AH33" s="217">
        <f t="shared" si="14"/>
        <v>2794.084</v>
      </c>
      <c r="AI33">
        <f t="shared" si="15"/>
        <v>-5641.3552</v>
      </c>
      <c r="AJ33" s="217">
        <f t="shared" si="16"/>
        <v>-424.25344</v>
      </c>
      <c r="AK33" s="217">
        <f t="shared" si="17"/>
        <v>-71.170688</v>
      </c>
      <c r="AL33" s="217">
        <f t="shared" si="18"/>
        <v>-1993.8756</v>
      </c>
      <c r="AM33" s="217">
        <f t="shared" si="19"/>
        <v>-2794.084</v>
      </c>
      <c r="AN33" s="217">
        <f t="shared" si="20"/>
        <v>4546</v>
      </c>
      <c r="AO33" s="217">
        <f t="shared" si="21"/>
        <v>4546</v>
      </c>
      <c r="AP33">
        <f t="shared" si="22"/>
        <v>3818.64</v>
      </c>
      <c r="AQ33" s="217">
        <f t="shared" si="23"/>
        <v>3850</v>
      </c>
      <c r="AR33" s="217">
        <f t="shared" si="24"/>
        <v>3850</v>
      </c>
      <c r="AS33" s="217">
        <f t="shared" si="25"/>
        <v>184.8</v>
      </c>
      <c r="AT33" s="217">
        <f t="shared" si="26"/>
        <v>3850</v>
      </c>
      <c r="AU33" s="217">
        <f t="shared" si="27"/>
        <v>36.96</v>
      </c>
      <c r="AV33" s="217">
        <f t="shared" si="28"/>
        <v>4340</v>
      </c>
      <c r="AW33" s="217">
        <f t="shared" si="29"/>
        <v>4340</v>
      </c>
      <c r="AX33" s="217">
        <f t="shared" si="30"/>
        <v>1171.8</v>
      </c>
      <c r="AY33" s="217">
        <f t="shared" si="31"/>
        <v>3850</v>
      </c>
      <c r="AZ33" s="217">
        <f t="shared" si="32"/>
        <v>3850</v>
      </c>
      <c r="BA33" s="217">
        <f t="shared" si="33"/>
        <v>1155</v>
      </c>
      <c r="BB33" s="217">
        <f t="shared" si="34"/>
        <v>-1636.56</v>
      </c>
      <c r="BC33" s="217">
        <f t="shared" si="35"/>
        <v>-162</v>
      </c>
      <c r="BD33" s="217">
        <f t="shared" si="36"/>
        <v>-18.72</v>
      </c>
      <c r="BE33" s="217">
        <f t="shared" si="37"/>
        <v>-651</v>
      </c>
      <c r="BF33" s="217">
        <f t="shared" si="38"/>
        <v>-1155</v>
      </c>
    </row>
    <row r="34" spans="2:58">
      <c r="B34" s="6" t="s">
        <v>225</v>
      </c>
      <c r="C34" s="166" t="str">
        <f>_xlfn.XLOOKUP(B:B,'2023.7-2023.12'!B:B,'2023.7-2023.12'!G:G,0)</f>
        <v>2018/03/19</v>
      </c>
      <c r="D34">
        <f>_xlfn.XLOOKUP(B:B,'2023.7-2023.12'!B:B,'2023.7-2023.12'!I:I,0)</f>
        <v>0</v>
      </c>
      <c r="E34" t="str">
        <f>_xlfn.XLOOKUP(B:B,'2023.7-2023.12'!B:B,'2023.7-2023.12'!C:C,0)</f>
        <v>人力资源部</v>
      </c>
      <c r="F34" t="str">
        <f>_xlfn.XLOOKUP(B:B,'2023.7-2023.12'!B:B,'2023.7-2023.12'!F:F,0)</f>
        <v>商务司机</v>
      </c>
      <c r="G34">
        <f>COUNTIF('2023.7-2023.12'!B:B,B34)</f>
        <v>6</v>
      </c>
      <c r="H34" s="217">
        <f>IFERROR(_xlfn.XLOOKUP(B34,'2023.7-2023.12'!B:B,'2023.7-2023.12'!K:K),0)</f>
        <v>5267.6</v>
      </c>
      <c r="I34" s="217">
        <f>IFERROR(AVERAGEIF('2023.7-2023.12'!B:B,B34,'2023.7-2023.12'!K:K),0)</f>
        <v>5255.1</v>
      </c>
      <c r="J34" s="217">
        <f>IFERROR(_xlfn.XLOOKUP(B34,'2023.7-2023.12'!B:B,'2023.7-2023.12'!J:J),0)</f>
        <v>1900</v>
      </c>
      <c r="K34" s="217">
        <f>IFERROR(AVERAGEIF('2023.7-2023.12'!B:B,B34,'2023.7-2023.12'!J:J),0)</f>
        <v>1900</v>
      </c>
      <c r="M34">
        <f>SUMIFS('2023.7-2023.12'!L:L,'2023.7-2023.12'!B:B,B34)</f>
        <v>2182.08</v>
      </c>
      <c r="O34" s="217">
        <f>SUMIFS('2023.7-2023.12'!N:N,'2023.7-2023.12'!B:B,B34)</f>
        <v>22.8</v>
      </c>
      <c r="P34">
        <f>SUMIFS('2023.7-2023.12'!P:P,'2023.7-2023.12'!B:B,B34)</f>
        <v>18.24</v>
      </c>
      <c r="R34" s="217">
        <f>SUMIFS('2023.7-2023.12'!M:M,'2023.7-2023.12'!B:B,B34)</f>
        <v>520.8</v>
      </c>
      <c r="T34" s="217">
        <f>SUMIFS('2023.7-2023.12'!O:O,'2023.7-2023.12'!B:B,B34)</f>
        <v>0</v>
      </c>
      <c r="U34" s="217">
        <f t="shared" si="1"/>
        <v>5255.1</v>
      </c>
      <c r="V34" s="217">
        <f t="shared" si="2"/>
        <v>5255.1</v>
      </c>
      <c r="W34">
        <f t="shared" si="3"/>
        <v>4414.284</v>
      </c>
      <c r="X34" s="217">
        <f t="shared" si="4"/>
        <v>5255.1</v>
      </c>
      <c r="Y34" s="217">
        <f t="shared" si="5"/>
        <v>5255.1</v>
      </c>
      <c r="Z34" s="217">
        <f t="shared" si="6"/>
        <v>252.2448</v>
      </c>
      <c r="AA34" s="217">
        <f t="shared" si="7"/>
        <v>5255.1</v>
      </c>
      <c r="AB34" s="217">
        <f t="shared" si="8"/>
        <v>50.44896</v>
      </c>
      <c r="AC34" s="217">
        <f t="shared" si="9"/>
        <v>5255.1</v>
      </c>
      <c r="AD34" s="217">
        <f t="shared" si="10"/>
        <v>5255.1</v>
      </c>
      <c r="AE34" s="217">
        <f t="shared" si="11"/>
        <v>1418.877</v>
      </c>
      <c r="AF34" s="217">
        <f t="shared" si="12"/>
        <v>5255.1</v>
      </c>
      <c r="AG34" s="217">
        <f t="shared" si="13"/>
        <v>5255.1</v>
      </c>
      <c r="AH34" s="217">
        <f t="shared" si="14"/>
        <v>1576.53</v>
      </c>
      <c r="AI34">
        <f t="shared" si="15"/>
        <v>-2232.204</v>
      </c>
      <c r="AJ34" s="217">
        <f t="shared" si="16"/>
        <v>-229.4448</v>
      </c>
      <c r="AK34" s="217">
        <f t="shared" si="17"/>
        <v>-32.20896</v>
      </c>
      <c r="AL34" s="217">
        <f t="shared" si="18"/>
        <v>-898.077</v>
      </c>
      <c r="AM34" s="217">
        <f t="shared" si="19"/>
        <v>-1576.53</v>
      </c>
      <c r="AN34" s="217">
        <f t="shared" si="20"/>
        <v>4546</v>
      </c>
      <c r="AO34" s="217">
        <f t="shared" si="21"/>
        <v>4546</v>
      </c>
      <c r="AP34">
        <f t="shared" si="22"/>
        <v>3818.64</v>
      </c>
      <c r="AQ34" s="217">
        <f t="shared" si="23"/>
        <v>1900</v>
      </c>
      <c r="AR34" s="217">
        <f t="shared" si="24"/>
        <v>1900</v>
      </c>
      <c r="AS34" s="217">
        <f t="shared" si="25"/>
        <v>91.2</v>
      </c>
      <c r="AT34" s="217">
        <f t="shared" si="26"/>
        <v>1900</v>
      </c>
      <c r="AU34" s="217">
        <f t="shared" si="27"/>
        <v>18.24</v>
      </c>
      <c r="AV34" s="217">
        <f t="shared" si="28"/>
        <v>4340</v>
      </c>
      <c r="AW34" s="217">
        <f t="shared" si="29"/>
        <v>4340</v>
      </c>
      <c r="AX34" s="217">
        <f t="shared" si="30"/>
        <v>1171.8</v>
      </c>
      <c r="AY34" s="217">
        <f t="shared" si="31"/>
        <v>1900</v>
      </c>
      <c r="AZ34" s="217">
        <f t="shared" si="32"/>
        <v>1900</v>
      </c>
      <c r="BA34" s="217">
        <f t="shared" si="33"/>
        <v>570</v>
      </c>
      <c r="BB34" s="217">
        <f t="shared" si="34"/>
        <v>-1636.56</v>
      </c>
      <c r="BC34" s="217">
        <f t="shared" si="35"/>
        <v>-68.4</v>
      </c>
      <c r="BD34" s="217">
        <f t="shared" si="36"/>
        <v>0</v>
      </c>
      <c r="BE34" s="217">
        <f t="shared" si="37"/>
        <v>-651</v>
      </c>
      <c r="BF34" s="217">
        <f t="shared" si="38"/>
        <v>-570</v>
      </c>
    </row>
    <row r="35" spans="2:58">
      <c r="B35" s="6" t="s">
        <v>226</v>
      </c>
      <c r="C35" s="166" t="str">
        <f>_xlfn.XLOOKUP(B:B,'2023.7-2023.12'!B:B,'2023.7-2023.12'!G:G,0)</f>
        <v>2018/03/15</v>
      </c>
      <c r="D35">
        <f>_xlfn.XLOOKUP(B:B,'2023.7-2023.12'!B:B,'2023.7-2023.12'!I:I,0)</f>
        <v>0</v>
      </c>
      <c r="E35" t="str">
        <f>_xlfn.XLOOKUP(B:B,'2023.7-2023.12'!B:B,'2023.7-2023.12'!C:C,0)</f>
        <v>售后服务部</v>
      </c>
      <c r="F35" t="str">
        <f>_xlfn.XLOOKUP(B:B,'2023.7-2023.12'!B:B,'2023.7-2023.12'!F:F,0)</f>
        <v>现场装配技师</v>
      </c>
      <c r="G35">
        <f>COUNTIF('2023.7-2023.12'!B:B,B35)</f>
        <v>6</v>
      </c>
      <c r="H35" s="217">
        <f>IFERROR(_xlfn.XLOOKUP(B35,'2023.7-2023.12'!B:B,'2023.7-2023.12'!K:K),0)</f>
        <v>7588.31</v>
      </c>
      <c r="I35" s="217">
        <f>IFERROR(AVERAGEIF('2023.7-2023.12'!B:B,B35,'2023.7-2023.12'!K:K),0)</f>
        <v>6911.39</v>
      </c>
      <c r="J35" s="217">
        <f>IFERROR(_xlfn.XLOOKUP(B35,'2023.7-2023.12'!B:B,'2023.7-2023.12'!J:J),0)</f>
        <v>2363</v>
      </c>
      <c r="K35" s="217">
        <f>IFERROR(AVERAGEIF('2023.7-2023.12'!B:B,B35,'2023.7-2023.12'!J:J),0)</f>
        <v>2363</v>
      </c>
      <c r="M35">
        <f>SUMIFS('2023.7-2023.12'!L:L,'2023.7-2023.12'!B:B,B35)</f>
        <v>2182.08</v>
      </c>
      <c r="O35" s="217">
        <f>SUMIFS('2023.7-2023.12'!N:N,'2023.7-2023.12'!B:B,B35)</f>
        <v>22.8</v>
      </c>
      <c r="P35">
        <f>SUMIFS('2023.7-2023.12'!P:P,'2023.7-2023.12'!B:B,B35)</f>
        <v>18.24</v>
      </c>
      <c r="R35" s="217">
        <f>SUMIFS('2023.7-2023.12'!M:M,'2023.7-2023.12'!B:B,B35)</f>
        <v>520.8</v>
      </c>
      <c r="T35" s="217">
        <f>SUMIFS('2023.7-2023.12'!O:O,'2023.7-2023.12'!B:B,B35)</f>
        <v>0</v>
      </c>
      <c r="U35" s="217">
        <f t="shared" si="1"/>
        <v>6911.39</v>
      </c>
      <c r="V35" s="217">
        <f t="shared" si="2"/>
        <v>6911.39</v>
      </c>
      <c r="W35">
        <f t="shared" si="3"/>
        <v>5805.5676</v>
      </c>
      <c r="X35" s="217">
        <f t="shared" si="4"/>
        <v>6911.39</v>
      </c>
      <c r="Y35" s="217">
        <f t="shared" si="5"/>
        <v>6911.39</v>
      </c>
      <c r="Z35" s="217">
        <f t="shared" si="6"/>
        <v>331.74672</v>
      </c>
      <c r="AA35" s="217">
        <f t="shared" si="7"/>
        <v>6911.39</v>
      </c>
      <c r="AB35" s="217">
        <f t="shared" si="8"/>
        <v>66.349344</v>
      </c>
      <c r="AC35" s="217">
        <f t="shared" si="9"/>
        <v>6911.39</v>
      </c>
      <c r="AD35" s="217">
        <f t="shared" si="10"/>
        <v>6911.39</v>
      </c>
      <c r="AE35" s="217">
        <f t="shared" si="11"/>
        <v>1866.0753</v>
      </c>
      <c r="AF35" s="217">
        <f t="shared" si="12"/>
        <v>6911.39</v>
      </c>
      <c r="AG35" s="217">
        <f t="shared" si="13"/>
        <v>6911.39</v>
      </c>
      <c r="AH35" s="217">
        <f t="shared" si="14"/>
        <v>2073.417</v>
      </c>
      <c r="AI35">
        <f t="shared" si="15"/>
        <v>-3623.4876</v>
      </c>
      <c r="AJ35" s="217">
        <f t="shared" si="16"/>
        <v>-308.94672</v>
      </c>
      <c r="AK35" s="217">
        <f t="shared" si="17"/>
        <v>-48.109344</v>
      </c>
      <c r="AL35" s="217">
        <f t="shared" si="18"/>
        <v>-1345.2753</v>
      </c>
      <c r="AM35" s="217">
        <f t="shared" si="19"/>
        <v>-2073.417</v>
      </c>
      <c r="AN35" s="217">
        <f t="shared" si="20"/>
        <v>4546</v>
      </c>
      <c r="AO35" s="217">
        <f t="shared" si="21"/>
        <v>4546</v>
      </c>
      <c r="AP35">
        <f t="shared" si="22"/>
        <v>3818.64</v>
      </c>
      <c r="AQ35" s="217">
        <f t="shared" si="23"/>
        <v>2363</v>
      </c>
      <c r="AR35" s="217">
        <f t="shared" si="24"/>
        <v>2363</v>
      </c>
      <c r="AS35" s="217">
        <f t="shared" si="25"/>
        <v>113.424</v>
      </c>
      <c r="AT35" s="217">
        <f t="shared" si="26"/>
        <v>2363</v>
      </c>
      <c r="AU35" s="217">
        <f t="shared" si="27"/>
        <v>22.6848</v>
      </c>
      <c r="AV35" s="217">
        <f t="shared" si="28"/>
        <v>4340</v>
      </c>
      <c r="AW35" s="217">
        <f t="shared" si="29"/>
        <v>4340</v>
      </c>
      <c r="AX35" s="217">
        <f t="shared" si="30"/>
        <v>1171.8</v>
      </c>
      <c r="AY35" s="217">
        <f t="shared" si="31"/>
        <v>2363</v>
      </c>
      <c r="AZ35" s="217">
        <f t="shared" si="32"/>
        <v>2363</v>
      </c>
      <c r="BA35" s="217">
        <f t="shared" si="33"/>
        <v>708.9</v>
      </c>
      <c r="BB35" s="217">
        <f t="shared" si="34"/>
        <v>-1636.56</v>
      </c>
      <c r="BC35" s="217">
        <f t="shared" si="35"/>
        <v>-90.624</v>
      </c>
      <c r="BD35" s="217">
        <f t="shared" si="36"/>
        <v>-4.4448</v>
      </c>
      <c r="BE35" s="217">
        <f t="shared" si="37"/>
        <v>-651</v>
      </c>
      <c r="BF35" s="217">
        <f t="shared" si="38"/>
        <v>-708.9</v>
      </c>
    </row>
    <row r="36" spans="2:58">
      <c r="B36" s="6" t="s">
        <v>227</v>
      </c>
      <c r="C36" s="166" t="str">
        <f>_xlfn.XLOOKUP(B:B,'2023.7-2023.12'!B:B,'2023.7-2023.12'!G:G,0)</f>
        <v>2022/10/27</v>
      </c>
      <c r="D36">
        <f>_xlfn.XLOOKUP(B:B,'2023.7-2023.12'!B:B,'2023.7-2023.12'!I:I,0)</f>
        <v>0</v>
      </c>
      <c r="E36" t="str">
        <f>_xlfn.XLOOKUP(B:B,'2023.7-2023.12'!B:B,'2023.7-2023.12'!C:C,0)</f>
        <v>生产部</v>
      </c>
      <c r="F36" t="str">
        <f>_xlfn.XLOOKUP(B:B,'2023.7-2023.12'!B:B,'2023.7-2023.12'!F:F,0)</f>
        <v>仓库包装操作工</v>
      </c>
      <c r="G36">
        <f>COUNTIF('2023.7-2023.12'!B:B,B36)</f>
        <v>6</v>
      </c>
      <c r="H36" s="217">
        <f>IFERROR(_xlfn.XLOOKUP(B36,'2023.7-2023.12'!B:B,'2023.7-2023.12'!K:K),0)</f>
        <v>5901.4</v>
      </c>
      <c r="I36" s="217">
        <f>IFERROR(AVERAGEIF('2023.7-2023.12'!B:B,B36,'2023.7-2023.12'!K:K),0)</f>
        <v>6200.97333333333</v>
      </c>
      <c r="J36" s="217">
        <f>IFERROR(_xlfn.XLOOKUP(B36,'2023.7-2023.12'!B:B,'2023.7-2023.12'!J:J),0)</f>
        <v>1900</v>
      </c>
      <c r="K36" s="217">
        <f>IFERROR(AVERAGEIF('2023.7-2023.12'!B:B,B36,'2023.7-2023.12'!J:J),0)</f>
        <v>1900</v>
      </c>
      <c r="M36">
        <f>SUMIFS('2023.7-2023.12'!L:L,'2023.7-2023.12'!B:B,B36)</f>
        <v>2182.08</v>
      </c>
      <c r="O36" s="217">
        <f>SUMIFS('2023.7-2023.12'!N:N,'2023.7-2023.12'!B:B,B36)</f>
        <v>22.8</v>
      </c>
      <c r="P36">
        <f>SUMIFS('2023.7-2023.12'!P:P,'2023.7-2023.12'!B:B,B36)</f>
        <v>18.24</v>
      </c>
      <c r="R36" s="217">
        <f>SUMIFS('2023.7-2023.12'!M:M,'2023.7-2023.12'!B:B,B36)</f>
        <v>520.8</v>
      </c>
      <c r="T36" s="217">
        <f>SUMIFS('2023.7-2023.12'!O:O,'2023.7-2023.12'!B:B,B36)</f>
        <v>0</v>
      </c>
      <c r="U36" s="217">
        <f t="shared" si="1"/>
        <v>6200.97333333333</v>
      </c>
      <c r="V36" s="217">
        <f t="shared" si="2"/>
        <v>6200.97333333333</v>
      </c>
      <c r="W36">
        <f t="shared" si="3"/>
        <v>5208.8176</v>
      </c>
      <c r="X36" s="217">
        <f t="shared" si="4"/>
        <v>6200.97333333333</v>
      </c>
      <c r="Y36" s="217">
        <f t="shared" si="5"/>
        <v>6200.97333333333</v>
      </c>
      <c r="Z36" s="217">
        <f t="shared" si="6"/>
        <v>297.64672</v>
      </c>
      <c r="AA36" s="217">
        <f t="shared" si="7"/>
        <v>6200.97333333333</v>
      </c>
      <c r="AB36" s="217">
        <f t="shared" si="8"/>
        <v>59.529344</v>
      </c>
      <c r="AC36" s="217">
        <f t="shared" si="9"/>
        <v>6200.97333333333</v>
      </c>
      <c r="AD36" s="217">
        <f t="shared" si="10"/>
        <v>6200.97333333333</v>
      </c>
      <c r="AE36" s="217">
        <f t="shared" si="11"/>
        <v>1674.2628</v>
      </c>
      <c r="AF36" s="217">
        <f t="shared" si="12"/>
        <v>6200.97333333333</v>
      </c>
      <c r="AG36" s="217">
        <f t="shared" si="13"/>
        <v>6200.97333333333</v>
      </c>
      <c r="AH36" s="217">
        <f t="shared" si="14"/>
        <v>1860.292</v>
      </c>
      <c r="AI36">
        <f t="shared" si="15"/>
        <v>-3026.7376</v>
      </c>
      <c r="AJ36" s="217">
        <f t="shared" si="16"/>
        <v>-274.84672</v>
      </c>
      <c r="AK36" s="217">
        <f t="shared" si="17"/>
        <v>-41.289344</v>
      </c>
      <c r="AL36" s="217">
        <f t="shared" si="18"/>
        <v>-1153.4628</v>
      </c>
      <c r="AM36" s="217">
        <f t="shared" si="19"/>
        <v>-1860.292</v>
      </c>
      <c r="AN36" s="217">
        <f t="shared" si="20"/>
        <v>4546</v>
      </c>
      <c r="AO36" s="217">
        <f t="shared" si="21"/>
        <v>4546</v>
      </c>
      <c r="AP36">
        <f t="shared" si="22"/>
        <v>3818.64</v>
      </c>
      <c r="AQ36" s="217">
        <f t="shared" si="23"/>
        <v>1900</v>
      </c>
      <c r="AR36" s="217">
        <f t="shared" si="24"/>
        <v>1900</v>
      </c>
      <c r="AS36" s="217">
        <f t="shared" si="25"/>
        <v>91.2</v>
      </c>
      <c r="AT36" s="217">
        <f t="shared" si="26"/>
        <v>1900</v>
      </c>
      <c r="AU36" s="217">
        <f t="shared" si="27"/>
        <v>18.24</v>
      </c>
      <c r="AV36" s="217">
        <f t="shared" si="28"/>
        <v>4340</v>
      </c>
      <c r="AW36" s="217">
        <f t="shared" si="29"/>
        <v>4340</v>
      </c>
      <c r="AX36" s="217">
        <f t="shared" si="30"/>
        <v>1171.8</v>
      </c>
      <c r="AY36" s="217">
        <f t="shared" si="31"/>
        <v>1900</v>
      </c>
      <c r="AZ36" s="217">
        <f t="shared" si="32"/>
        <v>1900</v>
      </c>
      <c r="BA36" s="217">
        <f t="shared" si="33"/>
        <v>570</v>
      </c>
      <c r="BB36" s="217">
        <f t="shared" si="34"/>
        <v>-1636.56</v>
      </c>
      <c r="BC36" s="217">
        <f t="shared" si="35"/>
        <v>-68.4</v>
      </c>
      <c r="BD36" s="217">
        <f t="shared" si="36"/>
        <v>0</v>
      </c>
      <c r="BE36" s="217">
        <f t="shared" si="37"/>
        <v>-651</v>
      </c>
      <c r="BF36" s="217">
        <f t="shared" si="38"/>
        <v>-570</v>
      </c>
    </row>
    <row r="37" spans="2:58">
      <c r="B37" s="6" t="s">
        <v>228</v>
      </c>
      <c r="C37" s="166" t="str">
        <f>_xlfn.XLOOKUP(B:B,'2023.7-2023.12'!B:B,'2023.7-2023.12'!G:G,0)</f>
        <v>2023/04/24</v>
      </c>
      <c r="D37">
        <f>_xlfn.XLOOKUP(B:B,'2023.7-2023.12'!B:B,'2023.7-2023.12'!I:I,0)</f>
        <v>0</v>
      </c>
      <c r="E37" t="str">
        <f>_xlfn.XLOOKUP(B:B,'2023.7-2023.12'!B:B,'2023.7-2023.12'!C:C,0)</f>
        <v>人力资源部</v>
      </c>
      <c r="F37" t="str">
        <f>_xlfn.XLOOKUP(B:B,'2023.7-2023.12'!B:B,'2023.7-2023.12'!F:F,0)</f>
        <v>行政专员</v>
      </c>
      <c r="G37">
        <f>COUNTIF('2023.7-2023.12'!B:B,B37)</f>
        <v>6</v>
      </c>
      <c r="H37" s="217">
        <f>IFERROR(_xlfn.XLOOKUP(B37,'2023.7-2023.12'!B:B,'2023.7-2023.12'!K:K),0)</f>
        <v>4902.98</v>
      </c>
      <c r="I37" s="217">
        <f>IFERROR(AVERAGEIF('2023.7-2023.12'!B:B,B37,'2023.7-2023.12'!K:K),0)</f>
        <v>5280.91</v>
      </c>
      <c r="J37" s="217">
        <f>IFERROR(_xlfn.XLOOKUP(B37,'2023.7-2023.12'!B:B,'2023.7-2023.12'!J:J),0)</f>
        <v>1900</v>
      </c>
      <c r="K37" s="217">
        <f>IFERROR(AVERAGEIF('2023.7-2023.12'!B:B,B37,'2023.7-2023.12'!J:J),0)</f>
        <v>1966.66666666667</v>
      </c>
      <c r="M37">
        <f>SUMIFS('2023.7-2023.12'!L:L,'2023.7-2023.12'!B:B,B37)</f>
        <v>2182.08</v>
      </c>
      <c r="O37" s="217">
        <f>SUMIFS('2023.7-2023.12'!N:N,'2023.7-2023.12'!B:B,B37)</f>
        <v>22.8</v>
      </c>
      <c r="P37">
        <f>SUMIFS('2023.7-2023.12'!P:P,'2023.7-2023.12'!B:B,B37)</f>
        <v>18.24</v>
      </c>
      <c r="R37" s="217">
        <f>SUMIFS('2023.7-2023.12'!M:M,'2023.7-2023.12'!B:B,B37)</f>
        <v>520.8</v>
      </c>
      <c r="T37" s="217">
        <f>SUMIFS('2023.7-2023.12'!O:O,'2023.7-2023.12'!B:B,B37)</f>
        <v>0</v>
      </c>
      <c r="U37" s="217">
        <f t="shared" si="1"/>
        <v>5280.91</v>
      </c>
      <c r="V37" s="217">
        <f t="shared" si="2"/>
        <v>5280.91</v>
      </c>
      <c r="W37">
        <f t="shared" si="3"/>
        <v>4435.9644</v>
      </c>
      <c r="X37" s="217">
        <f t="shared" si="4"/>
        <v>5280.91</v>
      </c>
      <c r="Y37" s="217">
        <f t="shared" si="5"/>
        <v>5280.91</v>
      </c>
      <c r="Z37" s="217">
        <f t="shared" si="6"/>
        <v>253.48368</v>
      </c>
      <c r="AA37" s="217">
        <f t="shared" si="7"/>
        <v>5280.91</v>
      </c>
      <c r="AB37" s="217">
        <f t="shared" si="8"/>
        <v>50.696736</v>
      </c>
      <c r="AC37" s="217">
        <f t="shared" si="9"/>
        <v>5280.91</v>
      </c>
      <c r="AD37" s="217">
        <f t="shared" si="10"/>
        <v>5280.91</v>
      </c>
      <c r="AE37" s="217">
        <f t="shared" si="11"/>
        <v>1425.8457</v>
      </c>
      <c r="AF37" s="217">
        <f t="shared" si="12"/>
        <v>5280.91</v>
      </c>
      <c r="AG37" s="217">
        <f t="shared" si="13"/>
        <v>5280.91</v>
      </c>
      <c r="AH37" s="217">
        <f t="shared" si="14"/>
        <v>1584.273</v>
      </c>
      <c r="AI37">
        <f t="shared" si="15"/>
        <v>-2253.8844</v>
      </c>
      <c r="AJ37" s="217">
        <f t="shared" si="16"/>
        <v>-230.68368</v>
      </c>
      <c r="AK37" s="217">
        <f t="shared" si="17"/>
        <v>-32.456736</v>
      </c>
      <c r="AL37" s="217">
        <f t="shared" si="18"/>
        <v>-905.0457</v>
      </c>
      <c r="AM37" s="217">
        <f t="shared" si="19"/>
        <v>-1584.273</v>
      </c>
      <c r="AN37" s="217">
        <f t="shared" si="20"/>
        <v>4546</v>
      </c>
      <c r="AO37" s="217">
        <f t="shared" si="21"/>
        <v>4546</v>
      </c>
      <c r="AP37">
        <f t="shared" si="22"/>
        <v>3818.64</v>
      </c>
      <c r="AQ37" s="217">
        <f t="shared" si="23"/>
        <v>1966.66666666667</v>
      </c>
      <c r="AR37" s="217">
        <f t="shared" si="24"/>
        <v>1966.66666666667</v>
      </c>
      <c r="AS37" s="217">
        <f t="shared" si="25"/>
        <v>94.4</v>
      </c>
      <c r="AT37" s="217">
        <f t="shared" si="26"/>
        <v>1966.66666666667</v>
      </c>
      <c r="AU37" s="217">
        <f t="shared" si="27"/>
        <v>18.88</v>
      </c>
      <c r="AV37" s="217">
        <f t="shared" si="28"/>
        <v>4340</v>
      </c>
      <c r="AW37" s="217">
        <f t="shared" si="29"/>
        <v>4340</v>
      </c>
      <c r="AX37" s="217">
        <f t="shared" si="30"/>
        <v>1171.8</v>
      </c>
      <c r="AY37" s="217">
        <f t="shared" si="31"/>
        <v>1966.66666666667</v>
      </c>
      <c r="AZ37" s="217">
        <f t="shared" si="32"/>
        <v>1966.66666666667</v>
      </c>
      <c r="BA37" s="217">
        <f t="shared" si="33"/>
        <v>590</v>
      </c>
      <c r="BB37" s="217">
        <f t="shared" si="34"/>
        <v>-1636.56</v>
      </c>
      <c r="BC37" s="217">
        <f t="shared" si="35"/>
        <v>-71.6</v>
      </c>
      <c r="BD37" s="217">
        <f t="shared" si="36"/>
        <v>-0.640000000000004</v>
      </c>
      <c r="BE37" s="217">
        <f t="shared" si="37"/>
        <v>-651</v>
      </c>
      <c r="BF37" s="217">
        <f t="shared" si="38"/>
        <v>-590</v>
      </c>
    </row>
    <row r="38" spans="2:58">
      <c r="B38" s="6" t="s">
        <v>229</v>
      </c>
      <c r="C38" s="166" t="str">
        <f>_xlfn.XLOOKUP(B:B,'2023.7-2023.12'!B:B,'2023.7-2023.12'!G:G,0)</f>
        <v>2021/01/04</v>
      </c>
      <c r="D38">
        <f>_xlfn.XLOOKUP(B:B,'2023.7-2023.12'!B:B,'2023.7-2023.12'!I:I,0)</f>
        <v>0</v>
      </c>
      <c r="E38" t="str">
        <f>_xlfn.XLOOKUP(B:B,'2023.7-2023.12'!B:B,'2023.7-2023.12'!C:C,0)</f>
        <v>售后服务部</v>
      </c>
      <c r="F38" t="str">
        <f>_xlfn.XLOOKUP(B:B,'2023.7-2023.12'!B:B,'2023.7-2023.12'!F:F,0)</f>
        <v>机械服务助理工程师</v>
      </c>
      <c r="G38">
        <f>COUNTIF('2023.7-2023.12'!B:B,B38)</f>
        <v>6</v>
      </c>
      <c r="H38" s="217">
        <f>IFERROR(_xlfn.XLOOKUP(B38,'2023.7-2023.12'!B:B,'2023.7-2023.12'!K:K),0)</f>
        <v>4657.99</v>
      </c>
      <c r="I38" s="217">
        <f>IFERROR(AVERAGEIF('2023.7-2023.12'!B:B,B38,'2023.7-2023.12'!K:K),0)</f>
        <v>4753.79333333333</v>
      </c>
      <c r="J38" s="217">
        <f>IFERROR(_xlfn.XLOOKUP(B38,'2023.7-2023.12'!B:B,'2023.7-2023.12'!J:J),0)</f>
        <v>1913</v>
      </c>
      <c r="K38" s="217">
        <f>IFERROR(AVERAGEIF('2023.7-2023.12'!B:B,B38,'2023.7-2023.12'!J:J),0)</f>
        <v>1913</v>
      </c>
      <c r="M38">
        <f>SUMIFS('2023.7-2023.12'!L:L,'2023.7-2023.12'!B:B,B38)</f>
        <v>2182.08</v>
      </c>
      <c r="O38" s="217">
        <f>SUMIFS('2023.7-2023.12'!N:N,'2023.7-2023.12'!B:B,B38)</f>
        <v>22.8</v>
      </c>
      <c r="P38">
        <f>SUMIFS('2023.7-2023.12'!P:P,'2023.7-2023.12'!B:B,B38)</f>
        <v>18.24</v>
      </c>
      <c r="R38" s="217">
        <f>SUMIFS('2023.7-2023.12'!M:M,'2023.7-2023.12'!B:B,B38)</f>
        <v>520.8</v>
      </c>
      <c r="T38" s="217">
        <f>SUMIFS('2023.7-2023.12'!O:O,'2023.7-2023.12'!B:B,B38)</f>
        <v>0</v>
      </c>
      <c r="U38" s="217">
        <f t="shared" si="1"/>
        <v>4753.79333333333</v>
      </c>
      <c r="V38" s="217">
        <f t="shared" si="2"/>
        <v>4753.79333333333</v>
      </c>
      <c r="W38">
        <f t="shared" si="3"/>
        <v>3993.1864</v>
      </c>
      <c r="X38" s="217">
        <f t="shared" si="4"/>
        <v>4753.79333333333</v>
      </c>
      <c r="Y38" s="217">
        <f t="shared" si="5"/>
        <v>4753.79333333333</v>
      </c>
      <c r="Z38" s="217">
        <f t="shared" si="6"/>
        <v>228.18208</v>
      </c>
      <c r="AA38" s="217">
        <f t="shared" si="7"/>
        <v>4753.79333333333</v>
      </c>
      <c r="AB38" s="217">
        <f t="shared" si="8"/>
        <v>45.636416</v>
      </c>
      <c r="AC38" s="217">
        <f t="shared" si="9"/>
        <v>4753.79333333333</v>
      </c>
      <c r="AD38" s="217">
        <f t="shared" si="10"/>
        <v>4753.79333333333</v>
      </c>
      <c r="AE38" s="217">
        <f t="shared" si="11"/>
        <v>1283.5242</v>
      </c>
      <c r="AF38" s="217">
        <f t="shared" si="12"/>
        <v>4753.79333333333</v>
      </c>
      <c r="AG38" s="217">
        <f t="shared" si="13"/>
        <v>4753.79333333333</v>
      </c>
      <c r="AH38" s="217">
        <f t="shared" si="14"/>
        <v>1426.138</v>
      </c>
      <c r="AI38">
        <f t="shared" si="15"/>
        <v>-1811.1064</v>
      </c>
      <c r="AJ38" s="217">
        <f t="shared" si="16"/>
        <v>-205.38208</v>
      </c>
      <c r="AK38" s="217">
        <f t="shared" si="17"/>
        <v>-27.396416</v>
      </c>
      <c r="AL38" s="217">
        <f t="shared" si="18"/>
        <v>-762.7242</v>
      </c>
      <c r="AM38" s="217">
        <f t="shared" si="19"/>
        <v>-1426.138</v>
      </c>
      <c r="AN38" s="217">
        <f t="shared" si="20"/>
        <v>4546</v>
      </c>
      <c r="AO38" s="217">
        <f t="shared" si="21"/>
        <v>4546</v>
      </c>
      <c r="AP38">
        <f t="shared" si="22"/>
        <v>3818.64</v>
      </c>
      <c r="AQ38" s="217">
        <f t="shared" si="23"/>
        <v>1913</v>
      </c>
      <c r="AR38" s="217">
        <f t="shared" si="24"/>
        <v>1913</v>
      </c>
      <c r="AS38" s="217">
        <f t="shared" si="25"/>
        <v>91.824</v>
      </c>
      <c r="AT38" s="217">
        <f t="shared" si="26"/>
        <v>1913</v>
      </c>
      <c r="AU38" s="217">
        <f t="shared" si="27"/>
        <v>18.3648</v>
      </c>
      <c r="AV38" s="217">
        <f t="shared" si="28"/>
        <v>4340</v>
      </c>
      <c r="AW38" s="217">
        <f t="shared" si="29"/>
        <v>4340</v>
      </c>
      <c r="AX38" s="217">
        <f t="shared" si="30"/>
        <v>1171.8</v>
      </c>
      <c r="AY38" s="217">
        <f t="shared" si="31"/>
        <v>1913</v>
      </c>
      <c r="AZ38" s="217">
        <f t="shared" si="32"/>
        <v>1913</v>
      </c>
      <c r="BA38" s="217">
        <f t="shared" si="33"/>
        <v>573.9</v>
      </c>
      <c r="BB38" s="217">
        <f t="shared" si="34"/>
        <v>-1636.56</v>
      </c>
      <c r="BC38" s="217">
        <f t="shared" si="35"/>
        <v>-69.024</v>
      </c>
      <c r="BD38" s="217">
        <f t="shared" si="36"/>
        <v>-0.1248</v>
      </c>
      <c r="BE38" s="217">
        <f t="shared" si="37"/>
        <v>-651</v>
      </c>
      <c r="BF38" s="217">
        <f t="shared" si="38"/>
        <v>-573.9</v>
      </c>
    </row>
    <row r="39" spans="2:58">
      <c r="B39" s="6" t="s">
        <v>474</v>
      </c>
      <c r="C39" s="166" t="str">
        <f>_xlfn.XLOOKUP(B:B,'2023.7-2023.12'!B:B,'2023.7-2023.12'!G:G,0)</f>
        <v>2023/11/10</v>
      </c>
      <c r="D39" t="str">
        <f>_xlfn.XLOOKUP(B:B,'2023.7-2023.12'!B:B,'2023.7-2023.12'!I:I,0)</f>
        <v>2023/11/10入职</v>
      </c>
      <c r="E39" t="str">
        <f>_xlfn.XLOOKUP(B:B,'2023.7-2023.12'!B:B,'2023.7-2023.12'!C:C,0)</f>
        <v>运营中心</v>
      </c>
      <c r="F39" t="str">
        <f>_xlfn.XLOOKUP(B:B,'2023.7-2023.12'!B:B,'2023.7-2023.12'!F:F,0)</f>
        <v>测试技师</v>
      </c>
      <c r="G39">
        <f>COUNTIF('2023.7-2023.12'!B:B,B39)</f>
        <v>2</v>
      </c>
      <c r="H39" s="217">
        <f>IFERROR(_xlfn.XLOOKUP(B39,'2023.7-2023.12'!B:B,'2023.7-2023.12'!K:K),0)</f>
        <v>4533.21</v>
      </c>
      <c r="I39" s="217">
        <f>IFERROR(AVERAGEIF('2023.7-2023.12'!B:B,B39,'2023.7-2023.12'!K:K),0)</f>
        <v>5549.73</v>
      </c>
      <c r="J39" s="217">
        <f>IFERROR(_xlfn.XLOOKUP(B39,'2023.7-2023.12'!B:B,'2023.7-2023.12'!J:J),0)</f>
        <v>1900</v>
      </c>
      <c r="K39" s="217">
        <f>IFERROR(AVERAGEIF('2023.7-2023.12'!B:B,B39,'2023.7-2023.12'!J:J),0)</f>
        <v>1900</v>
      </c>
      <c r="M39">
        <f>SUMIFS('2023.7-2023.12'!L:L,'2023.7-2023.12'!B:B,B39)</f>
        <v>727.36</v>
      </c>
      <c r="O39" s="217">
        <f>SUMIFS('2023.7-2023.12'!N:N,'2023.7-2023.12'!B:B,B39)</f>
        <v>7.6</v>
      </c>
      <c r="P39">
        <f>SUMIFS('2023.7-2023.12'!P:P,'2023.7-2023.12'!B:B,B39)</f>
        <v>6.08</v>
      </c>
      <c r="R39" s="217">
        <f>SUMIFS('2023.7-2023.12'!M:M,'2023.7-2023.12'!B:B,B39)</f>
        <v>173.6</v>
      </c>
      <c r="T39" s="217">
        <f>SUMIFS('2023.7-2023.12'!O:O,'2023.7-2023.12'!B:B,B39)</f>
        <v>0</v>
      </c>
      <c r="U39" s="217">
        <f t="shared" si="1"/>
        <v>5549.73</v>
      </c>
      <c r="V39" s="217">
        <f t="shared" si="2"/>
        <v>5549.73</v>
      </c>
      <c r="W39">
        <f t="shared" si="3"/>
        <v>1553.9244</v>
      </c>
      <c r="X39" s="217">
        <f t="shared" si="4"/>
        <v>5549.73</v>
      </c>
      <c r="Y39" s="217">
        <f t="shared" si="5"/>
        <v>5549.73</v>
      </c>
      <c r="Z39" s="217">
        <f t="shared" si="6"/>
        <v>88.79568</v>
      </c>
      <c r="AA39" s="217">
        <f t="shared" si="7"/>
        <v>5549.73</v>
      </c>
      <c r="AB39" s="217">
        <f t="shared" si="8"/>
        <v>17.759136</v>
      </c>
      <c r="AC39" s="217">
        <f t="shared" si="9"/>
        <v>5549.73</v>
      </c>
      <c r="AD39" s="217">
        <f t="shared" si="10"/>
        <v>5549.73</v>
      </c>
      <c r="AE39" s="217">
        <f t="shared" si="11"/>
        <v>499.4757</v>
      </c>
      <c r="AF39" s="217">
        <f t="shared" si="12"/>
        <v>5549.73</v>
      </c>
      <c r="AG39" s="217">
        <f t="shared" si="13"/>
        <v>5549.73</v>
      </c>
      <c r="AH39" s="217">
        <f t="shared" si="14"/>
        <v>554.973</v>
      </c>
      <c r="AI39">
        <f t="shared" si="15"/>
        <v>-826.5644</v>
      </c>
      <c r="AJ39" s="217">
        <f t="shared" si="16"/>
        <v>-81.19568</v>
      </c>
      <c r="AK39" s="217">
        <f t="shared" si="17"/>
        <v>-11.679136</v>
      </c>
      <c r="AL39" s="217">
        <f t="shared" si="18"/>
        <v>-325.8757</v>
      </c>
      <c r="AM39" s="217">
        <f t="shared" si="19"/>
        <v>-554.973</v>
      </c>
      <c r="AN39" s="217">
        <f t="shared" si="20"/>
        <v>4546</v>
      </c>
      <c r="AO39" s="217">
        <f t="shared" si="21"/>
        <v>4546</v>
      </c>
      <c r="AP39">
        <f t="shared" si="22"/>
        <v>1272.88</v>
      </c>
      <c r="AQ39" s="217">
        <f t="shared" si="23"/>
        <v>1900</v>
      </c>
      <c r="AR39" s="217">
        <f t="shared" si="24"/>
        <v>1900</v>
      </c>
      <c r="AS39" s="217">
        <f t="shared" si="25"/>
        <v>30.4</v>
      </c>
      <c r="AT39" s="217">
        <f t="shared" si="26"/>
        <v>1900</v>
      </c>
      <c r="AU39" s="217">
        <f t="shared" si="27"/>
        <v>6.08</v>
      </c>
      <c r="AV39" s="217">
        <f t="shared" si="28"/>
        <v>4340</v>
      </c>
      <c r="AW39" s="217">
        <f t="shared" si="29"/>
        <v>4340</v>
      </c>
      <c r="AX39" s="217">
        <f t="shared" si="30"/>
        <v>390.6</v>
      </c>
      <c r="AY39" s="217">
        <f t="shared" si="31"/>
        <v>1900</v>
      </c>
      <c r="AZ39" s="217">
        <f t="shared" si="32"/>
        <v>1900</v>
      </c>
      <c r="BA39" s="217">
        <f t="shared" si="33"/>
        <v>190</v>
      </c>
      <c r="BB39" s="217">
        <f t="shared" si="34"/>
        <v>-545.52</v>
      </c>
      <c r="BC39" s="217">
        <f t="shared" si="35"/>
        <v>-22.8</v>
      </c>
      <c r="BD39" s="217">
        <f t="shared" si="36"/>
        <v>0</v>
      </c>
      <c r="BE39" s="217">
        <f t="shared" si="37"/>
        <v>-217</v>
      </c>
      <c r="BF39" s="217">
        <f t="shared" si="38"/>
        <v>-190</v>
      </c>
    </row>
    <row r="40" spans="2:58">
      <c r="B40" s="6" t="s">
        <v>230</v>
      </c>
      <c r="C40" s="166" t="str">
        <f>_xlfn.XLOOKUP(B:B,'2023.7-2023.12'!B:B,'2023.7-2023.12'!G:G,0)</f>
        <v>2020/08/31</v>
      </c>
      <c r="D40">
        <f>_xlfn.XLOOKUP(B:B,'2023.7-2023.12'!B:B,'2023.7-2023.12'!I:I,0)</f>
        <v>0</v>
      </c>
      <c r="E40" t="str">
        <f>_xlfn.XLOOKUP(B:B,'2023.7-2023.12'!B:B,'2023.7-2023.12'!C:C,0)</f>
        <v>生产部</v>
      </c>
      <c r="F40" t="str">
        <f>_xlfn.XLOOKUP(B:B,'2023.7-2023.12'!B:B,'2023.7-2023.12'!F:F,0)</f>
        <v>装配钳工</v>
      </c>
      <c r="G40">
        <f>COUNTIF('2023.7-2023.12'!B:B,B40)</f>
        <v>6</v>
      </c>
      <c r="H40" s="217">
        <f>IFERROR(_xlfn.XLOOKUP(B40,'2023.7-2023.12'!B:B,'2023.7-2023.12'!K:K),0)</f>
        <v>6315.11</v>
      </c>
      <c r="I40" s="217">
        <f>IFERROR(AVERAGEIF('2023.7-2023.12'!B:B,B40,'2023.7-2023.12'!K:K),0)</f>
        <v>8259.06833333333</v>
      </c>
      <c r="J40" s="217">
        <f>IFERROR(_xlfn.XLOOKUP(B40,'2023.7-2023.12'!B:B,'2023.7-2023.12'!J:J),0)</f>
        <v>1900</v>
      </c>
      <c r="K40" s="217">
        <f>IFERROR(AVERAGEIF('2023.7-2023.12'!B:B,B40,'2023.7-2023.12'!J:J),0)</f>
        <v>1900</v>
      </c>
      <c r="M40">
        <f>SUMIFS('2023.7-2023.12'!L:L,'2023.7-2023.12'!B:B,B40)</f>
        <v>2182.08</v>
      </c>
      <c r="O40" s="217">
        <f>SUMIFS('2023.7-2023.12'!N:N,'2023.7-2023.12'!B:B,B40)</f>
        <v>22.8</v>
      </c>
      <c r="P40">
        <f>SUMIFS('2023.7-2023.12'!P:P,'2023.7-2023.12'!B:B,B40)</f>
        <v>18.24</v>
      </c>
      <c r="R40" s="217">
        <f>SUMIFS('2023.7-2023.12'!M:M,'2023.7-2023.12'!B:B,B40)</f>
        <v>520.8</v>
      </c>
      <c r="T40" s="217">
        <f>SUMIFS('2023.7-2023.12'!O:O,'2023.7-2023.12'!B:B,B40)</f>
        <v>0</v>
      </c>
      <c r="U40" s="217">
        <f t="shared" si="1"/>
        <v>8259.06833333333</v>
      </c>
      <c r="V40" s="217">
        <f t="shared" si="2"/>
        <v>8259.06833333333</v>
      </c>
      <c r="W40">
        <f t="shared" si="3"/>
        <v>6937.6174</v>
      </c>
      <c r="X40" s="217">
        <f t="shared" si="4"/>
        <v>8259.06833333333</v>
      </c>
      <c r="Y40" s="217">
        <f t="shared" si="5"/>
        <v>8259.06833333333</v>
      </c>
      <c r="Z40" s="217">
        <f t="shared" si="6"/>
        <v>396.43528</v>
      </c>
      <c r="AA40" s="217">
        <f t="shared" si="7"/>
        <v>8259.06833333333</v>
      </c>
      <c r="AB40" s="217">
        <f t="shared" si="8"/>
        <v>79.287056</v>
      </c>
      <c r="AC40" s="217">
        <f t="shared" si="9"/>
        <v>8259.06833333333</v>
      </c>
      <c r="AD40" s="217">
        <f t="shared" si="10"/>
        <v>8259.06833333333</v>
      </c>
      <c r="AE40" s="217">
        <f t="shared" si="11"/>
        <v>2229.94845</v>
      </c>
      <c r="AF40" s="217">
        <f t="shared" si="12"/>
        <v>8259.06833333333</v>
      </c>
      <c r="AG40" s="217">
        <f t="shared" si="13"/>
        <v>8259.06833333333</v>
      </c>
      <c r="AH40" s="217">
        <f t="shared" si="14"/>
        <v>2477.7205</v>
      </c>
      <c r="AI40">
        <f t="shared" si="15"/>
        <v>-4755.5374</v>
      </c>
      <c r="AJ40" s="217">
        <f t="shared" si="16"/>
        <v>-373.63528</v>
      </c>
      <c r="AK40" s="217">
        <f t="shared" si="17"/>
        <v>-61.047056</v>
      </c>
      <c r="AL40" s="217">
        <f t="shared" si="18"/>
        <v>-1709.14845</v>
      </c>
      <c r="AM40" s="217">
        <f t="shared" si="19"/>
        <v>-2477.7205</v>
      </c>
      <c r="AN40" s="217">
        <f t="shared" si="20"/>
        <v>4546</v>
      </c>
      <c r="AO40" s="217">
        <f t="shared" si="21"/>
        <v>4546</v>
      </c>
      <c r="AP40">
        <f t="shared" si="22"/>
        <v>3818.64</v>
      </c>
      <c r="AQ40" s="217">
        <f t="shared" si="23"/>
        <v>1900</v>
      </c>
      <c r="AR40" s="217">
        <f t="shared" si="24"/>
        <v>1900</v>
      </c>
      <c r="AS40" s="217">
        <f t="shared" si="25"/>
        <v>91.2</v>
      </c>
      <c r="AT40" s="217">
        <f t="shared" si="26"/>
        <v>1900</v>
      </c>
      <c r="AU40" s="217">
        <f t="shared" si="27"/>
        <v>18.24</v>
      </c>
      <c r="AV40" s="217">
        <f t="shared" si="28"/>
        <v>4340</v>
      </c>
      <c r="AW40" s="217">
        <f t="shared" si="29"/>
        <v>4340</v>
      </c>
      <c r="AX40" s="217">
        <f t="shared" si="30"/>
        <v>1171.8</v>
      </c>
      <c r="AY40" s="217">
        <f t="shared" si="31"/>
        <v>1900</v>
      </c>
      <c r="AZ40" s="217">
        <f t="shared" si="32"/>
        <v>1900</v>
      </c>
      <c r="BA40" s="217">
        <f t="shared" si="33"/>
        <v>570</v>
      </c>
      <c r="BB40" s="217">
        <f t="shared" si="34"/>
        <v>-1636.56</v>
      </c>
      <c r="BC40" s="217">
        <f t="shared" si="35"/>
        <v>-68.4</v>
      </c>
      <c r="BD40" s="217">
        <f t="shared" si="36"/>
        <v>0</v>
      </c>
      <c r="BE40" s="217">
        <f t="shared" si="37"/>
        <v>-651</v>
      </c>
      <c r="BF40" s="217">
        <f t="shared" si="38"/>
        <v>-570</v>
      </c>
    </row>
    <row r="41" spans="2:58">
      <c r="B41" s="6" t="s">
        <v>231</v>
      </c>
      <c r="C41" s="166" t="str">
        <f>_xlfn.XLOOKUP(B:B,'2023.7-2023.12'!B:B,'2023.7-2023.12'!G:G,0)</f>
        <v>2023/04/03</v>
      </c>
      <c r="D41">
        <f>_xlfn.XLOOKUP(B:B,'2023.7-2023.12'!B:B,'2023.7-2023.12'!I:I,0)</f>
        <v>0</v>
      </c>
      <c r="E41" t="str">
        <f>_xlfn.XLOOKUP(B:B,'2023.7-2023.12'!B:B,'2023.7-2023.12'!C:C,0)</f>
        <v>物控部</v>
      </c>
      <c r="F41" t="str">
        <f>_xlfn.XLOOKUP(B:B,'2023.7-2023.12'!B:B,'2023.7-2023.12'!F:F,0)</f>
        <v>采购专员</v>
      </c>
      <c r="G41">
        <f>COUNTIF('2023.7-2023.12'!B:B,B41)</f>
        <v>6</v>
      </c>
      <c r="H41" s="217">
        <f>IFERROR(_xlfn.XLOOKUP(B41,'2023.7-2023.12'!B:B,'2023.7-2023.12'!K:K),0)</f>
        <v>6836.92</v>
      </c>
      <c r="I41" s="217">
        <f>IFERROR(AVERAGEIF('2023.7-2023.12'!B:B,B41,'2023.7-2023.12'!K:K),0)</f>
        <v>6804.37333333333</v>
      </c>
      <c r="J41" s="217">
        <f>IFERROR(_xlfn.XLOOKUP(B41,'2023.7-2023.12'!B:B,'2023.7-2023.12'!J:J),0)</f>
        <v>3026</v>
      </c>
      <c r="K41" s="217">
        <f>IFERROR(AVERAGEIF('2023.7-2023.12'!B:B,B41,'2023.7-2023.12'!J:J),0)</f>
        <v>3026</v>
      </c>
      <c r="M41">
        <f>SUMIFS('2023.7-2023.12'!L:L,'2023.7-2023.12'!B:B,B41)</f>
        <v>2182.08</v>
      </c>
      <c r="O41" s="217">
        <f>SUMIFS('2023.7-2023.12'!N:N,'2023.7-2023.12'!B:B,B41)</f>
        <v>22.8</v>
      </c>
      <c r="P41">
        <f>SUMIFS('2023.7-2023.12'!P:P,'2023.7-2023.12'!B:B,B41)</f>
        <v>18.24</v>
      </c>
      <c r="R41" s="217">
        <f>SUMIFS('2023.7-2023.12'!M:M,'2023.7-2023.12'!B:B,B41)</f>
        <v>520.8</v>
      </c>
      <c r="T41" s="217">
        <f>SUMIFS('2023.7-2023.12'!O:O,'2023.7-2023.12'!B:B,B41)</f>
        <v>0</v>
      </c>
      <c r="U41" s="217">
        <f t="shared" si="1"/>
        <v>6804.37333333333</v>
      </c>
      <c r="V41" s="217">
        <f t="shared" si="2"/>
        <v>6804.37333333333</v>
      </c>
      <c r="W41">
        <f t="shared" si="3"/>
        <v>5715.6736</v>
      </c>
      <c r="X41" s="217">
        <f t="shared" si="4"/>
        <v>6804.37333333333</v>
      </c>
      <c r="Y41" s="217">
        <f t="shared" si="5"/>
        <v>6804.37333333333</v>
      </c>
      <c r="Z41" s="217">
        <f t="shared" si="6"/>
        <v>326.60992</v>
      </c>
      <c r="AA41" s="217">
        <f t="shared" si="7"/>
        <v>6804.37333333333</v>
      </c>
      <c r="AB41" s="217">
        <f t="shared" si="8"/>
        <v>65.321984</v>
      </c>
      <c r="AC41" s="217">
        <f t="shared" si="9"/>
        <v>6804.37333333333</v>
      </c>
      <c r="AD41" s="217">
        <f t="shared" si="10"/>
        <v>6804.37333333333</v>
      </c>
      <c r="AE41" s="217">
        <f t="shared" si="11"/>
        <v>1837.1808</v>
      </c>
      <c r="AF41" s="217">
        <f t="shared" si="12"/>
        <v>6804.37333333333</v>
      </c>
      <c r="AG41" s="217">
        <f t="shared" si="13"/>
        <v>6804.37333333333</v>
      </c>
      <c r="AH41" s="217">
        <f t="shared" si="14"/>
        <v>2041.312</v>
      </c>
      <c r="AI41">
        <f t="shared" si="15"/>
        <v>-3533.5936</v>
      </c>
      <c r="AJ41" s="217">
        <f t="shared" si="16"/>
        <v>-303.80992</v>
      </c>
      <c r="AK41" s="217">
        <f t="shared" si="17"/>
        <v>-47.081984</v>
      </c>
      <c r="AL41" s="217">
        <f t="shared" si="18"/>
        <v>-1316.3808</v>
      </c>
      <c r="AM41" s="217">
        <f t="shared" si="19"/>
        <v>-2041.312</v>
      </c>
      <c r="AN41" s="217">
        <f t="shared" si="20"/>
        <v>4546</v>
      </c>
      <c r="AO41" s="217">
        <f t="shared" si="21"/>
        <v>4546</v>
      </c>
      <c r="AP41">
        <f t="shared" si="22"/>
        <v>3818.64</v>
      </c>
      <c r="AQ41" s="217">
        <f t="shared" si="23"/>
        <v>3026</v>
      </c>
      <c r="AR41" s="217">
        <f t="shared" si="24"/>
        <v>3026</v>
      </c>
      <c r="AS41" s="217">
        <f t="shared" si="25"/>
        <v>145.248</v>
      </c>
      <c r="AT41" s="217">
        <f t="shared" si="26"/>
        <v>3026</v>
      </c>
      <c r="AU41" s="217">
        <f t="shared" si="27"/>
        <v>29.0496</v>
      </c>
      <c r="AV41" s="217">
        <f t="shared" si="28"/>
        <v>4340</v>
      </c>
      <c r="AW41" s="217">
        <f t="shared" si="29"/>
        <v>4340</v>
      </c>
      <c r="AX41" s="217">
        <f t="shared" si="30"/>
        <v>1171.8</v>
      </c>
      <c r="AY41" s="217">
        <f t="shared" si="31"/>
        <v>3026</v>
      </c>
      <c r="AZ41" s="217">
        <f t="shared" si="32"/>
        <v>3026</v>
      </c>
      <c r="BA41" s="217">
        <f t="shared" si="33"/>
        <v>907.8</v>
      </c>
      <c r="BB41" s="217">
        <f t="shared" si="34"/>
        <v>-1636.56</v>
      </c>
      <c r="BC41" s="217">
        <f t="shared" si="35"/>
        <v>-122.448</v>
      </c>
      <c r="BD41" s="217">
        <f t="shared" si="36"/>
        <v>-10.8096</v>
      </c>
      <c r="BE41" s="217">
        <f t="shared" si="37"/>
        <v>-651</v>
      </c>
      <c r="BF41" s="217">
        <f t="shared" si="38"/>
        <v>-907.8</v>
      </c>
    </row>
    <row r="42" spans="2:58">
      <c r="B42" s="6" t="s">
        <v>232</v>
      </c>
      <c r="C42" s="166" t="str">
        <f>_xlfn.XLOOKUP(B:B,'2023.7-2023.12'!B:B,'2023.7-2023.12'!G:G,0)</f>
        <v>2022/09/26</v>
      </c>
      <c r="D42" s="216" t="s">
        <v>466</v>
      </c>
      <c r="E42" t="str">
        <f>_xlfn.XLOOKUP(B:B,'2023.7-2023.12'!B:B,'2023.7-2023.12'!C:C,0)</f>
        <v>生产部</v>
      </c>
      <c r="F42" t="str">
        <f>_xlfn.XLOOKUP(B:B,'2023.7-2023.12'!B:B,'2023.7-2023.12'!F:F,0)</f>
        <v>装配钳工</v>
      </c>
      <c r="G42">
        <f>COUNTIF('2023.7-2023.12'!B:B,B42)</f>
        <v>2</v>
      </c>
      <c r="H42" s="217">
        <f>IFERROR(_xlfn.XLOOKUP(B42,'2023.7-2023.12'!B:B,'2023.7-2023.12'!K:K),0)</f>
        <v>5148.09</v>
      </c>
      <c r="I42" s="217">
        <f>IFERROR(AVERAGEIF('2023.7-2023.12'!B:B,B42,'2023.7-2023.12'!K:K),0)</f>
        <v>5136.795</v>
      </c>
      <c r="J42" s="217">
        <f>IFERROR(_xlfn.XLOOKUP(B42,'2023.7-2023.12'!B:B,'2023.7-2023.12'!J:J),0)</f>
        <v>1900</v>
      </c>
      <c r="K42" s="217">
        <f>IFERROR(AVERAGEIF('2023.7-2023.12'!B:B,B42,'2023.7-2023.12'!J:J),0)</f>
        <v>1900</v>
      </c>
      <c r="M42">
        <f>SUMIFS('2023.7-2023.12'!L:L,'2023.7-2023.12'!B:B,B42)</f>
        <v>727.36</v>
      </c>
      <c r="O42" s="217">
        <f>SUMIFS('2023.7-2023.12'!N:N,'2023.7-2023.12'!B:B,B42)</f>
        <v>7.6</v>
      </c>
      <c r="P42">
        <f>SUMIFS('2023.7-2023.12'!P:P,'2023.7-2023.12'!B:B,B42)</f>
        <v>6.08</v>
      </c>
      <c r="R42" s="217">
        <f>SUMIFS('2023.7-2023.12'!M:M,'2023.7-2023.12'!B:B,B42)</f>
        <v>173.6</v>
      </c>
      <c r="T42" s="217">
        <f>SUMIFS('2023.7-2023.12'!O:O,'2023.7-2023.12'!B:B,B42)</f>
        <v>0</v>
      </c>
      <c r="U42" s="217">
        <f t="shared" si="1"/>
        <v>5136.795</v>
      </c>
      <c r="V42" s="217">
        <f t="shared" si="2"/>
        <v>5136.795</v>
      </c>
      <c r="W42">
        <f t="shared" si="3"/>
        <v>1438.3026</v>
      </c>
      <c r="X42" s="217">
        <f t="shared" si="4"/>
        <v>5136.795</v>
      </c>
      <c r="Y42" s="217">
        <f t="shared" si="5"/>
        <v>5136.795</v>
      </c>
      <c r="Z42" s="217">
        <f t="shared" si="6"/>
        <v>82.18872</v>
      </c>
      <c r="AA42" s="217">
        <f t="shared" si="7"/>
        <v>5136.795</v>
      </c>
      <c r="AB42" s="217">
        <f t="shared" si="8"/>
        <v>16.437744</v>
      </c>
      <c r="AC42" s="217">
        <f t="shared" si="9"/>
        <v>5136.795</v>
      </c>
      <c r="AD42" s="217">
        <f t="shared" si="10"/>
        <v>5136.795</v>
      </c>
      <c r="AE42" s="217">
        <f t="shared" si="11"/>
        <v>462.31155</v>
      </c>
      <c r="AF42" s="217">
        <f t="shared" si="12"/>
        <v>5136.795</v>
      </c>
      <c r="AG42" s="217">
        <f t="shared" si="13"/>
        <v>5136.795</v>
      </c>
      <c r="AH42" s="217">
        <f t="shared" si="14"/>
        <v>513.6795</v>
      </c>
      <c r="AI42">
        <f t="shared" si="15"/>
        <v>-710.9426</v>
      </c>
      <c r="AJ42" s="217">
        <f t="shared" si="16"/>
        <v>-74.58872</v>
      </c>
      <c r="AK42" s="217">
        <f t="shared" si="17"/>
        <v>-10.357744</v>
      </c>
      <c r="AL42" s="217">
        <f t="shared" si="18"/>
        <v>-288.71155</v>
      </c>
      <c r="AM42" s="217">
        <f t="shared" si="19"/>
        <v>-513.6795</v>
      </c>
      <c r="AN42" s="217">
        <f t="shared" si="20"/>
        <v>4546</v>
      </c>
      <c r="AO42" s="217">
        <f t="shared" si="21"/>
        <v>4546</v>
      </c>
      <c r="AP42">
        <f t="shared" si="22"/>
        <v>1272.88</v>
      </c>
      <c r="AQ42" s="217">
        <f t="shared" si="23"/>
        <v>1900</v>
      </c>
      <c r="AR42" s="217">
        <f t="shared" si="24"/>
        <v>1900</v>
      </c>
      <c r="AS42" s="217">
        <f t="shared" si="25"/>
        <v>30.4</v>
      </c>
      <c r="AT42" s="217">
        <f t="shared" si="26"/>
        <v>1900</v>
      </c>
      <c r="AU42" s="217">
        <f t="shared" si="27"/>
        <v>6.08</v>
      </c>
      <c r="AV42" s="217">
        <f t="shared" si="28"/>
        <v>4340</v>
      </c>
      <c r="AW42" s="217">
        <f t="shared" si="29"/>
        <v>4340</v>
      </c>
      <c r="AX42" s="217">
        <f t="shared" si="30"/>
        <v>390.6</v>
      </c>
      <c r="AY42" s="217">
        <f t="shared" si="31"/>
        <v>1900</v>
      </c>
      <c r="AZ42" s="217">
        <f t="shared" si="32"/>
        <v>1900</v>
      </c>
      <c r="BA42" s="217">
        <f t="shared" si="33"/>
        <v>190</v>
      </c>
      <c r="BB42" s="217">
        <f t="shared" si="34"/>
        <v>-545.52</v>
      </c>
      <c r="BC42" s="217">
        <f t="shared" si="35"/>
        <v>-22.8</v>
      </c>
      <c r="BD42" s="217">
        <f t="shared" si="36"/>
        <v>0</v>
      </c>
      <c r="BE42" s="217">
        <f t="shared" si="37"/>
        <v>-217</v>
      </c>
      <c r="BF42" s="217">
        <f t="shared" si="38"/>
        <v>-190</v>
      </c>
    </row>
    <row r="43" spans="2:58">
      <c r="B43" s="6" t="s">
        <v>233</v>
      </c>
      <c r="C43" s="166" t="str">
        <f>_xlfn.XLOOKUP(B:B,'2023.7-2023.12'!B:B,'2023.7-2023.12'!G:G,0)</f>
        <v>2021/05/28</v>
      </c>
      <c r="D43">
        <f>_xlfn.XLOOKUP(B:B,'2023.7-2023.12'!B:B,'2023.7-2023.12'!I:I,0)</f>
        <v>0</v>
      </c>
      <c r="E43" t="str">
        <f>_xlfn.XLOOKUP(B:B,'2023.7-2023.12'!B:B,'2023.7-2023.12'!C:C,0)</f>
        <v>物控部</v>
      </c>
      <c r="F43" t="str">
        <f>_xlfn.XLOOKUP(B:B,'2023.7-2023.12'!B:B,'2023.7-2023.12'!F:F,0)</f>
        <v>战略采购</v>
      </c>
      <c r="G43">
        <f>COUNTIF('2023.7-2023.12'!B:B,B43)</f>
        <v>6</v>
      </c>
      <c r="H43" s="217">
        <f>IFERROR(_xlfn.XLOOKUP(B43,'2023.7-2023.12'!B:B,'2023.7-2023.12'!K:K),0)</f>
        <v>10132.76</v>
      </c>
      <c r="I43" s="217">
        <f>IFERROR(AVERAGEIF('2023.7-2023.12'!B:B,B43,'2023.7-2023.12'!K:K),0)</f>
        <v>9826.00166666667</v>
      </c>
      <c r="J43" s="217">
        <f>IFERROR(_xlfn.XLOOKUP(B43,'2023.7-2023.12'!B:B,'2023.7-2023.12'!J:J),0)</f>
        <v>3800</v>
      </c>
      <c r="K43" s="217">
        <f>IFERROR(AVERAGEIF('2023.7-2023.12'!B:B,B43,'2023.7-2023.12'!J:J),0)</f>
        <v>3800</v>
      </c>
      <c r="M43">
        <f>SUMIFS('2023.7-2023.12'!L:L,'2023.7-2023.12'!B:B,B43)</f>
        <v>2182.08</v>
      </c>
      <c r="O43" s="217">
        <f>SUMIFS('2023.7-2023.12'!N:N,'2023.7-2023.12'!B:B,B43)</f>
        <v>22.8</v>
      </c>
      <c r="P43">
        <f>SUMIFS('2023.7-2023.12'!P:P,'2023.7-2023.12'!B:B,B43)</f>
        <v>18.24</v>
      </c>
      <c r="R43" s="217">
        <f>SUMIFS('2023.7-2023.12'!M:M,'2023.7-2023.12'!B:B,B43)</f>
        <v>520.8</v>
      </c>
      <c r="T43" s="217">
        <f>SUMIFS('2023.7-2023.12'!O:O,'2023.7-2023.12'!B:B,B43)</f>
        <v>0</v>
      </c>
      <c r="U43" s="217">
        <f t="shared" si="1"/>
        <v>9826.00166666667</v>
      </c>
      <c r="V43" s="217">
        <f t="shared" si="2"/>
        <v>9826.00166666667</v>
      </c>
      <c r="W43">
        <f t="shared" si="3"/>
        <v>8253.8414</v>
      </c>
      <c r="X43" s="217">
        <f t="shared" si="4"/>
        <v>9826.00166666667</v>
      </c>
      <c r="Y43" s="217">
        <f t="shared" si="5"/>
        <v>9826.00166666667</v>
      </c>
      <c r="Z43" s="217">
        <f t="shared" si="6"/>
        <v>471.64808</v>
      </c>
      <c r="AA43" s="217">
        <f t="shared" si="7"/>
        <v>9826.00166666667</v>
      </c>
      <c r="AB43" s="217">
        <f t="shared" si="8"/>
        <v>94.329616</v>
      </c>
      <c r="AC43" s="217">
        <f t="shared" si="9"/>
        <v>9826.00166666667</v>
      </c>
      <c r="AD43" s="217">
        <f t="shared" si="10"/>
        <v>9826.00166666667</v>
      </c>
      <c r="AE43" s="217">
        <f t="shared" si="11"/>
        <v>2653.02045</v>
      </c>
      <c r="AF43" s="217">
        <f t="shared" si="12"/>
        <v>9826.00166666667</v>
      </c>
      <c r="AG43" s="217">
        <f t="shared" si="13"/>
        <v>9826.00166666667</v>
      </c>
      <c r="AH43" s="217">
        <f t="shared" si="14"/>
        <v>2947.8005</v>
      </c>
      <c r="AI43">
        <f t="shared" si="15"/>
        <v>-6071.7614</v>
      </c>
      <c r="AJ43" s="217">
        <f t="shared" si="16"/>
        <v>-448.84808</v>
      </c>
      <c r="AK43" s="217">
        <f t="shared" si="17"/>
        <v>-76.089616</v>
      </c>
      <c r="AL43" s="217">
        <f t="shared" si="18"/>
        <v>-2132.22045</v>
      </c>
      <c r="AM43" s="217">
        <f t="shared" si="19"/>
        <v>-2947.8005</v>
      </c>
      <c r="AN43" s="217">
        <f t="shared" si="20"/>
        <v>4546</v>
      </c>
      <c r="AO43" s="217">
        <f t="shared" si="21"/>
        <v>4546</v>
      </c>
      <c r="AP43">
        <f t="shared" si="22"/>
        <v>3818.64</v>
      </c>
      <c r="AQ43" s="217">
        <f t="shared" si="23"/>
        <v>3800</v>
      </c>
      <c r="AR43" s="217">
        <f t="shared" si="24"/>
        <v>3800</v>
      </c>
      <c r="AS43" s="217">
        <f t="shared" si="25"/>
        <v>182.4</v>
      </c>
      <c r="AT43" s="217">
        <f t="shared" si="26"/>
        <v>3800</v>
      </c>
      <c r="AU43" s="217">
        <f t="shared" si="27"/>
        <v>36.48</v>
      </c>
      <c r="AV43" s="217">
        <f t="shared" si="28"/>
        <v>4340</v>
      </c>
      <c r="AW43" s="217">
        <f t="shared" si="29"/>
        <v>4340</v>
      </c>
      <c r="AX43" s="217">
        <f t="shared" si="30"/>
        <v>1171.8</v>
      </c>
      <c r="AY43" s="217">
        <f t="shared" si="31"/>
        <v>3800</v>
      </c>
      <c r="AZ43" s="217">
        <f t="shared" si="32"/>
        <v>3800</v>
      </c>
      <c r="BA43" s="217">
        <f t="shared" si="33"/>
        <v>1140</v>
      </c>
      <c r="BB43" s="217">
        <f t="shared" si="34"/>
        <v>-1636.56</v>
      </c>
      <c r="BC43" s="217">
        <f t="shared" si="35"/>
        <v>-159.6</v>
      </c>
      <c r="BD43" s="217">
        <f t="shared" si="36"/>
        <v>-18.24</v>
      </c>
      <c r="BE43" s="217">
        <f t="shared" si="37"/>
        <v>-651</v>
      </c>
      <c r="BF43" s="217">
        <f t="shared" si="38"/>
        <v>-1140</v>
      </c>
    </row>
    <row r="44" spans="2:58">
      <c r="B44" s="6" t="s">
        <v>234</v>
      </c>
      <c r="C44" s="166" t="str">
        <f>_xlfn.XLOOKUP(B:B,'2023.7-2023.12'!B:B,'2023.7-2023.12'!G:G,0)</f>
        <v>2005/09/09</v>
      </c>
      <c r="D44">
        <f>_xlfn.XLOOKUP(B:B,'2023.7-2023.12'!B:B,'2023.7-2023.12'!I:I,0)</f>
        <v>0</v>
      </c>
      <c r="E44" t="str">
        <f>_xlfn.XLOOKUP(B:B,'2023.7-2023.12'!B:B,'2023.7-2023.12'!C:C,0)</f>
        <v>研发部</v>
      </c>
      <c r="F44" t="str">
        <f>_xlfn.XLOOKUP(B:B,'2023.7-2023.12'!B:B,'2023.7-2023.12'!F:F,0)</f>
        <v>机械研发主管</v>
      </c>
      <c r="G44">
        <f>COUNTIF('2023.7-2023.12'!B:B,B44)</f>
        <v>6</v>
      </c>
      <c r="H44" s="217">
        <f>IFERROR(_xlfn.XLOOKUP(B44,'2023.7-2023.12'!B:B,'2023.7-2023.12'!K:K),0)</f>
        <v>12934.6</v>
      </c>
      <c r="I44" s="217">
        <f>IFERROR(AVERAGEIF('2023.7-2023.12'!B:B,B44,'2023.7-2023.12'!K:K),0)</f>
        <v>13434.9</v>
      </c>
      <c r="J44" s="217">
        <f>IFERROR(_xlfn.XLOOKUP(B44,'2023.7-2023.12'!B:B,'2023.7-2023.12'!J:J),0)</f>
        <v>5544</v>
      </c>
      <c r="K44" s="217">
        <f>IFERROR(AVERAGEIF('2023.7-2023.12'!B:B,B44,'2023.7-2023.12'!J:J),0)</f>
        <v>5544</v>
      </c>
      <c r="M44">
        <f>SUMIFS('2023.7-2023.12'!L:L,'2023.7-2023.12'!B:B,B44)</f>
        <v>2182.08</v>
      </c>
      <c r="O44" s="217">
        <f>SUMIFS('2023.7-2023.12'!N:N,'2023.7-2023.12'!B:B,B44)</f>
        <v>22.8</v>
      </c>
      <c r="P44">
        <f>SUMIFS('2023.7-2023.12'!P:P,'2023.7-2023.12'!B:B,B44)</f>
        <v>18.24</v>
      </c>
      <c r="R44" s="217">
        <f>SUMIFS('2023.7-2023.12'!M:M,'2023.7-2023.12'!B:B,B44)</f>
        <v>520.8</v>
      </c>
      <c r="T44" s="217">
        <f>SUMIFS('2023.7-2023.12'!O:O,'2023.7-2023.12'!B:B,B44)</f>
        <v>750</v>
      </c>
      <c r="U44" s="217">
        <f t="shared" si="1"/>
        <v>13434.9</v>
      </c>
      <c r="V44" s="217">
        <f t="shared" si="2"/>
        <v>13434.9</v>
      </c>
      <c r="W44">
        <f t="shared" si="3"/>
        <v>11285.316</v>
      </c>
      <c r="X44" s="217">
        <f t="shared" si="4"/>
        <v>13434.9</v>
      </c>
      <c r="Y44" s="217">
        <f t="shared" si="5"/>
        <v>13434.9</v>
      </c>
      <c r="Z44" s="217">
        <f t="shared" si="6"/>
        <v>644.8752</v>
      </c>
      <c r="AA44" s="217">
        <f t="shared" si="7"/>
        <v>13434.9</v>
      </c>
      <c r="AB44" s="217">
        <f t="shared" si="8"/>
        <v>128.97504</v>
      </c>
      <c r="AC44" s="217">
        <f t="shared" si="9"/>
        <v>13434.9</v>
      </c>
      <c r="AD44" s="217">
        <f t="shared" si="10"/>
        <v>13434.9</v>
      </c>
      <c r="AE44" s="217">
        <f t="shared" si="11"/>
        <v>3627.423</v>
      </c>
      <c r="AF44" s="217">
        <f t="shared" si="12"/>
        <v>13434.9</v>
      </c>
      <c r="AG44" s="217">
        <f t="shared" si="13"/>
        <v>13434.9</v>
      </c>
      <c r="AH44" s="217">
        <f t="shared" si="14"/>
        <v>4030.47</v>
      </c>
      <c r="AI44">
        <f t="shared" si="15"/>
        <v>-9103.236</v>
      </c>
      <c r="AJ44" s="217">
        <f t="shared" si="16"/>
        <v>-622.0752</v>
      </c>
      <c r="AK44" s="217">
        <f t="shared" si="17"/>
        <v>-110.73504</v>
      </c>
      <c r="AL44" s="217">
        <f t="shared" si="18"/>
        <v>-3106.623</v>
      </c>
      <c r="AM44" s="217">
        <f t="shared" si="19"/>
        <v>-3280.47</v>
      </c>
      <c r="AN44" s="217">
        <f t="shared" si="20"/>
        <v>5544</v>
      </c>
      <c r="AO44" s="217">
        <f t="shared" si="21"/>
        <v>5544</v>
      </c>
      <c r="AP44">
        <f t="shared" si="22"/>
        <v>4656.96</v>
      </c>
      <c r="AQ44" s="217">
        <f t="shared" si="23"/>
        <v>5544</v>
      </c>
      <c r="AR44" s="217">
        <f t="shared" si="24"/>
        <v>5544</v>
      </c>
      <c r="AS44" s="217">
        <f t="shared" si="25"/>
        <v>266.112</v>
      </c>
      <c r="AT44" s="217">
        <f t="shared" si="26"/>
        <v>5544</v>
      </c>
      <c r="AU44" s="217">
        <f t="shared" si="27"/>
        <v>53.2224</v>
      </c>
      <c r="AV44" s="217">
        <f t="shared" si="28"/>
        <v>5544</v>
      </c>
      <c r="AW44" s="217">
        <f t="shared" si="29"/>
        <v>5544</v>
      </c>
      <c r="AX44" s="217">
        <f t="shared" si="30"/>
        <v>1496.88</v>
      </c>
      <c r="AY44" s="217">
        <f t="shared" si="31"/>
        <v>5544</v>
      </c>
      <c r="AZ44" s="217">
        <f t="shared" si="32"/>
        <v>5544</v>
      </c>
      <c r="BA44" s="217">
        <f t="shared" si="33"/>
        <v>1663.2</v>
      </c>
      <c r="BB44" s="217">
        <f t="shared" si="34"/>
        <v>-2474.88</v>
      </c>
      <c r="BC44" s="217">
        <f t="shared" si="35"/>
        <v>-243.312</v>
      </c>
      <c r="BD44" s="217">
        <f t="shared" si="36"/>
        <v>-34.9824</v>
      </c>
      <c r="BE44" s="217">
        <f t="shared" si="37"/>
        <v>-976.08</v>
      </c>
      <c r="BF44" s="217">
        <f t="shared" si="38"/>
        <v>-913.2</v>
      </c>
    </row>
    <row r="45" spans="2:58">
      <c r="B45" s="6" t="s">
        <v>235</v>
      </c>
      <c r="C45" s="166" t="str">
        <f>_xlfn.XLOOKUP(B:B,'2023.7-2023.12'!B:B,'2023.7-2023.12'!G:G,0)</f>
        <v>2020/02/24</v>
      </c>
      <c r="D45">
        <f>_xlfn.XLOOKUP(B:B,'2023.7-2023.12'!B:B,'2023.7-2023.12'!I:I,0)</f>
        <v>0</v>
      </c>
      <c r="E45" t="str">
        <f>_xlfn.XLOOKUP(B:B,'2023.7-2023.12'!B:B,'2023.7-2023.12'!C:C,0)</f>
        <v>生产部</v>
      </c>
      <c r="F45" t="str">
        <f>_xlfn.XLOOKUP(B:B,'2023.7-2023.12'!B:B,'2023.7-2023.12'!F:F,0)</f>
        <v>装配电工</v>
      </c>
      <c r="G45">
        <f>COUNTIF('2023.7-2023.12'!B:B,B45)</f>
        <v>6</v>
      </c>
      <c r="H45" s="217">
        <f>IFERROR(_xlfn.XLOOKUP(B45,'2023.7-2023.12'!B:B,'2023.7-2023.12'!K:K),0)</f>
        <v>7940.63</v>
      </c>
      <c r="I45" s="217">
        <f>IFERROR(AVERAGEIF('2023.7-2023.12'!B:B,B45,'2023.7-2023.12'!K:K),0)</f>
        <v>7925.96666666667</v>
      </c>
      <c r="J45" s="217">
        <f>IFERROR(_xlfn.XLOOKUP(B45,'2023.7-2023.12'!B:B,'2023.7-2023.12'!J:J),0)</f>
        <v>1900</v>
      </c>
      <c r="K45" s="217">
        <f>IFERROR(AVERAGEIF('2023.7-2023.12'!B:B,B45,'2023.7-2023.12'!J:J),0)</f>
        <v>1900</v>
      </c>
      <c r="M45">
        <f>SUMIFS('2023.7-2023.12'!L:L,'2023.7-2023.12'!B:B,B45)</f>
        <v>2182.08</v>
      </c>
      <c r="O45" s="217">
        <f>SUMIFS('2023.7-2023.12'!N:N,'2023.7-2023.12'!B:B,B45)</f>
        <v>22.8</v>
      </c>
      <c r="P45">
        <f>SUMIFS('2023.7-2023.12'!P:P,'2023.7-2023.12'!B:B,B45)</f>
        <v>18.24</v>
      </c>
      <c r="R45" s="217">
        <f>SUMIFS('2023.7-2023.12'!M:M,'2023.7-2023.12'!B:B,B45)</f>
        <v>520.8</v>
      </c>
      <c r="T45" s="217">
        <f>SUMIFS('2023.7-2023.12'!O:O,'2023.7-2023.12'!B:B,B45)</f>
        <v>0</v>
      </c>
      <c r="U45" s="217">
        <f t="shared" si="1"/>
        <v>7925.96666666667</v>
      </c>
      <c r="V45" s="217">
        <f t="shared" si="2"/>
        <v>7925.96666666667</v>
      </c>
      <c r="W45">
        <f t="shared" si="3"/>
        <v>6657.812</v>
      </c>
      <c r="X45" s="217">
        <f t="shared" si="4"/>
        <v>7925.96666666667</v>
      </c>
      <c r="Y45" s="217">
        <f t="shared" si="5"/>
        <v>7925.96666666667</v>
      </c>
      <c r="Z45" s="217">
        <f t="shared" si="6"/>
        <v>380.4464</v>
      </c>
      <c r="AA45" s="217">
        <f t="shared" si="7"/>
        <v>7925.96666666667</v>
      </c>
      <c r="AB45" s="217">
        <f t="shared" si="8"/>
        <v>76.08928</v>
      </c>
      <c r="AC45" s="217">
        <f t="shared" si="9"/>
        <v>7925.96666666667</v>
      </c>
      <c r="AD45" s="217">
        <f t="shared" si="10"/>
        <v>7925.96666666667</v>
      </c>
      <c r="AE45" s="217">
        <f t="shared" si="11"/>
        <v>2140.011</v>
      </c>
      <c r="AF45" s="217">
        <f t="shared" si="12"/>
        <v>7925.96666666667</v>
      </c>
      <c r="AG45" s="217">
        <f t="shared" si="13"/>
        <v>7925.96666666667</v>
      </c>
      <c r="AH45" s="217">
        <f t="shared" si="14"/>
        <v>2377.79</v>
      </c>
      <c r="AI45">
        <f t="shared" si="15"/>
        <v>-4475.732</v>
      </c>
      <c r="AJ45" s="217">
        <f t="shared" si="16"/>
        <v>-357.6464</v>
      </c>
      <c r="AK45" s="217">
        <f t="shared" si="17"/>
        <v>-57.84928</v>
      </c>
      <c r="AL45" s="217">
        <f t="shared" si="18"/>
        <v>-1619.211</v>
      </c>
      <c r="AM45" s="217">
        <f t="shared" si="19"/>
        <v>-2377.79</v>
      </c>
      <c r="AN45" s="217">
        <f t="shared" si="20"/>
        <v>4546</v>
      </c>
      <c r="AO45" s="217">
        <f t="shared" si="21"/>
        <v>4546</v>
      </c>
      <c r="AP45">
        <f t="shared" si="22"/>
        <v>3818.64</v>
      </c>
      <c r="AQ45" s="217">
        <f t="shared" si="23"/>
        <v>1900</v>
      </c>
      <c r="AR45" s="217">
        <f t="shared" si="24"/>
        <v>1900</v>
      </c>
      <c r="AS45" s="217">
        <f t="shared" si="25"/>
        <v>91.2</v>
      </c>
      <c r="AT45" s="217">
        <f t="shared" si="26"/>
        <v>1900</v>
      </c>
      <c r="AU45" s="217">
        <f t="shared" si="27"/>
        <v>18.24</v>
      </c>
      <c r="AV45" s="217">
        <f t="shared" si="28"/>
        <v>4340</v>
      </c>
      <c r="AW45" s="217">
        <f t="shared" si="29"/>
        <v>4340</v>
      </c>
      <c r="AX45" s="217">
        <f t="shared" si="30"/>
        <v>1171.8</v>
      </c>
      <c r="AY45" s="217">
        <f t="shared" si="31"/>
        <v>1900</v>
      </c>
      <c r="AZ45" s="217">
        <f t="shared" si="32"/>
        <v>1900</v>
      </c>
      <c r="BA45" s="217">
        <f t="shared" si="33"/>
        <v>570</v>
      </c>
      <c r="BB45" s="217">
        <f t="shared" si="34"/>
        <v>-1636.56</v>
      </c>
      <c r="BC45" s="217">
        <f t="shared" si="35"/>
        <v>-68.4</v>
      </c>
      <c r="BD45" s="217">
        <f t="shared" si="36"/>
        <v>0</v>
      </c>
      <c r="BE45" s="217">
        <f t="shared" si="37"/>
        <v>-651</v>
      </c>
      <c r="BF45" s="217">
        <f t="shared" si="38"/>
        <v>-570</v>
      </c>
    </row>
    <row r="46" spans="2:58">
      <c r="B46" s="6" t="s">
        <v>236</v>
      </c>
      <c r="C46" s="166" t="str">
        <f>_xlfn.XLOOKUP(B:B,'2023.7-2023.12'!B:B,'2023.7-2023.12'!G:G,0)</f>
        <v>2021/12/22</v>
      </c>
      <c r="D46">
        <f>_xlfn.XLOOKUP(B:B,'2023.7-2023.12'!B:B,'2023.7-2023.12'!I:I,0)</f>
        <v>0</v>
      </c>
      <c r="E46" t="str">
        <f>_xlfn.XLOOKUP(B:B,'2023.7-2023.12'!B:B,'2023.7-2023.12'!C:C,0)</f>
        <v>销售部</v>
      </c>
      <c r="F46" t="str">
        <f>_xlfn.XLOOKUP(B:B,'2023.7-2023.12'!B:B,'2023.7-2023.12'!F:F,0)</f>
        <v>销售经理</v>
      </c>
      <c r="G46">
        <f>COUNTIF('2023.7-2023.12'!B:B,B46)</f>
        <v>6</v>
      </c>
      <c r="H46" s="217">
        <f>IFERROR(_xlfn.XLOOKUP(B46,'2023.7-2023.12'!B:B,'2023.7-2023.12'!K:K),0)</f>
        <v>10787.65</v>
      </c>
      <c r="I46" s="217">
        <f>IFERROR(AVERAGEIF('2023.7-2023.12'!B:B,B46,'2023.7-2023.12'!K:K),0)</f>
        <v>10849.9166666667</v>
      </c>
      <c r="J46" s="217">
        <f>IFERROR(_xlfn.XLOOKUP(B46,'2023.7-2023.12'!B:B,'2023.7-2023.12'!J:J),0)</f>
        <v>3850</v>
      </c>
      <c r="K46" s="217">
        <f>IFERROR(AVERAGEIF('2023.7-2023.12'!B:B,B46,'2023.7-2023.12'!J:J),0)</f>
        <v>3850</v>
      </c>
      <c r="M46">
        <f>SUMIFS('2023.7-2023.12'!L:L,'2023.7-2023.12'!B:B,B46)</f>
        <v>2182.08</v>
      </c>
      <c r="O46" s="217">
        <f>SUMIFS('2023.7-2023.12'!N:N,'2023.7-2023.12'!B:B,B46)</f>
        <v>22.8</v>
      </c>
      <c r="P46">
        <f>SUMIFS('2023.7-2023.12'!P:P,'2023.7-2023.12'!B:B,B46)</f>
        <v>18.24</v>
      </c>
      <c r="R46" s="217">
        <f>SUMIFS('2023.7-2023.12'!M:M,'2023.7-2023.12'!B:B,B46)</f>
        <v>520.8</v>
      </c>
      <c r="T46" s="217">
        <f>SUMIFS('2023.7-2023.12'!O:O,'2023.7-2023.12'!B:B,B46)</f>
        <v>0</v>
      </c>
      <c r="U46" s="217">
        <f t="shared" si="1"/>
        <v>10849.9166666667</v>
      </c>
      <c r="V46" s="217">
        <f t="shared" si="2"/>
        <v>10849.9166666667</v>
      </c>
      <c r="W46">
        <f t="shared" si="3"/>
        <v>9113.93</v>
      </c>
      <c r="X46" s="217">
        <f t="shared" si="4"/>
        <v>10849.9166666667</v>
      </c>
      <c r="Y46" s="217">
        <f t="shared" si="5"/>
        <v>10849.9166666667</v>
      </c>
      <c r="Z46" s="217">
        <f t="shared" si="6"/>
        <v>520.796</v>
      </c>
      <c r="AA46" s="217">
        <f t="shared" si="7"/>
        <v>10849.9166666667</v>
      </c>
      <c r="AB46" s="217">
        <f t="shared" si="8"/>
        <v>104.1592</v>
      </c>
      <c r="AC46" s="217">
        <f t="shared" si="9"/>
        <v>10849.9166666667</v>
      </c>
      <c r="AD46" s="217">
        <f t="shared" si="10"/>
        <v>10849.9166666667</v>
      </c>
      <c r="AE46" s="217">
        <f t="shared" si="11"/>
        <v>2929.4775</v>
      </c>
      <c r="AF46" s="217">
        <f t="shared" si="12"/>
        <v>10849.9166666667</v>
      </c>
      <c r="AG46" s="217">
        <f t="shared" si="13"/>
        <v>10849.9166666667</v>
      </c>
      <c r="AH46" s="217">
        <f t="shared" si="14"/>
        <v>3254.975</v>
      </c>
      <c r="AI46">
        <f t="shared" si="15"/>
        <v>-6931.85</v>
      </c>
      <c r="AJ46" s="217">
        <f t="shared" si="16"/>
        <v>-497.996</v>
      </c>
      <c r="AK46" s="217">
        <f t="shared" si="17"/>
        <v>-85.9192</v>
      </c>
      <c r="AL46" s="217">
        <f t="shared" si="18"/>
        <v>-2408.6775</v>
      </c>
      <c r="AM46" s="217">
        <f t="shared" si="19"/>
        <v>-3254.975</v>
      </c>
      <c r="AN46" s="217">
        <f t="shared" si="20"/>
        <v>4546</v>
      </c>
      <c r="AO46" s="217">
        <f t="shared" si="21"/>
        <v>4546</v>
      </c>
      <c r="AP46">
        <f t="shared" si="22"/>
        <v>3818.64</v>
      </c>
      <c r="AQ46" s="217">
        <f t="shared" si="23"/>
        <v>3850</v>
      </c>
      <c r="AR46" s="217">
        <f t="shared" si="24"/>
        <v>3850</v>
      </c>
      <c r="AS46" s="217">
        <f t="shared" si="25"/>
        <v>184.8</v>
      </c>
      <c r="AT46" s="217">
        <f t="shared" si="26"/>
        <v>3850</v>
      </c>
      <c r="AU46" s="217">
        <f t="shared" si="27"/>
        <v>36.96</v>
      </c>
      <c r="AV46" s="217">
        <f t="shared" si="28"/>
        <v>4340</v>
      </c>
      <c r="AW46" s="217">
        <f t="shared" si="29"/>
        <v>4340</v>
      </c>
      <c r="AX46" s="217">
        <f t="shared" si="30"/>
        <v>1171.8</v>
      </c>
      <c r="AY46" s="217">
        <f t="shared" si="31"/>
        <v>3850</v>
      </c>
      <c r="AZ46" s="217">
        <f t="shared" si="32"/>
        <v>3850</v>
      </c>
      <c r="BA46" s="217">
        <f t="shared" si="33"/>
        <v>1155</v>
      </c>
      <c r="BB46" s="217">
        <f t="shared" si="34"/>
        <v>-1636.56</v>
      </c>
      <c r="BC46" s="217">
        <f t="shared" si="35"/>
        <v>-162</v>
      </c>
      <c r="BD46" s="217">
        <f t="shared" si="36"/>
        <v>-18.72</v>
      </c>
      <c r="BE46" s="217">
        <f t="shared" si="37"/>
        <v>-651</v>
      </c>
      <c r="BF46" s="217">
        <f t="shared" si="38"/>
        <v>-1155</v>
      </c>
    </row>
    <row r="47" spans="2:58">
      <c r="B47" s="6" t="s">
        <v>237</v>
      </c>
      <c r="C47" s="166" t="str">
        <f>_xlfn.XLOOKUP(B:B,'2023.7-2023.12'!B:B,'2023.7-2023.12'!G:G,0)</f>
        <v>2020/10/16</v>
      </c>
      <c r="D47">
        <f>_xlfn.XLOOKUP(B:B,'2023.7-2023.12'!B:B,'2023.7-2023.12'!I:I,0)</f>
        <v>0</v>
      </c>
      <c r="E47" t="str">
        <f>_xlfn.XLOOKUP(B:B,'2023.7-2023.12'!B:B,'2023.7-2023.12'!C:C,0)</f>
        <v>生产部</v>
      </c>
      <c r="F47" t="str">
        <f>_xlfn.XLOOKUP(B:B,'2023.7-2023.12'!B:B,'2023.7-2023.12'!F:F,0)</f>
        <v>装配钳工班长</v>
      </c>
      <c r="G47">
        <f>COUNTIF('2023.7-2023.12'!B:B,B47)</f>
        <v>6</v>
      </c>
      <c r="H47" s="217">
        <f>IFERROR(_xlfn.XLOOKUP(B47,'2023.7-2023.12'!B:B,'2023.7-2023.12'!K:K),0)</f>
        <v>7521.02</v>
      </c>
      <c r="I47" s="217">
        <f>IFERROR(AVERAGEIF('2023.7-2023.12'!B:B,B47,'2023.7-2023.12'!K:K),0)</f>
        <v>9499.61666666667</v>
      </c>
      <c r="J47" s="217">
        <f>IFERROR(_xlfn.XLOOKUP(B47,'2023.7-2023.12'!B:B,'2023.7-2023.12'!J:J),0)</f>
        <v>1900</v>
      </c>
      <c r="K47" s="217">
        <f>IFERROR(AVERAGEIF('2023.7-2023.12'!B:B,B47,'2023.7-2023.12'!J:J),0)</f>
        <v>1900</v>
      </c>
      <c r="M47">
        <f>SUMIFS('2023.7-2023.12'!L:L,'2023.7-2023.12'!B:B,B47)</f>
        <v>2182.08</v>
      </c>
      <c r="O47" s="217">
        <f>SUMIFS('2023.7-2023.12'!N:N,'2023.7-2023.12'!B:B,B47)</f>
        <v>22.8</v>
      </c>
      <c r="P47">
        <f>SUMIFS('2023.7-2023.12'!P:P,'2023.7-2023.12'!B:B,B47)</f>
        <v>18.24</v>
      </c>
      <c r="R47" s="217">
        <f>SUMIFS('2023.7-2023.12'!M:M,'2023.7-2023.12'!B:B,B47)</f>
        <v>520.8</v>
      </c>
      <c r="T47" s="217">
        <f>SUMIFS('2023.7-2023.12'!O:O,'2023.7-2023.12'!B:B,B47)</f>
        <v>0</v>
      </c>
      <c r="U47" s="217">
        <f t="shared" si="1"/>
        <v>9499.61666666667</v>
      </c>
      <c r="V47" s="217">
        <f t="shared" si="2"/>
        <v>9499.61666666667</v>
      </c>
      <c r="W47">
        <f t="shared" si="3"/>
        <v>7979.678</v>
      </c>
      <c r="X47" s="217">
        <f t="shared" si="4"/>
        <v>9499.61666666667</v>
      </c>
      <c r="Y47" s="217">
        <f t="shared" si="5"/>
        <v>9499.61666666667</v>
      </c>
      <c r="Z47" s="217">
        <f t="shared" si="6"/>
        <v>455.9816</v>
      </c>
      <c r="AA47" s="217">
        <f t="shared" si="7"/>
        <v>9499.61666666667</v>
      </c>
      <c r="AB47" s="217">
        <f t="shared" si="8"/>
        <v>91.19632</v>
      </c>
      <c r="AC47" s="217">
        <f t="shared" si="9"/>
        <v>9499.61666666667</v>
      </c>
      <c r="AD47" s="217">
        <f t="shared" si="10"/>
        <v>9499.61666666667</v>
      </c>
      <c r="AE47" s="217">
        <f t="shared" si="11"/>
        <v>2564.8965</v>
      </c>
      <c r="AF47" s="217">
        <f t="shared" si="12"/>
        <v>9499.61666666667</v>
      </c>
      <c r="AG47" s="217">
        <f t="shared" si="13"/>
        <v>9499.61666666667</v>
      </c>
      <c r="AH47" s="217">
        <f t="shared" si="14"/>
        <v>2849.885</v>
      </c>
      <c r="AI47">
        <f t="shared" si="15"/>
        <v>-5797.598</v>
      </c>
      <c r="AJ47" s="217">
        <f t="shared" si="16"/>
        <v>-433.1816</v>
      </c>
      <c r="AK47" s="217">
        <f t="shared" si="17"/>
        <v>-72.95632</v>
      </c>
      <c r="AL47" s="217">
        <f t="shared" si="18"/>
        <v>-2044.0965</v>
      </c>
      <c r="AM47" s="217">
        <f t="shared" si="19"/>
        <v>-2849.885</v>
      </c>
      <c r="AN47" s="217">
        <f t="shared" si="20"/>
        <v>4546</v>
      </c>
      <c r="AO47" s="217">
        <f t="shared" si="21"/>
        <v>4546</v>
      </c>
      <c r="AP47">
        <f t="shared" si="22"/>
        <v>3818.64</v>
      </c>
      <c r="AQ47" s="217">
        <f t="shared" si="23"/>
        <v>1900</v>
      </c>
      <c r="AR47" s="217">
        <f t="shared" si="24"/>
        <v>1900</v>
      </c>
      <c r="AS47" s="217">
        <f t="shared" si="25"/>
        <v>91.2</v>
      </c>
      <c r="AT47" s="217">
        <f t="shared" si="26"/>
        <v>1900</v>
      </c>
      <c r="AU47" s="217">
        <f t="shared" si="27"/>
        <v>18.24</v>
      </c>
      <c r="AV47" s="217">
        <f t="shared" si="28"/>
        <v>4340</v>
      </c>
      <c r="AW47" s="217">
        <f t="shared" si="29"/>
        <v>4340</v>
      </c>
      <c r="AX47" s="217">
        <f t="shared" si="30"/>
        <v>1171.8</v>
      </c>
      <c r="AY47" s="217">
        <f t="shared" si="31"/>
        <v>1900</v>
      </c>
      <c r="AZ47" s="217">
        <f t="shared" si="32"/>
        <v>1900</v>
      </c>
      <c r="BA47" s="217">
        <f t="shared" si="33"/>
        <v>570</v>
      </c>
      <c r="BB47" s="217">
        <f t="shared" si="34"/>
        <v>-1636.56</v>
      </c>
      <c r="BC47" s="217">
        <f t="shared" si="35"/>
        <v>-68.4</v>
      </c>
      <c r="BD47" s="217">
        <f t="shared" si="36"/>
        <v>0</v>
      </c>
      <c r="BE47" s="217">
        <f t="shared" si="37"/>
        <v>-651</v>
      </c>
      <c r="BF47" s="217">
        <f t="shared" si="38"/>
        <v>-570</v>
      </c>
    </row>
    <row r="48" spans="2:58">
      <c r="B48" s="6" t="s">
        <v>238</v>
      </c>
      <c r="C48" s="166" t="str">
        <f>_xlfn.XLOOKUP(B:B,'2023.7-2023.12'!B:B,'2023.7-2023.12'!G:G,0)</f>
        <v>2022/09/19</v>
      </c>
      <c r="D48">
        <f>_xlfn.XLOOKUP(B:B,'2023.7-2023.12'!B:B,'2023.7-2023.12'!I:I,0)</f>
        <v>0</v>
      </c>
      <c r="E48" t="str">
        <f>_xlfn.XLOOKUP(B:B,'2023.7-2023.12'!B:B,'2023.7-2023.12'!C:C,0)</f>
        <v>研发部</v>
      </c>
      <c r="F48" t="str">
        <f>_xlfn.XLOOKUP(B:B,'2023.7-2023.12'!B:B,'2023.7-2023.12'!F:F,0)</f>
        <v>机械助理工程师</v>
      </c>
      <c r="G48">
        <f>COUNTIF('2023.7-2023.12'!B:B,B48)</f>
        <v>6</v>
      </c>
      <c r="H48" s="217">
        <f>IFERROR(_xlfn.XLOOKUP(B48,'2023.7-2023.12'!B:B,'2023.7-2023.12'!K:K),0)</f>
        <v>4916.67</v>
      </c>
      <c r="I48" s="217">
        <f>IFERROR(AVERAGEIF('2023.7-2023.12'!B:B,B48,'2023.7-2023.12'!K:K),0)</f>
        <v>5752.85333333333</v>
      </c>
      <c r="J48" s="217">
        <f>IFERROR(_xlfn.XLOOKUP(B48,'2023.7-2023.12'!B:B,'2023.7-2023.12'!J:J),0)</f>
        <v>2671</v>
      </c>
      <c r="K48" s="217">
        <f>IFERROR(AVERAGEIF('2023.7-2023.12'!B:B,B48,'2023.7-2023.12'!J:J),0)</f>
        <v>2671</v>
      </c>
      <c r="M48">
        <f>SUMIFS('2023.7-2023.12'!L:L,'2023.7-2023.12'!B:B,B48)</f>
        <v>2182.08</v>
      </c>
      <c r="O48" s="217">
        <f>SUMIFS('2023.7-2023.12'!N:N,'2023.7-2023.12'!B:B,B48)</f>
        <v>22.8</v>
      </c>
      <c r="P48">
        <f>SUMIFS('2023.7-2023.12'!P:P,'2023.7-2023.12'!B:B,B48)</f>
        <v>18.24</v>
      </c>
      <c r="R48" s="217">
        <f>SUMIFS('2023.7-2023.12'!M:M,'2023.7-2023.12'!B:B,B48)</f>
        <v>520.8</v>
      </c>
      <c r="T48" s="217">
        <f>SUMIFS('2023.7-2023.12'!O:O,'2023.7-2023.12'!B:B,B48)</f>
        <v>0</v>
      </c>
      <c r="U48" s="217">
        <f t="shared" si="1"/>
        <v>5752.85333333333</v>
      </c>
      <c r="V48" s="217">
        <f t="shared" si="2"/>
        <v>5752.85333333333</v>
      </c>
      <c r="W48">
        <f t="shared" si="3"/>
        <v>4832.3968</v>
      </c>
      <c r="X48" s="217">
        <f t="shared" si="4"/>
        <v>5752.85333333333</v>
      </c>
      <c r="Y48" s="217">
        <f t="shared" si="5"/>
        <v>5752.85333333333</v>
      </c>
      <c r="Z48" s="217">
        <f t="shared" si="6"/>
        <v>276.13696</v>
      </c>
      <c r="AA48" s="217">
        <f t="shared" si="7"/>
        <v>5752.85333333333</v>
      </c>
      <c r="AB48" s="217">
        <f t="shared" si="8"/>
        <v>55.227392</v>
      </c>
      <c r="AC48" s="217">
        <f t="shared" si="9"/>
        <v>5752.85333333333</v>
      </c>
      <c r="AD48" s="217">
        <f t="shared" si="10"/>
        <v>5752.85333333333</v>
      </c>
      <c r="AE48" s="217">
        <f t="shared" si="11"/>
        <v>1553.2704</v>
      </c>
      <c r="AF48" s="217">
        <f t="shared" si="12"/>
        <v>5752.85333333333</v>
      </c>
      <c r="AG48" s="217">
        <f t="shared" si="13"/>
        <v>5752.85333333333</v>
      </c>
      <c r="AH48" s="217">
        <f t="shared" si="14"/>
        <v>1725.856</v>
      </c>
      <c r="AI48">
        <f t="shared" si="15"/>
        <v>-2650.3168</v>
      </c>
      <c r="AJ48" s="217">
        <f t="shared" si="16"/>
        <v>-253.33696</v>
      </c>
      <c r="AK48" s="217">
        <f t="shared" si="17"/>
        <v>-36.987392</v>
      </c>
      <c r="AL48" s="217">
        <f t="shared" si="18"/>
        <v>-1032.4704</v>
      </c>
      <c r="AM48" s="217">
        <f t="shared" si="19"/>
        <v>-1725.856</v>
      </c>
      <c r="AN48" s="217">
        <f t="shared" si="20"/>
        <v>4546</v>
      </c>
      <c r="AO48" s="217">
        <f t="shared" si="21"/>
        <v>4546</v>
      </c>
      <c r="AP48">
        <f t="shared" si="22"/>
        <v>3818.64</v>
      </c>
      <c r="AQ48" s="217">
        <f t="shared" si="23"/>
        <v>2671</v>
      </c>
      <c r="AR48" s="217">
        <f t="shared" si="24"/>
        <v>2671</v>
      </c>
      <c r="AS48" s="217">
        <f t="shared" si="25"/>
        <v>128.208</v>
      </c>
      <c r="AT48" s="217">
        <f t="shared" si="26"/>
        <v>2671</v>
      </c>
      <c r="AU48" s="217">
        <f t="shared" si="27"/>
        <v>25.6416</v>
      </c>
      <c r="AV48" s="217">
        <f t="shared" si="28"/>
        <v>4340</v>
      </c>
      <c r="AW48" s="217">
        <f t="shared" si="29"/>
        <v>4340</v>
      </c>
      <c r="AX48" s="217">
        <f t="shared" si="30"/>
        <v>1171.8</v>
      </c>
      <c r="AY48" s="217">
        <f t="shared" si="31"/>
        <v>2671</v>
      </c>
      <c r="AZ48" s="217">
        <f t="shared" si="32"/>
        <v>2671</v>
      </c>
      <c r="BA48" s="217">
        <f t="shared" si="33"/>
        <v>801.3</v>
      </c>
      <c r="BB48" s="217">
        <f t="shared" si="34"/>
        <v>-1636.56</v>
      </c>
      <c r="BC48" s="217">
        <f t="shared" si="35"/>
        <v>-105.408</v>
      </c>
      <c r="BD48" s="217">
        <f t="shared" si="36"/>
        <v>-7.4016</v>
      </c>
      <c r="BE48" s="217">
        <f t="shared" si="37"/>
        <v>-651</v>
      </c>
      <c r="BF48" s="217">
        <f t="shared" si="38"/>
        <v>-801.3</v>
      </c>
    </row>
    <row r="49" spans="2:58">
      <c r="B49" s="6" t="s">
        <v>239</v>
      </c>
      <c r="C49" s="166" t="str">
        <f>_xlfn.XLOOKUP(B:B,'2023.7-2023.12'!B:B,'2023.7-2023.12'!G:G,0)</f>
        <v>2017/06/16</v>
      </c>
      <c r="D49">
        <f>_xlfn.XLOOKUP(B:B,'2023.7-2023.12'!B:B,'2023.7-2023.12'!I:I,0)</f>
        <v>0</v>
      </c>
      <c r="E49" t="str">
        <f>_xlfn.XLOOKUP(B:B,'2023.7-2023.12'!B:B,'2023.7-2023.12'!C:C,0)</f>
        <v>生产部</v>
      </c>
      <c r="F49" t="str">
        <f>_xlfn.XLOOKUP(B:B,'2023.7-2023.12'!B:B,'2023.7-2023.12'!F:F,0)</f>
        <v>仓库主管</v>
      </c>
      <c r="G49">
        <f>COUNTIF('2023.7-2023.12'!B:B,B49)</f>
        <v>6</v>
      </c>
      <c r="H49" s="217">
        <f>IFERROR(_xlfn.XLOOKUP(B49,'2023.7-2023.12'!B:B,'2023.7-2023.12'!K:K),0)</f>
        <v>6097.4</v>
      </c>
      <c r="I49" s="217">
        <f>IFERROR(AVERAGEIF('2023.7-2023.12'!B:B,B49,'2023.7-2023.12'!K:K),0)</f>
        <v>7131.83333333333</v>
      </c>
      <c r="J49" s="217">
        <f>IFERROR(_xlfn.XLOOKUP(B49,'2023.7-2023.12'!B:B,'2023.7-2023.12'!J:J),0)</f>
        <v>3200</v>
      </c>
      <c r="K49" s="217">
        <f>IFERROR(AVERAGEIF('2023.7-2023.12'!B:B,B49,'2023.7-2023.12'!J:J),0)</f>
        <v>3200</v>
      </c>
      <c r="M49">
        <f>SUMIFS('2023.7-2023.12'!L:L,'2023.7-2023.12'!B:B,B49)</f>
        <v>2182.08</v>
      </c>
      <c r="O49" s="217">
        <f>SUMIFS('2023.7-2023.12'!N:N,'2023.7-2023.12'!B:B,B49)</f>
        <v>22.8</v>
      </c>
      <c r="P49">
        <f>SUMIFS('2023.7-2023.12'!P:P,'2023.7-2023.12'!B:B,B49)</f>
        <v>18.24</v>
      </c>
      <c r="R49" s="217">
        <f>SUMIFS('2023.7-2023.12'!M:M,'2023.7-2023.12'!B:B,B49)</f>
        <v>520.8</v>
      </c>
      <c r="T49" s="217">
        <f>SUMIFS('2023.7-2023.12'!O:O,'2023.7-2023.12'!B:B,B49)</f>
        <v>1800</v>
      </c>
      <c r="U49" s="217">
        <f t="shared" si="1"/>
        <v>7131.83333333333</v>
      </c>
      <c r="V49" s="217">
        <f t="shared" si="2"/>
        <v>7131.83333333333</v>
      </c>
      <c r="W49">
        <f t="shared" si="3"/>
        <v>5990.74</v>
      </c>
      <c r="X49" s="217">
        <f t="shared" si="4"/>
        <v>7131.83333333333</v>
      </c>
      <c r="Y49" s="217">
        <f t="shared" si="5"/>
        <v>7131.83333333333</v>
      </c>
      <c r="Z49" s="217">
        <f t="shared" si="6"/>
        <v>342.328</v>
      </c>
      <c r="AA49" s="217">
        <f t="shared" si="7"/>
        <v>7131.83333333333</v>
      </c>
      <c r="AB49" s="217">
        <f t="shared" si="8"/>
        <v>68.4656</v>
      </c>
      <c r="AC49" s="217">
        <f t="shared" si="9"/>
        <v>7131.83333333333</v>
      </c>
      <c r="AD49" s="217">
        <f t="shared" si="10"/>
        <v>7131.83333333333</v>
      </c>
      <c r="AE49" s="217">
        <f t="shared" si="11"/>
        <v>1925.595</v>
      </c>
      <c r="AF49" s="217">
        <f t="shared" si="12"/>
        <v>7131.83333333333</v>
      </c>
      <c r="AG49" s="217">
        <f t="shared" si="13"/>
        <v>7131.83333333333</v>
      </c>
      <c r="AH49" s="217">
        <f t="shared" si="14"/>
        <v>2139.55</v>
      </c>
      <c r="AI49">
        <f t="shared" si="15"/>
        <v>-3808.66</v>
      </c>
      <c r="AJ49" s="217">
        <f t="shared" si="16"/>
        <v>-319.528</v>
      </c>
      <c r="AK49" s="217">
        <f t="shared" si="17"/>
        <v>-50.2256</v>
      </c>
      <c r="AL49" s="217">
        <f t="shared" si="18"/>
        <v>-1404.795</v>
      </c>
      <c r="AM49" s="217">
        <f t="shared" si="19"/>
        <v>-339.55</v>
      </c>
      <c r="AN49" s="217">
        <f t="shared" si="20"/>
        <v>4546</v>
      </c>
      <c r="AO49" s="217">
        <f t="shared" si="21"/>
        <v>4546</v>
      </c>
      <c r="AP49">
        <f t="shared" si="22"/>
        <v>3818.64</v>
      </c>
      <c r="AQ49" s="217">
        <f t="shared" si="23"/>
        <v>3200</v>
      </c>
      <c r="AR49" s="217">
        <f t="shared" si="24"/>
        <v>3200</v>
      </c>
      <c r="AS49" s="217">
        <f t="shared" si="25"/>
        <v>153.6</v>
      </c>
      <c r="AT49" s="217">
        <f t="shared" si="26"/>
        <v>3200</v>
      </c>
      <c r="AU49" s="217">
        <f t="shared" si="27"/>
        <v>30.72</v>
      </c>
      <c r="AV49" s="217">
        <f t="shared" si="28"/>
        <v>4340</v>
      </c>
      <c r="AW49" s="217">
        <f t="shared" si="29"/>
        <v>4340</v>
      </c>
      <c r="AX49" s="217">
        <f t="shared" si="30"/>
        <v>1171.8</v>
      </c>
      <c r="AY49" s="217">
        <f t="shared" si="31"/>
        <v>3200</v>
      </c>
      <c r="AZ49" s="217">
        <f t="shared" si="32"/>
        <v>3200</v>
      </c>
      <c r="BA49" s="217">
        <f t="shared" si="33"/>
        <v>960</v>
      </c>
      <c r="BB49" s="217">
        <f t="shared" si="34"/>
        <v>-1636.56</v>
      </c>
      <c r="BC49" s="217">
        <f t="shared" si="35"/>
        <v>-130.8</v>
      </c>
      <c r="BD49" s="217">
        <f t="shared" si="36"/>
        <v>-12.48</v>
      </c>
      <c r="BE49" s="217">
        <f t="shared" si="37"/>
        <v>-651</v>
      </c>
      <c r="BF49" s="217">
        <f t="shared" si="38"/>
        <v>0</v>
      </c>
    </row>
    <row r="50" spans="2:58">
      <c r="B50" s="6" t="s">
        <v>240</v>
      </c>
      <c r="C50" s="166" t="str">
        <f>_xlfn.XLOOKUP(B:B,'2023.7-2023.12'!B:B,'2023.7-2023.12'!G:G,0)</f>
        <v>2015/01/10</v>
      </c>
      <c r="D50">
        <f>_xlfn.XLOOKUP(B:B,'2023.7-2023.12'!B:B,'2023.7-2023.12'!I:I,0)</f>
        <v>0</v>
      </c>
      <c r="E50" t="str">
        <f>_xlfn.XLOOKUP(B:B,'2023.7-2023.12'!B:B,'2023.7-2023.12'!C:C,0)</f>
        <v>研发部</v>
      </c>
      <c r="F50" t="str">
        <f>_xlfn.XLOOKUP(B:B,'2023.7-2023.12'!B:B,'2023.7-2023.12'!F:F,0)</f>
        <v>机械研发工程师</v>
      </c>
      <c r="G50">
        <f>COUNTIF('2023.7-2023.12'!B:B,B50)</f>
        <v>6</v>
      </c>
      <c r="H50" s="217">
        <f>IFERROR(_xlfn.XLOOKUP(B50,'2023.7-2023.12'!B:B,'2023.7-2023.12'!K:K),0)</f>
        <v>13235.4</v>
      </c>
      <c r="I50" s="217">
        <f>IFERROR(AVERAGEIF('2023.7-2023.12'!B:B,B50,'2023.7-2023.12'!K:K),0)</f>
        <v>13464.2</v>
      </c>
      <c r="J50" s="217">
        <f>IFERROR(_xlfn.XLOOKUP(B50,'2023.7-2023.12'!B:B,'2023.7-2023.12'!J:J),0)</f>
        <v>5746</v>
      </c>
      <c r="K50" s="217">
        <f>IFERROR(AVERAGEIF('2023.7-2023.12'!B:B,B50,'2023.7-2023.12'!J:J),0)</f>
        <v>5746</v>
      </c>
      <c r="M50">
        <f>SUMIFS('2023.7-2023.12'!L:L,'2023.7-2023.12'!B:B,B50)</f>
        <v>2182.08</v>
      </c>
      <c r="O50" s="217">
        <f>SUMIFS('2023.7-2023.12'!N:N,'2023.7-2023.12'!B:B,B50)</f>
        <v>22.8</v>
      </c>
      <c r="P50">
        <f>SUMIFS('2023.7-2023.12'!P:P,'2023.7-2023.12'!B:B,B50)</f>
        <v>18.24</v>
      </c>
      <c r="R50" s="217">
        <f>SUMIFS('2023.7-2023.12'!M:M,'2023.7-2023.12'!B:B,B50)</f>
        <v>520.8</v>
      </c>
      <c r="T50" s="217">
        <f>SUMIFS('2023.7-2023.12'!O:O,'2023.7-2023.12'!B:B,B50)</f>
        <v>7500</v>
      </c>
      <c r="U50" s="217">
        <f t="shared" si="1"/>
        <v>13464.2</v>
      </c>
      <c r="V50" s="217">
        <f t="shared" si="2"/>
        <v>13464.2</v>
      </c>
      <c r="W50">
        <f t="shared" si="3"/>
        <v>11309.928</v>
      </c>
      <c r="X50" s="217">
        <f t="shared" si="4"/>
        <v>13464.2</v>
      </c>
      <c r="Y50" s="217">
        <f t="shared" si="5"/>
        <v>13464.2</v>
      </c>
      <c r="Z50" s="217">
        <f t="shared" si="6"/>
        <v>646.2816</v>
      </c>
      <c r="AA50" s="217">
        <f t="shared" si="7"/>
        <v>13464.2</v>
      </c>
      <c r="AB50" s="217">
        <f t="shared" si="8"/>
        <v>129.25632</v>
      </c>
      <c r="AC50" s="217">
        <f t="shared" si="9"/>
        <v>13464.2</v>
      </c>
      <c r="AD50" s="217">
        <f t="shared" si="10"/>
        <v>13464.2</v>
      </c>
      <c r="AE50" s="217">
        <f t="shared" si="11"/>
        <v>3635.334</v>
      </c>
      <c r="AF50" s="217">
        <f t="shared" si="12"/>
        <v>13464.2</v>
      </c>
      <c r="AG50" s="217">
        <f t="shared" si="13"/>
        <v>13464.2</v>
      </c>
      <c r="AH50" s="217">
        <f t="shared" si="14"/>
        <v>4039.26</v>
      </c>
      <c r="AI50">
        <f t="shared" si="15"/>
        <v>-9127.848</v>
      </c>
      <c r="AJ50" s="217">
        <f t="shared" si="16"/>
        <v>-623.4816</v>
      </c>
      <c r="AK50" s="217">
        <f t="shared" si="17"/>
        <v>-111.01632</v>
      </c>
      <c r="AL50" s="217">
        <f t="shared" si="18"/>
        <v>-3114.534</v>
      </c>
      <c r="AM50" s="217">
        <f t="shared" si="19"/>
        <v>0</v>
      </c>
      <c r="AN50" s="217">
        <f t="shared" si="20"/>
        <v>5746</v>
      </c>
      <c r="AO50" s="217">
        <f t="shared" si="21"/>
        <v>5746</v>
      </c>
      <c r="AP50">
        <f t="shared" si="22"/>
        <v>4826.64</v>
      </c>
      <c r="AQ50" s="217">
        <f t="shared" si="23"/>
        <v>5746</v>
      </c>
      <c r="AR50" s="217">
        <f t="shared" si="24"/>
        <v>5746</v>
      </c>
      <c r="AS50" s="217">
        <f t="shared" si="25"/>
        <v>275.808</v>
      </c>
      <c r="AT50" s="217">
        <f t="shared" si="26"/>
        <v>5746</v>
      </c>
      <c r="AU50" s="217">
        <f t="shared" si="27"/>
        <v>55.1616</v>
      </c>
      <c r="AV50" s="217">
        <f t="shared" si="28"/>
        <v>5746</v>
      </c>
      <c r="AW50" s="217">
        <f t="shared" si="29"/>
        <v>5746</v>
      </c>
      <c r="AX50" s="217">
        <f t="shared" si="30"/>
        <v>1551.42</v>
      </c>
      <c r="AY50" s="217">
        <f t="shared" si="31"/>
        <v>5746</v>
      </c>
      <c r="AZ50" s="217">
        <f t="shared" si="32"/>
        <v>5746</v>
      </c>
      <c r="BA50" s="217">
        <f t="shared" si="33"/>
        <v>1723.8</v>
      </c>
      <c r="BB50" s="217">
        <f t="shared" si="34"/>
        <v>-2644.56</v>
      </c>
      <c r="BC50" s="217">
        <f t="shared" si="35"/>
        <v>-253.008</v>
      </c>
      <c r="BD50" s="217">
        <f t="shared" si="36"/>
        <v>-36.9216</v>
      </c>
      <c r="BE50" s="217">
        <f t="shared" si="37"/>
        <v>-1030.62</v>
      </c>
      <c r="BF50" s="217">
        <f t="shared" si="38"/>
        <v>0</v>
      </c>
    </row>
    <row r="51" spans="2:58">
      <c r="B51" s="6" t="s">
        <v>241</v>
      </c>
      <c r="C51" s="166" t="str">
        <f>_xlfn.XLOOKUP(B:B,'2023.7-2023.12'!B:B,'2023.7-2023.12'!G:G,0)</f>
        <v>2020/12/10</v>
      </c>
      <c r="D51">
        <f>_xlfn.XLOOKUP(B:B,'2023.7-2023.12'!B:B,'2023.7-2023.12'!I:I,0)</f>
        <v>0</v>
      </c>
      <c r="E51" t="str">
        <f>_xlfn.XLOOKUP(B:B,'2023.7-2023.12'!B:B,'2023.7-2023.12'!C:C,0)</f>
        <v>售后服务部</v>
      </c>
      <c r="F51" t="str">
        <f>_xlfn.XLOOKUP(B:B,'2023.7-2023.12'!B:B,'2023.7-2023.12'!F:F,0)</f>
        <v>电气服务工程师（成都）</v>
      </c>
      <c r="G51">
        <f>COUNTIF('2023.7-2023.12'!B:B,B51)</f>
        <v>6</v>
      </c>
      <c r="H51" s="217">
        <f>IFERROR(_xlfn.XLOOKUP(B51,'2023.7-2023.12'!B:B,'2023.7-2023.12'!K:K),0)</f>
        <v>7753.9</v>
      </c>
      <c r="I51" s="217">
        <f>IFERROR(AVERAGEIF('2023.7-2023.12'!B:B,B51,'2023.7-2023.12'!K:K),0)</f>
        <v>7829.55833333333</v>
      </c>
      <c r="J51" s="217">
        <f>IFERROR(_xlfn.XLOOKUP(B51,'2023.7-2023.12'!B:B,'2023.7-2023.12'!J:J),0)</f>
        <v>3668</v>
      </c>
      <c r="K51" s="217">
        <f>IFERROR(AVERAGEIF('2023.7-2023.12'!B:B,B51,'2023.7-2023.12'!J:J),0)</f>
        <v>3668</v>
      </c>
      <c r="M51">
        <f>SUMIFS('2023.7-2023.12'!L:L,'2023.7-2023.12'!B:B,B51)</f>
        <v>0</v>
      </c>
      <c r="O51" s="217">
        <f>SUMIFS('2023.7-2023.12'!N:N,'2023.7-2023.12'!B:B,B51)</f>
        <v>0</v>
      </c>
      <c r="P51">
        <f>SUMIFS('2023.7-2023.12'!P:P,'2023.7-2023.12'!B:B,B51)</f>
        <v>0</v>
      </c>
      <c r="R51" s="217">
        <f>SUMIFS('2023.7-2023.12'!M:M,'2023.7-2023.12'!B:B,B51)</f>
        <v>0</v>
      </c>
      <c r="T51" s="217">
        <f>SUMIFS('2023.7-2023.12'!O:O,'2023.7-2023.12'!B:B,B51)</f>
        <v>0</v>
      </c>
      <c r="U51" s="217">
        <f t="shared" si="1"/>
        <v>7829.55833333333</v>
      </c>
      <c r="V51" s="217">
        <f t="shared" si="2"/>
        <v>7829.55833333333</v>
      </c>
      <c r="W51">
        <f t="shared" si="3"/>
        <v>6576.829</v>
      </c>
      <c r="X51" s="217">
        <f t="shared" si="4"/>
        <v>7829.55833333333</v>
      </c>
      <c r="Y51" s="217">
        <f t="shared" si="5"/>
        <v>7829.55833333333</v>
      </c>
      <c r="Z51" s="217">
        <f t="shared" si="6"/>
        <v>375.8188</v>
      </c>
      <c r="AA51" s="217">
        <f t="shared" si="7"/>
        <v>7829.55833333333</v>
      </c>
      <c r="AB51" s="217">
        <f t="shared" si="8"/>
        <v>75.16376</v>
      </c>
      <c r="AC51" s="217">
        <f t="shared" si="9"/>
        <v>7829.55833333333</v>
      </c>
      <c r="AD51" s="217">
        <f t="shared" si="10"/>
        <v>7829.55833333333</v>
      </c>
      <c r="AE51" s="217">
        <f t="shared" si="11"/>
        <v>2113.98075</v>
      </c>
      <c r="AF51" s="217">
        <f t="shared" si="12"/>
        <v>7829.55833333333</v>
      </c>
      <c r="AG51" s="217">
        <f t="shared" si="13"/>
        <v>7829.55833333333</v>
      </c>
      <c r="AH51" s="217">
        <f t="shared" si="14"/>
        <v>2348.8675</v>
      </c>
      <c r="AI51">
        <f t="shared" si="15"/>
        <v>-6576.829</v>
      </c>
      <c r="AJ51" s="217">
        <f t="shared" si="16"/>
        <v>-375.8188</v>
      </c>
      <c r="AK51" s="217">
        <f t="shared" si="17"/>
        <v>-75.16376</v>
      </c>
      <c r="AL51" s="217">
        <f t="shared" si="18"/>
        <v>-2113.98075</v>
      </c>
      <c r="AM51" s="217">
        <f t="shared" si="19"/>
        <v>-2348.8675</v>
      </c>
      <c r="AN51" s="217">
        <f t="shared" si="20"/>
        <v>4546</v>
      </c>
      <c r="AO51" s="217">
        <f t="shared" si="21"/>
        <v>4546</v>
      </c>
      <c r="AP51">
        <f t="shared" si="22"/>
        <v>3818.64</v>
      </c>
      <c r="AQ51" s="217">
        <f t="shared" si="23"/>
        <v>3668</v>
      </c>
      <c r="AR51" s="217">
        <f t="shared" si="24"/>
        <v>3668</v>
      </c>
      <c r="AS51" s="217">
        <f t="shared" si="25"/>
        <v>176.064</v>
      </c>
      <c r="AT51" s="217">
        <f t="shared" si="26"/>
        <v>3668</v>
      </c>
      <c r="AU51" s="217">
        <f t="shared" si="27"/>
        <v>35.2128</v>
      </c>
      <c r="AV51" s="217">
        <f t="shared" si="28"/>
        <v>4340</v>
      </c>
      <c r="AW51" s="217">
        <f t="shared" si="29"/>
        <v>4340</v>
      </c>
      <c r="AX51" s="217">
        <f t="shared" si="30"/>
        <v>1171.8</v>
      </c>
      <c r="AY51" s="217">
        <f t="shared" si="31"/>
        <v>3668</v>
      </c>
      <c r="AZ51" s="217">
        <f t="shared" si="32"/>
        <v>3668</v>
      </c>
      <c r="BA51" s="217">
        <f t="shared" si="33"/>
        <v>1100.4</v>
      </c>
      <c r="BB51" s="217">
        <f t="shared" si="34"/>
        <v>-3818.64</v>
      </c>
      <c r="BC51" s="217">
        <f t="shared" si="35"/>
        <v>-176.064</v>
      </c>
      <c r="BD51" s="217">
        <f t="shared" si="36"/>
        <v>-35.2128</v>
      </c>
      <c r="BE51" s="217">
        <f t="shared" si="37"/>
        <v>-1171.8</v>
      </c>
      <c r="BF51" s="217">
        <f t="shared" si="38"/>
        <v>-1100.4</v>
      </c>
    </row>
    <row r="52" spans="2:58">
      <c r="B52" s="6" t="s">
        <v>242</v>
      </c>
      <c r="C52" s="166" t="str">
        <f>_xlfn.XLOOKUP(B:B,'2023.7-2023.12'!B:B,'2023.7-2023.12'!G:G,0)</f>
        <v>2018/05/02</v>
      </c>
      <c r="D52">
        <f>_xlfn.XLOOKUP(B:B,'2023.7-2023.12'!B:B,'2023.7-2023.12'!I:I,0)</f>
        <v>0</v>
      </c>
      <c r="E52" t="str">
        <f>_xlfn.XLOOKUP(B:B,'2023.7-2023.12'!B:B,'2023.7-2023.12'!C:C,0)</f>
        <v>售后服务部</v>
      </c>
      <c r="F52" t="str">
        <f>_xlfn.XLOOKUP(B:B,'2023.7-2023.12'!B:B,'2023.7-2023.12'!F:F,0)</f>
        <v>现场装配技师</v>
      </c>
      <c r="G52">
        <f>COUNTIF('2023.7-2023.12'!B:B,B52)</f>
        <v>6</v>
      </c>
      <c r="H52" s="217">
        <f>IFERROR(_xlfn.XLOOKUP(B52,'2023.7-2023.12'!B:B,'2023.7-2023.12'!K:K),0)</f>
        <v>6663.48</v>
      </c>
      <c r="I52" s="217">
        <f>IFERROR(AVERAGEIF('2023.7-2023.12'!B:B,B52,'2023.7-2023.12'!K:K),0)</f>
        <v>6735.64</v>
      </c>
      <c r="J52" s="217">
        <f>IFERROR(_xlfn.XLOOKUP(B52,'2023.7-2023.12'!B:B,'2023.7-2023.12'!J:J),0)</f>
        <v>2363</v>
      </c>
      <c r="K52" s="217">
        <f>IFERROR(AVERAGEIF('2023.7-2023.12'!B:B,B52,'2023.7-2023.12'!J:J),0)</f>
        <v>2363</v>
      </c>
      <c r="M52">
        <f>SUMIFS('2023.7-2023.12'!L:L,'2023.7-2023.12'!B:B,B52)</f>
        <v>2182.08</v>
      </c>
      <c r="O52" s="217">
        <f>SUMIFS('2023.7-2023.12'!N:N,'2023.7-2023.12'!B:B,B52)</f>
        <v>22.8</v>
      </c>
      <c r="P52">
        <f>SUMIFS('2023.7-2023.12'!P:P,'2023.7-2023.12'!B:B,B52)</f>
        <v>18.24</v>
      </c>
      <c r="R52" s="217">
        <f>SUMIFS('2023.7-2023.12'!M:M,'2023.7-2023.12'!B:B,B52)</f>
        <v>520.8</v>
      </c>
      <c r="T52" s="217">
        <f>SUMIFS('2023.7-2023.12'!O:O,'2023.7-2023.12'!B:B,B52)</f>
        <v>0</v>
      </c>
      <c r="U52" s="217">
        <f t="shared" si="1"/>
        <v>6735.64</v>
      </c>
      <c r="V52" s="217">
        <f t="shared" si="2"/>
        <v>6735.64</v>
      </c>
      <c r="W52">
        <f t="shared" si="3"/>
        <v>5657.9376</v>
      </c>
      <c r="X52" s="217">
        <f t="shared" si="4"/>
        <v>6735.64</v>
      </c>
      <c r="Y52" s="217">
        <f t="shared" si="5"/>
        <v>6735.64</v>
      </c>
      <c r="Z52" s="217">
        <f t="shared" si="6"/>
        <v>323.31072</v>
      </c>
      <c r="AA52" s="217">
        <f t="shared" si="7"/>
        <v>6735.64</v>
      </c>
      <c r="AB52" s="217">
        <f t="shared" si="8"/>
        <v>64.662144</v>
      </c>
      <c r="AC52" s="217">
        <f t="shared" si="9"/>
        <v>6735.64</v>
      </c>
      <c r="AD52" s="217">
        <f t="shared" si="10"/>
        <v>6735.64</v>
      </c>
      <c r="AE52" s="217">
        <f t="shared" si="11"/>
        <v>1818.6228</v>
      </c>
      <c r="AF52" s="217">
        <f t="shared" si="12"/>
        <v>6735.64</v>
      </c>
      <c r="AG52" s="217">
        <f t="shared" si="13"/>
        <v>6735.64</v>
      </c>
      <c r="AH52" s="217">
        <f t="shared" si="14"/>
        <v>2020.692</v>
      </c>
      <c r="AI52">
        <f t="shared" si="15"/>
        <v>-3475.8576</v>
      </c>
      <c r="AJ52" s="217">
        <f t="shared" si="16"/>
        <v>-300.51072</v>
      </c>
      <c r="AK52" s="217">
        <f t="shared" si="17"/>
        <v>-46.422144</v>
      </c>
      <c r="AL52" s="217">
        <f t="shared" si="18"/>
        <v>-1297.8228</v>
      </c>
      <c r="AM52" s="217">
        <f t="shared" si="19"/>
        <v>-2020.692</v>
      </c>
      <c r="AN52" s="217">
        <f t="shared" si="20"/>
        <v>4546</v>
      </c>
      <c r="AO52" s="217">
        <f t="shared" si="21"/>
        <v>4546</v>
      </c>
      <c r="AP52">
        <f t="shared" si="22"/>
        <v>3818.64</v>
      </c>
      <c r="AQ52" s="217">
        <f t="shared" si="23"/>
        <v>2363</v>
      </c>
      <c r="AR52" s="217">
        <f t="shared" si="24"/>
        <v>2363</v>
      </c>
      <c r="AS52" s="217">
        <f t="shared" si="25"/>
        <v>113.424</v>
      </c>
      <c r="AT52" s="217">
        <f t="shared" si="26"/>
        <v>2363</v>
      </c>
      <c r="AU52" s="217">
        <f t="shared" si="27"/>
        <v>22.6848</v>
      </c>
      <c r="AV52" s="217">
        <f t="shared" si="28"/>
        <v>4340</v>
      </c>
      <c r="AW52" s="217">
        <f t="shared" si="29"/>
        <v>4340</v>
      </c>
      <c r="AX52" s="217">
        <f t="shared" si="30"/>
        <v>1171.8</v>
      </c>
      <c r="AY52" s="217">
        <f t="shared" si="31"/>
        <v>2363</v>
      </c>
      <c r="AZ52" s="217">
        <f t="shared" si="32"/>
        <v>2363</v>
      </c>
      <c r="BA52" s="217">
        <f t="shared" si="33"/>
        <v>708.9</v>
      </c>
      <c r="BB52" s="217">
        <f t="shared" si="34"/>
        <v>-1636.56</v>
      </c>
      <c r="BC52" s="217">
        <f t="shared" si="35"/>
        <v>-90.624</v>
      </c>
      <c r="BD52" s="217">
        <f t="shared" si="36"/>
        <v>-4.4448</v>
      </c>
      <c r="BE52" s="217">
        <f t="shared" si="37"/>
        <v>-651</v>
      </c>
      <c r="BF52" s="217">
        <f t="shared" si="38"/>
        <v>-708.9</v>
      </c>
    </row>
    <row r="53" spans="2:58">
      <c r="B53" s="6" t="s">
        <v>243</v>
      </c>
      <c r="C53" s="166" t="str">
        <f>_xlfn.XLOOKUP(B:B,'2023.7-2023.12'!B:B,'2023.7-2023.12'!G:G,0)</f>
        <v>2021/02/03</v>
      </c>
      <c r="D53">
        <f>_xlfn.XLOOKUP(B:B,'2023.7-2023.12'!B:B,'2023.7-2023.12'!I:I,0)</f>
        <v>0</v>
      </c>
      <c r="E53" t="str">
        <f>_xlfn.XLOOKUP(B:B,'2023.7-2023.12'!B:B,'2023.7-2023.12'!C:C,0)</f>
        <v>人力资源部</v>
      </c>
      <c r="F53" t="str">
        <f>_xlfn.XLOOKUP(B:B,'2023.7-2023.12'!B:B,'2023.7-2023.12'!F:F,0)</f>
        <v>商务司机</v>
      </c>
      <c r="G53">
        <f>COUNTIF('2023.7-2023.12'!B:B,B53)</f>
        <v>6</v>
      </c>
      <c r="H53" s="217">
        <f>IFERROR(_xlfn.XLOOKUP(B53,'2023.7-2023.12'!B:B,'2023.7-2023.12'!K:K),0)</f>
        <v>4871</v>
      </c>
      <c r="I53" s="217">
        <f>IFERROR(AVERAGEIF('2023.7-2023.12'!B:B,B53,'2023.7-2023.12'!K:K),0)</f>
        <v>4845.81666666667</v>
      </c>
      <c r="J53" s="217">
        <f>IFERROR(_xlfn.XLOOKUP(B53,'2023.7-2023.12'!B:B,'2023.7-2023.12'!J:J),0)</f>
        <v>1900</v>
      </c>
      <c r="K53" s="217">
        <f>IFERROR(AVERAGEIF('2023.7-2023.12'!B:B,B53,'2023.7-2023.12'!J:J),0)</f>
        <v>1900</v>
      </c>
      <c r="M53">
        <f>SUMIFS('2023.7-2023.12'!L:L,'2023.7-2023.12'!B:B,B53)</f>
        <v>2182.08</v>
      </c>
      <c r="O53" s="217">
        <f>SUMIFS('2023.7-2023.12'!N:N,'2023.7-2023.12'!B:B,B53)</f>
        <v>22.8</v>
      </c>
      <c r="P53">
        <f>SUMIFS('2023.7-2023.12'!P:P,'2023.7-2023.12'!B:B,B53)</f>
        <v>18.24</v>
      </c>
      <c r="R53" s="217">
        <f>SUMIFS('2023.7-2023.12'!M:M,'2023.7-2023.12'!B:B,B53)</f>
        <v>520.8</v>
      </c>
      <c r="T53" s="217">
        <f>SUMIFS('2023.7-2023.12'!O:O,'2023.7-2023.12'!B:B,B53)</f>
        <v>0</v>
      </c>
      <c r="U53" s="217">
        <f t="shared" si="1"/>
        <v>4845.81666666667</v>
      </c>
      <c r="V53" s="217">
        <f t="shared" si="2"/>
        <v>4845.81666666667</v>
      </c>
      <c r="W53">
        <f t="shared" si="3"/>
        <v>4070.486</v>
      </c>
      <c r="X53" s="217">
        <f t="shared" si="4"/>
        <v>4845.81666666667</v>
      </c>
      <c r="Y53" s="217">
        <f t="shared" si="5"/>
        <v>4845.81666666667</v>
      </c>
      <c r="Z53" s="217">
        <f t="shared" si="6"/>
        <v>232.5992</v>
      </c>
      <c r="AA53" s="217">
        <f t="shared" si="7"/>
        <v>4845.81666666667</v>
      </c>
      <c r="AB53" s="217">
        <f t="shared" si="8"/>
        <v>46.51984</v>
      </c>
      <c r="AC53" s="217">
        <f t="shared" si="9"/>
        <v>4845.81666666667</v>
      </c>
      <c r="AD53" s="217">
        <f t="shared" si="10"/>
        <v>4845.81666666667</v>
      </c>
      <c r="AE53" s="217">
        <f t="shared" si="11"/>
        <v>1308.3705</v>
      </c>
      <c r="AF53" s="217">
        <f t="shared" si="12"/>
        <v>4845.81666666667</v>
      </c>
      <c r="AG53" s="217">
        <f t="shared" si="13"/>
        <v>4845.81666666667</v>
      </c>
      <c r="AH53" s="217">
        <f t="shared" si="14"/>
        <v>1453.745</v>
      </c>
      <c r="AI53">
        <f t="shared" si="15"/>
        <v>-1888.406</v>
      </c>
      <c r="AJ53" s="217">
        <f t="shared" si="16"/>
        <v>-209.7992</v>
      </c>
      <c r="AK53" s="217">
        <f t="shared" si="17"/>
        <v>-28.27984</v>
      </c>
      <c r="AL53" s="217">
        <f t="shared" si="18"/>
        <v>-787.5705</v>
      </c>
      <c r="AM53" s="217">
        <f t="shared" si="19"/>
        <v>-1453.745</v>
      </c>
      <c r="AN53" s="217">
        <f t="shared" si="20"/>
        <v>4546</v>
      </c>
      <c r="AO53" s="217">
        <f t="shared" si="21"/>
        <v>4546</v>
      </c>
      <c r="AP53">
        <f t="shared" si="22"/>
        <v>3818.64</v>
      </c>
      <c r="AQ53" s="217">
        <f t="shared" si="23"/>
        <v>1900</v>
      </c>
      <c r="AR53" s="217">
        <f t="shared" si="24"/>
        <v>1900</v>
      </c>
      <c r="AS53" s="217">
        <f t="shared" si="25"/>
        <v>91.2</v>
      </c>
      <c r="AT53" s="217">
        <f t="shared" si="26"/>
        <v>1900</v>
      </c>
      <c r="AU53" s="217">
        <f t="shared" si="27"/>
        <v>18.24</v>
      </c>
      <c r="AV53" s="217">
        <f t="shared" si="28"/>
        <v>4340</v>
      </c>
      <c r="AW53" s="217">
        <f t="shared" si="29"/>
        <v>4340</v>
      </c>
      <c r="AX53" s="217">
        <f t="shared" si="30"/>
        <v>1171.8</v>
      </c>
      <c r="AY53" s="217">
        <f t="shared" si="31"/>
        <v>1900</v>
      </c>
      <c r="AZ53" s="217">
        <f t="shared" si="32"/>
        <v>1900</v>
      </c>
      <c r="BA53" s="217">
        <f t="shared" si="33"/>
        <v>570</v>
      </c>
      <c r="BB53" s="217">
        <f t="shared" si="34"/>
        <v>-1636.56</v>
      </c>
      <c r="BC53" s="217">
        <f t="shared" si="35"/>
        <v>-68.4</v>
      </c>
      <c r="BD53" s="217">
        <f t="shared" si="36"/>
        <v>0</v>
      </c>
      <c r="BE53" s="217">
        <f t="shared" si="37"/>
        <v>-651</v>
      </c>
      <c r="BF53" s="217">
        <f t="shared" si="38"/>
        <v>-570</v>
      </c>
    </row>
    <row r="54" spans="2:58">
      <c r="B54" s="6" t="s">
        <v>244</v>
      </c>
      <c r="C54" s="166" t="str">
        <f>_xlfn.XLOOKUP(B:B,'2023.7-2023.12'!B:B,'2023.7-2023.12'!G:G,0)</f>
        <v>2018/03/01</v>
      </c>
      <c r="D54">
        <f>_xlfn.XLOOKUP(B:B,'2023.7-2023.12'!B:B,'2023.7-2023.12'!I:I,0)</f>
        <v>0</v>
      </c>
      <c r="E54" t="str">
        <f>_xlfn.XLOOKUP(B:B,'2023.7-2023.12'!B:B,'2023.7-2023.12'!C:C,0)</f>
        <v>生产部</v>
      </c>
      <c r="F54" t="str">
        <f>_xlfn.XLOOKUP(B:B,'2023.7-2023.12'!B:B,'2023.7-2023.12'!F:F,0)</f>
        <v>电气车间主任</v>
      </c>
      <c r="G54">
        <f>COUNTIF('2023.7-2023.12'!B:B,B54)</f>
        <v>6</v>
      </c>
      <c r="H54" s="217">
        <f>IFERROR(_xlfn.XLOOKUP(B54,'2023.7-2023.12'!B:B,'2023.7-2023.12'!K:K),0)</f>
        <v>10436.5</v>
      </c>
      <c r="I54" s="217">
        <f>IFERROR(AVERAGEIF('2023.7-2023.12'!B:B,B54,'2023.7-2023.12'!K:K),0)</f>
        <v>10357.1666666667</v>
      </c>
      <c r="J54" s="217">
        <f>IFERROR(_xlfn.XLOOKUP(B54,'2023.7-2023.12'!B:B,'2023.7-2023.12'!J:J),0)</f>
        <v>4000</v>
      </c>
      <c r="K54" s="217">
        <f>IFERROR(AVERAGEIF('2023.7-2023.12'!B:B,B54,'2023.7-2023.12'!J:J),0)</f>
        <v>4000</v>
      </c>
      <c r="M54">
        <f>SUMIFS('2023.7-2023.12'!L:L,'2023.7-2023.12'!B:B,B54)</f>
        <v>2182.08</v>
      </c>
      <c r="O54" s="217">
        <f>SUMIFS('2023.7-2023.12'!N:N,'2023.7-2023.12'!B:B,B54)</f>
        <v>22.8</v>
      </c>
      <c r="P54">
        <f>SUMIFS('2023.7-2023.12'!P:P,'2023.7-2023.12'!B:B,B54)</f>
        <v>18.24</v>
      </c>
      <c r="R54" s="217">
        <f>SUMIFS('2023.7-2023.12'!M:M,'2023.7-2023.12'!B:B,B54)</f>
        <v>520.8</v>
      </c>
      <c r="T54" s="217">
        <f>SUMIFS('2023.7-2023.12'!O:O,'2023.7-2023.12'!B:B,B54)</f>
        <v>0</v>
      </c>
      <c r="U54" s="217">
        <f t="shared" si="1"/>
        <v>10357.1666666667</v>
      </c>
      <c r="V54" s="217">
        <f t="shared" si="2"/>
        <v>10357.1666666667</v>
      </c>
      <c r="W54">
        <f t="shared" si="3"/>
        <v>8700.02</v>
      </c>
      <c r="X54" s="217">
        <f t="shared" si="4"/>
        <v>10357.1666666667</v>
      </c>
      <c r="Y54" s="217">
        <f t="shared" si="5"/>
        <v>10357.1666666667</v>
      </c>
      <c r="Z54" s="217">
        <f t="shared" si="6"/>
        <v>497.144</v>
      </c>
      <c r="AA54" s="217">
        <f t="shared" si="7"/>
        <v>10357.1666666667</v>
      </c>
      <c r="AB54" s="217">
        <f t="shared" si="8"/>
        <v>99.4288</v>
      </c>
      <c r="AC54" s="217">
        <f t="shared" si="9"/>
        <v>10357.1666666667</v>
      </c>
      <c r="AD54" s="217">
        <f t="shared" si="10"/>
        <v>10357.1666666667</v>
      </c>
      <c r="AE54" s="217">
        <f t="shared" si="11"/>
        <v>2796.435</v>
      </c>
      <c r="AF54" s="217">
        <f t="shared" si="12"/>
        <v>10357.1666666667</v>
      </c>
      <c r="AG54" s="217">
        <f t="shared" si="13"/>
        <v>10357.1666666667</v>
      </c>
      <c r="AH54" s="217">
        <f t="shared" si="14"/>
        <v>3107.15</v>
      </c>
      <c r="AI54">
        <f t="shared" si="15"/>
        <v>-6517.94</v>
      </c>
      <c r="AJ54" s="217">
        <f t="shared" si="16"/>
        <v>-474.344</v>
      </c>
      <c r="AK54" s="217">
        <f t="shared" si="17"/>
        <v>-81.1888</v>
      </c>
      <c r="AL54" s="217">
        <f t="shared" si="18"/>
        <v>-2275.635</v>
      </c>
      <c r="AM54" s="217">
        <f t="shared" si="19"/>
        <v>-3107.15</v>
      </c>
      <c r="AN54" s="217">
        <f t="shared" si="20"/>
        <v>4546</v>
      </c>
      <c r="AO54" s="217">
        <f t="shared" si="21"/>
        <v>4546</v>
      </c>
      <c r="AP54">
        <f t="shared" si="22"/>
        <v>3818.64</v>
      </c>
      <c r="AQ54" s="217">
        <f t="shared" si="23"/>
        <v>4000</v>
      </c>
      <c r="AR54" s="217">
        <f t="shared" si="24"/>
        <v>4000</v>
      </c>
      <c r="AS54" s="217">
        <f t="shared" si="25"/>
        <v>192</v>
      </c>
      <c r="AT54" s="217">
        <f t="shared" si="26"/>
        <v>4000</v>
      </c>
      <c r="AU54" s="217">
        <f t="shared" si="27"/>
        <v>38.4</v>
      </c>
      <c r="AV54" s="217">
        <f t="shared" si="28"/>
        <v>4340</v>
      </c>
      <c r="AW54" s="217">
        <f t="shared" si="29"/>
        <v>4340</v>
      </c>
      <c r="AX54" s="217">
        <f t="shared" si="30"/>
        <v>1171.8</v>
      </c>
      <c r="AY54" s="217">
        <f t="shared" si="31"/>
        <v>4000</v>
      </c>
      <c r="AZ54" s="217">
        <f t="shared" si="32"/>
        <v>4000</v>
      </c>
      <c r="BA54" s="217">
        <f t="shared" si="33"/>
        <v>1200</v>
      </c>
      <c r="BB54" s="217">
        <f t="shared" si="34"/>
        <v>-1636.56</v>
      </c>
      <c r="BC54" s="217">
        <f t="shared" si="35"/>
        <v>-169.2</v>
      </c>
      <c r="BD54" s="217">
        <f t="shared" si="36"/>
        <v>-20.16</v>
      </c>
      <c r="BE54" s="217">
        <f t="shared" si="37"/>
        <v>-651</v>
      </c>
      <c r="BF54" s="217">
        <f t="shared" si="38"/>
        <v>-1200</v>
      </c>
    </row>
    <row r="55" spans="2:58">
      <c r="B55" s="6" t="s">
        <v>245</v>
      </c>
      <c r="C55" s="166" t="str">
        <f>_xlfn.XLOOKUP(B:B,'2023.7-2023.12'!B:B,'2023.7-2023.12'!G:G,0)</f>
        <v>2021/02/26</v>
      </c>
      <c r="D55" s="216" t="s">
        <v>475</v>
      </c>
      <c r="E55" t="str">
        <f>_xlfn.XLOOKUP(B:B,'2023.7-2023.12'!B:B,'2023.7-2023.12'!C:C,0)</f>
        <v>生产部</v>
      </c>
      <c r="F55" t="str">
        <f>_xlfn.XLOOKUP(B:B,'2023.7-2023.12'!B:B,'2023.7-2023.12'!F:F,0)</f>
        <v>装配钳工</v>
      </c>
      <c r="G55">
        <f>COUNTIF('2023.7-2023.12'!B:B,B55)</f>
        <v>1</v>
      </c>
      <c r="H55" s="217">
        <f>IFERROR(_xlfn.XLOOKUP(B55,'2023.7-2023.12'!B:B,'2023.7-2023.12'!K:K),0)</f>
        <v>5447.78</v>
      </c>
      <c r="I55" s="217">
        <f>IFERROR(AVERAGEIF('2023.7-2023.12'!B:B,B55,'2023.7-2023.12'!K:K),0)</f>
        <v>5447.78</v>
      </c>
      <c r="J55" s="217">
        <f>IFERROR(_xlfn.XLOOKUP(B55,'2023.7-2023.12'!B:B,'2023.7-2023.12'!J:J),0)</f>
        <v>1900</v>
      </c>
      <c r="K55" s="217">
        <f>IFERROR(AVERAGEIF('2023.7-2023.12'!B:B,B55,'2023.7-2023.12'!J:J),0)</f>
        <v>1900</v>
      </c>
      <c r="M55">
        <f>SUMIFS('2023.7-2023.12'!L:L,'2023.7-2023.12'!B:B,B55)</f>
        <v>363.68</v>
      </c>
      <c r="O55" s="217">
        <f>SUMIFS('2023.7-2023.12'!N:N,'2023.7-2023.12'!B:B,B55)</f>
        <v>3.8</v>
      </c>
      <c r="P55">
        <f>SUMIFS('2023.7-2023.12'!P:P,'2023.7-2023.12'!B:B,B55)</f>
        <v>3.04</v>
      </c>
      <c r="R55" s="217">
        <f>SUMIFS('2023.7-2023.12'!M:M,'2023.7-2023.12'!B:B,B55)</f>
        <v>86.8</v>
      </c>
      <c r="T55" s="217">
        <f>SUMIFS('2023.7-2023.12'!O:O,'2023.7-2023.12'!B:B,B55)</f>
        <v>0</v>
      </c>
      <c r="U55" s="217">
        <f t="shared" si="1"/>
        <v>5447.78</v>
      </c>
      <c r="V55" s="217">
        <f t="shared" si="2"/>
        <v>5447.78</v>
      </c>
      <c r="W55">
        <f t="shared" si="3"/>
        <v>762.6892</v>
      </c>
      <c r="X55" s="217">
        <f t="shared" si="4"/>
        <v>5447.78</v>
      </c>
      <c r="Y55" s="217">
        <f t="shared" si="5"/>
        <v>5447.78</v>
      </c>
      <c r="Z55" s="217">
        <f t="shared" si="6"/>
        <v>43.58224</v>
      </c>
      <c r="AA55" s="217">
        <f t="shared" si="7"/>
        <v>5447.78</v>
      </c>
      <c r="AB55" s="217">
        <f t="shared" si="8"/>
        <v>8.716448</v>
      </c>
      <c r="AC55" s="217">
        <f t="shared" si="9"/>
        <v>5447.78</v>
      </c>
      <c r="AD55" s="217">
        <f t="shared" si="10"/>
        <v>5447.78</v>
      </c>
      <c r="AE55" s="217">
        <f t="shared" si="11"/>
        <v>245.1501</v>
      </c>
      <c r="AF55" s="217">
        <f t="shared" si="12"/>
        <v>5447.78</v>
      </c>
      <c r="AG55" s="217">
        <f t="shared" si="13"/>
        <v>5447.78</v>
      </c>
      <c r="AH55" s="217">
        <f t="shared" si="14"/>
        <v>272.389</v>
      </c>
      <c r="AI55">
        <f t="shared" si="15"/>
        <v>-399.0092</v>
      </c>
      <c r="AJ55" s="217">
        <f t="shared" si="16"/>
        <v>-39.78224</v>
      </c>
      <c r="AK55" s="217">
        <f t="shared" si="17"/>
        <v>-5.676448</v>
      </c>
      <c r="AL55" s="217">
        <f t="shared" si="18"/>
        <v>-158.3501</v>
      </c>
      <c r="AM55" s="217">
        <f t="shared" si="19"/>
        <v>-272.389</v>
      </c>
      <c r="AN55" s="217">
        <f t="shared" si="20"/>
        <v>4546</v>
      </c>
      <c r="AO55" s="217">
        <f t="shared" si="21"/>
        <v>4546</v>
      </c>
      <c r="AP55">
        <f t="shared" si="22"/>
        <v>636.44</v>
      </c>
      <c r="AQ55" s="217">
        <f t="shared" si="23"/>
        <v>1900</v>
      </c>
      <c r="AR55" s="217">
        <f t="shared" si="24"/>
        <v>1900</v>
      </c>
      <c r="AS55" s="217">
        <f t="shared" si="25"/>
        <v>15.2</v>
      </c>
      <c r="AT55" s="217">
        <f t="shared" si="26"/>
        <v>1900</v>
      </c>
      <c r="AU55" s="217">
        <f t="shared" si="27"/>
        <v>3.04</v>
      </c>
      <c r="AV55" s="217">
        <f t="shared" si="28"/>
        <v>4340</v>
      </c>
      <c r="AW55" s="217">
        <f t="shared" si="29"/>
        <v>4340</v>
      </c>
      <c r="AX55" s="217">
        <f t="shared" si="30"/>
        <v>195.3</v>
      </c>
      <c r="AY55" s="217">
        <f t="shared" si="31"/>
        <v>1900</v>
      </c>
      <c r="AZ55" s="217">
        <f t="shared" si="32"/>
        <v>1900</v>
      </c>
      <c r="BA55" s="217">
        <f t="shared" si="33"/>
        <v>95</v>
      </c>
      <c r="BB55" s="217">
        <f t="shared" si="34"/>
        <v>-272.76</v>
      </c>
      <c r="BC55" s="217">
        <f t="shared" si="35"/>
        <v>-11.4</v>
      </c>
      <c r="BD55" s="217">
        <f t="shared" si="36"/>
        <v>0</v>
      </c>
      <c r="BE55" s="217">
        <f t="shared" si="37"/>
        <v>-108.5</v>
      </c>
      <c r="BF55" s="217">
        <f t="shared" si="38"/>
        <v>-95</v>
      </c>
    </row>
    <row r="56" spans="2:58">
      <c r="B56" s="6" t="s">
        <v>246</v>
      </c>
      <c r="C56" s="166" t="str">
        <f>_xlfn.XLOOKUP(B:B,'2023.7-2023.12'!B:B,'2023.7-2023.12'!G:G,0)</f>
        <v>2019/11/15</v>
      </c>
      <c r="D56">
        <f>_xlfn.XLOOKUP(B:B,'2023.7-2023.12'!B:B,'2023.7-2023.12'!I:I,0)</f>
        <v>0</v>
      </c>
      <c r="E56" t="str">
        <f>_xlfn.XLOOKUP(B:B,'2023.7-2023.12'!B:B,'2023.7-2023.12'!C:C,0)</f>
        <v>生产部</v>
      </c>
      <c r="F56" t="str">
        <f>_xlfn.XLOOKUP(B:B,'2023.7-2023.12'!B:B,'2023.7-2023.12'!F:F,0)</f>
        <v>装配电工</v>
      </c>
      <c r="G56">
        <f>COUNTIF('2023.7-2023.12'!B:B,B56)</f>
        <v>6</v>
      </c>
      <c r="H56" s="217">
        <f>IFERROR(_xlfn.XLOOKUP(B56,'2023.7-2023.12'!B:B,'2023.7-2023.12'!K:K),0)</f>
        <v>6954.69</v>
      </c>
      <c r="I56" s="217">
        <f>IFERROR(AVERAGEIF('2023.7-2023.12'!B:B,B56,'2023.7-2023.12'!K:K),0)</f>
        <v>7185.50333333333</v>
      </c>
      <c r="J56" s="217">
        <f>IFERROR(_xlfn.XLOOKUP(B56,'2023.7-2023.12'!B:B,'2023.7-2023.12'!J:J),0)</f>
        <v>1900</v>
      </c>
      <c r="K56" s="217">
        <f>IFERROR(AVERAGEIF('2023.7-2023.12'!B:B,B56,'2023.7-2023.12'!J:J),0)</f>
        <v>1900</v>
      </c>
      <c r="M56">
        <f>SUMIFS('2023.7-2023.12'!L:L,'2023.7-2023.12'!B:B,B56)</f>
        <v>2182.08</v>
      </c>
      <c r="O56" s="217">
        <f>SUMIFS('2023.7-2023.12'!N:N,'2023.7-2023.12'!B:B,B56)</f>
        <v>22.8</v>
      </c>
      <c r="P56">
        <f>SUMIFS('2023.7-2023.12'!P:P,'2023.7-2023.12'!B:B,B56)</f>
        <v>18.24</v>
      </c>
      <c r="R56" s="217">
        <f>SUMIFS('2023.7-2023.12'!M:M,'2023.7-2023.12'!B:B,B56)</f>
        <v>520.8</v>
      </c>
      <c r="T56" s="217">
        <f>SUMIFS('2023.7-2023.12'!O:O,'2023.7-2023.12'!B:B,B56)</f>
        <v>0</v>
      </c>
      <c r="U56" s="217">
        <f t="shared" si="1"/>
        <v>7185.50333333333</v>
      </c>
      <c r="V56" s="217">
        <f t="shared" si="2"/>
        <v>7185.50333333333</v>
      </c>
      <c r="W56">
        <f t="shared" si="3"/>
        <v>6035.8228</v>
      </c>
      <c r="X56" s="217">
        <f t="shared" si="4"/>
        <v>7185.50333333333</v>
      </c>
      <c r="Y56" s="217">
        <f t="shared" si="5"/>
        <v>7185.50333333333</v>
      </c>
      <c r="Z56" s="217">
        <f t="shared" si="6"/>
        <v>344.90416</v>
      </c>
      <c r="AA56" s="217">
        <f t="shared" si="7"/>
        <v>7185.50333333333</v>
      </c>
      <c r="AB56" s="217">
        <f t="shared" si="8"/>
        <v>68.980832</v>
      </c>
      <c r="AC56" s="217">
        <f t="shared" si="9"/>
        <v>7185.50333333333</v>
      </c>
      <c r="AD56" s="217">
        <f t="shared" si="10"/>
        <v>7185.50333333333</v>
      </c>
      <c r="AE56" s="217">
        <f t="shared" si="11"/>
        <v>1940.0859</v>
      </c>
      <c r="AF56" s="217">
        <f t="shared" si="12"/>
        <v>7185.50333333333</v>
      </c>
      <c r="AG56" s="217">
        <f t="shared" si="13"/>
        <v>7185.50333333333</v>
      </c>
      <c r="AH56" s="217">
        <f t="shared" si="14"/>
        <v>2155.651</v>
      </c>
      <c r="AI56">
        <f t="shared" si="15"/>
        <v>-3853.7428</v>
      </c>
      <c r="AJ56" s="217">
        <f t="shared" si="16"/>
        <v>-322.10416</v>
      </c>
      <c r="AK56" s="217">
        <f t="shared" si="17"/>
        <v>-50.740832</v>
      </c>
      <c r="AL56" s="217">
        <f t="shared" si="18"/>
        <v>-1419.2859</v>
      </c>
      <c r="AM56" s="217">
        <f t="shared" si="19"/>
        <v>-2155.651</v>
      </c>
      <c r="AN56" s="217">
        <f t="shared" si="20"/>
        <v>4546</v>
      </c>
      <c r="AO56" s="217">
        <f t="shared" si="21"/>
        <v>4546</v>
      </c>
      <c r="AP56">
        <f t="shared" si="22"/>
        <v>3818.64</v>
      </c>
      <c r="AQ56" s="217">
        <f t="shared" si="23"/>
        <v>1900</v>
      </c>
      <c r="AR56" s="217">
        <f t="shared" si="24"/>
        <v>1900</v>
      </c>
      <c r="AS56" s="217">
        <f t="shared" si="25"/>
        <v>91.2</v>
      </c>
      <c r="AT56" s="217">
        <f t="shared" si="26"/>
        <v>1900</v>
      </c>
      <c r="AU56" s="217">
        <f t="shared" si="27"/>
        <v>18.24</v>
      </c>
      <c r="AV56" s="217">
        <f t="shared" si="28"/>
        <v>4340</v>
      </c>
      <c r="AW56" s="217">
        <f t="shared" si="29"/>
        <v>4340</v>
      </c>
      <c r="AX56" s="217">
        <f t="shared" si="30"/>
        <v>1171.8</v>
      </c>
      <c r="AY56" s="217">
        <f t="shared" si="31"/>
        <v>1900</v>
      </c>
      <c r="AZ56" s="217">
        <f t="shared" si="32"/>
        <v>1900</v>
      </c>
      <c r="BA56" s="217">
        <f t="shared" si="33"/>
        <v>570</v>
      </c>
      <c r="BB56" s="217">
        <f t="shared" si="34"/>
        <v>-1636.56</v>
      </c>
      <c r="BC56" s="217">
        <f t="shared" si="35"/>
        <v>-68.4</v>
      </c>
      <c r="BD56" s="217">
        <f t="shared" si="36"/>
        <v>0</v>
      </c>
      <c r="BE56" s="217">
        <f t="shared" si="37"/>
        <v>-651</v>
      </c>
      <c r="BF56" s="217">
        <f t="shared" si="38"/>
        <v>-570</v>
      </c>
    </row>
    <row r="57" spans="2:58">
      <c r="B57" s="6" t="s">
        <v>247</v>
      </c>
      <c r="C57" s="166" t="str">
        <f>_xlfn.XLOOKUP(B:B,'2023.7-2023.12'!B:B,'2023.7-2023.12'!G:G,0)</f>
        <v>2023/05/23</v>
      </c>
      <c r="D57">
        <f>_xlfn.XLOOKUP(B:B,'2023.7-2023.12'!B:B,'2023.7-2023.12'!I:I,0)</f>
        <v>0</v>
      </c>
      <c r="E57" t="str">
        <f>_xlfn.XLOOKUP(B:B,'2023.7-2023.12'!B:B,'2023.7-2023.12'!C:C,0)</f>
        <v>研发部</v>
      </c>
      <c r="F57" t="str">
        <f>_xlfn.XLOOKUP(B:B,'2023.7-2023.12'!B:B,'2023.7-2023.12'!F:F,0)</f>
        <v>电气工程师储备生</v>
      </c>
      <c r="G57">
        <f>COUNTIF('2023.7-2023.12'!B:B,B57)</f>
        <v>6</v>
      </c>
      <c r="H57" s="217">
        <f>IFERROR(_xlfn.XLOOKUP(B57,'2023.7-2023.12'!B:B,'2023.7-2023.12'!K:K),0)</f>
        <v>4444.9</v>
      </c>
      <c r="I57" s="217">
        <f>IFERROR(AVERAGEIF('2023.7-2023.12'!B:B,B57,'2023.7-2023.12'!K:K),0)</f>
        <v>4785.31666666667</v>
      </c>
      <c r="J57" s="217">
        <f>IFERROR(_xlfn.XLOOKUP(B57,'2023.7-2023.12'!B:B,'2023.7-2023.12'!J:J),0)</f>
        <v>1900</v>
      </c>
      <c r="K57" s="217">
        <f>IFERROR(AVERAGEIF('2023.7-2023.12'!B:B,B57,'2023.7-2023.12'!J:J),0)</f>
        <v>1900</v>
      </c>
      <c r="M57">
        <f>SUMIFS('2023.7-2023.12'!L:L,'2023.7-2023.12'!B:B,B57)</f>
        <v>2182.08</v>
      </c>
      <c r="O57" s="217">
        <f>SUMIFS('2023.7-2023.12'!N:N,'2023.7-2023.12'!B:B,B57)</f>
        <v>22.8</v>
      </c>
      <c r="P57">
        <f>SUMIFS('2023.7-2023.12'!P:P,'2023.7-2023.12'!B:B,B57)</f>
        <v>18.24</v>
      </c>
      <c r="R57" s="217">
        <f>SUMIFS('2023.7-2023.12'!M:M,'2023.7-2023.12'!B:B,B57)</f>
        <v>520.8</v>
      </c>
      <c r="T57" s="217">
        <f>SUMIFS('2023.7-2023.12'!O:O,'2023.7-2023.12'!B:B,B57)</f>
        <v>0</v>
      </c>
      <c r="U57" s="217">
        <f t="shared" si="1"/>
        <v>4785.31666666667</v>
      </c>
      <c r="V57" s="217">
        <f t="shared" si="2"/>
        <v>4785.31666666667</v>
      </c>
      <c r="W57">
        <f t="shared" si="3"/>
        <v>4019.666</v>
      </c>
      <c r="X57" s="217">
        <f t="shared" si="4"/>
        <v>4785.31666666667</v>
      </c>
      <c r="Y57" s="217">
        <f t="shared" si="5"/>
        <v>4785.31666666667</v>
      </c>
      <c r="Z57" s="217">
        <f t="shared" si="6"/>
        <v>229.6952</v>
      </c>
      <c r="AA57" s="217">
        <f t="shared" si="7"/>
        <v>4785.31666666667</v>
      </c>
      <c r="AB57" s="217">
        <f t="shared" si="8"/>
        <v>45.93904</v>
      </c>
      <c r="AC57" s="217">
        <f t="shared" si="9"/>
        <v>4785.31666666667</v>
      </c>
      <c r="AD57" s="217">
        <f t="shared" si="10"/>
        <v>4785.31666666667</v>
      </c>
      <c r="AE57" s="217">
        <f t="shared" si="11"/>
        <v>1292.0355</v>
      </c>
      <c r="AF57" s="217">
        <f t="shared" si="12"/>
        <v>4785.31666666667</v>
      </c>
      <c r="AG57" s="217">
        <f t="shared" si="13"/>
        <v>4785.31666666667</v>
      </c>
      <c r="AH57" s="217">
        <f t="shared" si="14"/>
        <v>1435.595</v>
      </c>
      <c r="AI57">
        <f t="shared" si="15"/>
        <v>-1837.586</v>
      </c>
      <c r="AJ57" s="217">
        <f t="shared" si="16"/>
        <v>-206.8952</v>
      </c>
      <c r="AK57" s="217">
        <f t="shared" si="17"/>
        <v>-27.69904</v>
      </c>
      <c r="AL57" s="217">
        <f t="shared" si="18"/>
        <v>-771.2355</v>
      </c>
      <c r="AM57" s="217">
        <f t="shared" si="19"/>
        <v>-1435.595</v>
      </c>
      <c r="AN57" s="217">
        <f t="shared" si="20"/>
        <v>4546</v>
      </c>
      <c r="AO57" s="217">
        <f t="shared" si="21"/>
        <v>4546</v>
      </c>
      <c r="AP57">
        <f t="shared" si="22"/>
        <v>3818.64</v>
      </c>
      <c r="AQ57" s="217">
        <f t="shared" si="23"/>
        <v>1900</v>
      </c>
      <c r="AR57" s="217">
        <f t="shared" si="24"/>
        <v>1900</v>
      </c>
      <c r="AS57" s="217">
        <f t="shared" si="25"/>
        <v>91.2</v>
      </c>
      <c r="AT57" s="217">
        <f t="shared" si="26"/>
        <v>1900</v>
      </c>
      <c r="AU57" s="217">
        <f t="shared" si="27"/>
        <v>18.24</v>
      </c>
      <c r="AV57" s="217">
        <f t="shared" si="28"/>
        <v>4340</v>
      </c>
      <c r="AW57" s="217">
        <f t="shared" si="29"/>
        <v>4340</v>
      </c>
      <c r="AX57" s="217">
        <f t="shared" si="30"/>
        <v>1171.8</v>
      </c>
      <c r="AY57" s="217">
        <f t="shared" si="31"/>
        <v>1900</v>
      </c>
      <c r="AZ57" s="217">
        <f t="shared" si="32"/>
        <v>1900</v>
      </c>
      <c r="BA57" s="217">
        <f t="shared" si="33"/>
        <v>570</v>
      </c>
      <c r="BB57" s="217">
        <f t="shared" si="34"/>
        <v>-1636.56</v>
      </c>
      <c r="BC57" s="217">
        <f t="shared" si="35"/>
        <v>-68.4</v>
      </c>
      <c r="BD57" s="217">
        <f t="shared" si="36"/>
        <v>0</v>
      </c>
      <c r="BE57" s="217">
        <f t="shared" si="37"/>
        <v>-651</v>
      </c>
      <c r="BF57" s="217">
        <f t="shared" si="38"/>
        <v>-570</v>
      </c>
    </row>
    <row r="58" spans="2:58">
      <c r="B58" s="6" t="s">
        <v>248</v>
      </c>
      <c r="C58" s="166" t="str">
        <f>_xlfn.XLOOKUP(B:B,'2023.7-2023.12'!B:B,'2023.7-2023.12'!G:G,0)</f>
        <v>2017/03/03</v>
      </c>
      <c r="D58">
        <f>_xlfn.XLOOKUP(B:B,'2023.7-2023.12'!B:B,'2023.7-2023.12'!I:I,0)</f>
        <v>0</v>
      </c>
      <c r="E58" t="str">
        <f>_xlfn.XLOOKUP(B:B,'2023.7-2023.12'!B:B,'2023.7-2023.12'!C:C,0)</f>
        <v>售后服务部</v>
      </c>
      <c r="F58" t="str">
        <f>_xlfn.XLOOKUP(B:B,'2023.7-2023.12'!B:B,'2023.7-2023.12'!F:F,0)</f>
        <v>电气服务安装技师</v>
      </c>
      <c r="G58">
        <f>COUNTIF('2023.7-2023.12'!B:B,B58)</f>
        <v>6</v>
      </c>
      <c r="H58" s="217">
        <f>IFERROR(_xlfn.XLOOKUP(B58,'2023.7-2023.12'!B:B,'2023.7-2023.12'!K:K),0)</f>
        <v>9256.9</v>
      </c>
      <c r="I58" s="217">
        <f>IFERROR(AVERAGEIF('2023.7-2023.12'!B:B,B58,'2023.7-2023.12'!K:K),0)</f>
        <v>11896.8533333333</v>
      </c>
      <c r="J58" s="217">
        <f>IFERROR(_xlfn.XLOOKUP(B58,'2023.7-2023.12'!B:B,'2023.7-2023.12'!J:J),0)</f>
        <v>2332</v>
      </c>
      <c r="K58" s="217">
        <f>IFERROR(AVERAGEIF('2023.7-2023.12'!B:B,B58,'2023.7-2023.12'!J:J),0)</f>
        <v>3930.33333333333</v>
      </c>
      <c r="M58">
        <f>SUMIFS('2023.7-2023.12'!L:L,'2023.7-2023.12'!B:B,B58)</f>
        <v>2182.08</v>
      </c>
      <c r="O58" s="217">
        <f>SUMIFS('2023.7-2023.12'!N:N,'2023.7-2023.12'!B:B,B58)</f>
        <v>22.8</v>
      </c>
      <c r="P58">
        <f>SUMIFS('2023.7-2023.12'!P:P,'2023.7-2023.12'!B:B,B58)</f>
        <v>18.24</v>
      </c>
      <c r="R58" s="217">
        <f>SUMIFS('2023.7-2023.12'!M:M,'2023.7-2023.12'!B:B,B58)</f>
        <v>520.8</v>
      </c>
      <c r="T58" s="217">
        <f>SUMIFS('2023.7-2023.12'!O:O,'2023.7-2023.12'!B:B,B58)</f>
        <v>0</v>
      </c>
      <c r="U58" s="217">
        <f t="shared" si="1"/>
        <v>11896.8533333333</v>
      </c>
      <c r="V58" s="217">
        <f t="shared" si="2"/>
        <v>11896.8533333333</v>
      </c>
      <c r="W58">
        <f t="shared" si="3"/>
        <v>9993.3568</v>
      </c>
      <c r="X58" s="217">
        <f t="shared" si="4"/>
        <v>11896.8533333333</v>
      </c>
      <c r="Y58" s="217">
        <f t="shared" si="5"/>
        <v>11896.8533333333</v>
      </c>
      <c r="Z58" s="217">
        <f t="shared" si="6"/>
        <v>571.04896</v>
      </c>
      <c r="AA58" s="217">
        <f t="shared" si="7"/>
        <v>11896.8533333333</v>
      </c>
      <c r="AB58" s="217">
        <f t="shared" si="8"/>
        <v>114.209792</v>
      </c>
      <c r="AC58" s="217">
        <f t="shared" si="9"/>
        <v>11896.8533333333</v>
      </c>
      <c r="AD58" s="217">
        <f t="shared" si="10"/>
        <v>11896.8533333333</v>
      </c>
      <c r="AE58" s="217">
        <f t="shared" si="11"/>
        <v>3212.1504</v>
      </c>
      <c r="AF58" s="217">
        <f t="shared" si="12"/>
        <v>11896.8533333333</v>
      </c>
      <c r="AG58" s="217">
        <f t="shared" si="13"/>
        <v>11896.8533333333</v>
      </c>
      <c r="AH58" s="217">
        <f t="shared" si="14"/>
        <v>3569.056</v>
      </c>
      <c r="AI58">
        <f t="shared" si="15"/>
        <v>-7811.2768</v>
      </c>
      <c r="AJ58" s="217">
        <f t="shared" si="16"/>
        <v>-548.24896</v>
      </c>
      <c r="AK58" s="217">
        <f t="shared" si="17"/>
        <v>-95.969792</v>
      </c>
      <c r="AL58" s="217">
        <f t="shared" si="18"/>
        <v>-2691.3504</v>
      </c>
      <c r="AM58" s="217">
        <f t="shared" si="19"/>
        <v>-3569.056</v>
      </c>
      <c r="AN58" s="217">
        <f t="shared" si="20"/>
        <v>4546</v>
      </c>
      <c r="AO58" s="217">
        <f t="shared" si="21"/>
        <v>4546</v>
      </c>
      <c r="AP58">
        <f t="shared" si="22"/>
        <v>3818.64</v>
      </c>
      <c r="AQ58" s="217">
        <f t="shared" si="23"/>
        <v>3930.33333333333</v>
      </c>
      <c r="AR58" s="217">
        <f t="shared" si="24"/>
        <v>3930.33333333333</v>
      </c>
      <c r="AS58" s="217">
        <f t="shared" si="25"/>
        <v>188.656</v>
      </c>
      <c r="AT58" s="217">
        <f t="shared" si="26"/>
        <v>3930.33333333333</v>
      </c>
      <c r="AU58" s="217">
        <f t="shared" si="27"/>
        <v>37.7312</v>
      </c>
      <c r="AV58" s="217">
        <f t="shared" si="28"/>
        <v>4340</v>
      </c>
      <c r="AW58" s="217">
        <f t="shared" si="29"/>
        <v>4340</v>
      </c>
      <c r="AX58" s="217">
        <f t="shared" si="30"/>
        <v>1171.8</v>
      </c>
      <c r="AY58" s="217">
        <f t="shared" si="31"/>
        <v>3930.33333333333</v>
      </c>
      <c r="AZ58" s="217">
        <f t="shared" si="32"/>
        <v>3930.33333333333</v>
      </c>
      <c r="BA58" s="217">
        <f t="shared" si="33"/>
        <v>1179.1</v>
      </c>
      <c r="BB58" s="217">
        <f t="shared" si="34"/>
        <v>-1636.56</v>
      </c>
      <c r="BC58" s="217">
        <f t="shared" si="35"/>
        <v>-165.856</v>
      </c>
      <c r="BD58" s="217">
        <f t="shared" si="36"/>
        <v>-19.4912</v>
      </c>
      <c r="BE58" s="217">
        <f t="shared" si="37"/>
        <v>-651</v>
      </c>
      <c r="BF58" s="217">
        <f t="shared" si="38"/>
        <v>-1179.1</v>
      </c>
    </row>
    <row r="59" spans="2:58">
      <c r="B59" s="6" t="s">
        <v>250</v>
      </c>
      <c r="C59" s="166" t="str">
        <f>_xlfn.XLOOKUP(B:B,'2023.7-2023.12'!B:B,'2023.7-2023.12'!G:G,0)</f>
        <v>2020/11/09</v>
      </c>
      <c r="D59">
        <f>_xlfn.XLOOKUP(B:B,'2023.7-2023.12'!B:B,'2023.7-2023.12'!I:I,0)</f>
        <v>0</v>
      </c>
      <c r="E59" t="str">
        <f>_xlfn.XLOOKUP(B:B,'2023.7-2023.12'!B:B,'2023.7-2023.12'!C:C,0)</f>
        <v>销售部</v>
      </c>
      <c r="F59" t="str">
        <f>_xlfn.XLOOKUP(B:B,'2023.7-2023.12'!B:B,'2023.7-2023.12'!F:F,0)</f>
        <v>高级物流专员</v>
      </c>
      <c r="G59">
        <f>COUNTIF('2023.7-2023.12'!B:B,B59)</f>
        <v>6</v>
      </c>
      <c r="H59" s="217">
        <f>IFERROR(_xlfn.XLOOKUP(B59,'2023.7-2023.12'!B:B,'2023.7-2023.12'!K:K),0)</f>
        <v>11244.29</v>
      </c>
      <c r="I59" s="217">
        <f>IFERROR(AVERAGEIF('2023.7-2023.12'!B:B,B59,'2023.7-2023.12'!K:K),0)</f>
        <v>10746.675</v>
      </c>
      <c r="J59" s="217">
        <f>IFERROR(_xlfn.XLOOKUP(B59,'2023.7-2023.12'!B:B,'2023.7-2023.12'!J:J),0)</f>
        <v>2760</v>
      </c>
      <c r="K59" s="217">
        <f>IFERROR(AVERAGEIF('2023.7-2023.12'!B:B,B59,'2023.7-2023.12'!J:J),0)</f>
        <v>2760</v>
      </c>
      <c r="M59">
        <f>SUMIFS('2023.7-2023.12'!L:L,'2023.7-2023.12'!B:B,B59)</f>
        <v>2182.08</v>
      </c>
      <c r="O59" s="217">
        <f>SUMIFS('2023.7-2023.12'!N:N,'2023.7-2023.12'!B:B,B59)</f>
        <v>22.8</v>
      </c>
      <c r="P59">
        <f>SUMIFS('2023.7-2023.12'!P:P,'2023.7-2023.12'!B:B,B59)</f>
        <v>18.24</v>
      </c>
      <c r="R59" s="217">
        <f>SUMIFS('2023.7-2023.12'!M:M,'2023.7-2023.12'!B:B,B59)</f>
        <v>520.8</v>
      </c>
      <c r="T59" s="217">
        <f>SUMIFS('2023.7-2023.12'!O:O,'2023.7-2023.12'!B:B,B59)</f>
        <v>0</v>
      </c>
      <c r="U59" s="217">
        <f t="shared" si="1"/>
        <v>10746.675</v>
      </c>
      <c r="V59" s="217">
        <f t="shared" si="2"/>
        <v>10746.675</v>
      </c>
      <c r="W59">
        <f t="shared" si="3"/>
        <v>9027.207</v>
      </c>
      <c r="X59" s="217">
        <f t="shared" si="4"/>
        <v>10746.675</v>
      </c>
      <c r="Y59" s="217">
        <f t="shared" si="5"/>
        <v>10746.675</v>
      </c>
      <c r="Z59" s="217">
        <f t="shared" si="6"/>
        <v>515.8404</v>
      </c>
      <c r="AA59" s="217">
        <f t="shared" si="7"/>
        <v>10746.675</v>
      </c>
      <c r="AB59" s="217">
        <f t="shared" si="8"/>
        <v>103.16808</v>
      </c>
      <c r="AC59" s="217">
        <f t="shared" si="9"/>
        <v>10746.675</v>
      </c>
      <c r="AD59" s="217">
        <f t="shared" si="10"/>
        <v>10746.675</v>
      </c>
      <c r="AE59" s="217">
        <f t="shared" si="11"/>
        <v>2901.60225</v>
      </c>
      <c r="AF59" s="217">
        <f t="shared" si="12"/>
        <v>10746.675</v>
      </c>
      <c r="AG59" s="217">
        <f t="shared" si="13"/>
        <v>10746.675</v>
      </c>
      <c r="AH59" s="217">
        <f t="shared" si="14"/>
        <v>3224.0025</v>
      </c>
      <c r="AI59">
        <f t="shared" si="15"/>
        <v>-6845.127</v>
      </c>
      <c r="AJ59" s="217">
        <f t="shared" si="16"/>
        <v>-493.0404</v>
      </c>
      <c r="AK59" s="217">
        <f t="shared" si="17"/>
        <v>-84.92808</v>
      </c>
      <c r="AL59" s="217">
        <f t="shared" si="18"/>
        <v>-2380.80225</v>
      </c>
      <c r="AM59" s="217">
        <f t="shared" si="19"/>
        <v>-3224.0025</v>
      </c>
      <c r="AN59" s="217">
        <f t="shared" si="20"/>
        <v>4546</v>
      </c>
      <c r="AO59" s="217">
        <f t="shared" si="21"/>
        <v>4546</v>
      </c>
      <c r="AP59">
        <f t="shared" si="22"/>
        <v>3818.64</v>
      </c>
      <c r="AQ59" s="217">
        <f t="shared" si="23"/>
        <v>2760</v>
      </c>
      <c r="AR59" s="217">
        <f t="shared" si="24"/>
        <v>2760</v>
      </c>
      <c r="AS59" s="217">
        <f t="shared" si="25"/>
        <v>132.48</v>
      </c>
      <c r="AT59" s="217">
        <f t="shared" si="26"/>
        <v>2760</v>
      </c>
      <c r="AU59" s="217">
        <f t="shared" si="27"/>
        <v>26.496</v>
      </c>
      <c r="AV59" s="217">
        <f t="shared" si="28"/>
        <v>4340</v>
      </c>
      <c r="AW59" s="217">
        <f t="shared" si="29"/>
        <v>4340</v>
      </c>
      <c r="AX59" s="217">
        <f t="shared" si="30"/>
        <v>1171.8</v>
      </c>
      <c r="AY59" s="217">
        <f t="shared" si="31"/>
        <v>2760</v>
      </c>
      <c r="AZ59" s="217">
        <f t="shared" si="32"/>
        <v>2760</v>
      </c>
      <c r="BA59" s="217">
        <f t="shared" si="33"/>
        <v>828</v>
      </c>
      <c r="BB59" s="217">
        <f t="shared" si="34"/>
        <v>-1636.56</v>
      </c>
      <c r="BC59" s="217">
        <f t="shared" si="35"/>
        <v>-109.68</v>
      </c>
      <c r="BD59" s="217">
        <f t="shared" si="36"/>
        <v>-8.256</v>
      </c>
      <c r="BE59" s="217">
        <f t="shared" si="37"/>
        <v>-651</v>
      </c>
      <c r="BF59" s="217">
        <f t="shared" si="38"/>
        <v>-828</v>
      </c>
    </row>
    <row r="60" spans="2:58">
      <c r="B60" s="6" t="s">
        <v>251</v>
      </c>
      <c r="C60" s="166" t="str">
        <f>_xlfn.XLOOKUP(B:B,'2023.7-2023.12'!B:B,'2023.7-2023.12'!G:G,0)</f>
        <v>2017/06/26</v>
      </c>
      <c r="D60">
        <f>_xlfn.XLOOKUP(B:B,'2023.7-2023.12'!B:B,'2023.7-2023.12'!I:I,0)</f>
        <v>0</v>
      </c>
      <c r="E60" t="str">
        <f>_xlfn.XLOOKUP(B:B,'2023.7-2023.12'!B:B,'2023.7-2023.12'!C:C,0)</f>
        <v>生产部</v>
      </c>
      <c r="F60" t="str">
        <f>_xlfn.XLOOKUP(B:B,'2023.7-2023.12'!B:B,'2023.7-2023.12'!F:F,0)</f>
        <v>装配电工班长</v>
      </c>
      <c r="G60">
        <f>COUNTIF('2023.7-2023.12'!B:B,B60)</f>
        <v>6</v>
      </c>
      <c r="H60" s="217">
        <f>IFERROR(_xlfn.XLOOKUP(B60,'2023.7-2023.12'!B:B,'2023.7-2023.12'!K:K),0)</f>
        <v>9410.91</v>
      </c>
      <c r="I60" s="217">
        <f>IFERROR(AVERAGEIF('2023.7-2023.12'!B:B,B60,'2023.7-2023.12'!K:K),0)</f>
        <v>9999.54333333333</v>
      </c>
      <c r="J60" s="217">
        <f>IFERROR(_xlfn.XLOOKUP(B60,'2023.7-2023.12'!B:B,'2023.7-2023.12'!J:J),0)</f>
        <v>1900</v>
      </c>
      <c r="K60" s="217">
        <f>IFERROR(AVERAGEIF('2023.7-2023.12'!B:B,B60,'2023.7-2023.12'!J:J),0)</f>
        <v>1900</v>
      </c>
      <c r="M60">
        <f>SUMIFS('2023.7-2023.12'!L:L,'2023.7-2023.12'!B:B,B60)</f>
        <v>2182.08</v>
      </c>
      <c r="O60" s="217">
        <f>SUMIFS('2023.7-2023.12'!N:N,'2023.7-2023.12'!B:B,B60)</f>
        <v>22.8</v>
      </c>
      <c r="P60">
        <f>SUMIFS('2023.7-2023.12'!P:P,'2023.7-2023.12'!B:B,B60)</f>
        <v>18.24</v>
      </c>
      <c r="R60" s="217">
        <f>SUMIFS('2023.7-2023.12'!M:M,'2023.7-2023.12'!B:B,B60)</f>
        <v>520.8</v>
      </c>
      <c r="T60" s="217">
        <f>SUMIFS('2023.7-2023.12'!O:O,'2023.7-2023.12'!B:B,B60)</f>
        <v>0</v>
      </c>
      <c r="U60" s="217">
        <f t="shared" si="1"/>
        <v>9999.54333333333</v>
      </c>
      <c r="V60" s="217">
        <f t="shared" si="2"/>
        <v>9999.54333333333</v>
      </c>
      <c r="W60">
        <f t="shared" si="3"/>
        <v>8399.6164</v>
      </c>
      <c r="X60" s="217">
        <f t="shared" si="4"/>
        <v>9999.54333333333</v>
      </c>
      <c r="Y60" s="217">
        <f t="shared" si="5"/>
        <v>9999.54333333333</v>
      </c>
      <c r="Z60" s="217">
        <f t="shared" si="6"/>
        <v>479.97808</v>
      </c>
      <c r="AA60" s="217">
        <f t="shared" si="7"/>
        <v>9999.54333333333</v>
      </c>
      <c r="AB60" s="217">
        <f t="shared" si="8"/>
        <v>95.995616</v>
      </c>
      <c r="AC60" s="217">
        <f t="shared" si="9"/>
        <v>9999.54333333333</v>
      </c>
      <c r="AD60" s="217">
        <f t="shared" si="10"/>
        <v>9999.54333333333</v>
      </c>
      <c r="AE60" s="217">
        <f t="shared" si="11"/>
        <v>2699.8767</v>
      </c>
      <c r="AF60" s="217">
        <f t="shared" si="12"/>
        <v>9999.54333333333</v>
      </c>
      <c r="AG60" s="217">
        <f t="shared" si="13"/>
        <v>9999.54333333333</v>
      </c>
      <c r="AH60" s="217">
        <f t="shared" si="14"/>
        <v>2999.863</v>
      </c>
      <c r="AI60">
        <f t="shared" si="15"/>
        <v>-6217.5364</v>
      </c>
      <c r="AJ60" s="217">
        <f t="shared" si="16"/>
        <v>-457.17808</v>
      </c>
      <c r="AK60" s="217">
        <f t="shared" si="17"/>
        <v>-77.755616</v>
      </c>
      <c r="AL60" s="217">
        <f t="shared" si="18"/>
        <v>-2179.0767</v>
      </c>
      <c r="AM60" s="217">
        <f t="shared" si="19"/>
        <v>-2999.863</v>
      </c>
      <c r="AN60" s="217">
        <f t="shared" si="20"/>
        <v>4546</v>
      </c>
      <c r="AO60" s="217">
        <f t="shared" si="21"/>
        <v>4546</v>
      </c>
      <c r="AP60">
        <f t="shared" si="22"/>
        <v>3818.64</v>
      </c>
      <c r="AQ60" s="217">
        <f t="shared" si="23"/>
        <v>1900</v>
      </c>
      <c r="AR60" s="217">
        <f t="shared" si="24"/>
        <v>1900</v>
      </c>
      <c r="AS60" s="217">
        <f t="shared" si="25"/>
        <v>91.2</v>
      </c>
      <c r="AT60" s="217">
        <f t="shared" si="26"/>
        <v>1900</v>
      </c>
      <c r="AU60" s="217">
        <f t="shared" si="27"/>
        <v>18.24</v>
      </c>
      <c r="AV60" s="217">
        <f t="shared" si="28"/>
        <v>4340</v>
      </c>
      <c r="AW60" s="217">
        <f t="shared" si="29"/>
        <v>4340</v>
      </c>
      <c r="AX60" s="217">
        <f t="shared" si="30"/>
        <v>1171.8</v>
      </c>
      <c r="AY60" s="217">
        <f t="shared" si="31"/>
        <v>1900</v>
      </c>
      <c r="AZ60" s="217">
        <f t="shared" si="32"/>
        <v>1900</v>
      </c>
      <c r="BA60" s="217">
        <f t="shared" si="33"/>
        <v>570</v>
      </c>
      <c r="BB60" s="217">
        <f t="shared" si="34"/>
        <v>-1636.56</v>
      </c>
      <c r="BC60" s="217">
        <f t="shared" si="35"/>
        <v>-68.4</v>
      </c>
      <c r="BD60" s="217">
        <f t="shared" si="36"/>
        <v>0</v>
      </c>
      <c r="BE60" s="217">
        <f t="shared" si="37"/>
        <v>-651</v>
      </c>
      <c r="BF60" s="217">
        <f t="shared" si="38"/>
        <v>-570</v>
      </c>
    </row>
    <row r="61" spans="2:58">
      <c r="B61" s="6" t="s">
        <v>252</v>
      </c>
      <c r="C61" s="166" t="str">
        <f>_xlfn.XLOOKUP(B:B,'2023.7-2023.12'!B:B,'2023.7-2023.12'!G:G,0)</f>
        <v>2019/10/10</v>
      </c>
      <c r="D61">
        <f>_xlfn.XLOOKUP(B:B,'2023.7-2023.12'!B:B,'2023.7-2023.12'!I:I,0)</f>
        <v>0</v>
      </c>
      <c r="E61" t="str">
        <f>_xlfn.XLOOKUP(B:B,'2023.7-2023.12'!B:B,'2023.7-2023.12'!C:C,0)</f>
        <v>售后服务部</v>
      </c>
      <c r="F61" t="str">
        <f>_xlfn.XLOOKUP(B:B,'2023.7-2023.12'!B:B,'2023.7-2023.12'!F:F,0)</f>
        <v>电气服务工程师</v>
      </c>
      <c r="G61">
        <f>COUNTIF('2023.7-2023.12'!B:B,B61)</f>
        <v>6</v>
      </c>
      <c r="H61" s="217">
        <f>IFERROR(_xlfn.XLOOKUP(B61,'2023.7-2023.12'!B:B,'2023.7-2023.12'!K:K),0)</f>
        <v>13331.91</v>
      </c>
      <c r="I61" s="217">
        <f>IFERROR(AVERAGEIF('2023.7-2023.12'!B:B,B61,'2023.7-2023.12'!K:K),0)</f>
        <v>12572.295</v>
      </c>
      <c r="J61" s="217">
        <f>IFERROR(_xlfn.XLOOKUP(B61,'2023.7-2023.12'!B:B,'2023.7-2023.12'!J:J),0)</f>
        <v>4937</v>
      </c>
      <c r="K61" s="217">
        <f>IFERROR(AVERAGEIF('2023.7-2023.12'!B:B,B61,'2023.7-2023.12'!J:J),0)</f>
        <v>4937</v>
      </c>
      <c r="M61">
        <f>SUMIFS('2023.7-2023.12'!L:L,'2023.7-2023.12'!B:B,B61)</f>
        <v>2182.08</v>
      </c>
      <c r="O61" s="217">
        <f>SUMIFS('2023.7-2023.12'!N:N,'2023.7-2023.12'!B:B,B61)</f>
        <v>22.8</v>
      </c>
      <c r="P61">
        <f>SUMIFS('2023.7-2023.12'!P:P,'2023.7-2023.12'!B:B,B61)</f>
        <v>18.24</v>
      </c>
      <c r="R61" s="217">
        <f>SUMIFS('2023.7-2023.12'!M:M,'2023.7-2023.12'!B:B,B61)</f>
        <v>520.8</v>
      </c>
      <c r="T61" s="217">
        <f>SUMIFS('2023.7-2023.12'!O:O,'2023.7-2023.12'!B:B,B61)</f>
        <v>4800</v>
      </c>
      <c r="U61" s="217">
        <f t="shared" si="1"/>
        <v>12572.295</v>
      </c>
      <c r="V61" s="217">
        <f t="shared" si="2"/>
        <v>12572.295</v>
      </c>
      <c r="W61">
        <f t="shared" si="3"/>
        <v>10560.7278</v>
      </c>
      <c r="X61" s="217">
        <f t="shared" si="4"/>
        <v>12572.295</v>
      </c>
      <c r="Y61" s="217">
        <f t="shared" si="5"/>
        <v>12572.295</v>
      </c>
      <c r="Z61" s="217">
        <f t="shared" si="6"/>
        <v>603.47016</v>
      </c>
      <c r="AA61" s="217">
        <f t="shared" si="7"/>
        <v>12572.295</v>
      </c>
      <c r="AB61" s="217">
        <f t="shared" si="8"/>
        <v>120.694032</v>
      </c>
      <c r="AC61" s="217">
        <f t="shared" si="9"/>
        <v>12572.295</v>
      </c>
      <c r="AD61" s="217">
        <f t="shared" si="10"/>
        <v>12572.295</v>
      </c>
      <c r="AE61" s="217">
        <f t="shared" si="11"/>
        <v>3394.51965</v>
      </c>
      <c r="AF61" s="217">
        <f t="shared" si="12"/>
        <v>12572.295</v>
      </c>
      <c r="AG61" s="217">
        <f t="shared" si="13"/>
        <v>12572.295</v>
      </c>
      <c r="AH61" s="217">
        <f t="shared" si="14"/>
        <v>3771.6885</v>
      </c>
      <c r="AI61">
        <f t="shared" si="15"/>
        <v>-8378.6478</v>
      </c>
      <c r="AJ61" s="217">
        <f t="shared" si="16"/>
        <v>-580.67016</v>
      </c>
      <c r="AK61" s="217">
        <f t="shared" si="17"/>
        <v>-102.454032</v>
      </c>
      <c r="AL61" s="217">
        <f t="shared" si="18"/>
        <v>-2873.71965</v>
      </c>
      <c r="AM61" s="217">
        <f t="shared" si="19"/>
        <v>0</v>
      </c>
      <c r="AN61" s="217">
        <f t="shared" si="20"/>
        <v>4937</v>
      </c>
      <c r="AO61" s="217">
        <f t="shared" si="21"/>
        <v>4937</v>
      </c>
      <c r="AP61">
        <f t="shared" si="22"/>
        <v>4147.08</v>
      </c>
      <c r="AQ61" s="217">
        <f t="shared" si="23"/>
        <v>4937</v>
      </c>
      <c r="AR61" s="217">
        <f t="shared" si="24"/>
        <v>4937</v>
      </c>
      <c r="AS61" s="217">
        <f t="shared" si="25"/>
        <v>236.976</v>
      </c>
      <c r="AT61" s="217">
        <f t="shared" si="26"/>
        <v>4937</v>
      </c>
      <c r="AU61" s="217">
        <f t="shared" si="27"/>
        <v>47.3952</v>
      </c>
      <c r="AV61" s="217">
        <f t="shared" si="28"/>
        <v>4937</v>
      </c>
      <c r="AW61" s="217">
        <f t="shared" si="29"/>
        <v>4937</v>
      </c>
      <c r="AX61" s="217">
        <f t="shared" si="30"/>
        <v>1332.99</v>
      </c>
      <c r="AY61" s="217">
        <f t="shared" si="31"/>
        <v>4937</v>
      </c>
      <c r="AZ61" s="217">
        <f t="shared" si="32"/>
        <v>4937</v>
      </c>
      <c r="BA61" s="217">
        <f t="shared" si="33"/>
        <v>1481.1</v>
      </c>
      <c r="BB61" s="217">
        <f t="shared" si="34"/>
        <v>-1965</v>
      </c>
      <c r="BC61" s="217">
        <f t="shared" si="35"/>
        <v>-214.176</v>
      </c>
      <c r="BD61" s="217">
        <f t="shared" si="36"/>
        <v>-29.1552</v>
      </c>
      <c r="BE61" s="217">
        <f t="shared" si="37"/>
        <v>-812.19</v>
      </c>
      <c r="BF61" s="217">
        <f t="shared" si="38"/>
        <v>0</v>
      </c>
    </row>
    <row r="62" spans="2:58">
      <c r="B62" s="6" t="s">
        <v>253</v>
      </c>
      <c r="C62" s="166" t="str">
        <f>_xlfn.XLOOKUP(B:B,'2023.7-2023.12'!B:B,'2023.7-2023.12'!G:G,0)</f>
        <v>2020/05/08</v>
      </c>
      <c r="D62">
        <f>_xlfn.XLOOKUP(B:B,'2023.7-2023.12'!B:B,'2023.7-2023.12'!I:I,0)</f>
        <v>0</v>
      </c>
      <c r="E62" t="str">
        <f>_xlfn.XLOOKUP(B:B,'2023.7-2023.12'!B:B,'2023.7-2023.12'!C:C,0)</f>
        <v>生产部</v>
      </c>
      <c r="F62" t="str">
        <f>_xlfn.XLOOKUP(B:B,'2023.7-2023.12'!B:B,'2023.7-2023.12'!F:F,0)</f>
        <v>仓管员</v>
      </c>
      <c r="G62">
        <f>COUNTIF('2023.7-2023.12'!B:B,B62)</f>
        <v>6</v>
      </c>
      <c r="H62" s="217">
        <f>IFERROR(_xlfn.XLOOKUP(B62,'2023.7-2023.12'!B:B,'2023.7-2023.12'!K:K),0)</f>
        <v>9226.62</v>
      </c>
      <c r="I62" s="217">
        <f>IFERROR(AVERAGEIF('2023.7-2023.12'!B:B,B62,'2023.7-2023.12'!K:K),0)</f>
        <v>7747.12166666667</v>
      </c>
      <c r="J62" s="217">
        <f>IFERROR(_xlfn.XLOOKUP(B62,'2023.7-2023.12'!B:B,'2023.7-2023.12'!J:J),0)</f>
        <v>1900</v>
      </c>
      <c r="K62" s="217">
        <f>IFERROR(AVERAGEIF('2023.7-2023.12'!B:B,B62,'2023.7-2023.12'!J:J),0)</f>
        <v>2838.33333333333</v>
      </c>
      <c r="M62">
        <f>SUMIFS('2023.7-2023.12'!L:L,'2023.7-2023.12'!B:B,B62)</f>
        <v>2182.08</v>
      </c>
      <c r="O62" s="217">
        <f>SUMIFS('2023.7-2023.12'!N:N,'2023.7-2023.12'!B:B,B62)</f>
        <v>22.8</v>
      </c>
      <c r="P62">
        <f>SUMIFS('2023.7-2023.12'!P:P,'2023.7-2023.12'!B:B,B62)</f>
        <v>18.24</v>
      </c>
      <c r="R62" s="217">
        <f>SUMIFS('2023.7-2023.12'!M:M,'2023.7-2023.12'!B:B,B62)</f>
        <v>520.8</v>
      </c>
      <c r="T62" s="217">
        <f>SUMIFS('2023.7-2023.12'!O:O,'2023.7-2023.12'!B:B,B62)</f>
        <v>0</v>
      </c>
      <c r="U62" s="217">
        <f t="shared" si="1"/>
        <v>7747.12166666667</v>
      </c>
      <c r="V62" s="217">
        <f t="shared" si="2"/>
        <v>7747.12166666667</v>
      </c>
      <c r="W62">
        <f t="shared" si="3"/>
        <v>6507.5822</v>
      </c>
      <c r="X62" s="217">
        <f t="shared" si="4"/>
        <v>7747.12166666667</v>
      </c>
      <c r="Y62" s="217">
        <f t="shared" si="5"/>
        <v>7747.12166666667</v>
      </c>
      <c r="Z62" s="217">
        <f t="shared" si="6"/>
        <v>371.86184</v>
      </c>
      <c r="AA62" s="217">
        <f t="shared" si="7"/>
        <v>7747.12166666667</v>
      </c>
      <c r="AB62" s="217">
        <f t="shared" si="8"/>
        <v>74.372368</v>
      </c>
      <c r="AC62" s="217">
        <f t="shared" si="9"/>
        <v>7747.12166666667</v>
      </c>
      <c r="AD62" s="217">
        <f t="shared" si="10"/>
        <v>7747.12166666667</v>
      </c>
      <c r="AE62" s="217">
        <f t="shared" si="11"/>
        <v>2091.72285</v>
      </c>
      <c r="AF62" s="217">
        <f t="shared" si="12"/>
        <v>7747.12166666667</v>
      </c>
      <c r="AG62" s="217">
        <f t="shared" si="13"/>
        <v>7747.12166666667</v>
      </c>
      <c r="AH62" s="217">
        <f t="shared" si="14"/>
        <v>2324.1365</v>
      </c>
      <c r="AI62">
        <f t="shared" si="15"/>
        <v>-4325.5022</v>
      </c>
      <c r="AJ62" s="217">
        <f t="shared" si="16"/>
        <v>-349.06184</v>
      </c>
      <c r="AK62" s="217">
        <f t="shared" si="17"/>
        <v>-56.132368</v>
      </c>
      <c r="AL62" s="217">
        <f t="shared" si="18"/>
        <v>-1570.92285</v>
      </c>
      <c r="AM62" s="217">
        <f t="shared" si="19"/>
        <v>-2324.1365</v>
      </c>
      <c r="AN62" s="217">
        <f t="shared" si="20"/>
        <v>4546</v>
      </c>
      <c r="AO62" s="217">
        <f t="shared" si="21"/>
        <v>4546</v>
      </c>
      <c r="AP62">
        <f t="shared" si="22"/>
        <v>3818.64</v>
      </c>
      <c r="AQ62" s="217">
        <f t="shared" si="23"/>
        <v>2838.33333333333</v>
      </c>
      <c r="AR62" s="217">
        <f t="shared" si="24"/>
        <v>2838.33333333333</v>
      </c>
      <c r="AS62" s="217">
        <f t="shared" si="25"/>
        <v>136.24</v>
      </c>
      <c r="AT62" s="217">
        <f t="shared" si="26"/>
        <v>2838.33333333333</v>
      </c>
      <c r="AU62" s="217">
        <f t="shared" si="27"/>
        <v>27.248</v>
      </c>
      <c r="AV62" s="217">
        <f t="shared" si="28"/>
        <v>4340</v>
      </c>
      <c r="AW62" s="217">
        <f t="shared" si="29"/>
        <v>4340</v>
      </c>
      <c r="AX62" s="217">
        <f t="shared" si="30"/>
        <v>1171.8</v>
      </c>
      <c r="AY62" s="217">
        <f t="shared" si="31"/>
        <v>2838.33333333333</v>
      </c>
      <c r="AZ62" s="217">
        <f t="shared" si="32"/>
        <v>2838.33333333333</v>
      </c>
      <c r="BA62" s="217">
        <f t="shared" si="33"/>
        <v>851.5</v>
      </c>
      <c r="BB62" s="217">
        <f t="shared" si="34"/>
        <v>-1636.56</v>
      </c>
      <c r="BC62" s="217">
        <f t="shared" si="35"/>
        <v>-113.44</v>
      </c>
      <c r="BD62" s="217">
        <f t="shared" si="36"/>
        <v>-9.00800000000001</v>
      </c>
      <c r="BE62" s="217">
        <f t="shared" si="37"/>
        <v>-651</v>
      </c>
      <c r="BF62" s="217">
        <f t="shared" si="38"/>
        <v>-851.5</v>
      </c>
    </row>
    <row r="63" spans="2:58">
      <c r="B63" s="6" t="s">
        <v>254</v>
      </c>
      <c r="C63" s="166" t="str">
        <f>_xlfn.XLOOKUP(B:B,'2023.7-2023.12'!B:B,'2023.7-2023.12'!G:G,0)</f>
        <v>2020/10/12</v>
      </c>
      <c r="D63" s="216" t="s">
        <v>475</v>
      </c>
      <c r="E63" t="str">
        <f>_xlfn.XLOOKUP(B:B,'2023.7-2023.12'!B:B,'2023.7-2023.12'!C:C,0)</f>
        <v>生产部</v>
      </c>
      <c r="F63" t="str">
        <f>_xlfn.XLOOKUP(B:B,'2023.7-2023.12'!B:B,'2023.7-2023.12'!F:F,0)</f>
        <v>装配钳工</v>
      </c>
      <c r="G63">
        <f>COUNTIF('2023.7-2023.12'!B:B,B63)</f>
        <v>1</v>
      </c>
      <c r="H63" s="217">
        <f>IFERROR(_xlfn.XLOOKUP(B63,'2023.7-2023.12'!B:B,'2023.7-2023.12'!K:K),0)</f>
        <v>5710.2</v>
      </c>
      <c r="I63" s="217">
        <f>IFERROR(AVERAGEIF('2023.7-2023.12'!B:B,B63,'2023.7-2023.12'!K:K),0)</f>
        <v>5710.2</v>
      </c>
      <c r="J63" s="217">
        <f>IFERROR(_xlfn.XLOOKUP(B63,'2023.7-2023.12'!B:B,'2023.7-2023.12'!J:J),0)</f>
        <v>1900</v>
      </c>
      <c r="K63" s="217">
        <f>IFERROR(AVERAGEIF('2023.7-2023.12'!B:B,B63,'2023.7-2023.12'!J:J),0)</f>
        <v>1900</v>
      </c>
      <c r="M63">
        <f>SUMIFS('2023.7-2023.12'!L:L,'2023.7-2023.12'!B:B,B63)</f>
        <v>363.68</v>
      </c>
      <c r="O63" s="217">
        <f>SUMIFS('2023.7-2023.12'!N:N,'2023.7-2023.12'!B:B,B63)</f>
        <v>3.8</v>
      </c>
      <c r="P63">
        <f>SUMIFS('2023.7-2023.12'!P:P,'2023.7-2023.12'!B:B,B63)</f>
        <v>3.04</v>
      </c>
      <c r="R63" s="217">
        <f>SUMIFS('2023.7-2023.12'!M:M,'2023.7-2023.12'!B:B,B63)</f>
        <v>86.8</v>
      </c>
      <c r="T63" s="217">
        <f>SUMIFS('2023.7-2023.12'!O:O,'2023.7-2023.12'!B:B,B63)</f>
        <v>0</v>
      </c>
      <c r="U63" s="217">
        <f t="shared" si="1"/>
        <v>5710.2</v>
      </c>
      <c r="V63" s="217">
        <f t="shared" si="2"/>
        <v>5710.2</v>
      </c>
      <c r="W63">
        <f t="shared" si="3"/>
        <v>799.428</v>
      </c>
      <c r="X63" s="217">
        <f t="shared" si="4"/>
        <v>5710.2</v>
      </c>
      <c r="Y63" s="217">
        <f t="shared" si="5"/>
        <v>5710.2</v>
      </c>
      <c r="Z63" s="217">
        <f t="shared" si="6"/>
        <v>45.6816</v>
      </c>
      <c r="AA63" s="217">
        <f t="shared" si="7"/>
        <v>5710.2</v>
      </c>
      <c r="AB63" s="217">
        <f t="shared" si="8"/>
        <v>9.13632</v>
      </c>
      <c r="AC63" s="217">
        <f t="shared" si="9"/>
        <v>5710.2</v>
      </c>
      <c r="AD63" s="217">
        <f t="shared" si="10"/>
        <v>5710.2</v>
      </c>
      <c r="AE63" s="217">
        <f t="shared" si="11"/>
        <v>256.959</v>
      </c>
      <c r="AF63" s="217">
        <f t="shared" si="12"/>
        <v>5710.2</v>
      </c>
      <c r="AG63" s="217">
        <f t="shared" si="13"/>
        <v>5710.2</v>
      </c>
      <c r="AH63" s="217">
        <f t="shared" si="14"/>
        <v>285.51</v>
      </c>
      <c r="AI63">
        <f t="shared" si="15"/>
        <v>-435.748</v>
      </c>
      <c r="AJ63" s="217">
        <f t="shared" si="16"/>
        <v>-41.8816</v>
      </c>
      <c r="AK63" s="217">
        <f t="shared" si="17"/>
        <v>-6.09632</v>
      </c>
      <c r="AL63" s="217">
        <f t="shared" si="18"/>
        <v>-170.159</v>
      </c>
      <c r="AM63" s="217">
        <f t="shared" si="19"/>
        <v>-285.51</v>
      </c>
      <c r="AN63" s="217">
        <f t="shared" si="20"/>
        <v>4546</v>
      </c>
      <c r="AO63" s="217">
        <f t="shared" si="21"/>
        <v>4546</v>
      </c>
      <c r="AP63">
        <f t="shared" si="22"/>
        <v>636.44</v>
      </c>
      <c r="AQ63" s="217">
        <f t="shared" si="23"/>
        <v>1900</v>
      </c>
      <c r="AR63" s="217">
        <f t="shared" si="24"/>
        <v>1900</v>
      </c>
      <c r="AS63" s="217">
        <f t="shared" si="25"/>
        <v>15.2</v>
      </c>
      <c r="AT63" s="217">
        <f t="shared" si="26"/>
        <v>1900</v>
      </c>
      <c r="AU63" s="217">
        <f t="shared" si="27"/>
        <v>3.04</v>
      </c>
      <c r="AV63" s="217">
        <f t="shared" si="28"/>
        <v>4340</v>
      </c>
      <c r="AW63" s="217">
        <f t="shared" si="29"/>
        <v>4340</v>
      </c>
      <c r="AX63" s="217">
        <f t="shared" si="30"/>
        <v>195.3</v>
      </c>
      <c r="AY63" s="217">
        <f t="shared" si="31"/>
        <v>1900</v>
      </c>
      <c r="AZ63" s="217">
        <f t="shared" si="32"/>
        <v>1900</v>
      </c>
      <c r="BA63" s="217">
        <f t="shared" si="33"/>
        <v>95</v>
      </c>
      <c r="BB63" s="217">
        <f t="shared" si="34"/>
        <v>-272.76</v>
      </c>
      <c r="BC63" s="217">
        <f t="shared" si="35"/>
        <v>-11.4</v>
      </c>
      <c r="BD63" s="217">
        <f t="shared" si="36"/>
        <v>0</v>
      </c>
      <c r="BE63" s="217">
        <f t="shared" si="37"/>
        <v>-108.5</v>
      </c>
      <c r="BF63" s="217">
        <f t="shared" si="38"/>
        <v>-95</v>
      </c>
    </row>
    <row r="64" spans="2:58">
      <c r="B64" s="6" t="s">
        <v>255</v>
      </c>
      <c r="C64" s="166" t="str">
        <f>_xlfn.XLOOKUP(B:B,'2023.7-2023.12'!B:B,'2023.7-2023.12'!G:G,0)</f>
        <v>2021/09/13</v>
      </c>
      <c r="D64">
        <f>_xlfn.XLOOKUP(B:B,'2023.7-2023.12'!B:B,'2023.7-2023.12'!I:I,0)</f>
        <v>0</v>
      </c>
      <c r="E64" t="str">
        <f>_xlfn.XLOOKUP(B:B,'2023.7-2023.12'!B:B,'2023.7-2023.12'!C:C,0)</f>
        <v>生产部</v>
      </c>
      <c r="F64" t="str">
        <f>_xlfn.XLOOKUP(B:B,'2023.7-2023.12'!B:B,'2023.7-2023.12'!F:F,0)</f>
        <v>装配钳工</v>
      </c>
      <c r="G64">
        <f>COUNTIF('2023.7-2023.12'!B:B,B64)</f>
        <v>6</v>
      </c>
      <c r="H64" s="217">
        <f>IFERROR(_xlfn.XLOOKUP(B64,'2023.7-2023.12'!B:B,'2023.7-2023.12'!K:K),0)</f>
        <v>6779.2</v>
      </c>
      <c r="I64" s="217">
        <f>IFERROR(AVERAGEIF('2023.7-2023.12'!B:B,B64,'2023.7-2023.12'!K:K),0)</f>
        <v>7239.20333333333</v>
      </c>
      <c r="J64" s="217">
        <f>IFERROR(_xlfn.XLOOKUP(B64,'2023.7-2023.12'!B:B,'2023.7-2023.12'!J:J),0)</f>
        <v>1900</v>
      </c>
      <c r="K64" s="217">
        <f>IFERROR(AVERAGEIF('2023.7-2023.12'!B:B,B64,'2023.7-2023.12'!J:J),0)</f>
        <v>1900</v>
      </c>
      <c r="M64">
        <f>SUMIFS('2023.7-2023.12'!L:L,'2023.7-2023.12'!B:B,B64)</f>
        <v>2182.08</v>
      </c>
      <c r="O64" s="217">
        <f>SUMIFS('2023.7-2023.12'!N:N,'2023.7-2023.12'!B:B,B64)</f>
        <v>22.8</v>
      </c>
      <c r="P64">
        <f>SUMIFS('2023.7-2023.12'!P:P,'2023.7-2023.12'!B:B,B64)</f>
        <v>18.24</v>
      </c>
      <c r="R64" s="217">
        <f>SUMIFS('2023.7-2023.12'!M:M,'2023.7-2023.12'!B:B,B64)</f>
        <v>520.8</v>
      </c>
      <c r="T64" s="217">
        <f>SUMIFS('2023.7-2023.12'!O:O,'2023.7-2023.12'!B:B,B64)</f>
        <v>0</v>
      </c>
      <c r="U64" s="217">
        <f t="shared" si="1"/>
        <v>7239.20333333333</v>
      </c>
      <c r="V64" s="217">
        <f t="shared" si="2"/>
        <v>7239.20333333333</v>
      </c>
      <c r="W64">
        <f t="shared" si="3"/>
        <v>6080.9308</v>
      </c>
      <c r="X64" s="217">
        <f t="shared" si="4"/>
        <v>7239.20333333333</v>
      </c>
      <c r="Y64" s="217">
        <f t="shared" si="5"/>
        <v>7239.20333333333</v>
      </c>
      <c r="Z64" s="217">
        <f t="shared" si="6"/>
        <v>347.48176</v>
      </c>
      <c r="AA64" s="217">
        <f t="shared" si="7"/>
        <v>7239.20333333333</v>
      </c>
      <c r="AB64" s="217">
        <f t="shared" si="8"/>
        <v>69.496352</v>
      </c>
      <c r="AC64" s="217">
        <f t="shared" si="9"/>
        <v>7239.20333333333</v>
      </c>
      <c r="AD64" s="217">
        <f t="shared" si="10"/>
        <v>7239.20333333333</v>
      </c>
      <c r="AE64" s="217">
        <f t="shared" si="11"/>
        <v>1954.5849</v>
      </c>
      <c r="AF64" s="217">
        <f t="shared" si="12"/>
        <v>7239.20333333333</v>
      </c>
      <c r="AG64" s="217">
        <f t="shared" si="13"/>
        <v>7239.20333333333</v>
      </c>
      <c r="AH64" s="217">
        <f t="shared" si="14"/>
        <v>2171.761</v>
      </c>
      <c r="AI64">
        <f t="shared" si="15"/>
        <v>-3898.8508</v>
      </c>
      <c r="AJ64" s="217">
        <f t="shared" si="16"/>
        <v>-324.68176</v>
      </c>
      <c r="AK64" s="217">
        <f t="shared" si="17"/>
        <v>-51.256352</v>
      </c>
      <c r="AL64" s="217">
        <f t="shared" si="18"/>
        <v>-1433.7849</v>
      </c>
      <c r="AM64" s="217">
        <f t="shared" si="19"/>
        <v>-2171.761</v>
      </c>
      <c r="AN64" s="217">
        <f t="shared" si="20"/>
        <v>4546</v>
      </c>
      <c r="AO64" s="217">
        <f t="shared" si="21"/>
        <v>4546</v>
      </c>
      <c r="AP64">
        <f t="shared" si="22"/>
        <v>3818.64</v>
      </c>
      <c r="AQ64" s="217">
        <f t="shared" si="23"/>
        <v>1900</v>
      </c>
      <c r="AR64" s="217">
        <f t="shared" si="24"/>
        <v>1900</v>
      </c>
      <c r="AS64" s="217">
        <f t="shared" si="25"/>
        <v>91.2</v>
      </c>
      <c r="AT64" s="217">
        <f t="shared" si="26"/>
        <v>1900</v>
      </c>
      <c r="AU64" s="217">
        <f t="shared" si="27"/>
        <v>18.24</v>
      </c>
      <c r="AV64" s="217">
        <f t="shared" si="28"/>
        <v>4340</v>
      </c>
      <c r="AW64" s="217">
        <f t="shared" si="29"/>
        <v>4340</v>
      </c>
      <c r="AX64" s="217">
        <f t="shared" si="30"/>
        <v>1171.8</v>
      </c>
      <c r="AY64" s="217">
        <f t="shared" si="31"/>
        <v>1900</v>
      </c>
      <c r="AZ64" s="217">
        <f t="shared" si="32"/>
        <v>1900</v>
      </c>
      <c r="BA64" s="217">
        <f t="shared" si="33"/>
        <v>570</v>
      </c>
      <c r="BB64" s="217">
        <f t="shared" si="34"/>
        <v>-1636.56</v>
      </c>
      <c r="BC64" s="217">
        <f t="shared" si="35"/>
        <v>-68.4</v>
      </c>
      <c r="BD64" s="217">
        <f t="shared" si="36"/>
        <v>0</v>
      </c>
      <c r="BE64" s="217">
        <f t="shared" si="37"/>
        <v>-651</v>
      </c>
      <c r="BF64" s="217">
        <f t="shared" si="38"/>
        <v>-570</v>
      </c>
    </row>
    <row r="65" spans="2:58">
      <c r="B65" s="6" t="s">
        <v>256</v>
      </c>
      <c r="C65" s="166" t="str">
        <f>_xlfn.XLOOKUP(B:B,'2023.7-2023.12'!B:B,'2023.7-2023.12'!G:G,0)</f>
        <v>2020/07/21</v>
      </c>
      <c r="D65">
        <f>_xlfn.XLOOKUP(B:B,'2023.7-2023.12'!B:B,'2023.7-2023.12'!I:I,0)</f>
        <v>0</v>
      </c>
      <c r="E65" t="str">
        <f>_xlfn.XLOOKUP(B:B,'2023.7-2023.12'!B:B,'2023.7-2023.12'!C:C,0)</f>
        <v>人力资源部</v>
      </c>
      <c r="F65" t="str">
        <f>_xlfn.XLOOKUP(B:B,'2023.7-2023.12'!B:B,'2023.7-2023.12'!F:F,0)</f>
        <v>人力资源专员</v>
      </c>
      <c r="G65">
        <f>COUNTIF('2023.7-2023.12'!B:B,B65)</f>
        <v>6</v>
      </c>
      <c r="H65" s="217">
        <f>IFERROR(_xlfn.XLOOKUP(B65,'2023.7-2023.12'!B:B,'2023.7-2023.12'!K:K),0)</f>
        <v>7234.6</v>
      </c>
      <c r="I65" s="217">
        <f>IFERROR(AVERAGEIF('2023.7-2023.12'!B:B,B65,'2023.7-2023.12'!K:K),0)</f>
        <v>7212.65</v>
      </c>
      <c r="J65" s="217">
        <f>IFERROR(_xlfn.XLOOKUP(B65,'2023.7-2023.12'!B:B,'2023.7-2023.12'!J:J),0)</f>
        <v>3303</v>
      </c>
      <c r="K65" s="217">
        <f>IFERROR(AVERAGEIF('2023.7-2023.12'!B:B,B65,'2023.7-2023.12'!J:J),0)</f>
        <v>3303</v>
      </c>
      <c r="M65">
        <f>SUMIFS('2023.7-2023.12'!L:L,'2023.7-2023.12'!B:B,B65)</f>
        <v>2182.08</v>
      </c>
      <c r="O65" s="217">
        <f>SUMIFS('2023.7-2023.12'!N:N,'2023.7-2023.12'!B:B,B65)</f>
        <v>22.8</v>
      </c>
      <c r="P65">
        <f>SUMIFS('2023.7-2023.12'!P:P,'2023.7-2023.12'!B:B,B65)</f>
        <v>18.24</v>
      </c>
      <c r="R65" s="217">
        <f>SUMIFS('2023.7-2023.12'!M:M,'2023.7-2023.12'!B:B,B65)</f>
        <v>520.8</v>
      </c>
      <c r="T65" s="217">
        <f>SUMIFS('2023.7-2023.12'!O:O,'2023.7-2023.12'!B:B,B65)</f>
        <v>0</v>
      </c>
      <c r="U65" s="217">
        <f t="shared" si="1"/>
        <v>7212.65</v>
      </c>
      <c r="V65" s="217">
        <f t="shared" si="2"/>
        <v>7212.65</v>
      </c>
      <c r="W65">
        <f t="shared" si="3"/>
        <v>6058.626</v>
      </c>
      <c r="X65" s="217">
        <f t="shared" si="4"/>
        <v>7212.65</v>
      </c>
      <c r="Y65" s="217">
        <f t="shared" si="5"/>
        <v>7212.65</v>
      </c>
      <c r="Z65" s="217">
        <f t="shared" si="6"/>
        <v>346.2072</v>
      </c>
      <c r="AA65" s="217">
        <f t="shared" si="7"/>
        <v>7212.65</v>
      </c>
      <c r="AB65" s="217">
        <f t="shared" si="8"/>
        <v>69.24144</v>
      </c>
      <c r="AC65" s="217">
        <f t="shared" si="9"/>
        <v>7212.65</v>
      </c>
      <c r="AD65" s="217">
        <f t="shared" si="10"/>
        <v>7212.65</v>
      </c>
      <c r="AE65" s="217">
        <f t="shared" si="11"/>
        <v>1947.4155</v>
      </c>
      <c r="AF65" s="217">
        <f t="shared" si="12"/>
        <v>7212.65</v>
      </c>
      <c r="AG65" s="217">
        <f t="shared" si="13"/>
        <v>7212.65</v>
      </c>
      <c r="AH65" s="217">
        <f t="shared" si="14"/>
        <v>2163.795</v>
      </c>
      <c r="AI65">
        <f t="shared" si="15"/>
        <v>-3876.546</v>
      </c>
      <c r="AJ65" s="217">
        <f t="shared" si="16"/>
        <v>-323.4072</v>
      </c>
      <c r="AK65" s="217">
        <f t="shared" si="17"/>
        <v>-51.00144</v>
      </c>
      <c r="AL65" s="217">
        <f t="shared" si="18"/>
        <v>-1426.6155</v>
      </c>
      <c r="AM65" s="217">
        <f t="shared" si="19"/>
        <v>-2163.795</v>
      </c>
      <c r="AN65" s="217">
        <f t="shared" si="20"/>
        <v>4546</v>
      </c>
      <c r="AO65" s="217">
        <f t="shared" si="21"/>
        <v>4546</v>
      </c>
      <c r="AP65">
        <f t="shared" si="22"/>
        <v>3818.64</v>
      </c>
      <c r="AQ65" s="217">
        <f t="shared" si="23"/>
        <v>3303</v>
      </c>
      <c r="AR65" s="217">
        <f t="shared" si="24"/>
        <v>3303</v>
      </c>
      <c r="AS65" s="217">
        <f t="shared" si="25"/>
        <v>158.544</v>
      </c>
      <c r="AT65" s="217">
        <f t="shared" si="26"/>
        <v>3303</v>
      </c>
      <c r="AU65" s="217">
        <f t="shared" si="27"/>
        <v>31.7088</v>
      </c>
      <c r="AV65" s="217">
        <f t="shared" si="28"/>
        <v>4340</v>
      </c>
      <c r="AW65" s="217">
        <f t="shared" si="29"/>
        <v>4340</v>
      </c>
      <c r="AX65" s="217">
        <f t="shared" si="30"/>
        <v>1171.8</v>
      </c>
      <c r="AY65" s="217">
        <f t="shared" si="31"/>
        <v>3303</v>
      </c>
      <c r="AZ65" s="217">
        <f t="shared" si="32"/>
        <v>3303</v>
      </c>
      <c r="BA65" s="217">
        <f t="shared" si="33"/>
        <v>990.9</v>
      </c>
      <c r="BB65" s="217">
        <f t="shared" si="34"/>
        <v>-1636.56</v>
      </c>
      <c r="BC65" s="217">
        <f t="shared" si="35"/>
        <v>-135.744</v>
      </c>
      <c r="BD65" s="217">
        <f t="shared" si="36"/>
        <v>-13.4688</v>
      </c>
      <c r="BE65" s="217">
        <f t="shared" si="37"/>
        <v>-651</v>
      </c>
      <c r="BF65" s="217">
        <f t="shared" si="38"/>
        <v>-990.9</v>
      </c>
    </row>
    <row r="66" spans="2:58">
      <c r="B66" s="6" t="s">
        <v>476</v>
      </c>
      <c r="C66" s="166" t="str">
        <f>_xlfn.XLOOKUP(B:B,'2023.7-2023.12'!B:B,'2023.7-2023.12'!G:G,0)</f>
        <v>2023/08/01</v>
      </c>
      <c r="D66" s="216" t="s">
        <v>465</v>
      </c>
      <c r="E66" t="str">
        <f>_xlfn.XLOOKUP(B:B,'2023.7-2023.12'!B:B,'2023.7-2023.12'!C:C,0)</f>
        <v>售后服务部</v>
      </c>
      <c r="F66" t="str">
        <f>_xlfn.XLOOKUP(B:B,'2023.7-2023.12'!B:B,'2023.7-2023.12'!F:F,0)</f>
        <v>项目专员</v>
      </c>
      <c r="G66">
        <f>COUNTIF('2023.7-2023.12'!B:B,B66)</f>
        <v>5</v>
      </c>
      <c r="H66" s="217">
        <f>IFERROR(_xlfn.XLOOKUP(B66,'2023.7-2023.12'!B:B,'2023.7-2023.12'!K:K),0)</f>
        <v>8995.77</v>
      </c>
      <c r="I66" s="217">
        <f>IFERROR(AVERAGEIF('2023.7-2023.12'!B:B,B66,'2023.7-2023.12'!K:K),0)</f>
        <v>8859.826</v>
      </c>
      <c r="J66" s="217">
        <f>IFERROR(_xlfn.XLOOKUP(B66,'2023.7-2023.12'!B:B,'2023.7-2023.12'!J:J),0)</f>
        <v>3390</v>
      </c>
      <c r="K66" s="217">
        <f>IFERROR(AVERAGEIF('2023.7-2023.12'!B:B,B66,'2023.7-2023.12'!J:J),0)</f>
        <v>3390</v>
      </c>
      <c r="M66">
        <f>SUMIFS('2023.7-2023.12'!L:L,'2023.7-2023.12'!B:B,B66)</f>
        <v>1818.4</v>
      </c>
      <c r="O66" s="217">
        <f>SUMIFS('2023.7-2023.12'!N:N,'2023.7-2023.12'!B:B,B66)</f>
        <v>19</v>
      </c>
      <c r="P66">
        <f>SUMIFS('2023.7-2023.12'!P:P,'2023.7-2023.12'!B:B,B66)</f>
        <v>15.2</v>
      </c>
      <c r="R66" s="217">
        <f>SUMIFS('2023.7-2023.12'!M:M,'2023.7-2023.12'!B:B,B66)</f>
        <v>434</v>
      </c>
      <c r="T66" s="217">
        <f>SUMIFS('2023.7-2023.12'!O:O,'2023.7-2023.12'!B:B,B66)</f>
        <v>0</v>
      </c>
      <c r="U66" s="217">
        <f t="shared" si="1"/>
        <v>8859.826</v>
      </c>
      <c r="V66" s="217">
        <f t="shared" si="2"/>
        <v>8859.826</v>
      </c>
      <c r="W66">
        <f t="shared" si="3"/>
        <v>6201.8782</v>
      </c>
      <c r="X66" s="217">
        <f t="shared" si="4"/>
        <v>8859.826</v>
      </c>
      <c r="Y66" s="217">
        <f t="shared" si="5"/>
        <v>8859.826</v>
      </c>
      <c r="Z66" s="217">
        <f t="shared" si="6"/>
        <v>354.39304</v>
      </c>
      <c r="AA66" s="217">
        <f t="shared" si="7"/>
        <v>8859.826</v>
      </c>
      <c r="AB66" s="217">
        <f t="shared" si="8"/>
        <v>70.878608</v>
      </c>
      <c r="AC66" s="217">
        <f t="shared" si="9"/>
        <v>8859.826</v>
      </c>
      <c r="AD66" s="217">
        <f t="shared" si="10"/>
        <v>8859.826</v>
      </c>
      <c r="AE66" s="217">
        <f t="shared" si="11"/>
        <v>1993.46085</v>
      </c>
      <c r="AF66" s="217">
        <f t="shared" si="12"/>
        <v>8859.826</v>
      </c>
      <c r="AG66" s="217">
        <f t="shared" si="13"/>
        <v>8859.826</v>
      </c>
      <c r="AH66" s="217">
        <f t="shared" si="14"/>
        <v>2214.9565</v>
      </c>
      <c r="AI66">
        <f t="shared" si="15"/>
        <v>-4383.4782</v>
      </c>
      <c r="AJ66" s="217">
        <f t="shared" si="16"/>
        <v>-335.39304</v>
      </c>
      <c r="AK66" s="217">
        <f t="shared" si="17"/>
        <v>-55.678608</v>
      </c>
      <c r="AL66" s="217">
        <f t="shared" si="18"/>
        <v>-1559.46085</v>
      </c>
      <c r="AM66" s="217">
        <f t="shared" si="19"/>
        <v>-2214.9565</v>
      </c>
      <c r="AN66" s="217">
        <f t="shared" si="20"/>
        <v>4546</v>
      </c>
      <c r="AO66" s="217">
        <f t="shared" si="21"/>
        <v>4546</v>
      </c>
      <c r="AP66">
        <f t="shared" si="22"/>
        <v>3182.2</v>
      </c>
      <c r="AQ66" s="217">
        <f t="shared" si="23"/>
        <v>3390</v>
      </c>
      <c r="AR66" s="217">
        <f t="shared" si="24"/>
        <v>3390</v>
      </c>
      <c r="AS66" s="217">
        <f t="shared" si="25"/>
        <v>135.6</v>
      </c>
      <c r="AT66" s="217">
        <f t="shared" si="26"/>
        <v>3390</v>
      </c>
      <c r="AU66" s="217">
        <f t="shared" si="27"/>
        <v>27.12</v>
      </c>
      <c r="AV66" s="217">
        <f t="shared" si="28"/>
        <v>4340</v>
      </c>
      <c r="AW66" s="217">
        <f t="shared" si="29"/>
        <v>4340</v>
      </c>
      <c r="AX66" s="217">
        <f t="shared" si="30"/>
        <v>976.5</v>
      </c>
      <c r="AY66" s="217">
        <f t="shared" si="31"/>
        <v>3390</v>
      </c>
      <c r="AZ66" s="217">
        <f t="shared" si="32"/>
        <v>3390</v>
      </c>
      <c r="BA66" s="217">
        <f t="shared" si="33"/>
        <v>847.5</v>
      </c>
      <c r="BB66" s="217">
        <f t="shared" si="34"/>
        <v>-1363.8</v>
      </c>
      <c r="BC66" s="217">
        <f t="shared" si="35"/>
        <v>-116.6</v>
      </c>
      <c r="BD66" s="217">
        <f t="shared" si="36"/>
        <v>-11.92</v>
      </c>
      <c r="BE66" s="217">
        <f t="shared" si="37"/>
        <v>-542.5</v>
      </c>
      <c r="BF66" s="217">
        <f t="shared" si="38"/>
        <v>-847.5</v>
      </c>
    </row>
    <row r="67" spans="2:58">
      <c r="B67" s="6" t="s">
        <v>257</v>
      </c>
      <c r="C67" s="166" t="str">
        <f>_xlfn.XLOOKUP(B:B,'2023.7-2023.12'!B:B,'2023.7-2023.12'!G:G,0)</f>
        <v>2021/09/07</v>
      </c>
      <c r="D67">
        <f>_xlfn.XLOOKUP(B:B,'2023.7-2023.12'!B:B,'2023.7-2023.12'!I:I,0)</f>
        <v>0</v>
      </c>
      <c r="E67" t="str">
        <f>_xlfn.XLOOKUP(B:B,'2023.7-2023.12'!B:B,'2023.7-2023.12'!C:C,0)</f>
        <v>研发部</v>
      </c>
      <c r="F67" t="str">
        <f>_xlfn.XLOOKUP(B:B,'2023.7-2023.12'!B:B,'2023.7-2023.12'!F:F,0)</f>
        <v>电气工程师</v>
      </c>
      <c r="G67">
        <f>COUNTIF('2023.7-2023.12'!B:B,B67)</f>
        <v>6</v>
      </c>
      <c r="H67" s="217">
        <f>IFERROR(_xlfn.XLOOKUP(B67,'2023.7-2023.12'!B:B,'2023.7-2023.12'!K:K),0)</f>
        <v>7651.8</v>
      </c>
      <c r="I67" s="217">
        <f>IFERROR(AVERAGEIF('2023.7-2023.12'!B:B,B67,'2023.7-2023.12'!K:K),0)</f>
        <v>7710.15</v>
      </c>
      <c r="J67" s="217">
        <f>IFERROR(_xlfn.XLOOKUP(B67,'2023.7-2023.12'!B:B,'2023.7-2023.12'!J:J),0)</f>
        <v>3730</v>
      </c>
      <c r="K67" s="217">
        <f>IFERROR(AVERAGEIF('2023.7-2023.12'!B:B,B67,'2023.7-2023.12'!J:J),0)</f>
        <v>3730</v>
      </c>
      <c r="M67">
        <f>SUMIFS('2023.7-2023.12'!L:L,'2023.7-2023.12'!B:B,B67)</f>
        <v>2182.08</v>
      </c>
      <c r="O67" s="217">
        <f>SUMIFS('2023.7-2023.12'!N:N,'2023.7-2023.12'!B:B,B67)</f>
        <v>22.8</v>
      </c>
      <c r="P67">
        <f>SUMIFS('2023.7-2023.12'!P:P,'2023.7-2023.12'!B:B,B67)</f>
        <v>18.24</v>
      </c>
      <c r="R67" s="217">
        <f>SUMIFS('2023.7-2023.12'!M:M,'2023.7-2023.12'!B:B,B67)</f>
        <v>520.8</v>
      </c>
      <c r="T67" s="217">
        <f>SUMIFS('2023.7-2023.12'!O:O,'2023.7-2023.12'!B:B,B67)</f>
        <v>6405</v>
      </c>
      <c r="U67" s="217">
        <f t="shared" si="1"/>
        <v>7710.15</v>
      </c>
      <c r="V67" s="217">
        <f t="shared" si="2"/>
        <v>7710.15</v>
      </c>
      <c r="W67">
        <f t="shared" si="3"/>
        <v>6476.526</v>
      </c>
      <c r="X67" s="217">
        <f t="shared" si="4"/>
        <v>7710.15</v>
      </c>
      <c r="Y67" s="217">
        <f t="shared" si="5"/>
        <v>7710.15</v>
      </c>
      <c r="Z67" s="217">
        <f t="shared" si="6"/>
        <v>370.0872</v>
      </c>
      <c r="AA67" s="217">
        <f t="shared" si="7"/>
        <v>7710.15</v>
      </c>
      <c r="AB67" s="217">
        <f t="shared" si="8"/>
        <v>74.01744</v>
      </c>
      <c r="AC67" s="217">
        <f t="shared" si="9"/>
        <v>7710.15</v>
      </c>
      <c r="AD67" s="217">
        <f t="shared" si="10"/>
        <v>7710.15</v>
      </c>
      <c r="AE67" s="217">
        <f t="shared" si="11"/>
        <v>2081.7405</v>
      </c>
      <c r="AF67" s="217">
        <f t="shared" si="12"/>
        <v>7710.15</v>
      </c>
      <c r="AG67" s="217">
        <f t="shared" si="13"/>
        <v>7710.15</v>
      </c>
      <c r="AH67" s="217">
        <f t="shared" si="14"/>
        <v>2313.045</v>
      </c>
      <c r="AI67">
        <f t="shared" si="15"/>
        <v>-4294.446</v>
      </c>
      <c r="AJ67" s="217">
        <f t="shared" si="16"/>
        <v>-347.2872</v>
      </c>
      <c r="AK67" s="217">
        <f t="shared" si="17"/>
        <v>-55.77744</v>
      </c>
      <c r="AL67" s="217">
        <f t="shared" si="18"/>
        <v>-1560.9405</v>
      </c>
      <c r="AM67" s="217">
        <f t="shared" si="19"/>
        <v>0</v>
      </c>
      <c r="AN67" s="217">
        <f t="shared" si="20"/>
        <v>4546</v>
      </c>
      <c r="AO67" s="217">
        <f t="shared" si="21"/>
        <v>4546</v>
      </c>
      <c r="AP67">
        <f t="shared" si="22"/>
        <v>3818.64</v>
      </c>
      <c r="AQ67" s="217">
        <f t="shared" si="23"/>
        <v>3730</v>
      </c>
      <c r="AR67" s="217">
        <f t="shared" si="24"/>
        <v>3730</v>
      </c>
      <c r="AS67" s="217">
        <f t="shared" si="25"/>
        <v>179.04</v>
      </c>
      <c r="AT67" s="217">
        <f t="shared" si="26"/>
        <v>3730</v>
      </c>
      <c r="AU67" s="217">
        <f t="shared" si="27"/>
        <v>35.808</v>
      </c>
      <c r="AV67" s="217">
        <f t="shared" si="28"/>
        <v>4340</v>
      </c>
      <c r="AW67" s="217">
        <f t="shared" si="29"/>
        <v>4340</v>
      </c>
      <c r="AX67" s="217">
        <f t="shared" si="30"/>
        <v>1171.8</v>
      </c>
      <c r="AY67" s="217">
        <f t="shared" si="31"/>
        <v>3730</v>
      </c>
      <c r="AZ67" s="217">
        <f t="shared" si="32"/>
        <v>3730</v>
      </c>
      <c r="BA67" s="217">
        <f t="shared" si="33"/>
        <v>1119</v>
      </c>
      <c r="BB67" s="217">
        <f t="shared" si="34"/>
        <v>-1636.56</v>
      </c>
      <c r="BC67" s="217">
        <f t="shared" si="35"/>
        <v>-156.24</v>
      </c>
      <c r="BD67" s="217">
        <f t="shared" si="36"/>
        <v>-17.568</v>
      </c>
      <c r="BE67" s="217">
        <f t="shared" si="37"/>
        <v>-651</v>
      </c>
      <c r="BF67" s="217">
        <f t="shared" si="38"/>
        <v>0</v>
      </c>
    </row>
    <row r="68" spans="2:58">
      <c r="B68" s="6" t="s">
        <v>258</v>
      </c>
      <c r="C68" s="166" t="str">
        <f>_xlfn.XLOOKUP(B:B,'2023.7-2023.12'!B:B,'2023.7-2023.12'!G:G,0)</f>
        <v>2018/07/02</v>
      </c>
      <c r="D68">
        <f>_xlfn.XLOOKUP(B:B,'2023.7-2023.12'!B:B,'2023.7-2023.12'!I:I,0)</f>
        <v>0</v>
      </c>
      <c r="E68" t="str">
        <f>_xlfn.XLOOKUP(B:B,'2023.7-2023.12'!B:B,'2023.7-2023.12'!C:C,0)</f>
        <v>销售部</v>
      </c>
      <c r="F68" t="str">
        <f>_xlfn.XLOOKUP(B:B,'2023.7-2023.12'!B:B,'2023.7-2023.12'!F:F,0)</f>
        <v>销售跟单</v>
      </c>
      <c r="G68">
        <f>COUNTIF('2023.7-2023.12'!B:B,B68)</f>
        <v>6</v>
      </c>
      <c r="H68" s="217">
        <f>IFERROR(_xlfn.XLOOKUP(B68,'2023.7-2023.12'!B:B,'2023.7-2023.12'!K:K),0)</f>
        <v>12705.93</v>
      </c>
      <c r="I68" s="217">
        <f>IFERROR(AVERAGEIF('2023.7-2023.12'!B:B,B68,'2023.7-2023.12'!K:K),0)</f>
        <v>9136.635</v>
      </c>
      <c r="J68" s="217">
        <f>IFERROR(_xlfn.XLOOKUP(B68,'2023.7-2023.12'!B:B,'2023.7-2023.12'!J:J),0)</f>
        <v>2888</v>
      </c>
      <c r="K68" s="217">
        <f>IFERROR(AVERAGEIF('2023.7-2023.12'!B:B,B68,'2023.7-2023.12'!J:J),0)</f>
        <v>2888</v>
      </c>
      <c r="M68">
        <f>SUMIFS('2023.7-2023.12'!L:L,'2023.7-2023.12'!B:B,B68)</f>
        <v>2182.08</v>
      </c>
      <c r="O68" s="217">
        <f>SUMIFS('2023.7-2023.12'!N:N,'2023.7-2023.12'!B:B,B68)</f>
        <v>22.8</v>
      </c>
      <c r="P68">
        <f>SUMIFS('2023.7-2023.12'!P:P,'2023.7-2023.12'!B:B,B68)</f>
        <v>18.24</v>
      </c>
      <c r="R68" s="217">
        <f>SUMIFS('2023.7-2023.12'!M:M,'2023.7-2023.12'!B:B,B68)</f>
        <v>520.8</v>
      </c>
      <c r="T68" s="217">
        <f>SUMIFS('2023.7-2023.12'!O:O,'2023.7-2023.12'!B:B,B68)</f>
        <v>0</v>
      </c>
      <c r="U68" s="217">
        <f t="shared" si="1"/>
        <v>9136.635</v>
      </c>
      <c r="V68" s="217">
        <f t="shared" si="2"/>
        <v>9136.635</v>
      </c>
      <c r="W68">
        <f t="shared" si="3"/>
        <v>7674.7734</v>
      </c>
      <c r="X68" s="217">
        <f t="shared" si="4"/>
        <v>9136.635</v>
      </c>
      <c r="Y68" s="217">
        <f t="shared" si="5"/>
        <v>9136.635</v>
      </c>
      <c r="Z68" s="217">
        <f t="shared" si="6"/>
        <v>438.55848</v>
      </c>
      <c r="AA68" s="217">
        <f t="shared" si="7"/>
        <v>9136.635</v>
      </c>
      <c r="AB68" s="217">
        <f t="shared" si="8"/>
        <v>87.711696</v>
      </c>
      <c r="AC68" s="217">
        <f t="shared" si="9"/>
        <v>9136.635</v>
      </c>
      <c r="AD68" s="217">
        <f t="shared" si="10"/>
        <v>9136.635</v>
      </c>
      <c r="AE68" s="217">
        <f t="shared" si="11"/>
        <v>2466.89145</v>
      </c>
      <c r="AF68" s="217">
        <f t="shared" si="12"/>
        <v>9136.635</v>
      </c>
      <c r="AG68" s="217">
        <f t="shared" si="13"/>
        <v>9136.635</v>
      </c>
      <c r="AH68" s="217">
        <f t="shared" si="14"/>
        <v>2740.9905</v>
      </c>
      <c r="AI68">
        <f t="shared" si="15"/>
        <v>-5492.6934</v>
      </c>
      <c r="AJ68" s="217">
        <f t="shared" si="16"/>
        <v>-415.75848</v>
      </c>
      <c r="AK68" s="217">
        <f t="shared" si="17"/>
        <v>-69.471696</v>
      </c>
      <c r="AL68" s="217">
        <f t="shared" si="18"/>
        <v>-1946.09145</v>
      </c>
      <c r="AM68" s="217">
        <f t="shared" si="19"/>
        <v>-2740.9905</v>
      </c>
      <c r="AN68" s="217">
        <f t="shared" si="20"/>
        <v>4546</v>
      </c>
      <c r="AO68" s="217">
        <f t="shared" si="21"/>
        <v>4546</v>
      </c>
      <c r="AP68">
        <f t="shared" si="22"/>
        <v>3818.64</v>
      </c>
      <c r="AQ68" s="217">
        <f t="shared" si="23"/>
        <v>2888</v>
      </c>
      <c r="AR68" s="217">
        <f t="shared" si="24"/>
        <v>2888</v>
      </c>
      <c r="AS68" s="217">
        <f t="shared" si="25"/>
        <v>138.624</v>
      </c>
      <c r="AT68" s="217">
        <f t="shared" si="26"/>
        <v>2888</v>
      </c>
      <c r="AU68" s="217">
        <f t="shared" si="27"/>
        <v>27.7248</v>
      </c>
      <c r="AV68" s="217">
        <f t="shared" si="28"/>
        <v>4340</v>
      </c>
      <c r="AW68" s="217">
        <f t="shared" si="29"/>
        <v>4340</v>
      </c>
      <c r="AX68" s="217">
        <f t="shared" si="30"/>
        <v>1171.8</v>
      </c>
      <c r="AY68" s="217">
        <f t="shared" si="31"/>
        <v>2888</v>
      </c>
      <c r="AZ68" s="217">
        <f t="shared" si="32"/>
        <v>2888</v>
      </c>
      <c r="BA68" s="217">
        <f t="shared" si="33"/>
        <v>866.4</v>
      </c>
      <c r="BB68" s="217">
        <f t="shared" si="34"/>
        <v>-1636.56</v>
      </c>
      <c r="BC68" s="217">
        <f t="shared" si="35"/>
        <v>-115.824</v>
      </c>
      <c r="BD68" s="217">
        <f t="shared" si="36"/>
        <v>-9.4848</v>
      </c>
      <c r="BE68" s="217">
        <f t="shared" si="37"/>
        <v>-651</v>
      </c>
      <c r="BF68" s="217">
        <f t="shared" si="38"/>
        <v>-866.4</v>
      </c>
    </row>
    <row r="69" spans="2:58">
      <c r="B69" s="6" t="s">
        <v>259</v>
      </c>
      <c r="C69" s="166" t="str">
        <f>_xlfn.XLOOKUP(B:B,'2023.7-2023.12'!B:B,'2023.7-2023.12'!G:G,0)</f>
        <v>2023/02/09</v>
      </c>
      <c r="D69">
        <f>_xlfn.XLOOKUP(B:B,'2023.7-2023.12'!B:B,'2023.7-2023.12'!I:I,0)</f>
        <v>0</v>
      </c>
      <c r="E69" t="str">
        <f>_xlfn.XLOOKUP(B:B,'2023.7-2023.12'!B:B,'2023.7-2023.12'!C:C,0)</f>
        <v>生产部</v>
      </c>
      <c r="F69" t="str">
        <f>_xlfn.XLOOKUP(B:B,'2023.7-2023.12'!B:B,'2023.7-2023.12'!F:F,0)</f>
        <v>装配电工储备生</v>
      </c>
      <c r="G69">
        <f>COUNTIF('2023.7-2023.12'!B:B,B69)</f>
        <v>6</v>
      </c>
      <c r="H69" s="217">
        <f>IFERROR(_xlfn.XLOOKUP(B69,'2023.7-2023.12'!B:B,'2023.7-2023.12'!K:K),0)</f>
        <v>4351.21</v>
      </c>
      <c r="I69" s="217">
        <f>IFERROR(AVERAGEIF('2023.7-2023.12'!B:B,B69,'2023.7-2023.12'!K:K),0)</f>
        <v>6234.88333333333</v>
      </c>
      <c r="J69" s="217">
        <f>IFERROR(_xlfn.XLOOKUP(B69,'2023.7-2023.12'!B:B,'2023.7-2023.12'!J:J),0)</f>
        <v>1900</v>
      </c>
      <c r="K69" s="217">
        <f>IFERROR(AVERAGEIF('2023.7-2023.12'!B:B,B69,'2023.7-2023.12'!J:J),0)</f>
        <v>1900</v>
      </c>
      <c r="M69">
        <f>SUMIFS('2023.7-2023.12'!L:L,'2023.7-2023.12'!B:B,B69)</f>
        <v>2182.08</v>
      </c>
      <c r="O69" s="217">
        <f>SUMIFS('2023.7-2023.12'!N:N,'2023.7-2023.12'!B:B,B69)</f>
        <v>22.8</v>
      </c>
      <c r="P69">
        <f>SUMIFS('2023.7-2023.12'!P:P,'2023.7-2023.12'!B:B,B69)</f>
        <v>18.24</v>
      </c>
      <c r="R69" s="217">
        <f>SUMIFS('2023.7-2023.12'!M:M,'2023.7-2023.12'!B:B,B69)</f>
        <v>520.8</v>
      </c>
      <c r="T69" s="217">
        <f>SUMIFS('2023.7-2023.12'!O:O,'2023.7-2023.12'!B:B,B69)</f>
        <v>0</v>
      </c>
      <c r="U69" s="217">
        <f t="shared" si="1"/>
        <v>6234.88333333333</v>
      </c>
      <c r="V69" s="217">
        <f t="shared" si="2"/>
        <v>6234.88333333333</v>
      </c>
      <c r="W69">
        <f t="shared" si="3"/>
        <v>5237.302</v>
      </c>
      <c r="X69" s="217">
        <f t="shared" si="4"/>
        <v>6234.88333333333</v>
      </c>
      <c r="Y69" s="217">
        <f t="shared" si="5"/>
        <v>6234.88333333333</v>
      </c>
      <c r="Z69" s="217">
        <f t="shared" si="6"/>
        <v>299.2744</v>
      </c>
      <c r="AA69" s="217">
        <f t="shared" si="7"/>
        <v>6234.88333333333</v>
      </c>
      <c r="AB69" s="217">
        <f t="shared" si="8"/>
        <v>59.85488</v>
      </c>
      <c r="AC69" s="217">
        <f t="shared" si="9"/>
        <v>6234.88333333333</v>
      </c>
      <c r="AD69" s="217">
        <f t="shared" si="10"/>
        <v>6234.88333333333</v>
      </c>
      <c r="AE69" s="217">
        <f t="shared" si="11"/>
        <v>1683.4185</v>
      </c>
      <c r="AF69" s="217">
        <f t="shared" si="12"/>
        <v>6234.88333333333</v>
      </c>
      <c r="AG69" s="217">
        <f t="shared" si="13"/>
        <v>6234.88333333333</v>
      </c>
      <c r="AH69" s="217">
        <f t="shared" si="14"/>
        <v>1870.465</v>
      </c>
      <c r="AI69">
        <f t="shared" si="15"/>
        <v>-3055.222</v>
      </c>
      <c r="AJ69" s="217">
        <f t="shared" si="16"/>
        <v>-276.4744</v>
      </c>
      <c r="AK69" s="217">
        <f t="shared" si="17"/>
        <v>-41.61488</v>
      </c>
      <c r="AL69" s="217">
        <f t="shared" si="18"/>
        <v>-1162.6185</v>
      </c>
      <c r="AM69" s="217">
        <f t="shared" si="19"/>
        <v>-1870.465</v>
      </c>
      <c r="AN69" s="217">
        <f t="shared" si="20"/>
        <v>4546</v>
      </c>
      <c r="AO69" s="217">
        <f t="shared" si="21"/>
        <v>4546</v>
      </c>
      <c r="AP69">
        <f t="shared" si="22"/>
        <v>3818.64</v>
      </c>
      <c r="AQ69" s="217">
        <f t="shared" si="23"/>
        <v>1900</v>
      </c>
      <c r="AR69" s="217">
        <f t="shared" si="24"/>
        <v>1900</v>
      </c>
      <c r="AS69" s="217">
        <f t="shared" si="25"/>
        <v>91.2</v>
      </c>
      <c r="AT69" s="217">
        <f t="shared" si="26"/>
        <v>1900</v>
      </c>
      <c r="AU69" s="217">
        <f t="shared" si="27"/>
        <v>18.24</v>
      </c>
      <c r="AV69" s="217">
        <f t="shared" si="28"/>
        <v>4340</v>
      </c>
      <c r="AW69" s="217">
        <f t="shared" si="29"/>
        <v>4340</v>
      </c>
      <c r="AX69" s="217">
        <f t="shared" si="30"/>
        <v>1171.8</v>
      </c>
      <c r="AY69" s="217">
        <f t="shared" si="31"/>
        <v>1900</v>
      </c>
      <c r="AZ69" s="217">
        <f t="shared" si="32"/>
        <v>1900</v>
      </c>
      <c r="BA69" s="217">
        <f t="shared" si="33"/>
        <v>570</v>
      </c>
      <c r="BB69" s="217">
        <f t="shared" si="34"/>
        <v>-1636.56</v>
      </c>
      <c r="BC69" s="217">
        <f t="shared" si="35"/>
        <v>-68.4</v>
      </c>
      <c r="BD69" s="217">
        <f t="shared" si="36"/>
        <v>0</v>
      </c>
      <c r="BE69" s="217">
        <f t="shared" si="37"/>
        <v>-651</v>
      </c>
      <c r="BF69" s="217">
        <f t="shared" si="38"/>
        <v>-570</v>
      </c>
    </row>
    <row r="70" spans="2:58">
      <c r="B70" s="6" t="s">
        <v>260</v>
      </c>
      <c r="C70" s="166" t="str">
        <f>_xlfn.XLOOKUP(B:B,'2023.7-2023.12'!B:B,'2023.7-2023.12'!G:G,0)</f>
        <v>2022/09/05</v>
      </c>
      <c r="D70">
        <f>_xlfn.XLOOKUP(B:B,'2023.7-2023.12'!B:B,'2023.7-2023.12'!I:I,0)</f>
        <v>0</v>
      </c>
      <c r="E70" t="str">
        <f>_xlfn.XLOOKUP(B:B,'2023.7-2023.12'!B:B,'2023.7-2023.12'!C:C,0)</f>
        <v>生产部</v>
      </c>
      <c r="F70" t="str">
        <f>_xlfn.XLOOKUP(B:B,'2023.7-2023.12'!B:B,'2023.7-2023.12'!F:F,0)</f>
        <v>仓库包装操作工</v>
      </c>
      <c r="G70">
        <f>COUNTIF('2023.7-2023.12'!B:B,B70)</f>
        <v>6</v>
      </c>
      <c r="H70" s="217">
        <f>IFERROR(_xlfn.XLOOKUP(B70,'2023.7-2023.12'!B:B,'2023.7-2023.12'!K:K),0)</f>
        <v>5880.25</v>
      </c>
      <c r="I70" s="217">
        <f>IFERROR(AVERAGEIF('2023.7-2023.12'!B:B,B70,'2023.7-2023.12'!K:K),0)</f>
        <v>6214.545</v>
      </c>
      <c r="J70" s="217">
        <f>IFERROR(_xlfn.XLOOKUP(B70,'2023.7-2023.12'!B:B,'2023.7-2023.12'!J:J),0)</f>
        <v>1900</v>
      </c>
      <c r="K70" s="217">
        <f>IFERROR(AVERAGEIF('2023.7-2023.12'!B:B,B70,'2023.7-2023.12'!J:J),0)</f>
        <v>1900</v>
      </c>
      <c r="M70">
        <f>SUMIFS('2023.7-2023.12'!L:L,'2023.7-2023.12'!B:B,B70)</f>
        <v>2182.08</v>
      </c>
      <c r="O70" s="217">
        <f>SUMIFS('2023.7-2023.12'!N:N,'2023.7-2023.12'!B:B,B70)</f>
        <v>22.8</v>
      </c>
      <c r="P70">
        <f>SUMIFS('2023.7-2023.12'!P:P,'2023.7-2023.12'!B:B,B70)</f>
        <v>18.24</v>
      </c>
      <c r="R70" s="217">
        <f>SUMIFS('2023.7-2023.12'!M:M,'2023.7-2023.12'!B:B,B70)</f>
        <v>520.8</v>
      </c>
      <c r="T70" s="217">
        <f>SUMIFS('2023.7-2023.12'!O:O,'2023.7-2023.12'!B:B,B70)</f>
        <v>0</v>
      </c>
      <c r="U70" s="217">
        <f t="shared" ref="U70:U133" si="39">IF(I70&gt;0,MAX(I70,$U$4),MAX(H70,$U$4))</f>
        <v>6214.545</v>
      </c>
      <c r="V70" s="217">
        <f t="shared" ref="V70:V133" si="40">MIN(U70,$V$4)</f>
        <v>6214.545</v>
      </c>
      <c r="W70">
        <f t="shared" ref="W70:W133" si="41">V70*$W$4*G70</f>
        <v>5220.2178</v>
      </c>
      <c r="X70" s="217">
        <f t="shared" ref="X70:X133" si="42">IF(I70&gt;0,MAX(I70,$X$4),MAX(H70,$X$4))</f>
        <v>6214.545</v>
      </c>
      <c r="Y70" s="217">
        <f t="shared" ref="Y70:Y133" si="43">MIN(X70,$Y$4)</f>
        <v>6214.545</v>
      </c>
      <c r="Z70" s="217">
        <f t="shared" ref="Z70:Z133" si="44">Y70*$Z$4*G70</f>
        <v>298.29816</v>
      </c>
      <c r="AA70" s="217">
        <f t="shared" ref="AA70:AA133" si="45">IF(I70&gt;0,I70,H70)</f>
        <v>6214.545</v>
      </c>
      <c r="AB70" s="217">
        <f t="shared" ref="AB70:AB133" si="46">AA70*$AB$4*G70</f>
        <v>59.659632</v>
      </c>
      <c r="AC70" s="217">
        <f t="shared" ref="AC70:AC133" si="47">IF(I70&gt;0,MAX(I70,$AC$4),MAX(H70,$AC$4))</f>
        <v>6214.545</v>
      </c>
      <c r="AD70" s="217">
        <f t="shared" ref="AD70:AD133" si="48">MIN(AC70,$AD$4)</f>
        <v>6214.545</v>
      </c>
      <c r="AE70" s="217">
        <f t="shared" ref="AE70:AE133" si="49">AD70*$AE$4*G70</f>
        <v>1677.92715</v>
      </c>
      <c r="AF70" s="217">
        <f t="shared" ref="AF70:AF133" si="50">IF(I70&gt;0,MAX(I70,$AF$4),MAX(H70,$AF$4))</f>
        <v>6214.545</v>
      </c>
      <c r="AG70" s="217">
        <f t="shared" ref="AG70:AG133" si="51">MIN(AF70,$AG$4)</f>
        <v>6214.545</v>
      </c>
      <c r="AH70" s="217">
        <f t="shared" ref="AH70:AH133" si="52">AG70*$AH$4*G70</f>
        <v>1864.3635</v>
      </c>
      <c r="AI70">
        <f t="shared" ref="AI70:AI133" si="53">MIN(M70-W70,0)</f>
        <v>-3038.1378</v>
      </c>
      <c r="AJ70" s="217">
        <f t="shared" ref="AJ70:AJ133" si="54">MIN(O70-Z70,0)</f>
        <v>-275.49816</v>
      </c>
      <c r="AK70" s="217">
        <f t="shared" ref="AK70:AK133" si="55">MIN(P70-AB70,0)</f>
        <v>-41.419632</v>
      </c>
      <c r="AL70" s="217">
        <f t="shared" ref="AL70:AL133" si="56">MIN(R70-AE70,0)</f>
        <v>-1157.12715</v>
      </c>
      <c r="AM70" s="217">
        <f t="shared" ref="AM70:AM133" si="57">MIN(T70-AH70,0)</f>
        <v>-1864.3635</v>
      </c>
      <c r="AN70" s="217">
        <f t="shared" ref="AN70:AN133" si="58">IF(K70&gt;0,MAX(K70,$AN$4),MAX(J70,$AN$4))</f>
        <v>4546</v>
      </c>
      <c r="AO70" s="217">
        <f t="shared" ref="AO70:AO133" si="59">MIN(AN70,$AO$4)</f>
        <v>4546</v>
      </c>
      <c r="AP70">
        <f t="shared" ref="AP70:AP133" si="60">AO70*$AP$4*G70</f>
        <v>3818.64</v>
      </c>
      <c r="AQ70" s="217">
        <f t="shared" ref="AQ70:AQ133" si="61">IF(K70&gt;0,MAX(K70,$AQ$4),MAX(J70,$AQ$4))</f>
        <v>1900</v>
      </c>
      <c r="AR70" s="217">
        <f t="shared" ref="AR70:AR133" si="62">MIN(AQ70,$AR$4)</f>
        <v>1900</v>
      </c>
      <c r="AS70" s="217">
        <f t="shared" ref="AS70:AS133" si="63">AR70*$AS$4*G70</f>
        <v>91.2</v>
      </c>
      <c r="AT70" s="217">
        <f t="shared" ref="AT70:AT133" si="64">IF(K70&gt;0,K70,J70)</f>
        <v>1900</v>
      </c>
      <c r="AU70" s="217">
        <f t="shared" ref="AU70:AU133" si="65">AT70*$AU$4*G70</f>
        <v>18.24</v>
      </c>
      <c r="AV70" s="217">
        <f t="shared" ref="AV70:AV133" si="66">IF(K70&gt;0,MAX(K70,$AV$4),MAX(J70,$AV$4))</f>
        <v>4340</v>
      </c>
      <c r="AW70" s="217">
        <f t="shared" ref="AW70:AW133" si="67">MIN(AV70,$AW$4)</f>
        <v>4340</v>
      </c>
      <c r="AX70" s="217">
        <f t="shared" ref="AX70:AX133" si="68">AW70*$AX$4*G70</f>
        <v>1171.8</v>
      </c>
      <c r="AY70" s="217">
        <f t="shared" ref="AY70:AY133" si="69">IF(K70&gt;0,MAX(K70,$AY$4),MAX(J70,$AY$4))</f>
        <v>1900</v>
      </c>
      <c r="AZ70" s="217">
        <f t="shared" ref="AZ70:AZ133" si="70">MIN(AY70,$AZ$4)</f>
        <v>1900</v>
      </c>
      <c r="BA70" s="217">
        <f t="shared" ref="BA70:BA133" si="71">AZ70*$BA$4*G70</f>
        <v>570</v>
      </c>
      <c r="BB70" s="217">
        <f t="shared" ref="BB70:BB133" si="72">MIN(M70-AP70,0)</f>
        <v>-1636.56</v>
      </c>
      <c r="BC70" s="217">
        <f t="shared" ref="BC70:BC133" si="73">MIN(O70-AS70,0)</f>
        <v>-68.4</v>
      </c>
      <c r="BD70" s="217">
        <f t="shared" ref="BD70:BD133" si="74">MIN(P70-AU70,0)</f>
        <v>0</v>
      </c>
      <c r="BE70" s="217">
        <f t="shared" ref="BE70:BE133" si="75">MIN(R70-AX70,0)</f>
        <v>-651</v>
      </c>
      <c r="BF70" s="217">
        <f t="shared" ref="BF70:BF133" si="76">MIN(T70-BA70,0)</f>
        <v>-570</v>
      </c>
    </row>
    <row r="71" spans="2:58">
      <c r="B71" s="6" t="s">
        <v>477</v>
      </c>
      <c r="C71" s="166" t="str">
        <f>_xlfn.XLOOKUP(B:B,'2023.7-2023.12'!B:B,'2023.7-2023.12'!G:G,0)</f>
        <v>2023/08/10</v>
      </c>
      <c r="D71" s="216" t="s">
        <v>465</v>
      </c>
      <c r="E71" t="str">
        <f>_xlfn.XLOOKUP(B:B,'2023.7-2023.12'!B:B,'2023.7-2023.12'!C:C,0)</f>
        <v>生产部</v>
      </c>
      <c r="F71" t="str">
        <f>_xlfn.XLOOKUP(B:B,'2023.7-2023.12'!B:B,'2023.7-2023.12'!F:F,0)</f>
        <v>品质检验专员</v>
      </c>
      <c r="G71">
        <f>COUNTIF('2023.7-2023.12'!B:B,B71)</f>
        <v>5</v>
      </c>
      <c r="H71" s="217">
        <f>IFERROR(_xlfn.XLOOKUP(B71,'2023.7-2023.12'!B:B,'2023.7-2023.12'!K:K),0)</f>
        <v>4518.1</v>
      </c>
      <c r="I71" s="217">
        <f>IFERROR(AVERAGEIF('2023.7-2023.12'!B:B,B71,'2023.7-2023.12'!K:K),0)</f>
        <v>6291.854</v>
      </c>
      <c r="J71" s="217">
        <f>IFERROR(_xlfn.XLOOKUP(B71,'2023.7-2023.12'!B:B,'2023.7-2023.12'!J:J),0)</f>
        <v>2120</v>
      </c>
      <c r="K71" s="217">
        <f>IFERROR(AVERAGEIF('2023.7-2023.12'!B:B,B71,'2023.7-2023.12'!J:J),0)</f>
        <v>2120</v>
      </c>
      <c r="M71">
        <f>SUMIFS('2023.7-2023.12'!L:L,'2023.7-2023.12'!B:B,B71)</f>
        <v>1818.4</v>
      </c>
      <c r="O71" s="217">
        <f>SUMIFS('2023.7-2023.12'!N:N,'2023.7-2023.12'!B:B,B71)</f>
        <v>19</v>
      </c>
      <c r="P71">
        <f>SUMIFS('2023.7-2023.12'!P:P,'2023.7-2023.12'!B:B,B71)</f>
        <v>15.2</v>
      </c>
      <c r="R71" s="217">
        <f>SUMIFS('2023.7-2023.12'!M:M,'2023.7-2023.12'!B:B,B71)</f>
        <v>434</v>
      </c>
      <c r="T71" s="217">
        <f>SUMIFS('2023.7-2023.12'!O:O,'2023.7-2023.12'!B:B,B71)</f>
        <v>0</v>
      </c>
      <c r="U71" s="217">
        <f t="shared" si="39"/>
        <v>6291.854</v>
      </c>
      <c r="V71" s="217">
        <f t="shared" si="40"/>
        <v>6291.854</v>
      </c>
      <c r="W71">
        <f t="shared" si="41"/>
        <v>4404.2978</v>
      </c>
      <c r="X71" s="217">
        <f t="shared" si="42"/>
        <v>6291.854</v>
      </c>
      <c r="Y71" s="217">
        <f t="shared" si="43"/>
        <v>6291.854</v>
      </c>
      <c r="Z71" s="217">
        <f t="shared" si="44"/>
        <v>251.67416</v>
      </c>
      <c r="AA71" s="217">
        <f t="shared" si="45"/>
        <v>6291.854</v>
      </c>
      <c r="AB71" s="217">
        <f t="shared" si="46"/>
        <v>50.334832</v>
      </c>
      <c r="AC71" s="217">
        <f t="shared" si="47"/>
        <v>6291.854</v>
      </c>
      <c r="AD71" s="217">
        <f t="shared" si="48"/>
        <v>6291.854</v>
      </c>
      <c r="AE71" s="217">
        <f t="shared" si="49"/>
        <v>1415.66715</v>
      </c>
      <c r="AF71" s="217">
        <f t="shared" si="50"/>
        <v>6291.854</v>
      </c>
      <c r="AG71" s="217">
        <f t="shared" si="51"/>
        <v>6291.854</v>
      </c>
      <c r="AH71" s="217">
        <f t="shared" si="52"/>
        <v>1572.9635</v>
      </c>
      <c r="AI71">
        <f t="shared" si="53"/>
        <v>-2585.8978</v>
      </c>
      <c r="AJ71" s="217">
        <f t="shared" si="54"/>
        <v>-232.67416</v>
      </c>
      <c r="AK71" s="217">
        <f t="shared" si="55"/>
        <v>-35.134832</v>
      </c>
      <c r="AL71" s="217">
        <f t="shared" si="56"/>
        <v>-981.66715</v>
      </c>
      <c r="AM71" s="217">
        <f t="shared" si="57"/>
        <v>-1572.9635</v>
      </c>
      <c r="AN71" s="217">
        <f t="shared" si="58"/>
        <v>4546</v>
      </c>
      <c r="AO71" s="217">
        <f t="shared" si="59"/>
        <v>4546</v>
      </c>
      <c r="AP71">
        <f t="shared" si="60"/>
        <v>3182.2</v>
      </c>
      <c r="AQ71" s="217">
        <f t="shared" si="61"/>
        <v>2120</v>
      </c>
      <c r="AR71" s="217">
        <f t="shared" si="62"/>
        <v>2120</v>
      </c>
      <c r="AS71" s="217">
        <f t="shared" si="63"/>
        <v>84.8</v>
      </c>
      <c r="AT71" s="217">
        <f t="shared" si="64"/>
        <v>2120</v>
      </c>
      <c r="AU71" s="217">
        <f t="shared" si="65"/>
        <v>16.96</v>
      </c>
      <c r="AV71" s="217">
        <f t="shared" si="66"/>
        <v>4340</v>
      </c>
      <c r="AW71" s="217">
        <f t="shared" si="67"/>
        <v>4340</v>
      </c>
      <c r="AX71" s="217">
        <f t="shared" si="68"/>
        <v>976.5</v>
      </c>
      <c r="AY71" s="217">
        <f t="shared" si="69"/>
        <v>2120</v>
      </c>
      <c r="AZ71" s="217">
        <f t="shared" si="70"/>
        <v>2120</v>
      </c>
      <c r="BA71" s="217">
        <f t="shared" si="71"/>
        <v>530</v>
      </c>
      <c r="BB71" s="217">
        <f t="shared" si="72"/>
        <v>-1363.8</v>
      </c>
      <c r="BC71" s="217">
        <f t="shared" si="73"/>
        <v>-65.8</v>
      </c>
      <c r="BD71" s="217">
        <f t="shared" si="74"/>
        <v>-1.76</v>
      </c>
      <c r="BE71" s="217">
        <f t="shared" si="75"/>
        <v>-542.5</v>
      </c>
      <c r="BF71" s="217">
        <f t="shared" si="76"/>
        <v>-530</v>
      </c>
    </row>
    <row r="72" spans="2:58">
      <c r="B72" s="6" t="s">
        <v>261</v>
      </c>
      <c r="C72" s="166" t="str">
        <f>_xlfn.XLOOKUP(B:B,'2023.7-2023.12'!B:B,'2023.7-2023.12'!G:G,0)</f>
        <v>2013/11/11</v>
      </c>
      <c r="D72">
        <f>_xlfn.XLOOKUP(B:B,'2023.7-2023.12'!B:B,'2023.7-2023.12'!I:I,0)</f>
        <v>0</v>
      </c>
      <c r="E72" t="str">
        <f>_xlfn.XLOOKUP(B:B,'2023.7-2023.12'!B:B,'2023.7-2023.12'!C:C,0)</f>
        <v>售后服务部</v>
      </c>
      <c r="F72" t="str">
        <f>_xlfn.XLOOKUP(B:B,'2023.7-2023.12'!B:B,'2023.7-2023.12'!F:F,0)</f>
        <v>机械服务工程师</v>
      </c>
      <c r="G72">
        <f>COUNTIF('2023.7-2023.12'!B:B,B72)</f>
        <v>6</v>
      </c>
      <c r="H72" s="217">
        <f>IFERROR(_xlfn.XLOOKUP(B72,'2023.7-2023.12'!B:B,'2023.7-2023.12'!K:K),0)</f>
        <v>9647.61</v>
      </c>
      <c r="I72" s="217">
        <f>IFERROR(AVERAGEIF('2023.7-2023.12'!B:B,B72,'2023.7-2023.12'!K:K),0)</f>
        <v>9640.27</v>
      </c>
      <c r="J72" s="217">
        <f>IFERROR(_xlfn.XLOOKUP(B72,'2023.7-2023.12'!B:B,'2023.7-2023.12'!J:J),0)</f>
        <v>3440</v>
      </c>
      <c r="K72" s="217">
        <f>IFERROR(AVERAGEIF('2023.7-2023.12'!B:B,B72,'2023.7-2023.12'!J:J),0)</f>
        <v>3440</v>
      </c>
      <c r="M72">
        <f>SUMIFS('2023.7-2023.12'!L:L,'2023.7-2023.12'!B:B,B72)</f>
        <v>2182.08</v>
      </c>
      <c r="O72" s="217">
        <f>SUMIFS('2023.7-2023.12'!N:N,'2023.7-2023.12'!B:B,B72)</f>
        <v>22.8</v>
      </c>
      <c r="P72">
        <f>SUMIFS('2023.7-2023.12'!P:P,'2023.7-2023.12'!B:B,B72)</f>
        <v>18.24</v>
      </c>
      <c r="R72" s="217">
        <f>SUMIFS('2023.7-2023.12'!M:M,'2023.7-2023.12'!B:B,B72)</f>
        <v>520.8</v>
      </c>
      <c r="T72" s="217">
        <f>SUMIFS('2023.7-2023.12'!O:O,'2023.7-2023.12'!B:B,B72)</f>
        <v>0</v>
      </c>
      <c r="U72" s="217">
        <f t="shared" si="39"/>
        <v>9640.27</v>
      </c>
      <c r="V72" s="217">
        <f t="shared" si="40"/>
        <v>9640.27</v>
      </c>
      <c r="W72">
        <f t="shared" si="41"/>
        <v>8097.8268</v>
      </c>
      <c r="X72" s="217">
        <f t="shared" si="42"/>
        <v>9640.27</v>
      </c>
      <c r="Y72" s="217">
        <f t="shared" si="43"/>
        <v>9640.27</v>
      </c>
      <c r="Z72" s="217">
        <f t="shared" si="44"/>
        <v>462.73296</v>
      </c>
      <c r="AA72" s="217">
        <f t="shared" si="45"/>
        <v>9640.27</v>
      </c>
      <c r="AB72" s="217">
        <f t="shared" si="46"/>
        <v>92.546592</v>
      </c>
      <c r="AC72" s="217">
        <f t="shared" si="47"/>
        <v>9640.27</v>
      </c>
      <c r="AD72" s="217">
        <f t="shared" si="48"/>
        <v>9640.27</v>
      </c>
      <c r="AE72" s="217">
        <f t="shared" si="49"/>
        <v>2602.8729</v>
      </c>
      <c r="AF72" s="217">
        <f t="shared" si="50"/>
        <v>9640.27</v>
      </c>
      <c r="AG72" s="217">
        <f t="shared" si="51"/>
        <v>9640.27</v>
      </c>
      <c r="AH72" s="217">
        <f t="shared" si="52"/>
        <v>2892.081</v>
      </c>
      <c r="AI72">
        <f t="shared" si="53"/>
        <v>-5915.7468</v>
      </c>
      <c r="AJ72" s="217">
        <f t="shared" si="54"/>
        <v>-439.93296</v>
      </c>
      <c r="AK72" s="217">
        <f t="shared" si="55"/>
        <v>-74.306592</v>
      </c>
      <c r="AL72" s="217">
        <f t="shared" si="56"/>
        <v>-2082.0729</v>
      </c>
      <c r="AM72" s="217">
        <f t="shared" si="57"/>
        <v>-2892.081</v>
      </c>
      <c r="AN72" s="217">
        <f t="shared" si="58"/>
        <v>4546</v>
      </c>
      <c r="AO72" s="217">
        <f t="shared" si="59"/>
        <v>4546</v>
      </c>
      <c r="AP72">
        <f t="shared" si="60"/>
        <v>3818.64</v>
      </c>
      <c r="AQ72" s="217">
        <f t="shared" si="61"/>
        <v>3440</v>
      </c>
      <c r="AR72" s="217">
        <f t="shared" si="62"/>
        <v>3440</v>
      </c>
      <c r="AS72" s="217">
        <f t="shared" si="63"/>
        <v>165.12</v>
      </c>
      <c r="AT72" s="217">
        <f t="shared" si="64"/>
        <v>3440</v>
      </c>
      <c r="AU72" s="217">
        <f t="shared" si="65"/>
        <v>33.024</v>
      </c>
      <c r="AV72" s="217">
        <f t="shared" si="66"/>
        <v>4340</v>
      </c>
      <c r="AW72" s="217">
        <f t="shared" si="67"/>
        <v>4340</v>
      </c>
      <c r="AX72" s="217">
        <f t="shared" si="68"/>
        <v>1171.8</v>
      </c>
      <c r="AY72" s="217">
        <f t="shared" si="69"/>
        <v>3440</v>
      </c>
      <c r="AZ72" s="217">
        <f t="shared" si="70"/>
        <v>3440</v>
      </c>
      <c r="BA72" s="217">
        <f t="shared" si="71"/>
        <v>1032</v>
      </c>
      <c r="BB72" s="217">
        <f t="shared" si="72"/>
        <v>-1636.56</v>
      </c>
      <c r="BC72" s="217">
        <f t="shared" si="73"/>
        <v>-142.32</v>
      </c>
      <c r="BD72" s="217">
        <f t="shared" si="74"/>
        <v>-14.784</v>
      </c>
      <c r="BE72" s="217">
        <f t="shared" si="75"/>
        <v>-651</v>
      </c>
      <c r="BF72" s="217">
        <f t="shared" si="76"/>
        <v>-1032</v>
      </c>
    </row>
    <row r="73" spans="2:58">
      <c r="B73" s="6" t="s">
        <v>262</v>
      </c>
      <c r="C73" s="166" t="str">
        <f>_xlfn.XLOOKUP(B:B,'2023.7-2023.12'!B:B,'2023.7-2023.12'!G:G,0)</f>
        <v>2021/10/13</v>
      </c>
      <c r="D73">
        <f>_xlfn.XLOOKUP(B:B,'2023.7-2023.12'!B:B,'2023.7-2023.12'!I:I,0)</f>
        <v>0</v>
      </c>
      <c r="E73" t="str">
        <f>_xlfn.XLOOKUP(B:B,'2023.7-2023.12'!B:B,'2023.7-2023.12'!C:C,0)</f>
        <v>物控部</v>
      </c>
      <c r="F73" t="str">
        <f>_xlfn.XLOOKUP(B:B,'2023.7-2023.12'!B:B,'2023.7-2023.12'!F:F,0)</f>
        <v>计划主管</v>
      </c>
      <c r="G73">
        <f>COUNTIF('2023.7-2023.12'!B:B,B73)</f>
        <v>6</v>
      </c>
      <c r="H73" s="217">
        <f>IFERROR(_xlfn.XLOOKUP(B73,'2023.7-2023.12'!B:B,'2023.7-2023.12'!K:K),0)</f>
        <v>7341</v>
      </c>
      <c r="I73" s="217">
        <f>IFERROR(AVERAGEIF('2023.7-2023.12'!B:B,B73,'2023.7-2023.12'!K:K),0)</f>
        <v>7622.74166666667</v>
      </c>
      <c r="J73" s="217">
        <f>IFERROR(_xlfn.XLOOKUP(B73,'2023.7-2023.12'!B:B,'2023.7-2023.12'!J:J),0)</f>
        <v>3181</v>
      </c>
      <c r="K73" s="217">
        <f>IFERROR(AVERAGEIF('2023.7-2023.12'!B:B,B73,'2023.7-2023.12'!J:J),0)</f>
        <v>3487.33333333333</v>
      </c>
      <c r="M73">
        <f>SUMIFS('2023.7-2023.12'!L:L,'2023.7-2023.12'!B:B,B73)</f>
        <v>2182.08</v>
      </c>
      <c r="O73" s="217">
        <f>SUMIFS('2023.7-2023.12'!N:N,'2023.7-2023.12'!B:B,B73)</f>
        <v>22.8</v>
      </c>
      <c r="P73">
        <f>SUMIFS('2023.7-2023.12'!P:P,'2023.7-2023.12'!B:B,B73)</f>
        <v>18.24</v>
      </c>
      <c r="R73" s="217">
        <f>SUMIFS('2023.7-2023.12'!M:M,'2023.7-2023.12'!B:B,B73)</f>
        <v>520.8</v>
      </c>
      <c r="T73" s="217">
        <f>SUMIFS('2023.7-2023.12'!O:O,'2023.7-2023.12'!B:B,B73)</f>
        <v>0</v>
      </c>
      <c r="U73" s="217">
        <f t="shared" si="39"/>
        <v>7622.74166666667</v>
      </c>
      <c r="V73" s="217">
        <f t="shared" si="40"/>
        <v>7622.74166666667</v>
      </c>
      <c r="W73">
        <f t="shared" si="41"/>
        <v>6403.103</v>
      </c>
      <c r="X73" s="217">
        <f t="shared" si="42"/>
        <v>7622.74166666667</v>
      </c>
      <c r="Y73" s="217">
        <f t="shared" si="43"/>
        <v>7622.74166666667</v>
      </c>
      <c r="Z73" s="217">
        <f t="shared" si="44"/>
        <v>365.8916</v>
      </c>
      <c r="AA73" s="217">
        <f t="shared" si="45"/>
        <v>7622.74166666667</v>
      </c>
      <c r="AB73" s="217">
        <f t="shared" si="46"/>
        <v>73.17832</v>
      </c>
      <c r="AC73" s="217">
        <f t="shared" si="47"/>
        <v>7622.74166666667</v>
      </c>
      <c r="AD73" s="217">
        <f t="shared" si="48"/>
        <v>7622.74166666667</v>
      </c>
      <c r="AE73" s="217">
        <f t="shared" si="49"/>
        <v>2058.14025</v>
      </c>
      <c r="AF73" s="217">
        <f t="shared" si="50"/>
        <v>7622.74166666667</v>
      </c>
      <c r="AG73" s="217">
        <f t="shared" si="51"/>
        <v>7622.74166666667</v>
      </c>
      <c r="AH73" s="217">
        <f t="shared" si="52"/>
        <v>2286.8225</v>
      </c>
      <c r="AI73">
        <f t="shared" si="53"/>
        <v>-4221.023</v>
      </c>
      <c r="AJ73" s="217">
        <f t="shared" si="54"/>
        <v>-343.0916</v>
      </c>
      <c r="AK73" s="217">
        <f t="shared" si="55"/>
        <v>-54.93832</v>
      </c>
      <c r="AL73" s="217">
        <f t="shared" si="56"/>
        <v>-1537.34025</v>
      </c>
      <c r="AM73" s="217">
        <f t="shared" si="57"/>
        <v>-2286.8225</v>
      </c>
      <c r="AN73" s="217">
        <f t="shared" si="58"/>
        <v>4546</v>
      </c>
      <c r="AO73" s="217">
        <f t="shared" si="59"/>
        <v>4546</v>
      </c>
      <c r="AP73">
        <f t="shared" si="60"/>
        <v>3818.64</v>
      </c>
      <c r="AQ73" s="217">
        <f t="shared" si="61"/>
        <v>3487.33333333333</v>
      </c>
      <c r="AR73" s="217">
        <f t="shared" si="62"/>
        <v>3487.33333333333</v>
      </c>
      <c r="AS73" s="217">
        <f t="shared" si="63"/>
        <v>167.392</v>
      </c>
      <c r="AT73" s="217">
        <f t="shared" si="64"/>
        <v>3487.33333333333</v>
      </c>
      <c r="AU73" s="217">
        <f t="shared" si="65"/>
        <v>33.4784</v>
      </c>
      <c r="AV73" s="217">
        <f t="shared" si="66"/>
        <v>4340</v>
      </c>
      <c r="AW73" s="217">
        <f t="shared" si="67"/>
        <v>4340</v>
      </c>
      <c r="AX73" s="217">
        <f t="shared" si="68"/>
        <v>1171.8</v>
      </c>
      <c r="AY73" s="217">
        <f t="shared" si="69"/>
        <v>3487.33333333333</v>
      </c>
      <c r="AZ73" s="217">
        <f t="shared" si="70"/>
        <v>3487.33333333333</v>
      </c>
      <c r="BA73" s="217">
        <f t="shared" si="71"/>
        <v>1046.2</v>
      </c>
      <c r="BB73" s="217">
        <f t="shared" si="72"/>
        <v>-1636.56</v>
      </c>
      <c r="BC73" s="217">
        <f t="shared" si="73"/>
        <v>-144.592</v>
      </c>
      <c r="BD73" s="217">
        <f t="shared" si="74"/>
        <v>-15.2384</v>
      </c>
      <c r="BE73" s="217">
        <f t="shared" si="75"/>
        <v>-651</v>
      </c>
      <c r="BF73" s="217">
        <f t="shared" si="76"/>
        <v>-1046.2</v>
      </c>
    </row>
    <row r="74" spans="2:58">
      <c r="B74" s="6" t="s">
        <v>263</v>
      </c>
      <c r="C74" s="166" t="str">
        <f>_xlfn.XLOOKUP(B:B,'2023.7-2023.12'!B:B,'2023.7-2023.12'!G:G,0)</f>
        <v>2023/06/20</v>
      </c>
      <c r="D74">
        <f>_xlfn.XLOOKUP(B:B,'2023.7-2023.12'!B:B,'2023.7-2023.12'!I:I,0)</f>
        <v>0</v>
      </c>
      <c r="E74" t="str">
        <f>_xlfn.XLOOKUP(B:B,'2023.7-2023.12'!B:B,'2023.7-2023.12'!C:C,0)</f>
        <v>总经办</v>
      </c>
      <c r="F74" t="str">
        <f>_xlfn.XLOOKUP(B:B,'2023.7-2023.12'!B:B,'2023.7-2023.12'!F:F,0)</f>
        <v>总经理助理</v>
      </c>
      <c r="G74">
        <f>COUNTIF('2023.7-2023.12'!B:B,B74)</f>
        <v>6</v>
      </c>
      <c r="H74" s="217">
        <f>IFERROR(_xlfn.XLOOKUP(B74,'2023.7-2023.12'!B:B,'2023.7-2023.12'!K:K),0)</f>
        <v>11276.58</v>
      </c>
      <c r="I74" s="217">
        <f>IFERROR(AVERAGEIF('2023.7-2023.12'!B:B,B74,'2023.7-2023.12'!K:K),0)</f>
        <v>12559.965</v>
      </c>
      <c r="J74" s="217">
        <f>IFERROR(_xlfn.XLOOKUP(B74,'2023.7-2023.12'!B:B,'2023.7-2023.12'!J:J),0)</f>
        <v>4800</v>
      </c>
      <c r="K74" s="217">
        <f>IFERROR(AVERAGEIF('2023.7-2023.12'!B:B,B74,'2023.7-2023.12'!J:J),0)</f>
        <v>4933.33333333333</v>
      </c>
      <c r="M74">
        <f>SUMIFS('2023.7-2023.12'!L:L,'2023.7-2023.12'!B:B,B74)</f>
        <v>2182.08</v>
      </c>
      <c r="O74" s="217">
        <f>SUMIFS('2023.7-2023.12'!N:N,'2023.7-2023.12'!B:B,B74)</f>
        <v>22.8</v>
      </c>
      <c r="P74">
        <f>SUMIFS('2023.7-2023.12'!P:P,'2023.7-2023.12'!B:B,B74)</f>
        <v>18.24</v>
      </c>
      <c r="R74" s="217">
        <f>SUMIFS('2023.7-2023.12'!M:M,'2023.7-2023.12'!B:B,B74)</f>
        <v>520.8</v>
      </c>
      <c r="T74" s="217">
        <f>SUMIFS('2023.7-2023.12'!O:O,'2023.7-2023.12'!B:B,B74)</f>
        <v>0</v>
      </c>
      <c r="U74" s="217">
        <f t="shared" si="39"/>
        <v>12559.965</v>
      </c>
      <c r="V74" s="217">
        <f t="shared" si="40"/>
        <v>12559.965</v>
      </c>
      <c r="W74">
        <f t="shared" si="41"/>
        <v>10550.3706</v>
      </c>
      <c r="X74" s="217">
        <f t="shared" si="42"/>
        <v>12559.965</v>
      </c>
      <c r="Y74" s="217">
        <f t="shared" si="43"/>
        <v>12559.965</v>
      </c>
      <c r="Z74" s="217">
        <f t="shared" si="44"/>
        <v>602.87832</v>
      </c>
      <c r="AA74" s="217">
        <f t="shared" si="45"/>
        <v>12559.965</v>
      </c>
      <c r="AB74" s="217">
        <f t="shared" si="46"/>
        <v>120.575664</v>
      </c>
      <c r="AC74" s="217">
        <f t="shared" si="47"/>
        <v>12559.965</v>
      </c>
      <c r="AD74" s="217">
        <f t="shared" si="48"/>
        <v>12559.965</v>
      </c>
      <c r="AE74" s="217">
        <f t="shared" si="49"/>
        <v>3391.19055</v>
      </c>
      <c r="AF74" s="217">
        <f t="shared" si="50"/>
        <v>12559.965</v>
      </c>
      <c r="AG74" s="217">
        <f t="shared" si="51"/>
        <v>12559.965</v>
      </c>
      <c r="AH74" s="217">
        <f t="shared" si="52"/>
        <v>3767.9895</v>
      </c>
      <c r="AI74">
        <f t="shared" si="53"/>
        <v>-8368.2906</v>
      </c>
      <c r="AJ74" s="217">
        <f t="shared" si="54"/>
        <v>-580.07832</v>
      </c>
      <c r="AK74" s="217">
        <f t="shared" si="55"/>
        <v>-102.335664</v>
      </c>
      <c r="AL74" s="217">
        <f t="shared" si="56"/>
        <v>-2870.39055</v>
      </c>
      <c r="AM74" s="217">
        <f t="shared" si="57"/>
        <v>-3767.9895</v>
      </c>
      <c r="AN74" s="217">
        <f t="shared" si="58"/>
        <v>4933.33333333333</v>
      </c>
      <c r="AO74" s="217">
        <f t="shared" si="59"/>
        <v>4933.33333333333</v>
      </c>
      <c r="AP74">
        <f t="shared" si="60"/>
        <v>4144</v>
      </c>
      <c r="AQ74" s="217">
        <f t="shared" si="61"/>
        <v>4933.33333333333</v>
      </c>
      <c r="AR74" s="217">
        <f t="shared" si="62"/>
        <v>4933.33333333333</v>
      </c>
      <c r="AS74" s="217">
        <f t="shared" si="63"/>
        <v>236.8</v>
      </c>
      <c r="AT74" s="217">
        <f t="shared" si="64"/>
        <v>4933.33333333333</v>
      </c>
      <c r="AU74" s="217">
        <f t="shared" si="65"/>
        <v>47.36</v>
      </c>
      <c r="AV74" s="217">
        <f t="shared" si="66"/>
        <v>4933.33333333333</v>
      </c>
      <c r="AW74" s="217">
        <f t="shared" si="67"/>
        <v>4933.33333333333</v>
      </c>
      <c r="AX74" s="217">
        <f t="shared" si="68"/>
        <v>1332</v>
      </c>
      <c r="AY74" s="217">
        <f t="shared" si="69"/>
        <v>4933.33333333333</v>
      </c>
      <c r="AZ74" s="217">
        <f t="shared" si="70"/>
        <v>4933.33333333333</v>
      </c>
      <c r="BA74" s="217">
        <f t="shared" si="71"/>
        <v>1480</v>
      </c>
      <c r="BB74" s="217">
        <f t="shared" si="72"/>
        <v>-1961.92</v>
      </c>
      <c r="BC74" s="217">
        <f t="shared" si="73"/>
        <v>-214</v>
      </c>
      <c r="BD74" s="217">
        <f t="shared" si="74"/>
        <v>-29.12</v>
      </c>
      <c r="BE74" s="217">
        <f t="shared" si="75"/>
        <v>-811.2</v>
      </c>
      <c r="BF74" s="217">
        <f t="shared" si="76"/>
        <v>-1480</v>
      </c>
    </row>
    <row r="75" spans="2:58">
      <c r="B75" s="6" t="s">
        <v>264</v>
      </c>
      <c r="C75" s="166" t="str">
        <f>_xlfn.XLOOKUP(B:B,'2023.7-2023.12'!B:B,'2023.7-2023.12'!G:G,0)</f>
        <v>2018/03/21</v>
      </c>
      <c r="D75">
        <f>_xlfn.XLOOKUP(B:B,'2023.7-2023.12'!B:B,'2023.7-2023.12'!I:I,0)</f>
        <v>0</v>
      </c>
      <c r="E75" t="str">
        <f>_xlfn.XLOOKUP(B:B,'2023.7-2023.12'!B:B,'2023.7-2023.12'!C:C,0)</f>
        <v>研发部</v>
      </c>
      <c r="F75" t="str">
        <f>_xlfn.XLOOKUP(B:B,'2023.7-2023.12'!B:B,'2023.7-2023.12'!F:F,0)</f>
        <v>高级文控专员</v>
      </c>
      <c r="G75">
        <f>COUNTIF('2023.7-2023.12'!B:B,B75)</f>
        <v>6</v>
      </c>
      <c r="H75" s="217">
        <f>IFERROR(_xlfn.XLOOKUP(B75,'2023.7-2023.12'!B:B,'2023.7-2023.12'!K:K),0)</f>
        <v>6462.7</v>
      </c>
      <c r="I75" s="217">
        <f>IFERROR(AVERAGEIF('2023.7-2023.12'!B:B,B75,'2023.7-2023.12'!K:K),0)</f>
        <v>6740.33333333333</v>
      </c>
      <c r="J75" s="217">
        <f>IFERROR(_xlfn.XLOOKUP(B75,'2023.7-2023.12'!B:B,'2023.7-2023.12'!J:J),0)</f>
        <v>2440</v>
      </c>
      <c r="K75" s="217">
        <f>IFERROR(AVERAGEIF('2023.7-2023.12'!B:B,B75,'2023.7-2023.12'!J:J),0)</f>
        <v>2440</v>
      </c>
      <c r="M75">
        <f>SUMIFS('2023.7-2023.12'!L:L,'2023.7-2023.12'!B:B,B75)</f>
        <v>2182.08</v>
      </c>
      <c r="O75" s="217">
        <f>SUMIFS('2023.7-2023.12'!N:N,'2023.7-2023.12'!B:B,B75)</f>
        <v>22.8</v>
      </c>
      <c r="P75">
        <f>SUMIFS('2023.7-2023.12'!P:P,'2023.7-2023.12'!B:B,B75)</f>
        <v>18.24</v>
      </c>
      <c r="R75" s="217">
        <f>SUMIFS('2023.7-2023.12'!M:M,'2023.7-2023.12'!B:B,B75)</f>
        <v>520.8</v>
      </c>
      <c r="T75" s="217">
        <f>SUMIFS('2023.7-2023.12'!O:O,'2023.7-2023.12'!B:B,B75)</f>
        <v>570</v>
      </c>
      <c r="U75" s="217">
        <f t="shared" si="39"/>
        <v>6740.33333333333</v>
      </c>
      <c r="V75" s="217">
        <f t="shared" si="40"/>
        <v>6740.33333333333</v>
      </c>
      <c r="W75">
        <f t="shared" si="41"/>
        <v>5661.88</v>
      </c>
      <c r="X75" s="217">
        <f t="shared" si="42"/>
        <v>6740.33333333333</v>
      </c>
      <c r="Y75" s="217">
        <f t="shared" si="43"/>
        <v>6740.33333333333</v>
      </c>
      <c r="Z75" s="217">
        <f t="shared" si="44"/>
        <v>323.536</v>
      </c>
      <c r="AA75" s="217">
        <f t="shared" si="45"/>
        <v>6740.33333333333</v>
      </c>
      <c r="AB75" s="217">
        <f t="shared" si="46"/>
        <v>64.7072</v>
      </c>
      <c r="AC75" s="217">
        <f t="shared" si="47"/>
        <v>6740.33333333333</v>
      </c>
      <c r="AD75" s="217">
        <f t="shared" si="48"/>
        <v>6740.33333333333</v>
      </c>
      <c r="AE75" s="217">
        <f t="shared" si="49"/>
        <v>1819.89</v>
      </c>
      <c r="AF75" s="217">
        <f t="shared" si="50"/>
        <v>6740.33333333333</v>
      </c>
      <c r="AG75" s="217">
        <f t="shared" si="51"/>
        <v>6740.33333333333</v>
      </c>
      <c r="AH75" s="217">
        <f t="shared" si="52"/>
        <v>2022.1</v>
      </c>
      <c r="AI75">
        <f t="shared" si="53"/>
        <v>-3479.8</v>
      </c>
      <c r="AJ75" s="217">
        <f t="shared" si="54"/>
        <v>-300.736</v>
      </c>
      <c r="AK75" s="217">
        <f t="shared" si="55"/>
        <v>-46.4672</v>
      </c>
      <c r="AL75" s="217">
        <f t="shared" si="56"/>
        <v>-1299.09</v>
      </c>
      <c r="AM75" s="217">
        <f t="shared" si="57"/>
        <v>-1452.1</v>
      </c>
      <c r="AN75" s="217">
        <f t="shared" si="58"/>
        <v>4546</v>
      </c>
      <c r="AO75" s="217">
        <f t="shared" si="59"/>
        <v>4546</v>
      </c>
      <c r="AP75">
        <f t="shared" si="60"/>
        <v>3818.64</v>
      </c>
      <c r="AQ75" s="217">
        <f t="shared" si="61"/>
        <v>2440</v>
      </c>
      <c r="AR75" s="217">
        <f t="shared" si="62"/>
        <v>2440</v>
      </c>
      <c r="AS75" s="217">
        <f t="shared" si="63"/>
        <v>117.12</v>
      </c>
      <c r="AT75" s="217">
        <f t="shared" si="64"/>
        <v>2440</v>
      </c>
      <c r="AU75" s="217">
        <f t="shared" si="65"/>
        <v>23.424</v>
      </c>
      <c r="AV75" s="217">
        <f t="shared" si="66"/>
        <v>4340</v>
      </c>
      <c r="AW75" s="217">
        <f t="shared" si="67"/>
        <v>4340</v>
      </c>
      <c r="AX75" s="217">
        <f t="shared" si="68"/>
        <v>1171.8</v>
      </c>
      <c r="AY75" s="217">
        <f t="shared" si="69"/>
        <v>2440</v>
      </c>
      <c r="AZ75" s="217">
        <f t="shared" si="70"/>
        <v>2440</v>
      </c>
      <c r="BA75" s="217">
        <f t="shared" si="71"/>
        <v>732</v>
      </c>
      <c r="BB75" s="217">
        <f t="shared" si="72"/>
        <v>-1636.56</v>
      </c>
      <c r="BC75" s="217">
        <f t="shared" si="73"/>
        <v>-94.32</v>
      </c>
      <c r="BD75" s="217">
        <f t="shared" si="74"/>
        <v>-5.184</v>
      </c>
      <c r="BE75" s="217">
        <f t="shared" si="75"/>
        <v>-651</v>
      </c>
      <c r="BF75" s="217">
        <f t="shared" si="76"/>
        <v>-162</v>
      </c>
    </row>
    <row r="76" spans="2:58">
      <c r="B76" s="6" t="s">
        <v>478</v>
      </c>
      <c r="C76" s="166" t="str">
        <f>_xlfn.XLOOKUP(B:B,'2023.7-2023.12'!B:B,'2023.7-2023.12'!G:G,0)</f>
        <v>2023/08/15</v>
      </c>
      <c r="D76" s="216" t="s">
        <v>465</v>
      </c>
      <c r="E76" t="str">
        <f>_xlfn.XLOOKUP(B:B,'2023.7-2023.12'!B:B,'2023.7-2023.12'!C:C,0)</f>
        <v>售后服务部</v>
      </c>
      <c r="F76" t="str">
        <f>_xlfn.XLOOKUP(B:B,'2023.7-2023.12'!B:B,'2023.7-2023.12'!F:F,0)</f>
        <v>电气服务工程师储备生</v>
      </c>
      <c r="G76">
        <f>COUNTIF('2023.7-2023.12'!B:B,B76)</f>
        <v>5</v>
      </c>
      <c r="H76" s="217">
        <f>IFERROR(_xlfn.XLOOKUP(B76,'2023.7-2023.12'!B:B,'2023.7-2023.12'!K:K),0)</f>
        <v>2405.21</v>
      </c>
      <c r="I76" s="217">
        <f>IFERROR(AVERAGEIF('2023.7-2023.12'!B:B,B76,'2023.7-2023.12'!K:K),0)</f>
        <v>4091.042</v>
      </c>
      <c r="J76" s="217">
        <f>IFERROR(_xlfn.XLOOKUP(B76,'2023.7-2023.12'!B:B,'2023.7-2023.12'!J:J),0)</f>
        <v>1900</v>
      </c>
      <c r="K76" s="217">
        <f>IFERROR(AVERAGEIF('2023.7-2023.12'!B:B,B76,'2023.7-2023.12'!J:J),0)</f>
        <v>1900</v>
      </c>
      <c r="M76">
        <f>SUMIFS('2023.7-2023.12'!L:L,'2023.7-2023.12'!B:B,B76)</f>
        <v>1454.72</v>
      </c>
      <c r="O76" s="217">
        <f>SUMIFS('2023.7-2023.12'!N:N,'2023.7-2023.12'!B:B,B76)</f>
        <v>15.2</v>
      </c>
      <c r="P76">
        <f>SUMIFS('2023.7-2023.12'!P:P,'2023.7-2023.12'!B:B,B76)</f>
        <v>12.16</v>
      </c>
      <c r="R76" s="217">
        <f>SUMIFS('2023.7-2023.12'!M:M,'2023.7-2023.12'!B:B,B76)</f>
        <v>347.2</v>
      </c>
      <c r="T76" s="217">
        <f>SUMIFS('2023.7-2023.12'!O:O,'2023.7-2023.12'!B:B,B76)</f>
        <v>0</v>
      </c>
      <c r="U76" s="217">
        <f t="shared" si="39"/>
        <v>4546</v>
      </c>
      <c r="V76" s="217">
        <f t="shared" si="40"/>
        <v>4546</v>
      </c>
      <c r="W76">
        <f t="shared" si="41"/>
        <v>3182.2</v>
      </c>
      <c r="X76" s="217">
        <f t="shared" si="42"/>
        <v>4091.042</v>
      </c>
      <c r="Y76" s="217">
        <f t="shared" si="43"/>
        <v>4091.042</v>
      </c>
      <c r="Z76" s="217">
        <f t="shared" si="44"/>
        <v>163.64168</v>
      </c>
      <c r="AA76" s="217">
        <f t="shared" si="45"/>
        <v>4091.042</v>
      </c>
      <c r="AB76" s="217">
        <f t="shared" si="46"/>
        <v>32.728336</v>
      </c>
      <c r="AC76" s="217">
        <f t="shared" si="47"/>
        <v>4340</v>
      </c>
      <c r="AD76" s="217">
        <f t="shared" si="48"/>
        <v>4340</v>
      </c>
      <c r="AE76" s="217">
        <f t="shared" si="49"/>
        <v>976.5</v>
      </c>
      <c r="AF76" s="217">
        <f t="shared" si="50"/>
        <v>4091.042</v>
      </c>
      <c r="AG76" s="217">
        <f t="shared" si="51"/>
        <v>4091.042</v>
      </c>
      <c r="AH76" s="217">
        <f t="shared" si="52"/>
        <v>1022.7605</v>
      </c>
      <c r="AI76">
        <f t="shared" si="53"/>
        <v>-1727.48</v>
      </c>
      <c r="AJ76" s="217">
        <f t="shared" si="54"/>
        <v>-148.44168</v>
      </c>
      <c r="AK76" s="217">
        <f t="shared" si="55"/>
        <v>-20.568336</v>
      </c>
      <c r="AL76" s="217">
        <f t="shared" si="56"/>
        <v>-629.3</v>
      </c>
      <c r="AM76" s="217">
        <f t="shared" si="57"/>
        <v>-1022.7605</v>
      </c>
      <c r="AN76" s="217">
        <f t="shared" si="58"/>
        <v>4546</v>
      </c>
      <c r="AO76" s="217">
        <f t="shared" si="59"/>
        <v>4546</v>
      </c>
      <c r="AP76">
        <f t="shared" si="60"/>
        <v>3182.2</v>
      </c>
      <c r="AQ76" s="217">
        <f t="shared" si="61"/>
        <v>1900</v>
      </c>
      <c r="AR76" s="217">
        <f t="shared" si="62"/>
        <v>1900</v>
      </c>
      <c r="AS76" s="217">
        <f t="shared" si="63"/>
        <v>76</v>
      </c>
      <c r="AT76" s="217">
        <f t="shared" si="64"/>
        <v>1900</v>
      </c>
      <c r="AU76" s="217">
        <f t="shared" si="65"/>
        <v>15.2</v>
      </c>
      <c r="AV76" s="217">
        <f t="shared" si="66"/>
        <v>4340</v>
      </c>
      <c r="AW76" s="217">
        <f t="shared" si="67"/>
        <v>4340</v>
      </c>
      <c r="AX76" s="217">
        <f t="shared" si="68"/>
        <v>976.5</v>
      </c>
      <c r="AY76" s="217">
        <f t="shared" si="69"/>
        <v>1900</v>
      </c>
      <c r="AZ76" s="217">
        <f t="shared" si="70"/>
        <v>1900</v>
      </c>
      <c r="BA76" s="217">
        <f t="shared" si="71"/>
        <v>475</v>
      </c>
      <c r="BB76" s="217">
        <f t="shared" si="72"/>
        <v>-1727.48</v>
      </c>
      <c r="BC76" s="217">
        <f t="shared" si="73"/>
        <v>-60.8</v>
      </c>
      <c r="BD76" s="217">
        <f t="shared" si="74"/>
        <v>-3.04</v>
      </c>
      <c r="BE76" s="217">
        <f t="shared" si="75"/>
        <v>-629.3</v>
      </c>
      <c r="BF76" s="217">
        <f t="shared" si="76"/>
        <v>-475</v>
      </c>
    </row>
    <row r="77" spans="2:58">
      <c r="B77" s="6" t="s">
        <v>265</v>
      </c>
      <c r="C77" s="166" t="str">
        <f>_xlfn.XLOOKUP(B:B,'2023.7-2023.12'!B:B,'2023.7-2023.12'!G:G,0)</f>
        <v>2023/05/29</v>
      </c>
      <c r="D77">
        <f>_xlfn.XLOOKUP(B:B,'2023.7-2023.12'!B:B,'2023.7-2023.12'!I:I,0)</f>
        <v>0</v>
      </c>
      <c r="E77" t="str">
        <f>_xlfn.XLOOKUP(B:B,'2023.7-2023.12'!B:B,'2023.7-2023.12'!C:C,0)</f>
        <v>研发部</v>
      </c>
      <c r="F77" t="str">
        <f>_xlfn.XLOOKUP(B:B,'2023.7-2023.12'!B:B,'2023.7-2023.12'!F:F,0)</f>
        <v>电气工程师储备生</v>
      </c>
      <c r="G77">
        <f>COUNTIF('2023.7-2023.12'!B:B,B77)</f>
        <v>6</v>
      </c>
      <c r="H77" s="217">
        <f>IFERROR(_xlfn.XLOOKUP(B77,'2023.7-2023.12'!B:B,'2023.7-2023.12'!K:K),0)</f>
        <v>3766.12</v>
      </c>
      <c r="I77" s="217">
        <f>IFERROR(AVERAGEIF('2023.7-2023.12'!B:B,B77,'2023.7-2023.12'!K:K),0)</f>
        <v>4311.37166666667</v>
      </c>
      <c r="J77" s="217">
        <f>IFERROR(_xlfn.XLOOKUP(B77,'2023.7-2023.12'!B:B,'2023.7-2023.12'!J:J),0)</f>
        <v>1900</v>
      </c>
      <c r="K77" s="217">
        <f>IFERROR(AVERAGEIF('2023.7-2023.12'!B:B,B77,'2023.7-2023.12'!J:J),0)</f>
        <v>1900</v>
      </c>
      <c r="M77">
        <f>SUMIFS('2023.7-2023.12'!L:L,'2023.7-2023.12'!B:B,B77)</f>
        <v>2182.08</v>
      </c>
      <c r="O77" s="217">
        <f>SUMIFS('2023.7-2023.12'!N:N,'2023.7-2023.12'!B:B,B77)</f>
        <v>22.8</v>
      </c>
      <c r="P77">
        <f>SUMIFS('2023.7-2023.12'!P:P,'2023.7-2023.12'!B:B,B77)</f>
        <v>18.24</v>
      </c>
      <c r="R77" s="217">
        <f>SUMIFS('2023.7-2023.12'!M:M,'2023.7-2023.12'!B:B,B77)</f>
        <v>520.8</v>
      </c>
      <c r="T77" s="217">
        <f>SUMIFS('2023.7-2023.12'!O:O,'2023.7-2023.12'!B:B,B77)</f>
        <v>0</v>
      </c>
      <c r="U77" s="217">
        <f t="shared" si="39"/>
        <v>4546</v>
      </c>
      <c r="V77" s="217">
        <f t="shared" si="40"/>
        <v>4546</v>
      </c>
      <c r="W77">
        <f t="shared" si="41"/>
        <v>3818.64</v>
      </c>
      <c r="X77" s="217">
        <f t="shared" si="42"/>
        <v>4311.37166666667</v>
      </c>
      <c r="Y77" s="217">
        <f t="shared" si="43"/>
        <v>4311.37166666667</v>
      </c>
      <c r="Z77" s="217">
        <f t="shared" si="44"/>
        <v>206.94584</v>
      </c>
      <c r="AA77" s="217">
        <f t="shared" si="45"/>
        <v>4311.37166666667</v>
      </c>
      <c r="AB77" s="217">
        <f t="shared" si="46"/>
        <v>41.389168</v>
      </c>
      <c r="AC77" s="217">
        <f t="shared" si="47"/>
        <v>4340</v>
      </c>
      <c r="AD77" s="217">
        <f t="shared" si="48"/>
        <v>4340</v>
      </c>
      <c r="AE77" s="217">
        <f t="shared" si="49"/>
        <v>1171.8</v>
      </c>
      <c r="AF77" s="217">
        <f t="shared" si="50"/>
        <v>4311.37166666667</v>
      </c>
      <c r="AG77" s="217">
        <f t="shared" si="51"/>
        <v>4311.37166666667</v>
      </c>
      <c r="AH77" s="217">
        <f t="shared" si="52"/>
        <v>1293.4115</v>
      </c>
      <c r="AI77">
        <f t="shared" si="53"/>
        <v>-1636.56</v>
      </c>
      <c r="AJ77" s="217">
        <f t="shared" si="54"/>
        <v>-184.14584</v>
      </c>
      <c r="AK77" s="217">
        <f t="shared" si="55"/>
        <v>-23.149168</v>
      </c>
      <c r="AL77" s="217">
        <f t="shared" si="56"/>
        <v>-651</v>
      </c>
      <c r="AM77" s="217">
        <f t="shared" si="57"/>
        <v>-1293.4115</v>
      </c>
      <c r="AN77" s="217">
        <f t="shared" si="58"/>
        <v>4546</v>
      </c>
      <c r="AO77" s="217">
        <f t="shared" si="59"/>
        <v>4546</v>
      </c>
      <c r="AP77">
        <f t="shared" si="60"/>
        <v>3818.64</v>
      </c>
      <c r="AQ77" s="217">
        <f t="shared" si="61"/>
        <v>1900</v>
      </c>
      <c r="AR77" s="217">
        <f t="shared" si="62"/>
        <v>1900</v>
      </c>
      <c r="AS77" s="217">
        <f t="shared" si="63"/>
        <v>91.2</v>
      </c>
      <c r="AT77" s="217">
        <f t="shared" si="64"/>
        <v>1900</v>
      </c>
      <c r="AU77" s="217">
        <f t="shared" si="65"/>
        <v>18.24</v>
      </c>
      <c r="AV77" s="217">
        <f t="shared" si="66"/>
        <v>4340</v>
      </c>
      <c r="AW77" s="217">
        <f t="shared" si="67"/>
        <v>4340</v>
      </c>
      <c r="AX77" s="217">
        <f t="shared" si="68"/>
        <v>1171.8</v>
      </c>
      <c r="AY77" s="217">
        <f t="shared" si="69"/>
        <v>1900</v>
      </c>
      <c r="AZ77" s="217">
        <f t="shared" si="70"/>
        <v>1900</v>
      </c>
      <c r="BA77" s="217">
        <f t="shared" si="71"/>
        <v>570</v>
      </c>
      <c r="BB77" s="217">
        <f t="shared" si="72"/>
        <v>-1636.56</v>
      </c>
      <c r="BC77" s="217">
        <f t="shared" si="73"/>
        <v>-68.4</v>
      </c>
      <c r="BD77" s="217">
        <f t="shared" si="74"/>
        <v>0</v>
      </c>
      <c r="BE77" s="217">
        <f t="shared" si="75"/>
        <v>-651</v>
      </c>
      <c r="BF77" s="217">
        <f t="shared" si="76"/>
        <v>-570</v>
      </c>
    </row>
    <row r="78" spans="2:58">
      <c r="B78" s="6" t="s">
        <v>266</v>
      </c>
      <c r="C78" s="166" t="str">
        <f>_xlfn.XLOOKUP(B:B,'2023.7-2023.12'!B:B,'2023.7-2023.12'!G:G,0)</f>
        <v>2021/09/30</v>
      </c>
      <c r="D78">
        <f>_xlfn.XLOOKUP(B:B,'2023.7-2023.12'!B:B,'2023.7-2023.12'!I:I,0)</f>
        <v>0</v>
      </c>
      <c r="E78" t="str">
        <f>_xlfn.XLOOKUP(B:B,'2023.7-2023.12'!B:B,'2023.7-2023.12'!C:C,0)</f>
        <v>生产部</v>
      </c>
      <c r="F78" t="str">
        <f>_xlfn.XLOOKUP(B:B,'2023.7-2023.12'!B:B,'2023.7-2023.12'!F:F,0)</f>
        <v>装配钳工</v>
      </c>
      <c r="G78">
        <f>COUNTIF('2023.7-2023.12'!B:B,B78)</f>
        <v>6</v>
      </c>
      <c r="H78" s="217">
        <f>IFERROR(_xlfn.XLOOKUP(B78,'2023.7-2023.12'!B:B,'2023.7-2023.12'!K:K),0)</f>
        <v>5484.53</v>
      </c>
      <c r="I78" s="217">
        <f>IFERROR(AVERAGEIF('2023.7-2023.12'!B:B,B78,'2023.7-2023.12'!K:K),0)</f>
        <v>7139.23</v>
      </c>
      <c r="J78" s="217">
        <f>IFERROR(_xlfn.XLOOKUP(B78,'2023.7-2023.12'!B:B,'2023.7-2023.12'!J:J),0)</f>
        <v>1900</v>
      </c>
      <c r="K78" s="217">
        <f>IFERROR(AVERAGEIF('2023.7-2023.12'!B:B,B78,'2023.7-2023.12'!J:J),0)</f>
        <v>1900</v>
      </c>
      <c r="M78">
        <f>SUMIFS('2023.7-2023.12'!L:L,'2023.7-2023.12'!B:B,B78)</f>
        <v>2182.08</v>
      </c>
      <c r="O78" s="217">
        <f>SUMIFS('2023.7-2023.12'!N:N,'2023.7-2023.12'!B:B,B78)</f>
        <v>22.8</v>
      </c>
      <c r="P78">
        <f>SUMIFS('2023.7-2023.12'!P:P,'2023.7-2023.12'!B:B,B78)</f>
        <v>18.24</v>
      </c>
      <c r="R78" s="217">
        <f>SUMIFS('2023.7-2023.12'!M:M,'2023.7-2023.12'!B:B,B78)</f>
        <v>520.8</v>
      </c>
      <c r="T78" s="217">
        <f>SUMIFS('2023.7-2023.12'!O:O,'2023.7-2023.12'!B:B,B78)</f>
        <v>0</v>
      </c>
      <c r="U78" s="217">
        <f t="shared" si="39"/>
        <v>7139.23</v>
      </c>
      <c r="V78" s="217">
        <f t="shared" si="40"/>
        <v>7139.23</v>
      </c>
      <c r="W78">
        <f t="shared" si="41"/>
        <v>5996.9532</v>
      </c>
      <c r="X78" s="217">
        <f t="shared" si="42"/>
        <v>7139.23</v>
      </c>
      <c r="Y78" s="217">
        <f t="shared" si="43"/>
        <v>7139.23</v>
      </c>
      <c r="Z78" s="217">
        <f t="shared" si="44"/>
        <v>342.68304</v>
      </c>
      <c r="AA78" s="217">
        <f t="shared" si="45"/>
        <v>7139.23</v>
      </c>
      <c r="AB78" s="217">
        <f t="shared" si="46"/>
        <v>68.536608</v>
      </c>
      <c r="AC78" s="217">
        <f t="shared" si="47"/>
        <v>7139.23</v>
      </c>
      <c r="AD78" s="217">
        <f t="shared" si="48"/>
        <v>7139.23</v>
      </c>
      <c r="AE78" s="217">
        <f t="shared" si="49"/>
        <v>1927.5921</v>
      </c>
      <c r="AF78" s="217">
        <f t="shared" si="50"/>
        <v>7139.23</v>
      </c>
      <c r="AG78" s="217">
        <f t="shared" si="51"/>
        <v>7139.23</v>
      </c>
      <c r="AH78" s="217">
        <f t="shared" si="52"/>
        <v>2141.769</v>
      </c>
      <c r="AI78">
        <f t="shared" si="53"/>
        <v>-3814.8732</v>
      </c>
      <c r="AJ78" s="217">
        <f t="shared" si="54"/>
        <v>-319.88304</v>
      </c>
      <c r="AK78" s="217">
        <f t="shared" si="55"/>
        <v>-50.296608</v>
      </c>
      <c r="AL78" s="217">
        <f t="shared" si="56"/>
        <v>-1406.7921</v>
      </c>
      <c r="AM78" s="217">
        <f t="shared" si="57"/>
        <v>-2141.769</v>
      </c>
      <c r="AN78" s="217">
        <f t="shared" si="58"/>
        <v>4546</v>
      </c>
      <c r="AO78" s="217">
        <f t="shared" si="59"/>
        <v>4546</v>
      </c>
      <c r="AP78">
        <f t="shared" si="60"/>
        <v>3818.64</v>
      </c>
      <c r="AQ78" s="217">
        <f t="shared" si="61"/>
        <v>1900</v>
      </c>
      <c r="AR78" s="217">
        <f t="shared" si="62"/>
        <v>1900</v>
      </c>
      <c r="AS78" s="217">
        <f t="shared" si="63"/>
        <v>91.2</v>
      </c>
      <c r="AT78" s="217">
        <f t="shared" si="64"/>
        <v>1900</v>
      </c>
      <c r="AU78" s="217">
        <f t="shared" si="65"/>
        <v>18.24</v>
      </c>
      <c r="AV78" s="217">
        <f t="shared" si="66"/>
        <v>4340</v>
      </c>
      <c r="AW78" s="217">
        <f t="shared" si="67"/>
        <v>4340</v>
      </c>
      <c r="AX78" s="217">
        <f t="shared" si="68"/>
        <v>1171.8</v>
      </c>
      <c r="AY78" s="217">
        <f t="shared" si="69"/>
        <v>1900</v>
      </c>
      <c r="AZ78" s="217">
        <f t="shared" si="70"/>
        <v>1900</v>
      </c>
      <c r="BA78" s="217">
        <f t="shared" si="71"/>
        <v>570</v>
      </c>
      <c r="BB78" s="217">
        <f t="shared" si="72"/>
        <v>-1636.56</v>
      </c>
      <c r="BC78" s="217">
        <f t="shared" si="73"/>
        <v>-68.4</v>
      </c>
      <c r="BD78" s="217">
        <f t="shared" si="74"/>
        <v>0</v>
      </c>
      <c r="BE78" s="217">
        <f t="shared" si="75"/>
        <v>-651</v>
      </c>
      <c r="BF78" s="217">
        <f t="shared" si="76"/>
        <v>-570</v>
      </c>
    </row>
    <row r="79" spans="2:58">
      <c r="B79" s="6" t="s">
        <v>267</v>
      </c>
      <c r="C79" s="166" t="str">
        <f>_xlfn.XLOOKUP(B:B,'2023.7-2023.12'!B:B,'2023.7-2023.12'!G:G,0)</f>
        <v>2022/06/02</v>
      </c>
      <c r="D79">
        <f>_xlfn.XLOOKUP(B:B,'2023.7-2023.12'!B:B,'2023.7-2023.12'!I:I,0)</f>
        <v>0</v>
      </c>
      <c r="E79" t="str">
        <f>_xlfn.XLOOKUP(B:B,'2023.7-2023.12'!B:B,'2023.7-2023.12'!C:C,0)</f>
        <v>销售部</v>
      </c>
      <c r="F79" t="str">
        <f>_xlfn.XLOOKUP(B:B,'2023.7-2023.12'!B:B,'2023.7-2023.12'!F:F,0)</f>
        <v>区域销售经理</v>
      </c>
      <c r="G79">
        <f>COUNTIF('2023.7-2023.12'!B:B,B79)</f>
        <v>6</v>
      </c>
      <c r="H79" s="217">
        <f>IFERROR(_xlfn.XLOOKUP(B79,'2023.7-2023.12'!B:B,'2023.7-2023.12'!K:K),0)</f>
        <v>8460</v>
      </c>
      <c r="I79" s="217">
        <f>IFERROR(AVERAGEIF('2023.7-2023.12'!B:B,B79,'2023.7-2023.12'!K:K),0)</f>
        <v>15602.7866666667</v>
      </c>
      <c r="J79" s="217">
        <f>IFERROR(_xlfn.XLOOKUP(B79,'2023.7-2023.12'!B:B,'2023.7-2023.12'!J:J),0)</f>
        <v>3850</v>
      </c>
      <c r="K79" s="217">
        <f>IFERROR(AVERAGEIF('2023.7-2023.12'!B:B,B79,'2023.7-2023.12'!J:J),0)</f>
        <v>3850</v>
      </c>
      <c r="M79">
        <f>SUMIFS('2023.7-2023.12'!L:L,'2023.7-2023.12'!B:B,B79)</f>
        <v>2182.08</v>
      </c>
      <c r="O79" s="217">
        <f>SUMIFS('2023.7-2023.12'!N:N,'2023.7-2023.12'!B:B,B79)</f>
        <v>22.8</v>
      </c>
      <c r="P79">
        <f>SUMIFS('2023.7-2023.12'!P:P,'2023.7-2023.12'!B:B,B79)</f>
        <v>18.24</v>
      </c>
      <c r="R79" s="217">
        <f>SUMIFS('2023.7-2023.12'!M:M,'2023.7-2023.12'!B:B,B79)</f>
        <v>520.8</v>
      </c>
      <c r="T79" s="217">
        <f>SUMIFS('2023.7-2023.12'!O:O,'2023.7-2023.12'!B:B,B79)</f>
        <v>0</v>
      </c>
      <c r="U79" s="217">
        <f t="shared" si="39"/>
        <v>15602.7866666667</v>
      </c>
      <c r="V79" s="217">
        <f t="shared" si="40"/>
        <v>15602.7866666667</v>
      </c>
      <c r="W79">
        <f t="shared" si="41"/>
        <v>13106.3408</v>
      </c>
      <c r="X79" s="217">
        <f t="shared" si="42"/>
        <v>15602.7866666667</v>
      </c>
      <c r="Y79" s="217">
        <f t="shared" si="43"/>
        <v>15602.7866666667</v>
      </c>
      <c r="Z79" s="217">
        <f t="shared" si="44"/>
        <v>748.93376</v>
      </c>
      <c r="AA79" s="217">
        <f t="shared" si="45"/>
        <v>15602.7866666667</v>
      </c>
      <c r="AB79" s="217">
        <f t="shared" si="46"/>
        <v>149.786752</v>
      </c>
      <c r="AC79" s="217">
        <f t="shared" si="47"/>
        <v>15602.7866666667</v>
      </c>
      <c r="AD79" s="217">
        <f t="shared" si="48"/>
        <v>15602.7866666667</v>
      </c>
      <c r="AE79" s="217">
        <f t="shared" si="49"/>
        <v>4212.7524</v>
      </c>
      <c r="AF79" s="217">
        <f t="shared" si="50"/>
        <v>15602.7866666667</v>
      </c>
      <c r="AG79" s="217">
        <f t="shared" si="51"/>
        <v>15602.7866666667</v>
      </c>
      <c r="AH79" s="217">
        <f t="shared" si="52"/>
        <v>4680.836</v>
      </c>
      <c r="AI79">
        <f t="shared" si="53"/>
        <v>-10924.2608</v>
      </c>
      <c r="AJ79" s="217">
        <f t="shared" si="54"/>
        <v>-726.13376</v>
      </c>
      <c r="AK79" s="217">
        <f t="shared" si="55"/>
        <v>-131.546752</v>
      </c>
      <c r="AL79" s="217">
        <f t="shared" si="56"/>
        <v>-3691.9524</v>
      </c>
      <c r="AM79" s="217">
        <f t="shared" si="57"/>
        <v>-4680.836</v>
      </c>
      <c r="AN79" s="217">
        <f t="shared" si="58"/>
        <v>4546</v>
      </c>
      <c r="AO79" s="217">
        <f t="shared" si="59"/>
        <v>4546</v>
      </c>
      <c r="AP79">
        <f t="shared" si="60"/>
        <v>3818.64</v>
      </c>
      <c r="AQ79" s="217">
        <f t="shared" si="61"/>
        <v>3850</v>
      </c>
      <c r="AR79" s="217">
        <f t="shared" si="62"/>
        <v>3850</v>
      </c>
      <c r="AS79" s="217">
        <f t="shared" si="63"/>
        <v>184.8</v>
      </c>
      <c r="AT79" s="217">
        <f t="shared" si="64"/>
        <v>3850</v>
      </c>
      <c r="AU79" s="217">
        <f t="shared" si="65"/>
        <v>36.96</v>
      </c>
      <c r="AV79" s="217">
        <f t="shared" si="66"/>
        <v>4340</v>
      </c>
      <c r="AW79" s="217">
        <f t="shared" si="67"/>
        <v>4340</v>
      </c>
      <c r="AX79" s="217">
        <f t="shared" si="68"/>
        <v>1171.8</v>
      </c>
      <c r="AY79" s="217">
        <f t="shared" si="69"/>
        <v>3850</v>
      </c>
      <c r="AZ79" s="217">
        <f t="shared" si="70"/>
        <v>3850</v>
      </c>
      <c r="BA79" s="217">
        <f t="shared" si="71"/>
        <v>1155</v>
      </c>
      <c r="BB79" s="217">
        <f t="shared" si="72"/>
        <v>-1636.56</v>
      </c>
      <c r="BC79" s="217">
        <f t="shared" si="73"/>
        <v>-162</v>
      </c>
      <c r="BD79" s="217">
        <f t="shared" si="74"/>
        <v>-18.72</v>
      </c>
      <c r="BE79" s="217">
        <f t="shared" si="75"/>
        <v>-651</v>
      </c>
      <c r="BF79" s="217">
        <f t="shared" si="76"/>
        <v>-1155</v>
      </c>
    </row>
    <row r="80" spans="2:58">
      <c r="B80" s="6" t="s">
        <v>268</v>
      </c>
      <c r="C80" s="166" t="str">
        <f>_xlfn.XLOOKUP(B:B,'2023.7-2023.12'!B:B,'2023.7-2023.12'!G:G,0)</f>
        <v>2021/03/26</v>
      </c>
      <c r="D80">
        <f>_xlfn.XLOOKUP(B:B,'2023.7-2023.12'!B:B,'2023.7-2023.12'!I:I,0)</f>
        <v>0</v>
      </c>
      <c r="E80" t="str">
        <f>_xlfn.XLOOKUP(B:B,'2023.7-2023.12'!B:B,'2023.7-2023.12'!C:C,0)</f>
        <v>生产部</v>
      </c>
      <c r="F80" t="str">
        <f>_xlfn.XLOOKUP(B:B,'2023.7-2023.12'!B:B,'2023.7-2023.12'!F:F,0)</f>
        <v>质检员</v>
      </c>
      <c r="G80">
        <f>COUNTIF('2023.7-2023.12'!B:B,B80)</f>
        <v>6</v>
      </c>
      <c r="H80" s="217">
        <f>IFERROR(_xlfn.XLOOKUP(B80,'2023.7-2023.12'!B:B,'2023.7-2023.12'!K:K),0)</f>
        <v>7850.77</v>
      </c>
      <c r="I80" s="217">
        <f>IFERROR(AVERAGEIF('2023.7-2023.12'!B:B,B80,'2023.7-2023.12'!K:K),0)</f>
        <v>8022.865</v>
      </c>
      <c r="J80" s="217">
        <f>IFERROR(_xlfn.XLOOKUP(B80,'2023.7-2023.12'!B:B,'2023.7-2023.12'!J:J),0)</f>
        <v>2120</v>
      </c>
      <c r="K80" s="217">
        <f>IFERROR(AVERAGEIF('2023.7-2023.12'!B:B,B80,'2023.7-2023.12'!J:J),0)</f>
        <v>2120</v>
      </c>
      <c r="M80">
        <f>SUMIFS('2023.7-2023.12'!L:L,'2023.7-2023.12'!B:B,B80)</f>
        <v>2182.08</v>
      </c>
      <c r="O80" s="217">
        <f>SUMIFS('2023.7-2023.12'!N:N,'2023.7-2023.12'!B:B,B80)</f>
        <v>22.8</v>
      </c>
      <c r="P80">
        <f>SUMIFS('2023.7-2023.12'!P:P,'2023.7-2023.12'!B:B,B80)</f>
        <v>18.24</v>
      </c>
      <c r="R80" s="217">
        <f>SUMIFS('2023.7-2023.12'!M:M,'2023.7-2023.12'!B:B,B80)</f>
        <v>520.8</v>
      </c>
      <c r="T80" s="217">
        <f>SUMIFS('2023.7-2023.12'!O:O,'2023.7-2023.12'!B:B,B80)</f>
        <v>0</v>
      </c>
      <c r="U80" s="217">
        <f t="shared" si="39"/>
        <v>8022.865</v>
      </c>
      <c r="V80" s="217">
        <f t="shared" si="40"/>
        <v>8022.865</v>
      </c>
      <c r="W80">
        <f t="shared" si="41"/>
        <v>6739.2066</v>
      </c>
      <c r="X80" s="217">
        <f t="shared" si="42"/>
        <v>8022.865</v>
      </c>
      <c r="Y80" s="217">
        <f t="shared" si="43"/>
        <v>8022.865</v>
      </c>
      <c r="Z80" s="217">
        <f t="shared" si="44"/>
        <v>385.09752</v>
      </c>
      <c r="AA80" s="217">
        <f t="shared" si="45"/>
        <v>8022.865</v>
      </c>
      <c r="AB80" s="217">
        <f t="shared" si="46"/>
        <v>77.019504</v>
      </c>
      <c r="AC80" s="217">
        <f t="shared" si="47"/>
        <v>8022.865</v>
      </c>
      <c r="AD80" s="217">
        <f t="shared" si="48"/>
        <v>8022.865</v>
      </c>
      <c r="AE80" s="217">
        <f t="shared" si="49"/>
        <v>2166.17355</v>
      </c>
      <c r="AF80" s="217">
        <f t="shared" si="50"/>
        <v>8022.865</v>
      </c>
      <c r="AG80" s="217">
        <f t="shared" si="51"/>
        <v>8022.865</v>
      </c>
      <c r="AH80" s="217">
        <f t="shared" si="52"/>
        <v>2406.8595</v>
      </c>
      <c r="AI80">
        <f t="shared" si="53"/>
        <v>-4557.1266</v>
      </c>
      <c r="AJ80" s="217">
        <f t="shared" si="54"/>
        <v>-362.29752</v>
      </c>
      <c r="AK80" s="217">
        <f t="shared" si="55"/>
        <v>-58.779504</v>
      </c>
      <c r="AL80" s="217">
        <f t="shared" si="56"/>
        <v>-1645.37355</v>
      </c>
      <c r="AM80" s="217">
        <f t="shared" si="57"/>
        <v>-2406.8595</v>
      </c>
      <c r="AN80" s="217">
        <f t="shared" si="58"/>
        <v>4546</v>
      </c>
      <c r="AO80" s="217">
        <f t="shared" si="59"/>
        <v>4546</v>
      </c>
      <c r="AP80">
        <f t="shared" si="60"/>
        <v>3818.64</v>
      </c>
      <c r="AQ80" s="217">
        <f t="shared" si="61"/>
        <v>2120</v>
      </c>
      <c r="AR80" s="217">
        <f t="shared" si="62"/>
        <v>2120</v>
      </c>
      <c r="AS80" s="217">
        <f t="shared" si="63"/>
        <v>101.76</v>
      </c>
      <c r="AT80" s="217">
        <f t="shared" si="64"/>
        <v>2120</v>
      </c>
      <c r="AU80" s="217">
        <f t="shared" si="65"/>
        <v>20.352</v>
      </c>
      <c r="AV80" s="217">
        <f t="shared" si="66"/>
        <v>4340</v>
      </c>
      <c r="AW80" s="217">
        <f t="shared" si="67"/>
        <v>4340</v>
      </c>
      <c r="AX80" s="217">
        <f t="shared" si="68"/>
        <v>1171.8</v>
      </c>
      <c r="AY80" s="217">
        <f t="shared" si="69"/>
        <v>2120</v>
      </c>
      <c r="AZ80" s="217">
        <f t="shared" si="70"/>
        <v>2120</v>
      </c>
      <c r="BA80" s="217">
        <f t="shared" si="71"/>
        <v>636</v>
      </c>
      <c r="BB80" s="217">
        <f t="shared" si="72"/>
        <v>-1636.56</v>
      </c>
      <c r="BC80" s="217">
        <f t="shared" si="73"/>
        <v>-78.96</v>
      </c>
      <c r="BD80" s="217">
        <f t="shared" si="74"/>
        <v>-2.11200000000001</v>
      </c>
      <c r="BE80" s="217">
        <f t="shared" si="75"/>
        <v>-651</v>
      </c>
      <c r="BF80" s="217">
        <f t="shared" si="76"/>
        <v>-636</v>
      </c>
    </row>
    <row r="81" spans="2:58">
      <c r="B81" s="6" t="s">
        <v>269</v>
      </c>
      <c r="C81" s="166" t="str">
        <f>_xlfn.XLOOKUP(B:B,'2023.7-2023.12'!B:B,'2023.7-2023.12'!G:G,0)</f>
        <v>2023/05/08</v>
      </c>
      <c r="D81">
        <f>_xlfn.XLOOKUP(B:B,'2023.7-2023.12'!B:B,'2023.7-2023.12'!I:I,0)</f>
        <v>0</v>
      </c>
      <c r="E81" t="str">
        <f>_xlfn.XLOOKUP(B:B,'2023.7-2023.12'!B:B,'2023.7-2023.12'!C:C,0)</f>
        <v>售后服务部</v>
      </c>
      <c r="F81" t="str">
        <f>_xlfn.XLOOKUP(B:B,'2023.7-2023.12'!B:B,'2023.7-2023.12'!F:F,0)</f>
        <v>售后服务专员</v>
      </c>
      <c r="G81">
        <f>COUNTIF('2023.7-2023.12'!B:B,B81)</f>
        <v>6</v>
      </c>
      <c r="H81" s="217">
        <f>IFERROR(_xlfn.XLOOKUP(B81,'2023.7-2023.12'!B:B,'2023.7-2023.12'!K:K),0)</f>
        <v>4907.19</v>
      </c>
      <c r="I81" s="217">
        <f>IFERROR(AVERAGEIF('2023.7-2023.12'!B:B,B81,'2023.7-2023.12'!K:K),0)</f>
        <v>5476.02166666667</v>
      </c>
      <c r="J81" s="217">
        <f>IFERROR(_xlfn.XLOOKUP(B81,'2023.7-2023.12'!B:B,'2023.7-2023.12'!J:J),0)</f>
        <v>2450</v>
      </c>
      <c r="K81" s="217">
        <f>IFERROR(AVERAGEIF('2023.7-2023.12'!B:B,B81,'2023.7-2023.12'!J:J),0)</f>
        <v>2575</v>
      </c>
      <c r="M81">
        <f>SUMIFS('2023.7-2023.12'!L:L,'2023.7-2023.12'!B:B,B81)</f>
        <v>2182.08</v>
      </c>
      <c r="O81" s="217">
        <f>SUMIFS('2023.7-2023.12'!N:N,'2023.7-2023.12'!B:B,B81)</f>
        <v>22.8</v>
      </c>
      <c r="P81">
        <f>SUMIFS('2023.7-2023.12'!P:P,'2023.7-2023.12'!B:B,B81)</f>
        <v>18.24</v>
      </c>
      <c r="R81" s="217">
        <f>SUMIFS('2023.7-2023.12'!M:M,'2023.7-2023.12'!B:B,B81)</f>
        <v>520.8</v>
      </c>
      <c r="T81" s="217">
        <f>SUMIFS('2023.7-2023.12'!O:O,'2023.7-2023.12'!B:B,B81)</f>
        <v>0</v>
      </c>
      <c r="U81" s="217">
        <f t="shared" si="39"/>
        <v>5476.02166666667</v>
      </c>
      <c r="V81" s="217">
        <f t="shared" si="40"/>
        <v>5476.02166666667</v>
      </c>
      <c r="W81">
        <f t="shared" si="41"/>
        <v>4599.8582</v>
      </c>
      <c r="X81" s="217">
        <f t="shared" si="42"/>
        <v>5476.02166666667</v>
      </c>
      <c r="Y81" s="217">
        <f t="shared" si="43"/>
        <v>5476.02166666667</v>
      </c>
      <c r="Z81" s="217">
        <f t="shared" si="44"/>
        <v>262.84904</v>
      </c>
      <c r="AA81" s="217">
        <f t="shared" si="45"/>
        <v>5476.02166666667</v>
      </c>
      <c r="AB81" s="217">
        <f t="shared" si="46"/>
        <v>52.569808</v>
      </c>
      <c r="AC81" s="217">
        <f t="shared" si="47"/>
        <v>5476.02166666667</v>
      </c>
      <c r="AD81" s="217">
        <f t="shared" si="48"/>
        <v>5476.02166666667</v>
      </c>
      <c r="AE81" s="217">
        <f t="shared" si="49"/>
        <v>1478.52585</v>
      </c>
      <c r="AF81" s="217">
        <f t="shared" si="50"/>
        <v>5476.02166666667</v>
      </c>
      <c r="AG81" s="217">
        <f t="shared" si="51"/>
        <v>5476.02166666667</v>
      </c>
      <c r="AH81" s="217">
        <f t="shared" si="52"/>
        <v>1642.8065</v>
      </c>
      <c r="AI81">
        <f t="shared" si="53"/>
        <v>-2417.7782</v>
      </c>
      <c r="AJ81" s="217">
        <f t="shared" si="54"/>
        <v>-240.04904</v>
      </c>
      <c r="AK81" s="217">
        <f t="shared" si="55"/>
        <v>-34.329808</v>
      </c>
      <c r="AL81" s="217">
        <f t="shared" si="56"/>
        <v>-957.72585</v>
      </c>
      <c r="AM81" s="217">
        <f t="shared" si="57"/>
        <v>-1642.8065</v>
      </c>
      <c r="AN81" s="217">
        <f t="shared" si="58"/>
        <v>4546</v>
      </c>
      <c r="AO81" s="217">
        <f t="shared" si="59"/>
        <v>4546</v>
      </c>
      <c r="AP81">
        <f t="shared" si="60"/>
        <v>3818.64</v>
      </c>
      <c r="AQ81" s="217">
        <f t="shared" si="61"/>
        <v>2575</v>
      </c>
      <c r="AR81" s="217">
        <f t="shared" si="62"/>
        <v>2575</v>
      </c>
      <c r="AS81" s="217">
        <f t="shared" si="63"/>
        <v>123.6</v>
      </c>
      <c r="AT81" s="217">
        <f t="shared" si="64"/>
        <v>2575</v>
      </c>
      <c r="AU81" s="217">
        <f t="shared" si="65"/>
        <v>24.72</v>
      </c>
      <c r="AV81" s="217">
        <f t="shared" si="66"/>
        <v>4340</v>
      </c>
      <c r="AW81" s="217">
        <f t="shared" si="67"/>
        <v>4340</v>
      </c>
      <c r="AX81" s="217">
        <f t="shared" si="68"/>
        <v>1171.8</v>
      </c>
      <c r="AY81" s="217">
        <f t="shared" si="69"/>
        <v>2575</v>
      </c>
      <c r="AZ81" s="217">
        <f t="shared" si="70"/>
        <v>2575</v>
      </c>
      <c r="BA81" s="217">
        <f t="shared" si="71"/>
        <v>772.5</v>
      </c>
      <c r="BB81" s="217">
        <f t="shared" si="72"/>
        <v>-1636.56</v>
      </c>
      <c r="BC81" s="217">
        <f t="shared" si="73"/>
        <v>-100.8</v>
      </c>
      <c r="BD81" s="217">
        <f t="shared" si="74"/>
        <v>-6.48</v>
      </c>
      <c r="BE81" s="217">
        <f t="shared" si="75"/>
        <v>-651</v>
      </c>
      <c r="BF81" s="217">
        <f t="shared" si="76"/>
        <v>-772.5</v>
      </c>
    </row>
    <row r="82" spans="2:58">
      <c r="B82" s="6" t="s">
        <v>270</v>
      </c>
      <c r="C82" s="166" t="str">
        <f>_xlfn.XLOOKUP(B:B,'2023.7-2023.12'!B:B,'2023.7-2023.12'!G:G,0)</f>
        <v>2021/11/22</v>
      </c>
      <c r="D82" s="216" t="s">
        <v>475</v>
      </c>
      <c r="E82" t="str">
        <f>_xlfn.XLOOKUP(B:B,'2023.7-2023.12'!B:B,'2023.7-2023.12'!C:C,0)</f>
        <v>总经办</v>
      </c>
      <c r="F82" t="str">
        <f>_xlfn.XLOOKUP(B:B,'2023.7-2023.12'!B:B,'2023.7-2023.12'!F:F,0)</f>
        <v>外事翻译专员</v>
      </c>
      <c r="G82">
        <f>COUNTIF('2023.7-2023.12'!B:B,B82)</f>
        <v>1</v>
      </c>
      <c r="H82" s="217">
        <f>IFERROR(_xlfn.XLOOKUP(B82,'2023.7-2023.12'!B:B,'2023.7-2023.12'!K:K),0)</f>
        <v>2228.57</v>
      </c>
      <c r="I82" s="217">
        <f>IFERROR(AVERAGEIF('2023.7-2023.12'!B:B,B82,'2023.7-2023.12'!K:K),0)</f>
        <v>2228.57</v>
      </c>
      <c r="J82" s="217">
        <f>IFERROR(_xlfn.XLOOKUP(B82,'2023.7-2023.12'!B:B,'2023.7-2023.12'!J:J),0)</f>
        <v>3780</v>
      </c>
      <c r="K82" s="217">
        <f>IFERROR(AVERAGEIF('2023.7-2023.12'!B:B,B82,'2023.7-2023.12'!J:J),0)</f>
        <v>3780</v>
      </c>
      <c r="M82">
        <f>SUMIFS('2023.7-2023.12'!L:L,'2023.7-2023.12'!B:B,B82)</f>
        <v>0</v>
      </c>
      <c r="O82" s="217">
        <f>SUMIFS('2023.7-2023.12'!N:N,'2023.7-2023.12'!B:B,B82)</f>
        <v>0</v>
      </c>
      <c r="P82">
        <f>SUMIFS('2023.7-2023.12'!P:P,'2023.7-2023.12'!B:B,B82)</f>
        <v>0</v>
      </c>
      <c r="R82" s="217">
        <f>SUMIFS('2023.7-2023.12'!M:M,'2023.7-2023.12'!B:B,B82)</f>
        <v>0</v>
      </c>
      <c r="T82" s="217">
        <f>SUMIFS('2023.7-2023.12'!O:O,'2023.7-2023.12'!B:B,B82)</f>
        <v>0</v>
      </c>
      <c r="U82" s="217">
        <f t="shared" si="39"/>
        <v>4546</v>
      </c>
      <c r="V82" s="217">
        <f t="shared" si="40"/>
        <v>4546</v>
      </c>
      <c r="W82">
        <f t="shared" si="41"/>
        <v>636.44</v>
      </c>
      <c r="X82" s="217">
        <f t="shared" si="42"/>
        <v>2228.57</v>
      </c>
      <c r="Y82" s="217">
        <f t="shared" si="43"/>
        <v>2228.57</v>
      </c>
      <c r="Z82" s="217">
        <f t="shared" si="44"/>
        <v>17.82856</v>
      </c>
      <c r="AA82" s="217">
        <f t="shared" si="45"/>
        <v>2228.57</v>
      </c>
      <c r="AB82" s="217">
        <f t="shared" si="46"/>
        <v>3.565712</v>
      </c>
      <c r="AC82" s="217">
        <f t="shared" si="47"/>
        <v>4340</v>
      </c>
      <c r="AD82" s="217">
        <f t="shared" si="48"/>
        <v>4340</v>
      </c>
      <c r="AE82" s="217">
        <f t="shared" si="49"/>
        <v>195.3</v>
      </c>
      <c r="AF82" s="217">
        <f t="shared" si="50"/>
        <v>2228.57</v>
      </c>
      <c r="AG82" s="217">
        <f t="shared" si="51"/>
        <v>2228.57</v>
      </c>
      <c r="AH82" s="217">
        <f t="shared" si="52"/>
        <v>111.4285</v>
      </c>
      <c r="AI82">
        <f t="shared" si="53"/>
        <v>-636.44</v>
      </c>
      <c r="AJ82" s="217">
        <f t="shared" si="54"/>
        <v>-17.82856</v>
      </c>
      <c r="AK82" s="217">
        <f t="shared" si="55"/>
        <v>-3.565712</v>
      </c>
      <c r="AL82" s="217">
        <f t="shared" si="56"/>
        <v>-195.3</v>
      </c>
      <c r="AM82" s="217">
        <f t="shared" si="57"/>
        <v>-111.4285</v>
      </c>
      <c r="AN82" s="217">
        <f t="shared" si="58"/>
        <v>4546</v>
      </c>
      <c r="AO82" s="217">
        <f t="shared" si="59"/>
        <v>4546</v>
      </c>
      <c r="AP82">
        <f t="shared" si="60"/>
        <v>636.44</v>
      </c>
      <c r="AQ82" s="217">
        <f t="shared" si="61"/>
        <v>3780</v>
      </c>
      <c r="AR82" s="217">
        <f t="shared" si="62"/>
        <v>3780</v>
      </c>
      <c r="AS82" s="217">
        <f t="shared" si="63"/>
        <v>30.24</v>
      </c>
      <c r="AT82" s="217">
        <f t="shared" si="64"/>
        <v>3780</v>
      </c>
      <c r="AU82" s="217">
        <f t="shared" si="65"/>
        <v>6.048</v>
      </c>
      <c r="AV82" s="217">
        <f t="shared" si="66"/>
        <v>4340</v>
      </c>
      <c r="AW82" s="217">
        <f t="shared" si="67"/>
        <v>4340</v>
      </c>
      <c r="AX82" s="217">
        <f t="shared" si="68"/>
        <v>195.3</v>
      </c>
      <c r="AY82" s="217">
        <f t="shared" si="69"/>
        <v>3780</v>
      </c>
      <c r="AZ82" s="217">
        <f t="shared" si="70"/>
        <v>3780</v>
      </c>
      <c r="BA82" s="217">
        <f t="shared" si="71"/>
        <v>189</v>
      </c>
      <c r="BB82" s="217">
        <f t="shared" si="72"/>
        <v>-636.44</v>
      </c>
      <c r="BC82" s="217">
        <f t="shared" si="73"/>
        <v>-30.24</v>
      </c>
      <c r="BD82" s="217">
        <f t="shared" si="74"/>
        <v>-6.048</v>
      </c>
      <c r="BE82" s="217">
        <f t="shared" si="75"/>
        <v>-195.3</v>
      </c>
      <c r="BF82" s="217">
        <f t="shared" si="76"/>
        <v>-189</v>
      </c>
    </row>
    <row r="83" spans="2:58">
      <c r="B83" s="6" t="s">
        <v>271</v>
      </c>
      <c r="C83" s="166" t="str">
        <f>_xlfn.XLOOKUP(B:B,'2023.7-2023.12'!B:B,'2023.7-2023.12'!G:G,0)</f>
        <v>2006/10/21</v>
      </c>
      <c r="D83">
        <f>_xlfn.XLOOKUP(B:B,'2023.7-2023.12'!B:B,'2023.7-2023.12'!I:I,0)</f>
        <v>0</v>
      </c>
      <c r="E83" t="str">
        <f>_xlfn.XLOOKUP(B:B,'2023.7-2023.12'!B:B,'2023.7-2023.12'!C:C,0)</f>
        <v>生产部</v>
      </c>
      <c r="F83" t="str">
        <f>_xlfn.XLOOKUP(B:B,'2023.7-2023.12'!B:B,'2023.7-2023.12'!F:F,0)</f>
        <v>装配电工班长</v>
      </c>
      <c r="G83">
        <f>COUNTIF('2023.7-2023.12'!B:B,B83)</f>
        <v>6</v>
      </c>
      <c r="H83" s="217">
        <f>IFERROR(_xlfn.XLOOKUP(B83,'2023.7-2023.12'!B:B,'2023.7-2023.12'!K:K),0)</f>
        <v>8856.79</v>
      </c>
      <c r="I83" s="217">
        <f>IFERROR(AVERAGEIF('2023.7-2023.12'!B:B,B83,'2023.7-2023.12'!K:K),0)</f>
        <v>11222.9433333333</v>
      </c>
      <c r="J83" s="217">
        <f>IFERROR(_xlfn.XLOOKUP(B83,'2023.7-2023.12'!B:B,'2023.7-2023.12'!J:J),0)</f>
        <v>1900</v>
      </c>
      <c r="K83" s="217">
        <f>IFERROR(AVERAGEIF('2023.7-2023.12'!B:B,B83,'2023.7-2023.12'!J:J),0)</f>
        <v>1900</v>
      </c>
      <c r="M83">
        <f>SUMIFS('2023.7-2023.12'!L:L,'2023.7-2023.12'!B:B,B83)</f>
        <v>2182.08</v>
      </c>
      <c r="O83" s="217">
        <f>SUMIFS('2023.7-2023.12'!N:N,'2023.7-2023.12'!B:B,B83)</f>
        <v>22.8</v>
      </c>
      <c r="P83">
        <f>SUMIFS('2023.7-2023.12'!P:P,'2023.7-2023.12'!B:B,B83)</f>
        <v>18.24</v>
      </c>
      <c r="R83" s="217">
        <f>SUMIFS('2023.7-2023.12'!M:M,'2023.7-2023.12'!B:B,B83)</f>
        <v>520.8</v>
      </c>
      <c r="T83" s="217">
        <f>SUMIFS('2023.7-2023.12'!O:O,'2023.7-2023.12'!B:B,B83)</f>
        <v>0</v>
      </c>
      <c r="U83" s="217">
        <f t="shared" si="39"/>
        <v>11222.9433333333</v>
      </c>
      <c r="V83" s="217">
        <f t="shared" si="40"/>
        <v>11222.9433333333</v>
      </c>
      <c r="W83">
        <f t="shared" si="41"/>
        <v>9427.2724</v>
      </c>
      <c r="X83" s="217">
        <f t="shared" si="42"/>
        <v>11222.9433333333</v>
      </c>
      <c r="Y83" s="217">
        <f t="shared" si="43"/>
        <v>11222.9433333333</v>
      </c>
      <c r="Z83" s="217">
        <f t="shared" si="44"/>
        <v>538.70128</v>
      </c>
      <c r="AA83" s="217">
        <f t="shared" si="45"/>
        <v>11222.9433333333</v>
      </c>
      <c r="AB83" s="217">
        <f t="shared" si="46"/>
        <v>107.740256</v>
      </c>
      <c r="AC83" s="217">
        <f t="shared" si="47"/>
        <v>11222.9433333333</v>
      </c>
      <c r="AD83" s="217">
        <f t="shared" si="48"/>
        <v>11222.9433333333</v>
      </c>
      <c r="AE83" s="217">
        <f t="shared" si="49"/>
        <v>3030.1947</v>
      </c>
      <c r="AF83" s="217">
        <f t="shared" si="50"/>
        <v>11222.9433333333</v>
      </c>
      <c r="AG83" s="217">
        <f t="shared" si="51"/>
        <v>11222.9433333333</v>
      </c>
      <c r="AH83" s="217">
        <f t="shared" si="52"/>
        <v>3366.883</v>
      </c>
      <c r="AI83">
        <f t="shared" si="53"/>
        <v>-7245.1924</v>
      </c>
      <c r="AJ83" s="217">
        <f t="shared" si="54"/>
        <v>-515.90128</v>
      </c>
      <c r="AK83" s="217">
        <f t="shared" si="55"/>
        <v>-89.500256</v>
      </c>
      <c r="AL83" s="217">
        <f t="shared" si="56"/>
        <v>-2509.3947</v>
      </c>
      <c r="AM83" s="217">
        <f t="shared" si="57"/>
        <v>-3366.883</v>
      </c>
      <c r="AN83" s="217">
        <f t="shared" si="58"/>
        <v>4546</v>
      </c>
      <c r="AO83" s="217">
        <f t="shared" si="59"/>
        <v>4546</v>
      </c>
      <c r="AP83">
        <f t="shared" si="60"/>
        <v>3818.64</v>
      </c>
      <c r="AQ83" s="217">
        <f t="shared" si="61"/>
        <v>1900</v>
      </c>
      <c r="AR83" s="217">
        <f t="shared" si="62"/>
        <v>1900</v>
      </c>
      <c r="AS83" s="217">
        <f t="shared" si="63"/>
        <v>91.2</v>
      </c>
      <c r="AT83" s="217">
        <f t="shared" si="64"/>
        <v>1900</v>
      </c>
      <c r="AU83" s="217">
        <f t="shared" si="65"/>
        <v>18.24</v>
      </c>
      <c r="AV83" s="217">
        <f t="shared" si="66"/>
        <v>4340</v>
      </c>
      <c r="AW83" s="217">
        <f t="shared" si="67"/>
        <v>4340</v>
      </c>
      <c r="AX83" s="217">
        <f t="shared" si="68"/>
        <v>1171.8</v>
      </c>
      <c r="AY83" s="217">
        <f t="shared" si="69"/>
        <v>1900</v>
      </c>
      <c r="AZ83" s="217">
        <f t="shared" si="70"/>
        <v>1900</v>
      </c>
      <c r="BA83" s="217">
        <f t="shared" si="71"/>
        <v>570</v>
      </c>
      <c r="BB83" s="217">
        <f t="shared" si="72"/>
        <v>-1636.56</v>
      </c>
      <c r="BC83" s="217">
        <f t="shared" si="73"/>
        <v>-68.4</v>
      </c>
      <c r="BD83" s="217">
        <f t="shared" si="74"/>
        <v>0</v>
      </c>
      <c r="BE83" s="217">
        <f t="shared" si="75"/>
        <v>-651</v>
      </c>
      <c r="BF83" s="217">
        <f t="shared" si="76"/>
        <v>-570</v>
      </c>
    </row>
    <row r="84" spans="2:58">
      <c r="B84" s="6" t="s">
        <v>479</v>
      </c>
      <c r="C84" s="166">
        <f>_xlfn.XLOOKUP(B:B,'2023.7-2023.12'!B:B,'2023.7-2023.12'!G:G,0)</f>
        <v>45243</v>
      </c>
      <c r="D84" t="str">
        <f>_xlfn.XLOOKUP(B:B,'2023.7-2023.12'!B:B,'2023.7-2023.12'!I:I,0)</f>
        <v>2023/11/13入职；
2023/11/24离职</v>
      </c>
      <c r="E84" t="str">
        <f>_xlfn.XLOOKUP(B:B,'2023.7-2023.12'!B:B,'2023.7-2023.12'!C:C,0)</f>
        <v>运营中心</v>
      </c>
      <c r="F84" t="str">
        <f>_xlfn.XLOOKUP(B:B,'2023.7-2023.12'!B:B,'2023.7-2023.12'!F:F,0)</f>
        <v>装配钳工</v>
      </c>
      <c r="G84">
        <f>COUNTIF('2023.7-2023.12'!B:B,B84)</f>
        <v>1</v>
      </c>
      <c r="H84" s="217">
        <f>IFERROR(_xlfn.XLOOKUP(B84,'2023.7-2023.12'!B:B,'2023.7-2023.12'!K:K),0)</f>
        <v>2390.96</v>
      </c>
      <c r="I84" s="217">
        <f>IFERROR(AVERAGEIF('2023.7-2023.12'!B:B,B84,'2023.7-2023.12'!K:K),0)</f>
        <v>2390.96</v>
      </c>
      <c r="J84" s="217">
        <f>IFERROR(_xlfn.XLOOKUP(B84,'2023.7-2023.12'!B:B,'2023.7-2023.12'!J:J),0)</f>
        <v>1900</v>
      </c>
      <c r="K84" s="217">
        <f>IFERROR(AVERAGEIF('2023.7-2023.12'!B:B,B84,'2023.7-2023.12'!J:J),0)</f>
        <v>1900</v>
      </c>
      <c r="M84">
        <f>SUMIFS('2023.7-2023.12'!L:L,'2023.7-2023.12'!B:B,B84)</f>
        <v>363.68</v>
      </c>
      <c r="O84" s="217">
        <f>SUMIFS('2023.7-2023.12'!N:N,'2023.7-2023.12'!B:B,B84)</f>
        <v>3.8</v>
      </c>
      <c r="P84">
        <f>SUMIFS('2023.7-2023.12'!P:P,'2023.7-2023.12'!B:B,B84)</f>
        <v>3.04</v>
      </c>
      <c r="R84" s="217">
        <f>SUMIFS('2023.7-2023.12'!M:M,'2023.7-2023.12'!B:B,B84)</f>
        <v>86.8</v>
      </c>
      <c r="T84" s="217">
        <f>SUMIFS('2023.7-2023.12'!O:O,'2023.7-2023.12'!B:B,B84)</f>
        <v>0</v>
      </c>
      <c r="U84" s="217">
        <f t="shared" si="39"/>
        <v>4546</v>
      </c>
      <c r="V84" s="217">
        <f t="shared" si="40"/>
        <v>4546</v>
      </c>
      <c r="W84">
        <f t="shared" si="41"/>
        <v>636.44</v>
      </c>
      <c r="X84" s="217">
        <f t="shared" si="42"/>
        <v>2390.96</v>
      </c>
      <c r="Y84" s="217">
        <f t="shared" si="43"/>
        <v>2390.96</v>
      </c>
      <c r="Z84" s="217">
        <f t="shared" si="44"/>
        <v>19.12768</v>
      </c>
      <c r="AA84" s="217">
        <f t="shared" si="45"/>
        <v>2390.96</v>
      </c>
      <c r="AB84" s="217">
        <f t="shared" si="46"/>
        <v>3.825536</v>
      </c>
      <c r="AC84" s="217">
        <f t="shared" si="47"/>
        <v>4340</v>
      </c>
      <c r="AD84" s="217">
        <f t="shared" si="48"/>
        <v>4340</v>
      </c>
      <c r="AE84" s="217">
        <f t="shared" si="49"/>
        <v>195.3</v>
      </c>
      <c r="AF84" s="217">
        <f t="shared" si="50"/>
        <v>2390.96</v>
      </c>
      <c r="AG84" s="217">
        <f t="shared" si="51"/>
        <v>2390.96</v>
      </c>
      <c r="AH84" s="217">
        <f t="shared" si="52"/>
        <v>119.548</v>
      </c>
      <c r="AI84">
        <f t="shared" si="53"/>
        <v>-272.76</v>
      </c>
      <c r="AJ84" s="217">
        <f t="shared" si="54"/>
        <v>-15.32768</v>
      </c>
      <c r="AK84" s="217">
        <f t="shared" si="55"/>
        <v>-0.785536</v>
      </c>
      <c r="AL84" s="217">
        <f t="shared" si="56"/>
        <v>-108.5</v>
      </c>
      <c r="AM84" s="217">
        <f t="shared" si="57"/>
        <v>-119.548</v>
      </c>
      <c r="AN84" s="217">
        <f t="shared" si="58"/>
        <v>4546</v>
      </c>
      <c r="AO84" s="217">
        <f t="shared" si="59"/>
        <v>4546</v>
      </c>
      <c r="AP84">
        <f t="shared" si="60"/>
        <v>636.44</v>
      </c>
      <c r="AQ84" s="217">
        <f t="shared" si="61"/>
        <v>1900</v>
      </c>
      <c r="AR84" s="217">
        <f t="shared" si="62"/>
        <v>1900</v>
      </c>
      <c r="AS84" s="217">
        <f t="shared" si="63"/>
        <v>15.2</v>
      </c>
      <c r="AT84" s="217">
        <f t="shared" si="64"/>
        <v>1900</v>
      </c>
      <c r="AU84" s="217">
        <f t="shared" si="65"/>
        <v>3.04</v>
      </c>
      <c r="AV84" s="217">
        <f t="shared" si="66"/>
        <v>4340</v>
      </c>
      <c r="AW84" s="217">
        <f t="shared" si="67"/>
        <v>4340</v>
      </c>
      <c r="AX84" s="217">
        <f t="shared" si="68"/>
        <v>195.3</v>
      </c>
      <c r="AY84" s="217">
        <f t="shared" si="69"/>
        <v>1900</v>
      </c>
      <c r="AZ84" s="217">
        <f t="shared" si="70"/>
        <v>1900</v>
      </c>
      <c r="BA84" s="217">
        <f t="shared" si="71"/>
        <v>95</v>
      </c>
      <c r="BB84" s="217">
        <f t="shared" si="72"/>
        <v>-272.76</v>
      </c>
      <c r="BC84" s="217">
        <f t="shared" si="73"/>
        <v>-11.4</v>
      </c>
      <c r="BD84" s="217">
        <f t="shared" si="74"/>
        <v>0</v>
      </c>
      <c r="BE84" s="217">
        <f t="shared" si="75"/>
        <v>-108.5</v>
      </c>
      <c r="BF84" s="217">
        <f t="shared" si="76"/>
        <v>-95</v>
      </c>
    </row>
    <row r="85" spans="2:58">
      <c r="B85" s="6" t="s">
        <v>272</v>
      </c>
      <c r="C85" s="166" t="str">
        <f>_xlfn.XLOOKUP(B:B,'2023.7-2023.12'!B:B,'2023.7-2023.12'!G:G,0)</f>
        <v>2021/09/30</v>
      </c>
      <c r="D85">
        <f>_xlfn.XLOOKUP(B:B,'2023.7-2023.12'!B:B,'2023.7-2023.12'!I:I,0)</f>
        <v>0</v>
      </c>
      <c r="E85" t="str">
        <f>_xlfn.XLOOKUP(B:B,'2023.7-2023.12'!B:B,'2023.7-2023.12'!C:C,0)</f>
        <v>生产部</v>
      </c>
      <c r="F85" t="str">
        <f>_xlfn.XLOOKUP(B:B,'2023.7-2023.12'!B:B,'2023.7-2023.12'!F:F,0)</f>
        <v>装配钳工</v>
      </c>
      <c r="G85">
        <f>COUNTIF('2023.7-2023.12'!B:B,B85)</f>
        <v>6</v>
      </c>
      <c r="H85" s="217">
        <f>IFERROR(_xlfn.XLOOKUP(B85,'2023.7-2023.12'!B:B,'2023.7-2023.12'!K:K),0)</f>
        <v>5780.1</v>
      </c>
      <c r="I85" s="217">
        <f>IFERROR(AVERAGEIF('2023.7-2023.12'!B:B,B85,'2023.7-2023.12'!K:K),0)</f>
        <v>7211.85666666667</v>
      </c>
      <c r="J85" s="217">
        <f>IFERROR(_xlfn.XLOOKUP(B85,'2023.7-2023.12'!B:B,'2023.7-2023.12'!J:J),0)</f>
        <v>1900</v>
      </c>
      <c r="K85" s="217">
        <f>IFERROR(AVERAGEIF('2023.7-2023.12'!B:B,B85,'2023.7-2023.12'!J:J),0)</f>
        <v>1900</v>
      </c>
      <c r="M85">
        <f>SUMIFS('2023.7-2023.12'!L:L,'2023.7-2023.12'!B:B,B85)</f>
        <v>2182.08</v>
      </c>
      <c r="O85" s="217">
        <f>SUMIFS('2023.7-2023.12'!N:N,'2023.7-2023.12'!B:B,B85)</f>
        <v>22.8</v>
      </c>
      <c r="P85">
        <f>SUMIFS('2023.7-2023.12'!P:P,'2023.7-2023.12'!B:B,B85)</f>
        <v>18.24</v>
      </c>
      <c r="R85" s="217">
        <f>SUMIFS('2023.7-2023.12'!M:M,'2023.7-2023.12'!B:B,B85)</f>
        <v>520.8</v>
      </c>
      <c r="T85" s="217">
        <f>SUMIFS('2023.7-2023.12'!O:O,'2023.7-2023.12'!B:B,B85)</f>
        <v>0</v>
      </c>
      <c r="U85" s="217">
        <f t="shared" si="39"/>
        <v>7211.85666666667</v>
      </c>
      <c r="V85" s="217">
        <f t="shared" si="40"/>
        <v>7211.85666666667</v>
      </c>
      <c r="W85">
        <f t="shared" si="41"/>
        <v>6057.9596</v>
      </c>
      <c r="X85" s="217">
        <f t="shared" si="42"/>
        <v>7211.85666666667</v>
      </c>
      <c r="Y85" s="217">
        <f t="shared" si="43"/>
        <v>7211.85666666667</v>
      </c>
      <c r="Z85" s="217">
        <f t="shared" si="44"/>
        <v>346.16912</v>
      </c>
      <c r="AA85" s="217">
        <f t="shared" si="45"/>
        <v>7211.85666666667</v>
      </c>
      <c r="AB85" s="217">
        <f t="shared" si="46"/>
        <v>69.233824</v>
      </c>
      <c r="AC85" s="217">
        <f t="shared" si="47"/>
        <v>7211.85666666667</v>
      </c>
      <c r="AD85" s="217">
        <f t="shared" si="48"/>
        <v>7211.85666666667</v>
      </c>
      <c r="AE85" s="217">
        <f t="shared" si="49"/>
        <v>1947.2013</v>
      </c>
      <c r="AF85" s="217">
        <f t="shared" si="50"/>
        <v>7211.85666666667</v>
      </c>
      <c r="AG85" s="217">
        <f t="shared" si="51"/>
        <v>7211.85666666667</v>
      </c>
      <c r="AH85" s="217">
        <f t="shared" si="52"/>
        <v>2163.557</v>
      </c>
      <c r="AI85">
        <f t="shared" si="53"/>
        <v>-3875.8796</v>
      </c>
      <c r="AJ85" s="217">
        <f t="shared" si="54"/>
        <v>-323.36912</v>
      </c>
      <c r="AK85" s="217">
        <f t="shared" si="55"/>
        <v>-50.993824</v>
      </c>
      <c r="AL85" s="217">
        <f t="shared" si="56"/>
        <v>-1426.4013</v>
      </c>
      <c r="AM85" s="217">
        <f t="shared" si="57"/>
        <v>-2163.557</v>
      </c>
      <c r="AN85" s="217">
        <f t="shared" si="58"/>
        <v>4546</v>
      </c>
      <c r="AO85" s="217">
        <f t="shared" si="59"/>
        <v>4546</v>
      </c>
      <c r="AP85">
        <f t="shared" si="60"/>
        <v>3818.64</v>
      </c>
      <c r="AQ85" s="217">
        <f t="shared" si="61"/>
        <v>1900</v>
      </c>
      <c r="AR85" s="217">
        <f t="shared" si="62"/>
        <v>1900</v>
      </c>
      <c r="AS85" s="217">
        <f t="shared" si="63"/>
        <v>91.2</v>
      </c>
      <c r="AT85" s="217">
        <f t="shared" si="64"/>
        <v>1900</v>
      </c>
      <c r="AU85" s="217">
        <f t="shared" si="65"/>
        <v>18.24</v>
      </c>
      <c r="AV85" s="217">
        <f t="shared" si="66"/>
        <v>4340</v>
      </c>
      <c r="AW85" s="217">
        <f t="shared" si="67"/>
        <v>4340</v>
      </c>
      <c r="AX85" s="217">
        <f t="shared" si="68"/>
        <v>1171.8</v>
      </c>
      <c r="AY85" s="217">
        <f t="shared" si="69"/>
        <v>1900</v>
      </c>
      <c r="AZ85" s="217">
        <f t="shared" si="70"/>
        <v>1900</v>
      </c>
      <c r="BA85" s="217">
        <f t="shared" si="71"/>
        <v>570</v>
      </c>
      <c r="BB85" s="217">
        <f t="shared" si="72"/>
        <v>-1636.56</v>
      </c>
      <c r="BC85" s="217">
        <f t="shared" si="73"/>
        <v>-68.4</v>
      </c>
      <c r="BD85" s="217">
        <f t="shared" si="74"/>
        <v>0</v>
      </c>
      <c r="BE85" s="217">
        <f t="shared" si="75"/>
        <v>-651</v>
      </c>
      <c r="BF85" s="217">
        <f t="shared" si="76"/>
        <v>-570</v>
      </c>
    </row>
    <row r="86" spans="2:58">
      <c r="B86" s="6" t="s">
        <v>273</v>
      </c>
      <c r="C86" s="166" t="str">
        <f>_xlfn.XLOOKUP(B:B,'2023.7-2023.12'!B:B,'2023.7-2023.12'!G:G,0)</f>
        <v>2019/03/06</v>
      </c>
      <c r="D86">
        <f>_xlfn.XLOOKUP(B:B,'2023.7-2023.12'!B:B,'2023.7-2023.12'!I:I,0)</f>
        <v>0</v>
      </c>
      <c r="E86" t="str">
        <f>_xlfn.XLOOKUP(B:B,'2023.7-2023.12'!B:B,'2023.7-2023.12'!C:C,0)</f>
        <v>生产部</v>
      </c>
      <c r="F86" t="str">
        <f>_xlfn.XLOOKUP(B:B,'2023.7-2023.12'!B:B,'2023.7-2023.12'!F:F,0)</f>
        <v>装配电工</v>
      </c>
      <c r="G86">
        <f>COUNTIF('2023.7-2023.12'!B:B,B86)</f>
        <v>6</v>
      </c>
      <c r="H86" s="217">
        <f>IFERROR(_xlfn.XLOOKUP(B86,'2023.7-2023.12'!B:B,'2023.7-2023.12'!K:K),0)</f>
        <v>7219.41</v>
      </c>
      <c r="I86" s="217">
        <f>IFERROR(AVERAGEIF('2023.7-2023.12'!B:B,B86,'2023.7-2023.12'!K:K),0)</f>
        <v>8652.22833333333</v>
      </c>
      <c r="J86" s="217">
        <f>IFERROR(_xlfn.XLOOKUP(B86,'2023.7-2023.12'!B:B,'2023.7-2023.12'!J:J),0)</f>
        <v>1900</v>
      </c>
      <c r="K86" s="217">
        <f>IFERROR(AVERAGEIF('2023.7-2023.12'!B:B,B86,'2023.7-2023.12'!J:J),0)</f>
        <v>1900</v>
      </c>
      <c r="M86">
        <f>SUMIFS('2023.7-2023.12'!L:L,'2023.7-2023.12'!B:B,B86)</f>
        <v>2182.08</v>
      </c>
      <c r="O86" s="217">
        <f>SUMIFS('2023.7-2023.12'!N:N,'2023.7-2023.12'!B:B,B86)</f>
        <v>22.8</v>
      </c>
      <c r="P86">
        <f>SUMIFS('2023.7-2023.12'!P:P,'2023.7-2023.12'!B:B,B86)</f>
        <v>18.24</v>
      </c>
      <c r="R86" s="217">
        <f>SUMIFS('2023.7-2023.12'!M:M,'2023.7-2023.12'!B:B,B86)</f>
        <v>520.8</v>
      </c>
      <c r="T86" s="217">
        <f>SUMIFS('2023.7-2023.12'!O:O,'2023.7-2023.12'!B:B,B86)</f>
        <v>0</v>
      </c>
      <c r="U86" s="217">
        <f t="shared" si="39"/>
        <v>8652.22833333333</v>
      </c>
      <c r="V86" s="217">
        <f t="shared" si="40"/>
        <v>8652.22833333333</v>
      </c>
      <c r="W86">
        <f t="shared" si="41"/>
        <v>7267.8718</v>
      </c>
      <c r="X86" s="217">
        <f t="shared" si="42"/>
        <v>8652.22833333333</v>
      </c>
      <c r="Y86" s="217">
        <f t="shared" si="43"/>
        <v>8652.22833333333</v>
      </c>
      <c r="Z86" s="217">
        <f t="shared" si="44"/>
        <v>415.30696</v>
      </c>
      <c r="AA86" s="217">
        <f t="shared" si="45"/>
        <v>8652.22833333333</v>
      </c>
      <c r="AB86" s="217">
        <f t="shared" si="46"/>
        <v>83.061392</v>
      </c>
      <c r="AC86" s="217">
        <f t="shared" si="47"/>
        <v>8652.22833333333</v>
      </c>
      <c r="AD86" s="217">
        <f t="shared" si="48"/>
        <v>8652.22833333333</v>
      </c>
      <c r="AE86" s="217">
        <f t="shared" si="49"/>
        <v>2336.10165</v>
      </c>
      <c r="AF86" s="217">
        <f t="shared" si="50"/>
        <v>8652.22833333333</v>
      </c>
      <c r="AG86" s="217">
        <f t="shared" si="51"/>
        <v>8652.22833333333</v>
      </c>
      <c r="AH86" s="217">
        <f t="shared" si="52"/>
        <v>2595.6685</v>
      </c>
      <c r="AI86">
        <f t="shared" si="53"/>
        <v>-5085.7918</v>
      </c>
      <c r="AJ86" s="217">
        <f t="shared" si="54"/>
        <v>-392.50696</v>
      </c>
      <c r="AK86" s="217">
        <f t="shared" si="55"/>
        <v>-64.821392</v>
      </c>
      <c r="AL86" s="217">
        <f t="shared" si="56"/>
        <v>-1815.30165</v>
      </c>
      <c r="AM86" s="217">
        <f t="shared" si="57"/>
        <v>-2595.6685</v>
      </c>
      <c r="AN86" s="217">
        <f t="shared" si="58"/>
        <v>4546</v>
      </c>
      <c r="AO86" s="217">
        <f t="shared" si="59"/>
        <v>4546</v>
      </c>
      <c r="AP86">
        <f t="shared" si="60"/>
        <v>3818.64</v>
      </c>
      <c r="AQ86" s="217">
        <f t="shared" si="61"/>
        <v>1900</v>
      </c>
      <c r="AR86" s="217">
        <f t="shared" si="62"/>
        <v>1900</v>
      </c>
      <c r="AS86" s="217">
        <f t="shared" si="63"/>
        <v>91.2</v>
      </c>
      <c r="AT86" s="217">
        <f t="shared" si="64"/>
        <v>1900</v>
      </c>
      <c r="AU86" s="217">
        <f t="shared" si="65"/>
        <v>18.24</v>
      </c>
      <c r="AV86" s="217">
        <f t="shared" si="66"/>
        <v>4340</v>
      </c>
      <c r="AW86" s="217">
        <f t="shared" si="67"/>
        <v>4340</v>
      </c>
      <c r="AX86" s="217">
        <f t="shared" si="68"/>
        <v>1171.8</v>
      </c>
      <c r="AY86" s="217">
        <f t="shared" si="69"/>
        <v>1900</v>
      </c>
      <c r="AZ86" s="217">
        <f t="shared" si="70"/>
        <v>1900</v>
      </c>
      <c r="BA86" s="217">
        <f t="shared" si="71"/>
        <v>570</v>
      </c>
      <c r="BB86" s="217">
        <f t="shared" si="72"/>
        <v>-1636.56</v>
      </c>
      <c r="BC86" s="217">
        <f t="shared" si="73"/>
        <v>-68.4</v>
      </c>
      <c r="BD86" s="217">
        <f t="shared" si="74"/>
        <v>0</v>
      </c>
      <c r="BE86" s="217">
        <f t="shared" si="75"/>
        <v>-651</v>
      </c>
      <c r="BF86" s="217">
        <f t="shared" si="76"/>
        <v>-570</v>
      </c>
    </row>
    <row r="87" spans="2:58">
      <c r="B87" s="6" t="s">
        <v>274</v>
      </c>
      <c r="C87" s="166" t="str">
        <f>_xlfn.XLOOKUP(B:B,'2023.7-2023.12'!B:B,'2023.7-2023.12'!G:G,0)</f>
        <v>2023/06/02</v>
      </c>
      <c r="D87" s="216" t="s">
        <v>466</v>
      </c>
      <c r="E87" t="str">
        <f>_xlfn.XLOOKUP(B:B,'2023.7-2023.12'!B:B,'2023.7-2023.12'!C:C,0)</f>
        <v>生产部</v>
      </c>
      <c r="F87" t="str">
        <f>_xlfn.XLOOKUP(B:B,'2023.7-2023.12'!B:B,'2023.7-2023.12'!F:F,0)</f>
        <v>售后仓管员</v>
      </c>
      <c r="G87">
        <f>COUNTIF('2023.7-2023.12'!B:B,B87)</f>
        <v>2</v>
      </c>
      <c r="H87" s="217">
        <f>IFERROR(_xlfn.XLOOKUP(B87,'2023.7-2023.12'!B:B,'2023.7-2023.12'!K:K),0)</f>
        <v>5046.7</v>
      </c>
      <c r="I87" s="217">
        <f>IFERROR(AVERAGEIF('2023.7-2023.12'!B:B,B87,'2023.7-2023.12'!K:K),0)</f>
        <v>5169.195</v>
      </c>
      <c r="J87" s="217">
        <f>IFERROR(_xlfn.XLOOKUP(B87,'2023.7-2023.12'!B:B,'2023.7-2023.12'!J:J),0)</f>
        <v>1900</v>
      </c>
      <c r="K87" s="217">
        <f>IFERROR(AVERAGEIF('2023.7-2023.12'!B:B,B87,'2023.7-2023.12'!J:J),0)</f>
        <v>1900</v>
      </c>
      <c r="M87">
        <f>SUMIFS('2023.7-2023.12'!L:L,'2023.7-2023.12'!B:B,B87)</f>
        <v>727.36</v>
      </c>
      <c r="O87" s="217">
        <f>SUMIFS('2023.7-2023.12'!N:N,'2023.7-2023.12'!B:B,B87)</f>
        <v>7.6</v>
      </c>
      <c r="P87">
        <f>SUMIFS('2023.7-2023.12'!P:P,'2023.7-2023.12'!B:B,B87)</f>
        <v>6.08</v>
      </c>
      <c r="R87" s="217">
        <f>SUMIFS('2023.7-2023.12'!M:M,'2023.7-2023.12'!B:B,B87)</f>
        <v>173.6</v>
      </c>
      <c r="T87" s="217">
        <f>SUMIFS('2023.7-2023.12'!O:O,'2023.7-2023.12'!B:B,B87)</f>
        <v>0</v>
      </c>
      <c r="U87" s="217">
        <f t="shared" si="39"/>
        <v>5169.195</v>
      </c>
      <c r="V87" s="217">
        <f t="shared" si="40"/>
        <v>5169.195</v>
      </c>
      <c r="W87">
        <f t="shared" si="41"/>
        <v>1447.3746</v>
      </c>
      <c r="X87" s="217">
        <f t="shared" si="42"/>
        <v>5169.195</v>
      </c>
      <c r="Y87" s="217">
        <f t="shared" si="43"/>
        <v>5169.195</v>
      </c>
      <c r="Z87" s="217">
        <f t="shared" si="44"/>
        <v>82.70712</v>
      </c>
      <c r="AA87" s="217">
        <f t="shared" si="45"/>
        <v>5169.195</v>
      </c>
      <c r="AB87" s="217">
        <f t="shared" si="46"/>
        <v>16.541424</v>
      </c>
      <c r="AC87" s="217">
        <f t="shared" si="47"/>
        <v>5169.195</v>
      </c>
      <c r="AD87" s="217">
        <f t="shared" si="48"/>
        <v>5169.195</v>
      </c>
      <c r="AE87" s="217">
        <f t="shared" si="49"/>
        <v>465.22755</v>
      </c>
      <c r="AF87" s="217">
        <f t="shared" si="50"/>
        <v>5169.195</v>
      </c>
      <c r="AG87" s="217">
        <f t="shared" si="51"/>
        <v>5169.195</v>
      </c>
      <c r="AH87" s="217">
        <f t="shared" si="52"/>
        <v>516.9195</v>
      </c>
      <c r="AI87">
        <f t="shared" si="53"/>
        <v>-720.0146</v>
      </c>
      <c r="AJ87" s="217">
        <f t="shared" si="54"/>
        <v>-75.10712</v>
      </c>
      <c r="AK87" s="217">
        <f t="shared" si="55"/>
        <v>-10.461424</v>
      </c>
      <c r="AL87" s="217">
        <f t="shared" si="56"/>
        <v>-291.62755</v>
      </c>
      <c r="AM87" s="217">
        <f t="shared" si="57"/>
        <v>-516.9195</v>
      </c>
      <c r="AN87" s="217">
        <f t="shared" si="58"/>
        <v>4546</v>
      </c>
      <c r="AO87" s="217">
        <f t="shared" si="59"/>
        <v>4546</v>
      </c>
      <c r="AP87">
        <f t="shared" si="60"/>
        <v>1272.88</v>
      </c>
      <c r="AQ87" s="217">
        <f t="shared" si="61"/>
        <v>1900</v>
      </c>
      <c r="AR87" s="217">
        <f t="shared" si="62"/>
        <v>1900</v>
      </c>
      <c r="AS87" s="217">
        <f t="shared" si="63"/>
        <v>30.4</v>
      </c>
      <c r="AT87" s="217">
        <f t="shared" si="64"/>
        <v>1900</v>
      </c>
      <c r="AU87" s="217">
        <f t="shared" si="65"/>
        <v>6.08</v>
      </c>
      <c r="AV87" s="217">
        <f t="shared" si="66"/>
        <v>4340</v>
      </c>
      <c r="AW87" s="217">
        <f t="shared" si="67"/>
        <v>4340</v>
      </c>
      <c r="AX87" s="217">
        <f t="shared" si="68"/>
        <v>390.6</v>
      </c>
      <c r="AY87" s="217">
        <f t="shared" si="69"/>
        <v>1900</v>
      </c>
      <c r="AZ87" s="217">
        <f t="shared" si="70"/>
        <v>1900</v>
      </c>
      <c r="BA87" s="217">
        <f t="shared" si="71"/>
        <v>190</v>
      </c>
      <c r="BB87" s="217">
        <f t="shared" si="72"/>
        <v>-545.52</v>
      </c>
      <c r="BC87" s="217">
        <f t="shared" si="73"/>
        <v>-22.8</v>
      </c>
      <c r="BD87" s="217">
        <f t="shared" si="74"/>
        <v>0</v>
      </c>
      <c r="BE87" s="217">
        <f t="shared" si="75"/>
        <v>-217</v>
      </c>
      <c r="BF87" s="217">
        <f t="shared" si="76"/>
        <v>-190</v>
      </c>
    </row>
    <row r="88" spans="2:58">
      <c r="B88" s="6" t="s">
        <v>275</v>
      </c>
      <c r="C88" s="166" t="str">
        <f>_xlfn.XLOOKUP(B:B,'2023.7-2023.12'!B:B,'2023.7-2023.12'!G:G,0)</f>
        <v>2018/05/02</v>
      </c>
      <c r="D88">
        <f>_xlfn.XLOOKUP(B:B,'2023.7-2023.12'!B:B,'2023.7-2023.12'!I:I,0)</f>
        <v>0</v>
      </c>
      <c r="E88" t="str">
        <f>_xlfn.XLOOKUP(B:B,'2023.7-2023.12'!B:B,'2023.7-2023.12'!C:C,0)</f>
        <v>生产部</v>
      </c>
      <c r="F88" t="str">
        <f>_xlfn.XLOOKUP(B:B,'2023.7-2023.12'!B:B,'2023.7-2023.12'!F:F,0)</f>
        <v>装配钳工</v>
      </c>
      <c r="G88">
        <f>COUNTIF('2023.7-2023.12'!B:B,B88)</f>
        <v>6</v>
      </c>
      <c r="H88" s="217">
        <f>IFERROR(_xlfn.XLOOKUP(B88,'2023.7-2023.12'!B:B,'2023.7-2023.12'!K:K),0)</f>
        <v>7441.33</v>
      </c>
      <c r="I88" s="217">
        <f>IFERROR(AVERAGEIF('2023.7-2023.12'!B:B,B88,'2023.7-2023.12'!K:K),0)</f>
        <v>8808.05333333333</v>
      </c>
      <c r="J88" s="217">
        <f>IFERROR(_xlfn.XLOOKUP(B88,'2023.7-2023.12'!B:B,'2023.7-2023.12'!J:J),0)</f>
        <v>1900</v>
      </c>
      <c r="K88" s="217">
        <f>IFERROR(AVERAGEIF('2023.7-2023.12'!B:B,B88,'2023.7-2023.12'!J:J),0)</f>
        <v>1900</v>
      </c>
      <c r="M88">
        <f>SUMIFS('2023.7-2023.12'!L:L,'2023.7-2023.12'!B:B,B88)</f>
        <v>2182.08</v>
      </c>
      <c r="O88" s="217">
        <f>SUMIFS('2023.7-2023.12'!N:N,'2023.7-2023.12'!B:B,B88)</f>
        <v>22.8</v>
      </c>
      <c r="P88">
        <f>SUMIFS('2023.7-2023.12'!P:P,'2023.7-2023.12'!B:B,B88)</f>
        <v>18.24</v>
      </c>
      <c r="R88" s="217">
        <f>SUMIFS('2023.7-2023.12'!M:M,'2023.7-2023.12'!B:B,B88)</f>
        <v>520.8</v>
      </c>
      <c r="T88" s="217">
        <f>SUMIFS('2023.7-2023.12'!O:O,'2023.7-2023.12'!B:B,B88)</f>
        <v>0</v>
      </c>
      <c r="U88" s="217">
        <f t="shared" si="39"/>
        <v>8808.05333333333</v>
      </c>
      <c r="V88" s="217">
        <f t="shared" si="40"/>
        <v>8808.05333333333</v>
      </c>
      <c r="W88">
        <f t="shared" si="41"/>
        <v>7398.7648</v>
      </c>
      <c r="X88" s="217">
        <f t="shared" si="42"/>
        <v>8808.05333333333</v>
      </c>
      <c r="Y88" s="217">
        <f t="shared" si="43"/>
        <v>8808.05333333333</v>
      </c>
      <c r="Z88" s="217">
        <f t="shared" si="44"/>
        <v>422.78656</v>
      </c>
      <c r="AA88" s="217">
        <f t="shared" si="45"/>
        <v>8808.05333333333</v>
      </c>
      <c r="AB88" s="217">
        <f t="shared" si="46"/>
        <v>84.557312</v>
      </c>
      <c r="AC88" s="217">
        <f t="shared" si="47"/>
        <v>8808.05333333333</v>
      </c>
      <c r="AD88" s="217">
        <f t="shared" si="48"/>
        <v>8808.05333333333</v>
      </c>
      <c r="AE88" s="217">
        <f t="shared" si="49"/>
        <v>2378.1744</v>
      </c>
      <c r="AF88" s="217">
        <f t="shared" si="50"/>
        <v>8808.05333333333</v>
      </c>
      <c r="AG88" s="217">
        <f t="shared" si="51"/>
        <v>8808.05333333333</v>
      </c>
      <c r="AH88" s="217">
        <f t="shared" si="52"/>
        <v>2642.416</v>
      </c>
      <c r="AI88">
        <f t="shared" si="53"/>
        <v>-5216.6848</v>
      </c>
      <c r="AJ88" s="217">
        <f t="shared" si="54"/>
        <v>-399.98656</v>
      </c>
      <c r="AK88" s="217">
        <f t="shared" si="55"/>
        <v>-66.317312</v>
      </c>
      <c r="AL88" s="217">
        <f t="shared" si="56"/>
        <v>-1857.3744</v>
      </c>
      <c r="AM88" s="217">
        <f t="shared" si="57"/>
        <v>-2642.416</v>
      </c>
      <c r="AN88" s="217">
        <f t="shared" si="58"/>
        <v>4546</v>
      </c>
      <c r="AO88" s="217">
        <f t="shared" si="59"/>
        <v>4546</v>
      </c>
      <c r="AP88">
        <f t="shared" si="60"/>
        <v>3818.64</v>
      </c>
      <c r="AQ88" s="217">
        <f t="shared" si="61"/>
        <v>1900</v>
      </c>
      <c r="AR88" s="217">
        <f t="shared" si="62"/>
        <v>1900</v>
      </c>
      <c r="AS88" s="217">
        <f t="shared" si="63"/>
        <v>91.2</v>
      </c>
      <c r="AT88" s="217">
        <f t="shared" si="64"/>
        <v>1900</v>
      </c>
      <c r="AU88" s="217">
        <f t="shared" si="65"/>
        <v>18.24</v>
      </c>
      <c r="AV88" s="217">
        <f t="shared" si="66"/>
        <v>4340</v>
      </c>
      <c r="AW88" s="217">
        <f t="shared" si="67"/>
        <v>4340</v>
      </c>
      <c r="AX88" s="217">
        <f t="shared" si="68"/>
        <v>1171.8</v>
      </c>
      <c r="AY88" s="217">
        <f t="shared" si="69"/>
        <v>1900</v>
      </c>
      <c r="AZ88" s="217">
        <f t="shared" si="70"/>
        <v>1900</v>
      </c>
      <c r="BA88" s="217">
        <f t="shared" si="71"/>
        <v>570</v>
      </c>
      <c r="BB88" s="217">
        <f t="shared" si="72"/>
        <v>-1636.56</v>
      </c>
      <c r="BC88" s="217">
        <f t="shared" si="73"/>
        <v>-68.4</v>
      </c>
      <c r="BD88" s="217">
        <f t="shared" si="74"/>
        <v>0</v>
      </c>
      <c r="BE88" s="217">
        <f t="shared" si="75"/>
        <v>-651</v>
      </c>
      <c r="BF88" s="217">
        <f t="shared" si="76"/>
        <v>-570</v>
      </c>
    </row>
    <row r="89" spans="2:58">
      <c r="B89" s="6" t="s">
        <v>276</v>
      </c>
      <c r="C89" s="166" t="str">
        <f>_xlfn.XLOOKUP(B:B,'2023.7-2023.12'!B:B,'2023.7-2023.12'!G:G,0)</f>
        <v>2021/01/04</v>
      </c>
      <c r="D89">
        <f>_xlfn.XLOOKUP(B:B,'2023.7-2023.12'!B:B,'2023.7-2023.12'!I:I,0)</f>
        <v>0</v>
      </c>
      <c r="E89" t="str">
        <f>_xlfn.XLOOKUP(B:B,'2023.7-2023.12'!B:B,'2023.7-2023.12'!C:C,0)</f>
        <v>物控部</v>
      </c>
      <c r="F89" t="str">
        <f>_xlfn.XLOOKUP(B:B,'2023.7-2023.12'!B:B,'2023.7-2023.12'!F:F,0)</f>
        <v>战略采购</v>
      </c>
      <c r="G89">
        <f>COUNTIF('2023.7-2023.12'!B:B,B89)</f>
        <v>6</v>
      </c>
      <c r="H89" s="217">
        <f>IFERROR(_xlfn.XLOOKUP(B89,'2023.7-2023.12'!B:B,'2023.7-2023.12'!K:K),0)</f>
        <v>8555.91</v>
      </c>
      <c r="I89" s="217">
        <f>IFERROR(AVERAGEIF('2023.7-2023.12'!B:B,B89,'2023.7-2023.12'!K:K),0)</f>
        <v>8331.07833333333</v>
      </c>
      <c r="J89" s="217">
        <f>IFERROR(_xlfn.XLOOKUP(B89,'2023.7-2023.12'!B:B,'2023.7-2023.12'!J:J),0)</f>
        <v>3212</v>
      </c>
      <c r="K89" s="217">
        <f>IFERROR(AVERAGEIF('2023.7-2023.12'!B:B,B89,'2023.7-2023.12'!J:J),0)</f>
        <v>3212</v>
      </c>
      <c r="M89">
        <f>SUMIFS('2023.7-2023.12'!L:L,'2023.7-2023.12'!B:B,B89)</f>
        <v>2182.08</v>
      </c>
      <c r="O89" s="217">
        <f>SUMIFS('2023.7-2023.12'!N:N,'2023.7-2023.12'!B:B,B89)</f>
        <v>22.8</v>
      </c>
      <c r="P89">
        <f>SUMIFS('2023.7-2023.12'!P:P,'2023.7-2023.12'!B:B,B89)</f>
        <v>18.24</v>
      </c>
      <c r="R89" s="217">
        <f>SUMIFS('2023.7-2023.12'!M:M,'2023.7-2023.12'!B:B,B89)</f>
        <v>520.8</v>
      </c>
      <c r="T89" s="217">
        <f>SUMIFS('2023.7-2023.12'!O:O,'2023.7-2023.12'!B:B,B89)</f>
        <v>0</v>
      </c>
      <c r="U89" s="217">
        <f t="shared" si="39"/>
        <v>8331.07833333333</v>
      </c>
      <c r="V89" s="217">
        <f t="shared" si="40"/>
        <v>8331.07833333333</v>
      </c>
      <c r="W89">
        <f t="shared" si="41"/>
        <v>6998.1058</v>
      </c>
      <c r="X89" s="217">
        <f t="shared" si="42"/>
        <v>8331.07833333333</v>
      </c>
      <c r="Y89" s="217">
        <f t="shared" si="43"/>
        <v>8331.07833333333</v>
      </c>
      <c r="Z89" s="217">
        <f t="shared" si="44"/>
        <v>399.89176</v>
      </c>
      <c r="AA89" s="217">
        <f t="shared" si="45"/>
        <v>8331.07833333333</v>
      </c>
      <c r="AB89" s="217">
        <f t="shared" si="46"/>
        <v>79.978352</v>
      </c>
      <c r="AC89" s="217">
        <f t="shared" si="47"/>
        <v>8331.07833333333</v>
      </c>
      <c r="AD89" s="217">
        <f t="shared" si="48"/>
        <v>8331.07833333333</v>
      </c>
      <c r="AE89" s="217">
        <f t="shared" si="49"/>
        <v>2249.39115</v>
      </c>
      <c r="AF89" s="217">
        <f t="shared" si="50"/>
        <v>8331.07833333333</v>
      </c>
      <c r="AG89" s="217">
        <f t="shared" si="51"/>
        <v>8331.07833333333</v>
      </c>
      <c r="AH89" s="217">
        <f t="shared" si="52"/>
        <v>2499.3235</v>
      </c>
      <c r="AI89">
        <f t="shared" si="53"/>
        <v>-4816.0258</v>
      </c>
      <c r="AJ89" s="217">
        <f t="shared" si="54"/>
        <v>-377.09176</v>
      </c>
      <c r="AK89" s="217">
        <f t="shared" si="55"/>
        <v>-61.738352</v>
      </c>
      <c r="AL89" s="217">
        <f t="shared" si="56"/>
        <v>-1728.59115</v>
      </c>
      <c r="AM89" s="217">
        <f t="shared" si="57"/>
        <v>-2499.3235</v>
      </c>
      <c r="AN89" s="217">
        <f t="shared" si="58"/>
        <v>4546</v>
      </c>
      <c r="AO89" s="217">
        <f t="shared" si="59"/>
        <v>4546</v>
      </c>
      <c r="AP89">
        <f t="shared" si="60"/>
        <v>3818.64</v>
      </c>
      <c r="AQ89" s="217">
        <f t="shared" si="61"/>
        <v>3212</v>
      </c>
      <c r="AR89" s="217">
        <f t="shared" si="62"/>
        <v>3212</v>
      </c>
      <c r="AS89" s="217">
        <f t="shared" si="63"/>
        <v>154.176</v>
      </c>
      <c r="AT89" s="217">
        <f t="shared" si="64"/>
        <v>3212</v>
      </c>
      <c r="AU89" s="217">
        <f t="shared" si="65"/>
        <v>30.8352</v>
      </c>
      <c r="AV89" s="217">
        <f t="shared" si="66"/>
        <v>4340</v>
      </c>
      <c r="AW89" s="217">
        <f t="shared" si="67"/>
        <v>4340</v>
      </c>
      <c r="AX89" s="217">
        <f t="shared" si="68"/>
        <v>1171.8</v>
      </c>
      <c r="AY89" s="217">
        <f t="shared" si="69"/>
        <v>3212</v>
      </c>
      <c r="AZ89" s="217">
        <f t="shared" si="70"/>
        <v>3212</v>
      </c>
      <c r="BA89" s="217">
        <f t="shared" si="71"/>
        <v>963.6</v>
      </c>
      <c r="BB89" s="217">
        <f t="shared" si="72"/>
        <v>-1636.56</v>
      </c>
      <c r="BC89" s="217">
        <f t="shared" si="73"/>
        <v>-131.376</v>
      </c>
      <c r="BD89" s="217">
        <f t="shared" si="74"/>
        <v>-12.5952</v>
      </c>
      <c r="BE89" s="217">
        <f t="shared" si="75"/>
        <v>-651</v>
      </c>
      <c r="BF89" s="217">
        <f t="shared" si="76"/>
        <v>-963.6</v>
      </c>
    </row>
    <row r="90" spans="2:58">
      <c r="B90" s="6" t="s">
        <v>277</v>
      </c>
      <c r="C90" s="166" t="str">
        <f>_xlfn.XLOOKUP(B:B,'2023.7-2023.12'!B:B,'2023.7-2023.12'!G:G,0)</f>
        <v>2019/04/24</v>
      </c>
      <c r="D90">
        <f>_xlfn.XLOOKUP(B:B,'2023.7-2023.12'!B:B,'2023.7-2023.12'!I:I,0)</f>
        <v>0</v>
      </c>
      <c r="E90" t="str">
        <f>_xlfn.XLOOKUP(B:B,'2023.7-2023.12'!B:B,'2023.7-2023.12'!C:C,0)</f>
        <v>生产部</v>
      </c>
      <c r="F90" t="str">
        <f>_xlfn.XLOOKUP(B:B,'2023.7-2023.12'!B:B,'2023.7-2023.12'!F:F,0)</f>
        <v>仓库文员</v>
      </c>
      <c r="G90">
        <f>COUNTIF('2023.7-2023.12'!B:B,B90)</f>
        <v>6</v>
      </c>
      <c r="H90" s="217">
        <f>IFERROR(_xlfn.XLOOKUP(B90,'2023.7-2023.12'!B:B,'2023.7-2023.12'!K:K),0)</f>
        <v>4759.22</v>
      </c>
      <c r="I90" s="217">
        <f>IFERROR(AVERAGEIF('2023.7-2023.12'!B:B,B90,'2023.7-2023.12'!K:K),0)</f>
        <v>4671.23166666667</v>
      </c>
      <c r="J90" s="217">
        <f>IFERROR(_xlfn.XLOOKUP(B90,'2023.7-2023.12'!B:B,'2023.7-2023.12'!J:J),0)</f>
        <v>1900</v>
      </c>
      <c r="K90" s="217">
        <f>IFERROR(AVERAGEIF('2023.7-2023.12'!B:B,B90,'2023.7-2023.12'!J:J),0)</f>
        <v>1900</v>
      </c>
      <c r="M90">
        <f>SUMIFS('2023.7-2023.12'!L:L,'2023.7-2023.12'!B:B,B90)</f>
        <v>2182.08</v>
      </c>
      <c r="O90" s="217">
        <f>SUMIFS('2023.7-2023.12'!N:N,'2023.7-2023.12'!B:B,B90)</f>
        <v>22.8</v>
      </c>
      <c r="P90">
        <f>SUMIFS('2023.7-2023.12'!P:P,'2023.7-2023.12'!B:B,B90)</f>
        <v>18.24</v>
      </c>
      <c r="R90" s="217">
        <f>SUMIFS('2023.7-2023.12'!M:M,'2023.7-2023.12'!B:B,B90)</f>
        <v>520.8</v>
      </c>
      <c r="T90" s="217">
        <f>SUMIFS('2023.7-2023.12'!O:O,'2023.7-2023.12'!B:B,B90)</f>
        <v>0</v>
      </c>
      <c r="U90" s="217">
        <f t="shared" si="39"/>
        <v>4671.23166666667</v>
      </c>
      <c r="V90" s="217">
        <f t="shared" si="40"/>
        <v>4671.23166666667</v>
      </c>
      <c r="W90">
        <f t="shared" si="41"/>
        <v>3923.8346</v>
      </c>
      <c r="X90" s="217">
        <f t="shared" si="42"/>
        <v>4671.23166666667</v>
      </c>
      <c r="Y90" s="217">
        <f t="shared" si="43"/>
        <v>4671.23166666667</v>
      </c>
      <c r="Z90" s="217">
        <f t="shared" si="44"/>
        <v>224.21912</v>
      </c>
      <c r="AA90" s="217">
        <f t="shared" si="45"/>
        <v>4671.23166666667</v>
      </c>
      <c r="AB90" s="217">
        <f t="shared" si="46"/>
        <v>44.843824</v>
      </c>
      <c r="AC90" s="217">
        <f t="shared" si="47"/>
        <v>4671.23166666667</v>
      </c>
      <c r="AD90" s="217">
        <f t="shared" si="48"/>
        <v>4671.23166666667</v>
      </c>
      <c r="AE90" s="217">
        <f t="shared" si="49"/>
        <v>1261.23255</v>
      </c>
      <c r="AF90" s="217">
        <f t="shared" si="50"/>
        <v>4671.23166666667</v>
      </c>
      <c r="AG90" s="217">
        <f t="shared" si="51"/>
        <v>4671.23166666667</v>
      </c>
      <c r="AH90" s="217">
        <f t="shared" si="52"/>
        <v>1401.3695</v>
      </c>
      <c r="AI90">
        <f t="shared" si="53"/>
        <v>-1741.7546</v>
      </c>
      <c r="AJ90" s="217">
        <f t="shared" si="54"/>
        <v>-201.41912</v>
      </c>
      <c r="AK90" s="217">
        <f t="shared" si="55"/>
        <v>-26.603824</v>
      </c>
      <c r="AL90" s="217">
        <f t="shared" si="56"/>
        <v>-740.43255</v>
      </c>
      <c r="AM90" s="217">
        <f t="shared" si="57"/>
        <v>-1401.3695</v>
      </c>
      <c r="AN90" s="217">
        <f t="shared" si="58"/>
        <v>4546</v>
      </c>
      <c r="AO90" s="217">
        <f t="shared" si="59"/>
        <v>4546</v>
      </c>
      <c r="AP90">
        <f t="shared" si="60"/>
        <v>3818.64</v>
      </c>
      <c r="AQ90" s="217">
        <f t="shared" si="61"/>
        <v>1900</v>
      </c>
      <c r="AR90" s="217">
        <f t="shared" si="62"/>
        <v>1900</v>
      </c>
      <c r="AS90" s="217">
        <f t="shared" si="63"/>
        <v>91.2</v>
      </c>
      <c r="AT90" s="217">
        <f t="shared" si="64"/>
        <v>1900</v>
      </c>
      <c r="AU90" s="217">
        <f t="shared" si="65"/>
        <v>18.24</v>
      </c>
      <c r="AV90" s="217">
        <f t="shared" si="66"/>
        <v>4340</v>
      </c>
      <c r="AW90" s="217">
        <f t="shared" si="67"/>
        <v>4340</v>
      </c>
      <c r="AX90" s="217">
        <f t="shared" si="68"/>
        <v>1171.8</v>
      </c>
      <c r="AY90" s="217">
        <f t="shared" si="69"/>
        <v>1900</v>
      </c>
      <c r="AZ90" s="217">
        <f t="shared" si="70"/>
        <v>1900</v>
      </c>
      <c r="BA90" s="217">
        <f t="shared" si="71"/>
        <v>570</v>
      </c>
      <c r="BB90" s="217">
        <f t="shared" si="72"/>
        <v>-1636.56</v>
      </c>
      <c r="BC90" s="217">
        <f t="shared" si="73"/>
        <v>-68.4</v>
      </c>
      <c r="BD90" s="217">
        <f t="shared" si="74"/>
        <v>0</v>
      </c>
      <c r="BE90" s="217">
        <f t="shared" si="75"/>
        <v>-651</v>
      </c>
      <c r="BF90" s="217">
        <f t="shared" si="76"/>
        <v>-570</v>
      </c>
    </row>
    <row r="91" spans="2:58">
      <c r="B91" s="6" t="s">
        <v>278</v>
      </c>
      <c r="C91" s="166" t="str">
        <f>_xlfn.XLOOKUP(B:B,'2023.7-2023.12'!B:B,'2023.7-2023.12'!G:G,0)</f>
        <v>2021/06/07</v>
      </c>
      <c r="D91">
        <f>_xlfn.XLOOKUP(B:B,'2023.7-2023.12'!B:B,'2023.7-2023.12'!I:I,0)</f>
        <v>0</v>
      </c>
      <c r="E91" t="str">
        <f>_xlfn.XLOOKUP(B:B,'2023.7-2023.12'!B:B,'2023.7-2023.12'!C:C,0)</f>
        <v>研发部</v>
      </c>
      <c r="F91" t="str">
        <f>_xlfn.XLOOKUP(B:B,'2023.7-2023.12'!B:B,'2023.7-2023.12'!F:F,0)</f>
        <v>机械工程师</v>
      </c>
      <c r="G91">
        <f>COUNTIF('2023.7-2023.12'!B:B,B91)</f>
        <v>6</v>
      </c>
      <c r="H91" s="217">
        <f>IFERROR(_xlfn.XLOOKUP(B91,'2023.7-2023.12'!B:B,'2023.7-2023.12'!K:K),0)</f>
        <v>8271.2</v>
      </c>
      <c r="I91" s="217">
        <f>IFERROR(AVERAGEIF('2023.7-2023.12'!B:B,B91,'2023.7-2023.12'!K:K),0)</f>
        <v>8375.06666666667</v>
      </c>
      <c r="J91" s="217">
        <f>IFERROR(_xlfn.XLOOKUP(B91,'2023.7-2023.12'!B:B,'2023.7-2023.12'!J:J),0)</f>
        <v>3471</v>
      </c>
      <c r="K91" s="217">
        <f>IFERROR(AVERAGEIF('2023.7-2023.12'!B:B,B91,'2023.7-2023.12'!J:J),0)</f>
        <v>3471</v>
      </c>
      <c r="M91">
        <f>SUMIFS('2023.7-2023.12'!L:L,'2023.7-2023.12'!B:B,B91)</f>
        <v>2182.08</v>
      </c>
      <c r="O91" s="217">
        <f>SUMIFS('2023.7-2023.12'!N:N,'2023.7-2023.12'!B:B,B91)</f>
        <v>22.8</v>
      </c>
      <c r="P91">
        <f>SUMIFS('2023.7-2023.12'!P:P,'2023.7-2023.12'!B:B,B91)</f>
        <v>18.24</v>
      </c>
      <c r="R91" s="217">
        <f>SUMIFS('2023.7-2023.12'!M:M,'2023.7-2023.12'!B:B,B91)</f>
        <v>520.8</v>
      </c>
      <c r="T91" s="217">
        <f>SUMIFS('2023.7-2023.12'!O:O,'2023.7-2023.12'!B:B,B91)</f>
        <v>0</v>
      </c>
      <c r="U91" s="217">
        <f t="shared" si="39"/>
        <v>8375.06666666667</v>
      </c>
      <c r="V91" s="217">
        <f t="shared" si="40"/>
        <v>8375.06666666667</v>
      </c>
      <c r="W91">
        <f t="shared" si="41"/>
        <v>7035.056</v>
      </c>
      <c r="X91" s="217">
        <f t="shared" si="42"/>
        <v>8375.06666666667</v>
      </c>
      <c r="Y91" s="217">
        <f t="shared" si="43"/>
        <v>8375.06666666667</v>
      </c>
      <c r="Z91" s="217">
        <f t="shared" si="44"/>
        <v>402.0032</v>
      </c>
      <c r="AA91" s="217">
        <f t="shared" si="45"/>
        <v>8375.06666666667</v>
      </c>
      <c r="AB91" s="217">
        <f t="shared" si="46"/>
        <v>80.40064</v>
      </c>
      <c r="AC91" s="217">
        <f t="shared" si="47"/>
        <v>8375.06666666667</v>
      </c>
      <c r="AD91" s="217">
        <f t="shared" si="48"/>
        <v>8375.06666666667</v>
      </c>
      <c r="AE91" s="217">
        <f t="shared" si="49"/>
        <v>2261.268</v>
      </c>
      <c r="AF91" s="217">
        <f t="shared" si="50"/>
        <v>8375.06666666667</v>
      </c>
      <c r="AG91" s="217">
        <f t="shared" si="51"/>
        <v>8375.06666666667</v>
      </c>
      <c r="AH91" s="217">
        <f t="shared" si="52"/>
        <v>2512.52</v>
      </c>
      <c r="AI91">
        <f t="shared" si="53"/>
        <v>-4852.976</v>
      </c>
      <c r="AJ91" s="217">
        <f t="shared" si="54"/>
        <v>-379.2032</v>
      </c>
      <c r="AK91" s="217">
        <f t="shared" si="55"/>
        <v>-62.16064</v>
      </c>
      <c r="AL91" s="217">
        <f t="shared" si="56"/>
        <v>-1740.468</v>
      </c>
      <c r="AM91" s="217">
        <f t="shared" si="57"/>
        <v>-2512.52</v>
      </c>
      <c r="AN91" s="217">
        <f t="shared" si="58"/>
        <v>4546</v>
      </c>
      <c r="AO91" s="217">
        <f t="shared" si="59"/>
        <v>4546</v>
      </c>
      <c r="AP91">
        <f t="shared" si="60"/>
        <v>3818.64</v>
      </c>
      <c r="AQ91" s="217">
        <f t="shared" si="61"/>
        <v>3471</v>
      </c>
      <c r="AR91" s="217">
        <f t="shared" si="62"/>
        <v>3471</v>
      </c>
      <c r="AS91" s="217">
        <f t="shared" si="63"/>
        <v>166.608</v>
      </c>
      <c r="AT91" s="217">
        <f t="shared" si="64"/>
        <v>3471</v>
      </c>
      <c r="AU91" s="217">
        <f t="shared" si="65"/>
        <v>33.3216</v>
      </c>
      <c r="AV91" s="217">
        <f t="shared" si="66"/>
        <v>4340</v>
      </c>
      <c r="AW91" s="217">
        <f t="shared" si="67"/>
        <v>4340</v>
      </c>
      <c r="AX91" s="217">
        <f t="shared" si="68"/>
        <v>1171.8</v>
      </c>
      <c r="AY91" s="217">
        <f t="shared" si="69"/>
        <v>3471</v>
      </c>
      <c r="AZ91" s="217">
        <f t="shared" si="70"/>
        <v>3471</v>
      </c>
      <c r="BA91" s="217">
        <f t="shared" si="71"/>
        <v>1041.3</v>
      </c>
      <c r="BB91" s="217">
        <f t="shared" si="72"/>
        <v>-1636.56</v>
      </c>
      <c r="BC91" s="217">
        <f t="shared" si="73"/>
        <v>-143.808</v>
      </c>
      <c r="BD91" s="217">
        <f t="shared" si="74"/>
        <v>-15.0816</v>
      </c>
      <c r="BE91" s="217">
        <f t="shared" si="75"/>
        <v>-651</v>
      </c>
      <c r="BF91" s="217">
        <f t="shared" si="76"/>
        <v>-1041.3</v>
      </c>
    </row>
    <row r="92" spans="2:58">
      <c r="B92" s="6" t="s">
        <v>279</v>
      </c>
      <c r="C92" s="166" t="str">
        <f>_xlfn.XLOOKUP(B:B,'2023.7-2023.12'!B:B,'2023.7-2023.12'!G:G,0)</f>
        <v>2020/03/18</v>
      </c>
      <c r="D92">
        <f>_xlfn.XLOOKUP(B:B,'2023.7-2023.12'!B:B,'2023.7-2023.12'!I:I,0)</f>
        <v>0</v>
      </c>
      <c r="E92" t="str">
        <f>_xlfn.XLOOKUP(B:B,'2023.7-2023.12'!B:B,'2023.7-2023.12'!C:C,0)</f>
        <v>研发部</v>
      </c>
      <c r="F92" t="str">
        <f>_xlfn.XLOOKUP(B:B,'2023.7-2023.12'!B:B,'2023.7-2023.12'!F:F,0)</f>
        <v>软件工程师</v>
      </c>
      <c r="G92">
        <f>COUNTIF('2023.7-2023.12'!B:B,B92)</f>
        <v>6</v>
      </c>
      <c r="H92" s="217">
        <f>IFERROR(_xlfn.XLOOKUP(B92,'2023.7-2023.12'!B:B,'2023.7-2023.12'!K:K),0)</f>
        <v>10302.83</v>
      </c>
      <c r="I92" s="217">
        <f>IFERROR(AVERAGEIF('2023.7-2023.12'!B:B,B92,'2023.7-2023.12'!K:K),0)</f>
        <v>12101.245</v>
      </c>
      <c r="J92" s="217">
        <f>IFERROR(_xlfn.XLOOKUP(B92,'2023.7-2023.12'!B:B,'2023.7-2023.12'!J:J),0)</f>
        <v>4536</v>
      </c>
      <c r="K92" s="217">
        <f>IFERROR(AVERAGEIF('2023.7-2023.12'!B:B,B92,'2023.7-2023.12'!J:J),0)</f>
        <v>4536</v>
      </c>
      <c r="M92">
        <f>SUMIFS('2023.7-2023.12'!L:L,'2023.7-2023.12'!B:B,B92)</f>
        <v>2182.08</v>
      </c>
      <c r="O92" s="217">
        <f>SUMIFS('2023.7-2023.12'!N:N,'2023.7-2023.12'!B:B,B92)</f>
        <v>22.8</v>
      </c>
      <c r="P92">
        <f>SUMIFS('2023.7-2023.12'!P:P,'2023.7-2023.12'!B:B,B92)</f>
        <v>18.24</v>
      </c>
      <c r="R92" s="217">
        <f>SUMIFS('2023.7-2023.12'!M:M,'2023.7-2023.12'!B:B,B92)</f>
        <v>520.8</v>
      </c>
      <c r="T92" s="217">
        <f>SUMIFS('2023.7-2023.12'!O:O,'2023.7-2023.12'!B:B,B92)</f>
        <v>3000</v>
      </c>
      <c r="U92" s="217">
        <f t="shared" si="39"/>
        <v>12101.245</v>
      </c>
      <c r="V92" s="217">
        <f t="shared" si="40"/>
        <v>12101.245</v>
      </c>
      <c r="W92">
        <f t="shared" si="41"/>
        <v>10165.0458</v>
      </c>
      <c r="X92" s="217">
        <f t="shared" si="42"/>
        <v>12101.245</v>
      </c>
      <c r="Y92" s="217">
        <f t="shared" si="43"/>
        <v>12101.245</v>
      </c>
      <c r="Z92" s="217">
        <f t="shared" si="44"/>
        <v>580.85976</v>
      </c>
      <c r="AA92" s="217">
        <f t="shared" si="45"/>
        <v>12101.245</v>
      </c>
      <c r="AB92" s="217">
        <f t="shared" si="46"/>
        <v>116.171952</v>
      </c>
      <c r="AC92" s="217">
        <f t="shared" si="47"/>
        <v>12101.245</v>
      </c>
      <c r="AD92" s="217">
        <f t="shared" si="48"/>
        <v>12101.245</v>
      </c>
      <c r="AE92" s="217">
        <f t="shared" si="49"/>
        <v>3267.33615</v>
      </c>
      <c r="AF92" s="217">
        <f t="shared" si="50"/>
        <v>12101.245</v>
      </c>
      <c r="AG92" s="217">
        <f t="shared" si="51"/>
        <v>12101.245</v>
      </c>
      <c r="AH92" s="217">
        <f t="shared" si="52"/>
        <v>3630.3735</v>
      </c>
      <c r="AI92">
        <f t="shared" si="53"/>
        <v>-7982.9658</v>
      </c>
      <c r="AJ92" s="217">
        <f t="shared" si="54"/>
        <v>-558.05976</v>
      </c>
      <c r="AK92" s="217">
        <f t="shared" si="55"/>
        <v>-97.931952</v>
      </c>
      <c r="AL92" s="217">
        <f t="shared" si="56"/>
        <v>-2746.53615</v>
      </c>
      <c r="AM92" s="217">
        <f t="shared" si="57"/>
        <v>-630.373500000001</v>
      </c>
      <c r="AN92" s="217">
        <f t="shared" si="58"/>
        <v>4546</v>
      </c>
      <c r="AO92" s="217">
        <f t="shared" si="59"/>
        <v>4546</v>
      </c>
      <c r="AP92">
        <f t="shared" si="60"/>
        <v>3818.64</v>
      </c>
      <c r="AQ92" s="217">
        <f t="shared" si="61"/>
        <v>4536</v>
      </c>
      <c r="AR92" s="217">
        <f t="shared" si="62"/>
        <v>4536</v>
      </c>
      <c r="AS92" s="217">
        <f t="shared" si="63"/>
        <v>217.728</v>
      </c>
      <c r="AT92" s="217">
        <f t="shared" si="64"/>
        <v>4536</v>
      </c>
      <c r="AU92" s="217">
        <f t="shared" si="65"/>
        <v>43.5456</v>
      </c>
      <c r="AV92" s="217">
        <f t="shared" si="66"/>
        <v>4536</v>
      </c>
      <c r="AW92" s="217">
        <f t="shared" si="67"/>
        <v>4536</v>
      </c>
      <c r="AX92" s="217">
        <f t="shared" si="68"/>
        <v>1224.72</v>
      </c>
      <c r="AY92" s="217">
        <f t="shared" si="69"/>
        <v>4536</v>
      </c>
      <c r="AZ92" s="217">
        <f t="shared" si="70"/>
        <v>4536</v>
      </c>
      <c r="BA92" s="217">
        <f t="shared" si="71"/>
        <v>1360.8</v>
      </c>
      <c r="BB92" s="217">
        <f t="shared" si="72"/>
        <v>-1636.56</v>
      </c>
      <c r="BC92" s="217">
        <f t="shared" si="73"/>
        <v>-194.928</v>
      </c>
      <c r="BD92" s="217">
        <f t="shared" si="74"/>
        <v>-25.3056</v>
      </c>
      <c r="BE92" s="217">
        <f t="shared" si="75"/>
        <v>-703.92</v>
      </c>
      <c r="BF92" s="217">
        <f t="shared" si="76"/>
        <v>0</v>
      </c>
    </row>
    <row r="93" spans="2:58">
      <c r="B93" s="6" t="s">
        <v>280</v>
      </c>
      <c r="C93" s="166">
        <f>_xlfn.XLOOKUP(B:B,'2023.7-2023.12'!B:B,'2023.7-2023.12'!G:G,0)</f>
        <v>40504</v>
      </c>
      <c r="D93">
        <f>_xlfn.XLOOKUP(B:B,'2023.7-2023.12'!B:B,'2023.7-2023.12'!I:I,0)</f>
        <v>0</v>
      </c>
      <c r="E93" t="str">
        <f>_xlfn.XLOOKUP(B:B,'2023.7-2023.12'!B:B,'2023.7-2023.12'!C:C,0)</f>
        <v>销售部</v>
      </c>
      <c r="F93" t="str">
        <f>_xlfn.XLOOKUP(B:B,'2023.7-2023.12'!B:B,'2023.7-2023.12'!F:F,0)</f>
        <v>销售支持经理</v>
      </c>
      <c r="G93">
        <f>COUNTIF('2023.7-2023.12'!B:B,B93)</f>
        <v>6</v>
      </c>
      <c r="H93" s="217">
        <f>IFERROR(_xlfn.XLOOKUP(B93,'2023.7-2023.12'!B:B,'2023.7-2023.12'!K:K),0)</f>
        <v>18122.31</v>
      </c>
      <c r="I93" s="217">
        <f>IFERROR(AVERAGEIF('2023.7-2023.12'!B:B,B93,'2023.7-2023.12'!K:K),0)</f>
        <v>17481.4383333333</v>
      </c>
      <c r="J93" s="217">
        <f>IFERROR(_xlfn.XLOOKUP(B93,'2023.7-2023.12'!B:B,'2023.7-2023.12'!J:J),0)</f>
        <v>4453</v>
      </c>
      <c r="K93" s="217">
        <f>IFERROR(AVERAGEIF('2023.7-2023.12'!B:B,B93,'2023.7-2023.12'!J:J),0)</f>
        <v>4453</v>
      </c>
      <c r="M93">
        <f>SUMIFS('2023.7-2023.12'!L:L,'2023.7-2023.12'!B:B,B93)</f>
        <v>2182.08</v>
      </c>
      <c r="O93" s="217">
        <f>SUMIFS('2023.7-2023.12'!N:N,'2023.7-2023.12'!B:B,B93)</f>
        <v>22.8</v>
      </c>
      <c r="P93">
        <f>SUMIFS('2023.7-2023.12'!P:P,'2023.7-2023.12'!B:B,B93)</f>
        <v>18.24</v>
      </c>
      <c r="R93" s="217">
        <f>SUMIFS('2023.7-2023.12'!M:M,'2023.7-2023.12'!B:B,B93)</f>
        <v>520.8</v>
      </c>
      <c r="T93" s="217">
        <f>SUMIFS('2023.7-2023.12'!O:O,'2023.7-2023.12'!B:B,B93)</f>
        <v>6000</v>
      </c>
      <c r="U93" s="217">
        <f t="shared" si="39"/>
        <v>17481.4383333333</v>
      </c>
      <c r="V93" s="217">
        <f t="shared" si="40"/>
        <v>17481.4383333333</v>
      </c>
      <c r="W93">
        <f t="shared" si="41"/>
        <v>14684.4082</v>
      </c>
      <c r="X93" s="217">
        <f t="shared" si="42"/>
        <v>17481.4383333333</v>
      </c>
      <c r="Y93" s="217">
        <f t="shared" si="43"/>
        <v>17481.4383333333</v>
      </c>
      <c r="Z93" s="217">
        <f t="shared" si="44"/>
        <v>839.10904</v>
      </c>
      <c r="AA93" s="217">
        <f t="shared" si="45"/>
        <v>17481.4383333333</v>
      </c>
      <c r="AB93" s="217">
        <f t="shared" si="46"/>
        <v>167.821808</v>
      </c>
      <c r="AC93" s="217">
        <f t="shared" si="47"/>
        <v>17481.4383333333</v>
      </c>
      <c r="AD93" s="217">
        <f t="shared" si="48"/>
        <v>17481.4383333333</v>
      </c>
      <c r="AE93" s="217">
        <f t="shared" si="49"/>
        <v>4719.98835</v>
      </c>
      <c r="AF93" s="217">
        <f t="shared" si="50"/>
        <v>17481.4383333333</v>
      </c>
      <c r="AG93" s="217">
        <f t="shared" si="51"/>
        <v>17481.4383333333</v>
      </c>
      <c r="AH93" s="217">
        <f t="shared" si="52"/>
        <v>5244.4315</v>
      </c>
      <c r="AI93">
        <f t="shared" si="53"/>
        <v>-12502.3282</v>
      </c>
      <c r="AJ93" s="217">
        <f t="shared" si="54"/>
        <v>-816.30904</v>
      </c>
      <c r="AK93" s="217">
        <f t="shared" si="55"/>
        <v>-149.581808</v>
      </c>
      <c r="AL93" s="217">
        <f t="shared" si="56"/>
        <v>-4199.18835</v>
      </c>
      <c r="AM93" s="217">
        <f t="shared" si="57"/>
        <v>0</v>
      </c>
      <c r="AN93" s="217">
        <f t="shared" si="58"/>
        <v>4546</v>
      </c>
      <c r="AO93" s="217">
        <f t="shared" si="59"/>
        <v>4546</v>
      </c>
      <c r="AP93">
        <f t="shared" si="60"/>
        <v>3818.64</v>
      </c>
      <c r="AQ93" s="217">
        <f t="shared" si="61"/>
        <v>4453</v>
      </c>
      <c r="AR93" s="217">
        <f t="shared" si="62"/>
        <v>4453</v>
      </c>
      <c r="AS93" s="217">
        <f t="shared" si="63"/>
        <v>213.744</v>
      </c>
      <c r="AT93" s="217">
        <f t="shared" si="64"/>
        <v>4453</v>
      </c>
      <c r="AU93" s="217">
        <f t="shared" si="65"/>
        <v>42.7488</v>
      </c>
      <c r="AV93" s="217">
        <f t="shared" si="66"/>
        <v>4453</v>
      </c>
      <c r="AW93" s="217">
        <f t="shared" si="67"/>
        <v>4453</v>
      </c>
      <c r="AX93" s="217">
        <f t="shared" si="68"/>
        <v>1202.31</v>
      </c>
      <c r="AY93" s="217">
        <f t="shared" si="69"/>
        <v>4453</v>
      </c>
      <c r="AZ93" s="217">
        <f t="shared" si="70"/>
        <v>4453</v>
      </c>
      <c r="BA93" s="217">
        <f t="shared" si="71"/>
        <v>1335.9</v>
      </c>
      <c r="BB93" s="217">
        <f t="shared" si="72"/>
        <v>-1636.56</v>
      </c>
      <c r="BC93" s="217">
        <f t="shared" si="73"/>
        <v>-190.944</v>
      </c>
      <c r="BD93" s="217">
        <f t="shared" si="74"/>
        <v>-24.5088</v>
      </c>
      <c r="BE93" s="217">
        <f t="shared" si="75"/>
        <v>-681.51</v>
      </c>
      <c r="BF93" s="217">
        <f t="shared" si="76"/>
        <v>0</v>
      </c>
    </row>
    <row r="94" spans="2:58">
      <c r="B94" s="6" t="s">
        <v>281</v>
      </c>
      <c r="C94" s="166" t="str">
        <f>_xlfn.XLOOKUP(B:B,'2023.7-2023.12'!B:B,'2023.7-2023.12'!G:G,0)</f>
        <v>2020/07/01</v>
      </c>
      <c r="D94">
        <f>_xlfn.XLOOKUP(B:B,'2023.7-2023.12'!B:B,'2023.7-2023.12'!I:I,0)</f>
        <v>0</v>
      </c>
      <c r="E94" t="str">
        <f>_xlfn.XLOOKUP(B:B,'2023.7-2023.12'!B:B,'2023.7-2023.12'!C:C,0)</f>
        <v>售后服务部</v>
      </c>
      <c r="F94" t="str">
        <f>_xlfn.XLOOKUP(B:B,'2023.7-2023.12'!B:B,'2023.7-2023.12'!F:F,0)</f>
        <v>现场装配技师</v>
      </c>
      <c r="G94">
        <f>COUNTIF('2023.7-2023.12'!B:B,B94)</f>
        <v>6</v>
      </c>
      <c r="H94" s="217">
        <f>IFERROR(_xlfn.XLOOKUP(B94,'2023.7-2023.12'!B:B,'2023.7-2023.12'!K:K),0)</f>
        <v>6084.5</v>
      </c>
      <c r="I94" s="217">
        <f>IFERROR(AVERAGEIF('2023.7-2023.12'!B:B,B94,'2023.7-2023.12'!K:K),0)</f>
        <v>6173.985</v>
      </c>
      <c r="J94" s="217">
        <f>IFERROR(_xlfn.XLOOKUP(B94,'2023.7-2023.12'!B:B,'2023.7-2023.12'!J:J),0)</f>
        <v>2363</v>
      </c>
      <c r="K94" s="217">
        <f>IFERROR(AVERAGEIF('2023.7-2023.12'!B:B,B94,'2023.7-2023.12'!J:J),0)</f>
        <v>2363</v>
      </c>
      <c r="M94">
        <f>SUMIFS('2023.7-2023.12'!L:L,'2023.7-2023.12'!B:B,B94)</f>
        <v>2182.08</v>
      </c>
      <c r="O94" s="217">
        <f>SUMIFS('2023.7-2023.12'!N:N,'2023.7-2023.12'!B:B,B94)</f>
        <v>22.8</v>
      </c>
      <c r="P94">
        <f>SUMIFS('2023.7-2023.12'!P:P,'2023.7-2023.12'!B:B,B94)</f>
        <v>18.24</v>
      </c>
      <c r="R94" s="217">
        <f>SUMIFS('2023.7-2023.12'!M:M,'2023.7-2023.12'!B:B,B94)</f>
        <v>520.8</v>
      </c>
      <c r="T94" s="217">
        <f>SUMIFS('2023.7-2023.12'!O:O,'2023.7-2023.12'!B:B,B94)</f>
        <v>0</v>
      </c>
      <c r="U94" s="217">
        <f t="shared" si="39"/>
        <v>6173.985</v>
      </c>
      <c r="V94" s="217">
        <f t="shared" si="40"/>
        <v>6173.985</v>
      </c>
      <c r="W94">
        <f t="shared" si="41"/>
        <v>5186.1474</v>
      </c>
      <c r="X94" s="217">
        <f t="shared" si="42"/>
        <v>6173.985</v>
      </c>
      <c r="Y94" s="217">
        <f t="shared" si="43"/>
        <v>6173.985</v>
      </c>
      <c r="Z94" s="217">
        <f t="shared" si="44"/>
        <v>296.35128</v>
      </c>
      <c r="AA94" s="217">
        <f t="shared" si="45"/>
        <v>6173.985</v>
      </c>
      <c r="AB94" s="217">
        <f t="shared" si="46"/>
        <v>59.270256</v>
      </c>
      <c r="AC94" s="217">
        <f t="shared" si="47"/>
        <v>6173.985</v>
      </c>
      <c r="AD94" s="217">
        <f t="shared" si="48"/>
        <v>6173.985</v>
      </c>
      <c r="AE94" s="217">
        <f t="shared" si="49"/>
        <v>1666.97595</v>
      </c>
      <c r="AF94" s="217">
        <f t="shared" si="50"/>
        <v>6173.985</v>
      </c>
      <c r="AG94" s="217">
        <f t="shared" si="51"/>
        <v>6173.985</v>
      </c>
      <c r="AH94" s="217">
        <f t="shared" si="52"/>
        <v>1852.1955</v>
      </c>
      <c r="AI94">
        <f t="shared" si="53"/>
        <v>-3004.0674</v>
      </c>
      <c r="AJ94" s="217">
        <f t="shared" si="54"/>
        <v>-273.55128</v>
      </c>
      <c r="AK94" s="217">
        <f t="shared" si="55"/>
        <v>-41.030256</v>
      </c>
      <c r="AL94" s="217">
        <f t="shared" si="56"/>
        <v>-1146.17595</v>
      </c>
      <c r="AM94" s="217">
        <f t="shared" si="57"/>
        <v>-1852.1955</v>
      </c>
      <c r="AN94" s="217">
        <f t="shared" si="58"/>
        <v>4546</v>
      </c>
      <c r="AO94" s="217">
        <f t="shared" si="59"/>
        <v>4546</v>
      </c>
      <c r="AP94">
        <f t="shared" si="60"/>
        <v>3818.64</v>
      </c>
      <c r="AQ94" s="217">
        <f t="shared" si="61"/>
        <v>2363</v>
      </c>
      <c r="AR94" s="217">
        <f t="shared" si="62"/>
        <v>2363</v>
      </c>
      <c r="AS94" s="217">
        <f t="shared" si="63"/>
        <v>113.424</v>
      </c>
      <c r="AT94" s="217">
        <f t="shared" si="64"/>
        <v>2363</v>
      </c>
      <c r="AU94" s="217">
        <f t="shared" si="65"/>
        <v>22.6848</v>
      </c>
      <c r="AV94" s="217">
        <f t="shared" si="66"/>
        <v>4340</v>
      </c>
      <c r="AW94" s="217">
        <f t="shared" si="67"/>
        <v>4340</v>
      </c>
      <c r="AX94" s="217">
        <f t="shared" si="68"/>
        <v>1171.8</v>
      </c>
      <c r="AY94" s="217">
        <f t="shared" si="69"/>
        <v>2363</v>
      </c>
      <c r="AZ94" s="217">
        <f t="shared" si="70"/>
        <v>2363</v>
      </c>
      <c r="BA94" s="217">
        <f t="shared" si="71"/>
        <v>708.9</v>
      </c>
      <c r="BB94" s="217">
        <f t="shared" si="72"/>
        <v>-1636.56</v>
      </c>
      <c r="BC94" s="217">
        <f t="shared" si="73"/>
        <v>-90.624</v>
      </c>
      <c r="BD94" s="217">
        <f t="shared" si="74"/>
        <v>-4.4448</v>
      </c>
      <c r="BE94" s="217">
        <f t="shared" si="75"/>
        <v>-651</v>
      </c>
      <c r="BF94" s="217">
        <f t="shared" si="76"/>
        <v>-708.9</v>
      </c>
    </row>
    <row r="95" spans="2:58">
      <c r="B95" s="6" t="s">
        <v>282</v>
      </c>
      <c r="C95" s="166" t="str">
        <f>_xlfn.XLOOKUP(B:B,'2023.7-2023.12'!B:B,'2023.7-2023.12'!G:G,0)</f>
        <v>2021/06/29</v>
      </c>
      <c r="D95">
        <f>_xlfn.XLOOKUP(B:B,'2023.7-2023.12'!B:B,'2023.7-2023.12'!I:I,0)</f>
        <v>0</v>
      </c>
      <c r="E95" t="str">
        <f>_xlfn.XLOOKUP(B:B,'2023.7-2023.12'!B:B,'2023.7-2023.12'!C:C,0)</f>
        <v>生产部</v>
      </c>
      <c r="F95" t="str">
        <f>_xlfn.XLOOKUP(B:B,'2023.7-2023.12'!B:B,'2023.7-2023.12'!F:F,0)</f>
        <v>装配电工</v>
      </c>
      <c r="G95">
        <f>COUNTIF('2023.7-2023.12'!B:B,B95)</f>
        <v>6</v>
      </c>
      <c r="H95" s="217">
        <f>IFERROR(_xlfn.XLOOKUP(B95,'2023.7-2023.12'!B:B,'2023.7-2023.12'!K:K),0)</f>
        <v>7168.23</v>
      </c>
      <c r="I95" s="217">
        <f>IFERROR(AVERAGEIF('2023.7-2023.12'!B:B,B95,'2023.7-2023.12'!K:K),0)</f>
        <v>7888.46</v>
      </c>
      <c r="J95" s="217">
        <f>IFERROR(_xlfn.XLOOKUP(B95,'2023.7-2023.12'!B:B,'2023.7-2023.12'!J:J),0)</f>
        <v>1900</v>
      </c>
      <c r="K95" s="217">
        <f>IFERROR(AVERAGEIF('2023.7-2023.12'!B:B,B95,'2023.7-2023.12'!J:J),0)</f>
        <v>1900</v>
      </c>
      <c r="M95">
        <f>SUMIFS('2023.7-2023.12'!L:L,'2023.7-2023.12'!B:B,B95)</f>
        <v>2182.08</v>
      </c>
      <c r="O95" s="217">
        <f>SUMIFS('2023.7-2023.12'!N:N,'2023.7-2023.12'!B:B,B95)</f>
        <v>22.8</v>
      </c>
      <c r="P95">
        <f>SUMIFS('2023.7-2023.12'!P:P,'2023.7-2023.12'!B:B,B95)</f>
        <v>18.24</v>
      </c>
      <c r="R95" s="217">
        <f>SUMIFS('2023.7-2023.12'!M:M,'2023.7-2023.12'!B:B,B95)</f>
        <v>520.8</v>
      </c>
      <c r="T95" s="217">
        <f>SUMIFS('2023.7-2023.12'!O:O,'2023.7-2023.12'!B:B,B95)</f>
        <v>0</v>
      </c>
      <c r="U95" s="217">
        <f t="shared" si="39"/>
        <v>7888.46</v>
      </c>
      <c r="V95" s="217">
        <f t="shared" si="40"/>
        <v>7888.46</v>
      </c>
      <c r="W95">
        <f t="shared" si="41"/>
        <v>6626.3064</v>
      </c>
      <c r="X95" s="217">
        <f t="shared" si="42"/>
        <v>7888.46</v>
      </c>
      <c r="Y95" s="217">
        <f t="shared" si="43"/>
        <v>7888.46</v>
      </c>
      <c r="Z95" s="217">
        <f t="shared" si="44"/>
        <v>378.64608</v>
      </c>
      <c r="AA95" s="217">
        <f t="shared" si="45"/>
        <v>7888.46</v>
      </c>
      <c r="AB95" s="217">
        <f t="shared" si="46"/>
        <v>75.729216</v>
      </c>
      <c r="AC95" s="217">
        <f t="shared" si="47"/>
        <v>7888.46</v>
      </c>
      <c r="AD95" s="217">
        <f t="shared" si="48"/>
        <v>7888.46</v>
      </c>
      <c r="AE95" s="217">
        <f t="shared" si="49"/>
        <v>2129.8842</v>
      </c>
      <c r="AF95" s="217">
        <f t="shared" si="50"/>
        <v>7888.46</v>
      </c>
      <c r="AG95" s="217">
        <f t="shared" si="51"/>
        <v>7888.46</v>
      </c>
      <c r="AH95" s="217">
        <f t="shared" si="52"/>
        <v>2366.538</v>
      </c>
      <c r="AI95">
        <f t="shared" si="53"/>
        <v>-4444.2264</v>
      </c>
      <c r="AJ95" s="217">
        <f t="shared" si="54"/>
        <v>-355.84608</v>
      </c>
      <c r="AK95" s="217">
        <f t="shared" si="55"/>
        <v>-57.489216</v>
      </c>
      <c r="AL95" s="217">
        <f t="shared" si="56"/>
        <v>-1609.0842</v>
      </c>
      <c r="AM95" s="217">
        <f t="shared" si="57"/>
        <v>-2366.538</v>
      </c>
      <c r="AN95" s="217">
        <f t="shared" si="58"/>
        <v>4546</v>
      </c>
      <c r="AO95" s="217">
        <f t="shared" si="59"/>
        <v>4546</v>
      </c>
      <c r="AP95">
        <f t="shared" si="60"/>
        <v>3818.64</v>
      </c>
      <c r="AQ95" s="217">
        <f t="shared" si="61"/>
        <v>1900</v>
      </c>
      <c r="AR95" s="217">
        <f t="shared" si="62"/>
        <v>1900</v>
      </c>
      <c r="AS95" s="217">
        <f t="shared" si="63"/>
        <v>91.2</v>
      </c>
      <c r="AT95" s="217">
        <f t="shared" si="64"/>
        <v>1900</v>
      </c>
      <c r="AU95" s="217">
        <f t="shared" si="65"/>
        <v>18.24</v>
      </c>
      <c r="AV95" s="217">
        <f t="shared" si="66"/>
        <v>4340</v>
      </c>
      <c r="AW95" s="217">
        <f t="shared" si="67"/>
        <v>4340</v>
      </c>
      <c r="AX95" s="217">
        <f t="shared" si="68"/>
        <v>1171.8</v>
      </c>
      <c r="AY95" s="217">
        <f t="shared" si="69"/>
        <v>1900</v>
      </c>
      <c r="AZ95" s="217">
        <f t="shared" si="70"/>
        <v>1900</v>
      </c>
      <c r="BA95" s="217">
        <f t="shared" si="71"/>
        <v>570</v>
      </c>
      <c r="BB95" s="217">
        <f t="shared" si="72"/>
        <v>-1636.56</v>
      </c>
      <c r="BC95" s="217">
        <f t="shared" si="73"/>
        <v>-68.4</v>
      </c>
      <c r="BD95" s="217">
        <f t="shared" si="74"/>
        <v>0</v>
      </c>
      <c r="BE95" s="217">
        <f t="shared" si="75"/>
        <v>-651</v>
      </c>
      <c r="BF95" s="217">
        <f t="shared" si="76"/>
        <v>-570</v>
      </c>
    </row>
    <row r="96" spans="2:58">
      <c r="B96" s="6" t="s">
        <v>480</v>
      </c>
      <c r="C96" s="166" t="str">
        <f>_xlfn.XLOOKUP(B:B,'2023.7-2023.12'!B:B,'2023.7-2023.12'!G:G,0)</f>
        <v>2023/07/31</v>
      </c>
      <c r="D96" t="str">
        <f>_xlfn.XLOOKUP(B:B,'2023.7-2023.12'!B:B,'2023.7-2023.12'!I:I,0)</f>
        <v>7月入职</v>
      </c>
      <c r="E96" t="str">
        <f>_xlfn.XLOOKUP(B:B,'2023.7-2023.12'!B:B,'2023.7-2023.12'!C:C,0)</f>
        <v>生产部</v>
      </c>
      <c r="F96" t="str">
        <f>_xlfn.XLOOKUP(B:B,'2023.7-2023.12'!B:B,'2023.7-2023.12'!F:F,0)</f>
        <v>装配电工学徒</v>
      </c>
      <c r="G96">
        <f>COUNTIF('2023.7-2023.12'!B:B,B96)</f>
        <v>6</v>
      </c>
      <c r="H96" s="217">
        <f>IFERROR(_xlfn.XLOOKUP(B96,'2023.7-2023.12'!B:B,'2023.7-2023.12'!K:K),0)</f>
        <v>219.98</v>
      </c>
      <c r="I96" s="217">
        <f>IFERROR(AVERAGEIF('2023.7-2023.12'!B:B,B96,'2023.7-2023.12'!K:K),0)</f>
        <v>3903.485</v>
      </c>
      <c r="J96" s="217">
        <f>IFERROR(_xlfn.XLOOKUP(B96,'2023.7-2023.12'!B:B,'2023.7-2023.12'!J:J),0)</f>
        <v>1900</v>
      </c>
      <c r="K96" s="217">
        <f>IFERROR(AVERAGEIF('2023.7-2023.12'!B:B,B96,'2023.7-2023.12'!J:J),0)</f>
        <v>1900</v>
      </c>
      <c r="M96">
        <f>SUMIFS('2023.7-2023.12'!L:L,'2023.7-2023.12'!B:B,B96)</f>
        <v>1818.4</v>
      </c>
      <c r="O96" s="217">
        <f>SUMIFS('2023.7-2023.12'!N:N,'2023.7-2023.12'!B:B,B96)</f>
        <v>19</v>
      </c>
      <c r="P96">
        <f>SUMIFS('2023.7-2023.12'!P:P,'2023.7-2023.12'!B:B,B96)</f>
        <v>15.2</v>
      </c>
      <c r="R96" s="217">
        <f>SUMIFS('2023.7-2023.12'!M:M,'2023.7-2023.12'!B:B,B96)</f>
        <v>434</v>
      </c>
      <c r="T96" s="217">
        <f>SUMIFS('2023.7-2023.12'!O:O,'2023.7-2023.12'!B:B,B96)</f>
        <v>0</v>
      </c>
      <c r="U96" s="217">
        <f t="shared" si="39"/>
        <v>4546</v>
      </c>
      <c r="V96" s="217">
        <f t="shared" si="40"/>
        <v>4546</v>
      </c>
      <c r="W96">
        <f t="shared" si="41"/>
        <v>3818.64</v>
      </c>
      <c r="X96" s="217">
        <f t="shared" si="42"/>
        <v>3903.485</v>
      </c>
      <c r="Y96" s="217">
        <f t="shared" si="43"/>
        <v>3903.485</v>
      </c>
      <c r="Z96" s="217">
        <f t="shared" si="44"/>
        <v>187.36728</v>
      </c>
      <c r="AA96" s="217">
        <f t="shared" si="45"/>
        <v>3903.485</v>
      </c>
      <c r="AB96" s="217">
        <f t="shared" si="46"/>
        <v>37.473456</v>
      </c>
      <c r="AC96" s="217">
        <f t="shared" si="47"/>
        <v>4340</v>
      </c>
      <c r="AD96" s="217">
        <f t="shared" si="48"/>
        <v>4340</v>
      </c>
      <c r="AE96" s="217">
        <f t="shared" si="49"/>
        <v>1171.8</v>
      </c>
      <c r="AF96" s="217">
        <f t="shared" si="50"/>
        <v>3903.485</v>
      </c>
      <c r="AG96" s="217">
        <f t="shared" si="51"/>
        <v>3903.485</v>
      </c>
      <c r="AH96" s="217">
        <f t="shared" si="52"/>
        <v>1171.0455</v>
      </c>
      <c r="AI96">
        <f t="shared" si="53"/>
        <v>-2000.24</v>
      </c>
      <c r="AJ96" s="217">
        <f t="shared" si="54"/>
        <v>-168.36728</v>
      </c>
      <c r="AK96" s="217">
        <f t="shared" si="55"/>
        <v>-22.273456</v>
      </c>
      <c r="AL96" s="217">
        <f t="shared" si="56"/>
        <v>-737.8</v>
      </c>
      <c r="AM96" s="217">
        <f t="shared" si="57"/>
        <v>-1171.0455</v>
      </c>
      <c r="AN96" s="217">
        <f t="shared" si="58"/>
        <v>4546</v>
      </c>
      <c r="AO96" s="217">
        <f t="shared" si="59"/>
        <v>4546</v>
      </c>
      <c r="AP96">
        <f t="shared" si="60"/>
        <v>3818.64</v>
      </c>
      <c r="AQ96" s="217">
        <f t="shared" si="61"/>
        <v>1900</v>
      </c>
      <c r="AR96" s="217">
        <f t="shared" si="62"/>
        <v>1900</v>
      </c>
      <c r="AS96" s="217">
        <f t="shared" si="63"/>
        <v>91.2</v>
      </c>
      <c r="AT96" s="217">
        <f t="shared" si="64"/>
        <v>1900</v>
      </c>
      <c r="AU96" s="217">
        <f t="shared" si="65"/>
        <v>18.24</v>
      </c>
      <c r="AV96" s="217">
        <f t="shared" si="66"/>
        <v>4340</v>
      </c>
      <c r="AW96" s="217">
        <f t="shared" si="67"/>
        <v>4340</v>
      </c>
      <c r="AX96" s="217">
        <f t="shared" si="68"/>
        <v>1171.8</v>
      </c>
      <c r="AY96" s="217">
        <f t="shared" si="69"/>
        <v>1900</v>
      </c>
      <c r="AZ96" s="217">
        <f t="shared" si="70"/>
        <v>1900</v>
      </c>
      <c r="BA96" s="217">
        <f t="shared" si="71"/>
        <v>570</v>
      </c>
      <c r="BB96" s="217">
        <f t="shared" si="72"/>
        <v>-2000.24</v>
      </c>
      <c r="BC96" s="217">
        <f t="shared" si="73"/>
        <v>-72.2</v>
      </c>
      <c r="BD96" s="217">
        <f t="shared" si="74"/>
        <v>-3.04</v>
      </c>
      <c r="BE96" s="217">
        <f t="shared" si="75"/>
        <v>-737.8</v>
      </c>
      <c r="BF96" s="217">
        <f t="shared" si="76"/>
        <v>-570</v>
      </c>
    </row>
    <row r="97" spans="2:58">
      <c r="B97" s="6" t="s">
        <v>285</v>
      </c>
      <c r="C97" s="166" t="str">
        <f>_xlfn.XLOOKUP(B:B,'2023.7-2023.12'!B:B,'2023.7-2023.12'!G:G,0)</f>
        <v>2020/08/03</v>
      </c>
      <c r="D97">
        <f>_xlfn.XLOOKUP(B:B,'2023.7-2023.12'!B:B,'2023.7-2023.12'!I:I,0)</f>
        <v>0</v>
      </c>
      <c r="E97" t="str">
        <f>_xlfn.XLOOKUP(B:B,'2023.7-2023.12'!B:B,'2023.7-2023.12'!C:C,0)</f>
        <v>研发部</v>
      </c>
      <c r="F97" t="str">
        <f>_xlfn.XLOOKUP(B:B,'2023.7-2023.12'!B:B,'2023.7-2023.12'!F:F,0)</f>
        <v>资料管理员</v>
      </c>
      <c r="G97">
        <f>COUNTIF('2023.7-2023.12'!B:B,B97)</f>
        <v>6</v>
      </c>
      <c r="H97" s="217">
        <f>IFERROR(_xlfn.XLOOKUP(B97,'2023.7-2023.12'!B:B,'2023.7-2023.12'!K:K),0)</f>
        <v>4319.2</v>
      </c>
      <c r="I97" s="217">
        <f>IFERROR(AVERAGEIF('2023.7-2023.12'!B:B,B97,'2023.7-2023.12'!K:K),0)</f>
        <v>4245.36333333333</v>
      </c>
      <c r="J97" s="217">
        <f>IFERROR(_xlfn.XLOOKUP(B97,'2023.7-2023.12'!B:B,'2023.7-2023.12'!J:J),0)</f>
        <v>1900</v>
      </c>
      <c r="K97" s="217">
        <f>IFERROR(AVERAGEIF('2023.7-2023.12'!B:B,B97,'2023.7-2023.12'!J:J),0)</f>
        <v>1900</v>
      </c>
      <c r="M97">
        <f>SUMIFS('2023.7-2023.12'!L:L,'2023.7-2023.12'!B:B,B97)</f>
        <v>2182.08</v>
      </c>
      <c r="O97" s="217">
        <f>SUMIFS('2023.7-2023.12'!N:N,'2023.7-2023.12'!B:B,B97)</f>
        <v>22.8</v>
      </c>
      <c r="P97">
        <f>SUMIFS('2023.7-2023.12'!P:P,'2023.7-2023.12'!B:B,B97)</f>
        <v>18.24</v>
      </c>
      <c r="R97" s="217">
        <f>SUMIFS('2023.7-2023.12'!M:M,'2023.7-2023.12'!B:B,B97)</f>
        <v>520.8</v>
      </c>
      <c r="T97" s="217">
        <f>SUMIFS('2023.7-2023.12'!O:O,'2023.7-2023.12'!B:B,B97)</f>
        <v>0</v>
      </c>
      <c r="U97" s="217">
        <f t="shared" si="39"/>
        <v>4546</v>
      </c>
      <c r="V97" s="217">
        <f t="shared" si="40"/>
        <v>4546</v>
      </c>
      <c r="W97">
        <f t="shared" si="41"/>
        <v>3818.64</v>
      </c>
      <c r="X97" s="217">
        <f t="shared" si="42"/>
        <v>4245.36333333333</v>
      </c>
      <c r="Y97" s="217">
        <f t="shared" si="43"/>
        <v>4245.36333333333</v>
      </c>
      <c r="Z97" s="217">
        <f t="shared" si="44"/>
        <v>203.77744</v>
      </c>
      <c r="AA97" s="217">
        <f t="shared" si="45"/>
        <v>4245.36333333333</v>
      </c>
      <c r="AB97" s="217">
        <f t="shared" si="46"/>
        <v>40.755488</v>
      </c>
      <c r="AC97" s="217">
        <f t="shared" si="47"/>
        <v>4340</v>
      </c>
      <c r="AD97" s="217">
        <f t="shared" si="48"/>
        <v>4340</v>
      </c>
      <c r="AE97" s="217">
        <f t="shared" si="49"/>
        <v>1171.8</v>
      </c>
      <c r="AF97" s="217">
        <f t="shared" si="50"/>
        <v>4245.36333333333</v>
      </c>
      <c r="AG97" s="217">
        <f t="shared" si="51"/>
        <v>4245.36333333333</v>
      </c>
      <c r="AH97" s="217">
        <f t="shared" si="52"/>
        <v>1273.609</v>
      </c>
      <c r="AI97">
        <f t="shared" si="53"/>
        <v>-1636.56</v>
      </c>
      <c r="AJ97" s="217">
        <f t="shared" si="54"/>
        <v>-180.97744</v>
      </c>
      <c r="AK97" s="217">
        <f t="shared" si="55"/>
        <v>-22.515488</v>
      </c>
      <c r="AL97" s="217">
        <f t="shared" si="56"/>
        <v>-651</v>
      </c>
      <c r="AM97" s="217">
        <f t="shared" si="57"/>
        <v>-1273.609</v>
      </c>
      <c r="AN97" s="217">
        <f t="shared" si="58"/>
        <v>4546</v>
      </c>
      <c r="AO97" s="217">
        <f t="shared" si="59"/>
        <v>4546</v>
      </c>
      <c r="AP97">
        <f t="shared" si="60"/>
        <v>3818.64</v>
      </c>
      <c r="AQ97" s="217">
        <f t="shared" si="61"/>
        <v>1900</v>
      </c>
      <c r="AR97" s="217">
        <f t="shared" si="62"/>
        <v>1900</v>
      </c>
      <c r="AS97" s="217">
        <f t="shared" si="63"/>
        <v>91.2</v>
      </c>
      <c r="AT97" s="217">
        <f t="shared" si="64"/>
        <v>1900</v>
      </c>
      <c r="AU97" s="217">
        <f t="shared" si="65"/>
        <v>18.24</v>
      </c>
      <c r="AV97" s="217">
        <f t="shared" si="66"/>
        <v>4340</v>
      </c>
      <c r="AW97" s="217">
        <f t="shared" si="67"/>
        <v>4340</v>
      </c>
      <c r="AX97" s="217">
        <f t="shared" si="68"/>
        <v>1171.8</v>
      </c>
      <c r="AY97" s="217">
        <f t="shared" si="69"/>
        <v>1900</v>
      </c>
      <c r="AZ97" s="217">
        <f t="shared" si="70"/>
        <v>1900</v>
      </c>
      <c r="BA97" s="217">
        <f t="shared" si="71"/>
        <v>570</v>
      </c>
      <c r="BB97" s="217">
        <f t="shared" si="72"/>
        <v>-1636.56</v>
      </c>
      <c r="BC97" s="217">
        <f t="shared" si="73"/>
        <v>-68.4</v>
      </c>
      <c r="BD97" s="217">
        <f t="shared" si="74"/>
        <v>0</v>
      </c>
      <c r="BE97" s="217">
        <f t="shared" si="75"/>
        <v>-651</v>
      </c>
      <c r="BF97" s="217">
        <f t="shared" si="76"/>
        <v>-570</v>
      </c>
    </row>
    <row r="98" spans="2:58">
      <c r="B98" s="6" t="s">
        <v>286</v>
      </c>
      <c r="C98" s="166" t="str">
        <f>_xlfn.XLOOKUP(B:B,'2023.7-2023.12'!B:B,'2023.7-2023.12'!G:G,0)</f>
        <v>2018/05/29</v>
      </c>
      <c r="D98">
        <f>_xlfn.XLOOKUP(B:B,'2023.7-2023.12'!B:B,'2023.7-2023.12'!I:I,0)</f>
        <v>0</v>
      </c>
      <c r="E98" t="str">
        <f>_xlfn.XLOOKUP(B:B,'2023.7-2023.12'!B:B,'2023.7-2023.12'!C:C,0)</f>
        <v>售后服务部</v>
      </c>
      <c r="F98" t="str">
        <f>_xlfn.XLOOKUP(B:B,'2023.7-2023.12'!B:B,'2023.7-2023.12'!F:F,0)</f>
        <v>海外服务高级经理</v>
      </c>
      <c r="G98">
        <f>COUNTIF('2023.7-2023.12'!B:B,B98)</f>
        <v>6</v>
      </c>
      <c r="H98" s="217">
        <f>IFERROR(_xlfn.XLOOKUP(B98,'2023.7-2023.12'!B:B,'2023.7-2023.12'!K:K),0)</f>
        <v>18085</v>
      </c>
      <c r="I98" s="217">
        <f>IFERROR(AVERAGEIF('2023.7-2023.12'!B:B,B98,'2023.7-2023.12'!K:K),0)</f>
        <v>17908.5666666667</v>
      </c>
      <c r="J98" s="217">
        <f>IFERROR(_xlfn.XLOOKUP(B98,'2023.7-2023.12'!B:B,'2023.7-2023.12'!J:J),0)</f>
        <v>7100</v>
      </c>
      <c r="K98" s="217">
        <f>IFERROR(AVERAGEIF('2023.7-2023.12'!B:B,B98,'2023.7-2023.12'!J:J),0)</f>
        <v>7100</v>
      </c>
      <c r="M98">
        <f>SUMIFS('2023.7-2023.12'!L:L,'2023.7-2023.12'!B:B,B98)</f>
        <v>2182.08</v>
      </c>
      <c r="O98" s="217">
        <f>SUMIFS('2023.7-2023.12'!N:N,'2023.7-2023.12'!B:B,B98)</f>
        <v>22.8</v>
      </c>
      <c r="P98">
        <f>SUMIFS('2023.7-2023.12'!P:P,'2023.7-2023.12'!B:B,B98)</f>
        <v>18.24</v>
      </c>
      <c r="R98" s="217">
        <f>SUMIFS('2023.7-2023.12'!M:M,'2023.7-2023.12'!B:B,B98)</f>
        <v>520.8</v>
      </c>
      <c r="T98" s="217">
        <f>SUMIFS('2023.7-2023.12'!O:O,'2023.7-2023.12'!B:B,B98)</f>
        <v>2745</v>
      </c>
      <c r="U98" s="217">
        <f t="shared" si="39"/>
        <v>17908.5666666667</v>
      </c>
      <c r="V98" s="217">
        <f t="shared" si="40"/>
        <v>17908.5666666667</v>
      </c>
      <c r="W98">
        <f t="shared" si="41"/>
        <v>15043.196</v>
      </c>
      <c r="X98" s="217">
        <f t="shared" si="42"/>
        <v>17908.5666666667</v>
      </c>
      <c r="Y98" s="217">
        <f t="shared" si="43"/>
        <v>17908.5666666667</v>
      </c>
      <c r="Z98" s="217">
        <f t="shared" si="44"/>
        <v>859.6112</v>
      </c>
      <c r="AA98" s="217">
        <f t="shared" si="45"/>
        <v>17908.5666666667</v>
      </c>
      <c r="AB98" s="217">
        <f t="shared" si="46"/>
        <v>171.92224</v>
      </c>
      <c r="AC98" s="217">
        <f t="shared" si="47"/>
        <v>17908.5666666667</v>
      </c>
      <c r="AD98" s="217">
        <f t="shared" si="48"/>
        <v>17908.5666666667</v>
      </c>
      <c r="AE98" s="217">
        <f t="shared" si="49"/>
        <v>4835.313</v>
      </c>
      <c r="AF98" s="217">
        <f t="shared" si="50"/>
        <v>17908.5666666667</v>
      </c>
      <c r="AG98" s="217">
        <f t="shared" si="51"/>
        <v>17908.5666666667</v>
      </c>
      <c r="AH98" s="217">
        <f t="shared" si="52"/>
        <v>5372.57</v>
      </c>
      <c r="AI98">
        <f t="shared" si="53"/>
        <v>-12861.116</v>
      </c>
      <c r="AJ98" s="217">
        <f t="shared" si="54"/>
        <v>-836.8112</v>
      </c>
      <c r="AK98" s="217">
        <f t="shared" si="55"/>
        <v>-153.68224</v>
      </c>
      <c r="AL98" s="217">
        <f t="shared" si="56"/>
        <v>-4314.513</v>
      </c>
      <c r="AM98" s="217">
        <f t="shared" si="57"/>
        <v>-2627.57</v>
      </c>
      <c r="AN98" s="217">
        <f t="shared" si="58"/>
        <v>7100</v>
      </c>
      <c r="AO98" s="217">
        <f t="shared" si="59"/>
        <v>7100</v>
      </c>
      <c r="AP98">
        <f t="shared" si="60"/>
        <v>5964</v>
      </c>
      <c r="AQ98" s="217">
        <f t="shared" si="61"/>
        <v>7100</v>
      </c>
      <c r="AR98" s="217">
        <f t="shared" si="62"/>
        <v>7100</v>
      </c>
      <c r="AS98" s="217">
        <f t="shared" si="63"/>
        <v>340.8</v>
      </c>
      <c r="AT98" s="217">
        <f t="shared" si="64"/>
        <v>7100</v>
      </c>
      <c r="AU98" s="217">
        <f t="shared" si="65"/>
        <v>68.16</v>
      </c>
      <c r="AV98" s="217">
        <f t="shared" si="66"/>
        <v>7100</v>
      </c>
      <c r="AW98" s="217">
        <f t="shared" si="67"/>
        <v>7100</v>
      </c>
      <c r="AX98" s="217">
        <f t="shared" si="68"/>
        <v>1917</v>
      </c>
      <c r="AY98" s="217">
        <f t="shared" si="69"/>
        <v>7100</v>
      </c>
      <c r="AZ98" s="217">
        <f t="shared" si="70"/>
        <v>7100</v>
      </c>
      <c r="BA98" s="217">
        <f t="shared" si="71"/>
        <v>2130</v>
      </c>
      <c r="BB98" s="217">
        <f t="shared" si="72"/>
        <v>-3781.92</v>
      </c>
      <c r="BC98" s="217">
        <f t="shared" si="73"/>
        <v>-318</v>
      </c>
      <c r="BD98" s="217">
        <f t="shared" si="74"/>
        <v>-49.92</v>
      </c>
      <c r="BE98" s="217">
        <f t="shared" si="75"/>
        <v>-1396.2</v>
      </c>
      <c r="BF98" s="217">
        <f t="shared" si="76"/>
        <v>0</v>
      </c>
    </row>
    <row r="99" spans="2:58">
      <c r="B99" s="6" t="s">
        <v>481</v>
      </c>
      <c r="C99" s="166" t="str">
        <f>_xlfn.XLOOKUP(B:B,'2023.7-2023.12'!B:B,'2023.7-2023.12'!G:G,0)</f>
        <v>2023/10/01</v>
      </c>
      <c r="D99" t="str">
        <f>_xlfn.XLOOKUP(B:B,'2023.7-2023.12'!B:B,'2023.7-2023.12'!I:I,0)</f>
        <v>10月入职</v>
      </c>
      <c r="E99" t="str">
        <f>_xlfn.XLOOKUP(B:B,'2023.7-2023.12'!B:B,'2023.7-2023.12'!C:C,0)</f>
        <v>服务营销中心</v>
      </c>
      <c r="F99" t="str">
        <f>_xlfn.XLOOKUP(B:B,'2023.7-2023.12'!B:B,'2023.7-2023.12'!F:F,0)</f>
        <v>配件销售主管</v>
      </c>
      <c r="G99">
        <f>COUNTIF('2023.7-2023.12'!B:B,B99)</f>
        <v>3</v>
      </c>
      <c r="H99" s="217">
        <f>IFERROR(_xlfn.XLOOKUP(B99,'2023.7-2023.12'!B:B,'2023.7-2023.12'!K:K),0)</f>
        <v>12041.5</v>
      </c>
      <c r="I99" s="217">
        <f>IFERROR(AVERAGEIF('2023.7-2023.12'!B:B,B99,'2023.7-2023.12'!K:K),0)</f>
        <v>12053.8666666667</v>
      </c>
      <c r="J99" s="217">
        <f>IFERROR(_xlfn.XLOOKUP(B99,'2023.7-2023.12'!B:B,'2023.7-2023.12'!J:J),0)</f>
        <v>4320</v>
      </c>
      <c r="K99" s="217">
        <f>IFERROR(AVERAGEIF('2023.7-2023.12'!B:B,B99,'2023.7-2023.12'!J:J),0)</f>
        <v>4320</v>
      </c>
      <c r="M99">
        <f>SUMIFS('2023.7-2023.12'!L:L,'2023.7-2023.12'!B:B,B99)</f>
        <v>1091.04</v>
      </c>
      <c r="O99" s="217">
        <f>SUMIFS('2023.7-2023.12'!N:N,'2023.7-2023.12'!B:B,B99)</f>
        <v>11.4</v>
      </c>
      <c r="P99">
        <f>SUMIFS('2023.7-2023.12'!P:P,'2023.7-2023.12'!B:B,B99)</f>
        <v>9.12</v>
      </c>
      <c r="R99" s="217">
        <f>SUMIFS('2023.7-2023.12'!M:M,'2023.7-2023.12'!B:B,B99)</f>
        <v>260.4</v>
      </c>
      <c r="T99" s="217">
        <f>SUMIFS('2023.7-2023.12'!O:O,'2023.7-2023.12'!B:B,B99)</f>
        <v>0</v>
      </c>
      <c r="U99" s="217">
        <f t="shared" si="39"/>
        <v>12053.8666666667</v>
      </c>
      <c r="V99" s="217">
        <f t="shared" si="40"/>
        <v>12053.8666666667</v>
      </c>
      <c r="W99">
        <f t="shared" si="41"/>
        <v>5062.624</v>
      </c>
      <c r="X99" s="217">
        <f t="shared" si="42"/>
        <v>12053.8666666667</v>
      </c>
      <c r="Y99" s="217">
        <f t="shared" si="43"/>
        <v>12053.8666666667</v>
      </c>
      <c r="Z99" s="217">
        <f t="shared" si="44"/>
        <v>289.2928</v>
      </c>
      <c r="AA99" s="217">
        <f t="shared" si="45"/>
        <v>12053.8666666667</v>
      </c>
      <c r="AB99" s="217">
        <f t="shared" si="46"/>
        <v>57.85856</v>
      </c>
      <c r="AC99" s="217">
        <f t="shared" si="47"/>
        <v>12053.8666666667</v>
      </c>
      <c r="AD99" s="217">
        <f t="shared" si="48"/>
        <v>12053.8666666667</v>
      </c>
      <c r="AE99" s="217">
        <f t="shared" si="49"/>
        <v>1627.272</v>
      </c>
      <c r="AF99" s="217">
        <f t="shared" si="50"/>
        <v>12053.8666666667</v>
      </c>
      <c r="AG99" s="217">
        <f t="shared" si="51"/>
        <v>12053.8666666667</v>
      </c>
      <c r="AH99" s="217">
        <f t="shared" si="52"/>
        <v>1808.08</v>
      </c>
      <c r="AI99">
        <f t="shared" si="53"/>
        <v>-3971.584</v>
      </c>
      <c r="AJ99" s="217">
        <f t="shared" si="54"/>
        <v>-277.8928</v>
      </c>
      <c r="AK99" s="217">
        <f t="shared" si="55"/>
        <v>-48.73856</v>
      </c>
      <c r="AL99" s="217">
        <f t="shared" si="56"/>
        <v>-1366.872</v>
      </c>
      <c r="AM99" s="217">
        <f t="shared" si="57"/>
        <v>-1808.08</v>
      </c>
      <c r="AN99" s="217">
        <f t="shared" si="58"/>
        <v>4546</v>
      </c>
      <c r="AO99" s="217">
        <f t="shared" si="59"/>
        <v>4546</v>
      </c>
      <c r="AP99">
        <f t="shared" si="60"/>
        <v>1909.32</v>
      </c>
      <c r="AQ99" s="217">
        <f t="shared" si="61"/>
        <v>4320</v>
      </c>
      <c r="AR99" s="217">
        <f t="shared" si="62"/>
        <v>4320</v>
      </c>
      <c r="AS99" s="217">
        <f t="shared" si="63"/>
        <v>103.68</v>
      </c>
      <c r="AT99" s="217">
        <f t="shared" si="64"/>
        <v>4320</v>
      </c>
      <c r="AU99" s="217">
        <f t="shared" si="65"/>
        <v>20.736</v>
      </c>
      <c r="AV99" s="217">
        <f t="shared" si="66"/>
        <v>4340</v>
      </c>
      <c r="AW99" s="217">
        <f t="shared" si="67"/>
        <v>4340</v>
      </c>
      <c r="AX99" s="217">
        <f t="shared" si="68"/>
        <v>585.9</v>
      </c>
      <c r="AY99" s="217">
        <f t="shared" si="69"/>
        <v>4320</v>
      </c>
      <c r="AZ99" s="217">
        <f t="shared" si="70"/>
        <v>4320</v>
      </c>
      <c r="BA99" s="217">
        <f t="shared" si="71"/>
        <v>648</v>
      </c>
      <c r="BB99" s="217">
        <f t="shared" si="72"/>
        <v>-818.28</v>
      </c>
      <c r="BC99" s="217">
        <f t="shared" si="73"/>
        <v>-92.28</v>
      </c>
      <c r="BD99" s="217">
        <f t="shared" si="74"/>
        <v>-11.616</v>
      </c>
      <c r="BE99" s="217">
        <f t="shared" si="75"/>
        <v>-325.5</v>
      </c>
      <c r="BF99" s="217">
        <f t="shared" si="76"/>
        <v>-648</v>
      </c>
    </row>
    <row r="100" spans="2:58">
      <c r="B100" s="6" t="s">
        <v>287</v>
      </c>
      <c r="C100" s="166" t="str">
        <f>_xlfn.XLOOKUP(B:B,'2023.7-2023.12'!B:B,'2023.7-2023.12'!G:G,0)</f>
        <v>2021/06/03</v>
      </c>
      <c r="D100">
        <f>_xlfn.XLOOKUP(B:B,'2023.7-2023.12'!B:B,'2023.7-2023.12'!I:I,0)</f>
        <v>0</v>
      </c>
      <c r="E100" t="str">
        <f>_xlfn.XLOOKUP(B:B,'2023.7-2023.12'!B:B,'2023.7-2023.12'!C:C,0)</f>
        <v>人力资源部</v>
      </c>
      <c r="F100" t="str">
        <f>_xlfn.XLOOKUP(B:B,'2023.7-2023.12'!B:B,'2023.7-2023.12'!F:F,0)</f>
        <v>人力资源专员</v>
      </c>
      <c r="G100">
        <f>COUNTIF('2023.7-2023.12'!B:B,B100)</f>
        <v>6</v>
      </c>
      <c r="H100" s="217">
        <f>IFERROR(_xlfn.XLOOKUP(B100,'2023.7-2023.12'!B:B,'2023.7-2023.12'!K:K),0)</f>
        <v>6622.54</v>
      </c>
      <c r="I100" s="217">
        <f>IFERROR(AVERAGEIF('2023.7-2023.12'!B:B,B100,'2023.7-2023.12'!K:K),0)</f>
        <v>6232.20666666667</v>
      </c>
      <c r="J100" s="217">
        <f>IFERROR(_xlfn.XLOOKUP(B100,'2023.7-2023.12'!B:B,'2023.7-2023.12'!J:J),0)</f>
        <v>2888</v>
      </c>
      <c r="K100" s="217">
        <f>IFERROR(AVERAGEIF('2023.7-2023.12'!B:B,B100,'2023.7-2023.12'!J:J),0)</f>
        <v>2888</v>
      </c>
      <c r="M100">
        <f>SUMIFS('2023.7-2023.12'!L:L,'2023.7-2023.12'!B:B,B100)</f>
        <v>2182.08</v>
      </c>
      <c r="O100" s="217">
        <f>SUMIFS('2023.7-2023.12'!N:N,'2023.7-2023.12'!B:B,B100)</f>
        <v>22.8</v>
      </c>
      <c r="P100">
        <f>SUMIFS('2023.7-2023.12'!P:P,'2023.7-2023.12'!B:B,B100)</f>
        <v>18.24</v>
      </c>
      <c r="R100" s="217">
        <f>SUMIFS('2023.7-2023.12'!M:M,'2023.7-2023.12'!B:B,B100)</f>
        <v>520.8</v>
      </c>
      <c r="T100" s="217">
        <f>SUMIFS('2023.7-2023.12'!O:O,'2023.7-2023.12'!B:B,B100)</f>
        <v>0</v>
      </c>
      <c r="U100" s="217">
        <f t="shared" si="39"/>
        <v>6232.20666666667</v>
      </c>
      <c r="V100" s="217">
        <f t="shared" si="40"/>
        <v>6232.20666666667</v>
      </c>
      <c r="W100">
        <f t="shared" si="41"/>
        <v>5235.0536</v>
      </c>
      <c r="X100" s="217">
        <f t="shared" si="42"/>
        <v>6232.20666666667</v>
      </c>
      <c r="Y100" s="217">
        <f t="shared" si="43"/>
        <v>6232.20666666667</v>
      </c>
      <c r="Z100" s="217">
        <f t="shared" si="44"/>
        <v>299.14592</v>
      </c>
      <c r="AA100" s="217">
        <f t="shared" si="45"/>
        <v>6232.20666666667</v>
      </c>
      <c r="AB100" s="217">
        <f t="shared" si="46"/>
        <v>59.829184</v>
      </c>
      <c r="AC100" s="217">
        <f t="shared" si="47"/>
        <v>6232.20666666667</v>
      </c>
      <c r="AD100" s="217">
        <f t="shared" si="48"/>
        <v>6232.20666666667</v>
      </c>
      <c r="AE100" s="217">
        <f t="shared" si="49"/>
        <v>1682.6958</v>
      </c>
      <c r="AF100" s="217">
        <f t="shared" si="50"/>
        <v>6232.20666666667</v>
      </c>
      <c r="AG100" s="217">
        <f t="shared" si="51"/>
        <v>6232.20666666667</v>
      </c>
      <c r="AH100" s="217">
        <f t="shared" si="52"/>
        <v>1869.662</v>
      </c>
      <c r="AI100">
        <f t="shared" si="53"/>
        <v>-3052.9736</v>
      </c>
      <c r="AJ100" s="217">
        <f t="shared" si="54"/>
        <v>-276.34592</v>
      </c>
      <c r="AK100" s="217">
        <f t="shared" si="55"/>
        <v>-41.589184</v>
      </c>
      <c r="AL100" s="217">
        <f t="shared" si="56"/>
        <v>-1161.8958</v>
      </c>
      <c r="AM100" s="217">
        <f t="shared" si="57"/>
        <v>-1869.662</v>
      </c>
      <c r="AN100" s="217">
        <f t="shared" si="58"/>
        <v>4546</v>
      </c>
      <c r="AO100" s="217">
        <f t="shared" si="59"/>
        <v>4546</v>
      </c>
      <c r="AP100">
        <f t="shared" si="60"/>
        <v>3818.64</v>
      </c>
      <c r="AQ100" s="217">
        <f t="shared" si="61"/>
        <v>2888</v>
      </c>
      <c r="AR100" s="217">
        <f t="shared" si="62"/>
        <v>2888</v>
      </c>
      <c r="AS100" s="217">
        <f t="shared" si="63"/>
        <v>138.624</v>
      </c>
      <c r="AT100" s="217">
        <f t="shared" si="64"/>
        <v>2888</v>
      </c>
      <c r="AU100" s="217">
        <f t="shared" si="65"/>
        <v>27.7248</v>
      </c>
      <c r="AV100" s="217">
        <f t="shared" si="66"/>
        <v>4340</v>
      </c>
      <c r="AW100" s="217">
        <f t="shared" si="67"/>
        <v>4340</v>
      </c>
      <c r="AX100" s="217">
        <f t="shared" si="68"/>
        <v>1171.8</v>
      </c>
      <c r="AY100" s="217">
        <f t="shared" si="69"/>
        <v>2888</v>
      </c>
      <c r="AZ100" s="217">
        <f t="shared" si="70"/>
        <v>2888</v>
      </c>
      <c r="BA100" s="217">
        <f t="shared" si="71"/>
        <v>866.4</v>
      </c>
      <c r="BB100" s="217">
        <f t="shared" si="72"/>
        <v>-1636.56</v>
      </c>
      <c r="BC100" s="217">
        <f t="shared" si="73"/>
        <v>-115.824</v>
      </c>
      <c r="BD100" s="217">
        <f t="shared" si="74"/>
        <v>-9.4848</v>
      </c>
      <c r="BE100" s="217">
        <f t="shared" si="75"/>
        <v>-651</v>
      </c>
      <c r="BF100" s="217">
        <f t="shared" si="76"/>
        <v>-866.4</v>
      </c>
    </row>
    <row r="101" spans="2:58">
      <c r="B101" s="6" t="s">
        <v>288</v>
      </c>
      <c r="C101" s="166" t="str">
        <f>_xlfn.XLOOKUP(B:B,'2023.7-2023.12'!B:B,'2023.7-2023.12'!G:G,0)</f>
        <v>2023/03/17</v>
      </c>
      <c r="D101">
        <f>_xlfn.XLOOKUP(B:B,'2023.7-2023.12'!B:B,'2023.7-2023.12'!I:I,0)</f>
        <v>0</v>
      </c>
      <c r="E101" t="str">
        <f>_xlfn.XLOOKUP(B:B,'2023.7-2023.12'!B:B,'2023.7-2023.12'!C:C,0)</f>
        <v>生产部</v>
      </c>
      <c r="F101" t="str">
        <f>_xlfn.XLOOKUP(B:B,'2023.7-2023.12'!B:B,'2023.7-2023.12'!F:F,0)</f>
        <v>装配钳工</v>
      </c>
      <c r="G101">
        <f>COUNTIF('2023.7-2023.12'!B:B,B101)</f>
        <v>6</v>
      </c>
      <c r="H101" s="217">
        <f>IFERROR(_xlfn.XLOOKUP(B101,'2023.7-2023.12'!B:B,'2023.7-2023.12'!K:K),0)</f>
        <v>5894.82</v>
      </c>
      <c r="I101" s="217">
        <f>IFERROR(AVERAGEIF('2023.7-2023.12'!B:B,B101,'2023.7-2023.12'!K:K),0)</f>
        <v>6618.305</v>
      </c>
      <c r="J101" s="217">
        <f>IFERROR(_xlfn.XLOOKUP(B101,'2023.7-2023.12'!B:B,'2023.7-2023.12'!J:J),0)</f>
        <v>1900</v>
      </c>
      <c r="K101" s="217">
        <f>IFERROR(AVERAGEIF('2023.7-2023.12'!B:B,B101,'2023.7-2023.12'!J:J),0)</f>
        <v>1900</v>
      </c>
      <c r="M101">
        <f>SUMIFS('2023.7-2023.12'!L:L,'2023.7-2023.12'!B:B,B101)</f>
        <v>2182.08</v>
      </c>
      <c r="O101" s="217">
        <f>SUMIFS('2023.7-2023.12'!N:N,'2023.7-2023.12'!B:B,B101)</f>
        <v>22.8</v>
      </c>
      <c r="P101">
        <f>SUMIFS('2023.7-2023.12'!P:P,'2023.7-2023.12'!B:B,B101)</f>
        <v>18.24</v>
      </c>
      <c r="R101" s="217">
        <f>SUMIFS('2023.7-2023.12'!M:M,'2023.7-2023.12'!B:B,B101)</f>
        <v>520.8</v>
      </c>
      <c r="T101" s="217">
        <f>SUMIFS('2023.7-2023.12'!O:O,'2023.7-2023.12'!B:B,B101)</f>
        <v>0</v>
      </c>
      <c r="U101" s="217">
        <f t="shared" si="39"/>
        <v>6618.305</v>
      </c>
      <c r="V101" s="217">
        <f t="shared" si="40"/>
        <v>6618.305</v>
      </c>
      <c r="W101">
        <f t="shared" si="41"/>
        <v>5559.3762</v>
      </c>
      <c r="X101" s="217">
        <f t="shared" si="42"/>
        <v>6618.305</v>
      </c>
      <c r="Y101" s="217">
        <f t="shared" si="43"/>
        <v>6618.305</v>
      </c>
      <c r="Z101" s="217">
        <f t="shared" si="44"/>
        <v>317.67864</v>
      </c>
      <c r="AA101" s="217">
        <f t="shared" si="45"/>
        <v>6618.305</v>
      </c>
      <c r="AB101" s="217">
        <f t="shared" si="46"/>
        <v>63.535728</v>
      </c>
      <c r="AC101" s="217">
        <f t="shared" si="47"/>
        <v>6618.305</v>
      </c>
      <c r="AD101" s="217">
        <f t="shared" si="48"/>
        <v>6618.305</v>
      </c>
      <c r="AE101" s="217">
        <f t="shared" si="49"/>
        <v>1786.94235</v>
      </c>
      <c r="AF101" s="217">
        <f t="shared" si="50"/>
        <v>6618.305</v>
      </c>
      <c r="AG101" s="217">
        <f t="shared" si="51"/>
        <v>6618.305</v>
      </c>
      <c r="AH101" s="217">
        <f t="shared" si="52"/>
        <v>1985.4915</v>
      </c>
      <c r="AI101">
        <f t="shared" si="53"/>
        <v>-3377.2962</v>
      </c>
      <c r="AJ101" s="217">
        <f t="shared" si="54"/>
        <v>-294.87864</v>
      </c>
      <c r="AK101" s="217">
        <f t="shared" si="55"/>
        <v>-45.295728</v>
      </c>
      <c r="AL101" s="217">
        <f t="shared" si="56"/>
        <v>-1266.14235</v>
      </c>
      <c r="AM101" s="217">
        <f t="shared" si="57"/>
        <v>-1985.4915</v>
      </c>
      <c r="AN101" s="217">
        <f t="shared" si="58"/>
        <v>4546</v>
      </c>
      <c r="AO101" s="217">
        <f t="shared" si="59"/>
        <v>4546</v>
      </c>
      <c r="AP101">
        <f t="shared" si="60"/>
        <v>3818.64</v>
      </c>
      <c r="AQ101" s="217">
        <f t="shared" si="61"/>
        <v>1900</v>
      </c>
      <c r="AR101" s="217">
        <f t="shared" si="62"/>
        <v>1900</v>
      </c>
      <c r="AS101" s="217">
        <f t="shared" si="63"/>
        <v>91.2</v>
      </c>
      <c r="AT101" s="217">
        <f t="shared" si="64"/>
        <v>1900</v>
      </c>
      <c r="AU101" s="217">
        <f t="shared" si="65"/>
        <v>18.24</v>
      </c>
      <c r="AV101" s="217">
        <f t="shared" si="66"/>
        <v>4340</v>
      </c>
      <c r="AW101" s="217">
        <f t="shared" si="67"/>
        <v>4340</v>
      </c>
      <c r="AX101" s="217">
        <f t="shared" si="68"/>
        <v>1171.8</v>
      </c>
      <c r="AY101" s="217">
        <f t="shared" si="69"/>
        <v>1900</v>
      </c>
      <c r="AZ101" s="217">
        <f t="shared" si="70"/>
        <v>1900</v>
      </c>
      <c r="BA101" s="217">
        <f t="shared" si="71"/>
        <v>570</v>
      </c>
      <c r="BB101" s="217">
        <f t="shared" si="72"/>
        <v>-1636.56</v>
      </c>
      <c r="BC101" s="217">
        <f t="shared" si="73"/>
        <v>-68.4</v>
      </c>
      <c r="BD101" s="217">
        <f t="shared" si="74"/>
        <v>0</v>
      </c>
      <c r="BE101" s="217">
        <f t="shared" si="75"/>
        <v>-651</v>
      </c>
      <c r="BF101" s="217">
        <f t="shared" si="76"/>
        <v>-570</v>
      </c>
    </row>
    <row r="102" spans="2:58">
      <c r="B102" s="6" t="s">
        <v>290</v>
      </c>
      <c r="C102" s="166" t="str">
        <f>_xlfn.XLOOKUP(B:B,'2023.7-2023.12'!B:B,'2023.7-2023.12'!G:G,0)</f>
        <v>2010/06/21</v>
      </c>
      <c r="D102">
        <f>_xlfn.XLOOKUP(B:B,'2023.7-2023.12'!B:B,'2023.7-2023.12'!I:I,0)</f>
        <v>0</v>
      </c>
      <c r="E102" t="str">
        <f>_xlfn.XLOOKUP(B:B,'2023.7-2023.12'!B:B,'2023.7-2023.12'!C:C,0)</f>
        <v>研发部</v>
      </c>
      <c r="F102" t="str">
        <f>_xlfn.XLOOKUP(B:B,'2023.7-2023.12'!B:B,'2023.7-2023.12'!F:F,0)</f>
        <v>研发部主管</v>
      </c>
      <c r="G102">
        <f>COUNTIF('2023.7-2023.12'!B:B,B102)</f>
        <v>6</v>
      </c>
      <c r="H102" s="217">
        <f>IFERROR(_xlfn.XLOOKUP(B102,'2023.7-2023.12'!B:B,'2023.7-2023.12'!K:K),0)</f>
        <v>12910</v>
      </c>
      <c r="I102" s="217">
        <f>IFERROR(AVERAGEIF('2023.7-2023.12'!B:B,B102,'2023.7-2023.12'!K:K),0)</f>
        <v>12897.1666666667</v>
      </c>
      <c r="J102" s="217">
        <f>IFERROR(_xlfn.XLOOKUP(B102,'2023.7-2023.12'!B:B,'2023.7-2023.12'!J:J),0)</f>
        <v>5389</v>
      </c>
      <c r="K102" s="217">
        <f>IFERROR(AVERAGEIF('2023.7-2023.12'!B:B,B102,'2023.7-2023.12'!J:J),0)</f>
        <v>5389</v>
      </c>
      <c r="M102">
        <f>SUMIFS('2023.7-2023.12'!L:L,'2023.7-2023.12'!B:B,B102)</f>
        <v>2182.08</v>
      </c>
      <c r="O102" s="217">
        <f>SUMIFS('2023.7-2023.12'!N:N,'2023.7-2023.12'!B:B,B102)</f>
        <v>22.8</v>
      </c>
      <c r="P102">
        <f>SUMIFS('2023.7-2023.12'!P:P,'2023.7-2023.12'!B:B,B102)</f>
        <v>18.24</v>
      </c>
      <c r="R102" s="217">
        <f>SUMIFS('2023.7-2023.12'!M:M,'2023.7-2023.12'!B:B,B102)</f>
        <v>520.8</v>
      </c>
      <c r="T102" s="217">
        <f>SUMIFS('2023.7-2023.12'!O:O,'2023.7-2023.12'!B:B,B102)</f>
        <v>3000</v>
      </c>
      <c r="U102" s="217">
        <f t="shared" si="39"/>
        <v>12897.1666666667</v>
      </c>
      <c r="V102" s="217">
        <f t="shared" si="40"/>
        <v>12897.1666666667</v>
      </c>
      <c r="W102">
        <f t="shared" si="41"/>
        <v>10833.62</v>
      </c>
      <c r="X102" s="217">
        <f t="shared" si="42"/>
        <v>12897.1666666667</v>
      </c>
      <c r="Y102" s="217">
        <f t="shared" si="43"/>
        <v>12897.1666666667</v>
      </c>
      <c r="Z102" s="217">
        <f t="shared" si="44"/>
        <v>619.064</v>
      </c>
      <c r="AA102" s="217">
        <f t="shared" si="45"/>
        <v>12897.1666666667</v>
      </c>
      <c r="AB102" s="217">
        <f t="shared" si="46"/>
        <v>123.8128</v>
      </c>
      <c r="AC102" s="217">
        <f t="shared" si="47"/>
        <v>12897.1666666667</v>
      </c>
      <c r="AD102" s="217">
        <f t="shared" si="48"/>
        <v>12897.1666666667</v>
      </c>
      <c r="AE102" s="217">
        <f t="shared" si="49"/>
        <v>3482.235</v>
      </c>
      <c r="AF102" s="217">
        <f t="shared" si="50"/>
        <v>12897.1666666667</v>
      </c>
      <c r="AG102" s="217">
        <f t="shared" si="51"/>
        <v>12897.1666666667</v>
      </c>
      <c r="AH102" s="217">
        <f t="shared" si="52"/>
        <v>3869.15</v>
      </c>
      <c r="AI102">
        <f t="shared" si="53"/>
        <v>-8651.54</v>
      </c>
      <c r="AJ102" s="217">
        <f t="shared" si="54"/>
        <v>-596.264</v>
      </c>
      <c r="AK102" s="217">
        <f t="shared" si="55"/>
        <v>-105.5728</v>
      </c>
      <c r="AL102" s="217">
        <f t="shared" si="56"/>
        <v>-2961.435</v>
      </c>
      <c r="AM102" s="217">
        <f t="shared" si="57"/>
        <v>-869.15</v>
      </c>
      <c r="AN102" s="217">
        <f t="shared" si="58"/>
        <v>5389</v>
      </c>
      <c r="AO102" s="217">
        <f t="shared" si="59"/>
        <v>5389</v>
      </c>
      <c r="AP102">
        <f t="shared" si="60"/>
        <v>4526.76</v>
      </c>
      <c r="AQ102" s="217">
        <f t="shared" si="61"/>
        <v>5389</v>
      </c>
      <c r="AR102" s="217">
        <f t="shared" si="62"/>
        <v>5389</v>
      </c>
      <c r="AS102" s="217">
        <f t="shared" si="63"/>
        <v>258.672</v>
      </c>
      <c r="AT102" s="217">
        <f t="shared" si="64"/>
        <v>5389</v>
      </c>
      <c r="AU102" s="217">
        <f t="shared" si="65"/>
        <v>51.7344</v>
      </c>
      <c r="AV102" s="217">
        <f t="shared" si="66"/>
        <v>5389</v>
      </c>
      <c r="AW102" s="217">
        <f t="shared" si="67"/>
        <v>5389</v>
      </c>
      <c r="AX102" s="217">
        <f t="shared" si="68"/>
        <v>1455.03</v>
      </c>
      <c r="AY102" s="217">
        <f t="shared" si="69"/>
        <v>5389</v>
      </c>
      <c r="AZ102" s="217">
        <f t="shared" si="70"/>
        <v>5389</v>
      </c>
      <c r="BA102" s="217">
        <f t="shared" si="71"/>
        <v>1616.7</v>
      </c>
      <c r="BB102" s="217">
        <f t="shared" si="72"/>
        <v>-2344.68</v>
      </c>
      <c r="BC102" s="217">
        <f t="shared" si="73"/>
        <v>-235.872</v>
      </c>
      <c r="BD102" s="217">
        <f t="shared" si="74"/>
        <v>-33.4944</v>
      </c>
      <c r="BE102" s="217">
        <f t="shared" si="75"/>
        <v>-934.23</v>
      </c>
      <c r="BF102" s="217">
        <f t="shared" si="76"/>
        <v>0</v>
      </c>
    </row>
    <row r="103" spans="2:58">
      <c r="B103" s="6" t="s">
        <v>291</v>
      </c>
      <c r="C103" s="166" t="str">
        <f>_xlfn.XLOOKUP(B:B,'2023.7-2023.12'!B:B,'2023.7-2023.12'!G:G,0)</f>
        <v>2021/08/23</v>
      </c>
      <c r="D103">
        <f>_xlfn.XLOOKUP(B:B,'2023.7-2023.12'!B:B,'2023.7-2023.12'!I:I,0)</f>
        <v>0</v>
      </c>
      <c r="E103" t="str">
        <f>_xlfn.XLOOKUP(B:B,'2023.7-2023.12'!B:B,'2023.7-2023.12'!C:C,0)</f>
        <v>核价管理部</v>
      </c>
      <c r="F103" t="str">
        <f>_xlfn.XLOOKUP(B:B,'2023.7-2023.12'!B:B,'2023.7-2023.12'!F:F,0)</f>
        <v>核价工程师</v>
      </c>
      <c r="G103">
        <f>COUNTIF('2023.7-2023.12'!B:B,B103)</f>
        <v>6</v>
      </c>
      <c r="H103" s="217">
        <f>IFERROR(_xlfn.XLOOKUP(B103,'2023.7-2023.12'!B:B,'2023.7-2023.12'!K:K),0)</f>
        <v>12440.59</v>
      </c>
      <c r="I103" s="217">
        <f>IFERROR(AVERAGEIF('2023.7-2023.12'!B:B,B103,'2023.7-2023.12'!K:K),0)</f>
        <v>12349.3583333333</v>
      </c>
      <c r="J103" s="217">
        <f>IFERROR(_xlfn.XLOOKUP(B103,'2023.7-2023.12'!B:B,'2023.7-2023.12'!J:J),0)</f>
        <v>4800</v>
      </c>
      <c r="K103" s="217">
        <f>IFERROR(AVERAGEIF('2023.7-2023.12'!B:B,B103,'2023.7-2023.12'!J:J),0)</f>
        <v>4800</v>
      </c>
      <c r="M103">
        <f>SUMIFS('2023.7-2023.12'!L:L,'2023.7-2023.12'!B:B,B103)</f>
        <v>2182.08</v>
      </c>
      <c r="O103" s="217">
        <f>SUMIFS('2023.7-2023.12'!N:N,'2023.7-2023.12'!B:B,B103)</f>
        <v>22.8</v>
      </c>
      <c r="P103">
        <f>SUMIFS('2023.7-2023.12'!P:P,'2023.7-2023.12'!B:B,B103)</f>
        <v>18.24</v>
      </c>
      <c r="R103" s="217">
        <f>SUMIFS('2023.7-2023.12'!M:M,'2023.7-2023.12'!B:B,B103)</f>
        <v>520.8</v>
      </c>
      <c r="T103" s="217">
        <f>SUMIFS('2023.7-2023.12'!O:O,'2023.7-2023.12'!B:B,B103)</f>
        <v>0</v>
      </c>
      <c r="U103" s="217">
        <f t="shared" si="39"/>
        <v>12349.3583333333</v>
      </c>
      <c r="V103" s="217">
        <f t="shared" si="40"/>
        <v>12349.3583333333</v>
      </c>
      <c r="W103">
        <f t="shared" si="41"/>
        <v>10373.461</v>
      </c>
      <c r="X103" s="217">
        <f t="shared" si="42"/>
        <v>12349.3583333333</v>
      </c>
      <c r="Y103" s="217">
        <f t="shared" si="43"/>
        <v>12349.3583333333</v>
      </c>
      <c r="Z103" s="217">
        <f t="shared" si="44"/>
        <v>592.7692</v>
      </c>
      <c r="AA103" s="217">
        <f t="shared" si="45"/>
        <v>12349.3583333333</v>
      </c>
      <c r="AB103" s="217">
        <f t="shared" si="46"/>
        <v>118.55384</v>
      </c>
      <c r="AC103" s="217">
        <f t="shared" si="47"/>
        <v>12349.3583333333</v>
      </c>
      <c r="AD103" s="217">
        <f t="shared" si="48"/>
        <v>12349.3583333333</v>
      </c>
      <c r="AE103" s="217">
        <f t="shared" si="49"/>
        <v>3334.32675</v>
      </c>
      <c r="AF103" s="217">
        <f t="shared" si="50"/>
        <v>12349.3583333333</v>
      </c>
      <c r="AG103" s="217">
        <f t="shared" si="51"/>
        <v>12349.3583333333</v>
      </c>
      <c r="AH103" s="217">
        <f t="shared" si="52"/>
        <v>3704.8075</v>
      </c>
      <c r="AI103">
        <f t="shared" si="53"/>
        <v>-8191.381</v>
      </c>
      <c r="AJ103" s="217">
        <f t="shared" si="54"/>
        <v>-569.9692</v>
      </c>
      <c r="AK103" s="217">
        <f t="shared" si="55"/>
        <v>-100.31384</v>
      </c>
      <c r="AL103" s="217">
        <f t="shared" si="56"/>
        <v>-2813.52675</v>
      </c>
      <c r="AM103" s="217">
        <f t="shared" si="57"/>
        <v>-3704.8075</v>
      </c>
      <c r="AN103" s="217">
        <f t="shared" si="58"/>
        <v>4800</v>
      </c>
      <c r="AO103" s="217">
        <f t="shared" si="59"/>
        <v>4800</v>
      </c>
      <c r="AP103">
        <f t="shared" si="60"/>
        <v>4032</v>
      </c>
      <c r="AQ103" s="217">
        <f t="shared" si="61"/>
        <v>4800</v>
      </c>
      <c r="AR103" s="217">
        <f t="shared" si="62"/>
        <v>4800</v>
      </c>
      <c r="AS103" s="217">
        <f t="shared" si="63"/>
        <v>230.4</v>
      </c>
      <c r="AT103" s="217">
        <f t="shared" si="64"/>
        <v>4800</v>
      </c>
      <c r="AU103" s="217">
        <f t="shared" si="65"/>
        <v>46.08</v>
      </c>
      <c r="AV103" s="217">
        <f t="shared" si="66"/>
        <v>4800</v>
      </c>
      <c r="AW103" s="217">
        <f t="shared" si="67"/>
        <v>4800</v>
      </c>
      <c r="AX103" s="217">
        <f t="shared" si="68"/>
        <v>1296</v>
      </c>
      <c r="AY103" s="217">
        <f t="shared" si="69"/>
        <v>4800</v>
      </c>
      <c r="AZ103" s="217">
        <f t="shared" si="70"/>
        <v>4800</v>
      </c>
      <c r="BA103" s="217">
        <f t="shared" si="71"/>
        <v>1440</v>
      </c>
      <c r="BB103" s="217">
        <f t="shared" si="72"/>
        <v>-1849.92</v>
      </c>
      <c r="BC103" s="217">
        <f t="shared" si="73"/>
        <v>-207.6</v>
      </c>
      <c r="BD103" s="217">
        <f t="shared" si="74"/>
        <v>-27.84</v>
      </c>
      <c r="BE103" s="217">
        <f t="shared" si="75"/>
        <v>-775.2</v>
      </c>
      <c r="BF103" s="217">
        <f t="shared" si="76"/>
        <v>-1440</v>
      </c>
    </row>
    <row r="104" spans="2:58">
      <c r="B104" s="6" t="s">
        <v>292</v>
      </c>
      <c r="C104" s="166" t="str">
        <f>_xlfn.XLOOKUP(B:B,'2023.7-2023.12'!B:B,'2023.7-2023.12'!G:G,0)</f>
        <v>2023/02/21</v>
      </c>
      <c r="D104">
        <f>_xlfn.XLOOKUP(B:B,'2023.7-2023.12'!B:B,'2023.7-2023.12'!I:I,0)</f>
        <v>0</v>
      </c>
      <c r="E104" t="str">
        <f>_xlfn.XLOOKUP(B:B,'2023.7-2023.12'!B:B,'2023.7-2023.12'!C:C,0)</f>
        <v>生产部</v>
      </c>
      <c r="F104" t="str">
        <f>_xlfn.XLOOKUP(B:B,'2023.7-2023.12'!B:B,'2023.7-2023.12'!F:F,0)</f>
        <v>装配钳工</v>
      </c>
      <c r="G104">
        <f>COUNTIF('2023.7-2023.12'!B:B,B104)</f>
        <v>6</v>
      </c>
      <c r="H104" s="217">
        <f>IFERROR(_xlfn.XLOOKUP(B104,'2023.7-2023.12'!B:B,'2023.7-2023.12'!K:K),0)</f>
        <v>5812.32</v>
      </c>
      <c r="I104" s="217">
        <f>IFERROR(AVERAGEIF('2023.7-2023.12'!B:B,B104,'2023.7-2023.12'!K:K),0)</f>
        <v>6494.52833333333</v>
      </c>
      <c r="J104" s="217">
        <f>IFERROR(_xlfn.XLOOKUP(B104,'2023.7-2023.12'!B:B,'2023.7-2023.12'!J:J),0)</f>
        <v>1900</v>
      </c>
      <c r="K104" s="217">
        <f>IFERROR(AVERAGEIF('2023.7-2023.12'!B:B,B104,'2023.7-2023.12'!J:J),0)</f>
        <v>1900</v>
      </c>
      <c r="M104">
        <f>SUMIFS('2023.7-2023.12'!L:L,'2023.7-2023.12'!B:B,B104)</f>
        <v>2182.08</v>
      </c>
      <c r="O104" s="217">
        <f>SUMIFS('2023.7-2023.12'!N:N,'2023.7-2023.12'!B:B,B104)</f>
        <v>22.8</v>
      </c>
      <c r="P104">
        <f>SUMIFS('2023.7-2023.12'!P:P,'2023.7-2023.12'!B:B,B104)</f>
        <v>18.24</v>
      </c>
      <c r="R104" s="217">
        <f>SUMIFS('2023.7-2023.12'!M:M,'2023.7-2023.12'!B:B,B104)</f>
        <v>520.8</v>
      </c>
      <c r="T104" s="217">
        <f>SUMIFS('2023.7-2023.12'!O:O,'2023.7-2023.12'!B:B,B104)</f>
        <v>0</v>
      </c>
      <c r="U104" s="217">
        <f t="shared" si="39"/>
        <v>6494.52833333333</v>
      </c>
      <c r="V104" s="217">
        <f t="shared" si="40"/>
        <v>6494.52833333333</v>
      </c>
      <c r="W104">
        <f t="shared" si="41"/>
        <v>5455.4038</v>
      </c>
      <c r="X104" s="217">
        <f t="shared" si="42"/>
        <v>6494.52833333333</v>
      </c>
      <c r="Y104" s="217">
        <f t="shared" si="43"/>
        <v>6494.52833333333</v>
      </c>
      <c r="Z104" s="217">
        <f t="shared" si="44"/>
        <v>311.73736</v>
      </c>
      <c r="AA104" s="217">
        <f t="shared" si="45"/>
        <v>6494.52833333333</v>
      </c>
      <c r="AB104" s="217">
        <f t="shared" si="46"/>
        <v>62.347472</v>
      </c>
      <c r="AC104" s="217">
        <f t="shared" si="47"/>
        <v>6494.52833333333</v>
      </c>
      <c r="AD104" s="217">
        <f t="shared" si="48"/>
        <v>6494.52833333333</v>
      </c>
      <c r="AE104" s="217">
        <f t="shared" si="49"/>
        <v>1753.52265</v>
      </c>
      <c r="AF104" s="217">
        <f t="shared" si="50"/>
        <v>6494.52833333333</v>
      </c>
      <c r="AG104" s="217">
        <f t="shared" si="51"/>
        <v>6494.52833333333</v>
      </c>
      <c r="AH104" s="217">
        <f t="shared" si="52"/>
        <v>1948.3585</v>
      </c>
      <c r="AI104">
        <f t="shared" si="53"/>
        <v>-3273.3238</v>
      </c>
      <c r="AJ104" s="217">
        <f t="shared" si="54"/>
        <v>-288.93736</v>
      </c>
      <c r="AK104" s="217">
        <f t="shared" si="55"/>
        <v>-44.107472</v>
      </c>
      <c r="AL104" s="217">
        <f t="shared" si="56"/>
        <v>-1232.72265</v>
      </c>
      <c r="AM104" s="217">
        <f t="shared" si="57"/>
        <v>-1948.3585</v>
      </c>
      <c r="AN104" s="217">
        <f t="shared" si="58"/>
        <v>4546</v>
      </c>
      <c r="AO104" s="217">
        <f t="shared" si="59"/>
        <v>4546</v>
      </c>
      <c r="AP104">
        <f t="shared" si="60"/>
        <v>3818.64</v>
      </c>
      <c r="AQ104" s="217">
        <f t="shared" si="61"/>
        <v>1900</v>
      </c>
      <c r="AR104" s="217">
        <f t="shared" si="62"/>
        <v>1900</v>
      </c>
      <c r="AS104" s="217">
        <f t="shared" si="63"/>
        <v>91.2</v>
      </c>
      <c r="AT104" s="217">
        <f t="shared" si="64"/>
        <v>1900</v>
      </c>
      <c r="AU104" s="217">
        <f t="shared" si="65"/>
        <v>18.24</v>
      </c>
      <c r="AV104" s="217">
        <f t="shared" si="66"/>
        <v>4340</v>
      </c>
      <c r="AW104" s="217">
        <f t="shared" si="67"/>
        <v>4340</v>
      </c>
      <c r="AX104" s="217">
        <f t="shared" si="68"/>
        <v>1171.8</v>
      </c>
      <c r="AY104" s="217">
        <f t="shared" si="69"/>
        <v>1900</v>
      </c>
      <c r="AZ104" s="217">
        <f t="shared" si="70"/>
        <v>1900</v>
      </c>
      <c r="BA104" s="217">
        <f t="shared" si="71"/>
        <v>570</v>
      </c>
      <c r="BB104" s="217">
        <f t="shared" si="72"/>
        <v>-1636.56</v>
      </c>
      <c r="BC104" s="217">
        <f t="shared" si="73"/>
        <v>-68.4</v>
      </c>
      <c r="BD104" s="217">
        <f t="shared" si="74"/>
        <v>0</v>
      </c>
      <c r="BE104" s="217">
        <f t="shared" si="75"/>
        <v>-651</v>
      </c>
      <c r="BF104" s="217">
        <f t="shared" si="76"/>
        <v>-570</v>
      </c>
    </row>
    <row r="105" spans="2:58">
      <c r="B105" s="6" t="s">
        <v>482</v>
      </c>
      <c r="C105" s="166" t="str">
        <f>_xlfn.XLOOKUP(B:B,'2023.7-2023.12'!B:B,'2023.7-2023.12'!G:G,0)</f>
        <v>2023/08/28</v>
      </c>
      <c r="D105" s="216" t="s">
        <v>465</v>
      </c>
      <c r="E105" t="str">
        <f>_xlfn.XLOOKUP(B:B,'2023.7-2023.12'!B:B,'2023.7-2023.12'!C:C,0)</f>
        <v>生产部</v>
      </c>
      <c r="F105" t="str">
        <f>_xlfn.XLOOKUP(B:B,'2023.7-2023.12'!B:B,'2023.7-2023.12'!F:F,0)</f>
        <v>装配钳工</v>
      </c>
      <c r="G105">
        <f>COUNTIF('2023.7-2023.12'!B:B,B105)</f>
        <v>5</v>
      </c>
      <c r="H105" s="217">
        <f>IFERROR(_xlfn.XLOOKUP(B105,'2023.7-2023.12'!B:B,'2023.7-2023.12'!K:K),0)</f>
        <v>1267.87</v>
      </c>
      <c r="I105" s="217">
        <f>IFERROR(AVERAGEIF('2023.7-2023.12'!B:B,B105,'2023.7-2023.12'!K:K),0)</f>
        <v>6101.158</v>
      </c>
      <c r="J105" s="217">
        <f>IFERROR(_xlfn.XLOOKUP(B105,'2023.7-2023.12'!B:B,'2023.7-2023.12'!J:J),0)</f>
        <v>1900</v>
      </c>
      <c r="K105" s="217">
        <f>IFERROR(AVERAGEIF('2023.7-2023.12'!B:B,B105,'2023.7-2023.12'!J:J),0)</f>
        <v>1900</v>
      </c>
      <c r="M105">
        <f>SUMIFS('2023.7-2023.12'!L:L,'2023.7-2023.12'!B:B,B105)</f>
        <v>1454.72</v>
      </c>
      <c r="O105" s="217">
        <f>SUMIFS('2023.7-2023.12'!N:N,'2023.7-2023.12'!B:B,B105)</f>
        <v>15.2</v>
      </c>
      <c r="P105">
        <f>SUMIFS('2023.7-2023.12'!P:P,'2023.7-2023.12'!B:B,B105)</f>
        <v>12.16</v>
      </c>
      <c r="R105" s="217">
        <f>SUMIFS('2023.7-2023.12'!M:M,'2023.7-2023.12'!B:B,B105)</f>
        <v>347.2</v>
      </c>
      <c r="T105" s="217">
        <f>SUMIFS('2023.7-2023.12'!O:O,'2023.7-2023.12'!B:B,B105)</f>
        <v>0</v>
      </c>
      <c r="U105" s="217">
        <f t="shared" si="39"/>
        <v>6101.158</v>
      </c>
      <c r="V105" s="217">
        <f t="shared" si="40"/>
        <v>6101.158</v>
      </c>
      <c r="W105">
        <f t="shared" si="41"/>
        <v>4270.8106</v>
      </c>
      <c r="X105" s="217">
        <f t="shared" si="42"/>
        <v>6101.158</v>
      </c>
      <c r="Y105" s="217">
        <f t="shared" si="43"/>
        <v>6101.158</v>
      </c>
      <c r="Z105" s="217">
        <f t="shared" si="44"/>
        <v>244.04632</v>
      </c>
      <c r="AA105" s="217">
        <f t="shared" si="45"/>
        <v>6101.158</v>
      </c>
      <c r="AB105" s="217">
        <f t="shared" si="46"/>
        <v>48.809264</v>
      </c>
      <c r="AC105" s="217">
        <f t="shared" si="47"/>
        <v>6101.158</v>
      </c>
      <c r="AD105" s="217">
        <f t="shared" si="48"/>
        <v>6101.158</v>
      </c>
      <c r="AE105" s="217">
        <f t="shared" si="49"/>
        <v>1372.76055</v>
      </c>
      <c r="AF105" s="217">
        <f t="shared" si="50"/>
        <v>6101.158</v>
      </c>
      <c r="AG105" s="217">
        <f t="shared" si="51"/>
        <v>6101.158</v>
      </c>
      <c r="AH105" s="217">
        <f t="shared" si="52"/>
        <v>1525.2895</v>
      </c>
      <c r="AI105">
        <f t="shared" si="53"/>
        <v>-2816.0906</v>
      </c>
      <c r="AJ105" s="217">
        <f t="shared" si="54"/>
        <v>-228.84632</v>
      </c>
      <c r="AK105" s="217">
        <f t="shared" si="55"/>
        <v>-36.649264</v>
      </c>
      <c r="AL105" s="217">
        <f t="shared" si="56"/>
        <v>-1025.56055</v>
      </c>
      <c r="AM105" s="217">
        <f t="shared" si="57"/>
        <v>-1525.2895</v>
      </c>
      <c r="AN105" s="217">
        <f t="shared" si="58"/>
        <v>4546</v>
      </c>
      <c r="AO105" s="217">
        <f t="shared" si="59"/>
        <v>4546</v>
      </c>
      <c r="AP105">
        <f t="shared" si="60"/>
        <v>3182.2</v>
      </c>
      <c r="AQ105" s="217">
        <f t="shared" si="61"/>
        <v>1900</v>
      </c>
      <c r="AR105" s="217">
        <f t="shared" si="62"/>
        <v>1900</v>
      </c>
      <c r="AS105" s="217">
        <f t="shared" si="63"/>
        <v>76</v>
      </c>
      <c r="AT105" s="217">
        <f t="shared" si="64"/>
        <v>1900</v>
      </c>
      <c r="AU105" s="217">
        <f t="shared" si="65"/>
        <v>15.2</v>
      </c>
      <c r="AV105" s="217">
        <f t="shared" si="66"/>
        <v>4340</v>
      </c>
      <c r="AW105" s="217">
        <f t="shared" si="67"/>
        <v>4340</v>
      </c>
      <c r="AX105" s="217">
        <f t="shared" si="68"/>
        <v>976.5</v>
      </c>
      <c r="AY105" s="217">
        <f t="shared" si="69"/>
        <v>1900</v>
      </c>
      <c r="AZ105" s="217">
        <f t="shared" si="70"/>
        <v>1900</v>
      </c>
      <c r="BA105" s="217">
        <f t="shared" si="71"/>
        <v>475</v>
      </c>
      <c r="BB105" s="217">
        <f t="shared" si="72"/>
        <v>-1727.48</v>
      </c>
      <c r="BC105" s="217">
        <f t="shared" si="73"/>
        <v>-60.8</v>
      </c>
      <c r="BD105" s="217">
        <f t="shared" si="74"/>
        <v>-3.04</v>
      </c>
      <c r="BE105" s="217">
        <f t="shared" si="75"/>
        <v>-629.3</v>
      </c>
      <c r="BF105" s="217">
        <f t="shared" si="76"/>
        <v>-475</v>
      </c>
    </row>
    <row r="106" spans="2:58">
      <c r="B106" s="6" t="s">
        <v>293</v>
      </c>
      <c r="C106" s="166" t="str">
        <f>_xlfn.XLOOKUP(B:B,'2023.7-2023.12'!B:B,'2023.7-2023.12'!G:G,0)</f>
        <v>2022/06/02</v>
      </c>
      <c r="D106">
        <f>_xlfn.XLOOKUP(B:B,'2023.7-2023.12'!B:B,'2023.7-2023.12'!I:I,0)</f>
        <v>0</v>
      </c>
      <c r="E106" t="str">
        <f>_xlfn.XLOOKUP(B:B,'2023.7-2023.12'!B:B,'2023.7-2023.12'!C:C,0)</f>
        <v>销售部</v>
      </c>
      <c r="F106" t="str">
        <f>_xlfn.XLOOKUP(B:B,'2023.7-2023.12'!B:B,'2023.7-2023.12'!F:F,0)</f>
        <v>区域销售经理</v>
      </c>
      <c r="G106">
        <f>COUNTIF('2023.7-2023.12'!B:B,B106)</f>
        <v>6</v>
      </c>
      <c r="H106" s="217">
        <f>IFERROR(_xlfn.XLOOKUP(B106,'2023.7-2023.12'!B:B,'2023.7-2023.12'!K:K),0)</f>
        <v>8962.4</v>
      </c>
      <c r="I106" s="217">
        <f>IFERROR(AVERAGEIF('2023.7-2023.12'!B:B,B106,'2023.7-2023.12'!K:K),0)</f>
        <v>8936.46666666667</v>
      </c>
      <c r="J106" s="217">
        <f>IFERROR(_xlfn.XLOOKUP(B106,'2023.7-2023.12'!B:B,'2023.7-2023.12'!J:J),0)</f>
        <v>3850</v>
      </c>
      <c r="K106" s="217">
        <f>IFERROR(AVERAGEIF('2023.7-2023.12'!B:B,B106,'2023.7-2023.12'!J:J),0)</f>
        <v>3850</v>
      </c>
      <c r="M106">
        <f>SUMIFS('2023.7-2023.12'!L:L,'2023.7-2023.12'!B:B,B106)</f>
        <v>2182.08</v>
      </c>
      <c r="O106" s="217">
        <f>SUMIFS('2023.7-2023.12'!N:N,'2023.7-2023.12'!B:B,B106)</f>
        <v>22.8</v>
      </c>
      <c r="P106">
        <f>SUMIFS('2023.7-2023.12'!P:P,'2023.7-2023.12'!B:B,B106)</f>
        <v>18.24</v>
      </c>
      <c r="R106" s="217">
        <f>SUMIFS('2023.7-2023.12'!M:M,'2023.7-2023.12'!B:B,B106)</f>
        <v>520.8</v>
      </c>
      <c r="T106" s="217">
        <f>SUMIFS('2023.7-2023.12'!O:O,'2023.7-2023.12'!B:B,B106)</f>
        <v>0</v>
      </c>
      <c r="U106" s="217">
        <f t="shared" si="39"/>
        <v>8936.46666666667</v>
      </c>
      <c r="V106" s="217">
        <f t="shared" si="40"/>
        <v>8936.46666666667</v>
      </c>
      <c r="W106">
        <f t="shared" si="41"/>
        <v>7506.632</v>
      </c>
      <c r="X106" s="217">
        <f t="shared" si="42"/>
        <v>8936.46666666667</v>
      </c>
      <c r="Y106" s="217">
        <f t="shared" si="43"/>
        <v>8936.46666666667</v>
      </c>
      <c r="Z106" s="217">
        <f t="shared" si="44"/>
        <v>428.9504</v>
      </c>
      <c r="AA106" s="217">
        <f t="shared" si="45"/>
        <v>8936.46666666667</v>
      </c>
      <c r="AB106" s="217">
        <f t="shared" si="46"/>
        <v>85.79008</v>
      </c>
      <c r="AC106" s="217">
        <f t="shared" si="47"/>
        <v>8936.46666666667</v>
      </c>
      <c r="AD106" s="217">
        <f t="shared" si="48"/>
        <v>8936.46666666667</v>
      </c>
      <c r="AE106" s="217">
        <f t="shared" si="49"/>
        <v>2412.846</v>
      </c>
      <c r="AF106" s="217">
        <f t="shared" si="50"/>
        <v>8936.46666666667</v>
      </c>
      <c r="AG106" s="217">
        <f t="shared" si="51"/>
        <v>8936.46666666667</v>
      </c>
      <c r="AH106" s="217">
        <f t="shared" si="52"/>
        <v>2680.94</v>
      </c>
      <c r="AI106">
        <f t="shared" si="53"/>
        <v>-5324.552</v>
      </c>
      <c r="AJ106" s="217">
        <f t="shared" si="54"/>
        <v>-406.1504</v>
      </c>
      <c r="AK106" s="217">
        <f t="shared" si="55"/>
        <v>-67.55008</v>
      </c>
      <c r="AL106" s="217">
        <f t="shared" si="56"/>
        <v>-1892.046</v>
      </c>
      <c r="AM106" s="217">
        <f t="shared" si="57"/>
        <v>-2680.94</v>
      </c>
      <c r="AN106" s="217">
        <f t="shared" si="58"/>
        <v>4546</v>
      </c>
      <c r="AO106" s="217">
        <f t="shared" si="59"/>
        <v>4546</v>
      </c>
      <c r="AP106">
        <f t="shared" si="60"/>
        <v>3818.64</v>
      </c>
      <c r="AQ106" s="217">
        <f t="shared" si="61"/>
        <v>3850</v>
      </c>
      <c r="AR106" s="217">
        <f t="shared" si="62"/>
        <v>3850</v>
      </c>
      <c r="AS106" s="217">
        <f t="shared" si="63"/>
        <v>184.8</v>
      </c>
      <c r="AT106" s="217">
        <f t="shared" si="64"/>
        <v>3850</v>
      </c>
      <c r="AU106" s="217">
        <f t="shared" si="65"/>
        <v>36.96</v>
      </c>
      <c r="AV106" s="217">
        <f t="shared" si="66"/>
        <v>4340</v>
      </c>
      <c r="AW106" s="217">
        <f t="shared" si="67"/>
        <v>4340</v>
      </c>
      <c r="AX106" s="217">
        <f t="shared" si="68"/>
        <v>1171.8</v>
      </c>
      <c r="AY106" s="217">
        <f t="shared" si="69"/>
        <v>3850</v>
      </c>
      <c r="AZ106" s="217">
        <f t="shared" si="70"/>
        <v>3850</v>
      </c>
      <c r="BA106" s="217">
        <f t="shared" si="71"/>
        <v>1155</v>
      </c>
      <c r="BB106" s="217">
        <f t="shared" si="72"/>
        <v>-1636.56</v>
      </c>
      <c r="BC106" s="217">
        <f t="shared" si="73"/>
        <v>-162</v>
      </c>
      <c r="BD106" s="217">
        <f t="shared" si="74"/>
        <v>-18.72</v>
      </c>
      <c r="BE106" s="217">
        <f t="shared" si="75"/>
        <v>-651</v>
      </c>
      <c r="BF106" s="217">
        <f t="shared" si="76"/>
        <v>-1155</v>
      </c>
    </row>
    <row r="107" spans="2:58">
      <c r="B107" s="6" t="s">
        <v>294</v>
      </c>
      <c r="C107" s="166" t="str">
        <f>_xlfn.XLOOKUP(B:B,'2023.7-2023.12'!B:B,'2023.7-2023.12'!G:G,0)</f>
        <v>2019/07/15</v>
      </c>
      <c r="D107">
        <f>_xlfn.XLOOKUP(B:B,'2023.7-2023.12'!B:B,'2023.7-2023.12'!I:I,0)</f>
        <v>0</v>
      </c>
      <c r="E107" t="str">
        <f>_xlfn.XLOOKUP(B:B,'2023.7-2023.12'!B:B,'2023.7-2023.12'!C:C,0)</f>
        <v>售后服务部</v>
      </c>
      <c r="F107" t="str">
        <f>_xlfn.XLOOKUP(B:B,'2023.7-2023.12'!B:B,'2023.7-2023.12'!F:F,0)</f>
        <v>现场装配技师</v>
      </c>
      <c r="G107">
        <f>COUNTIF('2023.7-2023.12'!B:B,B107)</f>
        <v>6</v>
      </c>
      <c r="H107" s="217">
        <f>IFERROR(_xlfn.XLOOKUP(B107,'2023.7-2023.12'!B:B,'2023.7-2023.12'!K:K),0)</f>
        <v>6547.62</v>
      </c>
      <c r="I107" s="217">
        <f>IFERROR(AVERAGEIF('2023.7-2023.12'!B:B,B107,'2023.7-2023.12'!K:K),0)</f>
        <v>7075.34333333333</v>
      </c>
      <c r="J107" s="217">
        <f>IFERROR(_xlfn.XLOOKUP(B107,'2023.7-2023.12'!B:B,'2023.7-2023.12'!J:J),0)</f>
        <v>2363</v>
      </c>
      <c r="K107" s="217">
        <f>IFERROR(AVERAGEIF('2023.7-2023.12'!B:B,B107,'2023.7-2023.12'!J:J),0)</f>
        <v>2363</v>
      </c>
      <c r="M107">
        <f>SUMIFS('2023.7-2023.12'!L:L,'2023.7-2023.12'!B:B,B107)</f>
        <v>2182.08</v>
      </c>
      <c r="O107" s="217">
        <f>SUMIFS('2023.7-2023.12'!N:N,'2023.7-2023.12'!B:B,B107)</f>
        <v>22.8</v>
      </c>
      <c r="P107">
        <f>SUMIFS('2023.7-2023.12'!P:P,'2023.7-2023.12'!B:B,B107)</f>
        <v>18.24</v>
      </c>
      <c r="R107" s="217">
        <f>SUMIFS('2023.7-2023.12'!M:M,'2023.7-2023.12'!B:B,B107)</f>
        <v>520.8</v>
      </c>
      <c r="T107" s="217">
        <f>SUMIFS('2023.7-2023.12'!O:O,'2023.7-2023.12'!B:B,B107)</f>
        <v>0</v>
      </c>
      <c r="U107" s="217">
        <f t="shared" si="39"/>
        <v>7075.34333333333</v>
      </c>
      <c r="V107" s="217">
        <f t="shared" si="40"/>
        <v>7075.34333333333</v>
      </c>
      <c r="W107">
        <f t="shared" si="41"/>
        <v>5943.2884</v>
      </c>
      <c r="X107" s="217">
        <f t="shared" si="42"/>
        <v>7075.34333333333</v>
      </c>
      <c r="Y107" s="217">
        <f t="shared" si="43"/>
        <v>7075.34333333333</v>
      </c>
      <c r="Z107" s="217">
        <f t="shared" si="44"/>
        <v>339.61648</v>
      </c>
      <c r="AA107" s="217">
        <f t="shared" si="45"/>
        <v>7075.34333333333</v>
      </c>
      <c r="AB107" s="217">
        <f t="shared" si="46"/>
        <v>67.923296</v>
      </c>
      <c r="AC107" s="217">
        <f t="shared" si="47"/>
        <v>7075.34333333333</v>
      </c>
      <c r="AD107" s="217">
        <f t="shared" si="48"/>
        <v>7075.34333333333</v>
      </c>
      <c r="AE107" s="217">
        <f t="shared" si="49"/>
        <v>1910.3427</v>
      </c>
      <c r="AF107" s="217">
        <f t="shared" si="50"/>
        <v>7075.34333333333</v>
      </c>
      <c r="AG107" s="217">
        <f t="shared" si="51"/>
        <v>7075.34333333333</v>
      </c>
      <c r="AH107" s="217">
        <f t="shared" si="52"/>
        <v>2122.603</v>
      </c>
      <c r="AI107">
        <f t="shared" si="53"/>
        <v>-3761.2084</v>
      </c>
      <c r="AJ107" s="217">
        <f t="shared" si="54"/>
        <v>-316.81648</v>
      </c>
      <c r="AK107" s="217">
        <f t="shared" si="55"/>
        <v>-49.683296</v>
      </c>
      <c r="AL107" s="217">
        <f t="shared" si="56"/>
        <v>-1389.5427</v>
      </c>
      <c r="AM107" s="217">
        <f t="shared" si="57"/>
        <v>-2122.603</v>
      </c>
      <c r="AN107" s="217">
        <f t="shared" si="58"/>
        <v>4546</v>
      </c>
      <c r="AO107" s="217">
        <f t="shared" si="59"/>
        <v>4546</v>
      </c>
      <c r="AP107">
        <f t="shared" si="60"/>
        <v>3818.64</v>
      </c>
      <c r="AQ107" s="217">
        <f t="shared" si="61"/>
        <v>2363</v>
      </c>
      <c r="AR107" s="217">
        <f t="shared" si="62"/>
        <v>2363</v>
      </c>
      <c r="AS107" s="217">
        <f t="shared" si="63"/>
        <v>113.424</v>
      </c>
      <c r="AT107" s="217">
        <f t="shared" si="64"/>
        <v>2363</v>
      </c>
      <c r="AU107" s="217">
        <f t="shared" si="65"/>
        <v>22.6848</v>
      </c>
      <c r="AV107" s="217">
        <f t="shared" si="66"/>
        <v>4340</v>
      </c>
      <c r="AW107" s="217">
        <f t="shared" si="67"/>
        <v>4340</v>
      </c>
      <c r="AX107" s="217">
        <f t="shared" si="68"/>
        <v>1171.8</v>
      </c>
      <c r="AY107" s="217">
        <f t="shared" si="69"/>
        <v>2363</v>
      </c>
      <c r="AZ107" s="217">
        <f t="shared" si="70"/>
        <v>2363</v>
      </c>
      <c r="BA107" s="217">
        <f t="shared" si="71"/>
        <v>708.9</v>
      </c>
      <c r="BB107" s="217">
        <f t="shared" si="72"/>
        <v>-1636.56</v>
      </c>
      <c r="BC107" s="217">
        <f t="shared" si="73"/>
        <v>-90.624</v>
      </c>
      <c r="BD107" s="217">
        <f t="shared" si="74"/>
        <v>-4.4448</v>
      </c>
      <c r="BE107" s="217">
        <f t="shared" si="75"/>
        <v>-651</v>
      </c>
      <c r="BF107" s="217">
        <f t="shared" si="76"/>
        <v>-708.9</v>
      </c>
    </row>
    <row r="108" spans="2:58">
      <c r="B108" s="6" t="s">
        <v>295</v>
      </c>
      <c r="C108" s="166" t="str">
        <f>_xlfn.XLOOKUP(B:B,'2023.7-2023.12'!B:B,'2023.7-2023.12'!G:G,0)</f>
        <v>2010/07/08</v>
      </c>
      <c r="D108">
        <f>_xlfn.XLOOKUP(B:B,'2023.7-2023.12'!B:B,'2023.7-2023.12'!I:I,0)</f>
        <v>0</v>
      </c>
      <c r="E108" t="str">
        <f>_xlfn.XLOOKUP(B:B,'2023.7-2023.12'!B:B,'2023.7-2023.12'!C:C,0)</f>
        <v>研发部</v>
      </c>
      <c r="F108" t="str">
        <f>_xlfn.XLOOKUP(B:B,'2023.7-2023.12'!B:B,'2023.7-2023.12'!F:F,0)</f>
        <v>电气主管</v>
      </c>
      <c r="G108">
        <f>COUNTIF('2023.7-2023.12'!B:B,B108)</f>
        <v>6</v>
      </c>
      <c r="H108" s="217">
        <f>IFERROR(_xlfn.XLOOKUP(B108,'2023.7-2023.12'!B:B,'2023.7-2023.12'!K:K),0)</f>
        <v>14256</v>
      </c>
      <c r="I108" s="217">
        <f>IFERROR(AVERAGEIF('2023.7-2023.12'!B:B,B108,'2023.7-2023.12'!K:K),0)</f>
        <v>13855.31</v>
      </c>
      <c r="J108" s="217">
        <f>IFERROR(_xlfn.XLOOKUP(B108,'2023.7-2023.12'!B:B,'2023.7-2023.12'!J:J),0)</f>
        <v>5544</v>
      </c>
      <c r="K108" s="217">
        <f>IFERROR(AVERAGEIF('2023.7-2023.12'!B:B,B108,'2023.7-2023.12'!J:J),0)</f>
        <v>5544</v>
      </c>
      <c r="M108">
        <f>SUMIFS('2023.7-2023.12'!L:L,'2023.7-2023.12'!B:B,B108)</f>
        <v>2182.08</v>
      </c>
      <c r="O108" s="217">
        <f>SUMIFS('2023.7-2023.12'!N:N,'2023.7-2023.12'!B:B,B108)</f>
        <v>22.8</v>
      </c>
      <c r="P108">
        <f>SUMIFS('2023.7-2023.12'!P:P,'2023.7-2023.12'!B:B,B108)</f>
        <v>18.24</v>
      </c>
      <c r="R108" s="217">
        <f>SUMIFS('2023.7-2023.12'!M:M,'2023.7-2023.12'!B:B,B108)</f>
        <v>520.8</v>
      </c>
      <c r="T108" s="217">
        <f>SUMIFS('2023.7-2023.12'!O:O,'2023.7-2023.12'!B:B,B108)</f>
        <v>570</v>
      </c>
      <c r="U108" s="217">
        <f t="shared" si="39"/>
        <v>13855.31</v>
      </c>
      <c r="V108" s="217">
        <f t="shared" si="40"/>
        <v>13855.31</v>
      </c>
      <c r="W108">
        <f t="shared" si="41"/>
        <v>11638.4604</v>
      </c>
      <c r="X108" s="217">
        <f t="shared" si="42"/>
        <v>13855.31</v>
      </c>
      <c r="Y108" s="217">
        <f t="shared" si="43"/>
        <v>13855.31</v>
      </c>
      <c r="Z108" s="217">
        <f t="shared" si="44"/>
        <v>665.05488</v>
      </c>
      <c r="AA108" s="217">
        <f t="shared" si="45"/>
        <v>13855.31</v>
      </c>
      <c r="AB108" s="217">
        <f t="shared" si="46"/>
        <v>133.010976</v>
      </c>
      <c r="AC108" s="217">
        <f t="shared" si="47"/>
        <v>13855.31</v>
      </c>
      <c r="AD108" s="217">
        <f t="shared" si="48"/>
        <v>13855.31</v>
      </c>
      <c r="AE108" s="217">
        <f t="shared" si="49"/>
        <v>3740.9337</v>
      </c>
      <c r="AF108" s="217">
        <f t="shared" si="50"/>
        <v>13855.31</v>
      </c>
      <c r="AG108" s="217">
        <f t="shared" si="51"/>
        <v>13855.31</v>
      </c>
      <c r="AH108" s="217">
        <f t="shared" si="52"/>
        <v>4156.593</v>
      </c>
      <c r="AI108">
        <f t="shared" si="53"/>
        <v>-9456.3804</v>
      </c>
      <c r="AJ108" s="217">
        <f t="shared" si="54"/>
        <v>-642.25488</v>
      </c>
      <c r="AK108" s="217">
        <f t="shared" si="55"/>
        <v>-114.770976</v>
      </c>
      <c r="AL108" s="217">
        <f t="shared" si="56"/>
        <v>-3220.1337</v>
      </c>
      <c r="AM108" s="217">
        <f t="shared" si="57"/>
        <v>-3586.593</v>
      </c>
      <c r="AN108" s="217">
        <f t="shared" si="58"/>
        <v>5544</v>
      </c>
      <c r="AO108" s="217">
        <f t="shared" si="59"/>
        <v>5544</v>
      </c>
      <c r="AP108">
        <f t="shared" si="60"/>
        <v>4656.96</v>
      </c>
      <c r="AQ108" s="217">
        <f t="shared" si="61"/>
        <v>5544</v>
      </c>
      <c r="AR108" s="217">
        <f t="shared" si="62"/>
        <v>5544</v>
      </c>
      <c r="AS108" s="217">
        <f t="shared" si="63"/>
        <v>266.112</v>
      </c>
      <c r="AT108" s="217">
        <f t="shared" si="64"/>
        <v>5544</v>
      </c>
      <c r="AU108" s="217">
        <f t="shared" si="65"/>
        <v>53.2224</v>
      </c>
      <c r="AV108" s="217">
        <f t="shared" si="66"/>
        <v>5544</v>
      </c>
      <c r="AW108" s="217">
        <f t="shared" si="67"/>
        <v>5544</v>
      </c>
      <c r="AX108" s="217">
        <f t="shared" si="68"/>
        <v>1496.88</v>
      </c>
      <c r="AY108" s="217">
        <f t="shared" si="69"/>
        <v>5544</v>
      </c>
      <c r="AZ108" s="217">
        <f t="shared" si="70"/>
        <v>5544</v>
      </c>
      <c r="BA108" s="217">
        <f t="shared" si="71"/>
        <v>1663.2</v>
      </c>
      <c r="BB108" s="217">
        <f t="shared" si="72"/>
        <v>-2474.88</v>
      </c>
      <c r="BC108" s="217">
        <f t="shared" si="73"/>
        <v>-243.312</v>
      </c>
      <c r="BD108" s="217">
        <f t="shared" si="74"/>
        <v>-34.9824</v>
      </c>
      <c r="BE108" s="217">
        <f t="shared" si="75"/>
        <v>-976.08</v>
      </c>
      <c r="BF108" s="217">
        <f t="shared" si="76"/>
        <v>-1093.2</v>
      </c>
    </row>
    <row r="109" spans="2:58">
      <c r="B109" s="6" t="s">
        <v>296</v>
      </c>
      <c r="C109" s="166" t="str">
        <f>_xlfn.XLOOKUP(B:B,'2023.7-2023.12'!B:B,'2023.7-2023.12'!G:G,0)</f>
        <v>2021/12/01</v>
      </c>
      <c r="D109">
        <f>_xlfn.XLOOKUP(B:B,'2023.7-2023.12'!B:B,'2023.7-2023.12'!I:I,0)</f>
        <v>0</v>
      </c>
      <c r="E109" t="str">
        <f>_xlfn.XLOOKUP(B:B,'2023.7-2023.12'!B:B,'2023.7-2023.12'!C:C,0)</f>
        <v>生产部</v>
      </c>
      <c r="F109" t="str">
        <f>_xlfn.XLOOKUP(B:B,'2023.7-2023.12'!B:B,'2023.7-2023.12'!F:F,0)</f>
        <v>售后仓管</v>
      </c>
      <c r="G109">
        <f>COUNTIF('2023.7-2023.12'!B:B,B109)</f>
        <v>6</v>
      </c>
      <c r="H109" s="217">
        <f>IFERROR(_xlfn.XLOOKUP(B109,'2023.7-2023.12'!B:B,'2023.7-2023.12'!K:K),0)</f>
        <v>5612.8</v>
      </c>
      <c r="I109" s="217">
        <f>IFERROR(AVERAGEIF('2023.7-2023.12'!B:B,B109,'2023.7-2023.12'!K:K),0)</f>
        <v>5468.42333333333</v>
      </c>
      <c r="J109" s="217">
        <f>IFERROR(_xlfn.XLOOKUP(B109,'2023.7-2023.12'!B:B,'2023.7-2023.12'!J:J),0)</f>
        <v>1900</v>
      </c>
      <c r="K109" s="217">
        <f>IFERROR(AVERAGEIF('2023.7-2023.12'!B:B,B109,'2023.7-2023.12'!J:J),0)</f>
        <v>1900</v>
      </c>
      <c r="M109">
        <f>SUMIFS('2023.7-2023.12'!L:L,'2023.7-2023.12'!B:B,B109)</f>
        <v>2182.08</v>
      </c>
      <c r="O109" s="217">
        <f>SUMIFS('2023.7-2023.12'!N:N,'2023.7-2023.12'!B:B,B109)</f>
        <v>22.8</v>
      </c>
      <c r="P109">
        <f>SUMIFS('2023.7-2023.12'!P:P,'2023.7-2023.12'!B:B,B109)</f>
        <v>18.24</v>
      </c>
      <c r="R109" s="217">
        <f>SUMIFS('2023.7-2023.12'!M:M,'2023.7-2023.12'!B:B,B109)</f>
        <v>520.8</v>
      </c>
      <c r="T109" s="217">
        <f>SUMIFS('2023.7-2023.12'!O:O,'2023.7-2023.12'!B:B,B109)</f>
        <v>0</v>
      </c>
      <c r="U109" s="217">
        <f t="shared" si="39"/>
        <v>5468.42333333333</v>
      </c>
      <c r="V109" s="217">
        <f t="shared" si="40"/>
        <v>5468.42333333333</v>
      </c>
      <c r="W109">
        <f t="shared" si="41"/>
        <v>4593.4756</v>
      </c>
      <c r="X109" s="217">
        <f t="shared" si="42"/>
        <v>5468.42333333333</v>
      </c>
      <c r="Y109" s="217">
        <f t="shared" si="43"/>
        <v>5468.42333333333</v>
      </c>
      <c r="Z109" s="217">
        <f t="shared" si="44"/>
        <v>262.48432</v>
      </c>
      <c r="AA109" s="217">
        <f t="shared" si="45"/>
        <v>5468.42333333333</v>
      </c>
      <c r="AB109" s="217">
        <f t="shared" si="46"/>
        <v>52.496864</v>
      </c>
      <c r="AC109" s="217">
        <f t="shared" si="47"/>
        <v>5468.42333333333</v>
      </c>
      <c r="AD109" s="217">
        <f t="shared" si="48"/>
        <v>5468.42333333333</v>
      </c>
      <c r="AE109" s="217">
        <f t="shared" si="49"/>
        <v>1476.4743</v>
      </c>
      <c r="AF109" s="217">
        <f t="shared" si="50"/>
        <v>5468.42333333333</v>
      </c>
      <c r="AG109" s="217">
        <f t="shared" si="51"/>
        <v>5468.42333333333</v>
      </c>
      <c r="AH109" s="217">
        <f t="shared" si="52"/>
        <v>1640.527</v>
      </c>
      <c r="AI109">
        <f t="shared" si="53"/>
        <v>-2411.3956</v>
      </c>
      <c r="AJ109" s="217">
        <f t="shared" si="54"/>
        <v>-239.68432</v>
      </c>
      <c r="AK109" s="217">
        <f t="shared" si="55"/>
        <v>-34.256864</v>
      </c>
      <c r="AL109" s="217">
        <f t="shared" si="56"/>
        <v>-955.6743</v>
      </c>
      <c r="AM109" s="217">
        <f t="shared" si="57"/>
        <v>-1640.527</v>
      </c>
      <c r="AN109" s="217">
        <f t="shared" si="58"/>
        <v>4546</v>
      </c>
      <c r="AO109" s="217">
        <f t="shared" si="59"/>
        <v>4546</v>
      </c>
      <c r="AP109">
        <f t="shared" si="60"/>
        <v>3818.64</v>
      </c>
      <c r="AQ109" s="217">
        <f t="shared" si="61"/>
        <v>1900</v>
      </c>
      <c r="AR109" s="217">
        <f t="shared" si="62"/>
        <v>1900</v>
      </c>
      <c r="AS109" s="217">
        <f t="shared" si="63"/>
        <v>91.2</v>
      </c>
      <c r="AT109" s="217">
        <f t="shared" si="64"/>
        <v>1900</v>
      </c>
      <c r="AU109" s="217">
        <f t="shared" si="65"/>
        <v>18.24</v>
      </c>
      <c r="AV109" s="217">
        <f t="shared" si="66"/>
        <v>4340</v>
      </c>
      <c r="AW109" s="217">
        <f t="shared" si="67"/>
        <v>4340</v>
      </c>
      <c r="AX109" s="217">
        <f t="shared" si="68"/>
        <v>1171.8</v>
      </c>
      <c r="AY109" s="217">
        <f t="shared" si="69"/>
        <v>1900</v>
      </c>
      <c r="AZ109" s="217">
        <f t="shared" si="70"/>
        <v>1900</v>
      </c>
      <c r="BA109" s="217">
        <f t="shared" si="71"/>
        <v>570</v>
      </c>
      <c r="BB109" s="217">
        <f t="shared" si="72"/>
        <v>-1636.56</v>
      </c>
      <c r="BC109" s="217">
        <f t="shared" si="73"/>
        <v>-68.4</v>
      </c>
      <c r="BD109" s="217">
        <f t="shared" si="74"/>
        <v>0</v>
      </c>
      <c r="BE109" s="217">
        <f t="shared" si="75"/>
        <v>-651</v>
      </c>
      <c r="BF109" s="217">
        <f t="shared" si="76"/>
        <v>-570</v>
      </c>
    </row>
    <row r="110" spans="2:58">
      <c r="B110" s="6" t="s">
        <v>297</v>
      </c>
      <c r="C110" s="166" t="str">
        <f>_xlfn.XLOOKUP(B:B,'2023.7-2023.12'!B:B,'2023.7-2023.12'!G:G,0)</f>
        <v>2020/09/21</v>
      </c>
      <c r="D110">
        <f>_xlfn.XLOOKUP(B:B,'2023.7-2023.12'!B:B,'2023.7-2023.12'!I:I,0)</f>
        <v>0</v>
      </c>
      <c r="E110" t="str">
        <f>_xlfn.XLOOKUP(B:B,'2023.7-2023.12'!B:B,'2023.7-2023.12'!C:C,0)</f>
        <v>生产部</v>
      </c>
      <c r="F110" t="str">
        <f>_xlfn.XLOOKUP(B:B,'2023.7-2023.12'!B:B,'2023.7-2023.12'!F:F,0)</f>
        <v>装配钳工</v>
      </c>
      <c r="G110">
        <f>COUNTIF('2023.7-2023.12'!B:B,B110)</f>
        <v>6</v>
      </c>
      <c r="H110" s="217">
        <f>IFERROR(_xlfn.XLOOKUP(B110,'2023.7-2023.12'!B:B,'2023.7-2023.12'!K:K),0)</f>
        <v>7164.32</v>
      </c>
      <c r="I110" s="217">
        <f>IFERROR(AVERAGEIF('2023.7-2023.12'!B:B,B110,'2023.7-2023.12'!K:K),0)</f>
        <v>7231.17333333333</v>
      </c>
      <c r="J110" s="217">
        <f>IFERROR(_xlfn.XLOOKUP(B110,'2023.7-2023.12'!B:B,'2023.7-2023.12'!J:J),0)</f>
        <v>1900</v>
      </c>
      <c r="K110" s="217">
        <f>IFERROR(AVERAGEIF('2023.7-2023.12'!B:B,B110,'2023.7-2023.12'!J:J),0)</f>
        <v>1900</v>
      </c>
      <c r="M110">
        <f>SUMIFS('2023.7-2023.12'!L:L,'2023.7-2023.12'!B:B,B110)</f>
        <v>2182.08</v>
      </c>
      <c r="O110" s="217">
        <f>SUMIFS('2023.7-2023.12'!N:N,'2023.7-2023.12'!B:B,B110)</f>
        <v>22.8</v>
      </c>
      <c r="P110">
        <f>SUMIFS('2023.7-2023.12'!P:P,'2023.7-2023.12'!B:B,B110)</f>
        <v>18.24</v>
      </c>
      <c r="R110" s="217">
        <f>SUMIFS('2023.7-2023.12'!M:M,'2023.7-2023.12'!B:B,B110)</f>
        <v>520.8</v>
      </c>
      <c r="T110" s="217">
        <f>SUMIFS('2023.7-2023.12'!O:O,'2023.7-2023.12'!B:B,B110)</f>
        <v>0</v>
      </c>
      <c r="U110" s="217">
        <f t="shared" si="39"/>
        <v>7231.17333333333</v>
      </c>
      <c r="V110" s="217">
        <f t="shared" si="40"/>
        <v>7231.17333333333</v>
      </c>
      <c r="W110">
        <f t="shared" si="41"/>
        <v>6074.1856</v>
      </c>
      <c r="X110" s="217">
        <f t="shared" si="42"/>
        <v>7231.17333333333</v>
      </c>
      <c r="Y110" s="217">
        <f t="shared" si="43"/>
        <v>7231.17333333333</v>
      </c>
      <c r="Z110" s="217">
        <f t="shared" si="44"/>
        <v>347.09632</v>
      </c>
      <c r="AA110" s="217">
        <f t="shared" si="45"/>
        <v>7231.17333333333</v>
      </c>
      <c r="AB110" s="217">
        <f t="shared" si="46"/>
        <v>69.419264</v>
      </c>
      <c r="AC110" s="217">
        <f t="shared" si="47"/>
        <v>7231.17333333333</v>
      </c>
      <c r="AD110" s="217">
        <f t="shared" si="48"/>
        <v>7231.17333333333</v>
      </c>
      <c r="AE110" s="217">
        <f t="shared" si="49"/>
        <v>1952.4168</v>
      </c>
      <c r="AF110" s="217">
        <f t="shared" si="50"/>
        <v>7231.17333333333</v>
      </c>
      <c r="AG110" s="217">
        <f t="shared" si="51"/>
        <v>7231.17333333333</v>
      </c>
      <c r="AH110" s="217">
        <f t="shared" si="52"/>
        <v>2169.352</v>
      </c>
      <c r="AI110">
        <f t="shared" si="53"/>
        <v>-3892.1056</v>
      </c>
      <c r="AJ110" s="217">
        <f t="shared" si="54"/>
        <v>-324.29632</v>
      </c>
      <c r="AK110" s="217">
        <f t="shared" si="55"/>
        <v>-51.179264</v>
      </c>
      <c r="AL110" s="217">
        <f t="shared" si="56"/>
        <v>-1431.6168</v>
      </c>
      <c r="AM110" s="217">
        <f t="shared" si="57"/>
        <v>-2169.352</v>
      </c>
      <c r="AN110" s="217">
        <f t="shared" si="58"/>
        <v>4546</v>
      </c>
      <c r="AO110" s="217">
        <f t="shared" si="59"/>
        <v>4546</v>
      </c>
      <c r="AP110">
        <f t="shared" si="60"/>
        <v>3818.64</v>
      </c>
      <c r="AQ110" s="217">
        <f t="shared" si="61"/>
        <v>1900</v>
      </c>
      <c r="AR110" s="217">
        <f t="shared" si="62"/>
        <v>1900</v>
      </c>
      <c r="AS110" s="217">
        <f t="shared" si="63"/>
        <v>91.2</v>
      </c>
      <c r="AT110" s="217">
        <f t="shared" si="64"/>
        <v>1900</v>
      </c>
      <c r="AU110" s="217">
        <f t="shared" si="65"/>
        <v>18.24</v>
      </c>
      <c r="AV110" s="217">
        <f t="shared" si="66"/>
        <v>4340</v>
      </c>
      <c r="AW110" s="217">
        <f t="shared" si="67"/>
        <v>4340</v>
      </c>
      <c r="AX110" s="217">
        <f t="shared" si="68"/>
        <v>1171.8</v>
      </c>
      <c r="AY110" s="217">
        <f t="shared" si="69"/>
        <v>1900</v>
      </c>
      <c r="AZ110" s="217">
        <f t="shared" si="70"/>
        <v>1900</v>
      </c>
      <c r="BA110" s="217">
        <f t="shared" si="71"/>
        <v>570</v>
      </c>
      <c r="BB110" s="217">
        <f t="shared" si="72"/>
        <v>-1636.56</v>
      </c>
      <c r="BC110" s="217">
        <f t="shared" si="73"/>
        <v>-68.4</v>
      </c>
      <c r="BD110" s="217">
        <f t="shared" si="74"/>
        <v>0</v>
      </c>
      <c r="BE110" s="217">
        <f t="shared" si="75"/>
        <v>-651</v>
      </c>
      <c r="BF110" s="217">
        <f t="shared" si="76"/>
        <v>-570</v>
      </c>
    </row>
    <row r="111" spans="2:58">
      <c r="B111" s="6" t="s">
        <v>298</v>
      </c>
      <c r="C111" s="166" t="str">
        <f>_xlfn.XLOOKUP(B:B,'2023.7-2023.12'!B:B,'2023.7-2023.12'!G:G,0)</f>
        <v>2018/12/27</v>
      </c>
      <c r="D111">
        <f>_xlfn.XLOOKUP(B:B,'2023.7-2023.12'!B:B,'2023.7-2023.12'!I:I,0)</f>
        <v>0</v>
      </c>
      <c r="E111" t="str">
        <f>_xlfn.XLOOKUP(B:B,'2023.7-2023.12'!B:B,'2023.7-2023.12'!C:C,0)</f>
        <v>售后服务部</v>
      </c>
      <c r="F111" t="str">
        <f>_xlfn.XLOOKUP(B:B,'2023.7-2023.12'!B:B,'2023.7-2023.12'!F:F,0)</f>
        <v>采购专员</v>
      </c>
      <c r="G111">
        <f>COUNTIF('2023.7-2023.12'!B:B,B111)</f>
        <v>6</v>
      </c>
      <c r="H111" s="217">
        <f>IFERROR(_xlfn.XLOOKUP(B111,'2023.7-2023.12'!B:B,'2023.7-2023.12'!K:K),0)</f>
        <v>7180</v>
      </c>
      <c r="I111" s="217">
        <f>IFERROR(AVERAGEIF('2023.7-2023.12'!B:B,B111,'2023.7-2023.12'!K:K),0)</f>
        <v>6833.24166666667</v>
      </c>
      <c r="J111" s="217">
        <f>IFERROR(_xlfn.XLOOKUP(B111,'2023.7-2023.12'!B:B,'2023.7-2023.12'!J:J),0)</f>
        <v>2532</v>
      </c>
      <c r="K111" s="217">
        <f>IFERROR(AVERAGEIF('2023.7-2023.12'!B:B,B111,'2023.7-2023.12'!J:J),0)</f>
        <v>2532</v>
      </c>
      <c r="M111">
        <f>SUMIFS('2023.7-2023.12'!L:L,'2023.7-2023.12'!B:B,B111)</f>
        <v>2182.08</v>
      </c>
      <c r="O111" s="217">
        <f>SUMIFS('2023.7-2023.12'!N:N,'2023.7-2023.12'!B:B,B111)</f>
        <v>22.8</v>
      </c>
      <c r="P111">
        <f>SUMIFS('2023.7-2023.12'!P:P,'2023.7-2023.12'!B:B,B111)</f>
        <v>18.24</v>
      </c>
      <c r="R111" s="217">
        <f>SUMIFS('2023.7-2023.12'!M:M,'2023.7-2023.12'!B:B,B111)</f>
        <v>520.8</v>
      </c>
      <c r="T111" s="217">
        <f>SUMIFS('2023.7-2023.12'!O:O,'2023.7-2023.12'!B:B,B111)</f>
        <v>0</v>
      </c>
      <c r="U111" s="217">
        <f t="shared" si="39"/>
        <v>6833.24166666667</v>
      </c>
      <c r="V111" s="217">
        <f t="shared" si="40"/>
        <v>6833.24166666667</v>
      </c>
      <c r="W111">
        <f t="shared" si="41"/>
        <v>5739.923</v>
      </c>
      <c r="X111" s="217">
        <f t="shared" si="42"/>
        <v>6833.24166666667</v>
      </c>
      <c r="Y111" s="217">
        <f t="shared" si="43"/>
        <v>6833.24166666667</v>
      </c>
      <c r="Z111" s="217">
        <f t="shared" si="44"/>
        <v>327.9956</v>
      </c>
      <c r="AA111" s="217">
        <f t="shared" si="45"/>
        <v>6833.24166666667</v>
      </c>
      <c r="AB111" s="217">
        <f t="shared" si="46"/>
        <v>65.59912</v>
      </c>
      <c r="AC111" s="217">
        <f t="shared" si="47"/>
        <v>6833.24166666667</v>
      </c>
      <c r="AD111" s="217">
        <f t="shared" si="48"/>
        <v>6833.24166666667</v>
      </c>
      <c r="AE111" s="217">
        <f t="shared" si="49"/>
        <v>1844.97525</v>
      </c>
      <c r="AF111" s="217">
        <f t="shared" si="50"/>
        <v>6833.24166666667</v>
      </c>
      <c r="AG111" s="217">
        <f t="shared" si="51"/>
        <v>6833.24166666667</v>
      </c>
      <c r="AH111" s="217">
        <f t="shared" si="52"/>
        <v>2049.9725</v>
      </c>
      <c r="AI111">
        <f t="shared" si="53"/>
        <v>-3557.843</v>
      </c>
      <c r="AJ111" s="217">
        <f t="shared" si="54"/>
        <v>-305.1956</v>
      </c>
      <c r="AK111" s="217">
        <f t="shared" si="55"/>
        <v>-47.35912</v>
      </c>
      <c r="AL111" s="217">
        <f t="shared" si="56"/>
        <v>-1324.17525</v>
      </c>
      <c r="AM111" s="217">
        <f t="shared" si="57"/>
        <v>-2049.9725</v>
      </c>
      <c r="AN111" s="217">
        <f t="shared" si="58"/>
        <v>4546</v>
      </c>
      <c r="AO111" s="217">
        <f t="shared" si="59"/>
        <v>4546</v>
      </c>
      <c r="AP111">
        <f t="shared" si="60"/>
        <v>3818.64</v>
      </c>
      <c r="AQ111" s="217">
        <f t="shared" si="61"/>
        <v>2532</v>
      </c>
      <c r="AR111" s="217">
        <f t="shared" si="62"/>
        <v>2532</v>
      </c>
      <c r="AS111" s="217">
        <f t="shared" si="63"/>
        <v>121.536</v>
      </c>
      <c r="AT111" s="217">
        <f t="shared" si="64"/>
        <v>2532</v>
      </c>
      <c r="AU111" s="217">
        <f t="shared" si="65"/>
        <v>24.3072</v>
      </c>
      <c r="AV111" s="217">
        <f t="shared" si="66"/>
        <v>4340</v>
      </c>
      <c r="AW111" s="217">
        <f t="shared" si="67"/>
        <v>4340</v>
      </c>
      <c r="AX111" s="217">
        <f t="shared" si="68"/>
        <v>1171.8</v>
      </c>
      <c r="AY111" s="217">
        <f t="shared" si="69"/>
        <v>2532</v>
      </c>
      <c r="AZ111" s="217">
        <f t="shared" si="70"/>
        <v>2532</v>
      </c>
      <c r="BA111" s="217">
        <f t="shared" si="71"/>
        <v>759.6</v>
      </c>
      <c r="BB111" s="217">
        <f t="shared" si="72"/>
        <v>-1636.56</v>
      </c>
      <c r="BC111" s="217">
        <f t="shared" si="73"/>
        <v>-98.736</v>
      </c>
      <c r="BD111" s="217">
        <f t="shared" si="74"/>
        <v>-6.0672</v>
      </c>
      <c r="BE111" s="217">
        <f t="shared" si="75"/>
        <v>-651</v>
      </c>
      <c r="BF111" s="217">
        <f t="shared" si="76"/>
        <v>-759.6</v>
      </c>
    </row>
    <row r="112" spans="2:58">
      <c r="B112" s="6" t="s">
        <v>299</v>
      </c>
      <c r="C112" s="166">
        <f>_xlfn.XLOOKUP(B:B,'2023.7-2023.12'!B:B,'2023.7-2023.12'!G:G,0)</f>
        <v>42738</v>
      </c>
      <c r="D112">
        <f>_xlfn.XLOOKUP(B:B,'2023.7-2023.12'!B:B,'2023.7-2023.12'!I:I,0)</f>
        <v>0</v>
      </c>
      <c r="E112" t="str">
        <f>_xlfn.XLOOKUP(B:B,'2023.7-2023.12'!B:B,'2023.7-2023.12'!C:C,0)</f>
        <v>售后服务部</v>
      </c>
      <c r="F112" t="str">
        <f>_xlfn.XLOOKUP(B:B,'2023.7-2023.12'!B:B,'2023.7-2023.12'!F:F,0)</f>
        <v>机械服务安装工程师</v>
      </c>
      <c r="G112">
        <f>COUNTIF('2023.7-2023.12'!B:B,B112)</f>
        <v>6</v>
      </c>
      <c r="H112" s="217">
        <f>IFERROR(_xlfn.XLOOKUP(B112,'2023.7-2023.12'!B:B,'2023.7-2023.12'!K:K),0)</f>
        <v>9087.29</v>
      </c>
      <c r="I112" s="217">
        <f>IFERROR(AVERAGEIF('2023.7-2023.12'!B:B,B112,'2023.7-2023.12'!K:K),0)</f>
        <v>9003.2</v>
      </c>
      <c r="J112" s="217">
        <f>IFERROR(_xlfn.XLOOKUP(B112,'2023.7-2023.12'!B:B,'2023.7-2023.12'!J:J),0)</f>
        <v>3263</v>
      </c>
      <c r="K112" s="217">
        <f>IFERROR(AVERAGEIF('2023.7-2023.12'!B:B,B112,'2023.7-2023.12'!J:J),0)</f>
        <v>3263</v>
      </c>
      <c r="M112">
        <f>SUMIFS('2023.7-2023.12'!L:L,'2023.7-2023.12'!B:B,B112)</f>
        <v>2182.08</v>
      </c>
      <c r="O112" s="217">
        <f>SUMIFS('2023.7-2023.12'!N:N,'2023.7-2023.12'!B:B,B112)</f>
        <v>22.8</v>
      </c>
      <c r="P112">
        <f>SUMIFS('2023.7-2023.12'!P:P,'2023.7-2023.12'!B:B,B112)</f>
        <v>18.24</v>
      </c>
      <c r="R112" s="217">
        <f>SUMIFS('2023.7-2023.12'!M:M,'2023.7-2023.12'!B:B,B112)</f>
        <v>520.8</v>
      </c>
      <c r="T112" s="217">
        <f>SUMIFS('2023.7-2023.12'!O:O,'2023.7-2023.12'!B:B,B112)</f>
        <v>0</v>
      </c>
      <c r="U112" s="217">
        <f t="shared" si="39"/>
        <v>9003.2</v>
      </c>
      <c r="V112" s="217">
        <f t="shared" si="40"/>
        <v>9003.2</v>
      </c>
      <c r="W112">
        <f t="shared" si="41"/>
        <v>7562.688</v>
      </c>
      <c r="X112" s="217">
        <f t="shared" si="42"/>
        <v>9003.2</v>
      </c>
      <c r="Y112" s="217">
        <f t="shared" si="43"/>
        <v>9003.2</v>
      </c>
      <c r="Z112" s="217">
        <f t="shared" si="44"/>
        <v>432.1536</v>
      </c>
      <c r="AA112" s="217">
        <f t="shared" si="45"/>
        <v>9003.2</v>
      </c>
      <c r="AB112" s="217">
        <f t="shared" si="46"/>
        <v>86.43072</v>
      </c>
      <c r="AC112" s="217">
        <f t="shared" si="47"/>
        <v>9003.2</v>
      </c>
      <c r="AD112" s="217">
        <f t="shared" si="48"/>
        <v>9003.2</v>
      </c>
      <c r="AE112" s="217">
        <f t="shared" si="49"/>
        <v>2430.864</v>
      </c>
      <c r="AF112" s="217">
        <f t="shared" si="50"/>
        <v>9003.2</v>
      </c>
      <c r="AG112" s="217">
        <f t="shared" si="51"/>
        <v>9003.2</v>
      </c>
      <c r="AH112" s="217">
        <f t="shared" si="52"/>
        <v>2700.96</v>
      </c>
      <c r="AI112">
        <f t="shared" si="53"/>
        <v>-5380.608</v>
      </c>
      <c r="AJ112" s="217">
        <f t="shared" si="54"/>
        <v>-409.3536</v>
      </c>
      <c r="AK112" s="217">
        <f t="shared" si="55"/>
        <v>-68.19072</v>
      </c>
      <c r="AL112" s="217">
        <f t="shared" si="56"/>
        <v>-1910.064</v>
      </c>
      <c r="AM112" s="217">
        <f t="shared" si="57"/>
        <v>-2700.96</v>
      </c>
      <c r="AN112" s="217">
        <f t="shared" si="58"/>
        <v>4546</v>
      </c>
      <c r="AO112" s="217">
        <f t="shared" si="59"/>
        <v>4546</v>
      </c>
      <c r="AP112">
        <f t="shared" si="60"/>
        <v>3818.64</v>
      </c>
      <c r="AQ112" s="217">
        <f t="shared" si="61"/>
        <v>3263</v>
      </c>
      <c r="AR112" s="217">
        <f t="shared" si="62"/>
        <v>3263</v>
      </c>
      <c r="AS112" s="217">
        <f t="shared" si="63"/>
        <v>156.624</v>
      </c>
      <c r="AT112" s="217">
        <f t="shared" si="64"/>
        <v>3263</v>
      </c>
      <c r="AU112" s="217">
        <f t="shared" si="65"/>
        <v>31.3248</v>
      </c>
      <c r="AV112" s="217">
        <f t="shared" si="66"/>
        <v>4340</v>
      </c>
      <c r="AW112" s="217">
        <f t="shared" si="67"/>
        <v>4340</v>
      </c>
      <c r="AX112" s="217">
        <f t="shared" si="68"/>
        <v>1171.8</v>
      </c>
      <c r="AY112" s="217">
        <f t="shared" si="69"/>
        <v>3263</v>
      </c>
      <c r="AZ112" s="217">
        <f t="shared" si="70"/>
        <v>3263</v>
      </c>
      <c r="BA112" s="217">
        <f t="shared" si="71"/>
        <v>978.9</v>
      </c>
      <c r="BB112" s="217">
        <f t="shared" si="72"/>
        <v>-1636.56</v>
      </c>
      <c r="BC112" s="217">
        <f t="shared" si="73"/>
        <v>-133.824</v>
      </c>
      <c r="BD112" s="217">
        <f t="shared" si="74"/>
        <v>-13.0848</v>
      </c>
      <c r="BE112" s="217">
        <f t="shared" si="75"/>
        <v>-651</v>
      </c>
      <c r="BF112" s="217">
        <f t="shared" si="76"/>
        <v>-978.9</v>
      </c>
    </row>
    <row r="113" spans="2:58">
      <c r="B113" s="6" t="s">
        <v>301</v>
      </c>
      <c r="C113" s="166" t="str">
        <f>_xlfn.XLOOKUP(B:B,'2023.7-2023.12'!B:B,'2023.7-2023.12'!G:G,0)</f>
        <v>2015/04/25</v>
      </c>
      <c r="D113">
        <f>_xlfn.XLOOKUP(B:B,'2023.7-2023.12'!B:B,'2023.7-2023.12'!I:I,0)</f>
        <v>0</v>
      </c>
      <c r="E113" t="str">
        <f>_xlfn.XLOOKUP(B:B,'2023.7-2023.12'!B:B,'2023.7-2023.12'!C:C,0)</f>
        <v>研发部</v>
      </c>
      <c r="F113" t="str">
        <f>_xlfn.XLOOKUP(B:B,'2023.7-2023.12'!B:B,'2023.7-2023.12'!F:F,0)</f>
        <v>电气硬件工程师</v>
      </c>
      <c r="G113">
        <f>COUNTIF('2023.7-2023.12'!B:B,B113)</f>
        <v>6</v>
      </c>
      <c r="H113" s="217">
        <f>IFERROR(_xlfn.XLOOKUP(B113,'2023.7-2023.12'!B:B,'2023.7-2023.12'!K:K),0)</f>
        <v>13246.8</v>
      </c>
      <c r="I113" s="217">
        <f>IFERROR(AVERAGEIF('2023.7-2023.12'!B:B,B113,'2023.7-2023.12'!K:K),0)</f>
        <v>13685.87</v>
      </c>
      <c r="J113" s="217">
        <f>IFERROR(_xlfn.XLOOKUP(B113,'2023.7-2023.12'!B:B,'2023.7-2023.12'!J:J),0)</f>
        <v>5746</v>
      </c>
      <c r="K113" s="217">
        <f>IFERROR(AVERAGEIF('2023.7-2023.12'!B:B,B113,'2023.7-2023.12'!J:J),0)</f>
        <v>5746</v>
      </c>
      <c r="M113">
        <f>SUMIFS('2023.7-2023.12'!L:L,'2023.7-2023.12'!B:B,B113)</f>
        <v>2182.08</v>
      </c>
      <c r="O113" s="217">
        <f>SUMIFS('2023.7-2023.12'!N:N,'2023.7-2023.12'!B:B,B113)</f>
        <v>22.8</v>
      </c>
      <c r="P113">
        <f>SUMIFS('2023.7-2023.12'!P:P,'2023.7-2023.12'!B:B,B113)</f>
        <v>18.24</v>
      </c>
      <c r="R113" s="217">
        <f>SUMIFS('2023.7-2023.12'!M:M,'2023.7-2023.12'!B:B,B113)</f>
        <v>520.8</v>
      </c>
      <c r="T113" s="217">
        <f>SUMIFS('2023.7-2023.12'!O:O,'2023.7-2023.12'!B:B,B113)</f>
        <v>7500</v>
      </c>
      <c r="U113" s="217">
        <f t="shared" si="39"/>
        <v>13685.87</v>
      </c>
      <c r="V113" s="217">
        <f t="shared" si="40"/>
        <v>13685.87</v>
      </c>
      <c r="W113">
        <f t="shared" si="41"/>
        <v>11496.1308</v>
      </c>
      <c r="X113" s="217">
        <f t="shared" si="42"/>
        <v>13685.87</v>
      </c>
      <c r="Y113" s="217">
        <f t="shared" si="43"/>
        <v>13685.87</v>
      </c>
      <c r="Z113" s="217">
        <f t="shared" si="44"/>
        <v>656.92176</v>
      </c>
      <c r="AA113" s="217">
        <f t="shared" si="45"/>
        <v>13685.87</v>
      </c>
      <c r="AB113" s="217">
        <f t="shared" si="46"/>
        <v>131.384352</v>
      </c>
      <c r="AC113" s="217">
        <f t="shared" si="47"/>
        <v>13685.87</v>
      </c>
      <c r="AD113" s="217">
        <f t="shared" si="48"/>
        <v>13685.87</v>
      </c>
      <c r="AE113" s="217">
        <f t="shared" si="49"/>
        <v>3695.1849</v>
      </c>
      <c r="AF113" s="217">
        <f t="shared" si="50"/>
        <v>13685.87</v>
      </c>
      <c r="AG113" s="217">
        <f t="shared" si="51"/>
        <v>13685.87</v>
      </c>
      <c r="AH113" s="217">
        <f t="shared" si="52"/>
        <v>4105.761</v>
      </c>
      <c r="AI113">
        <f t="shared" si="53"/>
        <v>-9314.0508</v>
      </c>
      <c r="AJ113" s="217">
        <f t="shared" si="54"/>
        <v>-634.12176</v>
      </c>
      <c r="AK113" s="217">
        <f t="shared" si="55"/>
        <v>-113.144352</v>
      </c>
      <c r="AL113" s="217">
        <f t="shared" si="56"/>
        <v>-3174.3849</v>
      </c>
      <c r="AM113" s="217">
        <f t="shared" si="57"/>
        <v>0</v>
      </c>
      <c r="AN113" s="217">
        <f t="shared" si="58"/>
        <v>5746</v>
      </c>
      <c r="AO113" s="217">
        <f t="shared" si="59"/>
        <v>5746</v>
      </c>
      <c r="AP113">
        <f t="shared" si="60"/>
        <v>4826.64</v>
      </c>
      <c r="AQ113" s="217">
        <f t="shared" si="61"/>
        <v>5746</v>
      </c>
      <c r="AR113" s="217">
        <f t="shared" si="62"/>
        <v>5746</v>
      </c>
      <c r="AS113" s="217">
        <f t="shared" si="63"/>
        <v>275.808</v>
      </c>
      <c r="AT113" s="217">
        <f t="shared" si="64"/>
        <v>5746</v>
      </c>
      <c r="AU113" s="217">
        <f t="shared" si="65"/>
        <v>55.1616</v>
      </c>
      <c r="AV113" s="217">
        <f t="shared" si="66"/>
        <v>5746</v>
      </c>
      <c r="AW113" s="217">
        <f t="shared" si="67"/>
        <v>5746</v>
      </c>
      <c r="AX113" s="217">
        <f t="shared" si="68"/>
        <v>1551.42</v>
      </c>
      <c r="AY113" s="217">
        <f t="shared" si="69"/>
        <v>5746</v>
      </c>
      <c r="AZ113" s="217">
        <f t="shared" si="70"/>
        <v>5746</v>
      </c>
      <c r="BA113" s="217">
        <f t="shared" si="71"/>
        <v>1723.8</v>
      </c>
      <c r="BB113" s="217">
        <f t="shared" si="72"/>
        <v>-2644.56</v>
      </c>
      <c r="BC113" s="217">
        <f t="shared" si="73"/>
        <v>-253.008</v>
      </c>
      <c r="BD113" s="217">
        <f t="shared" si="74"/>
        <v>-36.9216</v>
      </c>
      <c r="BE113" s="217">
        <f t="shared" si="75"/>
        <v>-1030.62</v>
      </c>
      <c r="BF113" s="217">
        <f t="shared" si="76"/>
        <v>0</v>
      </c>
    </row>
    <row r="114" spans="2:58">
      <c r="B114" s="6" t="s">
        <v>302</v>
      </c>
      <c r="C114" s="166" t="str">
        <f>_xlfn.XLOOKUP(B:B,'2023.7-2023.12'!B:B,'2023.7-2023.12'!G:G,0)</f>
        <v>2018/04/21</v>
      </c>
      <c r="D114">
        <f>_xlfn.XLOOKUP(B:B,'2023.7-2023.12'!B:B,'2023.7-2023.12'!I:I,0)</f>
        <v>0</v>
      </c>
      <c r="E114" t="str">
        <f>_xlfn.XLOOKUP(B:B,'2023.7-2023.12'!B:B,'2023.7-2023.12'!C:C,0)</f>
        <v>生产部</v>
      </c>
      <c r="F114" t="str">
        <f>_xlfn.XLOOKUP(B:B,'2023.7-2023.12'!B:B,'2023.7-2023.12'!F:F,0)</f>
        <v>装配钳工</v>
      </c>
      <c r="G114">
        <f>COUNTIF('2023.7-2023.12'!B:B,B114)</f>
        <v>6</v>
      </c>
      <c r="H114" s="217">
        <f>IFERROR(_xlfn.XLOOKUP(B114,'2023.7-2023.12'!B:B,'2023.7-2023.12'!K:K),0)</f>
        <v>6566.67</v>
      </c>
      <c r="I114" s="217">
        <f>IFERROR(AVERAGEIF('2023.7-2023.12'!B:B,B114,'2023.7-2023.12'!K:K),0)</f>
        <v>7641.75166666667</v>
      </c>
      <c r="J114" s="217">
        <f>IFERROR(_xlfn.XLOOKUP(B114,'2023.7-2023.12'!B:B,'2023.7-2023.12'!J:J),0)</f>
        <v>1900</v>
      </c>
      <c r="K114" s="217">
        <f>IFERROR(AVERAGEIF('2023.7-2023.12'!B:B,B114,'2023.7-2023.12'!J:J),0)</f>
        <v>1900</v>
      </c>
      <c r="M114">
        <f>SUMIFS('2023.7-2023.12'!L:L,'2023.7-2023.12'!B:B,B114)</f>
        <v>2182.08</v>
      </c>
      <c r="O114" s="217">
        <f>SUMIFS('2023.7-2023.12'!N:N,'2023.7-2023.12'!B:B,B114)</f>
        <v>22.8</v>
      </c>
      <c r="P114">
        <f>SUMIFS('2023.7-2023.12'!P:P,'2023.7-2023.12'!B:B,B114)</f>
        <v>18.24</v>
      </c>
      <c r="R114" s="217">
        <f>SUMIFS('2023.7-2023.12'!M:M,'2023.7-2023.12'!B:B,B114)</f>
        <v>520.8</v>
      </c>
      <c r="T114" s="217">
        <f>SUMIFS('2023.7-2023.12'!O:O,'2023.7-2023.12'!B:B,B114)</f>
        <v>0</v>
      </c>
      <c r="U114" s="217">
        <f t="shared" si="39"/>
        <v>7641.75166666667</v>
      </c>
      <c r="V114" s="217">
        <f t="shared" si="40"/>
        <v>7641.75166666667</v>
      </c>
      <c r="W114">
        <f t="shared" si="41"/>
        <v>6419.0714</v>
      </c>
      <c r="X114" s="217">
        <f t="shared" si="42"/>
        <v>7641.75166666667</v>
      </c>
      <c r="Y114" s="217">
        <f t="shared" si="43"/>
        <v>7641.75166666667</v>
      </c>
      <c r="Z114" s="217">
        <f t="shared" si="44"/>
        <v>366.80408</v>
      </c>
      <c r="AA114" s="217">
        <f t="shared" si="45"/>
        <v>7641.75166666667</v>
      </c>
      <c r="AB114" s="217">
        <f t="shared" si="46"/>
        <v>73.360816</v>
      </c>
      <c r="AC114" s="217">
        <f t="shared" si="47"/>
        <v>7641.75166666667</v>
      </c>
      <c r="AD114" s="217">
        <f t="shared" si="48"/>
        <v>7641.75166666667</v>
      </c>
      <c r="AE114" s="217">
        <f t="shared" si="49"/>
        <v>2063.27295</v>
      </c>
      <c r="AF114" s="217">
        <f t="shared" si="50"/>
        <v>7641.75166666667</v>
      </c>
      <c r="AG114" s="217">
        <f t="shared" si="51"/>
        <v>7641.75166666667</v>
      </c>
      <c r="AH114" s="217">
        <f t="shared" si="52"/>
        <v>2292.5255</v>
      </c>
      <c r="AI114">
        <f t="shared" si="53"/>
        <v>-4236.9914</v>
      </c>
      <c r="AJ114" s="217">
        <f t="shared" si="54"/>
        <v>-344.00408</v>
      </c>
      <c r="AK114" s="217">
        <f t="shared" si="55"/>
        <v>-55.120816</v>
      </c>
      <c r="AL114" s="217">
        <f t="shared" si="56"/>
        <v>-1542.47295</v>
      </c>
      <c r="AM114" s="217">
        <f t="shared" si="57"/>
        <v>-2292.5255</v>
      </c>
      <c r="AN114" s="217">
        <f t="shared" si="58"/>
        <v>4546</v>
      </c>
      <c r="AO114" s="217">
        <f t="shared" si="59"/>
        <v>4546</v>
      </c>
      <c r="AP114">
        <f t="shared" si="60"/>
        <v>3818.64</v>
      </c>
      <c r="AQ114" s="217">
        <f t="shared" si="61"/>
        <v>1900</v>
      </c>
      <c r="AR114" s="217">
        <f t="shared" si="62"/>
        <v>1900</v>
      </c>
      <c r="AS114" s="217">
        <f t="shared" si="63"/>
        <v>91.2</v>
      </c>
      <c r="AT114" s="217">
        <f t="shared" si="64"/>
        <v>1900</v>
      </c>
      <c r="AU114" s="217">
        <f t="shared" si="65"/>
        <v>18.24</v>
      </c>
      <c r="AV114" s="217">
        <f t="shared" si="66"/>
        <v>4340</v>
      </c>
      <c r="AW114" s="217">
        <f t="shared" si="67"/>
        <v>4340</v>
      </c>
      <c r="AX114" s="217">
        <f t="shared" si="68"/>
        <v>1171.8</v>
      </c>
      <c r="AY114" s="217">
        <f t="shared" si="69"/>
        <v>1900</v>
      </c>
      <c r="AZ114" s="217">
        <f t="shared" si="70"/>
        <v>1900</v>
      </c>
      <c r="BA114" s="217">
        <f t="shared" si="71"/>
        <v>570</v>
      </c>
      <c r="BB114" s="217">
        <f t="shared" si="72"/>
        <v>-1636.56</v>
      </c>
      <c r="BC114" s="217">
        <f t="shared" si="73"/>
        <v>-68.4</v>
      </c>
      <c r="BD114" s="217">
        <f t="shared" si="74"/>
        <v>0</v>
      </c>
      <c r="BE114" s="217">
        <f t="shared" si="75"/>
        <v>-651</v>
      </c>
      <c r="BF114" s="217">
        <f t="shared" si="76"/>
        <v>-570</v>
      </c>
    </row>
    <row r="115" spans="2:58">
      <c r="B115" s="6" t="s">
        <v>303</v>
      </c>
      <c r="C115" s="166" t="str">
        <f>_xlfn.XLOOKUP(B:B,'2023.7-2023.12'!B:B,'2023.7-2023.12'!G:G,0)</f>
        <v>2022/10/26</v>
      </c>
      <c r="D115">
        <f>_xlfn.XLOOKUP(B:B,'2023.7-2023.12'!B:B,'2023.7-2023.12'!I:I,0)</f>
        <v>0</v>
      </c>
      <c r="E115" t="str">
        <f>_xlfn.XLOOKUP(B:B,'2023.7-2023.12'!B:B,'2023.7-2023.12'!C:C,0)</f>
        <v>生产部</v>
      </c>
      <c r="F115" t="str">
        <f>_xlfn.XLOOKUP(B:B,'2023.7-2023.12'!B:B,'2023.7-2023.12'!F:F,0)</f>
        <v>装配钳工</v>
      </c>
      <c r="G115">
        <f>COUNTIF('2023.7-2023.12'!B:B,B115)</f>
        <v>6</v>
      </c>
      <c r="H115" s="217">
        <f>IFERROR(_xlfn.XLOOKUP(B115,'2023.7-2023.12'!B:B,'2023.7-2023.12'!K:K),0)</f>
        <v>5173.28</v>
      </c>
      <c r="I115" s="217">
        <f>IFERROR(AVERAGEIF('2023.7-2023.12'!B:B,B115,'2023.7-2023.12'!K:K),0)</f>
        <v>6845.69833333333</v>
      </c>
      <c r="J115" s="217">
        <f>IFERROR(_xlfn.XLOOKUP(B115,'2023.7-2023.12'!B:B,'2023.7-2023.12'!J:J),0)</f>
        <v>1900</v>
      </c>
      <c r="K115" s="217">
        <f>IFERROR(AVERAGEIF('2023.7-2023.12'!B:B,B115,'2023.7-2023.12'!J:J),0)</f>
        <v>1900</v>
      </c>
      <c r="M115">
        <f>SUMIFS('2023.7-2023.12'!L:L,'2023.7-2023.12'!B:B,B115)</f>
        <v>2182.08</v>
      </c>
      <c r="O115" s="217">
        <f>SUMIFS('2023.7-2023.12'!N:N,'2023.7-2023.12'!B:B,B115)</f>
        <v>22.8</v>
      </c>
      <c r="P115">
        <f>SUMIFS('2023.7-2023.12'!P:P,'2023.7-2023.12'!B:B,B115)</f>
        <v>18.24</v>
      </c>
      <c r="R115" s="217">
        <f>SUMIFS('2023.7-2023.12'!M:M,'2023.7-2023.12'!B:B,B115)</f>
        <v>520.8</v>
      </c>
      <c r="T115" s="217">
        <f>SUMIFS('2023.7-2023.12'!O:O,'2023.7-2023.12'!B:B,B115)</f>
        <v>0</v>
      </c>
      <c r="U115" s="217">
        <f t="shared" si="39"/>
        <v>6845.69833333333</v>
      </c>
      <c r="V115" s="217">
        <f t="shared" si="40"/>
        <v>6845.69833333333</v>
      </c>
      <c r="W115">
        <f t="shared" si="41"/>
        <v>5750.3866</v>
      </c>
      <c r="X115" s="217">
        <f t="shared" si="42"/>
        <v>6845.69833333333</v>
      </c>
      <c r="Y115" s="217">
        <f t="shared" si="43"/>
        <v>6845.69833333333</v>
      </c>
      <c r="Z115" s="217">
        <f t="shared" si="44"/>
        <v>328.59352</v>
      </c>
      <c r="AA115" s="217">
        <f t="shared" si="45"/>
        <v>6845.69833333333</v>
      </c>
      <c r="AB115" s="217">
        <f t="shared" si="46"/>
        <v>65.718704</v>
      </c>
      <c r="AC115" s="217">
        <f t="shared" si="47"/>
        <v>6845.69833333333</v>
      </c>
      <c r="AD115" s="217">
        <f t="shared" si="48"/>
        <v>6845.69833333333</v>
      </c>
      <c r="AE115" s="217">
        <f t="shared" si="49"/>
        <v>1848.33855</v>
      </c>
      <c r="AF115" s="217">
        <f t="shared" si="50"/>
        <v>6845.69833333333</v>
      </c>
      <c r="AG115" s="217">
        <f t="shared" si="51"/>
        <v>6845.69833333333</v>
      </c>
      <c r="AH115" s="217">
        <f t="shared" si="52"/>
        <v>2053.7095</v>
      </c>
      <c r="AI115">
        <f t="shared" si="53"/>
        <v>-3568.3066</v>
      </c>
      <c r="AJ115" s="217">
        <f t="shared" si="54"/>
        <v>-305.79352</v>
      </c>
      <c r="AK115" s="217">
        <f t="shared" si="55"/>
        <v>-47.478704</v>
      </c>
      <c r="AL115" s="217">
        <f t="shared" si="56"/>
        <v>-1327.53855</v>
      </c>
      <c r="AM115" s="217">
        <f t="shared" si="57"/>
        <v>-2053.7095</v>
      </c>
      <c r="AN115" s="217">
        <f t="shared" si="58"/>
        <v>4546</v>
      </c>
      <c r="AO115" s="217">
        <f t="shared" si="59"/>
        <v>4546</v>
      </c>
      <c r="AP115">
        <f t="shared" si="60"/>
        <v>3818.64</v>
      </c>
      <c r="AQ115" s="217">
        <f t="shared" si="61"/>
        <v>1900</v>
      </c>
      <c r="AR115" s="217">
        <f t="shared" si="62"/>
        <v>1900</v>
      </c>
      <c r="AS115" s="217">
        <f t="shared" si="63"/>
        <v>91.2</v>
      </c>
      <c r="AT115" s="217">
        <f t="shared" si="64"/>
        <v>1900</v>
      </c>
      <c r="AU115" s="217">
        <f t="shared" si="65"/>
        <v>18.24</v>
      </c>
      <c r="AV115" s="217">
        <f t="shared" si="66"/>
        <v>4340</v>
      </c>
      <c r="AW115" s="217">
        <f t="shared" si="67"/>
        <v>4340</v>
      </c>
      <c r="AX115" s="217">
        <f t="shared" si="68"/>
        <v>1171.8</v>
      </c>
      <c r="AY115" s="217">
        <f t="shared" si="69"/>
        <v>1900</v>
      </c>
      <c r="AZ115" s="217">
        <f t="shared" si="70"/>
        <v>1900</v>
      </c>
      <c r="BA115" s="217">
        <f t="shared" si="71"/>
        <v>570</v>
      </c>
      <c r="BB115" s="217">
        <f t="shared" si="72"/>
        <v>-1636.56</v>
      </c>
      <c r="BC115" s="217">
        <f t="shared" si="73"/>
        <v>-68.4</v>
      </c>
      <c r="BD115" s="217">
        <f t="shared" si="74"/>
        <v>0</v>
      </c>
      <c r="BE115" s="217">
        <f t="shared" si="75"/>
        <v>-651</v>
      </c>
      <c r="BF115" s="217">
        <f t="shared" si="76"/>
        <v>-570</v>
      </c>
    </row>
    <row r="116" spans="2:58">
      <c r="B116" s="6" t="s">
        <v>304</v>
      </c>
      <c r="C116" s="166" t="str">
        <f>_xlfn.XLOOKUP(B:B,'2023.7-2023.12'!B:B,'2023.7-2023.12'!G:G,0)</f>
        <v>2023/03/24</v>
      </c>
      <c r="D116">
        <f>_xlfn.XLOOKUP(B:B,'2023.7-2023.12'!B:B,'2023.7-2023.12'!I:I,0)</f>
        <v>0</v>
      </c>
      <c r="E116" t="str">
        <f>_xlfn.XLOOKUP(B:B,'2023.7-2023.12'!B:B,'2023.7-2023.12'!C:C,0)</f>
        <v>物控部</v>
      </c>
      <c r="F116" t="str">
        <f>_xlfn.XLOOKUP(B:B,'2023.7-2023.12'!B:B,'2023.7-2023.12'!F:F,0)</f>
        <v>采购助理</v>
      </c>
      <c r="G116">
        <f>COUNTIF('2023.7-2023.12'!B:B,B116)</f>
        <v>6</v>
      </c>
      <c r="H116" s="217">
        <f>IFERROR(_xlfn.XLOOKUP(B116,'2023.7-2023.12'!B:B,'2023.7-2023.12'!K:K),0)</f>
        <v>5027.84</v>
      </c>
      <c r="I116" s="217">
        <f>IFERROR(AVERAGEIF('2023.7-2023.12'!B:B,B116,'2023.7-2023.12'!K:K),0)</f>
        <v>5016.69166666667</v>
      </c>
      <c r="J116" s="217">
        <f>IFERROR(_xlfn.XLOOKUP(B116,'2023.7-2023.12'!B:B,'2023.7-2023.12'!J:J),0)</f>
        <v>2000</v>
      </c>
      <c r="K116" s="217">
        <f>IFERROR(AVERAGEIF('2023.7-2023.12'!B:B,B116,'2023.7-2023.12'!J:J),0)</f>
        <v>2000</v>
      </c>
      <c r="M116">
        <f>SUMIFS('2023.7-2023.12'!L:L,'2023.7-2023.12'!B:B,B116)</f>
        <v>2182.08</v>
      </c>
      <c r="O116" s="217">
        <f>SUMIFS('2023.7-2023.12'!N:N,'2023.7-2023.12'!B:B,B116)</f>
        <v>22.8</v>
      </c>
      <c r="P116">
        <f>SUMIFS('2023.7-2023.12'!P:P,'2023.7-2023.12'!B:B,B116)</f>
        <v>18.24</v>
      </c>
      <c r="R116" s="217">
        <f>SUMIFS('2023.7-2023.12'!M:M,'2023.7-2023.12'!B:B,B116)</f>
        <v>520.8</v>
      </c>
      <c r="T116" s="217">
        <f>SUMIFS('2023.7-2023.12'!O:O,'2023.7-2023.12'!B:B,B116)</f>
        <v>0</v>
      </c>
      <c r="U116" s="217">
        <f t="shared" si="39"/>
        <v>5016.69166666667</v>
      </c>
      <c r="V116" s="217">
        <f t="shared" si="40"/>
        <v>5016.69166666667</v>
      </c>
      <c r="W116">
        <f t="shared" si="41"/>
        <v>4214.021</v>
      </c>
      <c r="X116" s="217">
        <f t="shared" si="42"/>
        <v>5016.69166666667</v>
      </c>
      <c r="Y116" s="217">
        <f t="shared" si="43"/>
        <v>5016.69166666667</v>
      </c>
      <c r="Z116" s="217">
        <f t="shared" si="44"/>
        <v>240.8012</v>
      </c>
      <c r="AA116" s="217">
        <f t="shared" si="45"/>
        <v>5016.69166666667</v>
      </c>
      <c r="AB116" s="217">
        <f t="shared" si="46"/>
        <v>48.16024</v>
      </c>
      <c r="AC116" s="217">
        <f t="shared" si="47"/>
        <v>5016.69166666667</v>
      </c>
      <c r="AD116" s="217">
        <f t="shared" si="48"/>
        <v>5016.69166666667</v>
      </c>
      <c r="AE116" s="217">
        <f t="shared" si="49"/>
        <v>1354.50675</v>
      </c>
      <c r="AF116" s="217">
        <f t="shared" si="50"/>
        <v>5016.69166666667</v>
      </c>
      <c r="AG116" s="217">
        <f t="shared" si="51"/>
        <v>5016.69166666667</v>
      </c>
      <c r="AH116" s="217">
        <f t="shared" si="52"/>
        <v>1505.0075</v>
      </c>
      <c r="AI116">
        <f t="shared" si="53"/>
        <v>-2031.941</v>
      </c>
      <c r="AJ116" s="217">
        <f t="shared" si="54"/>
        <v>-218.0012</v>
      </c>
      <c r="AK116" s="217">
        <f t="shared" si="55"/>
        <v>-29.92024</v>
      </c>
      <c r="AL116" s="217">
        <f t="shared" si="56"/>
        <v>-833.70675</v>
      </c>
      <c r="AM116" s="217">
        <f t="shared" si="57"/>
        <v>-1505.0075</v>
      </c>
      <c r="AN116" s="217">
        <f t="shared" si="58"/>
        <v>4546</v>
      </c>
      <c r="AO116" s="217">
        <f t="shared" si="59"/>
        <v>4546</v>
      </c>
      <c r="AP116">
        <f t="shared" si="60"/>
        <v>3818.64</v>
      </c>
      <c r="AQ116" s="217">
        <f t="shared" si="61"/>
        <v>2000</v>
      </c>
      <c r="AR116" s="217">
        <f t="shared" si="62"/>
        <v>2000</v>
      </c>
      <c r="AS116" s="217">
        <f t="shared" si="63"/>
        <v>96</v>
      </c>
      <c r="AT116" s="217">
        <f t="shared" si="64"/>
        <v>2000</v>
      </c>
      <c r="AU116" s="217">
        <f t="shared" si="65"/>
        <v>19.2</v>
      </c>
      <c r="AV116" s="217">
        <f t="shared" si="66"/>
        <v>4340</v>
      </c>
      <c r="AW116" s="217">
        <f t="shared" si="67"/>
        <v>4340</v>
      </c>
      <c r="AX116" s="217">
        <f t="shared" si="68"/>
        <v>1171.8</v>
      </c>
      <c r="AY116" s="217">
        <f t="shared" si="69"/>
        <v>2000</v>
      </c>
      <c r="AZ116" s="217">
        <f t="shared" si="70"/>
        <v>2000</v>
      </c>
      <c r="BA116" s="217">
        <f t="shared" si="71"/>
        <v>600</v>
      </c>
      <c r="BB116" s="217">
        <f t="shared" si="72"/>
        <v>-1636.56</v>
      </c>
      <c r="BC116" s="217">
        <f t="shared" si="73"/>
        <v>-73.2</v>
      </c>
      <c r="BD116" s="217">
        <f t="shared" si="74"/>
        <v>-0.960000000000004</v>
      </c>
      <c r="BE116" s="217">
        <f t="shared" si="75"/>
        <v>-651</v>
      </c>
      <c r="BF116" s="217">
        <f t="shared" si="76"/>
        <v>-600</v>
      </c>
    </row>
    <row r="117" spans="2:58">
      <c r="B117" s="6" t="s">
        <v>305</v>
      </c>
      <c r="C117" s="166" t="str">
        <f>_xlfn.XLOOKUP(B:B,'2023.7-2023.12'!B:B,'2023.7-2023.12'!G:G,0)</f>
        <v>2020/10/26</v>
      </c>
      <c r="D117">
        <f>_xlfn.XLOOKUP(B:B,'2023.7-2023.12'!B:B,'2023.7-2023.12'!I:I,0)</f>
        <v>0</v>
      </c>
      <c r="E117" t="str">
        <f>_xlfn.XLOOKUP(B:B,'2023.7-2023.12'!B:B,'2023.7-2023.12'!C:C,0)</f>
        <v>物控部</v>
      </c>
      <c r="F117" t="str">
        <f>_xlfn.XLOOKUP(B:B,'2023.7-2023.12'!B:B,'2023.7-2023.12'!F:F,0)</f>
        <v>采购专员</v>
      </c>
      <c r="G117">
        <f>COUNTIF('2023.7-2023.12'!B:B,B117)</f>
        <v>6</v>
      </c>
      <c r="H117" s="217">
        <f>IFERROR(_xlfn.XLOOKUP(B117,'2023.7-2023.12'!B:B,'2023.7-2023.12'!K:K),0)</f>
        <v>6150</v>
      </c>
      <c r="I117" s="217">
        <f>IFERROR(AVERAGEIF('2023.7-2023.12'!B:B,B117,'2023.7-2023.12'!K:K),0)</f>
        <v>5900.505</v>
      </c>
      <c r="J117" s="217">
        <f>IFERROR(_xlfn.XLOOKUP(B117,'2023.7-2023.12'!B:B,'2023.7-2023.12'!J:J),0)</f>
        <v>2200</v>
      </c>
      <c r="K117" s="217">
        <f>IFERROR(AVERAGEIF('2023.7-2023.12'!B:B,B117,'2023.7-2023.12'!J:J),0)</f>
        <v>2200</v>
      </c>
      <c r="M117">
        <f>SUMIFS('2023.7-2023.12'!L:L,'2023.7-2023.12'!B:B,B117)</f>
        <v>2182.08</v>
      </c>
      <c r="O117" s="217">
        <f>SUMIFS('2023.7-2023.12'!N:N,'2023.7-2023.12'!B:B,B117)</f>
        <v>22.8</v>
      </c>
      <c r="P117">
        <f>SUMIFS('2023.7-2023.12'!P:P,'2023.7-2023.12'!B:B,B117)</f>
        <v>18.24</v>
      </c>
      <c r="R117" s="217">
        <f>SUMIFS('2023.7-2023.12'!M:M,'2023.7-2023.12'!B:B,B117)</f>
        <v>520.8</v>
      </c>
      <c r="T117" s="217">
        <f>SUMIFS('2023.7-2023.12'!O:O,'2023.7-2023.12'!B:B,B117)</f>
        <v>0</v>
      </c>
      <c r="U117" s="217">
        <f t="shared" si="39"/>
        <v>5900.505</v>
      </c>
      <c r="V117" s="217">
        <f t="shared" si="40"/>
        <v>5900.505</v>
      </c>
      <c r="W117">
        <f t="shared" si="41"/>
        <v>4956.4242</v>
      </c>
      <c r="X117" s="217">
        <f t="shared" si="42"/>
        <v>5900.505</v>
      </c>
      <c r="Y117" s="217">
        <f t="shared" si="43"/>
        <v>5900.505</v>
      </c>
      <c r="Z117" s="217">
        <f t="shared" si="44"/>
        <v>283.22424</v>
      </c>
      <c r="AA117" s="217">
        <f t="shared" si="45"/>
        <v>5900.505</v>
      </c>
      <c r="AB117" s="217">
        <f t="shared" si="46"/>
        <v>56.644848</v>
      </c>
      <c r="AC117" s="217">
        <f t="shared" si="47"/>
        <v>5900.505</v>
      </c>
      <c r="AD117" s="217">
        <f t="shared" si="48"/>
        <v>5900.505</v>
      </c>
      <c r="AE117" s="217">
        <f t="shared" si="49"/>
        <v>1593.13635</v>
      </c>
      <c r="AF117" s="217">
        <f t="shared" si="50"/>
        <v>5900.505</v>
      </c>
      <c r="AG117" s="217">
        <f t="shared" si="51"/>
        <v>5900.505</v>
      </c>
      <c r="AH117" s="217">
        <f t="shared" si="52"/>
        <v>1770.1515</v>
      </c>
      <c r="AI117">
        <f t="shared" si="53"/>
        <v>-2774.3442</v>
      </c>
      <c r="AJ117" s="217">
        <f t="shared" si="54"/>
        <v>-260.42424</v>
      </c>
      <c r="AK117" s="217">
        <f t="shared" si="55"/>
        <v>-38.404848</v>
      </c>
      <c r="AL117" s="217">
        <f t="shared" si="56"/>
        <v>-1072.33635</v>
      </c>
      <c r="AM117" s="217">
        <f t="shared" si="57"/>
        <v>-1770.1515</v>
      </c>
      <c r="AN117" s="217">
        <f t="shared" si="58"/>
        <v>4546</v>
      </c>
      <c r="AO117" s="217">
        <f t="shared" si="59"/>
        <v>4546</v>
      </c>
      <c r="AP117">
        <f t="shared" si="60"/>
        <v>3818.64</v>
      </c>
      <c r="AQ117" s="217">
        <f t="shared" si="61"/>
        <v>2200</v>
      </c>
      <c r="AR117" s="217">
        <f t="shared" si="62"/>
        <v>2200</v>
      </c>
      <c r="AS117" s="217">
        <f t="shared" si="63"/>
        <v>105.6</v>
      </c>
      <c r="AT117" s="217">
        <f t="shared" si="64"/>
        <v>2200</v>
      </c>
      <c r="AU117" s="217">
        <f t="shared" si="65"/>
        <v>21.12</v>
      </c>
      <c r="AV117" s="217">
        <f t="shared" si="66"/>
        <v>4340</v>
      </c>
      <c r="AW117" s="217">
        <f t="shared" si="67"/>
        <v>4340</v>
      </c>
      <c r="AX117" s="217">
        <f t="shared" si="68"/>
        <v>1171.8</v>
      </c>
      <c r="AY117" s="217">
        <f t="shared" si="69"/>
        <v>2200</v>
      </c>
      <c r="AZ117" s="217">
        <f t="shared" si="70"/>
        <v>2200</v>
      </c>
      <c r="BA117" s="217">
        <f t="shared" si="71"/>
        <v>660</v>
      </c>
      <c r="BB117" s="217">
        <f t="shared" si="72"/>
        <v>-1636.56</v>
      </c>
      <c r="BC117" s="217">
        <f t="shared" si="73"/>
        <v>-82.8</v>
      </c>
      <c r="BD117" s="217">
        <f t="shared" si="74"/>
        <v>-2.88</v>
      </c>
      <c r="BE117" s="217">
        <f t="shared" si="75"/>
        <v>-651</v>
      </c>
      <c r="BF117" s="217">
        <f t="shared" si="76"/>
        <v>-660</v>
      </c>
    </row>
    <row r="118" spans="2:58">
      <c r="B118" s="6" t="s">
        <v>306</v>
      </c>
      <c r="C118" s="166" t="str">
        <f>_xlfn.XLOOKUP(B:B,'2023.7-2023.12'!B:B,'2023.7-2023.12'!G:G,0)</f>
        <v>2021/03/01</v>
      </c>
      <c r="D118">
        <f>_xlfn.XLOOKUP(B:B,'2023.7-2023.12'!B:B,'2023.7-2023.12'!I:I,0)</f>
        <v>0</v>
      </c>
      <c r="E118" t="str">
        <f>_xlfn.XLOOKUP(B:B,'2023.7-2023.12'!B:B,'2023.7-2023.12'!C:C,0)</f>
        <v>售后服务部</v>
      </c>
      <c r="F118" t="str">
        <f>_xlfn.XLOOKUP(B:B,'2023.7-2023.12'!B:B,'2023.7-2023.12'!F:F,0)</f>
        <v>服务调度主管</v>
      </c>
      <c r="G118">
        <f>COUNTIF('2023.7-2023.12'!B:B,B118)</f>
        <v>6</v>
      </c>
      <c r="H118" s="217">
        <f>IFERROR(_xlfn.XLOOKUP(B118,'2023.7-2023.12'!B:B,'2023.7-2023.12'!K:K),0)</f>
        <v>8570.8</v>
      </c>
      <c r="I118" s="217">
        <f>IFERROR(AVERAGEIF('2023.7-2023.12'!B:B,B118,'2023.7-2023.12'!K:K),0)</f>
        <v>7531.33166666667</v>
      </c>
      <c r="J118" s="217">
        <f>IFERROR(_xlfn.XLOOKUP(B118,'2023.7-2023.12'!B:B,'2023.7-2023.12'!J:J),0)</f>
        <v>3210</v>
      </c>
      <c r="K118" s="217">
        <f>IFERROR(AVERAGEIF('2023.7-2023.12'!B:B,B118,'2023.7-2023.12'!J:J),0)</f>
        <v>3210</v>
      </c>
      <c r="M118">
        <f>SUMIFS('2023.7-2023.12'!L:L,'2023.7-2023.12'!B:B,B118)</f>
        <v>1818.4</v>
      </c>
      <c r="O118" s="217">
        <f>SUMIFS('2023.7-2023.12'!N:N,'2023.7-2023.12'!B:B,B118)</f>
        <v>19</v>
      </c>
      <c r="P118">
        <f>SUMIFS('2023.7-2023.12'!P:P,'2023.7-2023.12'!B:B,B118)</f>
        <v>15.2</v>
      </c>
      <c r="R118" s="217">
        <f>SUMIFS('2023.7-2023.12'!M:M,'2023.7-2023.12'!B:B,B118)</f>
        <v>434</v>
      </c>
      <c r="T118" s="217">
        <f>SUMIFS('2023.7-2023.12'!O:O,'2023.7-2023.12'!B:B,B118)</f>
        <v>0</v>
      </c>
      <c r="U118" s="217">
        <f t="shared" si="39"/>
        <v>7531.33166666667</v>
      </c>
      <c r="V118" s="217">
        <f t="shared" si="40"/>
        <v>7531.33166666667</v>
      </c>
      <c r="W118">
        <f t="shared" si="41"/>
        <v>6326.3186</v>
      </c>
      <c r="X118" s="217">
        <f t="shared" si="42"/>
        <v>7531.33166666667</v>
      </c>
      <c r="Y118" s="217">
        <f t="shared" si="43"/>
        <v>7531.33166666667</v>
      </c>
      <c r="Z118" s="217">
        <f t="shared" si="44"/>
        <v>361.50392</v>
      </c>
      <c r="AA118" s="217">
        <f t="shared" si="45"/>
        <v>7531.33166666667</v>
      </c>
      <c r="AB118" s="217">
        <f t="shared" si="46"/>
        <v>72.300784</v>
      </c>
      <c r="AC118" s="217">
        <f t="shared" si="47"/>
        <v>7531.33166666667</v>
      </c>
      <c r="AD118" s="217">
        <f t="shared" si="48"/>
        <v>7531.33166666667</v>
      </c>
      <c r="AE118" s="217">
        <f t="shared" si="49"/>
        <v>2033.45955</v>
      </c>
      <c r="AF118" s="217">
        <f t="shared" si="50"/>
        <v>7531.33166666667</v>
      </c>
      <c r="AG118" s="217">
        <f t="shared" si="51"/>
        <v>7531.33166666667</v>
      </c>
      <c r="AH118" s="217">
        <f t="shared" si="52"/>
        <v>2259.3995</v>
      </c>
      <c r="AI118">
        <f t="shared" si="53"/>
        <v>-4507.9186</v>
      </c>
      <c r="AJ118" s="217">
        <f t="shared" si="54"/>
        <v>-342.50392</v>
      </c>
      <c r="AK118" s="217">
        <f t="shared" si="55"/>
        <v>-57.100784</v>
      </c>
      <c r="AL118" s="217">
        <f t="shared" si="56"/>
        <v>-1599.45955</v>
      </c>
      <c r="AM118" s="217">
        <f t="shared" si="57"/>
        <v>-2259.3995</v>
      </c>
      <c r="AN118" s="217">
        <f t="shared" si="58"/>
        <v>4546</v>
      </c>
      <c r="AO118" s="217">
        <f t="shared" si="59"/>
        <v>4546</v>
      </c>
      <c r="AP118">
        <f t="shared" si="60"/>
        <v>3818.64</v>
      </c>
      <c r="AQ118" s="217">
        <f t="shared" si="61"/>
        <v>3210</v>
      </c>
      <c r="AR118" s="217">
        <f t="shared" si="62"/>
        <v>3210</v>
      </c>
      <c r="AS118" s="217">
        <f t="shared" si="63"/>
        <v>154.08</v>
      </c>
      <c r="AT118" s="217">
        <f t="shared" si="64"/>
        <v>3210</v>
      </c>
      <c r="AU118" s="217">
        <f t="shared" si="65"/>
        <v>30.816</v>
      </c>
      <c r="AV118" s="217">
        <f t="shared" si="66"/>
        <v>4340</v>
      </c>
      <c r="AW118" s="217">
        <f t="shared" si="67"/>
        <v>4340</v>
      </c>
      <c r="AX118" s="217">
        <f t="shared" si="68"/>
        <v>1171.8</v>
      </c>
      <c r="AY118" s="217">
        <f t="shared" si="69"/>
        <v>3210</v>
      </c>
      <c r="AZ118" s="217">
        <f t="shared" si="70"/>
        <v>3210</v>
      </c>
      <c r="BA118" s="217">
        <f t="shared" si="71"/>
        <v>963</v>
      </c>
      <c r="BB118" s="217">
        <f t="shared" si="72"/>
        <v>-2000.24</v>
      </c>
      <c r="BC118" s="217">
        <f t="shared" si="73"/>
        <v>-135.08</v>
      </c>
      <c r="BD118" s="217">
        <f t="shared" si="74"/>
        <v>-15.616</v>
      </c>
      <c r="BE118" s="217">
        <f t="shared" si="75"/>
        <v>-737.8</v>
      </c>
      <c r="BF118" s="217">
        <f t="shared" si="76"/>
        <v>-963</v>
      </c>
    </row>
    <row r="119" spans="2:58">
      <c r="B119" s="6" t="s">
        <v>483</v>
      </c>
      <c r="C119" s="166" t="str">
        <f>_xlfn.XLOOKUP(B:B,'2023.7-2023.12'!B:B,'2023.7-2023.12'!G:G,0)</f>
        <v>2023/09/20</v>
      </c>
      <c r="D119" t="str">
        <f>_xlfn.XLOOKUP(B:B,'2023.7-2023.12'!B:B,'2023.7-2023.12'!I:I,0)</f>
        <v>9月入职</v>
      </c>
      <c r="E119" t="str">
        <f>_xlfn.XLOOKUP(B:B,'2023.7-2023.12'!B:B,'2023.7-2023.12'!C:C,0)</f>
        <v>销售部</v>
      </c>
      <c r="F119" t="str">
        <f>_xlfn.XLOOKUP(B:B,'2023.7-2023.12'!B:B,'2023.7-2023.12'!F:F,0)</f>
        <v>区域销售经理（中东）</v>
      </c>
      <c r="G119">
        <f>COUNTIF('2023.7-2023.12'!B:B,B119)</f>
        <v>4</v>
      </c>
      <c r="H119" s="217">
        <f>IFERROR(_xlfn.XLOOKUP(B119,'2023.7-2023.12'!B:B,'2023.7-2023.12'!K:K),0)</f>
        <v>2761.67</v>
      </c>
      <c r="I119" s="217">
        <f>IFERROR(AVERAGEIF('2023.7-2023.12'!B:B,B119,'2023.7-2023.12'!K:K),0)</f>
        <v>6137.9175</v>
      </c>
      <c r="J119" s="217">
        <f>IFERROR(_xlfn.XLOOKUP(B119,'2023.7-2023.12'!B:B,'2023.7-2023.12'!J:J),0)</f>
        <v>3850</v>
      </c>
      <c r="K119" s="217">
        <f>IFERROR(AVERAGEIF('2023.7-2023.12'!B:B,B119,'2023.7-2023.12'!J:J),0)</f>
        <v>3850</v>
      </c>
      <c r="M119">
        <f>SUMIFS('2023.7-2023.12'!L:L,'2023.7-2023.12'!B:B,B119)</f>
        <v>1091.04</v>
      </c>
      <c r="O119" s="217">
        <f>SUMIFS('2023.7-2023.12'!N:N,'2023.7-2023.12'!B:B,B119)</f>
        <v>11.4</v>
      </c>
      <c r="P119">
        <f>SUMIFS('2023.7-2023.12'!P:P,'2023.7-2023.12'!B:B,B119)</f>
        <v>9.12</v>
      </c>
      <c r="R119" s="217">
        <f>SUMIFS('2023.7-2023.12'!M:M,'2023.7-2023.12'!B:B,B119)</f>
        <v>260.4</v>
      </c>
      <c r="T119" s="217">
        <f>SUMIFS('2023.7-2023.12'!O:O,'2023.7-2023.12'!B:B,B119)</f>
        <v>0</v>
      </c>
      <c r="U119" s="217">
        <f t="shared" si="39"/>
        <v>6137.9175</v>
      </c>
      <c r="V119" s="217">
        <f t="shared" si="40"/>
        <v>6137.9175</v>
      </c>
      <c r="W119">
        <f t="shared" si="41"/>
        <v>3437.2338</v>
      </c>
      <c r="X119" s="217">
        <f t="shared" si="42"/>
        <v>6137.9175</v>
      </c>
      <c r="Y119" s="217">
        <f t="shared" si="43"/>
        <v>6137.9175</v>
      </c>
      <c r="Z119" s="217">
        <f t="shared" si="44"/>
        <v>196.41336</v>
      </c>
      <c r="AA119" s="217">
        <f t="shared" si="45"/>
        <v>6137.9175</v>
      </c>
      <c r="AB119" s="217">
        <f t="shared" si="46"/>
        <v>39.282672</v>
      </c>
      <c r="AC119" s="217">
        <f t="shared" si="47"/>
        <v>6137.9175</v>
      </c>
      <c r="AD119" s="217">
        <f t="shared" si="48"/>
        <v>6137.9175</v>
      </c>
      <c r="AE119" s="217">
        <f t="shared" si="49"/>
        <v>1104.82515</v>
      </c>
      <c r="AF119" s="217">
        <f t="shared" si="50"/>
        <v>6137.9175</v>
      </c>
      <c r="AG119" s="217">
        <f t="shared" si="51"/>
        <v>6137.9175</v>
      </c>
      <c r="AH119" s="217">
        <f t="shared" si="52"/>
        <v>1227.5835</v>
      </c>
      <c r="AI119">
        <f t="shared" si="53"/>
        <v>-2346.1938</v>
      </c>
      <c r="AJ119" s="217">
        <f t="shared" si="54"/>
        <v>-185.01336</v>
      </c>
      <c r="AK119" s="217">
        <f t="shared" si="55"/>
        <v>-30.162672</v>
      </c>
      <c r="AL119" s="217">
        <f t="shared" si="56"/>
        <v>-844.42515</v>
      </c>
      <c r="AM119" s="217">
        <f t="shared" si="57"/>
        <v>-1227.5835</v>
      </c>
      <c r="AN119" s="217">
        <f t="shared" si="58"/>
        <v>4546</v>
      </c>
      <c r="AO119" s="217">
        <f t="shared" si="59"/>
        <v>4546</v>
      </c>
      <c r="AP119">
        <f t="shared" si="60"/>
        <v>2545.76</v>
      </c>
      <c r="AQ119" s="217">
        <f t="shared" si="61"/>
        <v>3850</v>
      </c>
      <c r="AR119" s="217">
        <f t="shared" si="62"/>
        <v>3850</v>
      </c>
      <c r="AS119" s="217">
        <f t="shared" si="63"/>
        <v>123.2</v>
      </c>
      <c r="AT119" s="217">
        <f t="shared" si="64"/>
        <v>3850</v>
      </c>
      <c r="AU119" s="217">
        <f t="shared" si="65"/>
        <v>24.64</v>
      </c>
      <c r="AV119" s="217">
        <f t="shared" si="66"/>
        <v>4340</v>
      </c>
      <c r="AW119" s="217">
        <f t="shared" si="67"/>
        <v>4340</v>
      </c>
      <c r="AX119" s="217">
        <f t="shared" si="68"/>
        <v>781.2</v>
      </c>
      <c r="AY119" s="217">
        <f t="shared" si="69"/>
        <v>3850</v>
      </c>
      <c r="AZ119" s="217">
        <f t="shared" si="70"/>
        <v>3850</v>
      </c>
      <c r="BA119" s="217">
        <f t="shared" si="71"/>
        <v>770</v>
      </c>
      <c r="BB119" s="217">
        <f t="shared" si="72"/>
        <v>-1454.72</v>
      </c>
      <c r="BC119" s="217">
        <f t="shared" si="73"/>
        <v>-111.8</v>
      </c>
      <c r="BD119" s="217">
        <f t="shared" si="74"/>
        <v>-15.52</v>
      </c>
      <c r="BE119" s="217">
        <f t="shared" si="75"/>
        <v>-520.8</v>
      </c>
      <c r="BF119" s="217">
        <f t="shared" si="76"/>
        <v>-770</v>
      </c>
    </row>
    <row r="120" spans="2:58">
      <c r="B120" s="6" t="s">
        <v>484</v>
      </c>
      <c r="C120" s="166" t="str">
        <f>_xlfn.XLOOKUP(B:B,'2023.7-2023.12'!B:B,'2023.7-2023.12'!G:G,0)</f>
        <v>2023/08/14</v>
      </c>
      <c r="D120" s="216" t="s">
        <v>465</v>
      </c>
      <c r="E120" t="str">
        <f>_xlfn.XLOOKUP(B:B,'2023.7-2023.12'!B:B,'2023.7-2023.12'!C:C,0)</f>
        <v>物控部</v>
      </c>
      <c r="F120" t="str">
        <f>_xlfn.XLOOKUP(B:B,'2023.7-2023.12'!B:B,'2023.7-2023.12'!F:F,0)</f>
        <v>计划助理</v>
      </c>
      <c r="G120">
        <f>COUNTIF('2023.7-2023.12'!B:B,B120)</f>
        <v>4</v>
      </c>
      <c r="H120" s="217">
        <f>IFERROR(_xlfn.XLOOKUP(B120,'2023.7-2023.12'!B:B,'2023.7-2023.12'!K:K),0)</f>
        <v>3040.54</v>
      </c>
      <c r="I120" s="217">
        <f>IFERROR(AVERAGEIF('2023.7-2023.12'!B:B,B120,'2023.7-2023.12'!K:K),0)</f>
        <v>3490.2025</v>
      </c>
      <c r="J120" s="217">
        <f>IFERROR(_xlfn.XLOOKUP(B120,'2023.7-2023.12'!B:B,'2023.7-2023.12'!J:J),0)</f>
        <v>2500</v>
      </c>
      <c r="K120" s="217">
        <f>IFERROR(AVERAGEIF('2023.7-2023.12'!B:B,B120,'2023.7-2023.12'!J:J),0)</f>
        <v>2500</v>
      </c>
      <c r="M120">
        <f>SUMIFS('2023.7-2023.12'!L:L,'2023.7-2023.12'!B:B,B120)</f>
        <v>1091.04</v>
      </c>
      <c r="O120" s="217">
        <f>SUMIFS('2023.7-2023.12'!N:N,'2023.7-2023.12'!B:B,B120)</f>
        <v>11.4</v>
      </c>
      <c r="P120">
        <f>SUMIFS('2023.7-2023.12'!P:P,'2023.7-2023.12'!B:B,B120)</f>
        <v>9.12</v>
      </c>
      <c r="R120" s="217">
        <f>SUMIFS('2023.7-2023.12'!M:M,'2023.7-2023.12'!B:B,B120)</f>
        <v>260.4</v>
      </c>
      <c r="T120" s="217">
        <f>SUMIFS('2023.7-2023.12'!O:O,'2023.7-2023.12'!B:B,B120)</f>
        <v>0</v>
      </c>
      <c r="U120" s="217">
        <f t="shared" si="39"/>
        <v>4546</v>
      </c>
      <c r="V120" s="217">
        <f t="shared" si="40"/>
        <v>4546</v>
      </c>
      <c r="W120">
        <f t="shared" si="41"/>
        <v>2545.76</v>
      </c>
      <c r="X120" s="217">
        <f t="shared" si="42"/>
        <v>3490.2025</v>
      </c>
      <c r="Y120" s="217">
        <f t="shared" si="43"/>
        <v>3490.2025</v>
      </c>
      <c r="Z120" s="217">
        <f t="shared" si="44"/>
        <v>111.68648</v>
      </c>
      <c r="AA120" s="217">
        <f t="shared" si="45"/>
        <v>3490.2025</v>
      </c>
      <c r="AB120" s="217">
        <f t="shared" si="46"/>
        <v>22.337296</v>
      </c>
      <c r="AC120" s="217">
        <f t="shared" si="47"/>
        <v>4340</v>
      </c>
      <c r="AD120" s="217">
        <f t="shared" si="48"/>
        <v>4340</v>
      </c>
      <c r="AE120" s="217">
        <f t="shared" si="49"/>
        <v>781.2</v>
      </c>
      <c r="AF120" s="217">
        <f t="shared" si="50"/>
        <v>3490.2025</v>
      </c>
      <c r="AG120" s="217">
        <f t="shared" si="51"/>
        <v>3490.2025</v>
      </c>
      <c r="AH120" s="217">
        <f t="shared" si="52"/>
        <v>698.0405</v>
      </c>
      <c r="AI120">
        <f t="shared" si="53"/>
        <v>-1454.72</v>
      </c>
      <c r="AJ120" s="217">
        <f t="shared" si="54"/>
        <v>-100.28648</v>
      </c>
      <c r="AK120" s="217">
        <f t="shared" si="55"/>
        <v>-13.217296</v>
      </c>
      <c r="AL120" s="217">
        <f t="shared" si="56"/>
        <v>-520.8</v>
      </c>
      <c r="AM120" s="217">
        <f t="shared" si="57"/>
        <v>-698.0405</v>
      </c>
      <c r="AN120" s="217">
        <f t="shared" si="58"/>
        <v>4546</v>
      </c>
      <c r="AO120" s="217">
        <f t="shared" si="59"/>
        <v>4546</v>
      </c>
      <c r="AP120">
        <f t="shared" si="60"/>
        <v>2545.76</v>
      </c>
      <c r="AQ120" s="217">
        <f t="shared" si="61"/>
        <v>2500</v>
      </c>
      <c r="AR120" s="217">
        <f t="shared" si="62"/>
        <v>2500</v>
      </c>
      <c r="AS120" s="217">
        <f t="shared" si="63"/>
        <v>80</v>
      </c>
      <c r="AT120" s="217">
        <f t="shared" si="64"/>
        <v>2500</v>
      </c>
      <c r="AU120" s="217">
        <f t="shared" si="65"/>
        <v>16</v>
      </c>
      <c r="AV120" s="217">
        <f t="shared" si="66"/>
        <v>4340</v>
      </c>
      <c r="AW120" s="217">
        <f t="shared" si="67"/>
        <v>4340</v>
      </c>
      <c r="AX120" s="217">
        <f t="shared" si="68"/>
        <v>781.2</v>
      </c>
      <c r="AY120" s="217">
        <f t="shared" si="69"/>
        <v>2500</v>
      </c>
      <c r="AZ120" s="217">
        <f t="shared" si="70"/>
        <v>2500</v>
      </c>
      <c r="BA120" s="217">
        <f t="shared" si="71"/>
        <v>500</v>
      </c>
      <c r="BB120" s="217">
        <f t="shared" si="72"/>
        <v>-1454.72</v>
      </c>
      <c r="BC120" s="217">
        <f t="shared" si="73"/>
        <v>-68.6</v>
      </c>
      <c r="BD120" s="217">
        <f t="shared" si="74"/>
        <v>-6.88</v>
      </c>
      <c r="BE120" s="217">
        <f t="shared" si="75"/>
        <v>-520.8</v>
      </c>
      <c r="BF120" s="217">
        <f t="shared" si="76"/>
        <v>-500</v>
      </c>
    </row>
    <row r="121" spans="2:58">
      <c r="B121" s="6" t="s">
        <v>307</v>
      </c>
      <c r="C121" s="166" t="str">
        <f>_xlfn.XLOOKUP(B:B,'2023.7-2023.12'!B:B,'2023.7-2023.12'!G:G,0)</f>
        <v>2014/10/13</v>
      </c>
      <c r="D121">
        <f>_xlfn.XLOOKUP(B:B,'2023.7-2023.12'!B:B,'2023.7-2023.12'!I:I,0)</f>
        <v>0</v>
      </c>
      <c r="E121" t="str">
        <f>_xlfn.XLOOKUP(B:B,'2023.7-2023.12'!B:B,'2023.7-2023.12'!C:C,0)</f>
        <v>销售部</v>
      </c>
      <c r="F121" t="str">
        <f>_xlfn.XLOOKUP(B:B,'2023.7-2023.12'!B:B,'2023.7-2023.12'!F:F,0)</f>
        <v>区域销售总监</v>
      </c>
      <c r="G121">
        <f>COUNTIF('2023.7-2023.12'!B:B,B121)</f>
        <v>6</v>
      </c>
      <c r="H121" s="217">
        <f>IFERROR(_xlfn.XLOOKUP(B121,'2023.7-2023.12'!B:B,'2023.7-2023.12'!K:K),0)</f>
        <v>15735</v>
      </c>
      <c r="I121" s="217">
        <f>IFERROR(AVERAGEIF('2023.7-2023.12'!B:B,B121,'2023.7-2023.12'!K:K),0)</f>
        <v>15735</v>
      </c>
      <c r="J121" s="217">
        <f>IFERROR(_xlfn.XLOOKUP(B121,'2023.7-2023.12'!B:B,'2023.7-2023.12'!J:J),0)</f>
        <v>5500</v>
      </c>
      <c r="K121" s="217">
        <f>IFERROR(AVERAGEIF('2023.7-2023.12'!B:B,B121,'2023.7-2023.12'!J:J),0)</f>
        <v>5500</v>
      </c>
      <c r="M121">
        <f>SUMIFS('2023.7-2023.12'!L:L,'2023.7-2023.12'!B:B,B121)</f>
        <v>2182.08</v>
      </c>
      <c r="O121" s="217">
        <f>SUMIFS('2023.7-2023.12'!N:N,'2023.7-2023.12'!B:B,B121)</f>
        <v>22.8</v>
      </c>
      <c r="P121">
        <f>SUMIFS('2023.7-2023.12'!P:P,'2023.7-2023.12'!B:B,B121)</f>
        <v>18.24</v>
      </c>
      <c r="R121" s="217">
        <f>SUMIFS('2023.7-2023.12'!M:M,'2023.7-2023.12'!B:B,B121)</f>
        <v>520.8</v>
      </c>
      <c r="T121" s="217">
        <f>SUMIFS('2023.7-2023.12'!O:O,'2023.7-2023.12'!B:B,B121)</f>
        <v>5760</v>
      </c>
      <c r="U121" s="217">
        <f t="shared" si="39"/>
        <v>15735</v>
      </c>
      <c r="V121" s="217">
        <f t="shared" si="40"/>
        <v>15735</v>
      </c>
      <c r="W121">
        <f t="shared" si="41"/>
        <v>13217.4</v>
      </c>
      <c r="X121" s="217">
        <f t="shared" si="42"/>
        <v>15735</v>
      </c>
      <c r="Y121" s="217">
        <f t="shared" si="43"/>
        <v>15735</v>
      </c>
      <c r="Z121" s="217">
        <f t="shared" si="44"/>
        <v>755.28</v>
      </c>
      <c r="AA121" s="217">
        <f t="shared" si="45"/>
        <v>15735</v>
      </c>
      <c r="AB121" s="217">
        <f t="shared" si="46"/>
        <v>151.056</v>
      </c>
      <c r="AC121" s="217">
        <f t="shared" si="47"/>
        <v>15735</v>
      </c>
      <c r="AD121" s="217">
        <f t="shared" si="48"/>
        <v>15735</v>
      </c>
      <c r="AE121" s="217">
        <f t="shared" si="49"/>
        <v>4248.45</v>
      </c>
      <c r="AF121" s="217">
        <f t="shared" si="50"/>
        <v>15735</v>
      </c>
      <c r="AG121" s="217">
        <f t="shared" si="51"/>
        <v>15735</v>
      </c>
      <c r="AH121" s="217">
        <f t="shared" si="52"/>
        <v>4720.5</v>
      </c>
      <c r="AI121">
        <f t="shared" si="53"/>
        <v>-11035.32</v>
      </c>
      <c r="AJ121" s="217">
        <f t="shared" si="54"/>
        <v>-732.48</v>
      </c>
      <c r="AK121" s="217">
        <f t="shared" si="55"/>
        <v>-132.816</v>
      </c>
      <c r="AL121" s="217">
        <f t="shared" si="56"/>
        <v>-3727.65</v>
      </c>
      <c r="AM121" s="217">
        <f t="shared" si="57"/>
        <v>0</v>
      </c>
      <c r="AN121" s="217">
        <f t="shared" si="58"/>
        <v>5500</v>
      </c>
      <c r="AO121" s="217">
        <f t="shared" si="59"/>
        <v>5500</v>
      </c>
      <c r="AP121">
        <f t="shared" si="60"/>
        <v>4620</v>
      </c>
      <c r="AQ121" s="217">
        <f t="shared" si="61"/>
        <v>5500</v>
      </c>
      <c r="AR121" s="217">
        <f t="shared" si="62"/>
        <v>5500</v>
      </c>
      <c r="AS121" s="217">
        <f t="shared" si="63"/>
        <v>264</v>
      </c>
      <c r="AT121" s="217">
        <f t="shared" si="64"/>
        <v>5500</v>
      </c>
      <c r="AU121" s="217">
        <f t="shared" si="65"/>
        <v>52.8</v>
      </c>
      <c r="AV121" s="217">
        <f t="shared" si="66"/>
        <v>5500</v>
      </c>
      <c r="AW121" s="217">
        <f t="shared" si="67"/>
        <v>5500</v>
      </c>
      <c r="AX121" s="217">
        <f t="shared" si="68"/>
        <v>1485</v>
      </c>
      <c r="AY121" s="217">
        <f t="shared" si="69"/>
        <v>5500</v>
      </c>
      <c r="AZ121" s="217">
        <f t="shared" si="70"/>
        <v>5500</v>
      </c>
      <c r="BA121" s="217">
        <f t="shared" si="71"/>
        <v>1650</v>
      </c>
      <c r="BB121" s="217">
        <f t="shared" si="72"/>
        <v>-2437.92</v>
      </c>
      <c r="BC121" s="217">
        <f t="shared" si="73"/>
        <v>-241.2</v>
      </c>
      <c r="BD121" s="217">
        <f t="shared" si="74"/>
        <v>-34.56</v>
      </c>
      <c r="BE121" s="217">
        <f t="shared" si="75"/>
        <v>-964.2</v>
      </c>
      <c r="BF121" s="217">
        <f t="shared" si="76"/>
        <v>0</v>
      </c>
    </row>
    <row r="122" spans="2:58">
      <c r="B122" s="6" t="s">
        <v>308</v>
      </c>
      <c r="C122" s="166" t="str">
        <f>_xlfn.XLOOKUP(B:B,'2023.7-2023.12'!B:B,'2023.7-2023.12'!G:G,0)</f>
        <v>2019/03/11</v>
      </c>
      <c r="D122">
        <f>_xlfn.XLOOKUP(B:B,'2023.7-2023.12'!B:B,'2023.7-2023.12'!I:I,0)</f>
        <v>0</v>
      </c>
      <c r="E122" t="str">
        <f>_xlfn.XLOOKUP(B:B,'2023.7-2023.12'!B:B,'2023.7-2023.12'!C:C,0)</f>
        <v>生产部</v>
      </c>
      <c r="F122" t="str">
        <f>_xlfn.XLOOKUP(B:B,'2023.7-2023.12'!B:B,'2023.7-2023.12'!F:F,0)</f>
        <v>测试技师</v>
      </c>
      <c r="G122">
        <f>COUNTIF('2023.7-2023.12'!B:B,B122)</f>
        <v>6</v>
      </c>
      <c r="H122" s="217">
        <f>IFERROR(_xlfn.XLOOKUP(B122,'2023.7-2023.12'!B:B,'2023.7-2023.12'!K:K),0)</f>
        <v>7660.17</v>
      </c>
      <c r="I122" s="217">
        <f>IFERROR(AVERAGEIF('2023.7-2023.12'!B:B,B122,'2023.7-2023.12'!K:K),0)</f>
        <v>8348.07333333333</v>
      </c>
      <c r="J122" s="217">
        <f>IFERROR(_xlfn.XLOOKUP(B122,'2023.7-2023.12'!B:B,'2023.7-2023.12'!J:J),0)</f>
        <v>1900</v>
      </c>
      <c r="K122" s="217">
        <f>IFERROR(AVERAGEIF('2023.7-2023.12'!B:B,B122,'2023.7-2023.12'!J:J),0)</f>
        <v>1900</v>
      </c>
      <c r="M122">
        <f>SUMIFS('2023.7-2023.12'!L:L,'2023.7-2023.12'!B:B,B122)</f>
        <v>2182.08</v>
      </c>
      <c r="O122" s="217">
        <f>SUMIFS('2023.7-2023.12'!N:N,'2023.7-2023.12'!B:B,B122)</f>
        <v>22.8</v>
      </c>
      <c r="P122">
        <f>SUMIFS('2023.7-2023.12'!P:P,'2023.7-2023.12'!B:B,B122)</f>
        <v>18.24</v>
      </c>
      <c r="R122" s="217">
        <f>SUMIFS('2023.7-2023.12'!M:M,'2023.7-2023.12'!B:B,B122)</f>
        <v>520.8</v>
      </c>
      <c r="T122" s="217">
        <f>SUMIFS('2023.7-2023.12'!O:O,'2023.7-2023.12'!B:B,B122)</f>
        <v>0</v>
      </c>
      <c r="U122" s="217">
        <f t="shared" si="39"/>
        <v>8348.07333333333</v>
      </c>
      <c r="V122" s="217">
        <f t="shared" si="40"/>
        <v>8348.07333333333</v>
      </c>
      <c r="W122">
        <f t="shared" si="41"/>
        <v>7012.3816</v>
      </c>
      <c r="X122" s="217">
        <f t="shared" si="42"/>
        <v>8348.07333333333</v>
      </c>
      <c r="Y122" s="217">
        <f t="shared" si="43"/>
        <v>8348.07333333333</v>
      </c>
      <c r="Z122" s="217">
        <f t="shared" si="44"/>
        <v>400.70752</v>
      </c>
      <c r="AA122" s="217">
        <f t="shared" si="45"/>
        <v>8348.07333333333</v>
      </c>
      <c r="AB122" s="217">
        <f t="shared" si="46"/>
        <v>80.141504</v>
      </c>
      <c r="AC122" s="217">
        <f t="shared" si="47"/>
        <v>8348.07333333333</v>
      </c>
      <c r="AD122" s="217">
        <f t="shared" si="48"/>
        <v>8348.07333333333</v>
      </c>
      <c r="AE122" s="217">
        <f t="shared" si="49"/>
        <v>2253.9798</v>
      </c>
      <c r="AF122" s="217">
        <f t="shared" si="50"/>
        <v>8348.07333333333</v>
      </c>
      <c r="AG122" s="217">
        <f t="shared" si="51"/>
        <v>8348.07333333333</v>
      </c>
      <c r="AH122" s="217">
        <f t="shared" si="52"/>
        <v>2504.422</v>
      </c>
      <c r="AI122">
        <f t="shared" si="53"/>
        <v>-4830.3016</v>
      </c>
      <c r="AJ122" s="217">
        <f t="shared" si="54"/>
        <v>-377.90752</v>
      </c>
      <c r="AK122" s="217">
        <f t="shared" si="55"/>
        <v>-61.901504</v>
      </c>
      <c r="AL122" s="217">
        <f t="shared" si="56"/>
        <v>-1733.1798</v>
      </c>
      <c r="AM122" s="217">
        <f t="shared" si="57"/>
        <v>-2504.422</v>
      </c>
      <c r="AN122" s="217">
        <f t="shared" si="58"/>
        <v>4546</v>
      </c>
      <c r="AO122" s="217">
        <f t="shared" si="59"/>
        <v>4546</v>
      </c>
      <c r="AP122">
        <f t="shared" si="60"/>
        <v>3818.64</v>
      </c>
      <c r="AQ122" s="217">
        <f t="shared" si="61"/>
        <v>1900</v>
      </c>
      <c r="AR122" s="217">
        <f t="shared" si="62"/>
        <v>1900</v>
      </c>
      <c r="AS122" s="217">
        <f t="shared" si="63"/>
        <v>91.2</v>
      </c>
      <c r="AT122" s="217">
        <f t="shared" si="64"/>
        <v>1900</v>
      </c>
      <c r="AU122" s="217">
        <f t="shared" si="65"/>
        <v>18.24</v>
      </c>
      <c r="AV122" s="217">
        <f t="shared" si="66"/>
        <v>4340</v>
      </c>
      <c r="AW122" s="217">
        <f t="shared" si="67"/>
        <v>4340</v>
      </c>
      <c r="AX122" s="217">
        <f t="shared" si="68"/>
        <v>1171.8</v>
      </c>
      <c r="AY122" s="217">
        <f t="shared" si="69"/>
        <v>1900</v>
      </c>
      <c r="AZ122" s="217">
        <f t="shared" si="70"/>
        <v>1900</v>
      </c>
      <c r="BA122" s="217">
        <f t="shared" si="71"/>
        <v>570</v>
      </c>
      <c r="BB122" s="217">
        <f t="shared" si="72"/>
        <v>-1636.56</v>
      </c>
      <c r="BC122" s="217">
        <f t="shared" si="73"/>
        <v>-68.4</v>
      </c>
      <c r="BD122" s="217">
        <f t="shared" si="74"/>
        <v>0</v>
      </c>
      <c r="BE122" s="217">
        <f t="shared" si="75"/>
        <v>-651</v>
      </c>
      <c r="BF122" s="217">
        <f t="shared" si="76"/>
        <v>-570</v>
      </c>
    </row>
    <row r="123" spans="2:58">
      <c r="B123" s="6" t="s">
        <v>309</v>
      </c>
      <c r="C123" s="166" t="str">
        <f>_xlfn.XLOOKUP(B:B,'2023.7-2023.12'!B:B,'2023.7-2023.12'!G:G,0)</f>
        <v>2021/03/08</v>
      </c>
      <c r="D123">
        <f>_xlfn.XLOOKUP(B:B,'2023.7-2023.12'!B:B,'2023.7-2023.12'!I:I,0)</f>
        <v>0</v>
      </c>
      <c r="E123" t="str">
        <f>_xlfn.XLOOKUP(B:B,'2023.7-2023.12'!B:B,'2023.7-2023.12'!C:C,0)</f>
        <v>生产部</v>
      </c>
      <c r="F123" t="str">
        <f>_xlfn.XLOOKUP(B:B,'2023.7-2023.12'!B:B,'2023.7-2023.12'!F:F,0)</f>
        <v>仓管员</v>
      </c>
      <c r="G123">
        <f>COUNTIF('2023.7-2023.12'!B:B,B123)</f>
        <v>6</v>
      </c>
      <c r="H123" s="217">
        <f>IFERROR(_xlfn.XLOOKUP(B123,'2023.7-2023.12'!B:B,'2023.7-2023.12'!K:K),0)</f>
        <v>6121.2</v>
      </c>
      <c r="I123" s="217">
        <f>IFERROR(AVERAGEIF('2023.7-2023.12'!B:B,B123,'2023.7-2023.12'!K:K),0)</f>
        <v>6760.61166666667</v>
      </c>
      <c r="J123" s="217">
        <f>IFERROR(_xlfn.XLOOKUP(B123,'2023.7-2023.12'!B:B,'2023.7-2023.12'!J:J),0)</f>
        <v>1900</v>
      </c>
      <c r="K123" s="217">
        <f>IFERROR(AVERAGEIF('2023.7-2023.12'!B:B,B123,'2023.7-2023.12'!J:J),0)</f>
        <v>1900</v>
      </c>
      <c r="M123">
        <f>SUMIFS('2023.7-2023.12'!L:L,'2023.7-2023.12'!B:B,B123)</f>
        <v>2182.08</v>
      </c>
      <c r="O123" s="217">
        <f>SUMIFS('2023.7-2023.12'!N:N,'2023.7-2023.12'!B:B,B123)</f>
        <v>22.8</v>
      </c>
      <c r="P123">
        <f>SUMIFS('2023.7-2023.12'!P:P,'2023.7-2023.12'!B:B,B123)</f>
        <v>18.24</v>
      </c>
      <c r="R123" s="217">
        <f>SUMIFS('2023.7-2023.12'!M:M,'2023.7-2023.12'!B:B,B123)</f>
        <v>520.8</v>
      </c>
      <c r="T123" s="217">
        <f>SUMIFS('2023.7-2023.12'!O:O,'2023.7-2023.12'!B:B,B123)</f>
        <v>0</v>
      </c>
      <c r="U123" s="217">
        <f t="shared" si="39"/>
        <v>6760.61166666667</v>
      </c>
      <c r="V123" s="217">
        <f t="shared" si="40"/>
        <v>6760.61166666667</v>
      </c>
      <c r="W123">
        <f t="shared" si="41"/>
        <v>5678.9138</v>
      </c>
      <c r="X123" s="217">
        <f t="shared" si="42"/>
        <v>6760.61166666667</v>
      </c>
      <c r="Y123" s="217">
        <f t="shared" si="43"/>
        <v>6760.61166666667</v>
      </c>
      <c r="Z123" s="217">
        <f t="shared" si="44"/>
        <v>324.50936</v>
      </c>
      <c r="AA123" s="217">
        <f t="shared" si="45"/>
        <v>6760.61166666667</v>
      </c>
      <c r="AB123" s="217">
        <f t="shared" si="46"/>
        <v>64.901872</v>
      </c>
      <c r="AC123" s="217">
        <f t="shared" si="47"/>
        <v>6760.61166666667</v>
      </c>
      <c r="AD123" s="217">
        <f t="shared" si="48"/>
        <v>6760.61166666667</v>
      </c>
      <c r="AE123" s="217">
        <f t="shared" si="49"/>
        <v>1825.36515</v>
      </c>
      <c r="AF123" s="217">
        <f t="shared" si="50"/>
        <v>6760.61166666667</v>
      </c>
      <c r="AG123" s="217">
        <f t="shared" si="51"/>
        <v>6760.61166666667</v>
      </c>
      <c r="AH123" s="217">
        <f t="shared" si="52"/>
        <v>2028.1835</v>
      </c>
      <c r="AI123">
        <f t="shared" si="53"/>
        <v>-3496.8338</v>
      </c>
      <c r="AJ123" s="217">
        <f t="shared" si="54"/>
        <v>-301.70936</v>
      </c>
      <c r="AK123" s="217">
        <f t="shared" si="55"/>
        <v>-46.661872</v>
      </c>
      <c r="AL123" s="217">
        <f t="shared" si="56"/>
        <v>-1304.56515</v>
      </c>
      <c r="AM123" s="217">
        <f t="shared" si="57"/>
        <v>-2028.1835</v>
      </c>
      <c r="AN123" s="217">
        <f t="shared" si="58"/>
        <v>4546</v>
      </c>
      <c r="AO123" s="217">
        <f t="shared" si="59"/>
        <v>4546</v>
      </c>
      <c r="AP123">
        <f t="shared" si="60"/>
        <v>3818.64</v>
      </c>
      <c r="AQ123" s="217">
        <f t="shared" si="61"/>
        <v>1900</v>
      </c>
      <c r="AR123" s="217">
        <f t="shared" si="62"/>
        <v>1900</v>
      </c>
      <c r="AS123" s="217">
        <f t="shared" si="63"/>
        <v>91.2</v>
      </c>
      <c r="AT123" s="217">
        <f t="shared" si="64"/>
        <v>1900</v>
      </c>
      <c r="AU123" s="217">
        <f t="shared" si="65"/>
        <v>18.24</v>
      </c>
      <c r="AV123" s="217">
        <f t="shared" si="66"/>
        <v>4340</v>
      </c>
      <c r="AW123" s="217">
        <f t="shared" si="67"/>
        <v>4340</v>
      </c>
      <c r="AX123" s="217">
        <f t="shared" si="68"/>
        <v>1171.8</v>
      </c>
      <c r="AY123" s="217">
        <f t="shared" si="69"/>
        <v>1900</v>
      </c>
      <c r="AZ123" s="217">
        <f t="shared" si="70"/>
        <v>1900</v>
      </c>
      <c r="BA123" s="217">
        <f t="shared" si="71"/>
        <v>570</v>
      </c>
      <c r="BB123" s="217">
        <f t="shared" si="72"/>
        <v>-1636.56</v>
      </c>
      <c r="BC123" s="217">
        <f t="shared" si="73"/>
        <v>-68.4</v>
      </c>
      <c r="BD123" s="217">
        <f t="shared" si="74"/>
        <v>0</v>
      </c>
      <c r="BE123" s="217">
        <f t="shared" si="75"/>
        <v>-651</v>
      </c>
      <c r="BF123" s="217">
        <f t="shared" si="76"/>
        <v>-570</v>
      </c>
    </row>
    <row r="124" spans="2:58">
      <c r="B124" s="6" t="s">
        <v>311</v>
      </c>
      <c r="C124" s="166" t="str">
        <f>_xlfn.XLOOKUP(B:B,'2023.7-2023.12'!B:B,'2023.7-2023.12'!G:G,0)</f>
        <v>2021/07/06</v>
      </c>
      <c r="D124">
        <f>_xlfn.XLOOKUP(B:B,'2023.7-2023.12'!B:B,'2023.7-2023.12'!I:I,0)</f>
        <v>0</v>
      </c>
      <c r="E124" t="str">
        <f>_xlfn.XLOOKUP(B:B,'2023.7-2023.12'!B:B,'2023.7-2023.12'!C:C,0)</f>
        <v>核价管理部</v>
      </c>
      <c r="F124" t="str">
        <f>_xlfn.XLOOKUP(B:B,'2023.7-2023.12'!B:B,'2023.7-2023.12'!F:F,0)</f>
        <v>核价专员</v>
      </c>
      <c r="G124">
        <f>COUNTIF('2023.7-2023.12'!B:B,B124)</f>
        <v>6</v>
      </c>
      <c r="H124" s="217">
        <f>IFERROR(_xlfn.XLOOKUP(B124,'2023.7-2023.12'!B:B,'2023.7-2023.12'!K:K),0)</f>
        <v>7103.05</v>
      </c>
      <c r="I124" s="217">
        <f>IFERROR(AVERAGEIF('2023.7-2023.12'!B:B,B124,'2023.7-2023.12'!K:K),0)</f>
        <v>7140.92666666667</v>
      </c>
      <c r="J124" s="217">
        <f>IFERROR(_xlfn.XLOOKUP(B124,'2023.7-2023.12'!B:B,'2023.7-2023.12'!J:J),0)</f>
        <v>2642</v>
      </c>
      <c r="K124" s="217">
        <f>IFERROR(AVERAGEIF('2023.7-2023.12'!B:B,B124,'2023.7-2023.12'!J:J),0)</f>
        <v>2642</v>
      </c>
      <c r="M124">
        <f>SUMIFS('2023.7-2023.12'!L:L,'2023.7-2023.12'!B:B,B124)</f>
        <v>2182.08</v>
      </c>
      <c r="O124" s="217">
        <f>SUMIFS('2023.7-2023.12'!N:N,'2023.7-2023.12'!B:B,B124)</f>
        <v>22.8</v>
      </c>
      <c r="P124">
        <f>SUMIFS('2023.7-2023.12'!P:P,'2023.7-2023.12'!B:B,B124)</f>
        <v>18.24</v>
      </c>
      <c r="R124" s="217">
        <f>SUMIFS('2023.7-2023.12'!M:M,'2023.7-2023.12'!B:B,B124)</f>
        <v>520.8</v>
      </c>
      <c r="T124" s="217">
        <f>SUMIFS('2023.7-2023.12'!O:O,'2023.7-2023.12'!B:B,B124)</f>
        <v>0</v>
      </c>
      <c r="U124" s="217">
        <f t="shared" si="39"/>
        <v>7140.92666666667</v>
      </c>
      <c r="V124" s="217">
        <f t="shared" si="40"/>
        <v>7140.92666666667</v>
      </c>
      <c r="W124">
        <f t="shared" si="41"/>
        <v>5998.3784</v>
      </c>
      <c r="X124" s="217">
        <f t="shared" si="42"/>
        <v>7140.92666666667</v>
      </c>
      <c r="Y124" s="217">
        <f t="shared" si="43"/>
        <v>7140.92666666667</v>
      </c>
      <c r="Z124" s="217">
        <f t="shared" si="44"/>
        <v>342.76448</v>
      </c>
      <c r="AA124" s="217">
        <f t="shared" si="45"/>
        <v>7140.92666666667</v>
      </c>
      <c r="AB124" s="217">
        <f t="shared" si="46"/>
        <v>68.552896</v>
      </c>
      <c r="AC124" s="217">
        <f t="shared" si="47"/>
        <v>7140.92666666667</v>
      </c>
      <c r="AD124" s="217">
        <f t="shared" si="48"/>
        <v>7140.92666666667</v>
      </c>
      <c r="AE124" s="217">
        <f t="shared" si="49"/>
        <v>1928.0502</v>
      </c>
      <c r="AF124" s="217">
        <f t="shared" si="50"/>
        <v>7140.92666666667</v>
      </c>
      <c r="AG124" s="217">
        <f t="shared" si="51"/>
        <v>7140.92666666667</v>
      </c>
      <c r="AH124" s="217">
        <f t="shared" si="52"/>
        <v>2142.278</v>
      </c>
      <c r="AI124">
        <f t="shared" si="53"/>
        <v>-3816.2984</v>
      </c>
      <c r="AJ124" s="217">
        <f t="shared" si="54"/>
        <v>-319.96448</v>
      </c>
      <c r="AK124" s="217">
        <f t="shared" si="55"/>
        <v>-50.312896</v>
      </c>
      <c r="AL124" s="217">
        <f t="shared" si="56"/>
        <v>-1407.2502</v>
      </c>
      <c r="AM124" s="217">
        <f t="shared" si="57"/>
        <v>-2142.278</v>
      </c>
      <c r="AN124" s="217">
        <f t="shared" si="58"/>
        <v>4546</v>
      </c>
      <c r="AO124" s="217">
        <f t="shared" si="59"/>
        <v>4546</v>
      </c>
      <c r="AP124">
        <f t="shared" si="60"/>
        <v>3818.64</v>
      </c>
      <c r="AQ124" s="217">
        <f t="shared" si="61"/>
        <v>2642</v>
      </c>
      <c r="AR124" s="217">
        <f t="shared" si="62"/>
        <v>2642</v>
      </c>
      <c r="AS124" s="217">
        <f t="shared" si="63"/>
        <v>126.816</v>
      </c>
      <c r="AT124" s="217">
        <f t="shared" si="64"/>
        <v>2642</v>
      </c>
      <c r="AU124" s="217">
        <f t="shared" si="65"/>
        <v>25.3632</v>
      </c>
      <c r="AV124" s="217">
        <f t="shared" si="66"/>
        <v>4340</v>
      </c>
      <c r="AW124" s="217">
        <f t="shared" si="67"/>
        <v>4340</v>
      </c>
      <c r="AX124" s="217">
        <f t="shared" si="68"/>
        <v>1171.8</v>
      </c>
      <c r="AY124" s="217">
        <f t="shared" si="69"/>
        <v>2642</v>
      </c>
      <c r="AZ124" s="217">
        <f t="shared" si="70"/>
        <v>2642</v>
      </c>
      <c r="BA124" s="217">
        <f t="shared" si="71"/>
        <v>792.6</v>
      </c>
      <c r="BB124" s="217">
        <f t="shared" si="72"/>
        <v>-1636.56</v>
      </c>
      <c r="BC124" s="217">
        <f t="shared" si="73"/>
        <v>-104.016</v>
      </c>
      <c r="BD124" s="217">
        <f t="shared" si="74"/>
        <v>-7.1232</v>
      </c>
      <c r="BE124" s="217">
        <f t="shared" si="75"/>
        <v>-651</v>
      </c>
      <c r="BF124" s="217">
        <f t="shared" si="76"/>
        <v>-792.6</v>
      </c>
    </row>
    <row r="125" spans="2:58">
      <c r="B125" s="6" t="s">
        <v>312</v>
      </c>
      <c r="C125" s="166" t="str">
        <f>_xlfn.XLOOKUP(B:B,'2023.7-2023.12'!B:B,'2023.7-2023.12'!G:G,0)</f>
        <v>2021/11/22</v>
      </c>
      <c r="D125">
        <f>_xlfn.XLOOKUP(B:B,'2023.7-2023.12'!B:B,'2023.7-2023.12'!I:I,0)</f>
        <v>0</v>
      </c>
      <c r="E125" t="str">
        <f>_xlfn.XLOOKUP(B:B,'2023.7-2023.12'!B:B,'2023.7-2023.12'!C:C,0)</f>
        <v>研发部</v>
      </c>
      <c r="F125" t="str">
        <f>_xlfn.XLOOKUP(B:B,'2023.7-2023.12'!B:B,'2023.7-2023.12'!F:F,0)</f>
        <v>PLM专员</v>
      </c>
      <c r="G125">
        <f>COUNTIF('2023.7-2023.12'!B:B,B125)</f>
        <v>6</v>
      </c>
      <c r="H125" s="217">
        <f>IFERROR(_xlfn.XLOOKUP(B125,'2023.7-2023.12'!B:B,'2023.7-2023.12'!K:K),0)</f>
        <v>6300.8</v>
      </c>
      <c r="I125" s="217">
        <f>IFERROR(AVERAGEIF('2023.7-2023.12'!B:B,B125,'2023.7-2023.12'!K:K),0)</f>
        <v>6299.86666666667</v>
      </c>
      <c r="J125" s="217">
        <f>IFERROR(_xlfn.XLOOKUP(B125,'2023.7-2023.12'!B:B,'2023.7-2023.12'!J:J),0)</f>
        <v>2311</v>
      </c>
      <c r="K125" s="217">
        <f>IFERROR(AVERAGEIF('2023.7-2023.12'!B:B,B125,'2023.7-2023.12'!J:J),0)</f>
        <v>2311</v>
      </c>
      <c r="M125">
        <f>SUMIFS('2023.7-2023.12'!L:L,'2023.7-2023.12'!B:B,B125)</f>
        <v>2182.08</v>
      </c>
      <c r="O125" s="217">
        <f>SUMIFS('2023.7-2023.12'!N:N,'2023.7-2023.12'!B:B,B125)</f>
        <v>22.8</v>
      </c>
      <c r="P125">
        <f>SUMIFS('2023.7-2023.12'!P:P,'2023.7-2023.12'!B:B,B125)</f>
        <v>18.24</v>
      </c>
      <c r="R125" s="217">
        <f>SUMIFS('2023.7-2023.12'!M:M,'2023.7-2023.12'!B:B,B125)</f>
        <v>520.8</v>
      </c>
      <c r="T125" s="217">
        <f>SUMIFS('2023.7-2023.12'!O:O,'2023.7-2023.12'!B:B,B125)</f>
        <v>0</v>
      </c>
      <c r="U125" s="217">
        <f t="shared" si="39"/>
        <v>6299.86666666667</v>
      </c>
      <c r="V125" s="217">
        <f t="shared" si="40"/>
        <v>6299.86666666667</v>
      </c>
      <c r="W125">
        <f t="shared" si="41"/>
        <v>5291.888</v>
      </c>
      <c r="X125" s="217">
        <f t="shared" si="42"/>
        <v>6299.86666666667</v>
      </c>
      <c r="Y125" s="217">
        <f t="shared" si="43"/>
        <v>6299.86666666667</v>
      </c>
      <c r="Z125" s="217">
        <f t="shared" si="44"/>
        <v>302.3936</v>
      </c>
      <c r="AA125" s="217">
        <f t="shared" si="45"/>
        <v>6299.86666666667</v>
      </c>
      <c r="AB125" s="217">
        <f t="shared" si="46"/>
        <v>60.47872</v>
      </c>
      <c r="AC125" s="217">
        <f t="shared" si="47"/>
        <v>6299.86666666667</v>
      </c>
      <c r="AD125" s="217">
        <f t="shared" si="48"/>
        <v>6299.86666666667</v>
      </c>
      <c r="AE125" s="217">
        <f t="shared" si="49"/>
        <v>1700.964</v>
      </c>
      <c r="AF125" s="217">
        <f t="shared" si="50"/>
        <v>6299.86666666667</v>
      </c>
      <c r="AG125" s="217">
        <f t="shared" si="51"/>
        <v>6299.86666666667</v>
      </c>
      <c r="AH125" s="217">
        <f t="shared" si="52"/>
        <v>1889.96</v>
      </c>
      <c r="AI125">
        <f t="shared" si="53"/>
        <v>-3109.808</v>
      </c>
      <c r="AJ125" s="217">
        <f t="shared" si="54"/>
        <v>-279.5936</v>
      </c>
      <c r="AK125" s="217">
        <f t="shared" si="55"/>
        <v>-42.23872</v>
      </c>
      <c r="AL125" s="217">
        <f t="shared" si="56"/>
        <v>-1180.164</v>
      </c>
      <c r="AM125" s="217">
        <f t="shared" si="57"/>
        <v>-1889.96</v>
      </c>
      <c r="AN125" s="217">
        <f t="shared" si="58"/>
        <v>4546</v>
      </c>
      <c r="AO125" s="217">
        <f t="shared" si="59"/>
        <v>4546</v>
      </c>
      <c r="AP125">
        <f t="shared" si="60"/>
        <v>3818.64</v>
      </c>
      <c r="AQ125" s="217">
        <f t="shared" si="61"/>
        <v>2311</v>
      </c>
      <c r="AR125" s="217">
        <f t="shared" si="62"/>
        <v>2311</v>
      </c>
      <c r="AS125" s="217">
        <f t="shared" si="63"/>
        <v>110.928</v>
      </c>
      <c r="AT125" s="217">
        <f t="shared" si="64"/>
        <v>2311</v>
      </c>
      <c r="AU125" s="217">
        <f t="shared" si="65"/>
        <v>22.1856</v>
      </c>
      <c r="AV125" s="217">
        <f t="shared" si="66"/>
        <v>4340</v>
      </c>
      <c r="AW125" s="217">
        <f t="shared" si="67"/>
        <v>4340</v>
      </c>
      <c r="AX125" s="217">
        <f t="shared" si="68"/>
        <v>1171.8</v>
      </c>
      <c r="AY125" s="217">
        <f t="shared" si="69"/>
        <v>2311</v>
      </c>
      <c r="AZ125" s="217">
        <f t="shared" si="70"/>
        <v>2311</v>
      </c>
      <c r="BA125" s="217">
        <f t="shared" si="71"/>
        <v>693.3</v>
      </c>
      <c r="BB125" s="217">
        <f t="shared" si="72"/>
        <v>-1636.56</v>
      </c>
      <c r="BC125" s="217">
        <f t="shared" si="73"/>
        <v>-88.128</v>
      </c>
      <c r="BD125" s="217">
        <f t="shared" si="74"/>
        <v>-3.9456</v>
      </c>
      <c r="BE125" s="217">
        <f t="shared" si="75"/>
        <v>-651</v>
      </c>
      <c r="BF125" s="217">
        <f t="shared" si="76"/>
        <v>-693.3</v>
      </c>
    </row>
    <row r="126" spans="2:58">
      <c r="B126" s="6" t="s">
        <v>313</v>
      </c>
      <c r="C126" s="166" t="str">
        <f>_xlfn.XLOOKUP(B:B,'2023.7-2023.12'!B:B,'2023.7-2023.12'!G:G,0)</f>
        <v>2023/05/04</v>
      </c>
      <c r="D126">
        <f>_xlfn.XLOOKUP(B:B,'2023.7-2023.12'!B:B,'2023.7-2023.12'!I:I,0)</f>
        <v>0</v>
      </c>
      <c r="E126" t="str">
        <f>_xlfn.XLOOKUP(B:B,'2023.7-2023.12'!B:B,'2023.7-2023.12'!C:C,0)</f>
        <v>研发部</v>
      </c>
      <c r="F126" t="str">
        <f>_xlfn.XLOOKUP(B:B,'2023.7-2023.12'!B:B,'2023.7-2023.12'!F:F,0)</f>
        <v>机械助理工程师</v>
      </c>
      <c r="G126">
        <f>COUNTIF('2023.7-2023.12'!B:B,B126)</f>
        <v>6</v>
      </c>
      <c r="H126" s="217">
        <f>IFERROR(_xlfn.XLOOKUP(B126,'2023.7-2023.12'!B:B,'2023.7-2023.12'!K:K),0)</f>
        <v>5786</v>
      </c>
      <c r="I126" s="217">
        <f>IFERROR(AVERAGEIF('2023.7-2023.12'!B:B,B126,'2023.7-2023.12'!K:K),0)</f>
        <v>6039.35333333333</v>
      </c>
      <c r="J126" s="217">
        <f>IFERROR(_xlfn.XLOOKUP(B126,'2023.7-2023.12'!B:B,'2023.7-2023.12'!J:J),0)</f>
        <v>2160</v>
      </c>
      <c r="K126" s="217">
        <f>IFERROR(AVERAGEIF('2023.7-2023.12'!B:B,B126,'2023.7-2023.12'!J:J),0)</f>
        <v>2293.33333333333</v>
      </c>
      <c r="M126">
        <f>SUMIFS('2023.7-2023.12'!L:L,'2023.7-2023.12'!B:B,B126)</f>
        <v>2182.08</v>
      </c>
      <c r="O126" s="217">
        <f>SUMIFS('2023.7-2023.12'!N:N,'2023.7-2023.12'!B:B,B126)</f>
        <v>22.8</v>
      </c>
      <c r="P126">
        <f>SUMIFS('2023.7-2023.12'!P:P,'2023.7-2023.12'!B:B,B126)</f>
        <v>18.24</v>
      </c>
      <c r="R126" s="217">
        <f>SUMIFS('2023.7-2023.12'!M:M,'2023.7-2023.12'!B:B,B126)</f>
        <v>520.8</v>
      </c>
      <c r="T126" s="217">
        <f>SUMIFS('2023.7-2023.12'!O:O,'2023.7-2023.12'!B:B,B126)</f>
        <v>0</v>
      </c>
      <c r="U126" s="217">
        <f t="shared" si="39"/>
        <v>6039.35333333333</v>
      </c>
      <c r="V126" s="217">
        <f t="shared" si="40"/>
        <v>6039.35333333333</v>
      </c>
      <c r="W126">
        <f t="shared" si="41"/>
        <v>5073.0568</v>
      </c>
      <c r="X126" s="217">
        <f t="shared" si="42"/>
        <v>6039.35333333333</v>
      </c>
      <c r="Y126" s="217">
        <f t="shared" si="43"/>
        <v>6039.35333333333</v>
      </c>
      <c r="Z126" s="217">
        <f t="shared" si="44"/>
        <v>289.88896</v>
      </c>
      <c r="AA126" s="217">
        <f t="shared" si="45"/>
        <v>6039.35333333333</v>
      </c>
      <c r="AB126" s="217">
        <f t="shared" si="46"/>
        <v>57.977792</v>
      </c>
      <c r="AC126" s="217">
        <f t="shared" si="47"/>
        <v>6039.35333333333</v>
      </c>
      <c r="AD126" s="217">
        <f t="shared" si="48"/>
        <v>6039.35333333333</v>
      </c>
      <c r="AE126" s="217">
        <f t="shared" si="49"/>
        <v>1630.6254</v>
      </c>
      <c r="AF126" s="217">
        <f t="shared" si="50"/>
        <v>6039.35333333333</v>
      </c>
      <c r="AG126" s="217">
        <f t="shared" si="51"/>
        <v>6039.35333333333</v>
      </c>
      <c r="AH126" s="217">
        <f t="shared" si="52"/>
        <v>1811.806</v>
      </c>
      <c r="AI126">
        <f t="shared" si="53"/>
        <v>-2890.9768</v>
      </c>
      <c r="AJ126" s="217">
        <f t="shared" si="54"/>
        <v>-267.08896</v>
      </c>
      <c r="AK126" s="217">
        <f t="shared" si="55"/>
        <v>-39.737792</v>
      </c>
      <c r="AL126" s="217">
        <f t="shared" si="56"/>
        <v>-1109.8254</v>
      </c>
      <c r="AM126" s="217">
        <f t="shared" si="57"/>
        <v>-1811.806</v>
      </c>
      <c r="AN126" s="217">
        <f t="shared" si="58"/>
        <v>4546</v>
      </c>
      <c r="AO126" s="217">
        <f t="shared" si="59"/>
        <v>4546</v>
      </c>
      <c r="AP126">
        <f t="shared" si="60"/>
        <v>3818.64</v>
      </c>
      <c r="AQ126" s="217">
        <f t="shared" si="61"/>
        <v>2293.33333333333</v>
      </c>
      <c r="AR126" s="217">
        <f t="shared" si="62"/>
        <v>2293.33333333333</v>
      </c>
      <c r="AS126" s="217">
        <f t="shared" si="63"/>
        <v>110.08</v>
      </c>
      <c r="AT126" s="217">
        <f t="shared" si="64"/>
        <v>2293.33333333333</v>
      </c>
      <c r="AU126" s="217">
        <f t="shared" si="65"/>
        <v>22.016</v>
      </c>
      <c r="AV126" s="217">
        <f t="shared" si="66"/>
        <v>4340</v>
      </c>
      <c r="AW126" s="217">
        <f t="shared" si="67"/>
        <v>4340</v>
      </c>
      <c r="AX126" s="217">
        <f t="shared" si="68"/>
        <v>1171.8</v>
      </c>
      <c r="AY126" s="217">
        <f t="shared" si="69"/>
        <v>2293.33333333333</v>
      </c>
      <c r="AZ126" s="217">
        <f t="shared" si="70"/>
        <v>2293.33333333333</v>
      </c>
      <c r="BA126" s="217">
        <f t="shared" si="71"/>
        <v>688</v>
      </c>
      <c r="BB126" s="217">
        <f t="shared" si="72"/>
        <v>-1636.56</v>
      </c>
      <c r="BC126" s="217">
        <f t="shared" si="73"/>
        <v>-87.28</v>
      </c>
      <c r="BD126" s="217">
        <f t="shared" si="74"/>
        <v>-3.776</v>
      </c>
      <c r="BE126" s="217">
        <f t="shared" si="75"/>
        <v>-651</v>
      </c>
      <c r="BF126" s="217">
        <f t="shared" si="76"/>
        <v>-688</v>
      </c>
    </row>
    <row r="127" spans="2:58">
      <c r="B127" s="6" t="s">
        <v>314</v>
      </c>
      <c r="C127" s="166" t="str">
        <f>_xlfn.XLOOKUP(B:B,'2023.7-2023.12'!B:B,'2023.7-2023.12'!G:G,0)</f>
        <v>2021/09/24</v>
      </c>
      <c r="D127">
        <f>_xlfn.XLOOKUP(B:B,'2023.7-2023.12'!B:B,'2023.7-2023.12'!I:I,0)</f>
        <v>0</v>
      </c>
      <c r="E127" t="str">
        <f>_xlfn.XLOOKUP(B:B,'2023.7-2023.12'!B:B,'2023.7-2023.12'!C:C,0)</f>
        <v>生产部</v>
      </c>
      <c r="F127" t="str">
        <f>_xlfn.XLOOKUP(B:B,'2023.7-2023.12'!B:B,'2023.7-2023.12'!F:F,0)</f>
        <v>装配钳工</v>
      </c>
      <c r="G127">
        <f>COUNTIF('2023.7-2023.12'!B:B,B127)</f>
        <v>6</v>
      </c>
      <c r="H127" s="217">
        <f>IFERROR(_xlfn.XLOOKUP(B127,'2023.7-2023.12'!B:B,'2023.7-2023.12'!K:K),0)</f>
        <v>5648.42</v>
      </c>
      <c r="I127" s="217">
        <f>IFERROR(AVERAGEIF('2023.7-2023.12'!B:B,B127,'2023.7-2023.12'!K:K),0)</f>
        <v>6397.155</v>
      </c>
      <c r="J127" s="217">
        <f>IFERROR(_xlfn.XLOOKUP(B127,'2023.7-2023.12'!B:B,'2023.7-2023.12'!J:J),0)</f>
        <v>1900</v>
      </c>
      <c r="K127" s="217">
        <f>IFERROR(AVERAGEIF('2023.7-2023.12'!B:B,B127,'2023.7-2023.12'!J:J),0)</f>
        <v>1900</v>
      </c>
      <c r="M127">
        <f>SUMIFS('2023.7-2023.12'!L:L,'2023.7-2023.12'!B:B,B127)</f>
        <v>2182.08</v>
      </c>
      <c r="O127" s="217">
        <f>SUMIFS('2023.7-2023.12'!N:N,'2023.7-2023.12'!B:B,B127)</f>
        <v>22.8</v>
      </c>
      <c r="P127">
        <f>SUMIFS('2023.7-2023.12'!P:P,'2023.7-2023.12'!B:B,B127)</f>
        <v>18.24</v>
      </c>
      <c r="R127" s="217">
        <f>SUMIFS('2023.7-2023.12'!M:M,'2023.7-2023.12'!B:B,B127)</f>
        <v>520.8</v>
      </c>
      <c r="T127" s="217">
        <f>SUMIFS('2023.7-2023.12'!O:O,'2023.7-2023.12'!B:B,B127)</f>
        <v>0</v>
      </c>
      <c r="U127" s="217">
        <f t="shared" si="39"/>
        <v>6397.155</v>
      </c>
      <c r="V127" s="217">
        <f t="shared" si="40"/>
        <v>6397.155</v>
      </c>
      <c r="W127">
        <f t="shared" si="41"/>
        <v>5373.6102</v>
      </c>
      <c r="X127" s="217">
        <f t="shared" si="42"/>
        <v>6397.155</v>
      </c>
      <c r="Y127" s="217">
        <f t="shared" si="43"/>
        <v>6397.155</v>
      </c>
      <c r="Z127" s="217">
        <f t="shared" si="44"/>
        <v>307.06344</v>
      </c>
      <c r="AA127" s="217">
        <f t="shared" si="45"/>
        <v>6397.155</v>
      </c>
      <c r="AB127" s="217">
        <f t="shared" si="46"/>
        <v>61.412688</v>
      </c>
      <c r="AC127" s="217">
        <f t="shared" si="47"/>
        <v>6397.155</v>
      </c>
      <c r="AD127" s="217">
        <f t="shared" si="48"/>
        <v>6397.155</v>
      </c>
      <c r="AE127" s="217">
        <f t="shared" si="49"/>
        <v>1727.23185</v>
      </c>
      <c r="AF127" s="217">
        <f t="shared" si="50"/>
        <v>6397.155</v>
      </c>
      <c r="AG127" s="217">
        <f t="shared" si="51"/>
        <v>6397.155</v>
      </c>
      <c r="AH127" s="217">
        <f t="shared" si="52"/>
        <v>1919.1465</v>
      </c>
      <c r="AI127">
        <f t="shared" si="53"/>
        <v>-3191.5302</v>
      </c>
      <c r="AJ127" s="217">
        <f t="shared" si="54"/>
        <v>-284.26344</v>
      </c>
      <c r="AK127" s="217">
        <f t="shared" si="55"/>
        <v>-43.172688</v>
      </c>
      <c r="AL127" s="217">
        <f t="shared" si="56"/>
        <v>-1206.43185</v>
      </c>
      <c r="AM127" s="217">
        <f t="shared" si="57"/>
        <v>-1919.1465</v>
      </c>
      <c r="AN127" s="217">
        <f t="shared" si="58"/>
        <v>4546</v>
      </c>
      <c r="AO127" s="217">
        <f t="shared" si="59"/>
        <v>4546</v>
      </c>
      <c r="AP127">
        <f t="shared" si="60"/>
        <v>3818.64</v>
      </c>
      <c r="AQ127" s="217">
        <f t="shared" si="61"/>
        <v>1900</v>
      </c>
      <c r="AR127" s="217">
        <f t="shared" si="62"/>
        <v>1900</v>
      </c>
      <c r="AS127" s="217">
        <f t="shared" si="63"/>
        <v>91.2</v>
      </c>
      <c r="AT127" s="217">
        <f t="shared" si="64"/>
        <v>1900</v>
      </c>
      <c r="AU127" s="217">
        <f t="shared" si="65"/>
        <v>18.24</v>
      </c>
      <c r="AV127" s="217">
        <f t="shared" si="66"/>
        <v>4340</v>
      </c>
      <c r="AW127" s="217">
        <f t="shared" si="67"/>
        <v>4340</v>
      </c>
      <c r="AX127" s="217">
        <f t="shared" si="68"/>
        <v>1171.8</v>
      </c>
      <c r="AY127" s="217">
        <f t="shared" si="69"/>
        <v>1900</v>
      </c>
      <c r="AZ127" s="217">
        <f t="shared" si="70"/>
        <v>1900</v>
      </c>
      <c r="BA127" s="217">
        <f t="shared" si="71"/>
        <v>570</v>
      </c>
      <c r="BB127" s="217">
        <f t="shared" si="72"/>
        <v>-1636.56</v>
      </c>
      <c r="BC127" s="217">
        <f t="shared" si="73"/>
        <v>-68.4</v>
      </c>
      <c r="BD127" s="217">
        <f t="shared" si="74"/>
        <v>0</v>
      </c>
      <c r="BE127" s="217">
        <f t="shared" si="75"/>
        <v>-651</v>
      </c>
      <c r="BF127" s="217">
        <f t="shared" si="76"/>
        <v>-570</v>
      </c>
    </row>
    <row r="128" spans="2:58">
      <c r="B128" s="6" t="s">
        <v>315</v>
      </c>
      <c r="C128" s="166">
        <f>_xlfn.XLOOKUP(B:B,'2023.7-2023.12'!B:B,'2023.7-2023.12'!G:G,0)</f>
        <v>44879</v>
      </c>
      <c r="D128">
        <f>_xlfn.XLOOKUP(B:B,'2023.7-2023.12'!B:B,'2023.7-2023.12'!I:I,0)</f>
        <v>0</v>
      </c>
      <c r="E128" t="str">
        <f>_xlfn.XLOOKUP(B:B,'2023.7-2023.12'!B:B,'2023.7-2023.12'!C:C,0)</f>
        <v>销售部</v>
      </c>
      <c r="F128" t="str">
        <f>_xlfn.XLOOKUP(B:B,'2023.7-2023.12'!B:B,'2023.7-2023.12'!F:F,0)</f>
        <v>海外销售跟单</v>
      </c>
      <c r="G128">
        <f>COUNTIF('2023.7-2023.12'!B:B,B128)</f>
        <v>6</v>
      </c>
      <c r="H128" s="217">
        <f>IFERROR(_xlfn.XLOOKUP(B128,'2023.7-2023.12'!B:B,'2023.7-2023.12'!K:K),0)</f>
        <v>8695.97</v>
      </c>
      <c r="I128" s="217">
        <f>IFERROR(AVERAGEIF('2023.7-2023.12'!B:B,B128,'2023.7-2023.12'!K:K),0)</f>
        <v>7697.42333333333</v>
      </c>
      <c r="J128" s="217">
        <f>IFERROR(_xlfn.XLOOKUP(B128,'2023.7-2023.12'!B:B,'2023.7-2023.12'!J:J),0)</f>
        <v>3050</v>
      </c>
      <c r="K128" s="217">
        <f>IFERROR(AVERAGEIF('2023.7-2023.12'!B:B,B128,'2023.7-2023.12'!J:J),0)</f>
        <v>3050</v>
      </c>
      <c r="M128">
        <f>SUMIFS('2023.7-2023.12'!L:L,'2023.7-2023.12'!B:B,B128)</f>
        <v>2182.08</v>
      </c>
      <c r="O128" s="217">
        <f>SUMIFS('2023.7-2023.12'!N:N,'2023.7-2023.12'!B:B,B128)</f>
        <v>22.8</v>
      </c>
      <c r="P128">
        <f>SUMIFS('2023.7-2023.12'!P:P,'2023.7-2023.12'!B:B,B128)</f>
        <v>18.24</v>
      </c>
      <c r="R128" s="217">
        <f>SUMIFS('2023.7-2023.12'!M:M,'2023.7-2023.12'!B:B,B128)</f>
        <v>520.8</v>
      </c>
      <c r="T128" s="217">
        <f>SUMIFS('2023.7-2023.12'!O:O,'2023.7-2023.12'!B:B,B128)</f>
        <v>0</v>
      </c>
      <c r="U128" s="217">
        <f t="shared" si="39"/>
        <v>7697.42333333333</v>
      </c>
      <c r="V128" s="217">
        <f t="shared" si="40"/>
        <v>7697.42333333333</v>
      </c>
      <c r="W128">
        <f t="shared" si="41"/>
        <v>6465.8356</v>
      </c>
      <c r="X128" s="217">
        <f t="shared" si="42"/>
        <v>7697.42333333333</v>
      </c>
      <c r="Y128" s="217">
        <f t="shared" si="43"/>
        <v>7697.42333333333</v>
      </c>
      <c r="Z128" s="217">
        <f t="shared" si="44"/>
        <v>369.47632</v>
      </c>
      <c r="AA128" s="217">
        <f t="shared" si="45"/>
        <v>7697.42333333333</v>
      </c>
      <c r="AB128" s="217">
        <f t="shared" si="46"/>
        <v>73.895264</v>
      </c>
      <c r="AC128" s="217">
        <f t="shared" si="47"/>
        <v>7697.42333333333</v>
      </c>
      <c r="AD128" s="217">
        <f t="shared" si="48"/>
        <v>7697.42333333333</v>
      </c>
      <c r="AE128" s="217">
        <f t="shared" si="49"/>
        <v>2078.3043</v>
      </c>
      <c r="AF128" s="217">
        <f t="shared" si="50"/>
        <v>7697.42333333333</v>
      </c>
      <c r="AG128" s="217">
        <f t="shared" si="51"/>
        <v>7697.42333333333</v>
      </c>
      <c r="AH128" s="217">
        <f t="shared" si="52"/>
        <v>2309.227</v>
      </c>
      <c r="AI128">
        <f t="shared" si="53"/>
        <v>-4283.7556</v>
      </c>
      <c r="AJ128" s="217">
        <f t="shared" si="54"/>
        <v>-346.67632</v>
      </c>
      <c r="AK128" s="217">
        <f t="shared" si="55"/>
        <v>-55.655264</v>
      </c>
      <c r="AL128" s="217">
        <f t="shared" si="56"/>
        <v>-1557.5043</v>
      </c>
      <c r="AM128" s="217">
        <f t="shared" si="57"/>
        <v>-2309.227</v>
      </c>
      <c r="AN128" s="217">
        <f t="shared" si="58"/>
        <v>4546</v>
      </c>
      <c r="AO128" s="217">
        <f t="shared" si="59"/>
        <v>4546</v>
      </c>
      <c r="AP128">
        <f t="shared" si="60"/>
        <v>3818.64</v>
      </c>
      <c r="AQ128" s="217">
        <f t="shared" si="61"/>
        <v>3050</v>
      </c>
      <c r="AR128" s="217">
        <f t="shared" si="62"/>
        <v>3050</v>
      </c>
      <c r="AS128" s="217">
        <f t="shared" si="63"/>
        <v>146.4</v>
      </c>
      <c r="AT128" s="217">
        <f t="shared" si="64"/>
        <v>3050</v>
      </c>
      <c r="AU128" s="217">
        <f t="shared" si="65"/>
        <v>29.28</v>
      </c>
      <c r="AV128" s="217">
        <f t="shared" si="66"/>
        <v>4340</v>
      </c>
      <c r="AW128" s="217">
        <f t="shared" si="67"/>
        <v>4340</v>
      </c>
      <c r="AX128" s="217">
        <f t="shared" si="68"/>
        <v>1171.8</v>
      </c>
      <c r="AY128" s="217">
        <f t="shared" si="69"/>
        <v>3050</v>
      </c>
      <c r="AZ128" s="217">
        <f t="shared" si="70"/>
        <v>3050</v>
      </c>
      <c r="BA128" s="217">
        <f t="shared" si="71"/>
        <v>915</v>
      </c>
      <c r="BB128" s="217">
        <f t="shared" si="72"/>
        <v>-1636.56</v>
      </c>
      <c r="BC128" s="217">
        <f t="shared" si="73"/>
        <v>-123.6</v>
      </c>
      <c r="BD128" s="217">
        <f t="shared" si="74"/>
        <v>-11.04</v>
      </c>
      <c r="BE128" s="217">
        <f t="shared" si="75"/>
        <v>-651</v>
      </c>
      <c r="BF128" s="217">
        <f t="shared" si="76"/>
        <v>-915</v>
      </c>
    </row>
    <row r="129" spans="2:58">
      <c r="B129" s="6" t="s">
        <v>316</v>
      </c>
      <c r="C129" s="166" t="str">
        <f>_xlfn.XLOOKUP(B:B,'2023.7-2023.12'!B:B,'2023.7-2023.12'!G:G,0)</f>
        <v>2017/02/27</v>
      </c>
      <c r="D129">
        <f>_xlfn.XLOOKUP(B:B,'2023.7-2023.12'!B:B,'2023.7-2023.12'!I:I,0)</f>
        <v>0</v>
      </c>
      <c r="E129" t="str">
        <f>_xlfn.XLOOKUP(B:B,'2023.7-2023.12'!B:B,'2023.7-2023.12'!C:C,0)</f>
        <v>生产部</v>
      </c>
      <c r="F129" t="str">
        <f>_xlfn.XLOOKUP(B:B,'2023.7-2023.12'!B:B,'2023.7-2023.12'!F:F,0)</f>
        <v>装配钳工班长</v>
      </c>
      <c r="G129">
        <f>COUNTIF('2023.7-2023.12'!B:B,B129)</f>
        <v>6</v>
      </c>
      <c r="H129" s="217">
        <f>IFERROR(_xlfn.XLOOKUP(B129,'2023.7-2023.12'!B:B,'2023.7-2023.12'!K:K),0)</f>
        <v>10426.17</v>
      </c>
      <c r="I129" s="217">
        <f>IFERROR(AVERAGEIF('2023.7-2023.12'!B:B,B129,'2023.7-2023.12'!K:K),0)</f>
        <v>10704.0016666667</v>
      </c>
      <c r="J129" s="217">
        <f>IFERROR(_xlfn.XLOOKUP(B129,'2023.7-2023.12'!B:B,'2023.7-2023.12'!J:J),0)</f>
        <v>1900</v>
      </c>
      <c r="K129" s="217">
        <f>IFERROR(AVERAGEIF('2023.7-2023.12'!B:B,B129,'2023.7-2023.12'!J:J),0)</f>
        <v>1900</v>
      </c>
      <c r="M129">
        <f>SUMIFS('2023.7-2023.12'!L:L,'2023.7-2023.12'!B:B,B129)</f>
        <v>2182.08</v>
      </c>
      <c r="O129" s="217">
        <f>SUMIFS('2023.7-2023.12'!N:N,'2023.7-2023.12'!B:B,B129)</f>
        <v>22.8</v>
      </c>
      <c r="P129">
        <f>SUMIFS('2023.7-2023.12'!P:P,'2023.7-2023.12'!B:B,B129)</f>
        <v>18.24</v>
      </c>
      <c r="R129" s="217">
        <f>SUMIFS('2023.7-2023.12'!M:M,'2023.7-2023.12'!B:B,B129)</f>
        <v>520.8</v>
      </c>
      <c r="T129" s="217">
        <f>SUMIFS('2023.7-2023.12'!O:O,'2023.7-2023.12'!B:B,B129)</f>
        <v>0</v>
      </c>
      <c r="U129" s="217">
        <f t="shared" si="39"/>
        <v>10704.0016666667</v>
      </c>
      <c r="V129" s="217">
        <f t="shared" si="40"/>
        <v>10704.0016666667</v>
      </c>
      <c r="W129">
        <f t="shared" si="41"/>
        <v>8991.3614</v>
      </c>
      <c r="X129" s="217">
        <f t="shared" si="42"/>
        <v>10704.0016666667</v>
      </c>
      <c r="Y129" s="217">
        <f t="shared" si="43"/>
        <v>10704.0016666667</v>
      </c>
      <c r="Z129" s="217">
        <f t="shared" si="44"/>
        <v>513.79208</v>
      </c>
      <c r="AA129" s="217">
        <f t="shared" si="45"/>
        <v>10704.0016666667</v>
      </c>
      <c r="AB129" s="217">
        <f t="shared" si="46"/>
        <v>102.758416</v>
      </c>
      <c r="AC129" s="217">
        <f t="shared" si="47"/>
        <v>10704.0016666667</v>
      </c>
      <c r="AD129" s="217">
        <f t="shared" si="48"/>
        <v>10704.0016666667</v>
      </c>
      <c r="AE129" s="217">
        <f t="shared" si="49"/>
        <v>2890.08045</v>
      </c>
      <c r="AF129" s="217">
        <f t="shared" si="50"/>
        <v>10704.0016666667</v>
      </c>
      <c r="AG129" s="217">
        <f t="shared" si="51"/>
        <v>10704.0016666667</v>
      </c>
      <c r="AH129" s="217">
        <f t="shared" si="52"/>
        <v>3211.2005</v>
      </c>
      <c r="AI129">
        <f t="shared" si="53"/>
        <v>-6809.2814</v>
      </c>
      <c r="AJ129" s="217">
        <f t="shared" si="54"/>
        <v>-490.99208</v>
      </c>
      <c r="AK129" s="217">
        <f t="shared" si="55"/>
        <v>-84.518416</v>
      </c>
      <c r="AL129" s="217">
        <f t="shared" si="56"/>
        <v>-2369.28045</v>
      </c>
      <c r="AM129" s="217">
        <f t="shared" si="57"/>
        <v>-3211.2005</v>
      </c>
      <c r="AN129" s="217">
        <f t="shared" si="58"/>
        <v>4546</v>
      </c>
      <c r="AO129" s="217">
        <f t="shared" si="59"/>
        <v>4546</v>
      </c>
      <c r="AP129">
        <f t="shared" si="60"/>
        <v>3818.64</v>
      </c>
      <c r="AQ129" s="217">
        <f t="shared" si="61"/>
        <v>1900</v>
      </c>
      <c r="AR129" s="217">
        <f t="shared" si="62"/>
        <v>1900</v>
      </c>
      <c r="AS129" s="217">
        <f t="shared" si="63"/>
        <v>91.2</v>
      </c>
      <c r="AT129" s="217">
        <f t="shared" si="64"/>
        <v>1900</v>
      </c>
      <c r="AU129" s="217">
        <f t="shared" si="65"/>
        <v>18.24</v>
      </c>
      <c r="AV129" s="217">
        <f t="shared" si="66"/>
        <v>4340</v>
      </c>
      <c r="AW129" s="217">
        <f t="shared" si="67"/>
        <v>4340</v>
      </c>
      <c r="AX129" s="217">
        <f t="shared" si="68"/>
        <v>1171.8</v>
      </c>
      <c r="AY129" s="217">
        <f t="shared" si="69"/>
        <v>1900</v>
      </c>
      <c r="AZ129" s="217">
        <f t="shared" si="70"/>
        <v>1900</v>
      </c>
      <c r="BA129" s="217">
        <f t="shared" si="71"/>
        <v>570</v>
      </c>
      <c r="BB129" s="217">
        <f t="shared" si="72"/>
        <v>-1636.56</v>
      </c>
      <c r="BC129" s="217">
        <f t="shared" si="73"/>
        <v>-68.4</v>
      </c>
      <c r="BD129" s="217">
        <f t="shared" si="74"/>
        <v>0</v>
      </c>
      <c r="BE129" s="217">
        <f t="shared" si="75"/>
        <v>-651</v>
      </c>
      <c r="BF129" s="217">
        <f t="shared" si="76"/>
        <v>-570</v>
      </c>
    </row>
    <row r="130" spans="2:58">
      <c r="B130" s="6" t="s">
        <v>317</v>
      </c>
      <c r="C130" s="166" t="str">
        <f>_xlfn.XLOOKUP(B:B,'2023.7-2023.12'!B:B,'2023.7-2023.12'!G:G,0)</f>
        <v>2021/08/11</v>
      </c>
      <c r="D130">
        <f>_xlfn.XLOOKUP(B:B,'2023.7-2023.12'!B:B,'2023.7-2023.12'!I:I,0)</f>
        <v>0</v>
      </c>
      <c r="E130" t="str">
        <f>_xlfn.XLOOKUP(B:B,'2023.7-2023.12'!B:B,'2023.7-2023.12'!C:C,0)</f>
        <v>生产部</v>
      </c>
      <c r="F130" t="str">
        <f>_xlfn.XLOOKUP(B:B,'2023.7-2023.12'!B:B,'2023.7-2023.12'!F:F,0)</f>
        <v>质检员</v>
      </c>
      <c r="G130">
        <f>COUNTIF('2023.7-2023.12'!B:B,B130)</f>
        <v>6</v>
      </c>
      <c r="H130" s="217">
        <f>IFERROR(_xlfn.XLOOKUP(B130,'2023.7-2023.12'!B:B,'2023.7-2023.12'!K:K),0)</f>
        <v>7476.77</v>
      </c>
      <c r="I130" s="217">
        <f>IFERROR(AVERAGEIF('2023.7-2023.12'!B:B,B130,'2023.7-2023.12'!K:K),0)</f>
        <v>7474.73333333333</v>
      </c>
      <c r="J130" s="217">
        <f>IFERROR(_xlfn.XLOOKUP(B130,'2023.7-2023.12'!B:B,'2023.7-2023.12'!J:J),0)</f>
        <v>2120</v>
      </c>
      <c r="K130" s="217">
        <f>IFERROR(AVERAGEIF('2023.7-2023.12'!B:B,B130,'2023.7-2023.12'!J:J),0)</f>
        <v>2120</v>
      </c>
      <c r="M130">
        <f>SUMIFS('2023.7-2023.12'!L:L,'2023.7-2023.12'!B:B,B130)</f>
        <v>2182.08</v>
      </c>
      <c r="O130" s="217">
        <f>SUMIFS('2023.7-2023.12'!N:N,'2023.7-2023.12'!B:B,B130)</f>
        <v>22.8</v>
      </c>
      <c r="P130">
        <f>SUMIFS('2023.7-2023.12'!P:P,'2023.7-2023.12'!B:B,B130)</f>
        <v>18.24</v>
      </c>
      <c r="R130" s="217">
        <f>SUMIFS('2023.7-2023.12'!M:M,'2023.7-2023.12'!B:B,B130)</f>
        <v>520.8</v>
      </c>
      <c r="T130" s="217">
        <f>SUMIFS('2023.7-2023.12'!O:O,'2023.7-2023.12'!B:B,B130)</f>
        <v>0</v>
      </c>
      <c r="U130" s="217">
        <f t="shared" si="39"/>
        <v>7474.73333333333</v>
      </c>
      <c r="V130" s="217">
        <f t="shared" si="40"/>
        <v>7474.73333333333</v>
      </c>
      <c r="W130">
        <f t="shared" si="41"/>
        <v>6278.776</v>
      </c>
      <c r="X130" s="217">
        <f t="shared" si="42"/>
        <v>7474.73333333333</v>
      </c>
      <c r="Y130" s="217">
        <f t="shared" si="43"/>
        <v>7474.73333333333</v>
      </c>
      <c r="Z130" s="217">
        <f t="shared" si="44"/>
        <v>358.7872</v>
      </c>
      <c r="AA130" s="217">
        <f t="shared" si="45"/>
        <v>7474.73333333333</v>
      </c>
      <c r="AB130" s="217">
        <f t="shared" si="46"/>
        <v>71.75744</v>
      </c>
      <c r="AC130" s="217">
        <f t="shared" si="47"/>
        <v>7474.73333333333</v>
      </c>
      <c r="AD130" s="217">
        <f t="shared" si="48"/>
        <v>7474.73333333333</v>
      </c>
      <c r="AE130" s="217">
        <f t="shared" si="49"/>
        <v>2018.178</v>
      </c>
      <c r="AF130" s="217">
        <f t="shared" si="50"/>
        <v>7474.73333333333</v>
      </c>
      <c r="AG130" s="217">
        <f t="shared" si="51"/>
        <v>7474.73333333333</v>
      </c>
      <c r="AH130" s="217">
        <f t="shared" si="52"/>
        <v>2242.42</v>
      </c>
      <c r="AI130">
        <f t="shared" si="53"/>
        <v>-4096.696</v>
      </c>
      <c r="AJ130" s="217">
        <f t="shared" si="54"/>
        <v>-335.9872</v>
      </c>
      <c r="AK130" s="217">
        <f t="shared" si="55"/>
        <v>-53.51744</v>
      </c>
      <c r="AL130" s="217">
        <f t="shared" si="56"/>
        <v>-1497.378</v>
      </c>
      <c r="AM130" s="217">
        <f t="shared" si="57"/>
        <v>-2242.42</v>
      </c>
      <c r="AN130" s="217">
        <f t="shared" si="58"/>
        <v>4546</v>
      </c>
      <c r="AO130" s="217">
        <f t="shared" si="59"/>
        <v>4546</v>
      </c>
      <c r="AP130">
        <f t="shared" si="60"/>
        <v>3818.64</v>
      </c>
      <c r="AQ130" s="217">
        <f t="shared" si="61"/>
        <v>2120</v>
      </c>
      <c r="AR130" s="217">
        <f t="shared" si="62"/>
        <v>2120</v>
      </c>
      <c r="AS130" s="217">
        <f t="shared" si="63"/>
        <v>101.76</v>
      </c>
      <c r="AT130" s="217">
        <f t="shared" si="64"/>
        <v>2120</v>
      </c>
      <c r="AU130" s="217">
        <f t="shared" si="65"/>
        <v>20.352</v>
      </c>
      <c r="AV130" s="217">
        <f t="shared" si="66"/>
        <v>4340</v>
      </c>
      <c r="AW130" s="217">
        <f t="shared" si="67"/>
        <v>4340</v>
      </c>
      <c r="AX130" s="217">
        <f t="shared" si="68"/>
        <v>1171.8</v>
      </c>
      <c r="AY130" s="217">
        <f t="shared" si="69"/>
        <v>2120</v>
      </c>
      <c r="AZ130" s="217">
        <f t="shared" si="70"/>
        <v>2120</v>
      </c>
      <c r="BA130" s="217">
        <f t="shared" si="71"/>
        <v>636</v>
      </c>
      <c r="BB130" s="217">
        <f t="shared" si="72"/>
        <v>-1636.56</v>
      </c>
      <c r="BC130" s="217">
        <f t="shared" si="73"/>
        <v>-78.96</v>
      </c>
      <c r="BD130" s="217">
        <f t="shared" si="74"/>
        <v>-2.11200000000001</v>
      </c>
      <c r="BE130" s="217">
        <f t="shared" si="75"/>
        <v>-651</v>
      </c>
      <c r="BF130" s="217">
        <f t="shared" si="76"/>
        <v>-636</v>
      </c>
    </row>
    <row r="131" spans="2:58">
      <c r="B131" s="6" t="s">
        <v>318</v>
      </c>
      <c r="C131" s="166" t="str">
        <f>_xlfn.XLOOKUP(B:B,'2023.7-2023.12'!B:B,'2023.7-2023.12'!G:G,0)</f>
        <v>2020/07/21</v>
      </c>
      <c r="D131">
        <f>_xlfn.XLOOKUP(B:B,'2023.7-2023.12'!B:B,'2023.7-2023.12'!I:I,0)</f>
        <v>0</v>
      </c>
      <c r="E131" t="str">
        <f>_xlfn.XLOOKUP(B:B,'2023.7-2023.12'!B:B,'2023.7-2023.12'!C:C,0)</f>
        <v>售后服务部</v>
      </c>
      <c r="F131" t="str">
        <f>_xlfn.XLOOKUP(B:B,'2023.7-2023.12'!B:B,'2023.7-2023.12'!F:F,0)</f>
        <v>软件工程师</v>
      </c>
      <c r="G131">
        <f>COUNTIF('2023.7-2023.12'!B:B,B131)</f>
        <v>6</v>
      </c>
      <c r="H131" s="217">
        <f>IFERROR(_xlfn.XLOOKUP(B131,'2023.7-2023.12'!B:B,'2023.7-2023.12'!K:K),0)</f>
        <v>10999.77</v>
      </c>
      <c r="I131" s="217">
        <f>IFERROR(AVERAGEIF('2023.7-2023.12'!B:B,B131,'2023.7-2023.12'!K:K),0)</f>
        <v>13353.0566666667</v>
      </c>
      <c r="J131" s="217">
        <f>IFERROR(_xlfn.XLOOKUP(B131,'2023.7-2023.12'!B:B,'2023.7-2023.12'!J:J),0)</f>
        <v>4572</v>
      </c>
      <c r="K131" s="217">
        <f>IFERROR(AVERAGEIF('2023.7-2023.12'!B:B,B131,'2023.7-2023.12'!J:J),0)</f>
        <v>4572</v>
      </c>
      <c r="M131">
        <f>SUMIFS('2023.7-2023.12'!L:L,'2023.7-2023.12'!B:B,B131)</f>
        <v>2182.08</v>
      </c>
      <c r="O131" s="217">
        <f>SUMIFS('2023.7-2023.12'!N:N,'2023.7-2023.12'!B:B,B131)</f>
        <v>22.8</v>
      </c>
      <c r="P131">
        <f>SUMIFS('2023.7-2023.12'!P:P,'2023.7-2023.12'!B:B,B131)</f>
        <v>18.24</v>
      </c>
      <c r="R131" s="217">
        <f>SUMIFS('2023.7-2023.12'!M:M,'2023.7-2023.12'!B:B,B131)</f>
        <v>520.8</v>
      </c>
      <c r="T131" s="217">
        <f>SUMIFS('2023.7-2023.12'!O:O,'2023.7-2023.12'!B:B,B131)</f>
        <v>0</v>
      </c>
      <c r="U131" s="217">
        <f t="shared" si="39"/>
        <v>13353.0566666667</v>
      </c>
      <c r="V131" s="217">
        <f t="shared" si="40"/>
        <v>13353.0566666667</v>
      </c>
      <c r="W131">
        <f t="shared" si="41"/>
        <v>11216.5676</v>
      </c>
      <c r="X131" s="217">
        <f t="shared" si="42"/>
        <v>13353.0566666667</v>
      </c>
      <c r="Y131" s="217">
        <f t="shared" si="43"/>
        <v>13353.0566666667</v>
      </c>
      <c r="Z131" s="217">
        <f t="shared" si="44"/>
        <v>640.94672</v>
      </c>
      <c r="AA131" s="217">
        <f t="shared" si="45"/>
        <v>13353.0566666667</v>
      </c>
      <c r="AB131" s="217">
        <f t="shared" si="46"/>
        <v>128.189344</v>
      </c>
      <c r="AC131" s="217">
        <f t="shared" si="47"/>
        <v>13353.0566666667</v>
      </c>
      <c r="AD131" s="217">
        <f t="shared" si="48"/>
        <v>13353.0566666667</v>
      </c>
      <c r="AE131" s="217">
        <f t="shared" si="49"/>
        <v>3605.3253</v>
      </c>
      <c r="AF131" s="217">
        <f t="shared" si="50"/>
        <v>13353.0566666667</v>
      </c>
      <c r="AG131" s="217">
        <f t="shared" si="51"/>
        <v>13353.0566666667</v>
      </c>
      <c r="AH131" s="217">
        <f t="shared" si="52"/>
        <v>4005.917</v>
      </c>
      <c r="AI131">
        <f t="shared" si="53"/>
        <v>-9034.4876</v>
      </c>
      <c r="AJ131" s="217">
        <f t="shared" si="54"/>
        <v>-618.14672</v>
      </c>
      <c r="AK131" s="217">
        <f t="shared" si="55"/>
        <v>-109.949344</v>
      </c>
      <c r="AL131" s="217">
        <f t="shared" si="56"/>
        <v>-3084.5253</v>
      </c>
      <c r="AM131" s="217">
        <f t="shared" si="57"/>
        <v>-4005.917</v>
      </c>
      <c r="AN131" s="217">
        <f t="shared" si="58"/>
        <v>4572</v>
      </c>
      <c r="AO131" s="217">
        <f t="shared" si="59"/>
        <v>4572</v>
      </c>
      <c r="AP131">
        <f t="shared" si="60"/>
        <v>3840.48</v>
      </c>
      <c r="AQ131" s="217">
        <f t="shared" si="61"/>
        <v>4572</v>
      </c>
      <c r="AR131" s="217">
        <f t="shared" si="62"/>
        <v>4572</v>
      </c>
      <c r="AS131" s="217">
        <f t="shared" si="63"/>
        <v>219.456</v>
      </c>
      <c r="AT131" s="217">
        <f t="shared" si="64"/>
        <v>4572</v>
      </c>
      <c r="AU131" s="217">
        <f t="shared" si="65"/>
        <v>43.8912</v>
      </c>
      <c r="AV131" s="217">
        <f t="shared" si="66"/>
        <v>4572</v>
      </c>
      <c r="AW131" s="217">
        <f t="shared" si="67"/>
        <v>4572</v>
      </c>
      <c r="AX131" s="217">
        <f t="shared" si="68"/>
        <v>1234.44</v>
      </c>
      <c r="AY131" s="217">
        <f t="shared" si="69"/>
        <v>4572</v>
      </c>
      <c r="AZ131" s="217">
        <f t="shared" si="70"/>
        <v>4572</v>
      </c>
      <c r="BA131" s="217">
        <f t="shared" si="71"/>
        <v>1371.6</v>
      </c>
      <c r="BB131" s="217">
        <f t="shared" si="72"/>
        <v>-1658.4</v>
      </c>
      <c r="BC131" s="217">
        <f t="shared" si="73"/>
        <v>-196.656</v>
      </c>
      <c r="BD131" s="217">
        <f t="shared" si="74"/>
        <v>-25.6512</v>
      </c>
      <c r="BE131" s="217">
        <f t="shared" si="75"/>
        <v>-713.64</v>
      </c>
      <c r="BF131" s="217">
        <f t="shared" si="76"/>
        <v>-1371.6</v>
      </c>
    </row>
    <row r="132" spans="2:58">
      <c r="B132" s="6" t="s">
        <v>319</v>
      </c>
      <c r="C132" s="166" t="str">
        <f>_xlfn.XLOOKUP(B:B,'2023.7-2023.12'!B:B,'2023.7-2023.12'!G:G,0)</f>
        <v>2022/09/22</v>
      </c>
      <c r="D132">
        <f>_xlfn.XLOOKUP(B:B,'2023.7-2023.12'!B:B,'2023.7-2023.12'!I:I,0)</f>
        <v>0</v>
      </c>
      <c r="E132" t="str">
        <f>_xlfn.XLOOKUP(B:B,'2023.7-2023.12'!B:B,'2023.7-2023.12'!C:C,0)</f>
        <v>生产部</v>
      </c>
      <c r="F132" t="str">
        <f>_xlfn.XLOOKUP(B:B,'2023.7-2023.12'!B:B,'2023.7-2023.12'!F:F,0)</f>
        <v>品质经理</v>
      </c>
      <c r="G132">
        <f>COUNTIF('2023.7-2023.12'!B:B,B132)</f>
        <v>6</v>
      </c>
      <c r="H132" s="217">
        <f>IFERROR(_xlfn.XLOOKUP(B132,'2023.7-2023.12'!B:B,'2023.7-2023.12'!K:K),0)</f>
        <v>16319</v>
      </c>
      <c r="I132" s="217">
        <f>IFERROR(AVERAGEIF('2023.7-2023.12'!B:B,B132,'2023.7-2023.12'!K:K),0)</f>
        <v>14647.6666666667</v>
      </c>
      <c r="J132" s="217">
        <f>IFERROR(_xlfn.XLOOKUP(B132,'2023.7-2023.12'!B:B,'2023.7-2023.12'!J:J),0)</f>
        <v>6500</v>
      </c>
      <c r="K132" s="217">
        <f>IFERROR(AVERAGEIF('2023.7-2023.12'!B:B,B132,'2023.7-2023.12'!J:J),0)</f>
        <v>6500</v>
      </c>
      <c r="M132">
        <f>SUMIFS('2023.7-2023.12'!L:L,'2023.7-2023.12'!B:B,B132)</f>
        <v>2182.08</v>
      </c>
      <c r="O132" s="217">
        <f>SUMIFS('2023.7-2023.12'!N:N,'2023.7-2023.12'!B:B,B132)</f>
        <v>22.8</v>
      </c>
      <c r="P132">
        <f>SUMIFS('2023.7-2023.12'!P:P,'2023.7-2023.12'!B:B,B132)</f>
        <v>18.24</v>
      </c>
      <c r="R132" s="217">
        <f>SUMIFS('2023.7-2023.12'!M:M,'2023.7-2023.12'!B:B,B132)</f>
        <v>520.8</v>
      </c>
      <c r="T132" s="217">
        <f>SUMIFS('2023.7-2023.12'!O:O,'2023.7-2023.12'!B:B,B132)</f>
        <v>0</v>
      </c>
      <c r="U132" s="217">
        <f t="shared" si="39"/>
        <v>14647.6666666667</v>
      </c>
      <c r="V132" s="217">
        <f t="shared" si="40"/>
        <v>14647.6666666667</v>
      </c>
      <c r="W132">
        <f t="shared" si="41"/>
        <v>12304.04</v>
      </c>
      <c r="X132" s="217">
        <f t="shared" si="42"/>
        <v>14647.6666666667</v>
      </c>
      <c r="Y132" s="217">
        <f t="shared" si="43"/>
        <v>14647.6666666667</v>
      </c>
      <c r="Z132" s="217">
        <f t="shared" si="44"/>
        <v>703.088</v>
      </c>
      <c r="AA132" s="217">
        <f t="shared" si="45"/>
        <v>14647.6666666667</v>
      </c>
      <c r="AB132" s="217">
        <f t="shared" si="46"/>
        <v>140.6176</v>
      </c>
      <c r="AC132" s="217">
        <f t="shared" si="47"/>
        <v>14647.6666666667</v>
      </c>
      <c r="AD132" s="217">
        <f t="shared" si="48"/>
        <v>14647.6666666667</v>
      </c>
      <c r="AE132" s="217">
        <f t="shared" si="49"/>
        <v>3954.87</v>
      </c>
      <c r="AF132" s="217">
        <f t="shared" si="50"/>
        <v>14647.6666666667</v>
      </c>
      <c r="AG132" s="217">
        <f t="shared" si="51"/>
        <v>14647.6666666667</v>
      </c>
      <c r="AH132" s="217">
        <f t="shared" si="52"/>
        <v>4394.3</v>
      </c>
      <c r="AI132">
        <f t="shared" si="53"/>
        <v>-10121.96</v>
      </c>
      <c r="AJ132" s="217">
        <f t="shared" si="54"/>
        <v>-680.288</v>
      </c>
      <c r="AK132" s="217">
        <f t="shared" si="55"/>
        <v>-122.3776</v>
      </c>
      <c r="AL132" s="217">
        <f t="shared" si="56"/>
        <v>-3434.07</v>
      </c>
      <c r="AM132" s="217">
        <f t="shared" si="57"/>
        <v>-4394.3</v>
      </c>
      <c r="AN132" s="217">
        <f t="shared" si="58"/>
        <v>6500</v>
      </c>
      <c r="AO132" s="217">
        <f t="shared" si="59"/>
        <v>6500</v>
      </c>
      <c r="AP132">
        <f t="shared" si="60"/>
        <v>5460</v>
      </c>
      <c r="AQ132" s="217">
        <f t="shared" si="61"/>
        <v>6500</v>
      </c>
      <c r="AR132" s="217">
        <f t="shared" si="62"/>
        <v>6500</v>
      </c>
      <c r="AS132" s="217">
        <f t="shared" si="63"/>
        <v>312</v>
      </c>
      <c r="AT132" s="217">
        <f t="shared" si="64"/>
        <v>6500</v>
      </c>
      <c r="AU132" s="217">
        <f t="shared" si="65"/>
        <v>62.4</v>
      </c>
      <c r="AV132" s="217">
        <f t="shared" si="66"/>
        <v>6500</v>
      </c>
      <c r="AW132" s="217">
        <f t="shared" si="67"/>
        <v>6500</v>
      </c>
      <c r="AX132" s="217">
        <f t="shared" si="68"/>
        <v>1755</v>
      </c>
      <c r="AY132" s="217">
        <f t="shared" si="69"/>
        <v>6500</v>
      </c>
      <c r="AZ132" s="217">
        <f t="shared" si="70"/>
        <v>6500</v>
      </c>
      <c r="BA132" s="217">
        <f t="shared" si="71"/>
        <v>1950</v>
      </c>
      <c r="BB132" s="217">
        <f t="shared" si="72"/>
        <v>-3277.92</v>
      </c>
      <c r="BC132" s="217">
        <f t="shared" si="73"/>
        <v>-289.2</v>
      </c>
      <c r="BD132" s="217">
        <f t="shared" si="74"/>
        <v>-44.16</v>
      </c>
      <c r="BE132" s="217">
        <f t="shared" si="75"/>
        <v>-1234.2</v>
      </c>
      <c r="BF132" s="217">
        <f t="shared" si="76"/>
        <v>-1950</v>
      </c>
    </row>
    <row r="133" spans="2:58">
      <c r="B133" s="6" t="s">
        <v>321</v>
      </c>
      <c r="C133" s="166" t="str">
        <f>_xlfn.XLOOKUP(B:B,'2023.7-2023.12'!B:B,'2023.7-2023.12'!G:G,0)</f>
        <v>2020/03/11</v>
      </c>
      <c r="D133">
        <f>_xlfn.XLOOKUP(B:B,'2023.7-2023.12'!B:B,'2023.7-2023.12'!I:I,0)</f>
        <v>0</v>
      </c>
      <c r="E133" t="str">
        <f>_xlfn.XLOOKUP(B:B,'2023.7-2023.12'!B:B,'2023.7-2023.12'!C:C,0)</f>
        <v>售后服务部</v>
      </c>
      <c r="F133" t="str">
        <f>_xlfn.XLOOKUP(B:B,'2023.7-2023.12'!B:B,'2023.7-2023.12'!F:F,0)</f>
        <v>项目经理</v>
      </c>
      <c r="G133">
        <f>COUNTIF('2023.7-2023.12'!B:B,B133)</f>
        <v>6</v>
      </c>
      <c r="H133" s="217">
        <f>IFERROR(_xlfn.XLOOKUP(B133,'2023.7-2023.12'!B:B,'2023.7-2023.12'!K:K),0)</f>
        <v>14095.4</v>
      </c>
      <c r="I133" s="217">
        <f>IFERROR(AVERAGEIF('2023.7-2023.12'!B:B,B133,'2023.7-2023.12'!K:K),0)</f>
        <v>13954.6</v>
      </c>
      <c r="J133" s="217">
        <f>IFERROR(_xlfn.XLOOKUP(B133,'2023.7-2023.12'!B:B,'2023.7-2023.12'!J:J),0)</f>
        <v>5240</v>
      </c>
      <c r="K133" s="217">
        <f>IFERROR(AVERAGEIF('2023.7-2023.12'!B:B,B133,'2023.7-2023.12'!J:J),0)</f>
        <v>5240</v>
      </c>
      <c r="M133">
        <f>SUMIFS('2023.7-2023.12'!L:L,'2023.7-2023.12'!B:B,B133)</f>
        <v>2182.08</v>
      </c>
      <c r="O133" s="217">
        <f>SUMIFS('2023.7-2023.12'!N:N,'2023.7-2023.12'!B:B,B133)</f>
        <v>22.8</v>
      </c>
      <c r="P133">
        <f>SUMIFS('2023.7-2023.12'!P:P,'2023.7-2023.12'!B:B,B133)</f>
        <v>18.24</v>
      </c>
      <c r="R133" s="217">
        <f>SUMIFS('2023.7-2023.12'!M:M,'2023.7-2023.12'!B:B,B133)</f>
        <v>520.8</v>
      </c>
      <c r="T133" s="217">
        <f>SUMIFS('2023.7-2023.12'!O:O,'2023.7-2023.12'!B:B,B133)</f>
        <v>2850</v>
      </c>
      <c r="U133" s="217">
        <f t="shared" si="39"/>
        <v>13954.6</v>
      </c>
      <c r="V133" s="217">
        <f t="shared" si="40"/>
        <v>13954.6</v>
      </c>
      <c r="W133">
        <f t="shared" si="41"/>
        <v>11721.864</v>
      </c>
      <c r="X133" s="217">
        <f t="shared" si="42"/>
        <v>13954.6</v>
      </c>
      <c r="Y133" s="217">
        <f t="shared" si="43"/>
        <v>13954.6</v>
      </c>
      <c r="Z133" s="217">
        <f t="shared" si="44"/>
        <v>669.8208</v>
      </c>
      <c r="AA133" s="217">
        <f t="shared" si="45"/>
        <v>13954.6</v>
      </c>
      <c r="AB133" s="217">
        <f t="shared" si="46"/>
        <v>133.96416</v>
      </c>
      <c r="AC133" s="217">
        <f t="shared" si="47"/>
        <v>13954.6</v>
      </c>
      <c r="AD133" s="217">
        <f t="shared" si="48"/>
        <v>13954.6</v>
      </c>
      <c r="AE133" s="217">
        <f t="shared" si="49"/>
        <v>3767.742</v>
      </c>
      <c r="AF133" s="217">
        <f t="shared" si="50"/>
        <v>13954.6</v>
      </c>
      <c r="AG133" s="217">
        <f t="shared" si="51"/>
        <v>13954.6</v>
      </c>
      <c r="AH133" s="217">
        <f t="shared" si="52"/>
        <v>4186.38</v>
      </c>
      <c r="AI133">
        <f t="shared" si="53"/>
        <v>-9539.784</v>
      </c>
      <c r="AJ133" s="217">
        <f t="shared" si="54"/>
        <v>-647.0208</v>
      </c>
      <c r="AK133" s="217">
        <f t="shared" si="55"/>
        <v>-115.72416</v>
      </c>
      <c r="AL133" s="217">
        <f t="shared" si="56"/>
        <v>-3246.942</v>
      </c>
      <c r="AM133" s="217">
        <f t="shared" si="57"/>
        <v>-1336.38</v>
      </c>
      <c r="AN133" s="217">
        <f t="shared" si="58"/>
        <v>5240</v>
      </c>
      <c r="AO133" s="217">
        <f t="shared" si="59"/>
        <v>5240</v>
      </c>
      <c r="AP133">
        <f t="shared" si="60"/>
        <v>4401.6</v>
      </c>
      <c r="AQ133" s="217">
        <f t="shared" si="61"/>
        <v>5240</v>
      </c>
      <c r="AR133" s="217">
        <f t="shared" si="62"/>
        <v>5240</v>
      </c>
      <c r="AS133" s="217">
        <f t="shared" si="63"/>
        <v>251.52</v>
      </c>
      <c r="AT133" s="217">
        <f t="shared" si="64"/>
        <v>5240</v>
      </c>
      <c r="AU133" s="217">
        <f t="shared" si="65"/>
        <v>50.304</v>
      </c>
      <c r="AV133" s="217">
        <f t="shared" si="66"/>
        <v>5240</v>
      </c>
      <c r="AW133" s="217">
        <f t="shared" si="67"/>
        <v>5240</v>
      </c>
      <c r="AX133" s="217">
        <f t="shared" si="68"/>
        <v>1414.8</v>
      </c>
      <c r="AY133" s="217">
        <f t="shared" si="69"/>
        <v>5240</v>
      </c>
      <c r="AZ133" s="217">
        <f t="shared" si="70"/>
        <v>5240</v>
      </c>
      <c r="BA133" s="217">
        <f t="shared" si="71"/>
        <v>1572</v>
      </c>
      <c r="BB133" s="217">
        <f t="shared" si="72"/>
        <v>-2219.52</v>
      </c>
      <c r="BC133" s="217">
        <f t="shared" si="73"/>
        <v>-228.72</v>
      </c>
      <c r="BD133" s="217">
        <f t="shared" si="74"/>
        <v>-32.064</v>
      </c>
      <c r="BE133" s="217">
        <f t="shared" si="75"/>
        <v>-894</v>
      </c>
      <c r="BF133" s="217">
        <f t="shared" si="76"/>
        <v>0</v>
      </c>
    </row>
    <row r="134" spans="2:58">
      <c r="B134" s="6" t="s">
        <v>322</v>
      </c>
      <c r="C134" s="166">
        <f>_xlfn.XLOOKUP(B:B,'2023.7-2023.12'!B:B,'2023.7-2023.12'!G:G,0)</f>
        <v>44886</v>
      </c>
      <c r="D134">
        <f>_xlfn.XLOOKUP(B:B,'2023.7-2023.12'!B:B,'2023.7-2023.12'!I:I,0)</f>
        <v>0</v>
      </c>
      <c r="E134" t="str">
        <f>_xlfn.XLOOKUP(B:B,'2023.7-2023.12'!B:B,'2023.7-2023.12'!C:C,0)</f>
        <v>研发部</v>
      </c>
      <c r="F134" t="str">
        <f>_xlfn.XLOOKUP(B:B,'2023.7-2023.12'!B:B,'2023.7-2023.12'!F:F,0)</f>
        <v>软件工程师储备生</v>
      </c>
      <c r="G134">
        <f>COUNTIF('2023.7-2023.12'!B:B,B134)</f>
        <v>6</v>
      </c>
      <c r="H134" s="217">
        <f>IFERROR(_xlfn.XLOOKUP(B134,'2023.7-2023.12'!B:B,'2023.7-2023.12'!K:K),0)</f>
        <v>4276.4</v>
      </c>
      <c r="I134" s="217">
        <f>IFERROR(AVERAGEIF('2023.7-2023.12'!B:B,B134,'2023.7-2023.12'!K:K),0)</f>
        <v>4818.54666666667</v>
      </c>
      <c r="J134" s="217">
        <f>IFERROR(_xlfn.XLOOKUP(B134,'2023.7-2023.12'!B:B,'2023.7-2023.12'!J:J),0)</f>
        <v>1900</v>
      </c>
      <c r="K134" s="217">
        <f>IFERROR(AVERAGEIF('2023.7-2023.12'!B:B,B134,'2023.7-2023.12'!J:J),0)</f>
        <v>1900</v>
      </c>
      <c r="M134">
        <f>SUMIFS('2023.7-2023.12'!L:L,'2023.7-2023.12'!B:B,B134)</f>
        <v>2182.08</v>
      </c>
      <c r="O134" s="217">
        <f>SUMIFS('2023.7-2023.12'!N:N,'2023.7-2023.12'!B:B,B134)</f>
        <v>22.8</v>
      </c>
      <c r="P134">
        <f>SUMIFS('2023.7-2023.12'!P:P,'2023.7-2023.12'!B:B,B134)</f>
        <v>18.24</v>
      </c>
      <c r="R134" s="217">
        <f>SUMIFS('2023.7-2023.12'!M:M,'2023.7-2023.12'!B:B,B134)</f>
        <v>520.8</v>
      </c>
      <c r="T134" s="217">
        <f>SUMIFS('2023.7-2023.12'!O:O,'2023.7-2023.12'!B:B,B134)</f>
        <v>0</v>
      </c>
      <c r="U134" s="217">
        <f t="shared" ref="U134:U197" si="77">IF(I134&gt;0,MAX(I134,$U$4),MAX(H134,$U$4))</f>
        <v>4818.54666666667</v>
      </c>
      <c r="V134" s="217">
        <f t="shared" ref="V134:V197" si="78">MIN(U134,$V$4)</f>
        <v>4818.54666666667</v>
      </c>
      <c r="W134">
        <f t="shared" ref="W134:W197" si="79">V134*$W$4*G134</f>
        <v>4047.5792</v>
      </c>
      <c r="X134" s="217">
        <f t="shared" ref="X134:X197" si="80">IF(I134&gt;0,MAX(I134,$X$4),MAX(H134,$X$4))</f>
        <v>4818.54666666667</v>
      </c>
      <c r="Y134" s="217">
        <f t="shared" ref="Y134:Y197" si="81">MIN(X134,$Y$4)</f>
        <v>4818.54666666667</v>
      </c>
      <c r="Z134" s="217">
        <f t="shared" ref="Z134:Z197" si="82">Y134*$Z$4*G134</f>
        <v>231.29024</v>
      </c>
      <c r="AA134" s="217">
        <f t="shared" ref="AA134:AA197" si="83">IF(I134&gt;0,I134,H134)</f>
        <v>4818.54666666667</v>
      </c>
      <c r="AB134" s="217">
        <f t="shared" ref="AB134:AB197" si="84">AA134*$AB$4*G134</f>
        <v>46.258048</v>
      </c>
      <c r="AC134" s="217">
        <f t="shared" ref="AC134:AC197" si="85">IF(I134&gt;0,MAX(I134,$AC$4),MAX(H134,$AC$4))</f>
        <v>4818.54666666667</v>
      </c>
      <c r="AD134" s="217">
        <f t="shared" ref="AD134:AD197" si="86">MIN(AC134,$AD$4)</f>
        <v>4818.54666666667</v>
      </c>
      <c r="AE134" s="217">
        <f t="shared" ref="AE134:AE197" si="87">AD134*$AE$4*G134</f>
        <v>1301.0076</v>
      </c>
      <c r="AF134" s="217">
        <f t="shared" ref="AF134:AF197" si="88">IF(I134&gt;0,MAX(I134,$AF$4),MAX(H134,$AF$4))</f>
        <v>4818.54666666667</v>
      </c>
      <c r="AG134" s="217">
        <f t="shared" ref="AG134:AG197" si="89">MIN(AF134,$AG$4)</f>
        <v>4818.54666666667</v>
      </c>
      <c r="AH134" s="217">
        <f t="shared" ref="AH134:AH197" si="90">AG134*$AH$4*G134</f>
        <v>1445.564</v>
      </c>
      <c r="AI134">
        <f t="shared" ref="AI134:AI197" si="91">MIN(M134-W134,0)</f>
        <v>-1865.4992</v>
      </c>
      <c r="AJ134" s="217">
        <f t="shared" ref="AJ134:AJ197" si="92">MIN(O134-Z134,0)</f>
        <v>-208.49024</v>
      </c>
      <c r="AK134" s="217">
        <f t="shared" ref="AK134:AK197" si="93">MIN(P134-AB134,0)</f>
        <v>-28.018048</v>
      </c>
      <c r="AL134" s="217">
        <f t="shared" ref="AL134:AL197" si="94">MIN(R134-AE134,0)</f>
        <v>-780.2076</v>
      </c>
      <c r="AM134" s="217">
        <f t="shared" ref="AM134:AM197" si="95">MIN(T134-AH134,0)</f>
        <v>-1445.564</v>
      </c>
      <c r="AN134" s="217">
        <f t="shared" ref="AN134:AN197" si="96">IF(K134&gt;0,MAX(K134,$AN$4),MAX(J134,$AN$4))</f>
        <v>4546</v>
      </c>
      <c r="AO134" s="217">
        <f t="shared" ref="AO134:AO197" si="97">MIN(AN134,$AO$4)</f>
        <v>4546</v>
      </c>
      <c r="AP134">
        <f t="shared" ref="AP134:AP197" si="98">AO134*$AP$4*G134</f>
        <v>3818.64</v>
      </c>
      <c r="AQ134" s="217">
        <f t="shared" ref="AQ134:AQ197" si="99">IF(K134&gt;0,MAX(K134,$AQ$4),MAX(J134,$AQ$4))</f>
        <v>1900</v>
      </c>
      <c r="AR134" s="217">
        <f t="shared" ref="AR134:AR197" si="100">MIN(AQ134,$AR$4)</f>
        <v>1900</v>
      </c>
      <c r="AS134" s="217">
        <f t="shared" ref="AS134:AS197" si="101">AR134*$AS$4*G134</f>
        <v>91.2</v>
      </c>
      <c r="AT134" s="217">
        <f t="shared" ref="AT134:AT197" si="102">IF(K134&gt;0,K134,J134)</f>
        <v>1900</v>
      </c>
      <c r="AU134" s="217">
        <f t="shared" ref="AU134:AU197" si="103">AT134*$AU$4*G134</f>
        <v>18.24</v>
      </c>
      <c r="AV134" s="217">
        <f t="shared" ref="AV134:AV197" si="104">IF(K134&gt;0,MAX(K134,$AV$4),MAX(J134,$AV$4))</f>
        <v>4340</v>
      </c>
      <c r="AW134" s="217">
        <f t="shared" ref="AW134:AW197" si="105">MIN(AV134,$AW$4)</f>
        <v>4340</v>
      </c>
      <c r="AX134" s="217">
        <f t="shared" ref="AX134:AX197" si="106">AW134*$AX$4*G134</f>
        <v>1171.8</v>
      </c>
      <c r="AY134" s="217">
        <f t="shared" ref="AY134:AY197" si="107">IF(K134&gt;0,MAX(K134,$AY$4),MAX(J134,$AY$4))</f>
        <v>1900</v>
      </c>
      <c r="AZ134" s="217">
        <f t="shared" ref="AZ134:AZ197" si="108">MIN(AY134,$AZ$4)</f>
        <v>1900</v>
      </c>
      <c r="BA134" s="217">
        <f t="shared" ref="BA134:BA197" si="109">AZ134*$BA$4*G134</f>
        <v>570</v>
      </c>
      <c r="BB134" s="217">
        <f t="shared" ref="BB134:BB197" si="110">MIN(M134-AP134,0)</f>
        <v>-1636.56</v>
      </c>
      <c r="BC134" s="217">
        <f t="shared" ref="BC134:BC197" si="111">MIN(O134-AS134,0)</f>
        <v>-68.4</v>
      </c>
      <c r="BD134" s="217">
        <f t="shared" ref="BD134:BD197" si="112">MIN(P134-AU134,0)</f>
        <v>0</v>
      </c>
      <c r="BE134" s="217">
        <f t="shared" ref="BE134:BE197" si="113">MIN(R134-AX134,0)</f>
        <v>-651</v>
      </c>
      <c r="BF134" s="217">
        <f t="shared" ref="BF134:BF197" si="114">MIN(T134-BA134,0)</f>
        <v>-570</v>
      </c>
    </row>
    <row r="135" spans="2:58">
      <c r="B135" s="6" t="s">
        <v>323</v>
      </c>
      <c r="C135" s="166" t="str">
        <f>_xlfn.XLOOKUP(B:B,'2023.7-2023.12'!B:B,'2023.7-2023.12'!G:G,0)</f>
        <v>2023/01/03</v>
      </c>
      <c r="D135" s="216" t="s">
        <v>462</v>
      </c>
      <c r="E135" t="str">
        <f>_xlfn.XLOOKUP(B:B,'2023.7-2023.12'!B:B,'2023.7-2023.12'!C:C,0)</f>
        <v>售后服务部</v>
      </c>
      <c r="F135" t="str">
        <f>_xlfn.XLOOKUP(B:B,'2023.7-2023.12'!B:B,'2023.7-2023.12'!F:F,0)</f>
        <v>项目经理</v>
      </c>
      <c r="G135">
        <f>COUNTIF('2023.7-2023.12'!B:B,B135)</f>
        <v>3</v>
      </c>
      <c r="H135" s="217">
        <f>IFERROR(_xlfn.XLOOKUP(B135,'2023.7-2023.12'!B:B,'2023.7-2023.12'!K:K),0)</f>
        <v>18679</v>
      </c>
      <c r="I135" s="217">
        <f>IFERROR(AVERAGEIF('2023.7-2023.12'!B:B,B135,'2023.7-2023.12'!K:K),0)</f>
        <v>21296.64</v>
      </c>
      <c r="J135" s="217">
        <f>IFERROR(_xlfn.XLOOKUP(B135,'2023.7-2023.12'!B:B,'2023.7-2023.12'!J:J),0)</f>
        <v>7120</v>
      </c>
      <c r="K135" s="217">
        <f>IFERROR(AVERAGEIF('2023.7-2023.12'!B:B,B135,'2023.7-2023.12'!J:J),0)</f>
        <v>7120</v>
      </c>
      <c r="M135">
        <f>SUMIFS('2023.7-2023.12'!L:L,'2023.7-2023.12'!B:B,B135)</f>
        <v>1091.04</v>
      </c>
      <c r="O135" s="217">
        <f>SUMIFS('2023.7-2023.12'!N:N,'2023.7-2023.12'!B:B,B135)</f>
        <v>11.4</v>
      </c>
      <c r="P135">
        <f>SUMIFS('2023.7-2023.12'!P:P,'2023.7-2023.12'!B:B,B135)</f>
        <v>9.12</v>
      </c>
      <c r="R135" s="217">
        <f>SUMIFS('2023.7-2023.12'!M:M,'2023.7-2023.12'!B:B,B135)</f>
        <v>260.4</v>
      </c>
      <c r="T135" s="217">
        <f>SUMIFS('2023.7-2023.12'!O:O,'2023.7-2023.12'!B:B,B135)</f>
        <v>0</v>
      </c>
      <c r="U135" s="217">
        <f t="shared" si="77"/>
        <v>21296.64</v>
      </c>
      <c r="V135" s="217">
        <f t="shared" si="78"/>
        <v>21296.64</v>
      </c>
      <c r="W135">
        <f t="shared" si="79"/>
        <v>8944.5888</v>
      </c>
      <c r="X135" s="217">
        <f t="shared" si="80"/>
        <v>21296.64</v>
      </c>
      <c r="Y135" s="217">
        <f t="shared" si="81"/>
        <v>21296.64</v>
      </c>
      <c r="Z135" s="217">
        <f t="shared" si="82"/>
        <v>511.11936</v>
      </c>
      <c r="AA135" s="217">
        <f t="shared" si="83"/>
        <v>21296.64</v>
      </c>
      <c r="AB135" s="217">
        <f t="shared" si="84"/>
        <v>102.223872</v>
      </c>
      <c r="AC135" s="217">
        <f t="shared" si="85"/>
        <v>21296.64</v>
      </c>
      <c r="AD135" s="217">
        <f t="shared" si="86"/>
        <v>21296.64</v>
      </c>
      <c r="AE135" s="217">
        <f t="shared" si="87"/>
        <v>2875.0464</v>
      </c>
      <c r="AF135" s="217">
        <f t="shared" si="88"/>
        <v>21296.64</v>
      </c>
      <c r="AG135" s="217">
        <f t="shared" si="89"/>
        <v>21296.64</v>
      </c>
      <c r="AH135" s="217">
        <f t="shared" si="90"/>
        <v>3194.496</v>
      </c>
      <c r="AI135">
        <f t="shared" si="91"/>
        <v>-7853.5488</v>
      </c>
      <c r="AJ135" s="217">
        <f t="shared" si="92"/>
        <v>-499.71936</v>
      </c>
      <c r="AK135" s="217">
        <f t="shared" si="93"/>
        <v>-93.103872</v>
      </c>
      <c r="AL135" s="217">
        <f t="shared" si="94"/>
        <v>-2614.6464</v>
      </c>
      <c r="AM135" s="217">
        <f t="shared" si="95"/>
        <v>-3194.496</v>
      </c>
      <c r="AN135" s="217">
        <f t="shared" si="96"/>
        <v>7120</v>
      </c>
      <c r="AO135" s="217">
        <f t="shared" si="97"/>
        <v>7120</v>
      </c>
      <c r="AP135">
        <f t="shared" si="98"/>
        <v>2990.4</v>
      </c>
      <c r="AQ135" s="217">
        <f t="shared" si="99"/>
        <v>7120</v>
      </c>
      <c r="AR135" s="217">
        <f t="shared" si="100"/>
        <v>7120</v>
      </c>
      <c r="AS135" s="217">
        <f t="shared" si="101"/>
        <v>170.88</v>
      </c>
      <c r="AT135" s="217">
        <f t="shared" si="102"/>
        <v>7120</v>
      </c>
      <c r="AU135" s="217">
        <f t="shared" si="103"/>
        <v>34.176</v>
      </c>
      <c r="AV135" s="217">
        <f t="shared" si="104"/>
        <v>7120</v>
      </c>
      <c r="AW135" s="217">
        <f t="shared" si="105"/>
        <v>7120</v>
      </c>
      <c r="AX135" s="217">
        <f t="shared" si="106"/>
        <v>961.2</v>
      </c>
      <c r="AY135" s="217">
        <f t="shared" si="107"/>
        <v>7120</v>
      </c>
      <c r="AZ135" s="217">
        <f t="shared" si="108"/>
        <v>7120</v>
      </c>
      <c r="BA135" s="217">
        <f t="shared" si="109"/>
        <v>1068</v>
      </c>
      <c r="BB135" s="217">
        <f t="shared" si="110"/>
        <v>-1899.36</v>
      </c>
      <c r="BC135" s="217">
        <f t="shared" si="111"/>
        <v>-159.48</v>
      </c>
      <c r="BD135" s="217">
        <f t="shared" si="112"/>
        <v>-25.056</v>
      </c>
      <c r="BE135" s="217">
        <f t="shared" si="113"/>
        <v>-700.8</v>
      </c>
      <c r="BF135" s="217">
        <f t="shared" si="114"/>
        <v>-1068</v>
      </c>
    </row>
    <row r="136" spans="2:58">
      <c r="B136" s="6" t="s">
        <v>324</v>
      </c>
      <c r="C136" s="166" t="str">
        <f>_xlfn.XLOOKUP(B:B,'2023.7-2023.12'!B:B,'2023.7-2023.12'!G:G,0)</f>
        <v>2021/07/15</v>
      </c>
      <c r="D136">
        <f>_xlfn.XLOOKUP(B:B,'2023.7-2023.12'!B:B,'2023.7-2023.12'!I:I,0)</f>
        <v>0</v>
      </c>
      <c r="E136" t="str">
        <f>_xlfn.XLOOKUP(B:B,'2023.7-2023.12'!B:B,'2023.7-2023.12'!C:C,0)</f>
        <v>生产部</v>
      </c>
      <c r="F136" t="str">
        <f>_xlfn.XLOOKUP(B:B,'2023.7-2023.12'!B:B,'2023.7-2023.12'!F:F,0)</f>
        <v>装配钳工</v>
      </c>
      <c r="G136">
        <f>COUNTIF('2023.7-2023.12'!B:B,B136)</f>
        <v>6</v>
      </c>
      <c r="H136" s="217">
        <f>IFERROR(_xlfn.XLOOKUP(B136,'2023.7-2023.12'!B:B,'2023.7-2023.12'!K:K),0)</f>
        <v>4279.32</v>
      </c>
      <c r="I136" s="217">
        <f>IFERROR(AVERAGEIF('2023.7-2023.12'!B:B,B136,'2023.7-2023.12'!K:K),0)</f>
        <v>5382.20833333333</v>
      </c>
      <c r="J136" s="217">
        <f>IFERROR(_xlfn.XLOOKUP(B136,'2023.7-2023.12'!B:B,'2023.7-2023.12'!J:J),0)</f>
        <v>1900</v>
      </c>
      <c r="K136" s="217">
        <f>IFERROR(AVERAGEIF('2023.7-2023.12'!B:B,B136,'2023.7-2023.12'!J:J),0)</f>
        <v>1900</v>
      </c>
      <c r="M136">
        <f>SUMIFS('2023.7-2023.12'!L:L,'2023.7-2023.12'!B:B,B136)</f>
        <v>2182.08</v>
      </c>
      <c r="O136" s="217">
        <f>SUMIFS('2023.7-2023.12'!N:N,'2023.7-2023.12'!B:B,B136)</f>
        <v>22.8</v>
      </c>
      <c r="P136">
        <f>SUMIFS('2023.7-2023.12'!P:P,'2023.7-2023.12'!B:B,B136)</f>
        <v>18.24</v>
      </c>
      <c r="R136" s="217">
        <f>SUMIFS('2023.7-2023.12'!M:M,'2023.7-2023.12'!B:B,B136)</f>
        <v>520.8</v>
      </c>
      <c r="T136" s="217">
        <f>SUMIFS('2023.7-2023.12'!O:O,'2023.7-2023.12'!B:B,B136)</f>
        <v>0</v>
      </c>
      <c r="U136" s="217">
        <f t="shared" si="77"/>
        <v>5382.20833333333</v>
      </c>
      <c r="V136" s="217">
        <f t="shared" si="78"/>
        <v>5382.20833333333</v>
      </c>
      <c r="W136">
        <f t="shared" si="79"/>
        <v>4521.055</v>
      </c>
      <c r="X136" s="217">
        <f t="shared" si="80"/>
        <v>5382.20833333333</v>
      </c>
      <c r="Y136" s="217">
        <f t="shared" si="81"/>
        <v>5382.20833333333</v>
      </c>
      <c r="Z136" s="217">
        <f t="shared" si="82"/>
        <v>258.346</v>
      </c>
      <c r="AA136" s="217">
        <f t="shared" si="83"/>
        <v>5382.20833333333</v>
      </c>
      <c r="AB136" s="217">
        <f t="shared" si="84"/>
        <v>51.6692</v>
      </c>
      <c r="AC136" s="217">
        <f t="shared" si="85"/>
        <v>5382.20833333333</v>
      </c>
      <c r="AD136" s="217">
        <f t="shared" si="86"/>
        <v>5382.20833333333</v>
      </c>
      <c r="AE136" s="217">
        <f t="shared" si="87"/>
        <v>1453.19625</v>
      </c>
      <c r="AF136" s="217">
        <f t="shared" si="88"/>
        <v>5382.20833333333</v>
      </c>
      <c r="AG136" s="217">
        <f t="shared" si="89"/>
        <v>5382.20833333333</v>
      </c>
      <c r="AH136" s="217">
        <f t="shared" si="90"/>
        <v>1614.6625</v>
      </c>
      <c r="AI136">
        <f t="shared" si="91"/>
        <v>-2338.975</v>
      </c>
      <c r="AJ136" s="217">
        <f t="shared" si="92"/>
        <v>-235.546</v>
      </c>
      <c r="AK136" s="217">
        <f t="shared" si="93"/>
        <v>-33.4292</v>
      </c>
      <c r="AL136" s="217">
        <f t="shared" si="94"/>
        <v>-932.39625</v>
      </c>
      <c r="AM136" s="217">
        <f t="shared" si="95"/>
        <v>-1614.6625</v>
      </c>
      <c r="AN136" s="217">
        <f t="shared" si="96"/>
        <v>4546</v>
      </c>
      <c r="AO136" s="217">
        <f t="shared" si="97"/>
        <v>4546</v>
      </c>
      <c r="AP136">
        <f t="shared" si="98"/>
        <v>3818.64</v>
      </c>
      <c r="AQ136" s="217">
        <f t="shared" si="99"/>
        <v>1900</v>
      </c>
      <c r="AR136" s="217">
        <f t="shared" si="100"/>
        <v>1900</v>
      </c>
      <c r="AS136" s="217">
        <f t="shared" si="101"/>
        <v>91.2</v>
      </c>
      <c r="AT136" s="217">
        <f t="shared" si="102"/>
        <v>1900</v>
      </c>
      <c r="AU136" s="217">
        <f t="shared" si="103"/>
        <v>18.24</v>
      </c>
      <c r="AV136" s="217">
        <f t="shared" si="104"/>
        <v>4340</v>
      </c>
      <c r="AW136" s="217">
        <f t="shared" si="105"/>
        <v>4340</v>
      </c>
      <c r="AX136" s="217">
        <f t="shared" si="106"/>
        <v>1171.8</v>
      </c>
      <c r="AY136" s="217">
        <f t="shared" si="107"/>
        <v>1900</v>
      </c>
      <c r="AZ136" s="217">
        <f t="shared" si="108"/>
        <v>1900</v>
      </c>
      <c r="BA136" s="217">
        <f t="shared" si="109"/>
        <v>570</v>
      </c>
      <c r="BB136" s="217">
        <f t="shared" si="110"/>
        <v>-1636.56</v>
      </c>
      <c r="BC136" s="217">
        <f t="shared" si="111"/>
        <v>-68.4</v>
      </c>
      <c r="BD136" s="217">
        <f t="shared" si="112"/>
        <v>0</v>
      </c>
      <c r="BE136" s="217">
        <f t="shared" si="113"/>
        <v>-651</v>
      </c>
      <c r="BF136" s="217">
        <f t="shared" si="114"/>
        <v>-570</v>
      </c>
    </row>
    <row r="137" spans="2:58">
      <c r="B137" s="6" t="s">
        <v>325</v>
      </c>
      <c r="C137" s="166" t="str">
        <f>_xlfn.XLOOKUP(B:B,'2023.7-2023.12'!B:B,'2023.7-2023.12'!G:G,0)</f>
        <v>2020/12/24</v>
      </c>
      <c r="D137">
        <f>_xlfn.XLOOKUP(B:B,'2023.7-2023.12'!B:B,'2023.7-2023.12'!I:I,0)</f>
        <v>0</v>
      </c>
      <c r="E137" t="str">
        <f>_xlfn.XLOOKUP(B:B,'2023.7-2023.12'!B:B,'2023.7-2023.12'!C:C,0)</f>
        <v>生产部</v>
      </c>
      <c r="F137" t="str">
        <f>_xlfn.XLOOKUP(B:B,'2023.7-2023.12'!B:B,'2023.7-2023.12'!F:F,0)</f>
        <v>装配钳工</v>
      </c>
      <c r="G137">
        <f>COUNTIF('2023.7-2023.12'!B:B,B137)</f>
        <v>6</v>
      </c>
      <c r="H137" s="217">
        <f>IFERROR(_xlfn.XLOOKUP(B137,'2023.7-2023.12'!B:B,'2023.7-2023.12'!K:K),0)</f>
        <v>6248.04</v>
      </c>
      <c r="I137" s="217">
        <f>IFERROR(AVERAGEIF('2023.7-2023.12'!B:B,B137,'2023.7-2023.12'!K:K),0)</f>
        <v>7290.615</v>
      </c>
      <c r="J137" s="217">
        <f>IFERROR(_xlfn.XLOOKUP(B137,'2023.7-2023.12'!B:B,'2023.7-2023.12'!J:J),0)</f>
        <v>1900</v>
      </c>
      <c r="K137" s="217">
        <f>IFERROR(AVERAGEIF('2023.7-2023.12'!B:B,B137,'2023.7-2023.12'!J:J),0)</f>
        <v>1900</v>
      </c>
      <c r="M137">
        <f>SUMIFS('2023.7-2023.12'!L:L,'2023.7-2023.12'!B:B,B137)</f>
        <v>2182.08</v>
      </c>
      <c r="O137" s="217">
        <f>SUMIFS('2023.7-2023.12'!N:N,'2023.7-2023.12'!B:B,B137)</f>
        <v>22.8</v>
      </c>
      <c r="P137">
        <f>SUMIFS('2023.7-2023.12'!P:P,'2023.7-2023.12'!B:B,B137)</f>
        <v>18.24</v>
      </c>
      <c r="R137" s="217">
        <f>SUMIFS('2023.7-2023.12'!M:M,'2023.7-2023.12'!B:B,B137)</f>
        <v>520.8</v>
      </c>
      <c r="T137" s="217">
        <f>SUMIFS('2023.7-2023.12'!O:O,'2023.7-2023.12'!B:B,B137)</f>
        <v>0</v>
      </c>
      <c r="U137" s="217">
        <f t="shared" si="77"/>
        <v>7290.615</v>
      </c>
      <c r="V137" s="217">
        <f t="shared" si="78"/>
        <v>7290.615</v>
      </c>
      <c r="W137">
        <f t="shared" si="79"/>
        <v>6124.1166</v>
      </c>
      <c r="X137" s="217">
        <f t="shared" si="80"/>
        <v>7290.615</v>
      </c>
      <c r="Y137" s="217">
        <f t="shared" si="81"/>
        <v>7290.615</v>
      </c>
      <c r="Z137" s="217">
        <f t="shared" si="82"/>
        <v>349.94952</v>
      </c>
      <c r="AA137" s="217">
        <f t="shared" si="83"/>
        <v>7290.615</v>
      </c>
      <c r="AB137" s="217">
        <f t="shared" si="84"/>
        <v>69.989904</v>
      </c>
      <c r="AC137" s="217">
        <f t="shared" si="85"/>
        <v>7290.615</v>
      </c>
      <c r="AD137" s="217">
        <f t="shared" si="86"/>
        <v>7290.615</v>
      </c>
      <c r="AE137" s="217">
        <f t="shared" si="87"/>
        <v>1968.46605</v>
      </c>
      <c r="AF137" s="217">
        <f t="shared" si="88"/>
        <v>7290.615</v>
      </c>
      <c r="AG137" s="217">
        <f t="shared" si="89"/>
        <v>7290.615</v>
      </c>
      <c r="AH137" s="217">
        <f t="shared" si="90"/>
        <v>2187.1845</v>
      </c>
      <c r="AI137">
        <f t="shared" si="91"/>
        <v>-3942.0366</v>
      </c>
      <c r="AJ137" s="217">
        <f t="shared" si="92"/>
        <v>-327.14952</v>
      </c>
      <c r="AK137" s="217">
        <f t="shared" si="93"/>
        <v>-51.749904</v>
      </c>
      <c r="AL137" s="217">
        <f t="shared" si="94"/>
        <v>-1447.66605</v>
      </c>
      <c r="AM137" s="217">
        <f t="shared" si="95"/>
        <v>-2187.1845</v>
      </c>
      <c r="AN137" s="217">
        <f t="shared" si="96"/>
        <v>4546</v>
      </c>
      <c r="AO137" s="217">
        <f t="shared" si="97"/>
        <v>4546</v>
      </c>
      <c r="AP137">
        <f t="shared" si="98"/>
        <v>3818.64</v>
      </c>
      <c r="AQ137" s="217">
        <f t="shared" si="99"/>
        <v>1900</v>
      </c>
      <c r="AR137" s="217">
        <f t="shared" si="100"/>
        <v>1900</v>
      </c>
      <c r="AS137" s="217">
        <f t="shared" si="101"/>
        <v>91.2</v>
      </c>
      <c r="AT137" s="217">
        <f t="shared" si="102"/>
        <v>1900</v>
      </c>
      <c r="AU137" s="217">
        <f t="shared" si="103"/>
        <v>18.24</v>
      </c>
      <c r="AV137" s="217">
        <f t="shared" si="104"/>
        <v>4340</v>
      </c>
      <c r="AW137" s="217">
        <f t="shared" si="105"/>
        <v>4340</v>
      </c>
      <c r="AX137" s="217">
        <f t="shared" si="106"/>
        <v>1171.8</v>
      </c>
      <c r="AY137" s="217">
        <f t="shared" si="107"/>
        <v>1900</v>
      </c>
      <c r="AZ137" s="217">
        <f t="shared" si="108"/>
        <v>1900</v>
      </c>
      <c r="BA137" s="217">
        <f t="shared" si="109"/>
        <v>570</v>
      </c>
      <c r="BB137" s="217">
        <f t="shared" si="110"/>
        <v>-1636.56</v>
      </c>
      <c r="BC137" s="217">
        <f t="shared" si="111"/>
        <v>-68.4</v>
      </c>
      <c r="BD137" s="217">
        <f t="shared" si="112"/>
        <v>0</v>
      </c>
      <c r="BE137" s="217">
        <f t="shared" si="113"/>
        <v>-651</v>
      </c>
      <c r="BF137" s="217">
        <f t="shared" si="114"/>
        <v>-570</v>
      </c>
    </row>
    <row r="138" spans="2:58">
      <c r="B138" s="6" t="s">
        <v>326</v>
      </c>
      <c r="C138" s="166" t="str">
        <f>_xlfn.XLOOKUP(B:B,'2023.7-2023.12'!B:B,'2023.7-2023.12'!G:G,0)</f>
        <v>2015/03/02</v>
      </c>
      <c r="D138">
        <f>_xlfn.XLOOKUP(B:B,'2023.7-2023.12'!B:B,'2023.7-2023.12'!I:I,0)</f>
        <v>0</v>
      </c>
      <c r="E138" t="str">
        <f>_xlfn.XLOOKUP(B:B,'2023.7-2023.12'!B:B,'2023.7-2023.12'!C:C,0)</f>
        <v>研发部</v>
      </c>
      <c r="F138" t="str">
        <f>_xlfn.XLOOKUP(B:B,'2023.7-2023.12'!B:B,'2023.7-2023.12'!F:F,0)</f>
        <v>Syncro软件工程师</v>
      </c>
      <c r="G138">
        <f>COUNTIF('2023.7-2023.12'!B:B,B138)</f>
        <v>6</v>
      </c>
      <c r="H138" s="217">
        <f>IFERROR(_xlfn.XLOOKUP(B138,'2023.7-2023.12'!B:B,'2023.7-2023.12'!K:K),0)</f>
        <v>12750.17</v>
      </c>
      <c r="I138" s="217">
        <f>IFERROR(AVERAGEIF('2023.7-2023.12'!B:B,B138,'2023.7-2023.12'!K:K),0)</f>
        <v>13250.865</v>
      </c>
      <c r="J138" s="217">
        <f>IFERROR(_xlfn.XLOOKUP(B138,'2023.7-2023.12'!B:B,'2023.7-2023.12'!J:J),0)</f>
        <v>5544</v>
      </c>
      <c r="K138" s="217">
        <f>IFERROR(AVERAGEIF('2023.7-2023.12'!B:B,B138,'2023.7-2023.12'!J:J),0)</f>
        <v>5544</v>
      </c>
      <c r="M138">
        <f>SUMIFS('2023.7-2023.12'!L:L,'2023.7-2023.12'!B:B,B138)</f>
        <v>2182.08</v>
      </c>
      <c r="O138" s="217">
        <f>SUMIFS('2023.7-2023.12'!N:N,'2023.7-2023.12'!B:B,B138)</f>
        <v>22.8</v>
      </c>
      <c r="P138">
        <f>SUMIFS('2023.7-2023.12'!P:P,'2023.7-2023.12'!B:B,B138)</f>
        <v>18.24</v>
      </c>
      <c r="R138" s="217">
        <f>SUMIFS('2023.7-2023.12'!M:M,'2023.7-2023.12'!B:B,B138)</f>
        <v>520.8</v>
      </c>
      <c r="T138" s="217">
        <f>SUMIFS('2023.7-2023.12'!O:O,'2023.7-2023.12'!B:B,B138)</f>
        <v>3000</v>
      </c>
      <c r="U138" s="217">
        <f t="shared" si="77"/>
        <v>13250.865</v>
      </c>
      <c r="V138" s="217">
        <f t="shared" si="78"/>
        <v>13250.865</v>
      </c>
      <c r="W138">
        <f t="shared" si="79"/>
        <v>11130.7266</v>
      </c>
      <c r="X138" s="217">
        <f t="shared" si="80"/>
        <v>13250.865</v>
      </c>
      <c r="Y138" s="217">
        <f t="shared" si="81"/>
        <v>13250.865</v>
      </c>
      <c r="Z138" s="217">
        <f t="shared" si="82"/>
        <v>636.04152</v>
      </c>
      <c r="AA138" s="217">
        <f t="shared" si="83"/>
        <v>13250.865</v>
      </c>
      <c r="AB138" s="217">
        <f t="shared" si="84"/>
        <v>127.208304</v>
      </c>
      <c r="AC138" s="217">
        <f t="shared" si="85"/>
        <v>13250.865</v>
      </c>
      <c r="AD138" s="217">
        <f t="shared" si="86"/>
        <v>13250.865</v>
      </c>
      <c r="AE138" s="217">
        <f t="shared" si="87"/>
        <v>3577.73355</v>
      </c>
      <c r="AF138" s="217">
        <f t="shared" si="88"/>
        <v>13250.865</v>
      </c>
      <c r="AG138" s="217">
        <f t="shared" si="89"/>
        <v>13250.865</v>
      </c>
      <c r="AH138" s="217">
        <f t="shared" si="90"/>
        <v>3975.2595</v>
      </c>
      <c r="AI138">
        <f t="shared" si="91"/>
        <v>-8948.6466</v>
      </c>
      <c r="AJ138" s="217">
        <f t="shared" si="92"/>
        <v>-613.24152</v>
      </c>
      <c r="AK138" s="217">
        <f t="shared" si="93"/>
        <v>-108.968304</v>
      </c>
      <c r="AL138" s="217">
        <f t="shared" si="94"/>
        <v>-3056.93355</v>
      </c>
      <c r="AM138" s="217">
        <f t="shared" si="95"/>
        <v>-975.2595</v>
      </c>
      <c r="AN138" s="217">
        <f t="shared" si="96"/>
        <v>5544</v>
      </c>
      <c r="AO138" s="217">
        <f t="shared" si="97"/>
        <v>5544</v>
      </c>
      <c r="AP138">
        <f t="shared" si="98"/>
        <v>4656.96</v>
      </c>
      <c r="AQ138" s="217">
        <f t="shared" si="99"/>
        <v>5544</v>
      </c>
      <c r="AR138" s="217">
        <f t="shared" si="100"/>
        <v>5544</v>
      </c>
      <c r="AS138" s="217">
        <f t="shared" si="101"/>
        <v>266.112</v>
      </c>
      <c r="AT138" s="217">
        <f t="shared" si="102"/>
        <v>5544</v>
      </c>
      <c r="AU138" s="217">
        <f t="shared" si="103"/>
        <v>53.2224</v>
      </c>
      <c r="AV138" s="217">
        <f t="shared" si="104"/>
        <v>5544</v>
      </c>
      <c r="AW138" s="217">
        <f t="shared" si="105"/>
        <v>5544</v>
      </c>
      <c r="AX138" s="217">
        <f t="shared" si="106"/>
        <v>1496.88</v>
      </c>
      <c r="AY138" s="217">
        <f t="shared" si="107"/>
        <v>5544</v>
      </c>
      <c r="AZ138" s="217">
        <f t="shared" si="108"/>
        <v>5544</v>
      </c>
      <c r="BA138" s="217">
        <f t="shared" si="109"/>
        <v>1663.2</v>
      </c>
      <c r="BB138" s="217">
        <f t="shared" si="110"/>
        <v>-2474.88</v>
      </c>
      <c r="BC138" s="217">
        <f t="shared" si="111"/>
        <v>-243.312</v>
      </c>
      <c r="BD138" s="217">
        <f t="shared" si="112"/>
        <v>-34.9824</v>
      </c>
      <c r="BE138" s="217">
        <f t="shared" si="113"/>
        <v>-976.08</v>
      </c>
      <c r="BF138" s="217">
        <f t="shared" si="114"/>
        <v>0</v>
      </c>
    </row>
    <row r="139" spans="2:58">
      <c r="B139" s="6" t="s">
        <v>327</v>
      </c>
      <c r="C139" s="166" t="str">
        <f>_xlfn.XLOOKUP(B:B,'2023.7-2023.12'!B:B,'2023.7-2023.12'!G:G,0)</f>
        <v>2021/07/02</v>
      </c>
      <c r="D139">
        <f>_xlfn.XLOOKUP(B:B,'2023.7-2023.12'!B:B,'2023.7-2023.12'!I:I,0)</f>
        <v>0</v>
      </c>
      <c r="E139" t="str">
        <f>_xlfn.XLOOKUP(B:B,'2023.7-2023.12'!B:B,'2023.7-2023.12'!C:C,0)</f>
        <v>生产部</v>
      </c>
      <c r="F139" t="str">
        <f>_xlfn.XLOOKUP(B:B,'2023.7-2023.12'!B:B,'2023.7-2023.12'!F:F,0)</f>
        <v>质检员</v>
      </c>
      <c r="G139">
        <f>COUNTIF('2023.7-2023.12'!B:B,B139)</f>
        <v>6</v>
      </c>
      <c r="H139" s="217">
        <f>IFERROR(_xlfn.XLOOKUP(B139,'2023.7-2023.12'!B:B,'2023.7-2023.12'!K:K),0)</f>
        <v>7952.47</v>
      </c>
      <c r="I139" s="217">
        <f>IFERROR(AVERAGEIF('2023.7-2023.12'!B:B,B139,'2023.7-2023.12'!K:K),0)</f>
        <v>7948.635</v>
      </c>
      <c r="J139" s="217">
        <f>IFERROR(_xlfn.XLOOKUP(B139,'2023.7-2023.12'!B:B,'2023.7-2023.12'!J:J),0)</f>
        <v>2120</v>
      </c>
      <c r="K139" s="217">
        <f>IFERROR(AVERAGEIF('2023.7-2023.12'!B:B,B139,'2023.7-2023.12'!J:J),0)</f>
        <v>2120</v>
      </c>
      <c r="M139">
        <f>SUMIFS('2023.7-2023.12'!L:L,'2023.7-2023.12'!B:B,B139)</f>
        <v>2182.08</v>
      </c>
      <c r="O139" s="217">
        <f>SUMIFS('2023.7-2023.12'!N:N,'2023.7-2023.12'!B:B,B139)</f>
        <v>22.8</v>
      </c>
      <c r="P139">
        <f>SUMIFS('2023.7-2023.12'!P:P,'2023.7-2023.12'!B:B,B139)</f>
        <v>18.24</v>
      </c>
      <c r="R139" s="217">
        <f>SUMIFS('2023.7-2023.12'!M:M,'2023.7-2023.12'!B:B,B139)</f>
        <v>520.8</v>
      </c>
      <c r="T139" s="217">
        <f>SUMIFS('2023.7-2023.12'!O:O,'2023.7-2023.12'!B:B,B139)</f>
        <v>0</v>
      </c>
      <c r="U139" s="217">
        <f t="shared" si="77"/>
        <v>7948.635</v>
      </c>
      <c r="V139" s="217">
        <f t="shared" si="78"/>
        <v>7948.635</v>
      </c>
      <c r="W139">
        <f t="shared" si="79"/>
        <v>6676.8534</v>
      </c>
      <c r="X139" s="217">
        <f t="shared" si="80"/>
        <v>7948.635</v>
      </c>
      <c r="Y139" s="217">
        <f t="shared" si="81"/>
        <v>7948.635</v>
      </c>
      <c r="Z139" s="217">
        <f t="shared" si="82"/>
        <v>381.53448</v>
      </c>
      <c r="AA139" s="217">
        <f t="shared" si="83"/>
        <v>7948.635</v>
      </c>
      <c r="AB139" s="217">
        <f t="shared" si="84"/>
        <v>76.306896</v>
      </c>
      <c r="AC139" s="217">
        <f t="shared" si="85"/>
        <v>7948.635</v>
      </c>
      <c r="AD139" s="217">
        <f t="shared" si="86"/>
        <v>7948.635</v>
      </c>
      <c r="AE139" s="217">
        <f t="shared" si="87"/>
        <v>2146.13145</v>
      </c>
      <c r="AF139" s="217">
        <f t="shared" si="88"/>
        <v>7948.635</v>
      </c>
      <c r="AG139" s="217">
        <f t="shared" si="89"/>
        <v>7948.635</v>
      </c>
      <c r="AH139" s="217">
        <f t="shared" si="90"/>
        <v>2384.5905</v>
      </c>
      <c r="AI139">
        <f t="shared" si="91"/>
        <v>-4494.7734</v>
      </c>
      <c r="AJ139" s="217">
        <f t="shared" si="92"/>
        <v>-358.73448</v>
      </c>
      <c r="AK139" s="217">
        <f t="shared" si="93"/>
        <v>-58.066896</v>
      </c>
      <c r="AL139" s="217">
        <f t="shared" si="94"/>
        <v>-1625.33145</v>
      </c>
      <c r="AM139" s="217">
        <f t="shared" si="95"/>
        <v>-2384.5905</v>
      </c>
      <c r="AN139" s="217">
        <f t="shared" si="96"/>
        <v>4546</v>
      </c>
      <c r="AO139" s="217">
        <f t="shared" si="97"/>
        <v>4546</v>
      </c>
      <c r="AP139">
        <f t="shared" si="98"/>
        <v>3818.64</v>
      </c>
      <c r="AQ139" s="217">
        <f t="shared" si="99"/>
        <v>2120</v>
      </c>
      <c r="AR139" s="217">
        <f t="shared" si="100"/>
        <v>2120</v>
      </c>
      <c r="AS139" s="217">
        <f t="shared" si="101"/>
        <v>101.76</v>
      </c>
      <c r="AT139" s="217">
        <f t="shared" si="102"/>
        <v>2120</v>
      </c>
      <c r="AU139" s="217">
        <f t="shared" si="103"/>
        <v>20.352</v>
      </c>
      <c r="AV139" s="217">
        <f t="shared" si="104"/>
        <v>4340</v>
      </c>
      <c r="AW139" s="217">
        <f t="shared" si="105"/>
        <v>4340</v>
      </c>
      <c r="AX139" s="217">
        <f t="shared" si="106"/>
        <v>1171.8</v>
      </c>
      <c r="AY139" s="217">
        <f t="shared" si="107"/>
        <v>2120</v>
      </c>
      <c r="AZ139" s="217">
        <f t="shared" si="108"/>
        <v>2120</v>
      </c>
      <c r="BA139" s="217">
        <f t="shared" si="109"/>
        <v>636</v>
      </c>
      <c r="BB139" s="217">
        <f t="shared" si="110"/>
        <v>-1636.56</v>
      </c>
      <c r="BC139" s="217">
        <f t="shared" si="111"/>
        <v>-78.96</v>
      </c>
      <c r="BD139" s="217">
        <f t="shared" si="112"/>
        <v>-2.11200000000001</v>
      </c>
      <c r="BE139" s="217">
        <f t="shared" si="113"/>
        <v>-651</v>
      </c>
      <c r="BF139" s="217">
        <f t="shared" si="114"/>
        <v>-636</v>
      </c>
    </row>
    <row r="140" spans="2:58">
      <c r="B140" s="6" t="s">
        <v>485</v>
      </c>
      <c r="C140" s="166" t="str">
        <f>_xlfn.XLOOKUP(B:B,'2023.7-2023.12'!B:B,'2023.7-2023.12'!G:G,0)</f>
        <v>2023/10/12</v>
      </c>
      <c r="D140" t="str">
        <f>_xlfn.XLOOKUP(B:B,'2023.7-2023.12'!B:B,'2023.7-2023.12'!I:I,0)</f>
        <v>2023/10/12入职，2023/10/30离职</v>
      </c>
      <c r="E140" t="str">
        <f>_xlfn.XLOOKUP(B:B,'2023.7-2023.12'!B:B,'2023.7-2023.12'!C:C,0)</f>
        <v>运营中心</v>
      </c>
      <c r="F140" t="str">
        <f>_xlfn.XLOOKUP(B:B,'2023.7-2023.12'!B:B,'2023.7-2023.12'!F:F,0)</f>
        <v>装配钳工</v>
      </c>
      <c r="G140">
        <f>COUNTIF('2023.7-2023.12'!B:B,B140)</f>
        <v>1</v>
      </c>
      <c r="H140" s="217">
        <f>IFERROR(_xlfn.XLOOKUP(B140,'2023.7-2023.12'!B:B,'2023.7-2023.12'!K:K),0)</f>
        <v>3813.79</v>
      </c>
      <c r="I140" s="217">
        <f>IFERROR(AVERAGEIF('2023.7-2023.12'!B:B,B140,'2023.7-2023.12'!K:K),0)</f>
        <v>3813.79</v>
      </c>
      <c r="J140" s="217">
        <f>IFERROR(_xlfn.XLOOKUP(B140,'2023.7-2023.12'!B:B,'2023.7-2023.12'!J:J),0)</f>
        <v>1900</v>
      </c>
      <c r="K140" s="217">
        <f>IFERROR(AVERAGEIF('2023.7-2023.12'!B:B,B140,'2023.7-2023.12'!J:J),0)</f>
        <v>1900</v>
      </c>
      <c r="M140">
        <f>SUMIFS('2023.7-2023.12'!L:L,'2023.7-2023.12'!B:B,B140)</f>
        <v>363.68</v>
      </c>
      <c r="O140" s="217">
        <f>SUMIFS('2023.7-2023.12'!N:N,'2023.7-2023.12'!B:B,B140)</f>
        <v>3.8</v>
      </c>
      <c r="P140">
        <f>SUMIFS('2023.7-2023.12'!P:P,'2023.7-2023.12'!B:B,B140)</f>
        <v>3.04</v>
      </c>
      <c r="R140" s="217">
        <f>SUMIFS('2023.7-2023.12'!M:M,'2023.7-2023.12'!B:B,B140)</f>
        <v>86.8</v>
      </c>
      <c r="T140" s="217">
        <f>SUMIFS('2023.7-2023.12'!O:O,'2023.7-2023.12'!B:B,B140)</f>
        <v>0</v>
      </c>
      <c r="U140" s="217">
        <f t="shared" si="77"/>
        <v>4546</v>
      </c>
      <c r="V140" s="217">
        <f t="shared" si="78"/>
        <v>4546</v>
      </c>
      <c r="W140">
        <f t="shared" si="79"/>
        <v>636.44</v>
      </c>
      <c r="X140" s="217">
        <f t="shared" si="80"/>
        <v>3813.79</v>
      </c>
      <c r="Y140" s="217">
        <f t="shared" si="81"/>
        <v>3813.79</v>
      </c>
      <c r="Z140" s="217">
        <f t="shared" si="82"/>
        <v>30.51032</v>
      </c>
      <c r="AA140" s="217">
        <f t="shared" si="83"/>
        <v>3813.79</v>
      </c>
      <c r="AB140" s="217">
        <f t="shared" si="84"/>
        <v>6.102064</v>
      </c>
      <c r="AC140" s="217">
        <f t="shared" si="85"/>
        <v>4340</v>
      </c>
      <c r="AD140" s="217">
        <f t="shared" si="86"/>
        <v>4340</v>
      </c>
      <c r="AE140" s="217">
        <f t="shared" si="87"/>
        <v>195.3</v>
      </c>
      <c r="AF140" s="217">
        <f t="shared" si="88"/>
        <v>3813.79</v>
      </c>
      <c r="AG140" s="217">
        <f t="shared" si="89"/>
        <v>3813.79</v>
      </c>
      <c r="AH140" s="217">
        <f t="shared" si="90"/>
        <v>190.6895</v>
      </c>
      <c r="AI140">
        <f t="shared" si="91"/>
        <v>-272.76</v>
      </c>
      <c r="AJ140" s="217">
        <f t="shared" si="92"/>
        <v>-26.71032</v>
      </c>
      <c r="AK140" s="217">
        <f t="shared" si="93"/>
        <v>-3.062064</v>
      </c>
      <c r="AL140" s="217">
        <f t="shared" si="94"/>
        <v>-108.5</v>
      </c>
      <c r="AM140" s="217">
        <f t="shared" si="95"/>
        <v>-190.6895</v>
      </c>
      <c r="AN140" s="217">
        <f t="shared" si="96"/>
        <v>4546</v>
      </c>
      <c r="AO140" s="217">
        <f t="shared" si="97"/>
        <v>4546</v>
      </c>
      <c r="AP140">
        <f t="shared" si="98"/>
        <v>636.44</v>
      </c>
      <c r="AQ140" s="217">
        <f t="shared" si="99"/>
        <v>1900</v>
      </c>
      <c r="AR140" s="217">
        <f t="shared" si="100"/>
        <v>1900</v>
      </c>
      <c r="AS140" s="217">
        <f t="shared" si="101"/>
        <v>15.2</v>
      </c>
      <c r="AT140" s="217">
        <f t="shared" si="102"/>
        <v>1900</v>
      </c>
      <c r="AU140" s="217">
        <f t="shared" si="103"/>
        <v>3.04</v>
      </c>
      <c r="AV140" s="217">
        <f t="shared" si="104"/>
        <v>4340</v>
      </c>
      <c r="AW140" s="217">
        <f t="shared" si="105"/>
        <v>4340</v>
      </c>
      <c r="AX140" s="217">
        <f t="shared" si="106"/>
        <v>195.3</v>
      </c>
      <c r="AY140" s="217">
        <f t="shared" si="107"/>
        <v>1900</v>
      </c>
      <c r="AZ140" s="217">
        <f t="shared" si="108"/>
        <v>1900</v>
      </c>
      <c r="BA140" s="217">
        <f t="shared" si="109"/>
        <v>95</v>
      </c>
      <c r="BB140" s="217">
        <f t="shared" si="110"/>
        <v>-272.76</v>
      </c>
      <c r="BC140" s="217">
        <f t="shared" si="111"/>
        <v>-11.4</v>
      </c>
      <c r="BD140" s="217">
        <f t="shared" si="112"/>
        <v>0</v>
      </c>
      <c r="BE140" s="217">
        <f t="shared" si="113"/>
        <v>-108.5</v>
      </c>
      <c r="BF140" s="217">
        <f t="shared" si="114"/>
        <v>-95</v>
      </c>
    </row>
    <row r="141" spans="2:58">
      <c r="B141" s="6" t="s">
        <v>486</v>
      </c>
      <c r="C141" s="166" t="str">
        <f>_xlfn.XLOOKUP(B:B,'2023.7-2023.12'!B:B,'2023.7-2023.12'!G:G,0)</f>
        <v>2023/08/02</v>
      </c>
      <c r="D141" s="216" t="s">
        <v>465</v>
      </c>
      <c r="E141" t="str">
        <f>_xlfn.XLOOKUP(B:B,'2023.7-2023.12'!B:B,'2023.7-2023.12'!C:C,0)</f>
        <v>研发部</v>
      </c>
      <c r="F141" t="str">
        <f>_xlfn.XLOOKUP(B:B,'2023.7-2023.12'!B:B,'2023.7-2023.12'!F:F,0)</f>
        <v>电气工程师储备生</v>
      </c>
      <c r="G141">
        <f>COUNTIF('2023.7-2023.12'!B:B,B141)</f>
        <v>5</v>
      </c>
      <c r="H141" s="217">
        <f>IFERROR(_xlfn.XLOOKUP(B141,'2023.7-2023.12'!B:B,'2023.7-2023.12'!K:K),0)</f>
        <v>3767.37</v>
      </c>
      <c r="I141" s="217">
        <f>IFERROR(AVERAGEIF('2023.7-2023.12'!B:B,B141,'2023.7-2023.12'!K:K),0)</f>
        <v>4295.674</v>
      </c>
      <c r="J141" s="217">
        <f>IFERROR(_xlfn.XLOOKUP(B141,'2023.7-2023.12'!B:B,'2023.7-2023.12'!J:J),0)</f>
        <v>1900</v>
      </c>
      <c r="K141" s="217">
        <f>IFERROR(AVERAGEIF('2023.7-2023.12'!B:B,B141,'2023.7-2023.12'!J:J),0)</f>
        <v>1900</v>
      </c>
      <c r="M141">
        <f>SUMIFS('2023.7-2023.12'!L:L,'2023.7-2023.12'!B:B,B141)</f>
        <v>1818.4</v>
      </c>
      <c r="O141" s="217">
        <f>SUMIFS('2023.7-2023.12'!N:N,'2023.7-2023.12'!B:B,B141)</f>
        <v>19</v>
      </c>
      <c r="P141">
        <f>SUMIFS('2023.7-2023.12'!P:P,'2023.7-2023.12'!B:B,B141)</f>
        <v>15.2</v>
      </c>
      <c r="R141" s="217">
        <f>SUMIFS('2023.7-2023.12'!M:M,'2023.7-2023.12'!B:B,B141)</f>
        <v>434</v>
      </c>
      <c r="T141" s="217">
        <f>SUMIFS('2023.7-2023.12'!O:O,'2023.7-2023.12'!B:B,B141)</f>
        <v>0</v>
      </c>
      <c r="U141" s="217">
        <f t="shared" si="77"/>
        <v>4546</v>
      </c>
      <c r="V141" s="217">
        <f t="shared" si="78"/>
        <v>4546</v>
      </c>
      <c r="W141">
        <f t="shared" si="79"/>
        <v>3182.2</v>
      </c>
      <c r="X141" s="217">
        <f t="shared" si="80"/>
        <v>4295.674</v>
      </c>
      <c r="Y141" s="217">
        <f t="shared" si="81"/>
        <v>4295.674</v>
      </c>
      <c r="Z141" s="217">
        <f t="shared" si="82"/>
        <v>171.82696</v>
      </c>
      <c r="AA141" s="217">
        <f t="shared" si="83"/>
        <v>4295.674</v>
      </c>
      <c r="AB141" s="217">
        <f t="shared" si="84"/>
        <v>34.365392</v>
      </c>
      <c r="AC141" s="217">
        <f t="shared" si="85"/>
        <v>4340</v>
      </c>
      <c r="AD141" s="217">
        <f t="shared" si="86"/>
        <v>4340</v>
      </c>
      <c r="AE141" s="217">
        <f t="shared" si="87"/>
        <v>976.5</v>
      </c>
      <c r="AF141" s="217">
        <f t="shared" si="88"/>
        <v>4295.674</v>
      </c>
      <c r="AG141" s="217">
        <f t="shared" si="89"/>
        <v>4295.674</v>
      </c>
      <c r="AH141" s="217">
        <f t="shared" si="90"/>
        <v>1073.9185</v>
      </c>
      <c r="AI141">
        <f t="shared" si="91"/>
        <v>-1363.8</v>
      </c>
      <c r="AJ141" s="217">
        <f t="shared" si="92"/>
        <v>-152.82696</v>
      </c>
      <c r="AK141" s="217">
        <f t="shared" si="93"/>
        <v>-19.165392</v>
      </c>
      <c r="AL141" s="217">
        <f t="shared" si="94"/>
        <v>-542.5</v>
      </c>
      <c r="AM141" s="217">
        <f t="shared" si="95"/>
        <v>-1073.9185</v>
      </c>
      <c r="AN141" s="217">
        <f t="shared" si="96"/>
        <v>4546</v>
      </c>
      <c r="AO141" s="217">
        <f t="shared" si="97"/>
        <v>4546</v>
      </c>
      <c r="AP141">
        <f t="shared" si="98"/>
        <v>3182.2</v>
      </c>
      <c r="AQ141" s="217">
        <f t="shared" si="99"/>
        <v>1900</v>
      </c>
      <c r="AR141" s="217">
        <f t="shared" si="100"/>
        <v>1900</v>
      </c>
      <c r="AS141" s="217">
        <f t="shared" si="101"/>
        <v>76</v>
      </c>
      <c r="AT141" s="217">
        <f t="shared" si="102"/>
        <v>1900</v>
      </c>
      <c r="AU141" s="217">
        <f t="shared" si="103"/>
        <v>15.2</v>
      </c>
      <c r="AV141" s="217">
        <f t="shared" si="104"/>
        <v>4340</v>
      </c>
      <c r="AW141" s="217">
        <f t="shared" si="105"/>
        <v>4340</v>
      </c>
      <c r="AX141" s="217">
        <f t="shared" si="106"/>
        <v>976.5</v>
      </c>
      <c r="AY141" s="217">
        <f t="shared" si="107"/>
        <v>1900</v>
      </c>
      <c r="AZ141" s="217">
        <f t="shared" si="108"/>
        <v>1900</v>
      </c>
      <c r="BA141" s="217">
        <f t="shared" si="109"/>
        <v>475</v>
      </c>
      <c r="BB141" s="217">
        <f t="shared" si="110"/>
        <v>-1363.8</v>
      </c>
      <c r="BC141" s="217">
        <f t="shared" si="111"/>
        <v>-57</v>
      </c>
      <c r="BD141" s="217">
        <f t="shared" si="112"/>
        <v>0</v>
      </c>
      <c r="BE141" s="217">
        <f t="shared" si="113"/>
        <v>-542.5</v>
      </c>
      <c r="BF141" s="217">
        <f t="shared" si="114"/>
        <v>-475</v>
      </c>
    </row>
    <row r="142" spans="2:58">
      <c r="B142" s="6" t="s">
        <v>328</v>
      </c>
      <c r="C142" s="166" t="str">
        <f>_xlfn.XLOOKUP(B:B,'2023.7-2023.12'!B:B,'2023.7-2023.12'!G:G,0)</f>
        <v>2021/06/08</v>
      </c>
      <c r="D142">
        <f>_xlfn.XLOOKUP(B:B,'2023.7-2023.12'!B:B,'2023.7-2023.12'!I:I,0)</f>
        <v>0</v>
      </c>
      <c r="E142" t="str">
        <f>_xlfn.XLOOKUP(B:B,'2023.7-2023.12'!B:B,'2023.7-2023.12'!C:C,0)</f>
        <v>售后服务部</v>
      </c>
      <c r="F142" t="str">
        <f>_xlfn.XLOOKUP(B:B,'2023.7-2023.12'!B:B,'2023.7-2023.12'!F:F,0)</f>
        <v>机械服务工程师</v>
      </c>
      <c r="G142">
        <f>COUNTIF('2023.7-2023.12'!B:B,B142)</f>
        <v>6</v>
      </c>
      <c r="H142" s="217">
        <f>IFERROR(_xlfn.XLOOKUP(B142,'2023.7-2023.12'!B:B,'2023.7-2023.12'!K:K),0)</f>
        <v>8918.38</v>
      </c>
      <c r="I142" s="217">
        <f>IFERROR(AVERAGEIF('2023.7-2023.12'!B:B,B142,'2023.7-2023.12'!K:K),0)</f>
        <v>8239.65333333333</v>
      </c>
      <c r="J142" s="217">
        <f>IFERROR(_xlfn.XLOOKUP(B142,'2023.7-2023.12'!B:B,'2023.7-2023.12'!J:J),0)</f>
        <v>4344</v>
      </c>
      <c r="K142" s="217">
        <f>IFERROR(AVERAGEIF('2023.7-2023.12'!B:B,B142,'2023.7-2023.12'!J:J),0)</f>
        <v>4344</v>
      </c>
      <c r="M142">
        <f>SUMIFS('2023.7-2023.12'!L:L,'2023.7-2023.12'!B:B,B142)</f>
        <v>0</v>
      </c>
      <c r="O142" s="217">
        <f>SUMIFS('2023.7-2023.12'!N:N,'2023.7-2023.12'!B:B,B142)</f>
        <v>0</v>
      </c>
      <c r="P142">
        <f>SUMIFS('2023.7-2023.12'!P:P,'2023.7-2023.12'!B:B,B142)</f>
        <v>0</v>
      </c>
      <c r="R142" s="217">
        <f>SUMIFS('2023.7-2023.12'!M:M,'2023.7-2023.12'!B:B,B142)</f>
        <v>0</v>
      </c>
      <c r="T142" s="217">
        <f>SUMIFS('2023.7-2023.12'!O:O,'2023.7-2023.12'!B:B,B142)</f>
        <v>0</v>
      </c>
      <c r="U142" s="217">
        <f t="shared" si="77"/>
        <v>8239.65333333333</v>
      </c>
      <c r="V142" s="217">
        <f t="shared" si="78"/>
        <v>8239.65333333333</v>
      </c>
      <c r="W142">
        <f t="shared" si="79"/>
        <v>6921.3088</v>
      </c>
      <c r="X142" s="217">
        <f t="shared" si="80"/>
        <v>8239.65333333333</v>
      </c>
      <c r="Y142" s="217">
        <f t="shared" si="81"/>
        <v>8239.65333333333</v>
      </c>
      <c r="Z142" s="217">
        <f t="shared" si="82"/>
        <v>395.50336</v>
      </c>
      <c r="AA142" s="217">
        <f t="shared" si="83"/>
        <v>8239.65333333333</v>
      </c>
      <c r="AB142" s="217">
        <f t="shared" si="84"/>
        <v>79.100672</v>
      </c>
      <c r="AC142" s="217">
        <f t="shared" si="85"/>
        <v>8239.65333333333</v>
      </c>
      <c r="AD142" s="217">
        <f t="shared" si="86"/>
        <v>8239.65333333333</v>
      </c>
      <c r="AE142" s="217">
        <f t="shared" si="87"/>
        <v>2224.7064</v>
      </c>
      <c r="AF142" s="217">
        <f t="shared" si="88"/>
        <v>8239.65333333333</v>
      </c>
      <c r="AG142" s="217">
        <f t="shared" si="89"/>
        <v>8239.65333333333</v>
      </c>
      <c r="AH142" s="217">
        <f t="shared" si="90"/>
        <v>2471.896</v>
      </c>
      <c r="AI142">
        <f t="shared" si="91"/>
        <v>-6921.3088</v>
      </c>
      <c r="AJ142" s="217">
        <f t="shared" si="92"/>
        <v>-395.50336</v>
      </c>
      <c r="AK142" s="217">
        <f t="shared" si="93"/>
        <v>-79.100672</v>
      </c>
      <c r="AL142" s="217">
        <f t="shared" si="94"/>
        <v>-2224.7064</v>
      </c>
      <c r="AM142" s="217">
        <f t="shared" si="95"/>
        <v>-2471.896</v>
      </c>
      <c r="AN142" s="217">
        <f t="shared" si="96"/>
        <v>4546</v>
      </c>
      <c r="AO142" s="217">
        <f t="shared" si="97"/>
        <v>4546</v>
      </c>
      <c r="AP142">
        <f t="shared" si="98"/>
        <v>3818.64</v>
      </c>
      <c r="AQ142" s="217">
        <f t="shared" si="99"/>
        <v>4344</v>
      </c>
      <c r="AR142" s="217">
        <f t="shared" si="100"/>
        <v>4344</v>
      </c>
      <c r="AS142" s="217">
        <f t="shared" si="101"/>
        <v>208.512</v>
      </c>
      <c r="AT142" s="217">
        <f t="shared" si="102"/>
        <v>4344</v>
      </c>
      <c r="AU142" s="217">
        <f t="shared" si="103"/>
        <v>41.7024</v>
      </c>
      <c r="AV142" s="217">
        <f t="shared" si="104"/>
        <v>4344</v>
      </c>
      <c r="AW142" s="217">
        <f t="shared" si="105"/>
        <v>4344</v>
      </c>
      <c r="AX142" s="217">
        <f t="shared" si="106"/>
        <v>1172.88</v>
      </c>
      <c r="AY142" s="217">
        <f t="shared" si="107"/>
        <v>4344</v>
      </c>
      <c r="AZ142" s="217">
        <f t="shared" si="108"/>
        <v>4344</v>
      </c>
      <c r="BA142" s="217">
        <f t="shared" si="109"/>
        <v>1303.2</v>
      </c>
      <c r="BB142" s="217">
        <f t="shared" si="110"/>
        <v>-3818.64</v>
      </c>
      <c r="BC142" s="217">
        <f t="shared" si="111"/>
        <v>-208.512</v>
      </c>
      <c r="BD142" s="217">
        <f t="shared" si="112"/>
        <v>-41.7024</v>
      </c>
      <c r="BE142" s="217">
        <f t="shared" si="113"/>
        <v>-1172.88</v>
      </c>
      <c r="BF142" s="217">
        <f t="shared" si="114"/>
        <v>-1303.2</v>
      </c>
    </row>
    <row r="143" spans="2:58">
      <c r="B143" s="6" t="s">
        <v>329</v>
      </c>
      <c r="C143" s="166" t="str">
        <f>_xlfn.XLOOKUP(B:B,'2023.7-2023.12'!B:B,'2023.7-2023.12'!G:G,0)</f>
        <v>2021/09/13</v>
      </c>
      <c r="D143">
        <f>_xlfn.XLOOKUP(B:B,'2023.7-2023.12'!B:B,'2023.7-2023.12'!I:I,0)</f>
        <v>0</v>
      </c>
      <c r="E143" t="str">
        <f>_xlfn.XLOOKUP(B:B,'2023.7-2023.12'!B:B,'2023.7-2023.12'!C:C,0)</f>
        <v>研发部</v>
      </c>
      <c r="F143" t="str">
        <f>_xlfn.XLOOKUP(B:B,'2023.7-2023.12'!B:B,'2023.7-2023.12'!F:F,0)</f>
        <v>机械工程师</v>
      </c>
      <c r="G143">
        <f>COUNTIF('2023.7-2023.12'!B:B,B143)</f>
        <v>6</v>
      </c>
      <c r="H143" s="217">
        <f>IFERROR(_xlfn.XLOOKUP(B143,'2023.7-2023.12'!B:B,'2023.7-2023.12'!K:K),0)</f>
        <v>8717</v>
      </c>
      <c r="I143" s="217">
        <f>IFERROR(AVERAGEIF('2023.7-2023.12'!B:B,B143,'2023.7-2023.12'!K:K),0)</f>
        <v>8718.48333333333</v>
      </c>
      <c r="J143" s="217">
        <f>IFERROR(_xlfn.XLOOKUP(B143,'2023.7-2023.12'!B:B,'2023.7-2023.12'!J:J),0)</f>
        <v>3730</v>
      </c>
      <c r="K143" s="217">
        <f>IFERROR(AVERAGEIF('2023.7-2023.12'!B:B,B143,'2023.7-2023.12'!J:J),0)</f>
        <v>3730</v>
      </c>
      <c r="M143">
        <f>SUMIFS('2023.7-2023.12'!L:L,'2023.7-2023.12'!B:B,B143)</f>
        <v>2182.08</v>
      </c>
      <c r="O143" s="217">
        <f>SUMIFS('2023.7-2023.12'!N:N,'2023.7-2023.12'!B:B,B143)</f>
        <v>22.8</v>
      </c>
      <c r="P143">
        <f>SUMIFS('2023.7-2023.12'!P:P,'2023.7-2023.12'!B:B,B143)</f>
        <v>18.24</v>
      </c>
      <c r="R143" s="217">
        <f>SUMIFS('2023.7-2023.12'!M:M,'2023.7-2023.12'!B:B,B143)</f>
        <v>520.8</v>
      </c>
      <c r="T143" s="217">
        <f>SUMIFS('2023.7-2023.12'!O:O,'2023.7-2023.12'!B:B,B143)</f>
        <v>600</v>
      </c>
      <c r="U143" s="217">
        <f t="shared" si="77"/>
        <v>8718.48333333333</v>
      </c>
      <c r="V143" s="217">
        <f t="shared" si="78"/>
        <v>8718.48333333333</v>
      </c>
      <c r="W143">
        <f t="shared" si="79"/>
        <v>7323.526</v>
      </c>
      <c r="X143" s="217">
        <f t="shared" si="80"/>
        <v>8718.48333333333</v>
      </c>
      <c r="Y143" s="217">
        <f t="shared" si="81"/>
        <v>8718.48333333333</v>
      </c>
      <c r="Z143" s="217">
        <f t="shared" si="82"/>
        <v>418.4872</v>
      </c>
      <c r="AA143" s="217">
        <f t="shared" si="83"/>
        <v>8718.48333333333</v>
      </c>
      <c r="AB143" s="217">
        <f t="shared" si="84"/>
        <v>83.69744</v>
      </c>
      <c r="AC143" s="217">
        <f t="shared" si="85"/>
        <v>8718.48333333333</v>
      </c>
      <c r="AD143" s="217">
        <f t="shared" si="86"/>
        <v>8718.48333333333</v>
      </c>
      <c r="AE143" s="217">
        <f t="shared" si="87"/>
        <v>2353.9905</v>
      </c>
      <c r="AF143" s="217">
        <f t="shared" si="88"/>
        <v>8718.48333333333</v>
      </c>
      <c r="AG143" s="217">
        <f t="shared" si="89"/>
        <v>8718.48333333333</v>
      </c>
      <c r="AH143" s="217">
        <f t="shared" si="90"/>
        <v>2615.545</v>
      </c>
      <c r="AI143">
        <f t="shared" si="91"/>
        <v>-5141.446</v>
      </c>
      <c r="AJ143" s="217">
        <f t="shared" si="92"/>
        <v>-395.6872</v>
      </c>
      <c r="AK143" s="217">
        <f t="shared" si="93"/>
        <v>-65.45744</v>
      </c>
      <c r="AL143" s="217">
        <f t="shared" si="94"/>
        <v>-1833.1905</v>
      </c>
      <c r="AM143" s="217">
        <f t="shared" si="95"/>
        <v>-2015.545</v>
      </c>
      <c r="AN143" s="217">
        <f t="shared" si="96"/>
        <v>4546</v>
      </c>
      <c r="AO143" s="217">
        <f t="shared" si="97"/>
        <v>4546</v>
      </c>
      <c r="AP143">
        <f t="shared" si="98"/>
        <v>3818.64</v>
      </c>
      <c r="AQ143" s="217">
        <f t="shared" si="99"/>
        <v>3730</v>
      </c>
      <c r="AR143" s="217">
        <f t="shared" si="100"/>
        <v>3730</v>
      </c>
      <c r="AS143" s="217">
        <f t="shared" si="101"/>
        <v>179.04</v>
      </c>
      <c r="AT143" s="217">
        <f t="shared" si="102"/>
        <v>3730</v>
      </c>
      <c r="AU143" s="217">
        <f t="shared" si="103"/>
        <v>35.808</v>
      </c>
      <c r="AV143" s="217">
        <f t="shared" si="104"/>
        <v>4340</v>
      </c>
      <c r="AW143" s="217">
        <f t="shared" si="105"/>
        <v>4340</v>
      </c>
      <c r="AX143" s="217">
        <f t="shared" si="106"/>
        <v>1171.8</v>
      </c>
      <c r="AY143" s="217">
        <f t="shared" si="107"/>
        <v>3730</v>
      </c>
      <c r="AZ143" s="217">
        <f t="shared" si="108"/>
        <v>3730</v>
      </c>
      <c r="BA143" s="217">
        <f t="shared" si="109"/>
        <v>1119</v>
      </c>
      <c r="BB143" s="217">
        <f t="shared" si="110"/>
        <v>-1636.56</v>
      </c>
      <c r="BC143" s="217">
        <f t="shared" si="111"/>
        <v>-156.24</v>
      </c>
      <c r="BD143" s="217">
        <f t="shared" si="112"/>
        <v>-17.568</v>
      </c>
      <c r="BE143" s="217">
        <f t="shared" si="113"/>
        <v>-651</v>
      </c>
      <c r="BF143" s="217">
        <f t="shared" si="114"/>
        <v>-519</v>
      </c>
    </row>
    <row r="144" spans="2:58">
      <c r="B144" s="6" t="s">
        <v>330</v>
      </c>
      <c r="C144" s="166" t="str">
        <f>_xlfn.XLOOKUP(B:B,'2023.7-2023.12'!B:B,'2023.7-2023.12'!G:G,0)</f>
        <v>2020/06/12</v>
      </c>
      <c r="D144">
        <f>_xlfn.XLOOKUP(B:B,'2023.7-2023.12'!B:B,'2023.7-2023.12'!I:I,0)</f>
        <v>0</v>
      </c>
      <c r="E144" t="str">
        <f>_xlfn.XLOOKUP(B:B,'2023.7-2023.12'!B:B,'2023.7-2023.12'!C:C,0)</f>
        <v>生产部</v>
      </c>
      <c r="F144" t="str">
        <f>_xlfn.XLOOKUP(B:B,'2023.7-2023.12'!B:B,'2023.7-2023.12'!F:F,0)</f>
        <v>测试技师</v>
      </c>
      <c r="G144">
        <f>COUNTIF('2023.7-2023.12'!B:B,B144)</f>
        <v>6</v>
      </c>
      <c r="H144" s="217">
        <f>IFERROR(_xlfn.XLOOKUP(B144,'2023.7-2023.12'!B:B,'2023.7-2023.12'!K:K),0)</f>
        <v>7763.26</v>
      </c>
      <c r="I144" s="217">
        <f>IFERROR(AVERAGEIF('2023.7-2023.12'!B:B,B144,'2023.7-2023.12'!K:K),0)</f>
        <v>7912.33166666667</v>
      </c>
      <c r="J144" s="217">
        <f>IFERROR(_xlfn.XLOOKUP(B144,'2023.7-2023.12'!B:B,'2023.7-2023.12'!J:J),0)</f>
        <v>1900</v>
      </c>
      <c r="K144" s="217">
        <f>IFERROR(AVERAGEIF('2023.7-2023.12'!B:B,B144,'2023.7-2023.12'!J:J),0)</f>
        <v>1900</v>
      </c>
      <c r="M144">
        <f>SUMIFS('2023.7-2023.12'!L:L,'2023.7-2023.12'!B:B,B144)</f>
        <v>2182.08</v>
      </c>
      <c r="O144" s="217">
        <f>SUMIFS('2023.7-2023.12'!N:N,'2023.7-2023.12'!B:B,B144)</f>
        <v>22.8</v>
      </c>
      <c r="P144">
        <f>SUMIFS('2023.7-2023.12'!P:P,'2023.7-2023.12'!B:B,B144)</f>
        <v>18.24</v>
      </c>
      <c r="R144" s="217">
        <f>SUMIFS('2023.7-2023.12'!M:M,'2023.7-2023.12'!B:B,B144)</f>
        <v>520.8</v>
      </c>
      <c r="T144" s="217">
        <f>SUMIFS('2023.7-2023.12'!O:O,'2023.7-2023.12'!B:B,B144)</f>
        <v>0</v>
      </c>
      <c r="U144" s="217">
        <f t="shared" si="77"/>
        <v>7912.33166666667</v>
      </c>
      <c r="V144" s="217">
        <f t="shared" si="78"/>
        <v>7912.33166666667</v>
      </c>
      <c r="W144">
        <f t="shared" si="79"/>
        <v>6646.3586</v>
      </c>
      <c r="X144" s="217">
        <f t="shared" si="80"/>
        <v>7912.33166666667</v>
      </c>
      <c r="Y144" s="217">
        <f t="shared" si="81"/>
        <v>7912.33166666667</v>
      </c>
      <c r="Z144" s="217">
        <f t="shared" si="82"/>
        <v>379.79192</v>
      </c>
      <c r="AA144" s="217">
        <f t="shared" si="83"/>
        <v>7912.33166666667</v>
      </c>
      <c r="AB144" s="217">
        <f t="shared" si="84"/>
        <v>75.958384</v>
      </c>
      <c r="AC144" s="217">
        <f t="shared" si="85"/>
        <v>7912.33166666667</v>
      </c>
      <c r="AD144" s="217">
        <f t="shared" si="86"/>
        <v>7912.33166666667</v>
      </c>
      <c r="AE144" s="217">
        <f t="shared" si="87"/>
        <v>2136.32955</v>
      </c>
      <c r="AF144" s="217">
        <f t="shared" si="88"/>
        <v>7912.33166666667</v>
      </c>
      <c r="AG144" s="217">
        <f t="shared" si="89"/>
        <v>7912.33166666667</v>
      </c>
      <c r="AH144" s="217">
        <f t="shared" si="90"/>
        <v>2373.6995</v>
      </c>
      <c r="AI144">
        <f t="shared" si="91"/>
        <v>-4464.2786</v>
      </c>
      <c r="AJ144" s="217">
        <f t="shared" si="92"/>
        <v>-356.99192</v>
      </c>
      <c r="AK144" s="217">
        <f t="shared" si="93"/>
        <v>-57.718384</v>
      </c>
      <c r="AL144" s="217">
        <f t="shared" si="94"/>
        <v>-1615.52955</v>
      </c>
      <c r="AM144" s="217">
        <f t="shared" si="95"/>
        <v>-2373.6995</v>
      </c>
      <c r="AN144" s="217">
        <f t="shared" si="96"/>
        <v>4546</v>
      </c>
      <c r="AO144" s="217">
        <f t="shared" si="97"/>
        <v>4546</v>
      </c>
      <c r="AP144">
        <f t="shared" si="98"/>
        <v>3818.64</v>
      </c>
      <c r="AQ144" s="217">
        <f t="shared" si="99"/>
        <v>1900</v>
      </c>
      <c r="AR144" s="217">
        <f t="shared" si="100"/>
        <v>1900</v>
      </c>
      <c r="AS144" s="217">
        <f t="shared" si="101"/>
        <v>91.2</v>
      </c>
      <c r="AT144" s="217">
        <f t="shared" si="102"/>
        <v>1900</v>
      </c>
      <c r="AU144" s="217">
        <f t="shared" si="103"/>
        <v>18.24</v>
      </c>
      <c r="AV144" s="217">
        <f t="shared" si="104"/>
        <v>4340</v>
      </c>
      <c r="AW144" s="217">
        <f t="shared" si="105"/>
        <v>4340</v>
      </c>
      <c r="AX144" s="217">
        <f t="shared" si="106"/>
        <v>1171.8</v>
      </c>
      <c r="AY144" s="217">
        <f t="shared" si="107"/>
        <v>1900</v>
      </c>
      <c r="AZ144" s="217">
        <f t="shared" si="108"/>
        <v>1900</v>
      </c>
      <c r="BA144" s="217">
        <f t="shared" si="109"/>
        <v>570</v>
      </c>
      <c r="BB144" s="217">
        <f t="shared" si="110"/>
        <v>-1636.56</v>
      </c>
      <c r="BC144" s="217">
        <f t="shared" si="111"/>
        <v>-68.4</v>
      </c>
      <c r="BD144" s="217">
        <f t="shared" si="112"/>
        <v>0</v>
      </c>
      <c r="BE144" s="217">
        <f t="shared" si="113"/>
        <v>-651</v>
      </c>
      <c r="BF144" s="217">
        <f t="shared" si="114"/>
        <v>-570</v>
      </c>
    </row>
    <row r="145" spans="2:58">
      <c r="B145" s="6" t="s">
        <v>487</v>
      </c>
      <c r="C145" s="166" t="str">
        <f>_xlfn.XLOOKUP(B:B,'2023.7-2023.12'!B:B,'2023.7-2023.12'!G:G,0)</f>
        <v>2023/10/23</v>
      </c>
      <c r="D145" t="str">
        <f>_xlfn.XLOOKUP(B:B,'2023.7-2023.12'!B:B,'2023.7-2023.12'!I:I,0)</f>
        <v>10月入职</v>
      </c>
      <c r="E145" t="str">
        <f>_xlfn.XLOOKUP(B:B,'2023.7-2023.12'!B:B,'2023.7-2023.12'!C:C,0)</f>
        <v>服务营销中心</v>
      </c>
      <c r="F145" t="str">
        <f>_xlfn.XLOOKUP(B:B,'2023.7-2023.12'!B:B,'2023.7-2023.12'!F:F,0)</f>
        <v>海外项目经理</v>
      </c>
      <c r="G145">
        <f>COUNTIF('2023.7-2023.12'!B:B,B145)</f>
        <v>3</v>
      </c>
      <c r="H145" s="217">
        <f>IFERROR(_xlfn.XLOOKUP(B145,'2023.7-2023.12'!B:B,'2023.7-2023.12'!K:K),0)</f>
        <v>4753.42</v>
      </c>
      <c r="I145" s="217">
        <f>IFERROR(AVERAGEIF('2023.7-2023.12'!B:B,B145,'2023.7-2023.12'!K:K),0)</f>
        <v>10166.24</v>
      </c>
      <c r="J145" s="217">
        <f>IFERROR(_xlfn.XLOOKUP(B145,'2023.7-2023.12'!B:B,'2023.7-2023.12'!J:J),0)</f>
        <v>5000</v>
      </c>
      <c r="K145" s="217">
        <f>IFERROR(AVERAGEIF('2023.7-2023.12'!B:B,B145,'2023.7-2023.12'!J:J),0)</f>
        <v>5000</v>
      </c>
      <c r="M145">
        <f>SUMIFS('2023.7-2023.12'!L:L,'2023.7-2023.12'!B:B,B145)</f>
        <v>727.36</v>
      </c>
      <c r="O145" s="217">
        <f>SUMIFS('2023.7-2023.12'!N:N,'2023.7-2023.12'!B:B,B145)</f>
        <v>7.6</v>
      </c>
      <c r="P145">
        <f>SUMIFS('2023.7-2023.12'!P:P,'2023.7-2023.12'!B:B,B145)</f>
        <v>6.08</v>
      </c>
      <c r="R145" s="217">
        <f>SUMIFS('2023.7-2023.12'!M:M,'2023.7-2023.12'!B:B,B145)</f>
        <v>173.6</v>
      </c>
      <c r="T145" s="217">
        <f>SUMIFS('2023.7-2023.12'!O:O,'2023.7-2023.12'!B:B,B145)</f>
        <v>0</v>
      </c>
      <c r="U145" s="217">
        <f t="shared" si="77"/>
        <v>10166.24</v>
      </c>
      <c r="V145" s="217">
        <f t="shared" si="78"/>
        <v>10166.24</v>
      </c>
      <c r="W145">
        <f t="shared" si="79"/>
        <v>4269.8208</v>
      </c>
      <c r="X145" s="217">
        <f t="shared" si="80"/>
        <v>10166.24</v>
      </c>
      <c r="Y145" s="217">
        <f t="shared" si="81"/>
        <v>10166.24</v>
      </c>
      <c r="Z145" s="217">
        <f t="shared" si="82"/>
        <v>243.98976</v>
      </c>
      <c r="AA145" s="217">
        <f t="shared" si="83"/>
        <v>10166.24</v>
      </c>
      <c r="AB145" s="217">
        <f t="shared" si="84"/>
        <v>48.797952</v>
      </c>
      <c r="AC145" s="217">
        <f t="shared" si="85"/>
        <v>10166.24</v>
      </c>
      <c r="AD145" s="217">
        <f t="shared" si="86"/>
        <v>10166.24</v>
      </c>
      <c r="AE145" s="217">
        <f t="shared" si="87"/>
        <v>1372.4424</v>
      </c>
      <c r="AF145" s="217">
        <f t="shared" si="88"/>
        <v>10166.24</v>
      </c>
      <c r="AG145" s="217">
        <f t="shared" si="89"/>
        <v>10166.24</v>
      </c>
      <c r="AH145" s="217">
        <f t="shared" si="90"/>
        <v>1524.936</v>
      </c>
      <c r="AI145">
        <f t="shared" si="91"/>
        <v>-3542.4608</v>
      </c>
      <c r="AJ145" s="217">
        <f t="shared" si="92"/>
        <v>-236.38976</v>
      </c>
      <c r="AK145" s="217">
        <f t="shared" si="93"/>
        <v>-42.717952</v>
      </c>
      <c r="AL145" s="217">
        <f t="shared" si="94"/>
        <v>-1198.8424</v>
      </c>
      <c r="AM145" s="217">
        <f t="shared" si="95"/>
        <v>-1524.936</v>
      </c>
      <c r="AN145" s="217">
        <f t="shared" si="96"/>
        <v>5000</v>
      </c>
      <c r="AO145" s="217">
        <f t="shared" si="97"/>
        <v>5000</v>
      </c>
      <c r="AP145">
        <f t="shared" si="98"/>
        <v>2100</v>
      </c>
      <c r="AQ145" s="217">
        <f t="shared" si="99"/>
        <v>5000</v>
      </c>
      <c r="AR145" s="217">
        <f t="shared" si="100"/>
        <v>5000</v>
      </c>
      <c r="AS145" s="217">
        <f t="shared" si="101"/>
        <v>120</v>
      </c>
      <c r="AT145" s="217">
        <f t="shared" si="102"/>
        <v>5000</v>
      </c>
      <c r="AU145" s="217">
        <f t="shared" si="103"/>
        <v>24</v>
      </c>
      <c r="AV145" s="217">
        <f t="shared" si="104"/>
        <v>5000</v>
      </c>
      <c r="AW145" s="217">
        <f t="shared" si="105"/>
        <v>5000</v>
      </c>
      <c r="AX145" s="217">
        <f t="shared" si="106"/>
        <v>675</v>
      </c>
      <c r="AY145" s="217">
        <f t="shared" si="107"/>
        <v>5000</v>
      </c>
      <c r="AZ145" s="217">
        <f t="shared" si="108"/>
        <v>5000</v>
      </c>
      <c r="BA145" s="217">
        <f t="shared" si="109"/>
        <v>750</v>
      </c>
      <c r="BB145" s="217">
        <f t="shared" si="110"/>
        <v>-1372.64</v>
      </c>
      <c r="BC145" s="217">
        <f t="shared" si="111"/>
        <v>-112.4</v>
      </c>
      <c r="BD145" s="217">
        <f t="shared" si="112"/>
        <v>-17.92</v>
      </c>
      <c r="BE145" s="217">
        <f t="shared" si="113"/>
        <v>-501.4</v>
      </c>
      <c r="BF145" s="217">
        <f t="shared" si="114"/>
        <v>-750</v>
      </c>
    </row>
    <row r="146" spans="2:58">
      <c r="B146" s="6" t="s">
        <v>331</v>
      </c>
      <c r="C146" s="166" t="str">
        <f>_xlfn.XLOOKUP(B:B,'2023.7-2023.12'!B:B,'2023.7-2023.12'!G:G,0)</f>
        <v>2020/04/08</v>
      </c>
      <c r="D146">
        <f>_xlfn.XLOOKUP(B:B,'2023.7-2023.12'!B:B,'2023.7-2023.12'!I:I,0)</f>
        <v>0</v>
      </c>
      <c r="E146" t="str">
        <f>_xlfn.XLOOKUP(B:B,'2023.7-2023.12'!B:B,'2023.7-2023.12'!C:C,0)</f>
        <v>研发部</v>
      </c>
      <c r="F146" t="str">
        <f>_xlfn.XLOOKUP(B:B,'2023.7-2023.12'!B:B,'2023.7-2023.12'!F:F,0)</f>
        <v>初级机械工程师</v>
      </c>
      <c r="G146">
        <f>COUNTIF('2023.7-2023.12'!B:B,B146)</f>
        <v>6</v>
      </c>
      <c r="H146" s="217">
        <f>IFERROR(_xlfn.XLOOKUP(B146,'2023.7-2023.12'!B:B,'2023.7-2023.12'!K:K),0)</f>
        <v>7654.7</v>
      </c>
      <c r="I146" s="217">
        <f>IFERROR(AVERAGEIF('2023.7-2023.12'!B:B,B146,'2023.7-2023.12'!K:K),0)</f>
        <v>7681.81666666667</v>
      </c>
      <c r="J146" s="217">
        <f>IFERROR(_xlfn.XLOOKUP(B146,'2023.7-2023.12'!B:B,'2023.7-2023.12'!J:J),0)</f>
        <v>3326</v>
      </c>
      <c r="K146" s="217">
        <f>IFERROR(AVERAGEIF('2023.7-2023.12'!B:B,B146,'2023.7-2023.12'!J:J),0)</f>
        <v>3326</v>
      </c>
      <c r="M146">
        <f>SUMIFS('2023.7-2023.12'!L:L,'2023.7-2023.12'!B:B,B146)</f>
        <v>2182.08</v>
      </c>
      <c r="O146" s="217">
        <f>SUMIFS('2023.7-2023.12'!N:N,'2023.7-2023.12'!B:B,B146)</f>
        <v>22.8</v>
      </c>
      <c r="P146">
        <f>SUMIFS('2023.7-2023.12'!P:P,'2023.7-2023.12'!B:B,B146)</f>
        <v>18.24</v>
      </c>
      <c r="R146" s="217">
        <f>SUMIFS('2023.7-2023.12'!M:M,'2023.7-2023.12'!B:B,B146)</f>
        <v>520.8</v>
      </c>
      <c r="T146" s="217">
        <f>SUMIFS('2023.7-2023.12'!O:O,'2023.7-2023.12'!B:B,B146)</f>
        <v>0</v>
      </c>
      <c r="U146" s="217">
        <f t="shared" si="77"/>
        <v>7681.81666666667</v>
      </c>
      <c r="V146" s="217">
        <f t="shared" si="78"/>
        <v>7681.81666666667</v>
      </c>
      <c r="W146">
        <f t="shared" si="79"/>
        <v>6452.726</v>
      </c>
      <c r="X146" s="217">
        <f t="shared" si="80"/>
        <v>7681.81666666667</v>
      </c>
      <c r="Y146" s="217">
        <f t="shared" si="81"/>
        <v>7681.81666666667</v>
      </c>
      <c r="Z146" s="217">
        <f t="shared" si="82"/>
        <v>368.7272</v>
      </c>
      <c r="AA146" s="217">
        <f t="shared" si="83"/>
        <v>7681.81666666667</v>
      </c>
      <c r="AB146" s="217">
        <f t="shared" si="84"/>
        <v>73.74544</v>
      </c>
      <c r="AC146" s="217">
        <f t="shared" si="85"/>
        <v>7681.81666666667</v>
      </c>
      <c r="AD146" s="217">
        <f t="shared" si="86"/>
        <v>7681.81666666667</v>
      </c>
      <c r="AE146" s="217">
        <f t="shared" si="87"/>
        <v>2074.0905</v>
      </c>
      <c r="AF146" s="217">
        <f t="shared" si="88"/>
        <v>7681.81666666667</v>
      </c>
      <c r="AG146" s="217">
        <f t="shared" si="89"/>
        <v>7681.81666666667</v>
      </c>
      <c r="AH146" s="217">
        <f t="shared" si="90"/>
        <v>2304.545</v>
      </c>
      <c r="AI146">
        <f t="shared" si="91"/>
        <v>-4270.646</v>
      </c>
      <c r="AJ146" s="217">
        <f t="shared" si="92"/>
        <v>-345.9272</v>
      </c>
      <c r="AK146" s="217">
        <f t="shared" si="93"/>
        <v>-55.50544</v>
      </c>
      <c r="AL146" s="217">
        <f t="shared" si="94"/>
        <v>-1553.2905</v>
      </c>
      <c r="AM146" s="217">
        <f t="shared" si="95"/>
        <v>-2304.545</v>
      </c>
      <c r="AN146" s="217">
        <f t="shared" si="96"/>
        <v>4546</v>
      </c>
      <c r="AO146" s="217">
        <f t="shared" si="97"/>
        <v>4546</v>
      </c>
      <c r="AP146">
        <f t="shared" si="98"/>
        <v>3818.64</v>
      </c>
      <c r="AQ146" s="217">
        <f t="shared" si="99"/>
        <v>3326</v>
      </c>
      <c r="AR146" s="217">
        <f t="shared" si="100"/>
        <v>3326</v>
      </c>
      <c r="AS146" s="217">
        <f t="shared" si="101"/>
        <v>159.648</v>
      </c>
      <c r="AT146" s="217">
        <f t="shared" si="102"/>
        <v>3326</v>
      </c>
      <c r="AU146" s="217">
        <f t="shared" si="103"/>
        <v>31.9296</v>
      </c>
      <c r="AV146" s="217">
        <f t="shared" si="104"/>
        <v>4340</v>
      </c>
      <c r="AW146" s="217">
        <f t="shared" si="105"/>
        <v>4340</v>
      </c>
      <c r="AX146" s="217">
        <f t="shared" si="106"/>
        <v>1171.8</v>
      </c>
      <c r="AY146" s="217">
        <f t="shared" si="107"/>
        <v>3326</v>
      </c>
      <c r="AZ146" s="217">
        <f t="shared" si="108"/>
        <v>3326</v>
      </c>
      <c r="BA146" s="217">
        <f t="shared" si="109"/>
        <v>997.8</v>
      </c>
      <c r="BB146" s="217">
        <f t="shared" si="110"/>
        <v>-1636.56</v>
      </c>
      <c r="BC146" s="217">
        <f t="shared" si="111"/>
        <v>-136.848</v>
      </c>
      <c r="BD146" s="217">
        <f t="shared" si="112"/>
        <v>-13.6896</v>
      </c>
      <c r="BE146" s="217">
        <f t="shared" si="113"/>
        <v>-651</v>
      </c>
      <c r="BF146" s="217">
        <f t="shared" si="114"/>
        <v>-997.8</v>
      </c>
    </row>
    <row r="147" spans="2:58">
      <c r="B147" s="6" t="s">
        <v>332</v>
      </c>
      <c r="C147" s="166" t="str">
        <f>_xlfn.XLOOKUP(B:B,'2023.7-2023.12'!B:B,'2023.7-2023.12'!G:G,0)</f>
        <v>2020/08/24</v>
      </c>
      <c r="D147">
        <f>_xlfn.XLOOKUP(B:B,'2023.7-2023.12'!B:B,'2023.7-2023.12'!I:I,0)</f>
        <v>0</v>
      </c>
      <c r="E147" t="str">
        <f>_xlfn.XLOOKUP(B:B,'2023.7-2023.12'!B:B,'2023.7-2023.12'!C:C,0)</f>
        <v>人力资源部</v>
      </c>
      <c r="F147" t="str">
        <f>_xlfn.XLOOKUP(B:B,'2023.7-2023.12'!B:B,'2023.7-2023.12'!F:F,0)</f>
        <v>人力资源经理</v>
      </c>
      <c r="G147">
        <f>COUNTIF('2023.7-2023.12'!B:B,B147)</f>
        <v>6</v>
      </c>
      <c r="H147" s="217">
        <f>IFERROR(_xlfn.XLOOKUP(B147,'2023.7-2023.12'!B:B,'2023.7-2023.12'!K:K),0)</f>
        <v>12625</v>
      </c>
      <c r="I147" s="217">
        <f>IFERROR(AVERAGEIF('2023.7-2023.12'!B:B,B147,'2023.7-2023.12'!K:K),0)</f>
        <v>12696.125</v>
      </c>
      <c r="J147" s="217">
        <f>IFERROR(_xlfn.XLOOKUP(B147,'2023.7-2023.12'!B:B,'2023.7-2023.12'!J:J),0)</f>
        <v>5632</v>
      </c>
      <c r="K147" s="217">
        <f>IFERROR(AVERAGEIF('2023.7-2023.12'!B:B,B147,'2023.7-2023.12'!J:J),0)</f>
        <v>5632</v>
      </c>
      <c r="M147">
        <f>SUMIFS('2023.7-2023.12'!L:L,'2023.7-2023.12'!B:B,B147)</f>
        <v>2182.08</v>
      </c>
      <c r="O147" s="217">
        <f>SUMIFS('2023.7-2023.12'!N:N,'2023.7-2023.12'!B:B,B147)</f>
        <v>22.8</v>
      </c>
      <c r="P147">
        <f>SUMIFS('2023.7-2023.12'!P:P,'2023.7-2023.12'!B:B,B147)</f>
        <v>18.24</v>
      </c>
      <c r="R147" s="217">
        <f>SUMIFS('2023.7-2023.12'!M:M,'2023.7-2023.12'!B:B,B147)</f>
        <v>520.8</v>
      </c>
      <c r="T147" s="217">
        <f>SUMIFS('2023.7-2023.12'!O:O,'2023.7-2023.12'!B:B,B147)</f>
        <v>570</v>
      </c>
      <c r="U147" s="217">
        <f t="shared" si="77"/>
        <v>12696.125</v>
      </c>
      <c r="V147" s="217">
        <f t="shared" si="78"/>
        <v>12696.125</v>
      </c>
      <c r="W147">
        <f t="shared" si="79"/>
        <v>10664.745</v>
      </c>
      <c r="X147" s="217">
        <f t="shared" si="80"/>
        <v>12696.125</v>
      </c>
      <c r="Y147" s="217">
        <f t="shared" si="81"/>
        <v>12696.125</v>
      </c>
      <c r="Z147" s="217">
        <f t="shared" si="82"/>
        <v>609.414</v>
      </c>
      <c r="AA147" s="217">
        <f t="shared" si="83"/>
        <v>12696.125</v>
      </c>
      <c r="AB147" s="217">
        <f t="shared" si="84"/>
        <v>121.8828</v>
      </c>
      <c r="AC147" s="217">
        <f t="shared" si="85"/>
        <v>12696.125</v>
      </c>
      <c r="AD147" s="217">
        <f t="shared" si="86"/>
        <v>12696.125</v>
      </c>
      <c r="AE147" s="217">
        <f t="shared" si="87"/>
        <v>3427.95375</v>
      </c>
      <c r="AF147" s="217">
        <f t="shared" si="88"/>
        <v>12696.125</v>
      </c>
      <c r="AG147" s="217">
        <f t="shared" si="89"/>
        <v>12696.125</v>
      </c>
      <c r="AH147" s="217">
        <f t="shared" si="90"/>
        <v>3808.8375</v>
      </c>
      <c r="AI147">
        <f t="shared" si="91"/>
        <v>-8482.665</v>
      </c>
      <c r="AJ147" s="217">
        <f t="shared" si="92"/>
        <v>-586.614</v>
      </c>
      <c r="AK147" s="217">
        <f t="shared" si="93"/>
        <v>-103.6428</v>
      </c>
      <c r="AL147" s="217">
        <f t="shared" si="94"/>
        <v>-2907.15375</v>
      </c>
      <c r="AM147" s="217">
        <f t="shared" si="95"/>
        <v>-3238.8375</v>
      </c>
      <c r="AN147" s="217">
        <f t="shared" si="96"/>
        <v>5632</v>
      </c>
      <c r="AO147" s="217">
        <f t="shared" si="97"/>
        <v>5632</v>
      </c>
      <c r="AP147">
        <f t="shared" si="98"/>
        <v>4730.88</v>
      </c>
      <c r="AQ147" s="217">
        <f t="shared" si="99"/>
        <v>5632</v>
      </c>
      <c r="AR147" s="217">
        <f t="shared" si="100"/>
        <v>5632</v>
      </c>
      <c r="AS147" s="217">
        <f t="shared" si="101"/>
        <v>270.336</v>
      </c>
      <c r="AT147" s="217">
        <f t="shared" si="102"/>
        <v>5632</v>
      </c>
      <c r="AU147" s="217">
        <f t="shared" si="103"/>
        <v>54.0672</v>
      </c>
      <c r="AV147" s="217">
        <f t="shared" si="104"/>
        <v>5632</v>
      </c>
      <c r="AW147" s="217">
        <f t="shared" si="105"/>
        <v>5632</v>
      </c>
      <c r="AX147" s="217">
        <f t="shared" si="106"/>
        <v>1520.64</v>
      </c>
      <c r="AY147" s="217">
        <f t="shared" si="107"/>
        <v>5632</v>
      </c>
      <c r="AZ147" s="217">
        <f t="shared" si="108"/>
        <v>5632</v>
      </c>
      <c r="BA147" s="217">
        <f t="shared" si="109"/>
        <v>1689.6</v>
      </c>
      <c r="BB147" s="217">
        <f t="shared" si="110"/>
        <v>-2548.8</v>
      </c>
      <c r="BC147" s="217">
        <f t="shared" si="111"/>
        <v>-247.536</v>
      </c>
      <c r="BD147" s="217">
        <f t="shared" si="112"/>
        <v>-35.8272</v>
      </c>
      <c r="BE147" s="217">
        <f t="shared" si="113"/>
        <v>-999.84</v>
      </c>
      <c r="BF147" s="217">
        <f t="shared" si="114"/>
        <v>-1119.6</v>
      </c>
    </row>
    <row r="148" spans="2:58">
      <c r="B148" s="6" t="s">
        <v>333</v>
      </c>
      <c r="C148" s="166" t="str">
        <f>_xlfn.XLOOKUP(B:B,'2023.7-2023.12'!B:B,'2023.7-2023.12'!G:G,0)</f>
        <v>2021/08/16</v>
      </c>
      <c r="D148">
        <f>_xlfn.XLOOKUP(B:B,'2023.7-2023.12'!B:B,'2023.7-2023.12'!I:I,0)</f>
        <v>0</v>
      </c>
      <c r="E148" t="str">
        <f>_xlfn.XLOOKUP(B:B,'2023.7-2023.12'!B:B,'2023.7-2023.12'!C:C,0)</f>
        <v>销售部</v>
      </c>
      <c r="F148" t="str">
        <f>_xlfn.XLOOKUP(B:B,'2023.7-2023.12'!B:B,'2023.7-2023.12'!F:F,0)</f>
        <v>进口专员</v>
      </c>
      <c r="G148">
        <f>COUNTIF('2023.7-2023.12'!B:B,B148)</f>
        <v>6</v>
      </c>
      <c r="H148" s="217">
        <f>IFERROR(_xlfn.XLOOKUP(B148,'2023.7-2023.12'!B:B,'2023.7-2023.12'!K:K),0)</f>
        <v>10294.18</v>
      </c>
      <c r="I148" s="217">
        <f>IFERROR(AVERAGEIF('2023.7-2023.12'!B:B,B148,'2023.7-2023.12'!K:K),0)</f>
        <v>9455.365</v>
      </c>
      <c r="J148" s="217">
        <f>IFERROR(_xlfn.XLOOKUP(B148,'2023.7-2023.12'!B:B,'2023.7-2023.12'!J:J),0)</f>
        <v>2532</v>
      </c>
      <c r="K148" s="217">
        <f>IFERROR(AVERAGEIF('2023.7-2023.12'!B:B,B148,'2023.7-2023.12'!J:J),0)</f>
        <v>2532</v>
      </c>
      <c r="M148">
        <f>SUMIFS('2023.7-2023.12'!L:L,'2023.7-2023.12'!B:B,B148)</f>
        <v>2182.08</v>
      </c>
      <c r="O148" s="217">
        <f>SUMIFS('2023.7-2023.12'!N:N,'2023.7-2023.12'!B:B,B148)</f>
        <v>22.8</v>
      </c>
      <c r="P148">
        <f>SUMIFS('2023.7-2023.12'!P:P,'2023.7-2023.12'!B:B,B148)</f>
        <v>18.24</v>
      </c>
      <c r="R148" s="217">
        <f>SUMIFS('2023.7-2023.12'!M:M,'2023.7-2023.12'!B:B,B148)</f>
        <v>520.8</v>
      </c>
      <c r="T148" s="217">
        <f>SUMIFS('2023.7-2023.12'!O:O,'2023.7-2023.12'!B:B,B148)</f>
        <v>0</v>
      </c>
      <c r="U148" s="217">
        <f t="shared" si="77"/>
        <v>9455.365</v>
      </c>
      <c r="V148" s="217">
        <f t="shared" si="78"/>
        <v>9455.365</v>
      </c>
      <c r="W148">
        <f t="shared" si="79"/>
        <v>7942.5066</v>
      </c>
      <c r="X148" s="217">
        <f t="shared" si="80"/>
        <v>9455.365</v>
      </c>
      <c r="Y148" s="217">
        <f t="shared" si="81"/>
        <v>9455.365</v>
      </c>
      <c r="Z148" s="217">
        <f t="shared" si="82"/>
        <v>453.85752</v>
      </c>
      <c r="AA148" s="217">
        <f t="shared" si="83"/>
        <v>9455.365</v>
      </c>
      <c r="AB148" s="217">
        <f t="shared" si="84"/>
        <v>90.771504</v>
      </c>
      <c r="AC148" s="217">
        <f t="shared" si="85"/>
        <v>9455.365</v>
      </c>
      <c r="AD148" s="217">
        <f t="shared" si="86"/>
        <v>9455.365</v>
      </c>
      <c r="AE148" s="217">
        <f t="shared" si="87"/>
        <v>2552.94855</v>
      </c>
      <c r="AF148" s="217">
        <f t="shared" si="88"/>
        <v>9455.365</v>
      </c>
      <c r="AG148" s="217">
        <f t="shared" si="89"/>
        <v>9455.365</v>
      </c>
      <c r="AH148" s="217">
        <f t="shared" si="90"/>
        <v>2836.6095</v>
      </c>
      <c r="AI148">
        <f t="shared" si="91"/>
        <v>-5760.4266</v>
      </c>
      <c r="AJ148" s="217">
        <f t="shared" si="92"/>
        <v>-431.05752</v>
      </c>
      <c r="AK148" s="217">
        <f t="shared" si="93"/>
        <v>-72.531504</v>
      </c>
      <c r="AL148" s="217">
        <f t="shared" si="94"/>
        <v>-2032.14855</v>
      </c>
      <c r="AM148" s="217">
        <f t="shared" si="95"/>
        <v>-2836.6095</v>
      </c>
      <c r="AN148" s="217">
        <f t="shared" si="96"/>
        <v>4546</v>
      </c>
      <c r="AO148" s="217">
        <f t="shared" si="97"/>
        <v>4546</v>
      </c>
      <c r="AP148">
        <f t="shared" si="98"/>
        <v>3818.64</v>
      </c>
      <c r="AQ148" s="217">
        <f t="shared" si="99"/>
        <v>2532</v>
      </c>
      <c r="AR148" s="217">
        <f t="shared" si="100"/>
        <v>2532</v>
      </c>
      <c r="AS148" s="217">
        <f t="shared" si="101"/>
        <v>121.536</v>
      </c>
      <c r="AT148" s="217">
        <f t="shared" si="102"/>
        <v>2532</v>
      </c>
      <c r="AU148" s="217">
        <f t="shared" si="103"/>
        <v>24.3072</v>
      </c>
      <c r="AV148" s="217">
        <f t="shared" si="104"/>
        <v>4340</v>
      </c>
      <c r="AW148" s="217">
        <f t="shared" si="105"/>
        <v>4340</v>
      </c>
      <c r="AX148" s="217">
        <f t="shared" si="106"/>
        <v>1171.8</v>
      </c>
      <c r="AY148" s="217">
        <f t="shared" si="107"/>
        <v>2532</v>
      </c>
      <c r="AZ148" s="217">
        <f t="shared" si="108"/>
        <v>2532</v>
      </c>
      <c r="BA148" s="217">
        <f t="shared" si="109"/>
        <v>759.6</v>
      </c>
      <c r="BB148" s="217">
        <f t="shared" si="110"/>
        <v>-1636.56</v>
      </c>
      <c r="BC148" s="217">
        <f t="shared" si="111"/>
        <v>-98.736</v>
      </c>
      <c r="BD148" s="217">
        <f t="shared" si="112"/>
        <v>-6.0672</v>
      </c>
      <c r="BE148" s="217">
        <f t="shared" si="113"/>
        <v>-651</v>
      </c>
      <c r="BF148" s="217">
        <f t="shared" si="114"/>
        <v>-759.6</v>
      </c>
    </row>
    <row r="149" spans="2:58">
      <c r="B149" s="6" t="s">
        <v>488</v>
      </c>
      <c r="C149" s="166" t="str">
        <f>_xlfn.XLOOKUP(B:B,'2023.7-2023.12'!B:B,'2023.7-2023.12'!G:G,0)</f>
        <v>2023/07/03</v>
      </c>
      <c r="D149" t="str">
        <f>_xlfn.XLOOKUP(B:B,'2023.7-2023.12'!B:B,'2023.7-2023.12'!I:I,0)</f>
        <v>7月入职</v>
      </c>
      <c r="E149" t="str">
        <f>_xlfn.XLOOKUP(B:B,'2023.7-2023.12'!B:B,'2023.7-2023.12'!C:C,0)</f>
        <v>售后服务部</v>
      </c>
      <c r="F149" t="str">
        <f>_xlfn.XLOOKUP(B:B,'2023.7-2023.12'!B:B,'2023.7-2023.12'!F:F,0)</f>
        <v>服务专员</v>
      </c>
      <c r="G149">
        <f>COUNTIF('2023.7-2023.12'!B:B,B149)</f>
        <v>6</v>
      </c>
      <c r="H149" s="217">
        <f>IFERROR(_xlfn.XLOOKUP(B149,'2023.7-2023.12'!B:B,'2023.7-2023.12'!K:K),0)</f>
        <v>5648.68</v>
      </c>
      <c r="I149" s="217">
        <f>IFERROR(AVERAGEIF('2023.7-2023.12'!B:B,B149,'2023.7-2023.12'!K:K),0)</f>
        <v>6343.30666666667</v>
      </c>
      <c r="J149" s="217">
        <f>IFERROR(_xlfn.XLOOKUP(B149,'2023.7-2023.12'!B:B,'2023.7-2023.12'!J:J),0)</f>
        <v>2900</v>
      </c>
      <c r="K149" s="217">
        <f>IFERROR(AVERAGEIF('2023.7-2023.12'!B:B,B149,'2023.7-2023.12'!J:J),0)</f>
        <v>2950</v>
      </c>
      <c r="M149">
        <f>SUMIFS('2023.7-2023.12'!L:L,'2023.7-2023.12'!B:B,B149)</f>
        <v>2182.08</v>
      </c>
      <c r="O149" s="217">
        <f>SUMIFS('2023.7-2023.12'!N:N,'2023.7-2023.12'!B:B,B149)</f>
        <v>22.8</v>
      </c>
      <c r="P149">
        <f>SUMIFS('2023.7-2023.12'!P:P,'2023.7-2023.12'!B:B,B149)</f>
        <v>18.24</v>
      </c>
      <c r="R149" s="217">
        <f>SUMIFS('2023.7-2023.12'!M:M,'2023.7-2023.12'!B:B,B149)</f>
        <v>520.8</v>
      </c>
      <c r="T149" s="217">
        <f>SUMIFS('2023.7-2023.12'!O:O,'2023.7-2023.12'!B:B,B149)</f>
        <v>0</v>
      </c>
      <c r="U149" s="217">
        <f t="shared" si="77"/>
        <v>6343.30666666667</v>
      </c>
      <c r="V149" s="217">
        <f t="shared" si="78"/>
        <v>6343.30666666667</v>
      </c>
      <c r="W149">
        <f t="shared" si="79"/>
        <v>5328.3776</v>
      </c>
      <c r="X149" s="217">
        <f t="shared" si="80"/>
        <v>6343.30666666667</v>
      </c>
      <c r="Y149" s="217">
        <f t="shared" si="81"/>
        <v>6343.30666666667</v>
      </c>
      <c r="Z149" s="217">
        <f t="shared" si="82"/>
        <v>304.47872</v>
      </c>
      <c r="AA149" s="217">
        <f t="shared" si="83"/>
        <v>6343.30666666667</v>
      </c>
      <c r="AB149" s="217">
        <f t="shared" si="84"/>
        <v>60.895744</v>
      </c>
      <c r="AC149" s="217">
        <f t="shared" si="85"/>
        <v>6343.30666666667</v>
      </c>
      <c r="AD149" s="217">
        <f t="shared" si="86"/>
        <v>6343.30666666667</v>
      </c>
      <c r="AE149" s="217">
        <f t="shared" si="87"/>
        <v>1712.6928</v>
      </c>
      <c r="AF149" s="217">
        <f t="shared" si="88"/>
        <v>6343.30666666667</v>
      </c>
      <c r="AG149" s="217">
        <f t="shared" si="89"/>
        <v>6343.30666666667</v>
      </c>
      <c r="AH149" s="217">
        <f t="shared" si="90"/>
        <v>1902.992</v>
      </c>
      <c r="AI149">
        <f t="shared" si="91"/>
        <v>-3146.2976</v>
      </c>
      <c r="AJ149" s="217">
        <f t="shared" si="92"/>
        <v>-281.67872</v>
      </c>
      <c r="AK149" s="217">
        <f t="shared" si="93"/>
        <v>-42.655744</v>
      </c>
      <c r="AL149" s="217">
        <f t="shared" si="94"/>
        <v>-1191.8928</v>
      </c>
      <c r="AM149" s="217">
        <f t="shared" si="95"/>
        <v>-1902.992</v>
      </c>
      <c r="AN149" s="217">
        <f t="shared" si="96"/>
        <v>4546</v>
      </c>
      <c r="AO149" s="217">
        <f t="shared" si="97"/>
        <v>4546</v>
      </c>
      <c r="AP149">
        <f t="shared" si="98"/>
        <v>3818.64</v>
      </c>
      <c r="AQ149" s="217">
        <f t="shared" si="99"/>
        <v>2950</v>
      </c>
      <c r="AR149" s="217">
        <f t="shared" si="100"/>
        <v>2950</v>
      </c>
      <c r="AS149" s="217">
        <f t="shared" si="101"/>
        <v>141.6</v>
      </c>
      <c r="AT149" s="217">
        <f t="shared" si="102"/>
        <v>2950</v>
      </c>
      <c r="AU149" s="217">
        <f t="shared" si="103"/>
        <v>28.32</v>
      </c>
      <c r="AV149" s="217">
        <f t="shared" si="104"/>
        <v>4340</v>
      </c>
      <c r="AW149" s="217">
        <f t="shared" si="105"/>
        <v>4340</v>
      </c>
      <c r="AX149" s="217">
        <f t="shared" si="106"/>
        <v>1171.8</v>
      </c>
      <c r="AY149" s="217">
        <f t="shared" si="107"/>
        <v>2950</v>
      </c>
      <c r="AZ149" s="217">
        <f t="shared" si="108"/>
        <v>2950</v>
      </c>
      <c r="BA149" s="217">
        <f t="shared" si="109"/>
        <v>885</v>
      </c>
      <c r="BB149" s="217">
        <f t="shared" si="110"/>
        <v>-1636.56</v>
      </c>
      <c r="BC149" s="217">
        <f t="shared" si="111"/>
        <v>-118.8</v>
      </c>
      <c r="BD149" s="217">
        <f t="shared" si="112"/>
        <v>-10.08</v>
      </c>
      <c r="BE149" s="217">
        <f t="shared" si="113"/>
        <v>-651</v>
      </c>
      <c r="BF149" s="217">
        <f t="shared" si="114"/>
        <v>-885</v>
      </c>
    </row>
    <row r="150" spans="2:58">
      <c r="B150" s="6" t="s">
        <v>334</v>
      </c>
      <c r="C150" s="166" t="str">
        <f>_xlfn.XLOOKUP(B:B,'2023.7-2023.12'!B:B,'2023.7-2023.12'!G:G,0)</f>
        <v>2016/04/14</v>
      </c>
      <c r="D150">
        <f>_xlfn.XLOOKUP(B:B,'2023.7-2023.12'!B:B,'2023.7-2023.12'!I:I,0)</f>
        <v>0</v>
      </c>
      <c r="E150" t="str">
        <f>_xlfn.XLOOKUP(B:B,'2023.7-2023.12'!B:B,'2023.7-2023.12'!C:C,0)</f>
        <v>销售部</v>
      </c>
      <c r="F150" t="str">
        <f>_xlfn.XLOOKUP(B:B,'2023.7-2023.12'!B:B,'2023.7-2023.12'!F:F,0)</f>
        <v>市场运营主管</v>
      </c>
      <c r="G150">
        <f>COUNTIF('2023.7-2023.12'!B:B,B150)</f>
        <v>6</v>
      </c>
      <c r="H150" s="217">
        <f>IFERROR(_xlfn.XLOOKUP(B150,'2023.7-2023.12'!B:B,'2023.7-2023.12'!K:K),0)</f>
        <v>14975.85</v>
      </c>
      <c r="I150" s="217">
        <f>IFERROR(AVERAGEIF('2023.7-2023.12'!B:B,B150,'2023.7-2023.12'!K:K),0)</f>
        <v>11763.1133333333</v>
      </c>
      <c r="J150" s="217">
        <f>IFERROR(_xlfn.XLOOKUP(B150,'2023.7-2023.12'!B:B,'2023.7-2023.12'!J:J),0)</f>
        <v>3200</v>
      </c>
      <c r="K150" s="217">
        <f>IFERROR(AVERAGEIF('2023.7-2023.12'!B:B,B150,'2023.7-2023.12'!J:J),0)</f>
        <v>3200</v>
      </c>
      <c r="M150">
        <f>SUMIFS('2023.7-2023.12'!L:L,'2023.7-2023.12'!B:B,B150)</f>
        <v>2182.08</v>
      </c>
      <c r="O150" s="217">
        <f>SUMIFS('2023.7-2023.12'!N:N,'2023.7-2023.12'!B:B,B150)</f>
        <v>22.8</v>
      </c>
      <c r="P150">
        <f>SUMIFS('2023.7-2023.12'!P:P,'2023.7-2023.12'!B:B,B150)</f>
        <v>18.24</v>
      </c>
      <c r="R150" s="217">
        <f>SUMIFS('2023.7-2023.12'!M:M,'2023.7-2023.12'!B:B,B150)</f>
        <v>520.8</v>
      </c>
      <c r="T150" s="217">
        <f>SUMIFS('2023.7-2023.12'!O:O,'2023.7-2023.12'!B:B,B150)</f>
        <v>570</v>
      </c>
      <c r="U150" s="217">
        <f t="shared" si="77"/>
        <v>11763.1133333333</v>
      </c>
      <c r="V150" s="217">
        <f t="shared" si="78"/>
        <v>11763.1133333333</v>
      </c>
      <c r="W150">
        <f t="shared" si="79"/>
        <v>9881.0152</v>
      </c>
      <c r="X150" s="217">
        <f t="shared" si="80"/>
        <v>11763.1133333333</v>
      </c>
      <c r="Y150" s="217">
        <f t="shared" si="81"/>
        <v>11763.1133333333</v>
      </c>
      <c r="Z150" s="217">
        <f t="shared" si="82"/>
        <v>564.62944</v>
      </c>
      <c r="AA150" s="217">
        <f t="shared" si="83"/>
        <v>11763.1133333333</v>
      </c>
      <c r="AB150" s="217">
        <f t="shared" si="84"/>
        <v>112.925888</v>
      </c>
      <c r="AC150" s="217">
        <f t="shared" si="85"/>
        <v>11763.1133333333</v>
      </c>
      <c r="AD150" s="217">
        <f t="shared" si="86"/>
        <v>11763.1133333333</v>
      </c>
      <c r="AE150" s="217">
        <f t="shared" si="87"/>
        <v>3176.0406</v>
      </c>
      <c r="AF150" s="217">
        <f t="shared" si="88"/>
        <v>11763.1133333333</v>
      </c>
      <c r="AG150" s="217">
        <f t="shared" si="89"/>
        <v>11763.1133333333</v>
      </c>
      <c r="AH150" s="217">
        <f t="shared" si="90"/>
        <v>3528.934</v>
      </c>
      <c r="AI150">
        <f t="shared" si="91"/>
        <v>-7698.9352</v>
      </c>
      <c r="AJ150" s="217">
        <f t="shared" si="92"/>
        <v>-541.82944</v>
      </c>
      <c r="AK150" s="217">
        <f t="shared" si="93"/>
        <v>-94.685888</v>
      </c>
      <c r="AL150" s="217">
        <f t="shared" si="94"/>
        <v>-2655.2406</v>
      </c>
      <c r="AM150" s="217">
        <f t="shared" si="95"/>
        <v>-2958.934</v>
      </c>
      <c r="AN150" s="217">
        <f t="shared" si="96"/>
        <v>4546</v>
      </c>
      <c r="AO150" s="217">
        <f t="shared" si="97"/>
        <v>4546</v>
      </c>
      <c r="AP150">
        <f t="shared" si="98"/>
        <v>3818.64</v>
      </c>
      <c r="AQ150" s="217">
        <f t="shared" si="99"/>
        <v>3200</v>
      </c>
      <c r="AR150" s="217">
        <f t="shared" si="100"/>
        <v>3200</v>
      </c>
      <c r="AS150" s="217">
        <f t="shared" si="101"/>
        <v>153.6</v>
      </c>
      <c r="AT150" s="217">
        <f t="shared" si="102"/>
        <v>3200</v>
      </c>
      <c r="AU150" s="217">
        <f t="shared" si="103"/>
        <v>30.72</v>
      </c>
      <c r="AV150" s="217">
        <f t="shared" si="104"/>
        <v>4340</v>
      </c>
      <c r="AW150" s="217">
        <f t="shared" si="105"/>
        <v>4340</v>
      </c>
      <c r="AX150" s="217">
        <f t="shared" si="106"/>
        <v>1171.8</v>
      </c>
      <c r="AY150" s="217">
        <f t="shared" si="107"/>
        <v>3200</v>
      </c>
      <c r="AZ150" s="217">
        <f t="shared" si="108"/>
        <v>3200</v>
      </c>
      <c r="BA150" s="217">
        <f t="shared" si="109"/>
        <v>960</v>
      </c>
      <c r="BB150" s="217">
        <f t="shared" si="110"/>
        <v>-1636.56</v>
      </c>
      <c r="BC150" s="217">
        <f t="shared" si="111"/>
        <v>-130.8</v>
      </c>
      <c r="BD150" s="217">
        <f t="shared" si="112"/>
        <v>-12.48</v>
      </c>
      <c r="BE150" s="217">
        <f t="shared" si="113"/>
        <v>-651</v>
      </c>
      <c r="BF150" s="217">
        <f t="shared" si="114"/>
        <v>-390</v>
      </c>
    </row>
    <row r="151" spans="2:58">
      <c r="B151" s="6" t="s">
        <v>335</v>
      </c>
      <c r="C151" s="166">
        <f>_xlfn.XLOOKUP(B:B,'2023.7-2023.12'!B:B,'2023.7-2023.12'!G:G,0)</f>
        <v>44803</v>
      </c>
      <c r="D151">
        <f>_xlfn.XLOOKUP(B:B,'2023.7-2023.12'!B:B,'2023.7-2023.12'!I:I,0)</f>
        <v>0</v>
      </c>
      <c r="E151" t="str">
        <f>_xlfn.XLOOKUP(B:B,'2023.7-2023.12'!B:B,'2023.7-2023.12'!C:C,0)</f>
        <v>生产部</v>
      </c>
      <c r="F151" t="str">
        <f>_xlfn.XLOOKUP(B:B,'2023.7-2023.12'!B:B,'2023.7-2023.12'!F:F,0)</f>
        <v>仓库包装操作工</v>
      </c>
      <c r="G151">
        <f>COUNTIF('2023.7-2023.12'!B:B,B151)</f>
        <v>6</v>
      </c>
      <c r="H151" s="217">
        <f>IFERROR(_xlfn.XLOOKUP(B151,'2023.7-2023.12'!B:B,'2023.7-2023.12'!K:K),0)</f>
        <v>6777.66</v>
      </c>
      <c r="I151" s="217">
        <f>IFERROR(AVERAGEIF('2023.7-2023.12'!B:B,B151,'2023.7-2023.12'!K:K),0)</f>
        <v>6351.46666666667</v>
      </c>
      <c r="J151" s="217">
        <f>IFERROR(_xlfn.XLOOKUP(B151,'2023.7-2023.12'!B:B,'2023.7-2023.12'!J:J),0)</f>
        <v>1900</v>
      </c>
      <c r="K151" s="217">
        <f>IFERROR(AVERAGEIF('2023.7-2023.12'!B:B,B151,'2023.7-2023.12'!J:J),0)</f>
        <v>1900</v>
      </c>
      <c r="M151">
        <f>SUMIFS('2023.7-2023.12'!L:L,'2023.7-2023.12'!B:B,B151)</f>
        <v>2182.08</v>
      </c>
      <c r="O151" s="217">
        <f>SUMIFS('2023.7-2023.12'!N:N,'2023.7-2023.12'!B:B,B151)</f>
        <v>22.8</v>
      </c>
      <c r="P151">
        <f>SUMIFS('2023.7-2023.12'!P:P,'2023.7-2023.12'!B:B,B151)</f>
        <v>18.24</v>
      </c>
      <c r="R151" s="217">
        <f>SUMIFS('2023.7-2023.12'!M:M,'2023.7-2023.12'!B:B,B151)</f>
        <v>520.8</v>
      </c>
      <c r="T151" s="217">
        <f>SUMIFS('2023.7-2023.12'!O:O,'2023.7-2023.12'!B:B,B151)</f>
        <v>0</v>
      </c>
      <c r="U151" s="217">
        <f t="shared" si="77"/>
        <v>6351.46666666667</v>
      </c>
      <c r="V151" s="217">
        <f t="shared" si="78"/>
        <v>6351.46666666667</v>
      </c>
      <c r="W151">
        <f t="shared" si="79"/>
        <v>5335.232</v>
      </c>
      <c r="X151" s="217">
        <f t="shared" si="80"/>
        <v>6351.46666666667</v>
      </c>
      <c r="Y151" s="217">
        <f t="shared" si="81"/>
        <v>6351.46666666667</v>
      </c>
      <c r="Z151" s="217">
        <f t="shared" si="82"/>
        <v>304.8704</v>
      </c>
      <c r="AA151" s="217">
        <f t="shared" si="83"/>
        <v>6351.46666666667</v>
      </c>
      <c r="AB151" s="217">
        <f t="shared" si="84"/>
        <v>60.97408</v>
      </c>
      <c r="AC151" s="217">
        <f t="shared" si="85"/>
        <v>6351.46666666667</v>
      </c>
      <c r="AD151" s="217">
        <f t="shared" si="86"/>
        <v>6351.46666666667</v>
      </c>
      <c r="AE151" s="217">
        <f t="shared" si="87"/>
        <v>1714.896</v>
      </c>
      <c r="AF151" s="217">
        <f t="shared" si="88"/>
        <v>6351.46666666667</v>
      </c>
      <c r="AG151" s="217">
        <f t="shared" si="89"/>
        <v>6351.46666666667</v>
      </c>
      <c r="AH151" s="217">
        <f t="shared" si="90"/>
        <v>1905.44</v>
      </c>
      <c r="AI151">
        <f t="shared" si="91"/>
        <v>-3153.152</v>
      </c>
      <c r="AJ151" s="217">
        <f t="shared" si="92"/>
        <v>-282.0704</v>
      </c>
      <c r="AK151" s="217">
        <f t="shared" si="93"/>
        <v>-42.73408</v>
      </c>
      <c r="AL151" s="217">
        <f t="shared" si="94"/>
        <v>-1194.096</v>
      </c>
      <c r="AM151" s="217">
        <f t="shared" si="95"/>
        <v>-1905.44</v>
      </c>
      <c r="AN151" s="217">
        <f t="shared" si="96"/>
        <v>4546</v>
      </c>
      <c r="AO151" s="217">
        <f t="shared" si="97"/>
        <v>4546</v>
      </c>
      <c r="AP151">
        <f t="shared" si="98"/>
        <v>3818.64</v>
      </c>
      <c r="AQ151" s="217">
        <f t="shared" si="99"/>
        <v>1900</v>
      </c>
      <c r="AR151" s="217">
        <f t="shared" si="100"/>
        <v>1900</v>
      </c>
      <c r="AS151" s="217">
        <f t="shared" si="101"/>
        <v>91.2</v>
      </c>
      <c r="AT151" s="217">
        <f t="shared" si="102"/>
        <v>1900</v>
      </c>
      <c r="AU151" s="217">
        <f t="shared" si="103"/>
        <v>18.24</v>
      </c>
      <c r="AV151" s="217">
        <f t="shared" si="104"/>
        <v>4340</v>
      </c>
      <c r="AW151" s="217">
        <f t="shared" si="105"/>
        <v>4340</v>
      </c>
      <c r="AX151" s="217">
        <f t="shared" si="106"/>
        <v>1171.8</v>
      </c>
      <c r="AY151" s="217">
        <f t="shared" si="107"/>
        <v>1900</v>
      </c>
      <c r="AZ151" s="217">
        <f t="shared" si="108"/>
        <v>1900</v>
      </c>
      <c r="BA151" s="217">
        <f t="shared" si="109"/>
        <v>570</v>
      </c>
      <c r="BB151" s="217">
        <f t="shared" si="110"/>
        <v>-1636.56</v>
      </c>
      <c r="BC151" s="217">
        <f t="shared" si="111"/>
        <v>-68.4</v>
      </c>
      <c r="BD151" s="217">
        <f t="shared" si="112"/>
        <v>0</v>
      </c>
      <c r="BE151" s="217">
        <f t="shared" si="113"/>
        <v>-651</v>
      </c>
      <c r="BF151" s="217">
        <f t="shared" si="114"/>
        <v>-570</v>
      </c>
    </row>
    <row r="152" spans="2:58">
      <c r="B152" s="6" t="s">
        <v>336</v>
      </c>
      <c r="C152" s="166" t="str">
        <f>_xlfn.XLOOKUP(B:B,'2023.7-2023.12'!B:B,'2023.7-2023.12'!G:G,0)</f>
        <v>2021/07/17</v>
      </c>
      <c r="D152">
        <f>_xlfn.XLOOKUP(B:B,'2023.7-2023.12'!B:B,'2023.7-2023.12'!I:I,0)</f>
        <v>0</v>
      </c>
      <c r="E152" t="str">
        <f>_xlfn.XLOOKUP(B:B,'2023.7-2023.12'!B:B,'2023.7-2023.12'!C:C,0)</f>
        <v>生产部</v>
      </c>
      <c r="F152" t="str">
        <f>_xlfn.XLOOKUP(B:B,'2023.7-2023.12'!B:B,'2023.7-2023.12'!F:F,0)</f>
        <v>装配钳工</v>
      </c>
      <c r="G152">
        <f>COUNTIF('2023.7-2023.12'!B:B,B152)</f>
        <v>6</v>
      </c>
      <c r="H152" s="217">
        <f>IFERROR(_xlfn.XLOOKUP(B152,'2023.7-2023.12'!B:B,'2023.7-2023.12'!K:K),0)</f>
        <v>5373.72</v>
      </c>
      <c r="I152" s="217">
        <f>IFERROR(AVERAGEIF('2023.7-2023.12'!B:B,B152,'2023.7-2023.12'!K:K),0)</f>
        <v>6375.09833333333</v>
      </c>
      <c r="J152" s="217">
        <f>IFERROR(_xlfn.XLOOKUP(B152,'2023.7-2023.12'!B:B,'2023.7-2023.12'!J:J),0)</f>
        <v>1900</v>
      </c>
      <c r="K152" s="217">
        <f>IFERROR(AVERAGEIF('2023.7-2023.12'!B:B,B152,'2023.7-2023.12'!J:J),0)</f>
        <v>1900</v>
      </c>
      <c r="M152">
        <f>SUMIFS('2023.7-2023.12'!L:L,'2023.7-2023.12'!B:B,B152)</f>
        <v>2182.08</v>
      </c>
      <c r="O152" s="217">
        <f>SUMIFS('2023.7-2023.12'!N:N,'2023.7-2023.12'!B:B,B152)</f>
        <v>22.8</v>
      </c>
      <c r="P152">
        <f>SUMIFS('2023.7-2023.12'!P:P,'2023.7-2023.12'!B:B,B152)</f>
        <v>18.24</v>
      </c>
      <c r="R152" s="217">
        <f>SUMIFS('2023.7-2023.12'!M:M,'2023.7-2023.12'!B:B,B152)</f>
        <v>520.8</v>
      </c>
      <c r="T152" s="217">
        <f>SUMIFS('2023.7-2023.12'!O:O,'2023.7-2023.12'!B:B,B152)</f>
        <v>0</v>
      </c>
      <c r="U152" s="217">
        <f t="shared" si="77"/>
        <v>6375.09833333333</v>
      </c>
      <c r="V152" s="217">
        <f t="shared" si="78"/>
        <v>6375.09833333333</v>
      </c>
      <c r="W152">
        <f t="shared" si="79"/>
        <v>5355.0826</v>
      </c>
      <c r="X152" s="217">
        <f t="shared" si="80"/>
        <v>6375.09833333333</v>
      </c>
      <c r="Y152" s="217">
        <f t="shared" si="81"/>
        <v>6375.09833333333</v>
      </c>
      <c r="Z152" s="217">
        <f t="shared" si="82"/>
        <v>306.00472</v>
      </c>
      <c r="AA152" s="217">
        <f t="shared" si="83"/>
        <v>6375.09833333333</v>
      </c>
      <c r="AB152" s="217">
        <f t="shared" si="84"/>
        <v>61.200944</v>
      </c>
      <c r="AC152" s="217">
        <f t="shared" si="85"/>
        <v>6375.09833333333</v>
      </c>
      <c r="AD152" s="217">
        <f t="shared" si="86"/>
        <v>6375.09833333333</v>
      </c>
      <c r="AE152" s="217">
        <f t="shared" si="87"/>
        <v>1721.27655</v>
      </c>
      <c r="AF152" s="217">
        <f t="shared" si="88"/>
        <v>6375.09833333333</v>
      </c>
      <c r="AG152" s="217">
        <f t="shared" si="89"/>
        <v>6375.09833333333</v>
      </c>
      <c r="AH152" s="217">
        <f t="shared" si="90"/>
        <v>1912.5295</v>
      </c>
      <c r="AI152">
        <f t="shared" si="91"/>
        <v>-3173.0026</v>
      </c>
      <c r="AJ152" s="217">
        <f t="shared" si="92"/>
        <v>-283.20472</v>
      </c>
      <c r="AK152" s="217">
        <f t="shared" si="93"/>
        <v>-42.960944</v>
      </c>
      <c r="AL152" s="217">
        <f t="shared" si="94"/>
        <v>-1200.47655</v>
      </c>
      <c r="AM152" s="217">
        <f t="shared" si="95"/>
        <v>-1912.5295</v>
      </c>
      <c r="AN152" s="217">
        <f t="shared" si="96"/>
        <v>4546</v>
      </c>
      <c r="AO152" s="217">
        <f t="shared" si="97"/>
        <v>4546</v>
      </c>
      <c r="AP152">
        <f t="shared" si="98"/>
        <v>3818.64</v>
      </c>
      <c r="AQ152" s="217">
        <f t="shared" si="99"/>
        <v>1900</v>
      </c>
      <c r="AR152" s="217">
        <f t="shared" si="100"/>
        <v>1900</v>
      </c>
      <c r="AS152" s="217">
        <f t="shared" si="101"/>
        <v>91.2</v>
      </c>
      <c r="AT152" s="217">
        <f t="shared" si="102"/>
        <v>1900</v>
      </c>
      <c r="AU152" s="217">
        <f t="shared" si="103"/>
        <v>18.24</v>
      </c>
      <c r="AV152" s="217">
        <f t="shared" si="104"/>
        <v>4340</v>
      </c>
      <c r="AW152" s="217">
        <f t="shared" si="105"/>
        <v>4340</v>
      </c>
      <c r="AX152" s="217">
        <f t="shared" si="106"/>
        <v>1171.8</v>
      </c>
      <c r="AY152" s="217">
        <f t="shared" si="107"/>
        <v>1900</v>
      </c>
      <c r="AZ152" s="217">
        <f t="shared" si="108"/>
        <v>1900</v>
      </c>
      <c r="BA152" s="217">
        <f t="shared" si="109"/>
        <v>570</v>
      </c>
      <c r="BB152" s="217">
        <f t="shared" si="110"/>
        <v>-1636.56</v>
      </c>
      <c r="BC152" s="217">
        <f t="shared" si="111"/>
        <v>-68.4</v>
      </c>
      <c r="BD152" s="217">
        <f t="shared" si="112"/>
        <v>0</v>
      </c>
      <c r="BE152" s="217">
        <f t="shared" si="113"/>
        <v>-651</v>
      </c>
      <c r="BF152" s="217">
        <f t="shared" si="114"/>
        <v>-570</v>
      </c>
    </row>
    <row r="153" spans="2:58">
      <c r="B153" s="6" t="s">
        <v>337</v>
      </c>
      <c r="C153" s="166" t="str">
        <f>_xlfn.XLOOKUP(B:B,'2023.7-2023.12'!B:B,'2023.7-2023.12'!G:G,0)</f>
        <v>2021/07/15</v>
      </c>
      <c r="D153">
        <f>_xlfn.XLOOKUP(B:B,'2023.7-2023.12'!B:B,'2023.7-2023.12'!I:I,0)</f>
        <v>0</v>
      </c>
      <c r="E153" t="str">
        <f>_xlfn.XLOOKUP(B:B,'2023.7-2023.12'!B:B,'2023.7-2023.12'!C:C,0)</f>
        <v>生产部</v>
      </c>
      <c r="F153" t="str">
        <f>_xlfn.XLOOKUP(B:B,'2023.7-2023.12'!B:B,'2023.7-2023.12'!F:F,0)</f>
        <v>装配钳工</v>
      </c>
      <c r="G153">
        <f>COUNTIF('2023.7-2023.12'!B:B,B153)</f>
        <v>6</v>
      </c>
      <c r="H153" s="217">
        <f>IFERROR(_xlfn.XLOOKUP(B153,'2023.7-2023.12'!B:B,'2023.7-2023.12'!K:K),0)</f>
        <v>5499.64</v>
      </c>
      <c r="I153" s="217">
        <f>IFERROR(AVERAGEIF('2023.7-2023.12'!B:B,B153,'2023.7-2023.12'!K:K),0)</f>
        <v>6084.53333333333</v>
      </c>
      <c r="J153" s="217">
        <f>IFERROR(_xlfn.XLOOKUP(B153,'2023.7-2023.12'!B:B,'2023.7-2023.12'!J:J),0)</f>
        <v>1900</v>
      </c>
      <c r="K153" s="217">
        <f>IFERROR(AVERAGEIF('2023.7-2023.12'!B:B,B153,'2023.7-2023.12'!J:J),0)</f>
        <v>1900</v>
      </c>
      <c r="M153">
        <f>SUMIFS('2023.7-2023.12'!L:L,'2023.7-2023.12'!B:B,B153)</f>
        <v>2182.08</v>
      </c>
      <c r="O153" s="217">
        <f>SUMIFS('2023.7-2023.12'!N:N,'2023.7-2023.12'!B:B,B153)</f>
        <v>22.8</v>
      </c>
      <c r="P153">
        <f>SUMIFS('2023.7-2023.12'!P:P,'2023.7-2023.12'!B:B,B153)</f>
        <v>18.24</v>
      </c>
      <c r="R153" s="217">
        <f>SUMIFS('2023.7-2023.12'!M:M,'2023.7-2023.12'!B:B,B153)</f>
        <v>520.8</v>
      </c>
      <c r="T153" s="217">
        <f>SUMIFS('2023.7-2023.12'!O:O,'2023.7-2023.12'!B:B,B153)</f>
        <v>0</v>
      </c>
      <c r="U153" s="217">
        <f t="shared" si="77"/>
        <v>6084.53333333333</v>
      </c>
      <c r="V153" s="217">
        <f t="shared" si="78"/>
        <v>6084.53333333333</v>
      </c>
      <c r="W153">
        <f t="shared" si="79"/>
        <v>5111.008</v>
      </c>
      <c r="X153" s="217">
        <f t="shared" si="80"/>
        <v>6084.53333333333</v>
      </c>
      <c r="Y153" s="217">
        <f t="shared" si="81"/>
        <v>6084.53333333333</v>
      </c>
      <c r="Z153" s="217">
        <f t="shared" si="82"/>
        <v>292.0576</v>
      </c>
      <c r="AA153" s="217">
        <f t="shared" si="83"/>
        <v>6084.53333333333</v>
      </c>
      <c r="AB153" s="217">
        <f t="shared" si="84"/>
        <v>58.41152</v>
      </c>
      <c r="AC153" s="217">
        <f t="shared" si="85"/>
        <v>6084.53333333333</v>
      </c>
      <c r="AD153" s="217">
        <f t="shared" si="86"/>
        <v>6084.53333333333</v>
      </c>
      <c r="AE153" s="217">
        <f t="shared" si="87"/>
        <v>1642.824</v>
      </c>
      <c r="AF153" s="217">
        <f t="shared" si="88"/>
        <v>6084.53333333333</v>
      </c>
      <c r="AG153" s="217">
        <f t="shared" si="89"/>
        <v>6084.53333333333</v>
      </c>
      <c r="AH153" s="217">
        <f t="shared" si="90"/>
        <v>1825.36</v>
      </c>
      <c r="AI153">
        <f t="shared" si="91"/>
        <v>-2928.928</v>
      </c>
      <c r="AJ153" s="217">
        <f t="shared" si="92"/>
        <v>-269.2576</v>
      </c>
      <c r="AK153" s="217">
        <f t="shared" si="93"/>
        <v>-40.17152</v>
      </c>
      <c r="AL153" s="217">
        <f t="shared" si="94"/>
        <v>-1122.024</v>
      </c>
      <c r="AM153" s="217">
        <f t="shared" si="95"/>
        <v>-1825.36</v>
      </c>
      <c r="AN153" s="217">
        <f t="shared" si="96"/>
        <v>4546</v>
      </c>
      <c r="AO153" s="217">
        <f t="shared" si="97"/>
        <v>4546</v>
      </c>
      <c r="AP153">
        <f t="shared" si="98"/>
        <v>3818.64</v>
      </c>
      <c r="AQ153" s="217">
        <f t="shared" si="99"/>
        <v>1900</v>
      </c>
      <c r="AR153" s="217">
        <f t="shared" si="100"/>
        <v>1900</v>
      </c>
      <c r="AS153" s="217">
        <f t="shared" si="101"/>
        <v>91.2</v>
      </c>
      <c r="AT153" s="217">
        <f t="shared" si="102"/>
        <v>1900</v>
      </c>
      <c r="AU153" s="217">
        <f t="shared" si="103"/>
        <v>18.24</v>
      </c>
      <c r="AV153" s="217">
        <f t="shared" si="104"/>
        <v>4340</v>
      </c>
      <c r="AW153" s="217">
        <f t="shared" si="105"/>
        <v>4340</v>
      </c>
      <c r="AX153" s="217">
        <f t="shared" si="106"/>
        <v>1171.8</v>
      </c>
      <c r="AY153" s="217">
        <f t="shared" si="107"/>
        <v>1900</v>
      </c>
      <c r="AZ153" s="217">
        <f t="shared" si="108"/>
        <v>1900</v>
      </c>
      <c r="BA153" s="217">
        <f t="shared" si="109"/>
        <v>570</v>
      </c>
      <c r="BB153" s="217">
        <f t="shared" si="110"/>
        <v>-1636.56</v>
      </c>
      <c r="BC153" s="217">
        <f t="shared" si="111"/>
        <v>-68.4</v>
      </c>
      <c r="BD153" s="217">
        <f t="shared" si="112"/>
        <v>0</v>
      </c>
      <c r="BE153" s="217">
        <f t="shared" si="113"/>
        <v>-651</v>
      </c>
      <c r="BF153" s="217">
        <f t="shared" si="114"/>
        <v>-570</v>
      </c>
    </row>
    <row r="154" spans="2:58">
      <c r="B154" s="6" t="s">
        <v>338</v>
      </c>
      <c r="C154" s="166" t="str">
        <f>_xlfn.XLOOKUP(B:B,'2023.7-2023.12'!B:B,'2023.7-2023.12'!G:G,0)</f>
        <v>2021/01/25</v>
      </c>
      <c r="D154">
        <f>_xlfn.XLOOKUP(B:B,'2023.7-2023.12'!B:B,'2023.7-2023.12'!I:I,0)</f>
        <v>0</v>
      </c>
      <c r="E154" t="str">
        <f>_xlfn.XLOOKUP(B:B,'2023.7-2023.12'!B:B,'2023.7-2023.12'!C:C,0)</f>
        <v>生产部</v>
      </c>
      <c r="F154" t="str">
        <f>_xlfn.XLOOKUP(B:B,'2023.7-2023.12'!B:B,'2023.7-2023.12'!F:F,0)</f>
        <v>仓管员</v>
      </c>
      <c r="G154">
        <f>COUNTIF('2023.7-2023.12'!B:B,B154)</f>
        <v>6</v>
      </c>
      <c r="H154" s="217">
        <f>IFERROR(_xlfn.XLOOKUP(B154,'2023.7-2023.12'!B:B,'2023.7-2023.12'!K:K),0)</f>
        <v>5892.05</v>
      </c>
      <c r="I154" s="217">
        <f>IFERROR(AVERAGEIF('2023.7-2023.12'!B:B,B154,'2023.7-2023.12'!K:K),0)</f>
        <v>5706.46833333333</v>
      </c>
      <c r="J154" s="217">
        <f>IFERROR(_xlfn.XLOOKUP(B154,'2023.7-2023.12'!B:B,'2023.7-2023.12'!J:J),0)</f>
        <v>1900</v>
      </c>
      <c r="K154" s="217">
        <f>IFERROR(AVERAGEIF('2023.7-2023.12'!B:B,B154,'2023.7-2023.12'!J:J),0)</f>
        <v>1900</v>
      </c>
      <c r="M154">
        <f>SUMIFS('2023.7-2023.12'!L:L,'2023.7-2023.12'!B:B,B154)</f>
        <v>2182.08</v>
      </c>
      <c r="O154" s="217">
        <f>SUMIFS('2023.7-2023.12'!N:N,'2023.7-2023.12'!B:B,B154)</f>
        <v>22.8</v>
      </c>
      <c r="P154">
        <f>SUMIFS('2023.7-2023.12'!P:P,'2023.7-2023.12'!B:B,B154)</f>
        <v>18.24</v>
      </c>
      <c r="R154" s="217">
        <f>SUMIFS('2023.7-2023.12'!M:M,'2023.7-2023.12'!B:B,B154)</f>
        <v>520.8</v>
      </c>
      <c r="T154" s="217">
        <f>SUMIFS('2023.7-2023.12'!O:O,'2023.7-2023.12'!B:B,B154)</f>
        <v>0</v>
      </c>
      <c r="U154" s="217">
        <f t="shared" si="77"/>
        <v>5706.46833333333</v>
      </c>
      <c r="V154" s="217">
        <f t="shared" si="78"/>
        <v>5706.46833333333</v>
      </c>
      <c r="W154">
        <f t="shared" si="79"/>
        <v>4793.4334</v>
      </c>
      <c r="X154" s="217">
        <f t="shared" si="80"/>
        <v>5706.46833333333</v>
      </c>
      <c r="Y154" s="217">
        <f t="shared" si="81"/>
        <v>5706.46833333333</v>
      </c>
      <c r="Z154" s="217">
        <f t="shared" si="82"/>
        <v>273.91048</v>
      </c>
      <c r="AA154" s="217">
        <f t="shared" si="83"/>
        <v>5706.46833333333</v>
      </c>
      <c r="AB154" s="217">
        <f t="shared" si="84"/>
        <v>54.782096</v>
      </c>
      <c r="AC154" s="217">
        <f t="shared" si="85"/>
        <v>5706.46833333333</v>
      </c>
      <c r="AD154" s="217">
        <f t="shared" si="86"/>
        <v>5706.46833333333</v>
      </c>
      <c r="AE154" s="217">
        <f t="shared" si="87"/>
        <v>1540.74645</v>
      </c>
      <c r="AF154" s="217">
        <f t="shared" si="88"/>
        <v>5706.46833333333</v>
      </c>
      <c r="AG154" s="217">
        <f t="shared" si="89"/>
        <v>5706.46833333333</v>
      </c>
      <c r="AH154" s="217">
        <f t="shared" si="90"/>
        <v>1711.9405</v>
      </c>
      <c r="AI154">
        <f t="shared" si="91"/>
        <v>-2611.3534</v>
      </c>
      <c r="AJ154" s="217">
        <f t="shared" si="92"/>
        <v>-251.11048</v>
      </c>
      <c r="AK154" s="217">
        <f t="shared" si="93"/>
        <v>-36.542096</v>
      </c>
      <c r="AL154" s="217">
        <f t="shared" si="94"/>
        <v>-1019.94645</v>
      </c>
      <c r="AM154" s="217">
        <f t="shared" si="95"/>
        <v>-1711.9405</v>
      </c>
      <c r="AN154" s="217">
        <f t="shared" si="96"/>
        <v>4546</v>
      </c>
      <c r="AO154" s="217">
        <f t="shared" si="97"/>
        <v>4546</v>
      </c>
      <c r="AP154">
        <f t="shared" si="98"/>
        <v>3818.64</v>
      </c>
      <c r="AQ154" s="217">
        <f t="shared" si="99"/>
        <v>1900</v>
      </c>
      <c r="AR154" s="217">
        <f t="shared" si="100"/>
        <v>1900</v>
      </c>
      <c r="AS154" s="217">
        <f t="shared" si="101"/>
        <v>91.2</v>
      </c>
      <c r="AT154" s="217">
        <f t="shared" si="102"/>
        <v>1900</v>
      </c>
      <c r="AU154" s="217">
        <f t="shared" si="103"/>
        <v>18.24</v>
      </c>
      <c r="AV154" s="217">
        <f t="shared" si="104"/>
        <v>4340</v>
      </c>
      <c r="AW154" s="217">
        <f t="shared" si="105"/>
        <v>4340</v>
      </c>
      <c r="AX154" s="217">
        <f t="shared" si="106"/>
        <v>1171.8</v>
      </c>
      <c r="AY154" s="217">
        <f t="shared" si="107"/>
        <v>1900</v>
      </c>
      <c r="AZ154" s="217">
        <f t="shared" si="108"/>
        <v>1900</v>
      </c>
      <c r="BA154" s="217">
        <f t="shared" si="109"/>
        <v>570</v>
      </c>
      <c r="BB154" s="217">
        <f t="shared" si="110"/>
        <v>-1636.56</v>
      </c>
      <c r="BC154" s="217">
        <f t="shared" si="111"/>
        <v>-68.4</v>
      </c>
      <c r="BD154" s="217">
        <f t="shared" si="112"/>
        <v>0</v>
      </c>
      <c r="BE154" s="217">
        <f t="shared" si="113"/>
        <v>-651</v>
      </c>
      <c r="BF154" s="217">
        <f t="shared" si="114"/>
        <v>-570</v>
      </c>
    </row>
    <row r="155" spans="2:58">
      <c r="B155" s="6" t="s">
        <v>339</v>
      </c>
      <c r="C155" s="166" t="str">
        <f>_xlfn.XLOOKUP(B:B,'2023.7-2023.12'!B:B,'2023.7-2023.12'!G:G,0)</f>
        <v>2020/05/29</v>
      </c>
      <c r="D155">
        <f>_xlfn.XLOOKUP(B:B,'2023.7-2023.12'!B:B,'2023.7-2023.12'!I:I,0)</f>
        <v>0</v>
      </c>
      <c r="E155" t="str">
        <f>_xlfn.XLOOKUP(B:B,'2023.7-2023.12'!B:B,'2023.7-2023.12'!C:C,0)</f>
        <v>生产部</v>
      </c>
      <c r="F155" t="str">
        <f>_xlfn.XLOOKUP(B:B,'2023.7-2023.12'!B:B,'2023.7-2023.12'!F:F,0)</f>
        <v>装配钳工</v>
      </c>
      <c r="G155">
        <f>COUNTIF('2023.7-2023.12'!B:B,B155)</f>
        <v>6</v>
      </c>
      <c r="H155" s="217">
        <f>IFERROR(_xlfn.XLOOKUP(B155,'2023.7-2023.12'!B:B,'2023.7-2023.12'!K:K),0)</f>
        <v>4420.7</v>
      </c>
      <c r="I155" s="217">
        <f>IFERROR(AVERAGEIF('2023.7-2023.12'!B:B,B155,'2023.7-2023.12'!K:K),0)</f>
        <v>5592.95333333333</v>
      </c>
      <c r="J155" s="217">
        <f>IFERROR(_xlfn.XLOOKUP(B155,'2023.7-2023.12'!B:B,'2023.7-2023.12'!J:J),0)</f>
        <v>1900</v>
      </c>
      <c r="K155" s="217">
        <f>IFERROR(AVERAGEIF('2023.7-2023.12'!B:B,B155,'2023.7-2023.12'!J:J),0)</f>
        <v>1900</v>
      </c>
      <c r="M155">
        <f>SUMIFS('2023.7-2023.12'!L:L,'2023.7-2023.12'!B:B,B155)</f>
        <v>2182.08</v>
      </c>
      <c r="O155" s="217">
        <f>SUMIFS('2023.7-2023.12'!N:N,'2023.7-2023.12'!B:B,B155)</f>
        <v>22.8</v>
      </c>
      <c r="P155">
        <f>SUMIFS('2023.7-2023.12'!P:P,'2023.7-2023.12'!B:B,B155)</f>
        <v>18.24</v>
      </c>
      <c r="R155" s="217">
        <f>SUMIFS('2023.7-2023.12'!M:M,'2023.7-2023.12'!B:B,B155)</f>
        <v>520.8</v>
      </c>
      <c r="T155" s="217">
        <f>SUMIFS('2023.7-2023.12'!O:O,'2023.7-2023.12'!B:B,B155)</f>
        <v>0</v>
      </c>
      <c r="U155" s="217">
        <f t="shared" si="77"/>
        <v>5592.95333333333</v>
      </c>
      <c r="V155" s="217">
        <f t="shared" si="78"/>
        <v>5592.95333333333</v>
      </c>
      <c r="W155">
        <f t="shared" si="79"/>
        <v>4698.0808</v>
      </c>
      <c r="X155" s="217">
        <f t="shared" si="80"/>
        <v>5592.95333333333</v>
      </c>
      <c r="Y155" s="217">
        <f t="shared" si="81"/>
        <v>5592.95333333333</v>
      </c>
      <c r="Z155" s="217">
        <f t="shared" si="82"/>
        <v>268.46176</v>
      </c>
      <c r="AA155" s="217">
        <f t="shared" si="83"/>
        <v>5592.95333333333</v>
      </c>
      <c r="AB155" s="217">
        <f t="shared" si="84"/>
        <v>53.692352</v>
      </c>
      <c r="AC155" s="217">
        <f t="shared" si="85"/>
        <v>5592.95333333333</v>
      </c>
      <c r="AD155" s="217">
        <f t="shared" si="86"/>
        <v>5592.95333333333</v>
      </c>
      <c r="AE155" s="217">
        <f t="shared" si="87"/>
        <v>1510.0974</v>
      </c>
      <c r="AF155" s="217">
        <f t="shared" si="88"/>
        <v>5592.95333333333</v>
      </c>
      <c r="AG155" s="217">
        <f t="shared" si="89"/>
        <v>5592.95333333333</v>
      </c>
      <c r="AH155" s="217">
        <f t="shared" si="90"/>
        <v>1677.886</v>
      </c>
      <c r="AI155">
        <f t="shared" si="91"/>
        <v>-2516.0008</v>
      </c>
      <c r="AJ155" s="217">
        <f t="shared" si="92"/>
        <v>-245.66176</v>
      </c>
      <c r="AK155" s="217">
        <f t="shared" si="93"/>
        <v>-35.452352</v>
      </c>
      <c r="AL155" s="217">
        <f t="shared" si="94"/>
        <v>-989.2974</v>
      </c>
      <c r="AM155" s="217">
        <f t="shared" si="95"/>
        <v>-1677.886</v>
      </c>
      <c r="AN155" s="217">
        <f t="shared" si="96"/>
        <v>4546</v>
      </c>
      <c r="AO155" s="217">
        <f t="shared" si="97"/>
        <v>4546</v>
      </c>
      <c r="AP155">
        <f t="shared" si="98"/>
        <v>3818.64</v>
      </c>
      <c r="AQ155" s="217">
        <f t="shared" si="99"/>
        <v>1900</v>
      </c>
      <c r="AR155" s="217">
        <f t="shared" si="100"/>
        <v>1900</v>
      </c>
      <c r="AS155" s="217">
        <f t="shared" si="101"/>
        <v>91.2</v>
      </c>
      <c r="AT155" s="217">
        <f t="shared" si="102"/>
        <v>1900</v>
      </c>
      <c r="AU155" s="217">
        <f t="shared" si="103"/>
        <v>18.24</v>
      </c>
      <c r="AV155" s="217">
        <f t="shared" si="104"/>
        <v>4340</v>
      </c>
      <c r="AW155" s="217">
        <f t="shared" si="105"/>
        <v>4340</v>
      </c>
      <c r="AX155" s="217">
        <f t="shared" si="106"/>
        <v>1171.8</v>
      </c>
      <c r="AY155" s="217">
        <f t="shared" si="107"/>
        <v>1900</v>
      </c>
      <c r="AZ155" s="217">
        <f t="shared" si="108"/>
        <v>1900</v>
      </c>
      <c r="BA155" s="217">
        <f t="shared" si="109"/>
        <v>570</v>
      </c>
      <c r="BB155" s="217">
        <f t="shared" si="110"/>
        <v>-1636.56</v>
      </c>
      <c r="BC155" s="217">
        <f t="shared" si="111"/>
        <v>-68.4</v>
      </c>
      <c r="BD155" s="217">
        <f t="shared" si="112"/>
        <v>0</v>
      </c>
      <c r="BE155" s="217">
        <f t="shared" si="113"/>
        <v>-651</v>
      </c>
      <c r="BF155" s="217">
        <f t="shared" si="114"/>
        <v>-570</v>
      </c>
    </row>
    <row r="156" spans="2:58">
      <c r="B156" s="6" t="s">
        <v>340</v>
      </c>
      <c r="C156" s="166" t="str">
        <f>_xlfn.XLOOKUP(B:B,'2023.7-2023.12'!B:B,'2023.7-2023.12'!G:G,0)</f>
        <v>2022/10/09</v>
      </c>
      <c r="D156">
        <f>_xlfn.XLOOKUP(B:B,'2023.7-2023.12'!B:B,'2023.7-2023.12'!I:I,0)</f>
        <v>0</v>
      </c>
      <c r="E156" t="str">
        <f>_xlfn.XLOOKUP(B:B,'2023.7-2023.12'!B:B,'2023.7-2023.12'!C:C,0)</f>
        <v>生产部</v>
      </c>
      <c r="F156" t="str">
        <f>_xlfn.XLOOKUP(B:B,'2023.7-2023.12'!B:B,'2023.7-2023.12'!F:F,0)</f>
        <v>装配钳工</v>
      </c>
      <c r="G156">
        <f>COUNTIF('2023.7-2023.12'!B:B,B156)</f>
        <v>6</v>
      </c>
      <c r="H156" s="217">
        <f>IFERROR(_xlfn.XLOOKUP(B156,'2023.7-2023.12'!B:B,'2023.7-2023.12'!K:K),0)</f>
        <v>4364.33</v>
      </c>
      <c r="I156" s="217">
        <f>IFERROR(AVERAGEIF('2023.7-2023.12'!B:B,B156,'2023.7-2023.12'!K:K),0)</f>
        <v>5047.68333333333</v>
      </c>
      <c r="J156" s="217">
        <f>IFERROR(_xlfn.XLOOKUP(B156,'2023.7-2023.12'!B:B,'2023.7-2023.12'!J:J),0)</f>
        <v>1900</v>
      </c>
      <c r="K156" s="217">
        <f>IFERROR(AVERAGEIF('2023.7-2023.12'!B:B,B156,'2023.7-2023.12'!J:J),0)</f>
        <v>1900</v>
      </c>
      <c r="M156">
        <f>SUMIFS('2023.7-2023.12'!L:L,'2023.7-2023.12'!B:B,B156)</f>
        <v>2182.08</v>
      </c>
      <c r="O156" s="217">
        <f>SUMIFS('2023.7-2023.12'!N:N,'2023.7-2023.12'!B:B,B156)</f>
        <v>22.8</v>
      </c>
      <c r="P156">
        <f>SUMIFS('2023.7-2023.12'!P:P,'2023.7-2023.12'!B:B,B156)</f>
        <v>18.24</v>
      </c>
      <c r="R156" s="217">
        <f>SUMIFS('2023.7-2023.12'!M:M,'2023.7-2023.12'!B:B,B156)</f>
        <v>520.8</v>
      </c>
      <c r="T156" s="217">
        <f>SUMIFS('2023.7-2023.12'!O:O,'2023.7-2023.12'!B:B,B156)</f>
        <v>0</v>
      </c>
      <c r="U156" s="217">
        <f t="shared" si="77"/>
        <v>5047.68333333333</v>
      </c>
      <c r="V156" s="217">
        <f t="shared" si="78"/>
        <v>5047.68333333333</v>
      </c>
      <c r="W156">
        <f t="shared" si="79"/>
        <v>4240.054</v>
      </c>
      <c r="X156" s="217">
        <f t="shared" si="80"/>
        <v>5047.68333333333</v>
      </c>
      <c r="Y156" s="217">
        <f t="shared" si="81"/>
        <v>5047.68333333333</v>
      </c>
      <c r="Z156" s="217">
        <f t="shared" si="82"/>
        <v>242.2888</v>
      </c>
      <c r="AA156" s="217">
        <f t="shared" si="83"/>
        <v>5047.68333333333</v>
      </c>
      <c r="AB156" s="217">
        <f t="shared" si="84"/>
        <v>48.45776</v>
      </c>
      <c r="AC156" s="217">
        <f t="shared" si="85"/>
        <v>5047.68333333333</v>
      </c>
      <c r="AD156" s="217">
        <f t="shared" si="86"/>
        <v>5047.68333333333</v>
      </c>
      <c r="AE156" s="217">
        <f t="shared" si="87"/>
        <v>1362.8745</v>
      </c>
      <c r="AF156" s="217">
        <f t="shared" si="88"/>
        <v>5047.68333333333</v>
      </c>
      <c r="AG156" s="217">
        <f t="shared" si="89"/>
        <v>5047.68333333333</v>
      </c>
      <c r="AH156" s="217">
        <f t="shared" si="90"/>
        <v>1514.305</v>
      </c>
      <c r="AI156">
        <f t="shared" si="91"/>
        <v>-2057.974</v>
      </c>
      <c r="AJ156" s="217">
        <f t="shared" si="92"/>
        <v>-219.4888</v>
      </c>
      <c r="AK156" s="217">
        <f t="shared" si="93"/>
        <v>-30.21776</v>
      </c>
      <c r="AL156" s="217">
        <f t="shared" si="94"/>
        <v>-842.0745</v>
      </c>
      <c r="AM156" s="217">
        <f t="shared" si="95"/>
        <v>-1514.305</v>
      </c>
      <c r="AN156" s="217">
        <f t="shared" si="96"/>
        <v>4546</v>
      </c>
      <c r="AO156" s="217">
        <f t="shared" si="97"/>
        <v>4546</v>
      </c>
      <c r="AP156">
        <f t="shared" si="98"/>
        <v>3818.64</v>
      </c>
      <c r="AQ156" s="217">
        <f t="shared" si="99"/>
        <v>1900</v>
      </c>
      <c r="AR156" s="217">
        <f t="shared" si="100"/>
        <v>1900</v>
      </c>
      <c r="AS156" s="217">
        <f t="shared" si="101"/>
        <v>91.2</v>
      </c>
      <c r="AT156" s="217">
        <f t="shared" si="102"/>
        <v>1900</v>
      </c>
      <c r="AU156" s="217">
        <f t="shared" si="103"/>
        <v>18.24</v>
      </c>
      <c r="AV156" s="217">
        <f t="shared" si="104"/>
        <v>4340</v>
      </c>
      <c r="AW156" s="217">
        <f t="shared" si="105"/>
        <v>4340</v>
      </c>
      <c r="AX156" s="217">
        <f t="shared" si="106"/>
        <v>1171.8</v>
      </c>
      <c r="AY156" s="217">
        <f t="shared" si="107"/>
        <v>1900</v>
      </c>
      <c r="AZ156" s="217">
        <f t="shared" si="108"/>
        <v>1900</v>
      </c>
      <c r="BA156" s="217">
        <f t="shared" si="109"/>
        <v>570</v>
      </c>
      <c r="BB156" s="217">
        <f t="shared" si="110"/>
        <v>-1636.56</v>
      </c>
      <c r="BC156" s="217">
        <f t="shared" si="111"/>
        <v>-68.4</v>
      </c>
      <c r="BD156" s="217">
        <f t="shared" si="112"/>
        <v>0</v>
      </c>
      <c r="BE156" s="217">
        <f t="shared" si="113"/>
        <v>-651</v>
      </c>
      <c r="BF156" s="217">
        <f t="shared" si="114"/>
        <v>-570</v>
      </c>
    </row>
    <row r="157" spans="2:58">
      <c r="B157" s="6" t="s">
        <v>489</v>
      </c>
      <c r="C157" s="166" t="str">
        <f>_xlfn.XLOOKUP(B:B,'2023.7-2023.12'!B:B,'2023.7-2023.12'!G:G,0)</f>
        <v>2023/11/21</v>
      </c>
      <c r="D157" t="str">
        <f>_xlfn.XLOOKUP(B:B,'2023.7-2023.12'!B:B,'2023.7-2023.12'!I:I,0)</f>
        <v>11月入职</v>
      </c>
      <c r="E157" t="str">
        <f>_xlfn.XLOOKUP(B:B,'2023.7-2023.12'!B:B,'2023.7-2023.12'!C:C,0)</f>
        <v>采购部</v>
      </c>
      <c r="F157" t="str">
        <f>_xlfn.XLOOKUP(B:B,'2023.7-2023.12'!B:B,'2023.7-2023.12'!F:F,0)</f>
        <v>采购专员</v>
      </c>
      <c r="G157">
        <f>COUNTIF('2023.7-2023.12'!B:B,B157)</f>
        <v>2</v>
      </c>
      <c r="H157" s="217">
        <f>IFERROR(_xlfn.XLOOKUP(B157,'2023.7-2023.12'!B:B,'2023.7-2023.12'!K:K),0)</f>
        <v>2279.76</v>
      </c>
      <c r="I157" s="217">
        <f>IFERROR(AVERAGEIF('2023.7-2023.12'!B:B,B157,'2023.7-2023.12'!K:K),0)</f>
        <v>4328.78</v>
      </c>
      <c r="J157" s="217">
        <f>IFERROR(_xlfn.XLOOKUP(B157,'2023.7-2023.12'!B:B,'2023.7-2023.12'!J:J),0)</f>
        <v>3164</v>
      </c>
      <c r="K157" s="217">
        <f>IFERROR(AVERAGEIF('2023.7-2023.12'!B:B,B157,'2023.7-2023.12'!J:J),0)</f>
        <v>3164</v>
      </c>
      <c r="M157">
        <f>SUMIFS('2023.7-2023.12'!L:L,'2023.7-2023.12'!B:B,B157)</f>
        <v>363.68</v>
      </c>
      <c r="O157" s="217">
        <f>SUMIFS('2023.7-2023.12'!N:N,'2023.7-2023.12'!B:B,B157)</f>
        <v>3.8</v>
      </c>
      <c r="P157">
        <f>SUMIFS('2023.7-2023.12'!P:P,'2023.7-2023.12'!B:B,B157)</f>
        <v>3.04</v>
      </c>
      <c r="R157" s="217">
        <f>SUMIFS('2023.7-2023.12'!M:M,'2023.7-2023.12'!B:B,B157)</f>
        <v>86.8</v>
      </c>
      <c r="T157" s="217">
        <f>SUMIFS('2023.7-2023.12'!O:O,'2023.7-2023.12'!B:B,B157)</f>
        <v>0</v>
      </c>
      <c r="U157" s="217">
        <f t="shared" si="77"/>
        <v>4546</v>
      </c>
      <c r="V157" s="217">
        <f t="shared" si="78"/>
        <v>4546</v>
      </c>
      <c r="W157">
        <f t="shared" si="79"/>
        <v>1272.88</v>
      </c>
      <c r="X157" s="217">
        <f t="shared" si="80"/>
        <v>4328.78</v>
      </c>
      <c r="Y157" s="217">
        <f t="shared" si="81"/>
        <v>4328.78</v>
      </c>
      <c r="Z157" s="217">
        <f t="shared" si="82"/>
        <v>69.26048</v>
      </c>
      <c r="AA157" s="217">
        <f t="shared" si="83"/>
        <v>4328.78</v>
      </c>
      <c r="AB157" s="217">
        <f t="shared" si="84"/>
        <v>13.852096</v>
      </c>
      <c r="AC157" s="217">
        <f t="shared" si="85"/>
        <v>4340</v>
      </c>
      <c r="AD157" s="217">
        <f t="shared" si="86"/>
        <v>4340</v>
      </c>
      <c r="AE157" s="217">
        <f t="shared" si="87"/>
        <v>390.6</v>
      </c>
      <c r="AF157" s="217">
        <f t="shared" si="88"/>
        <v>4328.78</v>
      </c>
      <c r="AG157" s="217">
        <f t="shared" si="89"/>
        <v>4328.78</v>
      </c>
      <c r="AH157" s="217">
        <f t="shared" si="90"/>
        <v>432.878</v>
      </c>
      <c r="AI157">
        <f t="shared" si="91"/>
        <v>-909.2</v>
      </c>
      <c r="AJ157" s="217">
        <f t="shared" si="92"/>
        <v>-65.46048</v>
      </c>
      <c r="AK157" s="217">
        <f t="shared" si="93"/>
        <v>-10.812096</v>
      </c>
      <c r="AL157" s="217">
        <f t="shared" si="94"/>
        <v>-303.8</v>
      </c>
      <c r="AM157" s="217">
        <f t="shared" si="95"/>
        <v>-432.878</v>
      </c>
      <c r="AN157" s="217">
        <f t="shared" si="96"/>
        <v>4546</v>
      </c>
      <c r="AO157" s="217">
        <f t="shared" si="97"/>
        <v>4546</v>
      </c>
      <c r="AP157">
        <f t="shared" si="98"/>
        <v>1272.88</v>
      </c>
      <c r="AQ157" s="217">
        <f t="shared" si="99"/>
        <v>3164</v>
      </c>
      <c r="AR157" s="217">
        <f t="shared" si="100"/>
        <v>3164</v>
      </c>
      <c r="AS157" s="217">
        <f t="shared" si="101"/>
        <v>50.624</v>
      </c>
      <c r="AT157" s="217">
        <f t="shared" si="102"/>
        <v>3164</v>
      </c>
      <c r="AU157" s="217">
        <f t="shared" si="103"/>
        <v>10.1248</v>
      </c>
      <c r="AV157" s="217">
        <f t="shared" si="104"/>
        <v>4340</v>
      </c>
      <c r="AW157" s="217">
        <f t="shared" si="105"/>
        <v>4340</v>
      </c>
      <c r="AX157" s="217">
        <f t="shared" si="106"/>
        <v>390.6</v>
      </c>
      <c r="AY157" s="217">
        <f t="shared" si="107"/>
        <v>3164</v>
      </c>
      <c r="AZ157" s="217">
        <f t="shared" si="108"/>
        <v>3164</v>
      </c>
      <c r="BA157" s="217">
        <f t="shared" si="109"/>
        <v>316.4</v>
      </c>
      <c r="BB157" s="217">
        <f t="shared" si="110"/>
        <v>-909.2</v>
      </c>
      <c r="BC157" s="217">
        <f t="shared" si="111"/>
        <v>-46.824</v>
      </c>
      <c r="BD157" s="217">
        <f t="shared" si="112"/>
        <v>-7.0848</v>
      </c>
      <c r="BE157" s="217">
        <f t="shared" si="113"/>
        <v>-303.8</v>
      </c>
      <c r="BF157" s="217">
        <f t="shared" si="114"/>
        <v>-316.4</v>
      </c>
    </row>
    <row r="158" spans="2:58">
      <c r="B158" s="6" t="s">
        <v>490</v>
      </c>
      <c r="C158" s="166" t="str">
        <f>_xlfn.XLOOKUP(B:B,'2023.7-2023.12'!B:B,'2023.7-2023.12'!G:G,0)</f>
        <v>2023/10/08</v>
      </c>
      <c r="D158" t="str">
        <f>_xlfn.XLOOKUP(B:B,'2023.7-2023.12'!B:B,'2023.7-2023.12'!I:I,0)</f>
        <v>10月入职</v>
      </c>
      <c r="E158" t="str">
        <f>_xlfn.XLOOKUP(B:B,'2023.7-2023.12'!B:B,'2023.7-2023.12'!C:C,0)</f>
        <v>运营中心</v>
      </c>
      <c r="F158" t="str">
        <f>_xlfn.XLOOKUP(B:B,'2023.7-2023.12'!B:B,'2023.7-2023.12'!F:F,0)</f>
        <v>售后仓管</v>
      </c>
      <c r="G158">
        <f>COUNTIF('2023.7-2023.12'!B:B,B158)</f>
        <v>3</v>
      </c>
      <c r="H158" s="217">
        <f>IFERROR(_xlfn.XLOOKUP(B158,'2023.7-2023.12'!B:B,'2023.7-2023.12'!K:K),0)</f>
        <v>4525.59</v>
      </c>
      <c r="I158" s="217">
        <f>IFERROR(AVERAGEIF('2023.7-2023.12'!B:B,B158,'2023.7-2023.12'!K:K),0)</f>
        <v>5105.04333333333</v>
      </c>
      <c r="J158" s="217">
        <f>IFERROR(_xlfn.XLOOKUP(B158,'2023.7-2023.12'!B:B,'2023.7-2023.12'!J:J),0)</f>
        <v>1720</v>
      </c>
      <c r="K158" s="217">
        <f>IFERROR(AVERAGEIF('2023.7-2023.12'!B:B,B158,'2023.7-2023.12'!J:J),0)</f>
        <v>1780</v>
      </c>
      <c r="M158">
        <f>SUMIFS('2023.7-2023.12'!L:L,'2023.7-2023.12'!B:B,B158)</f>
        <v>1091.04</v>
      </c>
      <c r="O158" s="217">
        <f>SUMIFS('2023.7-2023.12'!N:N,'2023.7-2023.12'!B:B,B158)</f>
        <v>11.4</v>
      </c>
      <c r="P158">
        <f>SUMIFS('2023.7-2023.12'!P:P,'2023.7-2023.12'!B:B,B158)</f>
        <v>9.12</v>
      </c>
      <c r="R158" s="217">
        <f>SUMIFS('2023.7-2023.12'!M:M,'2023.7-2023.12'!B:B,B158)</f>
        <v>260.4</v>
      </c>
      <c r="T158" s="217">
        <f>SUMIFS('2023.7-2023.12'!O:O,'2023.7-2023.12'!B:B,B158)</f>
        <v>0</v>
      </c>
      <c r="U158" s="217">
        <f t="shared" si="77"/>
        <v>5105.04333333333</v>
      </c>
      <c r="V158" s="217">
        <f t="shared" si="78"/>
        <v>5105.04333333333</v>
      </c>
      <c r="W158">
        <f t="shared" si="79"/>
        <v>2144.1182</v>
      </c>
      <c r="X158" s="217">
        <f t="shared" si="80"/>
        <v>5105.04333333333</v>
      </c>
      <c r="Y158" s="217">
        <f t="shared" si="81"/>
        <v>5105.04333333333</v>
      </c>
      <c r="Z158" s="217">
        <f t="shared" si="82"/>
        <v>122.52104</v>
      </c>
      <c r="AA158" s="217">
        <f t="shared" si="83"/>
        <v>5105.04333333333</v>
      </c>
      <c r="AB158" s="217">
        <f t="shared" si="84"/>
        <v>24.504208</v>
      </c>
      <c r="AC158" s="217">
        <f t="shared" si="85"/>
        <v>5105.04333333333</v>
      </c>
      <c r="AD158" s="217">
        <f t="shared" si="86"/>
        <v>5105.04333333333</v>
      </c>
      <c r="AE158" s="217">
        <f t="shared" si="87"/>
        <v>689.18085</v>
      </c>
      <c r="AF158" s="217">
        <f t="shared" si="88"/>
        <v>5105.04333333333</v>
      </c>
      <c r="AG158" s="217">
        <f t="shared" si="89"/>
        <v>5105.04333333333</v>
      </c>
      <c r="AH158" s="217">
        <f t="shared" si="90"/>
        <v>765.7565</v>
      </c>
      <c r="AI158">
        <f t="shared" si="91"/>
        <v>-1053.0782</v>
      </c>
      <c r="AJ158" s="217">
        <f t="shared" si="92"/>
        <v>-111.12104</v>
      </c>
      <c r="AK158" s="217">
        <f t="shared" si="93"/>
        <v>-15.384208</v>
      </c>
      <c r="AL158" s="217">
        <f t="shared" si="94"/>
        <v>-428.78085</v>
      </c>
      <c r="AM158" s="217">
        <f t="shared" si="95"/>
        <v>-765.7565</v>
      </c>
      <c r="AN158" s="217">
        <f t="shared" si="96"/>
        <v>4546</v>
      </c>
      <c r="AO158" s="217">
        <f t="shared" si="97"/>
        <v>4546</v>
      </c>
      <c r="AP158">
        <f t="shared" si="98"/>
        <v>1909.32</v>
      </c>
      <c r="AQ158" s="217">
        <f t="shared" si="99"/>
        <v>1900</v>
      </c>
      <c r="AR158" s="217">
        <f t="shared" si="100"/>
        <v>1900</v>
      </c>
      <c r="AS158" s="217">
        <f t="shared" si="101"/>
        <v>45.6</v>
      </c>
      <c r="AT158" s="217">
        <f t="shared" si="102"/>
        <v>1780</v>
      </c>
      <c r="AU158" s="217">
        <f t="shared" si="103"/>
        <v>8.544</v>
      </c>
      <c r="AV158" s="217">
        <f t="shared" si="104"/>
        <v>4340</v>
      </c>
      <c r="AW158" s="217">
        <f t="shared" si="105"/>
        <v>4340</v>
      </c>
      <c r="AX158" s="217">
        <f t="shared" si="106"/>
        <v>585.9</v>
      </c>
      <c r="AY158" s="217">
        <f t="shared" si="107"/>
        <v>1900</v>
      </c>
      <c r="AZ158" s="217">
        <f t="shared" si="108"/>
        <v>1900</v>
      </c>
      <c r="BA158" s="217">
        <f t="shared" si="109"/>
        <v>285</v>
      </c>
      <c r="BB158" s="217">
        <f t="shared" si="110"/>
        <v>-818.28</v>
      </c>
      <c r="BC158" s="217">
        <f t="shared" si="111"/>
        <v>-34.2</v>
      </c>
      <c r="BD158" s="217">
        <f t="shared" si="112"/>
        <v>0</v>
      </c>
      <c r="BE158" s="217">
        <f t="shared" si="113"/>
        <v>-325.5</v>
      </c>
      <c r="BF158" s="217">
        <f t="shared" si="114"/>
        <v>-285</v>
      </c>
    </row>
    <row r="159" spans="2:58">
      <c r="B159" s="6" t="s">
        <v>341</v>
      </c>
      <c r="C159" s="166" t="str">
        <f>_xlfn.XLOOKUP(B:B,'2023.7-2023.12'!B:B,'2023.7-2023.12'!G:G,0)</f>
        <v>2020/09/14</v>
      </c>
      <c r="D159">
        <f>_xlfn.XLOOKUP(B:B,'2023.7-2023.12'!B:B,'2023.7-2023.12'!I:I,0)</f>
        <v>0</v>
      </c>
      <c r="E159" t="str">
        <f>_xlfn.XLOOKUP(B:B,'2023.7-2023.12'!B:B,'2023.7-2023.12'!C:C,0)</f>
        <v>生产部</v>
      </c>
      <c r="F159" t="str">
        <f>_xlfn.XLOOKUP(B:B,'2023.7-2023.12'!B:B,'2023.7-2023.12'!F:F,0)</f>
        <v>装配钳工</v>
      </c>
      <c r="G159">
        <f>COUNTIF('2023.7-2023.12'!B:B,B159)</f>
        <v>6</v>
      </c>
      <c r="H159" s="217">
        <f>IFERROR(_xlfn.XLOOKUP(B159,'2023.7-2023.12'!B:B,'2023.7-2023.12'!K:K),0)</f>
        <v>5903.27</v>
      </c>
      <c r="I159" s="217">
        <f>IFERROR(AVERAGEIF('2023.7-2023.12'!B:B,B159,'2023.7-2023.12'!K:K),0)</f>
        <v>6881.54833333333</v>
      </c>
      <c r="J159" s="217">
        <f>IFERROR(_xlfn.XLOOKUP(B159,'2023.7-2023.12'!B:B,'2023.7-2023.12'!J:J),0)</f>
        <v>1900</v>
      </c>
      <c r="K159" s="217">
        <f>IFERROR(AVERAGEIF('2023.7-2023.12'!B:B,B159,'2023.7-2023.12'!J:J),0)</f>
        <v>1900</v>
      </c>
      <c r="M159">
        <f>SUMIFS('2023.7-2023.12'!L:L,'2023.7-2023.12'!B:B,B159)</f>
        <v>2182.08</v>
      </c>
      <c r="O159" s="217">
        <f>SUMIFS('2023.7-2023.12'!N:N,'2023.7-2023.12'!B:B,B159)</f>
        <v>22.8</v>
      </c>
      <c r="P159">
        <f>SUMIFS('2023.7-2023.12'!P:P,'2023.7-2023.12'!B:B,B159)</f>
        <v>18.24</v>
      </c>
      <c r="R159" s="217">
        <f>SUMIFS('2023.7-2023.12'!M:M,'2023.7-2023.12'!B:B,B159)</f>
        <v>520.8</v>
      </c>
      <c r="T159" s="217">
        <f>SUMIFS('2023.7-2023.12'!O:O,'2023.7-2023.12'!B:B,B159)</f>
        <v>0</v>
      </c>
      <c r="U159" s="217">
        <f t="shared" si="77"/>
        <v>6881.54833333333</v>
      </c>
      <c r="V159" s="217">
        <f t="shared" si="78"/>
        <v>6881.54833333333</v>
      </c>
      <c r="W159">
        <f t="shared" si="79"/>
        <v>5780.5006</v>
      </c>
      <c r="X159" s="217">
        <f t="shared" si="80"/>
        <v>6881.54833333333</v>
      </c>
      <c r="Y159" s="217">
        <f t="shared" si="81"/>
        <v>6881.54833333333</v>
      </c>
      <c r="Z159" s="217">
        <f t="shared" si="82"/>
        <v>330.31432</v>
      </c>
      <c r="AA159" s="217">
        <f t="shared" si="83"/>
        <v>6881.54833333333</v>
      </c>
      <c r="AB159" s="217">
        <f t="shared" si="84"/>
        <v>66.062864</v>
      </c>
      <c r="AC159" s="217">
        <f t="shared" si="85"/>
        <v>6881.54833333333</v>
      </c>
      <c r="AD159" s="217">
        <f t="shared" si="86"/>
        <v>6881.54833333333</v>
      </c>
      <c r="AE159" s="217">
        <f t="shared" si="87"/>
        <v>1858.01805</v>
      </c>
      <c r="AF159" s="217">
        <f t="shared" si="88"/>
        <v>6881.54833333333</v>
      </c>
      <c r="AG159" s="217">
        <f t="shared" si="89"/>
        <v>6881.54833333333</v>
      </c>
      <c r="AH159" s="217">
        <f t="shared" si="90"/>
        <v>2064.4645</v>
      </c>
      <c r="AI159">
        <f t="shared" si="91"/>
        <v>-3598.4206</v>
      </c>
      <c r="AJ159" s="217">
        <f t="shared" si="92"/>
        <v>-307.51432</v>
      </c>
      <c r="AK159" s="217">
        <f t="shared" si="93"/>
        <v>-47.822864</v>
      </c>
      <c r="AL159" s="217">
        <f t="shared" si="94"/>
        <v>-1337.21805</v>
      </c>
      <c r="AM159" s="217">
        <f t="shared" si="95"/>
        <v>-2064.4645</v>
      </c>
      <c r="AN159" s="217">
        <f t="shared" si="96"/>
        <v>4546</v>
      </c>
      <c r="AO159" s="217">
        <f t="shared" si="97"/>
        <v>4546</v>
      </c>
      <c r="AP159">
        <f t="shared" si="98"/>
        <v>3818.64</v>
      </c>
      <c r="AQ159" s="217">
        <f t="shared" si="99"/>
        <v>1900</v>
      </c>
      <c r="AR159" s="217">
        <f t="shared" si="100"/>
        <v>1900</v>
      </c>
      <c r="AS159" s="217">
        <f t="shared" si="101"/>
        <v>91.2</v>
      </c>
      <c r="AT159" s="217">
        <f t="shared" si="102"/>
        <v>1900</v>
      </c>
      <c r="AU159" s="217">
        <f t="shared" si="103"/>
        <v>18.24</v>
      </c>
      <c r="AV159" s="217">
        <f t="shared" si="104"/>
        <v>4340</v>
      </c>
      <c r="AW159" s="217">
        <f t="shared" si="105"/>
        <v>4340</v>
      </c>
      <c r="AX159" s="217">
        <f t="shared" si="106"/>
        <v>1171.8</v>
      </c>
      <c r="AY159" s="217">
        <f t="shared" si="107"/>
        <v>1900</v>
      </c>
      <c r="AZ159" s="217">
        <f t="shared" si="108"/>
        <v>1900</v>
      </c>
      <c r="BA159" s="217">
        <f t="shared" si="109"/>
        <v>570</v>
      </c>
      <c r="BB159" s="217">
        <f t="shared" si="110"/>
        <v>-1636.56</v>
      </c>
      <c r="BC159" s="217">
        <f t="shared" si="111"/>
        <v>-68.4</v>
      </c>
      <c r="BD159" s="217">
        <f t="shared" si="112"/>
        <v>0</v>
      </c>
      <c r="BE159" s="217">
        <f t="shared" si="113"/>
        <v>-651</v>
      </c>
      <c r="BF159" s="217">
        <f t="shared" si="114"/>
        <v>-570</v>
      </c>
    </row>
    <row r="160" spans="2:58">
      <c r="B160" s="6" t="s">
        <v>342</v>
      </c>
      <c r="C160" s="166" t="str">
        <f>_xlfn.XLOOKUP(B:B,'2023.7-2023.12'!B:B,'2023.7-2023.12'!G:G,0)</f>
        <v>2018/02/01</v>
      </c>
      <c r="D160">
        <f>_xlfn.XLOOKUP(B:B,'2023.7-2023.12'!B:B,'2023.7-2023.12'!I:I,0)</f>
        <v>0</v>
      </c>
      <c r="E160" t="str">
        <f>_xlfn.XLOOKUP(B:B,'2023.7-2023.12'!B:B,'2023.7-2023.12'!C:C,0)</f>
        <v>人力资源部</v>
      </c>
      <c r="F160" t="str">
        <f>_xlfn.XLOOKUP(B:B,'2023.7-2023.12'!B:B,'2023.7-2023.12'!F:F,0)</f>
        <v>清洁工</v>
      </c>
      <c r="G160">
        <f>COUNTIF('2023.7-2023.12'!B:B,B160)</f>
        <v>6</v>
      </c>
      <c r="H160" s="217">
        <f>IFERROR(_xlfn.XLOOKUP(B160,'2023.7-2023.12'!B:B,'2023.7-2023.12'!K:K),0)</f>
        <v>4259.52</v>
      </c>
      <c r="I160" s="217">
        <f>IFERROR(AVERAGEIF('2023.7-2023.12'!B:B,B160,'2023.7-2023.12'!K:K),0)</f>
        <v>4268.32166666667</v>
      </c>
      <c r="J160" s="217">
        <f>IFERROR(_xlfn.XLOOKUP(B160,'2023.7-2023.12'!B:B,'2023.7-2023.12'!J:J),0)</f>
        <v>1900</v>
      </c>
      <c r="K160" s="217">
        <f>IFERROR(AVERAGEIF('2023.7-2023.12'!B:B,B160,'2023.7-2023.12'!J:J),0)</f>
        <v>1900</v>
      </c>
      <c r="M160">
        <f>SUMIFS('2023.7-2023.12'!L:L,'2023.7-2023.12'!B:B,B160)</f>
        <v>0</v>
      </c>
      <c r="O160" s="217">
        <f>SUMIFS('2023.7-2023.12'!N:N,'2023.7-2023.12'!B:B,B160)</f>
        <v>0</v>
      </c>
      <c r="P160">
        <f>SUMIFS('2023.7-2023.12'!P:P,'2023.7-2023.12'!B:B,B160)</f>
        <v>0</v>
      </c>
      <c r="R160" s="217">
        <f>SUMIFS('2023.7-2023.12'!M:M,'2023.7-2023.12'!B:B,B160)</f>
        <v>0</v>
      </c>
      <c r="T160" s="217">
        <f>SUMIFS('2023.7-2023.12'!O:O,'2023.7-2023.12'!B:B,B160)</f>
        <v>0</v>
      </c>
      <c r="U160" s="217">
        <f t="shared" si="77"/>
        <v>4546</v>
      </c>
      <c r="V160" s="217">
        <f t="shared" si="78"/>
        <v>4546</v>
      </c>
      <c r="W160">
        <f t="shared" si="79"/>
        <v>3818.64</v>
      </c>
      <c r="X160" s="217">
        <f t="shared" si="80"/>
        <v>4268.32166666667</v>
      </c>
      <c r="Y160" s="217">
        <f t="shared" si="81"/>
        <v>4268.32166666667</v>
      </c>
      <c r="Z160" s="217">
        <f t="shared" si="82"/>
        <v>204.87944</v>
      </c>
      <c r="AA160" s="217">
        <f t="shared" si="83"/>
        <v>4268.32166666667</v>
      </c>
      <c r="AB160" s="217">
        <f t="shared" si="84"/>
        <v>40.975888</v>
      </c>
      <c r="AC160" s="217">
        <f t="shared" si="85"/>
        <v>4340</v>
      </c>
      <c r="AD160" s="217">
        <f t="shared" si="86"/>
        <v>4340</v>
      </c>
      <c r="AE160" s="217">
        <f t="shared" si="87"/>
        <v>1171.8</v>
      </c>
      <c r="AF160" s="217">
        <f t="shared" si="88"/>
        <v>4268.32166666667</v>
      </c>
      <c r="AG160" s="217">
        <f t="shared" si="89"/>
        <v>4268.32166666667</v>
      </c>
      <c r="AH160" s="217">
        <f t="shared" si="90"/>
        <v>1280.4965</v>
      </c>
      <c r="AI160">
        <f t="shared" si="91"/>
        <v>-3818.64</v>
      </c>
      <c r="AJ160" s="217">
        <f t="shared" si="92"/>
        <v>-204.87944</v>
      </c>
      <c r="AK160" s="217">
        <f t="shared" si="93"/>
        <v>-40.975888</v>
      </c>
      <c r="AL160" s="217">
        <f t="shared" si="94"/>
        <v>-1171.8</v>
      </c>
      <c r="AM160" s="217">
        <f t="shared" si="95"/>
        <v>-1280.4965</v>
      </c>
      <c r="AN160" s="217">
        <f t="shared" si="96"/>
        <v>4546</v>
      </c>
      <c r="AO160" s="217">
        <f t="shared" si="97"/>
        <v>4546</v>
      </c>
      <c r="AP160">
        <f t="shared" si="98"/>
        <v>3818.64</v>
      </c>
      <c r="AQ160" s="217">
        <f t="shared" si="99"/>
        <v>1900</v>
      </c>
      <c r="AR160" s="217">
        <f t="shared" si="100"/>
        <v>1900</v>
      </c>
      <c r="AS160" s="217">
        <f t="shared" si="101"/>
        <v>91.2</v>
      </c>
      <c r="AT160" s="217">
        <f t="shared" si="102"/>
        <v>1900</v>
      </c>
      <c r="AU160" s="217">
        <f t="shared" si="103"/>
        <v>18.24</v>
      </c>
      <c r="AV160" s="217">
        <f t="shared" si="104"/>
        <v>4340</v>
      </c>
      <c r="AW160" s="217">
        <f t="shared" si="105"/>
        <v>4340</v>
      </c>
      <c r="AX160" s="217">
        <f t="shared" si="106"/>
        <v>1171.8</v>
      </c>
      <c r="AY160" s="217">
        <f t="shared" si="107"/>
        <v>1900</v>
      </c>
      <c r="AZ160" s="217">
        <f t="shared" si="108"/>
        <v>1900</v>
      </c>
      <c r="BA160" s="217">
        <f t="shared" si="109"/>
        <v>570</v>
      </c>
      <c r="BB160" s="217">
        <f t="shared" si="110"/>
        <v>-3818.64</v>
      </c>
      <c r="BC160" s="217">
        <f t="shared" si="111"/>
        <v>-91.2</v>
      </c>
      <c r="BD160" s="217">
        <f t="shared" si="112"/>
        <v>-18.24</v>
      </c>
      <c r="BE160" s="217">
        <f t="shared" si="113"/>
        <v>-1171.8</v>
      </c>
      <c r="BF160" s="217">
        <f t="shared" si="114"/>
        <v>-570</v>
      </c>
    </row>
    <row r="161" spans="2:58">
      <c r="B161" s="6" t="s">
        <v>343</v>
      </c>
      <c r="C161" s="166" t="str">
        <f>_xlfn.XLOOKUP(B:B,'2023.7-2023.12'!B:B,'2023.7-2023.12'!G:G,0)</f>
        <v>2020/08/13</v>
      </c>
      <c r="D161">
        <f>_xlfn.XLOOKUP(B:B,'2023.7-2023.12'!B:B,'2023.7-2023.12'!I:I,0)</f>
        <v>0</v>
      </c>
      <c r="E161" t="str">
        <f>_xlfn.XLOOKUP(B:B,'2023.7-2023.12'!B:B,'2023.7-2023.12'!C:C,0)</f>
        <v>生产部</v>
      </c>
      <c r="F161" t="str">
        <f>_xlfn.XLOOKUP(B:B,'2023.7-2023.12'!B:B,'2023.7-2023.12'!F:F,0)</f>
        <v>装配钳工</v>
      </c>
      <c r="G161">
        <f>COUNTIF('2023.7-2023.12'!B:B,B161)</f>
        <v>6</v>
      </c>
      <c r="H161" s="217">
        <f>IFERROR(_xlfn.XLOOKUP(B161,'2023.7-2023.12'!B:B,'2023.7-2023.12'!K:K),0)</f>
        <v>5376.21</v>
      </c>
      <c r="I161" s="217">
        <f>IFERROR(AVERAGEIF('2023.7-2023.12'!B:B,B161,'2023.7-2023.12'!K:K),0)</f>
        <v>6481.21833333333</v>
      </c>
      <c r="J161" s="217">
        <f>IFERROR(_xlfn.XLOOKUP(B161,'2023.7-2023.12'!B:B,'2023.7-2023.12'!J:J),0)</f>
        <v>1900</v>
      </c>
      <c r="K161" s="217">
        <f>IFERROR(AVERAGEIF('2023.7-2023.12'!B:B,B161,'2023.7-2023.12'!J:J),0)</f>
        <v>1900</v>
      </c>
      <c r="M161">
        <f>SUMIFS('2023.7-2023.12'!L:L,'2023.7-2023.12'!B:B,B161)</f>
        <v>2182.08</v>
      </c>
      <c r="O161" s="217">
        <f>SUMIFS('2023.7-2023.12'!N:N,'2023.7-2023.12'!B:B,B161)</f>
        <v>22.8</v>
      </c>
      <c r="P161">
        <f>SUMIFS('2023.7-2023.12'!P:P,'2023.7-2023.12'!B:B,B161)</f>
        <v>18.24</v>
      </c>
      <c r="R161" s="217">
        <f>SUMIFS('2023.7-2023.12'!M:M,'2023.7-2023.12'!B:B,B161)</f>
        <v>520.8</v>
      </c>
      <c r="T161" s="217">
        <f>SUMIFS('2023.7-2023.12'!O:O,'2023.7-2023.12'!B:B,B161)</f>
        <v>0</v>
      </c>
      <c r="U161" s="217">
        <f t="shared" si="77"/>
        <v>6481.21833333333</v>
      </c>
      <c r="V161" s="217">
        <f t="shared" si="78"/>
        <v>6481.21833333333</v>
      </c>
      <c r="W161">
        <f t="shared" si="79"/>
        <v>5444.2234</v>
      </c>
      <c r="X161" s="217">
        <f t="shared" si="80"/>
        <v>6481.21833333333</v>
      </c>
      <c r="Y161" s="217">
        <f t="shared" si="81"/>
        <v>6481.21833333333</v>
      </c>
      <c r="Z161" s="217">
        <f t="shared" si="82"/>
        <v>311.09848</v>
      </c>
      <c r="AA161" s="217">
        <f t="shared" si="83"/>
        <v>6481.21833333333</v>
      </c>
      <c r="AB161" s="217">
        <f t="shared" si="84"/>
        <v>62.219696</v>
      </c>
      <c r="AC161" s="217">
        <f t="shared" si="85"/>
        <v>6481.21833333333</v>
      </c>
      <c r="AD161" s="217">
        <f t="shared" si="86"/>
        <v>6481.21833333333</v>
      </c>
      <c r="AE161" s="217">
        <f t="shared" si="87"/>
        <v>1749.92895</v>
      </c>
      <c r="AF161" s="217">
        <f t="shared" si="88"/>
        <v>6481.21833333333</v>
      </c>
      <c r="AG161" s="217">
        <f t="shared" si="89"/>
        <v>6481.21833333333</v>
      </c>
      <c r="AH161" s="217">
        <f t="shared" si="90"/>
        <v>1944.3655</v>
      </c>
      <c r="AI161">
        <f t="shared" si="91"/>
        <v>-3262.1434</v>
      </c>
      <c r="AJ161" s="217">
        <f t="shared" si="92"/>
        <v>-288.29848</v>
      </c>
      <c r="AK161" s="217">
        <f t="shared" si="93"/>
        <v>-43.979696</v>
      </c>
      <c r="AL161" s="217">
        <f t="shared" si="94"/>
        <v>-1229.12895</v>
      </c>
      <c r="AM161" s="217">
        <f t="shared" si="95"/>
        <v>-1944.3655</v>
      </c>
      <c r="AN161" s="217">
        <f t="shared" si="96"/>
        <v>4546</v>
      </c>
      <c r="AO161" s="217">
        <f t="shared" si="97"/>
        <v>4546</v>
      </c>
      <c r="AP161">
        <f t="shared" si="98"/>
        <v>3818.64</v>
      </c>
      <c r="AQ161" s="217">
        <f t="shared" si="99"/>
        <v>1900</v>
      </c>
      <c r="AR161" s="217">
        <f t="shared" si="100"/>
        <v>1900</v>
      </c>
      <c r="AS161" s="217">
        <f t="shared" si="101"/>
        <v>91.2</v>
      </c>
      <c r="AT161" s="217">
        <f t="shared" si="102"/>
        <v>1900</v>
      </c>
      <c r="AU161" s="217">
        <f t="shared" si="103"/>
        <v>18.24</v>
      </c>
      <c r="AV161" s="217">
        <f t="shared" si="104"/>
        <v>4340</v>
      </c>
      <c r="AW161" s="217">
        <f t="shared" si="105"/>
        <v>4340</v>
      </c>
      <c r="AX161" s="217">
        <f t="shared" si="106"/>
        <v>1171.8</v>
      </c>
      <c r="AY161" s="217">
        <f t="shared" si="107"/>
        <v>1900</v>
      </c>
      <c r="AZ161" s="217">
        <f t="shared" si="108"/>
        <v>1900</v>
      </c>
      <c r="BA161" s="217">
        <f t="shared" si="109"/>
        <v>570</v>
      </c>
      <c r="BB161" s="217">
        <f t="shared" si="110"/>
        <v>-1636.56</v>
      </c>
      <c r="BC161" s="217">
        <f t="shared" si="111"/>
        <v>-68.4</v>
      </c>
      <c r="BD161" s="217">
        <f t="shared" si="112"/>
        <v>0</v>
      </c>
      <c r="BE161" s="217">
        <f t="shared" si="113"/>
        <v>-651</v>
      </c>
      <c r="BF161" s="217">
        <f t="shared" si="114"/>
        <v>-570</v>
      </c>
    </row>
    <row r="162" spans="2:58">
      <c r="B162" s="6" t="s">
        <v>344</v>
      </c>
      <c r="C162" s="166" t="str">
        <f>_xlfn.XLOOKUP(B:B,'2023.7-2023.12'!B:B,'2023.7-2023.12'!G:G,0)</f>
        <v>2018/12/12</v>
      </c>
      <c r="D162">
        <f>_xlfn.XLOOKUP(B:B,'2023.7-2023.12'!B:B,'2023.7-2023.12'!I:I,0)</f>
        <v>0</v>
      </c>
      <c r="E162" t="str">
        <f>_xlfn.XLOOKUP(B:B,'2023.7-2023.12'!B:B,'2023.7-2023.12'!C:C,0)</f>
        <v>销售部</v>
      </c>
      <c r="F162" t="str">
        <f>_xlfn.XLOOKUP(B:B,'2023.7-2023.12'!B:B,'2023.7-2023.12'!F:F,0)</f>
        <v>区域销售总监</v>
      </c>
      <c r="G162">
        <f>COUNTIF('2023.7-2023.12'!B:B,B162)</f>
        <v>6</v>
      </c>
      <c r="H162" s="217">
        <f>IFERROR(_xlfn.XLOOKUP(B162,'2023.7-2023.12'!B:B,'2023.7-2023.12'!K:K),0)</f>
        <v>20435</v>
      </c>
      <c r="I162" s="217">
        <f>IFERROR(AVERAGEIF('2023.7-2023.12'!B:B,B162,'2023.7-2023.12'!K:K),0)</f>
        <v>27343.8566666667</v>
      </c>
      <c r="J162" s="217">
        <f>IFERROR(_xlfn.XLOOKUP(B162,'2023.7-2023.12'!B:B,'2023.7-2023.12'!J:J),0)</f>
        <v>8800</v>
      </c>
      <c r="K162" s="217">
        <f>IFERROR(AVERAGEIF('2023.7-2023.12'!B:B,B162,'2023.7-2023.12'!J:J),0)</f>
        <v>8800</v>
      </c>
      <c r="M162">
        <f>SUMIFS('2023.7-2023.12'!L:L,'2023.7-2023.12'!B:B,B162)</f>
        <v>0</v>
      </c>
      <c r="O162" s="217">
        <f>SUMIFS('2023.7-2023.12'!N:N,'2023.7-2023.12'!B:B,B162)</f>
        <v>0</v>
      </c>
      <c r="P162">
        <f>SUMIFS('2023.7-2023.12'!P:P,'2023.7-2023.12'!B:B,B162)</f>
        <v>0</v>
      </c>
      <c r="R162" s="217">
        <f>SUMIFS('2023.7-2023.12'!M:M,'2023.7-2023.12'!B:B,B162)</f>
        <v>0</v>
      </c>
      <c r="T162" s="217">
        <f>SUMIFS('2023.7-2023.12'!O:O,'2023.7-2023.12'!B:B,B162)</f>
        <v>0</v>
      </c>
      <c r="U162" s="217">
        <f t="shared" si="77"/>
        <v>27343.8566666667</v>
      </c>
      <c r="V162" s="217">
        <f t="shared" si="78"/>
        <v>26421</v>
      </c>
      <c r="W162">
        <f t="shared" si="79"/>
        <v>22193.64</v>
      </c>
      <c r="X162" s="217">
        <f t="shared" si="80"/>
        <v>27343.8566666667</v>
      </c>
      <c r="Y162" s="217">
        <f t="shared" si="81"/>
        <v>27234</v>
      </c>
      <c r="Z162" s="217">
        <f t="shared" si="82"/>
        <v>1307.232</v>
      </c>
      <c r="AA162" s="217">
        <f t="shared" si="83"/>
        <v>27343.8566666667</v>
      </c>
      <c r="AB162" s="217">
        <f t="shared" si="84"/>
        <v>262.501024</v>
      </c>
      <c r="AC162" s="217">
        <f t="shared" si="85"/>
        <v>27343.8566666667</v>
      </c>
      <c r="AD162" s="217">
        <f t="shared" si="86"/>
        <v>21699</v>
      </c>
      <c r="AE162" s="217">
        <f t="shared" si="87"/>
        <v>5858.73</v>
      </c>
      <c r="AF162" s="217">
        <f t="shared" si="88"/>
        <v>27343.8566666667</v>
      </c>
      <c r="AG162" s="217">
        <f t="shared" si="89"/>
        <v>27234</v>
      </c>
      <c r="AH162" s="217">
        <f t="shared" si="90"/>
        <v>8170.2</v>
      </c>
      <c r="AI162">
        <f t="shared" si="91"/>
        <v>-22193.64</v>
      </c>
      <c r="AJ162" s="217">
        <f t="shared" si="92"/>
        <v>-1307.232</v>
      </c>
      <c r="AK162" s="217">
        <f t="shared" si="93"/>
        <v>-262.501024</v>
      </c>
      <c r="AL162" s="217">
        <f t="shared" si="94"/>
        <v>-5858.73</v>
      </c>
      <c r="AM162" s="217">
        <f t="shared" si="95"/>
        <v>-8170.2</v>
      </c>
      <c r="AN162" s="217">
        <f t="shared" si="96"/>
        <v>8800</v>
      </c>
      <c r="AO162" s="217">
        <f t="shared" si="97"/>
        <v>8800</v>
      </c>
      <c r="AP162">
        <f t="shared" si="98"/>
        <v>7392</v>
      </c>
      <c r="AQ162" s="217">
        <f t="shared" si="99"/>
        <v>8800</v>
      </c>
      <c r="AR162" s="217">
        <f t="shared" si="100"/>
        <v>8800</v>
      </c>
      <c r="AS162" s="217">
        <f t="shared" si="101"/>
        <v>422.4</v>
      </c>
      <c r="AT162" s="217">
        <f t="shared" si="102"/>
        <v>8800</v>
      </c>
      <c r="AU162" s="217">
        <f t="shared" si="103"/>
        <v>84.48</v>
      </c>
      <c r="AV162" s="217">
        <f t="shared" si="104"/>
        <v>8800</v>
      </c>
      <c r="AW162" s="217">
        <f t="shared" si="105"/>
        <v>8800</v>
      </c>
      <c r="AX162" s="217">
        <f t="shared" si="106"/>
        <v>2376</v>
      </c>
      <c r="AY162" s="217">
        <f t="shared" si="107"/>
        <v>8800</v>
      </c>
      <c r="AZ162" s="217">
        <f t="shared" si="108"/>
        <v>8800</v>
      </c>
      <c r="BA162" s="217">
        <f t="shared" si="109"/>
        <v>2640</v>
      </c>
      <c r="BB162" s="217">
        <f t="shared" si="110"/>
        <v>-7392</v>
      </c>
      <c r="BC162" s="217">
        <f t="shared" si="111"/>
        <v>-422.4</v>
      </c>
      <c r="BD162" s="217">
        <f t="shared" si="112"/>
        <v>-84.48</v>
      </c>
      <c r="BE162" s="217">
        <f t="shared" si="113"/>
        <v>-2376</v>
      </c>
      <c r="BF162" s="217">
        <f t="shared" si="114"/>
        <v>-2640</v>
      </c>
    </row>
    <row r="163" spans="2:58">
      <c r="B163" s="6" t="s">
        <v>346</v>
      </c>
      <c r="C163" s="166" t="str">
        <f>_xlfn.XLOOKUP(B:B,'2023.7-2023.12'!B:B,'2023.7-2023.12'!G:G,0)</f>
        <v>2020/11/16</v>
      </c>
      <c r="D163">
        <f>_xlfn.XLOOKUP(B:B,'2023.7-2023.12'!B:B,'2023.7-2023.12'!I:I,0)</f>
        <v>0</v>
      </c>
      <c r="E163" t="str">
        <f>_xlfn.XLOOKUP(B:B,'2023.7-2023.12'!B:B,'2023.7-2023.12'!C:C,0)</f>
        <v>售后服务部</v>
      </c>
      <c r="F163" t="str">
        <f>_xlfn.XLOOKUP(B:B,'2023.7-2023.12'!B:B,'2023.7-2023.12'!F:F,0)</f>
        <v>电气服务工程师（上海）</v>
      </c>
      <c r="G163">
        <f>COUNTIF('2023.7-2023.12'!B:B,B163)</f>
        <v>6</v>
      </c>
      <c r="H163" s="217">
        <f>IFERROR(_xlfn.XLOOKUP(B163,'2023.7-2023.12'!B:B,'2023.7-2023.12'!K:K),0)</f>
        <v>9445.16</v>
      </c>
      <c r="I163" s="217">
        <f>IFERROR(AVERAGEIF('2023.7-2023.12'!B:B,B163,'2023.7-2023.12'!K:K),0)</f>
        <v>10599.0033333333</v>
      </c>
      <c r="J163" s="217">
        <f>IFERROR(_xlfn.XLOOKUP(B163,'2023.7-2023.12'!B:B,'2023.7-2023.12'!J:J),0)</f>
        <v>4925</v>
      </c>
      <c r="K163" s="217">
        <f>IFERROR(AVERAGEIF('2023.7-2023.12'!B:B,B163,'2023.7-2023.12'!J:J),0)</f>
        <v>4925</v>
      </c>
      <c r="M163">
        <f>SUMIFS('2023.7-2023.12'!L:L,'2023.7-2023.12'!B:B,B163)</f>
        <v>0</v>
      </c>
      <c r="O163" s="217">
        <f>SUMIFS('2023.7-2023.12'!N:N,'2023.7-2023.12'!B:B,B163)</f>
        <v>0</v>
      </c>
      <c r="P163">
        <f>SUMIFS('2023.7-2023.12'!P:P,'2023.7-2023.12'!B:B,B163)</f>
        <v>0</v>
      </c>
      <c r="R163" s="217">
        <f>SUMIFS('2023.7-2023.12'!M:M,'2023.7-2023.12'!B:B,B163)</f>
        <v>0</v>
      </c>
      <c r="T163" s="217">
        <f>SUMIFS('2023.7-2023.12'!O:O,'2023.7-2023.12'!B:B,B163)</f>
        <v>0</v>
      </c>
      <c r="U163" s="217">
        <f t="shared" si="77"/>
        <v>10599.0033333333</v>
      </c>
      <c r="V163" s="217">
        <f t="shared" si="78"/>
        <v>10599.0033333333</v>
      </c>
      <c r="W163">
        <f t="shared" si="79"/>
        <v>8903.1628</v>
      </c>
      <c r="X163" s="217">
        <f t="shared" si="80"/>
        <v>10599.0033333333</v>
      </c>
      <c r="Y163" s="217">
        <f t="shared" si="81"/>
        <v>10599.0033333333</v>
      </c>
      <c r="Z163" s="217">
        <f t="shared" si="82"/>
        <v>508.75216</v>
      </c>
      <c r="AA163" s="217">
        <f t="shared" si="83"/>
        <v>10599.0033333333</v>
      </c>
      <c r="AB163" s="217">
        <f t="shared" si="84"/>
        <v>101.750432</v>
      </c>
      <c r="AC163" s="217">
        <f t="shared" si="85"/>
        <v>10599.0033333333</v>
      </c>
      <c r="AD163" s="217">
        <f t="shared" si="86"/>
        <v>10599.0033333333</v>
      </c>
      <c r="AE163" s="217">
        <f t="shared" si="87"/>
        <v>2861.7309</v>
      </c>
      <c r="AF163" s="217">
        <f t="shared" si="88"/>
        <v>10599.0033333333</v>
      </c>
      <c r="AG163" s="217">
        <f t="shared" si="89"/>
        <v>10599.0033333333</v>
      </c>
      <c r="AH163" s="217">
        <f t="shared" si="90"/>
        <v>3179.701</v>
      </c>
      <c r="AI163">
        <f t="shared" si="91"/>
        <v>-8903.1628</v>
      </c>
      <c r="AJ163" s="217">
        <f t="shared" si="92"/>
        <v>-508.75216</v>
      </c>
      <c r="AK163" s="217">
        <f t="shared" si="93"/>
        <v>-101.750432</v>
      </c>
      <c r="AL163" s="217">
        <f t="shared" si="94"/>
        <v>-2861.7309</v>
      </c>
      <c r="AM163" s="217">
        <f t="shared" si="95"/>
        <v>-3179.701</v>
      </c>
      <c r="AN163" s="217">
        <f t="shared" si="96"/>
        <v>4925</v>
      </c>
      <c r="AO163" s="217">
        <f t="shared" si="97"/>
        <v>4925</v>
      </c>
      <c r="AP163">
        <f t="shared" si="98"/>
        <v>4137</v>
      </c>
      <c r="AQ163" s="217">
        <f t="shared" si="99"/>
        <v>4925</v>
      </c>
      <c r="AR163" s="217">
        <f t="shared" si="100"/>
        <v>4925</v>
      </c>
      <c r="AS163" s="217">
        <f t="shared" si="101"/>
        <v>236.4</v>
      </c>
      <c r="AT163" s="217">
        <f t="shared" si="102"/>
        <v>4925</v>
      </c>
      <c r="AU163" s="217">
        <f t="shared" si="103"/>
        <v>47.28</v>
      </c>
      <c r="AV163" s="217">
        <f t="shared" si="104"/>
        <v>4925</v>
      </c>
      <c r="AW163" s="217">
        <f t="shared" si="105"/>
        <v>4925</v>
      </c>
      <c r="AX163" s="217">
        <f t="shared" si="106"/>
        <v>1329.75</v>
      </c>
      <c r="AY163" s="217">
        <f t="shared" si="107"/>
        <v>4925</v>
      </c>
      <c r="AZ163" s="217">
        <f t="shared" si="108"/>
        <v>4925</v>
      </c>
      <c r="BA163" s="217">
        <f t="shared" si="109"/>
        <v>1477.5</v>
      </c>
      <c r="BB163" s="217">
        <f t="shared" si="110"/>
        <v>-4137</v>
      </c>
      <c r="BC163" s="217">
        <f t="shared" si="111"/>
        <v>-236.4</v>
      </c>
      <c r="BD163" s="217">
        <f t="shared" si="112"/>
        <v>-47.28</v>
      </c>
      <c r="BE163" s="217">
        <f t="shared" si="113"/>
        <v>-1329.75</v>
      </c>
      <c r="BF163" s="217">
        <f t="shared" si="114"/>
        <v>-1477.5</v>
      </c>
    </row>
    <row r="164" spans="2:58">
      <c r="B164" s="6" t="s">
        <v>347</v>
      </c>
      <c r="C164" s="166" t="str">
        <f>_xlfn.XLOOKUP(B:B,'2023.7-2023.12'!B:B,'2023.7-2023.12'!G:G,0)</f>
        <v>2021/01/12</v>
      </c>
      <c r="D164">
        <f>_xlfn.XLOOKUP(B:B,'2023.7-2023.12'!B:B,'2023.7-2023.12'!I:I,0)</f>
        <v>0</v>
      </c>
      <c r="E164" t="str">
        <f>_xlfn.XLOOKUP(B:B,'2023.7-2023.12'!B:B,'2023.7-2023.12'!C:C,0)</f>
        <v>生产部</v>
      </c>
      <c r="F164" t="str">
        <f>_xlfn.XLOOKUP(B:B,'2023.7-2023.12'!B:B,'2023.7-2023.12'!F:F,0)</f>
        <v>仓管员</v>
      </c>
      <c r="G164">
        <f>COUNTIF('2023.7-2023.12'!B:B,B164)</f>
        <v>6</v>
      </c>
      <c r="H164" s="217">
        <f>IFERROR(_xlfn.XLOOKUP(B164,'2023.7-2023.12'!B:B,'2023.7-2023.12'!K:K),0)</f>
        <v>8490.99</v>
      </c>
      <c r="I164" s="217">
        <f>IFERROR(AVERAGEIF('2023.7-2023.12'!B:B,B164,'2023.7-2023.12'!K:K),0)</f>
        <v>7988.14</v>
      </c>
      <c r="J164" s="217">
        <f>IFERROR(_xlfn.XLOOKUP(B164,'2023.7-2023.12'!B:B,'2023.7-2023.12'!J:J),0)</f>
        <v>1900</v>
      </c>
      <c r="K164" s="217">
        <f>IFERROR(AVERAGEIF('2023.7-2023.12'!B:B,B164,'2023.7-2023.12'!J:J),0)</f>
        <v>1900</v>
      </c>
      <c r="M164">
        <f>SUMIFS('2023.7-2023.12'!L:L,'2023.7-2023.12'!B:B,B164)</f>
        <v>2182.08</v>
      </c>
      <c r="O164" s="217">
        <f>SUMIFS('2023.7-2023.12'!N:N,'2023.7-2023.12'!B:B,B164)</f>
        <v>22.8</v>
      </c>
      <c r="P164">
        <f>SUMIFS('2023.7-2023.12'!P:P,'2023.7-2023.12'!B:B,B164)</f>
        <v>18.24</v>
      </c>
      <c r="R164" s="217">
        <f>SUMIFS('2023.7-2023.12'!M:M,'2023.7-2023.12'!B:B,B164)</f>
        <v>520.8</v>
      </c>
      <c r="T164" s="217">
        <f>SUMIFS('2023.7-2023.12'!O:O,'2023.7-2023.12'!B:B,B164)</f>
        <v>0</v>
      </c>
      <c r="U164" s="217">
        <f t="shared" si="77"/>
        <v>7988.14</v>
      </c>
      <c r="V164" s="217">
        <f t="shared" si="78"/>
        <v>7988.14</v>
      </c>
      <c r="W164">
        <f t="shared" si="79"/>
        <v>6710.0376</v>
      </c>
      <c r="X164" s="217">
        <f t="shared" si="80"/>
        <v>7988.14</v>
      </c>
      <c r="Y164" s="217">
        <f t="shared" si="81"/>
        <v>7988.14</v>
      </c>
      <c r="Z164" s="217">
        <f t="shared" si="82"/>
        <v>383.43072</v>
      </c>
      <c r="AA164" s="217">
        <f t="shared" si="83"/>
        <v>7988.14</v>
      </c>
      <c r="AB164" s="217">
        <f t="shared" si="84"/>
        <v>76.686144</v>
      </c>
      <c r="AC164" s="217">
        <f t="shared" si="85"/>
        <v>7988.14</v>
      </c>
      <c r="AD164" s="217">
        <f t="shared" si="86"/>
        <v>7988.14</v>
      </c>
      <c r="AE164" s="217">
        <f t="shared" si="87"/>
        <v>2156.7978</v>
      </c>
      <c r="AF164" s="217">
        <f t="shared" si="88"/>
        <v>7988.14</v>
      </c>
      <c r="AG164" s="217">
        <f t="shared" si="89"/>
        <v>7988.14</v>
      </c>
      <c r="AH164" s="217">
        <f t="shared" si="90"/>
        <v>2396.442</v>
      </c>
      <c r="AI164">
        <f t="shared" si="91"/>
        <v>-4527.9576</v>
      </c>
      <c r="AJ164" s="217">
        <f t="shared" si="92"/>
        <v>-360.63072</v>
      </c>
      <c r="AK164" s="217">
        <f t="shared" si="93"/>
        <v>-58.446144</v>
      </c>
      <c r="AL164" s="217">
        <f t="shared" si="94"/>
        <v>-1635.9978</v>
      </c>
      <c r="AM164" s="217">
        <f t="shared" si="95"/>
        <v>-2396.442</v>
      </c>
      <c r="AN164" s="217">
        <f t="shared" si="96"/>
        <v>4546</v>
      </c>
      <c r="AO164" s="217">
        <f t="shared" si="97"/>
        <v>4546</v>
      </c>
      <c r="AP164">
        <f t="shared" si="98"/>
        <v>3818.64</v>
      </c>
      <c r="AQ164" s="217">
        <f t="shared" si="99"/>
        <v>1900</v>
      </c>
      <c r="AR164" s="217">
        <f t="shared" si="100"/>
        <v>1900</v>
      </c>
      <c r="AS164" s="217">
        <f t="shared" si="101"/>
        <v>91.2</v>
      </c>
      <c r="AT164" s="217">
        <f t="shared" si="102"/>
        <v>1900</v>
      </c>
      <c r="AU164" s="217">
        <f t="shared" si="103"/>
        <v>18.24</v>
      </c>
      <c r="AV164" s="217">
        <f t="shared" si="104"/>
        <v>4340</v>
      </c>
      <c r="AW164" s="217">
        <f t="shared" si="105"/>
        <v>4340</v>
      </c>
      <c r="AX164" s="217">
        <f t="shared" si="106"/>
        <v>1171.8</v>
      </c>
      <c r="AY164" s="217">
        <f t="shared" si="107"/>
        <v>1900</v>
      </c>
      <c r="AZ164" s="217">
        <f t="shared" si="108"/>
        <v>1900</v>
      </c>
      <c r="BA164" s="217">
        <f t="shared" si="109"/>
        <v>570</v>
      </c>
      <c r="BB164" s="217">
        <f t="shared" si="110"/>
        <v>-1636.56</v>
      </c>
      <c r="BC164" s="217">
        <f t="shared" si="111"/>
        <v>-68.4</v>
      </c>
      <c r="BD164" s="217">
        <f t="shared" si="112"/>
        <v>0</v>
      </c>
      <c r="BE164" s="217">
        <f t="shared" si="113"/>
        <v>-651</v>
      </c>
      <c r="BF164" s="217">
        <f t="shared" si="114"/>
        <v>-570</v>
      </c>
    </row>
    <row r="165" spans="2:58">
      <c r="B165" s="6" t="s">
        <v>348</v>
      </c>
      <c r="C165" s="166" t="str">
        <f>_xlfn.XLOOKUP(B:B,'2023.7-2023.12'!B:B,'2023.7-2023.12'!G:G,0)</f>
        <v>2023/01/03</v>
      </c>
      <c r="D165">
        <f>_xlfn.XLOOKUP(B:B,'2023.7-2023.12'!B:B,'2023.7-2023.12'!I:I,0)</f>
        <v>0</v>
      </c>
      <c r="E165" t="str">
        <f>_xlfn.XLOOKUP(B:B,'2023.7-2023.12'!B:B,'2023.7-2023.12'!C:C,0)</f>
        <v>售后服务部</v>
      </c>
      <c r="F165" t="str">
        <f>_xlfn.XLOOKUP(B:B,'2023.7-2023.12'!B:B,'2023.7-2023.12'!F:F,0)</f>
        <v>项目经理</v>
      </c>
      <c r="G165">
        <f>COUNTIF('2023.7-2023.12'!B:B,B165)</f>
        <v>6</v>
      </c>
      <c r="H165" s="217">
        <f>IFERROR(_xlfn.XLOOKUP(B165,'2023.7-2023.12'!B:B,'2023.7-2023.12'!K:K),0)</f>
        <v>15581.9</v>
      </c>
      <c r="I165" s="217">
        <f>IFERROR(AVERAGEIF('2023.7-2023.12'!B:B,B165,'2023.7-2023.12'!K:K),0)</f>
        <v>15563.9666666667</v>
      </c>
      <c r="J165" s="217">
        <f>IFERROR(_xlfn.XLOOKUP(B165,'2023.7-2023.12'!B:B,'2023.7-2023.12'!J:J),0)</f>
        <v>6160</v>
      </c>
      <c r="K165" s="217">
        <f>IFERROR(AVERAGEIF('2023.7-2023.12'!B:B,B165,'2023.7-2023.12'!J:J),0)</f>
        <v>6160</v>
      </c>
      <c r="M165">
        <f>SUMIFS('2023.7-2023.12'!L:L,'2023.7-2023.12'!B:B,B165)</f>
        <v>2182.08</v>
      </c>
      <c r="O165" s="217">
        <f>SUMIFS('2023.7-2023.12'!N:N,'2023.7-2023.12'!B:B,B165)</f>
        <v>22.8</v>
      </c>
      <c r="P165">
        <f>SUMIFS('2023.7-2023.12'!P:P,'2023.7-2023.12'!B:B,B165)</f>
        <v>18.24</v>
      </c>
      <c r="R165" s="217">
        <f>SUMIFS('2023.7-2023.12'!M:M,'2023.7-2023.12'!B:B,B165)</f>
        <v>520.8</v>
      </c>
      <c r="T165" s="217">
        <f>SUMIFS('2023.7-2023.12'!O:O,'2023.7-2023.12'!B:B,B165)</f>
        <v>4800</v>
      </c>
      <c r="U165" s="217">
        <f t="shared" si="77"/>
        <v>15563.9666666667</v>
      </c>
      <c r="V165" s="217">
        <f t="shared" si="78"/>
        <v>15563.9666666667</v>
      </c>
      <c r="W165">
        <f t="shared" si="79"/>
        <v>13073.732</v>
      </c>
      <c r="X165" s="217">
        <f t="shared" si="80"/>
        <v>15563.9666666667</v>
      </c>
      <c r="Y165" s="217">
        <f t="shared" si="81"/>
        <v>15563.9666666667</v>
      </c>
      <c r="Z165" s="217">
        <f t="shared" si="82"/>
        <v>747.0704</v>
      </c>
      <c r="AA165" s="217">
        <f t="shared" si="83"/>
        <v>15563.9666666667</v>
      </c>
      <c r="AB165" s="217">
        <f t="shared" si="84"/>
        <v>149.41408</v>
      </c>
      <c r="AC165" s="217">
        <f t="shared" si="85"/>
        <v>15563.9666666667</v>
      </c>
      <c r="AD165" s="217">
        <f t="shared" si="86"/>
        <v>15563.9666666667</v>
      </c>
      <c r="AE165" s="217">
        <f t="shared" si="87"/>
        <v>4202.271</v>
      </c>
      <c r="AF165" s="217">
        <f t="shared" si="88"/>
        <v>15563.9666666667</v>
      </c>
      <c r="AG165" s="217">
        <f t="shared" si="89"/>
        <v>15563.9666666667</v>
      </c>
      <c r="AH165" s="217">
        <f t="shared" si="90"/>
        <v>4669.19</v>
      </c>
      <c r="AI165">
        <f t="shared" si="91"/>
        <v>-10891.652</v>
      </c>
      <c r="AJ165" s="217">
        <f t="shared" si="92"/>
        <v>-724.2704</v>
      </c>
      <c r="AK165" s="217">
        <f t="shared" si="93"/>
        <v>-131.17408</v>
      </c>
      <c r="AL165" s="217">
        <f t="shared" si="94"/>
        <v>-3681.471</v>
      </c>
      <c r="AM165" s="217">
        <f t="shared" si="95"/>
        <v>0</v>
      </c>
      <c r="AN165" s="217">
        <f t="shared" si="96"/>
        <v>6160</v>
      </c>
      <c r="AO165" s="217">
        <f t="shared" si="97"/>
        <v>6160</v>
      </c>
      <c r="AP165">
        <f t="shared" si="98"/>
        <v>5174.4</v>
      </c>
      <c r="AQ165" s="217">
        <f t="shared" si="99"/>
        <v>6160</v>
      </c>
      <c r="AR165" s="217">
        <f t="shared" si="100"/>
        <v>6160</v>
      </c>
      <c r="AS165" s="217">
        <f t="shared" si="101"/>
        <v>295.68</v>
      </c>
      <c r="AT165" s="217">
        <f t="shared" si="102"/>
        <v>6160</v>
      </c>
      <c r="AU165" s="217">
        <f t="shared" si="103"/>
        <v>59.136</v>
      </c>
      <c r="AV165" s="217">
        <f t="shared" si="104"/>
        <v>6160</v>
      </c>
      <c r="AW165" s="217">
        <f t="shared" si="105"/>
        <v>6160</v>
      </c>
      <c r="AX165" s="217">
        <f t="shared" si="106"/>
        <v>1663.2</v>
      </c>
      <c r="AY165" s="217">
        <f t="shared" si="107"/>
        <v>6160</v>
      </c>
      <c r="AZ165" s="217">
        <f t="shared" si="108"/>
        <v>6160</v>
      </c>
      <c r="BA165" s="217">
        <f t="shared" si="109"/>
        <v>1848</v>
      </c>
      <c r="BB165" s="217">
        <f t="shared" si="110"/>
        <v>-2992.32</v>
      </c>
      <c r="BC165" s="217">
        <f t="shared" si="111"/>
        <v>-272.88</v>
      </c>
      <c r="BD165" s="217">
        <f t="shared" si="112"/>
        <v>-40.896</v>
      </c>
      <c r="BE165" s="217">
        <f t="shared" si="113"/>
        <v>-1142.4</v>
      </c>
      <c r="BF165" s="217">
        <f t="shared" si="114"/>
        <v>0</v>
      </c>
    </row>
    <row r="166" spans="2:58">
      <c r="B166" s="6" t="s">
        <v>491</v>
      </c>
      <c r="C166" s="166" t="str">
        <f>_xlfn.XLOOKUP(B:B,'2023.7-2023.12'!B:B,'2023.7-2023.12'!G:G,0)</f>
        <v>2023/10/24</v>
      </c>
      <c r="D166" t="str">
        <f>_xlfn.XLOOKUP(B:B,'2023.7-2023.12'!B:B,'2023.7-2023.12'!I:I,0)</f>
        <v>10月入职</v>
      </c>
      <c r="E166" t="str">
        <f>_xlfn.XLOOKUP(B:B,'2023.7-2023.12'!B:B,'2023.7-2023.12'!C:C,0)</f>
        <v>研发部</v>
      </c>
      <c r="F166" t="str">
        <f>_xlfn.XLOOKUP(B:B,'2023.7-2023.12'!B:B,'2023.7-2023.12'!F:F,0)</f>
        <v>机械研发工程师</v>
      </c>
      <c r="G166">
        <f>COUNTIF('2023.7-2023.12'!B:B,B166)</f>
        <v>3</v>
      </c>
      <c r="H166" s="217">
        <f>IFERROR(_xlfn.XLOOKUP(B166,'2023.7-2023.12'!B:B,'2023.7-2023.12'!K:K),0)</f>
        <v>4093.25</v>
      </c>
      <c r="I166" s="217">
        <f>IFERROR(AVERAGEIF('2023.7-2023.12'!B:B,B166,'2023.7-2023.12'!K:K),0)</f>
        <v>10169.7833333333</v>
      </c>
      <c r="J166" s="217">
        <f>IFERROR(_xlfn.XLOOKUP(B166,'2023.7-2023.12'!B:B,'2023.7-2023.12'!J:J),0)</f>
        <v>5060</v>
      </c>
      <c r="K166" s="217">
        <f>IFERROR(AVERAGEIF('2023.7-2023.12'!B:B,B166,'2023.7-2023.12'!J:J),0)</f>
        <v>5060</v>
      </c>
      <c r="M166">
        <f>SUMIFS('2023.7-2023.12'!L:L,'2023.7-2023.12'!B:B,B166)</f>
        <v>727.36</v>
      </c>
      <c r="O166" s="217">
        <f>SUMIFS('2023.7-2023.12'!N:N,'2023.7-2023.12'!B:B,B166)</f>
        <v>7.6</v>
      </c>
      <c r="P166">
        <f>SUMIFS('2023.7-2023.12'!P:P,'2023.7-2023.12'!B:B,B166)</f>
        <v>6.08</v>
      </c>
      <c r="R166" s="217">
        <f>SUMIFS('2023.7-2023.12'!M:M,'2023.7-2023.12'!B:B,B166)</f>
        <v>173.6</v>
      </c>
      <c r="T166" s="217">
        <f>SUMIFS('2023.7-2023.12'!O:O,'2023.7-2023.12'!B:B,B166)</f>
        <v>0</v>
      </c>
      <c r="U166" s="217">
        <f t="shared" si="77"/>
        <v>10169.7833333333</v>
      </c>
      <c r="V166" s="217">
        <f t="shared" si="78"/>
        <v>10169.7833333333</v>
      </c>
      <c r="W166">
        <f t="shared" si="79"/>
        <v>4271.309</v>
      </c>
      <c r="X166" s="217">
        <f t="shared" si="80"/>
        <v>10169.7833333333</v>
      </c>
      <c r="Y166" s="217">
        <f t="shared" si="81"/>
        <v>10169.7833333333</v>
      </c>
      <c r="Z166" s="217">
        <f t="shared" si="82"/>
        <v>244.0748</v>
      </c>
      <c r="AA166" s="217">
        <f t="shared" si="83"/>
        <v>10169.7833333333</v>
      </c>
      <c r="AB166" s="217">
        <f t="shared" si="84"/>
        <v>48.81496</v>
      </c>
      <c r="AC166" s="217">
        <f t="shared" si="85"/>
        <v>10169.7833333333</v>
      </c>
      <c r="AD166" s="217">
        <f t="shared" si="86"/>
        <v>10169.7833333333</v>
      </c>
      <c r="AE166" s="217">
        <f t="shared" si="87"/>
        <v>1372.92075</v>
      </c>
      <c r="AF166" s="217">
        <f t="shared" si="88"/>
        <v>10169.7833333333</v>
      </c>
      <c r="AG166" s="217">
        <f t="shared" si="89"/>
        <v>10169.7833333333</v>
      </c>
      <c r="AH166" s="217">
        <f t="shared" si="90"/>
        <v>1525.4675</v>
      </c>
      <c r="AI166">
        <f t="shared" si="91"/>
        <v>-3543.949</v>
      </c>
      <c r="AJ166" s="217">
        <f t="shared" si="92"/>
        <v>-236.4748</v>
      </c>
      <c r="AK166" s="217">
        <f t="shared" si="93"/>
        <v>-42.73496</v>
      </c>
      <c r="AL166" s="217">
        <f t="shared" si="94"/>
        <v>-1199.32075</v>
      </c>
      <c r="AM166" s="217">
        <f t="shared" si="95"/>
        <v>-1525.4675</v>
      </c>
      <c r="AN166" s="217">
        <f t="shared" si="96"/>
        <v>5060</v>
      </c>
      <c r="AO166" s="217">
        <f t="shared" si="97"/>
        <v>5060</v>
      </c>
      <c r="AP166">
        <f t="shared" si="98"/>
        <v>2125.2</v>
      </c>
      <c r="AQ166" s="217">
        <f t="shared" si="99"/>
        <v>5060</v>
      </c>
      <c r="AR166" s="217">
        <f t="shared" si="100"/>
        <v>5060</v>
      </c>
      <c r="AS166" s="217">
        <f t="shared" si="101"/>
        <v>121.44</v>
      </c>
      <c r="AT166" s="217">
        <f t="shared" si="102"/>
        <v>5060</v>
      </c>
      <c r="AU166" s="217">
        <f t="shared" si="103"/>
        <v>24.288</v>
      </c>
      <c r="AV166" s="217">
        <f t="shared" si="104"/>
        <v>5060</v>
      </c>
      <c r="AW166" s="217">
        <f t="shared" si="105"/>
        <v>5060</v>
      </c>
      <c r="AX166" s="217">
        <f t="shared" si="106"/>
        <v>683.1</v>
      </c>
      <c r="AY166" s="217">
        <f t="shared" si="107"/>
        <v>5060</v>
      </c>
      <c r="AZ166" s="217">
        <f t="shared" si="108"/>
        <v>5060</v>
      </c>
      <c r="BA166" s="217">
        <f t="shared" si="109"/>
        <v>759</v>
      </c>
      <c r="BB166" s="217">
        <f t="shared" si="110"/>
        <v>-1397.84</v>
      </c>
      <c r="BC166" s="217">
        <f t="shared" si="111"/>
        <v>-113.84</v>
      </c>
      <c r="BD166" s="217">
        <f t="shared" si="112"/>
        <v>-18.208</v>
      </c>
      <c r="BE166" s="217">
        <f t="shared" si="113"/>
        <v>-509.5</v>
      </c>
      <c r="BF166" s="217">
        <f t="shared" si="114"/>
        <v>-759</v>
      </c>
    </row>
    <row r="167" spans="2:58">
      <c r="B167" s="6" t="s">
        <v>349</v>
      </c>
      <c r="C167" s="166" t="str">
        <f>_xlfn.XLOOKUP(B:B,'2023.7-2023.12'!B:B,'2023.7-2023.12'!G:G,0)</f>
        <v>2021/07/29</v>
      </c>
      <c r="D167">
        <f>_xlfn.XLOOKUP(B:B,'2023.7-2023.12'!B:B,'2023.7-2023.12'!I:I,0)</f>
        <v>0</v>
      </c>
      <c r="E167" t="str">
        <f>_xlfn.XLOOKUP(B:B,'2023.7-2023.12'!B:B,'2023.7-2023.12'!C:C,0)</f>
        <v>生产部</v>
      </c>
      <c r="F167" t="str">
        <f>_xlfn.XLOOKUP(B:B,'2023.7-2023.12'!B:B,'2023.7-2023.12'!F:F,0)</f>
        <v>装配电工</v>
      </c>
      <c r="G167">
        <f>COUNTIF('2023.7-2023.12'!B:B,B167)</f>
        <v>6</v>
      </c>
      <c r="H167" s="217">
        <f>IFERROR(_xlfn.XLOOKUP(B167,'2023.7-2023.12'!B:B,'2023.7-2023.12'!K:K),0)</f>
        <v>6735.85</v>
      </c>
      <c r="I167" s="217">
        <f>IFERROR(AVERAGEIF('2023.7-2023.12'!B:B,B167,'2023.7-2023.12'!K:K),0)</f>
        <v>7919.74333333333</v>
      </c>
      <c r="J167" s="217">
        <f>IFERROR(_xlfn.XLOOKUP(B167,'2023.7-2023.12'!B:B,'2023.7-2023.12'!J:J),0)</f>
        <v>1900</v>
      </c>
      <c r="K167" s="217">
        <f>IFERROR(AVERAGEIF('2023.7-2023.12'!B:B,B167,'2023.7-2023.12'!J:J),0)</f>
        <v>1900</v>
      </c>
      <c r="M167">
        <f>SUMIFS('2023.7-2023.12'!L:L,'2023.7-2023.12'!B:B,B167)</f>
        <v>2182.08</v>
      </c>
      <c r="O167" s="217">
        <f>SUMIFS('2023.7-2023.12'!N:N,'2023.7-2023.12'!B:B,B167)</f>
        <v>22.8</v>
      </c>
      <c r="P167">
        <f>SUMIFS('2023.7-2023.12'!P:P,'2023.7-2023.12'!B:B,B167)</f>
        <v>18.24</v>
      </c>
      <c r="R167" s="217">
        <f>SUMIFS('2023.7-2023.12'!M:M,'2023.7-2023.12'!B:B,B167)</f>
        <v>520.8</v>
      </c>
      <c r="T167" s="217">
        <f>SUMIFS('2023.7-2023.12'!O:O,'2023.7-2023.12'!B:B,B167)</f>
        <v>0</v>
      </c>
      <c r="U167" s="217">
        <f t="shared" si="77"/>
        <v>7919.74333333333</v>
      </c>
      <c r="V167" s="217">
        <f t="shared" si="78"/>
        <v>7919.74333333333</v>
      </c>
      <c r="W167">
        <f t="shared" si="79"/>
        <v>6652.5844</v>
      </c>
      <c r="X167" s="217">
        <f t="shared" si="80"/>
        <v>7919.74333333333</v>
      </c>
      <c r="Y167" s="217">
        <f t="shared" si="81"/>
        <v>7919.74333333333</v>
      </c>
      <c r="Z167" s="217">
        <f t="shared" si="82"/>
        <v>380.14768</v>
      </c>
      <c r="AA167" s="217">
        <f t="shared" si="83"/>
        <v>7919.74333333333</v>
      </c>
      <c r="AB167" s="217">
        <f t="shared" si="84"/>
        <v>76.029536</v>
      </c>
      <c r="AC167" s="217">
        <f t="shared" si="85"/>
        <v>7919.74333333333</v>
      </c>
      <c r="AD167" s="217">
        <f t="shared" si="86"/>
        <v>7919.74333333333</v>
      </c>
      <c r="AE167" s="217">
        <f t="shared" si="87"/>
        <v>2138.3307</v>
      </c>
      <c r="AF167" s="217">
        <f t="shared" si="88"/>
        <v>7919.74333333333</v>
      </c>
      <c r="AG167" s="217">
        <f t="shared" si="89"/>
        <v>7919.74333333333</v>
      </c>
      <c r="AH167" s="217">
        <f t="shared" si="90"/>
        <v>2375.923</v>
      </c>
      <c r="AI167">
        <f t="shared" si="91"/>
        <v>-4470.5044</v>
      </c>
      <c r="AJ167" s="217">
        <f t="shared" si="92"/>
        <v>-357.34768</v>
      </c>
      <c r="AK167" s="217">
        <f t="shared" si="93"/>
        <v>-57.789536</v>
      </c>
      <c r="AL167" s="217">
        <f t="shared" si="94"/>
        <v>-1617.5307</v>
      </c>
      <c r="AM167" s="217">
        <f t="shared" si="95"/>
        <v>-2375.923</v>
      </c>
      <c r="AN167" s="217">
        <f t="shared" si="96"/>
        <v>4546</v>
      </c>
      <c r="AO167" s="217">
        <f t="shared" si="97"/>
        <v>4546</v>
      </c>
      <c r="AP167">
        <f t="shared" si="98"/>
        <v>3818.64</v>
      </c>
      <c r="AQ167" s="217">
        <f t="shared" si="99"/>
        <v>1900</v>
      </c>
      <c r="AR167" s="217">
        <f t="shared" si="100"/>
        <v>1900</v>
      </c>
      <c r="AS167" s="217">
        <f t="shared" si="101"/>
        <v>91.2</v>
      </c>
      <c r="AT167" s="217">
        <f t="shared" si="102"/>
        <v>1900</v>
      </c>
      <c r="AU167" s="217">
        <f t="shared" si="103"/>
        <v>18.24</v>
      </c>
      <c r="AV167" s="217">
        <f t="shared" si="104"/>
        <v>4340</v>
      </c>
      <c r="AW167" s="217">
        <f t="shared" si="105"/>
        <v>4340</v>
      </c>
      <c r="AX167" s="217">
        <f t="shared" si="106"/>
        <v>1171.8</v>
      </c>
      <c r="AY167" s="217">
        <f t="shared" si="107"/>
        <v>1900</v>
      </c>
      <c r="AZ167" s="217">
        <f t="shared" si="108"/>
        <v>1900</v>
      </c>
      <c r="BA167" s="217">
        <f t="shared" si="109"/>
        <v>570</v>
      </c>
      <c r="BB167" s="217">
        <f t="shared" si="110"/>
        <v>-1636.56</v>
      </c>
      <c r="BC167" s="217">
        <f t="shared" si="111"/>
        <v>-68.4</v>
      </c>
      <c r="BD167" s="217">
        <f t="shared" si="112"/>
        <v>0</v>
      </c>
      <c r="BE167" s="217">
        <f t="shared" si="113"/>
        <v>-651</v>
      </c>
      <c r="BF167" s="217">
        <f t="shared" si="114"/>
        <v>-570</v>
      </c>
    </row>
    <row r="168" spans="2:58">
      <c r="B168" s="6" t="s">
        <v>350</v>
      </c>
      <c r="C168" s="166" t="str">
        <f>_xlfn.XLOOKUP(B:B,'2023.7-2023.12'!B:B,'2023.7-2023.12'!G:G,0)</f>
        <v>2022/09/01</v>
      </c>
      <c r="D168">
        <f>_xlfn.XLOOKUP(B:B,'2023.7-2023.12'!B:B,'2023.7-2023.12'!I:I,0)</f>
        <v>0</v>
      </c>
      <c r="E168" t="str">
        <f>_xlfn.XLOOKUP(B:B,'2023.7-2023.12'!B:B,'2023.7-2023.12'!C:C,0)</f>
        <v>售后服务部</v>
      </c>
      <c r="F168" t="str">
        <f>_xlfn.XLOOKUP(B:B,'2023.7-2023.12'!B:B,'2023.7-2023.12'!F:F,0)</f>
        <v>项目经理</v>
      </c>
      <c r="G168">
        <f>COUNTIF('2023.7-2023.12'!B:B,B168)</f>
        <v>6</v>
      </c>
      <c r="H168" s="217">
        <f>IFERROR(_xlfn.XLOOKUP(B168,'2023.7-2023.12'!B:B,'2023.7-2023.12'!K:K),0)</f>
        <v>13175.35</v>
      </c>
      <c r="I168" s="217">
        <f>IFERROR(AVERAGEIF('2023.7-2023.12'!B:B,B168,'2023.7-2023.12'!K:K),0)</f>
        <v>13110.6583333333</v>
      </c>
      <c r="J168" s="217">
        <f>IFERROR(_xlfn.XLOOKUP(B168,'2023.7-2023.12'!B:B,'2023.7-2023.12'!J:J),0)</f>
        <v>5000</v>
      </c>
      <c r="K168" s="217">
        <f>IFERROR(AVERAGEIF('2023.7-2023.12'!B:B,B168,'2023.7-2023.12'!J:J),0)</f>
        <v>5000</v>
      </c>
      <c r="M168">
        <f>SUMIFS('2023.7-2023.12'!L:L,'2023.7-2023.12'!B:B,B168)</f>
        <v>2182.08</v>
      </c>
      <c r="O168" s="217">
        <f>SUMIFS('2023.7-2023.12'!N:N,'2023.7-2023.12'!B:B,B168)</f>
        <v>22.8</v>
      </c>
      <c r="P168">
        <f>SUMIFS('2023.7-2023.12'!P:P,'2023.7-2023.12'!B:B,B168)</f>
        <v>18.24</v>
      </c>
      <c r="R168" s="217">
        <f>SUMIFS('2023.7-2023.12'!M:M,'2023.7-2023.12'!B:B,B168)</f>
        <v>520.8</v>
      </c>
      <c r="T168" s="217">
        <f>SUMIFS('2023.7-2023.12'!O:O,'2023.7-2023.12'!B:B,B168)</f>
        <v>0</v>
      </c>
      <c r="U168" s="217">
        <f t="shared" si="77"/>
        <v>13110.6583333333</v>
      </c>
      <c r="V168" s="217">
        <f t="shared" si="78"/>
        <v>13110.6583333333</v>
      </c>
      <c r="W168">
        <f t="shared" si="79"/>
        <v>11012.953</v>
      </c>
      <c r="X168" s="217">
        <f t="shared" si="80"/>
        <v>13110.6583333333</v>
      </c>
      <c r="Y168" s="217">
        <f t="shared" si="81"/>
        <v>13110.6583333333</v>
      </c>
      <c r="Z168" s="217">
        <f t="shared" si="82"/>
        <v>629.3116</v>
      </c>
      <c r="AA168" s="217">
        <f t="shared" si="83"/>
        <v>13110.6583333333</v>
      </c>
      <c r="AB168" s="217">
        <f t="shared" si="84"/>
        <v>125.86232</v>
      </c>
      <c r="AC168" s="217">
        <f t="shared" si="85"/>
        <v>13110.6583333333</v>
      </c>
      <c r="AD168" s="217">
        <f t="shared" si="86"/>
        <v>13110.6583333333</v>
      </c>
      <c r="AE168" s="217">
        <f t="shared" si="87"/>
        <v>3539.87775</v>
      </c>
      <c r="AF168" s="217">
        <f t="shared" si="88"/>
        <v>13110.6583333333</v>
      </c>
      <c r="AG168" s="217">
        <f t="shared" si="89"/>
        <v>13110.6583333333</v>
      </c>
      <c r="AH168" s="217">
        <f t="shared" si="90"/>
        <v>3933.1975</v>
      </c>
      <c r="AI168">
        <f t="shared" si="91"/>
        <v>-8830.873</v>
      </c>
      <c r="AJ168" s="217">
        <f t="shared" si="92"/>
        <v>-606.5116</v>
      </c>
      <c r="AK168" s="217">
        <f t="shared" si="93"/>
        <v>-107.62232</v>
      </c>
      <c r="AL168" s="217">
        <f t="shared" si="94"/>
        <v>-3019.07775</v>
      </c>
      <c r="AM168" s="217">
        <f t="shared" si="95"/>
        <v>-3933.1975</v>
      </c>
      <c r="AN168" s="217">
        <f t="shared" si="96"/>
        <v>5000</v>
      </c>
      <c r="AO168" s="217">
        <f t="shared" si="97"/>
        <v>5000</v>
      </c>
      <c r="AP168">
        <f t="shared" si="98"/>
        <v>4200</v>
      </c>
      <c r="AQ168" s="217">
        <f t="shared" si="99"/>
        <v>5000</v>
      </c>
      <c r="AR168" s="217">
        <f t="shared" si="100"/>
        <v>5000</v>
      </c>
      <c r="AS168" s="217">
        <f t="shared" si="101"/>
        <v>240</v>
      </c>
      <c r="AT168" s="217">
        <f t="shared" si="102"/>
        <v>5000</v>
      </c>
      <c r="AU168" s="217">
        <f t="shared" si="103"/>
        <v>48</v>
      </c>
      <c r="AV168" s="217">
        <f t="shared" si="104"/>
        <v>5000</v>
      </c>
      <c r="AW168" s="217">
        <f t="shared" si="105"/>
        <v>5000</v>
      </c>
      <c r="AX168" s="217">
        <f t="shared" si="106"/>
        <v>1350</v>
      </c>
      <c r="AY168" s="217">
        <f t="shared" si="107"/>
        <v>5000</v>
      </c>
      <c r="AZ168" s="217">
        <f t="shared" si="108"/>
        <v>5000</v>
      </c>
      <c r="BA168" s="217">
        <f t="shared" si="109"/>
        <v>1500</v>
      </c>
      <c r="BB168" s="217">
        <f t="shared" si="110"/>
        <v>-2017.92</v>
      </c>
      <c r="BC168" s="217">
        <f t="shared" si="111"/>
        <v>-217.2</v>
      </c>
      <c r="BD168" s="217">
        <f t="shared" si="112"/>
        <v>-29.76</v>
      </c>
      <c r="BE168" s="217">
        <f t="shared" si="113"/>
        <v>-829.2</v>
      </c>
      <c r="BF168" s="217">
        <f t="shared" si="114"/>
        <v>-1500</v>
      </c>
    </row>
    <row r="169" spans="2:58">
      <c r="B169" s="6" t="s">
        <v>351</v>
      </c>
      <c r="C169" s="166" t="str">
        <f>_xlfn.XLOOKUP(B:B,'2023.7-2023.12'!B:B,'2023.7-2023.12'!G:G,0)</f>
        <v>2022/12/14</v>
      </c>
      <c r="D169">
        <f>_xlfn.XLOOKUP(B:B,'2023.7-2023.12'!B:B,'2023.7-2023.12'!I:I,0)</f>
        <v>0</v>
      </c>
      <c r="E169" t="str">
        <f>_xlfn.XLOOKUP(B:B,'2023.7-2023.12'!B:B,'2023.7-2023.12'!C:C,0)</f>
        <v>生产部</v>
      </c>
      <c r="F169" t="str">
        <f>_xlfn.XLOOKUP(B:B,'2023.7-2023.12'!B:B,'2023.7-2023.12'!F:F,0)</f>
        <v>质量主管</v>
      </c>
      <c r="G169">
        <f>COUNTIF('2023.7-2023.12'!B:B,B169)</f>
        <v>6</v>
      </c>
      <c r="H169" s="217">
        <f>IFERROR(_xlfn.XLOOKUP(B169,'2023.7-2023.12'!B:B,'2023.7-2023.12'!K:K),0)</f>
        <v>11416.7</v>
      </c>
      <c r="I169" s="217">
        <f>IFERROR(AVERAGEIF('2023.7-2023.12'!B:B,B169,'2023.7-2023.12'!K:K),0)</f>
        <v>11296.4333333333</v>
      </c>
      <c r="J169" s="217">
        <f>IFERROR(_xlfn.XLOOKUP(B169,'2023.7-2023.12'!B:B,'2023.7-2023.12'!J:J),0)</f>
        <v>4480</v>
      </c>
      <c r="K169" s="217">
        <f>IFERROR(AVERAGEIF('2023.7-2023.12'!B:B,B169,'2023.7-2023.12'!J:J),0)</f>
        <v>4480</v>
      </c>
      <c r="M169">
        <f>SUMIFS('2023.7-2023.12'!L:L,'2023.7-2023.12'!B:B,B169)</f>
        <v>2182.08</v>
      </c>
      <c r="O169" s="217">
        <f>SUMIFS('2023.7-2023.12'!N:N,'2023.7-2023.12'!B:B,B169)</f>
        <v>22.8</v>
      </c>
      <c r="P169">
        <f>SUMIFS('2023.7-2023.12'!P:P,'2023.7-2023.12'!B:B,B169)</f>
        <v>18.24</v>
      </c>
      <c r="R169" s="217">
        <f>SUMIFS('2023.7-2023.12'!M:M,'2023.7-2023.12'!B:B,B169)</f>
        <v>520.8</v>
      </c>
      <c r="T169" s="217">
        <f>SUMIFS('2023.7-2023.12'!O:O,'2023.7-2023.12'!B:B,B169)</f>
        <v>570</v>
      </c>
      <c r="U169" s="217">
        <f t="shared" si="77"/>
        <v>11296.4333333333</v>
      </c>
      <c r="V169" s="217">
        <f t="shared" si="78"/>
        <v>11296.4333333333</v>
      </c>
      <c r="W169">
        <f t="shared" si="79"/>
        <v>9489.004</v>
      </c>
      <c r="X169" s="217">
        <f t="shared" si="80"/>
        <v>11296.4333333333</v>
      </c>
      <c r="Y169" s="217">
        <f t="shared" si="81"/>
        <v>11296.4333333333</v>
      </c>
      <c r="Z169" s="217">
        <f t="shared" si="82"/>
        <v>542.2288</v>
      </c>
      <c r="AA169" s="217">
        <f t="shared" si="83"/>
        <v>11296.4333333333</v>
      </c>
      <c r="AB169" s="217">
        <f t="shared" si="84"/>
        <v>108.44576</v>
      </c>
      <c r="AC169" s="217">
        <f t="shared" si="85"/>
        <v>11296.4333333333</v>
      </c>
      <c r="AD169" s="217">
        <f t="shared" si="86"/>
        <v>11296.4333333333</v>
      </c>
      <c r="AE169" s="217">
        <f t="shared" si="87"/>
        <v>3050.037</v>
      </c>
      <c r="AF169" s="217">
        <f t="shared" si="88"/>
        <v>11296.4333333333</v>
      </c>
      <c r="AG169" s="217">
        <f t="shared" si="89"/>
        <v>11296.4333333333</v>
      </c>
      <c r="AH169" s="217">
        <f t="shared" si="90"/>
        <v>3388.93</v>
      </c>
      <c r="AI169">
        <f t="shared" si="91"/>
        <v>-7306.924</v>
      </c>
      <c r="AJ169" s="217">
        <f t="shared" si="92"/>
        <v>-519.4288</v>
      </c>
      <c r="AK169" s="217">
        <f t="shared" si="93"/>
        <v>-90.20576</v>
      </c>
      <c r="AL169" s="217">
        <f t="shared" si="94"/>
        <v>-2529.237</v>
      </c>
      <c r="AM169" s="217">
        <f t="shared" si="95"/>
        <v>-2818.93</v>
      </c>
      <c r="AN169" s="217">
        <f t="shared" si="96"/>
        <v>4546</v>
      </c>
      <c r="AO169" s="217">
        <f t="shared" si="97"/>
        <v>4546</v>
      </c>
      <c r="AP169">
        <f t="shared" si="98"/>
        <v>3818.64</v>
      </c>
      <c r="AQ169" s="217">
        <f t="shared" si="99"/>
        <v>4480</v>
      </c>
      <c r="AR169" s="217">
        <f t="shared" si="100"/>
        <v>4480</v>
      </c>
      <c r="AS169" s="217">
        <f t="shared" si="101"/>
        <v>215.04</v>
      </c>
      <c r="AT169" s="217">
        <f t="shared" si="102"/>
        <v>4480</v>
      </c>
      <c r="AU169" s="217">
        <f t="shared" si="103"/>
        <v>43.008</v>
      </c>
      <c r="AV169" s="217">
        <f t="shared" si="104"/>
        <v>4480</v>
      </c>
      <c r="AW169" s="217">
        <f t="shared" si="105"/>
        <v>4480</v>
      </c>
      <c r="AX169" s="217">
        <f t="shared" si="106"/>
        <v>1209.6</v>
      </c>
      <c r="AY169" s="217">
        <f t="shared" si="107"/>
        <v>4480</v>
      </c>
      <c r="AZ169" s="217">
        <f t="shared" si="108"/>
        <v>4480</v>
      </c>
      <c r="BA169" s="217">
        <f t="shared" si="109"/>
        <v>1344</v>
      </c>
      <c r="BB169" s="217">
        <f t="shared" si="110"/>
        <v>-1636.56</v>
      </c>
      <c r="BC169" s="217">
        <f t="shared" si="111"/>
        <v>-192.24</v>
      </c>
      <c r="BD169" s="217">
        <f t="shared" si="112"/>
        <v>-24.768</v>
      </c>
      <c r="BE169" s="217">
        <f t="shared" si="113"/>
        <v>-688.8</v>
      </c>
      <c r="BF169" s="217">
        <f t="shared" si="114"/>
        <v>-774</v>
      </c>
    </row>
    <row r="170" spans="2:58">
      <c r="B170" s="6" t="s">
        <v>492</v>
      </c>
      <c r="C170" s="166" t="str">
        <f>_xlfn.XLOOKUP(B:B,'2023.7-2023.12'!B:B,'2023.7-2023.12'!G:G,0)</f>
        <v>2023/08/07</v>
      </c>
      <c r="D170" s="216" t="s">
        <v>465</v>
      </c>
      <c r="E170" t="str">
        <f>_xlfn.XLOOKUP(B:B,'2023.7-2023.12'!B:B,'2023.7-2023.12'!C:C,0)</f>
        <v>生产部</v>
      </c>
      <c r="F170" t="str">
        <f>_xlfn.XLOOKUP(B:B,'2023.7-2023.12'!B:B,'2023.7-2023.12'!F:F,0)</f>
        <v>普工</v>
      </c>
      <c r="G170">
        <f>COUNTIF('2023.7-2023.12'!B:B,B170)</f>
        <v>5</v>
      </c>
      <c r="H170" s="217">
        <f>IFERROR(_xlfn.XLOOKUP(B170,'2023.7-2023.12'!B:B,'2023.7-2023.12'!K:K),0)</f>
        <v>4343.7</v>
      </c>
      <c r="I170" s="217">
        <f>IFERROR(AVERAGEIF('2023.7-2023.12'!B:B,B170,'2023.7-2023.12'!K:K),0)</f>
        <v>5354.71</v>
      </c>
      <c r="J170" s="217">
        <f>IFERROR(_xlfn.XLOOKUP(B170,'2023.7-2023.12'!B:B,'2023.7-2023.12'!J:J),0)</f>
        <v>1900</v>
      </c>
      <c r="K170" s="217">
        <f>IFERROR(AVERAGEIF('2023.7-2023.12'!B:B,B170,'2023.7-2023.12'!J:J),0)</f>
        <v>1900</v>
      </c>
      <c r="M170">
        <f>SUMIFS('2023.7-2023.12'!L:L,'2023.7-2023.12'!B:B,B170)</f>
        <v>0</v>
      </c>
      <c r="O170" s="217">
        <f>SUMIFS('2023.7-2023.12'!N:N,'2023.7-2023.12'!B:B,B170)</f>
        <v>0</v>
      </c>
      <c r="P170">
        <f>SUMIFS('2023.7-2023.12'!P:P,'2023.7-2023.12'!B:B,B170)</f>
        <v>0</v>
      </c>
      <c r="R170" s="217">
        <f>SUMIFS('2023.7-2023.12'!M:M,'2023.7-2023.12'!B:B,B170)</f>
        <v>0</v>
      </c>
      <c r="T170" s="217">
        <f>SUMIFS('2023.7-2023.12'!O:O,'2023.7-2023.12'!B:B,B170)</f>
        <v>0</v>
      </c>
      <c r="U170" s="217">
        <f t="shared" si="77"/>
        <v>5354.71</v>
      </c>
      <c r="V170" s="217">
        <f t="shared" si="78"/>
        <v>5354.71</v>
      </c>
      <c r="W170">
        <f t="shared" si="79"/>
        <v>3748.297</v>
      </c>
      <c r="X170" s="217">
        <f t="shared" si="80"/>
        <v>5354.71</v>
      </c>
      <c r="Y170" s="217">
        <f t="shared" si="81"/>
        <v>5354.71</v>
      </c>
      <c r="Z170" s="217">
        <f t="shared" si="82"/>
        <v>214.1884</v>
      </c>
      <c r="AA170" s="217">
        <f t="shared" si="83"/>
        <v>5354.71</v>
      </c>
      <c r="AB170" s="217">
        <f t="shared" si="84"/>
        <v>42.83768</v>
      </c>
      <c r="AC170" s="217">
        <f t="shared" si="85"/>
        <v>5354.71</v>
      </c>
      <c r="AD170" s="217">
        <f t="shared" si="86"/>
        <v>5354.71</v>
      </c>
      <c r="AE170" s="217">
        <f t="shared" si="87"/>
        <v>1204.80975</v>
      </c>
      <c r="AF170" s="217">
        <f t="shared" si="88"/>
        <v>5354.71</v>
      </c>
      <c r="AG170" s="217">
        <f t="shared" si="89"/>
        <v>5354.71</v>
      </c>
      <c r="AH170" s="217">
        <f t="shared" si="90"/>
        <v>1338.6775</v>
      </c>
      <c r="AI170">
        <f t="shared" si="91"/>
        <v>-3748.297</v>
      </c>
      <c r="AJ170" s="217">
        <f t="shared" si="92"/>
        <v>-214.1884</v>
      </c>
      <c r="AK170" s="217">
        <f t="shared" si="93"/>
        <v>-42.83768</v>
      </c>
      <c r="AL170" s="217">
        <f t="shared" si="94"/>
        <v>-1204.80975</v>
      </c>
      <c r="AM170" s="217">
        <f t="shared" si="95"/>
        <v>-1338.6775</v>
      </c>
      <c r="AN170" s="217">
        <f t="shared" si="96"/>
        <v>4546</v>
      </c>
      <c r="AO170" s="217">
        <f t="shared" si="97"/>
        <v>4546</v>
      </c>
      <c r="AP170">
        <f t="shared" si="98"/>
        <v>3182.2</v>
      </c>
      <c r="AQ170" s="217">
        <f t="shared" si="99"/>
        <v>1900</v>
      </c>
      <c r="AR170" s="217">
        <f t="shared" si="100"/>
        <v>1900</v>
      </c>
      <c r="AS170" s="217">
        <f t="shared" si="101"/>
        <v>76</v>
      </c>
      <c r="AT170" s="217">
        <f t="shared" si="102"/>
        <v>1900</v>
      </c>
      <c r="AU170" s="217">
        <f t="shared" si="103"/>
        <v>15.2</v>
      </c>
      <c r="AV170" s="217">
        <f t="shared" si="104"/>
        <v>4340</v>
      </c>
      <c r="AW170" s="217">
        <f t="shared" si="105"/>
        <v>4340</v>
      </c>
      <c r="AX170" s="217">
        <f t="shared" si="106"/>
        <v>976.5</v>
      </c>
      <c r="AY170" s="217">
        <f t="shared" si="107"/>
        <v>1900</v>
      </c>
      <c r="AZ170" s="217">
        <f t="shared" si="108"/>
        <v>1900</v>
      </c>
      <c r="BA170" s="217">
        <f t="shared" si="109"/>
        <v>475</v>
      </c>
      <c r="BB170" s="217">
        <f t="shared" si="110"/>
        <v>-3182.2</v>
      </c>
      <c r="BC170" s="217">
        <f t="shared" si="111"/>
        <v>-76</v>
      </c>
      <c r="BD170" s="217">
        <f t="shared" si="112"/>
        <v>-15.2</v>
      </c>
      <c r="BE170" s="217">
        <f t="shared" si="113"/>
        <v>-976.5</v>
      </c>
      <c r="BF170" s="217">
        <f t="shared" si="114"/>
        <v>-475</v>
      </c>
    </row>
    <row r="171" spans="2:58">
      <c r="B171" s="6" t="s">
        <v>353</v>
      </c>
      <c r="C171" s="166" t="str">
        <f>_xlfn.XLOOKUP(B:B,'2023.7-2023.12'!B:B,'2023.7-2023.12'!G:G,0)</f>
        <v>2015/04/02</v>
      </c>
      <c r="D171">
        <f>_xlfn.XLOOKUP(B:B,'2023.7-2023.12'!B:B,'2023.7-2023.12'!I:I,0)</f>
        <v>0</v>
      </c>
      <c r="E171" t="str">
        <f>_xlfn.XLOOKUP(B:B,'2023.7-2023.12'!B:B,'2023.7-2023.12'!C:C,0)</f>
        <v>生产部</v>
      </c>
      <c r="F171" t="str">
        <f>_xlfn.XLOOKUP(B:B,'2023.7-2023.12'!B:B,'2023.7-2023.12'!F:F,0)</f>
        <v>车间主任</v>
      </c>
      <c r="G171">
        <f>COUNTIF('2023.7-2023.12'!B:B,B171)</f>
        <v>6</v>
      </c>
      <c r="H171" s="217">
        <f>IFERROR(_xlfn.XLOOKUP(B171,'2023.7-2023.12'!B:B,'2023.7-2023.12'!K:K),0)</f>
        <v>14336.7</v>
      </c>
      <c r="I171" s="217">
        <f>IFERROR(AVERAGEIF('2023.7-2023.12'!B:B,B171,'2023.7-2023.12'!K:K),0)</f>
        <v>14426.4333333333</v>
      </c>
      <c r="J171" s="217">
        <f>IFERROR(_xlfn.XLOOKUP(B171,'2023.7-2023.12'!B:B,'2023.7-2023.12'!J:J),0)</f>
        <v>6070</v>
      </c>
      <c r="K171" s="217">
        <f>IFERROR(AVERAGEIF('2023.7-2023.12'!B:B,B171,'2023.7-2023.12'!J:J),0)</f>
        <v>6070</v>
      </c>
      <c r="M171">
        <f>SUMIFS('2023.7-2023.12'!L:L,'2023.7-2023.12'!B:B,B171)</f>
        <v>2182.08</v>
      </c>
      <c r="O171" s="217">
        <f>SUMIFS('2023.7-2023.12'!N:N,'2023.7-2023.12'!B:B,B171)</f>
        <v>22.8</v>
      </c>
      <c r="P171">
        <f>SUMIFS('2023.7-2023.12'!P:P,'2023.7-2023.12'!B:B,B171)</f>
        <v>18.24</v>
      </c>
      <c r="R171" s="217">
        <f>SUMIFS('2023.7-2023.12'!M:M,'2023.7-2023.12'!B:B,B171)</f>
        <v>520.8</v>
      </c>
      <c r="T171" s="217">
        <f>SUMIFS('2023.7-2023.12'!O:O,'2023.7-2023.12'!B:B,B171)</f>
        <v>9000</v>
      </c>
      <c r="U171" s="217">
        <f t="shared" si="77"/>
        <v>14426.4333333333</v>
      </c>
      <c r="V171" s="217">
        <f t="shared" si="78"/>
        <v>14426.4333333333</v>
      </c>
      <c r="W171">
        <f t="shared" si="79"/>
        <v>12118.204</v>
      </c>
      <c r="X171" s="217">
        <f t="shared" si="80"/>
        <v>14426.4333333333</v>
      </c>
      <c r="Y171" s="217">
        <f t="shared" si="81"/>
        <v>14426.4333333333</v>
      </c>
      <c r="Z171" s="217">
        <f t="shared" si="82"/>
        <v>692.4688</v>
      </c>
      <c r="AA171" s="217">
        <f t="shared" si="83"/>
        <v>14426.4333333333</v>
      </c>
      <c r="AB171" s="217">
        <f t="shared" si="84"/>
        <v>138.49376</v>
      </c>
      <c r="AC171" s="217">
        <f t="shared" si="85"/>
        <v>14426.4333333333</v>
      </c>
      <c r="AD171" s="217">
        <f t="shared" si="86"/>
        <v>14426.4333333333</v>
      </c>
      <c r="AE171" s="217">
        <f t="shared" si="87"/>
        <v>3895.137</v>
      </c>
      <c r="AF171" s="217">
        <f t="shared" si="88"/>
        <v>14426.4333333333</v>
      </c>
      <c r="AG171" s="217">
        <f t="shared" si="89"/>
        <v>14426.4333333333</v>
      </c>
      <c r="AH171" s="217">
        <f t="shared" si="90"/>
        <v>4327.93</v>
      </c>
      <c r="AI171">
        <f t="shared" si="91"/>
        <v>-9936.124</v>
      </c>
      <c r="AJ171" s="217">
        <f t="shared" si="92"/>
        <v>-669.6688</v>
      </c>
      <c r="AK171" s="217">
        <f t="shared" si="93"/>
        <v>-120.25376</v>
      </c>
      <c r="AL171" s="217">
        <f t="shared" si="94"/>
        <v>-3374.337</v>
      </c>
      <c r="AM171" s="217">
        <f t="shared" si="95"/>
        <v>0</v>
      </c>
      <c r="AN171" s="217">
        <f t="shared" si="96"/>
        <v>6070</v>
      </c>
      <c r="AO171" s="217">
        <f t="shared" si="97"/>
        <v>6070</v>
      </c>
      <c r="AP171">
        <f t="shared" si="98"/>
        <v>5098.8</v>
      </c>
      <c r="AQ171" s="217">
        <f t="shared" si="99"/>
        <v>6070</v>
      </c>
      <c r="AR171" s="217">
        <f t="shared" si="100"/>
        <v>6070</v>
      </c>
      <c r="AS171" s="217">
        <f t="shared" si="101"/>
        <v>291.36</v>
      </c>
      <c r="AT171" s="217">
        <f t="shared" si="102"/>
        <v>6070</v>
      </c>
      <c r="AU171" s="217">
        <f t="shared" si="103"/>
        <v>58.272</v>
      </c>
      <c r="AV171" s="217">
        <f t="shared" si="104"/>
        <v>6070</v>
      </c>
      <c r="AW171" s="217">
        <f t="shared" si="105"/>
        <v>6070</v>
      </c>
      <c r="AX171" s="217">
        <f t="shared" si="106"/>
        <v>1638.9</v>
      </c>
      <c r="AY171" s="217">
        <f t="shared" si="107"/>
        <v>6070</v>
      </c>
      <c r="AZ171" s="217">
        <f t="shared" si="108"/>
        <v>6070</v>
      </c>
      <c r="BA171" s="217">
        <f t="shared" si="109"/>
        <v>1821</v>
      </c>
      <c r="BB171" s="217">
        <f t="shared" si="110"/>
        <v>-2916.72</v>
      </c>
      <c r="BC171" s="217">
        <f t="shared" si="111"/>
        <v>-268.56</v>
      </c>
      <c r="BD171" s="217">
        <f t="shared" si="112"/>
        <v>-40.032</v>
      </c>
      <c r="BE171" s="217">
        <f t="shared" si="113"/>
        <v>-1118.1</v>
      </c>
      <c r="BF171" s="217">
        <f t="shared" si="114"/>
        <v>0</v>
      </c>
    </row>
    <row r="172" spans="2:58">
      <c r="B172" s="6" t="s">
        <v>354</v>
      </c>
      <c r="C172" s="166" t="str">
        <f>_xlfn.XLOOKUP(B:B,'2023.7-2023.12'!B:B,'2023.7-2023.12'!G:G,0)</f>
        <v>2021/10/12</v>
      </c>
      <c r="D172">
        <f>_xlfn.XLOOKUP(B:B,'2023.7-2023.12'!B:B,'2023.7-2023.12'!I:I,0)</f>
        <v>0</v>
      </c>
      <c r="E172" t="str">
        <f>_xlfn.XLOOKUP(B:B,'2023.7-2023.12'!B:B,'2023.7-2023.12'!C:C,0)</f>
        <v>生产部</v>
      </c>
      <c r="F172" t="str">
        <f>_xlfn.XLOOKUP(B:B,'2023.7-2023.12'!B:B,'2023.7-2023.12'!F:F,0)</f>
        <v>装配钳工</v>
      </c>
      <c r="G172">
        <f>COUNTIF('2023.7-2023.12'!B:B,B172)</f>
        <v>6</v>
      </c>
      <c r="H172" s="217">
        <f>IFERROR(_xlfn.XLOOKUP(B172,'2023.7-2023.12'!B:B,'2023.7-2023.12'!K:K),0)</f>
        <v>5917.69</v>
      </c>
      <c r="I172" s="217">
        <f>IFERROR(AVERAGEIF('2023.7-2023.12'!B:B,B172,'2023.7-2023.12'!K:K),0)</f>
        <v>6782.83</v>
      </c>
      <c r="J172" s="217">
        <f>IFERROR(_xlfn.XLOOKUP(B172,'2023.7-2023.12'!B:B,'2023.7-2023.12'!J:J),0)</f>
        <v>1900</v>
      </c>
      <c r="K172" s="217">
        <f>IFERROR(AVERAGEIF('2023.7-2023.12'!B:B,B172,'2023.7-2023.12'!J:J),0)</f>
        <v>1900</v>
      </c>
      <c r="M172">
        <f>SUMIFS('2023.7-2023.12'!L:L,'2023.7-2023.12'!B:B,B172)</f>
        <v>2182.08</v>
      </c>
      <c r="O172" s="217">
        <f>SUMIFS('2023.7-2023.12'!N:N,'2023.7-2023.12'!B:B,B172)</f>
        <v>22.8</v>
      </c>
      <c r="P172">
        <f>SUMIFS('2023.7-2023.12'!P:P,'2023.7-2023.12'!B:B,B172)</f>
        <v>18.24</v>
      </c>
      <c r="R172" s="217">
        <f>SUMIFS('2023.7-2023.12'!M:M,'2023.7-2023.12'!B:B,B172)</f>
        <v>520.8</v>
      </c>
      <c r="T172" s="217">
        <f>SUMIFS('2023.7-2023.12'!O:O,'2023.7-2023.12'!B:B,B172)</f>
        <v>0</v>
      </c>
      <c r="U172" s="217">
        <f t="shared" si="77"/>
        <v>6782.83</v>
      </c>
      <c r="V172" s="217">
        <f t="shared" si="78"/>
        <v>6782.83</v>
      </c>
      <c r="W172">
        <f t="shared" si="79"/>
        <v>5697.5772</v>
      </c>
      <c r="X172" s="217">
        <f t="shared" si="80"/>
        <v>6782.83</v>
      </c>
      <c r="Y172" s="217">
        <f t="shared" si="81"/>
        <v>6782.83</v>
      </c>
      <c r="Z172" s="217">
        <f t="shared" si="82"/>
        <v>325.57584</v>
      </c>
      <c r="AA172" s="217">
        <f t="shared" si="83"/>
        <v>6782.83</v>
      </c>
      <c r="AB172" s="217">
        <f t="shared" si="84"/>
        <v>65.115168</v>
      </c>
      <c r="AC172" s="217">
        <f t="shared" si="85"/>
        <v>6782.83</v>
      </c>
      <c r="AD172" s="217">
        <f t="shared" si="86"/>
        <v>6782.83</v>
      </c>
      <c r="AE172" s="217">
        <f t="shared" si="87"/>
        <v>1831.3641</v>
      </c>
      <c r="AF172" s="217">
        <f t="shared" si="88"/>
        <v>6782.83</v>
      </c>
      <c r="AG172" s="217">
        <f t="shared" si="89"/>
        <v>6782.83</v>
      </c>
      <c r="AH172" s="217">
        <f t="shared" si="90"/>
        <v>2034.849</v>
      </c>
      <c r="AI172">
        <f t="shared" si="91"/>
        <v>-3515.4972</v>
      </c>
      <c r="AJ172" s="217">
        <f t="shared" si="92"/>
        <v>-302.77584</v>
      </c>
      <c r="AK172" s="217">
        <f t="shared" si="93"/>
        <v>-46.875168</v>
      </c>
      <c r="AL172" s="217">
        <f t="shared" si="94"/>
        <v>-1310.5641</v>
      </c>
      <c r="AM172" s="217">
        <f t="shared" si="95"/>
        <v>-2034.849</v>
      </c>
      <c r="AN172" s="217">
        <f t="shared" si="96"/>
        <v>4546</v>
      </c>
      <c r="AO172" s="217">
        <f t="shared" si="97"/>
        <v>4546</v>
      </c>
      <c r="AP172">
        <f t="shared" si="98"/>
        <v>3818.64</v>
      </c>
      <c r="AQ172" s="217">
        <f t="shared" si="99"/>
        <v>1900</v>
      </c>
      <c r="AR172" s="217">
        <f t="shared" si="100"/>
        <v>1900</v>
      </c>
      <c r="AS172" s="217">
        <f t="shared" si="101"/>
        <v>91.2</v>
      </c>
      <c r="AT172" s="217">
        <f t="shared" si="102"/>
        <v>1900</v>
      </c>
      <c r="AU172" s="217">
        <f t="shared" si="103"/>
        <v>18.24</v>
      </c>
      <c r="AV172" s="217">
        <f t="shared" si="104"/>
        <v>4340</v>
      </c>
      <c r="AW172" s="217">
        <f t="shared" si="105"/>
        <v>4340</v>
      </c>
      <c r="AX172" s="217">
        <f t="shared" si="106"/>
        <v>1171.8</v>
      </c>
      <c r="AY172" s="217">
        <f t="shared" si="107"/>
        <v>1900</v>
      </c>
      <c r="AZ172" s="217">
        <f t="shared" si="108"/>
        <v>1900</v>
      </c>
      <c r="BA172" s="217">
        <f t="shared" si="109"/>
        <v>570</v>
      </c>
      <c r="BB172" s="217">
        <f t="shared" si="110"/>
        <v>-1636.56</v>
      </c>
      <c r="BC172" s="217">
        <f t="shared" si="111"/>
        <v>-68.4</v>
      </c>
      <c r="BD172" s="217">
        <f t="shared" si="112"/>
        <v>0</v>
      </c>
      <c r="BE172" s="217">
        <f t="shared" si="113"/>
        <v>-651</v>
      </c>
      <c r="BF172" s="217">
        <f t="shared" si="114"/>
        <v>-570</v>
      </c>
    </row>
    <row r="173" spans="2:58">
      <c r="B173" s="6" t="s">
        <v>355</v>
      </c>
      <c r="C173" s="166" t="str">
        <f>_xlfn.XLOOKUP(B:B,'2023.7-2023.12'!B:B,'2023.7-2023.12'!G:G,0)</f>
        <v>2019/03/19</v>
      </c>
      <c r="D173">
        <f>_xlfn.XLOOKUP(B:B,'2023.7-2023.12'!B:B,'2023.7-2023.12'!I:I,0)</f>
        <v>0</v>
      </c>
      <c r="E173" t="str">
        <f>_xlfn.XLOOKUP(B:B,'2023.7-2023.12'!B:B,'2023.7-2023.12'!C:C,0)</f>
        <v>生产部</v>
      </c>
      <c r="F173" t="str">
        <f>_xlfn.XLOOKUP(B:B,'2023.7-2023.12'!B:B,'2023.7-2023.12'!F:F,0)</f>
        <v>质检员</v>
      </c>
      <c r="G173">
        <f>COUNTIF('2023.7-2023.12'!B:B,B173)</f>
        <v>6</v>
      </c>
      <c r="H173" s="217">
        <f>IFERROR(_xlfn.XLOOKUP(B173,'2023.7-2023.12'!B:B,'2023.7-2023.12'!K:K),0)</f>
        <v>9122.62</v>
      </c>
      <c r="I173" s="217">
        <f>IFERROR(AVERAGEIF('2023.7-2023.12'!B:B,B173,'2023.7-2023.12'!K:K),0)</f>
        <v>9248.665</v>
      </c>
      <c r="J173" s="217">
        <f>IFERROR(_xlfn.XLOOKUP(B173,'2023.7-2023.12'!B:B,'2023.7-2023.12'!J:J),0)</f>
        <v>2320</v>
      </c>
      <c r="K173" s="217">
        <f>IFERROR(AVERAGEIF('2023.7-2023.12'!B:B,B173,'2023.7-2023.12'!J:J),0)</f>
        <v>2453.33333333333</v>
      </c>
      <c r="M173">
        <f>SUMIFS('2023.7-2023.12'!L:L,'2023.7-2023.12'!B:B,B173)</f>
        <v>2182.08</v>
      </c>
      <c r="O173" s="217">
        <f>SUMIFS('2023.7-2023.12'!N:N,'2023.7-2023.12'!B:B,B173)</f>
        <v>22.8</v>
      </c>
      <c r="P173">
        <f>SUMIFS('2023.7-2023.12'!P:P,'2023.7-2023.12'!B:B,B173)</f>
        <v>18.24</v>
      </c>
      <c r="R173" s="217">
        <f>SUMIFS('2023.7-2023.12'!M:M,'2023.7-2023.12'!B:B,B173)</f>
        <v>520.8</v>
      </c>
      <c r="T173" s="217">
        <f>SUMIFS('2023.7-2023.12'!O:O,'2023.7-2023.12'!B:B,B173)</f>
        <v>0</v>
      </c>
      <c r="U173" s="217">
        <f t="shared" si="77"/>
        <v>9248.665</v>
      </c>
      <c r="V173" s="217">
        <f t="shared" si="78"/>
        <v>9248.665</v>
      </c>
      <c r="W173">
        <f t="shared" si="79"/>
        <v>7768.8786</v>
      </c>
      <c r="X173" s="217">
        <f t="shared" si="80"/>
        <v>9248.665</v>
      </c>
      <c r="Y173" s="217">
        <f t="shared" si="81"/>
        <v>9248.665</v>
      </c>
      <c r="Z173" s="217">
        <f t="shared" si="82"/>
        <v>443.93592</v>
      </c>
      <c r="AA173" s="217">
        <f t="shared" si="83"/>
        <v>9248.665</v>
      </c>
      <c r="AB173" s="217">
        <f t="shared" si="84"/>
        <v>88.787184</v>
      </c>
      <c r="AC173" s="217">
        <f t="shared" si="85"/>
        <v>9248.665</v>
      </c>
      <c r="AD173" s="217">
        <f t="shared" si="86"/>
        <v>9248.665</v>
      </c>
      <c r="AE173" s="217">
        <f t="shared" si="87"/>
        <v>2497.13955</v>
      </c>
      <c r="AF173" s="217">
        <f t="shared" si="88"/>
        <v>9248.665</v>
      </c>
      <c r="AG173" s="217">
        <f t="shared" si="89"/>
        <v>9248.665</v>
      </c>
      <c r="AH173" s="217">
        <f t="shared" si="90"/>
        <v>2774.5995</v>
      </c>
      <c r="AI173">
        <f t="shared" si="91"/>
        <v>-5586.7986</v>
      </c>
      <c r="AJ173" s="217">
        <f t="shared" si="92"/>
        <v>-421.13592</v>
      </c>
      <c r="AK173" s="217">
        <f t="shared" si="93"/>
        <v>-70.547184</v>
      </c>
      <c r="AL173" s="217">
        <f t="shared" si="94"/>
        <v>-1976.33955</v>
      </c>
      <c r="AM173" s="217">
        <f t="shared" si="95"/>
        <v>-2774.5995</v>
      </c>
      <c r="AN173" s="217">
        <f t="shared" si="96"/>
        <v>4546</v>
      </c>
      <c r="AO173" s="217">
        <f t="shared" si="97"/>
        <v>4546</v>
      </c>
      <c r="AP173">
        <f t="shared" si="98"/>
        <v>3818.64</v>
      </c>
      <c r="AQ173" s="217">
        <f t="shared" si="99"/>
        <v>2453.33333333333</v>
      </c>
      <c r="AR173" s="217">
        <f t="shared" si="100"/>
        <v>2453.33333333333</v>
      </c>
      <c r="AS173" s="217">
        <f t="shared" si="101"/>
        <v>117.76</v>
      </c>
      <c r="AT173" s="217">
        <f t="shared" si="102"/>
        <v>2453.33333333333</v>
      </c>
      <c r="AU173" s="217">
        <f t="shared" si="103"/>
        <v>23.552</v>
      </c>
      <c r="AV173" s="217">
        <f t="shared" si="104"/>
        <v>4340</v>
      </c>
      <c r="AW173" s="217">
        <f t="shared" si="105"/>
        <v>4340</v>
      </c>
      <c r="AX173" s="217">
        <f t="shared" si="106"/>
        <v>1171.8</v>
      </c>
      <c r="AY173" s="217">
        <f t="shared" si="107"/>
        <v>2453.33333333333</v>
      </c>
      <c r="AZ173" s="217">
        <f t="shared" si="108"/>
        <v>2453.33333333333</v>
      </c>
      <c r="BA173" s="217">
        <f t="shared" si="109"/>
        <v>736</v>
      </c>
      <c r="BB173" s="217">
        <f t="shared" si="110"/>
        <v>-1636.56</v>
      </c>
      <c r="BC173" s="217">
        <f t="shared" si="111"/>
        <v>-94.96</v>
      </c>
      <c r="BD173" s="217">
        <f t="shared" si="112"/>
        <v>-5.312</v>
      </c>
      <c r="BE173" s="217">
        <f t="shared" si="113"/>
        <v>-651</v>
      </c>
      <c r="BF173" s="217">
        <f t="shared" si="114"/>
        <v>-736</v>
      </c>
    </row>
    <row r="174" spans="2:58">
      <c r="B174" s="6" t="s">
        <v>358</v>
      </c>
      <c r="C174" s="166" t="str">
        <f>_xlfn.XLOOKUP(B:B,'2023.7-2023.12'!B:B,'2023.7-2023.12'!G:G,0)</f>
        <v>2021/07/02</v>
      </c>
      <c r="D174">
        <f>_xlfn.XLOOKUP(B:B,'2023.7-2023.12'!B:B,'2023.7-2023.12'!I:I,0)</f>
        <v>0</v>
      </c>
      <c r="E174" t="str">
        <f>_xlfn.XLOOKUP(B:B,'2023.7-2023.12'!B:B,'2023.7-2023.12'!C:C,0)</f>
        <v>生产部</v>
      </c>
      <c r="F174" t="str">
        <f>_xlfn.XLOOKUP(B:B,'2023.7-2023.12'!B:B,'2023.7-2023.12'!F:F,0)</f>
        <v>装配钳工</v>
      </c>
      <c r="G174">
        <f>COUNTIF('2023.7-2023.12'!B:B,B174)</f>
        <v>6</v>
      </c>
      <c r="H174" s="217">
        <f>IFERROR(_xlfn.XLOOKUP(B174,'2023.7-2023.12'!B:B,'2023.7-2023.12'!K:K),0)</f>
        <v>6767.77</v>
      </c>
      <c r="I174" s="217">
        <f>IFERROR(AVERAGEIF('2023.7-2023.12'!B:B,B174,'2023.7-2023.12'!K:K),0)</f>
        <v>7713.21166666667</v>
      </c>
      <c r="J174" s="217">
        <f>IFERROR(_xlfn.XLOOKUP(B174,'2023.7-2023.12'!B:B,'2023.7-2023.12'!J:J),0)</f>
        <v>1900</v>
      </c>
      <c r="K174" s="217">
        <f>IFERROR(AVERAGEIF('2023.7-2023.12'!B:B,B174,'2023.7-2023.12'!J:J),0)</f>
        <v>1900</v>
      </c>
      <c r="M174">
        <f>SUMIFS('2023.7-2023.12'!L:L,'2023.7-2023.12'!B:B,B174)</f>
        <v>2182.08</v>
      </c>
      <c r="O174" s="217">
        <f>SUMIFS('2023.7-2023.12'!N:N,'2023.7-2023.12'!B:B,B174)</f>
        <v>22.8</v>
      </c>
      <c r="P174">
        <f>SUMIFS('2023.7-2023.12'!P:P,'2023.7-2023.12'!B:B,B174)</f>
        <v>18.24</v>
      </c>
      <c r="R174" s="217">
        <f>SUMIFS('2023.7-2023.12'!M:M,'2023.7-2023.12'!B:B,B174)</f>
        <v>520.8</v>
      </c>
      <c r="T174" s="217">
        <f>SUMIFS('2023.7-2023.12'!O:O,'2023.7-2023.12'!B:B,B174)</f>
        <v>0</v>
      </c>
      <c r="U174" s="217">
        <f t="shared" si="77"/>
        <v>7713.21166666667</v>
      </c>
      <c r="V174" s="217">
        <f t="shared" si="78"/>
        <v>7713.21166666667</v>
      </c>
      <c r="W174">
        <f t="shared" si="79"/>
        <v>6479.0978</v>
      </c>
      <c r="X174" s="217">
        <f t="shared" si="80"/>
        <v>7713.21166666667</v>
      </c>
      <c r="Y174" s="217">
        <f t="shared" si="81"/>
        <v>7713.21166666667</v>
      </c>
      <c r="Z174" s="217">
        <f t="shared" si="82"/>
        <v>370.23416</v>
      </c>
      <c r="AA174" s="217">
        <f t="shared" si="83"/>
        <v>7713.21166666667</v>
      </c>
      <c r="AB174" s="217">
        <f t="shared" si="84"/>
        <v>74.046832</v>
      </c>
      <c r="AC174" s="217">
        <f t="shared" si="85"/>
        <v>7713.21166666667</v>
      </c>
      <c r="AD174" s="217">
        <f t="shared" si="86"/>
        <v>7713.21166666667</v>
      </c>
      <c r="AE174" s="217">
        <f t="shared" si="87"/>
        <v>2082.56715</v>
      </c>
      <c r="AF174" s="217">
        <f t="shared" si="88"/>
        <v>7713.21166666667</v>
      </c>
      <c r="AG174" s="217">
        <f t="shared" si="89"/>
        <v>7713.21166666667</v>
      </c>
      <c r="AH174" s="217">
        <f t="shared" si="90"/>
        <v>2313.9635</v>
      </c>
      <c r="AI174">
        <f t="shared" si="91"/>
        <v>-4297.0178</v>
      </c>
      <c r="AJ174" s="217">
        <f t="shared" si="92"/>
        <v>-347.43416</v>
      </c>
      <c r="AK174" s="217">
        <f t="shared" si="93"/>
        <v>-55.806832</v>
      </c>
      <c r="AL174" s="217">
        <f t="shared" si="94"/>
        <v>-1561.76715</v>
      </c>
      <c r="AM174" s="217">
        <f t="shared" si="95"/>
        <v>-2313.9635</v>
      </c>
      <c r="AN174" s="217">
        <f t="shared" si="96"/>
        <v>4546</v>
      </c>
      <c r="AO174" s="217">
        <f t="shared" si="97"/>
        <v>4546</v>
      </c>
      <c r="AP174">
        <f t="shared" si="98"/>
        <v>3818.64</v>
      </c>
      <c r="AQ174" s="217">
        <f t="shared" si="99"/>
        <v>1900</v>
      </c>
      <c r="AR174" s="217">
        <f t="shared" si="100"/>
        <v>1900</v>
      </c>
      <c r="AS174" s="217">
        <f t="shared" si="101"/>
        <v>91.2</v>
      </c>
      <c r="AT174" s="217">
        <f t="shared" si="102"/>
        <v>1900</v>
      </c>
      <c r="AU174" s="217">
        <f t="shared" si="103"/>
        <v>18.24</v>
      </c>
      <c r="AV174" s="217">
        <f t="shared" si="104"/>
        <v>4340</v>
      </c>
      <c r="AW174" s="217">
        <f t="shared" si="105"/>
        <v>4340</v>
      </c>
      <c r="AX174" s="217">
        <f t="shared" si="106"/>
        <v>1171.8</v>
      </c>
      <c r="AY174" s="217">
        <f t="shared" si="107"/>
        <v>1900</v>
      </c>
      <c r="AZ174" s="217">
        <f t="shared" si="108"/>
        <v>1900</v>
      </c>
      <c r="BA174" s="217">
        <f t="shared" si="109"/>
        <v>570</v>
      </c>
      <c r="BB174" s="217">
        <f t="shared" si="110"/>
        <v>-1636.56</v>
      </c>
      <c r="BC174" s="217">
        <f t="shared" si="111"/>
        <v>-68.4</v>
      </c>
      <c r="BD174" s="217">
        <f t="shared" si="112"/>
        <v>0</v>
      </c>
      <c r="BE174" s="217">
        <f t="shared" si="113"/>
        <v>-651</v>
      </c>
      <c r="BF174" s="217">
        <f t="shared" si="114"/>
        <v>-570</v>
      </c>
    </row>
    <row r="175" spans="2:58">
      <c r="B175" s="6" t="s">
        <v>359</v>
      </c>
      <c r="C175" s="166" t="str">
        <f>_xlfn.XLOOKUP(B:B,'2023.7-2023.12'!B:B,'2023.7-2023.12'!G:G,0)</f>
        <v>2020/07/01</v>
      </c>
      <c r="D175">
        <f>_xlfn.XLOOKUP(B:B,'2023.7-2023.12'!B:B,'2023.7-2023.12'!I:I,0)</f>
        <v>0</v>
      </c>
      <c r="E175" t="str">
        <f>_xlfn.XLOOKUP(B:B,'2023.7-2023.12'!B:B,'2023.7-2023.12'!C:C,0)</f>
        <v>售后服务部</v>
      </c>
      <c r="F175" t="str">
        <f>_xlfn.XLOOKUP(B:B,'2023.7-2023.12'!B:B,'2023.7-2023.12'!F:F,0)</f>
        <v>机械服务助理工程师</v>
      </c>
      <c r="G175">
        <f>COUNTIF('2023.7-2023.12'!B:B,B175)</f>
        <v>6</v>
      </c>
      <c r="H175" s="217">
        <f>IFERROR(_xlfn.XLOOKUP(B175,'2023.7-2023.12'!B:B,'2023.7-2023.12'!K:K),0)</f>
        <v>5746.09</v>
      </c>
      <c r="I175" s="217">
        <f>IFERROR(AVERAGEIF('2023.7-2023.12'!B:B,B175,'2023.7-2023.12'!K:K),0)</f>
        <v>5554.70333333333</v>
      </c>
      <c r="J175" s="217">
        <f>IFERROR(_xlfn.XLOOKUP(B175,'2023.7-2023.12'!B:B,'2023.7-2023.12'!J:J),0)</f>
        <v>2138</v>
      </c>
      <c r="K175" s="217">
        <f>IFERROR(AVERAGEIF('2023.7-2023.12'!B:B,B175,'2023.7-2023.12'!J:J),0)</f>
        <v>2138</v>
      </c>
      <c r="M175">
        <f>SUMIFS('2023.7-2023.12'!L:L,'2023.7-2023.12'!B:B,B175)</f>
        <v>2182.08</v>
      </c>
      <c r="O175" s="217">
        <f>SUMIFS('2023.7-2023.12'!N:N,'2023.7-2023.12'!B:B,B175)</f>
        <v>22.8</v>
      </c>
      <c r="P175">
        <f>SUMIFS('2023.7-2023.12'!P:P,'2023.7-2023.12'!B:B,B175)</f>
        <v>18.24</v>
      </c>
      <c r="R175" s="217">
        <f>SUMIFS('2023.7-2023.12'!M:M,'2023.7-2023.12'!B:B,B175)</f>
        <v>520.8</v>
      </c>
      <c r="T175" s="217">
        <f>SUMIFS('2023.7-2023.12'!O:O,'2023.7-2023.12'!B:B,B175)</f>
        <v>0</v>
      </c>
      <c r="U175" s="217">
        <f t="shared" si="77"/>
        <v>5554.70333333333</v>
      </c>
      <c r="V175" s="217">
        <f t="shared" si="78"/>
        <v>5554.70333333333</v>
      </c>
      <c r="W175">
        <f t="shared" si="79"/>
        <v>4665.9508</v>
      </c>
      <c r="X175" s="217">
        <f t="shared" si="80"/>
        <v>5554.70333333333</v>
      </c>
      <c r="Y175" s="217">
        <f t="shared" si="81"/>
        <v>5554.70333333333</v>
      </c>
      <c r="Z175" s="217">
        <f t="shared" si="82"/>
        <v>266.62576</v>
      </c>
      <c r="AA175" s="217">
        <f t="shared" si="83"/>
        <v>5554.70333333333</v>
      </c>
      <c r="AB175" s="217">
        <f t="shared" si="84"/>
        <v>53.325152</v>
      </c>
      <c r="AC175" s="217">
        <f t="shared" si="85"/>
        <v>5554.70333333333</v>
      </c>
      <c r="AD175" s="217">
        <f t="shared" si="86"/>
        <v>5554.70333333333</v>
      </c>
      <c r="AE175" s="217">
        <f t="shared" si="87"/>
        <v>1499.7699</v>
      </c>
      <c r="AF175" s="217">
        <f t="shared" si="88"/>
        <v>5554.70333333333</v>
      </c>
      <c r="AG175" s="217">
        <f t="shared" si="89"/>
        <v>5554.70333333333</v>
      </c>
      <c r="AH175" s="217">
        <f t="shared" si="90"/>
        <v>1666.411</v>
      </c>
      <c r="AI175">
        <f t="shared" si="91"/>
        <v>-2483.8708</v>
      </c>
      <c r="AJ175" s="217">
        <f t="shared" si="92"/>
        <v>-243.82576</v>
      </c>
      <c r="AK175" s="217">
        <f t="shared" si="93"/>
        <v>-35.085152</v>
      </c>
      <c r="AL175" s="217">
        <f t="shared" si="94"/>
        <v>-978.9699</v>
      </c>
      <c r="AM175" s="217">
        <f t="shared" si="95"/>
        <v>-1666.411</v>
      </c>
      <c r="AN175" s="217">
        <f t="shared" si="96"/>
        <v>4546</v>
      </c>
      <c r="AO175" s="217">
        <f t="shared" si="97"/>
        <v>4546</v>
      </c>
      <c r="AP175">
        <f t="shared" si="98"/>
        <v>3818.64</v>
      </c>
      <c r="AQ175" s="217">
        <f t="shared" si="99"/>
        <v>2138</v>
      </c>
      <c r="AR175" s="217">
        <f t="shared" si="100"/>
        <v>2138</v>
      </c>
      <c r="AS175" s="217">
        <f t="shared" si="101"/>
        <v>102.624</v>
      </c>
      <c r="AT175" s="217">
        <f t="shared" si="102"/>
        <v>2138</v>
      </c>
      <c r="AU175" s="217">
        <f t="shared" si="103"/>
        <v>20.5248</v>
      </c>
      <c r="AV175" s="217">
        <f t="shared" si="104"/>
        <v>4340</v>
      </c>
      <c r="AW175" s="217">
        <f t="shared" si="105"/>
        <v>4340</v>
      </c>
      <c r="AX175" s="217">
        <f t="shared" si="106"/>
        <v>1171.8</v>
      </c>
      <c r="AY175" s="217">
        <f t="shared" si="107"/>
        <v>2138</v>
      </c>
      <c r="AZ175" s="217">
        <f t="shared" si="108"/>
        <v>2138</v>
      </c>
      <c r="BA175" s="217">
        <f t="shared" si="109"/>
        <v>641.4</v>
      </c>
      <c r="BB175" s="217">
        <f t="shared" si="110"/>
        <v>-1636.56</v>
      </c>
      <c r="BC175" s="217">
        <f t="shared" si="111"/>
        <v>-79.824</v>
      </c>
      <c r="BD175" s="217">
        <f t="shared" si="112"/>
        <v>-2.2848</v>
      </c>
      <c r="BE175" s="217">
        <f t="shared" si="113"/>
        <v>-651</v>
      </c>
      <c r="BF175" s="217">
        <f t="shared" si="114"/>
        <v>-641.4</v>
      </c>
    </row>
    <row r="176" spans="2:58">
      <c r="B176" s="6" t="s">
        <v>360</v>
      </c>
      <c r="C176" s="166" t="str">
        <f>_xlfn.XLOOKUP(B:B,'2023.7-2023.12'!B:B,'2023.7-2023.12'!G:G,0)</f>
        <v>2017/06/20</v>
      </c>
      <c r="D176">
        <f>_xlfn.XLOOKUP(B:B,'2023.7-2023.12'!B:B,'2023.7-2023.12'!I:I,0)</f>
        <v>0</v>
      </c>
      <c r="E176" t="str">
        <f>_xlfn.XLOOKUP(B:B,'2023.7-2023.12'!B:B,'2023.7-2023.12'!C:C,0)</f>
        <v>生产部</v>
      </c>
      <c r="F176" t="str">
        <f>_xlfn.XLOOKUP(B:B,'2023.7-2023.12'!B:B,'2023.7-2023.12'!F:F,0)</f>
        <v>测试技师</v>
      </c>
      <c r="G176">
        <f>COUNTIF('2023.7-2023.12'!B:B,B176)</f>
        <v>6</v>
      </c>
      <c r="H176" s="217">
        <f>IFERROR(_xlfn.XLOOKUP(B176,'2023.7-2023.12'!B:B,'2023.7-2023.12'!K:K),0)</f>
        <v>7860.16</v>
      </c>
      <c r="I176" s="217">
        <f>IFERROR(AVERAGEIF('2023.7-2023.12'!B:B,B176,'2023.7-2023.12'!K:K),0)</f>
        <v>8224.69666666667</v>
      </c>
      <c r="J176" s="217">
        <f>IFERROR(_xlfn.XLOOKUP(B176,'2023.7-2023.12'!B:B,'2023.7-2023.12'!J:J),0)</f>
        <v>1900</v>
      </c>
      <c r="K176" s="217">
        <f>IFERROR(AVERAGEIF('2023.7-2023.12'!B:B,B176,'2023.7-2023.12'!J:J),0)</f>
        <v>1900</v>
      </c>
      <c r="M176">
        <f>SUMIFS('2023.7-2023.12'!L:L,'2023.7-2023.12'!B:B,B176)</f>
        <v>2182.08</v>
      </c>
      <c r="O176" s="217">
        <f>SUMIFS('2023.7-2023.12'!N:N,'2023.7-2023.12'!B:B,B176)</f>
        <v>22.8</v>
      </c>
      <c r="P176">
        <f>SUMIFS('2023.7-2023.12'!P:P,'2023.7-2023.12'!B:B,B176)</f>
        <v>18.24</v>
      </c>
      <c r="R176" s="217">
        <f>SUMIFS('2023.7-2023.12'!M:M,'2023.7-2023.12'!B:B,B176)</f>
        <v>520.8</v>
      </c>
      <c r="T176" s="217">
        <f>SUMIFS('2023.7-2023.12'!O:O,'2023.7-2023.12'!B:B,B176)</f>
        <v>570</v>
      </c>
      <c r="U176" s="217">
        <f t="shared" si="77"/>
        <v>8224.69666666667</v>
      </c>
      <c r="V176" s="217">
        <f t="shared" si="78"/>
        <v>8224.69666666667</v>
      </c>
      <c r="W176">
        <f t="shared" si="79"/>
        <v>6908.7452</v>
      </c>
      <c r="X176" s="217">
        <f t="shared" si="80"/>
        <v>8224.69666666667</v>
      </c>
      <c r="Y176" s="217">
        <f t="shared" si="81"/>
        <v>8224.69666666667</v>
      </c>
      <c r="Z176" s="217">
        <f t="shared" si="82"/>
        <v>394.78544</v>
      </c>
      <c r="AA176" s="217">
        <f t="shared" si="83"/>
        <v>8224.69666666667</v>
      </c>
      <c r="AB176" s="217">
        <f t="shared" si="84"/>
        <v>78.957088</v>
      </c>
      <c r="AC176" s="217">
        <f t="shared" si="85"/>
        <v>8224.69666666667</v>
      </c>
      <c r="AD176" s="217">
        <f t="shared" si="86"/>
        <v>8224.69666666667</v>
      </c>
      <c r="AE176" s="217">
        <f t="shared" si="87"/>
        <v>2220.6681</v>
      </c>
      <c r="AF176" s="217">
        <f t="shared" si="88"/>
        <v>8224.69666666667</v>
      </c>
      <c r="AG176" s="217">
        <f t="shared" si="89"/>
        <v>8224.69666666667</v>
      </c>
      <c r="AH176" s="217">
        <f t="shared" si="90"/>
        <v>2467.409</v>
      </c>
      <c r="AI176">
        <f t="shared" si="91"/>
        <v>-4726.6652</v>
      </c>
      <c r="AJ176" s="217">
        <f t="shared" si="92"/>
        <v>-371.98544</v>
      </c>
      <c r="AK176" s="217">
        <f t="shared" si="93"/>
        <v>-60.717088</v>
      </c>
      <c r="AL176" s="217">
        <f t="shared" si="94"/>
        <v>-1699.8681</v>
      </c>
      <c r="AM176" s="217">
        <f t="shared" si="95"/>
        <v>-1897.409</v>
      </c>
      <c r="AN176" s="217">
        <f t="shared" si="96"/>
        <v>4546</v>
      </c>
      <c r="AO176" s="217">
        <f t="shared" si="97"/>
        <v>4546</v>
      </c>
      <c r="AP176">
        <f t="shared" si="98"/>
        <v>3818.64</v>
      </c>
      <c r="AQ176" s="217">
        <f t="shared" si="99"/>
        <v>1900</v>
      </c>
      <c r="AR176" s="217">
        <f t="shared" si="100"/>
        <v>1900</v>
      </c>
      <c r="AS176" s="217">
        <f t="shared" si="101"/>
        <v>91.2</v>
      </c>
      <c r="AT176" s="217">
        <f t="shared" si="102"/>
        <v>1900</v>
      </c>
      <c r="AU176" s="217">
        <f t="shared" si="103"/>
        <v>18.24</v>
      </c>
      <c r="AV176" s="217">
        <f t="shared" si="104"/>
        <v>4340</v>
      </c>
      <c r="AW176" s="217">
        <f t="shared" si="105"/>
        <v>4340</v>
      </c>
      <c r="AX176" s="217">
        <f t="shared" si="106"/>
        <v>1171.8</v>
      </c>
      <c r="AY176" s="217">
        <f t="shared" si="107"/>
        <v>1900</v>
      </c>
      <c r="AZ176" s="217">
        <f t="shared" si="108"/>
        <v>1900</v>
      </c>
      <c r="BA176" s="217">
        <f t="shared" si="109"/>
        <v>570</v>
      </c>
      <c r="BB176" s="217">
        <f t="shared" si="110"/>
        <v>-1636.56</v>
      </c>
      <c r="BC176" s="217">
        <f t="shared" si="111"/>
        <v>-68.4</v>
      </c>
      <c r="BD176" s="217">
        <f t="shared" si="112"/>
        <v>0</v>
      </c>
      <c r="BE176" s="217">
        <f t="shared" si="113"/>
        <v>-651</v>
      </c>
      <c r="BF176" s="217">
        <f t="shared" si="114"/>
        <v>0</v>
      </c>
    </row>
    <row r="177" spans="2:58">
      <c r="B177" s="6" t="s">
        <v>361</v>
      </c>
      <c r="C177" s="166" t="str">
        <f>_xlfn.XLOOKUP(B:B,'2023.7-2023.12'!B:B,'2023.7-2023.12'!G:G,0)</f>
        <v>2015/06/25</v>
      </c>
      <c r="D177">
        <f>_xlfn.XLOOKUP(B:B,'2023.7-2023.12'!B:B,'2023.7-2023.12'!I:I,0)</f>
        <v>0</v>
      </c>
      <c r="E177" t="str">
        <f>_xlfn.XLOOKUP(B:B,'2023.7-2023.12'!B:B,'2023.7-2023.12'!C:C,0)</f>
        <v>生产部</v>
      </c>
      <c r="F177" t="str">
        <f>_xlfn.XLOOKUP(B:B,'2023.7-2023.12'!B:B,'2023.7-2023.12'!F:F,0)</f>
        <v>测试班长</v>
      </c>
      <c r="G177">
        <f>COUNTIF('2023.7-2023.12'!B:B,B177)</f>
        <v>6</v>
      </c>
      <c r="H177" s="217">
        <f>IFERROR(_xlfn.XLOOKUP(B177,'2023.7-2023.12'!B:B,'2023.7-2023.12'!K:K),0)</f>
        <v>9530.75</v>
      </c>
      <c r="I177" s="217">
        <f>IFERROR(AVERAGEIF('2023.7-2023.12'!B:B,B177,'2023.7-2023.12'!K:K),0)</f>
        <v>10881.5116666667</v>
      </c>
      <c r="J177" s="217">
        <f>IFERROR(_xlfn.XLOOKUP(B177,'2023.7-2023.12'!B:B,'2023.7-2023.12'!J:J),0)</f>
        <v>1900</v>
      </c>
      <c r="K177" s="217">
        <f>IFERROR(AVERAGEIF('2023.7-2023.12'!B:B,B177,'2023.7-2023.12'!J:J),0)</f>
        <v>1900</v>
      </c>
      <c r="M177">
        <f>SUMIFS('2023.7-2023.12'!L:L,'2023.7-2023.12'!B:B,B177)</f>
        <v>2182.08</v>
      </c>
      <c r="O177" s="217">
        <f>SUMIFS('2023.7-2023.12'!N:N,'2023.7-2023.12'!B:B,B177)</f>
        <v>22.8</v>
      </c>
      <c r="P177">
        <f>SUMIFS('2023.7-2023.12'!P:P,'2023.7-2023.12'!B:B,B177)</f>
        <v>18.24</v>
      </c>
      <c r="R177" s="217">
        <f>SUMIFS('2023.7-2023.12'!M:M,'2023.7-2023.12'!B:B,B177)</f>
        <v>520.8</v>
      </c>
      <c r="T177" s="217">
        <f>SUMIFS('2023.7-2023.12'!O:O,'2023.7-2023.12'!B:B,B177)</f>
        <v>0</v>
      </c>
      <c r="U177" s="217">
        <f t="shared" si="77"/>
        <v>10881.5116666667</v>
      </c>
      <c r="V177" s="217">
        <f t="shared" si="78"/>
        <v>10881.5116666667</v>
      </c>
      <c r="W177">
        <f t="shared" si="79"/>
        <v>9140.4698</v>
      </c>
      <c r="X177" s="217">
        <f t="shared" si="80"/>
        <v>10881.5116666667</v>
      </c>
      <c r="Y177" s="217">
        <f t="shared" si="81"/>
        <v>10881.5116666667</v>
      </c>
      <c r="Z177" s="217">
        <f t="shared" si="82"/>
        <v>522.31256</v>
      </c>
      <c r="AA177" s="217">
        <f t="shared" si="83"/>
        <v>10881.5116666667</v>
      </c>
      <c r="AB177" s="217">
        <f t="shared" si="84"/>
        <v>104.462512</v>
      </c>
      <c r="AC177" s="217">
        <f t="shared" si="85"/>
        <v>10881.5116666667</v>
      </c>
      <c r="AD177" s="217">
        <f t="shared" si="86"/>
        <v>10881.5116666667</v>
      </c>
      <c r="AE177" s="217">
        <f t="shared" si="87"/>
        <v>2938.00815</v>
      </c>
      <c r="AF177" s="217">
        <f t="shared" si="88"/>
        <v>10881.5116666667</v>
      </c>
      <c r="AG177" s="217">
        <f t="shared" si="89"/>
        <v>10881.5116666667</v>
      </c>
      <c r="AH177" s="217">
        <f t="shared" si="90"/>
        <v>3264.4535</v>
      </c>
      <c r="AI177">
        <f t="shared" si="91"/>
        <v>-6958.3898</v>
      </c>
      <c r="AJ177" s="217">
        <f t="shared" si="92"/>
        <v>-499.51256</v>
      </c>
      <c r="AK177" s="217">
        <f t="shared" si="93"/>
        <v>-86.222512</v>
      </c>
      <c r="AL177" s="217">
        <f t="shared" si="94"/>
        <v>-2417.20815</v>
      </c>
      <c r="AM177" s="217">
        <f t="shared" si="95"/>
        <v>-3264.4535</v>
      </c>
      <c r="AN177" s="217">
        <f t="shared" si="96"/>
        <v>4546</v>
      </c>
      <c r="AO177" s="217">
        <f t="shared" si="97"/>
        <v>4546</v>
      </c>
      <c r="AP177">
        <f t="shared" si="98"/>
        <v>3818.64</v>
      </c>
      <c r="AQ177" s="217">
        <f t="shared" si="99"/>
        <v>1900</v>
      </c>
      <c r="AR177" s="217">
        <f t="shared" si="100"/>
        <v>1900</v>
      </c>
      <c r="AS177" s="217">
        <f t="shared" si="101"/>
        <v>91.2</v>
      </c>
      <c r="AT177" s="217">
        <f t="shared" si="102"/>
        <v>1900</v>
      </c>
      <c r="AU177" s="217">
        <f t="shared" si="103"/>
        <v>18.24</v>
      </c>
      <c r="AV177" s="217">
        <f t="shared" si="104"/>
        <v>4340</v>
      </c>
      <c r="AW177" s="217">
        <f t="shared" si="105"/>
        <v>4340</v>
      </c>
      <c r="AX177" s="217">
        <f t="shared" si="106"/>
        <v>1171.8</v>
      </c>
      <c r="AY177" s="217">
        <f t="shared" si="107"/>
        <v>1900</v>
      </c>
      <c r="AZ177" s="217">
        <f t="shared" si="108"/>
        <v>1900</v>
      </c>
      <c r="BA177" s="217">
        <f t="shared" si="109"/>
        <v>570</v>
      </c>
      <c r="BB177" s="217">
        <f t="shared" si="110"/>
        <v>-1636.56</v>
      </c>
      <c r="BC177" s="217">
        <f t="shared" si="111"/>
        <v>-68.4</v>
      </c>
      <c r="BD177" s="217">
        <f t="shared" si="112"/>
        <v>0</v>
      </c>
      <c r="BE177" s="217">
        <f t="shared" si="113"/>
        <v>-651</v>
      </c>
      <c r="BF177" s="217">
        <f t="shared" si="114"/>
        <v>-570</v>
      </c>
    </row>
    <row r="178" spans="2:58">
      <c r="B178" s="6" t="s">
        <v>363</v>
      </c>
      <c r="C178" s="166" t="str">
        <f>_xlfn.XLOOKUP(B:B,'2023.7-2023.12'!B:B,'2023.7-2023.12'!G:G,0)</f>
        <v>2018/11/09</v>
      </c>
      <c r="D178">
        <f>_xlfn.XLOOKUP(B:B,'2023.7-2023.12'!B:B,'2023.7-2023.12'!I:I,0)</f>
        <v>0</v>
      </c>
      <c r="E178" t="str">
        <f>_xlfn.XLOOKUP(B:B,'2023.7-2023.12'!B:B,'2023.7-2023.12'!C:C,0)</f>
        <v>生产部</v>
      </c>
      <c r="F178" t="str">
        <f>_xlfn.XLOOKUP(B:B,'2023.7-2023.12'!B:B,'2023.7-2023.12'!F:F,0)</f>
        <v>装配电工</v>
      </c>
      <c r="G178">
        <f>COUNTIF('2023.7-2023.12'!B:B,B178)</f>
        <v>6</v>
      </c>
      <c r="H178" s="217">
        <f>IFERROR(_xlfn.XLOOKUP(B178,'2023.7-2023.12'!B:B,'2023.7-2023.12'!K:K),0)</f>
        <v>7530.57</v>
      </c>
      <c r="I178" s="217">
        <f>IFERROR(AVERAGEIF('2023.7-2023.12'!B:B,B178,'2023.7-2023.12'!K:K),0)</f>
        <v>7894.68666666667</v>
      </c>
      <c r="J178" s="217">
        <f>IFERROR(_xlfn.XLOOKUP(B178,'2023.7-2023.12'!B:B,'2023.7-2023.12'!J:J),0)</f>
        <v>1900</v>
      </c>
      <c r="K178" s="217">
        <f>IFERROR(AVERAGEIF('2023.7-2023.12'!B:B,B178,'2023.7-2023.12'!J:J),0)</f>
        <v>1900</v>
      </c>
      <c r="M178">
        <f>SUMIFS('2023.7-2023.12'!L:L,'2023.7-2023.12'!B:B,B178)</f>
        <v>2182.08</v>
      </c>
      <c r="O178" s="217">
        <f>SUMIFS('2023.7-2023.12'!N:N,'2023.7-2023.12'!B:B,B178)</f>
        <v>22.8</v>
      </c>
      <c r="P178">
        <f>SUMIFS('2023.7-2023.12'!P:P,'2023.7-2023.12'!B:B,B178)</f>
        <v>18.24</v>
      </c>
      <c r="R178" s="217">
        <f>SUMIFS('2023.7-2023.12'!M:M,'2023.7-2023.12'!B:B,B178)</f>
        <v>520.8</v>
      </c>
      <c r="T178" s="217">
        <f>SUMIFS('2023.7-2023.12'!O:O,'2023.7-2023.12'!B:B,B178)</f>
        <v>0</v>
      </c>
      <c r="U178" s="217">
        <f t="shared" si="77"/>
        <v>7894.68666666667</v>
      </c>
      <c r="V178" s="217">
        <f t="shared" si="78"/>
        <v>7894.68666666667</v>
      </c>
      <c r="W178">
        <f t="shared" si="79"/>
        <v>6631.5368</v>
      </c>
      <c r="X178" s="217">
        <f t="shared" si="80"/>
        <v>7894.68666666667</v>
      </c>
      <c r="Y178" s="217">
        <f t="shared" si="81"/>
        <v>7894.68666666667</v>
      </c>
      <c r="Z178" s="217">
        <f t="shared" si="82"/>
        <v>378.94496</v>
      </c>
      <c r="AA178" s="217">
        <f t="shared" si="83"/>
        <v>7894.68666666667</v>
      </c>
      <c r="AB178" s="217">
        <f t="shared" si="84"/>
        <v>75.788992</v>
      </c>
      <c r="AC178" s="217">
        <f t="shared" si="85"/>
        <v>7894.68666666667</v>
      </c>
      <c r="AD178" s="217">
        <f t="shared" si="86"/>
        <v>7894.68666666667</v>
      </c>
      <c r="AE178" s="217">
        <f t="shared" si="87"/>
        <v>2131.5654</v>
      </c>
      <c r="AF178" s="217">
        <f t="shared" si="88"/>
        <v>7894.68666666667</v>
      </c>
      <c r="AG178" s="217">
        <f t="shared" si="89"/>
        <v>7894.68666666667</v>
      </c>
      <c r="AH178" s="217">
        <f t="shared" si="90"/>
        <v>2368.406</v>
      </c>
      <c r="AI178">
        <f t="shared" si="91"/>
        <v>-4449.4568</v>
      </c>
      <c r="AJ178" s="217">
        <f t="shared" si="92"/>
        <v>-356.14496</v>
      </c>
      <c r="AK178" s="217">
        <f t="shared" si="93"/>
        <v>-57.548992</v>
      </c>
      <c r="AL178" s="217">
        <f t="shared" si="94"/>
        <v>-1610.7654</v>
      </c>
      <c r="AM178" s="217">
        <f t="shared" si="95"/>
        <v>-2368.406</v>
      </c>
      <c r="AN178" s="217">
        <f t="shared" si="96"/>
        <v>4546</v>
      </c>
      <c r="AO178" s="217">
        <f t="shared" si="97"/>
        <v>4546</v>
      </c>
      <c r="AP178">
        <f t="shared" si="98"/>
        <v>3818.64</v>
      </c>
      <c r="AQ178" s="217">
        <f t="shared" si="99"/>
        <v>1900</v>
      </c>
      <c r="AR178" s="217">
        <f t="shared" si="100"/>
        <v>1900</v>
      </c>
      <c r="AS178" s="217">
        <f t="shared" si="101"/>
        <v>91.2</v>
      </c>
      <c r="AT178" s="217">
        <f t="shared" si="102"/>
        <v>1900</v>
      </c>
      <c r="AU178" s="217">
        <f t="shared" si="103"/>
        <v>18.24</v>
      </c>
      <c r="AV178" s="217">
        <f t="shared" si="104"/>
        <v>4340</v>
      </c>
      <c r="AW178" s="217">
        <f t="shared" si="105"/>
        <v>4340</v>
      </c>
      <c r="AX178" s="217">
        <f t="shared" si="106"/>
        <v>1171.8</v>
      </c>
      <c r="AY178" s="217">
        <f t="shared" si="107"/>
        <v>1900</v>
      </c>
      <c r="AZ178" s="217">
        <f t="shared" si="108"/>
        <v>1900</v>
      </c>
      <c r="BA178" s="217">
        <f t="shared" si="109"/>
        <v>570</v>
      </c>
      <c r="BB178" s="217">
        <f t="shared" si="110"/>
        <v>-1636.56</v>
      </c>
      <c r="BC178" s="217">
        <f t="shared" si="111"/>
        <v>-68.4</v>
      </c>
      <c r="BD178" s="217">
        <f t="shared" si="112"/>
        <v>0</v>
      </c>
      <c r="BE178" s="217">
        <f t="shared" si="113"/>
        <v>-651</v>
      </c>
      <c r="BF178" s="217">
        <f t="shared" si="114"/>
        <v>-570</v>
      </c>
    </row>
    <row r="179" spans="2:58">
      <c r="B179" s="6" t="s">
        <v>364</v>
      </c>
      <c r="C179" s="166">
        <f>_xlfn.XLOOKUP(B:B,'2023.7-2023.12'!B:B,'2023.7-2023.12'!G:G,0)</f>
        <v>44046</v>
      </c>
      <c r="D179">
        <f>_xlfn.XLOOKUP(B:B,'2023.7-2023.12'!B:B,'2023.7-2023.12'!I:I,0)</f>
        <v>0</v>
      </c>
      <c r="E179" t="str">
        <f>_xlfn.XLOOKUP(B:B,'2023.7-2023.12'!B:B,'2023.7-2023.12'!C:C,0)</f>
        <v>售后服务部</v>
      </c>
      <c r="F179" t="str">
        <f>_xlfn.XLOOKUP(B:B,'2023.7-2023.12'!B:B,'2023.7-2023.12'!F:F,0)</f>
        <v>电气服务助理工程师</v>
      </c>
      <c r="G179">
        <f>COUNTIF('2023.7-2023.12'!B:B,B179)</f>
        <v>6</v>
      </c>
      <c r="H179" s="217">
        <f>IFERROR(_xlfn.XLOOKUP(B179,'2023.7-2023.12'!B:B,'2023.7-2023.12'!K:K),0)</f>
        <v>5968.54</v>
      </c>
      <c r="I179" s="217">
        <f>IFERROR(AVERAGEIF('2023.7-2023.12'!B:B,B179,'2023.7-2023.12'!K:K),0)</f>
        <v>6036.11333333333</v>
      </c>
      <c r="J179" s="217">
        <f>IFERROR(_xlfn.XLOOKUP(B179,'2023.7-2023.12'!B:B,'2023.7-2023.12'!J:J),0)</f>
        <v>2138</v>
      </c>
      <c r="K179" s="217">
        <f>IFERROR(AVERAGEIF('2023.7-2023.12'!B:B,B179,'2023.7-2023.12'!J:J),0)</f>
        <v>2138</v>
      </c>
      <c r="M179">
        <f>SUMIFS('2023.7-2023.12'!L:L,'2023.7-2023.12'!B:B,B179)</f>
        <v>2182.08</v>
      </c>
      <c r="O179" s="217">
        <f>SUMIFS('2023.7-2023.12'!N:N,'2023.7-2023.12'!B:B,B179)</f>
        <v>22.8</v>
      </c>
      <c r="P179">
        <f>SUMIFS('2023.7-2023.12'!P:P,'2023.7-2023.12'!B:B,B179)</f>
        <v>18.24</v>
      </c>
      <c r="R179" s="217">
        <f>SUMIFS('2023.7-2023.12'!M:M,'2023.7-2023.12'!B:B,B179)</f>
        <v>520.8</v>
      </c>
      <c r="T179" s="217">
        <f>SUMIFS('2023.7-2023.12'!O:O,'2023.7-2023.12'!B:B,B179)</f>
        <v>0</v>
      </c>
      <c r="U179" s="217">
        <f t="shared" si="77"/>
        <v>6036.11333333333</v>
      </c>
      <c r="V179" s="217">
        <f t="shared" si="78"/>
        <v>6036.11333333333</v>
      </c>
      <c r="W179">
        <f t="shared" si="79"/>
        <v>5070.3352</v>
      </c>
      <c r="X179" s="217">
        <f t="shared" si="80"/>
        <v>6036.11333333333</v>
      </c>
      <c r="Y179" s="217">
        <f t="shared" si="81"/>
        <v>6036.11333333333</v>
      </c>
      <c r="Z179" s="217">
        <f t="shared" si="82"/>
        <v>289.73344</v>
      </c>
      <c r="AA179" s="217">
        <f t="shared" si="83"/>
        <v>6036.11333333333</v>
      </c>
      <c r="AB179" s="217">
        <f t="shared" si="84"/>
        <v>57.946688</v>
      </c>
      <c r="AC179" s="217">
        <f t="shared" si="85"/>
        <v>6036.11333333333</v>
      </c>
      <c r="AD179" s="217">
        <f t="shared" si="86"/>
        <v>6036.11333333333</v>
      </c>
      <c r="AE179" s="217">
        <f t="shared" si="87"/>
        <v>1629.7506</v>
      </c>
      <c r="AF179" s="217">
        <f t="shared" si="88"/>
        <v>6036.11333333333</v>
      </c>
      <c r="AG179" s="217">
        <f t="shared" si="89"/>
        <v>6036.11333333333</v>
      </c>
      <c r="AH179" s="217">
        <f t="shared" si="90"/>
        <v>1810.834</v>
      </c>
      <c r="AI179">
        <f t="shared" si="91"/>
        <v>-2888.2552</v>
      </c>
      <c r="AJ179" s="217">
        <f t="shared" si="92"/>
        <v>-266.93344</v>
      </c>
      <c r="AK179" s="217">
        <f t="shared" si="93"/>
        <v>-39.706688</v>
      </c>
      <c r="AL179" s="217">
        <f t="shared" si="94"/>
        <v>-1108.9506</v>
      </c>
      <c r="AM179" s="217">
        <f t="shared" si="95"/>
        <v>-1810.834</v>
      </c>
      <c r="AN179" s="217">
        <f t="shared" si="96"/>
        <v>4546</v>
      </c>
      <c r="AO179" s="217">
        <f t="shared" si="97"/>
        <v>4546</v>
      </c>
      <c r="AP179">
        <f t="shared" si="98"/>
        <v>3818.64</v>
      </c>
      <c r="AQ179" s="217">
        <f t="shared" si="99"/>
        <v>2138</v>
      </c>
      <c r="AR179" s="217">
        <f t="shared" si="100"/>
        <v>2138</v>
      </c>
      <c r="AS179" s="217">
        <f t="shared" si="101"/>
        <v>102.624</v>
      </c>
      <c r="AT179" s="217">
        <f t="shared" si="102"/>
        <v>2138</v>
      </c>
      <c r="AU179" s="217">
        <f t="shared" si="103"/>
        <v>20.5248</v>
      </c>
      <c r="AV179" s="217">
        <f t="shared" si="104"/>
        <v>4340</v>
      </c>
      <c r="AW179" s="217">
        <f t="shared" si="105"/>
        <v>4340</v>
      </c>
      <c r="AX179" s="217">
        <f t="shared" si="106"/>
        <v>1171.8</v>
      </c>
      <c r="AY179" s="217">
        <f t="shared" si="107"/>
        <v>2138</v>
      </c>
      <c r="AZ179" s="217">
        <f t="shared" si="108"/>
        <v>2138</v>
      </c>
      <c r="BA179" s="217">
        <f t="shared" si="109"/>
        <v>641.4</v>
      </c>
      <c r="BB179" s="217">
        <f t="shared" si="110"/>
        <v>-1636.56</v>
      </c>
      <c r="BC179" s="217">
        <f t="shared" si="111"/>
        <v>-79.824</v>
      </c>
      <c r="BD179" s="217">
        <f t="shared" si="112"/>
        <v>-2.2848</v>
      </c>
      <c r="BE179" s="217">
        <f t="shared" si="113"/>
        <v>-651</v>
      </c>
      <c r="BF179" s="217">
        <f t="shared" si="114"/>
        <v>-641.4</v>
      </c>
    </row>
    <row r="180" spans="2:58">
      <c r="B180" s="6" t="s">
        <v>365</v>
      </c>
      <c r="C180" s="166" t="str">
        <f>_xlfn.XLOOKUP(B:B,'2023.7-2023.12'!B:B,'2023.7-2023.12'!G:G,0)</f>
        <v>2020/12/29</v>
      </c>
      <c r="D180">
        <f>_xlfn.XLOOKUP(B:B,'2023.7-2023.12'!B:B,'2023.7-2023.12'!I:I,0)</f>
        <v>0</v>
      </c>
      <c r="E180" t="str">
        <f>_xlfn.XLOOKUP(B:B,'2023.7-2023.12'!B:B,'2023.7-2023.12'!C:C,0)</f>
        <v>生产部</v>
      </c>
      <c r="F180" t="str">
        <f>_xlfn.XLOOKUP(B:B,'2023.7-2023.12'!B:B,'2023.7-2023.12'!F:F,0)</f>
        <v>检测工程师</v>
      </c>
      <c r="G180">
        <f>COUNTIF('2023.7-2023.12'!B:B,B180)</f>
        <v>6</v>
      </c>
      <c r="H180" s="217">
        <f>IFERROR(_xlfn.XLOOKUP(B180,'2023.7-2023.12'!B:B,'2023.7-2023.12'!K:K),0)</f>
        <v>8988.44</v>
      </c>
      <c r="I180" s="217">
        <f>IFERROR(AVERAGEIF('2023.7-2023.12'!B:B,B180,'2023.7-2023.12'!K:K),0)</f>
        <v>8957.64333333334</v>
      </c>
      <c r="J180" s="217">
        <f>IFERROR(_xlfn.XLOOKUP(B180,'2023.7-2023.12'!B:B,'2023.7-2023.12'!J:J),0)</f>
        <v>3481</v>
      </c>
      <c r="K180" s="217">
        <f>IFERROR(AVERAGEIF('2023.7-2023.12'!B:B,B180,'2023.7-2023.12'!J:J),0)</f>
        <v>3481</v>
      </c>
      <c r="M180">
        <f>SUMIFS('2023.7-2023.12'!L:L,'2023.7-2023.12'!B:B,B180)</f>
        <v>2182.08</v>
      </c>
      <c r="O180" s="217">
        <f>SUMIFS('2023.7-2023.12'!N:N,'2023.7-2023.12'!B:B,B180)</f>
        <v>22.8</v>
      </c>
      <c r="P180">
        <f>SUMIFS('2023.7-2023.12'!P:P,'2023.7-2023.12'!B:B,B180)</f>
        <v>18.24</v>
      </c>
      <c r="R180" s="217">
        <f>SUMIFS('2023.7-2023.12'!M:M,'2023.7-2023.12'!B:B,B180)</f>
        <v>520.8</v>
      </c>
      <c r="T180" s="217">
        <f>SUMIFS('2023.7-2023.12'!O:O,'2023.7-2023.12'!B:B,B180)</f>
        <v>0</v>
      </c>
      <c r="U180" s="217">
        <f t="shared" si="77"/>
        <v>8957.64333333334</v>
      </c>
      <c r="V180" s="217">
        <f t="shared" si="78"/>
        <v>8957.64333333334</v>
      </c>
      <c r="W180">
        <f t="shared" si="79"/>
        <v>7524.4204</v>
      </c>
      <c r="X180" s="217">
        <f t="shared" si="80"/>
        <v>8957.64333333334</v>
      </c>
      <c r="Y180" s="217">
        <f t="shared" si="81"/>
        <v>8957.64333333334</v>
      </c>
      <c r="Z180" s="217">
        <f t="shared" si="82"/>
        <v>429.96688</v>
      </c>
      <c r="AA180" s="217">
        <f t="shared" si="83"/>
        <v>8957.64333333334</v>
      </c>
      <c r="AB180" s="217">
        <f t="shared" si="84"/>
        <v>85.993376</v>
      </c>
      <c r="AC180" s="217">
        <f t="shared" si="85"/>
        <v>8957.64333333334</v>
      </c>
      <c r="AD180" s="217">
        <f t="shared" si="86"/>
        <v>8957.64333333334</v>
      </c>
      <c r="AE180" s="217">
        <f t="shared" si="87"/>
        <v>2418.5637</v>
      </c>
      <c r="AF180" s="217">
        <f t="shared" si="88"/>
        <v>8957.64333333334</v>
      </c>
      <c r="AG180" s="217">
        <f t="shared" si="89"/>
        <v>8957.64333333334</v>
      </c>
      <c r="AH180" s="217">
        <f t="shared" si="90"/>
        <v>2687.293</v>
      </c>
      <c r="AI180">
        <f t="shared" si="91"/>
        <v>-5342.3404</v>
      </c>
      <c r="AJ180" s="217">
        <f t="shared" si="92"/>
        <v>-407.16688</v>
      </c>
      <c r="AK180" s="217">
        <f t="shared" si="93"/>
        <v>-67.753376</v>
      </c>
      <c r="AL180" s="217">
        <f t="shared" si="94"/>
        <v>-1897.7637</v>
      </c>
      <c r="AM180" s="217">
        <f t="shared" si="95"/>
        <v>-2687.293</v>
      </c>
      <c r="AN180" s="217">
        <f t="shared" si="96"/>
        <v>4546</v>
      </c>
      <c r="AO180" s="217">
        <f t="shared" si="97"/>
        <v>4546</v>
      </c>
      <c r="AP180">
        <f t="shared" si="98"/>
        <v>3818.64</v>
      </c>
      <c r="AQ180" s="217">
        <f t="shared" si="99"/>
        <v>3481</v>
      </c>
      <c r="AR180" s="217">
        <f t="shared" si="100"/>
        <v>3481</v>
      </c>
      <c r="AS180" s="217">
        <f t="shared" si="101"/>
        <v>167.088</v>
      </c>
      <c r="AT180" s="217">
        <f t="shared" si="102"/>
        <v>3481</v>
      </c>
      <c r="AU180" s="217">
        <f t="shared" si="103"/>
        <v>33.4176</v>
      </c>
      <c r="AV180" s="217">
        <f t="shared" si="104"/>
        <v>4340</v>
      </c>
      <c r="AW180" s="217">
        <f t="shared" si="105"/>
        <v>4340</v>
      </c>
      <c r="AX180" s="217">
        <f t="shared" si="106"/>
        <v>1171.8</v>
      </c>
      <c r="AY180" s="217">
        <f t="shared" si="107"/>
        <v>3481</v>
      </c>
      <c r="AZ180" s="217">
        <f t="shared" si="108"/>
        <v>3481</v>
      </c>
      <c r="BA180" s="217">
        <f t="shared" si="109"/>
        <v>1044.3</v>
      </c>
      <c r="BB180" s="217">
        <f t="shared" si="110"/>
        <v>-1636.56</v>
      </c>
      <c r="BC180" s="217">
        <f t="shared" si="111"/>
        <v>-144.288</v>
      </c>
      <c r="BD180" s="217">
        <f t="shared" si="112"/>
        <v>-15.1776</v>
      </c>
      <c r="BE180" s="217">
        <f t="shared" si="113"/>
        <v>-651</v>
      </c>
      <c r="BF180" s="217">
        <f t="shared" si="114"/>
        <v>-1044.3</v>
      </c>
    </row>
    <row r="181" spans="2:58">
      <c r="B181" s="6" t="s">
        <v>366</v>
      </c>
      <c r="C181" s="166" t="str">
        <f>_xlfn.XLOOKUP(B:B,'2023.7-2023.12'!B:B,'2023.7-2023.12'!G:G,0)</f>
        <v>2022/03/30</v>
      </c>
      <c r="D181">
        <f>_xlfn.XLOOKUP(B:B,'2023.7-2023.12'!B:B,'2023.7-2023.12'!I:I,0)</f>
        <v>0</v>
      </c>
      <c r="E181" t="str">
        <f>_xlfn.XLOOKUP(B:B,'2023.7-2023.12'!B:B,'2023.7-2023.12'!C:C,0)</f>
        <v>销售部</v>
      </c>
      <c r="F181" t="str">
        <f>_xlfn.XLOOKUP(B:B,'2023.7-2023.12'!B:B,'2023.7-2023.12'!F:F,0)</f>
        <v>区域销售经理</v>
      </c>
      <c r="G181">
        <f>COUNTIF('2023.7-2023.12'!B:B,B181)</f>
        <v>6</v>
      </c>
      <c r="H181" s="217">
        <f>IFERROR(_xlfn.XLOOKUP(B181,'2023.7-2023.12'!B:B,'2023.7-2023.12'!K:K),0)</f>
        <v>8714</v>
      </c>
      <c r="I181" s="217">
        <f>IFERROR(AVERAGEIF('2023.7-2023.12'!B:B,B181,'2023.7-2023.12'!K:K),0)</f>
        <v>8714</v>
      </c>
      <c r="J181" s="217">
        <f>IFERROR(_xlfn.XLOOKUP(B181,'2023.7-2023.12'!B:B,'2023.7-2023.12'!J:J),0)</f>
        <v>3850</v>
      </c>
      <c r="K181" s="217">
        <f>IFERROR(AVERAGEIF('2023.7-2023.12'!B:B,B181,'2023.7-2023.12'!J:J),0)</f>
        <v>3850</v>
      </c>
      <c r="M181">
        <f>SUMIFS('2023.7-2023.12'!L:L,'2023.7-2023.12'!B:B,B181)</f>
        <v>0</v>
      </c>
      <c r="O181" s="217">
        <f>SUMIFS('2023.7-2023.12'!N:N,'2023.7-2023.12'!B:B,B181)</f>
        <v>0</v>
      </c>
      <c r="P181">
        <f>SUMIFS('2023.7-2023.12'!P:P,'2023.7-2023.12'!B:B,B181)</f>
        <v>0</v>
      </c>
      <c r="R181" s="217">
        <f>SUMIFS('2023.7-2023.12'!M:M,'2023.7-2023.12'!B:B,B181)</f>
        <v>0</v>
      </c>
      <c r="T181" s="217">
        <f>SUMIFS('2023.7-2023.12'!O:O,'2023.7-2023.12'!B:B,B181)</f>
        <v>0</v>
      </c>
      <c r="U181" s="217">
        <f t="shared" si="77"/>
        <v>8714</v>
      </c>
      <c r="V181" s="217">
        <f t="shared" si="78"/>
        <v>8714</v>
      </c>
      <c r="W181">
        <f t="shared" si="79"/>
        <v>7319.76</v>
      </c>
      <c r="X181" s="217">
        <f t="shared" si="80"/>
        <v>8714</v>
      </c>
      <c r="Y181" s="217">
        <f t="shared" si="81"/>
        <v>8714</v>
      </c>
      <c r="Z181" s="217">
        <f t="shared" si="82"/>
        <v>418.272</v>
      </c>
      <c r="AA181" s="217">
        <f t="shared" si="83"/>
        <v>8714</v>
      </c>
      <c r="AB181" s="217">
        <f t="shared" si="84"/>
        <v>83.6544</v>
      </c>
      <c r="AC181" s="217">
        <f t="shared" si="85"/>
        <v>8714</v>
      </c>
      <c r="AD181" s="217">
        <f t="shared" si="86"/>
        <v>8714</v>
      </c>
      <c r="AE181" s="217">
        <f t="shared" si="87"/>
        <v>2352.78</v>
      </c>
      <c r="AF181" s="217">
        <f t="shared" si="88"/>
        <v>8714</v>
      </c>
      <c r="AG181" s="217">
        <f t="shared" si="89"/>
        <v>8714</v>
      </c>
      <c r="AH181" s="217">
        <f t="shared" si="90"/>
        <v>2614.2</v>
      </c>
      <c r="AI181">
        <f t="shared" si="91"/>
        <v>-7319.76</v>
      </c>
      <c r="AJ181" s="217">
        <f t="shared" si="92"/>
        <v>-418.272</v>
      </c>
      <c r="AK181" s="217">
        <f t="shared" si="93"/>
        <v>-83.6544</v>
      </c>
      <c r="AL181" s="217">
        <f t="shared" si="94"/>
        <v>-2352.78</v>
      </c>
      <c r="AM181" s="217">
        <f t="shared" si="95"/>
        <v>-2614.2</v>
      </c>
      <c r="AN181" s="217">
        <f t="shared" si="96"/>
        <v>4546</v>
      </c>
      <c r="AO181" s="217">
        <f t="shared" si="97"/>
        <v>4546</v>
      </c>
      <c r="AP181">
        <f t="shared" si="98"/>
        <v>3818.64</v>
      </c>
      <c r="AQ181" s="217">
        <f t="shared" si="99"/>
        <v>3850</v>
      </c>
      <c r="AR181" s="217">
        <f t="shared" si="100"/>
        <v>3850</v>
      </c>
      <c r="AS181" s="217">
        <f t="shared" si="101"/>
        <v>184.8</v>
      </c>
      <c r="AT181" s="217">
        <f t="shared" si="102"/>
        <v>3850</v>
      </c>
      <c r="AU181" s="217">
        <f t="shared" si="103"/>
        <v>36.96</v>
      </c>
      <c r="AV181" s="217">
        <f t="shared" si="104"/>
        <v>4340</v>
      </c>
      <c r="AW181" s="217">
        <f t="shared" si="105"/>
        <v>4340</v>
      </c>
      <c r="AX181" s="217">
        <f t="shared" si="106"/>
        <v>1171.8</v>
      </c>
      <c r="AY181" s="217">
        <f t="shared" si="107"/>
        <v>3850</v>
      </c>
      <c r="AZ181" s="217">
        <f t="shared" si="108"/>
        <v>3850</v>
      </c>
      <c r="BA181" s="217">
        <f t="shared" si="109"/>
        <v>1155</v>
      </c>
      <c r="BB181" s="217">
        <f t="shared" si="110"/>
        <v>-3818.64</v>
      </c>
      <c r="BC181" s="217">
        <f t="shared" si="111"/>
        <v>-184.8</v>
      </c>
      <c r="BD181" s="217">
        <f t="shared" si="112"/>
        <v>-36.96</v>
      </c>
      <c r="BE181" s="217">
        <f t="shared" si="113"/>
        <v>-1171.8</v>
      </c>
      <c r="BF181" s="217">
        <f t="shared" si="114"/>
        <v>-1155</v>
      </c>
    </row>
    <row r="182" spans="2:58">
      <c r="B182" s="6" t="s">
        <v>367</v>
      </c>
      <c r="C182" s="166" t="str">
        <f>_xlfn.XLOOKUP(B:B,'2023.7-2023.12'!B:B,'2023.7-2023.12'!G:G,0)</f>
        <v>2023/03/06</v>
      </c>
      <c r="D182">
        <f>_xlfn.XLOOKUP(B:B,'2023.7-2023.12'!B:B,'2023.7-2023.12'!I:I,0)</f>
        <v>0</v>
      </c>
      <c r="E182" t="str">
        <f>_xlfn.XLOOKUP(B:B,'2023.7-2023.12'!B:B,'2023.7-2023.12'!C:C,0)</f>
        <v>售后服务部</v>
      </c>
      <c r="F182" t="str">
        <f>_xlfn.XLOOKUP(B:B,'2023.7-2023.12'!B:B,'2023.7-2023.12'!F:F,0)</f>
        <v>电气服务工程师储备生</v>
      </c>
      <c r="G182">
        <f>COUNTIF('2023.7-2023.12'!B:B,B182)</f>
        <v>6</v>
      </c>
      <c r="H182" s="217">
        <f>IFERROR(_xlfn.XLOOKUP(B182,'2023.7-2023.12'!B:B,'2023.7-2023.12'!K:K),0)</f>
        <v>5188.8</v>
      </c>
      <c r="I182" s="217">
        <f>IFERROR(AVERAGEIF('2023.7-2023.12'!B:B,B182,'2023.7-2023.12'!K:K),0)</f>
        <v>5421.31666666667</v>
      </c>
      <c r="J182" s="217">
        <f>IFERROR(_xlfn.XLOOKUP(B182,'2023.7-2023.12'!B:B,'2023.7-2023.12'!J:J),0)</f>
        <v>1900</v>
      </c>
      <c r="K182" s="217">
        <f>IFERROR(AVERAGEIF('2023.7-2023.12'!B:B,B182,'2023.7-2023.12'!J:J),0)</f>
        <v>1900</v>
      </c>
      <c r="M182">
        <f>SUMIFS('2023.7-2023.12'!L:L,'2023.7-2023.12'!B:B,B182)</f>
        <v>2182.08</v>
      </c>
      <c r="O182" s="217">
        <f>SUMIFS('2023.7-2023.12'!N:N,'2023.7-2023.12'!B:B,B182)</f>
        <v>22.8</v>
      </c>
      <c r="P182">
        <f>SUMIFS('2023.7-2023.12'!P:P,'2023.7-2023.12'!B:B,B182)</f>
        <v>18.24</v>
      </c>
      <c r="R182" s="217">
        <f>SUMIFS('2023.7-2023.12'!M:M,'2023.7-2023.12'!B:B,B182)</f>
        <v>520.8</v>
      </c>
      <c r="T182" s="217">
        <f>SUMIFS('2023.7-2023.12'!O:O,'2023.7-2023.12'!B:B,B182)</f>
        <v>0</v>
      </c>
      <c r="U182" s="217">
        <f t="shared" si="77"/>
        <v>5421.31666666667</v>
      </c>
      <c r="V182" s="217">
        <f t="shared" si="78"/>
        <v>5421.31666666667</v>
      </c>
      <c r="W182">
        <f t="shared" si="79"/>
        <v>4553.906</v>
      </c>
      <c r="X182" s="217">
        <f t="shared" si="80"/>
        <v>5421.31666666667</v>
      </c>
      <c r="Y182" s="217">
        <f t="shared" si="81"/>
        <v>5421.31666666667</v>
      </c>
      <c r="Z182" s="217">
        <f t="shared" si="82"/>
        <v>260.2232</v>
      </c>
      <c r="AA182" s="217">
        <f t="shared" si="83"/>
        <v>5421.31666666667</v>
      </c>
      <c r="AB182" s="217">
        <f t="shared" si="84"/>
        <v>52.04464</v>
      </c>
      <c r="AC182" s="217">
        <f t="shared" si="85"/>
        <v>5421.31666666667</v>
      </c>
      <c r="AD182" s="217">
        <f t="shared" si="86"/>
        <v>5421.31666666667</v>
      </c>
      <c r="AE182" s="217">
        <f t="shared" si="87"/>
        <v>1463.7555</v>
      </c>
      <c r="AF182" s="217">
        <f t="shared" si="88"/>
        <v>5421.31666666667</v>
      </c>
      <c r="AG182" s="217">
        <f t="shared" si="89"/>
        <v>5421.31666666667</v>
      </c>
      <c r="AH182" s="217">
        <f t="shared" si="90"/>
        <v>1626.395</v>
      </c>
      <c r="AI182">
        <f t="shared" si="91"/>
        <v>-2371.826</v>
      </c>
      <c r="AJ182" s="217">
        <f t="shared" si="92"/>
        <v>-237.4232</v>
      </c>
      <c r="AK182" s="217">
        <f t="shared" si="93"/>
        <v>-33.80464</v>
      </c>
      <c r="AL182" s="217">
        <f t="shared" si="94"/>
        <v>-942.9555</v>
      </c>
      <c r="AM182" s="217">
        <f t="shared" si="95"/>
        <v>-1626.395</v>
      </c>
      <c r="AN182" s="217">
        <f t="shared" si="96"/>
        <v>4546</v>
      </c>
      <c r="AO182" s="217">
        <f t="shared" si="97"/>
        <v>4546</v>
      </c>
      <c r="AP182">
        <f t="shared" si="98"/>
        <v>3818.64</v>
      </c>
      <c r="AQ182" s="217">
        <f t="shared" si="99"/>
        <v>1900</v>
      </c>
      <c r="AR182" s="217">
        <f t="shared" si="100"/>
        <v>1900</v>
      </c>
      <c r="AS182" s="217">
        <f t="shared" si="101"/>
        <v>91.2</v>
      </c>
      <c r="AT182" s="217">
        <f t="shared" si="102"/>
        <v>1900</v>
      </c>
      <c r="AU182" s="217">
        <f t="shared" si="103"/>
        <v>18.24</v>
      </c>
      <c r="AV182" s="217">
        <f t="shared" si="104"/>
        <v>4340</v>
      </c>
      <c r="AW182" s="217">
        <f t="shared" si="105"/>
        <v>4340</v>
      </c>
      <c r="AX182" s="217">
        <f t="shared" si="106"/>
        <v>1171.8</v>
      </c>
      <c r="AY182" s="217">
        <f t="shared" si="107"/>
        <v>1900</v>
      </c>
      <c r="AZ182" s="217">
        <f t="shared" si="108"/>
        <v>1900</v>
      </c>
      <c r="BA182" s="217">
        <f t="shared" si="109"/>
        <v>570</v>
      </c>
      <c r="BB182" s="217">
        <f t="shared" si="110"/>
        <v>-1636.56</v>
      </c>
      <c r="BC182" s="217">
        <f t="shared" si="111"/>
        <v>-68.4</v>
      </c>
      <c r="BD182" s="217">
        <f t="shared" si="112"/>
        <v>0</v>
      </c>
      <c r="BE182" s="217">
        <f t="shared" si="113"/>
        <v>-651</v>
      </c>
      <c r="BF182" s="217">
        <f t="shared" si="114"/>
        <v>-570</v>
      </c>
    </row>
    <row r="183" spans="2:58">
      <c r="B183" s="6" t="s">
        <v>493</v>
      </c>
      <c r="C183" s="166" t="str">
        <f>_xlfn.XLOOKUP(B:B,'2023.7-2023.12'!B:B,'2023.7-2023.12'!G:G,0)</f>
        <v>2023/08/24</v>
      </c>
      <c r="D183" s="216" t="s">
        <v>465</v>
      </c>
      <c r="E183" t="str">
        <f>_xlfn.XLOOKUP(B:B,'2023.7-2023.12'!B:B,'2023.7-2023.12'!C:C,0)</f>
        <v>售后服务部</v>
      </c>
      <c r="F183" t="str">
        <f>_xlfn.XLOOKUP(B:B,'2023.7-2023.12'!B:B,'2023.7-2023.12'!F:F,0)</f>
        <v>品质工程师</v>
      </c>
      <c r="G183">
        <f>COUNTIF('2023.7-2023.12'!B:B,B183)</f>
        <v>5</v>
      </c>
      <c r="H183" s="217">
        <f>IFERROR(_xlfn.XLOOKUP(B183,'2023.7-2023.12'!B:B,'2023.7-2023.12'!K:K),0)</f>
        <v>3047.95</v>
      </c>
      <c r="I183" s="217">
        <f>IFERROR(AVERAGEIF('2023.7-2023.12'!B:B,B183,'2023.7-2023.12'!K:K),0)</f>
        <v>11255.51</v>
      </c>
      <c r="J183" s="217">
        <f>IFERROR(_xlfn.XLOOKUP(B183,'2023.7-2023.12'!B:B,'2023.7-2023.12'!J:J),0)</f>
        <v>5500</v>
      </c>
      <c r="K183" s="217">
        <f>IFERROR(AVERAGEIF('2023.7-2023.12'!B:B,B183,'2023.7-2023.12'!J:J),0)</f>
        <v>5500</v>
      </c>
      <c r="M183">
        <f>SUMIFS('2023.7-2023.12'!L:L,'2023.7-2023.12'!B:B,B183)</f>
        <v>1454.72</v>
      </c>
      <c r="O183" s="217">
        <f>SUMIFS('2023.7-2023.12'!N:N,'2023.7-2023.12'!B:B,B183)</f>
        <v>15.2</v>
      </c>
      <c r="P183">
        <f>SUMIFS('2023.7-2023.12'!P:P,'2023.7-2023.12'!B:B,B183)</f>
        <v>12.16</v>
      </c>
      <c r="R183" s="217">
        <f>SUMIFS('2023.7-2023.12'!M:M,'2023.7-2023.12'!B:B,B183)</f>
        <v>347.2</v>
      </c>
      <c r="T183" s="217">
        <f>SUMIFS('2023.7-2023.12'!O:O,'2023.7-2023.12'!B:B,B183)</f>
        <v>0</v>
      </c>
      <c r="U183" s="217">
        <f t="shared" si="77"/>
        <v>11255.51</v>
      </c>
      <c r="V183" s="217">
        <f t="shared" si="78"/>
        <v>11255.51</v>
      </c>
      <c r="W183">
        <f t="shared" si="79"/>
        <v>7878.857</v>
      </c>
      <c r="X183" s="217">
        <f t="shared" si="80"/>
        <v>11255.51</v>
      </c>
      <c r="Y183" s="217">
        <f t="shared" si="81"/>
        <v>11255.51</v>
      </c>
      <c r="Z183" s="217">
        <f t="shared" si="82"/>
        <v>450.2204</v>
      </c>
      <c r="AA183" s="217">
        <f t="shared" si="83"/>
        <v>11255.51</v>
      </c>
      <c r="AB183" s="217">
        <f t="shared" si="84"/>
        <v>90.04408</v>
      </c>
      <c r="AC183" s="217">
        <f t="shared" si="85"/>
        <v>11255.51</v>
      </c>
      <c r="AD183" s="217">
        <f t="shared" si="86"/>
        <v>11255.51</v>
      </c>
      <c r="AE183" s="217">
        <f t="shared" si="87"/>
        <v>2532.48975</v>
      </c>
      <c r="AF183" s="217">
        <f t="shared" si="88"/>
        <v>11255.51</v>
      </c>
      <c r="AG183" s="217">
        <f t="shared" si="89"/>
        <v>11255.51</v>
      </c>
      <c r="AH183" s="217">
        <f t="shared" si="90"/>
        <v>2813.8775</v>
      </c>
      <c r="AI183">
        <f t="shared" si="91"/>
        <v>-6424.137</v>
      </c>
      <c r="AJ183" s="217">
        <f t="shared" si="92"/>
        <v>-435.0204</v>
      </c>
      <c r="AK183" s="217">
        <f t="shared" si="93"/>
        <v>-77.88408</v>
      </c>
      <c r="AL183" s="217">
        <f t="shared" si="94"/>
        <v>-2185.28975</v>
      </c>
      <c r="AM183" s="217">
        <f t="shared" si="95"/>
        <v>-2813.8775</v>
      </c>
      <c r="AN183" s="217">
        <f t="shared" si="96"/>
        <v>5500</v>
      </c>
      <c r="AO183" s="217">
        <f t="shared" si="97"/>
        <v>5500</v>
      </c>
      <c r="AP183">
        <f t="shared" si="98"/>
        <v>3850</v>
      </c>
      <c r="AQ183" s="217">
        <f t="shared" si="99"/>
        <v>5500</v>
      </c>
      <c r="AR183" s="217">
        <f t="shared" si="100"/>
        <v>5500</v>
      </c>
      <c r="AS183" s="217">
        <f t="shared" si="101"/>
        <v>220</v>
      </c>
      <c r="AT183" s="217">
        <f t="shared" si="102"/>
        <v>5500</v>
      </c>
      <c r="AU183" s="217">
        <f t="shared" si="103"/>
        <v>44</v>
      </c>
      <c r="AV183" s="217">
        <f t="shared" si="104"/>
        <v>5500</v>
      </c>
      <c r="AW183" s="217">
        <f t="shared" si="105"/>
        <v>5500</v>
      </c>
      <c r="AX183" s="217">
        <f t="shared" si="106"/>
        <v>1237.5</v>
      </c>
      <c r="AY183" s="217">
        <f t="shared" si="107"/>
        <v>5500</v>
      </c>
      <c r="AZ183" s="217">
        <f t="shared" si="108"/>
        <v>5500</v>
      </c>
      <c r="BA183" s="217">
        <f t="shared" si="109"/>
        <v>1375</v>
      </c>
      <c r="BB183" s="217">
        <f t="shared" si="110"/>
        <v>-2395.28</v>
      </c>
      <c r="BC183" s="217">
        <f t="shared" si="111"/>
        <v>-204.8</v>
      </c>
      <c r="BD183" s="217">
        <f t="shared" si="112"/>
        <v>-31.84</v>
      </c>
      <c r="BE183" s="217">
        <f t="shared" si="113"/>
        <v>-890.3</v>
      </c>
      <c r="BF183" s="217">
        <f t="shared" si="114"/>
        <v>-1375</v>
      </c>
    </row>
    <row r="184" spans="2:58">
      <c r="B184" s="6" t="s">
        <v>494</v>
      </c>
      <c r="C184" s="166" t="str">
        <f>_xlfn.XLOOKUP(B:B,'2023.7-2023.12'!B:B,'2023.7-2023.12'!G:G,0)</f>
        <v>2023/08/21</v>
      </c>
      <c r="D184" s="216" t="s">
        <v>465</v>
      </c>
      <c r="E184" t="str">
        <f>_xlfn.XLOOKUP(B:B,'2023.7-2023.12'!B:B,'2023.7-2023.12'!C:C,0)</f>
        <v>生产部</v>
      </c>
      <c r="F184" t="str">
        <f>_xlfn.XLOOKUP(B:B,'2023.7-2023.12'!B:B,'2023.7-2023.12'!F:F,0)</f>
        <v>仓管员</v>
      </c>
      <c r="G184">
        <f>COUNTIF('2023.7-2023.12'!B:B,B184)</f>
        <v>5</v>
      </c>
      <c r="H184" s="217">
        <f>IFERROR(_xlfn.XLOOKUP(B184,'2023.7-2023.12'!B:B,'2023.7-2023.12'!K:K),0)</f>
        <v>1648.49</v>
      </c>
      <c r="I184" s="217">
        <f>IFERROR(AVERAGEIF('2023.7-2023.12'!B:B,B184,'2023.7-2023.12'!K:K),0)</f>
        <v>6024.34</v>
      </c>
      <c r="J184" s="217">
        <f>IFERROR(_xlfn.XLOOKUP(B184,'2023.7-2023.12'!B:B,'2023.7-2023.12'!J:J),0)</f>
        <v>1900</v>
      </c>
      <c r="K184" s="217">
        <f>IFERROR(AVERAGEIF('2023.7-2023.12'!B:B,B184,'2023.7-2023.12'!J:J),0)</f>
        <v>1900</v>
      </c>
      <c r="M184">
        <f>SUMIFS('2023.7-2023.12'!L:L,'2023.7-2023.12'!B:B,B184)</f>
        <v>1454.72</v>
      </c>
      <c r="O184" s="217">
        <f>SUMIFS('2023.7-2023.12'!N:N,'2023.7-2023.12'!B:B,B184)</f>
        <v>15.2</v>
      </c>
      <c r="P184">
        <f>SUMIFS('2023.7-2023.12'!P:P,'2023.7-2023.12'!B:B,B184)</f>
        <v>12.16</v>
      </c>
      <c r="R184" s="217">
        <f>SUMIFS('2023.7-2023.12'!M:M,'2023.7-2023.12'!B:B,B184)</f>
        <v>347.2</v>
      </c>
      <c r="T184" s="217">
        <f>SUMIFS('2023.7-2023.12'!O:O,'2023.7-2023.12'!B:B,B184)</f>
        <v>0</v>
      </c>
      <c r="U184" s="217">
        <f t="shared" si="77"/>
        <v>6024.34</v>
      </c>
      <c r="V184" s="217">
        <f t="shared" si="78"/>
        <v>6024.34</v>
      </c>
      <c r="W184">
        <f t="shared" si="79"/>
        <v>4217.038</v>
      </c>
      <c r="X184" s="217">
        <f t="shared" si="80"/>
        <v>6024.34</v>
      </c>
      <c r="Y184" s="217">
        <f t="shared" si="81"/>
        <v>6024.34</v>
      </c>
      <c r="Z184" s="217">
        <f t="shared" si="82"/>
        <v>240.9736</v>
      </c>
      <c r="AA184" s="217">
        <f t="shared" si="83"/>
        <v>6024.34</v>
      </c>
      <c r="AB184" s="217">
        <f t="shared" si="84"/>
        <v>48.19472</v>
      </c>
      <c r="AC184" s="217">
        <f t="shared" si="85"/>
        <v>6024.34</v>
      </c>
      <c r="AD184" s="217">
        <f t="shared" si="86"/>
        <v>6024.34</v>
      </c>
      <c r="AE184" s="217">
        <f t="shared" si="87"/>
        <v>1355.4765</v>
      </c>
      <c r="AF184" s="217">
        <f t="shared" si="88"/>
        <v>6024.34</v>
      </c>
      <c r="AG184" s="217">
        <f t="shared" si="89"/>
        <v>6024.34</v>
      </c>
      <c r="AH184" s="217">
        <f t="shared" si="90"/>
        <v>1506.085</v>
      </c>
      <c r="AI184">
        <f t="shared" si="91"/>
        <v>-2762.318</v>
      </c>
      <c r="AJ184" s="217">
        <f t="shared" si="92"/>
        <v>-225.7736</v>
      </c>
      <c r="AK184" s="217">
        <f t="shared" si="93"/>
        <v>-36.03472</v>
      </c>
      <c r="AL184" s="217">
        <f t="shared" si="94"/>
        <v>-1008.2765</v>
      </c>
      <c r="AM184" s="217">
        <f t="shared" si="95"/>
        <v>-1506.085</v>
      </c>
      <c r="AN184" s="217">
        <f t="shared" si="96"/>
        <v>4546</v>
      </c>
      <c r="AO184" s="217">
        <f t="shared" si="97"/>
        <v>4546</v>
      </c>
      <c r="AP184">
        <f t="shared" si="98"/>
        <v>3182.2</v>
      </c>
      <c r="AQ184" s="217">
        <f t="shared" si="99"/>
        <v>1900</v>
      </c>
      <c r="AR184" s="217">
        <f t="shared" si="100"/>
        <v>1900</v>
      </c>
      <c r="AS184" s="217">
        <f t="shared" si="101"/>
        <v>76</v>
      </c>
      <c r="AT184" s="217">
        <f t="shared" si="102"/>
        <v>1900</v>
      </c>
      <c r="AU184" s="217">
        <f t="shared" si="103"/>
        <v>15.2</v>
      </c>
      <c r="AV184" s="217">
        <f t="shared" si="104"/>
        <v>4340</v>
      </c>
      <c r="AW184" s="217">
        <f t="shared" si="105"/>
        <v>4340</v>
      </c>
      <c r="AX184" s="217">
        <f t="shared" si="106"/>
        <v>976.5</v>
      </c>
      <c r="AY184" s="217">
        <f t="shared" si="107"/>
        <v>1900</v>
      </c>
      <c r="AZ184" s="217">
        <f t="shared" si="108"/>
        <v>1900</v>
      </c>
      <c r="BA184" s="217">
        <f t="shared" si="109"/>
        <v>475</v>
      </c>
      <c r="BB184" s="217">
        <f t="shared" si="110"/>
        <v>-1727.48</v>
      </c>
      <c r="BC184" s="217">
        <f t="shared" si="111"/>
        <v>-60.8</v>
      </c>
      <c r="BD184" s="217">
        <f t="shared" si="112"/>
        <v>-3.04</v>
      </c>
      <c r="BE184" s="217">
        <f t="shared" si="113"/>
        <v>-629.3</v>
      </c>
      <c r="BF184" s="217">
        <f t="shared" si="114"/>
        <v>-475</v>
      </c>
    </row>
    <row r="185" spans="2:58">
      <c r="B185" s="6" t="s">
        <v>368</v>
      </c>
      <c r="C185" s="166" t="str">
        <f>_xlfn.XLOOKUP(B:B,'2023.7-2023.12'!B:B,'2023.7-2023.12'!G:G,0)</f>
        <v>2021/06/01</v>
      </c>
      <c r="D185">
        <f>_xlfn.XLOOKUP(B:B,'2023.7-2023.12'!B:B,'2023.7-2023.12'!I:I,0)</f>
        <v>0</v>
      </c>
      <c r="E185" t="str">
        <f>_xlfn.XLOOKUP(B:B,'2023.7-2023.12'!B:B,'2023.7-2023.12'!C:C,0)</f>
        <v>核价管理部</v>
      </c>
      <c r="F185" t="str">
        <f>_xlfn.XLOOKUP(B:B,'2023.7-2023.12'!B:B,'2023.7-2023.12'!F:F,0)</f>
        <v>核价主管</v>
      </c>
      <c r="G185">
        <f>COUNTIF('2023.7-2023.12'!B:B,B185)</f>
        <v>6</v>
      </c>
      <c r="H185" s="217">
        <f>IFERROR(_xlfn.XLOOKUP(B185,'2023.7-2023.12'!B:B,'2023.7-2023.12'!K:K),0)</f>
        <v>9155.5</v>
      </c>
      <c r="I185" s="217">
        <f>IFERROR(AVERAGEIF('2023.7-2023.12'!B:B,B185,'2023.7-2023.12'!K:K),0)</f>
        <v>8967.20666666667</v>
      </c>
      <c r="J185" s="217">
        <f>IFERROR(_xlfn.XLOOKUP(B185,'2023.7-2023.12'!B:B,'2023.7-2023.12'!J:J),0)</f>
        <v>3850</v>
      </c>
      <c r="K185" s="217">
        <f>IFERROR(AVERAGEIF('2023.7-2023.12'!B:B,B185,'2023.7-2023.12'!J:J),0)</f>
        <v>3850</v>
      </c>
      <c r="M185">
        <f>SUMIFS('2023.7-2023.12'!L:L,'2023.7-2023.12'!B:B,B185)</f>
        <v>2182.08</v>
      </c>
      <c r="O185" s="217">
        <f>SUMIFS('2023.7-2023.12'!N:N,'2023.7-2023.12'!B:B,B185)</f>
        <v>22.8</v>
      </c>
      <c r="P185">
        <f>SUMIFS('2023.7-2023.12'!P:P,'2023.7-2023.12'!B:B,B185)</f>
        <v>18.24</v>
      </c>
      <c r="R185" s="217">
        <f>SUMIFS('2023.7-2023.12'!M:M,'2023.7-2023.12'!B:B,B185)</f>
        <v>520.8</v>
      </c>
      <c r="T185" s="217">
        <f>SUMIFS('2023.7-2023.12'!O:O,'2023.7-2023.12'!B:B,B185)</f>
        <v>570</v>
      </c>
      <c r="U185" s="217">
        <f t="shared" si="77"/>
        <v>8967.20666666667</v>
      </c>
      <c r="V185" s="217">
        <f t="shared" si="78"/>
        <v>8967.20666666667</v>
      </c>
      <c r="W185">
        <f t="shared" si="79"/>
        <v>7532.4536</v>
      </c>
      <c r="X185" s="217">
        <f t="shared" si="80"/>
        <v>8967.20666666667</v>
      </c>
      <c r="Y185" s="217">
        <f t="shared" si="81"/>
        <v>8967.20666666667</v>
      </c>
      <c r="Z185" s="217">
        <f t="shared" si="82"/>
        <v>430.42592</v>
      </c>
      <c r="AA185" s="217">
        <f t="shared" si="83"/>
        <v>8967.20666666667</v>
      </c>
      <c r="AB185" s="217">
        <f t="shared" si="84"/>
        <v>86.085184</v>
      </c>
      <c r="AC185" s="217">
        <f t="shared" si="85"/>
        <v>8967.20666666667</v>
      </c>
      <c r="AD185" s="217">
        <f t="shared" si="86"/>
        <v>8967.20666666667</v>
      </c>
      <c r="AE185" s="217">
        <f t="shared" si="87"/>
        <v>2421.1458</v>
      </c>
      <c r="AF185" s="217">
        <f t="shared" si="88"/>
        <v>8967.20666666667</v>
      </c>
      <c r="AG185" s="217">
        <f t="shared" si="89"/>
        <v>8967.20666666667</v>
      </c>
      <c r="AH185" s="217">
        <f t="shared" si="90"/>
        <v>2690.162</v>
      </c>
      <c r="AI185">
        <f t="shared" si="91"/>
        <v>-5350.3736</v>
      </c>
      <c r="AJ185" s="217">
        <f t="shared" si="92"/>
        <v>-407.62592</v>
      </c>
      <c r="AK185" s="217">
        <f t="shared" si="93"/>
        <v>-67.845184</v>
      </c>
      <c r="AL185" s="217">
        <f t="shared" si="94"/>
        <v>-1900.3458</v>
      </c>
      <c r="AM185" s="217">
        <f t="shared" si="95"/>
        <v>-2120.162</v>
      </c>
      <c r="AN185" s="217">
        <f t="shared" si="96"/>
        <v>4546</v>
      </c>
      <c r="AO185" s="217">
        <f t="shared" si="97"/>
        <v>4546</v>
      </c>
      <c r="AP185">
        <f t="shared" si="98"/>
        <v>3818.64</v>
      </c>
      <c r="AQ185" s="217">
        <f t="shared" si="99"/>
        <v>3850</v>
      </c>
      <c r="AR185" s="217">
        <f t="shared" si="100"/>
        <v>3850</v>
      </c>
      <c r="AS185" s="217">
        <f t="shared" si="101"/>
        <v>184.8</v>
      </c>
      <c r="AT185" s="217">
        <f t="shared" si="102"/>
        <v>3850</v>
      </c>
      <c r="AU185" s="217">
        <f t="shared" si="103"/>
        <v>36.96</v>
      </c>
      <c r="AV185" s="217">
        <f t="shared" si="104"/>
        <v>4340</v>
      </c>
      <c r="AW185" s="217">
        <f t="shared" si="105"/>
        <v>4340</v>
      </c>
      <c r="AX185" s="217">
        <f t="shared" si="106"/>
        <v>1171.8</v>
      </c>
      <c r="AY185" s="217">
        <f t="shared" si="107"/>
        <v>3850</v>
      </c>
      <c r="AZ185" s="217">
        <f t="shared" si="108"/>
        <v>3850</v>
      </c>
      <c r="BA185" s="217">
        <f t="shared" si="109"/>
        <v>1155</v>
      </c>
      <c r="BB185" s="217">
        <f t="shared" si="110"/>
        <v>-1636.56</v>
      </c>
      <c r="BC185" s="217">
        <f t="shared" si="111"/>
        <v>-162</v>
      </c>
      <c r="BD185" s="217">
        <f t="shared" si="112"/>
        <v>-18.72</v>
      </c>
      <c r="BE185" s="217">
        <f t="shared" si="113"/>
        <v>-651</v>
      </c>
      <c r="BF185" s="217">
        <f t="shared" si="114"/>
        <v>-585</v>
      </c>
    </row>
    <row r="186" spans="2:58">
      <c r="B186" s="6" t="s">
        <v>369</v>
      </c>
      <c r="C186" s="166" t="str">
        <f>_xlfn.XLOOKUP(B:B,'2023.7-2023.12'!B:B,'2023.7-2023.12'!G:G,0)</f>
        <v>2019/05/14</v>
      </c>
      <c r="D186">
        <f>_xlfn.XLOOKUP(B:B,'2023.7-2023.12'!B:B,'2023.7-2023.12'!I:I,0)</f>
        <v>0</v>
      </c>
      <c r="E186" t="str">
        <f>_xlfn.XLOOKUP(B:B,'2023.7-2023.12'!B:B,'2023.7-2023.12'!C:C,0)</f>
        <v>生产部</v>
      </c>
      <c r="F186" t="str">
        <f>_xlfn.XLOOKUP(B:B,'2023.7-2023.12'!B:B,'2023.7-2023.12'!F:F,0)</f>
        <v>仓管员</v>
      </c>
      <c r="G186">
        <f>COUNTIF('2023.7-2023.12'!B:B,B186)</f>
        <v>6</v>
      </c>
      <c r="H186" s="217">
        <f>IFERROR(_xlfn.XLOOKUP(B186,'2023.7-2023.12'!B:B,'2023.7-2023.12'!K:K),0)</f>
        <v>8474.78</v>
      </c>
      <c r="I186" s="217">
        <f>IFERROR(AVERAGEIF('2023.7-2023.12'!B:B,B186,'2023.7-2023.12'!K:K),0)</f>
        <v>8032.12333333333</v>
      </c>
      <c r="J186" s="217">
        <f>IFERROR(_xlfn.XLOOKUP(B186,'2023.7-2023.12'!B:B,'2023.7-2023.12'!J:J),0)</f>
        <v>1900</v>
      </c>
      <c r="K186" s="217">
        <f>IFERROR(AVERAGEIF('2023.7-2023.12'!B:B,B186,'2023.7-2023.12'!J:J),0)</f>
        <v>1900</v>
      </c>
      <c r="M186">
        <f>SUMIFS('2023.7-2023.12'!L:L,'2023.7-2023.12'!B:B,B186)</f>
        <v>2182.08</v>
      </c>
      <c r="O186" s="217">
        <f>SUMIFS('2023.7-2023.12'!N:N,'2023.7-2023.12'!B:B,B186)</f>
        <v>22.8</v>
      </c>
      <c r="P186">
        <f>SUMIFS('2023.7-2023.12'!P:P,'2023.7-2023.12'!B:B,B186)</f>
        <v>18.24</v>
      </c>
      <c r="R186" s="217">
        <f>SUMIFS('2023.7-2023.12'!M:M,'2023.7-2023.12'!B:B,B186)</f>
        <v>520.8</v>
      </c>
      <c r="T186" s="217">
        <f>SUMIFS('2023.7-2023.12'!O:O,'2023.7-2023.12'!B:B,B186)</f>
        <v>0</v>
      </c>
      <c r="U186" s="217">
        <f t="shared" si="77"/>
        <v>8032.12333333333</v>
      </c>
      <c r="V186" s="217">
        <f t="shared" si="78"/>
        <v>8032.12333333333</v>
      </c>
      <c r="W186">
        <f t="shared" si="79"/>
        <v>6746.9836</v>
      </c>
      <c r="X186" s="217">
        <f t="shared" si="80"/>
        <v>8032.12333333333</v>
      </c>
      <c r="Y186" s="217">
        <f t="shared" si="81"/>
        <v>8032.12333333333</v>
      </c>
      <c r="Z186" s="217">
        <f t="shared" si="82"/>
        <v>385.54192</v>
      </c>
      <c r="AA186" s="217">
        <f t="shared" si="83"/>
        <v>8032.12333333333</v>
      </c>
      <c r="AB186" s="217">
        <f t="shared" si="84"/>
        <v>77.108384</v>
      </c>
      <c r="AC186" s="217">
        <f t="shared" si="85"/>
        <v>8032.12333333333</v>
      </c>
      <c r="AD186" s="217">
        <f t="shared" si="86"/>
        <v>8032.12333333333</v>
      </c>
      <c r="AE186" s="217">
        <f t="shared" si="87"/>
        <v>2168.6733</v>
      </c>
      <c r="AF186" s="217">
        <f t="shared" si="88"/>
        <v>8032.12333333333</v>
      </c>
      <c r="AG186" s="217">
        <f t="shared" si="89"/>
        <v>8032.12333333333</v>
      </c>
      <c r="AH186" s="217">
        <f t="shared" si="90"/>
        <v>2409.637</v>
      </c>
      <c r="AI186">
        <f t="shared" si="91"/>
        <v>-4564.9036</v>
      </c>
      <c r="AJ186" s="217">
        <f t="shared" si="92"/>
        <v>-362.74192</v>
      </c>
      <c r="AK186" s="217">
        <f t="shared" si="93"/>
        <v>-58.868384</v>
      </c>
      <c r="AL186" s="217">
        <f t="shared" si="94"/>
        <v>-1647.8733</v>
      </c>
      <c r="AM186" s="217">
        <f t="shared" si="95"/>
        <v>-2409.637</v>
      </c>
      <c r="AN186" s="217">
        <f t="shared" si="96"/>
        <v>4546</v>
      </c>
      <c r="AO186" s="217">
        <f t="shared" si="97"/>
        <v>4546</v>
      </c>
      <c r="AP186">
        <f t="shared" si="98"/>
        <v>3818.64</v>
      </c>
      <c r="AQ186" s="217">
        <f t="shared" si="99"/>
        <v>1900</v>
      </c>
      <c r="AR186" s="217">
        <f t="shared" si="100"/>
        <v>1900</v>
      </c>
      <c r="AS186" s="217">
        <f t="shared" si="101"/>
        <v>91.2</v>
      </c>
      <c r="AT186" s="217">
        <f t="shared" si="102"/>
        <v>1900</v>
      </c>
      <c r="AU186" s="217">
        <f t="shared" si="103"/>
        <v>18.24</v>
      </c>
      <c r="AV186" s="217">
        <f t="shared" si="104"/>
        <v>4340</v>
      </c>
      <c r="AW186" s="217">
        <f t="shared" si="105"/>
        <v>4340</v>
      </c>
      <c r="AX186" s="217">
        <f t="shared" si="106"/>
        <v>1171.8</v>
      </c>
      <c r="AY186" s="217">
        <f t="shared" si="107"/>
        <v>1900</v>
      </c>
      <c r="AZ186" s="217">
        <f t="shared" si="108"/>
        <v>1900</v>
      </c>
      <c r="BA186" s="217">
        <f t="shared" si="109"/>
        <v>570</v>
      </c>
      <c r="BB186" s="217">
        <f t="shared" si="110"/>
        <v>-1636.56</v>
      </c>
      <c r="BC186" s="217">
        <f t="shared" si="111"/>
        <v>-68.4</v>
      </c>
      <c r="BD186" s="217">
        <f t="shared" si="112"/>
        <v>0</v>
      </c>
      <c r="BE186" s="217">
        <f t="shared" si="113"/>
        <v>-651</v>
      </c>
      <c r="BF186" s="217">
        <f t="shared" si="114"/>
        <v>-570</v>
      </c>
    </row>
    <row r="187" spans="2:58">
      <c r="B187" s="6" t="s">
        <v>370</v>
      </c>
      <c r="C187" s="166" t="str">
        <f>_xlfn.XLOOKUP(B:B,'2023.7-2023.12'!B:B,'2023.7-2023.12'!G:G,0)</f>
        <v>2022/09/01</v>
      </c>
      <c r="D187">
        <f>_xlfn.XLOOKUP(B:B,'2023.7-2023.12'!B:B,'2023.7-2023.12'!I:I,0)</f>
        <v>0</v>
      </c>
      <c r="E187" t="str">
        <f>_xlfn.XLOOKUP(B:B,'2023.7-2023.12'!B:B,'2023.7-2023.12'!C:C,0)</f>
        <v>售后服务部</v>
      </c>
      <c r="F187" t="str">
        <f>_xlfn.XLOOKUP(B:B,'2023.7-2023.12'!B:B,'2023.7-2023.12'!F:F,0)</f>
        <v>商务专员</v>
      </c>
      <c r="G187">
        <f>COUNTIF('2023.7-2023.12'!B:B,B187)</f>
        <v>6</v>
      </c>
      <c r="H187" s="217">
        <f>IFERROR(_xlfn.XLOOKUP(B187,'2023.7-2023.12'!B:B,'2023.7-2023.12'!K:K),0)</f>
        <v>8469.14</v>
      </c>
      <c r="I187" s="217">
        <f>IFERROR(AVERAGEIF('2023.7-2023.12'!B:B,B187,'2023.7-2023.12'!K:K),0)</f>
        <v>8207.06833333333</v>
      </c>
      <c r="J187" s="217">
        <f>IFERROR(_xlfn.XLOOKUP(B187,'2023.7-2023.12'!B:B,'2023.7-2023.12'!J:J),0)</f>
        <v>4068</v>
      </c>
      <c r="K187" s="217">
        <f>IFERROR(AVERAGEIF('2023.7-2023.12'!B:B,B187,'2023.7-2023.12'!J:J),0)</f>
        <v>4068</v>
      </c>
      <c r="M187">
        <f>SUMIFS('2023.7-2023.12'!L:L,'2023.7-2023.12'!B:B,B187)</f>
        <v>0</v>
      </c>
      <c r="O187" s="217">
        <f>SUMIFS('2023.7-2023.12'!N:N,'2023.7-2023.12'!B:B,B187)</f>
        <v>0</v>
      </c>
      <c r="P187">
        <f>SUMIFS('2023.7-2023.12'!P:P,'2023.7-2023.12'!B:B,B187)</f>
        <v>0</v>
      </c>
      <c r="R187" s="217">
        <f>SUMIFS('2023.7-2023.12'!M:M,'2023.7-2023.12'!B:B,B187)</f>
        <v>0</v>
      </c>
      <c r="T187" s="217">
        <f>SUMIFS('2023.7-2023.12'!O:O,'2023.7-2023.12'!B:B,B187)</f>
        <v>0</v>
      </c>
      <c r="U187" s="217">
        <f t="shared" si="77"/>
        <v>8207.06833333333</v>
      </c>
      <c r="V187" s="217">
        <f t="shared" si="78"/>
        <v>8207.06833333333</v>
      </c>
      <c r="W187">
        <f t="shared" si="79"/>
        <v>6893.9374</v>
      </c>
      <c r="X187" s="217">
        <f t="shared" si="80"/>
        <v>8207.06833333333</v>
      </c>
      <c r="Y187" s="217">
        <f t="shared" si="81"/>
        <v>8207.06833333333</v>
      </c>
      <c r="Z187" s="217">
        <f t="shared" si="82"/>
        <v>393.93928</v>
      </c>
      <c r="AA187" s="217">
        <f t="shared" si="83"/>
        <v>8207.06833333333</v>
      </c>
      <c r="AB187" s="217">
        <f t="shared" si="84"/>
        <v>78.787856</v>
      </c>
      <c r="AC187" s="217">
        <f t="shared" si="85"/>
        <v>8207.06833333333</v>
      </c>
      <c r="AD187" s="217">
        <f t="shared" si="86"/>
        <v>8207.06833333333</v>
      </c>
      <c r="AE187" s="217">
        <f t="shared" si="87"/>
        <v>2215.90845</v>
      </c>
      <c r="AF187" s="217">
        <f t="shared" si="88"/>
        <v>8207.06833333333</v>
      </c>
      <c r="AG187" s="217">
        <f t="shared" si="89"/>
        <v>8207.06833333333</v>
      </c>
      <c r="AH187" s="217">
        <f t="shared" si="90"/>
        <v>2462.1205</v>
      </c>
      <c r="AI187">
        <f t="shared" si="91"/>
        <v>-6893.9374</v>
      </c>
      <c r="AJ187" s="217">
        <f t="shared" si="92"/>
        <v>-393.93928</v>
      </c>
      <c r="AK187" s="217">
        <f t="shared" si="93"/>
        <v>-78.787856</v>
      </c>
      <c r="AL187" s="217">
        <f t="shared" si="94"/>
        <v>-2215.90845</v>
      </c>
      <c r="AM187" s="217">
        <f t="shared" si="95"/>
        <v>-2462.1205</v>
      </c>
      <c r="AN187" s="217">
        <f t="shared" si="96"/>
        <v>4546</v>
      </c>
      <c r="AO187" s="217">
        <f t="shared" si="97"/>
        <v>4546</v>
      </c>
      <c r="AP187">
        <f t="shared" si="98"/>
        <v>3818.64</v>
      </c>
      <c r="AQ187" s="217">
        <f t="shared" si="99"/>
        <v>4068</v>
      </c>
      <c r="AR187" s="217">
        <f t="shared" si="100"/>
        <v>4068</v>
      </c>
      <c r="AS187" s="217">
        <f t="shared" si="101"/>
        <v>195.264</v>
      </c>
      <c r="AT187" s="217">
        <f t="shared" si="102"/>
        <v>4068</v>
      </c>
      <c r="AU187" s="217">
        <f t="shared" si="103"/>
        <v>39.0528</v>
      </c>
      <c r="AV187" s="217">
        <f t="shared" si="104"/>
        <v>4340</v>
      </c>
      <c r="AW187" s="217">
        <f t="shared" si="105"/>
        <v>4340</v>
      </c>
      <c r="AX187" s="217">
        <f t="shared" si="106"/>
        <v>1171.8</v>
      </c>
      <c r="AY187" s="217">
        <f t="shared" si="107"/>
        <v>4068</v>
      </c>
      <c r="AZ187" s="217">
        <f t="shared" si="108"/>
        <v>4068</v>
      </c>
      <c r="BA187" s="217">
        <f t="shared" si="109"/>
        <v>1220.4</v>
      </c>
      <c r="BB187" s="217">
        <f t="shared" si="110"/>
        <v>-3818.64</v>
      </c>
      <c r="BC187" s="217">
        <f t="shared" si="111"/>
        <v>-195.264</v>
      </c>
      <c r="BD187" s="217">
        <f t="shared" si="112"/>
        <v>-39.0528</v>
      </c>
      <c r="BE187" s="217">
        <f t="shared" si="113"/>
        <v>-1171.8</v>
      </c>
      <c r="BF187" s="217">
        <f t="shared" si="114"/>
        <v>-1220.4</v>
      </c>
    </row>
    <row r="188" spans="2:58">
      <c r="B188" s="6" t="s">
        <v>371</v>
      </c>
      <c r="C188" s="166" t="str">
        <f>_xlfn.XLOOKUP(B:B,'2023.7-2023.12'!B:B,'2023.7-2023.12'!G:G,0)</f>
        <v>2020/12/10</v>
      </c>
      <c r="D188">
        <f>_xlfn.XLOOKUP(B:B,'2023.7-2023.12'!B:B,'2023.7-2023.12'!I:I,0)</f>
        <v>0</v>
      </c>
      <c r="E188" t="str">
        <f>_xlfn.XLOOKUP(B:B,'2023.7-2023.12'!B:B,'2023.7-2023.12'!C:C,0)</f>
        <v>人力资源部</v>
      </c>
      <c r="F188" t="str">
        <f>_xlfn.XLOOKUP(B:B,'2023.7-2023.12'!B:B,'2023.7-2023.12'!F:F,0)</f>
        <v>ABAP工程师</v>
      </c>
      <c r="G188">
        <f>COUNTIF('2023.7-2023.12'!B:B,B188)</f>
        <v>6</v>
      </c>
      <c r="H188" s="217">
        <f>IFERROR(_xlfn.XLOOKUP(B188,'2023.7-2023.12'!B:B,'2023.7-2023.12'!K:K),0)</f>
        <v>11535.7</v>
      </c>
      <c r="I188" s="217">
        <f>IFERROR(AVERAGEIF('2023.7-2023.12'!B:B,B188,'2023.7-2023.12'!K:K),0)</f>
        <v>11291.7916666667</v>
      </c>
      <c r="J188" s="217">
        <f>IFERROR(_xlfn.XLOOKUP(B188,'2023.7-2023.12'!B:B,'2023.7-2023.12'!J:J),0)</f>
        <v>4640</v>
      </c>
      <c r="K188" s="217">
        <f>IFERROR(AVERAGEIF('2023.7-2023.12'!B:B,B188,'2023.7-2023.12'!J:J),0)</f>
        <v>4640</v>
      </c>
      <c r="M188">
        <f>SUMIFS('2023.7-2023.12'!L:L,'2023.7-2023.12'!B:B,B188)</f>
        <v>2182.08</v>
      </c>
      <c r="O188" s="217">
        <f>SUMIFS('2023.7-2023.12'!N:N,'2023.7-2023.12'!B:B,B188)</f>
        <v>22.8</v>
      </c>
      <c r="P188">
        <f>SUMIFS('2023.7-2023.12'!P:P,'2023.7-2023.12'!B:B,B188)</f>
        <v>18.24</v>
      </c>
      <c r="R188" s="217">
        <f>SUMIFS('2023.7-2023.12'!M:M,'2023.7-2023.12'!B:B,B188)</f>
        <v>520.8</v>
      </c>
      <c r="T188" s="217">
        <f>SUMIFS('2023.7-2023.12'!O:O,'2023.7-2023.12'!B:B,B188)</f>
        <v>3000</v>
      </c>
      <c r="U188" s="217">
        <f t="shared" si="77"/>
        <v>11291.7916666667</v>
      </c>
      <c r="V188" s="217">
        <f t="shared" si="78"/>
        <v>11291.7916666667</v>
      </c>
      <c r="W188">
        <f t="shared" si="79"/>
        <v>9485.105</v>
      </c>
      <c r="X188" s="217">
        <f t="shared" si="80"/>
        <v>11291.7916666667</v>
      </c>
      <c r="Y188" s="217">
        <f t="shared" si="81"/>
        <v>11291.7916666667</v>
      </c>
      <c r="Z188" s="217">
        <f t="shared" si="82"/>
        <v>542.006</v>
      </c>
      <c r="AA188" s="217">
        <f t="shared" si="83"/>
        <v>11291.7916666667</v>
      </c>
      <c r="AB188" s="217">
        <f t="shared" si="84"/>
        <v>108.4012</v>
      </c>
      <c r="AC188" s="217">
        <f t="shared" si="85"/>
        <v>11291.7916666667</v>
      </c>
      <c r="AD188" s="217">
        <f t="shared" si="86"/>
        <v>11291.7916666667</v>
      </c>
      <c r="AE188" s="217">
        <f t="shared" si="87"/>
        <v>3048.78375</v>
      </c>
      <c r="AF188" s="217">
        <f t="shared" si="88"/>
        <v>11291.7916666667</v>
      </c>
      <c r="AG188" s="217">
        <f t="shared" si="89"/>
        <v>11291.7916666667</v>
      </c>
      <c r="AH188" s="217">
        <f t="shared" si="90"/>
        <v>3387.5375</v>
      </c>
      <c r="AI188">
        <f t="shared" si="91"/>
        <v>-7303.025</v>
      </c>
      <c r="AJ188" s="217">
        <f t="shared" si="92"/>
        <v>-519.206</v>
      </c>
      <c r="AK188" s="217">
        <f t="shared" si="93"/>
        <v>-90.1612</v>
      </c>
      <c r="AL188" s="217">
        <f t="shared" si="94"/>
        <v>-2527.98375</v>
      </c>
      <c r="AM188" s="217">
        <f t="shared" si="95"/>
        <v>-387.537499999999</v>
      </c>
      <c r="AN188" s="217">
        <f t="shared" si="96"/>
        <v>4640</v>
      </c>
      <c r="AO188" s="217">
        <f t="shared" si="97"/>
        <v>4640</v>
      </c>
      <c r="AP188">
        <f t="shared" si="98"/>
        <v>3897.6</v>
      </c>
      <c r="AQ188" s="217">
        <f t="shared" si="99"/>
        <v>4640</v>
      </c>
      <c r="AR188" s="217">
        <f t="shared" si="100"/>
        <v>4640</v>
      </c>
      <c r="AS188" s="217">
        <f t="shared" si="101"/>
        <v>222.72</v>
      </c>
      <c r="AT188" s="217">
        <f t="shared" si="102"/>
        <v>4640</v>
      </c>
      <c r="AU188" s="217">
        <f t="shared" si="103"/>
        <v>44.544</v>
      </c>
      <c r="AV188" s="217">
        <f t="shared" si="104"/>
        <v>4640</v>
      </c>
      <c r="AW188" s="217">
        <f t="shared" si="105"/>
        <v>4640</v>
      </c>
      <c r="AX188" s="217">
        <f t="shared" si="106"/>
        <v>1252.8</v>
      </c>
      <c r="AY188" s="217">
        <f t="shared" si="107"/>
        <v>4640</v>
      </c>
      <c r="AZ188" s="217">
        <f t="shared" si="108"/>
        <v>4640</v>
      </c>
      <c r="BA188" s="217">
        <f t="shared" si="109"/>
        <v>1392</v>
      </c>
      <c r="BB188" s="217">
        <f t="shared" si="110"/>
        <v>-1715.52</v>
      </c>
      <c r="BC188" s="217">
        <f t="shared" si="111"/>
        <v>-199.92</v>
      </c>
      <c r="BD188" s="217">
        <f t="shared" si="112"/>
        <v>-26.304</v>
      </c>
      <c r="BE188" s="217">
        <f t="shared" si="113"/>
        <v>-732</v>
      </c>
      <c r="BF188" s="217">
        <f t="shared" si="114"/>
        <v>0</v>
      </c>
    </row>
    <row r="189" spans="2:58">
      <c r="B189" s="6" t="s">
        <v>495</v>
      </c>
      <c r="C189" s="166" t="str">
        <f>_xlfn.XLOOKUP(B:B,'2023.7-2023.12'!B:B,'2023.7-2023.12'!G:G,0)</f>
        <v>2023/11/09</v>
      </c>
      <c r="D189" t="str">
        <f>_xlfn.XLOOKUP(B:B,'2023.7-2023.12'!B:B,'2023.7-2023.12'!I:I,0)</f>
        <v>2023/11/09入职</v>
      </c>
      <c r="E189" t="str">
        <f>_xlfn.XLOOKUP(B:B,'2023.7-2023.12'!B:B,'2023.7-2023.12'!C:C,0)</f>
        <v>运营中心</v>
      </c>
      <c r="F189" t="str">
        <f>_xlfn.XLOOKUP(B:B,'2023.7-2023.12'!B:B,'2023.7-2023.12'!F:F,0)</f>
        <v>装配钳工</v>
      </c>
      <c r="G189">
        <f>COUNTIF('2023.7-2023.12'!B:B,B189)</f>
        <v>2</v>
      </c>
      <c r="H189" s="217">
        <f>IFERROR(_xlfn.XLOOKUP(B189,'2023.7-2023.12'!B:B,'2023.7-2023.12'!K:K),0)</f>
        <v>5381.36</v>
      </c>
      <c r="I189" s="217">
        <f>IFERROR(AVERAGEIF('2023.7-2023.12'!B:B,B189,'2023.7-2023.12'!K:K),0)</f>
        <v>6734.465</v>
      </c>
      <c r="J189" s="217">
        <f>IFERROR(_xlfn.XLOOKUP(B189,'2023.7-2023.12'!B:B,'2023.7-2023.12'!J:J),0)</f>
        <v>1900</v>
      </c>
      <c r="K189" s="217">
        <f>IFERROR(AVERAGEIF('2023.7-2023.12'!B:B,B189,'2023.7-2023.12'!J:J),0)</f>
        <v>1900</v>
      </c>
      <c r="M189">
        <f>SUMIFS('2023.7-2023.12'!L:L,'2023.7-2023.12'!B:B,B189)</f>
        <v>727.36</v>
      </c>
      <c r="O189" s="217">
        <f>SUMIFS('2023.7-2023.12'!N:N,'2023.7-2023.12'!B:B,B189)</f>
        <v>7.6</v>
      </c>
      <c r="P189">
        <f>SUMIFS('2023.7-2023.12'!P:P,'2023.7-2023.12'!B:B,B189)</f>
        <v>6.08</v>
      </c>
      <c r="R189" s="217">
        <f>SUMIFS('2023.7-2023.12'!M:M,'2023.7-2023.12'!B:B,B189)</f>
        <v>173.6</v>
      </c>
      <c r="T189" s="217">
        <f>SUMIFS('2023.7-2023.12'!O:O,'2023.7-2023.12'!B:B,B189)</f>
        <v>0</v>
      </c>
      <c r="U189" s="217">
        <f t="shared" si="77"/>
        <v>6734.465</v>
      </c>
      <c r="V189" s="217">
        <f t="shared" si="78"/>
        <v>6734.465</v>
      </c>
      <c r="W189">
        <f t="shared" si="79"/>
        <v>1885.6502</v>
      </c>
      <c r="X189" s="217">
        <f t="shared" si="80"/>
        <v>6734.465</v>
      </c>
      <c r="Y189" s="217">
        <f t="shared" si="81"/>
        <v>6734.465</v>
      </c>
      <c r="Z189" s="217">
        <f t="shared" si="82"/>
        <v>107.75144</v>
      </c>
      <c r="AA189" s="217">
        <f t="shared" si="83"/>
        <v>6734.465</v>
      </c>
      <c r="AB189" s="217">
        <f t="shared" si="84"/>
        <v>21.550288</v>
      </c>
      <c r="AC189" s="217">
        <f t="shared" si="85"/>
        <v>6734.465</v>
      </c>
      <c r="AD189" s="217">
        <f t="shared" si="86"/>
        <v>6734.465</v>
      </c>
      <c r="AE189" s="217">
        <f t="shared" si="87"/>
        <v>606.10185</v>
      </c>
      <c r="AF189" s="217">
        <f t="shared" si="88"/>
        <v>6734.465</v>
      </c>
      <c r="AG189" s="217">
        <f t="shared" si="89"/>
        <v>6734.465</v>
      </c>
      <c r="AH189" s="217">
        <f t="shared" si="90"/>
        <v>673.4465</v>
      </c>
      <c r="AI189">
        <f t="shared" si="91"/>
        <v>-1158.2902</v>
      </c>
      <c r="AJ189" s="217">
        <f t="shared" si="92"/>
        <v>-100.15144</v>
      </c>
      <c r="AK189" s="217">
        <f t="shared" si="93"/>
        <v>-15.470288</v>
      </c>
      <c r="AL189" s="217">
        <f t="shared" si="94"/>
        <v>-432.50185</v>
      </c>
      <c r="AM189" s="217">
        <f t="shared" si="95"/>
        <v>-673.4465</v>
      </c>
      <c r="AN189" s="217">
        <f t="shared" si="96"/>
        <v>4546</v>
      </c>
      <c r="AO189" s="217">
        <f t="shared" si="97"/>
        <v>4546</v>
      </c>
      <c r="AP189">
        <f t="shared" si="98"/>
        <v>1272.88</v>
      </c>
      <c r="AQ189" s="217">
        <f t="shared" si="99"/>
        <v>1900</v>
      </c>
      <c r="AR189" s="217">
        <f t="shared" si="100"/>
        <v>1900</v>
      </c>
      <c r="AS189" s="217">
        <f t="shared" si="101"/>
        <v>30.4</v>
      </c>
      <c r="AT189" s="217">
        <f t="shared" si="102"/>
        <v>1900</v>
      </c>
      <c r="AU189" s="217">
        <f t="shared" si="103"/>
        <v>6.08</v>
      </c>
      <c r="AV189" s="217">
        <f t="shared" si="104"/>
        <v>4340</v>
      </c>
      <c r="AW189" s="217">
        <f t="shared" si="105"/>
        <v>4340</v>
      </c>
      <c r="AX189" s="217">
        <f t="shared" si="106"/>
        <v>390.6</v>
      </c>
      <c r="AY189" s="217">
        <f t="shared" si="107"/>
        <v>1900</v>
      </c>
      <c r="AZ189" s="217">
        <f t="shared" si="108"/>
        <v>1900</v>
      </c>
      <c r="BA189" s="217">
        <f t="shared" si="109"/>
        <v>190</v>
      </c>
      <c r="BB189" s="217">
        <f t="shared" si="110"/>
        <v>-545.52</v>
      </c>
      <c r="BC189" s="217">
        <f t="shared" si="111"/>
        <v>-22.8</v>
      </c>
      <c r="BD189" s="217">
        <f t="shared" si="112"/>
        <v>0</v>
      </c>
      <c r="BE189" s="217">
        <f t="shared" si="113"/>
        <v>-217</v>
      </c>
      <c r="BF189" s="217">
        <f t="shared" si="114"/>
        <v>-190</v>
      </c>
    </row>
    <row r="190" spans="2:58">
      <c r="B190" s="6" t="s">
        <v>496</v>
      </c>
      <c r="C190" s="166" t="str">
        <f>_xlfn.XLOOKUP(B:B,'2023.7-2023.12'!B:B,'2023.7-2023.12'!G:G,0)</f>
        <v>2023/07/03</v>
      </c>
      <c r="D190" t="str">
        <f>_xlfn.XLOOKUP(B:B,'2023.7-2023.12'!B:B,'2023.7-2023.12'!I:I,0)</f>
        <v>7月入职</v>
      </c>
      <c r="E190" t="str">
        <f>_xlfn.XLOOKUP(B:B,'2023.7-2023.12'!B:B,'2023.7-2023.12'!C:C,0)</f>
        <v>研发部</v>
      </c>
      <c r="F190" t="str">
        <f>_xlfn.XLOOKUP(B:B,'2023.7-2023.12'!B:B,'2023.7-2023.12'!F:F,0)</f>
        <v>电气工程师储备生</v>
      </c>
      <c r="G190">
        <f>COUNTIF('2023.7-2023.12'!B:B,B190)</f>
        <v>6</v>
      </c>
      <c r="H190" s="217">
        <f>IFERROR(_xlfn.XLOOKUP(B190,'2023.7-2023.12'!B:B,'2023.7-2023.12'!K:K),0)</f>
        <v>4681.7</v>
      </c>
      <c r="I190" s="217">
        <f>IFERROR(AVERAGEIF('2023.7-2023.12'!B:B,B190,'2023.7-2023.12'!K:K),0)</f>
        <v>4429.53166666667</v>
      </c>
      <c r="J190" s="217">
        <f>IFERROR(_xlfn.XLOOKUP(B190,'2023.7-2023.12'!B:B,'2023.7-2023.12'!J:J),0)</f>
        <v>1900</v>
      </c>
      <c r="K190" s="217">
        <f>IFERROR(AVERAGEIF('2023.7-2023.12'!B:B,B190,'2023.7-2023.12'!J:J),0)</f>
        <v>1900</v>
      </c>
      <c r="M190">
        <f>SUMIFS('2023.7-2023.12'!L:L,'2023.7-2023.12'!B:B,B190)</f>
        <v>2182.08</v>
      </c>
      <c r="O190" s="217">
        <f>SUMIFS('2023.7-2023.12'!N:N,'2023.7-2023.12'!B:B,B190)</f>
        <v>22.8</v>
      </c>
      <c r="P190">
        <f>SUMIFS('2023.7-2023.12'!P:P,'2023.7-2023.12'!B:B,B190)</f>
        <v>18.24</v>
      </c>
      <c r="R190" s="217">
        <f>SUMIFS('2023.7-2023.12'!M:M,'2023.7-2023.12'!B:B,B190)</f>
        <v>520.8</v>
      </c>
      <c r="T190" s="217">
        <f>SUMIFS('2023.7-2023.12'!O:O,'2023.7-2023.12'!B:B,B190)</f>
        <v>0</v>
      </c>
      <c r="U190" s="217">
        <f t="shared" si="77"/>
        <v>4546</v>
      </c>
      <c r="V190" s="217">
        <f t="shared" si="78"/>
        <v>4546</v>
      </c>
      <c r="W190">
        <f t="shared" si="79"/>
        <v>3818.64</v>
      </c>
      <c r="X190" s="217">
        <f t="shared" si="80"/>
        <v>4429.53166666667</v>
      </c>
      <c r="Y190" s="217">
        <f t="shared" si="81"/>
        <v>4429.53166666667</v>
      </c>
      <c r="Z190" s="217">
        <f t="shared" si="82"/>
        <v>212.61752</v>
      </c>
      <c r="AA190" s="217">
        <f t="shared" si="83"/>
        <v>4429.53166666667</v>
      </c>
      <c r="AB190" s="217">
        <f t="shared" si="84"/>
        <v>42.523504</v>
      </c>
      <c r="AC190" s="217">
        <f t="shared" si="85"/>
        <v>4429.53166666667</v>
      </c>
      <c r="AD190" s="217">
        <f t="shared" si="86"/>
        <v>4429.53166666667</v>
      </c>
      <c r="AE190" s="217">
        <f t="shared" si="87"/>
        <v>1195.97355</v>
      </c>
      <c r="AF190" s="217">
        <f t="shared" si="88"/>
        <v>4429.53166666667</v>
      </c>
      <c r="AG190" s="217">
        <f t="shared" si="89"/>
        <v>4429.53166666667</v>
      </c>
      <c r="AH190" s="217">
        <f t="shared" si="90"/>
        <v>1328.8595</v>
      </c>
      <c r="AI190">
        <f t="shared" si="91"/>
        <v>-1636.56</v>
      </c>
      <c r="AJ190" s="217">
        <f t="shared" si="92"/>
        <v>-189.81752</v>
      </c>
      <c r="AK190" s="217">
        <f t="shared" si="93"/>
        <v>-24.283504</v>
      </c>
      <c r="AL190" s="217">
        <f t="shared" si="94"/>
        <v>-675.17355</v>
      </c>
      <c r="AM190" s="217">
        <f t="shared" si="95"/>
        <v>-1328.8595</v>
      </c>
      <c r="AN190" s="217">
        <f t="shared" si="96"/>
        <v>4546</v>
      </c>
      <c r="AO190" s="217">
        <f t="shared" si="97"/>
        <v>4546</v>
      </c>
      <c r="AP190">
        <f t="shared" si="98"/>
        <v>3818.64</v>
      </c>
      <c r="AQ190" s="217">
        <f t="shared" si="99"/>
        <v>1900</v>
      </c>
      <c r="AR190" s="217">
        <f t="shared" si="100"/>
        <v>1900</v>
      </c>
      <c r="AS190" s="217">
        <f t="shared" si="101"/>
        <v>91.2</v>
      </c>
      <c r="AT190" s="217">
        <f t="shared" si="102"/>
        <v>1900</v>
      </c>
      <c r="AU190" s="217">
        <f t="shared" si="103"/>
        <v>18.24</v>
      </c>
      <c r="AV190" s="217">
        <f t="shared" si="104"/>
        <v>4340</v>
      </c>
      <c r="AW190" s="217">
        <f t="shared" si="105"/>
        <v>4340</v>
      </c>
      <c r="AX190" s="217">
        <f t="shared" si="106"/>
        <v>1171.8</v>
      </c>
      <c r="AY190" s="217">
        <f t="shared" si="107"/>
        <v>1900</v>
      </c>
      <c r="AZ190" s="217">
        <f t="shared" si="108"/>
        <v>1900</v>
      </c>
      <c r="BA190" s="217">
        <f t="shared" si="109"/>
        <v>570</v>
      </c>
      <c r="BB190" s="217">
        <f t="shared" si="110"/>
        <v>-1636.56</v>
      </c>
      <c r="BC190" s="217">
        <f t="shared" si="111"/>
        <v>-68.4</v>
      </c>
      <c r="BD190" s="217">
        <f t="shared" si="112"/>
        <v>0</v>
      </c>
      <c r="BE190" s="217">
        <f t="shared" si="113"/>
        <v>-651</v>
      </c>
      <c r="BF190" s="217">
        <f t="shared" si="114"/>
        <v>-570</v>
      </c>
    </row>
    <row r="191" spans="2:58">
      <c r="B191" s="6" t="s">
        <v>372</v>
      </c>
      <c r="C191" s="166" t="str">
        <f>_xlfn.XLOOKUP(B:B,'2023.7-2023.12'!B:B,'2023.7-2023.12'!G:G,0)</f>
        <v>2018/06/12</v>
      </c>
      <c r="D191">
        <f>_xlfn.XLOOKUP(B:B,'2023.7-2023.12'!B:B,'2023.7-2023.12'!I:I,0)</f>
        <v>0</v>
      </c>
      <c r="E191" t="str">
        <f>_xlfn.XLOOKUP(B:B,'2023.7-2023.12'!B:B,'2023.7-2023.12'!C:C,0)</f>
        <v>生产部</v>
      </c>
      <c r="F191" t="str">
        <f>_xlfn.XLOOKUP(B:B,'2023.7-2023.12'!B:B,'2023.7-2023.12'!F:F,0)</f>
        <v>装配钳工班长</v>
      </c>
      <c r="G191">
        <f>COUNTIF('2023.7-2023.12'!B:B,B191)</f>
        <v>6</v>
      </c>
      <c r="H191" s="217">
        <f>IFERROR(_xlfn.XLOOKUP(B191,'2023.7-2023.12'!B:B,'2023.7-2023.12'!K:K),0)</f>
        <v>9719.55</v>
      </c>
      <c r="I191" s="217">
        <f>IFERROR(AVERAGEIF('2023.7-2023.12'!B:B,B191,'2023.7-2023.12'!K:K),0)</f>
        <v>11235.5433333333</v>
      </c>
      <c r="J191" s="217">
        <f>IFERROR(_xlfn.XLOOKUP(B191,'2023.7-2023.12'!B:B,'2023.7-2023.12'!J:J),0)</f>
        <v>1900</v>
      </c>
      <c r="K191" s="217">
        <f>IFERROR(AVERAGEIF('2023.7-2023.12'!B:B,B191,'2023.7-2023.12'!J:J),0)</f>
        <v>1900</v>
      </c>
      <c r="M191">
        <f>SUMIFS('2023.7-2023.12'!L:L,'2023.7-2023.12'!B:B,B191)</f>
        <v>2182.08</v>
      </c>
      <c r="O191" s="217">
        <f>SUMIFS('2023.7-2023.12'!N:N,'2023.7-2023.12'!B:B,B191)</f>
        <v>22.8</v>
      </c>
      <c r="P191">
        <f>SUMIFS('2023.7-2023.12'!P:P,'2023.7-2023.12'!B:B,B191)</f>
        <v>18.24</v>
      </c>
      <c r="R191" s="217">
        <f>SUMIFS('2023.7-2023.12'!M:M,'2023.7-2023.12'!B:B,B191)</f>
        <v>520.8</v>
      </c>
      <c r="T191" s="217">
        <f>SUMIFS('2023.7-2023.12'!O:O,'2023.7-2023.12'!B:B,B191)</f>
        <v>0</v>
      </c>
      <c r="U191" s="217">
        <f t="shared" si="77"/>
        <v>11235.5433333333</v>
      </c>
      <c r="V191" s="217">
        <f t="shared" si="78"/>
        <v>11235.5433333333</v>
      </c>
      <c r="W191">
        <f t="shared" si="79"/>
        <v>9437.8564</v>
      </c>
      <c r="X191" s="217">
        <f t="shared" si="80"/>
        <v>11235.5433333333</v>
      </c>
      <c r="Y191" s="217">
        <f t="shared" si="81"/>
        <v>11235.5433333333</v>
      </c>
      <c r="Z191" s="217">
        <f t="shared" si="82"/>
        <v>539.30608</v>
      </c>
      <c r="AA191" s="217">
        <f t="shared" si="83"/>
        <v>11235.5433333333</v>
      </c>
      <c r="AB191" s="217">
        <f t="shared" si="84"/>
        <v>107.861216</v>
      </c>
      <c r="AC191" s="217">
        <f t="shared" si="85"/>
        <v>11235.5433333333</v>
      </c>
      <c r="AD191" s="217">
        <f t="shared" si="86"/>
        <v>11235.5433333333</v>
      </c>
      <c r="AE191" s="217">
        <f t="shared" si="87"/>
        <v>3033.5967</v>
      </c>
      <c r="AF191" s="217">
        <f t="shared" si="88"/>
        <v>11235.5433333333</v>
      </c>
      <c r="AG191" s="217">
        <f t="shared" si="89"/>
        <v>11235.5433333333</v>
      </c>
      <c r="AH191" s="217">
        <f t="shared" si="90"/>
        <v>3370.663</v>
      </c>
      <c r="AI191">
        <f t="shared" si="91"/>
        <v>-7255.7764</v>
      </c>
      <c r="AJ191" s="217">
        <f t="shared" si="92"/>
        <v>-516.50608</v>
      </c>
      <c r="AK191" s="217">
        <f t="shared" si="93"/>
        <v>-89.621216</v>
      </c>
      <c r="AL191" s="217">
        <f t="shared" si="94"/>
        <v>-2512.7967</v>
      </c>
      <c r="AM191" s="217">
        <f t="shared" si="95"/>
        <v>-3370.663</v>
      </c>
      <c r="AN191" s="217">
        <f t="shared" si="96"/>
        <v>4546</v>
      </c>
      <c r="AO191" s="217">
        <f t="shared" si="97"/>
        <v>4546</v>
      </c>
      <c r="AP191">
        <f t="shared" si="98"/>
        <v>3818.64</v>
      </c>
      <c r="AQ191" s="217">
        <f t="shared" si="99"/>
        <v>1900</v>
      </c>
      <c r="AR191" s="217">
        <f t="shared" si="100"/>
        <v>1900</v>
      </c>
      <c r="AS191" s="217">
        <f t="shared" si="101"/>
        <v>91.2</v>
      </c>
      <c r="AT191" s="217">
        <f t="shared" si="102"/>
        <v>1900</v>
      </c>
      <c r="AU191" s="217">
        <f t="shared" si="103"/>
        <v>18.24</v>
      </c>
      <c r="AV191" s="217">
        <f t="shared" si="104"/>
        <v>4340</v>
      </c>
      <c r="AW191" s="217">
        <f t="shared" si="105"/>
        <v>4340</v>
      </c>
      <c r="AX191" s="217">
        <f t="shared" si="106"/>
        <v>1171.8</v>
      </c>
      <c r="AY191" s="217">
        <f t="shared" si="107"/>
        <v>1900</v>
      </c>
      <c r="AZ191" s="217">
        <f t="shared" si="108"/>
        <v>1900</v>
      </c>
      <c r="BA191" s="217">
        <f t="shared" si="109"/>
        <v>570</v>
      </c>
      <c r="BB191" s="217">
        <f t="shared" si="110"/>
        <v>-1636.56</v>
      </c>
      <c r="BC191" s="217">
        <f t="shared" si="111"/>
        <v>-68.4</v>
      </c>
      <c r="BD191" s="217">
        <f t="shared" si="112"/>
        <v>0</v>
      </c>
      <c r="BE191" s="217">
        <f t="shared" si="113"/>
        <v>-651</v>
      </c>
      <c r="BF191" s="217">
        <f t="shared" si="114"/>
        <v>-570</v>
      </c>
    </row>
    <row r="192" spans="2:58">
      <c r="B192" s="6" t="s">
        <v>373</v>
      </c>
      <c r="C192" s="166" t="str">
        <f>_xlfn.XLOOKUP(B:B,'2023.7-2023.12'!B:B,'2023.7-2023.12'!G:G,0)</f>
        <v>2021/09/03</v>
      </c>
      <c r="D192">
        <f>_xlfn.XLOOKUP(B:B,'2023.7-2023.12'!B:B,'2023.7-2023.12'!I:I,0)</f>
        <v>0</v>
      </c>
      <c r="E192" t="str">
        <f>_xlfn.XLOOKUP(B:B,'2023.7-2023.12'!B:B,'2023.7-2023.12'!C:C,0)</f>
        <v>生产部</v>
      </c>
      <c r="F192" t="str">
        <f>_xlfn.XLOOKUP(B:B,'2023.7-2023.12'!B:B,'2023.7-2023.12'!F:F,0)</f>
        <v>装配钳工</v>
      </c>
      <c r="G192">
        <f>COUNTIF('2023.7-2023.12'!B:B,B192)</f>
        <v>6</v>
      </c>
      <c r="H192" s="217">
        <f>IFERROR(_xlfn.XLOOKUP(B192,'2023.7-2023.12'!B:B,'2023.7-2023.12'!K:K),0)</f>
        <v>5700.93</v>
      </c>
      <c r="I192" s="217">
        <f>IFERROR(AVERAGEIF('2023.7-2023.12'!B:B,B192,'2023.7-2023.12'!K:K),0)</f>
        <v>5771.87</v>
      </c>
      <c r="J192" s="217">
        <f>IFERROR(_xlfn.XLOOKUP(B192,'2023.7-2023.12'!B:B,'2023.7-2023.12'!J:J),0)</f>
        <v>1900</v>
      </c>
      <c r="K192" s="217">
        <f>IFERROR(AVERAGEIF('2023.7-2023.12'!B:B,B192,'2023.7-2023.12'!J:J),0)</f>
        <v>1900</v>
      </c>
      <c r="M192">
        <f>SUMIFS('2023.7-2023.12'!L:L,'2023.7-2023.12'!B:B,B192)</f>
        <v>2182.08</v>
      </c>
      <c r="O192" s="217">
        <f>SUMIFS('2023.7-2023.12'!N:N,'2023.7-2023.12'!B:B,B192)</f>
        <v>22.8</v>
      </c>
      <c r="P192">
        <f>SUMIFS('2023.7-2023.12'!P:P,'2023.7-2023.12'!B:B,B192)</f>
        <v>18.24</v>
      </c>
      <c r="R192" s="217">
        <f>SUMIFS('2023.7-2023.12'!M:M,'2023.7-2023.12'!B:B,B192)</f>
        <v>520.8</v>
      </c>
      <c r="T192" s="217">
        <f>SUMIFS('2023.7-2023.12'!O:O,'2023.7-2023.12'!B:B,B192)</f>
        <v>0</v>
      </c>
      <c r="U192" s="217">
        <f t="shared" si="77"/>
        <v>5771.87</v>
      </c>
      <c r="V192" s="217">
        <f t="shared" si="78"/>
        <v>5771.87</v>
      </c>
      <c r="W192">
        <f t="shared" si="79"/>
        <v>4848.3708</v>
      </c>
      <c r="X192" s="217">
        <f t="shared" si="80"/>
        <v>5771.87</v>
      </c>
      <c r="Y192" s="217">
        <f t="shared" si="81"/>
        <v>5771.87</v>
      </c>
      <c r="Z192" s="217">
        <f t="shared" si="82"/>
        <v>277.04976</v>
      </c>
      <c r="AA192" s="217">
        <f t="shared" si="83"/>
        <v>5771.87</v>
      </c>
      <c r="AB192" s="217">
        <f t="shared" si="84"/>
        <v>55.409952</v>
      </c>
      <c r="AC192" s="217">
        <f t="shared" si="85"/>
        <v>5771.87</v>
      </c>
      <c r="AD192" s="217">
        <f t="shared" si="86"/>
        <v>5771.87</v>
      </c>
      <c r="AE192" s="217">
        <f t="shared" si="87"/>
        <v>1558.4049</v>
      </c>
      <c r="AF192" s="217">
        <f t="shared" si="88"/>
        <v>5771.87</v>
      </c>
      <c r="AG192" s="217">
        <f t="shared" si="89"/>
        <v>5771.87</v>
      </c>
      <c r="AH192" s="217">
        <f t="shared" si="90"/>
        <v>1731.561</v>
      </c>
      <c r="AI192">
        <f t="shared" si="91"/>
        <v>-2666.2908</v>
      </c>
      <c r="AJ192" s="217">
        <f t="shared" si="92"/>
        <v>-254.24976</v>
      </c>
      <c r="AK192" s="217">
        <f t="shared" si="93"/>
        <v>-37.169952</v>
      </c>
      <c r="AL192" s="217">
        <f t="shared" si="94"/>
        <v>-1037.6049</v>
      </c>
      <c r="AM192" s="217">
        <f t="shared" si="95"/>
        <v>-1731.561</v>
      </c>
      <c r="AN192" s="217">
        <f t="shared" si="96"/>
        <v>4546</v>
      </c>
      <c r="AO192" s="217">
        <f t="shared" si="97"/>
        <v>4546</v>
      </c>
      <c r="AP192">
        <f t="shared" si="98"/>
        <v>3818.64</v>
      </c>
      <c r="AQ192" s="217">
        <f t="shared" si="99"/>
        <v>1900</v>
      </c>
      <c r="AR192" s="217">
        <f t="shared" si="100"/>
        <v>1900</v>
      </c>
      <c r="AS192" s="217">
        <f t="shared" si="101"/>
        <v>91.2</v>
      </c>
      <c r="AT192" s="217">
        <f t="shared" si="102"/>
        <v>1900</v>
      </c>
      <c r="AU192" s="217">
        <f t="shared" si="103"/>
        <v>18.24</v>
      </c>
      <c r="AV192" s="217">
        <f t="shared" si="104"/>
        <v>4340</v>
      </c>
      <c r="AW192" s="217">
        <f t="shared" si="105"/>
        <v>4340</v>
      </c>
      <c r="AX192" s="217">
        <f t="shared" si="106"/>
        <v>1171.8</v>
      </c>
      <c r="AY192" s="217">
        <f t="shared" si="107"/>
        <v>1900</v>
      </c>
      <c r="AZ192" s="217">
        <f t="shared" si="108"/>
        <v>1900</v>
      </c>
      <c r="BA192" s="217">
        <f t="shared" si="109"/>
        <v>570</v>
      </c>
      <c r="BB192" s="217">
        <f t="shared" si="110"/>
        <v>-1636.56</v>
      </c>
      <c r="BC192" s="217">
        <f t="shared" si="111"/>
        <v>-68.4</v>
      </c>
      <c r="BD192" s="217">
        <f t="shared" si="112"/>
        <v>0</v>
      </c>
      <c r="BE192" s="217">
        <f t="shared" si="113"/>
        <v>-651</v>
      </c>
      <c r="BF192" s="217">
        <f t="shared" si="114"/>
        <v>-570</v>
      </c>
    </row>
    <row r="193" spans="2:58">
      <c r="B193" s="6" t="s">
        <v>374</v>
      </c>
      <c r="C193" s="166" t="str">
        <f>_xlfn.XLOOKUP(B:B,'2023.7-2023.12'!B:B,'2023.7-2023.12'!G:G,0)</f>
        <v>2021/06/03</v>
      </c>
      <c r="D193" s="216" t="s">
        <v>471</v>
      </c>
      <c r="E193" t="str">
        <f>_xlfn.XLOOKUP(B:B,'2023.7-2023.12'!B:B,'2023.7-2023.12'!C:C,0)</f>
        <v>售后服务部</v>
      </c>
      <c r="F193" t="str">
        <f>_xlfn.XLOOKUP(B:B,'2023.7-2023.12'!B:B,'2023.7-2023.12'!F:F,0)</f>
        <v>现场装配技师</v>
      </c>
      <c r="G193">
        <f>COUNTIF('2023.7-2023.12'!B:B,B193)</f>
        <v>5</v>
      </c>
      <c r="H193" s="217">
        <f>IFERROR(_xlfn.XLOOKUP(B193,'2023.7-2023.12'!B:B,'2023.7-2023.12'!K:K),0)</f>
        <v>6746.92</v>
      </c>
      <c r="I193" s="217">
        <f>IFERROR(AVERAGEIF('2023.7-2023.12'!B:B,B193,'2023.7-2023.12'!K:K),0)</f>
        <v>6103.568</v>
      </c>
      <c r="J193" s="217">
        <f>IFERROR(_xlfn.XLOOKUP(B193,'2023.7-2023.12'!B:B,'2023.7-2023.12'!J:J),0)</f>
        <v>2332</v>
      </c>
      <c r="K193" s="217">
        <f>IFERROR(AVERAGEIF('2023.7-2023.12'!B:B,B193,'2023.7-2023.12'!J:J),0)</f>
        <v>2332</v>
      </c>
      <c r="M193">
        <f>SUMIFS('2023.7-2023.12'!L:L,'2023.7-2023.12'!B:B,B193)</f>
        <v>1454.72</v>
      </c>
      <c r="O193" s="217">
        <f>SUMIFS('2023.7-2023.12'!N:N,'2023.7-2023.12'!B:B,B193)</f>
        <v>15.2</v>
      </c>
      <c r="P193">
        <f>SUMIFS('2023.7-2023.12'!P:P,'2023.7-2023.12'!B:B,B193)</f>
        <v>12.16</v>
      </c>
      <c r="R193" s="217">
        <f>SUMIFS('2023.7-2023.12'!M:M,'2023.7-2023.12'!B:B,B193)</f>
        <v>347.2</v>
      </c>
      <c r="T193" s="217">
        <f>SUMIFS('2023.7-2023.12'!O:O,'2023.7-2023.12'!B:B,B193)</f>
        <v>0</v>
      </c>
      <c r="U193" s="217">
        <f t="shared" si="77"/>
        <v>6103.568</v>
      </c>
      <c r="V193" s="217">
        <f t="shared" si="78"/>
        <v>6103.568</v>
      </c>
      <c r="W193">
        <f t="shared" si="79"/>
        <v>4272.4976</v>
      </c>
      <c r="X193" s="217">
        <f t="shared" si="80"/>
        <v>6103.568</v>
      </c>
      <c r="Y193" s="217">
        <f t="shared" si="81"/>
        <v>6103.568</v>
      </c>
      <c r="Z193" s="217">
        <f t="shared" si="82"/>
        <v>244.14272</v>
      </c>
      <c r="AA193" s="217">
        <f t="shared" si="83"/>
        <v>6103.568</v>
      </c>
      <c r="AB193" s="217">
        <f t="shared" si="84"/>
        <v>48.828544</v>
      </c>
      <c r="AC193" s="217">
        <f t="shared" si="85"/>
        <v>6103.568</v>
      </c>
      <c r="AD193" s="217">
        <f t="shared" si="86"/>
        <v>6103.568</v>
      </c>
      <c r="AE193" s="217">
        <f t="shared" si="87"/>
        <v>1373.3028</v>
      </c>
      <c r="AF193" s="217">
        <f t="shared" si="88"/>
        <v>6103.568</v>
      </c>
      <c r="AG193" s="217">
        <f t="shared" si="89"/>
        <v>6103.568</v>
      </c>
      <c r="AH193" s="217">
        <f t="shared" si="90"/>
        <v>1525.892</v>
      </c>
      <c r="AI193">
        <f t="shared" si="91"/>
        <v>-2817.7776</v>
      </c>
      <c r="AJ193" s="217">
        <f t="shared" si="92"/>
        <v>-228.94272</v>
      </c>
      <c r="AK193" s="217">
        <f t="shared" si="93"/>
        <v>-36.668544</v>
      </c>
      <c r="AL193" s="217">
        <f t="shared" si="94"/>
        <v>-1026.1028</v>
      </c>
      <c r="AM193" s="217">
        <f t="shared" si="95"/>
        <v>-1525.892</v>
      </c>
      <c r="AN193" s="217">
        <f t="shared" si="96"/>
        <v>4546</v>
      </c>
      <c r="AO193" s="217">
        <f t="shared" si="97"/>
        <v>4546</v>
      </c>
      <c r="AP193">
        <f t="shared" si="98"/>
        <v>3182.2</v>
      </c>
      <c r="AQ193" s="217">
        <f t="shared" si="99"/>
        <v>2332</v>
      </c>
      <c r="AR193" s="217">
        <f t="shared" si="100"/>
        <v>2332</v>
      </c>
      <c r="AS193" s="217">
        <f t="shared" si="101"/>
        <v>93.28</v>
      </c>
      <c r="AT193" s="217">
        <f t="shared" si="102"/>
        <v>2332</v>
      </c>
      <c r="AU193" s="217">
        <f t="shared" si="103"/>
        <v>18.656</v>
      </c>
      <c r="AV193" s="217">
        <f t="shared" si="104"/>
        <v>4340</v>
      </c>
      <c r="AW193" s="217">
        <f t="shared" si="105"/>
        <v>4340</v>
      </c>
      <c r="AX193" s="217">
        <f t="shared" si="106"/>
        <v>976.5</v>
      </c>
      <c r="AY193" s="217">
        <f t="shared" si="107"/>
        <v>2332</v>
      </c>
      <c r="AZ193" s="217">
        <f t="shared" si="108"/>
        <v>2332</v>
      </c>
      <c r="BA193" s="217">
        <f t="shared" si="109"/>
        <v>583</v>
      </c>
      <c r="BB193" s="217">
        <f t="shared" si="110"/>
        <v>-1727.48</v>
      </c>
      <c r="BC193" s="217">
        <f t="shared" si="111"/>
        <v>-78.08</v>
      </c>
      <c r="BD193" s="217">
        <f t="shared" si="112"/>
        <v>-6.496</v>
      </c>
      <c r="BE193" s="217">
        <f t="shared" si="113"/>
        <v>-629.3</v>
      </c>
      <c r="BF193" s="217">
        <f t="shared" si="114"/>
        <v>-583</v>
      </c>
    </row>
    <row r="194" spans="2:58">
      <c r="B194" s="6" t="s">
        <v>375</v>
      </c>
      <c r="C194" s="166" t="str">
        <f>_xlfn.XLOOKUP(B:B,'2023.7-2023.12'!B:B,'2023.7-2023.12'!G:G,0)</f>
        <v>2019/07/02</v>
      </c>
      <c r="D194">
        <f>_xlfn.XLOOKUP(B:B,'2023.7-2023.12'!B:B,'2023.7-2023.12'!I:I,0)</f>
        <v>0</v>
      </c>
      <c r="E194" t="str">
        <f>_xlfn.XLOOKUP(B:B,'2023.7-2023.12'!B:B,'2023.7-2023.12'!C:C,0)</f>
        <v>生产部</v>
      </c>
      <c r="F194" t="str">
        <f>_xlfn.XLOOKUP(B:B,'2023.7-2023.12'!B:B,'2023.7-2023.12'!F:F,0)</f>
        <v>装配电工</v>
      </c>
      <c r="G194">
        <f>COUNTIF('2023.7-2023.12'!B:B,B194)</f>
        <v>6</v>
      </c>
      <c r="H194" s="217">
        <f>IFERROR(_xlfn.XLOOKUP(B194,'2023.7-2023.12'!B:B,'2023.7-2023.12'!K:K),0)</f>
        <v>7371.45</v>
      </c>
      <c r="I194" s="217">
        <f>IFERROR(AVERAGEIF('2023.7-2023.12'!B:B,B194,'2023.7-2023.12'!K:K),0)</f>
        <v>7790.24833333333</v>
      </c>
      <c r="J194" s="217">
        <f>IFERROR(_xlfn.XLOOKUP(B194,'2023.7-2023.12'!B:B,'2023.7-2023.12'!J:J),0)</f>
        <v>1900</v>
      </c>
      <c r="K194" s="217">
        <f>IFERROR(AVERAGEIF('2023.7-2023.12'!B:B,B194,'2023.7-2023.12'!J:J),0)</f>
        <v>1900</v>
      </c>
      <c r="M194">
        <f>SUMIFS('2023.7-2023.12'!L:L,'2023.7-2023.12'!B:B,B194)</f>
        <v>2182.08</v>
      </c>
      <c r="O194" s="217">
        <f>SUMIFS('2023.7-2023.12'!N:N,'2023.7-2023.12'!B:B,B194)</f>
        <v>22.8</v>
      </c>
      <c r="P194">
        <f>SUMIFS('2023.7-2023.12'!P:P,'2023.7-2023.12'!B:B,B194)</f>
        <v>18.24</v>
      </c>
      <c r="R194" s="217">
        <f>SUMIFS('2023.7-2023.12'!M:M,'2023.7-2023.12'!B:B,B194)</f>
        <v>520.8</v>
      </c>
      <c r="T194" s="217">
        <f>SUMIFS('2023.7-2023.12'!O:O,'2023.7-2023.12'!B:B,B194)</f>
        <v>2310</v>
      </c>
      <c r="U194" s="217">
        <f t="shared" si="77"/>
        <v>7790.24833333333</v>
      </c>
      <c r="V194" s="217">
        <f t="shared" si="78"/>
        <v>7790.24833333333</v>
      </c>
      <c r="W194">
        <f t="shared" si="79"/>
        <v>6543.8086</v>
      </c>
      <c r="X194" s="217">
        <f t="shared" si="80"/>
        <v>7790.24833333333</v>
      </c>
      <c r="Y194" s="217">
        <f t="shared" si="81"/>
        <v>7790.24833333333</v>
      </c>
      <c r="Z194" s="217">
        <f t="shared" si="82"/>
        <v>373.93192</v>
      </c>
      <c r="AA194" s="217">
        <f t="shared" si="83"/>
        <v>7790.24833333333</v>
      </c>
      <c r="AB194" s="217">
        <f t="shared" si="84"/>
        <v>74.786384</v>
      </c>
      <c r="AC194" s="217">
        <f t="shared" si="85"/>
        <v>7790.24833333333</v>
      </c>
      <c r="AD194" s="217">
        <f t="shared" si="86"/>
        <v>7790.24833333333</v>
      </c>
      <c r="AE194" s="217">
        <f t="shared" si="87"/>
        <v>2103.36705</v>
      </c>
      <c r="AF194" s="217">
        <f t="shared" si="88"/>
        <v>7790.24833333333</v>
      </c>
      <c r="AG194" s="217">
        <f t="shared" si="89"/>
        <v>7790.24833333333</v>
      </c>
      <c r="AH194" s="217">
        <f t="shared" si="90"/>
        <v>2337.0745</v>
      </c>
      <c r="AI194">
        <f t="shared" si="91"/>
        <v>-4361.7286</v>
      </c>
      <c r="AJ194" s="217">
        <f t="shared" si="92"/>
        <v>-351.13192</v>
      </c>
      <c r="AK194" s="217">
        <f t="shared" si="93"/>
        <v>-56.546384</v>
      </c>
      <c r="AL194" s="217">
        <f t="shared" si="94"/>
        <v>-1582.56705</v>
      </c>
      <c r="AM194" s="217">
        <f t="shared" si="95"/>
        <v>-27.0745000000002</v>
      </c>
      <c r="AN194" s="217">
        <f t="shared" si="96"/>
        <v>4546</v>
      </c>
      <c r="AO194" s="217">
        <f t="shared" si="97"/>
        <v>4546</v>
      </c>
      <c r="AP194">
        <f t="shared" si="98"/>
        <v>3818.64</v>
      </c>
      <c r="AQ194" s="217">
        <f t="shared" si="99"/>
        <v>1900</v>
      </c>
      <c r="AR194" s="217">
        <f t="shared" si="100"/>
        <v>1900</v>
      </c>
      <c r="AS194" s="217">
        <f t="shared" si="101"/>
        <v>91.2</v>
      </c>
      <c r="AT194" s="217">
        <f t="shared" si="102"/>
        <v>1900</v>
      </c>
      <c r="AU194" s="217">
        <f t="shared" si="103"/>
        <v>18.24</v>
      </c>
      <c r="AV194" s="217">
        <f t="shared" si="104"/>
        <v>4340</v>
      </c>
      <c r="AW194" s="217">
        <f t="shared" si="105"/>
        <v>4340</v>
      </c>
      <c r="AX194" s="217">
        <f t="shared" si="106"/>
        <v>1171.8</v>
      </c>
      <c r="AY194" s="217">
        <f t="shared" si="107"/>
        <v>1900</v>
      </c>
      <c r="AZ194" s="217">
        <f t="shared" si="108"/>
        <v>1900</v>
      </c>
      <c r="BA194" s="217">
        <f t="shared" si="109"/>
        <v>570</v>
      </c>
      <c r="BB194" s="217">
        <f t="shared" si="110"/>
        <v>-1636.56</v>
      </c>
      <c r="BC194" s="217">
        <f t="shared" si="111"/>
        <v>-68.4</v>
      </c>
      <c r="BD194" s="217">
        <f t="shared" si="112"/>
        <v>0</v>
      </c>
      <c r="BE194" s="217">
        <f t="shared" si="113"/>
        <v>-651</v>
      </c>
      <c r="BF194" s="217">
        <f t="shared" si="114"/>
        <v>0</v>
      </c>
    </row>
    <row r="195" spans="2:58">
      <c r="B195" s="6" t="s">
        <v>497</v>
      </c>
      <c r="C195" s="166" t="str">
        <f>_xlfn.XLOOKUP(B:B,'2023.7-2023.12'!B:B,'2023.7-2023.12'!G:G,0)</f>
        <v>2023/11/09</v>
      </c>
      <c r="D195" t="str">
        <f>_xlfn.XLOOKUP(B:B,'2023.7-2023.12'!B:B,'2023.7-2023.12'!I:I,0)</f>
        <v>2023/11/09入职</v>
      </c>
      <c r="E195" t="str">
        <f>_xlfn.XLOOKUP(B:B,'2023.7-2023.12'!B:B,'2023.7-2023.12'!C:C,0)</f>
        <v>运营中心</v>
      </c>
      <c r="F195" t="str">
        <f>_xlfn.XLOOKUP(B:B,'2023.7-2023.12'!B:B,'2023.7-2023.12'!F:F,0)</f>
        <v>装配电工</v>
      </c>
      <c r="G195">
        <f>COUNTIF('2023.7-2023.12'!B:B,B195)</f>
        <v>2</v>
      </c>
      <c r="H195" s="217">
        <f>IFERROR(_xlfn.XLOOKUP(B195,'2023.7-2023.12'!B:B,'2023.7-2023.12'!K:K),0)</f>
        <v>4869.02</v>
      </c>
      <c r="I195" s="217">
        <f>IFERROR(AVERAGEIF('2023.7-2023.12'!B:B,B195,'2023.7-2023.12'!K:K),0)</f>
        <v>6542.61</v>
      </c>
      <c r="J195" s="217">
        <f>IFERROR(_xlfn.XLOOKUP(B195,'2023.7-2023.12'!B:B,'2023.7-2023.12'!J:J),0)</f>
        <v>1900</v>
      </c>
      <c r="K195" s="217">
        <f>IFERROR(AVERAGEIF('2023.7-2023.12'!B:B,B195,'2023.7-2023.12'!J:J),0)</f>
        <v>1900</v>
      </c>
      <c r="M195">
        <f>SUMIFS('2023.7-2023.12'!L:L,'2023.7-2023.12'!B:B,B195)</f>
        <v>727.36</v>
      </c>
      <c r="O195" s="217">
        <f>SUMIFS('2023.7-2023.12'!N:N,'2023.7-2023.12'!B:B,B195)</f>
        <v>7.6</v>
      </c>
      <c r="P195">
        <f>SUMIFS('2023.7-2023.12'!P:P,'2023.7-2023.12'!B:B,B195)</f>
        <v>6.08</v>
      </c>
      <c r="R195" s="217">
        <f>SUMIFS('2023.7-2023.12'!M:M,'2023.7-2023.12'!B:B,B195)</f>
        <v>173.6</v>
      </c>
      <c r="T195" s="217">
        <f>SUMIFS('2023.7-2023.12'!O:O,'2023.7-2023.12'!B:B,B195)</f>
        <v>0</v>
      </c>
      <c r="U195" s="217">
        <f t="shared" si="77"/>
        <v>6542.61</v>
      </c>
      <c r="V195" s="217">
        <f t="shared" si="78"/>
        <v>6542.61</v>
      </c>
      <c r="W195">
        <f t="shared" si="79"/>
        <v>1831.9308</v>
      </c>
      <c r="X195" s="217">
        <f t="shared" si="80"/>
        <v>6542.61</v>
      </c>
      <c r="Y195" s="217">
        <f t="shared" si="81"/>
        <v>6542.61</v>
      </c>
      <c r="Z195" s="217">
        <f t="shared" si="82"/>
        <v>104.68176</v>
      </c>
      <c r="AA195" s="217">
        <f t="shared" si="83"/>
        <v>6542.61</v>
      </c>
      <c r="AB195" s="217">
        <f t="shared" si="84"/>
        <v>20.936352</v>
      </c>
      <c r="AC195" s="217">
        <f t="shared" si="85"/>
        <v>6542.61</v>
      </c>
      <c r="AD195" s="217">
        <f t="shared" si="86"/>
        <v>6542.61</v>
      </c>
      <c r="AE195" s="217">
        <f t="shared" si="87"/>
        <v>588.8349</v>
      </c>
      <c r="AF195" s="217">
        <f t="shared" si="88"/>
        <v>6542.61</v>
      </c>
      <c r="AG195" s="217">
        <f t="shared" si="89"/>
        <v>6542.61</v>
      </c>
      <c r="AH195" s="217">
        <f t="shared" si="90"/>
        <v>654.261</v>
      </c>
      <c r="AI195">
        <f t="shared" si="91"/>
        <v>-1104.5708</v>
      </c>
      <c r="AJ195" s="217">
        <f t="shared" si="92"/>
        <v>-97.08176</v>
      </c>
      <c r="AK195" s="217">
        <f t="shared" si="93"/>
        <v>-14.856352</v>
      </c>
      <c r="AL195" s="217">
        <f t="shared" si="94"/>
        <v>-415.2349</v>
      </c>
      <c r="AM195" s="217">
        <f t="shared" si="95"/>
        <v>-654.261</v>
      </c>
      <c r="AN195" s="217">
        <f t="shared" si="96"/>
        <v>4546</v>
      </c>
      <c r="AO195" s="217">
        <f t="shared" si="97"/>
        <v>4546</v>
      </c>
      <c r="AP195">
        <f t="shared" si="98"/>
        <v>1272.88</v>
      </c>
      <c r="AQ195" s="217">
        <f t="shared" si="99"/>
        <v>1900</v>
      </c>
      <c r="AR195" s="217">
        <f t="shared" si="100"/>
        <v>1900</v>
      </c>
      <c r="AS195" s="217">
        <f t="shared" si="101"/>
        <v>30.4</v>
      </c>
      <c r="AT195" s="217">
        <f t="shared" si="102"/>
        <v>1900</v>
      </c>
      <c r="AU195" s="217">
        <f t="shared" si="103"/>
        <v>6.08</v>
      </c>
      <c r="AV195" s="217">
        <f t="shared" si="104"/>
        <v>4340</v>
      </c>
      <c r="AW195" s="217">
        <f t="shared" si="105"/>
        <v>4340</v>
      </c>
      <c r="AX195" s="217">
        <f t="shared" si="106"/>
        <v>390.6</v>
      </c>
      <c r="AY195" s="217">
        <f t="shared" si="107"/>
        <v>1900</v>
      </c>
      <c r="AZ195" s="217">
        <f t="shared" si="108"/>
        <v>1900</v>
      </c>
      <c r="BA195" s="217">
        <f t="shared" si="109"/>
        <v>190</v>
      </c>
      <c r="BB195" s="217">
        <f t="shared" si="110"/>
        <v>-545.52</v>
      </c>
      <c r="BC195" s="217">
        <f t="shared" si="111"/>
        <v>-22.8</v>
      </c>
      <c r="BD195" s="217">
        <f t="shared" si="112"/>
        <v>0</v>
      </c>
      <c r="BE195" s="217">
        <f t="shared" si="113"/>
        <v>-217</v>
      </c>
      <c r="BF195" s="217">
        <f t="shared" si="114"/>
        <v>-190</v>
      </c>
    </row>
    <row r="196" spans="2:58">
      <c r="B196" s="6" t="s">
        <v>376</v>
      </c>
      <c r="C196" s="166" t="str">
        <f>_xlfn.XLOOKUP(B:B,'2023.7-2023.12'!B:B,'2023.7-2023.12'!G:G,0)</f>
        <v>2009/10/10</v>
      </c>
      <c r="D196">
        <f>_xlfn.XLOOKUP(B:B,'2023.7-2023.12'!B:B,'2023.7-2023.12'!I:I,0)</f>
        <v>0</v>
      </c>
      <c r="E196" t="str">
        <f>_xlfn.XLOOKUP(B:B,'2023.7-2023.12'!B:B,'2023.7-2023.12'!C:C,0)</f>
        <v>研发部</v>
      </c>
      <c r="F196" t="str">
        <f>_xlfn.XLOOKUP(B:B,'2023.7-2023.12'!B:B,'2023.7-2023.12'!F:F,0)</f>
        <v>机械研发工程师</v>
      </c>
      <c r="G196">
        <f>COUNTIF('2023.7-2023.12'!B:B,B196)</f>
        <v>6</v>
      </c>
      <c r="H196" s="217">
        <f>IFERROR(_xlfn.XLOOKUP(B196,'2023.7-2023.12'!B:B,'2023.7-2023.12'!K:K),0)</f>
        <v>6929.8</v>
      </c>
      <c r="I196" s="217">
        <f>IFERROR(AVERAGEIF('2023.7-2023.12'!B:B,B196,'2023.7-2023.12'!K:K),0)</f>
        <v>7184.15</v>
      </c>
      <c r="J196" s="217">
        <f>IFERROR(_xlfn.XLOOKUP(B196,'2023.7-2023.12'!B:B,'2023.7-2023.12'!J:J),0)</f>
        <v>2671</v>
      </c>
      <c r="K196" s="217">
        <f>IFERROR(AVERAGEIF('2023.7-2023.12'!B:B,B196,'2023.7-2023.12'!J:J),0)</f>
        <v>2671</v>
      </c>
      <c r="M196">
        <f>SUMIFS('2023.7-2023.12'!L:L,'2023.7-2023.12'!B:B,B196)</f>
        <v>2182.08</v>
      </c>
      <c r="O196" s="217">
        <f>SUMIFS('2023.7-2023.12'!N:N,'2023.7-2023.12'!B:B,B196)</f>
        <v>22.8</v>
      </c>
      <c r="P196">
        <f>SUMIFS('2023.7-2023.12'!P:P,'2023.7-2023.12'!B:B,B196)</f>
        <v>18.24</v>
      </c>
      <c r="R196" s="217">
        <f>SUMIFS('2023.7-2023.12'!M:M,'2023.7-2023.12'!B:B,B196)</f>
        <v>520.8</v>
      </c>
      <c r="T196" s="217">
        <f>SUMIFS('2023.7-2023.12'!O:O,'2023.7-2023.12'!B:B,B196)</f>
        <v>3000</v>
      </c>
      <c r="U196" s="217">
        <f t="shared" si="77"/>
        <v>7184.15</v>
      </c>
      <c r="V196" s="217">
        <f t="shared" si="78"/>
        <v>7184.15</v>
      </c>
      <c r="W196">
        <f t="shared" si="79"/>
        <v>6034.686</v>
      </c>
      <c r="X196" s="217">
        <f t="shared" si="80"/>
        <v>7184.15</v>
      </c>
      <c r="Y196" s="217">
        <f t="shared" si="81"/>
        <v>7184.15</v>
      </c>
      <c r="Z196" s="217">
        <f t="shared" si="82"/>
        <v>344.8392</v>
      </c>
      <c r="AA196" s="217">
        <f t="shared" si="83"/>
        <v>7184.15</v>
      </c>
      <c r="AB196" s="217">
        <f t="shared" si="84"/>
        <v>68.96784</v>
      </c>
      <c r="AC196" s="217">
        <f t="shared" si="85"/>
        <v>7184.15</v>
      </c>
      <c r="AD196" s="217">
        <f t="shared" si="86"/>
        <v>7184.15</v>
      </c>
      <c r="AE196" s="217">
        <f t="shared" si="87"/>
        <v>1939.7205</v>
      </c>
      <c r="AF196" s="217">
        <f t="shared" si="88"/>
        <v>7184.15</v>
      </c>
      <c r="AG196" s="217">
        <f t="shared" si="89"/>
        <v>7184.15</v>
      </c>
      <c r="AH196" s="217">
        <f t="shared" si="90"/>
        <v>2155.245</v>
      </c>
      <c r="AI196">
        <f t="shared" si="91"/>
        <v>-3852.606</v>
      </c>
      <c r="AJ196" s="217">
        <f t="shared" si="92"/>
        <v>-322.0392</v>
      </c>
      <c r="AK196" s="217">
        <f t="shared" si="93"/>
        <v>-50.72784</v>
      </c>
      <c r="AL196" s="217">
        <f t="shared" si="94"/>
        <v>-1418.9205</v>
      </c>
      <c r="AM196" s="217">
        <f t="shared" si="95"/>
        <v>0</v>
      </c>
      <c r="AN196" s="217">
        <f t="shared" si="96"/>
        <v>4546</v>
      </c>
      <c r="AO196" s="217">
        <f t="shared" si="97"/>
        <v>4546</v>
      </c>
      <c r="AP196">
        <f t="shared" si="98"/>
        <v>3818.64</v>
      </c>
      <c r="AQ196" s="217">
        <f t="shared" si="99"/>
        <v>2671</v>
      </c>
      <c r="AR196" s="217">
        <f t="shared" si="100"/>
        <v>2671</v>
      </c>
      <c r="AS196" s="217">
        <f t="shared" si="101"/>
        <v>128.208</v>
      </c>
      <c r="AT196" s="217">
        <f t="shared" si="102"/>
        <v>2671</v>
      </c>
      <c r="AU196" s="217">
        <f t="shared" si="103"/>
        <v>25.6416</v>
      </c>
      <c r="AV196" s="217">
        <f t="shared" si="104"/>
        <v>4340</v>
      </c>
      <c r="AW196" s="217">
        <f t="shared" si="105"/>
        <v>4340</v>
      </c>
      <c r="AX196" s="217">
        <f t="shared" si="106"/>
        <v>1171.8</v>
      </c>
      <c r="AY196" s="217">
        <f t="shared" si="107"/>
        <v>2671</v>
      </c>
      <c r="AZ196" s="217">
        <f t="shared" si="108"/>
        <v>2671</v>
      </c>
      <c r="BA196" s="217">
        <f t="shared" si="109"/>
        <v>801.3</v>
      </c>
      <c r="BB196" s="217">
        <f t="shared" si="110"/>
        <v>-1636.56</v>
      </c>
      <c r="BC196" s="217">
        <f t="shared" si="111"/>
        <v>-105.408</v>
      </c>
      <c r="BD196" s="217">
        <f t="shared" si="112"/>
        <v>-7.4016</v>
      </c>
      <c r="BE196" s="217">
        <f t="shared" si="113"/>
        <v>-651</v>
      </c>
      <c r="BF196" s="217">
        <f t="shared" si="114"/>
        <v>0</v>
      </c>
    </row>
    <row r="197" spans="2:58">
      <c r="B197" s="6" t="s">
        <v>377</v>
      </c>
      <c r="C197" s="166" t="str">
        <f>_xlfn.XLOOKUP(B:B,'2023.7-2023.12'!B:B,'2023.7-2023.12'!G:G,0)</f>
        <v>2022/05/17</v>
      </c>
      <c r="D197">
        <f>_xlfn.XLOOKUP(B:B,'2023.7-2023.12'!B:B,'2023.7-2023.12'!I:I,0)</f>
        <v>0</v>
      </c>
      <c r="E197" t="str">
        <f>_xlfn.XLOOKUP(B:B,'2023.7-2023.12'!B:B,'2023.7-2023.12'!C:C,0)</f>
        <v>研发部</v>
      </c>
      <c r="F197" t="str">
        <f>_xlfn.XLOOKUP(B:B,'2023.7-2023.12'!B:B,'2023.7-2023.12'!F:F,0)</f>
        <v>软件助理工程师</v>
      </c>
      <c r="G197">
        <f>COUNTIF('2023.7-2023.12'!B:B,B197)</f>
        <v>6</v>
      </c>
      <c r="H197" s="217">
        <f>IFERROR(_xlfn.XLOOKUP(B197,'2023.7-2023.12'!B:B,'2023.7-2023.12'!K:K),0)</f>
        <v>5712.3</v>
      </c>
      <c r="I197" s="217">
        <f>IFERROR(AVERAGEIF('2023.7-2023.12'!B:B,B197,'2023.7-2023.12'!K:K),0)</f>
        <v>5847.92333333333</v>
      </c>
      <c r="J197" s="217">
        <f>IFERROR(_xlfn.XLOOKUP(B197,'2023.7-2023.12'!B:B,'2023.7-2023.12'!J:J),0)</f>
        <v>2520</v>
      </c>
      <c r="K197" s="217">
        <f>IFERROR(AVERAGEIF('2023.7-2023.12'!B:B,B197,'2023.7-2023.12'!J:J),0)</f>
        <v>2520</v>
      </c>
      <c r="M197">
        <f>SUMIFS('2023.7-2023.12'!L:L,'2023.7-2023.12'!B:B,B197)</f>
        <v>2182.08</v>
      </c>
      <c r="O197" s="217">
        <f>SUMIFS('2023.7-2023.12'!N:N,'2023.7-2023.12'!B:B,B197)</f>
        <v>22.8</v>
      </c>
      <c r="P197">
        <f>SUMIFS('2023.7-2023.12'!P:P,'2023.7-2023.12'!B:B,B197)</f>
        <v>18.24</v>
      </c>
      <c r="R197" s="217">
        <f>SUMIFS('2023.7-2023.12'!M:M,'2023.7-2023.12'!B:B,B197)</f>
        <v>520.8</v>
      </c>
      <c r="T197" s="217">
        <f>SUMIFS('2023.7-2023.12'!O:O,'2023.7-2023.12'!B:B,B197)</f>
        <v>0</v>
      </c>
      <c r="U197" s="217">
        <f t="shared" si="77"/>
        <v>5847.92333333333</v>
      </c>
      <c r="V197" s="217">
        <f t="shared" si="78"/>
        <v>5847.92333333333</v>
      </c>
      <c r="W197">
        <f t="shared" si="79"/>
        <v>4912.2556</v>
      </c>
      <c r="X197" s="217">
        <f t="shared" si="80"/>
        <v>5847.92333333333</v>
      </c>
      <c r="Y197" s="217">
        <f t="shared" si="81"/>
        <v>5847.92333333333</v>
      </c>
      <c r="Z197" s="217">
        <f t="shared" si="82"/>
        <v>280.70032</v>
      </c>
      <c r="AA197" s="217">
        <f t="shared" si="83"/>
        <v>5847.92333333333</v>
      </c>
      <c r="AB197" s="217">
        <f t="shared" si="84"/>
        <v>56.140064</v>
      </c>
      <c r="AC197" s="217">
        <f t="shared" si="85"/>
        <v>5847.92333333333</v>
      </c>
      <c r="AD197" s="217">
        <f t="shared" si="86"/>
        <v>5847.92333333333</v>
      </c>
      <c r="AE197" s="217">
        <f t="shared" si="87"/>
        <v>1578.9393</v>
      </c>
      <c r="AF197" s="217">
        <f t="shared" si="88"/>
        <v>5847.92333333333</v>
      </c>
      <c r="AG197" s="217">
        <f t="shared" si="89"/>
        <v>5847.92333333333</v>
      </c>
      <c r="AH197" s="217">
        <f t="shared" si="90"/>
        <v>1754.377</v>
      </c>
      <c r="AI197">
        <f t="shared" si="91"/>
        <v>-2730.1756</v>
      </c>
      <c r="AJ197" s="217">
        <f t="shared" si="92"/>
        <v>-257.90032</v>
      </c>
      <c r="AK197" s="217">
        <f t="shared" si="93"/>
        <v>-37.900064</v>
      </c>
      <c r="AL197" s="217">
        <f t="shared" si="94"/>
        <v>-1058.1393</v>
      </c>
      <c r="AM197" s="217">
        <f t="shared" si="95"/>
        <v>-1754.377</v>
      </c>
      <c r="AN197" s="217">
        <f t="shared" si="96"/>
        <v>4546</v>
      </c>
      <c r="AO197" s="217">
        <f t="shared" si="97"/>
        <v>4546</v>
      </c>
      <c r="AP197">
        <f t="shared" si="98"/>
        <v>3818.64</v>
      </c>
      <c r="AQ197" s="217">
        <f t="shared" si="99"/>
        <v>2520</v>
      </c>
      <c r="AR197" s="217">
        <f t="shared" si="100"/>
        <v>2520</v>
      </c>
      <c r="AS197" s="217">
        <f t="shared" si="101"/>
        <v>120.96</v>
      </c>
      <c r="AT197" s="217">
        <f t="shared" si="102"/>
        <v>2520</v>
      </c>
      <c r="AU197" s="217">
        <f t="shared" si="103"/>
        <v>24.192</v>
      </c>
      <c r="AV197" s="217">
        <f t="shared" si="104"/>
        <v>4340</v>
      </c>
      <c r="AW197" s="217">
        <f t="shared" si="105"/>
        <v>4340</v>
      </c>
      <c r="AX197" s="217">
        <f t="shared" si="106"/>
        <v>1171.8</v>
      </c>
      <c r="AY197" s="217">
        <f t="shared" si="107"/>
        <v>2520</v>
      </c>
      <c r="AZ197" s="217">
        <f t="shared" si="108"/>
        <v>2520</v>
      </c>
      <c r="BA197" s="217">
        <f t="shared" si="109"/>
        <v>756</v>
      </c>
      <c r="BB197" s="217">
        <f t="shared" si="110"/>
        <v>-1636.56</v>
      </c>
      <c r="BC197" s="217">
        <f t="shared" si="111"/>
        <v>-98.16</v>
      </c>
      <c r="BD197" s="217">
        <f t="shared" si="112"/>
        <v>-5.952</v>
      </c>
      <c r="BE197" s="217">
        <f t="shared" si="113"/>
        <v>-651</v>
      </c>
      <c r="BF197" s="217">
        <f t="shared" si="114"/>
        <v>-756</v>
      </c>
    </row>
    <row r="198" spans="2:58">
      <c r="B198" s="6" t="s">
        <v>498</v>
      </c>
      <c r="C198" s="166" t="str">
        <f>_xlfn.XLOOKUP(B:B,'2023.7-2023.12'!B:B,'2023.7-2023.12'!G:G,0)</f>
        <v>2023/11/20</v>
      </c>
      <c r="D198" t="str">
        <f>_xlfn.XLOOKUP(B:B,'2023.7-2023.12'!B:B,'2023.7-2023.12'!I:I,0)</f>
        <v>2023/11/20入职</v>
      </c>
      <c r="E198" t="str">
        <f>_xlfn.XLOOKUP(B:B,'2023.7-2023.12'!B:B,'2023.7-2023.12'!C:C,0)</f>
        <v>运营中心</v>
      </c>
      <c r="F198" t="str">
        <f>_xlfn.XLOOKUP(B:B,'2023.7-2023.12'!B:B,'2023.7-2023.12'!F:F,0)</f>
        <v>仓管员</v>
      </c>
      <c r="G198">
        <f>COUNTIF('2023.7-2023.12'!B:B,B198)</f>
        <v>2</v>
      </c>
      <c r="H198" s="217">
        <f>IFERROR(_xlfn.XLOOKUP(B198,'2023.7-2023.12'!B:B,'2023.7-2023.12'!K:K),0)</f>
        <v>2035.53</v>
      </c>
      <c r="I198" s="217">
        <f>IFERROR(AVERAGEIF('2023.7-2023.12'!B:B,B198,'2023.7-2023.12'!K:K),0)</f>
        <v>4903.675</v>
      </c>
      <c r="J198" s="217">
        <f>IFERROR(_xlfn.XLOOKUP(B198,'2023.7-2023.12'!B:B,'2023.7-2023.12'!J:J),0)</f>
        <v>1900</v>
      </c>
      <c r="K198" s="217">
        <f>IFERROR(AVERAGEIF('2023.7-2023.12'!B:B,B198,'2023.7-2023.12'!J:J),0)</f>
        <v>1900</v>
      </c>
      <c r="M198">
        <f>SUMIFS('2023.7-2023.12'!L:L,'2023.7-2023.12'!B:B,B198)</f>
        <v>363.68</v>
      </c>
      <c r="O198" s="217">
        <f>SUMIFS('2023.7-2023.12'!N:N,'2023.7-2023.12'!B:B,B198)</f>
        <v>3.8</v>
      </c>
      <c r="P198">
        <f>SUMIFS('2023.7-2023.12'!P:P,'2023.7-2023.12'!B:B,B198)</f>
        <v>3.04</v>
      </c>
      <c r="R198" s="217">
        <f>SUMIFS('2023.7-2023.12'!M:M,'2023.7-2023.12'!B:B,B198)</f>
        <v>86.8</v>
      </c>
      <c r="T198" s="217">
        <f>SUMIFS('2023.7-2023.12'!O:O,'2023.7-2023.12'!B:B,B198)</f>
        <v>0</v>
      </c>
      <c r="U198" s="217">
        <f t="shared" ref="U198:U261" si="115">IF(I198&gt;0,MAX(I198,$U$4),MAX(H198,$U$4))</f>
        <v>4903.675</v>
      </c>
      <c r="V198" s="217">
        <f t="shared" ref="V198:V261" si="116">MIN(U198,$V$4)</f>
        <v>4903.675</v>
      </c>
      <c r="W198">
        <f t="shared" ref="W198:W261" si="117">V198*$W$4*G198</f>
        <v>1373.029</v>
      </c>
      <c r="X198" s="217">
        <f t="shared" ref="X198:X261" si="118">IF(I198&gt;0,MAX(I198,$X$4),MAX(H198,$X$4))</f>
        <v>4903.675</v>
      </c>
      <c r="Y198" s="217">
        <f t="shared" ref="Y198:Y261" si="119">MIN(X198,$Y$4)</f>
        <v>4903.675</v>
      </c>
      <c r="Z198" s="217">
        <f t="shared" ref="Z198:Z261" si="120">Y198*$Z$4*G198</f>
        <v>78.4588</v>
      </c>
      <c r="AA198" s="217">
        <f t="shared" ref="AA198:AA261" si="121">IF(I198&gt;0,I198,H198)</f>
        <v>4903.675</v>
      </c>
      <c r="AB198" s="217">
        <f t="shared" ref="AB198:AB261" si="122">AA198*$AB$4*G198</f>
        <v>15.69176</v>
      </c>
      <c r="AC198" s="217">
        <f t="shared" ref="AC198:AC261" si="123">IF(I198&gt;0,MAX(I198,$AC$4),MAX(H198,$AC$4))</f>
        <v>4903.675</v>
      </c>
      <c r="AD198" s="217">
        <f t="shared" ref="AD198:AD261" si="124">MIN(AC198,$AD$4)</f>
        <v>4903.675</v>
      </c>
      <c r="AE198" s="217">
        <f t="shared" ref="AE198:AE261" si="125">AD198*$AE$4*G198</f>
        <v>441.33075</v>
      </c>
      <c r="AF198" s="217">
        <f t="shared" ref="AF198:AF261" si="126">IF(I198&gt;0,MAX(I198,$AF$4),MAX(H198,$AF$4))</f>
        <v>4903.675</v>
      </c>
      <c r="AG198" s="217">
        <f t="shared" ref="AG198:AG261" si="127">MIN(AF198,$AG$4)</f>
        <v>4903.675</v>
      </c>
      <c r="AH198" s="217">
        <f t="shared" ref="AH198:AH261" si="128">AG198*$AH$4*G198</f>
        <v>490.3675</v>
      </c>
      <c r="AI198">
        <f t="shared" ref="AI198:AI261" si="129">MIN(M198-W198,0)</f>
        <v>-1009.349</v>
      </c>
      <c r="AJ198" s="217">
        <f t="shared" ref="AJ198:AJ261" si="130">MIN(O198-Z198,0)</f>
        <v>-74.6588</v>
      </c>
      <c r="AK198" s="217">
        <f t="shared" ref="AK198:AK261" si="131">MIN(P198-AB198,0)</f>
        <v>-12.65176</v>
      </c>
      <c r="AL198" s="217">
        <f t="shared" ref="AL198:AL261" si="132">MIN(R198-AE198,0)</f>
        <v>-354.53075</v>
      </c>
      <c r="AM198" s="217">
        <f t="shared" ref="AM198:AM261" si="133">MIN(T198-AH198,0)</f>
        <v>-490.3675</v>
      </c>
      <c r="AN198" s="217">
        <f t="shared" ref="AN198:AN261" si="134">IF(K198&gt;0,MAX(K198,$AN$4),MAX(J198,$AN$4))</f>
        <v>4546</v>
      </c>
      <c r="AO198" s="217">
        <f t="shared" ref="AO198:AO261" si="135">MIN(AN198,$AO$4)</f>
        <v>4546</v>
      </c>
      <c r="AP198">
        <f t="shared" ref="AP198:AP261" si="136">AO198*$AP$4*G198</f>
        <v>1272.88</v>
      </c>
      <c r="AQ198" s="217">
        <f t="shared" ref="AQ198:AQ261" si="137">IF(K198&gt;0,MAX(K198,$AQ$4),MAX(J198,$AQ$4))</f>
        <v>1900</v>
      </c>
      <c r="AR198" s="217">
        <f t="shared" ref="AR198:AR261" si="138">MIN(AQ198,$AR$4)</f>
        <v>1900</v>
      </c>
      <c r="AS198" s="217">
        <f t="shared" ref="AS198:AS261" si="139">AR198*$AS$4*G198</f>
        <v>30.4</v>
      </c>
      <c r="AT198" s="217">
        <f t="shared" ref="AT198:AT261" si="140">IF(K198&gt;0,K198,J198)</f>
        <v>1900</v>
      </c>
      <c r="AU198" s="217">
        <f t="shared" ref="AU198:AU261" si="141">AT198*$AU$4*G198</f>
        <v>6.08</v>
      </c>
      <c r="AV198" s="217">
        <f t="shared" ref="AV198:AV261" si="142">IF(K198&gt;0,MAX(K198,$AV$4),MAX(J198,$AV$4))</f>
        <v>4340</v>
      </c>
      <c r="AW198" s="217">
        <f t="shared" ref="AW198:AW261" si="143">MIN(AV198,$AW$4)</f>
        <v>4340</v>
      </c>
      <c r="AX198" s="217">
        <f t="shared" ref="AX198:AX261" si="144">AW198*$AX$4*G198</f>
        <v>390.6</v>
      </c>
      <c r="AY198" s="217">
        <f t="shared" ref="AY198:AY261" si="145">IF(K198&gt;0,MAX(K198,$AY$4),MAX(J198,$AY$4))</f>
        <v>1900</v>
      </c>
      <c r="AZ198" s="217">
        <f t="shared" ref="AZ198:AZ261" si="146">MIN(AY198,$AZ$4)</f>
        <v>1900</v>
      </c>
      <c r="BA198" s="217">
        <f t="shared" ref="BA198:BA261" si="147">AZ198*$BA$4*G198</f>
        <v>190</v>
      </c>
      <c r="BB198" s="217">
        <f t="shared" ref="BB198:BB261" si="148">MIN(M198-AP198,0)</f>
        <v>-909.2</v>
      </c>
      <c r="BC198" s="217">
        <f t="shared" ref="BC198:BC261" si="149">MIN(O198-AS198,0)</f>
        <v>-26.6</v>
      </c>
      <c r="BD198" s="217">
        <f t="shared" ref="BD198:BD261" si="150">MIN(P198-AU198,0)</f>
        <v>-3.04</v>
      </c>
      <c r="BE198" s="217">
        <f t="shared" ref="BE198:BE261" si="151">MIN(R198-AX198,0)</f>
        <v>-303.8</v>
      </c>
      <c r="BF198" s="217">
        <f t="shared" ref="BF198:BF261" si="152">MIN(T198-BA198,0)</f>
        <v>-190</v>
      </c>
    </row>
    <row r="199" spans="2:58">
      <c r="B199" s="6" t="s">
        <v>379</v>
      </c>
      <c r="C199" s="166" t="str">
        <f>_xlfn.XLOOKUP(B:B,'2023.7-2023.12'!B:B,'2023.7-2023.12'!G:G,0)</f>
        <v>2015/07/06</v>
      </c>
      <c r="D199">
        <f>_xlfn.XLOOKUP(B:B,'2023.7-2023.12'!B:B,'2023.7-2023.12'!I:I,0)</f>
        <v>0</v>
      </c>
      <c r="E199" t="str">
        <f>_xlfn.XLOOKUP(B:B,'2023.7-2023.12'!B:B,'2023.7-2023.12'!C:C,0)</f>
        <v>售后服务部</v>
      </c>
      <c r="F199" t="str">
        <f>_xlfn.XLOOKUP(B:B,'2023.7-2023.12'!B:B,'2023.7-2023.12'!F:F,0)</f>
        <v>高级电气服务工程师</v>
      </c>
      <c r="G199">
        <f>COUNTIF('2023.7-2023.12'!B:B,B199)</f>
        <v>6</v>
      </c>
      <c r="H199" s="217">
        <f>IFERROR(_xlfn.XLOOKUP(B199,'2023.7-2023.12'!B:B,'2023.7-2023.12'!K:K),0)</f>
        <v>12275</v>
      </c>
      <c r="I199" s="217">
        <f>IFERROR(AVERAGEIF('2023.7-2023.12'!B:B,B199,'2023.7-2023.12'!K:K),0)</f>
        <v>15403.6333333333</v>
      </c>
      <c r="J199" s="217">
        <f>IFERROR(_xlfn.XLOOKUP(B199,'2023.7-2023.12'!B:B,'2023.7-2023.12'!J:J),0)</f>
        <v>5222</v>
      </c>
      <c r="K199" s="217">
        <f>IFERROR(AVERAGEIF('2023.7-2023.12'!B:B,B199,'2023.7-2023.12'!J:J),0)</f>
        <v>5470.33333333333</v>
      </c>
      <c r="M199">
        <f>SUMIFS('2023.7-2023.12'!L:L,'2023.7-2023.12'!B:B,B199)</f>
        <v>2182.08</v>
      </c>
      <c r="O199" s="217">
        <f>SUMIFS('2023.7-2023.12'!N:N,'2023.7-2023.12'!B:B,B199)</f>
        <v>22.8</v>
      </c>
      <c r="P199">
        <f>SUMIFS('2023.7-2023.12'!P:P,'2023.7-2023.12'!B:B,B199)</f>
        <v>18.24</v>
      </c>
      <c r="R199" s="217">
        <f>SUMIFS('2023.7-2023.12'!M:M,'2023.7-2023.12'!B:B,B199)</f>
        <v>520.8</v>
      </c>
      <c r="T199" s="217">
        <f>SUMIFS('2023.7-2023.12'!O:O,'2023.7-2023.12'!B:B,B199)</f>
        <v>4500</v>
      </c>
      <c r="U199" s="217">
        <f t="shared" si="115"/>
        <v>15403.6333333333</v>
      </c>
      <c r="V199" s="217">
        <f t="shared" si="116"/>
        <v>15403.6333333333</v>
      </c>
      <c r="W199">
        <f t="shared" si="117"/>
        <v>12939.052</v>
      </c>
      <c r="X199" s="217">
        <f t="shared" si="118"/>
        <v>15403.6333333333</v>
      </c>
      <c r="Y199" s="217">
        <f t="shared" si="119"/>
        <v>15403.6333333333</v>
      </c>
      <c r="Z199" s="217">
        <f t="shared" si="120"/>
        <v>739.3744</v>
      </c>
      <c r="AA199" s="217">
        <f t="shared" si="121"/>
        <v>15403.6333333333</v>
      </c>
      <c r="AB199" s="217">
        <f t="shared" si="122"/>
        <v>147.87488</v>
      </c>
      <c r="AC199" s="217">
        <f t="shared" si="123"/>
        <v>15403.6333333333</v>
      </c>
      <c r="AD199" s="217">
        <f t="shared" si="124"/>
        <v>15403.6333333333</v>
      </c>
      <c r="AE199" s="217">
        <f t="shared" si="125"/>
        <v>4158.981</v>
      </c>
      <c r="AF199" s="217">
        <f t="shared" si="126"/>
        <v>15403.6333333333</v>
      </c>
      <c r="AG199" s="217">
        <f t="shared" si="127"/>
        <v>15403.6333333333</v>
      </c>
      <c r="AH199" s="217">
        <f t="shared" si="128"/>
        <v>4621.09</v>
      </c>
      <c r="AI199">
        <f t="shared" si="129"/>
        <v>-10756.972</v>
      </c>
      <c r="AJ199" s="217">
        <f t="shared" si="130"/>
        <v>-716.5744</v>
      </c>
      <c r="AK199" s="217">
        <f t="shared" si="131"/>
        <v>-129.63488</v>
      </c>
      <c r="AL199" s="217">
        <f t="shared" si="132"/>
        <v>-3638.181</v>
      </c>
      <c r="AM199" s="217">
        <f t="shared" si="133"/>
        <v>-121.09</v>
      </c>
      <c r="AN199" s="217">
        <f t="shared" si="134"/>
        <v>5470.33333333333</v>
      </c>
      <c r="AO199" s="217">
        <f t="shared" si="135"/>
        <v>5470.33333333333</v>
      </c>
      <c r="AP199">
        <f t="shared" si="136"/>
        <v>4595.08</v>
      </c>
      <c r="AQ199" s="217">
        <f t="shared" si="137"/>
        <v>5470.33333333333</v>
      </c>
      <c r="AR199" s="217">
        <f t="shared" si="138"/>
        <v>5470.33333333333</v>
      </c>
      <c r="AS199" s="217">
        <f t="shared" si="139"/>
        <v>262.576</v>
      </c>
      <c r="AT199" s="217">
        <f t="shared" si="140"/>
        <v>5470.33333333333</v>
      </c>
      <c r="AU199" s="217">
        <f t="shared" si="141"/>
        <v>52.5152</v>
      </c>
      <c r="AV199" s="217">
        <f t="shared" si="142"/>
        <v>5470.33333333333</v>
      </c>
      <c r="AW199" s="217">
        <f t="shared" si="143"/>
        <v>5470.33333333333</v>
      </c>
      <c r="AX199" s="217">
        <f t="shared" si="144"/>
        <v>1476.99</v>
      </c>
      <c r="AY199" s="217">
        <f t="shared" si="145"/>
        <v>5470.33333333333</v>
      </c>
      <c r="AZ199" s="217">
        <f t="shared" si="146"/>
        <v>5470.33333333333</v>
      </c>
      <c r="BA199" s="217">
        <f t="shared" si="147"/>
        <v>1641.1</v>
      </c>
      <c r="BB199" s="217">
        <f t="shared" si="148"/>
        <v>-2413</v>
      </c>
      <c r="BC199" s="217">
        <f t="shared" si="149"/>
        <v>-239.776</v>
      </c>
      <c r="BD199" s="217">
        <f t="shared" si="150"/>
        <v>-34.2752</v>
      </c>
      <c r="BE199" s="217">
        <f t="shared" si="151"/>
        <v>-956.19</v>
      </c>
      <c r="BF199" s="217">
        <f t="shared" si="152"/>
        <v>0</v>
      </c>
    </row>
    <row r="200" spans="2:58">
      <c r="B200" s="6" t="s">
        <v>499</v>
      </c>
      <c r="C200" s="166" t="str">
        <f>_xlfn.XLOOKUP(B:B,'2023.7-2023.12'!B:B,'2023.7-2023.12'!G:G,0)</f>
        <v>2023/12/18</v>
      </c>
      <c r="D200" t="str">
        <f>_xlfn.XLOOKUP(B:B,'2023.7-2023.12'!B:B,'2023.7-2023.12'!I:I,0)</f>
        <v>12月入职</v>
      </c>
      <c r="E200" t="str">
        <f>_xlfn.XLOOKUP(B:B,'2023.7-2023.12'!B:B,'2023.7-2023.12'!C:C,0)</f>
        <v>服务营销中心</v>
      </c>
      <c r="F200" t="str">
        <f>_xlfn.XLOOKUP(B:B,'2023.7-2023.12'!B:B,'2023.7-2023.12'!F:F,0)</f>
        <v>服务调度专员</v>
      </c>
      <c r="G200">
        <f>COUNTIF('2023.7-2023.12'!B:B,B200)</f>
        <v>1</v>
      </c>
      <c r="H200" s="217">
        <f>IFERROR(_xlfn.XLOOKUP(B200,'2023.7-2023.12'!B:B,'2023.7-2023.12'!K:K),0)</f>
        <v>2538.23</v>
      </c>
      <c r="I200" s="217">
        <f>IFERROR(AVERAGEIF('2023.7-2023.12'!B:B,B200,'2023.7-2023.12'!K:K),0)</f>
        <v>2538.23</v>
      </c>
      <c r="J200" s="217">
        <f>IFERROR(_xlfn.XLOOKUP(B200,'2023.7-2023.12'!B:B,'2023.7-2023.12'!J:J),0)</f>
        <v>2474</v>
      </c>
      <c r="K200" s="217">
        <f>IFERROR(AVERAGEIF('2023.7-2023.12'!B:B,B200,'2023.7-2023.12'!J:J),0)</f>
        <v>2474</v>
      </c>
      <c r="M200">
        <f>SUMIFS('2023.7-2023.12'!L:L,'2023.7-2023.12'!B:B,B200)</f>
        <v>0</v>
      </c>
      <c r="O200" s="217">
        <f>SUMIFS('2023.7-2023.12'!N:N,'2023.7-2023.12'!B:B,B200)</f>
        <v>0</v>
      </c>
      <c r="P200">
        <f>SUMIFS('2023.7-2023.12'!P:P,'2023.7-2023.12'!B:B,B200)</f>
        <v>0</v>
      </c>
      <c r="R200" s="217">
        <f>SUMIFS('2023.7-2023.12'!M:M,'2023.7-2023.12'!B:B,B200)</f>
        <v>0</v>
      </c>
      <c r="T200" s="217">
        <f>SUMIFS('2023.7-2023.12'!O:O,'2023.7-2023.12'!B:B,B200)</f>
        <v>0</v>
      </c>
      <c r="U200" s="217">
        <f t="shared" si="115"/>
        <v>4546</v>
      </c>
      <c r="V200" s="217">
        <f t="shared" si="116"/>
        <v>4546</v>
      </c>
      <c r="W200">
        <f t="shared" si="117"/>
        <v>636.44</v>
      </c>
      <c r="X200" s="217">
        <f t="shared" si="118"/>
        <v>2538.23</v>
      </c>
      <c r="Y200" s="217">
        <f t="shared" si="119"/>
        <v>2538.23</v>
      </c>
      <c r="Z200" s="217">
        <f t="shared" si="120"/>
        <v>20.30584</v>
      </c>
      <c r="AA200" s="217">
        <f t="shared" si="121"/>
        <v>2538.23</v>
      </c>
      <c r="AB200" s="217">
        <f t="shared" si="122"/>
        <v>4.061168</v>
      </c>
      <c r="AC200" s="217">
        <f t="shared" si="123"/>
        <v>4340</v>
      </c>
      <c r="AD200" s="217">
        <f t="shared" si="124"/>
        <v>4340</v>
      </c>
      <c r="AE200" s="217">
        <f t="shared" si="125"/>
        <v>195.3</v>
      </c>
      <c r="AF200" s="217">
        <f t="shared" si="126"/>
        <v>2538.23</v>
      </c>
      <c r="AG200" s="217">
        <f t="shared" si="127"/>
        <v>2538.23</v>
      </c>
      <c r="AH200" s="217">
        <f t="shared" si="128"/>
        <v>126.9115</v>
      </c>
      <c r="AI200">
        <f t="shared" si="129"/>
        <v>-636.44</v>
      </c>
      <c r="AJ200" s="217">
        <f t="shared" si="130"/>
        <v>-20.30584</v>
      </c>
      <c r="AK200" s="217">
        <f t="shared" si="131"/>
        <v>-4.061168</v>
      </c>
      <c r="AL200" s="217">
        <f t="shared" si="132"/>
        <v>-195.3</v>
      </c>
      <c r="AM200" s="217">
        <f t="shared" si="133"/>
        <v>-126.9115</v>
      </c>
      <c r="AN200" s="217">
        <f t="shared" si="134"/>
        <v>4546</v>
      </c>
      <c r="AO200" s="217">
        <f t="shared" si="135"/>
        <v>4546</v>
      </c>
      <c r="AP200">
        <f t="shared" si="136"/>
        <v>636.44</v>
      </c>
      <c r="AQ200" s="217">
        <f t="shared" si="137"/>
        <v>2474</v>
      </c>
      <c r="AR200" s="217">
        <f t="shared" si="138"/>
        <v>2474</v>
      </c>
      <c r="AS200" s="217">
        <f t="shared" si="139"/>
        <v>19.792</v>
      </c>
      <c r="AT200" s="217">
        <f t="shared" si="140"/>
        <v>2474</v>
      </c>
      <c r="AU200" s="217">
        <f t="shared" si="141"/>
        <v>3.9584</v>
      </c>
      <c r="AV200" s="217">
        <f t="shared" si="142"/>
        <v>4340</v>
      </c>
      <c r="AW200" s="217">
        <f t="shared" si="143"/>
        <v>4340</v>
      </c>
      <c r="AX200" s="217">
        <f t="shared" si="144"/>
        <v>195.3</v>
      </c>
      <c r="AY200" s="217">
        <f t="shared" si="145"/>
        <v>2474</v>
      </c>
      <c r="AZ200" s="217">
        <f t="shared" si="146"/>
        <v>2474</v>
      </c>
      <c r="BA200" s="217">
        <f t="shared" si="147"/>
        <v>123.7</v>
      </c>
      <c r="BB200" s="217">
        <f t="shared" si="148"/>
        <v>-636.44</v>
      </c>
      <c r="BC200" s="217">
        <f t="shared" si="149"/>
        <v>-19.792</v>
      </c>
      <c r="BD200" s="217">
        <f t="shared" si="150"/>
        <v>-3.9584</v>
      </c>
      <c r="BE200" s="217">
        <f t="shared" si="151"/>
        <v>-195.3</v>
      </c>
      <c r="BF200" s="217">
        <f t="shared" si="152"/>
        <v>-123.7</v>
      </c>
    </row>
    <row r="201" spans="2:58">
      <c r="B201" s="6" t="s">
        <v>500</v>
      </c>
      <c r="C201" s="166" t="str">
        <f>_xlfn.XLOOKUP(B:B,'2023.7-2023.12'!B:B,'2023.7-2023.12'!G:G,0)</f>
        <v>2023/09/08</v>
      </c>
      <c r="D201" t="str">
        <f>_xlfn.XLOOKUP(B:B,'2023.7-2023.12'!B:B,'2023.7-2023.12'!I:I,0)</f>
        <v>9月入职</v>
      </c>
      <c r="E201" t="str">
        <f>_xlfn.XLOOKUP(B:B,'2023.7-2023.12'!B:B,'2023.7-2023.12'!C:C,0)</f>
        <v>生产部</v>
      </c>
      <c r="F201" t="str">
        <f>_xlfn.XLOOKUP(B:B,'2023.7-2023.12'!B:B,'2023.7-2023.12'!F:F,0)</f>
        <v>品质文员</v>
      </c>
      <c r="G201">
        <f>COUNTIF('2023.7-2023.12'!B:B,B201)</f>
        <v>4</v>
      </c>
      <c r="H201" s="217">
        <f>IFERROR(_xlfn.XLOOKUP(B201,'2023.7-2023.12'!B:B,'2023.7-2023.12'!K:K),0)</f>
        <v>3252.01</v>
      </c>
      <c r="I201" s="217">
        <f>IFERROR(AVERAGEIF('2023.7-2023.12'!B:B,B201,'2023.7-2023.12'!K:K),0)</f>
        <v>4095.7275</v>
      </c>
      <c r="J201" s="217">
        <f>IFERROR(_xlfn.XLOOKUP(B201,'2023.7-2023.12'!B:B,'2023.7-2023.12'!J:J),0)</f>
        <v>2500</v>
      </c>
      <c r="K201" s="217">
        <f>IFERROR(AVERAGEIF('2023.7-2023.12'!B:B,B201,'2023.7-2023.12'!J:J),0)</f>
        <v>2500</v>
      </c>
      <c r="M201">
        <f>SUMIFS('2023.7-2023.12'!L:L,'2023.7-2023.12'!B:B,B201)</f>
        <v>1454.72</v>
      </c>
      <c r="O201" s="217">
        <f>SUMIFS('2023.7-2023.12'!N:N,'2023.7-2023.12'!B:B,B201)</f>
        <v>15.2</v>
      </c>
      <c r="P201">
        <f>SUMIFS('2023.7-2023.12'!P:P,'2023.7-2023.12'!B:B,B201)</f>
        <v>12.16</v>
      </c>
      <c r="R201" s="217">
        <f>SUMIFS('2023.7-2023.12'!M:M,'2023.7-2023.12'!B:B,B201)</f>
        <v>347.2</v>
      </c>
      <c r="T201" s="217">
        <f>SUMIFS('2023.7-2023.12'!O:O,'2023.7-2023.12'!B:B,B201)</f>
        <v>0</v>
      </c>
      <c r="U201" s="217">
        <f t="shared" si="115"/>
        <v>4546</v>
      </c>
      <c r="V201" s="217">
        <f t="shared" si="116"/>
        <v>4546</v>
      </c>
      <c r="W201">
        <f t="shared" si="117"/>
        <v>2545.76</v>
      </c>
      <c r="X201" s="217">
        <f t="shared" si="118"/>
        <v>4095.7275</v>
      </c>
      <c r="Y201" s="217">
        <f t="shared" si="119"/>
        <v>4095.7275</v>
      </c>
      <c r="Z201" s="217">
        <f t="shared" si="120"/>
        <v>131.06328</v>
      </c>
      <c r="AA201" s="217">
        <f t="shared" si="121"/>
        <v>4095.7275</v>
      </c>
      <c r="AB201" s="217">
        <f t="shared" si="122"/>
        <v>26.212656</v>
      </c>
      <c r="AC201" s="217">
        <f t="shared" si="123"/>
        <v>4340</v>
      </c>
      <c r="AD201" s="217">
        <f t="shared" si="124"/>
        <v>4340</v>
      </c>
      <c r="AE201" s="217">
        <f t="shared" si="125"/>
        <v>781.2</v>
      </c>
      <c r="AF201" s="217">
        <f t="shared" si="126"/>
        <v>4095.7275</v>
      </c>
      <c r="AG201" s="217">
        <f t="shared" si="127"/>
        <v>4095.7275</v>
      </c>
      <c r="AH201" s="217">
        <f t="shared" si="128"/>
        <v>819.1455</v>
      </c>
      <c r="AI201">
        <f t="shared" si="129"/>
        <v>-1091.04</v>
      </c>
      <c r="AJ201" s="217">
        <f t="shared" si="130"/>
        <v>-115.86328</v>
      </c>
      <c r="AK201" s="217">
        <f t="shared" si="131"/>
        <v>-14.052656</v>
      </c>
      <c r="AL201" s="217">
        <f t="shared" si="132"/>
        <v>-434</v>
      </c>
      <c r="AM201" s="217">
        <f t="shared" si="133"/>
        <v>-819.1455</v>
      </c>
      <c r="AN201" s="217">
        <f t="shared" si="134"/>
        <v>4546</v>
      </c>
      <c r="AO201" s="217">
        <f t="shared" si="135"/>
        <v>4546</v>
      </c>
      <c r="AP201">
        <f t="shared" si="136"/>
        <v>2545.76</v>
      </c>
      <c r="AQ201" s="217">
        <f t="shared" si="137"/>
        <v>2500</v>
      </c>
      <c r="AR201" s="217">
        <f t="shared" si="138"/>
        <v>2500</v>
      </c>
      <c r="AS201" s="217">
        <f t="shared" si="139"/>
        <v>80</v>
      </c>
      <c r="AT201" s="217">
        <f t="shared" si="140"/>
        <v>2500</v>
      </c>
      <c r="AU201" s="217">
        <f t="shared" si="141"/>
        <v>16</v>
      </c>
      <c r="AV201" s="217">
        <f t="shared" si="142"/>
        <v>4340</v>
      </c>
      <c r="AW201" s="217">
        <f t="shared" si="143"/>
        <v>4340</v>
      </c>
      <c r="AX201" s="217">
        <f t="shared" si="144"/>
        <v>781.2</v>
      </c>
      <c r="AY201" s="217">
        <f t="shared" si="145"/>
        <v>2500</v>
      </c>
      <c r="AZ201" s="217">
        <f t="shared" si="146"/>
        <v>2500</v>
      </c>
      <c r="BA201" s="217">
        <f t="shared" si="147"/>
        <v>500</v>
      </c>
      <c r="BB201" s="217">
        <f t="shared" si="148"/>
        <v>-1091.04</v>
      </c>
      <c r="BC201" s="217">
        <f t="shared" si="149"/>
        <v>-64.8</v>
      </c>
      <c r="BD201" s="217">
        <f t="shared" si="150"/>
        <v>-3.84</v>
      </c>
      <c r="BE201" s="217">
        <f t="shared" si="151"/>
        <v>-434</v>
      </c>
      <c r="BF201" s="217">
        <f t="shared" si="152"/>
        <v>-500</v>
      </c>
    </row>
    <row r="202" spans="2:58">
      <c r="B202" s="6" t="s">
        <v>501</v>
      </c>
      <c r="C202" s="166" t="str">
        <f>_xlfn.XLOOKUP(B:B,'2023.7-2023.12'!B:B,'2023.7-2023.12'!G:G,0)</f>
        <v>2023/11/07</v>
      </c>
      <c r="D202" t="str">
        <f>_xlfn.XLOOKUP(B:B,'2023.7-2023.12'!B:B,'2023.7-2023.12'!I:I,0)</f>
        <v>2023/11/07入职</v>
      </c>
      <c r="E202" t="str">
        <f>_xlfn.XLOOKUP(B:B,'2023.7-2023.12'!B:B,'2023.7-2023.12'!C:C,0)</f>
        <v>运营中心</v>
      </c>
      <c r="F202" t="str">
        <f>_xlfn.XLOOKUP(B:B,'2023.7-2023.12'!B:B,'2023.7-2023.12'!F:F,0)</f>
        <v>装配钳工</v>
      </c>
      <c r="G202">
        <f>COUNTIF('2023.7-2023.12'!B:B,B202)</f>
        <v>2</v>
      </c>
      <c r="H202" s="217">
        <f>IFERROR(_xlfn.XLOOKUP(B202,'2023.7-2023.12'!B:B,'2023.7-2023.12'!K:K),0)</f>
        <v>4373.48</v>
      </c>
      <c r="I202" s="217">
        <f>IFERROR(AVERAGEIF('2023.7-2023.12'!B:B,B202,'2023.7-2023.12'!K:K),0)</f>
        <v>2915.405</v>
      </c>
      <c r="J202" s="217">
        <f>IFERROR(_xlfn.XLOOKUP(B202,'2023.7-2023.12'!B:B,'2023.7-2023.12'!J:J),0)</f>
        <v>1900</v>
      </c>
      <c r="K202" s="217">
        <f>IFERROR(AVERAGEIF('2023.7-2023.12'!B:B,B202,'2023.7-2023.12'!J:J),0)</f>
        <v>1900</v>
      </c>
      <c r="M202">
        <f>SUMIFS('2023.7-2023.12'!L:L,'2023.7-2023.12'!B:B,B202)</f>
        <v>363.68</v>
      </c>
      <c r="O202" s="217">
        <f>SUMIFS('2023.7-2023.12'!N:N,'2023.7-2023.12'!B:B,B202)</f>
        <v>3.8</v>
      </c>
      <c r="P202">
        <f>SUMIFS('2023.7-2023.12'!P:P,'2023.7-2023.12'!B:B,B202)</f>
        <v>3.04</v>
      </c>
      <c r="R202" s="217">
        <f>SUMIFS('2023.7-2023.12'!M:M,'2023.7-2023.12'!B:B,B202)</f>
        <v>86.8</v>
      </c>
      <c r="T202" s="217">
        <f>SUMIFS('2023.7-2023.12'!O:O,'2023.7-2023.12'!B:B,B202)</f>
        <v>0</v>
      </c>
      <c r="U202" s="217">
        <f t="shared" si="115"/>
        <v>4546</v>
      </c>
      <c r="V202" s="217">
        <f t="shared" si="116"/>
        <v>4546</v>
      </c>
      <c r="W202">
        <f t="shared" si="117"/>
        <v>1272.88</v>
      </c>
      <c r="X202" s="217">
        <f t="shared" si="118"/>
        <v>2915.405</v>
      </c>
      <c r="Y202" s="217">
        <f t="shared" si="119"/>
        <v>2915.405</v>
      </c>
      <c r="Z202" s="217">
        <f t="shared" si="120"/>
        <v>46.64648</v>
      </c>
      <c r="AA202" s="217">
        <f t="shared" si="121"/>
        <v>2915.405</v>
      </c>
      <c r="AB202" s="217">
        <f t="shared" si="122"/>
        <v>9.329296</v>
      </c>
      <c r="AC202" s="217">
        <f t="shared" si="123"/>
        <v>4340</v>
      </c>
      <c r="AD202" s="217">
        <f t="shared" si="124"/>
        <v>4340</v>
      </c>
      <c r="AE202" s="217">
        <f t="shared" si="125"/>
        <v>390.6</v>
      </c>
      <c r="AF202" s="217">
        <f t="shared" si="126"/>
        <v>2915.405</v>
      </c>
      <c r="AG202" s="217">
        <f t="shared" si="127"/>
        <v>2915.405</v>
      </c>
      <c r="AH202" s="217">
        <f t="shared" si="128"/>
        <v>291.5405</v>
      </c>
      <c r="AI202">
        <f t="shared" si="129"/>
        <v>-909.2</v>
      </c>
      <c r="AJ202" s="217">
        <f t="shared" si="130"/>
        <v>-42.84648</v>
      </c>
      <c r="AK202" s="217">
        <f t="shared" si="131"/>
        <v>-6.289296</v>
      </c>
      <c r="AL202" s="217">
        <f t="shared" si="132"/>
        <v>-303.8</v>
      </c>
      <c r="AM202" s="217">
        <f t="shared" si="133"/>
        <v>-291.5405</v>
      </c>
      <c r="AN202" s="217">
        <f t="shared" si="134"/>
        <v>4546</v>
      </c>
      <c r="AO202" s="217">
        <f t="shared" si="135"/>
        <v>4546</v>
      </c>
      <c r="AP202">
        <f t="shared" si="136"/>
        <v>1272.88</v>
      </c>
      <c r="AQ202" s="217">
        <f t="shared" si="137"/>
        <v>1900</v>
      </c>
      <c r="AR202" s="217">
        <f t="shared" si="138"/>
        <v>1900</v>
      </c>
      <c r="AS202" s="217">
        <f t="shared" si="139"/>
        <v>30.4</v>
      </c>
      <c r="AT202" s="217">
        <f t="shared" si="140"/>
        <v>1900</v>
      </c>
      <c r="AU202" s="217">
        <f t="shared" si="141"/>
        <v>6.08</v>
      </c>
      <c r="AV202" s="217">
        <f t="shared" si="142"/>
        <v>4340</v>
      </c>
      <c r="AW202" s="217">
        <f t="shared" si="143"/>
        <v>4340</v>
      </c>
      <c r="AX202" s="217">
        <f t="shared" si="144"/>
        <v>390.6</v>
      </c>
      <c r="AY202" s="217">
        <f t="shared" si="145"/>
        <v>1900</v>
      </c>
      <c r="AZ202" s="217">
        <f t="shared" si="146"/>
        <v>1900</v>
      </c>
      <c r="BA202" s="217">
        <f t="shared" si="147"/>
        <v>190</v>
      </c>
      <c r="BB202" s="217">
        <f t="shared" si="148"/>
        <v>-909.2</v>
      </c>
      <c r="BC202" s="217">
        <f t="shared" si="149"/>
        <v>-26.6</v>
      </c>
      <c r="BD202" s="217">
        <f t="shared" si="150"/>
        <v>-3.04</v>
      </c>
      <c r="BE202" s="217">
        <f t="shared" si="151"/>
        <v>-303.8</v>
      </c>
      <c r="BF202" s="217">
        <f t="shared" si="152"/>
        <v>-190</v>
      </c>
    </row>
    <row r="203" spans="2:58">
      <c r="B203" s="6" t="s">
        <v>380</v>
      </c>
      <c r="C203" s="166" t="str">
        <f>_xlfn.XLOOKUP(B:B,'2023.7-2023.12'!B:B,'2023.7-2023.12'!G:G,0)</f>
        <v>2022/11/02</v>
      </c>
      <c r="D203" s="216" t="s">
        <v>475</v>
      </c>
      <c r="E203" t="str">
        <f>_xlfn.XLOOKUP(B:B,'2023.7-2023.12'!B:B,'2023.7-2023.12'!C:C,0)</f>
        <v>生产部</v>
      </c>
      <c r="F203" t="str">
        <f>_xlfn.XLOOKUP(B:B,'2023.7-2023.12'!B:B,'2023.7-2023.12'!F:F,0)</f>
        <v>普工</v>
      </c>
      <c r="G203">
        <f>COUNTIF('2023.7-2023.12'!B:B,B203)</f>
        <v>1</v>
      </c>
      <c r="H203" s="217">
        <f>IFERROR(_xlfn.XLOOKUP(B203,'2023.7-2023.12'!B:B,'2023.7-2023.12'!K:K),0)</f>
        <v>1711.86</v>
      </c>
      <c r="I203" s="217">
        <f>IFERROR(AVERAGEIF('2023.7-2023.12'!B:B,B203,'2023.7-2023.12'!K:K),0)</f>
        <v>1711.86</v>
      </c>
      <c r="J203" s="217">
        <f>IFERROR(_xlfn.XLOOKUP(B203,'2023.7-2023.12'!B:B,'2023.7-2023.12'!J:J),0)</f>
        <v>1900</v>
      </c>
      <c r="K203" s="217">
        <f>IFERROR(AVERAGEIF('2023.7-2023.12'!B:B,B203,'2023.7-2023.12'!J:J),0)</f>
        <v>1900</v>
      </c>
      <c r="M203">
        <f>SUMIFS('2023.7-2023.12'!L:L,'2023.7-2023.12'!B:B,B203)</f>
        <v>363.68</v>
      </c>
      <c r="O203" s="217">
        <f>SUMIFS('2023.7-2023.12'!N:N,'2023.7-2023.12'!B:B,B203)</f>
        <v>3.8</v>
      </c>
      <c r="P203">
        <f>SUMIFS('2023.7-2023.12'!P:P,'2023.7-2023.12'!B:B,B203)</f>
        <v>3.04</v>
      </c>
      <c r="R203" s="217">
        <f>SUMIFS('2023.7-2023.12'!M:M,'2023.7-2023.12'!B:B,B203)</f>
        <v>86.8</v>
      </c>
      <c r="T203" s="217">
        <f>SUMIFS('2023.7-2023.12'!O:O,'2023.7-2023.12'!B:B,B203)</f>
        <v>0</v>
      </c>
      <c r="U203" s="217">
        <f t="shared" si="115"/>
        <v>4546</v>
      </c>
      <c r="V203" s="217">
        <f t="shared" si="116"/>
        <v>4546</v>
      </c>
      <c r="W203">
        <f t="shared" si="117"/>
        <v>636.44</v>
      </c>
      <c r="X203" s="217">
        <f t="shared" si="118"/>
        <v>1900</v>
      </c>
      <c r="Y203" s="217">
        <f t="shared" si="119"/>
        <v>1900</v>
      </c>
      <c r="Z203" s="217">
        <f t="shared" si="120"/>
        <v>15.2</v>
      </c>
      <c r="AA203" s="217">
        <f t="shared" si="121"/>
        <v>1711.86</v>
      </c>
      <c r="AB203" s="217">
        <f t="shared" si="122"/>
        <v>2.738976</v>
      </c>
      <c r="AC203" s="217">
        <f t="shared" si="123"/>
        <v>4340</v>
      </c>
      <c r="AD203" s="217">
        <f t="shared" si="124"/>
        <v>4340</v>
      </c>
      <c r="AE203" s="217">
        <f t="shared" si="125"/>
        <v>195.3</v>
      </c>
      <c r="AF203" s="217">
        <f t="shared" si="126"/>
        <v>1900</v>
      </c>
      <c r="AG203" s="217">
        <f t="shared" si="127"/>
        <v>1900</v>
      </c>
      <c r="AH203" s="217">
        <f t="shared" si="128"/>
        <v>95</v>
      </c>
      <c r="AI203">
        <f t="shared" si="129"/>
        <v>-272.76</v>
      </c>
      <c r="AJ203" s="217">
        <f t="shared" si="130"/>
        <v>-11.4</v>
      </c>
      <c r="AK203" s="217">
        <f t="shared" si="131"/>
        <v>0</v>
      </c>
      <c r="AL203" s="217">
        <f t="shared" si="132"/>
        <v>-108.5</v>
      </c>
      <c r="AM203" s="217">
        <f t="shared" si="133"/>
        <v>-95</v>
      </c>
      <c r="AN203" s="217">
        <f t="shared" si="134"/>
        <v>4546</v>
      </c>
      <c r="AO203" s="217">
        <f t="shared" si="135"/>
        <v>4546</v>
      </c>
      <c r="AP203">
        <f t="shared" si="136"/>
        <v>636.44</v>
      </c>
      <c r="AQ203" s="217">
        <f t="shared" si="137"/>
        <v>1900</v>
      </c>
      <c r="AR203" s="217">
        <f t="shared" si="138"/>
        <v>1900</v>
      </c>
      <c r="AS203" s="217">
        <f t="shared" si="139"/>
        <v>15.2</v>
      </c>
      <c r="AT203" s="217">
        <f t="shared" si="140"/>
        <v>1900</v>
      </c>
      <c r="AU203" s="217">
        <f t="shared" si="141"/>
        <v>3.04</v>
      </c>
      <c r="AV203" s="217">
        <f t="shared" si="142"/>
        <v>4340</v>
      </c>
      <c r="AW203" s="217">
        <f t="shared" si="143"/>
        <v>4340</v>
      </c>
      <c r="AX203" s="217">
        <f t="shared" si="144"/>
        <v>195.3</v>
      </c>
      <c r="AY203" s="217">
        <f t="shared" si="145"/>
        <v>1900</v>
      </c>
      <c r="AZ203" s="217">
        <f t="shared" si="146"/>
        <v>1900</v>
      </c>
      <c r="BA203" s="217">
        <f t="shared" si="147"/>
        <v>95</v>
      </c>
      <c r="BB203" s="217">
        <f t="shared" si="148"/>
        <v>-272.76</v>
      </c>
      <c r="BC203" s="217">
        <f t="shared" si="149"/>
        <v>-11.4</v>
      </c>
      <c r="BD203" s="217">
        <f t="shared" si="150"/>
        <v>0</v>
      </c>
      <c r="BE203" s="217">
        <f t="shared" si="151"/>
        <v>-108.5</v>
      </c>
      <c r="BF203" s="217">
        <f t="shared" si="152"/>
        <v>-95</v>
      </c>
    </row>
    <row r="204" spans="2:58">
      <c r="B204" s="6" t="s">
        <v>381</v>
      </c>
      <c r="C204" s="166" t="str">
        <f>_xlfn.XLOOKUP(B:B,'2023.7-2023.12'!B:B,'2023.7-2023.12'!G:G,0)</f>
        <v>2021/08/12</v>
      </c>
      <c r="D204">
        <f>_xlfn.XLOOKUP(B:B,'2023.7-2023.12'!B:B,'2023.7-2023.12'!I:I,0)</f>
        <v>0</v>
      </c>
      <c r="E204" t="str">
        <f>_xlfn.XLOOKUP(B:B,'2023.7-2023.12'!B:B,'2023.7-2023.12'!C:C,0)</f>
        <v>生产部</v>
      </c>
      <c r="F204" t="str">
        <f>_xlfn.XLOOKUP(B:B,'2023.7-2023.12'!B:B,'2023.7-2023.12'!F:F,0)</f>
        <v>质检员</v>
      </c>
      <c r="G204">
        <f>COUNTIF('2023.7-2023.12'!B:B,B204)</f>
        <v>6</v>
      </c>
      <c r="H204" s="217">
        <f>IFERROR(_xlfn.XLOOKUP(B204,'2023.7-2023.12'!B:B,'2023.7-2023.12'!K:K),0)</f>
        <v>8556.04</v>
      </c>
      <c r="I204" s="217">
        <f>IFERROR(AVERAGEIF('2023.7-2023.12'!B:B,B204,'2023.7-2023.12'!K:K),0)</f>
        <v>8164.975</v>
      </c>
      <c r="J204" s="217">
        <f>IFERROR(_xlfn.XLOOKUP(B204,'2023.7-2023.12'!B:B,'2023.7-2023.12'!J:J),0)</f>
        <v>2120</v>
      </c>
      <c r="K204" s="217">
        <f>IFERROR(AVERAGEIF('2023.7-2023.12'!B:B,B204,'2023.7-2023.12'!J:J),0)</f>
        <v>2120</v>
      </c>
      <c r="M204">
        <f>SUMIFS('2023.7-2023.12'!L:L,'2023.7-2023.12'!B:B,B204)</f>
        <v>2182.08</v>
      </c>
      <c r="O204" s="217">
        <f>SUMIFS('2023.7-2023.12'!N:N,'2023.7-2023.12'!B:B,B204)</f>
        <v>22.8</v>
      </c>
      <c r="P204">
        <f>SUMIFS('2023.7-2023.12'!P:P,'2023.7-2023.12'!B:B,B204)</f>
        <v>18.24</v>
      </c>
      <c r="R204" s="217">
        <f>SUMIFS('2023.7-2023.12'!M:M,'2023.7-2023.12'!B:B,B204)</f>
        <v>520.8</v>
      </c>
      <c r="T204" s="217">
        <f>SUMIFS('2023.7-2023.12'!O:O,'2023.7-2023.12'!B:B,B204)</f>
        <v>0</v>
      </c>
      <c r="U204" s="217">
        <f t="shared" si="115"/>
        <v>8164.975</v>
      </c>
      <c r="V204" s="217">
        <f t="shared" si="116"/>
        <v>8164.975</v>
      </c>
      <c r="W204">
        <f t="shared" si="117"/>
        <v>6858.579</v>
      </c>
      <c r="X204" s="217">
        <f t="shared" si="118"/>
        <v>8164.975</v>
      </c>
      <c r="Y204" s="217">
        <f t="shared" si="119"/>
        <v>8164.975</v>
      </c>
      <c r="Z204" s="217">
        <f t="shared" si="120"/>
        <v>391.9188</v>
      </c>
      <c r="AA204" s="217">
        <f t="shared" si="121"/>
        <v>8164.975</v>
      </c>
      <c r="AB204" s="217">
        <f t="shared" si="122"/>
        <v>78.38376</v>
      </c>
      <c r="AC204" s="217">
        <f t="shared" si="123"/>
        <v>8164.975</v>
      </c>
      <c r="AD204" s="217">
        <f t="shared" si="124"/>
        <v>8164.975</v>
      </c>
      <c r="AE204" s="217">
        <f t="shared" si="125"/>
        <v>2204.54325</v>
      </c>
      <c r="AF204" s="217">
        <f t="shared" si="126"/>
        <v>8164.975</v>
      </c>
      <c r="AG204" s="217">
        <f t="shared" si="127"/>
        <v>8164.975</v>
      </c>
      <c r="AH204" s="217">
        <f t="shared" si="128"/>
        <v>2449.4925</v>
      </c>
      <c r="AI204">
        <f t="shared" si="129"/>
        <v>-4676.499</v>
      </c>
      <c r="AJ204" s="217">
        <f t="shared" si="130"/>
        <v>-369.1188</v>
      </c>
      <c r="AK204" s="217">
        <f t="shared" si="131"/>
        <v>-60.14376</v>
      </c>
      <c r="AL204" s="217">
        <f t="shared" si="132"/>
        <v>-1683.74325</v>
      </c>
      <c r="AM204" s="217">
        <f t="shared" si="133"/>
        <v>-2449.4925</v>
      </c>
      <c r="AN204" s="217">
        <f t="shared" si="134"/>
        <v>4546</v>
      </c>
      <c r="AO204" s="217">
        <f t="shared" si="135"/>
        <v>4546</v>
      </c>
      <c r="AP204">
        <f t="shared" si="136"/>
        <v>3818.64</v>
      </c>
      <c r="AQ204" s="217">
        <f t="shared" si="137"/>
        <v>2120</v>
      </c>
      <c r="AR204" s="217">
        <f t="shared" si="138"/>
        <v>2120</v>
      </c>
      <c r="AS204" s="217">
        <f t="shared" si="139"/>
        <v>101.76</v>
      </c>
      <c r="AT204" s="217">
        <f t="shared" si="140"/>
        <v>2120</v>
      </c>
      <c r="AU204" s="217">
        <f t="shared" si="141"/>
        <v>20.352</v>
      </c>
      <c r="AV204" s="217">
        <f t="shared" si="142"/>
        <v>4340</v>
      </c>
      <c r="AW204" s="217">
        <f t="shared" si="143"/>
        <v>4340</v>
      </c>
      <c r="AX204" s="217">
        <f t="shared" si="144"/>
        <v>1171.8</v>
      </c>
      <c r="AY204" s="217">
        <f t="shared" si="145"/>
        <v>2120</v>
      </c>
      <c r="AZ204" s="217">
        <f t="shared" si="146"/>
        <v>2120</v>
      </c>
      <c r="BA204" s="217">
        <f t="shared" si="147"/>
        <v>636</v>
      </c>
      <c r="BB204" s="217">
        <f t="shared" si="148"/>
        <v>-1636.56</v>
      </c>
      <c r="BC204" s="217">
        <f t="shared" si="149"/>
        <v>-78.96</v>
      </c>
      <c r="BD204" s="217">
        <f t="shared" si="150"/>
        <v>-2.11200000000001</v>
      </c>
      <c r="BE204" s="217">
        <f t="shared" si="151"/>
        <v>-651</v>
      </c>
      <c r="BF204" s="217">
        <f t="shared" si="152"/>
        <v>-636</v>
      </c>
    </row>
    <row r="205" spans="2:58">
      <c r="B205" s="6" t="s">
        <v>382</v>
      </c>
      <c r="C205" s="166" t="str">
        <f>_xlfn.XLOOKUP(B:B,'2023.7-2023.12'!B:B,'2023.7-2023.12'!G:G,0)</f>
        <v>2021/08/03</v>
      </c>
      <c r="D205">
        <f>_xlfn.XLOOKUP(B:B,'2023.7-2023.12'!B:B,'2023.7-2023.12'!I:I,0)</f>
        <v>0</v>
      </c>
      <c r="E205" t="str">
        <f>_xlfn.XLOOKUP(B:B,'2023.7-2023.12'!B:B,'2023.7-2023.12'!C:C,0)</f>
        <v>生产部</v>
      </c>
      <c r="F205" t="str">
        <f>_xlfn.XLOOKUP(B:B,'2023.7-2023.12'!B:B,'2023.7-2023.12'!F:F,0)</f>
        <v>电气装配储备生</v>
      </c>
      <c r="G205">
        <f>COUNTIF('2023.7-2023.12'!B:B,B205)</f>
        <v>6</v>
      </c>
      <c r="H205" s="217">
        <f>IFERROR(_xlfn.XLOOKUP(B205,'2023.7-2023.12'!B:B,'2023.7-2023.12'!K:K),0)</f>
        <v>6169.43</v>
      </c>
      <c r="I205" s="217">
        <f>IFERROR(AVERAGEIF('2023.7-2023.12'!B:B,B205,'2023.7-2023.12'!K:K),0)</f>
        <v>6731.09166666667</v>
      </c>
      <c r="J205" s="217">
        <f>IFERROR(_xlfn.XLOOKUP(B205,'2023.7-2023.12'!B:B,'2023.7-2023.12'!J:J),0)</f>
        <v>1900</v>
      </c>
      <c r="K205" s="217">
        <f>IFERROR(AVERAGEIF('2023.7-2023.12'!B:B,B205,'2023.7-2023.12'!J:J),0)</f>
        <v>1900</v>
      </c>
      <c r="M205">
        <f>SUMIFS('2023.7-2023.12'!L:L,'2023.7-2023.12'!B:B,B205)</f>
        <v>2182.08</v>
      </c>
      <c r="O205" s="217">
        <f>SUMIFS('2023.7-2023.12'!N:N,'2023.7-2023.12'!B:B,B205)</f>
        <v>22.8</v>
      </c>
      <c r="P205">
        <f>SUMIFS('2023.7-2023.12'!P:P,'2023.7-2023.12'!B:B,B205)</f>
        <v>18.24</v>
      </c>
      <c r="R205" s="217">
        <f>SUMIFS('2023.7-2023.12'!M:M,'2023.7-2023.12'!B:B,B205)</f>
        <v>520.8</v>
      </c>
      <c r="T205" s="217">
        <f>SUMIFS('2023.7-2023.12'!O:O,'2023.7-2023.12'!B:B,B205)</f>
        <v>0</v>
      </c>
      <c r="U205" s="217">
        <f t="shared" si="115"/>
        <v>6731.09166666667</v>
      </c>
      <c r="V205" s="217">
        <f t="shared" si="116"/>
        <v>6731.09166666667</v>
      </c>
      <c r="W205">
        <f t="shared" si="117"/>
        <v>5654.117</v>
      </c>
      <c r="X205" s="217">
        <f t="shared" si="118"/>
        <v>6731.09166666667</v>
      </c>
      <c r="Y205" s="217">
        <f t="shared" si="119"/>
        <v>6731.09166666667</v>
      </c>
      <c r="Z205" s="217">
        <f t="shared" si="120"/>
        <v>323.0924</v>
      </c>
      <c r="AA205" s="217">
        <f t="shared" si="121"/>
        <v>6731.09166666667</v>
      </c>
      <c r="AB205" s="217">
        <f t="shared" si="122"/>
        <v>64.61848</v>
      </c>
      <c r="AC205" s="217">
        <f t="shared" si="123"/>
        <v>6731.09166666667</v>
      </c>
      <c r="AD205" s="217">
        <f t="shared" si="124"/>
        <v>6731.09166666667</v>
      </c>
      <c r="AE205" s="217">
        <f t="shared" si="125"/>
        <v>1817.39475</v>
      </c>
      <c r="AF205" s="217">
        <f t="shared" si="126"/>
        <v>6731.09166666667</v>
      </c>
      <c r="AG205" s="217">
        <f t="shared" si="127"/>
        <v>6731.09166666667</v>
      </c>
      <c r="AH205" s="217">
        <f t="shared" si="128"/>
        <v>2019.3275</v>
      </c>
      <c r="AI205">
        <f t="shared" si="129"/>
        <v>-3472.037</v>
      </c>
      <c r="AJ205" s="217">
        <f t="shared" si="130"/>
        <v>-300.2924</v>
      </c>
      <c r="AK205" s="217">
        <f t="shared" si="131"/>
        <v>-46.37848</v>
      </c>
      <c r="AL205" s="217">
        <f t="shared" si="132"/>
        <v>-1296.59475</v>
      </c>
      <c r="AM205" s="217">
        <f t="shared" si="133"/>
        <v>-2019.3275</v>
      </c>
      <c r="AN205" s="217">
        <f t="shared" si="134"/>
        <v>4546</v>
      </c>
      <c r="AO205" s="217">
        <f t="shared" si="135"/>
        <v>4546</v>
      </c>
      <c r="AP205">
        <f t="shared" si="136"/>
        <v>3818.64</v>
      </c>
      <c r="AQ205" s="217">
        <f t="shared" si="137"/>
        <v>1900</v>
      </c>
      <c r="AR205" s="217">
        <f t="shared" si="138"/>
        <v>1900</v>
      </c>
      <c r="AS205" s="217">
        <f t="shared" si="139"/>
        <v>91.2</v>
      </c>
      <c r="AT205" s="217">
        <f t="shared" si="140"/>
        <v>1900</v>
      </c>
      <c r="AU205" s="217">
        <f t="shared" si="141"/>
        <v>18.24</v>
      </c>
      <c r="AV205" s="217">
        <f t="shared" si="142"/>
        <v>4340</v>
      </c>
      <c r="AW205" s="217">
        <f t="shared" si="143"/>
        <v>4340</v>
      </c>
      <c r="AX205" s="217">
        <f t="shared" si="144"/>
        <v>1171.8</v>
      </c>
      <c r="AY205" s="217">
        <f t="shared" si="145"/>
        <v>1900</v>
      </c>
      <c r="AZ205" s="217">
        <f t="shared" si="146"/>
        <v>1900</v>
      </c>
      <c r="BA205" s="217">
        <f t="shared" si="147"/>
        <v>570</v>
      </c>
      <c r="BB205" s="217">
        <f t="shared" si="148"/>
        <v>-1636.56</v>
      </c>
      <c r="BC205" s="217">
        <f t="shared" si="149"/>
        <v>-68.4</v>
      </c>
      <c r="BD205" s="217">
        <f t="shared" si="150"/>
        <v>0</v>
      </c>
      <c r="BE205" s="217">
        <f t="shared" si="151"/>
        <v>-651</v>
      </c>
      <c r="BF205" s="217">
        <f t="shared" si="152"/>
        <v>-570</v>
      </c>
    </row>
    <row r="206" spans="2:58">
      <c r="B206" s="6" t="s">
        <v>383</v>
      </c>
      <c r="C206" s="166" t="str">
        <f>_xlfn.XLOOKUP(B:B,'2023.7-2023.12'!B:B,'2023.7-2023.12'!G:G,0)</f>
        <v>2021/09/09</v>
      </c>
      <c r="D206">
        <f>_xlfn.XLOOKUP(B:B,'2023.7-2023.12'!B:B,'2023.7-2023.12'!I:I,0)</f>
        <v>0</v>
      </c>
      <c r="E206" t="str">
        <f>_xlfn.XLOOKUP(B:B,'2023.7-2023.12'!B:B,'2023.7-2023.12'!C:C,0)</f>
        <v>研发部</v>
      </c>
      <c r="F206" t="str">
        <f>_xlfn.XLOOKUP(B:B,'2023.7-2023.12'!B:B,'2023.7-2023.12'!F:F,0)</f>
        <v>机械工程师</v>
      </c>
      <c r="G206">
        <f>COUNTIF('2023.7-2023.12'!B:B,B206)</f>
        <v>6</v>
      </c>
      <c r="H206" s="217">
        <f>IFERROR(_xlfn.XLOOKUP(B206,'2023.7-2023.12'!B:B,'2023.7-2023.12'!K:K),0)</f>
        <v>7869.5</v>
      </c>
      <c r="I206" s="217">
        <f>IFERROR(AVERAGEIF('2023.7-2023.12'!B:B,B206,'2023.7-2023.12'!K:K),0)</f>
        <v>7876.745</v>
      </c>
      <c r="J206" s="217">
        <f>IFERROR(_xlfn.XLOOKUP(B206,'2023.7-2023.12'!B:B,'2023.7-2023.12'!J:J),0)</f>
        <v>3326</v>
      </c>
      <c r="K206" s="217">
        <f>IFERROR(AVERAGEIF('2023.7-2023.12'!B:B,B206,'2023.7-2023.12'!J:J),0)</f>
        <v>3326</v>
      </c>
      <c r="M206">
        <f>SUMIFS('2023.7-2023.12'!L:L,'2023.7-2023.12'!B:B,B206)</f>
        <v>2182.08</v>
      </c>
      <c r="O206" s="217">
        <f>SUMIFS('2023.7-2023.12'!N:N,'2023.7-2023.12'!B:B,B206)</f>
        <v>22.8</v>
      </c>
      <c r="P206">
        <f>SUMIFS('2023.7-2023.12'!P:P,'2023.7-2023.12'!B:B,B206)</f>
        <v>18.24</v>
      </c>
      <c r="R206" s="217">
        <f>SUMIFS('2023.7-2023.12'!M:M,'2023.7-2023.12'!B:B,B206)</f>
        <v>520.8</v>
      </c>
      <c r="T206" s="217">
        <f>SUMIFS('2023.7-2023.12'!O:O,'2023.7-2023.12'!B:B,B206)</f>
        <v>0</v>
      </c>
      <c r="U206" s="217">
        <f t="shared" si="115"/>
        <v>7876.745</v>
      </c>
      <c r="V206" s="217">
        <f t="shared" si="116"/>
        <v>7876.745</v>
      </c>
      <c r="W206">
        <f t="shared" si="117"/>
        <v>6616.4658</v>
      </c>
      <c r="X206" s="217">
        <f t="shared" si="118"/>
        <v>7876.745</v>
      </c>
      <c r="Y206" s="217">
        <f t="shared" si="119"/>
        <v>7876.745</v>
      </c>
      <c r="Z206" s="217">
        <f t="shared" si="120"/>
        <v>378.08376</v>
      </c>
      <c r="AA206" s="217">
        <f t="shared" si="121"/>
        <v>7876.745</v>
      </c>
      <c r="AB206" s="217">
        <f t="shared" si="122"/>
        <v>75.616752</v>
      </c>
      <c r="AC206" s="217">
        <f t="shared" si="123"/>
        <v>7876.745</v>
      </c>
      <c r="AD206" s="217">
        <f t="shared" si="124"/>
        <v>7876.745</v>
      </c>
      <c r="AE206" s="217">
        <f t="shared" si="125"/>
        <v>2126.72115</v>
      </c>
      <c r="AF206" s="217">
        <f t="shared" si="126"/>
        <v>7876.745</v>
      </c>
      <c r="AG206" s="217">
        <f t="shared" si="127"/>
        <v>7876.745</v>
      </c>
      <c r="AH206" s="217">
        <f t="shared" si="128"/>
        <v>2363.0235</v>
      </c>
      <c r="AI206">
        <f t="shared" si="129"/>
        <v>-4434.3858</v>
      </c>
      <c r="AJ206" s="217">
        <f t="shared" si="130"/>
        <v>-355.28376</v>
      </c>
      <c r="AK206" s="217">
        <f t="shared" si="131"/>
        <v>-57.376752</v>
      </c>
      <c r="AL206" s="217">
        <f t="shared" si="132"/>
        <v>-1605.92115</v>
      </c>
      <c r="AM206" s="217">
        <f t="shared" si="133"/>
        <v>-2363.0235</v>
      </c>
      <c r="AN206" s="217">
        <f t="shared" si="134"/>
        <v>4546</v>
      </c>
      <c r="AO206" s="217">
        <f t="shared" si="135"/>
        <v>4546</v>
      </c>
      <c r="AP206">
        <f t="shared" si="136"/>
        <v>3818.64</v>
      </c>
      <c r="AQ206" s="217">
        <f t="shared" si="137"/>
        <v>3326</v>
      </c>
      <c r="AR206" s="217">
        <f t="shared" si="138"/>
        <v>3326</v>
      </c>
      <c r="AS206" s="217">
        <f t="shared" si="139"/>
        <v>159.648</v>
      </c>
      <c r="AT206" s="217">
        <f t="shared" si="140"/>
        <v>3326</v>
      </c>
      <c r="AU206" s="217">
        <f t="shared" si="141"/>
        <v>31.9296</v>
      </c>
      <c r="AV206" s="217">
        <f t="shared" si="142"/>
        <v>4340</v>
      </c>
      <c r="AW206" s="217">
        <f t="shared" si="143"/>
        <v>4340</v>
      </c>
      <c r="AX206" s="217">
        <f t="shared" si="144"/>
        <v>1171.8</v>
      </c>
      <c r="AY206" s="217">
        <f t="shared" si="145"/>
        <v>3326</v>
      </c>
      <c r="AZ206" s="217">
        <f t="shared" si="146"/>
        <v>3326</v>
      </c>
      <c r="BA206" s="217">
        <f t="shared" si="147"/>
        <v>997.8</v>
      </c>
      <c r="BB206" s="217">
        <f t="shared" si="148"/>
        <v>-1636.56</v>
      </c>
      <c r="BC206" s="217">
        <f t="shared" si="149"/>
        <v>-136.848</v>
      </c>
      <c r="BD206" s="217">
        <f t="shared" si="150"/>
        <v>-13.6896</v>
      </c>
      <c r="BE206" s="217">
        <f t="shared" si="151"/>
        <v>-651</v>
      </c>
      <c r="BF206" s="217">
        <f t="shared" si="152"/>
        <v>-997.8</v>
      </c>
    </row>
    <row r="207" spans="2:58">
      <c r="B207" s="6" t="s">
        <v>384</v>
      </c>
      <c r="C207" s="166" t="str">
        <f>_xlfn.XLOOKUP(B:B,'2023.7-2023.12'!B:B,'2023.7-2023.12'!G:G,0)</f>
        <v>2020/08/15</v>
      </c>
      <c r="D207">
        <f>_xlfn.XLOOKUP(B:B,'2023.7-2023.12'!B:B,'2023.7-2023.12'!I:I,0)</f>
        <v>0</v>
      </c>
      <c r="E207" t="str">
        <f>_xlfn.XLOOKUP(B:B,'2023.7-2023.12'!B:B,'2023.7-2023.12'!C:C,0)</f>
        <v>售后服务部</v>
      </c>
      <c r="F207" t="str">
        <f>_xlfn.XLOOKUP(B:B,'2023.7-2023.12'!B:B,'2023.7-2023.12'!F:F,0)</f>
        <v>售后服务工程师</v>
      </c>
      <c r="G207">
        <f>COUNTIF('2023.7-2023.12'!B:B,B207)</f>
        <v>6</v>
      </c>
      <c r="H207" s="217">
        <f>IFERROR(_xlfn.XLOOKUP(B207,'2023.7-2023.12'!B:B,'2023.7-2023.12'!K:K),0)</f>
        <v>21594</v>
      </c>
      <c r="I207" s="217">
        <f>IFERROR(AVERAGEIF('2023.7-2023.12'!B:B,B207,'2023.7-2023.12'!K:K),0)</f>
        <v>21516.6466666667</v>
      </c>
      <c r="J207" s="217">
        <f>IFERROR(_xlfn.XLOOKUP(B207,'2023.7-2023.12'!B:B,'2023.7-2023.12'!J:J),0)</f>
        <v>7881</v>
      </c>
      <c r="K207" s="217">
        <f>IFERROR(AVERAGEIF('2023.7-2023.12'!B:B,B207,'2023.7-2023.12'!J:J),0)</f>
        <v>7881</v>
      </c>
      <c r="M207">
        <f>SUMIFS('2023.7-2023.12'!L:L,'2023.7-2023.12'!B:B,B207)</f>
        <v>2182.08</v>
      </c>
      <c r="O207" s="217">
        <f>SUMIFS('2023.7-2023.12'!N:N,'2023.7-2023.12'!B:B,B207)</f>
        <v>22.8</v>
      </c>
      <c r="P207">
        <f>SUMIFS('2023.7-2023.12'!P:P,'2023.7-2023.12'!B:B,B207)</f>
        <v>18.24</v>
      </c>
      <c r="R207" s="217">
        <f>SUMIFS('2023.7-2023.12'!M:M,'2023.7-2023.12'!B:B,B207)</f>
        <v>520.8</v>
      </c>
      <c r="T207" s="217">
        <f>SUMIFS('2023.7-2023.12'!O:O,'2023.7-2023.12'!B:B,B207)</f>
        <v>0</v>
      </c>
      <c r="U207" s="217">
        <f t="shared" si="115"/>
        <v>21516.6466666667</v>
      </c>
      <c r="V207" s="217">
        <f t="shared" si="116"/>
        <v>21516.6466666667</v>
      </c>
      <c r="W207">
        <f t="shared" si="117"/>
        <v>18073.9832</v>
      </c>
      <c r="X207" s="217">
        <f t="shared" si="118"/>
        <v>21516.6466666667</v>
      </c>
      <c r="Y207" s="217">
        <f t="shared" si="119"/>
        <v>21516.6466666667</v>
      </c>
      <c r="Z207" s="217">
        <f t="shared" si="120"/>
        <v>1032.79904</v>
      </c>
      <c r="AA207" s="217">
        <f t="shared" si="121"/>
        <v>21516.6466666667</v>
      </c>
      <c r="AB207" s="217">
        <f t="shared" si="122"/>
        <v>206.559808</v>
      </c>
      <c r="AC207" s="217">
        <f t="shared" si="123"/>
        <v>21516.6466666667</v>
      </c>
      <c r="AD207" s="217">
        <f t="shared" si="124"/>
        <v>21516.6466666667</v>
      </c>
      <c r="AE207" s="217">
        <f t="shared" si="125"/>
        <v>5809.4946</v>
      </c>
      <c r="AF207" s="217">
        <f t="shared" si="126"/>
        <v>21516.6466666667</v>
      </c>
      <c r="AG207" s="217">
        <f t="shared" si="127"/>
        <v>21516.6466666667</v>
      </c>
      <c r="AH207" s="217">
        <f t="shared" si="128"/>
        <v>6454.994</v>
      </c>
      <c r="AI207">
        <f t="shared" si="129"/>
        <v>-15891.9032</v>
      </c>
      <c r="AJ207" s="217">
        <f t="shared" si="130"/>
        <v>-1009.99904</v>
      </c>
      <c r="AK207" s="217">
        <f t="shared" si="131"/>
        <v>-188.319808</v>
      </c>
      <c r="AL207" s="217">
        <f t="shared" si="132"/>
        <v>-5288.6946</v>
      </c>
      <c r="AM207" s="217">
        <f t="shared" si="133"/>
        <v>-6454.994</v>
      </c>
      <c r="AN207" s="217">
        <f t="shared" si="134"/>
        <v>7881</v>
      </c>
      <c r="AO207" s="217">
        <f t="shared" si="135"/>
        <v>7881</v>
      </c>
      <c r="AP207">
        <f t="shared" si="136"/>
        <v>6620.04</v>
      </c>
      <c r="AQ207" s="217">
        <f t="shared" si="137"/>
        <v>7881</v>
      </c>
      <c r="AR207" s="217">
        <f t="shared" si="138"/>
        <v>7881</v>
      </c>
      <c r="AS207" s="217">
        <f t="shared" si="139"/>
        <v>378.288</v>
      </c>
      <c r="AT207" s="217">
        <f t="shared" si="140"/>
        <v>7881</v>
      </c>
      <c r="AU207" s="217">
        <f t="shared" si="141"/>
        <v>75.6576</v>
      </c>
      <c r="AV207" s="217">
        <f t="shared" si="142"/>
        <v>7881</v>
      </c>
      <c r="AW207" s="217">
        <f t="shared" si="143"/>
        <v>7881</v>
      </c>
      <c r="AX207" s="217">
        <f t="shared" si="144"/>
        <v>2127.87</v>
      </c>
      <c r="AY207" s="217">
        <f t="shared" si="145"/>
        <v>7881</v>
      </c>
      <c r="AZ207" s="217">
        <f t="shared" si="146"/>
        <v>7881</v>
      </c>
      <c r="BA207" s="217">
        <f t="shared" si="147"/>
        <v>2364.3</v>
      </c>
      <c r="BB207" s="217">
        <f t="shared" si="148"/>
        <v>-4437.96</v>
      </c>
      <c r="BC207" s="217">
        <f t="shared" si="149"/>
        <v>-355.488</v>
      </c>
      <c r="BD207" s="217">
        <f t="shared" si="150"/>
        <v>-57.4176</v>
      </c>
      <c r="BE207" s="217">
        <f t="shared" si="151"/>
        <v>-1607.07</v>
      </c>
      <c r="BF207" s="217">
        <f t="shared" si="152"/>
        <v>-2364.3</v>
      </c>
    </row>
    <row r="208" spans="2:58">
      <c r="B208" s="6" t="s">
        <v>385</v>
      </c>
      <c r="C208" s="166" t="str">
        <f>_xlfn.XLOOKUP(B:B,'2023.7-2023.12'!B:B,'2023.7-2023.12'!G:G,0)</f>
        <v>2020/08/03</v>
      </c>
      <c r="D208">
        <f>_xlfn.XLOOKUP(B:B,'2023.7-2023.12'!B:B,'2023.7-2023.12'!I:I,0)</f>
        <v>0</v>
      </c>
      <c r="E208" t="str">
        <f>_xlfn.XLOOKUP(B:B,'2023.7-2023.12'!B:B,'2023.7-2023.12'!C:C,0)</f>
        <v>售后服务部</v>
      </c>
      <c r="F208" t="str">
        <f>_xlfn.XLOOKUP(B:B,'2023.7-2023.12'!B:B,'2023.7-2023.12'!F:F,0)</f>
        <v>机械服务工程师</v>
      </c>
      <c r="G208">
        <f>COUNTIF('2023.7-2023.12'!B:B,B208)</f>
        <v>6</v>
      </c>
      <c r="H208" s="217">
        <f>IFERROR(_xlfn.XLOOKUP(B208,'2023.7-2023.12'!B:B,'2023.7-2023.12'!K:K),0)</f>
        <v>8644.61</v>
      </c>
      <c r="I208" s="217">
        <f>IFERROR(AVERAGEIF('2023.7-2023.12'!B:B,B208,'2023.7-2023.12'!K:K),0)</f>
        <v>9091.74833333333</v>
      </c>
      <c r="J208" s="217">
        <f>IFERROR(_xlfn.XLOOKUP(B208,'2023.7-2023.12'!B:B,'2023.7-2023.12'!J:J),0)</f>
        <v>3275</v>
      </c>
      <c r="K208" s="217">
        <f>IFERROR(AVERAGEIF('2023.7-2023.12'!B:B,B208,'2023.7-2023.12'!J:J),0)</f>
        <v>3275</v>
      </c>
      <c r="M208">
        <f>SUMIFS('2023.7-2023.12'!L:L,'2023.7-2023.12'!B:B,B208)</f>
        <v>2182.08</v>
      </c>
      <c r="O208" s="217">
        <f>SUMIFS('2023.7-2023.12'!N:N,'2023.7-2023.12'!B:B,B208)</f>
        <v>22.8</v>
      </c>
      <c r="P208">
        <f>SUMIFS('2023.7-2023.12'!P:P,'2023.7-2023.12'!B:B,B208)</f>
        <v>18.24</v>
      </c>
      <c r="R208" s="217">
        <f>SUMIFS('2023.7-2023.12'!M:M,'2023.7-2023.12'!B:B,B208)</f>
        <v>520.8</v>
      </c>
      <c r="T208" s="217">
        <f>SUMIFS('2023.7-2023.12'!O:O,'2023.7-2023.12'!B:B,B208)</f>
        <v>0</v>
      </c>
      <c r="U208" s="217">
        <f t="shared" si="115"/>
        <v>9091.74833333333</v>
      </c>
      <c r="V208" s="217">
        <f t="shared" si="116"/>
        <v>9091.74833333333</v>
      </c>
      <c r="W208">
        <f t="shared" si="117"/>
        <v>7637.0686</v>
      </c>
      <c r="X208" s="217">
        <f t="shared" si="118"/>
        <v>9091.74833333333</v>
      </c>
      <c r="Y208" s="217">
        <f t="shared" si="119"/>
        <v>9091.74833333333</v>
      </c>
      <c r="Z208" s="217">
        <f t="shared" si="120"/>
        <v>436.40392</v>
      </c>
      <c r="AA208" s="217">
        <f t="shared" si="121"/>
        <v>9091.74833333333</v>
      </c>
      <c r="AB208" s="217">
        <f t="shared" si="122"/>
        <v>87.280784</v>
      </c>
      <c r="AC208" s="217">
        <f t="shared" si="123"/>
        <v>9091.74833333333</v>
      </c>
      <c r="AD208" s="217">
        <f t="shared" si="124"/>
        <v>9091.74833333333</v>
      </c>
      <c r="AE208" s="217">
        <f t="shared" si="125"/>
        <v>2454.77205</v>
      </c>
      <c r="AF208" s="217">
        <f t="shared" si="126"/>
        <v>9091.74833333333</v>
      </c>
      <c r="AG208" s="217">
        <f t="shared" si="127"/>
        <v>9091.74833333333</v>
      </c>
      <c r="AH208" s="217">
        <f t="shared" si="128"/>
        <v>2727.5245</v>
      </c>
      <c r="AI208">
        <f t="shared" si="129"/>
        <v>-5454.9886</v>
      </c>
      <c r="AJ208" s="217">
        <f t="shared" si="130"/>
        <v>-413.60392</v>
      </c>
      <c r="AK208" s="217">
        <f t="shared" si="131"/>
        <v>-69.040784</v>
      </c>
      <c r="AL208" s="217">
        <f t="shared" si="132"/>
        <v>-1933.97205</v>
      </c>
      <c r="AM208" s="217">
        <f t="shared" si="133"/>
        <v>-2727.5245</v>
      </c>
      <c r="AN208" s="217">
        <f t="shared" si="134"/>
        <v>4546</v>
      </c>
      <c r="AO208" s="217">
        <f t="shared" si="135"/>
        <v>4546</v>
      </c>
      <c r="AP208">
        <f t="shared" si="136"/>
        <v>3818.64</v>
      </c>
      <c r="AQ208" s="217">
        <f t="shared" si="137"/>
        <v>3275</v>
      </c>
      <c r="AR208" s="217">
        <f t="shared" si="138"/>
        <v>3275</v>
      </c>
      <c r="AS208" s="217">
        <f t="shared" si="139"/>
        <v>157.2</v>
      </c>
      <c r="AT208" s="217">
        <f t="shared" si="140"/>
        <v>3275</v>
      </c>
      <c r="AU208" s="217">
        <f t="shared" si="141"/>
        <v>31.44</v>
      </c>
      <c r="AV208" s="217">
        <f t="shared" si="142"/>
        <v>4340</v>
      </c>
      <c r="AW208" s="217">
        <f t="shared" si="143"/>
        <v>4340</v>
      </c>
      <c r="AX208" s="217">
        <f t="shared" si="144"/>
        <v>1171.8</v>
      </c>
      <c r="AY208" s="217">
        <f t="shared" si="145"/>
        <v>3275</v>
      </c>
      <c r="AZ208" s="217">
        <f t="shared" si="146"/>
        <v>3275</v>
      </c>
      <c r="BA208" s="217">
        <f t="shared" si="147"/>
        <v>982.5</v>
      </c>
      <c r="BB208" s="217">
        <f t="shared" si="148"/>
        <v>-1636.56</v>
      </c>
      <c r="BC208" s="217">
        <f t="shared" si="149"/>
        <v>-134.4</v>
      </c>
      <c r="BD208" s="217">
        <f t="shared" si="150"/>
        <v>-13.2</v>
      </c>
      <c r="BE208" s="217">
        <f t="shared" si="151"/>
        <v>-651</v>
      </c>
      <c r="BF208" s="217">
        <f t="shared" si="152"/>
        <v>-982.5</v>
      </c>
    </row>
    <row r="209" spans="2:58">
      <c r="B209" s="6" t="s">
        <v>386</v>
      </c>
      <c r="C209" s="166" t="str">
        <f>_xlfn.XLOOKUP(B:B,'2023.7-2023.12'!B:B,'2023.7-2023.12'!G:G,0)</f>
        <v>2022/04/24</v>
      </c>
      <c r="D209">
        <f>_xlfn.XLOOKUP(B:B,'2023.7-2023.12'!B:B,'2023.7-2023.12'!I:I,0)</f>
        <v>0</v>
      </c>
      <c r="E209" t="str">
        <f>_xlfn.XLOOKUP(B:B,'2023.7-2023.12'!B:B,'2023.7-2023.12'!C:C,0)</f>
        <v>销售部</v>
      </c>
      <c r="F209" t="str">
        <f>_xlfn.XLOOKUP(B:B,'2023.7-2023.12'!B:B,'2023.7-2023.12'!F:F,0)</f>
        <v>区域销售总监</v>
      </c>
      <c r="G209">
        <f>COUNTIF('2023.7-2023.12'!B:B,B209)</f>
        <v>6</v>
      </c>
      <c r="H209" s="217">
        <f>IFERROR(_xlfn.XLOOKUP(B209,'2023.7-2023.12'!B:B,'2023.7-2023.12'!K:K),0)</f>
        <v>15823.5</v>
      </c>
      <c r="I209" s="217">
        <f>IFERROR(AVERAGEIF('2023.7-2023.12'!B:B,B209,'2023.7-2023.12'!K:K),0)</f>
        <v>15816</v>
      </c>
      <c r="J209" s="217">
        <f>IFERROR(_xlfn.XLOOKUP(B209,'2023.7-2023.12'!B:B,'2023.7-2023.12'!J:J),0)</f>
        <v>5500</v>
      </c>
      <c r="K209" s="217">
        <f>IFERROR(AVERAGEIF('2023.7-2023.12'!B:B,B209,'2023.7-2023.12'!J:J),0)</f>
        <v>5500</v>
      </c>
      <c r="M209">
        <f>SUMIFS('2023.7-2023.12'!L:L,'2023.7-2023.12'!B:B,B209)</f>
        <v>2182.08</v>
      </c>
      <c r="O209" s="217">
        <f>SUMIFS('2023.7-2023.12'!N:N,'2023.7-2023.12'!B:B,B209)</f>
        <v>22.8</v>
      </c>
      <c r="P209">
        <f>SUMIFS('2023.7-2023.12'!P:P,'2023.7-2023.12'!B:B,B209)</f>
        <v>18.24</v>
      </c>
      <c r="R209" s="217">
        <f>SUMIFS('2023.7-2023.12'!M:M,'2023.7-2023.12'!B:B,B209)</f>
        <v>520.8</v>
      </c>
      <c r="T209" s="217">
        <f>SUMIFS('2023.7-2023.12'!O:O,'2023.7-2023.12'!B:B,B209)</f>
        <v>0</v>
      </c>
      <c r="U209" s="217">
        <f t="shared" si="115"/>
        <v>15816</v>
      </c>
      <c r="V209" s="217">
        <f t="shared" si="116"/>
        <v>15816</v>
      </c>
      <c r="W209">
        <f t="shared" si="117"/>
        <v>13285.44</v>
      </c>
      <c r="X209" s="217">
        <f t="shared" si="118"/>
        <v>15816</v>
      </c>
      <c r="Y209" s="217">
        <f t="shared" si="119"/>
        <v>15816</v>
      </c>
      <c r="Z209" s="217">
        <f t="shared" si="120"/>
        <v>759.168</v>
      </c>
      <c r="AA209" s="217">
        <f t="shared" si="121"/>
        <v>15816</v>
      </c>
      <c r="AB209" s="217">
        <f t="shared" si="122"/>
        <v>151.8336</v>
      </c>
      <c r="AC209" s="217">
        <f t="shared" si="123"/>
        <v>15816</v>
      </c>
      <c r="AD209" s="217">
        <f t="shared" si="124"/>
        <v>15816</v>
      </c>
      <c r="AE209" s="217">
        <f t="shared" si="125"/>
        <v>4270.32</v>
      </c>
      <c r="AF209" s="217">
        <f t="shared" si="126"/>
        <v>15816</v>
      </c>
      <c r="AG209" s="217">
        <f t="shared" si="127"/>
        <v>15816</v>
      </c>
      <c r="AH209" s="217">
        <f t="shared" si="128"/>
        <v>4744.8</v>
      </c>
      <c r="AI209">
        <f t="shared" si="129"/>
        <v>-11103.36</v>
      </c>
      <c r="AJ209" s="217">
        <f t="shared" si="130"/>
        <v>-736.368</v>
      </c>
      <c r="AK209" s="217">
        <f t="shared" si="131"/>
        <v>-133.5936</v>
      </c>
      <c r="AL209" s="217">
        <f t="shared" si="132"/>
        <v>-3749.52</v>
      </c>
      <c r="AM209" s="217">
        <f t="shared" si="133"/>
        <v>-4744.8</v>
      </c>
      <c r="AN209" s="217">
        <f t="shared" si="134"/>
        <v>5500</v>
      </c>
      <c r="AO209" s="217">
        <f t="shared" si="135"/>
        <v>5500</v>
      </c>
      <c r="AP209">
        <f t="shared" si="136"/>
        <v>4620</v>
      </c>
      <c r="AQ209" s="217">
        <f t="shared" si="137"/>
        <v>5500</v>
      </c>
      <c r="AR209" s="217">
        <f t="shared" si="138"/>
        <v>5500</v>
      </c>
      <c r="AS209" s="217">
        <f t="shared" si="139"/>
        <v>264</v>
      </c>
      <c r="AT209" s="217">
        <f t="shared" si="140"/>
        <v>5500</v>
      </c>
      <c r="AU209" s="217">
        <f t="shared" si="141"/>
        <v>52.8</v>
      </c>
      <c r="AV209" s="217">
        <f t="shared" si="142"/>
        <v>5500</v>
      </c>
      <c r="AW209" s="217">
        <f t="shared" si="143"/>
        <v>5500</v>
      </c>
      <c r="AX209" s="217">
        <f t="shared" si="144"/>
        <v>1485</v>
      </c>
      <c r="AY209" s="217">
        <f t="shared" si="145"/>
        <v>5500</v>
      </c>
      <c r="AZ209" s="217">
        <f t="shared" si="146"/>
        <v>5500</v>
      </c>
      <c r="BA209" s="217">
        <f t="shared" si="147"/>
        <v>1650</v>
      </c>
      <c r="BB209" s="217">
        <f t="shared" si="148"/>
        <v>-2437.92</v>
      </c>
      <c r="BC209" s="217">
        <f t="shared" si="149"/>
        <v>-241.2</v>
      </c>
      <c r="BD209" s="217">
        <f t="shared" si="150"/>
        <v>-34.56</v>
      </c>
      <c r="BE209" s="217">
        <f t="shared" si="151"/>
        <v>-964.2</v>
      </c>
      <c r="BF209" s="217">
        <f t="shared" si="152"/>
        <v>-1650</v>
      </c>
    </row>
    <row r="210" spans="2:58">
      <c r="B210" s="6" t="s">
        <v>387</v>
      </c>
      <c r="C210" s="166" t="str">
        <f>_xlfn.XLOOKUP(B:B,'2023.7-2023.12'!B:B,'2023.7-2023.12'!G:G,0)</f>
        <v>2021/03/04</v>
      </c>
      <c r="D210">
        <f>_xlfn.XLOOKUP(B:B,'2023.7-2023.12'!B:B,'2023.7-2023.12'!I:I,0)</f>
        <v>0</v>
      </c>
      <c r="E210" t="str">
        <f>_xlfn.XLOOKUP(B:B,'2023.7-2023.12'!B:B,'2023.7-2023.12'!C:C,0)</f>
        <v>生产部</v>
      </c>
      <c r="F210" t="str">
        <f>_xlfn.XLOOKUP(B:B,'2023.7-2023.12'!B:B,'2023.7-2023.12'!F:F,0)</f>
        <v>装配电工</v>
      </c>
      <c r="G210">
        <f>COUNTIF('2023.7-2023.12'!B:B,B210)</f>
        <v>6</v>
      </c>
      <c r="H210" s="217">
        <f>IFERROR(_xlfn.XLOOKUP(B210,'2023.7-2023.12'!B:B,'2023.7-2023.12'!K:K),0)</f>
        <v>6524.35</v>
      </c>
      <c r="I210" s="217">
        <f>IFERROR(AVERAGEIF('2023.7-2023.12'!B:B,B210,'2023.7-2023.12'!K:K),0)</f>
        <v>7912.825</v>
      </c>
      <c r="J210" s="217">
        <f>IFERROR(_xlfn.XLOOKUP(B210,'2023.7-2023.12'!B:B,'2023.7-2023.12'!J:J),0)</f>
        <v>1900</v>
      </c>
      <c r="K210" s="217">
        <f>IFERROR(AVERAGEIF('2023.7-2023.12'!B:B,B210,'2023.7-2023.12'!J:J),0)</f>
        <v>1900</v>
      </c>
      <c r="M210">
        <f>SUMIFS('2023.7-2023.12'!L:L,'2023.7-2023.12'!B:B,B210)</f>
        <v>2182.08</v>
      </c>
      <c r="O210" s="217">
        <f>SUMIFS('2023.7-2023.12'!N:N,'2023.7-2023.12'!B:B,B210)</f>
        <v>22.8</v>
      </c>
      <c r="P210">
        <f>SUMIFS('2023.7-2023.12'!P:P,'2023.7-2023.12'!B:B,B210)</f>
        <v>18.24</v>
      </c>
      <c r="R210" s="217">
        <f>SUMIFS('2023.7-2023.12'!M:M,'2023.7-2023.12'!B:B,B210)</f>
        <v>520.8</v>
      </c>
      <c r="T210" s="217">
        <f>SUMIFS('2023.7-2023.12'!O:O,'2023.7-2023.12'!B:B,B210)</f>
        <v>0</v>
      </c>
      <c r="U210" s="217">
        <f t="shared" si="115"/>
        <v>7912.825</v>
      </c>
      <c r="V210" s="217">
        <f t="shared" si="116"/>
        <v>7912.825</v>
      </c>
      <c r="W210">
        <f t="shared" si="117"/>
        <v>6646.773</v>
      </c>
      <c r="X210" s="217">
        <f t="shared" si="118"/>
        <v>7912.825</v>
      </c>
      <c r="Y210" s="217">
        <f t="shared" si="119"/>
        <v>7912.825</v>
      </c>
      <c r="Z210" s="217">
        <f t="shared" si="120"/>
        <v>379.8156</v>
      </c>
      <c r="AA210" s="217">
        <f t="shared" si="121"/>
        <v>7912.825</v>
      </c>
      <c r="AB210" s="217">
        <f t="shared" si="122"/>
        <v>75.96312</v>
      </c>
      <c r="AC210" s="217">
        <f t="shared" si="123"/>
        <v>7912.825</v>
      </c>
      <c r="AD210" s="217">
        <f t="shared" si="124"/>
        <v>7912.825</v>
      </c>
      <c r="AE210" s="217">
        <f t="shared" si="125"/>
        <v>2136.46275</v>
      </c>
      <c r="AF210" s="217">
        <f t="shared" si="126"/>
        <v>7912.825</v>
      </c>
      <c r="AG210" s="217">
        <f t="shared" si="127"/>
        <v>7912.825</v>
      </c>
      <c r="AH210" s="217">
        <f t="shared" si="128"/>
        <v>2373.8475</v>
      </c>
      <c r="AI210">
        <f t="shared" si="129"/>
        <v>-4464.693</v>
      </c>
      <c r="AJ210" s="217">
        <f t="shared" si="130"/>
        <v>-357.0156</v>
      </c>
      <c r="AK210" s="217">
        <f t="shared" si="131"/>
        <v>-57.72312</v>
      </c>
      <c r="AL210" s="217">
        <f t="shared" si="132"/>
        <v>-1615.66275</v>
      </c>
      <c r="AM210" s="217">
        <f t="shared" si="133"/>
        <v>-2373.8475</v>
      </c>
      <c r="AN210" s="217">
        <f t="shared" si="134"/>
        <v>4546</v>
      </c>
      <c r="AO210" s="217">
        <f t="shared" si="135"/>
        <v>4546</v>
      </c>
      <c r="AP210">
        <f t="shared" si="136"/>
        <v>3818.64</v>
      </c>
      <c r="AQ210" s="217">
        <f t="shared" si="137"/>
        <v>1900</v>
      </c>
      <c r="AR210" s="217">
        <f t="shared" si="138"/>
        <v>1900</v>
      </c>
      <c r="AS210" s="217">
        <f t="shared" si="139"/>
        <v>91.2</v>
      </c>
      <c r="AT210" s="217">
        <f t="shared" si="140"/>
        <v>1900</v>
      </c>
      <c r="AU210" s="217">
        <f t="shared" si="141"/>
        <v>18.24</v>
      </c>
      <c r="AV210" s="217">
        <f t="shared" si="142"/>
        <v>4340</v>
      </c>
      <c r="AW210" s="217">
        <f t="shared" si="143"/>
        <v>4340</v>
      </c>
      <c r="AX210" s="217">
        <f t="shared" si="144"/>
        <v>1171.8</v>
      </c>
      <c r="AY210" s="217">
        <f t="shared" si="145"/>
        <v>1900</v>
      </c>
      <c r="AZ210" s="217">
        <f t="shared" si="146"/>
        <v>1900</v>
      </c>
      <c r="BA210" s="217">
        <f t="shared" si="147"/>
        <v>570</v>
      </c>
      <c r="BB210" s="217">
        <f t="shared" si="148"/>
        <v>-1636.56</v>
      </c>
      <c r="BC210" s="217">
        <f t="shared" si="149"/>
        <v>-68.4</v>
      </c>
      <c r="BD210" s="217">
        <f t="shared" si="150"/>
        <v>0</v>
      </c>
      <c r="BE210" s="217">
        <f t="shared" si="151"/>
        <v>-651</v>
      </c>
      <c r="BF210" s="217">
        <f t="shared" si="152"/>
        <v>-570</v>
      </c>
    </row>
    <row r="211" spans="2:58">
      <c r="B211" s="6" t="s">
        <v>388</v>
      </c>
      <c r="C211" s="166" t="str">
        <f>_xlfn.XLOOKUP(B:B,'2023.7-2023.12'!B:B,'2023.7-2023.12'!G:G,0)</f>
        <v>2020/03/20</v>
      </c>
      <c r="D211">
        <f>_xlfn.XLOOKUP(B:B,'2023.7-2023.12'!B:B,'2023.7-2023.12'!I:I,0)</f>
        <v>0</v>
      </c>
      <c r="E211" t="str">
        <f>_xlfn.XLOOKUP(B:B,'2023.7-2023.12'!B:B,'2023.7-2023.12'!C:C,0)</f>
        <v>售后服务部</v>
      </c>
      <c r="F211" t="str">
        <f>_xlfn.XLOOKUP(B:B,'2023.7-2023.12'!B:B,'2023.7-2023.12'!F:F,0)</f>
        <v>上海服务经理兼大客户项目经理</v>
      </c>
      <c r="G211">
        <f>COUNTIF('2023.7-2023.12'!B:B,B211)</f>
        <v>6</v>
      </c>
      <c r="H211" s="217">
        <f>IFERROR(_xlfn.XLOOKUP(B211,'2023.7-2023.12'!B:B,'2023.7-2023.12'!K:K),0)</f>
        <v>28513</v>
      </c>
      <c r="I211" s="217">
        <f>IFERROR(AVERAGEIF('2023.7-2023.12'!B:B,B211,'2023.7-2023.12'!K:K),0)</f>
        <v>28493</v>
      </c>
      <c r="J211" s="217">
        <f>IFERROR(_xlfn.XLOOKUP(B211,'2023.7-2023.12'!B:B,'2023.7-2023.12'!J:J),0)</f>
        <v>11800</v>
      </c>
      <c r="K211" s="217">
        <f>IFERROR(AVERAGEIF('2023.7-2023.12'!B:B,B211,'2023.7-2023.12'!J:J),0)</f>
        <v>11800</v>
      </c>
      <c r="M211">
        <f>SUMIFS('2023.7-2023.12'!L:L,'2023.7-2023.12'!B:B,B211)</f>
        <v>0</v>
      </c>
      <c r="O211" s="217">
        <f>SUMIFS('2023.7-2023.12'!N:N,'2023.7-2023.12'!B:B,B211)</f>
        <v>0</v>
      </c>
      <c r="P211">
        <f>SUMIFS('2023.7-2023.12'!P:P,'2023.7-2023.12'!B:B,B211)</f>
        <v>0</v>
      </c>
      <c r="R211" s="217">
        <f>SUMIFS('2023.7-2023.12'!M:M,'2023.7-2023.12'!B:B,B211)</f>
        <v>0</v>
      </c>
      <c r="T211" s="217">
        <f>SUMIFS('2023.7-2023.12'!O:O,'2023.7-2023.12'!B:B,B211)</f>
        <v>0</v>
      </c>
      <c r="U211" s="217">
        <f t="shared" si="115"/>
        <v>28493</v>
      </c>
      <c r="V211" s="217">
        <f t="shared" si="116"/>
        <v>26421</v>
      </c>
      <c r="W211">
        <f t="shared" si="117"/>
        <v>22193.64</v>
      </c>
      <c r="X211" s="217">
        <f t="shared" si="118"/>
        <v>28493</v>
      </c>
      <c r="Y211" s="217">
        <f t="shared" si="119"/>
        <v>27234</v>
      </c>
      <c r="Z211" s="217">
        <f t="shared" si="120"/>
        <v>1307.232</v>
      </c>
      <c r="AA211" s="217">
        <f t="shared" si="121"/>
        <v>28493</v>
      </c>
      <c r="AB211" s="217">
        <f t="shared" si="122"/>
        <v>273.5328</v>
      </c>
      <c r="AC211" s="217">
        <f t="shared" si="123"/>
        <v>28493</v>
      </c>
      <c r="AD211" s="217">
        <f t="shared" si="124"/>
        <v>21699</v>
      </c>
      <c r="AE211" s="217">
        <f t="shared" si="125"/>
        <v>5858.73</v>
      </c>
      <c r="AF211" s="217">
        <f t="shared" si="126"/>
        <v>28493</v>
      </c>
      <c r="AG211" s="217">
        <f t="shared" si="127"/>
        <v>27234</v>
      </c>
      <c r="AH211" s="217">
        <f t="shared" si="128"/>
        <v>8170.2</v>
      </c>
      <c r="AI211">
        <f t="shared" si="129"/>
        <v>-22193.64</v>
      </c>
      <c r="AJ211" s="217">
        <f t="shared" si="130"/>
        <v>-1307.232</v>
      </c>
      <c r="AK211" s="217">
        <f t="shared" si="131"/>
        <v>-273.5328</v>
      </c>
      <c r="AL211" s="217">
        <f t="shared" si="132"/>
        <v>-5858.73</v>
      </c>
      <c r="AM211" s="217">
        <f t="shared" si="133"/>
        <v>-8170.2</v>
      </c>
      <c r="AN211" s="217">
        <f t="shared" si="134"/>
        <v>11800</v>
      </c>
      <c r="AO211" s="217">
        <f t="shared" si="135"/>
        <v>11800</v>
      </c>
      <c r="AP211">
        <f t="shared" si="136"/>
        <v>9912</v>
      </c>
      <c r="AQ211" s="217">
        <f t="shared" si="137"/>
        <v>11800</v>
      </c>
      <c r="AR211" s="217">
        <f t="shared" si="138"/>
        <v>11800</v>
      </c>
      <c r="AS211" s="217">
        <f t="shared" si="139"/>
        <v>566.4</v>
      </c>
      <c r="AT211" s="217">
        <f t="shared" si="140"/>
        <v>11800</v>
      </c>
      <c r="AU211" s="217">
        <f t="shared" si="141"/>
        <v>113.28</v>
      </c>
      <c r="AV211" s="217">
        <f t="shared" si="142"/>
        <v>11800</v>
      </c>
      <c r="AW211" s="217">
        <f t="shared" si="143"/>
        <v>11800</v>
      </c>
      <c r="AX211" s="217">
        <f t="shared" si="144"/>
        <v>3186</v>
      </c>
      <c r="AY211" s="217">
        <f t="shared" si="145"/>
        <v>11800</v>
      </c>
      <c r="AZ211" s="217">
        <f t="shared" si="146"/>
        <v>11800</v>
      </c>
      <c r="BA211" s="217">
        <f t="shared" si="147"/>
        <v>3540</v>
      </c>
      <c r="BB211" s="217">
        <f t="shared" si="148"/>
        <v>-9912</v>
      </c>
      <c r="BC211" s="217">
        <f t="shared" si="149"/>
        <v>-566.4</v>
      </c>
      <c r="BD211" s="217">
        <f t="shared" si="150"/>
        <v>-113.28</v>
      </c>
      <c r="BE211" s="217">
        <f t="shared" si="151"/>
        <v>-3186</v>
      </c>
      <c r="BF211" s="217">
        <f t="shared" si="152"/>
        <v>-3540</v>
      </c>
    </row>
    <row r="212" spans="2:58">
      <c r="B212" s="6" t="s">
        <v>389</v>
      </c>
      <c r="C212" s="166" t="str">
        <f>_xlfn.XLOOKUP(B:B,'2023.7-2023.12'!B:B,'2023.7-2023.12'!G:G,0)</f>
        <v>2020/11/16</v>
      </c>
      <c r="D212">
        <f>_xlfn.XLOOKUP(B:B,'2023.7-2023.12'!B:B,'2023.7-2023.12'!I:I,0)</f>
        <v>0</v>
      </c>
      <c r="E212" t="str">
        <f>_xlfn.XLOOKUP(B:B,'2023.7-2023.12'!B:B,'2023.7-2023.12'!C:C,0)</f>
        <v>研发部</v>
      </c>
      <c r="F212" t="str">
        <f>_xlfn.XLOOKUP(B:B,'2023.7-2023.12'!B:B,'2023.7-2023.12'!F:F,0)</f>
        <v>机械工程师</v>
      </c>
      <c r="G212">
        <f>COUNTIF('2023.7-2023.12'!B:B,B212)</f>
        <v>6</v>
      </c>
      <c r="H212" s="217">
        <f>IFERROR(_xlfn.XLOOKUP(B212,'2023.7-2023.12'!B:B,'2023.7-2023.12'!K:K),0)</f>
        <v>9604.5</v>
      </c>
      <c r="I212" s="217">
        <f>IFERROR(AVERAGEIF('2023.7-2023.12'!B:B,B212,'2023.7-2023.12'!K:K),0)</f>
        <v>8800.4</v>
      </c>
      <c r="J212" s="217">
        <f>IFERROR(_xlfn.XLOOKUP(B212,'2023.7-2023.12'!B:B,'2023.7-2023.12'!J:J),0)</f>
        <v>4050</v>
      </c>
      <c r="K212" s="217">
        <f>IFERROR(AVERAGEIF('2023.7-2023.12'!B:B,B212,'2023.7-2023.12'!J:J),0)</f>
        <v>4050</v>
      </c>
      <c r="M212">
        <f>SUMIFS('2023.7-2023.12'!L:L,'2023.7-2023.12'!B:B,B212)</f>
        <v>2182.08</v>
      </c>
      <c r="O212" s="217">
        <f>SUMIFS('2023.7-2023.12'!N:N,'2023.7-2023.12'!B:B,B212)</f>
        <v>22.8</v>
      </c>
      <c r="P212">
        <f>SUMIFS('2023.7-2023.12'!P:P,'2023.7-2023.12'!B:B,B212)</f>
        <v>18.24</v>
      </c>
      <c r="R212" s="217">
        <f>SUMIFS('2023.7-2023.12'!M:M,'2023.7-2023.12'!B:B,B212)</f>
        <v>520.8</v>
      </c>
      <c r="T212" s="217">
        <f>SUMIFS('2023.7-2023.12'!O:O,'2023.7-2023.12'!B:B,B212)</f>
        <v>6250</v>
      </c>
      <c r="U212" s="217">
        <f t="shared" si="115"/>
        <v>8800.4</v>
      </c>
      <c r="V212" s="217">
        <f t="shared" si="116"/>
        <v>8800.4</v>
      </c>
      <c r="W212">
        <f t="shared" si="117"/>
        <v>7392.336</v>
      </c>
      <c r="X212" s="217">
        <f t="shared" si="118"/>
        <v>8800.4</v>
      </c>
      <c r="Y212" s="217">
        <f t="shared" si="119"/>
        <v>8800.4</v>
      </c>
      <c r="Z212" s="217">
        <f t="shared" si="120"/>
        <v>422.4192</v>
      </c>
      <c r="AA212" s="217">
        <f t="shared" si="121"/>
        <v>8800.4</v>
      </c>
      <c r="AB212" s="217">
        <f t="shared" si="122"/>
        <v>84.48384</v>
      </c>
      <c r="AC212" s="217">
        <f t="shared" si="123"/>
        <v>8800.4</v>
      </c>
      <c r="AD212" s="217">
        <f t="shared" si="124"/>
        <v>8800.4</v>
      </c>
      <c r="AE212" s="217">
        <f t="shared" si="125"/>
        <v>2376.108</v>
      </c>
      <c r="AF212" s="217">
        <f t="shared" si="126"/>
        <v>8800.4</v>
      </c>
      <c r="AG212" s="217">
        <f t="shared" si="127"/>
        <v>8800.4</v>
      </c>
      <c r="AH212" s="217">
        <f t="shared" si="128"/>
        <v>2640.12</v>
      </c>
      <c r="AI212">
        <f t="shared" si="129"/>
        <v>-5210.256</v>
      </c>
      <c r="AJ212" s="217">
        <f t="shared" si="130"/>
        <v>-399.6192</v>
      </c>
      <c r="AK212" s="217">
        <f t="shared" si="131"/>
        <v>-66.24384</v>
      </c>
      <c r="AL212" s="217">
        <f t="shared" si="132"/>
        <v>-1855.308</v>
      </c>
      <c r="AM212" s="217">
        <f t="shared" si="133"/>
        <v>0</v>
      </c>
      <c r="AN212" s="217">
        <f t="shared" si="134"/>
        <v>4546</v>
      </c>
      <c r="AO212" s="217">
        <f t="shared" si="135"/>
        <v>4546</v>
      </c>
      <c r="AP212">
        <f t="shared" si="136"/>
        <v>3818.64</v>
      </c>
      <c r="AQ212" s="217">
        <f t="shared" si="137"/>
        <v>4050</v>
      </c>
      <c r="AR212" s="217">
        <f t="shared" si="138"/>
        <v>4050</v>
      </c>
      <c r="AS212" s="217">
        <f t="shared" si="139"/>
        <v>194.4</v>
      </c>
      <c r="AT212" s="217">
        <f t="shared" si="140"/>
        <v>4050</v>
      </c>
      <c r="AU212" s="217">
        <f t="shared" si="141"/>
        <v>38.88</v>
      </c>
      <c r="AV212" s="217">
        <f t="shared" si="142"/>
        <v>4340</v>
      </c>
      <c r="AW212" s="217">
        <f t="shared" si="143"/>
        <v>4340</v>
      </c>
      <c r="AX212" s="217">
        <f t="shared" si="144"/>
        <v>1171.8</v>
      </c>
      <c r="AY212" s="217">
        <f t="shared" si="145"/>
        <v>4050</v>
      </c>
      <c r="AZ212" s="217">
        <f t="shared" si="146"/>
        <v>4050</v>
      </c>
      <c r="BA212" s="217">
        <f t="shared" si="147"/>
        <v>1215</v>
      </c>
      <c r="BB212" s="217">
        <f t="shared" si="148"/>
        <v>-1636.56</v>
      </c>
      <c r="BC212" s="217">
        <f t="shared" si="149"/>
        <v>-171.6</v>
      </c>
      <c r="BD212" s="217">
        <f t="shared" si="150"/>
        <v>-20.64</v>
      </c>
      <c r="BE212" s="217">
        <f t="shared" si="151"/>
        <v>-651</v>
      </c>
      <c r="BF212" s="217">
        <f t="shared" si="152"/>
        <v>0</v>
      </c>
    </row>
    <row r="213" spans="2:58">
      <c r="B213" s="6" t="s">
        <v>390</v>
      </c>
      <c r="C213" s="166" t="str">
        <f>_xlfn.XLOOKUP(B:B,'2023.7-2023.12'!B:B,'2023.7-2023.12'!G:G,0)</f>
        <v>2023/05/10</v>
      </c>
      <c r="D213">
        <f>_xlfn.XLOOKUP(B:B,'2023.7-2023.12'!B:B,'2023.7-2023.12'!I:I,0)</f>
        <v>0</v>
      </c>
      <c r="E213" t="str">
        <f>_xlfn.XLOOKUP(B:B,'2023.7-2023.12'!B:B,'2023.7-2023.12'!C:C,0)</f>
        <v>物控部</v>
      </c>
      <c r="F213" t="str">
        <f>_xlfn.XLOOKUP(B:B,'2023.7-2023.12'!B:B,'2023.7-2023.12'!F:F,0)</f>
        <v>采购专员</v>
      </c>
      <c r="G213">
        <f>COUNTIF('2023.7-2023.12'!B:B,B213)</f>
        <v>6</v>
      </c>
      <c r="H213" s="217">
        <f>IFERROR(_xlfn.XLOOKUP(B213,'2023.7-2023.12'!B:B,'2023.7-2023.12'!K:K),0)</f>
        <v>6053.23</v>
      </c>
      <c r="I213" s="217">
        <f>IFERROR(AVERAGEIF('2023.7-2023.12'!B:B,B213,'2023.7-2023.12'!K:K),0)</f>
        <v>6507.81333333333</v>
      </c>
      <c r="J213" s="217">
        <f>IFERROR(_xlfn.XLOOKUP(B213,'2023.7-2023.12'!B:B,'2023.7-2023.12'!J:J),0)</f>
        <v>2750</v>
      </c>
      <c r="K213" s="217">
        <f>IFERROR(AVERAGEIF('2023.7-2023.12'!B:B,B213,'2023.7-2023.12'!J:J),0)</f>
        <v>2980</v>
      </c>
      <c r="M213">
        <f>SUMIFS('2023.7-2023.12'!L:L,'2023.7-2023.12'!B:B,B213)</f>
        <v>2182.08</v>
      </c>
      <c r="O213" s="217">
        <f>SUMIFS('2023.7-2023.12'!N:N,'2023.7-2023.12'!B:B,B213)</f>
        <v>22.8</v>
      </c>
      <c r="P213">
        <f>SUMIFS('2023.7-2023.12'!P:P,'2023.7-2023.12'!B:B,B213)</f>
        <v>18.24</v>
      </c>
      <c r="R213" s="217">
        <f>SUMIFS('2023.7-2023.12'!M:M,'2023.7-2023.12'!B:B,B213)</f>
        <v>520.8</v>
      </c>
      <c r="T213" s="217">
        <f>SUMIFS('2023.7-2023.12'!O:O,'2023.7-2023.12'!B:B,B213)</f>
        <v>0</v>
      </c>
      <c r="U213" s="217">
        <f t="shared" si="115"/>
        <v>6507.81333333333</v>
      </c>
      <c r="V213" s="217">
        <f t="shared" si="116"/>
        <v>6507.81333333333</v>
      </c>
      <c r="W213">
        <f t="shared" si="117"/>
        <v>5466.5632</v>
      </c>
      <c r="X213" s="217">
        <f t="shared" si="118"/>
        <v>6507.81333333333</v>
      </c>
      <c r="Y213" s="217">
        <f t="shared" si="119"/>
        <v>6507.81333333333</v>
      </c>
      <c r="Z213" s="217">
        <f t="shared" si="120"/>
        <v>312.37504</v>
      </c>
      <c r="AA213" s="217">
        <f t="shared" si="121"/>
        <v>6507.81333333333</v>
      </c>
      <c r="AB213" s="217">
        <f t="shared" si="122"/>
        <v>62.475008</v>
      </c>
      <c r="AC213" s="217">
        <f t="shared" si="123"/>
        <v>6507.81333333333</v>
      </c>
      <c r="AD213" s="217">
        <f t="shared" si="124"/>
        <v>6507.81333333333</v>
      </c>
      <c r="AE213" s="217">
        <f t="shared" si="125"/>
        <v>1757.1096</v>
      </c>
      <c r="AF213" s="217">
        <f t="shared" si="126"/>
        <v>6507.81333333333</v>
      </c>
      <c r="AG213" s="217">
        <f t="shared" si="127"/>
        <v>6507.81333333333</v>
      </c>
      <c r="AH213" s="217">
        <f t="shared" si="128"/>
        <v>1952.344</v>
      </c>
      <c r="AI213">
        <f t="shared" si="129"/>
        <v>-3284.4832</v>
      </c>
      <c r="AJ213" s="217">
        <f t="shared" si="130"/>
        <v>-289.57504</v>
      </c>
      <c r="AK213" s="217">
        <f t="shared" si="131"/>
        <v>-44.235008</v>
      </c>
      <c r="AL213" s="217">
        <f t="shared" si="132"/>
        <v>-1236.3096</v>
      </c>
      <c r="AM213" s="217">
        <f t="shared" si="133"/>
        <v>-1952.344</v>
      </c>
      <c r="AN213" s="217">
        <f t="shared" si="134"/>
        <v>4546</v>
      </c>
      <c r="AO213" s="217">
        <f t="shared" si="135"/>
        <v>4546</v>
      </c>
      <c r="AP213">
        <f t="shared" si="136"/>
        <v>3818.64</v>
      </c>
      <c r="AQ213" s="217">
        <f t="shared" si="137"/>
        <v>2980</v>
      </c>
      <c r="AR213" s="217">
        <f t="shared" si="138"/>
        <v>2980</v>
      </c>
      <c r="AS213" s="217">
        <f t="shared" si="139"/>
        <v>143.04</v>
      </c>
      <c r="AT213" s="217">
        <f t="shared" si="140"/>
        <v>2980</v>
      </c>
      <c r="AU213" s="217">
        <f t="shared" si="141"/>
        <v>28.608</v>
      </c>
      <c r="AV213" s="217">
        <f t="shared" si="142"/>
        <v>4340</v>
      </c>
      <c r="AW213" s="217">
        <f t="shared" si="143"/>
        <v>4340</v>
      </c>
      <c r="AX213" s="217">
        <f t="shared" si="144"/>
        <v>1171.8</v>
      </c>
      <c r="AY213" s="217">
        <f t="shared" si="145"/>
        <v>2980</v>
      </c>
      <c r="AZ213" s="217">
        <f t="shared" si="146"/>
        <v>2980</v>
      </c>
      <c r="BA213" s="217">
        <f t="shared" si="147"/>
        <v>894</v>
      </c>
      <c r="BB213" s="217">
        <f t="shared" si="148"/>
        <v>-1636.56</v>
      </c>
      <c r="BC213" s="217">
        <f t="shared" si="149"/>
        <v>-120.24</v>
      </c>
      <c r="BD213" s="217">
        <f t="shared" si="150"/>
        <v>-10.368</v>
      </c>
      <c r="BE213" s="217">
        <f t="shared" si="151"/>
        <v>-651</v>
      </c>
      <c r="BF213" s="217">
        <f t="shared" si="152"/>
        <v>-894</v>
      </c>
    </row>
    <row r="214" spans="2:58">
      <c r="B214" s="6" t="s">
        <v>391</v>
      </c>
      <c r="C214" s="166" t="str">
        <f>_xlfn.XLOOKUP(B:B,'2023.7-2023.12'!B:B,'2023.7-2023.12'!G:G,0)</f>
        <v>2021/08/17</v>
      </c>
      <c r="D214">
        <f>_xlfn.XLOOKUP(B:B,'2023.7-2023.12'!B:B,'2023.7-2023.12'!I:I,0)</f>
        <v>0</v>
      </c>
      <c r="E214" t="str">
        <f>_xlfn.XLOOKUP(B:B,'2023.7-2023.12'!B:B,'2023.7-2023.12'!C:C,0)</f>
        <v>研发部</v>
      </c>
      <c r="F214" t="str">
        <f>_xlfn.XLOOKUP(B:B,'2023.7-2023.12'!B:B,'2023.7-2023.12'!F:F,0)</f>
        <v>电气工程师</v>
      </c>
      <c r="G214">
        <f>COUNTIF('2023.7-2023.12'!B:B,B214)</f>
        <v>6</v>
      </c>
      <c r="H214" s="217">
        <f>IFERROR(_xlfn.XLOOKUP(B214,'2023.7-2023.12'!B:B,'2023.7-2023.12'!K:K),0)</f>
        <v>10744.8</v>
      </c>
      <c r="I214" s="217">
        <f>IFERROR(AVERAGEIF('2023.7-2023.12'!B:B,B214,'2023.7-2023.12'!K:K),0)</f>
        <v>9654.34666666667</v>
      </c>
      <c r="J214" s="217">
        <f>IFERROR(_xlfn.XLOOKUP(B214,'2023.7-2023.12'!B:B,'2023.7-2023.12'!J:J),0)</f>
        <v>4738</v>
      </c>
      <c r="K214" s="217">
        <f>IFERROR(AVERAGEIF('2023.7-2023.12'!B:B,B214,'2023.7-2023.12'!J:J),0)</f>
        <v>4738</v>
      </c>
      <c r="M214">
        <f>SUMIFS('2023.7-2023.12'!L:L,'2023.7-2023.12'!B:B,B214)</f>
        <v>2182.08</v>
      </c>
      <c r="O214" s="217">
        <f>SUMIFS('2023.7-2023.12'!N:N,'2023.7-2023.12'!B:B,B214)</f>
        <v>22.8</v>
      </c>
      <c r="P214">
        <f>SUMIFS('2023.7-2023.12'!P:P,'2023.7-2023.12'!B:B,B214)</f>
        <v>18.24</v>
      </c>
      <c r="R214" s="217">
        <f>SUMIFS('2023.7-2023.12'!M:M,'2023.7-2023.12'!B:B,B214)</f>
        <v>520.8</v>
      </c>
      <c r="T214" s="217">
        <f>SUMIFS('2023.7-2023.12'!O:O,'2023.7-2023.12'!B:B,B214)</f>
        <v>0</v>
      </c>
      <c r="U214" s="217">
        <f t="shared" si="115"/>
        <v>9654.34666666667</v>
      </c>
      <c r="V214" s="217">
        <f t="shared" si="116"/>
        <v>9654.34666666667</v>
      </c>
      <c r="W214">
        <f t="shared" si="117"/>
        <v>8109.6512</v>
      </c>
      <c r="X214" s="217">
        <f t="shared" si="118"/>
        <v>9654.34666666667</v>
      </c>
      <c r="Y214" s="217">
        <f t="shared" si="119"/>
        <v>9654.34666666667</v>
      </c>
      <c r="Z214" s="217">
        <f t="shared" si="120"/>
        <v>463.40864</v>
      </c>
      <c r="AA214" s="217">
        <f t="shared" si="121"/>
        <v>9654.34666666667</v>
      </c>
      <c r="AB214" s="217">
        <f t="shared" si="122"/>
        <v>92.681728</v>
      </c>
      <c r="AC214" s="217">
        <f t="shared" si="123"/>
        <v>9654.34666666667</v>
      </c>
      <c r="AD214" s="217">
        <f t="shared" si="124"/>
        <v>9654.34666666667</v>
      </c>
      <c r="AE214" s="217">
        <f t="shared" si="125"/>
        <v>2606.6736</v>
      </c>
      <c r="AF214" s="217">
        <f t="shared" si="126"/>
        <v>9654.34666666667</v>
      </c>
      <c r="AG214" s="217">
        <f t="shared" si="127"/>
        <v>9654.34666666667</v>
      </c>
      <c r="AH214" s="217">
        <f t="shared" si="128"/>
        <v>2896.304</v>
      </c>
      <c r="AI214">
        <f t="shared" si="129"/>
        <v>-5927.5712</v>
      </c>
      <c r="AJ214" s="217">
        <f t="shared" si="130"/>
        <v>-440.60864</v>
      </c>
      <c r="AK214" s="217">
        <f t="shared" si="131"/>
        <v>-74.441728</v>
      </c>
      <c r="AL214" s="217">
        <f t="shared" si="132"/>
        <v>-2085.8736</v>
      </c>
      <c r="AM214" s="217">
        <f t="shared" si="133"/>
        <v>-2896.304</v>
      </c>
      <c r="AN214" s="217">
        <f t="shared" si="134"/>
        <v>4738</v>
      </c>
      <c r="AO214" s="217">
        <f t="shared" si="135"/>
        <v>4738</v>
      </c>
      <c r="AP214">
        <f t="shared" si="136"/>
        <v>3979.92</v>
      </c>
      <c r="AQ214" s="217">
        <f t="shared" si="137"/>
        <v>4738</v>
      </c>
      <c r="AR214" s="217">
        <f t="shared" si="138"/>
        <v>4738</v>
      </c>
      <c r="AS214" s="217">
        <f t="shared" si="139"/>
        <v>227.424</v>
      </c>
      <c r="AT214" s="217">
        <f t="shared" si="140"/>
        <v>4738</v>
      </c>
      <c r="AU214" s="217">
        <f t="shared" si="141"/>
        <v>45.4848</v>
      </c>
      <c r="AV214" s="217">
        <f t="shared" si="142"/>
        <v>4738</v>
      </c>
      <c r="AW214" s="217">
        <f t="shared" si="143"/>
        <v>4738</v>
      </c>
      <c r="AX214" s="217">
        <f t="shared" si="144"/>
        <v>1279.26</v>
      </c>
      <c r="AY214" s="217">
        <f t="shared" si="145"/>
        <v>4738</v>
      </c>
      <c r="AZ214" s="217">
        <f t="shared" si="146"/>
        <v>4738</v>
      </c>
      <c r="BA214" s="217">
        <f t="shared" si="147"/>
        <v>1421.4</v>
      </c>
      <c r="BB214" s="217">
        <f t="shared" si="148"/>
        <v>-1797.84</v>
      </c>
      <c r="BC214" s="217">
        <f t="shared" si="149"/>
        <v>-204.624</v>
      </c>
      <c r="BD214" s="217">
        <f t="shared" si="150"/>
        <v>-27.2448</v>
      </c>
      <c r="BE214" s="217">
        <f t="shared" si="151"/>
        <v>-758.46</v>
      </c>
      <c r="BF214" s="217">
        <f t="shared" si="152"/>
        <v>-1421.4</v>
      </c>
    </row>
    <row r="215" spans="2:58">
      <c r="B215" s="6" t="s">
        <v>392</v>
      </c>
      <c r="C215" s="166" t="str">
        <f>_xlfn.XLOOKUP(B:B,'2023.7-2023.12'!B:B,'2023.7-2023.12'!G:G,0)</f>
        <v>2017/12/01</v>
      </c>
      <c r="D215" s="216" t="s">
        <v>466</v>
      </c>
      <c r="E215" t="str">
        <f>_xlfn.XLOOKUP(B:B,'2023.7-2023.12'!B:B,'2023.7-2023.12'!C:C,0)</f>
        <v>生产部</v>
      </c>
      <c r="F215" t="str">
        <f>_xlfn.XLOOKUP(B:B,'2023.7-2023.12'!B:B,'2023.7-2023.12'!F:F,0)</f>
        <v>生产调度专员</v>
      </c>
      <c r="G215">
        <f>COUNTIF('2023.7-2023.12'!B:B,B215)</f>
        <v>2</v>
      </c>
      <c r="H215" s="217">
        <f>IFERROR(_xlfn.XLOOKUP(B215,'2023.7-2023.12'!B:B,'2023.7-2023.12'!K:K),0)</f>
        <v>5491.01</v>
      </c>
      <c r="I215" s="217">
        <f>IFERROR(AVERAGEIF('2023.7-2023.12'!B:B,B215,'2023.7-2023.12'!K:K),0)</f>
        <v>4201.155</v>
      </c>
      <c r="J215" s="217">
        <f>IFERROR(_xlfn.XLOOKUP(B215,'2023.7-2023.12'!B:B,'2023.7-2023.12'!J:J),0)</f>
        <v>2422</v>
      </c>
      <c r="K215" s="217">
        <f>IFERROR(AVERAGEIF('2023.7-2023.12'!B:B,B215,'2023.7-2023.12'!J:J),0)</f>
        <v>2422</v>
      </c>
      <c r="M215">
        <f>SUMIFS('2023.7-2023.12'!L:L,'2023.7-2023.12'!B:B,B215)</f>
        <v>363.68</v>
      </c>
      <c r="O215" s="217">
        <f>SUMIFS('2023.7-2023.12'!N:N,'2023.7-2023.12'!B:B,B215)</f>
        <v>3.8</v>
      </c>
      <c r="P215">
        <f>SUMIFS('2023.7-2023.12'!P:P,'2023.7-2023.12'!B:B,B215)</f>
        <v>3.04</v>
      </c>
      <c r="R215" s="217">
        <f>SUMIFS('2023.7-2023.12'!M:M,'2023.7-2023.12'!B:B,B215)</f>
        <v>86.8</v>
      </c>
      <c r="T215" s="217">
        <f>SUMIFS('2023.7-2023.12'!O:O,'2023.7-2023.12'!B:B,B215)</f>
        <v>0</v>
      </c>
      <c r="U215" s="217">
        <f t="shared" si="115"/>
        <v>4546</v>
      </c>
      <c r="V215" s="217">
        <f t="shared" si="116"/>
        <v>4546</v>
      </c>
      <c r="W215">
        <f t="shared" si="117"/>
        <v>1272.88</v>
      </c>
      <c r="X215" s="217">
        <f t="shared" si="118"/>
        <v>4201.155</v>
      </c>
      <c r="Y215" s="217">
        <f t="shared" si="119"/>
        <v>4201.155</v>
      </c>
      <c r="Z215" s="217">
        <f t="shared" si="120"/>
        <v>67.21848</v>
      </c>
      <c r="AA215" s="217">
        <f t="shared" si="121"/>
        <v>4201.155</v>
      </c>
      <c r="AB215" s="217">
        <f t="shared" si="122"/>
        <v>13.443696</v>
      </c>
      <c r="AC215" s="217">
        <f t="shared" si="123"/>
        <v>4340</v>
      </c>
      <c r="AD215" s="217">
        <f t="shared" si="124"/>
        <v>4340</v>
      </c>
      <c r="AE215" s="217">
        <f t="shared" si="125"/>
        <v>390.6</v>
      </c>
      <c r="AF215" s="217">
        <f t="shared" si="126"/>
        <v>4201.155</v>
      </c>
      <c r="AG215" s="217">
        <f t="shared" si="127"/>
        <v>4201.155</v>
      </c>
      <c r="AH215" s="217">
        <f t="shared" si="128"/>
        <v>420.1155</v>
      </c>
      <c r="AI215">
        <f t="shared" si="129"/>
        <v>-909.2</v>
      </c>
      <c r="AJ215" s="217">
        <f t="shared" si="130"/>
        <v>-63.41848</v>
      </c>
      <c r="AK215" s="217">
        <f t="shared" si="131"/>
        <v>-10.403696</v>
      </c>
      <c r="AL215" s="217">
        <f t="shared" si="132"/>
        <v>-303.8</v>
      </c>
      <c r="AM215" s="217">
        <f t="shared" si="133"/>
        <v>-420.1155</v>
      </c>
      <c r="AN215" s="217">
        <f t="shared" si="134"/>
        <v>4546</v>
      </c>
      <c r="AO215" s="217">
        <f t="shared" si="135"/>
        <v>4546</v>
      </c>
      <c r="AP215">
        <f t="shared" si="136"/>
        <v>1272.88</v>
      </c>
      <c r="AQ215" s="217">
        <f t="shared" si="137"/>
        <v>2422</v>
      </c>
      <c r="AR215" s="217">
        <f t="shared" si="138"/>
        <v>2422</v>
      </c>
      <c r="AS215" s="217">
        <f t="shared" si="139"/>
        <v>38.752</v>
      </c>
      <c r="AT215" s="217">
        <f t="shared" si="140"/>
        <v>2422</v>
      </c>
      <c r="AU215" s="217">
        <f t="shared" si="141"/>
        <v>7.7504</v>
      </c>
      <c r="AV215" s="217">
        <f t="shared" si="142"/>
        <v>4340</v>
      </c>
      <c r="AW215" s="217">
        <f t="shared" si="143"/>
        <v>4340</v>
      </c>
      <c r="AX215" s="217">
        <f t="shared" si="144"/>
        <v>390.6</v>
      </c>
      <c r="AY215" s="217">
        <f t="shared" si="145"/>
        <v>2422</v>
      </c>
      <c r="AZ215" s="217">
        <f t="shared" si="146"/>
        <v>2422</v>
      </c>
      <c r="BA215" s="217">
        <f t="shared" si="147"/>
        <v>242.2</v>
      </c>
      <c r="BB215" s="217">
        <f t="shared" si="148"/>
        <v>-909.2</v>
      </c>
      <c r="BC215" s="217">
        <f t="shared" si="149"/>
        <v>-34.952</v>
      </c>
      <c r="BD215" s="217">
        <f t="shared" si="150"/>
        <v>-4.7104</v>
      </c>
      <c r="BE215" s="217">
        <f t="shared" si="151"/>
        <v>-303.8</v>
      </c>
      <c r="BF215" s="217">
        <f t="shared" si="152"/>
        <v>-242.2</v>
      </c>
    </row>
    <row r="216" spans="2:58">
      <c r="B216" s="6" t="s">
        <v>393</v>
      </c>
      <c r="C216" s="166" t="str">
        <f>_xlfn.XLOOKUP(B:B,'2023.7-2023.12'!B:B,'2023.7-2023.12'!G:G,0)</f>
        <v>2019/07/30</v>
      </c>
      <c r="D216">
        <f>_xlfn.XLOOKUP(B:B,'2023.7-2023.12'!B:B,'2023.7-2023.12'!I:I,0)</f>
        <v>0</v>
      </c>
      <c r="E216" t="str">
        <f>_xlfn.XLOOKUP(B:B,'2023.7-2023.12'!B:B,'2023.7-2023.12'!C:C,0)</f>
        <v>售后服务部</v>
      </c>
      <c r="F216" t="str">
        <f>_xlfn.XLOOKUP(B:B,'2023.7-2023.12'!B:B,'2023.7-2023.12'!F:F,0)</f>
        <v>初级电气安装服务技师</v>
      </c>
      <c r="G216">
        <f>COUNTIF('2023.7-2023.12'!B:B,B216)</f>
        <v>6</v>
      </c>
      <c r="H216" s="217">
        <f>IFERROR(_xlfn.XLOOKUP(B216,'2023.7-2023.12'!B:B,'2023.7-2023.12'!K:K),0)</f>
        <v>8171.64</v>
      </c>
      <c r="I216" s="217">
        <f>IFERROR(AVERAGEIF('2023.7-2023.12'!B:B,B216,'2023.7-2023.12'!K:K),0)</f>
        <v>7423.19166666667</v>
      </c>
      <c r="J216" s="217">
        <f>IFERROR(_xlfn.XLOOKUP(B216,'2023.7-2023.12'!B:B,'2023.7-2023.12'!J:J),0)</f>
        <v>3000</v>
      </c>
      <c r="K216" s="217">
        <f>IFERROR(AVERAGEIF('2023.7-2023.12'!B:B,B216,'2023.7-2023.12'!J:J),0)</f>
        <v>3000</v>
      </c>
      <c r="M216">
        <f>SUMIFS('2023.7-2023.12'!L:L,'2023.7-2023.12'!B:B,B216)</f>
        <v>2182.08</v>
      </c>
      <c r="O216" s="217">
        <f>SUMIFS('2023.7-2023.12'!N:N,'2023.7-2023.12'!B:B,B216)</f>
        <v>22.8</v>
      </c>
      <c r="P216">
        <f>SUMIFS('2023.7-2023.12'!P:P,'2023.7-2023.12'!B:B,B216)</f>
        <v>18.24</v>
      </c>
      <c r="R216" s="217">
        <f>SUMIFS('2023.7-2023.12'!M:M,'2023.7-2023.12'!B:B,B216)</f>
        <v>520.8</v>
      </c>
      <c r="T216" s="217">
        <f>SUMIFS('2023.7-2023.12'!O:O,'2023.7-2023.12'!B:B,B216)</f>
        <v>0</v>
      </c>
      <c r="U216" s="217">
        <f t="shared" si="115"/>
        <v>7423.19166666667</v>
      </c>
      <c r="V216" s="217">
        <f t="shared" si="116"/>
        <v>7423.19166666667</v>
      </c>
      <c r="W216">
        <f t="shared" si="117"/>
        <v>6235.481</v>
      </c>
      <c r="X216" s="217">
        <f t="shared" si="118"/>
        <v>7423.19166666667</v>
      </c>
      <c r="Y216" s="217">
        <f t="shared" si="119"/>
        <v>7423.19166666667</v>
      </c>
      <c r="Z216" s="217">
        <f t="shared" si="120"/>
        <v>356.3132</v>
      </c>
      <c r="AA216" s="217">
        <f t="shared" si="121"/>
        <v>7423.19166666667</v>
      </c>
      <c r="AB216" s="217">
        <f t="shared" si="122"/>
        <v>71.26264</v>
      </c>
      <c r="AC216" s="217">
        <f t="shared" si="123"/>
        <v>7423.19166666667</v>
      </c>
      <c r="AD216" s="217">
        <f t="shared" si="124"/>
        <v>7423.19166666667</v>
      </c>
      <c r="AE216" s="217">
        <f t="shared" si="125"/>
        <v>2004.26175</v>
      </c>
      <c r="AF216" s="217">
        <f t="shared" si="126"/>
        <v>7423.19166666667</v>
      </c>
      <c r="AG216" s="217">
        <f t="shared" si="127"/>
        <v>7423.19166666667</v>
      </c>
      <c r="AH216" s="217">
        <f t="shared" si="128"/>
        <v>2226.9575</v>
      </c>
      <c r="AI216">
        <f t="shared" si="129"/>
        <v>-4053.401</v>
      </c>
      <c r="AJ216" s="217">
        <f t="shared" si="130"/>
        <v>-333.5132</v>
      </c>
      <c r="AK216" s="217">
        <f t="shared" si="131"/>
        <v>-53.02264</v>
      </c>
      <c r="AL216" s="217">
        <f t="shared" si="132"/>
        <v>-1483.46175</v>
      </c>
      <c r="AM216" s="217">
        <f t="shared" si="133"/>
        <v>-2226.9575</v>
      </c>
      <c r="AN216" s="217">
        <f t="shared" si="134"/>
        <v>4546</v>
      </c>
      <c r="AO216" s="217">
        <f t="shared" si="135"/>
        <v>4546</v>
      </c>
      <c r="AP216">
        <f t="shared" si="136"/>
        <v>3818.64</v>
      </c>
      <c r="AQ216" s="217">
        <f t="shared" si="137"/>
        <v>3000</v>
      </c>
      <c r="AR216" s="217">
        <f t="shared" si="138"/>
        <v>3000</v>
      </c>
      <c r="AS216" s="217">
        <f t="shared" si="139"/>
        <v>144</v>
      </c>
      <c r="AT216" s="217">
        <f t="shared" si="140"/>
        <v>3000</v>
      </c>
      <c r="AU216" s="217">
        <f t="shared" si="141"/>
        <v>28.8</v>
      </c>
      <c r="AV216" s="217">
        <f t="shared" si="142"/>
        <v>4340</v>
      </c>
      <c r="AW216" s="217">
        <f t="shared" si="143"/>
        <v>4340</v>
      </c>
      <c r="AX216" s="217">
        <f t="shared" si="144"/>
        <v>1171.8</v>
      </c>
      <c r="AY216" s="217">
        <f t="shared" si="145"/>
        <v>3000</v>
      </c>
      <c r="AZ216" s="217">
        <f t="shared" si="146"/>
        <v>3000</v>
      </c>
      <c r="BA216" s="217">
        <f t="shared" si="147"/>
        <v>900</v>
      </c>
      <c r="BB216" s="217">
        <f t="shared" si="148"/>
        <v>-1636.56</v>
      </c>
      <c r="BC216" s="217">
        <f t="shared" si="149"/>
        <v>-121.2</v>
      </c>
      <c r="BD216" s="217">
        <f t="shared" si="150"/>
        <v>-10.56</v>
      </c>
      <c r="BE216" s="217">
        <f t="shared" si="151"/>
        <v>-651</v>
      </c>
      <c r="BF216" s="217">
        <f t="shared" si="152"/>
        <v>-900</v>
      </c>
    </row>
    <row r="217" spans="2:58">
      <c r="B217" s="6" t="s">
        <v>394</v>
      </c>
      <c r="C217" s="166" t="str">
        <f>_xlfn.XLOOKUP(B:B,'2023.7-2023.12'!B:B,'2023.7-2023.12'!G:G,0)</f>
        <v>2021/04/06</v>
      </c>
      <c r="D217">
        <f>_xlfn.XLOOKUP(B:B,'2023.7-2023.12'!B:B,'2023.7-2023.12'!I:I,0)</f>
        <v>0</v>
      </c>
      <c r="E217" t="str">
        <f>_xlfn.XLOOKUP(B:B,'2023.7-2023.12'!B:B,'2023.7-2023.12'!C:C,0)</f>
        <v>物控部</v>
      </c>
      <c r="F217" t="str">
        <f>_xlfn.XLOOKUP(B:B,'2023.7-2023.12'!B:B,'2023.7-2023.12'!F:F,0)</f>
        <v>采购文员</v>
      </c>
      <c r="G217">
        <f>COUNTIF('2023.7-2023.12'!B:B,B217)</f>
        <v>6</v>
      </c>
      <c r="H217" s="217">
        <f>IFERROR(_xlfn.XLOOKUP(B217,'2023.7-2023.12'!B:B,'2023.7-2023.12'!K:K),0)</f>
        <v>5433.8</v>
      </c>
      <c r="I217" s="217">
        <f>IFERROR(AVERAGEIF('2023.7-2023.12'!B:B,B217,'2023.7-2023.12'!K:K),0)</f>
        <v>5438.25</v>
      </c>
      <c r="J217" s="217">
        <f>IFERROR(_xlfn.XLOOKUP(B217,'2023.7-2023.12'!B:B,'2023.7-2023.12'!J:J),0)</f>
        <v>1980</v>
      </c>
      <c r="K217" s="217">
        <f>IFERROR(AVERAGEIF('2023.7-2023.12'!B:B,B217,'2023.7-2023.12'!J:J),0)</f>
        <v>1980</v>
      </c>
      <c r="M217">
        <f>SUMIFS('2023.7-2023.12'!L:L,'2023.7-2023.12'!B:B,B217)</f>
        <v>2182.08</v>
      </c>
      <c r="O217" s="217">
        <f>SUMIFS('2023.7-2023.12'!N:N,'2023.7-2023.12'!B:B,B217)</f>
        <v>22.8</v>
      </c>
      <c r="P217">
        <f>SUMIFS('2023.7-2023.12'!P:P,'2023.7-2023.12'!B:B,B217)</f>
        <v>18.24</v>
      </c>
      <c r="R217" s="217">
        <f>SUMIFS('2023.7-2023.12'!M:M,'2023.7-2023.12'!B:B,B217)</f>
        <v>520.8</v>
      </c>
      <c r="T217" s="217">
        <f>SUMIFS('2023.7-2023.12'!O:O,'2023.7-2023.12'!B:B,B217)</f>
        <v>0</v>
      </c>
      <c r="U217" s="217">
        <f t="shared" si="115"/>
        <v>5438.25</v>
      </c>
      <c r="V217" s="217">
        <f t="shared" si="116"/>
        <v>5438.25</v>
      </c>
      <c r="W217">
        <f t="shared" si="117"/>
        <v>4568.13</v>
      </c>
      <c r="X217" s="217">
        <f t="shared" si="118"/>
        <v>5438.25</v>
      </c>
      <c r="Y217" s="217">
        <f t="shared" si="119"/>
        <v>5438.25</v>
      </c>
      <c r="Z217" s="217">
        <f t="shared" si="120"/>
        <v>261.036</v>
      </c>
      <c r="AA217" s="217">
        <f t="shared" si="121"/>
        <v>5438.25</v>
      </c>
      <c r="AB217" s="217">
        <f t="shared" si="122"/>
        <v>52.2072</v>
      </c>
      <c r="AC217" s="217">
        <f t="shared" si="123"/>
        <v>5438.25</v>
      </c>
      <c r="AD217" s="217">
        <f t="shared" si="124"/>
        <v>5438.25</v>
      </c>
      <c r="AE217" s="217">
        <f t="shared" si="125"/>
        <v>1468.3275</v>
      </c>
      <c r="AF217" s="217">
        <f t="shared" si="126"/>
        <v>5438.25</v>
      </c>
      <c r="AG217" s="217">
        <f t="shared" si="127"/>
        <v>5438.25</v>
      </c>
      <c r="AH217" s="217">
        <f t="shared" si="128"/>
        <v>1631.475</v>
      </c>
      <c r="AI217">
        <f t="shared" si="129"/>
        <v>-2386.05</v>
      </c>
      <c r="AJ217" s="217">
        <f t="shared" si="130"/>
        <v>-238.236</v>
      </c>
      <c r="AK217" s="217">
        <f t="shared" si="131"/>
        <v>-33.9672</v>
      </c>
      <c r="AL217" s="217">
        <f t="shared" si="132"/>
        <v>-947.5275</v>
      </c>
      <c r="AM217" s="217">
        <f t="shared" si="133"/>
        <v>-1631.475</v>
      </c>
      <c r="AN217" s="217">
        <f t="shared" si="134"/>
        <v>4546</v>
      </c>
      <c r="AO217" s="217">
        <f t="shared" si="135"/>
        <v>4546</v>
      </c>
      <c r="AP217">
        <f t="shared" si="136"/>
        <v>3818.64</v>
      </c>
      <c r="AQ217" s="217">
        <f t="shared" si="137"/>
        <v>1980</v>
      </c>
      <c r="AR217" s="217">
        <f t="shared" si="138"/>
        <v>1980</v>
      </c>
      <c r="AS217" s="217">
        <f t="shared" si="139"/>
        <v>95.04</v>
      </c>
      <c r="AT217" s="217">
        <f t="shared" si="140"/>
        <v>1980</v>
      </c>
      <c r="AU217" s="217">
        <f t="shared" si="141"/>
        <v>19.008</v>
      </c>
      <c r="AV217" s="217">
        <f t="shared" si="142"/>
        <v>4340</v>
      </c>
      <c r="AW217" s="217">
        <f t="shared" si="143"/>
        <v>4340</v>
      </c>
      <c r="AX217" s="217">
        <f t="shared" si="144"/>
        <v>1171.8</v>
      </c>
      <c r="AY217" s="217">
        <f t="shared" si="145"/>
        <v>1980</v>
      </c>
      <c r="AZ217" s="217">
        <f t="shared" si="146"/>
        <v>1980</v>
      </c>
      <c r="BA217" s="217">
        <f t="shared" si="147"/>
        <v>594</v>
      </c>
      <c r="BB217" s="217">
        <f t="shared" si="148"/>
        <v>-1636.56</v>
      </c>
      <c r="BC217" s="217">
        <f t="shared" si="149"/>
        <v>-72.24</v>
      </c>
      <c r="BD217" s="217">
        <f t="shared" si="150"/>
        <v>-0.768000000000004</v>
      </c>
      <c r="BE217" s="217">
        <f t="shared" si="151"/>
        <v>-651</v>
      </c>
      <c r="BF217" s="217">
        <f t="shared" si="152"/>
        <v>-594</v>
      </c>
    </row>
    <row r="218" spans="2:58">
      <c r="B218" s="6" t="s">
        <v>398</v>
      </c>
      <c r="C218" s="166" t="str">
        <f>_xlfn.XLOOKUP(B:B,'2023.7-2023.12'!B:B,'2023.7-2023.12'!G:G,0)</f>
        <v>2023/03/14</v>
      </c>
      <c r="D218">
        <f>_xlfn.XLOOKUP(B:B,'2023.7-2023.12'!B:B,'2023.7-2023.12'!I:I,0)</f>
        <v>0</v>
      </c>
      <c r="E218" t="str">
        <f>_xlfn.XLOOKUP(B:B,'2023.7-2023.12'!B:B,'2023.7-2023.12'!C:C,0)</f>
        <v>生产部</v>
      </c>
      <c r="F218" t="str">
        <f>_xlfn.XLOOKUP(B:B,'2023.7-2023.12'!B:B,'2023.7-2023.12'!F:F,0)</f>
        <v>装配电工</v>
      </c>
      <c r="G218">
        <f>COUNTIF('2023.7-2023.12'!B:B,B218)</f>
        <v>6</v>
      </c>
      <c r="H218" s="217">
        <f>IFERROR(_xlfn.XLOOKUP(B218,'2023.7-2023.12'!B:B,'2023.7-2023.12'!K:K),0)</f>
        <v>5669.09</v>
      </c>
      <c r="I218" s="217">
        <f>IFERROR(AVERAGEIF('2023.7-2023.12'!B:B,B218,'2023.7-2023.12'!K:K),0)</f>
        <v>6790.61333333333</v>
      </c>
      <c r="J218" s="217">
        <f>IFERROR(_xlfn.XLOOKUP(B218,'2023.7-2023.12'!B:B,'2023.7-2023.12'!J:J),0)</f>
        <v>1900</v>
      </c>
      <c r="K218" s="217">
        <f>IFERROR(AVERAGEIF('2023.7-2023.12'!B:B,B218,'2023.7-2023.12'!J:J),0)</f>
        <v>1900</v>
      </c>
      <c r="M218">
        <f>SUMIFS('2023.7-2023.12'!L:L,'2023.7-2023.12'!B:B,B218)</f>
        <v>2182.08</v>
      </c>
      <c r="O218" s="217">
        <f>SUMIFS('2023.7-2023.12'!N:N,'2023.7-2023.12'!B:B,B218)</f>
        <v>22.8</v>
      </c>
      <c r="P218">
        <f>SUMIFS('2023.7-2023.12'!P:P,'2023.7-2023.12'!B:B,B218)</f>
        <v>18.24</v>
      </c>
      <c r="R218" s="217">
        <f>SUMIFS('2023.7-2023.12'!M:M,'2023.7-2023.12'!B:B,B218)</f>
        <v>520.8</v>
      </c>
      <c r="T218" s="217">
        <f>SUMIFS('2023.7-2023.12'!O:O,'2023.7-2023.12'!B:B,B218)</f>
        <v>0</v>
      </c>
      <c r="U218" s="217">
        <f t="shared" si="115"/>
        <v>6790.61333333333</v>
      </c>
      <c r="V218" s="217">
        <f t="shared" si="116"/>
        <v>6790.61333333333</v>
      </c>
      <c r="W218">
        <f t="shared" si="117"/>
        <v>5704.1152</v>
      </c>
      <c r="X218" s="217">
        <f t="shared" si="118"/>
        <v>6790.61333333333</v>
      </c>
      <c r="Y218" s="217">
        <f t="shared" si="119"/>
        <v>6790.61333333333</v>
      </c>
      <c r="Z218" s="217">
        <f t="shared" si="120"/>
        <v>325.94944</v>
      </c>
      <c r="AA218" s="217">
        <f t="shared" si="121"/>
        <v>6790.61333333333</v>
      </c>
      <c r="AB218" s="217">
        <f t="shared" si="122"/>
        <v>65.189888</v>
      </c>
      <c r="AC218" s="217">
        <f t="shared" si="123"/>
        <v>6790.61333333333</v>
      </c>
      <c r="AD218" s="217">
        <f t="shared" si="124"/>
        <v>6790.61333333333</v>
      </c>
      <c r="AE218" s="217">
        <f t="shared" si="125"/>
        <v>1833.4656</v>
      </c>
      <c r="AF218" s="217">
        <f t="shared" si="126"/>
        <v>6790.61333333333</v>
      </c>
      <c r="AG218" s="217">
        <f t="shared" si="127"/>
        <v>6790.61333333333</v>
      </c>
      <c r="AH218" s="217">
        <f t="shared" si="128"/>
        <v>2037.184</v>
      </c>
      <c r="AI218">
        <f t="shared" si="129"/>
        <v>-3522.0352</v>
      </c>
      <c r="AJ218" s="217">
        <f t="shared" si="130"/>
        <v>-303.14944</v>
      </c>
      <c r="AK218" s="217">
        <f t="shared" si="131"/>
        <v>-46.949888</v>
      </c>
      <c r="AL218" s="217">
        <f t="shared" si="132"/>
        <v>-1312.6656</v>
      </c>
      <c r="AM218" s="217">
        <f t="shared" si="133"/>
        <v>-2037.184</v>
      </c>
      <c r="AN218" s="217">
        <f t="shared" si="134"/>
        <v>4546</v>
      </c>
      <c r="AO218" s="217">
        <f t="shared" si="135"/>
        <v>4546</v>
      </c>
      <c r="AP218">
        <f t="shared" si="136"/>
        <v>3818.64</v>
      </c>
      <c r="AQ218" s="217">
        <f t="shared" si="137"/>
        <v>1900</v>
      </c>
      <c r="AR218" s="217">
        <f t="shared" si="138"/>
        <v>1900</v>
      </c>
      <c r="AS218" s="217">
        <f t="shared" si="139"/>
        <v>91.2</v>
      </c>
      <c r="AT218" s="217">
        <f t="shared" si="140"/>
        <v>1900</v>
      </c>
      <c r="AU218" s="217">
        <f t="shared" si="141"/>
        <v>18.24</v>
      </c>
      <c r="AV218" s="217">
        <f t="shared" si="142"/>
        <v>4340</v>
      </c>
      <c r="AW218" s="217">
        <f t="shared" si="143"/>
        <v>4340</v>
      </c>
      <c r="AX218" s="217">
        <f t="shared" si="144"/>
        <v>1171.8</v>
      </c>
      <c r="AY218" s="217">
        <f t="shared" si="145"/>
        <v>1900</v>
      </c>
      <c r="AZ218" s="217">
        <f t="shared" si="146"/>
        <v>1900</v>
      </c>
      <c r="BA218" s="217">
        <f t="shared" si="147"/>
        <v>570</v>
      </c>
      <c r="BB218" s="217">
        <f t="shared" si="148"/>
        <v>-1636.56</v>
      </c>
      <c r="BC218" s="217">
        <f t="shared" si="149"/>
        <v>-68.4</v>
      </c>
      <c r="BD218" s="217">
        <f t="shared" si="150"/>
        <v>0</v>
      </c>
      <c r="BE218" s="217">
        <f t="shared" si="151"/>
        <v>-651</v>
      </c>
      <c r="BF218" s="217">
        <f t="shared" si="152"/>
        <v>-570</v>
      </c>
    </row>
    <row r="219" spans="2:58">
      <c r="B219" s="6" t="s">
        <v>399</v>
      </c>
      <c r="C219" s="166" t="str">
        <f>_xlfn.XLOOKUP(B:B,'2023.7-2023.12'!B:B,'2023.7-2023.12'!G:G,0)</f>
        <v>2020/07/01</v>
      </c>
      <c r="D219">
        <f>_xlfn.XLOOKUP(B:B,'2023.7-2023.12'!B:B,'2023.7-2023.12'!I:I,0)</f>
        <v>0</v>
      </c>
      <c r="E219" t="str">
        <f>_xlfn.XLOOKUP(B:B,'2023.7-2023.12'!B:B,'2023.7-2023.12'!C:C,0)</f>
        <v>生产部</v>
      </c>
      <c r="F219" t="str">
        <f>_xlfn.XLOOKUP(B:B,'2023.7-2023.12'!B:B,'2023.7-2023.12'!F:F,0)</f>
        <v>测试技师</v>
      </c>
      <c r="G219">
        <f>COUNTIF('2023.7-2023.12'!B:B,B219)</f>
        <v>6</v>
      </c>
      <c r="H219" s="217">
        <f>IFERROR(_xlfn.XLOOKUP(B219,'2023.7-2023.12'!B:B,'2023.7-2023.12'!K:K),0)</f>
        <v>7016.83</v>
      </c>
      <c r="I219" s="217">
        <f>IFERROR(AVERAGEIF('2023.7-2023.12'!B:B,B219,'2023.7-2023.12'!K:K),0)</f>
        <v>7010.65</v>
      </c>
      <c r="J219" s="217">
        <f>IFERROR(_xlfn.XLOOKUP(B219,'2023.7-2023.12'!B:B,'2023.7-2023.12'!J:J),0)</f>
        <v>1900</v>
      </c>
      <c r="K219" s="217">
        <f>IFERROR(AVERAGEIF('2023.7-2023.12'!B:B,B219,'2023.7-2023.12'!J:J),0)</f>
        <v>1900</v>
      </c>
      <c r="M219">
        <f>SUMIFS('2023.7-2023.12'!L:L,'2023.7-2023.12'!B:B,B219)</f>
        <v>2182.08</v>
      </c>
      <c r="O219" s="217">
        <f>SUMIFS('2023.7-2023.12'!N:N,'2023.7-2023.12'!B:B,B219)</f>
        <v>22.8</v>
      </c>
      <c r="P219">
        <f>SUMIFS('2023.7-2023.12'!P:P,'2023.7-2023.12'!B:B,B219)</f>
        <v>18.24</v>
      </c>
      <c r="R219" s="217">
        <f>SUMIFS('2023.7-2023.12'!M:M,'2023.7-2023.12'!B:B,B219)</f>
        <v>520.8</v>
      </c>
      <c r="T219" s="217">
        <f>SUMIFS('2023.7-2023.12'!O:O,'2023.7-2023.12'!B:B,B219)</f>
        <v>600</v>
      </c>
      <c r="U219" s="217">
        <f t="shared" si="115"/>
        <v>7010.65</v>
      </c>
      <c r="V219" s="217">
        <f t="shared" si="116"/>
        <v>7010.65</v>
      </c>
      <c r="W219">
        <f t="shared" si="117"/>
        <v>5888.946</v>
      </c>
      <c r="X219" s="217">
        <f t="shared" si="118"/>
        <v>7010.65</v>
      </c>
      <c r="Y219" s="217">
        <f t="shared" si="119"/>
        <v>7010.65</v>
      </c>
      <c r="Z219" s="217">
        <f t="shared" si="120"/>
        <v>336.5112</v>
      </c>
      <c r="AA219" s="217">
        <f t="shared" si="121"/>
        <v>7010.65</v>
      </c>
      <c r="AB219" s="217">
        <f t="shared" si="122"/>
        <v>67.30224</v>
      </c>
      <c r="AC219" s="217">
        <f t="shared" si="123"/>
        <v>7010.65</v>
      </c>
      <c r="AD219" s="217">
        <f t="shared" si="124"/>
        <v>7010.65</v>
      </c>
      <c r="AE219" s="217">
        <f t="shared" si="125"/>
        <v>1892.8755</v>
      </c>
      <c r="AF219" s="217">
        <f t="shared" si="126"/>
        <v>7010.65</v>
      </c>
      <c r="AG219" s="217">
        <f t="shared" si="127"/>
        <v>7010.65</v>
      </c>
      <c r="AH219" s="217">
        <f t="shared" si="128"/>
        <v>2103.195</v>
      </c>
      <c r="AI219">
        <f t="shared" si="129"/>
        <v>-3706.866</v>
      </c>
      <c r="AJ219" s="217">
        <f t="shared" si="130"/>
        <v>-313.7112</v>
      </c>
      <c r="AK219" s="217">
        <f t="shared" si="131"/>
        <v>-49.06224</v>
      </c>
      <c r="AL219" s="217">
        <f t="shared" si="132"/>
        <v>-1372.0755</v>
      </c>
      <c r="AM219" s="217">
        <f t="shared" si="133"/>
        <v>-1503.195</v>
      </c>
      <c r="AN219" s="217">
        <f t="shared" si="134"/>
        <v>4546</v>
      </c>
      <c r="AO219" s="217">
        <f t="shared" si="135"/>
        <v>4546</v>
      </c>
      <c r="AP219">
        <f t="shared" si="136"/>
        <v>3818.64</v>
      </c>
      <c r="AQ219" s="217">
        <f t="shared" si="137"/>
        <v>1900</v>
      </c>
      <c r="AR219" s="217">
        <f t="shared" si="138"/>
        <v>1900</v>
      </c>
      <c r="AS219" s="217">
        <f t="shared" si="139"/>
        <v>91.2</v>
      </c>
      <c r="AT219" s="217">
        <f t="shared" si="140"/>
        <v>1900</v>
      </c>
      <c r="AU219" s="217">
        <f t="shared" si="141"/>
        <v>18.24</v>
      </c>
      <c r="AV219" s="217">
        <f t="shared" si="142"/>
        <v>4340</v>
      </c>
      <c r="AW219" s="217">
        <f t="shared" si="143"/>
        <v>4340</v>
      </c>
      <c r="AX219" s="217">
        <f t="shared" si="144"/>
        <v>1171.8</v>
      </c>
      <c r="AY219" s="217">
        <f t="shared" si="145"/>
        <v>1900</v>
      </c>
      <c r="AZ219" s="217">
        <f t="shared" si="146"/>
        <v>1900</v>
      </c>
      <c r="BA219" s="217">
        <f t="shared" si="147"/>
        <v>570</v>
      </c>
      <c r="BB219" s="217">
        <f t="shared" si="148"/>
        <v>-1636.56</v>
      </c>
      <c r="BC219" s="217">
        <f t="shared" si="149"/>
        <v>-68.4</v>
      </c>
      <c r="BD219" s="217">
        <f t="shared" si="150"/>
        <v>0</v>
      </c>
      <c r="BE219" s="217">
        <f t="shared" si="151"/>
        <v>-651</v>
      </c>
      <c r="BF219" s="217">
        <f t="shared" si="152"/>
        <v>0</v>
      </c>
    </row>
    <row r="220" spans="2:58">
      <c r="B220" s="6" t="s">
        <v>400</v>
      </c>
      <c r="C220" s="166">
        <f>_xlfn.XLOOKUP(B:B,'2023.7-2023.12'!B:B,'2023.7-2023.12'!G:G,0)</f>
        <v>44782</v>
      </c>
      <c r="D220">
        <f>_xlfn.XLOOKUP(B:B,'2023.7-2023.12'!B:B,'2023.7-2023.12'!I:I,0)</f>
        <v>0</v>
      </c>
      <c r="E220" t="str">
        <f>_xlfn.XLOOKUP(B:B,'2023.7-2023.12'!B:B,'2023.7-2023.12'!C:C,0)</f>
        <v>生产部</v>
      </c>
      <c r="F220" t="str">
        <f>_xlfn.XLOOKUP(B:B,'2023.7-2023.12'!B:B,'2023.7-2023.12'!F:F,0)</f>
        <v>质检员</v>
      </c>
      <c r="G220">
        <f>COUNTIF('2023.7-2023.12'!B:B,B220)</f>
        <v>6</v>
      </c>
      <c r="H220" s="217">
        <f>IFERROR(_xlfn.XLOOKUP(B220,'2023.7-2023.12'!B:B,'2023.7-2023.12'!K:K),0)</f>
        <v>7460.07</v>
      </c>
      <c r="I220" s="217">
        <f>IFERROR(AVERAGEIF('2023.7-2023.12'!B:B,B220,'2023.7-2023.12'!K:K),0)</f>
        <v>6241.59333333333</v>
      </c>
      <c r="J220" s="217">
        <f>IFERROR(_xlfn.XLOOKUP(B220,'2023.7-2023.12'!B:B,'2023.7-2023.12'!J:J),0)</f>
        <v>2120</v>
      </c>
      <c r="K220" s="217">
        <f>IFERROR(AVERAGEIF('2023.7-2023.12'!B:B,B220,'2023.7-2023.12'!J:J),0)</f>
        <v>2120</v>
      </c>
      <c r="M220">
        <f>SUMIFS('2023.7-2023.12'!L:L,'2023.7-2023.12'!B:B,B220)</f>
        <v>2182.08</v>
      </c>
      <c r="O220" s="217">
        <f>SUMIFS('2023.7-2023.12'!N:N,'2023.7-2023.12'!B:B,B220)</f>
        <v>22.8</v>
      </c>
      <c r="P220">
        <f>SUMIFS('2023.7-2023.12'!P:P,'2023.7-2023.12'!B:B,B220)</f>
        <v>18.24</v>
      </c>
      <c r="R220" s="217">
        <f>SUMIFS('2023.7-2023.12'!M:M,'2023.7-2023.12'!B:B,B220)</f>
        <v>520.8</v>
      </c>
      <c r="T220" s="217">
        <f>SUMIFS('2023.7-2023.12'!O:O,'2023.7-2023.12'!B:B,B220)</f>
        <v>0</v>
      </c>
      <c r="U220" s="217">
        <f t="shared" si="115"/>
        <v>6241.59333333333</v>
      </c>
      <c r="V220" s="217">
        <f t="shared" si="116"/>
        <v>6241.59333333333</v>
      </c>
      <c r="W220">
        <f t="shared" si="117"/>
        <v>5242.9384</v>
      </c>
      <c r="X220" s="217">
        <f t="shared" si="118"/>
        <v>6241.59333333333</v>
      </c>
      <c r="Y220" s="217">
        <f t="shared" si="119"/>
        <v>6241.59333333333</v>
      </c>
      <c r="Z220" s="217">
        <f t="shared" si="120"/>
        <v>299.59648</v>
      </c>
      <c r="AA220" s="217">
        <f t="shared" si="121"/>
        <v>6241.59333333333</v>
      </c>
      <c r="AB220" s="217">
        <f t="shared" si="122"/>
        <v>59.919296</v>
      </c>
      <c r="AC220" s="217">
        <f t="shared" si="123"/>
        <v>6241.59333333333</v>
      </c>
      <c r="AD220" s="217">
        <f t="shared" si="124"/>
        <v>6241.59333333333</v>
      </c>
      <c r="AE220" s="217">
        <f t="shared" si="125"/>
        <v>1685.2302</v>
      </c>
      <c r="AF220" s="217">
        <f t="shared" si="126"/>
        <v>6241.59333333333</v>
      </c>
      <c r="AG220" s="217">
        <f t="shared" si="127"/>
        <v>6241.59333333333</v>
      </c>
      <c r="AH220" s="217">
        <f t="shared" si="128"/>
        <v>1872.478</v>
      </c>
      <c r="AI220">
        <f t="shared" si="129"/>
        <v>-3060.8584</v>
      </c>
      <c r="AJ220" s="217">
        <f t="shared" si="130"/>
        <v>-276.79648</v>
      </c>
      <c r="AK220" s="217">
        <f t="shared" si="131"/>
        <v>-41.679296</v>
      </c>
      <c r="AL220" s="217">
        <f t="shared" si="132"/>
        <v>-1164.4302</v>
      </c>
      <c r="AM220" s="217">
        <f t="shared" si="133"/>
        <v>-1872.478</v>
      </c>
      <c r="AN220" s="217">
        <f t="shared" si="134"/>
        <v>4546</v>
      </c>
      <c r="AO220" s="217">
        <f t="shared" si="135"/>
        <v>4546</v>
      </c>
      <c r="AP220">
        <f t="shared" si="136"/>
        <v>3818.64</v>
      </c>
      <c r="AQ220" s="217">
        <f t="shared" si="137"/>
        <v>2120</v>
      </c>
      <c r="AR220" s="217">
        <f t="shared" si="138"/>
        <v>2120</v>
      </c>
      <c r="AS220" s="217">
        <f t="shared" si="139"/>
        <v>101.76</v>
      </c>
      <c r="AT220" s="217">
        <f t="shared" si="140"/>
        <v>2120</v>
      </c>
      <c r="AU220" s="217">
        <f t="shared" si="141"/>
        <v>20.352</v>
      </c>
      <c r="AV220" s="217">
        <f t="shared" si="142"/>
        <v>4340</v>
      </c>
      <c r="AW220" s="217">
        <f t="shared" si="143"/>
        <v>4340</v>
      </c>
      <c r="AX220" s="217">
        <f t="shared" si="144"/>
        <v>1171.8</v>
      </c>
      <c r="AY220" s="217">
        <f t="shared" si="145"/>
        <v>2120</v>
      </c>
      <c r="AZ220" s="217">
        <f t="shared" si="146"/>
        <v>2120</v>
      </c>
      <c r="BA220" s="217">
        <f t="shared" si="147"/>
        <v>636</v>
      </c>
      <c r="BB220" s="217">
        <f t="shared" si="148"/>
        <v>-1636.56</v>
      </c>
      <c r="BC220" s="217">
        <f t="shared" si="149"/>
        <v>-78.96</v>
      </c>
      <c r="BD220" s="217">
        <f t="shared" si="150"/>
        <v>-2.11200000000001</v>
      </c>
      <c r="BE220" s="217">
        <f t="shared" si="151"/>
        <v>-651</v>
      </c>
      <c r="BF220" s="217">
        <f t="shared" si="152"/>
        <v>-636</v>
      </c>
    </row>
    <row r="221" spans="2:58">
      <c r="B221" s="6" t="s">
        <v>401</v>
      </c>
      <c r="C221" s="166" t="str">
        <f>_xlfn.XLOOKUP(B:B,'2023.7-2023.12'!B:B,'2023.7-2023.12'!G:G,0)</f>
        <v>2020/02/10</v>
      </c>
      <c r="D221">
        <f>_xlfn.XLOOKUP(B:B,'2023.7-2023.12'!B:B,'2023.7-2023.12'!I:I,0)</f>
        <v>0</v>
      </c>
      <c r="E221" t="str">
        <f>_xlfn.XLOOKUP(B:B,'2023.7-2023.12'!B:B,'2023.7-2023.12'!C:C,0)</f>
        <v>生产部</v>
      </c>
      <c r="F221" t="str">
        <f>_xlfn.XLOOKUP(B:B,'2023.7-2023.12'!B:B,'2023.7-2023.12'!F:F,0)</f>
        <v>安全环保专员</v>
      </c>
      <c r="G221">
        <f>COUNTIF('2023.7-2023.12'!B:B,B221)</f>
        <v>6</v>
      </c>
      <c r="H221" s="217">
        <f>IFERROR(_xlfn.XLOOKUP(B221,'2023.7-2023.12'!B:B,'2023.7-2023.12'!K:K),0)</f>
        <v>6850</v>
      </c>
      <c r="I221" s="217">
        <f>IFERROR(AVERAGEIF('2023.7-2023.12'!B:B,B221,'2023.7-2023.12'!K:K),0)</f>
        <v>6784.4</v>
      </c>
      <c r="J221" s="217">
        <f>IFERROR(_xlfn.XLOOKUP(B221,'2023.7-2023.12'!B:B,'2023.7-2023.12'!J:J),0)</f>
        <v>2240</v>
      </c>
      <c r="K221" s="217">
        <f>IFERROR(AVERAGEIF('2023.7-2023.12'!B:B,B221,'2023.7-2023.12'!J:J),0)</f>
        <v>2240</v>
      </c>
      <c r="M221">
        <f>SUMIFS('2023.7-2023.12'!L:L,'2023.7-2023.12'!B:B,B221)</f>
        <v>2182.08</v>
      </c>
      <c r="O221" s="217">
        <f>SUMIFS('2023.7-2023.12'!N:N,'2023.7-2023.12'!B:B,B221)</f>
        <v>22.8</v>
      </c>
      <c r="P221">
        <f>SUMIFS('2023.7-2023.12'!P:P,'2023.7-2023.12'!B:B,B221)</f>
        <v>18.24</v>
      </c>
      <c r="R221" s="217">
        <f>SUMIFS('2023.7-2023.12'!M:M,'2023.7-2023.12'!B:B,B221)</f>
        <v>520.8</v>
      </c>
      <c r="T221" s="217">
        <f>SUMIFS('2023.7-2023.12'!O:O,'2023.7-2023.12'!B:B,B221)</f>
        <v>0</v>
      </c>
      <c r="U221" s="217">
        <f t="shared" si="115"/>
        <v>6784.4</v>
      </c>
      <c r="V221" s="217">
        <f t="shared" si="116"/>
        <v>6784.4</v>
      </c>
      <c r="W221">
        <f t="shared" si="117"/>
        <v>5698.896</v>
      </c>
      <c r="X221" s="217">
        <f t="shared" si="118"/>
        <v>6784.4</v>
      </c>
      <c r="Y221" s="217">
        <f t="shared" si="119"/>
        <v>6784.4</v>
      </c>
      <c r="Z221" s="217">
        <f t="shared" si="120"/>
        <v>325.6512</v>
      </c>
      <c r="AA221" s="217">
        <f t="shared" si="121"/>
        <v>6784.4</v>
      </c>
      <c r="AB221" s="217">
        <f t="shared" si="122"/>
        <v>65.13024</v>
      </c>
      <c r="AC221" s="217">
        <f t="shared" si="123"/>
        <v>6784.4</v>
      </c>
      <c r="AD221" s="217">
        <f t="shared" si="124"/>
        <v>6784.4</v>
      </c>
      <c r="AE221" s="217">
        <f t="shared" si="125"/>
        <v>1831.788</v>
      </c>
      <c r="AF221" s="217">
        <f t="shared" si="126"/>
        <v>6784.4</v>
      </c>
      <c r="AG221" s="217">
        <f t="shared" si="127"/>
        <v>6784.4</v>
      </c>
      <c r="AH221" s="217">
        <f t="shared" si="128"/>
        <v>2035.32</v>
      </c>
      <c r="AI221">
        <f t="shared" si="129"/>
        <v>-3516.816</v>
      </c>
      <c r="AJ221" s="217">
        <f t="shared" si="130"/>
        <v>-302.8512</v>
      </c>
      <c r="AK221" s="217">
        <f t="shared" si="131"/>
        <v>-46.89024</v>
      </c>
      <c r="AL221" s="217">
        <f t="shared" si="132"/>
        <v>-1310.988</v>
      </c>
      <c r="AM221" s="217">
        <f t="shared" si="133"/>
        <v>-2035.32</v>
      </c>
      <c r="AN221" s="217">
        <f t="shared" si="134"/>
        <v>4546</v>
      </c>
      <c r="AO221" s="217">
        <f t="shared" si="135"/>
        <v>4546</v>
      </c>
      <c r="AP221">
        <f t="shared" si="136"/>
        <v>3818.64</v>
      </c>
      <c r="AQ221" s="217">
        <f t="shared" si="137"/>
        <v>2240</v>
      </c>
      <c r="AR221" s="217">
        <f t="shared" si="138"/>
        <v>2240</v>
      </c>
      <c r="AS221" s="217">
        <f t="shared" si="139"/>
        <v>107.52</v>
      </c>
      <c r="AT221" s="217">
        <f t="shared" si="140"/>
        <v>2240</v>
      </c>
      <c r="AU221" s="217">
        <f t="shared" si="141"/>
        <v>21.504</v>
      </c>
      <c r="AV221" s="217">
        <f t="shared" si="142"/>
        <v>4340</v>
      </c>
      <c r="AW221" s="217">
        <f t="shared" si="143"/>
        <v>4340</v>
      </c>
      <c r="AX221" s="217">
        <f t="shared" si="144"/>
        <v>1171.8</v>
      </c>
      <c r="AY221" s="217">
        <f t="shared" si="145"/>
        <v>2240</v>
      </c>
      <c r="AZ221" s="217">
        <f t="shared" si="146"/>
        <v>2240</v>
      </c>
      <c r="BA221" s="217">
        <f t="shared" si="147"/>
        <v>672</v>
      </c>
      <c r="BB221" s="217">
        <f t="shared" si="148"/>
        <v>-1636.56</v>
      </c>
      <c r="BC221" s="217">
        <f t="shared" si="149"/>
        <v>-84.72</v>
      </c>
      <c r="BD221" s="217">
        <f t="shared" si="150"/>
        <v>-3.264</v>
      </c>
      <c r="BE221" s="217">
        <f t="shared" si="151"/>
        <v>-651</v>
      </c>
      <c r="BF221" s="217">
        <f t="shared" si="152"/>
        <v>-672</v>
      </c>
    </row>
    <row r="222" spans="2:58">
      <c r="B222" s="6" t="s">
        <v>402</v>
      </c>
      <c r="C222" s="166" t="str">
        <f>_xlfn.XLOOKUP(B:B,'2023.7-2023.12'!B:B,'2023.7-2023.12'!G:G,0)</f>
        <v>2023/05/22</v>
      </c>
      <c r="D222">
        <f>_xlfn.XLOOKUP(B:B,'2023.7-2023.12'!B:B,'2023.7-2023.12'!I:I,0)</f>
        <v>0</v>
      </c>
      <c r="E222" t="str">
        <f>_xlfn.XLOOKUP(B:B,'2023.7-2023.12'!B:B,'2023.7-2023.12'!C:C,0)</f>
        <v>售后服务部</v>
      </c>
      <c r="F222" t="str">
        <f>_xlfn.XLOOKUP(B:B,'2023.7-2023.12'!B:B,'2023.7-2023.12'!F:F,0)</f>
        <v>中国区售后服务高级经理</v>
      </c>
      <c r="G222">
        <f>COUNTIF('2023.7-2023.12'!B:B,B222)</f>
        <v>6</v>
      </c>
      <c r="H222" s="217">
        <f>IFERROR(_xlfn.XLOOKUP(B222,'2023.7-2023.12'!B:B,'2023.7-2023.12'!K:K),0)</f>
        <v>27849.5</v>
      </c>
      <c r="I222" s="217">
        <f>IFERROR(AVERAGEIF('2023.7-2023.12'!B:B,B222,'2023.7-2023.12'!K:K),0)</f>
        <v>27876.7</v>
      </c>
      <c r="J222" s="217">
        <f>IFERROR(_xlfn.XLOOKUP(B222,'2023.7-2023.12'!B:B,'2023.7-2023.12'!J:J),0)</f>
        <v>12400</v>
      </c>
      <c r="K222" s="217">
        <f>IFERROR(AVERAGEIF('2023.7-2023.12'!B:B,B222,'2023.7-2023.12'!J:J),0)</f>
        <v>12400</v>
      </c>
      <c r="M222">
        <f>SUMIFS('2023.7-2023.12'!L:L,'2023.7-2023.12'!B:B,B222)</f>
        <v>2182.08</v>
      </c>
      <c r="O222" s="217">
        <f>SUMIFS('2023.7-2023.12'!N:N,'2023.7-2023.12'!B:B,B222)</f>
        <v>22.8</v>
      </c>
      <c r="P222">
        <f>SUMIFS('2023.7-2023.12'!P:P,'2023.7-2023.12'!B:B,B222)</f>
        <v>18.24</v>
      </c>
      <c r="R222" s="217">
        <f>SUMIFS('2023.7-2023.12'!M:M,'2023.7-2023.12'!B:B,B222)</f>
        <v>520.8</v>
      </c>
      <c r="T222" s="217">
        <f>SUMIFS('2023.7-2023.12'!O:O,'2023.7-2023.12'!B:B,B222)</f>
        <v>18768</v>
      </c>
      <c r="U222" s="217">
        <f t="shared" si="115"/>
        <v>27876.7</v>
      </c>
      <c r="V222" s="217">
        <f t="shared" si="116"/>
        <v>26421</v>
      </c>
      <c r="W222">
        <f t="shared" si="117"/>
        <v>22193.64</v>
      </c>
      <c r="X222" s="217">
        <f t="shared" si="118"/>
        <v>27876.7</v>
      </c>
      <c r="Y222" s="217">
        <f t="shared" si="119"/>
        <v>27234</v>
      </c>
      <c r="Z222" s="217">
        <f t="shared" si="120"/>
        <v>1307.232</v>
      </c>
      <c r="AA222" s="217">
        <f t="shared" si="121"/>
        <v>27876.7</v>
      </c>
      <c r="AB222" s="217">
        <f t="shared" si="122"/>
        <v>267.61632</v>
      </c>
      <c r="AC222" s="217">
        <f t="shared" si="123"/>
        <v>27876.7</v>
      </c>
      <c r="AD222" s="217">
        <f t="shared" si="124"/>
        <v>21699</v>
      </c>
      <c r="AE222" s="217">
        <f t="shared" si="125"/>
        <v>5858.73</v>
      </c>
      <c r="AF222" s="217">
        <f t="shared" si="126"/>
        <v>27876.7</v>
      </c>
      <c r="AG222" s="217">
        <f t="shared" si="127"/>
        <v>27234</v>
      </c>
      <c r="AH222" s="217">
        <f t="shared" si="128"/>
        <v>8170.2</v>
      </c>
      <c r="AI222">
        <f t="shared" si="129"/>
        <v>-20011.56</v>
      </c>
      <c r="AJ222" s="217">
        <f t="shared" si="130"/>
        <v>-1284.432</v>
      </c>
      <c r="AK222" s="217">
        <f t="shared" si="131"/>
        <v>-249.37632</v>
      </c>
      <c r="AL222" s="217">
        <f t="shared" si="132"/>
        <v>-5337.93</v>
      </c>
      <c r="AM222" s="217">
        <f t="shared" si="133"/>
        <v>0</v>
      </c>
      <c r="AN222" s="217">
        <f t="shared" si="134"/>
        <v>12400</v>
      </c>
      <c r="AO222" s="217">
        <f t="shared" si="135"/>
        <v>12400</v>
      </c>
      <c r="AP222">
        <f t="shared" si="136"/>
        <v>10416</v>
      </c>
      <c r="AQ222" s="217">
        <f t="shared" si="137"/>
        <v>12400</v>
      </c>
      <c r="AR222" s="217">
        <f t="shared" si="138"/>
        <v>12400</v>
      </c>
      <c r="AS222" s="217">
        <f t="shared" si="139"/>
        <v>595.2</v>
      </c>
      <c r="AT222" s="217">
        <f t="shared" si="140"/>
        <v>12400</v>
      </c>
      <c r="AU222" s="217">
        <f t="shared" si="141"/>
        <v>119.04</v>
      </c>
      <c r="AV222" s="217">
        <f t="shared" si="142"/>
        <v>12400</v>
      </c>
      <c r="AW222" s="217">
        <f t="shared" si="143"/>
        <v>12400</v>
      </c>
      <c r="AX222" s="217">
        <f t="shared" si="144"/>
        <v>3348</v>
      </c>
      <c r="AY222" s="217">
        <f t="shared" si="145"/>
        <v>12400</v>
      </c>
      <c r="AZ222" s="217">
        <f t="shared" si="146"/>
        <v>12400</v>
      </c>
      <c r="BA222" s="217">
        <f t="shared" si="147"/>
        <v>3720</v>
      </c>
      <c r="BB222" s="217">
        <f t="shared" si="148"/>
        <v>-8233.92</v>
      </c>
      <c r="BC222" s="217">
        <f t="shared" si="149"/>
        <v>-572.4</v>
      </c>
      <c r="BD222" s="217">
        <f t="shared" si="150"/>
        <v>-100.8</v>
      </c>
      <c r="BE222" s="217">
        <f t="shared" si="151"/>
        <v>-2827.2</v>
      </c>
      <c r="BF222" s="217">
        <f t="shared" si="152"/>
        <v>0</v>
      </c>
    </row>
    <row r="223" spans="2:58">
      <c r="B223" s="6" t="s">
        <v>403</v>
      </c>
      <c r="C223" s="166" t="str">
        <f>_xlfn.XLOOKUP(B:B,'2023.7-2023.12'!B:B,'2023.7-2023.12'!G:G,0)</f>
        <v>2020/10/16</v>
      </c>
      <c r="D223" s="216" t="s">
        <v>466</v>
      </c>
      <c r="E223" t="str">
        <f>_xlfn.XLOOKUP(B:B,'2023.7-2023.12'!B:B,'2023.7-2023.12'!C:C,0)</f>
        <v>生产部</v>
      </c>
      <c r="F223" t="str">
        <f>_xlfn.XLOOKUP(B:B,'2023.7-2023.12'!B:B,'2023.7-2023.12'!F:F,0)</f>
        <v>装配电工</v>
      </c>
      <c r="G223">
        <f>COUNTIF('2023.7-2023.12'!B:B,B223)</f>
        <v>2</v>
      </c>
      <c r="H223" s="217">
        <f>IFERROR(_xlfn.XLOOKUP(B223,'2023.7-2023.12'!B:B,'2023.7-2023.12'!K:K),0)</f>
        <v>6001.33</v>
      </c>
      <c r="I223" s="217">
        <f>IFERROR(AVERAGEIF('2023.7-2023.12'!B:B,B223,'2023.7-2023.12'!K:K),0)</f>
        <v>4169.12</v>
      </c>
      <c r="J223" s="217">
        <f>IFERROR(_xlfn.XLOOKUP(B223,'2023.7-2023.12'!B:B,'2023.7-2023.12'!J:J),0)</f>
        <v>1900</v>
      </c>
      <c r="K223" s="217">
        <f>IFERROR(AVERAGEIF('2023.7-2023.12'!B:B,B223,'2023.7-2023.12'!J:J),0)</f>
        <v>1900</v>
      </c>
      <c r="M223">
        <f>SUMIFS('2023.7-2023.12'!L:L,'2023.7-2023.12'!B:B,B223)</f>
        <v>363.68</v>
      </c>
      <c r="O223" s="217">
        <f>SUMIFS('2023.7-2023.12'!N:N,'2023.7-2023.12'!B:B,B223)</f>
        <v>3.8</v>
      </c>
      <c r="P223">
        <f>SUMIFS('2023.7-2023.12'!P:P,'2023.7-2023.12'!B:B,B223)</f>
        <v>3.04</v>
      </c>
      <c r="R223" s="217">
        <f>SUMIFS('2023.7-2023.12'!M:M,'2023.7-2023.12'!B:B,B223)</f>
        <v>86.8</v>
      </c>
      <c r="T223" s="217">
        <f>SUMIFS('2023.7-2023.12'!O:O,'2023.7-2023.12'!B:B,B223)</f>
        <v>0</v>
      </c>
      <c r="U223" s="217">
        <f t="shared" si="115"/>
        <v>4546</v>
      </c>
      <c r="V223" s="217">
        <f t="shared" si="116"/>
        <v>4546</v>
      </c>
      <c r="W223">
        <f t="shared" si="117"/>
        <v>1272.88</v>
      </c>
      <c r="X223" s="217">
        <f t="shared" si="118"/>
        <v>4169.12</v>
      </c>
      <c r="Y223" s="217">
        <f t="shared" si="119"/>
        <v>4169.12</v>
      </c>
      <c r="Z223" s="217">
        <f t="shared" si="120"/>
        <v>66.70592</v>
      </c>
      <c r="AA223" s="217">
        <f t="shared" si="121"/>
        <v>4169.12</v>
      </c>
      <c r="AB223" s="217">
        <f t="shared" si="122"/>
        <v>13.341184</v>
      </c>
      <c r="AC223" s="217">
        <f t="shared" si="123"/>
        <v>4340</v>
      </c>
      <c r="AD223" s="217">
        <f t="shared" si="124"/>
        <v>4340</v>
      </c>
      <c r="AE223" s="217">
        <f t="shared" si="125"/>
        <v>390.6</v>
      </c>
      <c r="AF223" s="217">
        <f t="shared" si="126"/>
        <v>4169.12</v>
      </c>
      <c r="AG223" s="217">
        <f t="shared" si="127"/>
        <v>4169.12</v>
      </c>
      <c r="AH223" s="217">
        <f t="shared" si="128"/>
        <v>416.912</v>
      </c>
      <c r="AI223">
        <f t="shared" si="129"/>
        <v>-909.2</v>
      </c>
      <c r="AJ223" s="217">
        <f t="shared" si="130"/>
        <v>-62.90592</v>
      </c>
      <c r="AK223" s="217">
        <f t="shared" si="131"/>
        <v>-10.301184</v>
      </c>
      <c r="AL223" s="217">
        <f t="shared" si="132"/>
        <v>-303.8</v>
      </c>
      <c r="AM223" s="217">
        <f t="shared" si="133"/>
        <v>-416.912</v>
      </c>
      <c r="AN223" s="217">
        <f t="shared" si="134"/>
        <v>4546</v>
      </c>
      <c r="AO223" s="217">
        <f t="shared" si="135"/>
        <v>4546</v>
      </c>
      <c r="AP223">
        <f t="shared" si="136"/>
        <v>1272.88</v>
      </c>
      <c r="AQ223" s="217">
        <f t="shared" si="137"/>
        <v>1900</v>
      </c>
      <c r="AR223" s="217">
        <f t="shared" si="138"/>
        <v>1900</v>
      </c>
      <c r="AS223" s="217">
        <f t="shared" si="139"/>
        <v>30.4</v>
      </c>
      <c r="AT223" s="217">
        <f t="shared" si="140"/>
        <v>1900</v>
      </c>
      <c r="AU223" s="217">
        <f t="shared" si="141"/>
        <v>6.08</v>
      </c>
      <c r="AV223" s="217">
        <f t="shared" si="142"/>
        <v>4340</v>
      </c>
      <c r="AW223" s="217">
        <f t="shared" si="143"/>
        <v>4340</v>
      </c>
      <c r="AX223" s="217">
        <f t="shared" si="144"/>
        <v>390.6</v>
      </c>
      <c r="AY223" s="217">
        <f t="shared" si="145"/>
        <v>1900</v>
      </c>
      <c r="AZ223" s="217">
        <f t="shared" si="146"/>
        <v>1900</v>
      </c>
      <c r="BA223" s="217">
        <f t="shared" si="147"/>
        <v>190</v>
      </c>
      <c r="BB223" s="217">
        <f t="shared" si="148"/>
        <v>-909.2</v>
      </c>
      <c r="BC223" s="217">
        <f t="shared" si="149"/>
        <v>-26.6</v>
      </c>
      <c r="BD223" s="217">
        <f t="shared" si="150"/>
        <v>-3.04</v>
      </c>
      <c r="BE223" s="217">
        <f t="shared" si="151"/>
        <v>-303.8</v>
      </c>
      <c r="BF223" s="217">
        <f t="shared" si="152"/>
        <v>-190</v>
      </c>
    </row>
    <row r="224" spans="2:58">
      <c r="B224" s="6" t="s">
        <v>404</v>
      </c>
      <c r="C224" s="166" t="str">
        <f>_xlfn.XLOOKUP(B:B,'2023.7-2023.12'!B:B,'2023.7-2023.12'!G:G,0)</f>
        <v>2021/05/10</v>
      </c>
      <c r="D224">
        <f>_xlfn.XLOOKUP(B:B,'2023.7-2023.12'!B:B,'2023.7-2023.12'!I:I,0)</f>
        <v>0</v>
      </c>
      <c r="E224" t="str">
        <f>_xlfn.XLOOKUP(B:B,'2023.7-2023.12'!B:B,'2023.7-2023.12'!C:C,0)</f>
        <v>售后服务部</v>
      </c>
      <c r="F224" t="str">
        <f>_xlfn.XLOOKUP(B:B,'2023.7-2023.12'!B:B,'2023.7-2023.12'!F:F,0)</f>
        <v>机械服务工程师（成都）</v>
      </c>
      <c r="G224">
        <f>COUNTIF('2023.7-2023.12'!B:B,B224)</f>
        <v>6</v>
      </c>
      <c r="H224" s="217">
        <f>IFERROR(_xlfn.XLOOKUP(B224,'2023.7-2023.12'!B:B,'2023.7-2023.12'!K:K),0)</f>
        <v>7763.48</v>
      </c>
      <c r="I224" s="217">
        <f>IFERROR(AVERAGEIF('2023.7-2023.12'!B:B,B224,'2023.7-2023.12'!K:K),0)</f>
        <v>7385.14666666667</v>
      </c>
      <c r="J224" s="217">
        <f>IFERROR(_xlfn.XLOOKUP(B224,'2023.7-2023.12'!B:B,'2023.7-2023.12'!J:J),0)</f>
        <v>3128</v>
      </c>
      <c r="K224" s="217">
        <f>IFERROR(AVERAGEIF('2023.7-2023.12'!B:B,B224,'2023.7-2023.12'!J:J),0)</f>
        <v>3128</v>
      </c>
      <c r="M224">
        <f>SUMIFS('2023.7-2023.12'!L:L,'2023.7-2023.12'!B:B,B224)</f>
        <v>0</v>
      </c>
      <c r="O224" s="217">
        <f>SUMIFS('2023.7-2023.12'!N:N,'2023.7-2023.12'!B:B,B224)</f>
        <v>0</v>
      </c>
      <c r="P224">
        <f>SUMIFS('2023.7-2023.12'!P:P,'2023.7-2023.12'!B:B,B224)</f>
        <v>0</v>
      </c>
      <c r="R224" s="217">
        <f>SUMIFS('2023.7-2023.12'!M:M,'2023.7-2023.12'!B:B,B224)</f>
        <v>0</v>
      </c>
      <c r="T224" s="217">
        <f>SUMIFS('2023.7-2023.12'!O:O,'2023.7-2023.12'!B:B,B224)</f>
        <v>0</v>
      </c>
      <c r="U224" s="217">
        <f t="shared" si="115"/>
        <v>7385.14666666667</v>
      </c>
      <c r="V224" s="217">
        <f t="shared" si="116"/>
        <v>7385.14666666667</v>
      </c>
      <c r="W224">
        <f t="shared" si="117"/>
        <v>6203.5232</v>
      </c>
      <c r="X224" s="217">
        <f t="shared" si="118"/>
        <v>7385.14666666667</v>
      </c>
      <c r="Y224" s="217">
        <f t="shared" si="119"/>
        <v>7385.14666666667</v>
      </c>
      <c r="Z224" s="217">
        <f t="shared" si="120"/>
        <v>354.48704</v>
      </c>
      <c r="AA224" s="217">
        <f t="shared" si="121"/>
        <v>7385.14666666667</v>
      </c>
      <c r="AB224" s="217">
        <f t="shared" si="122"/>
        <v>70.897408</v>
      </c>
      <c r="AC224" s="217">
        <f t="shared" si="123"/>
        <v>7385.14666666667</v>
      </c>
      <c r="AD224" s="217">
        <f t="shared" si="124"/>
        <v>7385.14666666667</v>
      </c>
      <c r="AE224" s="217">
        <f t="shared" si="125"/>
        <v>1993.9896</v>
      </c>
      <c r="AF224" s="217">
        <f t="shared" si="126"/>
        <v>7385.14666666667</v>
      </c>
      <c r="AG224" s="217">
        <f t="shared" si="127"/>
        <v>7385.14666666667</v>
      </c>
      <c r="AH224" s="217">
        <f t="shared" si="128"/>
        <v>2215.544</v>
      </c>
      <c r="AI224">
        <f t="shared" si="129"/>
        <v>-6203.5232</v>
      </c>
      <c r="AJ224" s="217">
        <f t="shared" si="130"/>
        <v>-354.48704</v>
      </c>
      <c r="AK224" s="217">
        <f t="shared" si="131"/>
        <v>-70.897408</v>
      </c>
      <c r="AL224" s="217">
        <f t="shared" si="132"/>
        <v>-1993.9896</v>
      </c>
      <c r="AM224" s="217">
        <f t="shared" si="133"/>
        <v>-2215.544</v>
      </c>
      <c r="AN224" s="217">
        <f t="shared" si="134"/>
        <v>4546</v>
      </c>
      <c r="AO224" s="217">
        <f t="shared" si="135"/>
        <v>4546</v>
      </c>
      <c r="AP224">
        <f t="shared" si="136"/>
        <v>3818.64</v>
      </c>
      <c r="AQ224" s="217">
        <f t="shared" si="137"/>
        <v>3128</v>
      </c>
      <c r="AR224" s="217">
        <f t="shared" si="138"/>
        <v>3128</v>
      </c>
      <c r="AS224" s="217">
        <f t="shared" si="139"/>
        <v>150.144</v>
      </c>
      <c r="AT224" s="217">
        <f t="shared" si="140"/>
        <v>3128</v>
      </c>
      <c r="AU224" s="217">
        <f t="shared" si="141"/>
        <v>30.0288</v>
      </c>
      <c r="AV224" s="217">
        <f t="shared" si="142"/>
        <v>4340</v>
      </c>
      <c r="AW224" s="217">
        <f t="shared" si="143"/>
        <v>4340</v>
      </c>
      <c r="AX224" s="217">
        <f t="shared" si="144"/>
        <v>1171.8</v>
      </c>
      <c r="AY224" s="217">
        <f t="shared" si="145"/>
        <v>3128</v>
      </c>
      <c r="AZ224" s="217">
        <f t="shared" si="146"/>
        <v>3128</v>
      </c>
      <c r="BA224" s="217">
        <f t="shared" si="147"/>
        <v>938.4</v>
      </c>
      <c r="BB224" s="217">
        <f t="shared" si="148"/>
        <v>-3818.64</v>
      </c>
      <c r="BC224" s="217">
        <f t="shared" si="149"/>
        <v>-150.144</v>
      </c>
      <c r="BD224" s="217">
        <f t="shared" si="150"/>
        <v>-30.0288</v>
      </c>
      <c r="BE224" s="217">
        <f t="shared" si="151"/>
        <v>-1171.8</v>
      </c>
      <c r="BF224" s="217">
        <f t="shared" si="152"/>
        <v>-938.4</v>
      </c>
    </row>
    <row r="225" spans="2:58">
      <c r="B225" s="6" t="s">
        <v>405</v>
      </c>
      <c r="C225" s="166" t="str">
        <f>_xlfn.XLOOKUP(B:B,'2023.7-2023.12'!B:B,'2023.7-2023.12'!G:G,0)</f>
        <v>2016/02/22</v>
      </c>
      <c r="D225">
        <f>_xlfn.XLOOKUP(B:B,'2023.7-2023.12'!B:B,'2023.7-2023.12'!I:I,0)</f>
        <v>0</v>
      </c>
      <c r="E225" t="str">
        <f>_xlfn.XLOOKUP(B:B,'2023.7-2023.12'!B:B,'2023.7-2023.12'!C:C,0)</f>
        <v>售后服务部</v>
      </c>
      <c r="F225" t="str">
        <f>_xlfn.XLOOKUP(B:B,'2023.7-2023.12'!B:B,'2023.7-2023.12'!F:F,0)</f>
        <v>机械服务技师</v>
      </c>
      <c r="G225">
        <f>COUNTIF('2023.7-2023.12'!B:B,B225)</f>
        <v>6</v>
      </c>
      <c r="H225" s="217">
        <f>IFERROR(_xlfn.XLOOKUP(B225,'2023.7-2023.12'!B:B,'2023.7-2023.12'!K:K),0)</f>
        <v>11396.64</v>
      </c>
      <c r="I225" s="217">
        <f>IFERROR(AVERAGEIF('2023.7-2023.12'!B:B,B225,'2023.7-2023.12'!K:K),0)</f>
        <v>11521.9383333333</v>
      </c>
      <c r="J225" s="217">
        <f>IFERROR(_xlfn.XLOOKUP(B225,'2023.7-2023.12'!B:B,'2023.7-2023.12'!J:J),0)</f>
        <v>4331</v>
      </c>
      <c r="K225" s="217">
        <f>IFERROR(AVERAGEIF('2023.7-2023.12'!B:B,B225,'2023.7-2023.12'!J:J),0)</f>
        <v>4331</v>
      </c>
      <c r="M225">
        <f>SUMIFS('2023.7-2023.12'!L:L,'2023.7-2023.12'!B:B,B225)</f>
        <v>2182.08</v>
      </c>
      <c r="O225" s="217">
        <f>SUMIFS('2023.7-2023.12'!N:N,'2023.7-2023.12'!B:B,B225)</f>
        <v>22.8</v>
      </c>
      <c r="P225">
        <f>SUMIFS('2023.7-2023.12'!P:P,'2023.7-2023.12'!B:B,B225)</f>
        <v>18.24</v>
      </c>
      <c r="R225" s="217">
        <f>SUMIFS('2023.7-2023.12'!M:M,'2023.7-2023.12'!B:B,B225)</f>
        <v>520.8</v>
      </c>
      <c r="T225" s="217">
        <f>SUMIFS('2023.7-2023.12'!O:O,'2023.7-2023.12'!B:B,B225)</f>
        <v>0</v>
      </c>
      <c r="U225" s="217">
        <f t="shared" si="115"/>
        <v>11521.9383333333</v>
      </c>
      <c r="V225" s="217">
        <f t="shared" si="116"/>
        <v>11521.9383333333</v>
      </c>
      <c r="W225">
        <f t="shared" si="117"/>
        <v>9678.4282</v>
      </c>
      <c r="X225" s="217">
        <f t="shared" si="118"/>
        <v>11521.9383333333</v>
      </c>
      <c r="Y225" s="217">
        <f t="shared" si="119"/>
        <v>11521.9383333333</v>
      </c>
      <c r="Z225" s="217">
        <f t="shared" si="120"/>
        <v>553.05304</v>
      </c>
      <c r="AA225" s="217">
        <f t="shared" si="121"/>
        <v>11521.9383333333</v>
      </c>
      <c r="AB225" s="217">
        <f t="shared" si="122"/>
        <v>110.610608</v>
      </c>
      <c r="AC225" s="217">
        <f t="shared" si="123"/>
        <v>11521.9383333333</v>
      </c>
      <c r="AD225" s="217">
        <f t="shared" si="124"/>
        <v>11521.9383333333</v>
      </c>
      <c r="AE225" s="217">
        <f t="shared" si="125"/>
        <v>3110.92335</v>
      </c>
      <c r="AF225" s="217">
        <f t="shared" si="126"/>
        <v>11521.9383333333</v>
      </c>
      <c r="AG225" s="217">
        <f t="shared" si="127"/>
        <v>11521.9383333333</v>
      </c>
      <c r="AH225" s="217">
        <f t="shared" si="128"/>
        <v>3456.5815</v>
      </c>
      <c r="AI225">
        <f t="shared" si="129"/>
        <v>-7496.3482</v>
      </c>
      <c r="AJ225" s="217">
        <f t="shared" si="130"/>
        <v>-530.25304</v>
      </c>
      <c r="AK225" s="217">
        <f t="shared" si="131"/>
        <v>-92.370608</v>
      </c>
      <c r="AL225" s="217">
        <f t="shared" si="132"/>
        <v>-2590.12335</v>
      </c>
      <c r="AM225" s="217">
        <f t="shared" si="133"/>
        <v>-3456.5815</v>
      </c>
      <c r="AN225" s="217">
        <f t="shared" si="134"/>
        <v>4546</v>
      </c>
      <c r="AO225" s="217">
        <f t="shared" si="135"/>
        <v>4546</v>
      </c>
      <c r="AP225">
        <f t="shared" si="136"/>
        <v>3818.64</v>
      </c>
      <c r="AQ225" s="217">
        <f t="shared" si="137"/>
        <v>4331</v>
      </c>
      <c r="AR225" s="217">
        <f t="shared" si="138"/>
        <v>4331</v>
      </c>
      <c r="AS225" s="217">
        <f t="shared" si="139"/>
        <v>207.888</v>
      </c>
      <c r="AT225" s="217">
        <f t="shared" si="140"/>
        <v>4331</v>
      </c>
      <c r="AU225" s="217">
        <f t="shared" si="141"/>
        <v>41.5776</v>
      </c>
      <c r="AV225" s="217">
        <f t="shared" si="142"/>
        <v>4340</v>
      </c>
      <c r="AW225" s="217">
        <f t="shared" si="143"/>
        <v>4340</v>
      </c>
      <c r="AX225" s="217">
        <f t="shared" si="144"/>
        <v>1171.8</v>
      </c>
      <c r="AY225" s="217">
        <f t="shared" si="145"/>
        <v>4331</v>
      </c>
      <c r="AZ225" s="217">
        <f t="shared" si="146"/>
        <v>4331</v>
      </c>
      <c r="BA225" s="217">
        <f t="shared" si="147"/>
        <v>1299.3</v>
      </c>
      <c r="BB225" s="217">
        <f t="shared" si="148"/>
        <v>-1636.56</v>
      </c>
      <c r="BC225" s="217">
        <f t="shared" si="149"/>
        <v>-185.088</v>
      </c>
      <c r="BD225" s="217">
        <f t="shared" si="150"/>
        <v>-23.3376</v>
      </c>
      <c r="BE225" s="217">
        <f t="shared" si="151"/>
        <v>-651</v>
      </c>
      <c r="BF225" s="217">
        <f t="shared" si="152"/>
        <v>-1299.3</v>
      </c>
    </row>
    <row r="226" spans="2:58">
      <c r="B226" s="6" t="s">
        <v>406</v>
      </c>
      <c r="C226" s="166" t="str">
        <f>_xlfn.XLOOKUP(B:B,'2023.7-2023.12'!B:B,'2023.7-2023.12'!G:G,0)</f>
        <v>2021/05/07</v>
      </c>
      <c r="D226">
        <f>_xlfn.XLOOKUP(B:B,'2023.7-2023.12'!B:B,'2023.7-2023.12'!I:I,0)</f>
        <v>0</v>
      </c>
      <c r="E226" t="str">
        <f>_xlfn.XLOOKUP(B:B,'2023.7-2023.12'!B:B,'2023.7-2023.12'!C:C,0)</f>
        <v>生产部</v>
      </c>
      <c r="F226" t="str">
        <f>_xlfn.XLOOKUP(B:B,'2023.7-2023.12'!B:B,'2023.7-2023.12'!F:F,0)</f>
        <v>生产文员</v>
      </c>
      <c r="G226">
        <f>COUNTIF('2023.7-2023.12'!B:B,B226)</f>
        <v>6</v>
      </c>
      <c r="H226" s="217">
        <f>IFERROR(_xlfn.XLOOKUP(B226,'2023.7-2023.12'!B:B,'2023.7-2023.12'!K:K),0)</f>
        <v>4050.8</v>
      </c>
      <c r="I226" s="217">
        <f>IFERROR(AVERAGEIF('2023.7-2023.12'!B:B,B226,'2023.7-2023.12'!K:K),0)</f>
        <v>4014.555</v>
      </c>
      <c r="J226" s="217">
        <f>IFERROR(_xlfn.XLOOKUP(B226,'2023.7-2023.12'!B:B,'2023.7-2023.12'!J:J),0)</f>
        <v>1900</v>
      </c>
      <c r="K226" s="217">
        <f>IFERROR(AVERAGEIF('2023.7-2023.12'!B:B,B226,'2023.7-2023.12'!J:J),0)</f>
        <v>1900</v>
      </c>
      <c r="M226">
        <f>SUMIFS('2023.7-2023.12'!L:L,'2023.7-2023.12'!B:B,B226)</f>
        <v>2182.08</v>
      </c>
      <c r="O226" s="217">
        <f>SUMIFS('2023.7-2023.12'!N:N,'2023.7-2023.12'!B:B,B226)</f>
        <v>22.8</v>
      </c>
      <c r="P226">
        <f>SUMIFS('2023.7-2023.12'!P:P,'2023.7-2023.12'!B:B,B226)</f>
        <v>18.24</v>
      </c>
      <c r="R226" s="217">
        <f>SUMIFS('2023.7-2023.12'!M:M,'2023.7-2023.12'!B:B,B226)</f>
        <v>520.8</v>
      </c>
      <c r="T226" s="217">
        <f>SUMIFS('2023.7-2023.12'!O:O,'2023.7-2023.12'!B:B,B226)</f>
        <v>0</v>
      </c>
      <c r="U226" s="217">
        <f t="shared" si="115"/>
        <v>4546</v>
      </c>
      <c r="V226" s="217">
        <f t="shared" si="116"/>
        <v>4546</v>
      </c>
      <c r="W226">
        <f t="shared" si="117"/>
        <v>3818.64</v>
      </c>
      <c r="X226" s="217">
        <f t="shared" si="118"/>
        <v>4014.555</v>
      </c>
      <c r="Y226" s="217">
        <f t="shared" si="119"/>
        <v>4014.555</v>
      </c>
      <c r="Z226" s="217">
        <f t="shared" si="120"/>
        <v>192.69864</v>
      </c>
      <c r="AA226" s="217">
        <f t="shared" si="121"/>
        <v>4014.555</v>
      </c>
      <c r="AB226" s="217">
        <f t="shared" si="122"/>
        <v>38.539728</v>
      </c>
      <c r="AC226" s="217">
        <f t="shared" si="123"/>
        <v>4340</v>
      </c>
      <c r="AD226" s="217">
        <f t="shared" si="124"/>
        <v>4340</v>
      </c>
      <c r="AE226" s="217">
        <f t="shared" si="125"/>
        <v>1171.8</v>
      </c>
      <c r="AF226" s="217">
        <f t="shared" si="126"/>
        <v>4014.555</v>
      </c>
      <c r="AG226" s="217">
        <f t="shared" si="127"/>
        <v>4014.555</v>
      </c>
      <c r="AH226" s="217">
        <f t="shared" si="128"/>
        <v>1204.3665</v>
      </c>
      <c r="AI226">
        <f t="shared" si="129"/>
        <v>-1636.56</v>
      </c>
      <c r="AJ226" s="217">
        <f t="shared" si="130"/>
        <v>-169.89864</v>
      </c>
      <c r="AK226" s="217">
        <f t="shared" si="131"/>
        <v>-20.299728</v>
      </c>
      <c r="AL226" s="217">
        <f t="shared" si="132"/>
        <v>-651</v>
      </c>
      <c r="AM226" s="217">
        <f t="shared" si="133"/>
        <v>-1204.3665</v>
      </c>
      <c r="AN226" s="217">
        <f t="shared" si="134"/>
        <v>4546</v>
      </c>
      <c r="AO226" s="217">
        <f t="shared" si="135"/>
        <v>4546</v>
      </c>
      <c r="AP226">
        <f t="shared" si="136"/>
        <v>3818.64</v>
      </c>
      <c r="AQ226" s="217">
        <f t="shared" si="137"/>
        <v>1900</v>
      </c>
      <c r="AR226" s="217">
        <f t="shared" si="138"/>
        <v>1900</v>
      </c>
      <c r="AS226" s="217">
        <f t="shared" si="139"/>
        <v>91.2</v>
      </c>
      <c r="AT226" s="217">
        <f t="shared" si="140"/>
        <v>1900</v>
      </c>
      <c r="AU226" s="217">
        <f t="shared" si="141"/>
        <v>18.24</v>
      </c>
      <c r="AV226" s="217">
        <f t="shared" si="142"/>
        <v>4340</v>
      </c>
      <c r="AW226" s="217">
        <f t="shared" si="143"/>
        <v>4340</v>
      </c>
      <c r="AX226" s="217">
        <f t="shared" si="144"/>
        <v>1171.8</v>
      </c>
      <c r="AY226" s="217">
        <f t="shared" si="145"/>
        <v>1900</v>
      </c>
      <c r="AZ226" s="217">
        <f t="shared" si="146"/>
        <v>1900</v>
      </c>
      <c r="BA226" s="217">
        <f t="shared" si="147"/>
        <v>570</v>
      </c>
      <c r="BB226" s="217">
        <f t="shared" si="148"/>
        <v>-1636.56</v>
      </c>
      <c r="BC226" s="217">
        <f t="shared" si="149"/>
        <v>-68.4</v>
      </c>
      <c r="BD226" s="217">
        <f t="shared" si="150"/>
        <v>0</v>
      </c>
      <c r="BE226" s="217">
        <f t="shared" si="151"/>
        <v>-651</v>
      </c>
      <c r="BF226" s="217">
        <f t="shared" si="152"/>
        <v>-570</v>
      </c>
    </row>
    <row r="227" spans="2:58">
      <c r="B227" s="6" t="s">
        <v>502</v>
      </c>
      <c r="C227" s="166" t="str">
        <f>_xlfn.XLOOKUP(B:B,'2023.7-2023.12'!B:B,'2023.7-2023.12'!G:G,0)</f>
        <v>2023/09/18</v>
      </c>
      <c r="D227" t="str">
        <f>_xlfn.XLOOKUP(B:B,'2023.7-2023.12'!B:B,'2023.7-2023.12'!I:I,0)</f>
        <v>9月入职</v>
      </c>
      <c r="E227" t="str">
        <f>_xlfn.XLOOKUP(B:B,'2023.7-2023.12'!B:B,'2023.7-2023.12'!C:C,0)</f>
        <v>生产部</v>
      </c>
      <c r="F227" t="str">
        <f>_xlfn.XLOOKUP(B:B,'2023.7-2023.12'!B:B,'2023.7-2023.12'!F:F,0)</f>
        <v>生产经理</v>
      </c>
      <c r="G227">
        <f>COUNTIF('2023.7-2023.12'!B:B,B227)</f>
        <v>4</v>
      </c>
      <c r="H227" s="217">
        <f>IFERROR(_xlfn.XLOOKUP(B227,'2023.7-2023.12'!B:B,'2023.7-2023.12'!K:K),0)</f>
        <v>8050.6</v>
      </c>
      <c r="I227" s="217">
        <f>IFERROR(AVERAGEIF('2023.7-2023.12'!B:B,B227,'2023.7-2023.12'!K:K),0)</f>
        <v>14874.3</v>
      </c>
      <c r="J227" s="217">
        <f>IFERROR(_xlfn.XLOOKUP(B227,'2023.7-2023.12'!B:B,'2023.7-2023.12'!J:J),0)</f>
        <v>6500</v>
      </c>
      <c r="K227" s="217">
        <f>IFERROR(AVERAGEIF('2023.7-2023.12'!B:B,B227,'2023.7-2023.12'!J:J),0)</f>
        <v>6650</v>
      </c>
      <c r="M227">
        <f>SUMIFS('2023.7-2023.12'!L:L,'2023.7-2023.12'!B:B,B227)</f>
        <v>1091.04</v>
      </c>
      <c r="O227" s="217">
        <f>SUMIFS('2023.7-2023.12'!N:N,'2023.7-2023.12'!B:B,B227)</f>
        <v>11.4</v>
      </c>
      <c r="P227">
        <f>SUMIFS('2023.7-2023.12'!P:P,'2023.7-2023.12'!B:B,B227)</f>
        <v>9.12</v>
      </c>
      <c r="R227" s="217">
        <f>SUMIFS('2023.7-2023.12'!M:M,'2023.7-2023.12'!B:B,B227)</f>
        <v>260.4</v>
      </c>
      <c r="T227" s="217">
        <f>SUMIFS('2023.7-2023.12'!O:O,'2023.7-2023.12'!B:B,B227)</f>
        <v>0</v>
      </c>
      <c r="U227" s="217">
        <f t="shared" si="115"/>
        <v>14874.3</v>
      </c>
      <c r="V227" s="217">
        <f t="shared" si="116"/>
        <v>14874.3</v>
      </c>
      <c r="W227">
        <f t="shared" si="117"/>
        <v>8329.608</v>
      </c>
      <c r="X227" s="217">
        <f t="shared" si="118"/>
        <v>14874.3</v>
      </c>
      <c r="Y227" s="217">
        <f t="shared" si="119"/>
        <v>14874.3</v>
      </c>
      <c r="Z227" s="217">
        <f t="shared" si="120"/>
        <v>475.9776</v>
      </c>
      <c r="AA227" s="217">
        <f t="shared" si="121"/>
        <v>14874.3</v>
      </c>
      <c r="AB227" s="217">
        <f t="shared" si="122"/>
        <v>95.19552</v>
      </c>
      <c r="AC227" s="217">
        <f t="shared" si="123"/>
        <v>14874.3</v>
      </c>
      <c r="AD227" s="217">
        <f t="shared" si="124"/>
        <v>14874.3</v>
      </c>
      <c r="AE227" s="217">
        <f t="shared" si="125"/>
        <v>2677.374</v>
      </c>
      <c r="AF227" s="217">
        <f t="shared" si="126"/>
        <v>14874.3</v>
      </c>
      <c r="AG227" s="217">
        <f t="shared" si="127"/>
        <v>14874.3</v>
      </c>
      <c r="AH227" s="217">
        <f t="shared" si="128"/>
        <v>2974.86</v>
      </c>
      <c r="AI227">
        <f t="shared" si="129"/>
        <v>-7238.568</v>
      </c>
      <c r="AJ227" s="217">
        <f t="shared" si="130"/>
        <v>-464.5776</v>
      </c>
      <c r="AK227" s="217">
        <f t="shared" si="131"/>
        <v>-86.07552</v>
      </c>
      <c r="AL227" s="217">
        <f t="shared" si="132"/>
        <v>-2416.974</v>
      </c>
      <c r="AM227" s="217">
        <f t="shared" si="133"/>
        <v>-2974.86</v>
      </c>
      <c r="AN227" s="217">
        <f t="shared" si="134"/>
        <v>6650</v>
      </c>
      <c r="AO227" s="217">
        <f t="shared" si="135"/>
        <v>6650</v>
      </c>
      <c r="AP227">
        <f t="shared" si="136"/>
        <v>3724</v>
      </c>
      <c r="AQ227" s="217">
        <f t="shared" si="137"/>
        <v>6650</v>
      </c>
      <c r="AR227" s="217">
        <f t="shared" si="138"/>
        <v>6650</v>
      </c>
      <c r="AS227" s="217">
        <f t="shared" si="139"/>
        <v>212.8</v>
      </c>
      <c r="AT227" s="217">
        <f t="shared" si="140"/>
        <v>6650</v>
      </c>
      <c r="AU227" s="217">
        <f t="shared" si="141"/>
        <v>42.56</v>
      </c>
      <c r="AV227" s="217">
        <f t="shared" si="142"/>
        <v>6650</v>
      </c>
      <c r="AW227" s="217">
        <f t="shared" si="143"/>
        <v>6650</v>
      </c>
      <c r="AX227" s="217">
        <f t="shared" si="144"/>
        <v>1197</v>
      </c>
      <c r="AY227" s="217">
        <f t="shared" si="145"/>
        <v>6650</v>
      </c>
      <c r="AZ227" s="217">
        <f t="shared" si="146"/>
        <v>6650</v>
      </c>
      <c r="BA227" s="217">
        <f t="shared" si="147"/>
        <v>1330</v>
      </c>
      <c r="BB227" s="217">
        <f t="shared" si="148"/>
        <v>-2632.96</v>
      </c>
      <c r="BC227" s="217">
        <f t="shared" si="149"/>
        <v>-201.4</v>
      </c>
      <c r="BD227" s="217">
        <f t="shared" si="150"/>
        <v>-33.44</v>
      </c>
      <c r="BE227" s="217">
        <f t="shared" si="151"/>
        <v>-936.6</v>
      </c>
      <c r="BF227" s="217">
        <f t="shared" si="152"/>
        <v>-1330</v>
      </c>
    </row>
    <row r="228" spans="2:58">
      <c r="B228" s="6" t="s">
        <v>407</v>
      </c>
      <c r="C228" s="166" t="str">
        <f>_xlfn.XLOOKUP(B:B,'2023.7-2023.12'!B:B,'2023.7-2023.12'!G:G,0)</f>
        <v>2022/04/06</v>
      </c>
      <c r="D228">
        <f>_xlfn.XLOOKUP(B:B,'2023.7-2023.12'!B:B,'2023.7-2023.12'!I:I,0)</f>
        <v>0</v>
      </c>
      <c r="E228" t="str">
        <f>_xlfn.XLOOKUP(B:B,'2023.7-2023.12'!B:B,'2023.7-2023.12'!C:C,0)</f>
        <v>财务部</v>
      </c>
      <c r="F228" t="str">
        <f>_xlfn.XLOOKUP(B:B,'2023.7-2023.12'!B:B,'2023.7-2023.12'!F:F,0)</f>
        <v>会计高级专员</v>
      </c>
      <c r="G228">
        <f>COUNTIF('2023.7-2023.12'!B:B,B228)</f>
        <v>6</v>
      </c>
      <c r="H228" s="217">
        <f>IFERROR(_xlfn.XLOOKUP(B228,'2023.7-2023.12'!B:B,'2023.7-2023.12'!K:K),0)</f>
        <v>7854.1</v>
      </c>
      <c r="I228" s="217">
        <f>IFERROR(AVERAGEIF('2023.7-2023.12'!B:B,B228,'2023.7-2023.12'!K:K),0)</f>
        <v>7814.60166666667</v>
      </c>
      <c r="J228" s="217">
        <f>IFERROR(_xlfn.XLOOKUP(B228,'2023.7-2023.12'!B:B,'2023.7-2023.12'!J:J),0)</f>
        <v>3214</v>
      </c>
      <c r="K228" s="217">
        <f>IFERROR(AVERAGEIF('2023.7-2023.12'!B:B,B228,'2023.7-2023.12'!J:J),0)</f>
        <v>3214</v>
      </c>
      <c r="M228">
        <f>SUMIFS('2023.7-2023.12'!L:L,'2023.7-2023.12'!B:B,B228)</f>
        <v>2182.08</v>
      </c>
      <c r="O228" s="217">
        <f>SUMIFS('2023.7-2023.12'!N:N,'2023.7-2023.12'!B:B,B228)</f>
        <v>22.8</v>
      </c>
      <c r="P228">
        <f>SUMIFS('2023.7-2023.12'!P:P,'2023.7-2023.12'!B:B,B228)</f>
        <v>18.24</v>
      </c>
      <c r="R228" s="217">
        <f>SUMIFS('2023.7-2023.12'!M:M,'2023.7-2023.12'!B:B,B228)</f>
        <v>520.8</v>
      </c>
      <c r="T228" s="217">
        <f>SUMIFS('2023.7-2023.12'!O:O,'2023.7-2023.12'!B:B,B228)</f>
        <v>4200</v>
      </c>
      <c r="U228" s="217">
        <f t="shared" si="115"/>
        <v>7814.60166666667</v>
      </c>
      <c r="V228" s="217">
        <f t="shared" si="116"/>
        <v>7814.60166666667</v>
      </c>
      <c r="W228">
        <f t="shared" si="117"/>
        <v>6564.2654</v>
      </c>
      <c r="X228" s="217">
        <f t="shared" si="118"/>
        <v>7814.60166666667</v>
      </c>
      <c r="Y228" s="217">
        <f t="shared" si="119"/>
        <v>7814.60166666667</v>
      </c>
      <c r="Z228" s="217">
        <f t="shared" si="120"/>
        <v>375.10088</v>
      </c>
      <c r="AA228" s="217">
        <f t="shared" si="121"/>
        <v>7814.60166666667</v>
      </c>
      <c r="AB228" s="217">
        <f t="shared" si="122"/>
        <v>75.020176</v>
      </c>
      <c r="AC228" s="217">
        <f t="shared" si="123"/>
        <v>7814.60166666667</v>
      </c>
      <c r="AD228" s="217">
        <f t="shared" si="124"/>
        <v>7814.60166666667</v>
      </c>
      <c r="AE228" s="217">
        <f t="shared" si="125"/>
        <v>2109.94245</v>
      </c>
      <c r="AF228" s="217">
        <f t="shared" si="126"/>
        <v>7814.60166666667</v>
      </c>
      <c r="AG228" s="217">
        <f t="shared" si="127"/>
        <v>7814.60166666667</v>
      </c>
      <c r="AH228" s="217">
        <f t="shared" si="128"/>
        <v>2344.3805</v>
      </c>
      <c r="AI228">
        <f t="shared" si="129"/>
        <v>-4382.1854</v>
      </c>
      <c r="AJ228" s="217">
        <f t="shared" si="130"/>
        <v>-352.30088</v>
      </c>
      <c r="AK228" s="217">
        <f t="shared" si="131"/>
        <v>-56.780176</v>
      </c>
      <c r="AL228" s="217">
        <f t="shared" si="132"/>
        <v>-1589.14245</v>
      </c>
      <c r="AM228" s="217">
        <f t="shared" si="133"/>
        <v>0</v>
      </c>
      <c r="AN228" s="217">
        <f t="shared" si="134"/>
        <v>4546</v>
      </c>
      <c r="AO228" s="217">
        <f t="shared" si="135"/>
        <v>4546</v>
      </c>
      <c r="AP228">
        <f t="shared" si="136"/>
        <v>3818.64</v>
      </c>
      <c r="AQ228" s="217">
        <f t="shared" si="137"/>
        <v>3214</v>
      </c>
      <c r="AR228" s="217">
        <f t="shared" si="138"/>
        <v>3214</v>
      </c>
      <c r="AS228" s="217">
        <f t="shared" si="139"/>
        <v>154.272</v>
      </c>
      <c r="AT228" s="217">
        <f t="shared" si="140"/>
        <v>3214</v>
      </c>
      <c r="AU228" s="217">
        <f t="shared" si="141"/>
        <v>30.8544</v>
      </c>
      <c r="AV228" s="217">
        <f t="shared" si="142"/>
        <v>4340</v>
      </c>
      <c r="AW228" s="217">
        <f t="shared" si="143"/>
        <v>4340</v>
      </c>
      <c r="AX228" s="217">
        <f t="shared" si="144"/>
        <v>1171.8</v>
      </c>
      <c r="AY228" s="217">
        <f t="shared" si="145"/>
        <v>3214</v>
      </c>
      <c r="AZ228" s="217">
        <f t="shared" si="146"/>
        <v>3214</v>
      </c>
      <c r="BA228" s="217">
        <f t="shared" si="147"/>
        <v>964.2</v>
      </c>
      <c r="BB228" s="217">
        <f t="shared" si="148"/>
        <v>-1636.56</v>
      </c>
      <c r="BC228" s="217">
        <f t="shared" si="149"/>
        <v>-131.472</v>
      </c>
      <c r="BD228" s="217">
        <f t="shared" si="150"/>
        <v>-12.6144</v>
      </c>
      <c r="BE228" s="217">
        <f t="shared" si="151"/>
        <v>-651</v>
      </c>
      <c r="BF228" s="217">
        <f t="shared" si="152"/>
        <v>0</v>
      </c>
    </row>
    <row r="229" spans="2:58">
      <c r="B229" s="6" t="s">
        <v>410</v>
      </c>
      <c r="C229" s="166" t="str">
        <f>_xlfn.XLOOKUP(B:B,'2023.7-2023.12'!B:B,'2023.7-2023.12'!G:G,0)</f>
        <v>2021/10/27</v>
      </c>
      <c r="D229">
        <f>_xlfn.XLOOKUP(B:B,'2023.7-2023.12'!B:B,'2023.7-2023.12'!I:I,0)</f>
        <v>0</v>
      </c>
      <c r="E229" t="str">
        <f>_xlfn.XLOOKUP(B:B,'2023.7-2023.12'!B:B,'2023.7-2023.12'!C:C,0)</f>
        <v>生产部</v>
      </c>
      <c r="F229" t="str">
        <f>_xlfn.XLOOKUP(B:B,'2023.7-2023.12'!B:B,'2023.7-2023.12'!F:F,0)</f>
        <v>装配钳工</v>
      </c>
      <c r="G229">
        <f>COUNTIF('2023.7-2023.12'!B:B,B229)</f>
        <v>6</v>
      </c>
      <c r="H229" s="217">
        <f>IFERROR(_xlfn.XLOOKUP(B229,'2023.7-2023.12'!B:B,'2023.7-2023.12'!K:K),0)</f>
        <v>4515.57</v>
      </c>
      <c r="I229" s="217">
        <f>IFERROR(AVERAGEIF('2023.7-2023.12'!B:B,B229,'2023.7-2023.12'!K:K),0)</f>
        <v>6070.26833333333</v>
      </c>
      <c r="J229" s="217">
        <f>IFERROR(_xlfn.XLOOKUP(B229,'2023.7-2023.12'!B:B,'2023.7-2023.12'!J:J),0)</f>
        <v>1900</v>
      </c>
      <c r="K229" s="217">
        <f>IFERROR(AVERAGEIF('2023.7-2023.12'!B:B,B229,'2023.7-2023.12'!J:J),0)</f>
        <v>1900</v>
      </c>
      <c r="M229">
        <f>SUMIFS('2023.7-2023.12'!L:L,'2023.7-2023.12'!B:B,B229)</f>
        <v>2182.08</v>
      </c>
      <c r="O229" s="217">
        <f>SUMIFS('2023.7-2023.12'!N:N,'2023.7-2023.12'!B:B,B229)</f>
        <v>22.8</v>
      </c>
      <c r="P229">
        <f>SUMIFS('2023.7-2023.12'!P:P,'2023.7-2023.12'!B:B,B229)</f>
        <v>18.24</v>
      </c>
      <c r="R229" s="217">
        <f>SUMIFS('2023.7-2023.12'!M:M,'2023.7-2023.12'!B:B,B229)</f>
        <v>520.8</v>
      </c>
      <c r="T229" s="217">
        <f>SUMIFS('2023.7-2023.12'!O:O,'2023.7-2023.12'!B:B,B229)</f>
        <v>0</v>
      </c>
      <c r="U229" s="217">
        <f t="shared" si="115"/>
        <v>6070.26833333333</v>
      </c>
      <c r="V229" s="217">
        <f t="shared" si="116"/>
        <v>6070.26833333333</v>
      </c>
      <c r="W229">
        <f t="shared" si="117"/>
        <v>5099.0254</v>
      </c>
      <c r="X229" s="217">
        <f t="shared" si="118"/>
        <v>6070.26833333333</v>
      </c>
      <c r="Y229" s="217">
        <f t="shared" si="119"/>
        <v>6070.26833333333</v>
      </c>
      <c r="Z229" s="217">
        <f t="shared" si="120"/>
        <v>291.37288</v>
      </c>
      <c r="AA229" s="217">
        <f t="shared" si="121"/>
        <v>6070.26833333333</v>
      </c>
      <c r="AB229" s="217">
        <f t="shared" si="122"/>
        <v>58.274576</v>
      </c>
      <c r="AC229" s="217">
        <f t="shared" si="123"/>
        <v>6070.26833333333</v>
      </c>
      <c r="AD229" s="217">
        <f t="shared" si="124"/>
        <v>6070.26833333333</v>
      </c>
      <c r="AE229" s="217">
        <f t="shared" si="125"/>
        <v>1638.97245</v>
      </c>
      <c r="AF229" s="217">
        <f t="shared" si="126"/>
        <v>6070.26833333333</v>
      </c>
      <c r="AG229" s="217">
        <f t="shared" si="127"/>
        <v>6070.26833333333</v>
      </c>
      <c r="AH229" s="217">
        <f t="shared" si="128"/>
        <v>1821.0805</v>
      </c>
      <c r="AI229">
        <f t="shared" si="129"/>
        <v>-2916.9454</v>
      </c>
      <c r="AJ229" s="217">
        <f t="shared" si="130"/>
        <v>-268.57288</v>
      </c>
      <c r="AK229" s="217">
        <f t="shared" si="131"/>
        <v>-40.034576</v>
      </c>
      <c r="AL229" s="217">
        <f t="shared" si="132"/>
        <v>-1118.17245</v>
      </c>
      <c r="AM229" s="217">
        <f t="shared" si="133"/>
        <v>-1821.0805</v>
      </c>
      <c r="AN229" s="217">
        <f t="shared" si="134"/>
        <v>4546</v>
      </c>
      <c r="AO229" s="217">
        <f t="shared" si="135"/>
        <v>4546</v>
      </c>
      <c r="AP229">
        <f t="shared" si="136"/>
        <v>3818.64</v>
      </c>
      <c r="AQ229" s="217">
        <f t="shared" si="137"/>
        <v>1900</v>
      </c>
      <c r="AR229" s="217">
        <f t="shared" si="138"/>
        <v>1900</v>
      </c>
      <c r="AS229" s="217">
        <f t="shared" si="139"/>
        <v>91.2</v>
      </c>
      <c r="AT229" s="217">
        <f t="shared" si="140"/>
        <v>1900</v>
      </c>
      <c r="AU229" s="217">
        <f t="shared" si="141"/>
        <v>18.24</v>
      </c>
      <c r="AV229" s="217">
        <f t="shared" si="142"/>
        <v>4340</v>
      </c>
      <c r="AW229" s="217">
        <f t="shared" si="143"/>
        <v>4340</v>
      </c>
      <c r="AX229" s="217">
        <f t="shared" si="144"/>
        <v>1171.8</v>
      </c>
      <c r="AY229" s="217">
        <f t="shared" si="145"/>
        <v>1900</v>
      </c>
      <c r="AZ229" s="217">
        <f t="shared" si="146"/>
        <v>1900</v>
      </c>
      <c r="BA229" s="217">
        <f t="shared" si="147"/>
        <v>570</v>
      </c>
      <c r="BB229" s="217">
        <f t="shared" si="148"/>
        <v>-1636.56</v>
      </c>
      <c r="BC229" s="217">
        <f t="shared" si="149"/>
        <v>-68.4</v>
      </c>
      <c r="BD229" s="217">
        <f t="shared" si="150"/>
        <v>0</v>
      </c>
      <c r="BE229" s="217">
        <f t="shared" si="151"/>
        <v>-651</v>
      </c>
      <c r="BF229" s="217">
        <f t="shared" si="152"/>
        <v>-570</v>
      </c>
    </row>
    <row r="230" spans="2:58">
      <c r="B230" s="6" t="s">
        <v>411</v>
      </c>
      <c r="C230" s="166" t="str">
        <f>_xlfn.XLOOKUP(B:B,'2023.7-2023.12'!B:B,'2023.7-2023.12'!G:G,0)</f>
        <v>2019/03/11</v>
      </c>
      <c r="D230">
        <f>_xlfn.XLOOKUP(B:B,'2023.7-2023.12'!B:B,'2023.7-2023.12'!I:I,0)</f>
        <v>0</v>
      </c>
      <c r="E230" t="str">
        <f>_xlfn.XLOOKUP(B:B,'2023.7-2023.12'!B:B,'2023.7-2023.12'!C:C,0)</f>
        <v>生产部</v>
      </c>
      <c r="F230" t="str">
        <f>_xlfn.XLOOKUP(B:B,'2023.7-2023.12'!B:B,'2023.7-2023.12'!F:F,0)</f>
        <v>仓管员</v>
      </c>
      <c r="G230">
        <f>COUNTIF('2023.7-2023.12'!B:B,B230)</f>
        <v>6</v>
      </c>
      <c r="H230" s="217">
        <f>IFERROR(_xlfn.XLOOKUP(B230,'2023.7-2023.12'!B:B,'2023.7-2023.12'!K:K),0)</f>
        <v>6928.47</v>
      </c>
      <c r="I230" s="217">
        <f>IFERROR(AVERAGEIF('2023.7-2023.12'!B:B,B230,'2023.7-2023.12'!K:K),0)</f>
        <v>7466.52333333333</v>
      </c>
      <c r="J230" s="217">
        <f>IFERROR(_xlfn.XLOOKUP(B230,'2023.7-2023.12'!B:B,'2023.7-2023.12'!J:J),0)</f>
        <v>1900</v>
      </c>
      <c r="K230" s="217">
        <f>IFERROR(AVERAGEIF('2023.7-2023.12'!B:B,B230,'2023.7-2023.12'!J:J),0)</f>
        <v>1900</v>
      </c>
      <c r="M230">
        <f>SUMIFS('2023.7-2023.12'!L:L,'2023.7-2023.12'!B:B,B230)</f>
        <v>2182.08</v>
      </c>
      <c r="O230" s="217">
        <f>SUMIFS('2023.7-2023.12'!N:N,'2023.7-2023.12'!B:B,B230)</f>
        <v>22.8</v>
      </c>
      <c r="P230">
        <f>SUMIFS('2023.7-2023.12'!P:P,'2023.7-2023.12'!B:B,B230)</f>
        <v>18.24</v>
      </c>
      <c r="R230" s="217">
        <f>SUMIFS('2023.7-2023.12'!M:M,'2023.7-2023.12'!B:B,B230)</f>
        <v>520.8</v>
      </c>
      <c r="T230" s="217">
        <f>SUMIFS('2023.7-2023.12'!O:O,'2023.7-2023.12'!B:B,B230)</f>
        <v>0</v>
      </c>
      <c r="U230" s="217">
        <f t="shared" si="115"/>
        <v>7466.52333333333</v>
      </c>
      <c r="V230" s="217">
        <f t="shared" si="116"/>
        <v>7466.52333333333</v>
      </c>
      <c r="W230">
        <f t="shared" si="117"/>
        <v>6271.8796</v>
      </c>
      <c r="X230" s="217">
        <f t="shared" si="118"/>
        <v>7466.52333333333</v>
      </c>
      <c r="Y230" s="217">
        <f t="shared" si="119"/>
        <v>7466.52333333333</v>
      </c>
      <c r="Z230" s="217">
        <f t="shared" si="120"/>
        <v>358.39312</v>
      </c>
      <c r="AA230" s="217">
        <f t="shared" si="121"/>
        <v>7466.52333333333</v>
      </c>
      <c r="AB230" s="217">
        <f t="shared" si="122"/>
        <v>71.678624</v>
      </c>
      <c r="AC230" s="217">
        <f t="shared" si="123"/>
        <v>7466.52333333333</v>
      </c>
      <c r="AD230" s="217">
        <f t="shared" si="124"/>
        <v>7466.52333333333</v>
      </c>
      <c r="AE230" s="217">
        <f t="shared" si="125"/>
        <v>2015.9613</v>
      </c>
      <c r="AF230" s="217">
        <f t="shared" si="126"/>
        <v>7466.52333333333</v>
      </c>
      <c r="AG230" s="217">
        <f t="shared" si="127"/>
        <v>7466.52333333333</v>
      </c>
      <c r="AH230" s="217">
        <f t="shared" si="128"/>
        <v>2239.957</v>
      </c>
      <c r="AI230">
        <f t="shared" si="129"/>
        <v>-4089.7996</v>
      </c>
      <c r="AJ230" s="217">
        <f t="shared" si="130"/>
        <v>-335.59312</v>
      </c>
      <c r="AK230" s="217">
        <f t="shared" si="131"/>
        <v>-53.438624</v>
      </c>
      <c r="AL230" s="217">
        <f t="shared" si="132"/>
        <v>-1495.1613</v>
      </c>
      <c r="AM230" s="217">
        <f t="shared" si="133"/>
        <v>-2239.957</v>
      </c>
      <c r="AN230" s="217">
        <f t="shared" si="134"/>
        <v>4546</v>
      </c>
      <c r="AO230" s="217">
        <f t="shared" si="135"/>
        <v>4546</v>
      </c>
      <c r="AP230">
        <f t="shared" si="136"/>
        <v>3818.64</v>
      </c>
      <c r="AQ230" s="217">
        <f t="shared" si="137"/>
        <v>1900</v>
      </c>
      <c r="AR230" s="217">
        <f t="shared" si="138"/>
        <v>1900</v>
      </c>
      <c r="AS230" s="217">
        <f t="shared" si="139"/>
        <v>91.2</v>
      </c>
      <c r="AT230" s="217">
        <f t="shared" si="140"/>
        <v>1900</v>
      </c>
      <c r="AU230" s="217">
        <f t="shared" si="141"/>
        <v>18.24</v>
      </c>
      <c r="AV230" s="217">
        <f t="shared" si="142"/>
        <v>4340</v>
      </c>
      <c r="AW230" s="217">
        <f t="shared" si="143"/>
        <v>4340</v>
      </c>
      <c r="AX230" s="217">
        <f t="shared" si="144"/>
        <v>1171.8</v>
      </c>
      <c r="AY230" s="217">
        <f t="shared" si="145"/>
        <v>1900</v>
      </c>
      <c r="AZ230" s="217">
        <f t="shared" si="146"/>
        <v>1900</v>
      </c>
      <c r="BA230" s="217">
        <f t="shared" si="147"/>
        <v>570</v>
      </c>
      <c r="BB230" s="217">
        <f t="shared" si="148"/>
        <v>-1636.56</v>
      </c>
      <c r="BC230" s="217">
        <f t="shared" si="149"/>
        <v>-68.4</v>
      </c>
      <c r="BD230" s="217">
        <f t="shared" si="150"/>
        <v>0</v>
      </c>
      <c r="BE230" s="217">
        <f t="shared" si="151"/>
        <v>-651</v>
      </c>
      <c r="BF230" s="217">
        <f t="shared" si="152"/>
        <v>-570</v>
      </c>
    </row>
    <row r="231" spans="2:58">
      <c r="B231" s="6" t="s">
        <v>412</v>
      </c>
      <c r="C231" s="166" t="str">
        <f>_xlfn.XLOOKUP(B:B,'2023.7-2023.12'!B:B,'2023.7-2023.12'!G:G,0)</f>
        <v>2023/02/09</v>
      </c>
      <c r="D231">
        <f>_xlfn.XLOOKUP(B:B,'2023.7-2023.12'!B:B,'2023.7-2023.12'!I:I,0)</f>
        <v>0</v>
      </c>
      <c r="E231" t="str">
        <f>_xlfn.XLOOKUP(B:B,'2023.7-2023.12'!B:B,'2023.7-2023.12'!C:C,0)</f>
        <v>生产部</v>
      </c>
      <c r="F231" t="str">
        <f>_xlfn.XLOOKUP(B:B,'2023.7-2023.12'!B:B,'2023.7-2023.12'!F:F,0)</f>
        <v>装配钳工</v>
      </c>
      <c r="G231">
        <f>COUNTIF('2023.7-2023.12'!B:B,B231)</f>
        <v>6</v>
      </c>
      <c r="H231" s="217">
        <f>IFERROR(_xlfn.XLOOKUP(B231,'2023.7-2023.12'!B:B,'2023.7-2023.12'!K:K),0)</f>
        <v>6260.54</v>
      </c>
      <c r="I231" s="217">
        <f>IFERROR(AVERAGEIF('2023.7-2023.12'!B:B,B231,'2023.7-2023.12'!K:K),0)</f>
        <v>5980.18166666667</v>
      </c>
      <c r="J231" s="217">
        <f>IFERROR(_xlfn.XLOOKUP(B231,'2023.7-2023.12'!B:B,'2023.7-2023.12'!J:J),0)</f>
        <v>1900</v>
      </c>
      <c r="K231" s="217">
        <f>IFERROR(AVERAGEIF('2023.7-2023.12'!B:B,B231,'2023.7-2023.12'!J:J),0)</f>
        <v>1900</v>
      </c>
      <c r="M231">
        <f>SUMIFS('2023.7-2023.12'!L:L,'2023.7-2023.12'!B:B,B231)</f>
        <v>2182.08</v>
      </c>
      <c r="O231" s="217">
        <f>SUMIFS('2023.7-2023.12'!N:N,'2023.7-2023.12'!B:B,B231)</f>
        <v>22.8</v>
      </c>
      <c r="P231">
        <f>SUMIFS('2023.7-2023.12'!P:P,'2023.7-2023.12'!B:B,B231)</f>
        <v>18.24</v>
      </c>
      <c r="R231" s="217">
        <f>SUMIFS('2023.7-2023.12'!M:M,'2023.7-2023.12'!B:B,B231)</f>
        <v>520.8</v>
      </c>
      <c r="T231" s="217">
        <f>SUMIFS('2023.7-2023.12'!O:O,'2023.7-2023.12'!B:B,B231)</f>
        <v>0</v>
      </c>
      <c r="U231" s="217">
        <f t="shared" si="115"/>
        <v>5980.18166666667</v>
      </c>
      <c r="V231" s="217">
        <f t="shared" si="116"/>
        <v>5980.18166666667</v>
      </c>
      <c r="W231">
        <f t="shared" si="117"/>
        <v>5023.3526</v>
      </c>
      <c r="X231" s="217">
        <f t="shared" si="118"/>
        <v>5980.18166666667</v>
      </c>
      <c r="Y231" s="217">
        <f t="shared" si="119"/>
        <v>5980.18166666667</v>
      </c>
      <c r="Z231" s="217">
        <f t="shared" si="120"/>
        <v>287.04872</v>
      </c>
      <c r="AA231" s="217">
        <f t="shared" si="121"/>
        <v>5980.18166666667</v>
      </c>
      <c r="AB231" s="217">
        <f t="shared" si="122"/>
        <v>57.409744</v>
      </c>
      <c r="AC231" s="217">
        <f t="shared" si="123"/>
        <v>5980.18166666667</v>
      </c>
      <c r="AD231" s="217">
        <f t="shared" si="124"/>
        <v>5980.18166666667</v>
      </c>
      <c r="AE231" s="217">
        <f t="shared" si="125"/>
        <v>1614.64905</v>
      </c>
      <c r="AF231" s="217">
        <f t="shared" si="126"/>
        <v>5980.18166666667</v>
      </c>
      <c r="AG231" s="217">
        <f t="shared" si="127"/>
        <v>5980.18166666667</v>
      </c>
      <c r="AH231" s="217">
        <f t="shared" si="128"/>
        <v>1794.0545</v>
      </c>
      <c r="AI231">
        <f t="shared" si="129"/>
        <v>-2841.2726</v>
      </c>
      <c r="AJ231" s="217">
        <f t="shared" si="130"/>
        <v>-264.24872</v>
      </c>
      <c r="AK231" s="217">
        <f t="shared" si="131"/>
        <v>-39.169744</v>
      </c>
      <c r="AL231" s="217">
        <f t="shared" si="132"/>
        <v>-1093.84905</v>
      </c>
      <c r="AM231" s="217">
        <f t="shared" si="133"/>
        <v>-1794.0545</v>
      </c>
      <c r="AN231" s="217">
        <f t="shared" si="134"/>
        <v>4546</v>
      </c>
      <c r="AO231" s="217">
        <f t="shared" si="135"/>
        <v>4546</v>
      </c>
      <c r="AP231">
        <f t="shared" si="136"/>
        <v>3818.64</v>
      </c>
      <c r="AQ231" s="217">
        <f t="shared" si="137"/>
        <v>1900</v>
      </c>
      <c r="AR231" s="217">
        <f t="shared" si="138"/>
        <v>1900</v>
      </c>
      <c r="AS231" s="217">
        <f t="shared" si="139"/>
        <v>91.2</v>
      </c>
      <c r="AT231" s="217">
        <f t="shared" si="140"/>
        <v>1900</v>
      </c>
      <c r="AU231" s="217">
        <f t="shared" si="141"/>
        <v>18.24</v>
      </c>
      <c r="AV231" s="217">
        <f t="shared" si="142"/>
        <v>4340</v>
      </c>
      <c r="AW231" s="217">
        <f t="shared" si="143"/>
        <v>4340</v>
      </c>
      <c r="AX231" s="217">
        <f t="shared" si="144"/>
        <v>1171.8</v>
      </c>
      <c r="AY231" s="217">
        <f t="shared" si="145"/>
        <v>1900</v>
      </c>
      <c r="AZ231" s="217">
        <f t="shared" si="146"/>
        <v>1900</v>
      </c>
      <c r="BA231" s="217">
        <f t="shared" si="147"/>
        <v>570</v>
      </c>
      <c r="BB231" s="217">
        <f t="shared" si="148"/>
        <v>-1636.56</v>
      </c>
      <c r="BC231" s="217">
        <f t="shared" si="149"/>
        <v>-68.4</v>
      </c>
      <c r="BD231" s="217">
        <f t="shared" si="150"/>
        <v>0</v>
      </c>
      <c r="BE231" s="217">
        <f t="shared" si="151"/>
        <v>-651</v>
      </c>
      <c r="BF231" s="217">
        <f t="shared" si="152"/>
        <v>-570</v>
      </c>
    </row>
    <row r="232" spans="2:58">
      <c r="B232" s="6" t="s">
        <v>413</v>
      </c>
      <c r="C232" s="166" t="str">
        <f>_xlfn.XLOOKUP(B:B,'2023.7-2023.12'!B:B,'2023.7-2023.12'!G:G,0)</f>
        <v>2019/07/16</v>
      </c>
      <c r="D232">
        <f>_xlfn.XLOOKUP(B:B,'2023.7-2023.12'!B:B,'2023.7-2023.12'!I:I,0)</f>
        <v>0</v>
      </c>
      <c r="E232" t="str">
        <f>_xlfn.XLOOKUP(B:B,'2023.7-2023.12'!B:B,'2023.7-2023.12'!C:C,0)</f>
        <v>售后服务部</v>
      </c>
      <c r="F232" t="str">
        <f>_xlfn.XLOOKUP(B:B,'2023.7-2023.12'!B:B,'2023.7-2023.12'!F:F,0)</f>
        <v>电气服务安装技师</v>
      </c>
      <c r="G232">
        <f>COUNTIF('2023.7-2023.12'!B:B,B232)</f>
        <v>6</v>
      </c>
      <c r="H232" s="217">
        <f>IFERROR(_xlfn.XLOOKUP(B232,'2023.7-2023.12'!B:B,'2023.7-2023.12'!K:K),0)</f>
        <v>7990.23</v>
      </c>
      <c r="I232" s="217">
        <f>IFERROR(AVERAGEIF('2023.7-2023.12'!B:B,B232,'2023.7-2023.12'!K:K),0)</f>
        <v>8117.68333333333</v>
      </c>
      <c r="J232" s="217">
        <f>IFERROR(_xlfn.XLOOKUP(B232,'2023.7-2023.12'!B:B,'2023.7-2023.12'!J:J),0)</f>
        <v>2993</v>
      </c>
      <c r="K232" s="217">
        <f>IFERROR(AVERAGEIF('2023.7-2023.12'!B:B,B232,'2023.7-2023.12'!J:J),0)</f>
        <v>2993</v>
      </c>
      <c r="M232">
        <f>SUMIFS('2023.7-2023.12'!L:L,'2023.7-2023.12'!B:B,B232)</f>
        <v>2182.08</v>
      </c>
      <c r="O232" s="217">
        <f>SUMIFS('2023.7-2023.12'!N:N,'2023.7-2023.12'!B:B,B232)</f>
        <v>22.8</v>
      </c>
      <c r="P232">
        <f>SUMIFS('2023.7-2023.12'!P:P,'2023.7-2023.12'!B:B,B232)</f>
        <v>18.24</v>
      </c>
      <c r="R232" s="217">
        <f>SUMIFS('2023.7-2023.12'!M:M,'2023.7-2023.12'!B:B,B232)</f>
        <v>520.8</v>
      </c>
      <c r="T232" s="217">
        <f>SUMIFS('2023.7-2023.12'!O:O,'2023.7-2023.12'!B:B,B232)</f>
        <v>0</v>
      </c>
      <c r="U232" s="217">
        <f t="shared" si="115"/>
        <v>8117.68333333333</v>
      </c>
      <c r="V232" s="217">
        <f t="shared" si="116"/>
        <v>8117.68333333333</v>
      </c>
      <c r="W232">
        <f t="shared" si="117"/>
        <v>6818.854</v>
      </c>
      <c r="X232" s="217">
        <f t="shared" si="118"/>
        <v>8117.68333333333</v>
      </c>
      <c r="Y232" s="217">
        <f t="shared" si="119"/>
        <v>8117.68333333333</v>
      </c>
      <c r="Z232" s="217">
        <f t="shared" si="120"/>
        <v>389.6488</v>
      </c>
      <c r="AA232" s="217">
        <f t="shared" si="121"/>
        <v>8117.68333333333</v>
      </c>
      <c r="AB232" s="217">
        <f t="shared" si="122"/>
        <v>77.92976</v>
      </c>
      <c r="AC232" s="217">
        <f t="shared" si="123"/>
        <v>8117.68333333333</v>
      </c>
      <c r="AD232" s="217">
        <f t="shared" si="124"/>
        <v>8117.68333333333</v>
      </c>
      <c r="AE232" s="217">
        <f t="shared" si="125"/>
        <v>2191.7745</v>
      </c>
      <c r="AF232" s="217">
        <f t="shared" si="126"/>
        <v>8117.68333333333</v>
      </c>
      <c r="AG232" s="217">
        <f t="shared" si="127"/>
        <v>8117.68333333333</v>
      </c>
      <c r="AH232" s="217">
        <f t="shared" si="128"/>
        <v>2435.305</v>
      </c>
      <c r="AI232">
        <f t="shared" si="129"/>
        <v>-4636.774</v>
      </c>
      <c r="AJ232" s="217">
        <f t="shared" si="130"/>
        <v>-366.8488</v>
      </c>
      <c r="AK232" s="217">
        <f t="shared" si="131"/>
        <v>-59.68976</v>
      </c>
      <c r="AL232" s="217">
        <f t="shared" si="132"/>
        <v>-1670.9745</v>
      </c>
      <c r="AM232" s="217">
        <f t="shared" si="133"/>
        <v>-2435.305</v>
      </c>
      <c r="AN232" s="217">
        <f t="shared" si="134"/>
        <v>4546</v>
      </c>
      <c r="AO232" s="217">
        <f t="shared" si="135"/>
        <v>4546</v>
      </c>
      <c r="AP232">
        <f t="shared" si="136"/>
        <v>3818.64</v>
      </c>
      <c r="AQ232" s="217">
        <f t="shared" si="137"/>
        <v>2993</v>
      </c>
      <c r="AR232" s="217">
        <f t="shared" si="138"/>
        <v>2993</v>
      </c>
      <c r="AS232" s="217">
        <f t="shared" si="139"/>
        <v>143.664</v>
      </c>
      <c r="AT232" s="217">
        <f t="shared" si="140"/>
        <v>2993</v>
      </c>
      <c r="AU232" s="217">
        <f t="shared" si="141"/>
        <v>28.7328</v>
      </c>
      <c r="AV232" s="217">
        <f t="shared" si="142"/>
        <v>4340</v>
      </c>
      <c r="AW232" s="217">
        <f t="shared" si="143"/>
        <v>4340</v>
      </c>
      <c r="AX232" s="217">
        <f t="shared" si="144"/>
        <v>1171.8</v>
      </c>
      <c r="AY232" s="217">
        <f t="shared" si="145"/>
        <v>2993</v>
      </c>
      <c r="AZ232" s="217">
        <f t="shared" si="146"/>
        <v>2993</v>
      </c>
      <c r="BA232" s="217">
        <f t="shared" si="147"/>
        <v>897.9</v>
      </c>
      <c r="BB232" s="217">
        <f t="shared" si="148"/>
        <v>-1636.56</v>
      </c>
      <c r="BC232" s="217">
        <f t="shared" si="149"/>
        <v>-120.864</v>
      </c>
      <c r="BD232" s="217">
        <f t="shared" si="150"/>
        <v>-10.4928</v>
      </c>
      <c r="BE232" s="217">
        <f t="shared" si="151"/>
        <v>-651</v>
      </c>
      <c r="BF232" s="217">
        <f t="shared" si="152"/>
        <v>-897.9</v>
      </c>
    </row>
    <row r="233" spans="2:58">
      <c r="B233" s="6" t="s">
        <v>414</v>
      </c>
      <c r="C233" s="166" t="str">
        <f>_xlfn.XLOOKUP(B:B,'2023.7-2023.12'!B:B,'2023.7-2023.12'!G:G,0)</f>
        <v>2017/11/22</v>
      </c>
      <c r="D233">
        <f>_xlfn.XLOOKUP(B:B,'2023.7-2023.12'!B:B,'2023.7-2023.12'!I:I,0)</f>
        <v>0</v>
      </c>
      <c r="E233" t="str">
        <f>_xlfn.XLOOKUP(B:B,'2023.7-2023.12'!B:B,'2023.7-2023.12'!C:C,0)</f>
        <v>生产部</v>
      </c>
      <c r="F233" t="str">
        <f>_xlfn.XLOOKUP(B:B,'2023.7-2023.12'!B:B,'2023.7-2023.12'!F:F,0)</f>
        <v>装配钳工</v>
      </c>
      <c r="G233">
        <f>COUNTIF('2023.7-2023.12'!B:B,B233)</f>
        <v>6</v>
      </c>
      <c r="H233" s="217">
        <f>IFERROR(_xlfn.XLOOKUP(B233,'2023.7-2023.12'!B:B,'2023.7-2023.12'!K:K),0)</f>
        <v>7290.29</v>
      </c>
      <c r="I233" s="217">
        <f>IFERROR(AVERAGEIF('2023.7-2023.12'!B:B,B233,'2023.7-2023.12'!K:K),0)</f>
        <v>8458.63166666667</v>
      </c>
      <c r="J233" s="217">
        <f>IFERROR(_xlfn.XLOOKUP(B233,'2023.7-2023.12'!B:B,'2023.7-2023.12'!J:J),0)</f>
        <v>1900</v>
      </c>
      <c r="K233" s="217">
        <f>IFERROR(AVERAGEIF('2023.7-2023.12'!B:B,B233,'2023.7-2023.12'!J:J),0)</f>
        <v>1900</v>
      </c>
      <c r="M233">
        <f>SUMIFS('2023.7-2023.12'!L:L,'2023.7-2023.12'!B:B,B233)</f>
        <v>2182.08</v>
      </c>
      <c r="O233" s="217">
        <f>SUMIFS('2023.7-2023.12'!N:N,'2023.7-2023.12'!B:B,B233)</f>
        <v>22.8</v>
      </c>
      <c r="P233">
        <f>SUMIFS('2023.7-2023.12'!P:P,'2023.7-2023.12'!B:B,B233)</f>
        <v>18.24</v>
      </c>
      <c r="R233" s="217">
        <f>SUMIFS('2023.7-2023.12'!M:M,'2023.7-2023.12'!B:B,B233)</f>
        <v>520.8</v>
      </c>
      <c r="T233" s="217">
        <f>SUMIFS('2023.7-2023.12'!O:O,'2023.7-2023.12'!B:B,B233)</f>
        <v>0</v>
      </c>
      <c r="U233" s="217">
        <f t="shared" si="115"/>
        <v>8458.63166666667</v>
      </c>
      <c r="V233" s="217">
        <f t="shared" si="116"/>
        <v>8458.63166666667</v>
      </c>
      <c r="W233">
        <f t="shared" si="117"/>
        <v>7105.2506</v>
      </c>
      <c r="X233" s="217">
        <f t="shared" si="118"/>
        <v>8458.63166666667</v>
      </c>
      <c r="Y233" s="217">
        <f t="shared" si="119"/>
        <v>8458.63166666667</v>
      </c>
      <c r="Z233" s="217">
        <f t="shared" si="120"/>
        <v>406.01432</v>
      </c>
      <c r="AA233" s="217">
        <f t="shared" si="121"/>
        <v>8458.63166666667</v>
      </c>
      <c r="AB233" s="217">
        <f t="shared" si="122"/>
        <v>81.202864</v>
      </c>
      <c r="AC233" s="217">
        <f t="shared" si="123"/>
        <v>8458.63166666667</v>
      </c>
      <c r="AD233" s="217">
        <f t="shared" si="124"/>
        <v>8458.63166666667</v>
      </c>
      <c r="AE233" s="217">
        <f t="shared" si="125"/>
        <v>2283.83055</v>
      </c>
      <c r="AF233" s="217">
        <f t="shared" si="126"/>
        <v>8458.63166666667</v>
      </c>
      <c r="AG233" s="217">
        <f t="shared" si="127"/>
        <v>8458.63166666667</v>
      </c>
      <c r="AH233" s="217">
        <f t="shared" si="128"/>
        <v>2537.5895</v>
      </c>
      <c r="AI233">
        <f t="shared" si="129"/>
        <v>-4923.1706</v>
      </c>
      <c r="AJ233" s="217">
        <f t="shared" si="130"/>
        <v>-383.21432</v>
      </c>
      <c r="AK233" s="217">
        <f t="shared" si="131"/>
        <v>-62.962864</v>
      </c>
      <c r="AL233" s="217">
        <f t="shared" si="132"/>
        <v>-1763.03055</v>
      </c>
      <c r="AM233" s="217">
        <f t="shared" si="133"/>
        <v>-2537.5895</v>
      </c>
      <c r="AN233" s="217">
        <f t="shared" si="134"/>
        <v>4546</v>
      </c>
      <c r="AO233" s="217">
        <f t="shared" si="135"/>
        <v>4546</v>
      </c>
      <c r="AP233">
        <f t="shared" si="136"/>
        <v>3818.64</v>
      </c>
      <c r="AQ233" s="217">
        <f t="shared" si="137"/>
        <v>1900</v>
      </c>
      <c r="AR233" s="217">
        <f t="shared" si="138"/>
        <v>1900</v>
      </c>
      <c r="AS233" s="217">
        <f t="shared" si="139"/>
        <v>91.2</v>
      </c>
      <c r="AT233" s="217">
        <f t="shared" si="140"/>
        <v>1900</v>
      </c>
      <c r="AU233" s="217">
        <f t="shared" si="141"/>
        <v>18.24</v>
      </c>
      <c r="AV233" s="217">
        <f t="shared" si="142"/>
        <v>4340</v>
      </c>
      <c r="AW233" s="217">
        <f t="shared" si="143"/>
        <v>4340</v>
      </c>
      <c r="AX233" s="217">
        <f t="shared" si="144"/>
        <v>1171.8</v>
      </c>
      <c r="AY233" s="217">
        <f t="shared" si="145"/>
        <v>1900</v>
      </c>
      <c r="AZ233" s="217">
        <f t="shared" si="146"/>
        <v>1900</v>
      </c>
      <c r="BA233" s="217">
        <f t="shared" si="147"/>
        <v>570</v>
      </c>
      <c r="BB233" s="217">
        <f t="shared" si="148"/>
        <v>-1636.56</v>
      </c>
      <c r="BC233" s="217">
        <f t="shared" si="149"/>
        <v>-68.4</v>
      </c>
      <c r="BD233" s="217">
        <f t="shared" si="150"/>
        <v>0</v>
      </c>
      <c r="BE233" s="217">
        <f t="shared" si="151"/>
        <v>-651</v>
      </c>
      <c r="BF233" s="217">
        <f t="shared" si="152"/>
        <v>-570</v>
      </c>
    </row>
    <row r="234" spans="2:58">
      <c r="B234" s="6" t="s">
        <v>415</v>
      </c>
      <c r="C234" s="166" t="str">
        <f>_xlfn.XLOOKUP(B:B,'2023.7-2023.12'!B:B,'2023.7-2023.12'!G:G,0)</f>
        <v>2022/10/20</v>
      </c>
      <c r="D234">
        <f>_xlfn.XLOOKUP(B:B,'2023.7-2023.12'!B:B,'2023.7-2023.12'!I:I,0)</f>
        <v>0</v>
      </c>
      <c r="E234" t="str">
        <f>_xlfn.XLOOKUP(B:B,'2023.7-2023.12'!B:B,'2023.7-2023.12'!C:C,0)</f>
        <v>销售部</v>
      </c>
      <c r="F234" t="str">
        <f>_xlfn.XLOOKUP(B:B,'2023.7-2023.12'!B:B,'2023.7-2023.12'!F:F,0)</f>
        <v>区域销售经理</v>
      </c>
      <c r="G234">
        <f>COUNTIF('2023.7-2023.12'!B:B,B234)</f>
        <v>6</v>
      </c>
      <c r="H234" s="217">
        <f>IFERROR(_xlfn.XLOOKUP(B234,'2023.7-2023.12'!B:B,'2023.7-2023.12'!K:K),0)</f>
        <v>5864</v>
      </c>
      <c r="I234" s="217">
        <f>IFERROR(AVERAGEIF('2023.7-2023.12'!B:B,B234,'2023.7-2023.12'!K:K),0)</f>
        <v>5857.91666666667</v>
      </c>
      <c r="J234" s="217">
        <f>IFERROR(_xlfn.XLOOKUP(B234,'2023.7-2023.12'!B:B,'2023.7-2023.12'!J:J),0)</f>
        <v>3850</v>
      </c>
      <c r="K234" s="217">
        <f>IFERROR(AVERAGEIF('2023.7-2023.12'!B:B,B234,'2023.7-2023.12'!J:J),0)</f>
        <v>3850</v>
      </c>
      <c r="M234">
        <f>SUMIFS('2023.7-2023.12'!L:L,'2023.7-2023.12'!B:B,B234)</f>
        <v>0</v>
      </c>
      <c r="O234" s="217">
        <f>SUMIFS('2023.7-2023.12'!N:N,'2023.7-2023.12'!B:B,B234)</f>
        <v>0</v>
      </c>
      <c r="P234">
        <f>SUMIFS('2023.7-2023.12'!P:P,'2023.7-2023.12'!B:B,B234)</f>
        <v>0</v>
      </c>
      <c r="R234" s="217">
        <f>SUMIFS('2023.7-2023.12'!M:M,'2023.7-2023.12'!B:B,B234)</f>
        <v>0</v>
      </c>
      <c r="T234" s="217">
        <f>SUMIFS('2023.7-2023.12'!O:O,'2023.7-2023.12'!B:B,B234)</f>
        <v>0</v>
      </c>
      <c r="U234" s="217">
        <f t="shared" si="115"/>
        <v>5857.91666666667</v>
      </c>
      <c r="V234" s="217">
        <f t="shared" si="116"/>
        <v>5857.91666666667</v>
      </c>
      <c r="W234">
        <f t="shared" si="117"/>
        <v>4920.65</v>
      </c>
      <c r="X234" s="217">
        <f t="shared" si="118"/>
        <v>5857.91666666667</v>
      </c>
      <c r="Y234" s="217">
        <f t="shared" si="119"/>
        <v>5857.91666666667</v>
      </c>
      <c r="Z234" s="217">
        <f t="shared" si="120"/>
        <v>281.18</v>
      </c>
      <c r="AA234" s="217">
        <f t="shared" si="121"/>
        <v>5857.91666666667</v>
      </c>
      <c r="AB234" s="217">
        <f t="shared" si="122"/>
        <v>56.236</v>
      </c>
      <c r="AC234" s="217">
        <f t="shared" si="123"/>
        <v>5857.91666666667</v>
      </c>
      <c r="AD234" s="217">
        <f t="shared" si="124"/>
        <v>5857.91666666667</v>
      </c>
      <c r="AE234" s="217">
        <f t="shared" si="125"/>
        <v>1581.6375</v>
      </c>
      <c r="AF234" s="217">
        <f t="shared" si="126"/>
        <v>5857.91666666667</v>
      </c>
      <c r="AG234" s="217">
        <f t="shared" si="127"/>
        <v>5857.91666666667</v>
      </c>
      <c r="AH234" s="217">
        <f t="shared" si="128"/>
        <v>1757.375</v>
      </c>
      <c r="AI234">
        <f t="shared" si="129"/>
        <v>-4920.65</v>
      </c>
      <c r="AJ234" s="217">
        <f t="shared" si="130"/>
        <v>-281.18</v>
      </c>
      <c r="AK234" s="217">
        <f t="shared" si="131"/>
        <v>-56.236</v>
      </c>
      <c r="AL234" s="217">
        <f t="shared" si="132"/>
        <v>-1581.6375</v>
      </c>
      <c r="AM234" s="217">
        <f t="shared" si="133"/>
        <v>-1757.375</v>
      </c>
      <c r="AN234" s="217">
        <f t="shared" si="134"/>
        <v>4546</v>
      </c>
      <c r="AO234" s="217">
        <f t="shared" si="135"/>
        <v>4546</v>
      </c>
      <c r="AP234">
        <f t="shared" si="136"/>
        <v>3818.64</v>
      </c>
      <c r="AQ234" s="217">
        <f t="shared" si="137"/>
        <v>3850</v>
      </c>
      <c r="AR234" s="217">
        <f t="shared" si="138"/>
        <v>3850</v>
      </c>
      <c r="AS234" s="217">
        <f t="shared" si="139"/>
        <v>184.8</v>
      </c>
      <c r="AT234" s="217">
        <f t="shared" si="140"/>
        <v>3850</v>
      </c>
      <c r="AU234" s="217">
        <f t="shared" si="141"/>
        <v>36.96</v>
      </c>
      <c r="AV234" s="217">
        <f t="shared" si="142"/>
        <v>4340</v>
      </c>
      <c r="AW234" s="217">
        <f t="shared" si="143"/>
        <v>4340</v>
      </c>
      <c r="AX234" s="217">
        <f t="shared" si="144"/>
        <v>1171.8</v>
      </c>
      <c r="AY234" s="217">
        <f t="shared" si="145"/>
        <v>3850</v>
      </c>
      <c r="AZ234" s="217">
        <f t="shared" si="146"/>
        <v>3850</v>
      </c>
      <c r="BA234" s="217">
        <f t="shared" si="147"/>
        <v>1155</v>
      </c>
      <c r="BB234" s="217">
        <f t="shared" si="148"/>
        <v>-3818.64</v>
      </c>
      <c r="BC234" s="217">
        <f t="shared" si="149"/>
        <v>-184.8</v>
      </c>
      <c r="BD234" s="217">
        <f t="shared" si="150"/>
        <v>-36.96</v>
      </c>
      <c r="BE234" s="217">
        <f t="shared" si="151"/>
        <v>-1171.8</v>
      </c>
      <c r="BF234" s="217">
        <f t="shared" si="152"/>
        <v>-1155</v>
      </c>
    </row>
    <row r="235" spans="2:58">
      <c r="B235" s="6" t="s">
        <v>503</v>
      </c>
      <c r="C235" s="166" t="str">
        <f>_xlfn.XLOOKUP(B:B,'2023.7-2023.12'!B:B,'2023.7-2023.12'!G:G,0)</f>
        <v>2023/08/28</v>
      </c>
      <c r="D235" s="216" t="s">
        <v>465</v>
      </c>
      <c r="E235" t="str">
        <f>_xlfn.XLOOKUP(B:B,'2023.7-2023.12'!B:B,'2023.7-2023.12'!C:C,0)</f>
        <v>生产部</v>
      </c>
      <c r="F235" t="str">
        <f>_xlfn.XLOOKUP(B:B,'2023.7-2023.12'!B:B,'2023.7-2023.12'!F:F,0)</f>
        <v>仓库包装操作工</v>
      </c>
      <c r="G235">
        <f>COUNTIF('2023.7-2023.12'!B:B,B235)</f>
        <v>3</v>
      </c>
      <c r="H235" s="217">
        <f>IFERROR(_xlfn.XLOOKUP(B235,'2023.7-2023.12'!B:B,'2023.7-2023.12'!K:K),0)</f>
        <v>541.94</v>
      </c>
      <c r="I235" s="217">
        <f>IFERROR(AVERAGEIF('2023.7-2023.12'!B:B,B235,'2023.7-2023.12'!K:K),0)</f>
        <v>2785.53</v>
      </c>
      <c r="J235" s="217">
        <f>IFERROR(_xlfn.XLOOKUP(B235,'2023.7-2023.12'!B:B,'2023.7-2023.12'!J:J),0)</f>
        <v>1900</v>
      </c>
      <c r="K235" s="217">
        <f>IFERROR(AVERAGEIF('2023.7-2023.12'!B:B,B235,'2023.7-2023.12'!J:J),0)</f>
        <v>1900</v>
      </c>
      <c r="M235">
        <f>SUMIFS('2023.7-2023.12'!L:L,'2023.7-2023.12'!B:B,B235)</f>
        <v>727.36</v>
      </c>
      <c r="O235" s="217">
        <f>SUMIFS('2023.7-2023.12'!N:N,'2023.7-2023.12'!B:B,B235)</f>
        <v>7.6</v>
      </c>
      <c r="P235">
        <f>SUMIFS('2023.7-2023.12'!P:P,'2023.7-2023.12'!B:B,B235)</f>
        <v>6.08</v>
      </c>
      <c r="R235" s="217">
        <f>SUMIFS('2023.7-2023.12'!M:M,'2023.7-2023.12'!B:B,B235)</f>
        <v>173.6</v>
      </c>
      <c r="T235" s="217">
        <f>SUMIFS('2023.7-2023.12'!O:O,'2023.7-2023.12'!B:B,B235)</f>
        <v>0</v>
      </c>
      <c r="U235" s="217">
        <f t="shared" si="115"/>
        <v>4546</v>
      </c>
      <c r="V235" s="217">
        <f t="shared" si="116"/>
        <v>4546</v>
      </c>
      <c r="W235">
        <f t="shared" si="117"/>
        <v>1909.32</v>
      </c>
      <c r="X235" s="217">
        <f t="shared" si="118"/>
        <v>2785.53</v>
      </c>
      <c r="Y235" s="217">
        <f t="shared" si="119"/>
        <v>2785.53</v>
      </c>
      <c r="Z235" s="217">
        <f t="shared" si="120"/>
        <v>66.85272</v>
      </c>
      <c r="AA235" s="217">
        <f t="shared" si="121"/>
        <v>2785.53</v>
      </c>
      <c r="AB235" s="217">
        <f t="shared" si="122"/>
        <v>13.370544</v>
      </c>
      <c r="AC235" s="217">
        <f t="shared" si="123"/>
        <v>4340</v>
      </c>
      <c r="AD235" s="217">
        <f t="shared" si="124"/>
        <v>4340</v>
      </c>
      <c r="AE235" s="217">
        <f t="shared" si="125"/>
        <v>585.9</v>
      </c>
      <c r="AF235" s="217">
        <f t="shared" si="126"/>
        <v>2785.53</v>
      </c>
      <c r="AG235" s="217">
        <f t="shared" si="127"/>
        <v>2785.53</v>
      </c>
      <c r="AH235" s="217">
        <f t="shared" si="128"/>
        <v>417.8295</v>
      </c>
      <c r="AI235">
        <f t="shared" si="129"/>
        <v>-1181.96</v>
      </c>
      <c r="AJ235" s="217">
        <f t="shared" si="130"/>
        <v>-59.25272</v>
      </c>
      <c r="AK235" s="217">
        <f t="shared" si="131"/>
        <v>-7.290544</v>
      </c>
      <c r="AL235" s="217">
        <f t="shared" si="132"/>
        <v>-412.3</v>
      </c>
      <c r="AM235" s="217">
        <f t="shared" si="133"/>
        <v>-417.8295</v>
      </c>
      <c r="AN235" s="217">
        <f t="shared" si="134"/>
        <v>4546</v>
      </c>
      <c r="AO235" s="217">
        <f t="shared" si="135"/>
        <v>4546</v>
      </c>
      <c r="AP235">
        <f t="shared" si="136"/>
        <v>1909.32</v>
      </c>
      <c r="AQ235" s="217">
        <f t="shared" si="137"/>
        <v>1900</v>
      </c>
      <c r="AR235" s="217">
        <f t="shared" si="138"/>
        <v>1900</v>
      </c>
      <c r="AS235" s="217">
        <f t="shared" si="139"/>
        <v>45.6</v>
      </c>
      <c r="AT235" s="217">
        <f t="shared" si="140"/>
        <v>1900</v>
      </c>
      <c r="AU235" s="217">
        <f t="shared" si="141"/>
        <v>9.12</v>
      </c>
      <c r="AV235" s="217">
        <f t="shared" si="142"/>
        <v>4340</v>
      </c>
      <c r="AW235" s="217">
        <f t="shared" si="143"/>
        <v>4340</v>
      </c>
      <c r="AX235" s="217">
        <f t="shared" si="144"/>
        <v>585.9</v>
      </c>
      <c r="AY235" s="217">
        <f t="shared" si="145"/>
        <v>1900</v>
      </c>
      <c r="AZ235" s="217">
        <f t="shared" si="146"/>
        <v>1900</v>
      </c>
      <c r="BA235" s="217">
        <f t="shared" si="147"/>
        <v>285</v>
      </c>
      <c r="BB235" s="217">
        <f t="shared" si="148"/>
        <v>-1181.96</v>
      </c>
      <c r="BC235" s="217">
        <f t="shared" si="149"/>
        <v>-38</v>
      </c>
      <c r="BD235" s="217">
        <f t="shared" si="150"/>
        <v>-3.04</v>
      </c>
      <c r="BE235" s="217">
        <f t="shared" si="151"/>
        <v>-412.3</v>
      </c>
      <c r="BF235" s="217">
        <f t="shared" si="152"/>
        <v>-285</v>
      </c>
    </row>
    <row r="236" spans="2:58">
      <c r="B236" s="6" t="s">
        <v>416</v>
      </c>
      <c r="C236" s="166" t="str">
        <f>_xlfn.XLOOKUP(B:B,'2023.7-2023.12'!B:B,'2023.7-2023.12'!G:G,0)</f>
        <v>2018/10/23</v>
      </c>
      <c r="D236">
        <f>_xlfn.XLOOKUP(B:B,'2023.7-2023.12'!B:B,'2023.7-2023.12'!I:I,0)</f>
        <v>0</v>
      </c>
      <c r="E236" t="str">
        <f>_xlfn.XLOOKUP(B:B,'2023.7-2023.12'!B:B,'2023.7-2023.12'!C:C,0)</f>
        <v>研发部</v>
      </c>
      <c r="F236" t="str">
        <f>_xlfn.XLOOKUP(B:B,'2023.7-2023.12'!B:B,'2023.7-2023.12'!F:F,0)</f>
        <v>初级电气研发工程师</v>
      </c>
      <c r="G236">
        <f>COUNTIF('2023.7-2023.12'!B:B,B236)</f>
        <v>6</v>
      </c>
      <c r="H236" s="217">
        <f>IFERROR(_xlfn.XLOOKUP(B236,'2023.7-2023.12'!B:B,'2023.7-2023.12'!K:K),0)</f>
        <v>9285.6</v>
      </c>
      <c r="I236" s="217">
        <f>IFERROR(AVERAGEIF('2023.7-2023.12'!B:B,B236,'2023.7-2023.12'!K:K),0)</f>
        <v>9492.275</v>
      </c>
      <c r="J236" s="217">
        <f>IFERROR(_xlfn.XLOOKUP(B236,'2023.7-2023.12'!B:B,'2023.7-2023.12'!J:J),0)</f>
        <v>4133</v>
      </c>
      <c r="K236" s="217">
        <f>IFERROR(AVERAGEIF('2023.7-2023.12'!B:B,B236,'2023.7-2023.12'!J:J),0)</f>
        <v>4133</v>
      </c>
      <c r="M236">
        <f>SUMIFS('2023.7-2023.12'!L:L,'2023.7-2023.12'!B:B,B236)</f>
        <v>2182.08</v>
      </c>
      <c r="O236" s="217">
        <f>SUMIFS('2023.7-2023.12'!N:N,'2023.7-2023.12'!B:B,B236)</f>
        <v>22.8</v>
      </c>
      <c r="P236">
        <f>SUMIFS('2023.7-2023.12'!P:P,'2023.7-2023.12'!B:B,B236)</f>
        <v>18.24</v>
      </c>
      <c r="R236" s="217">
        <f>SUMIFS('2023.7-2023.12'!M:M,'2023.7-2023.12'!B:B,B236)</f>
        <v>520.8</v>
      </c>
      <c r="T236" s="217">
        <f>SUMIFS('2023.7-2023.12'!O:O,'2023.7-2023.12'!B:B,B236)</f>
        <v>1800</v>
      </c>
      <c r="U236" s="217">
        <f t="shared" si="115"/>
        <v>9492.275</v>
      </c>
      <c r="V236" s="217">
        <f t="shared" si="116"/>
        <v>9492.275</v>
      </c>
      <c r="W236">
        <f t="shared" si="117"/>
        <v>7973.511</v>
      </c>
      <c r="X236" s="217">
        <f t="shared" si="118"/>
        <v>9492.275</v>
      </c>
      <c r="Y236" s="217">
        <f t="shared" si="119"/>
        <v>9492.275</v>
      </c>
      <c r="Z236" s="217">
        <f t="shared" si="120"/>
        <v>455.6292</v>
      </c>
      <c r="AA236" s="217">
        <f t="shared" si="121"/>
        <v>9492.275</v>
      </c>
      <c r="AB236" s="217">
        <f t="shared" si="122"/>
        <v>91.12584</v>
      </c>
      <c r="AC236" s="217">
        <f t="shared" si="123"/>
        <v>9492.275</v>
      </c>
      <c r="AD236" s="217">
        <f t="shared" si="124"/>
        <v>9492.275</v>
      </c>
      <c r="AE236" s="217">
        <f t="shared" si="125"/>
        <v>2562.91425</v>
      </c>
      <c r="AF236" s="217">
        <f t="shared" si="126"/>
        <v>9492.275</v>
      </c>
      <c r="AG236" s="217">
        <f t="shared" si="127"/>
        <v>9492.275</v>
      </c>
      <c r="AH236" s="217">
        <f t="shared" si="128"/>
        <v>2847.6825</v>
      </c>
      <c r="AI236">
        <f t="shared" si="129"/>
        <v>-5791.431</v>
      </c>
      <c r="AJ236" s="217">
        <f t="shared" si="130"/>
        <v>-432.8292</v>
      </c>
      <c r="AK236" s="217">
        <f t="shared" si="131"/>
        <v>-72.88584</v>
      </c>
      <c r="AL236" s="217">
        <f t="shared" si="132"/>
        <v>-2042.11425</v>
      </c>
      <c r="AM236" s="217">
        <f t="shared" si="133"/>
        <v>-1047.6825</v>
      </c>
      <c r="AN236" s="217">
        <f t="shared" si="134"/>
        <v>4546</v>
      </c>
      <c r="AO236" s="217">
        <f t="shared" si="135"/>
        <v>4546</v>
      </c>
      <c r="AP236">
        <f t="shared" si="136"/>
        <v>3818.64</v>
      </c>
      <c r="AQ236" s="217">
        <f t="shared" si="137"/>
        <v>4133</v>
      </c>
      <c r="AR236" s="217">
        <f t="shared" si="138"/>
        <v>4133</v>
      </c>
      <c r="AS236" s="217">
        <f t="shared" si="139"/>
        <v>198.384</v>
      </c>
      <c r="AT236" s="217">
        <f t="shared" si="140"/>
        <v>4133</v>
      </c>
      <c r="AU236" s="217">
        <f t="shared" si="141"/>
        <v>39.6768</v>
      </c>
      <c r="AV236" s="217">
        <f t="shared" si="142"/>
        <v>4340</v>
      </c>
      <c r="AW236" s="217">
        <f t="shared" si="143"/>
        <v>4340</v>
      </c>
      <c r="AX236" s="217">
        <f t="shared" si="144"/>
        <v>1171.8</v>
      </c>
      <c r="AY236" s="217">
        <f t="shared" si="145"/>
        <v>4133</v>
      </c>
      <c r="AZ236" s="217">
        <f t="shared" si="146"/>
        <v>4133</v>
      </c>
      <c r="BA236" s="217">
        <f t="shared" si="147"/>
        <v>1239.9</v>
      </c>
      <c r="BB236" s="217">
        <f t="shared" si="148"/>
        <v>-1636.56</v>
      </c>
      <c r="BC236" s="217">
        <f t="shared" si="149"/>
        <v>-175.584</v>
      </c>
      <c r="BD236" s="217">
        <f t="shared" si="150"/>
        <v>-21.4368</v>
      </c>
      <c r="BE236" s="217">
        <f t="shared" si="151"/>
        <v>-651</v>
      </c>
      <c r="BF236" s="217">
        <f t="shared" si="152"/>
        <v>0</v>
      </c>
    </row>
    <row r="237" spans="2:58">
      <c r="B237" s="6" t="s">
        <v>417</v>
      </c>
      <c r="C237" s="166" t="str">
        <f>_xlfn.XLOOKUP(B:B,'2023.7-2023.12'!B:B,'2023.7-2023.12'!G:G,0)</f>
        <v>2021/06/25</v>
      </c>
      <c r="D237">
        <f>_xlfn.XLOOKUP(B:B,'2023.7-2023.12'!B:B,'2023.7-2023.12'!I:I,0)</f>
        <v>0</v>
      </c>
      <c r="E237" t="str">
        <f>_xlfn.XLOOKUP(B:B,'2023.7-2023.12'!B:B,'2023.7-2023.12'!C:C,0)</f>
        <v>物控部</v>
      </c>
      <c r="F237" t="str">
        <f>_xlfn.XLOOKUP(B:B,'2023.7-2023.12'!B:B,'2023.7-2023.12'!F:F,0)</f>
        <v>跟单主管</v>
      </c>
      <c r="G237">
        <f>COUNTIF('2023.7-2023.12'!B:B,B237)</f>
        <v>6</v>
      </c>
      <c r="H237" s="217">
        <f>IFERROR(_xlfn.XLOOKUP(B237,'2023.7-2023.12'!B:B,'2023.7-2023.12'!K:K),0)</f>
        <v>7042.22</v>
      </c>
      <c r="I237" s="217">
        <f>IFERROR(AVERAGEIF('2023.7-2023.12'!B:B,B237,'2023.7-2023.12'!K:K),0)</f>
        <v>7675.115</v>
      </c>
      <c r="J237" s="217">
        <f>IFERROR(_xlfn.XLOOKUP(B237,'2023.7-2023.12'!B:B,'2023.7-2023.12'!J:J),0)</f>
        <v>2511</v>
      </c>
      <c r="K237" s="217">
        <f>IFERROR(AVERAGEIF('2023.7-2023.12'!B:B,B237,'2023.7-2023.12'!J:J),0)</f>
        <v>2745.5</v>
      </c>
      <c r="M237">
        <f>SUMIFS('2023.7-2023.12'!L:L,'2023.7-2023.12'!B:B,B237)</f>
        <v>2182.08</v>
      </c>
      <c r="O237" s="217">
        <f>SUMIFS('2023.7-2023.12'!N:N,'2023.7-2023.12'!B:B,B237)</f>
        <v>22.8</v>
      </c>
      <c r="P237">
        <f>SUMIFS('2023.7-2023.12'!P:P,'2023.7-2023.12'!B:B,B237)</f>
        <v>18.24</v>
      </c>
      <c r="R237" s="217">
        <f>SUMIFS('2023.7-2023.12'!M:M,'2023.7-2023.12'!B:B,B237)</f>
        <v>520.8</v>
      </c>
      <c r="T237" s="217">
        <f>SUMIFS('2023.7-2023.12'!O:O,'2023.7-2023.12'!B:B,B237)</f>
        <v>0</v>
      </c>
      <c r="U237" s="217">
        <f t="shared" si="115"/>
        <v>7675.115</v>
      </c>
      <c r="V237" s="217">
        <f t="shared" si="116"/>
        <v>7675.115</v>
      </c>
      <c r="W237">
        <f t="shared" si="117"/>
        <v>6447.0966</v>
      </c>
      <c r="X237" s="217">
        <f t="shared" si="118"/>
        <v>7675.115</v>
      </c>
      <c r="Y237" s="217">
        <f t="shared" si="119"/>
        <v>7675.115</v>
      </c>
      <c r="Z237" s="217">
        <f t="shared" si="120"/>
        <v>368.40552</v>
      </c>
      <c r="AA237" s="217">
        <f t="shared" si="121"/>
        <v>7675.115</v>
      </c>
      <c r="AB237" s="217">
        <f t="shared" si="122"/>
        <v>73.681104</v>
      </c>
      <c r="AC237" s="217">
        <f t="shared" si="123"/>
        <v>7675.115</v>
      </c>
      <c r="AD237" s="217">
        <f t="shared" si="124"/>
        <v>7675.115</v>
      </c>
      <c r="AE237" s="217">
        <f t="shared" si="125"/>
        <v>2072.28105</v>
      </c>
      <c r="AF237" s="217">
        <f t="shared" si="126"/>
        <v>7675.115</v>
      </c>
      <c r="AG237" s="217">
        <f t="shared" si="127"/>
        <v>7675.115</v>
      </c>
      <c r="AH237" s="217">
        <f t="shared" si="128"/>
        <v>2302.5345</v>
      </c>
      <c r="AI237">
        <f t="shared" si="129"/>
        <v>-4265.0166</v>
      </c>
      <c r="AJ237" s="217">
        <f t="shared" si="130"/>
        <v>-345.60552</v>
      </c>
      <c r="AK237" s="217">
        <f t="shared" si="131"/>
        <v>-55.441104</v>
      </c>
      <c r="AL237" s="217">
        <f t="shared" si="132"/>
        <v>-1551.48105</v>
      </c>
      <c r="AM237" s="217">
        <f t="shared" si="133"/>
        <v>-2302.5345</v>
      </c>
      <c r="AN237" s="217">
        <f t="shared" si="134"/>
        <v>4546</v>
      </c>
      <c r="AO237" s="217">
        <f t="shared" si="135"/>
        <v>4546</v>
      </c>
      <c r="AP237">
        <f t="shared" si="136"/>
        <v>3818.64</v>
      </c>
      <c r="AQ237" s="217">
        <f t="shared" si="137"/>
        <v>2745.5</v>
      </c>
      <c r="AR237" s="217">
        <f t="shared" si="138"/>
        <v>2745.5</v>
      </c>
      <c r="AS237" s="217">
        <f t="shared" si="139"/>
        <v>131.784</v>
      </c>
      <c r="AT237" s="217">
        <f t="shared" si="140"/>
        <v>2745.5</v>
      </c>
      <c r="AU237" s="217">
        <f t="shared" si="141"/>
        <v>26.3568</v>
      </c>
      <c r="AV237" s="217">
        <f t="shared" si="142"/>
        <v>4340</v>
      </c>
      <c r="AW237" s="217">
        <f t="shared" si="143"/>
        <v>4340</v>
      </c>
      <c r="AX237" s="217">
        <f t="shared" si="144"/>
        <v>1171.8</v>
      </c>
      <c r="AY237" s="217">
        <f t="shared" si="145"/>
        <v>2745.5</v>
      </c>
      <c r="AZ237" s="217">
        <f t="shared" si="146"/>
        <v>2745.5</v>
      </c>
      <c r="BA237" s="217">
        <f t="shared" si="147"/>
        <v>823.65</v>
      </c>
      <c r="BB237" s="217">
        <f t="shared" si="148"/>
        <v>-1636.56</v>
      </c>
      <c r="BC237" s="217">
        <f t="shared" si="149"/>
        <v>-108.984</v>
      </c>
      <c r="BD237" s="217">
        <f t="shared" si="150"/>
        <v>-8.1168</v>
      </c>
      <c r="BE237" s="217">
        <f t="shared" si="151"/>
        <v>-651</v>
      </c>
      <c r="BF237" s="217">
        <f t="shared" si="152"/>
        <v>-823.65</v>
      </c>
    </row>
    <row r="238" spans="2:58">
      <c r="B238" s="6" t="s">
        <v>418</v>
      </c>
      <c r="C238" s="166" t="str">
        <f>_xlfn.XLOOKUP(B:B,'2023.7-2023.12'!B:B,'2023.7-2023.12'!G:G,0)</f>
        <v>2023/05/08</v>
      </c>
      <c r="D238" s="216" t="s">
        <v>466</v>
      </c>
      <c r="E238" t="str">
        <f>_xlfn.XLOOKUP(B:B,'2023.7-2023.12'!B:B,'2023.7-2023.12'!C:C,0)</f>
        <v>售后服务部</v>
      </c>
      <c r="F238" t="str">
        <f>_xlfn.XLOOKUP(B:B,'2023.7-2023.12'!B:B,'2023.7-2023.12'!F:F,0)</f>
        <v>品质工程师</v>
      </c>
      <c r="G238">
        <f>COUNTIF('2023.7-2023.12'!B:B,B238)</f>
        <v>2</v>
      </c>
      <c r="H238" s="217">
        <f>IFERROR(_xlfn.XLOOKUP(B238,'2023.7-2023.12'!B:B,'2023.7-2023.12'!K:K),0)</f>
        <v>7413.09</v>
      </c>
      <c r="I238" s="217">
        <f>IFERROR(AVERAGEIF('2023.7-2023.12'!B:B,B238,'2023.7-2023.12'!K:K),0)</f>
        <v>6676.375</v>
      </c>
      <c r="J238" s="217">
        <f>IFERROR(_xlfn.XLOOKUP(B238,'2023.7-2023.12'!B:B,'2023.7-2023.12'!J:J),0)</f>
        <v>3250</v>
      </c>
      <c r="K238" s="217">
        <f>IFERROR(AVERAGEIF('2023.7-2023.12'!B:B,B238,'2023.7-2023.12'!J:J),0)</f>
        <v>3250</v>
      </c>
      <c r="M238">
        <f>SUMIFS('2023.7-2023.12'!L:L,'2023.7-2023.12'!B:B,B238)</f>
        <v>363.68</v>
      </c>
      <c r="O238" s="217">
        <f>SUMIFS('2023.7-2023.12'!N:N,'2023.7-2023.12'!B:B,B238)</f>
        <v>3.8</v>
      </c>
      <c r="P238">
        <f>SUMIFS('2023.7-2023.12'!P:P,'2023.7-2023.12'!B:B,B238)</f>
        <v>3.04</v>
      </c>
      <c r="R238" s="217">
        <f>SUMIFS('2023.7-2023.12'!M:M,'2023.7-2023.12'!B:B,B238)</f>
        <v>86.8</v>
      </c>
      <c r="T238" s="217">
        <f>SUMIFS('2023.7-2023.12'!O:O,'2023.7-2023.12'!B:B,B238)</f>
        <v>0</v>
      </c>
      <c r="U238" s="217">
        <f t="shared" si="115"/>
        <v>6676.375</v>
      </c>
      <c r="V238" s="217">
        <f t="shared" si="116"/>
        <v>6676.375</v>
      </c>
      <c r="W238">
        <f t="shared" si="117"/>
        <v>1869.385</v>
      </c>
      <c r="X238" s="217">
        <f t="shared" si="118"/>
        <v>6676.375</v>
      </c>
      <c r="Y238" s="217">
        <f t="shared" si="119"/>
        <v>6676.375</v>
      </c>
      <c r="Z238" s="217">
        <f t="shared" si="120"/>
        <v>106.822</v>
      </c>
      <c r="AA238" s="217">
        <f t="shared" si="121"/>
        <v>6676.375</v>
      </c>
      <c r="AB238" s="217">
        <f t="shared" si="122"/>
        <v>21.3644</v>
      </c>
      <c r="AC238" s="217">
        <f t="shared" si="123"/>
        <v>6676.375</v>
      </c>
      <c r="AD238" s="217">
        <f t="shared" si="124"/>
        <v>6676.375</v>
      </c>
      <c r="AE238" s="217">
        <f t="shared" si="125"/>
        <v>600.87375</v>
      </c>
      <c r="AF238" s="217">
        <f t="shared" si="126"/>
        <v>6676.375</v>
      </c>
      <c r="AG238" s="217">
        <f t="shared" si="127"/>
        <v>6676.375</v>
      </c>
      <c r="AH238" s="217">
        <f t="shared" si="128"/>
        <v>667.6375</v>
      </c>
      <c r="AI238">
        <f t="shared" si="129"/>
        <v>-1505.705</v>
      </c>
      <c r="AJ238" s="217">
        <f t="shared" si="130"/>
        <v>-103.022</v>
      </c>
      <c r="AK238" s="217">
        <f t="shared" si="131"/>
        <v>-18.3244</v>
      </c>
      <c r="AL238" s="217">
        <f t="shared" si="132"/>
        <v>-514.07375</v>
      </c>
      <c r="AM238" s="217">
        <f t="shared" si="133"/>
        <v>-667.6375</v>
      </c>
      <c r="AN238" s="217">
        <f t="shared" si="134"/>
        <v>4546</v>
      </c>
      <c r="AO238" s="217">
        <f t="shared" si="135"/>
        <v>4546</v>
      </c>
      <c r="AP238">
        <f t="shared" si="136"/>
        <v>1272.88</v>
      </c>
      <c r="AQ238" s="217">
        <f t="shared" si="137"/>
        <v>3250</v>
      </c>
      <c r="AR238" s="217">
        <f t="shared" si="138"/>
        <v>3250</v>
      </c>
      <c r="AS238" s="217">
        <f t="shared" si="139"/>
        <v>52</v>
      </c>
      <c r="AT238" s="217">
        <f t="shared" si="140"/>
        <v>3250</v>
      </c>
      <c r="AU238" s="217">
        <f t="shared" si="141"/>
        <v>10.4</v>
      </c>
      <c r="AV238" s="217">
        <f t="shared" si="142"/>
        <v>4340</v>
      </c>
      <c r="AW238" s="217">
        <f t="shared" si="143"/>
        <v>4340</v>
      </c>
      <c r="AX238" s="217">
        <f t="shared" si="144"/>
        <v>390.6</v>
      </c>
      <c r="AY238" s="217">
        <f t="shared" si="145"/>
        <v>3250</v>
      </c>
      <c r="AZ238" s="217">
        <f t="shared" si="146"/>
        <v>3250</v>
      </c>
      <c r="BA238" s="217">
        <f t="shared" si="147"/>
        <v>325</v>
      </c>
      <c r="BB238" s="217">
        <f t="shared" si="148"/>
        <v>-909.2</v>
      </c>
      <c r="BC238" s="217">
        <f t="shared" si="149"/>
        <v>-48.2</v>
      </c>
      <c r="BD238" s="217">
        <f t="shared" si="150"/>
        <v>-7.36</v>
      </c>
      <c r="BE238" s="217">
        <f t="shared" si="151"/>
        <v>-303.8</v>
      </c>
      <c r="BF238" s="217">
        <f t="shared" si="152"/>
        <v>-325</v>
      </c>
    </row>
    <row r="239" spans="2:58">
      <c r="B239" s="6" t="s">
        <v>420</v>
      </c>
      <c r="C239" s="166" t="str">
        <f>_xlfn.XLOOKUP(B:B,'2023.7-2023.12'!B:B,'2023.7-2023.12'!G:G,0)</f>
        <v>2019/04/22</v>
      </c>
      <c r="D239">
        <f>_xlfn.XLOOKUP(B:B,'2023.7-2023.12'!B:B,'2023.7-2023.12'!I:I,0)</f>
        <v>0</v>
      </c>
      <c r="E239" t="str">
        <f>_xlfn.XLOOKUP(B:B,'2023.7-2023.12'!B:B,'2023.7-2023.12'!C:C,0)</f>
        <v>研发部</v>
      </c>
      <c r="F239" t="str">
        <f>_xlfn.XLOOKUP(B:B,'2023.7-2023.12'!B:B,'2023.7-2023.12'!F:F,0)</f>
        <v>机械工程师</v>
      </c>
      <c r="G239">
        <f>COUNTIF('2023.7-2023.12'!B:B,B239)</f>
        <v>6</v>
      </c>
      <c r="H239" s="217">
        <f>IFERROR(_xlfn.XLOOKUP(B239,'2023.7-2023.12'!B:B,'2023.7-2023.12'!K:K),0)</f>
        <v>4123.8</v>
      </c>
      <c r="I239" s="217">
        <f>IFERROR(AVERAGEIF('2023.7-2023.12'!B:B,B239,'2023.7-2023.12'!K:K),0)</f>
        <v>9654.015</v>
      </c>
      <c r="J239" s="217">
        <f>IFERROR(_xlfn.XLOOKUP(B239,'2023.7-2023.12'!B:B,'2023.7-2023.12'!J:J),0)</f>
        <v>4536</v>
      </c>
      <c r="K239" s="217">
        <f>IFERROR(AVERAGEIF('2023.7-2023.12'!B:B,B239,'2023.7-2023.12'!J:J),0)</f>
        <v>4536</v>
      </c>
      <c r="M239">
        <f>SUMIFS('2023.7-2023.12'!L:L,'2023.7-2023.12'!B:B,B239)</f>
        <v>2182.08</v>
      </c>
      <c r="O239" s="217">
        <f>SUMIFS('2023.7-2023.12'!N:N,'2023.7-2023.12'!B:B,B239)</f>
        <v>22.8</v>
      </c>
      <c r="P239">
        <f>SUMIFS('2023.7-2023.12'!P:P,'2023.7-2023.12'!B:B,B239)</f>
        <v>18.24</v>
      </c>
      <c r="R239" s="217">
        <f>SUMIFS('2023.7-2023.12'!M:M,'2023.7-2023.12'!B:B,B239)</f>
        <v>520.8</v>
      </c>
      <c r="T239" s="217">
        <f>SUMIFS('2023.7-2023.12'!O:O,'2023.7-2023.12'!B:B,B239)</f>
        <v>1800</v>
      </c>
      <c r="U239" s="217">
        <f t="shared" si="115"/>
        <v>9654.015</v>
      </c>
      <c r="V239" s="217">
        <f t="shared" si="116"/>
        <v>9654.015</v>
      </c>
      <c r="W239">
        <f t="shared" si="117"/>
        <v>8109.3726</v>
      </c>
      <c r="X239" s="217">
        <f t="shared" si="118"/>
        <v>9654.015</v>
      </c>
      <c r="Y239" s="217">
        <f t="shared" si="119"/>
        <v>9654.015</v>
      </c>
      <c r="Z239" s="217">
        <f t="shared" si="120"/>
        <v>463.39272</v>
      </c>
      <c r="AA239" s="217">
        <f t="shared" si="121"/>
        <v>9654.015</v>
      </c>
      <c r="AB239" s="217">
        <f t="shared" si="122"/>
        <v>92.678544</v>
      </c>
      <c r="AC239" s="217">
        <f t="shared" si="123"/>
        <v>9654.015</v>
      </c>
      <c r="AD239" s="217">
        <f t="shared" si="124"/>
        <v>9654.015</v>
      </c>
      <c r="AE239" s="217">
        <f t="shared" si="125"/>
        <v>2606.58405</v>
      </c>
      <c r="AF239" s="217">
        <f t="shared" si="126"/>
        <v>9654.015</v>
      </c>
      <c r="AG239" s="217">
        <f t="shared" si="127"/>
        <v>9654.015</v>
      </c>
      <c r="AH239" s="217">
        <f t="shared" si="128"/>
        <v>2896.2045</v>
      </c>
      <c r="AI239">
        <f t="shared" si="129"/>
        <v>-5927.2926</v>
      </c>
      <c r="AJ239" s="217">
        <f t="shared" si="130"/>
        <v>-440.59272</v>
      </c>
      <c r="AK239" s="217">
        <f t="shared" si="131"/>
        <v>-74.438544</v>
      </c>
      <c r="AL239" s="217">
        <f t="shared" si="132"/>
        <v>-2085.78405</v>
      </c>
      <c r="AM239" s="217">
        <f t="shared" si="133"/>
        <v>-1096.2045</v>
      </c>
      <c r="AN239" s="217">
        <f t="shared" si="134"/>
        <v>4546</v>
      </c>
      <c r="AO239" s="217">
        <f t="shared" si="135"/>
        <v>4546</v>
      </c>
      <c r="AP239">
        <f t="shared" si="136"/>
        <v>3818.64</v>
      </c>
      <c r="AQ239" s="217">
        <f t="shared" si="137"/>
        <v>4536</v>
      </c>
      <c r="AR239" s="217">
        <f t="shared" si="138"/>
        <v>4536</v>
      </c>
      <c r="AS239" s="217">
        <f t="shared" si="139"/>
        <v>217.728</v>
      </c>
      <c r="AT239" s="217">
        <f t="shared" si="140"/>
        <v>4536</v>
      </c>
      <c r="AU239" s="217">
        <f t="shared" si="141"/>
        <v>43.5456</v>
      </c>
      <c r="AV239" s="217">
        <f t="shared" si="142"/>
        <v>4536</v>
      </c>
      <c r="AW239" s="217">
        <f t="shared" si="143"/>
        <v>4536</v>
      </c>
      <c r="AX239" s="217">
        <f t="shared" si="144"/>
        <v>1224.72</v>
      </c>
      <c r="AY239" s="217">
        <f t="shared" si="145"/>
        <v>4536</v>
      </c>
      <c r="AZ239" s="217">
        <f t="shared" si="146"/>
        <v>4536</v>
      </c>
      <c r="BA239" s="217">
        <f t="shared" si="147"/>
        <v>1360.8</v>
      </c>
      <c r="BB239" s="217">
        <f t="shared" si="148"/>
        <v>-1636.56</v>
      </c>
      <c r="BC239" s="217">
        <f t="shared" si="149"/>
        <v>-194.928</v>
      </c>
      <c r="BD239" s="217">
        <f t="shared" si="150"/>
        <v>-25.3056</v>
      </c>
      <c r="BE239" s="217">
        <f t="shared" si="151"/>
        <v>-703.92</v>
      </c>
      <c r="BF239" s="217">
        <f t="shared" si="152"/>
        <v>0</v>
      </c>
    </row>
    <row r="240" spans="2:58">
      <c r="B240" s="6" t="s">
        <v>421</v>
      </c>
      <c r="C240" s="166" t="str">
        <f>_xlfn.XLOOKUP(B:B,'2023.7-2023.12'!B:B,'2023.7-2023.12'!G:G,0)</f>
        <v>2018/06/01</v>
      </c>
      <c r="D240" s="226">
        <f>_xlfn.XLOOKUP(B:B,'2023.7-2023.12'!B:B,'2023.7-2023.12'!I:I,0)</f>
        <v>0</v>
      </c>
      <c r="E240" t="str">
        <f>_xlfn.XLOOKUP(B:B,'2023.7-2023.12'!B:B,'2023.7-2023.12'!C:C,0)</f>
        <v>售后服务部</v>
      </c>
      <c r="F240" t="str">
        <f>_xlfn.XLOOKUP(B:B,'2023.7-2023.12'!B:B,'2023.7-2023.12'!F:F,0)</f>
        <v>机械服务工程师</v>
      </c>
      <c r="G240">
        <f>COUNTIF('2023.7-2023.12'!B:B,B240)</f>
        <v>5</v>
      </c>
      <c r="H240" s="217">
        <f>IFERROR(_xlfn.XLOOKUP(B240,'2023.7-2023.12'!B:B,'2023.7-2023.12'!K:K),0)</f>
        <v>14804.44</v>
      </c>
      <c r="I240" s="217">
        <f>IFERROR(AVERAGEIF('2023.7-2023.12'!B:B,B240,'2023.7-2023.12'!K:K),0)</f>
        <v>16466.47</v>
      </c>
      <c r="J240" s="217">
        <f>IFERROR(_xlfn.XLOOKUP(B240,'2023.7-2023.12'!B:B,'2023.7-2023.12'!J:J),0)</f>
        <v>5519</v>
      </c>
      <c r="K240" s="217">
        <f>IFERROR(AVERAGEIF('2023.7-2023.12'!B:B,B240,'2023.7-2023.12'!J:J),0)</f>
        <v>5519</v>
      </c>
      <c r="M240">
        <f>SUMIFS('2023.7-2023.12'!L:L,'2023.7-2023.12'!B:B,B240)</f>
        <v>1818.4</v>
      </c>
      <c r="O240" s="217">
        <f>SUMIFS('2023.7-2023.12'!N:N,'2023.7-2023.12'!B:B,B240)</f>
        <v>19</v>
      </c>
      <c r="P240">
        <f>SUMIFS('2023.7-2023.12'!P:P,'2023.7-2023.12'!B:B,B240)</f>
        <v>15.2</v>
      </c>
      <c r="R240" s="217">
        <f>SUMIFS('2023.7-2023.12'!M:M,'2023.7-2023.12'!B:B,B240)</f>
        <v>434</v>
      </c>
      <c r="T240" s="217">
        <f>SUMIFS('2023.7-2023.12'!O:O,'2023.7-2023.12'!B:B,B240)</f>
        <v>0</v>
      </c>
      <c r="U240" s="217">
        <f t="shared" si="115"/>
        <v>16466.47</v>
      </c>
      <c r="V240" s="217">
        <f t="shared" si="116"/>
        <v>16466.47</v>
      </c>
      <c r="W240">
        <f t="shared" si="117"/>
        <v>11526.529</v>
      </c>
      <c r="X240" s="217">
        <f t="shared" si="118"/>
        <v>16466.47</v>
      </c>
      <c r="Y240" s="217">
        <f t="shared" si="119"/>
        <v>16466.47</v>
      </c>
      <c r="Z240" s="217">
        <f t="shared" si="120"/>
        <v>658.6588</v>
      </c>
      <c r="AA240" s="217">
        <f t="shared" si="121"/>
        <v>16466.47</v>
      </c>
      <c r="AB240" s="217">
        <f t="shared" si="122"/>
        <v>131.73176</v>
      </c>
      <c r="AC240" s="217">
        <f t="shared" si="123"/>
        <v>16466.47</v>
      </c>
      <c r="AD240" s="217">
        <f t="shared" si="124"/>
        <v>16466.47</v>
      </c>
      <c r="AE240" s="217">
        <f t="shared" si="125"/>
        <v>3704.95575</v>
      </c>
      <c r="AF240" s="217">
        <f t="shared" si="126"/>
        <v>16466.47</v>
      </c>
      <c r="AG240" s="217">
        <f t="shared" si="127"/>
        <v>16466.47</v>
      </c>
      <c r="AH240" s="217">
        <f t="shared" si="128"/>
        <v>4116.6175</v>
      </c>
      <c r="AI240">
        <f t="shared" si="129"/>
        <v>-9708.129</v>
      </c>
      <c r="AJ240" s="217">
        <f t="shared" si="130"/>
        <v>-639.6588</v>
      </c>
      <c r="AK240" s="217">
        <f t="shared" si="131"/>
        <v>-116.53176</v>
      </c>
      <c r="AL240" s="217">
        <f t="shared" si="132"/>
        <v>-3270.95575</v>
      </c>
      <c r="AM240" s="217">
        <f t="shared" si="133"/>
        <v>-4116.6175</v>
      </c>
      <c r="AN240" s="217">
        <f t="shared" si="134"/>
        <v>5519</v>
      </c>
      <c r="AO240" s="217">
        <f t="shared" si="135"/>
        <v>5519</v>
      </c>
      <c r="AP240">
        <f t="shared" si="136"/>
        <v>3863.3</v>
      </c>
      <c r="AQ240" s="217">
        <f t="shared" si="137"/>
        <v>5519</v>
      </c>
      <c r="AR240" s="217">
        <f t="shared" si="138"/>
        <v>5519</v>
      </c>
      <c r="AS240" s="217">
        <f t="shared" si="139"/>
        <v>220.76</v>
      </c>
      <c r="AT240" s="217">
        <f t="shared" si="140"/>
        <v>5519</v>
      </c>
      <c r="AU240" s="217">
        <f t="shared" si="141"/>
        <v>44.152</v>
      </c>
      <c r="AV240" s="217">
        <f t="shared" si="142"/>
        <v>5519</v>
      </c>
      <c r="AW240" s="217">
        <f t="shared" si="143"/>
        <v>5519</v>
      </c>
      <c r="AX240" s="217">
        <f t="shared" si="144"/>
        <v>1241.775</v>
      </c>
      <c r="AY240" s="217">
        <f t="shared" si="145"/>
        <v>5519</v>
      </c>
      <c r="AZ240" s="217">
        <f t="shared" si="146"/>
        <v>5519</v>
      </c>
      <c r="BA240" s="217">
        <f t="shared" si="147"/>
        <v>1379.75</v>
      </c>
      <c r="BB240" s="217">
        <f t="shared" si="148"/>
        <v>-2044.9</v>
      </c>
      <c r="BC240" s="217">
        <f t="shared" si="149"/>
        <v>-201.76</v>
      </c>
      <c r="BD240" s="217">
        <f t="shared" si="150"/>
        <v>-28.952</v>
      </c>
      <c r="BE240" s="217">
        <f t="shared" si="151"/>
        <v>-807.775</v>
      </c>
      <c r="BF240" s="217">
        <f t="shared" si="152"/>
        <v>-1379.75</v>
      </c>
    </row>
    <row r="241" spans="2:58">
      <c r="B241" s="6" t="s">
        <v>422</v>
      </c>
      <c r="C241" s="166" t="str">
        <f>_xlfn.XLOOKUP(B:B,'2023.7-2023.12'!B:B,'2023.7-2023.12'!G:G,0)</f>
        <v>2023/02/21</v>
      </c>
      <c r="D241">
        <f>_xlfn.XLOOKUP(B:B,'2023.7-2023.12'!B:B,'2023.7-2023.12'!I:I,0)</f>
        <v>0</v>
      </c>
      <c r="E241" t="str">
        <f>_xlfn.XLOOKUP(B:B,'2023.7-2023.12'!B:B,'2023.7-2023.12'!C:C,0)</f>
        <v>生产部</v>
      </c>
      <c r="F241" t="str">
        <f>_xlfn.XLOOKUP(B:B,'2023.7-2023.12'!B:B,'2023.7-2023.12'!F:F,0)</f>
        <v>装配钳工</v>
      </c>
      <c r="G241">
        <f>COUNTIF('2023.7-2023.12'!B:B,B241)</f>
        <v>6</v>
      </c>
      <c r="H241" s="217">
        <f>IFERROR(_xlfn.XLOOKUP(B241,'2023.7-2023.12'!B:B,'2023.7-2023.12'!K:K),0)</f>
        <v>5544.11</v>
      </c>
      <c r="I241" s="217">
        <f>IFERROR(AVERAGEIF('2023.7-2023.12'!B:B,B241,'2023.7-2023.12'!K:K),0)</f>
        <v>5132.27666666667</v>
      </c>
      <c r="J241" s="217">
        <f>IFERROR(_xlfn.XLOOKUP(B241,'2023.7-2023.12'!B:B,'2023.7-2023.12'!J:J),0)</f>
        <v>1900</v>
      </c>
      <c r="K241" s="217">
        <f>IFERROR(AVERAGEIF('2023.7-2023.12'!B:B,B241,'2023.7-2023.12'!J:J),0)</f>
        <v>1900</v>
      </c>
      <c r="M241">
        <f>SUMIFS('2023.7-2023.12'!L:L,'2023.7-2023.12'!B:B,B241)</f>
        <v>2182.08</v>
      </c>
      <c r="O241" s="217">
        <f>SUMIFS('2023.7-2023.12'!N:N,'2023.7-2023.12'!B:B,B241)</f>
        <v>22.8</v>
      </c>
      <c r="P241">
        <f>SUMIFS('2023.7-2023.12'!P:P,'2023.7-2023.12'!B:B,B241)</f>
        <v>18.24</v>
      </c>
      <c r="R241" s="217">
        <f>SUMIFS('2023.7-2023.12'!M:M,'2023.7-2023.12'!B:B,B241)</f>
        <v>520.8</v>
      </c>
      <c r="T241" s="217">
        <f>SUMIFS('2023.7-2023.12'!O:O,'2023.7-2023.12'!B:B,B241)</f>
        <v>0</v>
      </c>
      <c r="U241" s="217">
        <f t="shared" si="115"/>
        <v>5132.27666666667</v>
      </c>
      <c r="V241" s="217">
        <f t="shared" si="116"/>
        <v>5132.27666666667</v>
      </c>
      <c r="W241">
        <f t="shared" si="117"/>
        <v>4311.1124</v>
      </c>
      <c r="X241" s="217">
        <f t="shared" si="118"/>
        <v>5132.27666666667</v>
      </c>
      <c r="Y241" s="217">
        <f t="shared" si="119"/>
        <v>5132.27666666667</v>
      </c>
      <c r="Z241" s="217">
        <f t="shared" si="120"/>
        <v>246.34928</v>
      </c>
      <c r="AA241" s="217">
        <f t="shared" si="121"/>
        <v>5132.27666666667</v>
      </c>
      <c r="AB241" s="217">
        <f t="shared" si="122"/>
        <v>49.269856</v>
      </c>
      <c r="AC241" s="217">
        <f t="shared" si="123"/>
        <v>5132.27666666667</v>
      </c>
      <c r="AD241" s="217">
        <f t="shared" si="124"/>
        <v>5132.27666666667</v>
      </c>
      <c r="AE241" s="217">
        <f t="shared" si="125"/>
        <v>1385.7147</v>
      </c>
      <c r="AF241" s="217">
        <f t="shared" si="126"/>
        <v>5132.27666666667</v>
      </c>
      <c r="AG241" s="217">
        <f t="shared" si="127"/>
        <v>5132.27666666667</v>
      </c>
      <c r="AH241" s="217">
        <f t="shared" si="128"/>
        <v>1539.683</v>
      </c>
      <c r="AI241">
        <f t="shared" si="129"/>
        <v>-2129.0324</v>
      </c>
      <c r="AJ241" s="217">
        <f t="shared" si="130"/>
        <v>-223.54928</v>
      </c>
      <c r="AK241" s="217">
        <f t="shared" si="131"/>
        <v>-31.029856</v>
      </c>
      <c r="AL241" s="217">
        <f t="shared" si="132"/>
        <v>-864.9147</v>
      </c>
      <c r="AM241" s="217">
        <f t="shared" si="133"/>
        <v>-1539.683</v>
      </c>
      <c r="AN241" s="217">
        <f t="shared" si="134"/>
        <v>4546</v>
      </c>
      <c r="AO241" s="217">
        <f t="shared" si="135"/>
        <v>4546</v>
      </c>
      <c r="AP241">
        <f t="shared" si="136"/>
        <v>3818.64</v>
      </c>
      <c r="AQ241" s="217">
        <f t="shared" si="137"/>
        <v>1900</v>
      </c>
      <c r="AR241" s="217">
        <f t="shared" si="138"/>
        <v>1900</v>
      </c>
      <c r="AS241" s="217">
        <f t="shared" si="139"/>
        <v>91.2</v>
      </c>
      <c r="AT241" s="217">
        <f t="shared" si="140"/>
        <v>1900</v>
      </c>
      <c r="AU241" s="217">
        <f t="shared" si="141"/>
        <v>18.24</v>
      </c>
      <c r="AV241" s="217">
        <f t="shared" si="142"/>
        <v>4340</v>
      </c>
      <c r="AW241" s="217">
        <f t="shared" si="143"/>
        <v>4340</v>
      </c>
      <c r="AX241" s="217">
        <f t="shared" si="144"/>
        <v>1171.8</v>
      </c>
      <c r="AY241" s="217">
        <f t="shared" si="145"/>
        <v>1900</v>
      </c>
      <c r="AZ241" s="217">
        <f t="shared" si="146"/>
        <v>1900</v>
      </c>
      <c r="BA241" s="217">
        <f t="shared" si="147"/>
        <v>570</v>
      </c>
      <c r="BB241" s="217">
        <f t="shared" si="148"/>
        <v>-1636.56</v>
      </c>
      <c r="BC241" s="217">
        <f t="shared" si="149"/>
        <v>-68.4</v>
      </c>
      <c r="BD241" s="217">
        <f t="shared" si="150"/>
        <v>0</v>
      </c>
      <c r="BE241" s="217">
        <f t="shared" si="151"/>
        <v>-651</v>
      </c>
      <c r="BF241" s="217">
        <f t="shared" si="152"/>
        <v>-570</v>
      </c>
    </row>
    <row r="242" spans="2:58">
      <c r="B242" s="6" t="s">
        <v>504</v>
      </c>
      <c r="C242" s="166" t="str">
        <f>_xlfn.XLOOKUP(B:B,'2023.7-2023.12'!B:B,'2023.7-2023.12'!G:G,0)</f>
        <v>2023/11/01</v>
      </c>
      <c r="D242" t="str">
        <f>_xlfn.XLOOKUP(B:B,'2023.7-2023.12'!B:B,'2023.7-2023.12'!I:I,0)</f>
        <v>11月入职</v>
      </c>
      <c r="E242" t="str">
        <f>_xlfn.XLOOKUP(B:B,'2023.7-2023.12'!B:B,'2023.7-2023.12'!C:C,0)</f>
        <v>运营中心</v>
      </c>
      <c r="F242" t="str">
        <f>_xlfn.XLOOKUP(B:B,'2023.7-2023.12'!B:B,'2023.7-2023.12'!F:F,0)</f>
        <v>计划助理</v>
      </c>
      <c r="G242">
        <f>COUNTIF('2023.7-2023.12'!B:B,B242)</f>
        <v>2</v>
      </c>
      <c r="H242" s="217">
        <f>IFERROR(_xlfn.XLOOKUP(B242,'2023.7-2023.12'!B:B,'2023.7-2023.12'!K:K),0)</f>
        <v>4956.17</v>
      </c>
      <c r="I242" s="217">
        <f>IFERROR(AVERAGEIF('2023.7-2023.12'!B:B,B242,'2023.7-2023.12'!K:K),0)</f>
        <v>5003.895</v>
      </c>
      <c r="J242" s="217">
        <f>IFERROR(_xlfn.XLOOKUP(B242,'2023.7-2023.12'!B:B,'2023.7-2023.12'!J:J),0)</f>
        <v>2500</v>
      </c>
      <c r="K242" s="217">
        <f>IFERROR(AVERAGEIF('2023.7-2023.12'!B:B,B242,'2023.7-2023.12'!J:J),0)</f>
        <v>2500</v>
      </c>
      <c r="M242">
        <f>SUMIFS('2023.7-2023.12'!L:L,'2023.7-2023.12'!B:B,B242)</f>
        <v>727.36</v>
      </c>
      <c r="O242" s="217">
        <f>SUMIFS('2023.7-2023.12'!N:N,'2023.7-2023.12'!B:B,B242)</f>
        <v>7.6</v>
      </c>
      <c r="P242">
        <f>SUMIFS('2023.7-2023.12'!P:P,'2023.7-2023.12'!B:B,B242)</f>
        <v>6.08</v>
      </c>
      <c r="R242" s="217">
        <f>SUMIFS('2023.7-2023.12'!M:M,'2023.7-2023.12'!B:B,B242)</f>
        <v>173.6</v>
      </c>
      <c r="T242" s="217">
        <f>SUMIFS('2023.7-2023.12'!O:O,'2023.7-2023.12'!B:B,B242)</f>
        <v>0</v>
      </c>
      <c r="U242" s="217">
        <f t="shared" si="115"/>
        <v>5003.895</v>
      </c>
      <c r="V242" s="217">
        <f t="shared" si="116"/>
        <v>5003.895</v>
      </c>
      <c r="W242">
        <f t="shared" si="117"/>
        <v>1401.0906</v>
      </c>
      <c r="X242" s="217">
        <f t="shared" si="118"/>
        <v>5003.895</v>
      </c>
      <c r="Y242" s="217">
        <f t="shared" si="119"/>
        <v>5003.895</v>
      </c>
      <c r="Z242" s="217">
        <f t="shared" si="120"/>
        <v>80.06232</v>
      </c>
      <c r="AA242" s="217">
        <f t="shared" si="121"/>
        <v>5003.895</v>
      </c>
      <c r="AB242" s="217">
        <f t="shared" si="122"/>
        <v>16.012464</v>
      </c>
      <c r="AC242" s="217">
        <f t="shared" si="123"/>
        <v>5003.895</v>
      </c>
      <c r="AD242" s="217">
        <f t="shared" si="124"/>
        <v>5003.895</v>
      </c>
      <c r="AE242" s="217">
        <f t="shared" si="125"/>
        <v>450.35055</v>
      </c>
      <c r="AF242" s="217">
        <f t="shared" si="126"/>
        <v>5003.895</v>
      </c>
      <c r="AG242" s="217">
        <f t="shared" si="127"/>
        <v>5003.895</v>
      </c>
      <c r="AH242" s="217">
        <f t="shared" si="128"/>
        <v>500.3895</v>
      </c>
      <c r="AI242">
        <f t="shared" si="129"/>
        <v>-673.7306</v>
      </c>
      <c r="AJ242" s="217">
        <f t="shared" si="130"/>
        <v>-72.46232</v>
      </c>
      <c r="AK242" s="217">
        <f t="shared" si="131"/>
        <v>-9.932464</v>
      </c>
      <c r="AL242" s="217">
        <f t="shared" si="132"/>
        <v>-276.75055</v>
      </c>
      <c r="AM242" s="217">
        <f t="shared" si="133"/>
        <v>-500.3895</v>
      </c>
      <c r="AN242" s="217">
        <f t="shared" si="134"/>
        <v>4546</v>
      </c>
      <c r="AO242" s="217">
        <f t="shared" si="135"/>
        <v>4546</v>
      </c>
      <c r="AP242">
        <f t="shared" si="136"/>
        <v>1272.88</v>
      </c>
      <c r="AQ242" s="217">
        <f t="shared" si="137"/>
        <v>2500</v>
      </c>
      <c r="AR242" s="217">
        <f t="shared" si="138"/>
        <v>2500</v>
      </c>
      <c r="AS242" s="217">
        <f t="shared" si="139"/>
        <v>40</v>
      </c>
      <c r="AT242" s="217">
        <f t="shared" si="140"/>
        <v>2500</v>
      </c>
      <c r="AU242" s="217">
        <f t="shared" si="141"/>
        <v>8</v>
      </c>
      <c r="AV242" s="217">
        <f t="shared" si="142"/>
        <v>4340</v>
      </c>
      <c r="AW242" s="217">
        <f t="shared" si="143"/>
        <v>4340</v>
      </c>
      <c r="AX242" s="217">
        <f t="shared" si="144"/>
        <v>390.6</v>
      </c>
      <c r="AY242" s="217">
        <f t="shared" si="145"/>
        <v>2500</v>
      </c>
      <c r="AZ242" s="217">
        <f t="shared" si="146"/>
        <v>2500</v>
      </c>
      <c r="BA242" s="217">
        <f t="shared" si="147"/>
        <v>250</v>
      </c>
      <c r="BB242" s="217">
        <f t="shared" si="148"/>
        <v>-545.52</v>
      </c>
      <c r="BC242" s="217">
        <f t="shared" si="149"/>
        <v>-32.4</v>
      </c>
      <c r="BD242" s="217">
        <f t="shared" si="150"/>
        <v>-1.92</v>
      </c>
      <c r="BE242" s="217">
        <f t="shared" si="151"/>
        <v>-217</v>
      </c>
      <c r="BF242" s="217">
        <f t="shared" si="152"/>
        <v>-250</v>
      </c>
    </row>
    <row r="243" spans="2:58">
      <c r="B243" s="6" t="s">
        <v>423</v>
      </c>
      <c r="C243" s="166">
        <f>_xlfn.XLOOKUP(B:B,'2023.7-2023.12'!B:B,'2023.7-2023.12'!G:G,0)</f>
        <v>44788</v>
      </c>
      <c r="D243">
        <f>_xlfn.XLOOKUP(B:B,'2023.7-2023.12'!B:B,'2023.7-2023.12'!I:I,0)</f>
        <v>0</v>
      </c>
      <c r="E243" t="str">
        <f>_xlfn.XLOOKUP(B:B,'2023.7-2023.12'!B:B,'2023.7-2023.12'!C:C,0)</f>
        <v>生产部</v>
      </c>
      <c r="F243" t="str">
        <f>_xlfn.XLOOKUP(B:B,'2023.7-2023.12'!B:B,'2023.7-2023.12'!F:F,0)</f>
        <v>装配钳工</v>
      </c>
      <c r="G243">
        <f>COUNTIF('2023.7-2023.12'!B:B,B243)</f>
        <v>6</v>
      </c>
      <c r="H243" s="217">
        <f>IFERROR(_xlfn.XLOOKUP(B243,'2023.7-2023.12'!B:B,'2023.7-2023.12'!K:K),0)</f>
        <v>5673.62</v>
      </c>
      <c r="I243" s="217">
        <f>IFERROR(AVERAGEIF('2023.7-2023.12'!B:B,B243,'2023.7-2023.12'!K:K),0)</f>
        <v>6253.59333333333</v>
      </c>
      <c r="J243" s="217">
        <f>IFERROR(_xlfn.XLOOKUP(B243,'2023.7-2023.12'!B:B,'2023.7-2023.12'!J:J),0)</f>
        <v>1900</v>
      </c>
      <c r="K243" s="217">
        <f>IFERROR(AVERAGEIF('2023.7-2023.12'!B:B,B243,'2023.7-2023.12'!J:J),0)</f>
        <v>1900</v>
      </c>
      <c r="M243">
        <f>SUMIFS('2023.7-2023.12'!L:L,'2023.7-2023.12'!B:B,B243)</f>
        <v>2182.08</v>
      </c>
      <c r="O243" s="217">
        <f>SUMIFS('2023.7-2023.12'!N:N,'2023.7-2023.12'!B:B,B243)</f>
        <v>22.8</v>
      </c>
      <c r="P243">
        <f>SUMIFS('2023.7-2023.12'!P:P,'2023.7-2023.12'!B:B,B243)</f>
        <v>18.24</v>
      </c>
      <c r="R243" s="217">
        <f>SUMIFS('2023.7-2023.12'!M:M,'2023.7-2023.12'!B:B,B243)</f>
        <v>520.8</v>
      </c>
      <c r="T243" s="217">
        <f>SUMIFS('2023.7-2023.12'!O:O,'2023.7-2023.12'!B:B,B243)</f>
        <v>0</v>
      </c>
      <c r="U243" s="217">
        <f t="shared" si="115"/>
        <v>6253.59333333333</v>
      </c>
      <c r="V243" s="217">
        <f t="shared" si="116"/>
        <v>6253.59333333333</v>
      </c>
      <c r="W243">
        <f t="shared" si="117"/>
        <v>5253.0184</v>
      </c>
      <c r="X243" s="217">
        <f t="shared" si="118"/>
        <v>6253.59333333333</v>
      </c>
      <c r="Y243" s="217">
        <f t="shared" si="119"/>
        <v>6253.59333333333</v>
      </c>
      <c r="Z243" s="217">
        <f t="shared" si="120"/>
        <v>300.17248</v>
      </c>
      <c r="AA243" s="217">
        <f t="shared" si="121"/>
        <v>6253.59333333333</v>
      </c>
      <c r="AB243" s="217">
        <f t="shared" si="122"/>
        <v>60.034496</v>
      </c>
      <c r="AC243" s="217">
        <f t="shared" si="123"/>
        <v>6253.59333333333</v>
      </c>
      <c r="AD243" s="217">
        <f t="shared" si="124"/>
        <v>6253.59333333333</v>
      </c>
      <c r="AE243" s="217">
        <f t="shared" si="125"/>
        <v>1688.4702</v>
      </c>
      <c r="AF243" s="217">
        <f t="shared" si="126"/>
        <v>6253.59333333333</v>
      </c>
      <c r="AG243" s="217">
        <f t="shared" si="127"/>
        <v>6253.59333333333</v>
      </c>
      <c r="AH243" s="217">
        <f t="shared" si="128"/>
        <v>1876.078</v>
      </c>
      <c r="AI243">
        <f t="shared" si="129"/>
        <v>-3070.9384</v>
      </c>
      <c r="AJ243" s="217">
        <f t="shared" si="130"/>
        <v>-277.37248</v>
      </c>
      <c r="AK243" s="217">
        <f t="shared" si="131"/>
        <v>-41.794496</v>
      </c>
      <c r="AL243" s="217">
        <f t="shared" si="132"/>
        <v>-1167.6702</v>
      </c>
      <c r="AM243" s="217">
        <f t="shared" si="133"/>
        <v>-1876.078</v>
      </c>
      <c r="AN243" s="217">
        <f t="shared" si="134"/>
        <v>4546</v>
      </c>
      <c r="AO243" s="217">
        <f t="shared" si="135"/>
        <v>4546</v>
      </c>
      <c r="AP243">
        <f t="shared" si="136"/>
        <v>3818.64</v>
      </c>
      <c r="AQ243" s="217">
        <f t="shared" si="137"/>
        <v>1900</v>
      </c>
      <c r="AR243" s="217">
        <f t="shared" si="138"/>
        <v>1900</v>
      </c>
      <c r="AS243" s="217">
        <f t="shared" si="139"/>
        <v>91.2</v>
      </c>
      <c r="AT243" s="217">
        <f t="shared" si="140"/>
        <v>1900</v>
      </c>
      <c r="AU243" s="217">
        <f t="shared" si="141"/>
        <v>18.24</v>
      </c>
      <c r="AV243" s="217">
        <f t="shared" si="142"/>
        <v>4340</v>
      </c>
      <c r="AW243" s="217">
        <f t="shared" si="143"/>
        <v>4340</v>
      </c>
      <c r="AX243" s="217">
        <f t="shared" si="144"/>
        <v>1171.8</v>
      </c>
      <c r="AY243" s="217">
        <f t="shared" si="145"/>
        <v>1900</v>
      </c>
      <c r="AZ243" s="217">
        <f t="shared" si="146"/>
        <v>1900</v>
      </c>
      <c r="BA243" s="217">
        <f t="shared" si="147"/>
        <v>570</v>
      </c>
      <c r="BB243" s="217">
        <f t="shared" si="148"/>
        <v>-1636.56</v>
      </c>
      <c r="BC243" s="217">
        <f t="shared" si="149"/>
        <v>-68.4</v>
      </c>
      <c r="BD243" s="217">
        <f t="shared" si="150"/>
        <v>0</v>
      </c>
      <c r="BE243" s="217">
        <f t="shared" si="151"/>
        <v>-651</v>
      </c>
      <c r="BF243" s="217">
        <f t="shared" si="152"/>
        <v>-570</v>
      </c>
    </row>
    <row r="244" spans="2:58">
      <c r="B244" s="6" t="s">
        <v>424</v>
      </c>
      <c r="C244" s="166" t="str">
        <f>_xlfn.XLOOKUP(B:B,'2023.7-2023.12'!B:B,'2023.7-2023.12'!G:G,0)</f>
        <v>2019/04/23</v>
      </c>
      <c r="D244">
        <f>_xlfn.XLOOKUP(B:B,'2023.7-2023.12'!B:B,'2023.7-2023.12'!I:I,0)</f>
        <v>0</v>
      </c>
      <c r="E244" t="str">
        <f>_xlfn.XLOOKUP(B:B,'2023.7-2023.12'!B:B,'2023.7-2023.12'!C:C,0)</f>
        <v>售后服务部</v>
      </c>
      <c r="F244" t="str">
        <f>_xlfn.XLOOKUP(B:B,'2023.7-2023.12'!B:B,'2023.7-2023.12'!F:F,0)</f>
        <v>机械服务安装技师</v>
      </c>
      <c r="G244">
        <f>COUNTIF('2023.7-2023.12'!B:B,B244)</f>
        <v>6</v>
      </c>
      <c r="H244" s="217">
        <f>IFERROR(_xlfn.XLOOKUP(B244,'2023.7-2023.12'!B:B,'2023.7-2023.12'!K:K),0)</f>
        <v>6642.13</v>
      </c>
      <c r="I244" s="217">
        <f>IFERROR(AVERAGEIF('2023.7-2023.12'!B:B,B244,'2023.7-2023.12'!K:K),0)</f>
        <v>6511.66666666667</v>
      </c>
      <c r="J244" s="217">
        <f>IFERROR(_xlfn.XLOOKUP(B244,'2023.7-2023.12'!B:B,'2023.7-2023.12'!J:J),0)</f>
        <v>2363</v>
      </c>
      <c r="K244" s="217">
        <f>IFERROR(AVERAGEIF('2023.7-2023.12'!B:B,B244,'2023.7-2023.12'!J:J),0)</f>
        <v>2363</v>
      </c>
      <c r="M244">
        <f>SUMIFS('2023.7-2023.12'!L:L,'2023.7-2023.12'!B:B,B244)</f>
        <v>2182.08</v>
      </c>
      <c r="O244" s="217">
        <f>SUMIFS('2023.7-2023.12'!N:N,'2023.7-2023.12'!B:B,B244)</f>
        <v>22.8</v>
      </c>
      <c r="P244">
        <f>SUMIFS('2023.7-2023.12'!P:P,'2023.7-2023.12'!B:B,B244)</f>
        <v>18.24</v>
      </c>
      <c r="R244" s="217">
        <f>SUMIFS('2023.7-2023.12'!M:M,'2023.7-2023.12'!B:B,B244)</f>
        <v>520.8</v>
      </c>
      <c r="T244" s="217">
        <f>SUMIFS('2023.7-2023.12'!O:O,'2023.7-2023.12'!B:B,B244)</f>
        <v>0</v>
      </c>
      <c r="U244" s="217">
        <f t="shared" si="115"/>
        <v>6511.66666666667</v>
      </c>
      <c r="V244" s="217">
        <f t="shared" si="116"/>
        <v>6511.66666666667</v>
      </c>
      <c r="W244">
        <f t="shared" si="117"/>
        <v>5469.8</v>
      </c>
      <c r="X244" s="217">
        <f t="shared" si="118"/>
        <v>6511.66666666667</v>
      </c>
      <c r="Y244" s="217">
        <f t="shared" si="119"/>
        <v>6511.66666666667</v>
      </c>
      <c r="Z244" s="217">
        <f t="shared" si="120"/>
        <v>312.56</v>
      </c>
      <c r="AA244" s="217">
        <f t="shared" si="121"/>
        <v>6511.66666666667</v>
      </c>
      <c r="AB244" s="217">
        <f t="shared" si="122"/>
        <v>62.512</v>
      </c>
      <c r="AC244" s="217">
        <f t="shared" si="123"/>
        <v>6511.66666666667</v>
      </c>
      <c r="AD244" s="217">
        <f t="shared" si="124"/>
        <v>6511.66666666667</v>
      </c>
      <c r="AE244" s="217">
        <f t="shared" si="125"/>
        <v>1758.15</v>
      </c>
      <c r="AF244" s="217">
        <f t="shared" si="126"/>
        <v>6511.66666666667</v>
      </c>
      <c r="AG244" s="217">
        <f t="shared" si="127"/>
        <v>6511.66666666667</v>
      </c>
      <c r="AH244" s="217">
        <f t="shared" si="128"/>
        <v>1953.5</v>
      </c>
      <c r="AI244">
        <f t="shared" si="129"/>
        <v>-3287.72</v>
      </c>
      <c r="AJ244" s="217">
        <f t="shared" si="130"/>
        <v>-289.76</v>
      </c>
      <c r="AK244" s="217">
        <f t="shared" si="131"/>
        <v>-44.272</v>
      </c>
      <c r="AL244" s="217">
        <f t="shared" si="132"/>
        <v>-1237.35</v>
      </c>
      <c r="AM244" s="217">
        <f t="shared" si="133"/>
        <v>-1953.5</v>
      </c>
      <c r="AN244" s="217">
        <f t="shared" si="134"/>
        <v>4546</v>
      </c>
      <c r="AO244" s="217">
        <f t="shared" si="135"/>
        <v>4546</v>
      </c>
      <c r="AP244">
        <f t="shared" si="136"/>
        <v>3818.64</v>
      </c>
      <c r="AQ244" s="217">
        <f t="shared" si="137"/>
        <v>2363</v>
      </c>
      <c r="AR244" s="217">
        <f t="shared" si="138"/>
        <v>2363</v>
      </c>
      <c r="AS244" s="217">
        <f t="shared" si="139"/>
        <v>113.424</v>
      </c>
      <c r="AT244" s="217">
        <f t="shared" si="140"/>
        <v>2363</v>
      </c>
      <c r="AU244" s="217">
        <f t="shared" si="141"/>
        <v>22.6848</v>
      </c>
      <c r="AV244" s="217">
        <f t="shared" si="142"/>
        <v>4340</v>
      </c>
      <c r="AW244" s="217">
        <f t="shared" si="143"/>
        <v>4340</v>
      </c>
      <c r="AX244" s="217">
        <f t="shared" si="144"/>
        <v>1171.8</v>
      </c>
      <c r="AY244" s="217">
        <f t="shared" si="145"/>
        <v>2363</v>
      </c>
      <c r="AZ244" s="217">
        <f t="shared" si="146"/>
        <v>2363</v>
      </c>
      <c r="BA244" s="217">
        <f t="shared" si="147"/>
        <v>708.9</v>
      </c>
      <c r="BB244" s="217">
        <f t="shared" si="148"/>
        <v>-1636.56</v>
      </c>
      <c r="BC244" s="217">
        <f t="shared" si="149"/>
        <v>-90.624</v>
      </c>
      <c r="BD244" s="217">
        <f t="shared" si="150"/>
        <v>-4.4448</v>
      </c>
      <c r="BE244" s="217">
        <f t="shared" si="151"/>
        <v>-651</v>
      </c>
      <c r="BF244" s="217">
        <f t="shared" si="152"/>
        <v>-708.9</v>
      </c>
    </row>
    <row r="245" spans="2:58">
      <c r="B245" s="6" t="s">
        <v>425</v>
      </c>
      <c r="C245" s="166" t="str">
        <f>_xlfn.XLOOKUP(B:B,'2023.7-2023.12'!B:B,'2023.7-2023.12'!G:G,0)</f>
        <v>2022/11/14</v>
      </c>
      <c r="D245" s="216" t="s">
        <v>471</v>
      </c>
      <c r="E245" t="str">
        <f>_xlfn.XLOOKUP(B:B,'2023.7-2023.12'!B:B,'2023.7-2023.12'!C:C,0)</f>
        <v>销售部</v>
      </c>
      <c r="F245" t="str">
        <f>_xlfn.XLOOKUP(B:B,'2023.7-2023.12'!B:B,'2023.7-2023.12'!F:F,0)</f>
        <v>区域销售经理（南亚）</v>
      </c>
      <c r="G245">
        <f>COUNTIF('2023.7-2023.12'!B:B,B245)</f>
        <v>5</v>
      </c>
      <c r="H245" s="217">
        <f>IFERROR(_xlfn.XLOOKUP(B245,'2023.7-2023.12'!B:B,'2023.7-2023.12'!K:K),0)</f>
        <v>13610</v>
      </c>
      <c r="I245" s="217">
        <f>IFERROR(AVERAGEIF('2023.7-2023.12'!B:B,B245,'2023.7-2023.12'!K:K),0)</f>
        <v>10976.904</v>
      </c>
      <c r="J245" s="217">
        <f>IFERROR(_xlfn.XLOOKUP(B245,'2023.7-2023.12'!B:B,'2023.7-2023.12'!J:J),0)</f>
        <v>5500</v>
      </c>
      <c r="K245" s="217">
        <f>IFERROR(AVERAGEIF('2023.7-2023.12'!B:B,B245,'2023.7-2023.12'!J:J),0)</f>
        <v>5500</v>
      </c>
      <c r="M245">
        <f>SUMIFS('2023.7-2023.12'!L:L,'2023.7-2023.12'!B:B,B245)</f>
        <v>1454.72</v>
      </c>
      <c r="O245" s="217">
        <f>SUMIFS('2023.7-2023.12'!N:N,'2023.7-2023.12'!B:B,B245)</f>
        <v>15.2</v>
      </c>
      <c r="P245">
        <f>SUMIFS('2023.7-2023.12'!P:P,'2023.7-2023.12'!B:B,B245)</f>
        <v>12.16</v>
      </c>
      <c r="R245" s="217">
        <f>SUMIFS('2023.7-2023.12'!M:M,'2023.7-2023.12'!B:B,B245)</f>
        <v>347.2</v>
      </c>
      <c r="T245" s="217">
        <f>SUMIFS('2023.7-2023.12'!O:O,'2023.7-2023.12'!B:B,B245)</f>
        <v>0</v>
      </c>
      <c r="U245" s="217">
        <f t="shared" si="115"/>
        <v>10976.904</v>
      </c>
      <c r="V245" s="217">
        <f t="shared" si="116"/>
        <v>10976.904</v>
      </c>
      <c r="W245">
        <f t="shared" si="117"/>
        <v>7683.8328</v>
      </c>
      <c r="X245" s="217">
        <f t="shared" si="118"/>
        <v>10976.904</v>
      </c>
      <c r="Y245" s="217">
        <f t="shared" si="119"/>
        <v>10976.904</v>
      </c>
      <c r="Z245" s="217">
        <f t="shared" si="120"/>
        <v>439.07616</v>
      </c>
      <c r="AA245" s="217">
        <f t="shared" si="121"/>
        <v>10976.904</v>
      </c>
      <c r="AB245" s="217">
        <f t="shared" si="122"/>
        <v>87.815232</v>
      </c>
      <c r="AC245" s="217">
        <f t="shared" si="123"/>
        <v>10976.904</v>
      </c>
      <c r="AD245" s="217">
        <f t="shared" si="124"/>
        <v>10976.904</v>
      </c>
      <c r="AE245" s="217">
        <f t="shared" si="125"/>
        <v>2469.8034</v>
      </c>
      <c r="AF245" s="217">
        <f t="shared" si="126"/>
        <v>10976.904</v>
      </c>
      <c r="AG245" s="217">
        <f t="shared" si="127"/>
        <v>10976.904</v>
      </c>
      <c r="AH245" s="217">
        <f t="shared" si="128"/>
        <v>2744.226</v>
      </c>
      <c r="AI245">
        <f t="shared" si="129"/>
        <v>-6229.1128</v>
      </c>
      <c r="AJ245" s="217">
        <f t="shared" si="130"/>
        <v>-423.87616</v>
      </c>
      <c r="AK245" s="217">
        <f t="shared" si="131"/>
        <v>-75.655232</v>
      </c>
      <c r="AL245" s="217">
        <f t="shared" si="132"/>
        <v>-2122.6034</v>
      </c>
      <c r="AM245" s="217">
        <f t="shared" si="133"/>
        <v>-2744.226</v>
      </c>
      <c r="AN245" s="217">
        <f t="shared" si="134"/>
        <v>5500</v>
      </c>
      <c r="AO245" s="217">
        <f t="shared" si="135"/>
        <v>5500</v>
      </c>
      <c r="AP245">
        <f t="shared" si="136"/>
        <v>3850</v>
      </c>
      <c r="AQ245" s="217">
        <f t="shared" si="137"/>
        <v>5500</v>
      </c>
      <c r="AR245" s="217">
        <f t="shared" si="138"/>
        <v>5500</v>
      </c>
      <c r="AS245" s="217">
        <f t="shared" si="139"/>
        <v>220</v>
      </c>
      <c r="AT245" s="217">
        <f t="shared" si="140"/>
        <v>5500</v>
      </c>
      <c r="AU245" s="217">
        <f t="shared" si="141"/>
        <v>44</v>
      </c>
      <c r="AV245" s="217">
        <f t="shared" si="142"/>
        <v>5500</v>
      </c>
      <c r="AW245" s="217">
        <f t="shared" si="143"/>
        <v>5500</v>
      </c>
      <c r="AX245" s="217">
        <f t="shared" si="144"/>
        <v>1237.5</v>
      </c>
      <c r="AY245" s="217">
        <f t="shared" si="145"/>
        <v>5500</v>
      </c>
      <c r="AZ245" s="217">
        <f t="shared" si="146"/>
        <v>5500</v>
      </c>
      <c r="BA245" s="217">
        <f t="shared" si="147"/>
        <v>1375</v>
      </c>
      <c r="BB245" s="217">
        <f t="shared" si="148"/>
        <v>-2395.28</v>
      </c>
      <c r="BC245" s="217">
        <f t="shared" si="149"/>
        <v>-204.8</v>
      </c>
      <c r="BD245" s="217">
        <f t="shared" si="150"/>
        <v>-31.84</v>
      </c>
      <c r="BE245" s="217">
        <f t="shared" si="151"/>
        <v>-890.3</v>
      </c>
      <c r="BF245" s="217">
        <f t="shared" si="152"/>
        <v>-1375</v>
      </c>
    </row>
    <row r="246" spans="2:58">
      <c r="B246" s="6" t="s">
        <v>426</v>
      </c>
      <c r="C246" s="166" t="str">
        <f>_xlfn.XLOOKUP(B:B,'2023.7-2023.12'!B:B,'2023.7-2023.12'!G:G,0)</f>
        <v>2020/11/09</v>
      </c>
      <c r="D246">
        <f>_xlfn.XLOOKUP(B:B,'2023.7-2023.12'!B:B,'2023.7-2023.12'!I:I,0)</f>
        <v>0</v>
      </c>
      <c r="E246" t="str">
        <f>_xlfn.XLOOKUP(B:B,'2023.7-2023.12'!B:B,'2023.7-2023.12'!C:C,0)</f>
        <v>售后服务部</v>
      </c>
      <c r="F246" t="str">
        <f>_xlfn.XLOOKUP(B:B,'2023.7-2023.12'!B:B,'2023.7-2023.12'!F:F,0)</f>
        <v>培训主管</v>
      </c>
      <c r="G246">
        <f>COUNTIF('2023.7-2023.12'!B:B,B246)</f>
        <v>6</v>
      </c>
      <c r="H246" s="217">
        <f>IFERROR(_xlfn.XLOOKUP(B246,'2023.7-2023.12'!B:B,'2023.7-2023.12'!K:K),0)</f>
        <v>9010.4</v>
      </c>
      <c r="I246" s="217">
        <f>IFERROR(AVERAGEIF('2023.7-2023.12'!B:B,B246,'2023.7-2023.12'!K:K),0)</f>
        <v>13891.6416666667</v>
      </c>
      <c r="J246" s="217">
        <f>IFERROR(_xlfn.XLOOKUP(B246,'2023.7-2023.12'!B:B,'2023.7-2023.12'!J:J),0)</f>
        <v>4800</v>
      </c>
      <c r="K246" s="217">
        <f>IFERROR(AVERAGEIF('2023.7-2023.12'!B:B,B246,'2023.7-2023.12'!J:J),0)</f>
        <v>4800</v>
      </c>
      <c r="M246">
        <f>SUMIFS('2023.7-2023.12'!L:L,'2023.7-2023.12'!B:B,B246)</f>
        <v>2182.08</v>
      </c>
      <c r="O246" s="217">
        <f>SUMIFS('2023.7-2023.12'!N:N,'2023.7-2023.12'!B:B,B246)</f>
        <v>22.8</v>
      </c>
      <c r="P246">
        <f>SUMIFS('2023.7-2023.12'!P:P,'2023.7-2023.12'!B:B,B246)</f>
        <v>18.24</v>
      </c>
      <c r="R246" s="217">
        <f>SUMIFS('2023.7-2023.12'!M:M,'2023.7-2023.12'!B:B,B246)</f>
        <v>520.8</v>
      </c>
      <c r="T246" s="217">
        <f>SUMIFS('2023.7-2023.12'!O:O,'2023.7-2023.12'!B:B,B246)</f>
        <v>7596</v>
      </c>
      <c r="U246" s="217">
        <f t="shared" si="115"/>
        <v>13891.6416666667</v>
      </c>
      <c r="V246" s="217">
        <f t="shared" si="116"/>
        <v>13891.6416666667</v>
      </c>
      <c r="W246">
        <f t="shared" si="117"/>
        <v>11668.979</v>
      </c>
      <c r="X246" s="217">
        <f t="shared" si="118"/>
        <v>13891.6416666667</v>
      </c>
      <c r="Y246" s="217">
        <f t="shared" si="119"/>
        <v>13891.6416666667</v>
      </c>
      <c r="Z246" s="217">
        <f t="shared" si="120"/>
        <v>666.7988</v>
      </c>
      <c r="AA246" s="217">
        <f t="shared" si="121"/>
        <v>13891.6416666667</v>
      </c>
      <c r="AB246" s="217">
        <f t="shared" si="122"/>
        <v>133.35976</v>
      </c>
      <c r="AC246" s="217">
        <f t="shared" si="123"/>
        <v>13891.6416666667</v>
      </c>
      <c r="AD246" s="217">
        <f t="shared" si="124"/>
        <v>13891.6416666667</v>
      </c>
      <c r="AE246" s="217">
        <f t="shared" si="125"/>
        <v>3750.74325</v>
      </c>
      <c r="AF246" s="217">
        <f t="shared" si="126"/>
        <v>13891.6416666667</v>
      </c>
      <c r="AG246" s="217">
        <f t="shared" si="127"/>
        <v>13891.6416666667</v>
      </c>
      <c r="AH246" s="217">
        <f t="shared" si="128"/>
        <v>4167.4925</v>
      </c>
      <c r="AI246">
        <f t="shared" si="129"/>
        <v>-9486.899</v>
      </c>
      <c r="AJ246" s="217">
        <f t="shared" si="130"/>
        <v>-643.9988</v>
      </c>
      <c r="AK246" s="217">
        <f t="shared" si="131"/>
        <v>-115.11976</v>
      </c>
      <c r="AL246" s="217">
        <f t="shared" si="132"/>
        <v>-3229.94325</v>
      </c>
      <c r="AM246" s="217">
        <f t="shared" si="133"/>
        <v>0</v>
      </c>
      <c r="AN246" s="217">
        <f t="shared" si="134"/>
        <v>4800</v>
      </c>
      <c r="AO246" s="217">
        <f t="shared" si="135"/>
        <v>4800</v>
      </c>
      <c r="AP246">
        <f t="shared" si="136"/>
        <v>4032</v>
      </c>
      <c r="AQ246" s="217">
        <f t="shared" si="137"/>
        <v>4800</v>
      </c>
      <c r="AR246" s="217">
        <f t="shared" si="138"/>
        <v>4800</v>
      </c>
      <c r="AS246" s="217">
        <f t="shared" si="139"/>
        <v>230.4</v>
      </c>
      <c r="AT246" s="217">
        <f t="shared" si="140"/>
        <v>4800</v>
      </c>
      <c r="AU246" s="217">
        <f t="shared" si="141"/>
        <v>46.08</v>
      </c>
      <c r="AV246" s="217">
        <f t="shared" si="142"/>
        <v>4800</v>
      </c>
      <c r="AW246" s="217">
        <f t="shared" si="143"/>
        <v>4800</v>
      </c>
      <c r="AX246" s="217">
        <f t="shared" si="144"/>
        <v>1296</v>
      </c>
      <c r="AY246" s="217">
        <f t="shared" si="145"/>
        <v>4800</v>
      </c>
      <c r="AZ246" s="217">
        <f t="shared" si="146"/>
        <v>4800</v>
      </c>
      <c r="BA246" s="217">
        <f t="shared" si="147"/>
        <v>1440</v>
      </c>
      <c r="BB246" s="217">
        <f t="shared" si="148"/>
        <v>-1849.92</v>
      </c>
      <c r="BC246" s="217">
        <f t="shared" si="149"/>
        <v>-207.6</v>
      </c>
      <c r="BD246" s="217">
        <f t="shared" si="150"/>
        <v>-27.84</v>
      </c>
      <c r="BE246" s="217">
        <f t="shared" si="151"/>
        <v>-775.2</v>
      </c>
      <c r="BF246" s="217">
        <f t="shared" si="152"/>
        <v>0</v>
      </c>
    </row>
    <row r="247" spans="2:58">
      <c r="B247" s="6" t="s">
        <v>427</v>
      </c>
      <c r="C247" s="166" t="str">
        <f>_xlfn.XLOOKUP(B:B,'2023.7-2023.12'!B:B,'2023.7-2023.12'!G:G,0)</f>
        <v>2019/12/12</v>
      </c>
      <c r="D247">
        <f>_xlfn.XLOOKUP(B:B,'2023.7-2023.12'!B:B,'2023.7-2023.12'!I:I,0)</f>
        <v>0</v>
      </c>
      <c r="E247" t="str">
        <f>_xlfn.XLOOKUP(B:B,'2023.7-2023.12'!B:B,'2023.7-2023.12'!C:C,0)</f>
        <v>物控部</v>
      </c>
      <c r="F247" t="str">
        <f>_xlfn.XLOOKUP(B:B,'2023.7-2023.12'!B:B,'2023.7-2023.12'!F:F,0)</f>
        <v>高级采购经理</v>
      </c>
      <c r="G247">
        <f>COUNTIF('2023.7-2023.12'!B:B,B247)</f>
        <v>6</v>
      </c>
      <c r="H247" s="217">
        <f>IFERROR(_xlfn.XLOOKUP(B247,'2023.7-2023.12'!B:B,'2023.7-2023.12'!K:K),0)</f>
        <v>14972.5</v>
      </c>
      <c r="I247" s="217">
        <f>IFERROR(AVERAGEIF('2023.7-2023.12'!B:B,B247,'2023.7-2023.12'!K:K),0)</f>
        <v>18227.3616666667</v>
      </c>
      <c r="J247" s="217">
        <f>IFERROR(_xlfn.XLOOKUP(B247,'2023.7-2023.12'!B:B,'2023.7-2023.12'!J:J),0)</f>
        <v>7100</v>
      </c>
      <c r="K247" s="217">
        <f>IFERROR(AVERAGEIF('2023.7-2023.12'!B:B,B247,'2023.7-2023.12'!J:J),0)</f>
        <v>7916.66666666667</v>
      </c>
      <c r="M247">
        <f>SUMIFS('2023.7-2023.12'!L:L,'2023.7-2023.12'!B:B,B247)</f>
        <v>2182.08</v>
      </c>
      <c r="O247" s="217">
        <f>SUMIFS('2023.7-2023.12'!N:N,'2023.7-2023.12'!B:B,B247)</f>
        <v>22.8</v>
      </c>
      <c r="P247">
        <f>SUMIFS('2023.7-2023.12'!P:P,'2023.7-2023.12'!B:B,B247)</f>
        <v>18.24</v>
      </c>
      <c r="R247" s="217">
        <f>SUMIFS('2023.7-2023.12'!M:M,'2023.7-2023.12'!B:B,B247)</f>
        <v>520.8</v>
      </c>
      <c r="T247" s="217">
        <f>SUMIFS('2023.7-2023.12'!O:O,'2023.7-2023.12'!B:B,B247)</f>
        <v>10520</v>
      </c>
      <c r="U247" s="217">
        <f t="shared" si="115"/>
        <v>18227.3616666667</v>
      </c>
      <c r="V247" s="217">
        <f t="shared" si="116"/>
        <v>18227.3616666667</v>
      </c>
      <c r="W247">
        <f t="shared" si="117"/>
        <v>15310.9838</v>
      </c>
      <c r="X247" s="217">
        <f t="shared" si="118"/>
        <v>18227.3616666667</v>
      </c>
      <c r="Y247" s="217">
        <f t="shared" si="119"/>
        <v>18227.3616666667</v>
      </c>
      <c r="Z247" s="217">
        <f t="shared" si="120"/>
        <v>874.91336</v>
      </c>
      <c r="AA247" s="217">
        <f t="shared" si="121"/>
        <v>18227.3616666667</v>
      </c>
      <c r="AB247" s="217">
        <f t="shared" si="122"/>
        <v>174.982672</v>
      </c>
      <c r="AC247" s="217">
        <f t="shared" si="123"/>
        <v>18227.3616666667</v>
      </c>
      <c r="AD247" s="217">
        <f t="shared" si="124"/>
        <v>18227.3616666667</v>
      </c>
      <c r="AE247" s="217">
        <f t="shared" si="125"/>
        <v>4921.38765</v>
      </c>
      <c r="AF247" s="217">
        <f t="shared" si="126"/>
        <v>18227.3616666667</v>
      </c>
      <c r="AG247" s="217">
        <f t="shared" si="127"/>
        <v>18227.3616666667</v>
      </c>
      <c r="AH247" s="217">
        <f t="shared" si="128"/>
        <v>5468.2085</v>
      </c>
      <c r="AI247">
        <f t="shared" si="129"/>
        <v>-13128.9038</v>
      </c>
      <c r="AJ247" s="217">
        <f t="shared" si="130"/>
        <v>-852.11336</v>
      </c>
      <c r="AK247" s="217">
        <f t="shared" si="131"/>
        <v>-156.742672</v>
      </c>
      <c r="AL247" s="217">
        <f t="shared" si="132"/>
        <v>-4400.58765</v>
      </c>
      <c r="AM247" s="217">
        <f t="shared" si="133"/>
        <v>0</v>
      </c>
      <c r="AN247" s="217">
        <f t="shared" si="134"/>
        <v>7916.66666666667</v>
      </c>
      <c r="AO247" s="217">
        <f t="shared" si="135"/>
        <v>7916.66666666667</v>
      </c>
      <c r="AP247">
        <f t="shared" si="136"/>
        <v>6650</v>
      </c>
      <c r="AQ247" s="217">
        <f t="shared" si="137"/>
        <v>7916.66666666667</v>
      </c>
      <c r="AR247" s="217">
        <f t="shared" si="138"/>
        <v>7916.66666666667</v>
      </c>
      <c r="AS247" s="217">
        <f t="shared" si="139"/>
        <v>380</v>
      </c>
      <c r="AT247" s="217">
        <f t="shared" si="140"/>
        <v>7916.66666666667</v>
      </c>
      <c r="AU247" s="217">
        <f t="shared" si="141"/>
        <v>76</v>
      </c>
      <c r="AV247" s="217">
        <f t="shared" si="142"/>
        <v>7916.66666666667</v>
      </c>
      <c r="AW247" s="217">
        <f t="shared" si="143"/>
        <v>7916.66666666667</v>
      </c>
      <c r="AX247" s="217">
        <f t="shared" si="144"/>
        <v>2137.5</v>
      </c>
      <c r="AY247" s="217">
        <f t="shared" si="145"/>
        <v>7916.66666666667</v>
      </c>
      <c r="AZ247" s="217">
        <f t="shared" si="146"/>
        <v>7916.66666666667</v>
      </c>
      <c r="BA247" s="217">
        <f t="shared" si="147"/>
        <v>2375</v>
      </c>
      <c r="BB247" s="217">
        <f t="shared" si="148"/>
        <v>-4467.92</v>
      </c>
      <c r="BC247" s="217">
        <f t="shared" si="149"/>
        <v>-357.2</v>
      </c>
      <c r="BD247" s="217">
        <f t="shared" si="150"/>
        <v>-57.76</v>
      </c>
      <c r="BE247" s="217">
        <f t="shared" si="151"/>
        <v>-1616.7</v>
      </c>
      <c r="BF247" s="217">
        <f t="shared" si="152"/>
        <v>0</v>
      </c>
    </row>
    <row r="248" spans="2:58">
      <c r="B248" s="6" t="s">
        <v>505</v>
      </c>
      <c r="C248" s="166">
        <f>_xlfn.XLOOKUP(B:B,'2023.7-2023.12'!B:B,'2023.7-2023.12'!G:G,0)</f>
        <v>45139</v>
      </c>
      <c r="D248" t="str">
        <f>_xlfn.XLOOKUP(B:B,'2023.7-2023.12'!B:B,'2023.7-2023.12'!I:I,0)</f>
        <v>2023/08/01入职；2023/08/15离职</v>
      </c>
      <c r="E248" t="str">
        <f>_xlfn.XLOOKUP(B:B,'2023.7-2023.12'!B:B,'2023.7-2023.12'!C:C,0)</f>
        <v>生产部</v>
      </c>
      <c r="F248" t="str">
        <f>_xlfn.XLOOKUP(B:B,'2023.7-2023.12'!B:B,'2023.7-2023.12'!F:F,0)</f>
        <v>仓库包装操作工</v>
      </c>
      <c r="G248">
        <f>COUNTIF('2023.7-2023.12'!B:B,B248)</f>
        <v>1</v>
      </c>
      <c r="H248" s="217">
        <f>IFERROR(_xlfn.XLOOKUP(B248,'2023.7-2023.12'!B:B,'2023.7-2023.12'!K:K),0)</f>
        <v>981.3</v>
      </c>
      <c r="I248" s="217">
        <f>IFERROR(AVERAGEIF('2023.7-2023.12'!B:B,B248,'2023.7-2023.12'!K:K),0)</f>
        <v>981.3</v>
      </c>
      <c r="J248" s="217">
        <f>IFERROR(_xlfn.XLOOKUP(B248,'2023.7-2023.12'!B:B,'2023.7-2023.12'!J:J),0)</f>
        <v>1900</v>
      </c>
      <c r="K248" s="217">
        <f>IFERROR(AVERAGEIF('2023.7-2023.12'!B:B,B248,'2023.7-2023.12'!J:J),0)</f>
        <v>1900</v>
      </c>
      <c r="M248">
        <f>SUMIFS('2023.7-2023.12'!L:L,'2023.7-2023.12'!B:B,B248)</f>
        <v>0</v>
      </c>
      <c r="O248" s="217">
        <f>SUMIFS('2023.7-2023.12'!N:N,'2023.7-2023.12'!B:B,B248)</f>
        <v>0</v>
      </c>
      <c r="P248">
        <f>SUMIFS('2023.7-2023.12'!P:P,'2023.7-2023.12'!B:B,B248)</f>
        <v>0</v>
      </c>
      <c r="R248" s="217">
        <f>SUMIFS('2023.7-2023.12'!M:M,'2023.7-2023.12'!B:B,B248)</f>
        <v>0</v>
      </c>
      <c r="T248" s="217">
        <f>SUMIFS('2023.7-2023.12'!O:O,'2023.7-2023.12'!B:B,B248)</f>
        <v>0</v>
      </c>
      <c r="U248" s="217">
        <f t="shared" si="115"/>
        <v>4546</v>
      </c>
      <c r="V248" s="217">
        <f t="shared" si="116"/>
        <v>4546</v>
      </c>
      <c r="W248">
        <f t="shared" si="117"/>
        <v>636.44</v>
      </c>
      <c r="X248" s="217">
        <f t="shared" si="118"/>
        <v>1900</v>
      </c>
      <c r="Y248" s="217">
        <f t="shared" si="119"/>
        <v>1900</v>
      </c>
      <c r="Z248" s="217">
        <f t="shared" si="120"/>
        <v>15.2</v>
      </c>
      <c r="AA248" s="217">
        <f t="shared" si="121"/>
        <v>981.3</v>
      </c>
      <c r="AB248" s="217">
        <f t="shared" si="122"/>
        <v>1.57008</v>
      </c>
      <c r="AC248" s="217">
        <f t="shared" si="123"/>
        <v>4340</v>
      </c>
      <c r="AD248" s="217">
        <f t="shared" si="124"/>
        <v>4340</v>
      </c>
      <c r="AE248" s="217">
        <f t="shared" si="125"/>
        <v>195.3</v>
      </c>
      <c r="AF248" s="217">
        <f t="shared" si="126"/>
        <v>1900</v>
      </c>
      <c r="AG248" s="217">
        <f t="shared" si="127"/>
        <v>1900</v>
      </c>
      <c r="AH248" s="217">
        <f t="shared" si="128"/>
        <v>95</v>
      </c>
      <c r="AI248">
        <f t="shared" si="129"/>
        <v>-636.44</v>
      </c>
      <c r="AJ248" s="217">
        <f t="shared" si="130"/>
        <v>-15.2</v>
      </c>
      <c r="AK248" s="217">
        <f t="shared" si="131"/>
        <v>-1.57008</v>
      </c>
      <c r="AL248" s="217">
        <f t="shared" si="132"/>
        <v>-195.3</v>
      </c>
      <c r="AM248" s="217">
        <f t="shared" si="133"/>
        <v>-95</v>
      </c>
      <c r="AN248" s="217">
        <f t="shared" si="134"/>
        <v>4546</v>
      </c>
      <c r="AO248" s="217">
        <f t="shared" si="135"/>
        <v>4546</v>
      </c>
      <c r="AP248">
        <f t="shared" si="136"/>
        <v>636.44</v>
      </c>
      <c r="AQ248" s="217">
        <f t="shared" si="137"/>
        <v>1900</v>
      </c>
      <c r="AR248" s="217">
        <f t="shared" si="138"/>
        <v>1900</v>
      </c>
      <c r="AS248" s="217">
        <f t="shared" si="139"/>
        <v>15.2</v>
      </c>
      <c r="AT248" s="217">
        <f t="shared" si="140"/>
        <v>1900</v>
      </c>
      <c r="AU248" s="217">
        <f t="shared" si="141"/>
        <v>3.04</v>
      </c>
      <c r="AV248" s="217">
        <f t="shared" si="142"/>
        <v>4340</v>
      </c>
      <c r="AW248" s="217">
        <f t="shared" si="143"/>
        <v>4340</v>
      </c>
      <c r="AX248" s="217">
        <f t="shared" si="144"/>
        <v>195.3</v>
      </c>
      <c r="AY248" s="217">
        <f t="shared" si="145"/>
        <v>1900</v>
      </c>
      <c r="AZ248" s="217">
        <f t="shared" si="146"/>
        <v>1900</v>
      </c>
      <c r="BA248" s="217">
        <f t="shared" si="147"/>
        <v>95</v>
      </c>
      <c r="BB248" s="217">
        <f t="shared" si="148"/>
        <v>-636.44</v>
      </c>
      <c r="BC248" s="217">
        <f t="shared" si="149"/>
        <v>-15.2</v>
      </c>
      <c r="BD248" s="217">
        <f t="shared" si="150"/>
        <v>-3.04</v>
      </c>
      <c r="BE248" s="217">
        <f t="shared" si="151"/>
        <v>-195.3</v>
      </c>
      <c r="BF248" s="217">
        <f t="shared" si="152"/>
        <v>-95</v>
      </c>
    </row>
    <row r="249" spans="2:58">
      <c r="B249" s="6" t="s">
        <v>428</v>
      </c>
      <c r="C249" s="166" t="str">
        <f>_xlfn.XLOOKUP(B:B,'2023.7-2023.12'!B:B,'2023.7-2023.12'!G:G,0)</f>
        <v>2020/10/10</v>
      </c>
      <c r="D249">
        <f>_xlfn.XLOOKUP(B:B,'2023.7-2023.12'!B:B,'2023.7-2023.12'!I:I,0)</f>
        <v>0</v>
      </c>
      <c r="E249" t="str">
        <f>_xlfn.XLOOKUP(B:B,'2023.7-2023.12'!B:B,'2023.7-2023.12'!C:C,0)</f>
        <v>销售部</v>
      </c>
      <c r="F249" t="str">
        <f>_xlfn.XLOOKUP(B:B,'2023.7-2023.12'!B:B,'2023.7-2023.12'!F:F,0)</f>
        <v>区域销售经理</v>
      </c>
      <c r="G249">
        <f>COUNTIF('2023.7-2023.12'!B:B,B249)</f>
        <v>6</v>
      </c>
      <c r="H249" s="217">
        <f>IFERROR(_xlfn.XLOOKUP(B249,'2023.7-2023.12'!B:B,'2023.7-2023.12'!K:K),0)</f>
        <v>11250</v>
      </c>
      <c r="I249" s="217">
        <f>IFERROR(AVERAGEIF('2023.7-2023.12'!B:B,B249,'2023.7-2023.12'!K:K),0)</f>
        <v>11248.3333333333</v>
      </c>
      <c r="J249" s="217">
        <f>IFERROR(_xlfn.XLOOKUP(B249,'2023.7-2023.12'!B:B,'2023.7-2023.12'!J:J),0)</f>
        <v>4400</v>
      </c>
      <c r="K249" s="217">
        <f>IFERROR(AVERAGEIF('2023.7-2023.12'!B:B,B249,'2023.7-2023.12'!J:J),0)</f>
        <v>4400</v>
      </c>
      <c r="M249">
        <f>SUMIFS('2023.7-2023.12'!L:L,'2023.7-2023.12'!B:B,B249)</f>
        <v>1970.88</v>
      </c>
      <c r="O249" s="217">
        <f>SUMIFS('2023.7-2023.12'!N:N,'2023.7-2023.12'!B:B,B249)</f>
        <v>73.98</v>
      </c>
      <c r="P249">
        <f>SUMIFS('2023.7-2023.12'!P:P,'2023.7-2023.12'!B:B,B249)</f>
        <v>18.24</v>
      </c>
      <c r="R249" s="217">
        <f>SUMIFS('2023.7-2023.12'!M:M,'2023.7-2023.12'!B:B,B249)</f>
        <v>506.62</v>
      </c>
      <c r="T249" s="217">
        <f>SUMIFS('2023.7-2023.12'!O:O,'2023.7-2023.12'!B:B,B249)</f>
        <v>3000</v>
      </c>
      <c r="U249" s="217">
        <f t="shared" si="115"/>
        <v>11248.3333333333</v>
      </c>
      <c r="V249" s="217">
        <f t="shared" si="116"/>
        <v>11248.3333333333</v>
      </c>
      <c r="W249">
        <f t="shared" si="117"/>
        <v>9448.6</v>
      </c>
      <c r="X249" s="217">
        <f t="shared" si="118"/>
        <v>11248.3333333333</v>
      </c>
      <c r="Y249" s="217">
        <f t="shared" si="119"/>
        <v>11248.3333333333</v>
      </c>
      <c r="Z249" s="217">
        <f t="shared" si="120"/>
        <v>539.92</v>
      </c>
      <c r="AA249" s="217">
        <f t="shared" si="121"/>
        <v>11248.3333333333</v>
      </c>
      <c r="AB249" s="217">
        <f t="shared" si="122"/>
        <v>107.984</v>
      </c>
      <c r="AC249" s="217">
        <f t="shared" si="123"/>
        <v>11248.3333333333</v>
      </c>
      <c r="AD249" s="217">
        <f t="shared" si="124"/>
        <v>11248.3333333333</v>
      </c>
      <c r="AE249" s="217">
        <f t="shared" si="125"/>
        <v>3037.05</v>
      </c>
      <c r="AF249" s="217">
        <f t="shared" si="126"/>
        <v>11248.3333333333</v>
      </c>
      <c r="AG249" s="217">
        <f t="shared" si="127"/>
        <v>11248.3333333333</v>
      </c>
      <c r="AH249" s="217">
        <f t="shared" si="128"/>
        <v>3374.5</v>
      </c>
      <c r="AI249">
        <f t="shared" si="129"/>
        <v>-7477.72</v>
      </c>
      <c r="AJ249" s="217">
        <f t="shared" si="130"/>
        <v>-465.94</v>
      </c>
      <c r="AK249" s="217">
        <f t="shared" si="131"/>
        <v>-89.744</v>
      </c>
      <c r="AL249" s="217">
        <f t="shared" si="132"/>
        <v>-2530.43</v>
      </c>
      <c r="AM249" s="217">
        <f t="shared" si="133"/>
        <v>-374.5</v>
      </c>
      <c r="AN249" s="217">
        <f t="shared" si="134"/>
        <v>4546</v>
      </c>
      <c r="AO249" s="217">
        <f t="shared" si="135"/>
        <v>4546</v>
      </c>
      <c r="AP249">
        <f t="shared" si="136"/>
        <v>3818.64</v>
      </c>
      <c r="AQ249" s="217">
        <f t="shared" si="137"/>
        <v>4400</v>
      </c>
      <c r="AR249" s="217">
        <f t="shared" si="138"/>
        <v>4400</v>
      </c>
      <c r="AS249" s="217">
        <f t="shared" si="139"/>
        <v>211.2</v>
      </c>
      <c r="AT249" s="217">
        <f t="shared" si="140"/>
        <v>4400</v>
      </c>
      <c r="AU249" s="217">
        <f t="shared" si="141"/>
        <v>42.24</v>
      </c>
      <c r="AV249" s="217">
        <f t="shared" si="142"/>
        <v>4400</v>
      </c>
      <c r="AW249" s="217">
        <f t="shared" si="143"/>
        <v>4400</v>
      </c>
      <c r="AX249" s="217">
        <f t="shared" si="144"/>
        <v>1188</v>
      </c>
      <c r="AY249" s="217">
        <f t="shared" si="145"/>
        <v>4400</v>
      </c>
      <c r="AZ249" s="217">
        <f t="shared" si="146"/>
        <v>4400</v>
      </c>
      <c r="BA249" s="217">
        <f t="shared" si="147"/>
        <v>1320</v>
      </c>
      <c r="BB249" s="217">
        <f t="shared" si="148"/>
        <v>-1847.76</v>
      </c>
      <c r="BC249" s="217">
        <f t="shared" si="149"/>
        <v>-137.22</v>
      </c>
      <c r="BD249" s="217">
        <f t="shared" si="150"/>
        <v>-24</v>
      </c>
      <c r="BE249" s="217">
        <f t="shared" si="151"/>
        <v>-681.38</v>
      </c>
      <c r="BF249" s="217">
        <f t="shared" si="152"/>
        <v>0</v>
      </c>
    </row>
    <row r="250" spans="2:58">
      <c r="B250" s="6" t="s">
        <v>429</v>
      </c>
      <c r="C250" s="166">
        <f>_xlfn.XLOOKUP(B:B,'2023.7-2023.12'!B:B,'2023.7-2023.12'!G:G,0)</f>
        <v>44431</v>
      </c>
      <c r="D250">
        <f>_xlfn.XLOOKUP(B:B,'2023.7-2023.12'!B:B,'2023.7-2023.12'!I:I,0)</f>
        <v>0</v>
      </c>
      <c r="E250" t="str">
        <f>_xlfn.XLOOKUP(B:B,'2023.7-2023.12'!B:B,'2023.7-2023.12'!C:C,0)</f>
        <v>售后服务部</v>
      </c>
      <c r="F250" t="str">
        <f>_xlfn.XLOOKUP(B:B,'2023.7-2023.12'!B:B,'2023.7-2023.12'!F:F,0)</f>
        <v>软件工程师储备生</v>
      </c>
      <c r="G250">
        <f>COUNTIF('2023.7-2023.12'!B:B,B250)</f>
        <v>6</v>
      </c>
      <c r="H250" s="217">
        <f>IFERROR(_xlfn.XLOOKUP(B250,'2023.7-2023.12'!B:B,'2023.7-2023.12'!K:K),0)</f>
        <v>8030.6</v>
      </c>
      <c r="I250" s="217">
        <f>IFERROR(AVERAGEIF('2023.7-2023.12'!B:B,B250,'2023.7-2023.12'!K:K),0)</f>
        <v>7476.64666666667</v>
      </c>
      <c r="J250" s="217">
        <f>IFERROR(_xlfn.XLOOKUP(B250,'2023.7-2023.12'!B:B,'2023.7-2023.12'!J:J),0)</f>
        <v>2750</v>
      </c>
      <c r="K250" s="217">
        <f>IFERROR(AVERAGEIF('2023.7-2023.12'!B:B,B250,'2023.7-2023.12'!J:J),0)</f>
        <v>2750</v>
      </c>
      <c r="M250">
        <f>SUMIFS('2023.7-2023.12'!L:L,'2023.7-2023.12'!B:B,B250)</f>
        <v>2182.08</v>
      </c>
      <c r="O250" s="217">
        <f>SUMIFS('2023.7-2023.12'!N:N,'2023.7-2023.12'!B:B,B250)</f>
        <v>22.8</v>
      </c>
      <c r="P250">
        <f>SUMIFS('2023.7-2023.12'!P:P,'2023.7-2023.12'!B:B,B250)</f>
        <v>18.24</v>
      </c>
      <c r="R250" s="217">
        <f>SUMIFS('2023.7-2023.12'!M:M,'2023.7-2023.12'!B:B,B250)</f>
        <v>520.8</v>
      </c>
      <c r="T250" s="217">
        <f>SUMIFS('2023.7-2023.12'!O:O,'2023.7-2023.12'!B:B,B250)</f>
        <v>0</v>
      </c>
      <c r="U250" s="217">
        <f t="shared" si="115"/>
        <v>7476.64666666667</v>
      </c>
      <c r="V250" s="217">
        <f t="shared" si="116"/>
        <v>7476.64666666667</v>
      </c>
      <c r="W250">
        <f t="shared" si="117"/>
        <v>6280.3832</v>
      </c>
      <c r="X250" s="217">
        <f t="shared" si="118"/>
        <v>7476.64666666667</v>
      </c>
      <c r="Y250" s="217">
        <f t="shared" si="119"/>
        <v>7476.64666666667</v>
      </c>
      <c r="Z250" s="217">
        <f t="shared" si="120"/>
        <v>358.87904</v>
      </c>
      <c r="AA250" s="217">
        <f t="shared" si="121"/>
        <v>7476.64666666667</v>
      </c>
      <c r="AB250" s="217">
        <f t="shared" si="122"/>
        <v>71.775808</v>
      </c>
      <c r="AC250" s="217">
        <f t="shared" si="123"/>
        <v>7476.64666666667</v>
      </c>
      <c r="AD250" s="217">
        <f t="shared" si="124"/>
        <v>7476.64666666667</v>
      </c>
      <c r="AE250" s="217">
        <f t="shared" si="125"/>
        <v>2018.6946</v>
      </c>
      <c r="AF250" s="217">
        <f t="shared" si="126"/>
        <v>7476.64666666667</v>
      </c>
      <c r="AG250" s="217">
        <f t="shared" si="127"/>
        <v>7476.64666666667</v>
      </c>
      <c r="AH250" s="217">
        <f t="shared" si="128"/>
        <v>2242.994</v>
      </c>
      <c r="AI250">
        <f t="shared" si="129"/>
        <v>-4098.3032</v>
      </c>
      <c r="AJ250" s="217">
        <f t="shared" si="130"/>
        <v>-336.07904</v>
      </c>
      <c r="AK250" s="217">
        <f t="shared" si="131"/>
        <v>-53.535808</v>
      </c>
      <c r="AL250" s="217">
        <f t="shared" si="132"/>
        <v>-1497.8946</v>
      </c>
      <c r="AM250" s="217">
        <f t="shared" si="133"/>
        <v>-2242.994</v>
      </c>
      <c r="AN250" s="217">
        <f t="shared" si="134"/>
        <v>4546</v>
      </c>
      <c r="AO250" s="217">
        <f t="shared" si="135"/>
        <v>4546</v>
      </c>
      <c r="AP250">
        <f t="shared" si="136"/>
        <v>3818.64</v>
      </c>
      <c r="AQ250" s="217">
        <f t="shared" si="137"/>
        <v>2750</v>
      </c>
      <c r="AR250" s="217">
        <f t="shared" si="138"/>
        <v>2750</v>
      </c>
      <c r="AS250" s="217">
        <f t="shared" si="139"/>
        <v>132</v>
      </c>
      <c r="AT250" s="217">
        <f t="shared" si="140"/>
        <v>2750</v>
      </c>
      <c r="AU250" s="217">
        <f t="shared" si="141"/>
        <v>26.4</v>
      </c>
      <c r="AV250" s="217">
        <f t="shared" si="142"/>
        <v>4340</v>
      </c>
      <c r="AW250" s="217">
        <f t="shared" si="143"/>
        <v>4340</v>
      </c>
      <c r="AX250" s="217">
        <f t="shared" si="144"/>
        <v>1171.8</v>
      </c>
      <c r="AY250" s="217">
        <f t="shared" si="145"/>
        <v>2750</v>
      </c>
      <c r="AZ250" s="217">
        <f t="shared" si="146"/>
        <v>2750</v>
      </c>
      <c r="BA250" s="217">
        <f t="shared" si="147"/>
        <v>825</v>
      </c>
      <c r="BB250" s="217">
        <f t="shared" si="148"/>
        <v>-1636.56</v>
      </c>
      <c r="BC250" s="217">
        <f t="shared" si="149"/>
        <v>-109.2</v>
      </c>
      <c r="BD250" s="217">
        <f t="shared" si="150"/>
        <v>-8.16</v>
      </c>
      <c r="BE250" s="217">
        <f t="shared" si="151"/>
        <v>-651</v>
      </c>
      <c r="BF250" s="217">
        <f t="shared" si="152"/>
        <v>-825</v>
      </c>
    </row>
    <row r="251" spans="2:58">
      <c r="B251" s="6" t="s">
        <v>430</v>
      </c>
      <c r="C251" s="166" t="str">
        <f>_xlfn.XLOOKUP(B:B,'2023.7-2023.12'!B:B,'2023.7-2023.12'!G:G,0)</f>
        <v>2018/11/21</v>
      </c>
      <c r="D251" s="216" t="s">
        <v>475</v>
      </c>
      <c r="E251" t="str">
        <f>_xlfn.XLOOKUP(B:B,'2023.7-2023.12'!B:B,'2023.7-2023.12'!C:C,0)</f>
        <v>售后服务部</v>
      </c>
      <c r="F251" t="str">
        <f>_xlfn.XLOOKUP(B:B,'2023.7-2023.12'!B:B,'2023.7-2023.12'!F:F,0)</f>
        <v>售后服务专员</v>
      </c>
      <c r="G251">
        <f>COUNTIF('2023.7-2023.12'!B:B,B251)</f>
        <v>1</v>
      </c>
      <c r="H251" s="217">
        <f>IFERROR(_xlfn.XLOOKUP(B251,'2023.7-2023.12'!B:B,'2023.7-2023.12'!K:K),0)</f>
        <v>7374.92</v>
      </c>
      <c r="I251" s="217">
        <f>IFERROR(AVERAGEIF('2023.7-2023.12'!B:B,B251,'2023.7-2023.12'!K:K),0)</f>
        <v>7374.92</v>
      </c>
      <c r="J251" s="217">
        <f>IFERROR(_xlfn.XLOOKUP(B251,'2023.7-2023.12'!B:B,'2023.7-2023.12'!J:J),0)</f>
        <v>3038</v>
      </c>
      <c r="K251" s="217">
        <f>IFERROR(AVERAGEIF('2023.7-2023.12'!B:B,B251,'2023.7-2023.12'!J:J),0)</f>
        <v>3038</v>
      </c>
      <c r="M251">
        <f>SUMIFS('2023.7-2023.12'!L:L,'2023.7-2023.12'!B:B,B251)</f>
        <v>363.68</v>
      </c>
      <c r="O251" s="217">
        <f>SUMIFS('2023.7-2023.12'!N:N,'2023.7-2023.12'!B:B,B251)</f>
        <v>3.8</v>
      </c>
      <c r="P251">
        <f>SUMIFS('2023.7-2023.12'!P:P,'2023.7-2023.12'!B:B,B251)</f>
        <v>3.04</v>
      </c>
      <c r="R251" s="217">
        <f>SUMIFS('2023.7-2023.12'!M:M,'2023.7-2023.12'!B:B,B251)</f>
        <v>86.8</v>
      </c>
      <c r="T251" s="217">
        <f>SUMIFS('2023.7-2023.12'!O:O,'2023.7-2023.12'!B:B,B251)</f>
        <v>0</v>
      </c>
      <c r="U251" s="217">
        <f t="shared" si="115"/>
        <v>7374.92</v>
      </c>
      <c r="V251" s="217">
        <f t="shared" si="116"/>
        <v>7374.92</v>
      </c>
      <c r="W251">
        <f t="shared" si="117"/>
        <v>1032.4888</v>
      </c>
      <c r="X251" s="217">
        <f t="shared" si="118"/>
        <v>7374.92</v>
      </c>
      <c r="Y251" s="217">
        <f t="shared" si="119"/>
        <v>7374.92</v>
      </c>
      <c r="Z251" s="217">
        <f t="shared" si="120"/>
        <v>58.99936</v>
      </c>
      <c r="AA251" s="217">
        <f t="shared" si="121"/>
        <v>7374.92</v>
      </c>
      <c r="AB251" s="217">
        <f t="shared" si="122"/>
        <v>11.799872</v>
      </c>
      <c r="AC251" s="217">
        <f t="shared" si="123"/>
        <v>7374.92</v>
      </c>
      <c r="AD251" s="217">
        <f t="shared" si="124"/>
        <v>7374.92</v>
      </c>
      <c r="AE251" s="217">
        <f t="shared" si="125"/>
        <v>331.8714</v>
      </c>
      <c r="AF251" s="217">
        <f t="shared" si="126"/>
        <v>7374.92</v>
      </c>
      <c r="AG251" s="217">
        <f t="shared" si="127"/>
        <v>7374.92</v>
      </c>
      <c r="AH251" s="217">
        <f t="shared" si="128"/>
        <v>368.746</v>
      </c>
      <c r="AI251">
        <f t="shared" si="129"/>
        <v>-668.8088</v>
      </c>
      <c r="AJ251" s="217">
        <f t="shared" si="130"/>
        <v>-55.19936</v>
      </c>
      <c r="AK251" s="217">
        <f t="shared" si="131"/>
        <v>-8.759872</v>
      </c>
      <c r="AL251" s="217">
        <f t="shared" si="132"/>
        <v>-245.0714</v>
      </c>
      <c r="AM251" s="217">
        <f t="shared" si="133"/>
        <v>-368.746</v>
      </c>
      <c r="AN251" s="217">
        <f t="shared" si="134"/>
        <v>4546</v>
      </c>
      <c r="AO251" s="217">
        <f t="shared" si="135"/>
        <v>4546</v>
      </c>
      <c r="AP251">
        <f t="shared" si="136"/>
        <v>636.44</v>
      </c>
      <c r="AQ251" s="217">
        <f t="shared" si="137"/>
        <v>3038</v>
      </c>
      <c r="AR251" s="217">
        <f t="shared" si="138"/>
        <v>3038</v>
      </c>
      <c r="AS251" s="217">
        <f t="shared" si="139"/>
        <v>24.304</v>
      </c>
      <c r="AT251" s="217">
        <f t="shared" si="140"/>
        <v>3038</v>
      </c>
      <c r="AU251" s="217">
        <f t="shared" si="141"/>
        <v>4.8608</v>
      </c>
      <c r="AV251" s="217">
        <f t="shared" si="142"/>
        <v>4340</v>
      </c>
      <c r="AW251" s="217">
        <f t="shared" si="143"/>
        <v>4340</v>
      </c>
      <c r="AX251" s="217">
        <f t="shared" si="144"/>
        <v>195.3</v>
      </c>
      <c r="AY251" s="217">
        <f t="shared" si="145"/>
        <v>3038</v>
      </c>
      <c r="AZ251" s="217">
        <f t="shared" si="146"/>
        <v>3038</v>
      </c>
      <c r="BA251" s="217">
        <f t="shared" si="147"/>
        <v>151.9</v>
      </c>
      <c r="BB251" s="217">
        <f t="shared" si="148"/>
        <v>-272.76</v>
      </c>
      <c r="BC251" s="217">
        <f t="shared" si="149"/>
        <v>-20.504</v>
      </c>
      <c r="BD251" s="217">
        <f t="shared" si="150"/>
        <v>-1.8208</v>
      </c>
      <c r="BE251" s="217">
        <f t="shared" si="151"/>
        <v>-108.5</v>
      </c>
      <c r="BF251" s="217">
        <f t="shared" si="152"/>
        <v>-151.9</v>
      </c>
    </row>
    <row r="252" spans="2:58">
      <c r="B252" s="6" t="s">
        <v>431</v>
      </c>
      <c r="C252" s="166" t="str">
        <f>_xlfn.XLOOKUP(B:B,'2023.7-2023.12'!B:B,'2023.7-2023.12'!G:G,0)</f>
        <v>2021/10/12</v>
      </c>
      <c r="D252">
        <f>_xlfn.XLOOKUP(B:B,'2023.7-2023.12'!B:B,'2023.7-2023.12'!I:I,0)</f>
        <v>0</v>
      </c>
      <c r="E252" t="str">
        <f>_xlfn.XLOOKUP(B:B,'2023.7-2023.12'!B:B,'2023.7-2023.12'!C:C,0)</f>
        <v>生产部</v>
      </c>
      <c r="F252" t="str">
        <f>_xlfn.XLOOKUP(B:B,'2023.7-2023.12'!B:B,'2023.7-2023.12'!F:F,0)</f>
        <v>装配钳工</v>
      </c>
      <c r="G252">
        <f>COUNTIF('2023.7-2023.12'!B:B,B252)</f>
        <v>6</v>
      </c>
      <c r="H252" s="217">
        <f>IFERROR(_xlfn.XLOOKUP(B252,'2023.7-2023.12'!B:B,'2023.7-2023.12'!K:K),0)</f>
        <v>6052.65</v>
      </c>
      <c r="I252" s="217">
        <f>IFERROR(AVERAGEIF('2023.7-2023.12'!B:B,B252,'2023.7-2023.12'!K:K),0)</f>
        <v>6527.56</v>
      </c>
      <c r="J252" s="217">
        <f>IFERROR(_xlfn.XLOOKUP(B252,'2023.7-2023.12'!B:B,'2023.7-2023.12'!J:J),0)</f>
        <v>1900</v>
      </c>
      <c r="K252" s="217">
        <f>IFERROR(AVERAGEIF('2023.7-2023.12'!B:B,B252,'2023.7-2023.12'!J:J),0)</f>
        <v>1900</v>
      </c>
      <c r="M252">
        <f>SUMIFS('2023.7-2023.12'!L:L,'2023.7-2023.12'!B:B,B252)</f>
        <v>2182.08</v>
      </c>
      <c r="O252" s="217">
        <f>SUMIFS('2023.7-2023.12'!N:N,'2023.7-2023.12'!B:B,B252)</f>
        <v>22.8</v>
      </c>
      <c r="P252">
        <f>SUMIFS('2023.7-2023.12'!P:P,'2023.7-2023.12'!B:B,B252)</f>
        <v>18.24</v>
      </c>
      <c r="R252" s="217">
        <f>SUMIFS('2023.7-2023.12'!M:M,'2023.7-2023.12'!B:B,B252)</f>
        <v>520.8</v>
      </c>
      <c r="T252" s="217">
        <f>SUMIFS('2023.7-2023.12'!O:O,'2023.7-2023.12'!B:B,B252)</f>
        <v>0</v>
      </c>
      <c r="U252" s="217">
        <f t="shared" si="115"/>
        <v>6527.56</v>
      </c>
      <c r="V252" s="217">
        <f t="shared" si="116"/>
        <v>6527.56</v>
      </c>
      <c r="W252">
        <f t="shared" si="117"/>
        <v>5483.1504</v>
      </c>
      <c r="X252" s="217">
        <f t="shared" si="118"/>
        <v>6527.56</v>
      </c>
      <c r="Y252" s="217">
        <f t="shared" si="119"/>
        <v>6527.56</v>
      </c>
      <c r="Z252" s="217">
        <f t="shared" si="120"/>
        <v>313.32288</v>
      </c>
      <c r="AA252" s="217">
        <f t="shared" si="121"/>
        <v>6527.56</v>
      </c>
      <c r="AB252" s="217">
        <f t="shared" si="122"/>
        <v>62.664576</v>
      </c>
      <c r="AC252" s="217">
        <f t="shared" si="123"/>
        <v>6527.56</v>
      </c>
      <c r="AD252" s="217">
        <f t="shared" si="124"/>
        <v>6527.56</v>
      </c>
      <c r="AE252" s="217">
        <f t="shared" si="125"/>
        <v>1762.4412</v>
      </c>
      <c r="AF252" s="217">
        <f t="shared" si="126"/>
        <v>6527.56</v>
      </c>
      <c r="AG252" s="217">
        <f t="shared" si="127"/>
        <v>6527.56</v>
      </c>
      <c r="AH252" s="217">
        <f t="shared" si="128"/>
        <v>1958.268</v>
      </c>
      <c r="AI252">
        <f t="shared" si="129"/>
        <v>-3301.0704</v>
      </c>
      <c r="AJ252" s="217">
        <f t="shared" si="130"/>
        <v>-290.52288</v>
      </c>
      <c r="AK252" s="217">
        <f t="shared" si="131"/>
        <v>-44.424576</v>
      </c>
      <c r="AL252" s="217">
        <f t="shared" si="132"/>
        <v>-1241.6412</v>
      </c>
      <c r="AM252" s="217">
        <f t="shared" si="133"/>
        <v>-1958.268</v>
      </c>
      <c r="AN252" s="217">
        <f t="shared" si="134"/>
        <v>4546</v>
      </c>
      <c r="AO252" s="217">
        <f t="shared" si="135"/>
        <v>4546</v>
      </c>
      <c r="AP252">
        <f t="shared" si="136"/>
        <v>3818.64</v>
      </c>
      <c r="AQ252" s="217">
        <f t="shared" si="137"/>
        <v>1900</v>
      </c>
      <c r="AR252" s="217">
        <f t="shared" si="138"/>
        <v>1900</v>
      </c>
      <c r="AS252" s="217">
        <f t="shared" si="139"/>
        <v>91.2</v>
      </c>
      <c r="AT252" s="217">
        <f t="shared" si="140"/>
        <v>1900</v>
      </c>
      <c r="AU252" s="217">
        <f t="shared" si="141"/>
        <v>18.24</v>
      </c>
      <c r="AV252" s="217">
        <f t="shared" si="142"/>
        <v>4340</v>
      </c>
      <c r="AW252" s="217">
        <f t="shared" si="143"/>
        <v>4340</v>
      </c>
      <c r="AX252" s="217">
        <f t="shared" si="144"/>
        <v>1171.8</v>
      </c>
      <c r="AY252" s="217">
        <f t="shared" si="145"/>
        <v>1900</v>
      </c>
      <c r="AZ252" s="217">
        <f t="shared" si="146"/>
        <v>1900</v>
      </c>
      <c r="BA252" s="217">
        <f t="shared" si="147"/>
        <v>570</v>
      </c>
      <c r="BB252" s="217">
        <f t="shared" si="148"/>
        <v>-1636.56</v>
      </c>
      <c r="BC252" s="217">
        <f t="shared" si="149"/>
        <v>-68.4</v>
      </c>
      <c r="BD252" s="217">
        <f t="shared" si="150"/>
        <v>0</v>
      </c>
      <c r="BE252" s="217">
        <f t="shared" si="151"/>
        <v>-651</v>
      </c>
      <c r="BF252" s="217">
        <f t="shared" si="152"/>
        <v>-570</v>
      </c>
    </row>
    <row r="253" spans="2:58">
      <c r="B253" s="6" t="s">
        <v>432</v>
      </c>
      <c r="C253" s="166">
        <f>_xlfn.XLOOKUP(B:B,'2023.7-2023.12'!B:B,'2023.7-2023.12'!G:G,0)</f>
        <v>44778</v>
      </c>
      <c r="D253">
        <f>_xlfn.XLOOKUP(B:B,'2023.7-2023.12'!B:B,'2023.7-2023.12'!I:I,0)</f>
        <v>0</v>
      </c>
      <c r="E253" t="str">
        <f>_xlfn.XLOOKUP(B:B,'2023.7-2023.12'!B:B,'2023.7-2023.12'!C:C,0)</f>
        <v>生产部</v>
      </c>
      <c r="F253" t="str">
        <f>_xlfn.XLOOKUP(B:B,'2023.7-2023.12'!B:B,'2023.7-2023.12'!F:F,0)</f>
        <v>装配钳工</v>
      </c>
      <c r="G253">
        <f>COUNTIF('2023.7-2023.12'!B:B,B253)</f>
        <v>6</v>
      </c>
      <c r="H253" s="217">
        <f>IFERROR(_xlfn.XLOOKUP(B253,'2023.7-2023.12'!B:B,'2023.7-2023.12'!K:K),0)</f>
        <v>5856.64</v>
      </c>
      <c r="I253" s="217">
        <f>IFERROR(AVERAGEIF('2023.7-2023.12'!B:B,B253,'2023.7-2023.12'!K:K),0)</f>
        <v>6362.33833333333</v>
      </c>
      <c r="J253" s="217">
        <f>IFERROR(_xlfn.XLOOKUP(B253,'2023.7-2023.12'!B:B,'2023.7-2023.12'!J:J),0)</f>
        <v>1900</v>
      </c>
      <c r="K253" s="217">
        <f>IFERROR(AVERAGEIF('2023.7-2023.12'!B:B,B253,'2023.7-2023.12'!J:J),0)</f>
        <v>1900</v>
      </c>
      <c r="M253">
        <f>SUMIFS('2023.7-2023.12'!L:L,'2023.7-2023.12'!B:B,B253)</f>
        <v>2182.08</v>
      </c>
      <c r="O253" s="217">
        <f>SUMIFS('2023.7-2023.12'!N:N,'2023.7-2023.12'!B:B,B253)</f>
        <v>22.8</v>
      </c>
      <c r="P253">
        <f>SUMIFS('2023.7-2023.12'!P:P,'2023.7-2023.12'!B:B,B253)</f>
        <v>18.24</v>
      </c>
      <c r="R253" s="217">
        <f>SUMIFS('2023.7-2023.12'!M:M,'2023.7-2023.12'!B:B,B253)</f>
        <v>520.8</v>
      </c>
      <c r="T253" s="217">
        <f>SUMIFS('2023.7-2023.12'!O:O,'2023.7-2023.12'!B:B,B253)</f>
        <v>0</v>
      </c>
      <c r="U253" s="217">
        <f t="shared" si="115"/>
        <v>6362.33833333333</v>
      </c>
      <c r="V253" s="217">
        <f t="shared" si="116"/>
        <v>6362.33833333333</v>
      </c>
      <c r="W253">
        <f t="shared" si="117"/>
        <v>5344.3642</v>
      </c>
      <c r="X253" s="217">
        <f t="shared" si="118"/>
        <v>6362.33833333333</v>
      </c>
      <c r="Y253" s="217">
        <f t="shared" si="119"/>
        <v>6362.33833333333</v>
      </c>
      <c r="Z253" s="217">
        <f t="shared" si="120"/>
        <v>305.39224</v>
      </c>
      <c r="AA253" s="217">
        <f t="shared" si="121"/>
        <v>6362.33833333333</v>
      </c>
      <c r="AB253" s="217">
        <f t="shared" si="122"/>
        <v>61.078448</v>
      </c>
      <c r="AC253" s="217">
        <f t="shared" si="123"/>
        <v>6362.33833333333</v>
      </c>
      <c r="AD253" s="217">
        <f t="shared" si="124"/>
        <v>6362.33833333333</v>
      </c>
      <c r="AE253" s="217">
        <f t="shared" si="125"/>
        <v>1717.83135</v>
      </c>
      <c r="AF253" s="217">
        <f t="shared" si="126"/>
        <v>6362.33833333333</v>
      </c>
      <c r="AG253" s="217">
        <f t="shared" si="127"/>
        <v>6362.33833333333</v>
      </c>
      <c r="AH253" s="217">
        <f t="shared" si="128"/>
        <v>1908.7015</v>
      </c>
      <c r="AI253">
        <f t="shared" si="129"/>
        <v>-3162.2842</v>
      </c>
      <c r="AJ253" s="217">
        <f t="shared" si="130"/>
        <v>-282.59224</v>
      </c>
      <c r="AK253" s="217">
        <f t="shared" si="131"/>
        <v>-42.838448</v>
      </c>
      <c r="AL253" s="217">
        <f t="shared" si="132"/>
        <v>-1197.03135</v>
      </c>
      <c r="AM253" s="217">
        <f t="shared" si="133"/>
        <v>-1908.7015</v>
      </c>
      <c r="AN253" s="217">
        <f t="shared" si="134"/>
        <v>4546</v>
      </c>
      <c r="AO253" s="217">
        <f t="shared" si="135"/>
        <v>4546</v>
      </c>
      <c r="AP253">
        <f t="shared" si="136"/>
        <v>3818.64</v>
      </c>
      <c r="AQ253" s="217">
        <f t="shared" si="137"/>
        <v>1900</v>
      </c>
      <c r="AR253" s="217">
        <f t="shared" si="138"/>
        <v>1900</v>
      </c>
      <c r="AS253" s="217">
        <f t="shared" si="139"/>
        <v>91.2</v>
      </c>
      <c r="AT253" s="217">
        <f t="shared" si="140"/>
        <v>1900</v>
      </c>
      <c r="AU253" s="217">
        <f t="shared" si="141"/>
        <v>18.24</v>
      </c>
      <c r="AV253" s="217">
        <f t="shared" si="142"/>
        <v>4340</v>
      </c>
      <c r="AW253" s="217">
        <f t="shared" si="143"/>
        <v>4340</v>
      </c>
      <c r="AX253" s="217">
        <f t="shared" si="144"/>
        <v>1171.8</v>
      </c>
      <c r="AY253" s="217">
        <f t="shared" si="145"/>
        <v>1900</v>
      </c>
      <c r="AZ253" s="217">
        <f t="shared" si="146"/>
        <v>1900</v>
      </c>
      <c r="BA253" s="217">
        <f t="shared" si="147"/>
        <v>570</v>
      </c>
      <c r="BB253" s="217">
        <f t="shared" si="148"/>
        <v>-1636.56</v>
      </c>
      <c r="BC253" s="217">
        <f t="shared" si="149"/>
        <v>-68.4</v>
      </c>
      <c r="BD253" s="217">
        <f t="shared" si="150"/>
        <v>0</v>
      </c>
      <c r="BE253" s="217">
        <f t="shared" si="151"/>
        <v>-651</v>
      </c>
      <c r="BF253" s="217">
        <f t="shared" si="152"/>
        <v>-570</v>
      </c>
    </row>
    <row r="254" spans="2:58">
      <c r="B254" s="6" t="s">
        <v>433</v>
      </c>
      <c r="C254" s="166" t="str">
        <f>_xlfn.XLOOKUP(B:B,'2023.7-2023.12'!B:B,'2023.7-2023.12'!G:G,0)</f>
        <v>2021/07/30</v>
      </c>
      <c r="D254">
        <f>_xlfn.XLOOKUP(B:B,'2023.7-2023.12'!B:B,'2023.7-2023.12'!I:I,0)</f>
        <v>0</v>
      </c>
      <c r="E254" t="str">
        <f>_xlfn.XLOOKUP(B:B,'2023.7-2023.12'!B:B,'2023.7-2023.12'!C:C,0)</f>
        <v>生产部</v>
      </c>
      <c r="F254" t="str">
        <f>_xlfn.XLOOKUP(B:B,'2023.7-2023.12'!B:B,'2023.7-2023.12'!F:F,0)</f>
        <v>装配电工</v>
      </c>
      <c r="G254">
        <f>COUNTIF('2023.7-2023.12'!B:B,B254)</f>
        <v>6</v>
      </c>
      <c r="H254" s="217">
        <f>IFERROR(_xlfn.XLOOKUP(B254,'2023.7-2023.12'!B:B,'2023.7-2023.12'!K:K),0)</f>
        <v>7221.02</v>
      </c>
      <c r="I254" s="217">
        <f>IFERROR(AVERAGEIF('2023.7-2023.12'!B:B,B254,'2023.7-2023.12'!K:K),0)</f>
        <v>6698.935</v>
      </c>
      <c r="J254" s="217">
        <f>IFERROR(_xlfn.XLOOKUP(B254,'2023.7-2023.12'!B:B,'2023.7-2023.12'!J:J),0)</f>
        <v>1900</v>
      </c>
      <c r="K254" s="217">
        <f>IFERROR(AVERAGEIF('2023.7-2023.12'!B:B,B254,'2023.7-2023.12'!J:J),0)</f>
        <v>1900</v>
      </c>
      <c r="M254">
        <f>SUMIFS('2023.7-2023.12'!L:L,'2023.7-2023.12'!B:B,B254)</f>
        <v>2182.08</v>
      </c>
      <c r="O254" s="217">
        <f>SUMIFS('2023.7-2023.12'!N:N,'2023.7-2023.12'!B:B,B254)</f>
        <v>22.8</v>
      </c>
      <c r="P254">
        <f>SUMIFS('2023.7-2023.12'!P:P,'2023.7-2023.12'!B:B,B254)</f>
        <v>18.24</v>
      </c>
      <c r="R254" s="217">
        <f>SUMIFS('2023.7-2023.12'!M:M,'2023.7-2023.12'!B:B,B254)</f>
        <v>520.8</v>
      </c>
      <c r="T254" s="217">
        <f>SUMIFS('2023.7-2023.12'!O:O,'2023.7-2023.12'!B:B,B254)</f>
        <v>0</v>
      </c>
      <c r="U254" s="217">
        <f t="shared" si="115"/>
        <v>6698.935</v>
      </c>
      <c r="V254" s="217">
        <f t="shared" si="116"/>
        <v>6698.935</v>
      </c>
      <c r="W254">
        <f t="shared" si="117"/>
        <v>5627.1054</v>
      </c>
      <c r="X254" s="217">
        <f t="shared" si="118"/>
        <v>6698.935</v>
      </c>
      <c r="Y254" s="217">
        <f t="shared" si="119"/>
        <v>6698.935</v>
      </c>
      <c r="Z254" s="217">
        <f t="shared" si="120"/>
        <v>321.54888</v>
      </c>
      <c r="AA254" s="217">
        <f t="shared" si="121"/>
        <v>6698.935</v>
      </c>
      <c r="AB254" s="217">
        <f t="shared" si="122"/>
        <v>64.309776</v>
      </c>
      <c r="AC254" s="217">
        <f t="shared" si="123"/>
        <v>6698.935</v>
      </c>
      <c r="AD254" s="217">
        <f t="shared" si="124"/>
        <v>6698.935</v>
      </c>
      <c r="AE254" s="217">
        <f t="shared" si="125"/>
        <v>1808.71245</v>
      </c>
      <c r="AF254" s="217">
        <f t="shared" si="126"/>
        <v>6698.935</v>
      </c>
      <c r="AG254" s="217">
        <f t="shared" si="127"/>
        <v>6698.935</v>
      </c>
      <c r="AH254" s="217">
        <f t="shared" si="128"/>
        <v>2009.6805</v>
      </c>
      <c r="AI254">
        <f t="shared" si="129"/>
        <v>-3445.0254</v>
      </c>
      <c r="AJ254" s="217">
        <f t="shared" si="130"/>
        <v>-298.74888</v>
      </c>
      <c r="AK254" s="217">
        <f t="shared" si="131"/>
        <v>-46.069776</v>
      </c>
      <c r="AL254" s="217">
        <f t="shared" si="132"/>
        <v>-1287.91245</v>
      </c>
      <c r="AM254" s="217">
        <f t="shared" si="133"/>
        <v>-2009.6805</v>
      </c>
      <c r="AN254" s="217">
        <f t="shared" si="134"/>
        <v>4546</v>
      </c>
      <c r="AO254" s="217">
        <f t="shared" si="135"/>
        <v>4546</v>
      </c>
      <c r="AP254">
        <f t="shared" si="136"/>
        <v>3818.64</v>
      </c>
      <c r="AQ254" s="217">
        <f t="shared" si="137"/>
        <v>1900</v>
      </c>
      <c r="AR254" s="217">
        <f t="shared" si="138"/>
        <v>1900</v>
      </c>
      <c r="AS254" s="217">
        <f t="shared" si="139"/>
        <v>91.2</v>
      </c>
      <c r="AT254" s="217">
        <f t="shared" si="140"/>
        <v>1900</v>
      </c>
      <c r="AU254" s="217">
        <f t="shared" si="141"/>
        <v>18.24</v>
      </c>
      <c r="AV254" s="217">
        <f t="shared" si="142"/>
        <v>4340</v>
      </c>
      <c r="AW254" s="217">
        <f t="shared" si="143"/>
        <v>4340</v>
      </c>
      <c r="AX254" s="217">
        <f t="shared" si="144"/>
        <v>1171.8</v>
      </c>
      <c r="AY254" s="217">
        <f t="shared" si="145"/>
        <v>1900</v>
      </c>
      <c r="AZ254" s="217">
        <f t="shared" si="146"/>
        <v>1900</v>
      </c>
      <c r="BA254" s="217">
        <f t="shared" si="147"/>
        <v>570</v>
      </c>
      <c r="BB254" s="217">
        <f t="shared" si="148"/>
        <v>-1636.56</v>
      </c>
      <c r="BC254" s="217">
        <f t="shared" si="149"/>
        <v>-68.4</v>
      </c>
      <c r="BD254" s="217">
        <f t="shared" si="150"/>
        <v>0</v>
      </c>
      <c r="BE254" s="217">
        <f t="shared" si="151"/>
        <v>-651</v>
      </c>
      <c r="BF254" s="217">
        <f t="shared" si="152"/>
        <v>-570</v>
      </c>
    </row>
    <row r="255" spans="2:58">
      <c r="B255" s="6" t="s">
        <v>434</v>
      </c>
      <c r="C255" s="166" t="str">
        <f>_xlfn.XLOOKUP(B:B,'2023.7-2023.12'!B:B,'2023.7-2023.12'!G:G,0)</f>
        <v>2023/02/08</v>
      </c>
      <c r="D255" s="216" t="s">
        <v>466</v>
      </c>
      <c r="E255" t="str">
        <f>_xlfn.XLOOKUP(B:B,'2023.7-2023.12'!B:B,'2023.7-2023.12'!C:C,0)</f>
        <v>生产部</v>
      </c>
      <c r="F255" t="str">
        <f>_xlfn.XLOOKUP(B:B,'2023.7-2023.12'!B:B,'2023.7-2023.12'!F:F,0)</f>
        <v>装配电工</v>
      </c>
      <c r="G255">
        <f>COUNTIF('2023.7-2023.12'!B:B,B255)</f>
        <v>2</v>
      </c>
      <c r="H255" s="217">
        <f>IFERROR(_xlfn.XLOOKUP(B255,'2023.7-2023.12'!B:B,'2023.7-2023.12'!K:K),0)</f>
        <v>5264.36</v>
      </c>
      <c r="I255" s="217">
        <f>IFERROR(AVERAGEIF('2023.7-2023.12'!B:B,B255,'2023.7-2023.12'!K:K),0)</f>
        <v>3114.45</v>
      </c>
      <c r="J255" s="217">
        <f>IFERROR(_xlfn.XLOOKUP(B255,'2023.7-2023.12'!B:B,'2023.7-2023.12'!J:J),0)</f>
        <v>1900</v>
      </c>
      <c r="K255" s="217">
        <f>IFERROR(AVERAGEIF('2023.7-2023.12'!B:B,B255,'2023.7-2023.12'!J:J),0)</f>
        <v>1900</v>
      </c>
      <c r="M255">
        <f>SUMIFS('2023.7-2023.12'!L:L,'2023.7-2023.12'!B:B,B255)</f>
        <v>363.68</v>
      </c>
      <c r="O255" s="217">
        <f>SUMIFS('2023.7-2023.12'!N:N,'2023.7-2023.12'!B:B,B255)</f>
        <v>3.8</v>
      </c>
      <c r="P255">
        <f>SUMIFS('2023.7-2023.12'!P:P,'2023.7-2023.12'!B:B,B255)</f>
        <v>3.04</v>
      </c>
      <c r="R255" s="217">
        <f>SUMIFS('2023.7-2023.12'!M:M,'2023.7-2023.12'!B:B,B255)</f>
        <v>86.8</v>
      </c>
      <c r="T255" s="217">
        <f>SUMIFS('2023.7-2023.12'!O:O,'2023.7-2023.12'!B:B,B255)</f>
        <v>0</v>
      </c>
      <c r="U255" s="217">
        <f t="shared" si="115"/>
        <v>4546</v>
      </c>
      <c r="V255" s="217">
        <f t="shared" si="116"/>
        <v>4546</v>
      </c>
      <c r="W255">
        <f t="shared" si="117"/>
        <v>1272.88</v>
      </c>
      <c r="X255" s="217">
        <f t="shared" si="118"/>
        <v>3114.45</v>
      </c>
      <c r="Y255" s="217">
        <f t="shared" si="119"/>
        <v>3114.45</v>
      </c>
      <c r="Z255" s="217">
        <f t="shared" si="120"/>
        <v>49.8312</v>
      </c>
      <c r="AA255" s="217">
        <f t="shared" si="121"/>
        <v>3114.45</v>
      </c>
      <c r="AB255" s="217">
        <f t="shared" si="122"/>
        <v>9.96624</v>
      </c>
      <c r="AC255" s="217">
        <f t="shared" si="123"/>
        <v>4340</v>
      </c>
      <c r="AD255" s="217">
        <f t="shared" si="124"/>
        <v>4340</v>
      </c>
      <c r="AE255" s="217">
        <f t="shared" si="125"/>
        <v>390.6</v>
      </c>
      <c r="AF255" s="217">
        <f t="shared" si="126"/>
        <v>3114.45</v>
      </c>
      <c r="AG255" s="217">
        <f t="shared" si="127"/>
        <v>3114.45</v>
      </c>
      <c r="AH255" s="217">
        <f t="shared" si="128"/>
        <v>311.445</v>
      </c>
      <c r="AI255">
        <f t="shared" si="129"/>
        <v>-909.2</v>
      </c>
      <c r="AJ255" s="217">
        <f t="shared" si="130"/>
        <v>-46.0312</v>
      </c>
      <c r="AK255" s="217">
        <f t="shared" si="131"/>
        <v>-6.92624</v>
      </c>
      <c r="AL255" s="217">
        <f t="shared" si="132"/>
        <v>-303.8</v>
      </c>
      <c r="AM255" s="217">
        <f t="shared" si="133"/>
        <v>-311.445</v>
      </c>
      <c r="AN255" s="217">
        <f t="shared" si="134"/>
        <v>4546</v>
      </c>
      <c r="AO255" s="217">
        <f t="shared" si="135"/>
        <v>4546</v>
      </c>
      <c r="AP255">
        <f t="shared" si="136"/>
        <v>1272.88</v>
      </c>
      <c r="AQ255" s="217">
        <f t="shared" si="137"/>
        <v>1900</v>
      </c>
      <c r="AR255" s="217">
        <f t="shared" si="138"/>
        <v>1900</v>
      </c>
      <c r="AS255" s="217">
        <f t="shared" si="139"/>
        <v>30.4</v>
      </c>
      <c r="AT255" s="217">
        <f t="shared" si="140"/>
        <v>1900</v>
      </c>
      <c r="AU255" s="217">
        <f t="shared" si="141"/>
        <v>6.08</v>
      </c>
      <c r="AV255" s="217">
        <f t="shared" si="142"/>
        <v>4340</v>
      </c>
      <c r="AW255" s="217">
        <f t="shared" si="143"/>
        <v>4340</v>
      </c>
      <c r="AX255" s="217">
        <f t="shared" si="144"/>
        <v>390.6</v>
      </c>
      <c r="AY255" s="217">
        <f t="shared" si="145"/>
        <v>1900</v>
      </c>
      <c r="AZ255" s="217">
        <f t="shared" si="146"/>
        <v>1900</v>
      </c>
      <c r="BA255" s="217">
        <f t="shared" si="147"/>
        <v>190</v>
      </c>
      <c r="BB255" s="217">
        <f t="shared" si="148"/>
        <v>-909.2</v>
      </c>
      <c r="BC255" s="217">
        <f t="shared" si="149"/>
        <v>-26.6</v>
      </c>
      <c r="BD255" s="217">
        <f t="shared" si="150"/>
        <v>-3.04</v>
      </c>
      <c r="BE255" s="217">
        <f t="shared" si="151"/>
        <v>-303.8</v>
      </c>
      <c r="BF255" s="217">
        <f t="shared" si="152"/>
        <v>-190</v>
      </c>
    </row>
    <row r="256" spans="2:58">
      <c r="B256" s="6" t="s">
        <v>435</v>
      </c>
      <c r="C256" s="166" t="str">
        <f>_xlfn.XLOOKUP(B:B,'2023.7-2023.12'!B:B,'2023.7-2023.12'!G:G,0)</f>
        <v>2020/04/09</v>
      </c>
      <c r="D256">
        <f>_xlfn.XLOOKUP(B:B,'2023.7-2023.12'!B:B,'2023.7-2023.12'!I:I,0)</f>
        <v>0</v>
      </c>
      <c r="E256" t="str">
        <f>_xlfn.XLOOKUP(B:B,'2023.7-2023.12'!B:B,'2023.7-2023.12'!C:C,0)</f>
        <v>销售部</v>
      </c>
      <c r="F256" t="str">
        <f>_xlfn.XLOOKUP(B:B,'2023.7-2023.12'!B:B,'2023.7-2023.12'!F:F,0)</f>
        <v>区域销售经理</v>
      </c>
      <c r="G256">
        <f>COUNTIF('2023.7-2023.12'!B:B,B256)</f>
        <v>6</v>
      </c>
      <c r="H256" s="217">
        <f>IFERROR(_xlfn.XLOOKUP(B256,'2023.7-2023.12'!B:B,'2023.7-2023.12'!K:K),0)</f>
        <v>12989.58</v>
      </c>
      <c r="I256" s="217">
        <f>IFERROR(AVERAGEIF('2023.7-2023.12'!B:B,B256,'2023.7-2023.12'!K:K),0)</f>
        <v>11734.7816666667</v>
      </c>
      <c r="J256" s="217">
        <f>IFERROR(_xlfn.XLOOKUP(B256,'2023.7-2023.12'!B:B,'2023.7-2023.12'!J:J),0)</f>
        <v>3868</v>
      </c>
      <c r="K256" s="217">
        <f>IFERROR(AVERAGEIF('2023.7-2023.12'!B:B,B256,'2023.7-2023.12'!J:J),0)</f>
        <v>3868</v>
      </c>
      <c r="M256">
        <f>SUMIFS('2023.7-2023.12'!L:L,'2023.7-2023.12'!B:B,B256)</f>
        <v>2182.08</v>
      </c>
      <c r="O256" s="217">
        <f>SUMIFS('2023.7-2023.12'!N:N,'2023.7-2023.12'!B:B,B256)</f>
        <v>22.8</v>
      </c>
      <c r="P256">
        <f>SUMIFS('2023.7-2023.12'!P:P,'2023.7-2023.12'!B:B,B256)</f>
        <v>18.24</v>
      </c>
      <c r="R256" s="217">
        <f>SUMIFS('2023.7-2023.12'!M:M,'2023.7-2023.12'!B:B,B256)</f>
        <v>520.8</v>
      </c>
      <c r="T256" s="217">
        <f>SUMIFS('2023.7-2023.12'!O:O,'2023.7-2023.12'!B:B,B256)</f>
        <v>0</v>
      </c>
      <c r="U256" s="217">
        <f t="shared" si="115"/>
        <v>11734.7816666667</v>
      </c>
      <c r="V256" s="217">
        <f t="shared" si="116"/>
        <v>11734.7816666667</v>
      </c>
      <c r="W256">
        <f t="shared" si="117"/>
        <v>9857.2166</v>
      </c>
      <c r="X256" s="217">
        <f t="shared" si="118"/>
        <v>11734.7816666667</v>
      </c>
      <c r="Y256" s="217">
        <f t="shared" si="119"/>
        <v>11734.7816666667</v>
      </c>
      <c r="Z256" s="217">
        <f t="shared" si="120"/>
        <v>563.26952</v>
      </c>
      <c r="AA256" s="217">
        <f t="shared" si="121"/>
        <v>11734.7816666667</v>
      </c>
      <c r="AB256" s="217">
        <f t="shared" si="122"/>
        <v>112.653904</v>
      </c>
      <c r="AC256" s="217">
        <f t="shared" si="123"/>
        <v>11734.7816666667</v>
      </c>
      <c r="AD256" s="217">
        <f t="shared" si="124"/>
        <v>11734.7816666667</v>
      </c>
      <c r="AE256" s="217">
        <f t="shared" si="125"/>
        <v>3168.39105</v>
      </c>
      <c r="AF256" s="217">
        <f t="shared" si="126"/>
        <v>11734.7816666667</v>
      </c>
      <c r="AG256" s="217">
        <f t="shared" si="127"/>
        <v>11734.7816666667</v>
      </c>
      <c r="AH256" s="217">
        <f t="shared" si="128"/>
        <v>3520.4345</v>
      </c>
      <c r="AI256">
        <f t="shared" si="129"/>
        <v>-7675.1366</v>
      </c>
      <c r="AJ256" s="217">
        <f t="shared" si="130"/>
        <v>-540.46952</v>
      </c>
      <c r="AK256" s="217">
        <f t="shared" si="131"/>
        <v>-94.413904</v>
      </c>
      <c r="AL256" s="217">
        <f t="shared" si="132"/>
        <v>-2647.59105</v>
      </c>
      <c r="AM256" s="217">
        <f t="shared" si="133"/>
        <v>-3520.4345</v>
      </c>
      <c r="AN256" s="217">
        <f t="shared" si="134"/>
        <v>4546</v>
      </c>
      <c r="AO256" s="217">
        <f t="shared" si="135"/>
        <v>4546</v>
      </c>
      <c r="AP256">
        <f t="shared" si="136"/>
        <v>3818.64</v>
      </c>
      <c r="AQ256" s="217">
        <f t="shared" si="137"/>
        <v>3868</v>
      </c>
      <c r="AR256" s="217">
        <f t="shared" si="138"/>
        <v>3868</v>
      </c>
      <c r="AS256" s="217">
        <f t="shared" si="139"/>
        <v>185.664</v>
      </c>
      <c r="AT256" s="217">
        <f t="shared" si="140"/>
        <v>3868</v>
      </c>
      <c r="AU256" s="217">
        <f t="shared" si="141"/>
        <v>37.1328</v>
      </c>
      <c r="AV256" s="217">
        <f t="shared" si="142"/>
        <v>4340</v>
      </c>
      <c r="AW256" s="217">
        <f t="shared" si="143"/>
        <v>4340</v>
      </c>
      <c r="AX256" s="217">
        <f t="shared" si="144"/>
        <v>1171.8</v>
      </c>
      <c r="AY256" s="217">
        <f t="shared" si="145"/>
        <v>3868</v>
      </c>
      <c r="AZ256" s="217">
        <f t="shared" si="146"/>
        <v>3868</v>
      </c>
      <c r="BA256" s="217">
        <f t="shared" si="147"/>
        <v>1160.4</v>
      </c>
      <c r="BB256" s="217">
        <f t="shared" si="148"/>
        <v>-1636.56</v>
      </c>
      <c r="BC256" s="217">
        <f t="shared" si="149"/>
        <v>-162.864</v>
      </c>
      <c r="BD256" s="217">
        <f t="shared" si="150"/>
        <v>-18.8928</v>
      </c>
      <c r="BE256" s="217">
        <f t="shared" si="151"/>
        <v>-651</v>
      </c>
      <c r="BF256" s="217">
        <f t="shared" si="152"/>
        <v>-1160.4</v>
      </c>
    </row>
    <row r="257" spans="2:58">
      <c r="B257" s="6" t="s">
        <v>436</v>
      </c>
      <c r="C257" s="166" t="str">
        <f>_xlfn.XLOOKUP(B:B,'2023.7-2023.12'!B:B,'2023.7-2023.12'!G:G,0)</f>
        <v>2023/01/31</v>
      </c>
      <c r="D257">
        <f>_xlfn.XLOOKUP(B:B,'2023.7-2023.12'!B:B,'2023.7-2023.12'!I:I,0)</f>
        <v>0</v>
      </c>
      <c r="E257" t="str">
        <f>_xlfn.XLOOKUP(B:B,'2023.7-2023.12'!B:B,'2023.7-2023.12'!C:C,0)</f>
        <v>售后服务部</v>
      </c>
      <c r="F257" t="str">
        <f>_xlfn.XLOOKUP(B:B,'2023.7-2023.12'!B:B,'2023.7-2023.12'!F:F,0)</f>
        <v>培训专员</v>
      </c>
      <c r="G257">
        <f>COUNTIF('2023.7-2023.12'!B:B,B257)</f>
        <v>6</v>
      </c>
      <c r="H257" s="217">
        <f>IFERROR(_xlfn.XLOOKUP(B257,'2023.7-2023.12'!B:B,'2023.7-2023.12'!K:K),0)</f>
        <v>8326</v>
      </c>
      <c r="I257" s="217">
        <f>IFERROR(AVERAGEIF('2023.7-2023.12'!B:B,B257,'2023.7-2023.12'!K:K),0)</f>
        <v>8344.26666666667</v>
      </c>
      <c r="J257" s="217">
        <f>IFERROR(_xlfn.XLOOKUP(B257,'2023.7-2023.12'!B:B,'2023.7-2023.12'!J:J),0)</f>
        <v>4238</v>
      </c>
      <c r="K257" s="217">
        <f>IFERROR(AVERAGEIF('2023.7-2023.12'!B:B,B257,'2023.7-2023.12'!J:J),0)</f>
        <v>4238</v>
      </c>
      <c r="M257">
        <f>SUMIFS('2023.7-2023.12'!L:L,'2023.7-2023.12'!B:B,B257)</f>
        <v>2182.08</v>
      </c>
      <c r="O257" s="217">
        <f>SUMIFS('2023.7-2023.12'!N:N,'2023.7-2023.12'!B:B,B257)</f>
        <v>22.8</v>
      </c>
      <c r="P257">
        <f>SUMIFS('2023.7-2023.12'!P:P,'2023.7-2023.12'!B:B,B257)</f>
        <v>18.24</v>
      </c>
      <c r="R257" s="217">
        <f>SUMIFS('2023.7-2023.12'!M:M,'2023.7-2023.12'!B:B,B257)</f>
        <v>520.8</v>
      </c>
      <c r="T257" s="217">
        <f>SUMIFS('2023.7-2023.12'!O:O,'2023.7-2023.12'!B:B,B257)</f>
        <v>0</v>
      </c>
      <c r="U257" s="217">
        <f t="shared" si="115"/>
        <v>8344.26666666667</v>
      </c>
      <c r="V257" s="217">
        <f t="shared" si="116"/>
        <v>8344.26666666667</v>
      </c>
      <c r="W257">
        <f t="shared" si="117"/>
        <v>7009.184</v>
      </c>
      <c r="X257" s="217">
        <f t="shared" si="118"/>
        <v>8344.26666666667</v>
      </c>
      <c r="Y257" s="217">
        <f t="shared" si="119"/>
        <v>8344.26666666667</v>
      </c>
      <c r="Z257" s="217">
        <f t="shared" si="120"/>
        <v>400.5248</v>
      </c>
      <c r="AA257" s="217">
        <f t="shared" si="121"/>
        <v>8344.26666666667</v>
      </c>
      <c r="AB257" s="217">
        <f t="shared" si="122"/>
        <v>80.10496</v>
      </c>
      <c r="AC257" s="217">
        <f t="shared" si="123"/>
        <v>8344.26666666667</v>
      </c>
      <c r="AD257" s="217">
        <f t="shared" si="124"/>
        <v>8344.26666666667</v>
      </c>
      <c r="AE257" s="217">
        <f t="shared" si="125"/>
        <v>2252.952</v>
      </c>
      <c r="AF257" s="217">
        <f t="shared" si="126"/>
        <v>8344.26666666667</v>
      </c>
      <c r="AG257" s="217">
        <f t="shared" si="127"/>
        <v>8344.26666666667</v>
      </c>
      <c r="AH257" s="217">
        <f t="shared" si="128"/>
        <v>2503.28</v>
      </c>
      <c r="AI257">
        <f t="shared" si="129"/>
        <v>-4827.104</v>
      </c>
      <c r="AJ257" s="217">
        <f t="shared" si="130"/>
        <v>-377.7248</v>
      </c>
      <c r="AK257" s="217">
        <f t="shared" si="131"/>
        <v>-61.86496</v>
      </c>
      <c r="AL257" s="217">
        <f t="shared" si="132"/>
        <v>-1732.152</v>
      </c>
      <c r="AM257" s="217">
        <f t="shared" si="133"/>
        <v>-2503.28</v>
      </c>
      <c r="AN257" s="217">
        <f t="shared" si="134"/>
        <v>4546</v>
      </c>
      <c r="AO257" s="217">
        <f t="shared" si="135"/>
        <v>4546</v>
      </c>
      <c r="AP257">
        <f t="shared" si="136"/>
        <v>3818.64</v>
      </c>
      <c r="AQ257" s="217">
        <f t="shared" si="137"/>
        <v>4238</v>
      </c>
      <c r="AR257" s="217">
        <f t="shared" si="138"/>
        <v>4238</v>
      </c>
      <c r="AS257" s="217">
        <f t="shared" si="139"/>
        <v>203.424</v>
      </c>
      <c r="AT257" s="217">
        <f t="shared" si="140"/>
        <v>4238</v>
      </c>
      <c r="AU257" s="217">
        <f t="shared" si="141"/>
        <v>40.6848</v>
      </c>
      <c r="AV257" s="217">
        <f t="shared" si="142"/>
        <v>4340</v>
      </c>
      <c r="AW257" s="217">
        <f t="shared" si="143"/>
        <v>4340</v>
      </c>
      <c r="AX257" s="217">
        <f t="shared" si="144"/>
        <v>1171.8</v>
      </c>
      <c r="AY257" s="217">
        <f t="shared" si="145"/>
        <v>4238</v>
      </c>
      <c r="AZ257" s="217">
        <f t="shared" si="146"/>
        <v>4238</v>
      </c>
      <c r="BA257" s="217">
        <f t="shared" si="147"/>
        <v>1271.4</v>
      </c>
      <c r="BB257" s="217">
        <f t="shared" si="148"/>
        <v>-1636.56</v>
      </c>
      <c r="BC257" s="217">
        <f t="shared" si="149"/>
        <v>-180.624</v>
      </c>
      <c r="BD257" s="217">
        <f t="shared" si="150"/>
        <v>-22.4448</v>
      </c>
      <c r="BE257" s="217">
        <f t="shared" si="151"/>
        <v>-651</v>
      </c>
      <c r="BF257" s="217">
        <f t="shared" si="152"/>
        <v>-1271.4</v>
      </c>
    </row>
    <row r="258" spans="2:58">
      <c r="B258" s="6" t="s">
        <v>437</v>
      </c>
      <c r="C258" s="166" t="str">
        <f>_xlfn.XLOOKUP(B:B,'2023.7-2023.12'!B:B,'2023.7-2023.12'!G:G,0)</f>
        <v>2023/03/20</v>
      </c>
      <c r="D258">
        <f>_xlfn.XLOOKUP(B:B,'2023.7-2023.12'!B:B,'2023.7-2023.12'!I:I,0)</f>
        <v>0</v>
      </c>
      <c r="E258" t="str">
        <f>_xlfn.XLOOKUP(B:B,'2023.7-2023.12'!B:B,'2023.7-2023.12'!C:C,0)</f>
        <v>生产部</v>
      </c>
      <c r="F258" t="str">
        <f>_xlfn.XLOOKUP(B:B,'2023.7-2023.12'!B:B,'2023.7-2023.12'!F:F,0)</f>
        <v>装配电工</v>
      </c>
      <c r="G258">
        <f>COUNTIF('2023.7-2023.12'!B:B,B258)</f>
        <v>6</v>
      </c>
      <c r="H258" s="217">
        <f>IFERROR(_xlfn.XLOOKUP(B258,'2023.7-2023.12'!B:B,'2023.7-2023.12'!K:K),0)</f>
        <v>6295.34</v>
      </c>
      <c r="I258" s="217">
        <f>IFERROR(AVERAGEIF('2023.7-2023.12'!B:B,B258,'2023.7-2023.12'!K:K),0)</f>
        <v>6922.815</v>
      </c>
      <c r="J258" s="217">
        <f>IFERROR(_xlfn.XLOOKUP(B258,'2023.7-2023.12'!B:B,'2023.7-2023.12'!J:J),0)</f>
        <v>1900</v>
      </c>
      <c r="K258" s="217">
        <f>IFERROR(AVERAGEIF('2023.7-2023.12'!B:B,B258,'2023.7-2023.12'!J:J),0)</f>
        <v>1900</v>
      </c>
      <c r="M258">
        <f>SUMIFS('2023.7-2023.12'!L:L,'2023.7-2023.12'!B:B,B258)</f>
        <v>2182.08</v>
      </c>
      <c r="O258" s="217">
        <f>SUMIFS('2023.7-2023.12'!N:N,'2023.7-2023.12'!B:B,B258)</f>
        <v>22.8</v>
      </c>
      <c r="P258">
        <f>SUMIFS('2023.7-2023.12'!P:P,'2023.7-2023.12'!B:B,B258)</f>
        <v>18.24</v>
      </c>
      <c r="R258" s="217">
        <f>SUMIFS('2023.7-2023.12'!M:M,'2023.7-2023.12'!B:B,B258)</f>
        <v>520.8</v>
      </c>
      <c r="T258" s="217">
        <f>SUMIFS('2023.7-2023.12'!O:O,'2023.7-2023.12'!B:B,B258)</f>
        <v>0</v>
      </c>
      <c r="U258" s="217">
        <f t="shared" si="115"/>
        <v>6922.815</v>
      </c>
      <c r="V258" s="217">
        <f t="shared" si="116"/>
        <v>6922.815</v>
      </c>
      <c r="W258">
        <f t="shared" si="117"/>
        <v>5815.1646</v>
      </c>
      <c r="X258" s="217">
        <f t="shared" si="118"/>
        <v>6922.815</v>
      </c>
      <c r="Y258" s="217">
        <f t="shared" si="119"/>
        <v>6922.815</v>
      </c>
      <c r="Z258" s="217">
        <f t="shared" si="120"/>
        <v>332.29512</v>
      </c>
      <c r="AA258" s="217">
        <f t="shared" si="121"/>
        <v>6922.815</v>
      </c>
      <c r="AB258" s="217">
        <f t="shared" si="122"/>
        <v>66.459024</v>
      </c>
      <c r="AC258" s="217">
        <f t="shared" si="123"/>
        <v>6922.815</v>
      </c>
      <c r="AD258" s="217">
        <f t="shared" si="124"/>
        <v>6922.815</v>
      </c>
      <c r="AE258" s="217">
        <f t="shared" si="125"/>
        <v>1869.16005</v>
      </c>
      <c r="AF258" s="217">
        <f t="shared" si="126"/>
        <v>6922.815</v>
      </c>
      <c r="AG258" s="217">
        <f t="shared" si="127"/>
        <v>6922.815</v>
      </c>
      <c r="AH258" s="217">
        <f t="shared" si="128"/>
        <v>2076.8445</v>
      </c>
      <c r="AI258">
        <f t="shared" si="129"/>
        <v>-3633.0846</v>
      </c>
      <c r="AJ258" s="217">
        <f t="shared" si="130"/>
        <v>-309.49512</v>
      </c>
      <c r="AK258" s="217">
        <f t="shared" si="131"/>
        <v>-48.219024</v>
      </c>
      <c r="AL258" s="217">
        <f t="shared" si="132"/>
        <v>-1348.36005</v>
      </c>
      <c r="AM258" s="217">
        <f t="shared" si="133"/>
        <v>-2076.8445</v>
      </c>
      <c r="AN258" s="217">
        <f t="shared" si="134"/>
        <v>4546</v>
      </c>
      <c r="AO258" s="217">
        <f t="shared" si="135"/>
        <v>4546</v>
      </c>
      <c r="AP258">
        <f t="shared" si="136"/>
        <v>3818.64</v>
      </c>
      <c r="AQ258" s="217">
        <f t="shared" si="137"/>
        <v>1900</v>
      </c>
      <c r="AR258" s="217">
        <f t="shared" si="138"/>
        <v>1900</v>
      </c>
      <c r="AS258" s="217">
        <f t="shared" si="139"/>
        <v>91.2</v>
      </c>
      <c r="AT258" s="217">
        <f t="shared" si="140"/>
        <v>1900</v>
      </c>
      <c r="AU258" s="217">
        <f t="shared" si="141"/>
        <v>18.24</v>
      </c>
      <c r="AV258" s="217">
        <f t="shared" si="142"/>
        <v>4340</v>
      </c>
      <c r="AW258" s="217">
        <f t="shared" si="143"/>
        <v>4340</v>
      </c>
      <c r="AX258" s="217">
        <f t="shared" si="144"/>
        <v>1171.8</v>
      </c>
      <c r="AY258" s="217">
        <f t="shared" si="145"/>
        <v>1900</v>
      </c>
      <c r="AZ258" s="217">
        <f t="shared" si="146"/>
        <v>1900</v>
      </c>
      <c r="BA258" s="217">
        <f t="shared" si="147"/>
        <v>570</v>
      </c>
      <c r="BB258" s="217">
        <f t="shared" si="148"/>
        <v>-1636.56</v>
      </c>
      <c r="BC258" s="217">
        <f t="shared" si="149"/>
        <v>-68.4</v>
      </c>
      <c r="BD258" s="217">
        <f t="shared" si="150"/>
        <v>0</v>
      </c>
      <c r="BE258" s="217">
        <f t="shared" si="151"/>
        <v>-651</v>
      </c>
      <c r="BF258" s="217">
        <f t="shared" si="152"/>
        <v>-570</v>
      </c>
    </row>
    <row r="259" spans="2:58">
      <c r="B259" s="6" t="s">
        <v>438</v>
      </c>
      <c r="C259" s="166" t="str">
        <f>_xlfn.XLOOKUP(B:B,'2023.7-2023.12'!B:B,'2023.7-2023.12'!G:G,0)</f>
        <v>2021/01/04</v>
      </c>
      <c r="D259">
        <f>_xlfn.XLOOKUP(B:B,'2023.7-2023.12'!B:B,'2023.7-2023.12'!I:I,0)</f>
        <v>0</v>
      </c>
      <c r="E259" t="str">
        <f>_xlfn.XLOOKUP(B:B,'2023.7-2023.12'!B:B,'2023.7-2023.12'!C:C,0)</f>
        <v>售后服务部</v>
      </c>
      <c r="F259" t="str">
        <f>_xlfn.XLOOKUP(B:B,'2023.7-2023.12'!B:B,'2023.7-2023.12'!F:F,0)</f>
        <v>电气服务工程师（上海）</v>
      </c>
      <c r="G259">
        <f>COUNTIF('2023.7-2023.12'!B:B,B259)</f>
        <v>6</v>
      </c>
      <c r="H259" s="217">
        <f>IFERROR(_xlfn.XLOOKUP(B259,'2023.7-2023.12'!B:B,'2023.7-2023.12'!K:K),0)</f>
        <v>12594.97</v>
      </c>
      <c r="I259" s="217">
        <f>IFERROR(AVERAGEIF('2023.7-2023.12'!B:B,B259,'2023.7-2023.12'!K:K),0)</f>
        <v>14093.2783333333</v>
      </c>
      <c r="J259" s="217">
        <f>IFERROR(_xlfn.XLOOKUP(B259,'2023.7-2023.12'!B:B,'2023.7-2023.12'!J:J),0)</f>
        <v>5525</v>
      </c>
      <c r="K259" s="217">
        <f>IFERROR(AVERAGEIF('2023.7-2023.12'!B:B,B259,'2023.7-2023.12'!J:J),0)</f>
        <v>5525</v>
      </c>
      <c r="M259">
        <f>SUMIFS('2023.7-2023.12'!L:L,'2023.7-2023.12'!B:B,B259)</f>
        <v>2157.12</v>
      </c>
      <c r="O259" s="217">
        <f>SUMIFS('2023.7-2023.12'!N:N,'2023.7-2023.12'!B:B,B259)</f>
        <v>134.82</v>
      </c>
      <c r="P259">
        <f>SUMIFS('2023.7-2023.12'!P:P,'2023.7-2023.12'!B:B,B259)</f>
        <v>18.24</v>
      </c>
      <c r="R259" s="217">
        <f>SUMIFS('2023.7-2023.12'!M:M,'2023.7-2023.12'!B:B,B259)</f>
        <v>674.1</v>
      </c>
      <c r="T259" s="217">
        <f>SUMIFS('2023.7-2023.12'!O:O,'2023.7-2023.12'!B:B,B259)</f>
        <v>3600</v>
      </c>
      <c r="U259" s="217">
        <f t="shared" si="115"/>
        <v>14093.2783333333</v>
      </c>
      <c r="V259" s="217">
        <f t="shared" si="116"/>
        <v>14093.2783333333</v>
      </c>
      <c r="W259">
        <f t="shared" si="117"/>
        <v>11838.3538</v>
      </c>
      <c r="X259" s="217">
        <f t="shared" si="118"/>
        <v>14093.2783333333</v>
      </c>
      <c r="Y259" s="217">
        <f t="shared" si="119"/>
        <v>14093.2783333333</v>
      </c>
      <c r="Z259" s="217">
        <f t="shared" si="120"/>
        <v>676.47736</v>
      </c>
      <c r="AA259" s="217">
        <f t="shared" si="121"/>
        <v>14093.2783333333</v>
      </c>
      <c r="AB259" s="217">
        <f t="shared" si="122"/>
        <v>135.295472</v>
      </c>
      <c r="AC259" s="217">
        <f t="shared" si="123"/>
        <v>14093.2783333333</v>
      </c>
      <c r="AD259" s="217">
        <f t="shared" si="124"/>
        <v>14093.2783333333</v>
      </c>
      <c r="AE259" s="217">
        <f t="shared" si="125"/>
        <v>3805.18515</v>
      </c>
      <c r="AF259" s="217">
        <f t="shared" si="126"/>
        <v>14093.2783333333</v>
      </c>
      <c r="AG259" s="217">
        <f t="shared" si="127"/>
        <v>14093.2783333333</v>
      </c>
      <c r="AH259" s="217">
        <f t="shared" si="128"/>
        <v>4227.9835</v>
      </c>
      <c r="AI259">
        <f t="shared" si="129"/>
        <v>-9681.2338</v>
      </c>
      <c r="AJ259" s="217">
        <f t="shared" si="130"/>
        <v>-541.65736</v>
      </c>
      <c r="AK259" s="217">
        <f t="shared" si="131"/>
        <v>-117.055472</v>
      </c>
      <c r="AL259" s="217">
        <f t="shared" si="132"/>
        <v>-3131.08515</v>
      </c>
      <c r="AM259" s="217">
        <f t="shared" si="133"/>
        <v>-627.9835</v>
      </c>
      <c r="AN259" s="217">
        <f t="shared" si="134"/>
        <v>5525</v>
      </c>
      <c r="AO259" s="217">
        <f t="shared" si="135"/>
        <v>5525</v>
      </c>
      <c r="AP259">
        <f t="shared" si="136"/>
        <v>4641</v>
      </c>
      <c r="AQ259" s="217">
        <f t="shared" si="137"/>
        <v>5525</v>
      </c>
      <c r="AR259" s="217">
        <f t="shared" si="138"/>
        <v>5525</v>
      </c>
      <c r="AS259" s="217">
        <f t="shared" si="139"/>
        <v>265.2</v>
      </c>
      <c r="AT259" s="217">
        <f t="shared" si="140"/>
        <v>5525</v>
      </c>
      <c r="AU259" s="217">
        <f t="shared" si="141"/>
        <v>53.04</v>
      </c>
      <c r="AV259" s="217">
        <f t="shared" si="142"/>
        <v>5525</v>
      </c>
      <c r="AW259" s="217">
        <f t="shared" si="143"/>
        <v>5525</v>
      </c>
      <c r="AX259" s="217">
        <f t="shared" si="144"/>
        <v>1491.75</v>
      </c>
      <c r="AY259" s="217">
        <f t="shared" si="145"/>
        <v>5525</v>
      </c>
      <c r="AZ259" s="217">
        <f t="shared" si="146"/>
        <v>5525</v>
      </c>
      <c r="BA259" s="217">
        <f t="shared" si="147"/>
        <v>1657.5</v>
      </c>
      <c r="BB259" s="217">
        <f t="shared" si="148"/>
        <v>-2483.88</v>
      </c>
      <c r="BC259" s="217">
        <f t="shared" si="149"/>
        <v>-130.38</v>
      </c>
      <c r="BD259" s="217">
        <f t="shared" si="150"/>
        <v>-34.8</v>
      </c>
      <c r="BE259" s="217">
        <f t="shared" si="151"/>
        <v>-817.65</v>
      </c>
      <c r="BF259" s="217">
        <f t="shared" si="152"/>
        <v>0</v>
      </c>
    </row>
    <row r="260" spans="2:58">
      <c r="B260" s="6" t="s">
        <v>439</v>
      </c>
      <c r="C260" s="166" t="str">
        <f>_xlfn.XLOOKUP(B:B,'2023.7-2023.12'!B:B,'2023.7-2023.12'!G:G,0)</f>
        <v>2021/05/26</v>
      </c>
      <c r="D260">
        <f>_xlfn.XLOOKUP(B:B,'2023.7-2023.12'!B:B,'2023.7-2023.12'!I:I,0)</f>
        <v>0</v>
      </c>
      <c r="E260" t="str">
        <f>_xlfn.XLOOKUP(B:B,'2023.7-2023.12'!B:B,'2023.7-2023.12'!C:C,0)</f>
        <v>生产部</v>
      </c>
      <c r="F260" t="str">
        <f>_xlfn.XLOOKUP(B:B,'2023.7-2023.12'!B:B,'2023.7-2023.12'!F:F,0)</f>
        <v>装配钳工</v>
      </c>
      <c r="G260">
        <f>COUNTIF('2023.7-2023.12'!B:B,B260)</f>
        <v>6</v>
      </c>
      <c r="H260" s="217">
        <f>IFERROR(_xlfn.XLOOKUP(B260,'2023.7-2023.12'!B:B,'2023.7-2023.12'!K:K),0)</f>
        <v>5823.25</v>
      </c>
      <c r="I260" s="217">
        <f>IFERROR(AVERAGEIF('2023.7-2023.12'!B:B,B260,'2023.7-2023.12'!K:K),0)</f>
        <v>7058.28666666667</v>
      </c>
      <c r="J260" s="217">
        <f>IFERROR(_xlfn.XLOOKUP(B260,'2023.7-2023.12'!B:B,'2023.7-2023.12'!J:J),0)</f>
        <v>1900</v>
      </c>
      <c r="K260" s="217">
        <f>IFERROR(AVERAGEIF('2023.7-2023.12'!B:B,B260,'2023.7-2023.12'!J:J),0)</f>
        <v>1900</v>
      </c>
      <c r="M260">
        <f>SUMIFS('2023.7-2023.12'!L:L,'2023.7-2023.12'!B:B,B260)</f>
        <v>2182.08</v>
      </c>
      <c r="O260" s="217">
        <f>SUMIFS('2023.7-2023.12'!N:N,'2023.7-2023.12'!B:B,B260)</f>
        <v>22.8</v>
      </c>
      <c r="P260">
        <f>SUMIFS('2023.7-2023.12'!P:P,'2023.7-2023.12'!B:B,B260)</f>
        <v>18.24</v>
      </c>
      <c r="R260" s="217">
        <f>SUMIFS('2023.7-2023.12'!M:M,'2023.7-2023.12'!B:B,B260)</f>
        <v>520.8</v>
      </c>
      <c r="T260" s="217">
        <f>SUMIFS('2023.7-2023.12'!O:O,'2023.7-2023.12'!B:B,B260)</f>
        <v>0</v>
      </c>
      <c r="U260" s="217">
        <f t="shared" si="115"/>
        <v>7058.28666666667</v>
      </c>
      <c r="V260" s="217">
        <f t="shared" si="116"/>
        <v>7058.28666666667</v>
      </c>
      <c r="W260">
        <f t="shared" si="117"/>
        <v>5928.9608</v>
      </c>
      <c r="X260" s="217">
        <f t="shared" si="118"/>
        <v>7058.28666666667</v>
      </c>
      <c r="Y260" s="217">
        <f t="shared" si="119"/>
        <v>7058.28666666667</v>
      </c>
      <c r="Z260" s="217">
        <f t="shared" si="120"/>
        <v>338.79776</v>
      </c>
      <c r="AA260" s="217">
        <f t="shared" si="121"/>
        <v>7058.28666666667</v>
      </c>
      <c r="AB260" s="217">
        <f t="shared" si="122"/>
        <v>67.759552</v>
      </c>
      <c r="AC260" s="217">
        <f t="shared" si="123"/>
        <v>7058.28666666667</v>
      </c>
      <c r="AD260" s="217">
        <f t="shared" si="124"/>
        <v>7058.28666666667</v>
      </c>
      <c r="AE260" s="217">
        <f t="shared" si="125"/>
        <v>1905.7374</v>
      </c>
      <c r="AF260" s="217">
        <f t="shared" si="126"/>
        <v>7058.28666666667</v>
      </c>
      <c r="AG260" s="217">
        <f t="shared" si="127"/>
        <v>7058.28666666667</v>
      </c>
      <c r="AH260" s="217">
        <f t="shared" si="128"/>
        <v>2117.486</v>
      </c>
      <c r="AI260">
        <f t="shared" si="129"/>
        <v>-3746.8808</v>
      </c>
      <c r="AJ260" s="217">
        <f t="shared" si="130"/>
        <v>-315.99776</v>
      </c>
      <c r="AK260" s="217">
        <f t="shared" si="131"/>
        <v>-49.519552</v>
      </c>
      <c r="AL260" s="217">
        <f t="shared" si="132"/>
        <v>-1384.9374</v>
      </c>
      <c r="AM260" s="217">
        <f t="shared" si="133"/>
        <v>-2117.486</v>
      </c>
      <c r="AN260" s="217">
        <f t="shared" si="134"/>
        <v>4546</v>
      </c>
      <c r="AO260" s="217">
        <f t="shared" si="135"/>
        <v>4546</v>
      </c>
      <c r="AP260">
        <f t="shared" si="136"/>
        <v>3818.64</v>
      </c>
      <c r="AQ260" s="217">
        <f t="shared" si="137"/>
        <v>1900</v>
      </c>
      <c r="AR260" s="217">
        <f t="shared" si="138"/>
        <v>1900</v>
      </c>
      <c r="AS260" s="217">
        <f t="shared" si="139"/>
        <v>91.2</v>
      </c>
      <c r="AT260" s="217">
        <f t="shared" si="140"/>
        <v>1900</v>
      </c>
      <c r="AU260" s="217">
        <f t="shared" si="141"/>
        <v>18.24</v>
      </c>
      <c r="AV260" s="217">
        <f t="shared" si="142"/>
        <v>4340</v>
      </c>
      <c r="AW260" s="217">
        <f t="shared" si="143"/>
        <v>4340</v>
      </c>
      <c r="AX260" s="217">
        <f t="shared" si="144"/>
        <v>1171.8</v>
      </c>
      <c r="AY260" s="217">
        <f t="shared" si="145"/>
        <v>1900</v>
      </c>
      <c r="AZ260" s="217">
        <f t="shared" si="146"/>
        <v>1900</v>
      </c>
      <c r="BA260" s="217">
        <f t="shared" si="147"/>
        <v>570</v>
      </c>
      <c r="BB260" s="217">
        <f t="shared" si="148"/>
        <v>-1636.56</v>
      </c>
      <c r="BC260" s="217">
        <f t="shared" si="149"/>
        <v>-68.4</v>
      </c>
      <c r="BD260" s="217">
        <f t="shared" si="150"/>
        <v>0</v>
      </c>
      <c r="BE260" s="217">
        <f t="shared" si="151"/>
        <v>-651</v>
      </c>
      <c r="BF260" s="217">
        <f t="shared" si="152"/>
        <v>-570</v>
      </c>
    </row>
    <row r="261" spans="2:58">
      <c r="B261" s="6" t="s">
        <v>440</v>
      </c>
      <c r="C261" s="166" t="str">
        <f>_xlfn.XLOOKUP(B:B,'2023.7-2023.12'!B:B,'2023.7-2023.12'!G:G,0)</f>
        <v>2021/04/09</v>
      </c>
      <c r="D261">
        <f>_xlfn.XLOOKUP(B:B,'2023.7-2023.12'!B:B,'2023.7-2023.12'!I:I,0)</f>
        <v>0</v>
      </c>
      <c r="E261" t="str">
        <f>_xlfn.XLOOKUP(B:B,'2023.7-2023.12'!B:B,'2023.7-2023.12'!C:C,0)</f>
        <v>售后服务部</v>
      </c>
      <c r="F261" t="str">
        <f>_xlfn.XLOOKUP(B:B,'2023.7-2023.12'!B:B,'2023.7-2023.12'!F:F,0)</f>
        <v>商务专员</v>
      </c>
      <c r="G261">
        <f>COUNTIF('2023.7-2023.12'!B:B,B261)</f>
        <v>6</v>
      </c>
      <c r="H261" s="217">
        <f>IFERROR(_xlfn.XLOOKUP(B261,'2023.7-2023.12'!B:B,'2023.7-2023.12'!K:K),0)</f>
        <v>4545</v>
      </c>
      <c r="I261" s="217">
        <f>IFERROR(AVERAGEIF('2023.7-2023.12'!B:B,B261,'2023.7-2023.12'!K:K),0)</f>
        <v>4545</v>
      </c>
      <c r="J261" s="217">
        <f>IFERROR(_xlfn.XLOOKUP(B261,'2023.7-2023.12'!B:B,'2023.7-2023.12'!J:J),0)</f>
        <v>2400</v>
      </c>
      <c r="K261" s="217">
        <f>IFERROR(AVERAGEIF('2023.7-2023.12'!B:B,B261,'2023.7-2023.12'!J:J),0)</f>
        <v>2400</v>
      </c>
      <c r="M261">
        <f>SUMIFS('2023.7-2023.12'!L:L,'2023.7-2023.12'!B:B,B261)</f>
        <v>0</v>
      </c>
      <c r="O261" s="217">
        <f>SUMIFS('2023.7-2023.12'!N:N,'2023.7-2023.12'!B:B,B261)</f>
        <v>0</v>
      </c>
      <c r="P261">
        <f>SUMIFS('2023.7-2023.12'!P:P,'2023.7-2023.12'!B:B,B261)</f>
        <v>0</v>
      </c>
      <c r="R261" s="217">
        <f>SUMIFS('2023.7-2023.12'!M:M,'2023.7-2023.12'!B:B,B261)</f>
        <v>0</v>
      </c>
      <c r="T261" s="217">
        <f>SUMIFS('2023.7-2023.12'!O:O,'2023.7-2023.12'!B:B,B261)</f>
        <v>0</v>
      </c>
      <c r="U261" s="217">
        <f t="shared" si="115"/>
        <v>4546</v>
      </c>
      <c r="V261" s="217">
        <f t="shared" si="116"/>
        <v>4546</v>
      </c>
      <c r="W261">
        <f t="shared" si="117"/>
        <v>3818.64</v>
      </c>
      <c r="X261" s="217">
        <f t="shared" si="118"/>
        <v>4545</v>
      </c>
      <c r="Y261" s="217">
        <f t="shared" si="119"/>
        <v>4545</v>
      </c>
      <c r="Z261" s="217">
        <f t="shared" si="120"/>
        <v>218.16</v>
      </c>
      <c r="AA261" s="217">
        <f t="shared" si="121"/>
        <v>4545</v>
      </c>
      <c r="AB261" s="217">
        <f t="shared" si="122"/>
        <v>43.632</v>
      </c>
      <c r="AC261" s="217">
        <f t="shared" si="123"/>
        <v>4545</v>
      </c>
      <c r="AD261" s="217">
        <f t="shared" si="124"/>
        <v>4545</v>
      </c>
      <c r="AE261" s="217">
        <f t="shared" si="125"/>
        <v>1227.15</v>
      </c>
      <c r="AF261" s="217">
        <f t="shared" si="126"/>
        <v>4545</v>
      </c>
      <c r="AG261" s="217">
        <f t="shared" si="127"/>
        <v>4545</v>
      </c>
      <c r="AH261" s="217">
        <f t="shared" si="128"/>
        <v>1363.5</v>
      </c>
      <c r="AI261">
        <f t="shared" si="129"/>
        <v>-3818.64</v>
      </c>
      <c r="AJ261" s="217">
        <f t="shared" si="130"/>
        <v>-218.16</v>
      </c>
      <c r="AK261" s="217">
        <f t="shared" si="131"/>
        <v>-43.632</v>
      </c>
      <c r="AL261" s="217">
        <f t="shared" si="132"/>
        <v>-1227.15</v>
      </c>
      <c r="AM261" s="217">
        <f t="shared" si="133"/>
        <v>-1363.5</v>
      </c>
      <c r="AN261" s="217">
        <f t="shared" si="134"/>
        <v>4546</v>
      </c>
      <c r="AO261" s="217">
        <f t="shared" si="135"/>
        <v>4546</v>
      </c>
      <c r="AP261">
        <f t="shared" si="136"/>
        <v>3818.64</v>
      </c>
      <c r="AQ261" s="217">
        <f t="shared" si="137"/>
        <v>2400</v>
      </c>
      <c r="AR261" s="217">
        <f t="shared" si="138"/>
        <v>2400</v>
      </c>
      <c r="AS261" s="217">
        <f t="shared" si="139"/>
        <v>115.2</v>
      </c>
      <c r="AT261" s="217">
        <f t="shared" si="140"/>
        <v>2400</v>
      </c>
      <c r="AU261" s="217">
        <f t="shared" si="141"/>
        <v>23.04</v>
      </c>
      <c r="AV261" s="217">
        <f t="shared" si="142"/>
        <v>4340</v>
      </c>
      <c r="AW261" s="217">
        <f t="shared" si="143"/>
        <v>4340</v>
      </c>
      <c r="AX261" s="217">
        <f t="shared" si="144"/>
        <v>1171.8</v>
      </c>
      <c r="AY261" s="217">
        <f t="shared" si="145"/>
        <v>2400</v>
      </c>
      <c r="AZ261" s="217">
        <f t="shared" si="146"/>
        <v>2400</v>
      </c>
      <c r="BA261" s="217">
        <f t="shared" si="147"/>
        <v>720</v>
      </c>
      <c r="BB261" s="217">
        <f t="shared" si="148"/>
        <v>-3818.64</v>
      </c>
      <c r="BC261" s="217">
        <f t="shared" si="149"/>
        <v>-115.2</v>
      </c>
      <c r="BD261" s="217">
        <f t="shared" si="150"/>
        <v>-23.04</v>
      </c>
      <c r="BE261" s="217">
        <f t="shared" si="151"/>
        <v>-1171.8</v>
      </c>
      <c r="BF261" s="217">
        <f t="shared" si="152"/>
        <v>-720</v>
      </c>
    </row>
    <row r="262" spans="2:58">
      <c r="B262" s="6" t="s">
        <v>441</v>
      </c>
      <c r="C262" s="166" t="str">
        <f>_xlfn.XLOOKUP(B:B,'2023.7-2023.12'!B:B,'2023.7-2023.12'!G:G,0)</f>
        <v>2020/07/27</v>
      </c>
      <c r="D262">
        <f>_xlfn.XLOOKUP(B:B,'2023.7-2023.12'!B:B,'2023.7-2023.12'!I:I,0)</f>
        <v>0</v>
      </c>
      <c r="E262" t="str">
        <f>_xlfn.XLOOKUP(B:B,'2023.7-2023.12'!B:B,'2023.7-2023.12'!C:C,0)</f>
        <v>售后服务部</v>
      </c>
      <c r="F262" t="str">
        <f>_xlfn.XLOOKUP(B:B,'2023.7-2023.12'!B:B,'2023.7-2023.12'!F:F,0)</f>
        <v>电气服务助理工程师</v>
      </c>
      <c r="G262">
        <f>COUNTIF('2023.7-2023.12'!B:B,B262)</f>
        <v>6</v>
      </c>
      <c r="H262" s="217">
        <f>IFERROR(_xlfn.XLOOKUP(B262,'2023.7-2023.12'!B:B,'2023.7-2023.12'!K:K),0)</f>
        <v>5863.49</v>
      </c>
      <c r="I262" s="217">
        <f>IFERROR(AVERAGEIF('2023.7-2023.12'!B:B,B262,'2023.7-2023.12'!K:K),0)</f>
        <v>5792.495</v>
      </c>
      <c r="J262" s="217">
        <f>IFERROR(_xlfn.XLOOKUP(B262,'2023.7-2023.12'!B:B,'2023.7-2023.12'!J:J),0)</f>
        <v>2000</v>
      </c>
      <c r="K262" s="217">
        <f>IFERROR(AVERAGEIF('2023.7-2023.12'!B:B,B262,'2023.7-2023.12'!J:J),0)</f>
        <v>2000</v>
      </c>
      <c r="M262">
        <f>SUMIFS('2023.7-2023.12'!L:L,'2023.7-2023.12'!B:B,B262)</f>
        <v>2182.08</v>
      </c>
      <c r="O262" s="217">
        <f>SUMIFS('2023.7-2023.12'!N:N,'2023.7-2023.12'!B:B,B262)</f>
        <v>22.8</v>
      </c>
      <c r="P262">
        <f>SUMIFS('2023.7-2023.12'!P:P,'2023.7-2023.12'!B:B,B262)</f>
        <v>18.24</v>
      </c>
      <c r="R262" s="217">
        <f>SUMIFS('2023.7-2023.12'!M:M,'2023.7-2023.12'!B:B,B262)</f>
        <v>520.8</v>
      </c>
      <c r="T262" s="217">
        <f>SUMIFS('2023.7-2023.12'!O:O,'2023.7-2023.12'!B:B,B262)</f>
        <v>0</v>
      </c>
      <c r="U262" s="217">
        <f t="shared" ref="U262:U276" si="153">IF(I262&gt;0,MAX(I262,$U$4),MAX(H262,$U$4))</f>
        <v>5792.495</v>
      </c>
      <c r="V262" s="217">
        <f t="shared" ref="V262:V276" si="154">MIN(U262,$V$4)</f>
        <v>5792.495</v>
      </c>
      <c r="W262">
        <f t="shared" ref="W262:W275" si="155">V262*$W$4*G262</f>
        <v>4865.6958</v>
      </c>
      <c r="X262" s="217">
        <f t="shared" ref="X262:X275" si="156">IF(I262&gt;0,MAX(I262,$X$4),MAX(H262,$X$4))</f>
        <v>5792.495</v>
      </c>
      <c r="Y262" s="217">
        <f t="shared" ref="Y262:Y276" si="157">MIN(X262,$Y$4)</f>
        <v>5792.495</v>
      </c>
      <c r="Z262" s="217">
        <f t="shared" ref="Z262:Z275" si="158">Y262*$Z$4*G262</f>
        <v>278.03976</v>
      </c>
      <c r="AA262" s="217">
        <f t="shared" ref="AA262:AA275" si="159">IF(I262&gt;0,I262,H262)</f>
        <v>5792.495</v>
      </c>
      <c r="AB262" s="217">
        <f t="shared" ref="AB262:AB275" si="160">AA262*$AB$4*G262</f>
        <v>55.607952</v>
      </c>
      <c r="AC262" s="217">
        <f t="shared" ref="AC262:AC275" si="161">IF(I262&gt;0,MAX(I262,$AC$4),MAX(H262,$AC$4))</f>
        <v>5792.495</v>
      </c>
      <c r="AD262" s="217">
        <f t="shared" ref="AD262:AD276" si="162">MIN(AC262,$AD$4)</f>
        <v>5792.495</v>
      </c>
      <c r="AE262" s="217">
        <f t="shared" ref="AE262:AE275" si="163">AD262*$AE$4*G262</f>
        <v>1563.97365</v>
      </c>
      <c r="AF262" s="217">
        <f t="shared" ref="AF262:AF275" si="164">IF(I262&gt;0,MAX(I262,$AF$4),MAX(H262,$AF$4))</f>
        <v>5792.495</v>
      </c>
      <c r="AG262" s="217">
        <f t="shared" ref="AG262:AG276" si="165">MIN(AF262,$AG$4)</f>
        <v>5792.495</v>
      </c>
      <c r="AH262" s="217">
        <f t="shared" ref="AH262:AH275" si="166">AG262*$AH$4*G262</f>
        <v>1737.7485</v>
      </c>
      <c r="AI262">
        <f t="shared" ref="AI262:AI275" si="167">MIN(M262-W262,0)</f>
        <v>-2683.6158</v>
      </c>
      <c r="AJ262" s="217">
        <f t="shared" ref="AJ262:AJ275" si="168">MIN(O262-Z262,0)</f>
        <v>-255.23976</v>
      </c>
      <c r="AK262" s="217">
        <f t="shared" ref="AK262:AK275" si="169">MIN(P262-AB262,0)</f>
        <v>-37.367952</v>
      </c>
      <c r="AL262" s="217">
        <f t="shared" ref="AL262:AL275" si="170">MIN(R262-AE262,0)</f>
        <v>-1043.17365</v>
      </c>
      <c r="AM262" s="217">
        <f t="shared" ref="AM262:AM275" si="171">MIN(T262-AH262,0)</f>
        <v>-1737.7485</v>
      </c>
      <c r="AN262" s="217">
        <f t="shared" ref="AN262:AN275" si="172">IF(K262&gt;0,MAX(K262,$AN$4),MAX(J262,$AN$4))</f>
        <v>4546</v>
      </c>
      <c r="AO262" s="217">
        <f t="shared" ref="AO262:AO276" si="173">MIN(AN262,$AO$4)</f>
        <v>4546</v>
      </c>
      <c r="AP262">
        <f t="shared" ref="AP262:AP275" si="174">AO262*$AP$4*G262</f>
        <v>3818.64</v>
      </c>
      <c r="AQ262" s="217">
        <f t="shared" ref="AQ262:AQ275" si="175">IF(K262&gt;0,MAX(K262,$AQ$4),MAX(J262,$AQ$4))</f>
        <v>2000</v>
      </c>
      <c r="AR262" s="217">
        <f t="shared" ref="AR262:AR276" si="176">MIN(AQ262,$AR$4)</f>
        <v>2000</v>
      </c>
      <c r="AS262" s="217">
        <f t="shared" ref="AS262:AS275" si="177">AR262*$AS$4*G262</f>
        <v>96</v>
      </c>
      <c r="AT262" s="217">
        <f t="shared" ref="AT262:AT275" si="178">IF(K262&gt;0,K262,J262)</f>
        <v>2000</v>
      </c>
      <c r="AU262" s="217">
        <f t="shared" ref="AU262:AU275" si="179">AT262*$AU$4*G262</f>
        <v>19.2</v>
      </c>
      <c r="AV262" s="217">
        <f t="shared" ref="AV262:AV275" si="180">IF(K262&gt;0,MAX(K262,$AV$4),MAX(J262,$AV$4))</f>
        <v>4340</v>
      </c>
      <c r="AW262" s="217">
        <f t="shared" ref="AW262:AW276" si="181">MIN(AV262,$AW$4)</f>
        <v>4340</v>
      </c>
      <c r="AX262" s="217">
        <f t="shared" ref="AX262:AX275" si="182">AW262*$AX$4*G262</f>
        <v>1171.8</v>
      </c>
      <c r="AY262" s="217">
        <f t="shared" ref="AY262:AY275" si="183">IF(K262&gt;0,MAX(K262,$AY$4),MAX(J262,$AY$4))</f>
        <v>2000</v>
      </c>
      <c r="AZ262" s="217">
        <f t="shared" ref="AZ262:AZ276" si="184">MIN(AY262,$AZ$4)</f>
        <v>2000</v>
      </c>
      <c r="BA262" s="217">
        <f t="shared" ref="BA262:BA275" si="185">AZ262*$BA$4*G262</f>
        <v>600</v>
      </c>
      <c r="BB262" s="217">
        <f t="shared" ref="BB262:BB275" si="186">MIN(M262-AP262,0)</f>
        <v>-1636.56</v>
      </c>
      <c r="BC262" s="217">
        <f t="shared" ref="BC262:BC275" si="187">MIN(O262-AS262,0)</f>
        <v>-73.2</v>
      </c>
      <c r="BD262" s="217">
        <f t="shared" ref="BD262:BD275" si="188">MIN(P262-AU262,0)</f>
        <v>-0.960000000000004</v>
      </c>
      <c r="BE262" s="217">
        <f t="shared" ref="BE262:BE275" si="189">MIN(R262-AX262,0)</f>
        <v>-651</v>
      </c>
      <c r="BF262" s="217">
        <f t="shared" ref="BF262:BF275" si="190">MIN(T262-BA262,0)</f>
        <v>-600</v>
      </c>
    </row>
    <row r="263" spans="2:58">
      <c r="B263" s="6" t="s">
        <v>442</v>
      </c>
      <c r="C263" s="166" t="str">
        <f>_xlfn.XLOOKUP(B:B,'2023.7-2023.12'!B:B,'2023.7-2023.12'!G:G,0)</f>
        <v>2023/06/01</v>
      </c>
      <c r="D263">
        <f>_xlfn.XLOOKUP(B:B,'2023.7-2023.12'!B:B,'2023.7-2023.12'!I:I,0)</f>
        <v>0</v>
      </c>
      <c r="E263" t="str">
        <f>_xlfn.XLOOKUP(B:B,'2023.7-2023.12'!B:B,'2023.7-2023.12'!C:C,0)</f>
        <v>售后服务部</v>
      </c>
      <c r="F263" t="str">
        <f>_xlfn.XLOOKUP(B:B,'2023.7-2023.12'!B:B,'2023.7-2023.12'!F:F,0)</f>
        <v>电气服务工程师储备生</v>
      </c>
      <c r="G263">
        <f>COUNTIF('2023.7-2023.12'!B:B,B263)</f>
        <v>6</v>
      </c>
      <c r="H263" s="217">
        <f>IFERROR(_xlfn.XLOOKUP(B263,'2023.7-2023.12'!B:B,'2023.7-2023.12'!K:K),0)</f>
        <v>4867.3</v>
      </c>
      <c r="I263" s="217">
        <f>IFERROR(AVERAGEIF('2023.7-2023.12'!B:B,B263,'2023.7-2023.12'!K:K),0)</f>
        <v>4936.59</v>
      </c>
      <c r="J263" s="217">
        <f>IFERROR(_xlfn.XLOOKUP(B263,'2023.7-2023.12'!B:B,'2023.7-2023.12'!J:J),0)</f>
        <v>1900</v>
      </c>
      <c r="K263" s="217">
        <f>IFERROR(AVERAGEIF('2023.7-2023.12'!B:B,B263,'2023.7-2023.12'!J:J),0)</f>
        <v>1900</v>
      </c>
      <c r="M263">
        <f>SUMIFS('2023.7-2023.12'!L:L,'2023.7-2023.12'!B:B,B263)</f>
        <v>2182.08</v>
      </c>
      <c r="O263" s="217">
        <f>SUMIFS('2023.7-2023.12'!N:N,'2023.7-2023.12'!B:B,B263)</f>
        <v>22.8</v>
      </c>
      <c r="P263">
        <f>SUMIFS('2023.7-2023.12'!P:P,'2023.7-2023.12'!B:B,B263)</f>
        <v>18.24</v>
      </c>
      <c r="R263" s="217">
        <f>SUMIFS('2023.7-2023.12'!M:M,'2023.7-2023.12'!B:B,B263)</f>
        <v>520.8</v>
      </c>
      <c r="T263" s="217">
        <f>SUMIFS('2023.7-2023.12'!O:O,'2023.7-2023.12'!B:B,B263)</f>
        <v>0</v>
      </c>
      <c r="U263" s="217">
        <f t="shared" si="153"/>
        <v>4936.59</v>
      </c>
      <c r="V263" s="217">
        <f t="shared" si="154"/>
        <v>4936.59</v>
      </c>
      <c r="W263">
        <f t="shared" si="155"/>
        <v>4146.7356</v>
      </c>
      <c r="X263" s="217">
        <f t="shared" si="156"/>
        <v>4936.59</v>
      </c>
      <c r="Y263" s="217">
        <f t="shared" si="157"/>
        <v>4936.59</v>
      </c>
      <c r="Z263" s="217">
        <f t="shared" si="158"/>
        <v>236.95632</v>
      </c>
      <c r="AA263" s="217">
        <f t="shared" si="159"/>
        <v>4936.59</v>
      </c>
      <c r="AB263" s="217">
        <f t="shared" si="160"/>
        <v>47.391264</v>
      </c>
      <c r="AC263" s="217">
        <f t="shared" si="161"/>
        <v>4936.59</v>
      </c>
      <c r="AD263" s="217">
        <f t="shared" si="162"/>
        <v>4936.59</v>
      </c>
      <c r="AE263" s="217">
        <f t="shared" si="163"/>
        <v>1332.8793</v>
      </c>
      <c r="AF263" s="217">
        <f t="shared" si="164"/>
        <v>4936.59</v>
      </c>
      <c r="AG263" s="217">
        <f t="shared" si="165"/>
        <v>4936.59</v>
      </c>
      <c r="AH263" s="217">
        <f t="shared" si="166"/>
        <v>1480.977</v>
      </c>
      <c r="AI263">
        <f t="shared" si="167"/>
        <v>-1964.6556</v>
      </c>
      <c r="AJ263" s="217">
        <f t="shared" si="168"/>
        <v>-214.15632</v>
      </c>
      <c r="AK263" s="217">
        <f t="shared" si="169"/>
        <v>-29.151264</v>
      </c>
      <c r="AL263" s="217">
        <f t="shared" si="170"/>
        <v>-812.0793</v>
      </c>
      <c r="AM263" s="217">
        <f t="shared" si="171"/>
        <v>-1480.977</v>
      </c>
      <c r="AN263" s="217">
        <f t="shared" si="172"/>
        <v>4546</v>
      </c>
      <c r="AO263" s="217">
        <f t="shared" si="173"/>
        <v>4546</v>
      </c>
      <c r="AP263">
        <f t="shared" si="174"/>
        <v>3818.64</v>
      </c>
      <c r="AQ263" s="217">
        <f t="shared" si="175"/>
        <v>1900</v>
      </c>
      <c r="AR263" s="217">
        <f t="shared" si="176"/>
        <v>1900</v>
      </c>
      <c r="AS263" s="217">
        <f t="shared" si="177"/>
        <v>91.2</v>
      </c>
      <c r="AT263" s="217">
        <f t="shared" si="178"/>
        <v>1900</v>
      </c>
      <c r="AU263" s="217">
        <f t="shared" si="179"/>
        <v>18.24</v>
      </c>
      <c r="AV263" s="217">
        <f t="shared" si="180"/>
        <v>4340</v>
      </c>
      <c r="AW263" s="217">
        <f t="shared" si="181"/>
        <v>4340</v>
      </c>
      <c r="AX263" s="217">
        <f t="shared" si="182"/>
        <v>1171.8</v>
      </c>
      <c r="AY263" s="217">
        <f t="shared" si="183"/>
        <v>1900</v>
      </c>
      <c r="AZ263" s="217">
        <f t="shared" si="184"/>
        <v>1900</v>
      </c>
      <c r="BA263" s="217">
        <f t="shared" si="185"/>
        <v>570</v>
      </c>
      <c r="BB263" s="217">
        <f t="shared" si="186"/>
        <v>-1636.56</v>
      </c>
      <c r="BC263" s="217">
        <f t="shared" si="187"/>
        <v>-68.4</v>
      </c>
      <c r="BD263" s="217">
        <f t="shared" si="188"/>
        <v>0</v>
      </c>
      <c r="BE263" s="217">
        <f t="shared" si="189"/>
        <v>-651</v>
      </c>
      <c r="BF263" s="217">
        <f t="shared" si="190"/>
        <v>-570</v>
      </c>
    </row>
    <row r="264" spans="2:58">
      <c r="B264" s="6" t="s">
        <v>443</v>
      </c>
      <c r="C264" s="166" t="str">
        <f>_xlfn.XLOOKUP(B:B,'2023.7-2023.12'!B:B,'2023.7-2023.12'!G:G,0)</f>
        <v>2019/03/14</v>
      </c>
      <c r="D264">
        <f>_xlfn.XLOOKUP(B:B,'2023.7-2023.12'!B:B,'2023.7-2023.12'!I:I,0)</f>
        <v>0</v>
      </c>
      <c r="E264" t="str">
        <f>_xlfn.XLOOKUP(B:B,'2023.7-2023.12'!B:B,'2023.7-2023.12'!C:C,0)</f>
        <v>生产部</v>
      </c>
      <c r="F264" t="str">
        <f>_xlfn.XLOOKUP(B:B,'2023.7-2023.12'!B:B,'2023.7-2023.12'!F:F,0)</f>
        <v>装配钳工班长</v>
      </c>
      <c r="G264">
        <f>COUNTIF('2023.7-2023.12'!B:B,B264)</f>
        <v>6</v>
      </c>
      <c r="H264" s="217">
        <f>IFERROR(_xlfn.XLOOKUP(B264,'2023.7-2023.12'!B:B,'2023.7-2023.12'!K:K),0)</f>
        <v>9235.34</v>
      </c>
      <c r="I264" s="217">
        <f>IFERROR(AVERAGEIF('2023.7-2023.12'!B:B,B264,'2023.7-2023.12'!K:K),0)</f>
        <v>9425.07166666666</v>
      </c>
      <c r="J264" s="217">
        <f>IFERROR(_xlfn.XLOOKUP(B264,'2023.7-2023.12'!B:B,'2023.7-2023.12'!J:J),0)</f>
        <v>1900</v>
      </c>
      <c r="K264" s="217">
        <f>IFERROR(AVERAGEIF('2023.7-2023.12'!B:B,B264,'2023.7-2023.12'!J:J),0)</f>
        <v>1900</v>
      </c>
      <c r="M264">
        <f>SUMIFS('2023.7-2023.12'!L:L,'2023.7-2023.12'!B:B,B264)</f>
        <v>2182.08</v>
      </c>
      <c r="O264" s="217">
        <f>SUMIFS('2023.7-2023.12'!N:N,'2023.7-2023.12'!B:B,B264)</f>
        <v>22.8</v>
      </c>
      <c r="P264">
        <f>SUMIFS('2023.7-2023.12'!P:P,'2023.7-2023.12'!B:B,B264)</f>
        <v>18.24</v>
      </c>
      <c r="R264" s="217">
        <f>SUMIFS('2023.7-2023.12'!M:M,'2023.7-2023.12'!B:B,B264)</f>
        <v>520.8</v>
      </c>
      <c r="T264" s="217">
        <f>SUMIFS('2023.7-2023.12'!O:O,'2023.7-2023.12'!B:B,B264)</f>
        <v>0</v>
      </c>
      <c r="U264" s="217">
        <f t="shared" si="153"/>
        <v>9425.07166666666</v>
      </c>
      <c r="V264" s="217">
        <f t="shared" si="154"/>
        <v>9425.07166666666</v>
      </c>
      <c r="W264">
        <f t="shared" si="155"/>
        <v>7917.0602</v>
      </c>
      <c r="X264" s="217">
        <f t="shared" si="156"/>
        <v>9425.07166666666</v>
      </c>
      <c r="Y264" s="217">
        <f t="shared" si="157"/>
        <v>9425.07166666666</v>
      </c>
      <c r="Z264" s="217">
        <f t="shared" si="158"/>
        <v>452.40344</v>
      </c>
      <c r="AA264" s="217">
        <f t="shared" si="159"/>
        <v>9425.07166666666</v>
      </c>
      <c r="AB264" s="217">
        <f t="shared" si="160"/>
        <v>90.480688</v>
      </c>
      <c r="AC264" s="217">
        <f t="shared" si="161"/>
        <v>9425.07166666666</v>
      </c>
      <c r="AD264" s="217">
        <f t="shared" si="162"/>
        <v>9425.07166666666</v>
      </c>
      <c r="AE264" s="217">
        <f t="shared" si="163"/>
        <v>2544.76935</v>
      </c>
      <c r="AF264" s="217">
        <f t="shared" si="164"/>
        <v>9425.07166666666</v>
      </c>
      <c r="AG264" s="217">
        <f t="shared" si="165"/>
        <v>9425.07166666666</v>
      </c>
      <c r="AH264" s="217">
        <f t="shared" si="166"/>
        <v>2827.5215</v>
      </c>
      <c r="AI264">
        <f t="shared" si="167"/>
        <v>-5734.9802</v>
      </c>
      <c r="AJ264" s="217">
        <f t="shared" si="168"/>
        <v>-429.60344</v>
      </c>
      <c r="AK264" s="217">
        <f t="shared" si="169"/>
        <v>-72.240688</v>
      </c>
      <c r="AL264" s="217">
        <f t="shared" si="170"/>
        <v>-2023.96935</v>
      </c>
      <c r="AM264" s="217">
        <f t="shared" si="171"/>
        <v>-2827.5215</v>
      </c>
      <c r="AN264" s="217">
        <f t="shared" si="172"/>
        <v>4546</v>
      </c>
      <c r="AO264" s="217">
        <f t="shared" si="173"/>
        <v>4546</v>
      </c>
      <c r="AP264">
        <f t="shared" si="174"/>
        <v>3818.64</v>
      </c>
      <c r="AQ264" s="217">
        <f t="shared" si="175"/>
        <v>1900</v>
      </c>
      <c r="AR264" s="217">
        <f t="shared" si="176"/>
        <v>1900</v>
      </c>
      <c r="AS264" s="217">
        <f t="shared" si="177"/>
        <v>91.2</v>
      </c>
      <c r="AT264" s="217">
        <f t="shared" si="178"/>
        <v>1900</v>
      </c>
      <c r="AU264" s="217">
        <f t="shared" si="179"/>
        <v>18.24</v>
      </c>
      <c r="AV264" s="217">
        <f t="shared" si="180"/>
        <v>4340</v>
      </c>
      <c r="AW264" s="217">
        <f t="shared" si="181"/>
        <v>4340</v>
      </c>
      <c r="AX264" s="217">
        <f t="shared" si="182"/>
        <v>1171.8</v>
      </c>
      <c r="AY264" s="217">
        <f t="shared" si="183"/>
        <v>1900</v>
      </c>
      <c r="AZ264" s="217">
        <f t="shared" si="184"/>
        <v>1900</v>
      </c>
      <c r="BA264" s="217">
        <f t="shared" si="185"/>
        <v>570</v>
      </c>
      <c r="BB264" s="217">
        <f t="shared" si="186"/>
        <v>-1636.56</v>
      </c>
      <c r="BC264" s="217">
        <f t="shared" si="187"/>
        <v>-68.4</v>
      </c>
      <c r="BD264" s="217">
        <f t="shared" si="188"/>
        <v>0</v>
      </c>
      <c r="BE264" s="217">
        <f t="shared" si="189"/>
        <v>-651</v>
      </c>
      <c r="BF264" s="217">
        <f t="shared" si="190"/>
        <v>-570</v>
      </c>
    </row>
    <row r="265" spans="2:58">
      <c r="B265" s="6" t="s">
        <v>444</v>
      </c>
      <c r="C265" s="166" t="str">
        <f>_xlfn.XLOOKUP(B:B,'2023.7-2023.12'!B:B,'2023.7-2023.12'!G:G,0)</f>
        <v>2021/06/03</v>
      </c>
      <c r="D265">
        <f>_xlfn.XLOOKUP(B:B,'2023.7-2023.12'!B:B,'2023.7-2023.12'!I:I,0)</f>
        <v>0</v>
      </c>
      <c r="E265" t="str">
        <f>_xlfn.XLOOKUP(B:B,'2023.7-2023.12'!B:B,'2023.7-2023.12'!C:C,0)</f>
        <v>生产部</v>
      </c>
      <c r="F265" t="str">
        <f>_xlfn.XLOOKUP(B:B,'2023.7-2023.12'!B:B,'2023.7-2023.12'!F:F,0)</f>
        <v>装配电工</v>
      </c>
      <c r="G265">
        <f>COUNTIF('2023.7-2023.12'!B:B,B265)</f>
        <v>6</v>
      </c>
      <c r="H265" s="217">
        <f>IFERROR(_xlfn.XLOOKUP(B265,'2023.7-2023.12'!B:B,'2023.7-2023.12'!K:K),0)</f>
        <v>6248.68</v>
      </c>
      <c r="I265" s="217">
        <f>IFERROR(AVERAGEIF('2023.7-2023.12'!B:B,B265,'2023.7-2023.12'!K:K),0)</f>
        <v>7420.79</v>
      </c>
      <c r="J265" s="217">
        <f>IFERROR(_xlfn.XLOOKUP(B265,'2023.7-2023.12'!B:B,'2023.7-2023.12'!J:J),0)</f>
        <v>1900</v>
      </c>
      <c r="K265" s="217">
        <f>IFERROR(AVERAGEIF('2023.7-2023.12'!B:B,B265,'2023.7-2023.12'!J:J),0)</f>
        <v>1900</v>
      </c>
      <c r="M265">
        <f>SUMIFS('2023.7-2023.12'!L:L,'2023.7-2023.12'!B:B,B265)</f>
        <v>2182.08</v>
      </c>
      <c r="O265" s="217">
        <f>SUMIFS('2023.7-2023.12'!N:N,'2023.7-2023.12'!B:B,B265)</f>
        <v>22.8</v>
      </c>
      <c r="P265">
        <f>SUMIFS('2023.7-2023.12'!P:P,'2023.7-2023.12'!B:B,B265)</f>
        <v>18.24</v>
      </c>
      <c r="R265" s="217">
        <f>SUMIFS('2023.7-2023.12'!M:M,'2023.7-2023.12'!B:B,B265)</f>
        <v>520.8</v>
      </c>
      <c r="T265" s="217">
        <f>SUMIFS('2023.7-2023.12'!O:O,'2023.7-2023.12'!B:B,B265)</f>
        <v>0</v>
      </c>
      <c r="U265" s="217">
        <f t="shared" si="153"/>
        <v>7420.79</v>
      </c>
      <c r="V265" s="217">
        <f t="shared" si="154"/>
        <v>7420.79</v>
      </c>
      <c r="W265">
        <f t="shared" si="155"/>
        <v>6233.4636</v>
      </c>
      <c r="X265" s="217">
        <f t="shared" si="156"/>
        <v>7420.79</v>
      </c>
      <c r="Y265" s="217">
        <f t="shared" si="157"/>
        <v>7420.79</v>
      </c>
      <c r="Z265" s="217">
        <f t="shared" si="158"/>
        <v>356.19792</v>
      </c>
      <c r="AA265" s="217">
        <f t="shared" si="159"/>
        <v>7420.79</v>
      </c>
      <c r="AB265" s="217">
        <f t="shared" si="160"/>
        <v>71.239584</v>
      </c>
      <c r="AC265" s="217">
        <f t="shared" si="161"/>
        <v>7420.79</v>
      </c>
      <c r="AD265" s="217">
        <f t="shared" si="162"/>
        <v>7420.79</v>
      </c>
      <c r="AE265" s="217">
        <f t="shared" si="163"/>
        <v>2003.6133</v>
      </c>
      <c r="AF265" s="217">
        <f t="shared" si="164"/>
        <v>7420.79</v>
      </c>
      <c r="AG265" s="217">
        <f t="shared" si="165"/>
        <v>7420.79</v>
      </c>
      <c r="AH265" s="217">
        <f t="shared" si="166"/>
        <v>2226.237</v>
      </c>
      <c r="AI265">
        <f t="shared" si="167"/>
        <v>-4051.3836</v>
      </c>
      <c r="AJ265" s="217">
        <f t="shared" si="168"/>
        <v>-333.39792</v>
      </c>
      <c r="AK265" s="217">
        <f t="shared" si="169"/>
        <v>-52.999584</v>
      </c>
      <c r="AL265" s="217">
        <f t="shared" si="170"/>
        <v>-1482.8133</v>
      </c>
      <c r="AM265" s="217">
        <f t="shared" si="171"/>
        <v>-2226.237</v>
      </c>
      <c r="AN265" s="217">
        <f t="shared" si="172"/>
        <v>4546</v>
      </c>
      <c r="AO265" s="217">
        <f t="shared" si="173"/>
        <v>4546</v>
      </c>
      <c r="AP265">
        <f t="shared" si="174"/>
        <v>3818.64</v>
      </c>
      <c r="AQ265" s="217">
        <f t="shared" si="175"/>
        <v>1900</v>
      </c>
      <c r="AR265" s="217">
        <f t="shared" si="176"/>
        <v>1900</v>
      </c>
      <c r="AS265" s="217">
        <f t="shared" si="177"/>
        <v>91.2</v>
      </c>
      <c r="AT265" s="217">
        <f t="shared" si="178"/>
        <v>1900</v>
      </c>
      <c r="AU265" s="217">
        <f t="shared" si="179"/>
        <v>18.24</v>
      </c>
      <c r="AV265" s="217">
        <f t="shared" si="180"/>
        <v>4340</v>
      </c>
      <c r="AW265" s="217">
        <f t="shared" si="181"/>
        <v>4340</v>
      </c>
      <c r="AX265" s="217">
        <f t="shared" si="182"/>
        <v>1171.8</v>
      </c>
      <c r="AY265" s="217">
        <f t="shared" si="183"/>
        <v>1900</v>
      </c>
      <c r="AZ265" s="217">
        <f t="shared" si="184"/>
        <v>1900</v>
      </c>
      <c r="BA265" s="217">
        <f t="shared" si="185"/>
        <v>570</v>
      </c>
      <c r="BB265" s="217">
        <f t="shared" si="186"/>
        <v>-1636.56</v>
      </c>
      <c r="BC265" s="217">
        <f t="shared" si="187"/>
        <v>-68.4</v>
      </c>
      <c r="BD265" s="217">
        <f t="shared" si="188"/>
        <v>0</v>
      </c>
      <c r="BE265" s="217">
        <f t="shared" si="189"/>
        <v>-651</v>
      </c>
      <c r="BF265" s="217">
        <f t="shared" si="190"/>
        <v>-570</v>
      </c>
    </row>
    <row r="266" spans="2:58">
      <c r="B266" s="6" t="s">
        <v>445</v>
      </c>
      <c r="C266" s="166" t="str">
        <f>_xlfn.XLOOKUP(B:B,'2023.7-2023.12'!B:B,'2023.7-2023.12'!G:G,0)</f>
        <v>2020/11/02</v>
      </c>
      <c r="D266">
        <f>_xlfn.XLOOKUP(B:B,'2023.7-2023.12'!B:B,'2023.7-2023.12'!I:I,0)</f>
        <v>0</v>
      </c>
      <c r="E266" t="str">
        <f>_xlfn.XLOOKUP(B:B,'2023.7-2023.12'!B:B,'2023.7-2023.12'!C:C,0)</f>
        <v>物控部</v>
      </c>
      <c r="F266" t="str">
        <f>_xlfn.XLOOKUP(B:B,'2023.7-2023.12'!B:B,'2023.7-2023.12'!F:F,0)</f>
        <v>采购专员</v>
      </c>
      <c r="G266">
        <f>COUNTIF('2023.7-2023.12'!B:B,B266)</f>
        <v>6</v>
      </c>
      <c r="H266" s="217">
        <f>IFERROR(_xlfn.XLOOKUP(B266,'2023.7-2023.12'!B:B,'2023.7-2023.12'!K:K),0)</f>
        <v>6642.09</v>
      </c>
      <c r="I266" s="217">
        <f>IFERROR(AVERAGEIF('2023.7-2023.12'!B:B,B266,'2023.7-2023.12'!K:K),0)</f>
        <v>6368.18</v>
      </c>
      <c r="J266" s="217">
        <f>IFERROR(_xlfn.XLOOKUP(B266,'2023.7-2023.12'!B:B,'2023.7-2023.12'!J:J),0)</f>
        <v>2400</v>
      </c>
      <c r="K266" s="217">
        <f>IFERROR(AVERAGEIF('2023.7-2023.12'!B:B,B266,'2023.7-2023.12'!J:J),0)</f>
        <v>2400</v>
      </c>
      <c r="M266">
        <f>SUMIFS('2023.7-2023.12'!L:L,'2023.7-2023.12'!B:B,B266)</f>
        <v>2182.08</v>
      </c>
      <c r="O266" s="217">
        <f>SUMIFS('2023.7-2023.12'!N:N,'2023.7-2023.12'!B:B,B266)</f>
        <v>22.8</v>
      </c>
      <c r="P266">
        <f>SUMIFS('2023.7-2023.12'!P:P,'2023.7-2023.12'!B:B,B266)</f>
        <v>18.24</v>
      </c>
      <c r="R266" s="217">
        <f>SUMIFS('2023.7-2023.12'!M:M,'2023.7-2023.12'!B:B,B266)</f>
        <v>520.8</v>
      </c>
      <c r="T266" s="217">
        <f>SUMIFS('2023.7-2023.12'!O:O,'2023.7-2023.12'!B:B,B266)</f>
        <v>0</v>
      </c>
      <c r="U266" s="217">
        <f t="shared" si="153"/>
        <v>6368.18</v>
      </c>
      <c r="V266" s="217">
        <f t="shared" si="154"/>
        <v>6368.18</v>
      </c>
      <c r="W266">
        <f t="shared" si="155"/>
        <v>5349.2712</v>
      </c>
      <c r="X266" s="217">
        <f t="shared" si="156"/>
        <v>6368.18</v>
      </c>
      <c r="Y266" s="217">
        <f t="shared" si="157"/>
        <v>6368.18</v>
      </c>
      <c r="Z266" s="217">
        <f t="shared" si="158"/>
        <v>305.67264</v>
      </c>
      <c r="AA266" s="217">
        <f t="shared" si="159"/>
        <v>6368.18</v>
      </c>
      <c r="AB266" s="217">
        <f t="shared" si="160"/>
        <v>61.134528</v>
      </c>
      <c r="AC266" s="217">
        <f t="shared" si="161"/>
        <v>6368.18</v>
      </c>
      <c r="AD266" s="217">
        <f t="shared" si="162"/>
        <v>6368.18</v>
      </c>
      <c r="AE266" s="217">
        <f t="shared" si="163"/>
        <v>1719.4086</v>
      </c>
      <c r="AF266" s="217">
        <f t="shared" si="164"/>
        <v>6368.18</v>
      </c>
      <c r="AG266" s="217">
        <f t="shared" si="165"/>
        <v>6368.18</v>
      </c>
      <c r="AH266" s="217">
        <f t="shared" si="166"/>
        <v>1910.454</v>
      </c>
      <c r="AI266">
        <f t="shared" si="167"/>
        <v>-3167.1912</v>
      </c>
      <c r="AJ266" s="217">
        <f t="shared" si="168"/>
        <v>-282.87264</v>
      </c>
      <c r="AK266" s="217">
        <f t="shared" si="169"/>
        <v>-42.894528</v>
      </c>
      <c r="AL266" s="217">
        <f t="shared" si="170"/>
        <v>-1198.6086</v>
      </c>
      <c r="AM266" s="217">
        <f t="shared" si="171"/>
        <v>-1910.454</v>
      </c>
      <c r="AN266" s="217">
        <f t="shared" si="172"/>
        <v>4546</v>
      </c>
      <c r="AO266" s="217">
        <f t="shared" si="173"/>
        <v>4546</v>
      </c>
      <c r="AP266">
        <f t="shared" si="174"/>
        <v>3818.64</v>
      </c>
      <c r="AQ266" s="217">
        <f t="shared" si="175"/>
        <v>2400</v>
      </c>
      <c r="AR266" s="217">
        <f t="shared" si="176"/>
        <v>2400</v>
      </c>
      <c r="AS266" s="217">
        <f t="shared" si="177"/>
        <v>115.2</v>
      </c>
      <c r="AT266" s="217">
        <f t="shared" si="178"/>
        <v>2400</v>
      </c>
      <c r="AU266" s="217">
        <f t="shared" si="179"/>
        <v>23.04</v>
      </c>
      <c r="AV266" s="217">
        <f t="shared" si="180"/>
        <v>4340</v>
      </c>
      <c r="AW266" s="217">
        <f t="shared" si="181"/>
        <v>4340</v>
      </c>
      <c r="AX266" s="217">
        <f t="shared" si="182"/>
        <v>1171.8</v>
      </c>
      <c r="AY266" s="217">
        <f t="shared" si="183"/>
        <v>2400</v>
      </c>
      <c r="AZ266" s="217">
        <f t="shared" si="184"/>
        <v>2400</v>
      </c>
      <c r="BA266" s="217">
        <f t="shared" si="185"/>
        <v>720</v>
      </c>
      <c r="BB266" s="217">
        <f t="shared" si="186"/>
        <v>-1636.56</v>
      </c>
      <c r="BC266" s="217">
        <f t="shared" si="187"/>
        <v>-92.4</v>
      </c>
      <c r="BD266" s="217">
        <f t="shared" si="188"/>
        <v>-4.8</v>
      </c>
      <c r="BE266" s="217">
        <f t="shared" si="189"/>
        <v>-651</v>
      </c>
      <c r="BF266" s="217">
        <f t="shared" si="190"/>
        <v>-720</v>
      </c>
    </row>
    <row r="267" spans="2:58">
      <c r="B267" s="6" t="s">
        <v>446</v>
      </c>
      <c r="C267" s="166" t="str">
        <f>_xlfn.XLOOKUP(B:B,'2023.7-2023.12'!B:B,'2023.7-2023.12'!G:G,0)</f>
        <v>2021/05/10</v>
      </c>
      <c r="D267">
        <f>_xlfn.XLOOKUP(B:B,'2023.7-2023.12'!B:B,'2023.7-2023.12'!I:I,0)</f>
        <v>0</v>
      </c>
      <c r="E267" t="str">
        <f>_xlfn.XLOOKUP(B:B,'2023.7-2023.12'!B:B,'2023.7-2023.12'!C:C,0)</f>
        <v>销售部</v>
      </c>
      <c r="F267" t="str">
        <f>_xlfn.XLOOKUP(B:B,'2023.7-2023.12'!B:B,'2023.7-2023.12'!F:F,0)</f>
        <v>市场专员</v>
      </c>
      <c r="G267">
        <f>COUNTIF('2023.7-2023.12'!B:B,B267)</f>
        <v>6</v>
      </c>
      <c r="H267" s="217">
        <f>IFERROR(_xlfn.XLOOKUP(B267,'2023.7-2023.12'!B:B,'2023.7-2023.12'!K:K),0)</f>
        <v>10465.51</v>
      </c>
      <c r="I267" s="217">
        <f>IFERROR(AVERAGEIF('2023.7-2023.12'!B:B,B267,'2023.7-2023.12'!K:K),0)</f>
        <v>9635.09666666667</v>
      </c>
      <c r="J267" s="217">
        <f>IFERROR(_xlfn.XLOOKUP(B267,'2023.7-2023.12'!B:B,'2023.7-2023.12'!J:J),0)</f>
        <v>2760</v>
      </c>
      <c r="K267" s="217">
        <f>IFERROR(AVERAGEIF('2023.7-2023.12'!B:B,B267,'2023.7-2023.12'!J:J),0)</f>
        <v>2760</v>
      </c>
      <c r="M267">
        <f>SUMIFS('2023.7-2023.12'!L:L,'2023.7-2023.12'!B:B,B267)</f>
        <v>2182.08</v>
      </c>
      <c r="O267" s="217">
        <f>SUMIFS('2023.7-2023.12'!N:N,'2023.7-2023.12'!B:B,B267)</f>
        <v>22.8</v>
      </c>
      <c r="P267">
        <f>SUMIFS('2023.7-2023.12'!P:P,'2023.7-2023.12'!B:B,B267)</f>
        <v>18.24</v>
      </c>
      <c r="R267" s="217">
        <f>SUMIFS('2023.7-2023.12'!M:M,'2023.7-2023.12'!B:B,B267)</f>
        <v>520.8</v>
      </c>
      <c r="T267" s="217">
        <f>SUMIFS('2023.7-2023.12'!O:O,'2023.7-2023.12'!B:B,B267)</f>
        <v>0</v>
      </c>
      <c r="U267" s="217">
        <f t="shared" si="153"/>
        <v>9635.09666666667</v>
      </c>
      <c r="V267" s="217">
        <f t="shared" si="154"/>
        <v>9635.09666666667</v>
      </c>
      <c r="W267">
        <f t="shared" si="155"/>
        <v>8093.4812</v>
      </c>
      <c r="X267" s="217">
        <f t="shared" si="156"/>
        <v>9635.09666666667</v>
      </c>
      <c r="Y267" s="217">
        <f t="shared" si="157"/>
        <v>9635.09666666667</v>
      </c>
      <c r="Z267" s="217">
        <f t="shared" si="158"/>
        <v>462.48464</v>
      </c>
      <c r="AA267" s="217">
        <f t="shared" si="159"/>
        <v>9635.09666666667</v>
      </c>
      <c r="AB267" s="217">
        <f t="shared" si="160"/>
        <v>92.496928</v>
      </c>
      <c r="AC267" s="217">
        <f t="shared" si="161"/>
        <v>9635.09666666667</v>
      </c>
      <c r="AD267" s="217">
        <f t="shared" si="162"/>
        <v>9635.09666666667</v>
      </c>
      <c r="AE267" s="217">
        <f t="shared" si="163"/>
        <v>2601.4761</v>
      </c>
      <c r="AF267" s="217">
        <f t="shared" si="164"/>
        <v>9635.09666666667</v>
      </c>
      <c r="AG267" s="217">
        <f t="shared" si="165"/>
        <v>9635.09666666667</v>
      </c>
      <c r="AH267" s="217">
        <f t="shared" si="166"/>
        <v>2890.529</v>
      </c>
      <c r="AI267">
        <f t="shared" si="167"/>
        <v>-5911.4012</v>
      </c>
      <c r="AJ267" s="217">
        <f t="shared" si="168"/>
        <v>-439.68464</v>
      </c>
      <c r="AK267" s="217">
        <f t="shared" si="169"/>
        <v>-74.256928</v>
      </c>
      <c r="AL267" s="217">
        <f t="shared" si="170"/>
        <v>-2080.6761</v>
      </c>
      <c r="AM267" s="217">
        <f t="shared" si="171"/>
        <v>-2890.529</v>
      </c>
      <c r="AN267" s="217">
        <f t="shared" si="172"/>
        <v>4546</v>
      </c>
      <c r="AO267" s="217">
        <f t="shared" si="173"/>
        <v>4546</v>
      </c>
      <c r="AP267">
        <f t="shared" si="174"/>
        <v>3818.64</v>
      </c>
      <c r="AQ267" s="217">
        <f t="shared" si="175"/>
        <v>2760</v>
      </c>
      <c r="AR267" s="217">
        <f t="shared" si="176"/>
        <v>2760</v>
      </c>
      <c r="AS267" s="217">
        <f t="shared" si="177"/>
        <v>132.48</v>
      </c>
      <c r="AT267" s="217">
        <f t="shared" si="178"/>
        <v>2760</v>
      </c>
      <c r="AU267" s="217">
        <f t="shared" si="179"/>
        <v>26.496</v>
      </c>
      <c r="AV267" s="217">
        <f t="shared" si="180"/>
        <v>4340</v>
      </c>
      <c r="AW267" s="217">
        <f t="shared" si="181"/>
        <v>4340</v>
      </c>
      <c r="AX267" s="217">
        <f t="shared" si="182"/>
        <v>1171.8</v>
      </c>
      <c r="AY267" s="217">
        <f t="shared" si="183"/>
        <v>2760</v>
      </c>
      <c r="AZ267" s="217">
        <f t="shared" si="184"/>
        <v>2760</v>
      </c>
      <c r="BA267" s="217">
        <f t="shared" si="185"/>
        <v>828</v>
      </c>
      <c r="BB267" s="217">
        <f t="shared" si="186"/>
        <v>-1636.56</v>
      </c>
      <c r="BC267" s="217">
        <f t="shared" si="187"/>
        <v>-109.68</v>
      </c>
      <c r="BD267" s="217">
        <f t="shared" si="188"/>
        <v>-8.256</v>
      </c>
      <c r="BE267" s="217">
        <f t="shared" si="189"/>
        <v>-651</v>
      </c>
      <c r="BF267" s="217">
        <f t="shared" si="190"/>
        <v>-828</v>
      </c>
    </row>
    <row r="268" spans="2:58">
      <c r="B268" s="6" t="s">
        <v>447</v>
      </c>
      <c r="C268" s="166" t="str">
        <f>_xlfn.XLOOKUP(B:B,'2023.7-2023.12'!B:B,'2023.7-2023.12'!G:G,0)</f>
        <v>2020/01/06</v>
      </c>
      <c r="D268">
        <f>_xlfn.XLOOKUP(B:B,'2023.7-2023.12'!B:B,'2023.7-2023.12'!I:I,0)</f>
        <v>0</v>
      </c>
      <c r="E268" t="str">
        <f>_xlfn.XLOOKUP(B:B,'2023.7-2023.12'!B:B,'2023.7-2023.12'!C:C,0)</f>
        <v>销售部</v>
      </c>
      <c r="F268" t="str">
        <f>_xlfn.XLOOKUP(B:B,'2023.7-2023.12'!B:B,'2023.7-2023.12'!F:F,0)</f>
        <v>区域销售经理</v>
      </c>
      <c r="G268">
        <f>COUNTIF('2023.7-2023.12'!B:B,B268)</f>
        <v>6</v>
      </c>
      <c r="H268" s="217">
        <f>IFERROR(_xlfn.XLOOKUP(B268,'2023.7-2023.12'!B:B,'2023.7-2023.12'!K:K),0)</f>
        <v>10400</v>
      </c>
      <c r="I268" s="217">
        <f>IFERROR(AVERAGEIF('2023.7-2023.12'!B:B,B268,'2023.7-2023.12'!K:K),0)</f>
        <v>10398.3333333333</v>
      </c>
      <c r="J268" s="217">
        <f>IFERROR(_xlfn.XLOOKUP(B268,'2023.7-2023.12'!B:B,'2023.7-2023.12'!J:J),0)</f>
        <v>3000</v>
      </c>
      <c r="K268" s="217">
        <f>IFERROR(AVERAGEIF('2023.7-2023.12'!B:B,B268,'2023.7-2023.12'!J:J),0)</f>
        <v>3000</v>
      </c>
      <c r="M268">
        <f>SUMIFS('2023.7-2023.12'!L:L,'2023.7-2023.12'!B:B,B268)</f>
        <v>2182.08</v>
      </c>
      <c r="O268" s="217">
        <f>SUMIFS('2023.7-2023.12'!N:N,'2023.7-2023.12'!B:B,B268)</f>
        <v>22.8</v>
      </c>
      <c r="P268">
        <f>SUMIFS('2023.7-2023.12'!P:P,'2023.7-2023.12'!B:B,B268)</f>
        <v>18.24</v>
      </c>
      <c r="R268" s="217">
        <f>SUMIFS('2023.7-2023.12'!M:M,'2023.7-2023.12'!B:B,B268)</f>
        <v>520.8</v>
      </c>
      <c r="T268" s="217">
        <f>SUMIFS('2023.7-2023.12'!O:O,'2023.7-2023.12'!B:B,B268)</f>
        <v>0</v>
      </c>
      <c r="U268" s="217">
        <f t="shared" si="153"/>
        <v>10398.3333333333</v>
      </c>
      <c r="V268" s="217">
        <f t="shared" si="154"/>
        <v>10398.3333333333</v>
      </c>
      <c r="W268">
        <f t="shared" si="155"/>
        <v>8734.6</v>
      </c>
      <c r="X268" s="217">
        <f t="shared" si="156"/>
        <v>10398.3333333333</v>
      </c>
      <c r="Y268" s="217">
        <f t="shared" si="157"/>
        <v>10398.3333333333</v>
      </c>
      <c r="Z268" s="217">
        <f t="shared" si="158"/>
        <v>499.12</v>
      </c>
      <c r="AA268" s="217">
        <f t="shared" si="159"/>
        <v>10398.3333333333</v>
      </c>
      <c r="AB268" s="217">
        <f t="shared" si="160"/>
        <v>99.824</v>
      </c>
      <c r="AC268" s="217">
        <f t="shared" si="161"/>
        <v>10398.3333333333</v>
      </c>
      <c r="AD268" s="217">
        <f t="shared" si="162"/>
        <v>10398.3333333333</v>
      </c>
      <c r="AE268" s="217">
        <f t="shared" si="163"/>
        <v>2807.55</v>
      </c>
      <c r="AF268" s="217">
        <f t="shared" si="164"/>
        <v>10398.3333333333</v>
      </c>
      <c r="AG268" s="217">
        <f t="shared" si="165"/>
        <v>10398.3333333333</v>
      </c>
      <c r="AH268" s="217">
        <f t="shared" si="166"/>
        <v>3119.5</v>
      </c>
      <c r="AI268">
        <f t="shared" si="167"/>
        <v>-6552.52</v>
      </c>
      <c r="AJ268" s="217">
        <f t="shared" si="168"/>
        <v>-476.32</v>
      </c>
      <c r="AK268" s="217">
        <f t="shared" si="169"/>
        <v>-81.584</v>
      </c>
      <c r="AL268" s="217">
        <f t="shared" si="170"/>
        <v>-2286.75</v>
      </c>
      <c r="AM268" s="217">
        <f t="shared" si="171"/>
        <v>-3119.5</v>
      </c>
      <c r="AN268" s="217">
        <f t="shared" si="172"/>
        <v>4546</v>
      </c>
      <c r="AO268" s="217">
        <f t="shared" si="173"/>
        <v>4546</v>
      </c>
      <c r="AP268">
        <f t="shared" si="174"/>
        <v>3818.64</v>
      </c>
      <c r="AQ268" s="217">
        <f t="shared" si="175"/>
        <v>3000</v>
      </c>
      <c r="AR268" s="217">
        <f t="shared" si="176"/>
        <v>3000</v>
      </c>
      <c r="AS268" s="217">
        <f t="shared" si="177"/>
        <v>144</v>
      </c>
      <c r="AT268" s="217">
        <f t="shared" si="178"/>
        <v>3000</v>
      </c>
      <c r="AU268" s="217">
        <f t="shared" si="179"/>
        <v>28.8</v>
      </c>
      <c r="AV268" s="217">
        <f t="shared" si="180"/>
        <v>4340</v>
      </c>
      <c r="AW268" s="217">
        <f t="shared" si="181"/>
        <v>4340</v>
      </c>
      <c r="AX268" s="217">
        <f t="shared" si="182"/>
        <v>1171.8</v>
      </c>
      <c r="AY268" s="217">
        <f t="shared" si="183"/>
        <v>3000</v>
      </c>
      <c r="AZ268" s="217">
        <f t="shared" si="184"/>
        <v>3000</v>
      </c>
      <c r="BA268" s="217">
        <f t="shared" si="185"/>
        <v>900</v>
      </c>
      <c r="BB268" s="217">
        <f t="shared" si="186"/>
        <v>-1636.56</v>
      </c>
      <c r="BC268" s="217">
        <f t="shared" si="187"/>
        <v>-121.2</v>
      </c>
      <c r="BD268" s="217">
        <f t="shared" si="188"/>
        <v>-10.56</v>
      </c>
      <c r="BE268" s="217">
        <f t="shared" si="189"/>
        <v>-651</v>
      </c>
      <c r="BF268" s="217">
        <f t="shared" si="190"/>
        <v>-900</v>
      </c>
    </row>
    <row r="269" spans="2:58">
      <c r="B269" s="6" t="s">
        <v>448</v>
      </c>
      <c r="C269" s="166" t="str">
        <f>_xlfn.XLOOKUP(B:B,'2023.7-2023.12'!B:B,'2023.7-2023.12'!G:G,0)</f>
        <v>2015/08/04</v>
      </c>
      <c r="D269">
        <f>_xlfn.XLOOKUP(B:B,'2023.7-2023.12'!B:B,'2023.7-2023.12'!I:I,0)</f>
        <v>0</v>
      </c>
      <c r="E269" t="str">
        <f>_xlfn.XLOOKUP(B:B,'2023.7-2023.12'!B:B,'2023.7-2023.12'!C:C,0)</f>
        <v>销售部</v>
      </c>
      <c r="F269" t="str">
        <f>_xlfn.XLOOKUP(B:B,'2023.7-2023.12'!B:B,'2023.7-2023.12'!F:F,0)</f>
        <v>区域销售总监</v>
      </c>
      <c r="G269">
        <f>COUNTIF('2023.7-2023.12'!B:B,B269)</f>
        <v>6</v>
      </c>
      <c r="H269" s="217">
        <f>IFERROR(_xlfn.XLOOKUP(B269,'2023.7-2023.12'!B:B,'2023.7-2023.12'!K:K),0)</f>
        <v>16500</v>
      </c>
      <c r="I269" s="217">
        <f>IFERROR(AVERAGEIF('2023.7-2023.12'!B:B,B269,'2023.7-2023.12'!K:K),0)</f>
        <v>16496.6666666667</v>
      </c>
      <c r="J269" s="217">
        <f>IFERROR(_xlfn.XLOOKUP(B269,'2023.7-2023.12'!B:B,'2023.7-2023.12'!J:J),0)</f>
        <v>5500</v>
      </c>
      <c r="K269" s="217">
        <f>IFERROR(AVERAGEIF('2023.7-2023.12'!B:B,B269,'2023.7-2023.12'!J:J),0)</f>
        <v>5500</v>
      </c>
      <c r="M269">
        <f>SUMIFS('2023.7-2023.12'!L:L,'2023.7-2023.12'!B:B,B269)</f>
        <v>2182.08</v>
      </c>
      <c r="O269" s="217">
        <f>SUMIFS('2023.7-2023.12'!N:N,'2023.7-2023.12'!B:B,B269)</f>
        <v>22.8</v>
      </c>
      <c r="P269">
        <f>SUMIFS('2023.7-2023.12'!P:P,'2023.7-2023.12'!B:B,B269)</f>
        <v>18.24</v>
      </c>
      <c r="R269" s="217">
        <f>SUMIFS('2023.7-2023.12'!M:M,'2023.7-2023.12'!B:B,B269)</f>
        <v>520.8</v>
      </c>
      <c r="T269" s="217">
        <f>SUMIFS('2023.7-2023.12'!O:O,'2023.7-2023.12'!B:B,B269)</f>
        <v>570</v>
      </c>
      <c r="U269" s="217">
        <f t="shared" si="153"/>
        <v>16496.6666666667</v>
      </c>
      <c r="V269" s="217">
        <f t="shared" si="154"/>
        <v>16496.6666666667</v>
      </c>
      <c r="W269">
        <f t="shared" si="155"/>
        <v>13857.2</v>
      </c>
      <c r="X269" s="217">
        <f t="shared" si="156"/>
        <v>16496.6666666667</v>
      </c>
      <c r="Y269" s="217">
        <f t="shared" si="157"/>
        <v>16496.6666666667</v>
      </c>
      <c r="Z269" s="217">
        <f t="shared" si="158"/>
        <v>791.84</v>
      </c>
      <c r="AA269" s="217">
        <f t="shared" si="159"/>
        <v>16496.6666666667</v>
      </c>
      <c r="AB269" s="217">
        <f t="shared" si="160"/>
        <v>158.368</v>
      </c>
      <c r="AC269" s="217">
        <f t="shared" si="161"/>
        <v>16496.6666666667</v>
      </c>
      <c r="AD269" s="217">
        <f t="shared" si="162"/>
        <v>16496.6666666667</v>
      </c>
      <c r="AE269" s="217">
        <f t="shared" si="163"/>
        <v>4454.1</v>
      </c>
      <c r="AF269" s="217">
        <f t="shared" si="164"/>
        <v>16496.6666666667</v>
      </c>
      <c r="AG269" s="217">
        <f t="shared" si="165"/>
        <v>16496.6666666667</v>
      </c>
      <c r="AH269" s="217">
        <f t="shared" si="166"/>
        <v>4949</v>
      </c>
      <c r="AI269">
        <f t="shared" si="167"/>
        <v>-11675.12</v>
      </c>
      <c r="AJ269" s="217">
        <f t="shared" si="168"/>
        <v>-769.04</v>
      </c>
      <c r="AK269" s="217">
        <f t="shared" si="169"/>
        <v>-140.128</v>
      </c>
      <c r="AL269" s="217">
        <f t="shared" si="170"/>
        <v>-3933.3</v>
      </c>
      <c r="AM269" s="217">
        <f t="shared" si="171"/>
        <v>-4379</v>
      </c>
      <c r="AN269" s="217">
        <f t="shared" si="172"/>
        <v>5500</v>
      </c>
      <c r="AO269" s="217">
        <f t="shared" si="173"/>
        <v>5500</v>
      </c>
      <c r="AP269">
        <f t="shared" si="174"/>
        <v>4620</v>
      </c>
      <c r="AQ269" s="217">
        <f t="shared" si="175"/>
        <v>5500</v>
      </c>
      <c r="AR269" s="217">
        <f t="shared" si="176"/>
        <v>5500</v>
      </c>
      <c r="AS269" s="217">
        <f t="shared" si="177"/>
        <v>264</v>
      </c>
      <c r="AT269" s="217">
        <f t="shared" si="178"/>
        <v>5500</v>
      </c>
      <c r="AU269" s="217">
        <f t="shared" si="179"/>
        <v>52.8</v>
      </c>
      <c r="AV269" s="217">
        <f t="shared" si="180"/>
        <v>5500</v>
      </c>
      <c r="AW269" s="217">
        <f t="shared" si="181"/>
        <v>5500</v>
      </c>
      <c r="AX269" s="217">
        <f t="shared" si="182"/>
        <v>1485</v>
      </c>
      <c r="AY269" s="217">
        <f t="shared" si="183"/>
        <v>5500</v>
      </c>
      <c r="AZ269" s="217">
        <f t="shared" si="184"/>
        <v>5500</v>
      </c>
      <c r="BA269" s="217">
        <f t="shared" si="185"/>
        <v>1650</v>
      </c>
      <c r="BB269" s="217">
        <f t="shared" si="186"/>
        <v>-2437.92</v>
      </c>
      <c r="BC269" s="217">
        <f t="shared" si="187"/>
        <v>-241.2</v>
      </c>
      <c r="BD269" s="217">
        <f t="shared" si="188"/>
        <v>-34.56</v>
      </c>
      <c r="BE269" s="217">
        <f t="shared" si="189"/>
        <v>-964.2</v>
      </c>
      <c r="BF269" s="217">
        <f t="shared" si="190"/>
        <v>-1080</v>
      </c>
    </row>
    <row r="270" spans="2:58">
      <c r="B270" s="6" t="s">
        <v>450</v>
      </c>
      <c r="C270" s="166">
        <f>_xlfn.XLOOKUP(B:B,'2023.7-2023.12'!B:B,'2023.7-2023.12'!G:G,0)</f>
        <v>44908</v>
      </c>
      <c r="D270" s="216" t="s">
        <v>466</v>
      </c>
      <c r="E270" t="str">
        <f>_xlfn.XLOOKUP(B:B,'2023.7-2023.12'!B:B,'2023.7-2023.12'!C:C,0)</f>
        <v>物控部</v>
      </c>
      <c r="F270" t="str">
        <f>_xlfn.XLOOKUP(B:B,'2023.7-2023.12'!B:B,'2023.7-2023.12'!F:F,0)</f>
        <v>计划助理</v>
      </c>
      <c r="G270">
        <f>COUNTIF('2023.7-2023.12'!B:B,B270)</f>
        <v>2</v>
      </c>
      <c r="H270" s="217">
        <f>IFERROR(_xlfn.XLOOKUP(B270,'2023.7-2023.12'!B:B,'2023.7-2023.12'!K:K),0)</f>
        <v>3240.26</v>
      </c>
      <c r="I270" s="217">
        <f>IFERROR(AVERAGEIF('2023.7-2023.12'!B:B,B270,'2023.7-2023.12'!K:K),0)</f>
        <v>2522.445</v>
      </c>
      <c r="J270" s="217">
        <f>IFERROR(_xlfn.XLOOKUP(B270,'2023.7-2023.12'!B:B,'2023.7-2023.12'!J:J),0)</f>
        <v>1900</v>
      </c>
      <c r="K270" s="217">
        <f>IFERROR(AVERAGEIF('2023.7-2023.12'!B:B,B270,'2023.7-2023.12'!J:J),0)</f>
        <v>1900</v>
      </c>
      <c r="M270">
        <f>SUMIFS('2023.7-2023.12'!L:L,'2023.7-2023.12'!B:B,B270)</f>
        <v>727.36</v>
      </c>
      <c r="O270" s="217">
        <f>SUMIFS('2023.7-2023.12'!N:N,'2023.7-2023.12'!B:B,B270)</f>
        <v>7.6</v>
      </c>
      <c r="P270">
        <f>SUMIFS('2023.7-2023.12'!P:P,'2023.7-2023.12'!B:B,B270)</f>
        <v>6.08</v>
      </c>
      <c r="R270" s="217">
        <f>SUMIFS('2023.7-2023.12'!M:M,'2023.7-2023.12'!B:B,B270)</f>
        <v>173.6</v>
      </c>
      <c r="T270" s="217">
        <f>SUMIFS('2023.7-2023.12'!O:O,'2023.7-2023.12'!B:B,B270)</f>
        <v>0</v>
      </c>
      <c r="U270" s="217">
        <f t="shared" si="153"/>
        <v>4546</v>
      </c>
      <c r="V270" s="217">
        <f t="shared" si="154"/>
        <v>4546</v>
      </c>
      <c r="W270">
        <f t="shared" si="155"/>
        <v>1272.88</v>
      </c>
      <c r="X270" s="217">
        <f t="shared" si="156"/>
        <v>2522.445</v>
      </c>
      <c r="Y270" s="217">
        <f t="shared" si="157"/>
        <v>2522.445</v>
      </c>
      <c r="Z270" s="217">
        <f t="shared" si="158"/>
        <v>40.35912</v>
      </c>
      <c r="AA270" s="217">
        <f t="shared" si="159"/>
        <v>2522.445</v>
      </c>
      <c r="AB270" s="217">
        <f t="shared" si="160"/>
        <v>8.071824</v>
      </c>
      <c r="AC270" s="217">
        <f t="shared" si="161"/>
        <v>4340</v>
      </c>
      <c r="AD270" s="217">
        <f t="shared" si="162"/>
        <v>4340</v>
      </c>
      <c r="AE270" s="217">
        <f t="shared" si="163"/>
        <v>390.6</v>
      </c>
      <c r="AF270" s="217">
        <f t="shared" si="164"/>
        <v>2522.445</v>
      </c>
      <c r="AG270" s="217">
        <f t="shared" si="165"/>
        <v>2522.445</v>
      </c>
      <c r="AH270" s="217">
        <f t="shared" si="166"/>
        <v>252.2445</v>
      </c>
      <c r="AI270">
        <f t="shared" si="167"/>
        <v>-545.52</v>
      </c>
      <c r="AJ270" s="217">
        <f t="shared" si="168"/>
        <v>-32.75912</v>
      </c>
      <c r="AK270" s="217">
        <f t="shared" si="169"/>
        <v>-1.991824</v>
      </c>
      <c r="AL270" s="217">
        <f t="shared" si="170"/>
        <v>-217</v>
      </c>
      <c r="AM270" s="217">
        <f t="shared" si="171"/>
        <v>-252.2445</v>
      </c>
      <c r="AN270" s="217">
        <f t="shared" si="172"/>
        <v>4546</v>
      </c>
      <c r="AO270" s="217">
        <f t="shared" si="173"/>
        <v>4546</v>
      </c>
      <c r="AP270">
        <f t="shared" si="174"/>
        <v>1272.88</v>
      </c>
      <c r="AQ270" s="217">
        <f t="shared" si="175"/>
        <v>1900</v>
      </c>
      <c r="AR270" s="217">
        <f t="shared" si="176"/>
        <v>1900</v>
      </c>
      <c r="AS270" s="217">
        <f t="shared" si="177"/>
        <v>30.4</v>
      </c>
      <c r="AT270" s="217">
        <f t="shared" si="178"/>
        <v>1900</v>
      </c>
      <c r="AU270" s="217">
        <f t="shared" si="179"/>
        <v>6.08</v>
      </c>
      <c r="AV270" s="217">
        <f t="shared" si="180"/>
        <v>4340</v>
      </c>
      <c r="AW270" s="217">
        <f t="shared" si="181"/>
        <v>4340</v>
      </c>
      <c r="AX270" s="217">
        <f t="shared" si="182"/>
        <v>390.6</v>
      </c>
      <c r="AY270" s="217">
        <f t="shared" si="183"/>
        <v>1900</v>
      </c>
      <c r="AZ270" s="217">
        <f t="shared" si="184"/>
        <v>1900</v>
      </c>
      <c r="BA270" s="217">
        <f t="shared" si="185"/>
        <v>190</v>
      </c>
      <c r="BB270" s="217">
        <f t="shared" si="186"/>
        <v>-545.52</v>
      </c>
      <c r="BC270" s="217">
        <f t="shared" si="187"/>
        <v>-22.8</v>
      </c>
      <c r="BD270" s="217">
        <f t="shared" si="188"/>
        <v>0</v>
      </c>
      <c r="BE270" s="217">
        <f t="shared" si="189"/>
        <v>-217</v>
      </c>
      <c r="BF270" s="217">
        <f t="shared" si="190"/>
        <v>-190</v>
      </c>
    </row>
    <row r="271" spans="2:58">
      <c r="B271" s="6" t="s">
        <v>506</v>
      </c>
      <c r="C271" s="166">
        <f>_xlfn.XLOOKUP(B:B,'2023.7-2023.12'!B:B,'2023.7-2023.12'!G:G,0)</f>
        <v>45166</v>
      </c>
      <c r="D271" s="216" t="s">
        <v>465</v>
      </c>
      <c r="E271" t="str">
        <f>_xlfn.XLOOKUP(B:B,'2023.7-2023.12'!B:B,'2023.7-2023.12'!C:C,0)</f>
        <v>生产部</v>
      </c>
      <c r="F271" t="str">
        <f>_xlfn.XLOOKUP(B:B,'2023.7-2023.12'!B:B,'2023.7-2023.12'!F:F,0)</f>
        <v>仓管员</v>
      </c>
      <c r="G271">
        <f>COUNTIF('2023.7-2023.12'!B:B,B271)</f>
        <v>2</v>
      </c>
      <c r="H271" s="217">
        <f>IFERROR(_xlfn.XLOOKUP(B271,'2023.7-2023.12'!B:B,'2023.7-2023.12'!K:K),0)</f>
        <v>357.9</v>
      </c>
      <c r="I271" s="217">
        <f>IFERROR(AVERAGEIF('2023.7-2023.12'!B:B,B271,'2023.7-2023.12'!K:K),0)</f>
        <v>329.43</v>
      </c>
      <c r="J271" s="217">
        <f>IFERROR(_xlfn.XLOOKUP(B271,'2023.7-2023.12'!B:B,'2023.7-2023.12'!J:J),0)</f>
        <v>1900</v>
      </c>
      <c r="K271" s="217">
        <f>IFERROR(AVERAGEIF('2023.7-2023.12'!B:B,B271,'2023.7-2023.12'!J:J),0)</f>
        <v>1900</v>
      </c>
      <c r="M271">
        <f>SUMIFS('2023.7-2023.12'!L:L,'2023.7-2023.12'!B:B,B271)</f>
        <v>0</v>
      </c>
      <c r="O271" s="217">
        <f>SUMIFS('2023.7-2023.12'!N:N,'2023.7-2023.12'!B:B,B271)</f>
        <v>0</v>
      </c>
      <c r="P271">
        <f>SUMIFS('2023.7-2023.12'!P:P,'2023.7-2023.12'!B:B,B271)</f>
        <v>0</v>
      </c>
      <c r="R271" s="217">
        <f>SUMIFS('2023.7-2023.12'!M:M,'2023.7-2023.12'!B:B,B271)</f>
        <v>0</v>
      </c>
      <c r="T271" s="217">
        <f>SUMIFS('2023.7-2023.12'!O:O,'2023.7-2023.12'!B:B,B271)</f>
        <v>0</v>
      </c>
      <c r="U271" s="217">
        <f t="shared" si="153"/>
        <v>4546</v>
      </c>
      <c r="V271" s="217">
        <f t="shared" si="154"/>
        <v>4546</v>
      </c>
      <c r="W271">
        <f t="shared" si="155"/>
        <v>1272.88</v>
      </c>
      <c r="X271" s="217">
        <f t="shared" si="156"/>
        <v>1900</v>
      </c>
      <c r="Y271" s="217">
        <f t="shared" si="157"/>
        <v>1900</v>
      </c>
      <c r="Z271" s="217">
        <f t="shared" si="158"/>
        <v>30.4</v>
      </c>
      <c r="AA271" s="217">
        <f t="shared" si="159"/>
        <v>329.43</v>
      </c>
      <c r="AB271" s="217">
        <f t="shared" si="160"/>
        <v>1.054176</v>
      </c>
      <c r="AC271" s="217">
        <f t="shared" si="161"/>
        <v>4340</v>
      </c>
      <c r="AD271" s="217">
        <f t="shared" si="162"/>
        <v>4340</v>
      </c>
      <c r="AE271" s="217">
        <f t="shared" si="163"/>
        <v>390.6</v>
      </c>
      <c r="AF271" s="217">
        <f t="shared" si="164"/>
        <v>1900</v>
      </c>
      <c r="AG271" s="217">
        <f t="shared" si="165"/>
        <v>1900</v>
      </c>
      <c r="AH271" s="217">
        <f t="shared" si="166"/>
        <v>190</v>
      </c>
      <c r="AI271">
        <f t="shared" si="167"/>
        <v>-1272.88</v>
      </c>
      <c r="AJ271" s="217">
        <f t="shared" si="168"/>
        <v>-30.4</v>
      </c>
      <c r="AK271" s="217">
        <f t="shared" si="169"/>
        <v>-1.054176</v>
      </c>
      <c r="AL271" s="217">
        <f t="shared" si="170"/>
        <v>-390.6</v>
      </c>
      <c r="AM271" s="217">
        <f t="shared" si="171"/>
        <v>-190</v>
      </c>
      <c r="AN271" s="217">
        <f t="shared" si="172"/>
        <v>4546</v>
      </c>
      <c r="AO271" s="217">
        <f t="shared" si="173"/>
        <v>4546</v>
      </c>
      <c r="AP271">
        <f t="shared" si="174"/>
        <v>1272.88</v>
      </c>
      <c r="AQ271" s="217">
        <f t="shared" si="175"/>
        <v>1900</v>
      </c>
      <c r="AR271" s="217">
        <f t="shared" si="176"/>
        <v>1900</v>
      </c>
      <c r="AS271" s="217">
        <f t="shared" si="177"/>
        <v>30.4</v>
      </c>
      <c r="AT271" s="217">
        <f t="shared" si="178"/>
        <v>1900</v>
      </c>
      <c r="AU271" s="217">
        <f t="shared" si="179"/>
        <v>6.08</v>
      </c>
      <c r="AV271" s="217">
        <f t="shared" si="180"/>
        <v>4340</v>
      </c>
      <c r="AW271" s="217">
        <f t="shared" si="181"/>
        <v>4340</v>
      </c>
      <c r="AX271" s="217">
        <f t="shared" si="182"/>
        <v>390.6</v>
      </c>
      <c r="AY271" s="217">
        <f t="shared" si="183"/>
        <v>1900</v>
      </c>
      <c r="AZ271" s="217">
        <f t="shared" si="184"/>
        <v>1900</v>
      </c>
      <c r="BA271" s="217">
        <f t="shared" si="185"/>
        <v>190</v>
      </c>
      <c r="BB271" s="217">
        <f t="shared" si="186"/>
        <v>-1272.88</v>
      </c>
      <c r="BC271" s="217">
        <f t="shared" si="187"/>
        <v>-30.4</v>
      </c>
      <c r="BD271" s="217">
        <f t="shared" si="188"/>
        <v>-6.08</v>
      </c>
      <c r="BE271" s="217">
        <f t="shared" si="189"/>
        <v>-390.6</v>
      </c>
      <c r="BF271" s="217">
        <f t="shared" si="190"/>
        <v>-190</v>
      </c>
    </row>
    <row r="272" spans="2:58">
      <c r="B272" s="6" t="s">
        <v>451</v>
      </c>
      <c r="C272" s="166" t="str">
        <f>_xlfn.XLOOKUP(B:B,'2023.7-2023.12'!B:B,'2023.7-2023.12'!G:G,0)</f>
        <v>2022/12/05</v>
      </c>
      <c r="D272">
        <f>_xlfn.XLOOKUP(B:B,'2023.7-2023.12'!B:B,'2023.7-2023.12'!I:I,0)</f>
        <v>0</v>
      </c>
      <c r="E272" t="str">
        <f>_xlfn.XLOOKUP(B:B,'2023.7-2023.12'!B:B,'2023.7-2023.12'!C:C,0)</f>
        <v>售后服务部</v>
      </c>
      <c r="F272" t="str">
        <f>_xlfn.XLOOKUP(B:B,'2023.7-2023.12'!B:B,'2023.7-2023.12'!F:F,0)</f>
        <v>电气服务工程师</v>
      </c>
      <c r="G272">
        <f>COUNTIF('2023.7-2023.12'!B:B,B272)</f>
        <v>6</v>
      </c>
      <c r="H272" s="217">
        <f>IFERROR(_xlfn.XLOOKUP(B272,'2023.7-2023.12'!B:B,'2023.7-2023.12'!K:K),0)</f>
        <v>4865.7</v>
      </c>
      <c r="I272" s="217">
        <f>IFERROR(AVERAGEIF('2023.7-2023.12'!B:B,B272,'2023.7-2023.12'!K:K),0)</f>
        <v>5298.285</v>
      </c>
      <c r="J272" s="217">
        <f>IFERROR(_xlfn.XLOOKUP(B272,'2023.7-2023.12'!B:B,'2023.7-2023.12'!J:J),0)</f>
        <v>2500</v>
      </c>
      <c r="K272" s="217">
        <f>IFERROR(AVERAGEIF('2023.7-2023.12'!B:B,B272,'2023.7-2023.12'!J:J),0)</f>
        <v>2500</v>
      </c>
      <c r="M272">
        <f>SUMIFS('2023.7-2023.12'!L:L,'2023.7-2023.12'!B:B,B272)</f>
        <v>2182.08</v>
      </c>
      <c r="O272" s="217">
        <f>SUMIFS('2023.7-2023.12'!N:N,'2023.7-2023.12'!B:B,B272)</f>
        <v>22.8</v>
      </c>
      <c r="P272">
        <f>SUMIFS('2023.7-2023.12'!P:P,'2023.7-2023.12'!B:B,B272)</f>
        <v>18.24</v>
      </c>
      <c r="R272" s="217">
        <f>SUMIFS('2023.7-2023.12'!M:M,'2023.7-2023.12'!B:B,B272)</f>
        <v>520.8</v>
      </c>
      <c r="T272" s="217">
        <f>SUMIFS('2023.7-2023.12'!O:O,'2023.7-2023.12'!B:B,B272)</f>
        <v>0</v>
      </c>
      <c r="U272" s="217">
        <f t="shared" si="153"/>
        <v>5298.285</v>
      </c>
      <c r="V272" s="217">
        <f t="shared" si="154"/>
        <v>5298.285</v>
      </c>
      <c r="W272">
        <f t="shared" si="155"/>
        <v>4450.5594</v>
      </c>
      <c r="X272" s="217">
        <f t="shared" si="156"/>
        <v>5298.285</v>
      </c>
      <c r="Y272" s="217">
        <f t="shared" si="157"/>
        <v>5298.285</v>
      </c>
      <c r="Z272" s="217">
        <f t="shared" si="158"/>
        <v>254.31768</v>
      </c>
      <c r="AA272" s="217">
        <f t="shared" si="159"/>
        <v>5298.285</v>
      </c>
      <c r="AB272" s="217">
        <f t="shared" si="160"/>
        <v>50.863536</v>
      </c>
      <c r="AC272" s="217">
        <f t="shared" si="161"/>
        <v>5298.285</v>
      </c>
      <c r="AD272" s="217">
        <f t="shared" si="162"/>
        <v>5298.285</v>
      </c>
      <c r="AE272" s="217">
        <f t="shared" si="163"/>
        <v>1430.53695</v>
      </c>
      <c r="AF272" s="217">
        <f t="shared" si="164"/>
        <v>5298.285</v>
      </c>
      <c r="AG272" s="217">
        <f t="shared" si="165"/>
        <v>5298.285</v>
      </c>
      <c r="AH272" s="217">
        <f t="shared" si="166"/>
        <v>1589.4855</v>
      </c>
      <c r="AI272">
        <f t="shared" si="167"/>
        <v>-2268.4794</v>
      </c>
      <c r="AJ272" s="217">
        <f t="shared" si="168"/>
        <v>-231.51768</v>
      </c>
      <c r="AK272" s="217">
        <f t="shared" si="169"/>
        <v>-32.623536</v>
      </c>
      <c r="AL272" s="217">
        <f t="shared" si="170"/>
        <v>-909.73695</v>
      </c>
      <c r="AM272" s="217">
        <f t="shared" si="171"/>
        <v>-1589.4855</v>
      </c>
      <c r="AN272" s="217">
        <f t="shared" si="172"/>
        <v>4546</v>
      </c>
      <c r="AO272" s="217">
        <f t="shared" si="173"/>
        <v>4546</v>
      </c>
      <c r="AP272">
        <f t="shared" si="174"/>
        <v>3818.64</v>
      </c>
      <c r="AQ272" s="217">
        <f t="shared" si="175"/>
        <v>2500</v>
      </c>
      <c r="AR272" s="217">
        <f t="shared" si="176"/>
        <v>2500</v>
      </c>
      <c r="AS272" s="217">
        <f t="shared" si="177"/>
        <v>120</v>
      </c>
      <c r="AT272" s="217">
        <f t="shared" si="178"/>
        <v>2500</v>
      </c>
      <c r="AU272" s="217">
        <f t="shared" si="179"/>
        <v>24</v>
      </c>
      <c r="AV272" s="217">
        <f t="shared" si="180"/>
        <v>4340</v>
      </c>
      <c r="AW272" s="217">
        <f t="shared" si="181"/>
        <v>4340</v>
      </c>
      <c r="AX272" s="217">
        <f t="shared" si="182"/>
        <v>1171.8</v>
      </c>
      <c r="AY272" s="217">
        <f t="shared" si="183"/>
        <v>2500</v>
      </c>
      <c r="AZ272" s="217">
        <f t="shared" si="184"/>
        <v>2500</v>
      </c>
      <c r="BA272" s="217">
        <f t="shared" si="185"/>
        <v>750</v>
      </c>
      <c r="BB272" s="217">
        <f t="shared" si="186"/>
        <v>-1636.56</v>
      </c>
      <c r="BC272" s="217">
        <f t="shared" si="187"/>
        <v>-97.2</v>
      </c>
      <c r="BD272" s="217">
        <f t="shared" si="188"/>
        <v>-5.76</v>
      </c>
      <c r="BE272" s="217">
        <f t="shared" si="189"/>
        <v>-651</v>
      </c>
      <c r="BF272" s="217">
        <f t="shared" si="190"/>
        <v>-750</v>
      </c>
    </row>
    <row r="273" spans="2:58">
      <c r="B273" s="6" t="s">
        <v>452</v>
      </c>
      <c r="C273" s="166" t="str">
        <f>_xlfn.XLOOKUP(B:B,'2023.7-2023.12'!B:B,'2023.7-2023.12'!G:G,0)</f>
        <v>2020/08/20</v>
      </c>
      <c r="D273">
        <f>_xlfn.XLOOKUP(B:B,'2023.7-2023.12'!B:B,'2023.7-2023.12'!I:I,0)</f>
        <v>0</v>
      </c>
      <c r="E273" t="str">
        <f>_xlfn.XLOOKUP(B:B,'2023.7-2023.12'!B:B,'2023.7-2023.12'!C:C,0)</f>
        <v>生产部</v>
      </c>
      <c r="F273" t="str">
        <f>_xlfn.XLOOKUP(B:B,'2023.7-2023.12'!B:B,'2023.7-2023.12'!F:F,0)</f>
        <v>质检员</v>
      </c>
      <c r="G273">
        <f>COUNTIF('2023.7-2023.12'!B:B,B273)</f>
        <v>6</v>
      </c>
      <c r="H273" s="217">
        <f>IFERROR(_xlfn.XLOOKUP(B273,'2023.7-2023.12'!B:B,'2023.7-2023.12'!K:K),0)</f>
        <v>8537.8</v>
      </c>
      <c r="I273" s="217">
        <f>IFERROR(AVERAGEIF('2023.7-2023.12'!B:B,B273,'2023.7-2023.12'!K:K),0)</f>
        <v>8099.205</v>
      </c>
      <c r="J273" s="217">
        <f>IFERROR(_xlfn.XLOOKUP(B273,'2023.7-2023.12'!B:B,'2023.7-2023.12'!J:J),0)</f>
        <v>2132</v>
      </c>
      <c r="K273" s="217">
        <f>IFERROR(AVERAGEIF('2023.7-2023.12'!B:B,B273,'2023.7-2023.12'!J:J),0)</f>
        <v>2132</v>
      </c>
      <c r="M273">
        <f>SUMIFS('2023.7-2023.12'!L:L,'2023.7-2023.12'!B:B,B273)</f>
        <v>2182.08</v>
      </c>
      <c r="O273" s="217">
        <f>SUMIFS('2023.7-2023.12'!N:N,'2023.7-2023.12'!B:B,B273)</f>
        <v>22.8</v>
      </c>
      <c r="P273">
        <f>SUMIFS('2023.7-2023.12'!P:P,'2023.7-2023.12'!B:B,B273)</f>
        <v>18.24</v>
      </c>
      <c r="R273" s="217">
        <f>SUMIFS('2023.7-2023.12'!M:M,'2023.7-2023.12'!B:B,B273)</f>
        <v>520.8</v>
      </c>
      <c r="T273" s="217">
        <f>SUMIFS('2023.7-2023.12'!O:O,'2023.7-2023.12'!B:B,B273)</f>
        <v>0</v>
      </c>
      <c r="U273" s="217">
        <f t="shared" si="153"/>
        <v>8099.205</v>
      </c>
      <c r="V273" s="217">
        <f t="shared" si="154"/>
        <v>8099.205</v>
      </c>
      <c r="W273">
        <f t="shared" si="155"/>
        <v>6803.3322</v>
      </c>
      <c r="X273" s="217">
        <f t="shared" si="156"/>
        <v>8099.205</v>
      </c>
      <c r="Y273" s="217">
        <f t="shared" si="157"/>
        <v>8099.205</v>
      </c>
      <c r="Z273" s="217">
        <f t="shared" si="158"/>
        <v>388.76184</v>
      </c>
      <c r="AA273" s="217">
        <f t="shared" si="159"/>
        <v>8099.205</v>
      </c>
      <c r="AB273" s="217">
        <f t="shared" si="160"/>
        <v>77.752368</v>
      </c>
      <c r="AC273" s="217">
        <f t="shared" si="161"/>
        <v>8099.205</v>
      </c>
      <c r="AD273" s="217">
        <f t="shared" si="162"/>
        <v>8099.205</v>
      </c>
      <c r="AE273" s="217">
        <f t="shared" si="163"/>
        <v>2186.78535</v>
      </c>
      <c r="AF273" s="217">
        <f t="shared" si="164"/>
        <v>8099.205</v>
      </c>
      <c r="AG273" s="217">
        <f t="shared" si="165"/>
        <v>8099.205</v>
      </c>
      <c r="AH273" s="217">
        <f t="shared" si="166"/>
        <v>2429.7615</v>
      </c>
      <c r="AI273">
        <f t="shared" si="167"/>
        <v>-4621.2522</v>
      </c>
      <c r="AJ273" s="217">
        <f t="shared" si="168"/>
        <v>-365.96184</v>
      </c>
      <c r="AK273" s="217">
        <f t="shared" si="169"/>
        <v>-59.512368</v>
      </c>
      <c r="AL273" s="217">
        <f t="shared" si="170"/>
        <v>-1665.98535</v>
      </c>
      <c r="AM273" s="217">
        <f t="shared" si="171"/>
        <v>-2429.7615</v>
      </c>
      <c r="AN273" s="217">
        <f t="shared" si="172"/>
        <v>4546</v>
      </c>
      <c r="AO273" s="217">
        <f t="shared" si="173"/>
        <v>4546</v>
      </c>
      <c r="AP273">
        <f t="shared" si="174"/>
        <v>3818.64</v>
      </c>
      <c r="AQ273" s="217">
        <f t="shared" si="175"/>
        <v>2132</v>
      </c>
      <c r="AR273" s="217">
        <f t="shared" si="176"/>
        <v>2132</v>
      </c>
      <c r="AS273" s="217">
        <f t="shared" si="177"/>
        <v>102.336</v>
      </c>
      <c r="AT273" s="217">
        <f t="shared" si="178"/>
        <v>2132</v>
      </c>
      <c r="AU273" s="217">
        <f t="shared" si="179"/>
        <v>20.4672</v>
      </c>
      <c r="AV273" s="217">
        <f t="shared" si="180"/>
        <v>4340</v>
      </c>
      <c r="AW273" s="217">
        <f t="shared" si="181"/>
        <v>4340</v>
      </c>
      <c r="AX273" s="217">
        <f t="shared" si="182"/>
        <v>1171.8</v>
      </c>
      <c r="AY273" s="217">
        <f t="shared" si="183"/>
        <v>2132</v>
      </c>
      <c r="AZ273" s="217">
        <f t="shared" si="184"/>
        <v>2132</v>
      </c>
      <c r="BA273" s="217">
        <f t="shared" si="185"/>
        <v>639.6</v>
      </c>
      <c r="BB273" s="217">
        <f t="shared" si="186"/>
        <v>-1636.56</v>
      </c>
      <c r="BC273" s="217">
        <f t="shared" si="187"/>
        <v>-79.536</v>
      </c>
      <c r="BD273" s="217">
        <f t="shared" si="188"/>
        <v>-2.2272</v>
      </c>
      <c r="BE273" s="217">
        <f t="shared" si="189"/>
        <v>-651</v>
      </c>
      <c r="BF273" s="217">
        <f t="shared" si="190"/>
        <v>-639.6</v>
      </c>
    </row>
    <row r="274" spans="2:58">
      <c r="B274" s="6" t="s">
        <v>507</v>
      </c>
      <c r="C274" s="166" t="str">
        <f>_xlfn.XLOOKUP(B:B,'2023.7-2023.12'!B:B,'2023.7-2023.12'!G:G,0)</f>
        <v>2023/10/23</v>
      </c>
      <c r="D274" t="str">
        <f>_xlfn.XLOOKUP(B:B,'2023.7-2023.12'!B:B,'2023.7-2023.12'!I:I,0)</f>
        <v>10月入职</v>
      </c>
      <c r="E274" t="str">
        <f>_xlfn.XLOOKUP(B:B,'2023.7-2023.12'!B:B,'2023.7-2023.12'!C:C,0)</f>
        <v>运营中心</v>
      </c>
      <c r="F274" t="str">
        <f>_xlfn.XLOOKUP(B:B,'2023.7-2023.12'!B:B,'2023.7-2023.12'!F:F,0)</f>
        <v>装配钳工</v>
      </c>
      <c r="G274">
        <f>COUNTIF('2023.7-2023.12'!B:B,B274)</f>
        <v>3</v>
      </c>
      <c r="H274" s="217">
        <f>IFERROR(_xlfn.XLOOKUP(B274,'2023.7-2023.12'!B:B,'2023.7-2023.12'!K:K),0)</f>
        <v>1973.38</v>
      </c>
      <c r="I274" s="217">
        <f>IFERROR(AVERAGEIF('2023.7-2023.12'!B:B,B274,'2023.7-2023.12'!K:K),0)</f>
        <v>3672.54</v>
      </c>
      <c r="J274" s="217">
        <f>IFERROR(_xlfn.XLOOKUP(B274,'2023.7-2023.12'!B:B,'2023.7-2023.12'!J:J),0)</f>
        <v>1900</v>
      </c>
      <c r="K274" s="217">
        <f>IFERROR(AVERAGEIF('2023.7-2023.12'!B:B,B274,'2023.7-2023.12'!J:J),0)</f>
        <v>1900</v>
      </c>
      <c r="M274">
        <f>SUMIFS('2023.7-2023.12'!L:L,'2023.7-2023.12'!B:B,B274)</f>
        <v>727.36</v>
      </c>
      <c r="O274" s="217">
        <f>SUMIFS('2023.7-2023.12'!N:N,'2023.7-2023.12'!B:B,B274)</f>
        <v>7.6</v>
      </c>
      <c r="P274">
        <f>SUMIFS('2023.7-2023.12'!P:P,'2023.7-2023.12'!B:B,B274)</f>
        <v>6.08</v>
      </c>
      <c r="R274" s="217">
        <f>SUMIFS('2023.7-2023.12'!M:M,'2023.7-2023.12'!B:B,B274)</f>
        <v>173.6</v>
      </c>
      <c r="T274" s="217">
        <f>SUMIFS('2023.7-2023.12'!O:O,'2023.7-2023.12'!B:B,B274)</f>
        <v>0</v>
      </c>
      <c r="U274" s="217">
        <f t="shared" si="153"/>
        <v>4546</v>
      </c>
      <c r="V274" s="217">
        <f t="shared" si="154"/>
        <v>4546</v>
      </c>
      <c r="W274">
        <f t="shared" si="155"/>
        <v>1909.32</v>
      </c>
      <c r="X274" s="217">
        <f t="shared" si="156"/>
        <v>3672.54</v>
      </c>
      <c r="Y274" s="217">
        <f t="shared" si="157"/>
        <v>3672.54</v>
      </c>
      <c r="Z274" s="217">
        <f t="shared" si="158"/>
        <v>88.14096</v>
      </c>
      <c r="AA274" s="217">
        <f t="shared" si="159"/>
        <v>3672.54</v>
      </c>
      <c r="AB274" s="217">
        <f t="shared" si="160"/>
        <v>17.628192</v>
      </c>
      <c r="AC274" s="217">
        <f t="shared" si="161"/>
        <v>4340</v>
      </c>
      <c r="AD274" s="217">
        <f t="shared" si="162"/>
        <v>4340</v>
      </c>
      <c r="AE274" s="217">
        <f t="shared" si="163"/>
        <v>585.9</v>
      </c>
      <c r="AF274" s="217">
        <f t="shared" si="164"/>
        <v>3672.54</v>
      </c>
      <c r="AG274" s="217">
        <f t="shared" si="165"/>
        <v>3672.54</v>
      </c>
      <c r="AH274" s="217">
        <f t="shared" si="166"/>
        <v>550.881</v>
      </c>
      <c r="AI274">
        <f t="shared" si="167"/>
        <v>-1181.96</v>
      </c>
      <c r="AJ274" s="217">
        <f t="shared" si="168"/>
        <v>-80.54096</v>
      </c>
      <c r="AK274" s="217">
        <f t="shared" si="169"/>
        <v>-11.548192</v>
      </c>
      <c r="AL274" s="217">
        <f t="shared" si="170"/>
        <v>-412.3</v>
      </c>
      <c r="AM274" s="217">
        <f t="shared" si="171"/>
        <v>-550.881</v>
      </c>
      <c r="AN274" s="217">
        <f t="shared" si="172"/>
        <v>4546</v>
      </c>
      <c r="AO274" s="217">
        <f t="shared" si="173"/>
        <v>4546</v>
      </c>
      <c r="AP274">
        <f t="shared" si="174"/>
        <v>1909.32</v>
      </c>
      <c r="AQ274" s="217">
        <f t="shared" si="175"/>
        <v>1900</v>
      </c>
      <c r="AR274" s="217">
        <f t="shared" si="176"/>
        <v>1900</v>
      </c>
      <c r="AS274" s="217">
        <f t="shared" si="177"/>
        <v>45.6</v>
      </c>
      <c r="AT274" s="217">
        <f t="shared" si="178"/>
        <v>1900</v>
      </c>
      <c r="AU274" s="217">
        <f t="shared" si="179"/>
        <v>9.12</v>
      </c>
      <c r="AV274" s="217">
        <f t="shared" si="180"/>
        <v>4340</v>
      </c>
      <c r="AW274" s="217">
        <f t="shared" si="181"/>
        <v>4340</v>
      </c>
      <c r="AX274" s="217">
        <f t="shared" si="182"/>
        <v>585.9</v>
      </c>
      <c r="AY274" s="217">
        <f t="shared" si="183"/>
        <v>1900</v>
      </c>
      <c r="AZ274" s="217">
        <f t="shared" si="184"/>
        <v>1900</v>
      </c>
      <c r="BA274" s="217">
        <f t="shared" si="185"/>
        <v>285</v>
      </c>
      <c r="BB274" s="217">
        <f t="shared" si="186"/>
        <v>-1181.96</v>
      </c>
      <c r="BC274" s="217">
        <f t="shared" si="187"/>
        <v>-38</v>
      </c>
      <c r="BD274" s="217">
        <f t="shared" si="188"/>
        <v>-3.04</v>
      </c>
      <c r="BE274" s="217">
        <f t="shared" si="189"/>
        <v>-412.3</v>
      </c>
      <c r="BF274" s="217">
        <f t="shared" si="190"/>
        <v>-285</v>
      </c>
    </row>
    <row r="275" spans="2:58">
      <c r="B275" s="6" t="s">
        <v>453</v>
      </c>
      <c r="C275" s="166" t="str">
        <f>_xlfn.XLOOKUP(B:B,'2023.7-2023.12'!B:B,'2023.7-2023.12'!G:G,0)</f>
        <v>2007/10/11</v>
      </c>
      <c r="D275">
        <f>_xlfn.XLOOKUP(B:B,'2023.7-2023.12'!B:B,'2023.7-2023.12'!I:I,0)</f>
        <v>0</v>
      </c>
      <c r="E275" t="str">
        <f>_xlfn.XLOOKUP(B:B,'2023.7-2023.12'!B:B,'2023.7-2023.12'!C:C,0)</f>
        <v>生产部</v>
      </c>
      <c r="F275" t="str">
        <f>_xlfn.XLOOKUP(B:B,'2023.7-2023.12'!B:B,'2023.7-2023.12'!F:F,0)</f>
        <v>质检组长</v>
      </c>
      <c r="G275">
        <f>COUNTIF('2023.7-2023.12'!B:B,B275)</f>
        <v>6</v>
      </c>
      <c r="H275" s="217">
        <f>IFERROR(_xlfn.XLOOKUP(B275,'2023.7-2023.12'!B:B,'2023.7-2023.12'!K:K),0)</f>
        <v>9910.09</v>
      </c>
      <c r="I275" s="217">
        <f>IFERROR(AVERAGEIF('2023.7-2023.12'!B:B,B275,'2023.7-2023.12'!K:K),0)</f>
        <v>9810.96333333333</v>
      </c>
      <c r="J275" s="217">
        <f>IFERROR(_xlfn.XLOOKUP(B275,'2023.7-2023.12'!B:B,'2023.7-2023.12'!J:J),0)</f>
        <v>2132</v>
      </c>
      <c r="K275" s="217">
        <f>IFERROR(AVERAGEIF('2023.7-2023.12'!B:B,B275,'2023.7-2023.12'!J:J),0)</f>
        <v>2132</v>
      </c>
      <c r="M275">
        <f>SUMIFS('2023.7-2023.12'!L:L,'2023.7-2023.12'!B:B,B275)</f>
        <v>0</v>
      </c>
      <c r="O275" s="217">
        <f>SUMIFS('2023.7-2023.12'!N:N,'2023.7-2023.12'!B:B,B275)</f>
        <v>0</v>
      </c>
      <c r="P275">
        <f>SUMIFS('2023.7-2023.12'!P:P,'2023.7-2023.12'!B:B,B275)</f>
        <v>0</v>
      </c>
      <c r="R275" s="217">
        <f>SUMIFS('2023.7-2023.12'!M:M,'2023.7-2023.12'!B:B,B275)</f>
        <v>0</v>
      </c>
      <c r="T275" s="217">
        <f>SUMIFS('2023.7-2023.12'!O:O,'2023.7-2023.12'!B:B,B275)</f>
        <v>0</v>
      </c>
      <c r="U275" s="217">
        <f t="shared" si="153"/>
        <v>9810.96333333333</v>
      </c>
      <c r="V275" s="217">
        <f t="shared" si="154"/>
        <v>9810.96333333333</v>
      </c>
      <c r="W275">
        <f t="shared" si="155"/>
        <v>8241.2092</v>
      </c>
      <c r="X275" s="217">
        <f t="shared" si="156"/>
        <v>9810.96333333333</v>
      </c>
      <c r="Y275" s="217">
        <f t="shared" si="157"/>
        <v>9810.96333333333</v>
      </c>
      <c r="Z275" s="217">
        <f t="shared" si="158"/>
        <v>470.92624</v>
      </c>
      <c r="AA275" s="217">
        <f t="shared" si="159"/>
        <v>9810.96333333333</v>
      </c>
      <c r="AB275" s="217">
        <f t="shared" si="160"/>
        <v>94.185248</v>
      </c>
      <c r="AC275" s="217">
        <f t="shared" si="161"/>
        <v>9810.96333333333</v>
      </c>
      <c r="AD275" s="217">
        <f t="shared" si="162"/>
        <v>9810.96333333333</v>
      </c>
      <c r="AE275" s="217">
        <f t="shared" si="163"/>
        <v>2648.9601</v>
      </c>
      <c r="AF275" s="217">
        <f t="shared" si="164"/>
        <v>9810.96333333333</v>
      </c>
      <c r="AG275" s="217">
        <f t="shared" si="165"/>
        <v>9810.96333333333</v>
      </c>
      <c r="AH275" s="217">
        <f t="shared" si="166"/>
        <v>2943.289</v>
      </c>
      <c r="AI275">
        <f t="shared" si="167"/>
        <v>-8241.2092</v>
      </c>
      <c r="AJ275" s="217">
        <f t="shared" si="168"/>
        <v>-470.92624</v>
      </c>
      <c r="AK275" s="217">
        <f t="shared" si="169"/>
        <v>-94.185248</v>
      </c>
      <c r="AL275" s="217">
        <f t="shared" si="170"/>
        <v>-2648.9601</v>
      </c>
      <c r="AM275" s="217">
        <f t="shared" si="171"/>
        <v>-2943.289</v>
      </c>
      <c r="AN275" s="217">
        <f t="shared" si="172"/>
        <v>4546</v>
      </c>
      <c r="AO275" s="217">
        <f t="shared" si="173"/>
        <v>4546</v>
      </c>
      <c r="AP275">
        <f t="shared" si="174"/>
        <v>3818.64</v>
      </c>
      <c r="AQ275" s="217">
        <f t="shared" si="175"/>
        <v>2132</v>
      </c>
      <c r="AR275" s="217">
        <f t="shared" si="176"/>
        <v>2132</v>
      </c>
      <c r="AS275" s="217">
        <f t="shared" si="177"/>
        <v>102.336</v>
      </c>
      <c r="AT275" s="217">
        <f t="shared" si="178"/>
        <v>2132</v>
      </c>
      <c r="AU275" s="217">
        <f t="shared" si="179"/>
        <v>20.4672</v>
      </c>
      <c r="AV275" s="217">
        <f t="shared" si="180"/>
        <v>4340</v>
      </c>
      <c r="AW275" s="217">
        <f t="shared" si="181"/>
        <v>4340</v>
      </c>
      <c r="AX275" s="217">
        <f t="shared" si="182"/>
        <v>1171.8</v>
      </c>
      <c r="AY275" s="217">
        <f t="shared" si="183"/>
        <v>2132</v>
      </c>
      <c r="AZ275" s="217">
        <f t="shared" si="184"/>
        <v>2132</v>
      </c>
      <c r="BA275" s="217">
        <f t="shared" si="185"/>
        <v>639.6</v>
      </c>
      <c r="BB275" s="217">
        <f t="shared" si="186"/>
        <v>-3818.64</v>
      </c>
      <c r="BC275" s="217">
        <f t="shared" si="187"/>
        <v>-102.336</v>
      </c>
      <c r="BD275" s="217">
        <f t="shared" si="188"/>
        <v>-20.4672</v>
      </c>
      <c r="BE275" s="217">
        <f t="shared" si="189"/>
        <v>-1171.8</v>
      </c>
      <c r="BF275" s="217">
        <f t="shared" si="190"/>
        <v>-639.6</v>
      </c>
    </row>
    <row r="276" spans="2:58">
      <c r="B276" s="6" t="s">
        <v>454</v>
      </c>
      <c r="C276" s="166" t="str">
        <f>_xlfn.XLOOKUP(B:B,'2023.7-2023.12'!B:B,'2023.7-2023.12'!G:G,0)</f>
        <v>2021/07/01</v>
      </c>
      <c r="D276">
        <f>_xlfn.XLOOKUP(B:B,'2023.7-2023.12'!B:B,'2023.7-2023.12'!I:I,0)</f>
        <v>0</v>
      </c>
      <c r="E276" t="str">
        <f>_xlfn.XLOOKUP(B:B,'2023.7-2023.12'!B:B,'2023.7-2023.12'!C:C,0)</f>
        <v>生产部</v>
      </c>
      <c r="F276" t="str">
        <f>_xlfn.XLOOKUP(B:B,'2023.7-2023.12'!B:B,'2023.7-2023.12'!F:F,0)</f>
        <v>装配钳工</v>
      </c>
      <c r="G276">
        <f>COUNTIF('2023.7-2023.12'!B:B,B276)</f>
        <v>6</v>
      </c>
      <c r="H276" s="217">
        <f>IFERROR(_xlfn.XLOOKUP(B276,'2023.7-2023.12'!B:B,'2023.7-2023.12'!K:K),0)</f>
        <v>5587.36</v>
      </c>
      <c r="I276" s="217">
        <f>IFERROR(AVERAGEIF('2023.7-2023.12'!B:B,B276,'2023.7-2023.12'!K:K),0)</f>
        <v>6941.98166666667</v>
      </c>
      <c r="J276" s="217">
        <f>IFERROR(_xlfn.XLOOKUP(B276,'2023.7-2023.12'!B:B,'2023.7-2023.12'!J:J),0)</f>
        <v>1900</v>
      </c>
      <c r="K276" s="217">
        <f>IFERROR(AVERAGEIF('2023.7-2023.12'!B:B,B276,'2023.7-2023.12'!J:J),0)</f>
        <v>1900</v>
      </c>
      <c r="M276">
        <f>SUMIFS('2023.7-2023.12'!L:L,'2023.7-2023.12'!B:B,B276)</f>
        <v>2182.08</v>
      </c>
      <c r="O276" s="217">
        <f>SUMIFS('2023.7-2023.12'!N:N,'2023.7-2023.12'!B:B,B276)</f>
        <v>22.8</v>
      </c>
      <c r="P276">
        <f>SUMIFS('2023.7-2023.12'!P:P,'2023.7-2023.12'!B:B,B276)</f>
        <v>18.24</v>
      </c>
      <c r="R276" s="217">
        <f>SUMIFS('2023.7-2023.12'!M:M,'2023.7-2023.12'!B:B,B276)</f>
        <v>520.8</v>
      </c>
      <c r="T276" s="217">
        <f>SUMIFS('2023.7-2023.12'!O:O,'2023.7-2023.12'!B:B,B276)</f>
        <v>0</v>
      </c>
      <c r="U276" s="217">
        <f t="shared" si="153"/>
        <v>6941.98166666667</v>
      </c>
      <c r="V276" s="217">
        <f t="shared" si="154"/>
        <v>6941.98166666667</v>
      </c>
      <c r="W276">
        <f t="shared" ref="W276" si="191">V276*$W$4*G276</f>
        <v>5831.2646</v>
      </c>
      <c r="X276" s="217">
        <f t="shared" ref="X276" si="192">IF(I276&gt;0,MAX(I276,$X$4),MAX(H276,$X$4))</f>
        <v>6941.98166666667</v>
      </c>
      <c r="Y276" s="217">
        <f t="shared" si="157"/>
        <v>6941.98166666667</v>
      </c>
      <c r="Z276" s="217">
        <f t="shared" ref="Z276" si="193">Y276*$Z$4*G276</f>
        <v>333.21512</v>
      </c>
      <c r="AA276" s="217">
        <f t="shared" ref="AA276" si="194">IF(I276&gt;0,I276,H276)</f>
        <v>6941.98166666667</v>
      </c>
      <c r="AB276" s="217">
        <f t="shared" ref="AB276" si="195">AA276*$AB$4*G276</f>
        <v>66.643024</v>
      </c>
      <c r="AC276" s="217">
        <f t="shared" ref="AC276" si="196">IF(I276&gt;0,MAX(I276,$AC$4),MAX(H276,$AC$4))</f>
        <v>6941.98166666667</v>
      </c>
      <c r="AD276" s="217">
        <f t="shared" si="162"/>
        <v>6941.98166666667</v>
      </c>
      <c r="AE276" s="217">
        <f t="shared" ref="AE276" si="197">AD276*$AE$4*G276</f>
        <v>1874.33505</v>
      </c>
      <c r="AF276" s="217">
        <f t="shared" ref="AF276" si="198">IF(I276&gt;0,MAX(I276,$AF$4),MAX(H276,$AF$4))</f>
        <v>6941.98166666667</v>
      </c>
      <c r="AG276" s="217">
        <f t="shared" si="165"/>
        <v>6941.98166666667</v>
      </c>
      <c r="AH276" s="217">
        <f t="shared" ref="AH276" si="199">AG276*$AH$4*G276</f>
        <v>2082.5945</v>
      </c>
      <c r="AI276">
        <f t="shared" ref="AI276" si="200">MIN(M276-W276,0)</f>
        <v>-3649.1846</v>
      </c>
      <c r="AJ276" s="217">
        <f t="shared" ref="AJ276" si="201">MIN(O276-Z276,0)</f>
        <v>-310.41512</v>
      </c>
      <c r="AK276" s="217">
        <f t="shared" ref="AK276" si="202">MIN(P276-AB276,0)</f>
        <v>-48.403024</v>
      </c>
      <c r="AL276" s="217">
        <f t="shared" ref="AL276" si="203">MIN(R276-AE276,0)</f>
        <v>-1353.53505</v>
      </c>
      <c r="AM276" s="217">
        <f t="shared" ref="AM276" si="204">MIN(T276-AH276,0)</f>
        <v>-2082.5945</v>
      </c>
      <c r="AN276" s="217">
        <f t="shared" ref="AN276" si="205">IF(K276&gt;0,MAX(K276,$AN$4),MAX(J276,$AN$4))</f>
        <v>4546</v>
      </c>
      <c r="AO276" s="217">
        <f t="shared" si="173"/>
        <v>4546</v>
      </c>
      <c r="AP276">
        <f t="shared" ref="AP276" si="206">AO276*$AP$4*G276</f>
        <v>3818.64</v>
      </c>
      <c r="AQ276" s="217">
        <f t="shared" ref="AQ276" si="207">IF(K276&gt;0,MAX(K276,$AQ$4),MAX(J276,$AQ$4))</f>
        <v>1900</v>
      </c>
      <c r="AR276" s="217">
        <f t="shared" si="176"/>
        <v>1900</v>
      </c>
      <c r="AS276" s="217">
        <f t="shared" ref="AS276" si="208">AR276*$AS$4*G276</f>
        <v>91.2</v>
      </c>
      <c r="AT276" s="217">
        <f t="shared" ref="AT276" si="209">IF(K276&gt;0,K276,J276)</f>
        <v>1900</v>
      </c>
      <c r="AU276" s="217">
        <f t="shared" ref="AU276" si="210">AT276*$AU$4*G276</f>
        <v>18.24</v>
      </c>
      <c r="AV276" s="217">
        <f t="shared" ref="AV276" si="211">IF(K276&gt;0,MAX(K276,$AV$4),MAX(J276,$AV$4))</f>
        <v>4340</v>
      </c>
      <c r="AW276" s="217">
        <f t="shared" si="181"/>
        <v>4340</v>
      </c>
      <c r="AX276" s="217">
        <f t="shared" ref="AX276" si="212">AW276*$AX$4*G276</f>
        <v>1171.8</v>
      </c>
      <c r="AY276" s="217">
        <f t="shared" ref="AY276" si="213">IF(K276&gt;0,MAX(K276,$AY$4),MAX(J276,$AY$4))</f>
        <v>1900</v>
      </c>
      <c r="AZ276" s="217">
        <f t="shared" si="184"/>
        <v>1900</v>
      </c>
      <c r="BA276" s="217">
        <f t="shared" ref="BA276" si="214">AZ276*$BA$4*G276</f>
        <v>570</v>
      </c>
      <c r="BB276" s="217">
        <f t="shared" ref="BB276" si="215">MIN(M276-AP276,0)</f>
        <v>-1636.56</v>
      </c>
      <c r="BC276" s="217">
        <f t="shared" ref="BC276" si="216">MIN(O276-AS276,0)</f>
        <v>-68.4</v>
      </c>
      <c r="BD276" s="217">
        <f t="shared" ref="BD276" si="217">MIN(P276-AU276,0)</f>
        <v>0</v>
      </c>
      <c r="BE276" s="217">
        <f t="shared" ref="BE276" si="218">MIN(R276-AX276,0)</f>
        <v>-651</v>
      </c>
      <c r="BF276" s="217">
        <f t="shared" ref="BF276" si="219">MIN(T276-BA276,0)</f>
        <v>-570</v>
      </c>
    </row>
    <row r="277" s="152" customFormat="1" spans="2:58">
      <c r="B277" s="227"/>
      <c r="M277" s="152">
        <f>SUM(M5:M276)</f>
        <v>488186.080000001</v>
      </c>
      <c r="O277" s="228">
        <f>SUM(O5:O276)</f>
        <v>5266.60000000002</v>
      </c>
      <c r="P277" s="152">
        <f>SUM(P5:P276)</f>
        <v>4082.71999999998</v>
      </c>
      <c r="R277" s="228">
        <f>SUM(R5:R276)</f>
        <v>116624.72</v>
      </c>
      <c r="T277" s="228">
        <f>SUM(T5:T276)</f>
        <v>151014</v>
      </c>
      <c r="W277" s="152">
        <f>SUM(W5:W276)</f>
        <v>1805765.9424</v>
      </c>
      <c r="Z277" s="228">
        <f>SUM(Z5:Z276)</f>
        <v>102911.21504</v>
      </c>
      <c r="AB277" s="228">
        <f>SUM(AB5:AB276)</f>
        <v>20967.848448</v>
      </c>
      <c r="AE277" s="228">
        <f>SUM(AE5:AE276)</f>
        <v>571900.02975</v>
      </c>
      <c r="AG277" s="228"/>
      <c r="AH277" s="228">
        <f t="shared" ref="AH277:AM277" si="220">SUM(AH5:AH276)</f>
        <v>643195.094</v>
      </c>
      <c r="AI277" s="152">
        <f t="shared" si="220"/>
        <v>-1317579.8624</v>
      </c>
      <c r="AJ277" s="228">
        <f t="shared" si="220"/>
        <v>-97644.6150400001</v>
      </c>
      <c r="AK277" s="228">
        <f t="shared" si="220"/>
        <v>-16885.429472</v>
      </c>
      <c r="AL277" s="228">
        <f t="shared" si="220"/>
        <v>-455275.30975</v>
      </c>
      <c r="AM277" s="228">
        <f t="shared" si="220"/>
        <v>-536486.3685</v>
      </c>
      <c r="AP277" s="152">
        <f>SUM(AP5:AP276)</f>
        <v>1009329.3</v>
      </c>
      <c r="AS277" s="228">
        <f>SUM(AS5:AS276)</f>
        <v>37575.072</v>
      </c>
      <c r="AU277" s="228">
        <f>SUM(AU5:AU276)</f>
        <v>7675.15999999998</v>
      </c>
      <c r="AX277" s="228">
        <f>SUM(AX5:AX276)</f>
        <v>312136.334999999</v>
      </c>
      <c r="BA277" s="228">
        <f t="shared" ref="BA277:BF277" si="221">SUM(BA5:BA276)</f>
        <v>234844.2</v>
      </c>
      <c r="BB277" s="228">
        <f t="shared" si="221"/>
        <v>-521143.22</v>
      </c>
      <c r="BC277" s="228">
        <f t="shared" si="221"/>
        <v>-32308.4720000001</v>
      </c>
      <c r="BD277" s="228">
        <f t="shared" si="221"/>
        <v>-3593.016</v>
      </c>
      <c r="BE277" s="228">
        <f t="shared" si="221"/>
        <v>-195511.615</v>
      </c>
      <c r="BF277" s="228">
        <f t="shared" si="221"/>
        <v>-183350.1</v>
      </c>
    </row>
  </sheetData>
  <autoFilter xmlns:etc="http://www.wps.cn/officeDocument/2017/etCustomData" ref="B3:BF277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63"/>
  <sheetViews>
    <sheetView zoomScale="50" zoomScaleNormal="50" workbookViewId="0">
      <pane ySplit="3" topLeftCell="A202" activePane="bottomLeft" state="frozen"/>
      <selection/>
      <selection pane="bottomLeft" activeCell="B19" sqref="B19:H21"/>
    </sheetView>
  </sheetViews>
  <sheetFormatPr defaultColWidth="9" defaultRowHeight="14"/>
  <cols>
    <col min="2" max="2" width="15.9166666666667" customWidth="1"/>
    <col min="3" max="3" width="13.4166666666667" style="197" customWidth="1"/>
    <col min="4" max="4" width="20.5" style="1" customWidth="1"/>
    <col min="5" max="5" width="14.9166666666667" style="1" customWidth="1"/>
    <col min="6" max="6" width="25.0833333333333" style="1" customWidth="1"/>
    <col min="7" max="7" width="11.3333333333333" customWidth="1"/>
    <col min="8" max="8" width="16.9166666666667" style="1" customWidth="1"/>
    <col min="9" max="10" width="13.5833333333333" style="1" customWidth="1"/>
    <col min="11" max="11" width="17.75" style="1" customWidth="1"/>
    <col min="12" max="12" width="8.66666666666667" style="1" customWidth="1"/>
    <col min="13" max="13" width="11.1666666666667" style="1" customWidth="1"/>
    <col min="14" max="14" width="8.66666666666667" style="1"/>
    <col min="15" max="15" width="9.08333333333333" style="1" customWidth="1"/>
    <col min="16" max="16" width="12.1666666666667" style="1" customWidth="1"/>
    <col min="17" max="17" width="12.6666666666667" style="1" customWidth="1"/>
    <col min="18" max="18" width="11.0833333333333" style="1" customWidth="1"/>
    <col min="19" max="19" width="8.66666666666667" style="1"/>
    <col min="20" max="20" width="11.0833333333333" style="1" customWidth="1"/>
    <col min="21" max="22" width="9.5" style="1" customWidth="1"/>
    <col min="23" max="23" width="13.4166666666667" style="1" customWidth="1"/>
    <col min="24" max="24" width="10.6666666666667" style="1" customWidth="1"/>
    <col min="25" max="25" width="11.75" style="1" customWidth="1"/>
    <col min="26" max="26" width="12" style="1" customWidth="1"/>
    <col min="27" max="27" width="13.1666666666667" style="1" customWidth="1"/>
    <col min="28" max="28" width="12.0833333333333" style="1" customWidth="1"/>
    <col min="29" max="30" width="10.5833333333333" style="1" customWidth="1"/>
    <col min="31" max="31" width="12.8333333333333" style="1" customWidth="1"/>
    <col min="32" max="33" width="9.5" style="1" customWidth="1"/>
    <col min="34" max="34" width="12.3333333333333" style="1" customWidth="1"/>
    <col min="35" max="39" width="13.6666666666667" style="1" customWidth="1"/>
    <col min="40" max="41" width="10.0833333333333" style="1" customWidth="1"/>
    <col min="42" max="42" width="13.6666666666667" style="1" customWidth="1"/>
    <col min="43" max="44" width="9.75" style="1" customWidth="1"/>
    <col min="45" max="45" width="12.4166666666667" style="1" customWidth="1"/>
    <col min="46" max="46" width="9.91666666666667" style="1" customWidth="1"/>
    <col min="47" max="47" width="13.1666666666667" style="1" customWidth="1"/>
    <col min="48" max="48" width="10.5833333333333" style="1" customWidth="1"/>
    <col min="49" max="49" width="8.66666666666667" style="1" customWidth="1"/>
    <col min="50" max="50" width="13.0833333333333" style="1" customWidth="1"/>
    <col min="51" max="52" width="10.5833333333333" style="1" customWidth="1"/>
    <col min="53" max="53" width="14.1666666666667" style="1" customWidth="1"/>
    <col min="54" max="58" width="17" style="1" customWidth="1"/>
  </cols>
  <sheetData>
    <row r="1" spans="2:58">
      <c r="B1" s="154" t="s">
        <v>455</v>
      </c>
      <c r="C1" s="198"/>
      <c r="D1" s="198"/>
      <c r="E1" s="198"/>
      <c r="F1" s="198"/>
      <c r="P1" s="204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 t="s">
        <v>508</v>
      </c>
      <c r="C2" s="156"/>
      <c r="D2" s="156"/>
      <c r="E2" s="156"/>
      <c r="F2" s="156"/>
      <c r="G2" s="158"/>
      <c r="H2" s="199"/>
      <c r="I2" s="199"/>
      <c r="J2" s="199"/>
      <c r="K2" s="199"/>
      <c r="L2" s="170" t="s">
        <v>509</v>
      </c>
      <c r="M2" s="205"/>
      <c r="N2" s="205"/>
      <c r="O2" s="205"/>
      <c r="P2" s="205"/>
      <c r="Q2" s="205"/>
      <c r="R2" s="205"/>
      <c r="S2" s="205"/>
      <c r="T2" s="209"/>
      <c r="U2" s="177" t="s">
        <v>510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511</v>
      </c>
      <c r="AJ2" s="187"/>
      <c r="AK2" s="187"/>
      <c r="AL2" s="187"/>
      <c r="AM2" s="188"/>
      <c r="AN2" s="177" t="s">
        <v>510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511</v>
      </c>
      <c r="BC2" s="187"/>
      <c r="BD2" s="187"/>
      <c r="BE2" s="187"/>
      <c r="BF2" s="188"/>
    </row>
    <row r="3" ht="70" spans="2:58">
      <c r="B3" s="199" t="s">
        <v>173</v>
      </c>
      <c r="C3" s="199" t="s">
        <v>174</v>
      </c>
      <c r="D3" s="199" t="s">
        <v>175</v>
      </c>
      <c r="E3" s="199" t="s">
        <v>176</v>
      </c>
      <c r="F3" s="199" t="s">
        <v>177</v>
      </c>
      <c r="G3" s="199" t="s">
        <v>178</v>
      </c>
      <c r="H3" s="199" t="s">
        <v>512</v>
      </c>
      <c r="I3" s="199" t="s">
        <v>513</v>
      </c>
      <c r="J3" s="199" t="s">
        <v>514</v>
      </c>
      <c r="K3" s="199" t="s">
        <v>515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3"/>
      <c r="E4" s="163"/>
      <c r="F4" s="163"/>
      <c r="G4" s="165" t="s">
        <v>199</v>
      </c>
      <c r="H4" s="199"/>
      <c r="I4" s="199"/>
      <c r="J4" s="199"/>
      <c r="K4" s="173"/>
      <c r="L4" s="174"/>
      <c r="M4" s="208"/>
      <c r="N4" s="174"/>
      <c r="O4" s="208"/>
      <c r="P4" s="208"/>
      <c r="Q4" s="208"/>
      <c r="R4" s="208"/>
      <c r="S4" s="208"/>
      <c r="T4" s="207"/>
      <c r="U4" s="182">
        <f>五险一金比例基数!R8</f>
        <v>4546</v>
      </c>
      <c r="V4" s="182">
        <f>五险一金比例基数!S8</f>
        <v>26421</v>
      </c>
      <c r="W4" s="183">
        <f>五险一金比例基数!G8</f>
        <v>0.14</v>
      </c>
      <c r="X4" s="182">
        <f>五险一金比例基数!V8</f>
        <v>1900</v>
      </c>
      <c r="Y4" s="182">
        <f>五险一金比例基数!W8</f>
        <v>27234</v>
      </c>
      <c r="Z4" s="183">
        <f>五险一金比例基数!K8</f>
        <v>0.008</v>
      </c>
      <c r="AA4" s="183"/>
      <c r="AB4" s="183">
        <f>五险一金比例基数!I8</f>
        <v>0.0016</v>
      </c>
      <c r="AC4" s="182">
        <f>五险一金比例基数!X8</f>
        <v>4340</v>
      </c>
      <c r="AD4" s="182">
        <f>五险一金比例基数!Y8</f>
        <v>21699</v>
      </c>
      <c r="AE4" s="183">
        <f>五险一金比例基数!M8</f>
        <v>0.045</v>
      </c>
      <c r="AF4" s="182">
        <f>五险一金比例基数!Z8</f>
        <v>1900</v>
      </c>
      <c r="AG4" s="182">
        <f>五险一金比例基数!AA8</f>
        <v>27234</v>
      </c>
      <c r="AH4" s="183">
        <f>五险一金比例基数!Q8</f>
        <v>0.05</v>
      </c>
      <c r="AI4" s="190"/>
      <c r="AJ4" s="190"/>
      <c r="AK4" s="190"/>
      <c r="AL4" s="190"/>
      <c r="AM4" s="190"/>
      <c r="AN4" s="182">
        <f>U4</f>
        <v>4546</v>
      </c>
      <c r="AO4" s="182">
        <f t="shared" ref="AO4:AS4" si="0">V4</f>
        <v>26421</v>
      </c>
      <c r="AP4" s="183">
        <f t="shared" si="0"/>
        <v>0.14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0.0016</v>
      </c>
      <c r="AV4" s="182">
        <f t="shared" si="1"/>
        <v>4340</v>
      </c>
      <c r="AW4" s="182">
        <f t="shared" si="1"/>
        <v>21699</v>
      </c>
      <c r="AX4" s="183">
        <f t="shared" si="1"/>
        <v>0.045</v>
      </c>
      <c r="AY4" s="182">
        <f t="shared" si="1"/>
        <v>1900</v>
      </c>
      <c r="AZ4" s="182">
        <f t="shared" si="1"/>
        <v>27234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s="1" t="s">
        <v>201</v>
      </c>
      <c r="C5" s="197">
        <f>_xlfn.XLOOKUP(B5,'2024.1-2024.6'!B:B,'2024.1-2024.6'!G:G)</f>
        <v>44375</v>
      </c>
      <c r="D5" s="200" t="s">
        <v>357</v>
      </c>
      <c r="E5" s="1" t="str">
        <f>_xlfn.XLOOKUP(B5,'2024.1-2024.6'!B:B,'2024.1-2024.6'!C:C)</f>
        <v>销售部</v>
      </c>
      <c r="F5" s="1" t="str">
        <f>_xlfn.XLOOKUP(B5,'2024.1-2024.6'!B:B,'2024.1-2024.6'!F:F)</f>
        <v>瓦楞辊高级销售经理</v>
      </c>
      <c r="G5" s="1">
        <f>COUNTIF('2024.1-2024.6'!B:B,B5)</f>
        <v>3</v>
      </c>
      <c r="H5" s="191">
        <f>_xlfn.XLOOKUP(B5,'2024.1-2024.6'!B:B,'2024.1-2024.6'!K:K)</f>
        <v>26250</v>
      </c>
      <c r="I5" s="191">
        <f>IFERROR(AVERAGEIF('2022.1-2022.12 '!B:B,B5,'2022.1-2022.12 '!K:K),0)</f>
        <v>25803.14</v>
      </c>
      <c r="J5" s="191">
        <f>_xlfn.XLOOKUP(B5,'2024.1-2024.6'!B:B,'2024.1-2024.6'!J:J)</f>
        <v>10000</v>
      </c>
      <c r="K5" s="191">
        <f>IFERROR(AVERAGEIF('2022.1-2022.12 '!B:B,B5,'2022.1-2022.12 '!J:J),0)</f>
        <v>6250</v>
      </c>
      <c r="L5" s="191"/>
      <c r="M5" s="191">
        <f>SUMIF('2024.1-2024.6'!B:B,'Sum 2024.1-2024.6'!B5,'2024.1-2024.6'!L:L)</f>
        <v>0</v>
      </c>
      <c r="N5" s="191"/>
      <c r="O5" s="191">
        <f>SUMIF('2024.1-2024.6'!B:B,'Sum 2024.1-2024.6'!B5,'2024.1-2024.6'!N:N)</f>
        <v>0</v>
      </c>
      <c r="P5" s="191">
        <f>SUMIF('2024.1-2024.6'!B:B,'Sum 2024.1-2024.6'!B5,'2024.1-2024.6'!P:P)</f>
        <v>0</v>
      </c>
      <c r="Q5" s="191"/>
      <c r="R5" s="191">
        <f>SUMIF('2024.1-2024.6'!B:B,'Sum 2024.1-2024.6'!B5,'2024.1-2024.6'!M:M)</f>
        <v>0</v>
      </c>
      <c r="S5" s="191"/>
      <c r="T5" s="191">
        <f>SUMIF('2024.1-2024.6'!B:B,'Sum 2024.1-2024.6'!B5,'2024.1-2024.6'!O:O)</f>
        <v>0</v>
      </c>
      <c r="U5" s="191">
        <f>IF(I5&gt;0,MAX(I5,$U$4),MAX(H5,$U$4))</f>
        <v>25803.14</v>
      </c>
      <c r="V5" s="191">
        <f>MIN(U5,$V$4)</f>
        <v>25803.14</v>
      </c>
      <c r="W5" s="191">
        <f>V5*$W$4*G5</f>
        <v>10837.3188</v>
      </c>
      <c r="X5" s="191">
        <f>IF(I5&gt;0,MAX(I5,$X$4),MAX(H5,$X$4))</f>
        <v>25803.14</v>
      </c>
      <c r="Y5" s="191">
        <f>MIN(X5,$Y$4)</f>
        <v>25803.14</v>
      </c>
      <c r="Z5" s="191">
        <f>Y5*$Z$4*G5</f>
        <v>619.27536</v>
      </c>
      <c r="AA5" s="191">
        <f>IF(I5&gt;0,I5,H5)</f>
        <v>25803.14</v>
      </c>
      <c r="AB5" s="191">
        <f>AA5*$AB$4*G5</f>
        <v>123.855072</v>
      </c>
      <c r="AC5" s="191">
        <f>IF(I5&gt;0,MAX(I5,$AC$4),MAX(H5,$AC$4))</f>
        <v>25803.14</v>
      </c>
      <c r="AD5" s="191">
        <f>MIN(AC5,$AD$4)</f>
        <v>21699</v>
      </c>
      <c r="AE5" s="191">
        <f>AD5*$AE$4*G5</f>
        <v>2929.365</v>
      </c>
      <c r="AF5" s="191">
        <f>IF(I5&gt;0,MAX(I5,$AF$4),MAX(H5,$AF$4))</f>
        <v>25803.14</v>
      </c>
      <c r="AG5" s="191">
        <f>MIN(AF5,$AG$4)</f>
        <v>25803.14</v>
      </c>
      <c r="AH5" s="191">
        <f>AG5*$AH$4*G5</f>
        <v>3870.471</v>
      </c>
      <c r="AI5" s="191">
        <f>MIN(M5-W5,0)</f>
        <v>-10837.3188</v>
      </c>
      <c r="AJ5" s="191">
        <f t="shared" ref="AJ5:AJ68" si="2">MIN(O5-Z5,0)</f>
        <v>-619.27536</v>
      </c>
      <c r="AK5" s="191">
        <f t="shared" ref="AK5:AK68" si="3">MIN(P5-AB5,0)</f>
        <v>-123.855072</v>
      </c>
      <c r="AL5" s="191">
        <f t="shared" ref="AL5:AL68" si="4">MIN(R5-AE5,0)</f>
        <v>-2929.365</v>
      </c>
      <c r="AM5" s="191">
        <f t="shared" ref="AM5:AM68" si="5">MIN(T5-AH5,0)</f>
        <v>-3870.471</v>
      </c>
      <c r="AN5" s="191">
        <f>IF(K5&gt;0,MAX(K5,$AN$4),MAX(J5,$AN$4))</f>
        <v>6250</v>
      </c>
      <c r="AO5" s="191">
        <f>MIN(AN5,$AO$4)</f>
        <v>6250</v>
      </c>
      <c r="AP5" s="191">
        <f>AO5*$AP$4*G5</f>
        <v>2625</v>
      </c>
      <c r="AQ5" s="191">
        <f t="shared" ref="AQ5:AQ68" si="6">IF(K5&gt;0,MAX(K5,$AQ$4),MAX(J5,$AQ$4))</f>
        <v>6250</v>
      </c>
      <c r="AR5" s="191">
        <f t="shared" ref="AR5:AR68" si="7">MIN(AQ5,$AR$4)</f>
        <v>6250</v>
      </c>
      <c r="AS5" s="191">
        <f t="shared" ref="AS5:AS68" si="8">AR5*$AS$4*G5</f>
        <v>150</v>
      </c>
      <c r="AT5" s="191">
        <f t="shared" ref="AT5:AT68" si="9">IF(K5&gt;0,K5,J5)</f>
        <v>6250</v>
      </c>
      <c r="AU5" s="191">
        <f t="shared" ref="AU5:AU68" si="10">AT5*$AU$4*G5</f>
        <v>30</v>
      </c>
      <c r="AV5" s="191">
        <f t="shared" ref="AV5:AV68" si="11">IF(K5&gt;0,MAX(K5,$AV$4),MAX(J5,$AV$4))</f>
        <v>6250</v>
      </c>
      <c r="AW5" s="191">
        <f t="shared" ref="AW5:AW68" si="12">MIN(AV5,$AW$4)</f>
        <v>6250</v>
      </c>
      <c r="AX5" s="191">
        <f t="shared" ref="AX5:AX68" si="13">AW5*$AX$4*G5</f>
        <v>843.75</v>
      </c>
      <c r="AY5" s="191">
        <f t="shared" ref="AY5:AY68" si="14">IF(K5&gt;0,MAX(K5,$AY$4),MAX(J5,$AY$4))</f>
        <v>6250</v>
      </c>
      <c r="AZ5" s="191">
        <f t="shared" ref="AZ5:AZ68" si="15">MIN(AY5,$AZ$4)</f>
        <v>6250</v>
      </c>
      <c r="BA5" s="191">
        <f t="shared" ref="BA5:BA68" si="16">AZ5*$BA$4*G5</f>
        <v>937.5</v>
      </c>
      <c r="BB5" s="191">
        <f t="shared" ref="BB5:BB68" si="17">MIN(M5-AP5,0)</f>
        <v>-2625</v>
      </c>
      <c r="BC5" s="191">
        <f t="shared" ref="BC5:BC68" si="18">MIN(O5-AS5,0)</f>
        <v>-150</v>
      </c>
      <c r="BD5" s="191">
        <f t="shared" ref="BD5:BD68" si="19">MIN(P5-AU5,0)</f>
        <v>-30</v>
      </c>
      <c r="BE5" s="191">
        <f t="shared" ref="BE5:BE68" si="20">MIN(R5-AX5,0)</f>
        <v>-843.75</v>
      </c>
      <c r="BF5" s="191">
        <f t="shared" ref="BF5:BF68" si="21">MIN(T5-BA5,0)</f>
        <v>-937.5</v>
      </c>
    </row>
    <row r="6" spans="2:58">
      <c r="B6" s="1" t="s">
        <v>203</v>
      </c>
      <c r="C6" s="197" t="str">
        <f>_xlfn.XLOOKUP(B6,'2024.1-2024.6'!B:B,'2024.1-2024.6'!G:G)</f>
        <v>2017/04/01</v>
      </c>
      <c r="D6" s="1">
        <f>_xlfn.XLOOKUP(B6,'2024.1-2024.6'!B:B,'2024.1-2024.6'!I:I)</f>
        <v>0</v>
      </c>
      <c r="E6" s="1" t="str">
        <f>_xlfn.XLOOKUP(B6,'2024.1-2024.6'!B:B,'2024.1-2024.6'!C:C)</f>
        <v>销售部</v>
      </c>
      <c r="F6" s="1" t="str">
        <f>_xlfn.XLOOKUP(B6,'2024.1-2024.6'!B:B,'2024.1-2024.6'!F:F)</f>
        <v>区域销售总监</v>
      </c>
      <c r="G6" s="1">
        <f>COUNTIF('2024.1-2024.6'!B:B,B6)</f>
        <v>6</v>
      </c>
      <c r="H6" s="191">
        <f>_xlfn.XLOOKUP(B6,'2024.1-2024.6'!B:B,'2024.1-2024.6'!K:K)</f>
        <v>49518</v>
      </c>
      <c r="I6" s="191">
        <f>IFERROR(AVERAGEIF('2022.1-2022.12 '!B:B,B6,'2022.1-2022.12 '!K:K),0)</f>
        <v>49597.7885714286</v>
      </c>
      <c r="J6" s="191">
        <f>_xlfn.XLOOKUP(B6,'2024.1-2024.6'!B:B,'2024.1-2024.6'!J:J)</f>
        <v>43618</v>
      </c>
      <c r="K6" s="191">
        <f>IFERROR(AVERAGEIF('2022.1-2022.12 '!B:B,B6,'2022.1-2022.12 '!J:J),0)</f>
        <v>40171.5</v>
      </c>
      <c r="L6" s="191"/>
      <c r="M6" s="191">
        <f>SUMIF('2024.1-2024.6'!B:B,'Sum 2024.1-2024.6'!B6,'2024.1-2024.6'!L:L)</f>
        <v>1818.4</v>
      </c>
      <c r="N6" s="191"/>
      <c r="O6" s="191">
        <f>SUMIF('2024.1-2024.6'!B:B,'Sum 2024.1-2024.6'!B6,'2024.1-2024.6'!N:N)</f>
        <v>19</v>
      </c>
      <c r="P6" s="191">
        <f>SUMIF('2024.1-2024.6'!B:B,'Sum 2024.1-2024.6'!B6,'2024.1-2024.6'!P:P)</f>
        <v>15.2</v>
      </c>
      <c r="Q6" s="191"/>
      <c r="R6" s="191">
        <f>SUMIF('2024.1-2024.6'!B:B,'Sum 2024.1-2024.6'!B6,'2024.1-2024.6'!M:M)</f>
        <v>434</v>
      </c>
      <c r="S6" s="191"/>
      <c r="T6" s="191">
        <f>SUMIF('2024.1-2024.6'!B:B,'Sum 2024.1-2024.6'!B6,'2024.1-2024.6'!O:O)</f>
        <v>0</v>
      </c>
      <c r="U6" s="191">
        <f t="shared" ref="U6:U68" si="22">IF(I6&gt;0,MAX(I6,$U$4),MAX(H6,$U$4))</f>
        <v>49597.7885714286</v>
      </c>
      <c r="V6" s="191">
        <f t="shared" ref="V6:V68" si="23">MIN(U6,$V$4)</f>
        <v>26421</v>
      </c>
      <c r="W6" s="191">
        <f>V6*$W$4*G6</f>
        <v>22193.64</v>
      </c>
      <c r="X6" s="191">
        <f t="shared" ref="X6:X68" si="24">IF(I6&gt;0,MAX(I6,$X$4),MAX(H6,$X$4))</f>
        <v>49597.7885714286</v>
      </c>
      <c r="Y6" s="191">
        <f t="shared" ref="Y6:Y68" si="25">MIN(X6,$Y$4)</f>
        <v>27234</v>
      </c>
      <c r="Z6" s="191">
        <f t="shared" ref="Z6:Z68" si="26">Y6*$Z$4*G6</f>
        <v>1307.232</v>
      </c>
      <c r="AA6" s="191">
        <f t="shared" ref="AA6:AA68" si="27">IF(I6&gt;0,I6,H6)</f>
        <v>49597.7885714286</v>
      </c>
      <c r="AB6" s="191">
        <f t="shared" ref="AB6:AB68" si="28">AA6*$AB$4*G6</f>
        <v>476.138770285714</v>
      </c>
      <c r="AC6" s="191">
        <f t="shared" ref="AC6:AC68" si="29">IF(I6&gt;0,MAX(I6,$AC$4),MAX(H6,$AC$4))</f>
        <v>49597.7885714286</v>
      </c>
      <c r="AD6" s="191">
        <f t="shared" ref="AD6:AD68" si="30">MIN(AC6,$AD$4)</f>
        <v>21699</v>
      </c>
      <c r="AE6" s="191">
        <f t="shared" ref="AE6:AE68" si="31">AD6*$AE$4*G6</f>
        <v>5858.73</v>
      </c>
      <c r="AF6" s="191">
        <f t="shared" ref="AF6:AF68" si="32">IF(I6&gt;0,MAX(I6,$AF$4),MAX(H6,$AF$4))</f>
        <v>49597.7885714286</v>
      </c>
      <c r="AG6" s="191">
        <f t="shared" ref="AG6:AG68" si="33">MIN(AF6,$AG$4)</f>
        <v>27234</v>
      </c>
      <c r="AH6" s="191">
        <f t="shared" ref="AH6:AH68" si="34">AG6*$AH$4*G6</f>
        <v>8170.2</v>
      </c>
      <c r="AI6" s="191">
        <f t="shared" ref="AI6:AI68" si="35">MIN(M6-W6,0)</f>
        <v>-20375.24</v>
      </c>
      <c r="AJ6" s="191">
        <f t="shared" si="2"/>
        <v>-1288.232</v>
      </c>
      <c r="AK6" s="191">
        <f t="shared" si="3"/>
        <v>-460.938770285714</v>
      </c>
      <c r="AL6" s="191">
        <f t="shared" si="4"/>
        <v>-5424.73</v>
      </c>
      <c r="AM6" s="191">
        <f t="shared" si="5"/>
        <v>-8170.2</v>
      </c>
      <c r="AN6" s="191">
        <f t="shared" ref="AN6:AN68" si="36">IF(K6&gt;0,MAX(K6,$AN$4),MAX(J6,$AN$4))</f>
        <v>40171.5</v>
      </c>
      <c r="AO6" s="191">
        <f t="shared" ref="AO6:AO68" si="37">MIN(AN6,$AO$4)</f>
        <v>26421</v>
      </c>
      <c r="AP6" s="191">
        <f t="shared" ref="AP6:AP68" si="38">AO6*$AP$4*G6</f>
        <v>22193.64</v>
      </c>
      <c r="AQ6" s="191">
        <f t="shared" si="6"/>
        <v>40171.5</v>
      </c>
      <c r="AR6" s="191">
        <f t="shared" si="7"/>
        <v>27234</v>
      </c>
      <c r="AS6" s="191">
        <f t="shared" si="8"/>
        <v>1307.232</v>
      </c>
      <c r="AT6" s="191">
        <f t="shared" si="9"/>
        <v>40171.5</v>
      </c>
      <c r="AU6" s="191">
        <f t="shared" si="10"/>
        <v>385.6464</v>
      </c>
      <c r="AV6" s="191">
        <f t="shared" si="11"/>
        <v>40171.5</v>
      </c>
      <c r="AW6" s="191">
        <f t="shared" si="12"/>
        <v>21699</v>
      </c>
      <c r="AX6" s="191">
        <f t="shared" si="13"/>
        <v>5858.73</v>
      </c>
      <c r="AY6" s="191">
        <f t="shared" si="14"/>
        <v>40171.5</v>
      </c>
      <c r="AZ6" s="191">
        <f t="shared" si="15"/>
        <v>27234</v>
      </c>
      <c r="BA6" s="191">
        <f t="shared" si="16"/>
        <v>8170.2</v>
      </c>
      <c r="BB6" s="191">
        <f t="shared" si="17"/>
        <v>-20375.24</v>
      </c>
      <c r="BC6" s="191">
        <f t="shared" si="18"/>
        <v>-1288.232</v>
      </c>
      <c r="BD6" s="191">
        <f t="shared" si="19"/>
        <v>-370.4464</v>
      </c>
      <c r="BE6" s="191">
        <f t="shared" si="20"/>
        <v>-5424.73</v>
      </c>
      <c r="BF6" s="191">
        <f t="shared" si="21"/>
        <v>-8170.2</v>
      </c>
    </row>
    <row r="7" spans="2:58">
      <c r="B7" s="1" t="s">
        <v>204</v>
      </c>
      <c r="C7" s="197" t="str">
        <f>_xlfn.XLOOKUP(B7,'2024.1-2024.6'!B:B,'2024.1-2024.6'!G:G)</f>
        <v>2019/06/24</v>
      </c>
      <c r="D7" s="1">
        <f>_xlfn.XLOOKUP(B7,'2024.1-2024.6'!B:B,'2024.1-2024.6'!I:I)</f>
        <v>0</v>
      </c>
      <c r="E7" s="1" t="str">
        <f>_xlfn.XLOOKUP(B7,'2024.1-2024.6'!B:B,'2024.1-2024.6'!C:C)</f>
        <v>运营中心</v>
      </c>
      <c r="F7" s="1" t="str">
        <f>_xlfn.XLOOKUP(B7,'2024.1-2024.6'!B:B,'2024.1-2024.6'!F:F)</f>
        <v>计划专员</v>
      </c>
      <c r="G7" s="1">
        <f>COUNTIF('2024.1-2024.6'!B:B,B7)</f>
        <v>6</v>
      </c>
      <c r="H7" s="191">
        <f>_xlfn.XLOOKUP(B7,'2024.1-2024.6'!B:B,'2024.1-2024.6'!K:K)</f>
        <v>5820</v>
      </c>
      <c r="I7" s="191">
        <f>IFERROR(AVERAGEIF('2022.1-2022.12 '!B:B,B7,'2022.1-2022.12 '!K:K),0)</f>
        <v>5190.06666666667</v>
      </c>
      <c r="J7" s="191">
        <f>_xlfn.XLOOKUP(B7,'2024.1-2024.6'!B:B,'2024.1-2024.6'!J:J)</f>
        <v>1958</v>
      </c>
      <c r="K7" s="191">
        <f>IFERROR(AVERAGEIF('2022.1-2022.12 '!B:B,B7,'2022.1-2022.12 '!J:J),0)</f>
        <v>1958</v>
      </c>
      <c r="L7" s="191"/>
      <c r="M7" s="191">
        <f>SUMIF('2024.1-2024.6'!B:B,'Sum 2024.1-2024.6'!B7,'2024.1-2024.6'!L:L)</f>
        <v>2182.08</v>
      </c>
      <c r="N7" s="191"/>
      <c r="O7" s="191">
        <f>SUMIF('2024.1-2024.6'!B:B,'Sum 2024.1-2024.6'!B7,'2024.1-2024.6'!N:N)</f>
        <v>22.8</v>
      </c>
      <c r="P7" s="191">
        <f>SUMIF('2024.1-2024.6'!B:B,'Sum 2024.1-2024.6'!B7,'2024.1-2024.6'!P:P)</f>
        <v>18.24</v>
      </c>
      <c r="Q7" s="191"/>
      <c r="R7" s="191">
        <f>SUMIF('2024.1-2024.6'!B:B,'Sum 2024.1-2024.6'!B7,'2024.1-2024.6'!M:M)</f>
        <v>520.8</v>
      </c>
      <c r="S7" s="191"/>
      <c r="T7" s="191">
        <f>SUMIF('2024.1-2024.6'!B:B,'Sum 2024.1-2024.6'!B7,'2024.1-2024.6'!O:O)</f>
        <v>0</v>
      </c>
      <c r="U7" s="191">
        <f t="shared" si="22"/>
        <v>5190.06666666667</v>
      </c>
      <c r="V7" s="191">
        <f t="shared" si="23"/>
        <v>5190.06666666667</v>
      </c>
      <c r="W7" s="191">
        <f t="shared" ref="W7:W68" si="39">V7*$W$4*G7</f>
        <v>4359.656</v>
      </c>
      <c r="X7" s="191">
        <f t="shared" si="24"/>
        <v>5190.06666666667</v>
      </c>
      <c r="Y7" s="191">
        <f t="shared" si="25"/>
        <v>5190.06666666667</v>
      </c>
      <c r="Z7" s="191">
        <f t="shared" si="26"/>
        <v>249.1232</v>
      </c>
      <c r="AA7" s="191">
        <f t="shared" si="27"/>
        <v>5190.06666666667</v>
      </c>
      <c r="AB7" s="191">
        <f t="shared" si="28"/>
        <v>49.82464</v>
      </c>
      <c r="AC7" s="191">
        <f t="shared" si="29"/>
        <v>5190.06666666667</v>
      </c>
      <c r="AD7" s="191">
        <f t="shared" si="30"/>
        <v>5190.06666666667</v>
      </c>
      <c r="AE7" s="191">
        <f t="shared" si="31"/>
        <v>1401.318</v>
      </c>
      <c r="AF7" s="191">
        <f t="shared" si="32"/>
        <v>5190.06666666667</v>
      </c>
      <c r="AG7" s="191">
        <f t="shared" si="33"/>
        <v>5190.06666666667</v>
      </c>
      <c r="AH7" s="191">
        <f t="shared" si="34"/>
        <v>1557.02</v>
      </c>
      <c r="AI7" s="191">
        <f t="shared" si="35"/>
        <v>-2177.576</v>
      </c>
      <c r="AJ7" s="191">
        <f t="shared" si="2"/>
        <v>-226.3232</v>
      </c>
      <c r="AK7" s="191">
        <f t="shared" si="3"/>
        <v>-31.58464</v>
      </c>
      <c r="AL7" s="191">
        <f t="shared" si="4"/>
        <v>-880.518</v>
      </c>
      <c r="AM7" s="191">
        <f t="shared" si="5"/>
        <v>-1557.02</v>
      </c>
      <c r="AN7" s="191">
        <f t="shared" si="36"/>
        <v>4546</v>
      </c>
      <c r="AO7" s="191">
        <f t="shared" si="37"/>
        <v>4546</v>
      </c>
      <c r="AP7" s="191">
        <f t="shared" si="38"/>
        <v>3818.64</v>
      </c>
      <c r="AQ7" s="191">
        <f t="shared" si="6"/>
        <v>1958</v>
      </c>
      <c r="AR7" s="191">
        <f t="shared" si="7"/>
        <v>1958</v>
      </c>
      <c r="AS7" s="191">
        <f t="shared" si="8"/>
        <v>93.984</v>
      </c>
      <c r="AT7" s="191">
        <f t="shared" si="9"/>
        <v>1958</v>
      </c>
      <c r="AU7" s="191">
        <f t="shared" si="10"/>
        <v>18.7968</v>
      </c>
      <c r="AV7" s="191">
        <f t="shared" si="11"/>
        <v>4340</v>
      </c>
      <c r="AW7" s="191">
        <f t="shared" si="12"/>
        <v>4340</v>
      </c>
      <c r="AX7" s="191">
        <f t="shared" si="13"/>
        <v>1171.8</v>
      </c>
      <c r="AY7" s="191">
        <f t="shared" si="14"/>
        <v>1958</v>
      </c>
      <c r="AZ7" s="191">
        <f t="shared" si="15"/>
        <v>1958</v>
      </c>
      <c r="BA7" s="191">
        <f t="shared" si="16"/>
        <v>587.4</v>
      </c>
      <c r="BB7" s="191">
        <f t="shared" si="17"/>
        <v>-1636.56</v>
      </c>
      <c r="BC7" s="191">
        <f t="shared" si="18"/>
        <v>-71.184</v>
      </c>
      <c r="BD7" s="191">
        <f t="shared" si="19"/>
        <v>-0.556800000000003</v>
      </c>
      <c r="BE7" s="191">
        <f t="shared" si="20"/>
        <v>-651</v>
      </c>
      <c r="BF7" s="191">
        <f t="shared" si="21"/>
        <v>-587.4</v>
      </c>
    </row>
    <row r="8" spans="2:58">
      <c r="B8" s="1" t="s">
        <v>463</v>
      </c>
      <c r="C8" s="197">
        <f>_xlfn.XLOOKUP(B8,'2024.1-2024.6'!B:B,'2024.1-2024.6'!G:G)</f>
        <v>45170</v>
      </c>
      <c r="D8" s="1">
        <f>_xlfn.XLOOKUP(B8,'2024.1-2024.6'!B:B,'2024.1-2024.6'!I:I)</f>
        <v>0</v>
      </c>
      <c r="E8" s="1" t="str">
        <f>_xlfn.XLOOKUP(B8,'2024.1-2024.6'!B:B,'2024.1-2024.6'!C:C)</f>
        <v>服务营销中心</v>
      </c>
      <c r="F8" s="1" t="str">
        <f>_xlfn.XLOOKUP(B8,'2024.1-2024.6'!B:B,'2024.1-2024.6'!F:F)</f>
        <v>售后服务专员</v>
      </c>
      <c r="G8" s="1">
        <f>COUNTIF('2024.1-2024.6'!B:B,B8)</f>
        <v>6</v>
      </c>
      <c r="H8" s="191">
        <f>_xlfn.XLOOKUP(B8,'2024.1-2024.6'!B:B,'2024.1-2024.6'!K:K)</f>
        <v>6412.9</v>
      </c>
      <c r="I8" s="191">
        <f>IFERROR(AVERAGEIF('2022.1-2022.12 '!B:B,B8,'2022.1-2022.12 '!K:K),0)</f>
        <v>0</v>
      </c>
      <c r="J8" s="191">
        <f>_xlfn.XLOOKUP(B8,'2024.1-2024.6'!B:B,'2024.1-2024.6'!J:J)</f>
        <v>3000</v>
      </c>
      <c r="K8" s="191">
        <f>IFERROR(AVERAGEIF('2022.1-2022.12 '!B:B,B8,'2022.1-2022.12 '!J:J),0)</f>
        <v>0</v>
      </c>
      <c r="L8" s="191"/>
      <c r="M8" s="191">
        <f>SUMIF('2024.1-2024.6'!B:B,'Sum 2024.1-2024.6'!B8,'2024.1-2024.6'!L:L)</f>
        <v>1818.4</v>
      </c>
      <c r="N8" s="191"/>
      <c r="O8" s="191">
        <f>SUMIF('2024.1-2024.6'!B:B,'Sum 2024.1-2024.6'!B8,'2024.1-2024.6'!N:N)</f>
        <v>19</v>
      </c>
      <c r="P8" s="191">
        <f>SUMIF('2024.1-2024.6'!B:B,'Sum 2024.1-2024.6'!B8,'2024.1-2024.6'!P:P)</f>
        <v>15.2</v>
      </c>
      <c r="Q8" s="191"/>
      <c r="R8" s="191">
        <f>SUMIF('2024.1-2024.6'!B:B,'Sum 2024.1-2024.6'!B8,'2024.1-2024.6'!M:M)</f>
        <v>434</v>
      </c>
      <c r="S8" s="191"/>
      <c r="T8" s="191">
        <f>SUMIF('2024.1-2024.6'!B:B,'Sum 2024.1-2024.6'!B8,'2024.1-2024.6'!O:O)</f>
        <v>0</v>
      </c>
      <c r="U8" s="191">
        <f t="shared" si="22"/>
        <v>6412.9</v>
      </c>
      <c r="V8" s="191">
        <f t="shared" si="23"/>
        <v>6412.9</v>
      </c>
      <c r="W8" s="191">
        <f t="shared" si="39"/>
        <v>5386.836</v>
      </c>
      <c r="X8" s="191">
        <f t="shared" si="24"/>
        <v>6412.9</v>
      </c>
      <c r="Y8" s="191">
        <f t="shared" si="25"/>
        <v>6412.9</v>
      </c>
      <c r="Z8" s="191">
        <f t="shared" si="26"/>
        <v>307.8192</v>
      </c>
      <c r="AA8" s="191">
        <f t="shared" si="27"/>
        <v>6412.9</v>
      </c>
      <c r="AB8" s="191">
        <f t="shared" si="28"/>
        <v>61.56384</v>
      </c>
      <c r="AC8" s="191">
        <f t="shared" si="29"/>
        <v>6412.9</v>
      </c>
      <c r="AD8" s="191">
        <f t="shared" si="30"/>
        <v>6412.9</v>
      </c>
      <c r="AE8" s="191">
        <f t="shared" si="31"/>
        <v>1731.483</v>
      </c>
      <c r="AF8" s="191">
        <f t="shared" si="32"/>
        <v>6412.9</v>
      </c>
      <c r="AG8" s="191">
        <f t="shared" si="33"/>
        <v>6412.9</v>
      </c>
      <c r="AH8" s="191">
        <f t="shared" si="34"/>
        <v>1923.87</v>
      </c>
      <c r="AI8" s="191">
        <f t="shared" si="35"/>
        <v>-3568.436</v>
      </c>
      <c r="AJ8" s="191">
        <f t="shared" si="2"/>
        <v>-288.8192</v>
      </c>
      <c r="AK8" s="191">
        <f t="shared" si="3"/>
        <v>-46.36384</v>
      </c>
      <c r="AL8" s="191">
        <f t="shared" si="4"/>
        <v>-1297.483</v>
      </c>
      <c r="AM8" s="191">
        <f t="shared" si="5"/>
        <v>-1923.87</v>
      </c>
      <c r="AN8" s="191">
        <f t="shared" si="36"/>
        <v>4546</v>
      </c>
      <c r="AO8" s="191">
        <f t="shared" si="37"/>
        <v>4546</v>
      </c>
      <c r="AP8" s="191">
        <f t="shared" si="38"/>
        <v>3818.64</v>
      </c>
      <c r="AQ8" s="191">
        <f t="shared" si="6"/>
        <v>3000</v>
      </c>
      <c r="AR8" s="191">
        <f t="shared" si="7"/>
        <v>3000</v>
      </c>
      <c r="AS8" s="191">
        <f t="shared" si="8"/>
        <v>144</v>
      </c>
      <c r="AT8" s="191">
        <f t="shared" si="9"/>
        <v>3000</v>
      </c>
      <c r="AU8" s="191">
        <f t="shared" si="10"/>
        <v>28.8</v>
      </c>
      <c r="AV8" s="191">
        <f t="shared" si="11"/>
        <v>4340</v>
      </c>
      <c r="AW8" s="191">
        <f t="shared" si="12"/>
        <v>4340</v>
      </c>
      <c r="AX8" s="191">
        <f t="shared" si="13"/>
        <v>1171.8</v>
      </c>
      <c r="AY8" s="191">
        <f t="shared" si="14"/>
        <v>3000</v>
      </c>
      <c r="AZ8" s="191">
        <f t="shared" si="15"/>
        <v>3000</v>
      </c>
      <c r="BA8" s="191">
        <f t="shared" si="16"/>
        <v>900</v>
      </c>
      <c r="BB8" s="191">
        <f t="shared" si="17"/>
        <v>-2000.24</v>
      </c>
      <c r="BC8" s="191">
        <f t="shared" si="18"/>
        <v>-125</v>
      </c>
      <c r="BD8" s="191">
        <f t="shared" si="19"/>
        <v>-13.6</v>
      </c>
      <c r="BE8" s="191">
        <f t="shared" si="20"/>
        <v>-737.8</v>
      </c>
      <c r="BF8" s="191">
        <f t="shared" si="21"/>
        <v>-900</v>
      </c>
    </row>
    <row r="9" spans="2:58">
      <c r="B9" s="1" t="s">
        <v>464</v>
      </c>
      <c r="C9" s="197" t="str">
        <f>_xlfn.XLOOKUP(B9,'2024.1-2024.6'!B:B,'2024.1-2024.6'!G:G)</f>
        <v>2023/08/10</v>
      </c>
      <c r="D9" s="1">
        <f>_xlfn.XLOOKUP(B9,'2024.1-2024.6'!B:B,'2024.1-2024.6'!I:I)</f>
        <v>0</v>
      </c>
      <c r="E9" s="1" t="str">
        <f>_xlfn.XLOOKUP(B9,'2024.1-2024.6'!B:B,'2024.1-2024.6'!C:C)</f>
        <v>运营中心</v>
      </c>
      <c r="F9" s="1" t="str">
        <f>_xlfn.XLOOKUP(B9,'2024.1-2024.6'!B:B,'2024.1-2024.6'!F:F)</f>
        <v>装配电工</v>
      </c>
      <c r="G9" s="1">
        <f>COUNTIF('2024.1-2024.6'!B:B,B9)</f>
        <v>6</v>
      </c>
      <c r="H9" s="191">
        <f>_xlfn.XLOOKUP(B9,'2024.1-2024.6'!B:B,'2024.1-2024.6'!K:K)</f>
        <v>6805.49</v>
      </c>
      <c r="I9" s="191">
        <f>IFERROR(AVERAGEIF('2022.1-2022.12 '!B:B,B9,'2022.1-2022.12 '!K:K),0)</f>
        <v>0</v>
      </c>
      <c r="J9" s="191">
        <f>_xlfn.XLOOKUP(B9,'2024.1-2024.6'!B:B,'2024.1-2024.6'!J:J)</f>
        <v>1900</v>
      </c>
      <c r="K9" s="191">
        <f>IFERROR(AVERAGEIF('2022.1-2022.12 '!B:B,B9,'2022.1-2022.12 '!J:J),0)</f>
        <v>0</v>
      </c>
      <c r="L9" s="191"/>
      <c r="M9" s="191">
        <f>SUMIF('2024.1-2024.6'!B:B,'Sum 2024.1-2024.6'!B9,'2024.1-2024.6'!L:L)</f>
        <v>2182.08</v>
      </c>
      <c r="N9" s="191"/>
      <c r="O9" s="191">
        <f>SUMIF('2024.1-2024.6'!B:B,'Sum 2024.1-2024.6'!B9,'2024.1-2024.6'!N:N)</f>
        <v>22.8</v>
      </c>
      <c r="P9" s="191">
        <f>SUMIF('2024.1-2024.6'!B:B,'Sum 2024.1-2024.6'!B9,'2024.1-2024.6'!P:P)</f>
        <v>18.24</v>
      </c>
      <c r="Q9" s="191"/>
      <c r="R9" s="191">
        <f>SUMIF('2024.1-2024.6'!B:B,'Sum 2024.1-2024.6'!B9,'2024.1-2024.6'!M:M)</f>
        <v>520.8</v>
      </c>
      <c r="S9" s="191"/>
      <c r="T9" s="191">
        <f>SUMIF('2024.1-2024.6'!B:B,'Sum 2024.1-2024.6'!B9,'2024.1-2024.6'!O:O)</f>
        <v>0</v>
      </c>
      <c r="U9" s="191">
        <f t="shared" si="22"/>
        <v>6805.49</v>
      </c>
      <c r="V9" s="191">
        <f t="shared" si="23"/>
        <v>6805.49</v>
      </c>
      <c r="W9" s="191">
        <f t="shared" si="39"/>
        <v>5716.6116</v>
      </c>
      <c r="X9" s="191">
        <f t="shared" si="24"/>
        <v>6805.49</v>
      </c>
      <c r="Y9" s="191">
        <f t="shared" si="25"/>
        <v>6805.49</v>
      </c>
      <c r="Z9" s="191">
        <f t="shared" si="26"/>
        <v>326.66352</v>
      </c>
      <c r="AA9" s="191">
        <f t="shared" si="27"/>
        <v>6805.49</v>
      </c>
      <c r="AB9" s="191">
        <f t="shared" si="28"/>
        <v>65.332704</v>
      </c>
      <c r="AC9" s="191">
        <f t="shared" si="29"/>
        <v>6805.49</v>
      </c>
      <c r="AD9" s="191">
        <f t="shared" si="30"/>
        <v>6805.49</v>
      </c>
      <c r="AE9" s="191">
        <f t="shared" si="31"/>
        <v>1837.4823</v>
      </c>
      <c r="AF9" s="191">
        <f t="shared" si="32"/>
        <v>6805.49</v>
      </c>
      <c r="AG9" s="191">
        <f t="shared" si="33"/>
        <v>6805.49</v>
      </c>
      <c r="AH9" s="191">
        <f t="shared" si="34"/>
        <v>2041.647</v>
      </c>
      <c r="AI9" s="191">
        <f t="shared" si="35"/>
        <v>-3534.5316</v>
      </c>
      <c r="AJ9" s="191">
        <f t="shared" si="2"/>
        <v>-303.86352</v>
      </c>
      <c r="AK9" s="191">
        <f t="shared" si="3"/>
        <v>-47.092704</v>
      </c>
      <c r="AL9" s="191">
        <f t="shared" si="4"/>
        <v>-1316.6823</v>
      </c>
      <c r="AM9" s="191">
        <f t="shared" si="5"/>
        <v>-2041.647</v>
      </c>
      <c r="AN9" s="191">
        <f t="shared" si="36"/>
        <v>4546</v>
      </c>
      <c r="AO9" s="191">
        <f t="shared" si="37"/>
        <v>4546</v>
      </c>
      <c r="AP9" s="191">
        <f t="shared" si="38"/>
        <v>3818.64</v>
      </c>
      <c r="AQ9" s="191">
        <f t="shared" si="6"/>
        <v>1900</v>
      </c>
      <c r="AR9" s="191">
        <f t="shared" si="7"/>
        <v>1900</v>
      </c>
      <c r="AS9" s="191">
        <f t="shared" si="8"/>
        <v>91.2</v>
      </c>
      <c r="AT9" s="191">
        <f t="shared" si="9"/>
        <v>1900</v>
      </c>
      <c r="AU9" s="191">
        <f t="shared" si="10"/>
        <v>18.24</v>
      </c>
      <c r="AV9" s="191">
        <f t="shared" si="11"/>
        <v>4340</v>
      </c>
      <c r="AW9" s="191">
        <f t="shared" si="12"/>
        <v>4340</v>
      </c>
      <c r="AX9" s="191">
        <f t="shared" si="13"/>
        <v>1171.8</v>
      </c>
      <c r="AY9" s="191">
        <f t="shared" si="14"/>
        <v>1900</v>
      </c>
      <c r="AZ9" s="191">
        <f t="shared" si="15"/>
        <v>1900</v>
      </c>
      <c r="BA9" s="191">
        <f t="shared" si="16"/>
        <v>570</v>
      </c>
      <c r="BB9" s="191">
        <f t="shared" si="17"/>
        <v>-1636.56</v>
      </c>
      <c r="BC9" s="191">
        <f t="shared" si="18"/>
        <v>-68.4</v>
      </c>
      <c r="BD9" s="191">
        <f t="shared" si="19"/>
        <v>0</v>
      </c>
      <c r="BE9" s="191">
        <f t="shared" si="20"/>
        <v>-651</v>
      </c>
      <c r="BF9" s="191">
        <f t="shared" si="21"/>
        <v>-570</v>
      </c>
    </row>
    <row r="10" spans="2:58">
      <c r="B10" s="1" t="s">
        <v>205</v>
      </c>
      <c r="C10" s="197" t="str">
        <f>_xlfn.XLOOKUP(B10,'2024.1-2024.6'!B:B,'2024.1-2024.6'!G:G)</f>
        <v>2021/03/05</v>
      </c>
      <c r="D10" s="1">
        <f>_xlfn.XLOOKUP(B10,'2024.1-2024.6'!B:B,'2024.1-2024.6'!I:I)</f>
        <v>0</v>
      </c>
      <c r="E10" s="1" t="str">
        <f>_xlfn.XLOOKUP(B10,'2024.1-2024.6'!B:B,'2024.1-2024.6'!C:C)</f>
        <v>运营中心</v>
      </c>
      <c r="F10" s="1" t="str">
        <f>_xlfn.XLOOKUP(B10,'2024.1-2024.6'!B:B,'2024.1-2024.6'!F:F)</f>
        <v>装配电工</v>
      </c>
      <c r="G10" s="1">
        <f>COUNTIF('2024.1-2024.6'!B:B,B10)</f>
        <v>6</v>
      </c>
      <c r="H10" s="191">
        <f>_xlfn.XLOOKUP(B10,'2024.1-2024.6'!B:B,'2024.1-2024.6'!K:K)</f>
        <v>7342.05</v>
      </c>
      <c r="I10" s="191">
        <f>IFERROR(AVERAGEIF('2022.1-2022.12 '!B:B,B10,'2022.1-2022.12 '!K:K),0)</f>
        <v>5789.185</v>
      </c>
      <c r="J10" s="191">
        <f>_xlfn.XLOOKUP(B10,'2024.1-2024.6'!B:B,'2024.1-2024.6'!J:J)</f>
        <v>1900</v>
      </c>
      <c r="K10" s="191">
        <f>IFERROR(AVERAGEIF('2022.1-2022.12 '!B:B,B10,'2022.1-2022.12 '!J:J),0)</f>
        <v>1900</v>
      </c>
      <c r="L10" s="191"/>
      <c r="M10" s="191">
        <f>SUMIF('2024.1-2024.6'!B:B,'Sum 2024.1-2024.6'!B10,'2024.1-2024.6'!L:L)</f>
        <v>2182.08</v>
      </c>
      <c r="N10" s="191"/>
      <c r="O10" s="191">
        <f>SUMIF('2024.1-2024.6'!B:B,'Sum 2024.1-2024.6'!B10,'2024.1-2024.6'!N:N)</f>
        <v>22.8</v>
      </c>
      <c r="P10" s="191">
        <f>SUMIF('2024.1-2024.6'!B:B,'Sum 2024.1-2024.6'!B10,'2024.1-2024.6'!P:P)</f>
        <v>18.24</v>
      </c>
      <c r="Q10" s="191"/>
      <c r="R10" s="191">
        <f>SUMIF('2024.1-2024.6'!B:B,'Sum 2024.1-2024.6'!B10,'2024.1-2024.6'!M:M)</f>
        <v>520.8</v>
      </c>
      <c r="S10" s="191"/>
      <c r="T10" s="191">
        <f>SUMIF('2024.1-2024.6'!B:B,'Sum 2024.1-2024.6'!B10,'2024.1-2024.6'!O:O)</f>
        <v>0</v>
      </c>
      <c r="U10" s="191">
        <f t="shared" si="22"/>
        <v>5789.185</v>
      </c>
      <c r="V10" s="191">
        <f t="shared" si="23"/>
        <v>5789.185</v>
      </c>
      <c r="W10" s="191">
        <f t="shared" si="39"/>
        <v>4862.9154</v>
      </c>
      <c r="X10" s="191">
        <f t="shared" si="24"/>
        <v>5789.185</v>
      </c>
      <c r="Y10" s="191">
        <f t="shared" si="25"/>
        <v>5789.185</v>
      </c>
      <c r="Z10" s="191">
        <f t="shared" si="26"/>
        <v>277.88088</v>
      </c>
      <c r="AA10" s="191">
        <f t="shared" si="27"/>
        <v>5789.185</v>
      </c>
      <c r="AB10" s="191">
        <f t="shared" si="28"/>
        <v>55.576176</v>
      </c>
      <c r="AC10" s="191">
        <f t="shared" si="29"/>
        <v>5789.185</v>
      </c>
      <c r="AD10" s="191">
        <f t="shared" si="30"/>
        <v>5789.185</v>
      </c>
      <c r="AE10" s="191">
        <f t="shared" si="31"/>
        <v>1563.07995</v>
      </c>
      <c r="AF10" s="191">
        <f t="shared" si="32"/>
        <v>5789.185</v>
      </c>
      <c r="AG10" s="191">
        <f t="shared" si="33"/>
        <v>5789.185</v>
      </c>
      <c r="AH10" s="191">
        <f t="shared" si="34"/>
        <v>1736.7555</v>
      </c>
      <c r="AI10" s="191">
        <f t="shared" si="35"/>
        <v>-2680.8354</v>
      </c>
      <c r="AJ10" s="191">
        <f t="shared" si="2"/>
        <v>-255.08088</v>
      </c>
      <c r="AK10" s="191">
        <f t="shared" si="3"/>
        <v>-37.336176</v>
      </c>
      <c r="AL10" s="191">
        <f t="shared" si="4"/>
        <v>-1042.27995</v>
      </c>
      <c r="AM10" s="191">
        <f t="shared" si="5"/>
        <v>-1736.7555</v>
      </c>
      <c r="AN10" s="191">
        <f t="shared" si="36"/>
        <v>4546</v>
      </c>
      <c r="AO10" s="191">
        <f t="shared" si="37"/>
        <v>4546</v>
      </c>
      <c r="AP10" s="191">
        <f t="shared" si="38"/>
        <v>3818.64</v>
      </c>
      <c r="AQ10" s="191">
        <f t="shared" si="6"/>
        <v>1900</v>
      </c>
      <c r="AR10" s="191">
        <f t="shared" si="7"/>
        <v>1900</v>
      </c>
      <c r="AS10" s="191">
        <f t="shared" si="8"/>
        <v>91.2</v>
      </c>
      <c r="AT10" s="191">
        <f t="shared" si="9"/>
        <v>1900</v>
      </c>
      <c r="AU10" s="191">
        <f t="shared" si="10"/>
        <v>18.24</v>
      </c>
      <c r="AV10" s="191">
        <f t="shared" si="11"/>
        <v>4340</v>
      </c>
      <c r="AW10" s="191">
        <f t="shared" si="12"/>
        <v>4340</v>
      </c>
      <c r="AX10" s="191">
        <f t="shared" si="13"/>
        <v>1171.8</v>
      </c>
      <c r="AY10" s="191">
        <f t="shared" si="14"/>
        <v>1900</v>
      </c>
      <c r="AZ10" s="191">
        <f t="shared" si="15"/>
        <v>1900</v>
      </c>
      <c r="BA10" s="191">
        <f t="shared" si="16"/>
        <v>570</v>
      </c>
      <c r="BB10" s="191">
        <f t="shared" si="17"/>
        <v>-1636.56</v>
      </c>
      <c r="BC10" s="191">
        <f t="shared" si="18"/>
        <v>-68.4</v>
      </c>
      <c r="BD10" s="191">
        <f t="shared" si="19"/>
        <v>0</v>
      </c>
      <c r="BE10" s="191">
        <f t="shared" si="20"/>
        <v>-651</v>
      </c>
      <c r="BF10" s="191">
        <f t="shared" si="21"/>
        <v>-570</v>
      </c>
    </row>
    <row r="11" spans="2:58">
      <c r="B11" s="201" t="s">
        <v>518</v>
      </c>
      <c r="C11" s="197" t="str">
        <f>_xlfn.XLOOKUP(B11,'2024.1-2024.6'!B:B,'2024.1-2024.6'!G:G)</f>
        <v>2024/01/11</v>
      </c>
      <c r="D11" s="202" t="s">
        <v>519</v>
      </c>
      <c r="E11" s="1" t="str">
        <f>_xlfn.XLOOKUP(B11,'2024.1-2024.6'!B:B,'2024.1-2024.6'!C:C)</f>
        <v>运营中心</v>
      </c>
      <c r="F11" s="1" t="str">
        <f>_xlfn.XLOOKUP(B11,'2024.1-2024.6'!B:B,'2024.1-2024.6'!F:F)</f>
        <v>计划助理</v>
      </c>
      <c r="G11" s="1">
        <f>COUNTIF('2024.1-2024.6'!B:B,B11)</f>
        <v>3</v>
      </c>
      <c r="H11" s="191">
        <f>_xlfn.XLOOKUP(B11,'2024.1-2024.6'!B:B,'2024.1-2024.6'!K:K)</f>
        <v>2492.6</v>
      </c>
      <c r="I11" s="191">
        <f>IFERROR(AVERAGEIF('2022.1-2022.12 '!B:B,B11,'2022.1-2022.12 '!K:K),0)</f>
        <v>0</v>
      </c>
      <c r="J11" s="191">
        <f>_xlfn.XLOOKUP(B11,'2024.1-2024.6'!B:B,'2024.1-2024.6'!J:J)</f>
        <v>1900</v>
      </c>
      <c r="K11" s="191">
        <f>IFERROR(AVERAGEIF('2022.1-2022.12 '!B:B,B11,'2022.1-2022.12 '!J:J),0)</f>
        <v>0</v>
      </c>
      <c r="L11" s="191"/>
      <c r="M11" s="191">
        <f>SUMIF('2024.1-2024.6'!B:B,'Sum 2024.1-2024.6'!B11,'2024.1-2024.6'!L:L)</f>
        <v>0</v>
      </c>
      <c r="N11" s="191"/>
      <c r="O11" s="191">
        <f>SUMIF('2024.1-2024.6'!B:B,'Sum 2024.1-2024.6'!B11,'2024.1-2024.6'!N:N)</f>
        <v>0</v>
      </c>
      <c r="P11" s="191">
        <f>SUMIF('2024.1-2024.6'!B:B,'Sum 2024.1-2024.6'!B11,'2024.1-2024.6'!P:P)</f>
        <v>0</v>
      </c>
      <c r="Q11" s="191"/>
      <c r="R11" s="191">
        <f>SUMIF('2024.1-2024.6'!B:B,'Sum 2024.1-2024.6'!B11,'2024.1-2024.6'!M:M)</f>
        <v>0</v>
      </c>
      <c r="S11" s="191"/>
      <c r="T11" s="191">
        <f>SUMIF('2024.1-2024.6'!B:B,'Sum 2024.1-2024.6'!B11,'2024.1-2024.6'!O:O)</f>
        <v>0</v>
      </c>
      <c r="U11" s="191">
        <f t="shared" si="22"/>
        <v>4546</v>
      </c>
      <c r="V11" s="191">
        <f t="shared" si="23"/>
        <v>4546</v>
      </c>
      <c r="W11" s="191">
        <f t="shared" si="39"/>
        <v>1909.32</v>
      </c>
      <c r="X11" s="191">
        <f t="shared" si="24"/>
        <v>2492.6</v>
      </c>
      <c r="Y11" s="191">
        <f t="shared" si="25"/>
        <v>2492.6</v>
      </c>
      <c r="Z11" s="191">
        <f t="shared" si="26"/>
        <v>59.8224</v>
      </c>
      <c r="AA11" s="191">
        <f t="shared" si="27"/>
        <v>2492.6</v>
      </c>
      <c r="AB11" s="191">
        <f t="shared" si="28"/>
        <v>11.96448</v>
      </c>
      <c r="AC11" s="191">
        <f t="shared" si="29"/>
        <v>4340</v>
      </c>
      <c r="AD11" s="191">
        <f t="shared" si="30"/>
        <v>4340</v>
      </c>
      <c r="AE11" s="191">
        <f t="shared" si="31"/>
        <v>585.9</v>
      </c>
      <c r="AF11" s="191">
        <f t="shared" si="32"/>
        <v>2492.6</v>
      </c>
      <c r="AG11" s="191">
        <f t="shared" si="33"/>
        <v>2492.6</v>
      </c>
      <c r="AH11" s="191">
        <f t="shared" si="34"/>
        <v>373.89</v>
      </c>
      <c r="AI11" s="191">
        <f t="shared" si="35"/>
        <v>-1909.32</v>
      </c>
      <c r="AJ11" s="191">
        <f t="shared" si="2"/>
        <v>-59.8224</v>
      </c>
      <c r="AK11" s="191">
        <f t="shared" si="3"/>
        <v>-11.96448</v>
      </c>
      <c r="AL11" s="191">
        <f t="shared" si="4"/>
        <v>-585.9</v>
      </c>
      <c r="AM11" s="191">
        <f t="shared" si="5"/>
        <v>-373.89</v>
      </c>
      <c r="AN11" s="191">
        <f t="shared" si="36"/>
        <v>4546</v>
      </c>
      <c r="AO11" s="191">
        <f t="shared" si="37"/>
        <v>4546</v>
      </c>
      <c r="AP11" s="191">
        <f t="shared" si="38"/>
        <v>1909.32</v>
      </c>
      <c r="AQ11" s="191">
        <f t="shared" si="6"/>
        <v>1900</v>
      </c>
      <c r="AR11" s="191">
        <f t="shared" si="7"/>
        <v>1900</v>
      </c>
      <c r="AS11" s="191">
        <f t="shared" si="8"/>
        <v>45.6</v>
      </c>
      <c r="AT11" s="191">
        <f t="shared" si="9"/>
        <v>1900</v>
      </c>
      <c r="AU11" s="191">
        <f t="shared" si="10"/>
        <v>9.12</v>
      </c>
      <c r="AV11" s="191">
        <f t="shared" si="11"/>
        <v>4340</v>
      </c>
      <c r="AW11" s="191">
        <f t="shared" si="12"/>
        <v>4340</v>
      </c>
      <c r="AX11" s="191">
        <f t="shared" si="13"/>
        <v>585.9</v>
      </c>
      <c r="AY11" s="191">
        <f t="shared" si="14"/>
        <v>1900</v>
      </c>
      <c r="AZ11" s="191">
        <f t="shared" si="15"/>
        <v>1900</v>
      </c>
      <c r="BA11" s="191">
        <f t="shared" si="16"/>
        <v>285</v>
      </c>
      <c r="BB11" s="191">
        <f t="shared" si="17"/>
        <v>-1909.32</v>
      </c>
      <c r="BC11" s="191">
        <f t="shared" si="18"/>
        <v>-45.6</v>
      </c>
      <c r="BD11" s="191">
        <f t="shared" si="19"/>
        <v>-9.12</v>
      </c>
      <c r="BE11" s="191">
        <f t="shared" si="20"/>
        <v>-585.9</v>
      </c>
      <c r="BF11" s="191">
        <f t="shared" si="21"/>
        <v>-285</v>
      </c>
    </row>
    <row r="12" spans="2:58">
      <c r="B12" s="203" t="s">
        <v>206</v>
      </c>
      <c r="C12" s="197" t="str">
        <f>_xlfn.XLOOKUP(B12,'2024.1-2024.6'!B:B,'2024.1-2024.6'!G:G)</f>
        <v>2024/03/12</v>
      </c>
      <c r="D12" s="1" t="str">
        <f>_xlfn.XLOOKUP(B12,'2024.1-2024.6'!B:B,'2024.1-2024.6'!I:I)</f>
        <v>3月入职</v>
      </c>
      <c r="E12" s="1" t="str">
        <f>_xlfn.XLOOKUP(B12,'2024.1-2024.6'!B:B,'2024.1-2024.6'!C:C)</f>
        <v>运营中心</v>
      </c>
      <c r="F12" s="1" t="str">
        <f>_xlfn.XLOOKUP(B12,'2024.1-2024.6'!B:B,'2024.1-2024.6'!F:F)</f>
        <v>品质检验专员</v>
      </c>
      <c r="G12" s="1">
        <f>COUNTIF('2024.1-2024.6'!B:B,B12)</f>
        <v>4</v>
      </c>
      <c r="H12" s="191">
        <f>_xlfn.XLOOKUP(B12,'2024.1-2024.6'!B:B,'2024.1-2024.6'!K:K)</f>
        <v>4479.85</v>
      </c>
      <c r="I12" s="191">
        <v>0</v>
      </c>
      <c r="J12" s="191">
        <f>_xlfn.XLOOKUP(B12,'2024.1-2024.6'!B:B,'2024.1-2024.6'!J:J)</f>
        <v>2120</v>
      </c>
      <c r="K12" s="191">
        <v>0</v>
      </c>
      <c r="L12" s="191"/>
      <c r="M12" s="191">
        <f>SUMIF('2024.1-2024.6'!B:B,'Sum 2024.1-2024.6'!B12,'2024.1-2024.6'!L:L)</f>
        <v>1454.72</v>
      </c>
      <c r="N12" s="191"/>
      <c r="O12" s="191">
        <f>SUMIF('2024.1-2024.6'!B:B,'Sum 2024.1-2024.6'!B12,'2024.1-2024.6'!N:N)</f>
        <v>15.2</v>
      </c>
      <c r="P12" s="191">
        <f>SUMIF('2024.1-2024.6'!B:B,'Sum 2024.1-2024.6'!B12,'2024.1-2024.6'!P:P)</f>
        <v>12.16</v>
      </c>
      <c r="Q12" s="191"/>
      <c r="R12" s="191">
        <f>SUMIF('2024.1-2024.6'!B:B,'Sum 2024.1-2024.6'!B12,'2024.1-2024.6'!M:M)</f>
        <v>347.2</v>
      </c>
      <c r="S12" s="191"/>
      <c r="T12" s="191">
        <f>SUMIF('2024.1-2024.6'!B:B,'Sum 2024.1-2024.6'!B12,'2024.1-2024.6'!O:O)</f>
        <v>0</v>
      </c>
      <c r="U12" s="191">
        <f t="shared" si="22"/>
        <v>4546</v>
      </c>
      <c r="V12" s="191">
        <f t="shared" si="23"/>
        <v>4546</v>
      </c>
      <c r="W12" s="191">
        <f t="shared" si="39"/>
        <v>2545.76</v>
      </c>
      <c r="X12" s="191">
        <f t="shared" si="24"/>
        <v>4479.85</v>
      </c>
      <c r="Y12" s="191">
        <f t="shared" si="25"/>
        <v>4479.85</v>
      </c>
      <c r="Z12" s="191">
        <f t="shared" si="26"/>
        <v>143.3552</v>
      </c>
      <c r="AA12" s="191">
        <f t="shared" si="27"/>
        <v>4479.85</v>
      </c>
      <c r="AB12" s="191">
        <f t="shared" si="28"/>
        <v>28.67104</v>
      </c>
      <c r="AC12" s="191">
        <f t="shared" si="29"/>
        <v>4479.85</v>
      </c>
      <c r="AD12" s="191">
        <f t="shared" si="30"/>
        <v>4479.85</v>
      </c>
      <c r="AE12" s="191">
        <f t="shared" si="31"/>
        <v>806.373</v>
      </c>
      <c r="AF12" s="191">
        <f t="shared" si="32"/>
        <v>4479.85</v>
      </c>
      <c r="AG12" s="191">
        <f t="shared" si="33"/>
        <v>4479.85</v>
      </c>
      <c r="AH12" s="191">
        <f t="shared" si="34"/>
        <v>895.97</v>
      </c>
      <c r="AI12" s="191">
        <f t="shared" si="35"/>
        <v>-1091.04</v>
      </c>
      <c r="AJ12" s="191">
        <f t="shared" si="2"/>
        <v>-128.1552</v>
      </c>
      <c r="AK12" s="191">
        <f t="shared" si="3"/>
        <v>-16.51104</v>
      </c>
      <c r="AL12" s="191">
        <f t="shared" si="4"/>
        <v>-459.173</v>
      </c>
      <c r="AM12" s="191">
        <f t="shared" si="5"/>
        <v>-895.97</v>
      </c>
      <c r="AN12" s="191">
        <f t="shared" si="36"/>
        <v>4546</v>
      </c>
      <c r="AO12" s="191">
        <f t="shared" si="37"/>
        <v>4546</v>
      </c>
      <c r="AP12" s="191">
        <f t="shared" si="38"/>
        <v>2545.76</v>
      </c>
      <c r="AQ12" s="191">
        <f t="shared" si="6"/>
        <v>2120</v>
      </c>
      <c r="AR12" s="191">
        <f t="shared" si="7"/>
        <v>2120</v>
      </c>
      <c r="AS12" s="191">
        <f t="shared" si="8"/>
        <v>67.84</v>
      </c>
      <c r="AT12" s="191">
        <f t="shared" si="9"/>
        <v>2120</v>
      </c>
      <c r="AU12" s="191">
        <f t="shared" si="10"/>
        <v>13.568</v>
      </c>
      <c r="AV12" s="191">
        <f t="shared" si="11"/>
        <v>4340</v>
      </c>
      <c r="AW12" s="191">
        <f t="shared" si="12"/>
        <v>4340</v>
      </c>
      <c r="AX12" s="191">
        <f t="shared" si="13"/>
        <v>781.2</v>
      </c>
      <c r="AY12" s="191">
        <f t="shared" si="14"/>
        <v>2120</v>
      </c>
      <c r="AZ12" s="191">
        <f t="shared" si="15"/>
        <v>2120</v>
      </c>
      <c r="BA12" s="191">
        <f t="shared" si="16"/>
        <v>424</v>
      </c>
      <c r="BB12" s="191">
        <f t="shared" si="17"/>
        <v>-1091.04</v>
      </c>
      <c r="BC12" s="191">
        <f t="shared" si="18"/>
        <v>-52.64</v>
      </c>
      <c r="BD12" s="191">
        <f t="shared" si="19"/>
        <v>-1.408</v>
      </c>
      <c r="BE12" s="191">
        <f t="shared" si="20"/>
        <v>-434</v>
      </c>
      <c r="BF12" s="191">
        <f t="shared" si="21"/>
        <v>-424</v>
      </c>
    </row>
    <row r="13" spans="2:58">
      <c r="B13" s="1" t="s">
        <v>207</v>
      </c>
      <c r="C13" s="197" t="str">
        <f>_xlfn.XLOOKUP(B13,'2024.1-2024.6'!B:B,'2024.1-2024.6'!G:G)</f>
        <v>2018/03/05</v>
      </c>
      <c r="D13" s="1">
        <f>_xlfn.XLOOKUP(B13,'2024.1-2024.6'!B:B,'2024.1-2024.6'!I:I)</f>
        <v>0</v>
      </c>
      <c r="E13" s="1" t="str">
        <f>_xlfn.XLOOKUP(B13,'2024.1-2024.6'!B:B,'2024.1-2024.6'!C:C)</f>
        <v>运营中心</v>
      </c>
      <c r="F13" s="1" t="str">
        <f>_xlfn.XLOOKUP(B13,'2024.1-2024.6'!B:B,'2024.1-2024.6'!F:F)</f>
        <v>装配电工</v>
      </c>
      <c r="G13" s="1">
        <f>COUNTIF('2024.1-2024.6'!B:B,B13)</f>
        <v>6</v>
      </c>
      <c r="H13" s="191">
        <f>_xlfn.XLOOKUP(B13,'2024.1-2024.6'!B:B,'2024.1-2024.6'!K:K)</f>
        <v>9588.46</v>
      </c>
      <c r="I13" s="191">
        <f>IFERROR(AVERAGEIF('2022.1-2022.12 '!B:B,B13,'2022.1-2022.12 '!K:K),0)</f>
        <v>6776.26583333333</v>
      </c>
      <c r="J13" s="191">
        <f>_xlfn.XLOOKUP(B13,'2024.1-2024.6'!B:B,'2024.1-2024.6'!J:J)</f>
        <v>1900</v>
      </c>
      <c r="K13" s="191">
        <f>IFERROR(AVERAGEIF('2022.1-2022.12 '!B:B,B13,'2022.1-2022.12 '!J:J),0)</f>
        <v>1900</v>
      </c>
      <c r="L13" s="191"/>
      <c r="M13" s="191">
        <f>SUMIF('2024.1-2024.6'!B:B,'Sum 2024.1-2024.6'!B13,'2024.1-2024.6'!L:L)</f>
        <v>2182.08</v>
      </c>
      <c r="N13" s="191"/>
      <c r="O13" s="191">
        <f>SUMIF('2024.1-2024.6'!B:B,'Sum 2024.1-2024.6'!B13,'2024.1-2024.6'!N:N)</f>
        <v>22.8</v>
      </c>
      <c r="P13" s="191">
        <f>SUMIF('2024.1-2024.6'!B:B,'Sum 2024.1-2024.6'!B13,'2024.1-2024.6'!P:P)</f>
        <v>18.24</v>
      </c>
      <c r="Q13" s="191"/>
      <c r="R13" s="191">
        <f>SUMIF('2024.1-2024.6'!B:B,'Sum 2024.1-2024.6'!B13,'2024.1-2024.6'!M:M)</f>
        <v>520.8</v>
      </c>
      <c r="S13" s="191"/>
      <c r="T13" s="191">
        <f>SUMIF('2024.1-2024.6'!B:B,'Sum 2024.1-2024.6'!B13,'2024.1-2024.6'!O:O)</f>
        <v>0</v>
      </c>
      <c r="U13" s="191">
        <f t="shared" si="22"/>
        <v>6776.26583333333</v>
      </c>
      <c r="V13" s="191">
        <f t="shared" si="23"/>
        <v>6776.26583333333</v>
      </c>
      <c r="W13" s="191">
        <f t="shared" si="39"/>
        <v>5692.0633</v>
      </c>
      <c r="X13" s="191">
        <f t="shared" si="24"/>
        <v>6776.26583333333</v>
      </c>
      <c r="Y13" s="191">
        <f t="shared" si="25"/>
        <v>6776.26583333333</v>
      </c>
      <c r="Z13" s="191">
        <f t="shared" si="26"/>
        <v>325.26076</v>
      </c>
      <c r="AA13" s="191">
        <f t="shared" si="27"/>
        <v>6776.26583333333</v>
      </c>
      <c r="AB13" s="191">
        <f t="shared" si="28"/>
        <v>65.052152</v>
      </c>
      <c r="AC13" s="191">
        <f t="shared" si="29"/>
        <v>6776.26583333333</v>
      </c>
      <c r="AD13" s="191">
        <f t="shared" si="30"/>
        <v>6776.26583333333</v>
      </c>
      <c r="AE13" s="191">
        <f t="shared" si="31"/>
        <v>1829.591775</v>
      </c>
      <c r="AF13" s="191">
        <f t="shared" si="32"/>
        <v>6776.26583333333</v>
      </c>
      <c r="AG13" s="191">
        <f t="shared" si="33"/>
        <v>6776.26583333333</v>
      </c>
      <c r="AH13" s="191">
        <f t="shared" si="34"/>
        <v>2032.87975</v>
      </c>
      <c r="AI13" s="191">
        <f t="shared" si="35"/>
        <v>-3509.9833</v>
      </c>
      <c r="AJ13" s="191">
        <f t="shared" si="2"/>
        <v>-302.46076</v>
      </c>
      <c r="AK13" s="191">
        <f t="shared" si="3"/>
        <v>-46.812152</v>
      </c>
      <c r="AL13" s="191">
        <f t="shared" si="4"/>
        <v>-1308.791775</v>
      </c>
      <c r="AM13" s="191">
        <f t="shared" si="5"/>
        <v>-2032.87975</v>
      </c>
      <c r="AN13" s="191">
        <f t="shared" si="36"/>
        <v>4546</v>
      </c>
      <c r="AO13" s="191">
        <f t="shared" si="37"/>
        <v>4546</v>
      </c>
      <c r="AP13" s="191">
        <f t="shared" si="38"/>
        <v>3818.64</v>
      </c>
      <c r="AQ13" s="191">
        <f t="shared" si="6"/>
        <v>1900</v>
      </c>
      <c r="AR13" s="191">
        <f t="shared" si="7"/>
        <v>1900</v>
      </c>
      <c r="AS13" s="191">
        <f t="shared" si="8"/>
        <v>91.2</v>
      </c>
      <c r="AT13" s="191">
        <f t="shared" si="9"/>
        <v>1900</v>
      </c>
      <c r="AU13" s="191">
        <f t="shared" si="10"/>
        <v>18.24</v>
      </c>
      <c r="AV13" s="191">
        <f t="shared" si="11"/>
        <v>4340</v>
      </c>
      <c r="AW13" s="191">
        <f t="shared" si="12"/>
        <v>4340</v>
      </c>
      <c r="AX13" s="191">
        <f t="shared" si="13"/>
        <v>1171.8</v>
      </c>
      <c r="AY13" s="191">
        <f t="shared" si="14"/>
        <v>1900</v>
      </c>
      <c r="AZ13" s="191">
        <f t="shared" si="15"/>
        <v>1900</v>
      </c>
      <c r="BA13" s="191">
        <f t="shared" si="16"/>
        <v>570</v>
      </c>
      <c r="BB13" s="191">
        <f t="shared" si="17"/>
        <v>-1636.56</v>
      </c>
      <c r="BC13" s="191">
        <f t="shared" si="18"/>
        <v>-68.4</v>
      </c>
      <c r="BD13" s="191">
        <f t="shared" si="19"/>
        <v>0</v>
      </c>
      <c r="BE13" s="191">
        <f t="shared" si="20"/>
        <v>-651</v>
      </c>
      <c r="BF13" s="191">
        <f t="shared" si="21"/>
        <v>-570</v>
      </c>
    </row>
    <row r="14" spans="2:58">
      <c r="B14" s="1" t="s">
        <v>467</v>
      </c>
      <c r="C14" s="197" t="str">
        <f>_xlfn.XLOOKUP(B14,'2024.1-2024.6'!B:B,'2024.1-2024.6'!G:G)</f>
        <v>2023/08/23</v>
      </c>
      <c r="D14" s="1">
        <f>_xlfn.XLOOKUP(B14,'2024.1-2024.6'!B:B,'2024.1-2024.6'!I:I)</f>
        <v>0</v>
      </c>
      <c r="E14" s="1" t="str">
        <f>_xlfn.XLOOKUP(B14,'2024.1-2024.6'!B:B,'2024.1-2024.6'!C:C)</f>
        <v>运营中心</v>
      </c>
      <c r="F14" s="1" t="str">
        <f>_xlfn.XLOOKUP(B14,'2024.1-2024.6'!B:B,'2024.1-2024.6'!F:F)</f>
        <v>仓管员</v>
      </c>
      <c r="G14" s="1">
        <f>COUNTIF('2024.1-2024.6'!B:B,B14)</f>
        <v>6</v>
      </c>
      <c r="H14" s="191">
        <f>_xlfn.XLOOKUP(B14,'2024.1-2024.6'!B:B,'2024.1-2024.6'!K:K)</f>
        <v>6673.36</v>
      </c>
      <c r="I14" s="191">
        <f>IFERROR(AVERAGEIF('2022.1-2022.12 '!B:B,B14,'2022.1-2022.12 '!K:K),0)</f>
        <v>0</v>
      </c>
      <c r="J14" s="191">
        <f>_xlfn.XLOOKUP(B14,'2024.1-2024.6'!B:B,'2024.1-2024.6'!J:J)</f>
        <v>1900</v>
      </c>
      <c r="K14" s="191">
        <f>IFERROR(AVERAGEIF('2022.1-2022.12 '!B:B,B14,'2022.1-2022.12 '!J:J),0)</f>
        <v>0</v>
      </c>
      <c r="L14" s="191"/>
      <c r="M14" s="191">
        <f>SUMIF('2024.1-2024.6'!B:B,'Sum 2024.1-2024.6'!B14,'2024.1-2024.6'!L:L)</f>
        <v>2182.08</v>
      </c>
      <c r="N14" s="191"/>
      <c r="O14" s="191">
        <f>SUMIF('2024.1-2024.6'!B:B,'Sum 2024.1-2024.6'!B14,'2024.1-2024.6'!N:N)</f>
        <v>22.8</v>
      </c>
      <c r="P14" s="191">
        <f>SUMIF('2024.1-2024.6'!B:B,'Sum 2024.1-2024.6'!B14,'2024.1-2024.6'!P:P)</f>
        <v>18.24</v>
      </c>
      <c r="Q14" s="191"/>
      <c r="R14" s="191">
        <f>SUMIF('2024.1-2024.6'!B:B,'Sum 2024.1-2024.6'!B14,'2024.1-2024.6'!M:M)</f>
        <v>520.8</v>
      </c>
      <c r="S14" s="191"/>
      <c r="T14" s="191">
        <f>SUMIF('2024.1-2024.6'!B:B,'Sum 2024.1-2024.6'!B14,'2024.1-2024.6'!O:O)</f>
        <v>0</v>
      </c>
      <c r="U14" s="191">
        <f t="shared" si="22"/>
        <v>6673.36</v>
      </c>
      <c r="V14" s="191">
        <f t="shared" si="23"/>
        <v>6673.36</v>
      </c>
      <c r="W14" s="191">
        <f t="shared" si="39"/>
        <v>5605.6224</v>
      </c>
      <c r="X14" s="191">
        <f t="shared" si="24"/>
        <v>6673.36</v>
      </c>
      <c r="Y14" s="191">
        <f t="shared" si="25"/>
        <v>6673.36</v>
      </c>
      <c r="Z14" s="191">
        <f t="shared" si="26"/>
        <v>320.32128</v>
      </c>
      <c r="AA14" s="191">
        <f t="shared" si="27"/>
        <v>6673.36</v>
      </c>
      <c r="AB14" s="191">
        <f t="shared" si="28"/>
        <v>64.064256</v>
      </c>
      <c r="AC14" s="191">
        <f t="shared" si="29"/>
        <v>6673.36</v>
      </c>
      <c r="AD14" s="191">
        <f t="shared" si="30"/>
        <v>6673.36</v>
      </c>
      <c r="AE14" s="191">
        <f t="shared" si="31"/>
        <v>1801.8072</v>
      </c>
      <c r="AF14" s="191">
        <f t="shared" si="32"/>
        <v>6673.36</v>
      </c>
      <c r="AG14" s="191">
        <f t="shared" si="33"/>
        <v>6673.36</v>
      </c>
      <c r="AH14" s="191">
        <f t="shared" si="34"/>
        <v>2002.008</v>
      </c>
      <c r="AI14" s="191">
        <f t="shared" si="35"/>
        <v>-3423.5424</v>
      </c>
      <c r="AJ14" s="191">
        <f t="shared" si="2"/>
        <v>-297.52128</v>
      </c>
      <c r="AK14" s="191">
        <f t="shared" si="3"/>
        <v>-45.824256</v>
      </c>
      <c r="AL14" s="191">
        <f t="shared" si="4"/>
        <v>-1281.0072</v>
      </c>
      <c r="AM14" s="191">
        <f t="shared" si="5"/>
        <v>-2002.008</v>
      </c>
      <c r="AN14" s="191">
        <f t="shared" si="36"/>
        <v>4546</v>
      </c>
      <c r="AO14" s="191">
        <f t="shared" si="37"/>
        <v>4546</v>
      </c>
      <c r="AP14" s="191">
        <f t="shared" si="38"/>
        <v>3818.64</v>
      </c>
      <c r="AQ14" s="191">
        <f t="shared" si="6"/>
        <v>1900</v>
      </c>
      <c r="AR14" s="191">
        <f t="shared" si="7"/>
        <v>1900</v>
      </c>
      <c r="AS14" s="191">
        <f t="shared" si="8"/>
        <v>91.2</v>
      </c>
      <c r="AT14" s="191">
        <f t="shared" si="9"/>
        <v>1900</v>
      </c>
      <c r="AU14" s="191">
        <f t="shared" si="10"/>
        <v>18.24</v>
      </c>
      <c r="AV14" s="191">
        <f t="shared" si="11"/>
        <v>4340</v>
      </c>
      <c r="AW14" s="191">
        <f t="shared" si="12"/>
        <v>4340</v>
      </c>
      <c r="AX14" s="191">
        <f t="shared" si="13"/>
        <v>1171.8</v>
      </c>
      <c r="AY14" s="191">
        <f t="shared" si="14"/>
        <v>1900</v>
      </c>
      <c r="AZ14" s="191">
        <f t="shared" si="15"/>
        <v>1900</v>
      </c>
      <c r="BA14" s="191">
        <f t="shared" si="16"/>
        <v>570</v>
      </c>
      <c r="BB14" s="191">
        <f t="shared" si="17"/>
        <v>-1636.56</v>
      </c>
      <c r="BC14" s="191">
        <f t="shared" si="18"/>
        <v>-68.4</v>
      </c>
      <c r="BD14" s="191">
        <f t="shared" si="19"/>
        <v>0</v>
      </c>
      <c r="BE14" s="191">
        <f t="shared" si="20"/>
        <v>-651</v>
      </c>
      <c r="BF14" s="191">
        <f t="shared" si="21"/>
        <v>-570</v>
      </c>
    </row>
    <row r="15" spans="2:58">
      <c r="B15" s="1" t="s">
        <v>208</v>
      </c>
      <c r="C15" s="197" t="str">
        <f>_xlfn.XLOOKUP(B15,'2024.1-2024.6'!B:B,'2024.1-2024.6'!G:G)</f>
        <v>2020/06/28</v>
      </c>
      <c r="D15" s="1">
        <f>_xlfn.XLOOKUP(B15,'2024.1-2024.6'!B:B,'2024.1-2024.6'!I:I)</f>
        <v>0</v>
      </c>
      <c r="E15" s="1" t="str">
        <f>_xlfn.XLOOKUP(B15,'2024.1-2024.6'!B:B,'2024.1-2024.6'!C:C)</f>
        <v>运营中心</v>
      </c>
      <c r="F15" s="1" t="str">
        <f>_xlfn.XLOOKUP(B15,'2024.1-2024.6'!B:B,'2024.1-2024.6'!F:F)</f>
        <v>仓库班长</v>
      </c>
      <c r="G15" s="1">
        <f>COUNTIF('2024.1-2024.6'!B:B,B15)</f>
        <v>6</v>
      </c>
      <c r="H15" s="191">
        <f>_xlfn.XLOOKUP(B15,'2024.1-2024.6'!B:B,'2024.1-2024.6'!K:K)</f>
        <v>8382.36</v>
      </c>
      <c r="I15" s="191">
        <f>IFERROR(AVERAGEIF('2022.1-2022.12 '!B:B,B15,'2022.1-2022.12 '!K:K),0)</f>
        <v>6758.20083333333</v>
      </c>
      <c r="J15" s="191">
        <f>_xlfn.XLOOKUP(B15,'2024.1-2024.6'!B:B,'2024.1-2024.6'!J:J)</f>
        <v>1900</v>
      </c>
      <c r="K15" s="191">
        <f>IFERROR(AVERAGEIF('2022.1-2022.12 '!B:B,B15,'2022.1-2022.12 '!J:J),0)</f>
        <v>1900</v>
      </c>
      <c r="L15" s="191"/>
      <c r="M15" s="191">
        <f>SUMIF('2024.1-2024.6'!B:B,'Sum 2024.1-2024.6'!B15,'2024.1-2024.6'!L:L)</f>
        <v>2182.08</v>
      </c>
      <c r="N15" s="191"/>
      <c r="O15" s="191">
        <f>SUMIF('2024.1-2024.6'!B:B,'Sum 2024.1-2024.6'!B15,'2024.1-2024.6'!N:N)</f>
        <v>22.8</v>
      </c>
      <c r="P15" s="191">
        <f>SUMIF('2024.1-2024.6'!B:B,'Sum 2024.1-2024.6'!B15,'2024.1-2024.6'!P:P)</f>
        <v>18.24</v>
      </c>
      <c r="Q15" s="191"/>
      <c r="R15" s="191">
        <f>SUMIF('2024.1-2024.6'!B:B,'Sum 2024.1-2024.6'!B15,'2024.1-2024.6'!M:M)</f>
        <v>520.8</v>
      </c>
      <c r="S15" s="191"/>
      <c r="T15" s="191">
        <f>SUMIF('2024.1-2024.6'!B:B,'Sum 2024.1-2024.6'!B15,'2024.1-2024.6'!O:O)</f>
        <v>0</v>
      </c>
      <c r="U15" s="191">
        <f t="shared" si="22"/>
        <v>6758.20083333333</v>
      </c>
      <c r="V15" s="191">
        <f t="shared" si="23"/>
        <v>6758.20083333333</v>
      </c>
      <c r="W15" s="191">
        <f t="shared" si="39"/>
        <v>5676.8887</v>
      </c>
      <c r="X15" s="191">
        <f t="shared" si="24"/>
        <v>6758.20083333333</v>
      </c>
      <c r="Y15" s="191">
        <f t="shared" si="25"/>
        <v>6758.20083333333</v>
      </c>
      <c r="Z15" s="191">
        <f t="shared" si="26"/>
        <v>324.39364</v>
      </c>
      <c r="AA15" s="191">
        <f t="shared" si="27"/>
        <v>6758.20083333333</v>
      </c>
      <c r="AB15" s="191">
        <f t="shared" si="28"/>
        <v>64.878728</v>
      </c>
      <c r="AC15" s="191">
        <f t="shared" si="29"/>
        <v>6758.20083333333</v>
      </c>
      <c r="AD15" s="191">
        <f t="shared" si="30"/>
        <v>6758.20083333333</v>
      </c>
      <c r="AE15" s="191">
        <f t="shared" si="31"/>
        <v>1824.714225</v>
      </c>
      <c r="AF15" s="191">
        <f t="shared" si="32"/>
        <v>6758.20083333333</v>
      </c>
      <c r="AG15" s="191">
        <f t="shared" si="33"/>
        <v>6758.20083333333</v>
      </c>
      <c r="AH15" s="191">
        <f t="shared" si="34"/>
        <v>2027.46025</v>
      </c>
      <c r="AI15" s="191">
        <f t="shared" si="35"/>
        <v>-3494.8087</v>
      </c>
      <c r="AJ15" s="191">
        <f t="shared" si="2"/>
        <v>-301.59364</v>
      </c>
      <c r="AK15" s="191">
        <f t="shared" si="3"/>
        <v>-46.638728</v>
      </c>
      <c r="AL15" s="191">
        <f t="shared" si="4"/>
        <v>-1303.914225</v>
      </c>
      <c r="AM15" s="191">
        <f t="shared" si="5"/>
        <v>-2027.46025</v>
      </c>
      <c r="AN15" s="191">
        <f t="shared" si="36"/>
        <v>4546</v>
      </c>
      <c r="AO15" s="191">
        <f t="shared" si="37"/>
        <v>4546</v>
      </c>
      <c r="AP15" s="191">
        <f t="shared" si="38"/>
        <v>3818.64</v>
      </c>
      <c r="AQ15" s="191">
        <f t="shared" si="6"/>
        <v>1900</v>
      </c>
      <c r="AR15" s="191">
        <f t="shared" si="7"/>
        <v>1900</v>
      </c>
      <c r="AS15" s="191">
        <f t="shared" si="8"/>
        <v>91.2</v>
      </c>
      <c r="AT15" s="191">
        <f t="shared" si="9"/>
        <v>1900</v>
      </c>
      <c r="AU15" s="191">
        <f t="shared" si="10"/>
        <v>18.24</v>
      </c>
      <c r="AV15" s="191">
        <f t="shared" si="11"/>
        <v>4340</v>
      </c>
      <c r="AW15" s="191">
        <f t="shared" si="12"/>
        <v>4340</v>
      </c>
      <c r="AX15" s="191">
        <f t="shared" si="13"/>
        <v>1171.8</v>
      </c>
      <c r="AY15" s="191">
        <f t="shared" si="14"/>
        <v>1900</v>
      </c>
      <c r="AZ15" s="191">
        <f t="shared" si="15"/>
        <v>1900</v>
      </c>
      <c r="BA15" s="191">
        <f t="shared" si="16"/>
        <v>570</v>
      </c>
      <c r="BB15" s="191">
        <f t="shared" si="17"/>
        <v>-1636.56</v>
      </c>
      <c r="BC15" s="191">
        <f t="shared" si="18"/>
        <v>-68.4</v>
      </c>
      <c r="BD15" s="191">
        <f t="shared" si="19"/>
        <v>0</v>
      </c>
      <c r="BE15" s="191">
        <f t="shared" si="20"/>
        <v>-651</v>
      </c>
      <c r="BF15" s="191">
        <f t="shared" si="21"/>
        <v>-570</v>
      </c>
    </row>
    <row r="16" spans="2:58">
      <c r="B16" s="201" t="s">
        <v>520</v>
      </c>
      <c r="C16" s="197" t="str">
        <f>_xlfn.XLOOKUP(B16,'2024.1-2024.6'!B:B,'2024.1-2024.6'!G:G)</f>
        <v>2024/05/15</v>
      </c>
      <c r="D16" s="1" t="str">
        <f>_xlfn.XLOOKUP(B16,'2024.1-2024.6'!B:B,'2024.1-2024.6'!I:I)</f>
        <v>5月入职</v>
      </c>
      <c r="E16" s="1" t="str">
        <f>_xlfn.XLOOKUP(B16,'2024.1-2024.6'!B:B,'2024.1-2024.6'!C:C)</f>
        <v>采购部</v>
      </c>
      <c r="F16" s="1" t="str">
        <f>_xlfn.XLOOKUP(B16,'2024.1-2024.6'!B:B,'2024.1-2024.6'!F:F)</f>
        <v>采购工程师</v>
      </c>
      <c r="G16" s="1">
        <f>COUNTIF('2024.1-2024.6'!B:B,B16)</f>
        <v>2</v>
      </c>
      <c r="H16" s="191">
        <f>_xlfn.XLOOKUP(B16,'2024.1-2024.6'!B:B,'2024.1-2024.6'!K:K)</f>
        <v>4324.53</v>
      </c>
      <c r="I16" s="191">
        <f>IFERROR(AVERAGEIF('2022.1-2022.12 '!B:B,B16,'2022.1-2022.12 '!K:K),0)</f>
        <v>0</v>
      </c>
      <c r="J16" s="191">
        <f>_xlfn.XLOOKUP(B16,'2024.1-2024.6'!B:B,'2024.1-2024.6'!J:J)</f>
        <v>3500</v>
      </c>
      <c r="K16" s="191">
        <f>IFERROR(AVERAGEIF('2022.1-2022.12 '!B:B,B16,'2022.1-2022.12 '!J:J),0)</f>
        <v>0</v>
      </c>
      <c r="L16" s="191"/>
      <c r="M16" s="191">
        <f>SUMIF('2024.1-2024.6'!B:B,'Sum 2024.1-2024.6'!B16,'2024.1-2024.6'!L:L)</f>
        <v>363.68</v>
      </c>
      <c r="N16" s="191"/>
      <c r="O16" s="191">
        <f>SUMIF('2024.1-2024.6'!B:B,'Sum 2024.1-2024.6'!B16,'2024.1-2024.6'!N:N)</f>
        <v>3.8</v>
      </c>
      <c r="P16" s="191">
        <f>SUMIF('2024.1-2024.6'!B:B,'Sum 2024.1-2024.6'!B16,'2024.1-2024.6'!P:P)</f>
        <v>3.04</v>
      </c>
      <c r="Q16" s="191"/>
      <c r="R16" s="191">
        <f>SUMIF('2024.1-2024.6'!B:B,'Sum 2024.1-2024.6'!B16,'2024.1-2024.6'!M:M)</f>
        <v>86.8</v>
      </c>
      <c r="S16" s="191"/>
      <c r="T16" s="191">
        <f>SUMIF('2024.1-2024.6'!B:B,'Sum 2024.1-2024.6'!B16,'2024.1-2024.6'!O:O)</f>
        <v>0</v>
      </c>
      <c r="U16" s="191">
        <f t="shared" si="22"/>
        <v>4546</v>
      </c>
      <c r="V16" s="191">
        <f t="shared" si="23"/>
        <v>4546</v>
      </c>
      <c r="W16" s="191">
        <f t="shared" si="39"/>
        <v>1272.88</v>
      </c>
      <c r="X16" s="191">
        <f t="shared" si="24"/>
        <v>4324.53</v>
      </c>
      <c r="Y16" s="191">
        <f t="shared" si="25"/>
        <v>4324.53</v>
      </c>
      <c r="Z16" s="191">
        <f t="shared" si="26"/>
        <v>69.19248</v>
      </c>
      <c r="AA16" s="191">
        <f t="shared" si="27"/>
        <v>4324.53</v>
      </c>
      <c r="AB16" s="191">
        <f t="shared" si="28"/>
        <v>13.838496</v>
      </c>
      <c r="AC16" s="191">
        <f t="shared" si="29"/>
        <v>4340</v>
      </c>
      <c r="AD16" s="191">
        <f t="shared" si="30"/>
        <v>4340</v>
      </c>
      <c r="AE16" s="191">
        <f t="shared" si="31"/>
        <v>390.6</v>
      </c>
      <c r="AF16" s="191">
        <f t="shared" si="32"/>
        <v>4324.53</v>
      </c>
      <c r="AG16" s="191">
        <f t="shared" si="33"/>
        <v>4324.53</v>
      </c>
      <c r="AH16" s="191">
        <f t="shared" si="34"/>
        <v>432.453</v>
      </c>
      <c r="AI16" s="191">
        <f t="shared" si="35"/>
        <v>-909.2</v>
      </c>
      <c r="AJ16" s="191">
        <f t="shared" si="2"/>
        <v>-65.39248</v>
      </c>
      <c r="AK16" s="191">
        <f t="shared" si="3"/>
        <v>-10.798496</v>
      </c>
      <c r="AL16" s="191">
        <f t="shared" si="4"/>
        <v>-303.8</v>
      </c>
      <c r="AM16" s="191">
        <f t="shared" si="5"/>
        <v>-432.453</v>
      </c>
      <c r="AN16" s="191">
        <f t="shared" si="36"/>
        <v>4546</v>
      </c>
      <c r="AO16" s="191">
        <f t="shared" si="37"/>
        <v>4546</v>
      </c>
      <c r="AP16" s="191">
        <f t="shared" si="38"/>
        <v>1272.88</v>
      </c>
      <c r="AQ16" s="191">
        <f t="shared" si="6"/>
        <v>3500</v>
      </c>
      <c r="AR16" s="191">
        <f t="shared" si="7"/>
        <v>3500</v>
      </c>
      <c r="AS16" s="191">
        <f t="shared" si="8"/>
        <v>56</v>
      </c>
      <c r="AT16" s="191">
        <f t="shared" si="9"/>
        <v>3500</v>
      </c>
      <c r="AU16" s="191">
        <f t="shared" si="10"/>
        <v>11.2</v>
      </c>
      <c r="AV16" s="191">
        <f t="shared" si="11"/>
        <v>4340</v>
      </c>
      <c r="AW16" s="191">
        <f t="shared" si="12"/>
        <v>4340</v>
      </c>
      <c r="AX16" s="191">
        <f t="shared" si="13"/>
        <v>390.6</v>
      </c>
      <c r="AY16" s="191">
        <f t="shared" si="14"/>
        <v>3500</v>
      </c>
      <c r="AZ16" s="191">
        <f t="shared" si="15"/>
        <v>3500</v>
      </c>
      <c r="BA16" s="191">
        <f t="shared" si="16"/>
        <v>350</v>
      </c>
      <c r="BB16" s="191">
        <f t="shared" si="17"/>
        <v>-909.2</v>
      </c>
      <c r="BC16" s="191">
        <f t="shared" si="18"/>
        <v>-52.2</v>
      </c>
      <c r="BD16" s="191">
        <f t="shared" si="19"/>
        <v>-8.16</v>
      </c>
      <c r="BE16" s="191">
        <f t="shared" si="20"/>
        <v>-303.8</v>
      </c>
      <c r="BF16" s="191">
        <f t="shared" si="21"/>
        <v>-350</v>
      </c>
    </row>
    <row r="17" spans="2:58">
      <c r="B17" s="1" t="s">
        <v>468</v>
      </c>
      <c r="C17" s="197" t="str">
        <f>_xlfn.XLOOKUP(B17,'2024.1-2024.6'!B:B,'2024.1-2024.6'!G:G)</f>
        <v>2023/12/06</v>
      </c>
      <c r="D17" s="1">
        <f>_xlfn.XLOOKUP(B17,'2024.1-2024.6'!B:B,'2024.1-2024.6'!I:I)</f>
        <v>0</v>
      </c>
      <c r="E17" s="1" t="str">
        <f>_xlfn.XLOOKUP(B17,'2024.1-2024.6'!B:B,'2024.1-2024.6'!C:C)</f>
        <v>采购部</v>
      </c>
      <c r="F17" s="1" t="str">
        <f>_xlfn.XLOOKUP(B17,'2024.1-2024.6'!B:B,'2024.1-2024.6'!F:F)</f>
        <v>采购助理</v>
      </c>
      <c r="G17" s="1">
        <f>COUNTIF('2024.1-2024.6'!B:B,B17)</f>
        <v>6</v>
      </c>
      <c r="H17" s="191">
        <f>_xlfn.XLOOKUP(B17,'2024.1-2024.6'!B:B,'2024.1-2024.6'!K:K)</f>
        <v>3966.5</v>
      </c>
      <c r="I17" s="191">
        <f>IFERROR(AVERAGEIF('2022.1-2022.12 '!B:B,B17,'2022.1-2022.12 '!K:K),0)</f>
        <v>0</v>
      </c>
      <c r="J17" s="191">
        <f>_xlfn.XLOOKUP(B17,'2024.1-2024.6'!B:B,'2024.1-2024.6'!J:J)</f>
        <v>3118</v>
      </c>
      <c r="K17" s="191">
        <f>IFERROR(AVERAGEIF('2022.1-2022.12 '!B:B,B17,'2022.1-2022.12 '!J:J),0)</f>
        <v>0</v>
      </c>
      <c r="L17" s="191"/>
      <c r="M17" s="191">
        <f>SUMIF('2024.1-2024.6'!B:B,'Sum 2024.1-2024.6'!B17,'2024.1-2024.6'!L:L)</f>
        <v>2182.08</v>
      </c>
      <c r="N17" s="191"/>
      <c r="O17" s="191">
        <f>SUMIF('2024.1-2024.6'!B:B,'Sum 2024.1-2024.6'!B17,'2024.1-2024.6'!N:N)</f>
        <v>22.8</v>
      </c>
      <c r="P17" s="191">
        <f>SUMIF('2024.1-2024.6'!B:B,'Sum 2024.1-2024.6'!B17,'2024.1-2024.6'!P:P)</f>
        <v>18.24</v>
      </c>
      <c r="Q17" s="191"/>
      <c r="R17" s="191">
        <f>SUMIF('2024.1-2024.6'!B:B,'Sum 2024.1-2024.6'!B17,'2024.1-2024.6'!M:M)</f>
        <v>520.8</v>
      </c>
      <c r="S17" s="191"/>
      <c r="T17" s="191">
        <f>SUMIF('2024.1-2024.6'!B:B,'Sum 2024.1-2024.6'!B17,'2024.1-2024.6'!O:O)</f>
        <v>0</v>
      </c>
      <c r="U17" s="191">
        <f t="shared" si="22"/>
        <v>4546</v>
      </c>
      <c r="V17" s="191">
        <f t="shared" si="23"/>
        <v>4546</v>
      </c>
      <c r="W17" s="191">
        <f t="shared" si="39"/>
        <v>3818.64</v>
      </c>
      <c r="X17" s="191">
        <f t="shared" si="24"/>
        <v>3966.5</v>
      </c>
      <c r="Y17" s="191">
        <f t="shared" si="25"/>
        <v>3966.5</v>
      </c>
      <c r="Z17" s="191">
        <f t="shared" si="26"/>
        <v>190.392</v>
      </c>
      <c r="AA17" s="191">
        <f t="shared" si="27"/>
        <v>3966.5</v>
      </c>
      <c r="AB17" s="191">
        <f t="shared" si="28"/>
        <v>38.0784</v>
      </c>
      <c r="AC17" s="191">
        <f t="shared" si="29"/>
        <v>4340</v>
      </c>
      <c r="AD17" s="191">
        <f t="shared" si="30"/>
        <v>4340</v>
      </c>
      <c r="AE17" s="191">
        <f t="shared" si="31"/>
        <v>1171.8</v>
      </c>
      <c r="AF17" s="191">
        <f t="shared" si="32"/>
        <v>3966.5</v>
      </c>
      <c r="AG17" s="191">
        <f t="shared" si="33"/>
        <v>3966.5</v>
      </c>
      <c r="AH17" s="191">
        <f t="shared" si="34"/>
        <v>1189.95</v>
      </c>
      <c r="AI17" s="191">
        <f t="shared" si="35"/>
        <v>-1636.56</v>
      </c>
      <c r="AJ17" s="191">
        <f t="shared" si="2"/>
        <v>-167.592</v>
      </c>
      <c r="AK17" s="191">
        <f t="shared" si="3"/>
        <v>-19.8384</v>
      </c>
      <c r="AL17" s="191">
        <f t="shared" si="4"/>
        <v>-651</v>
      </c>
      <c r="AM17" s="191">
        <f t="shared" si="5"/>
        <v>-1189.95</v>
      </c>
      <c r="AN17" s="191">
        <f t="shared" si="36"/>
        <v>4546</v>
      </c>
      <c r="AO17" s="191">
        <f t="shared" si="37"/>
        <v>4546</v>
      </c>
      <c r="AP17" s="191">
        <f t="shared" si="38"/>
        <v>3818.64</v>
      </c>
      <c r="AQ17" s="191">
        <f t="shared" si="6"/>
        <v>3118</v>
      </c>
      <c r="AR17" s="191">
        <f t="shared" si="7"/>
        <v>3118</v>
      </c>
      <c r="AS17" s="191">
        <f t="shared" si="8"/>
        <v>149.664</v>
      </c>
      <c r="AT17" s="191">
        <f t="shared" si="9"/>
        <v>3118</v>
      </c>
      <c r="AU17" s="191">
        <f t="shared" si="10"/>
        <v>29.9328</v>
      </c>
      <c r="AV17" s="191">
        <f t="shared" si="11"/>
        <v>4340</v>
      </c>
      <c r="AW17" s="191">
        <f t="shared" si="12"/>
        <v>4340</v>
      </c>
      <c r="AX17" s="191">
        <f t="shared" si="13"/>
        <v>1171.8</v>
      </c>
      <c r="AY17" s="191">
        <f t="shared" si="14"/>
        <v>3118</v>
      </c>
      <c r="AZ17" s="191">
        <f t="shared" si="15"/>
        <v>3118</v>
      </c>
      <c r="BA17" s="191">
        <f t="shared" si="16"/>
        <v>935.4</v>
      </c>
      <c r="BB17" s="191">
        <f t="shared" si="17"/>
        <v>-1636.56</v>
      </c>
      <c r="BC17" s="191">
        <f t="shared" si="18"/>
        <v>-126.864</v>
      </c>
      <c r="BD17" s="191">
        <f t="shared" si="19"/>
        <v>-11.6928</v>
      </c>
      <c r="BE17" s="191">
        <f t="shared" si="20"/>
        <v>-651</v>
      </c>
      <c r="BF17" s="191">
        <f t="shared" si="21"/>
        <v>-935.4</v>
      </c>
    </row>
    <row r="18" spans="2:58">
      <c r="B18" s="1" t="s">
        <v>209</v>
      </c>
      <c r="C18" s="197" t="str">
        <f>_xlfn.XLOOKUP(B18,'2024.1-2024.6'!B:B,'2024.1-2024.6'!G:G)</f>
        <v>2021/05/24</v>
      </c>
      <c r="D18" s="1">
        <f>_xlfn.XLOOKUP(B18,'2024.1-2024.6'!B:B,'2024.1-2024.6'!I:I)</f>
        <v>0</v>
      </c>
      <c r="E18" s="1" t="str">
        <f>_xlfn.XLOOKUP(B18,'2024.1-2024.6'!B:B,'2024.1-2024.6'!C:C)</f>
        <v>运营中心</v>
      </c>
      <c r="F18" s="1" t="str">
        <f>_xlfn.XLOOKUP(B18,'2024.1-2024.6'!B:B,'2024.1-2024.6'!F:F)</f>
        <v>仓管员</v>
      </c>
      <c r="G18" s="1">
        <f>COUNTIF('2024.1-2024.6'!B:B,B18)</f>
        <v>6</v>
      </c>
      <c r="H18" s="191">
        <f>_xlfn.XLOOKUP(B18,'2024.1-2024.6'!B:B,'2024.1-2024.6'!K:K)</f>
        <v>6706.87</v>
      </c>
      <c r="I18" s="191">
        <f>IFERROR(AVERAGEIF('2022.1-2022.12 '!B:B,B18,'2022.1-2022.12 '!K:K),0)</f>
        <v>4429.27166666667</v>
      </c>
      <c r="J18" s="191">
        <f>_xlfn.XLOOKUP(B18,'2024.1-2024.6'!B:B,'2024.1-2024.6'!J:J)</f>
        <v>1900</v>
      </c>
      <c r="K18" s="191">
        <f>IFERROR(AVERAGEIF('2022.1-2022.12 '!B:B,B18,'2022.1-2022.12 '!J:J),0)</f>
        <v>1900</v>
      </c>
      <c r="L18" s="191"/>
      <c r="M18" s="191">
        <f>SUMIF('2024.1-2024.6'!B:B,'Sum 2024.1-2024.6'!B18,'2024.1-2024.6'!L:L)</f>
        <v>2182.08</v>
      </c>
      <c r="N18" s="191"/>
      <c r="O18" s="191">
        <f>SUMIF('2024.1-2024.6'!B:B,'Sum 2024.1-2024.6'!B18,'2024.1-2024.6'!N:N)</f>
        <v>22.8</v>
      </c>
      <c r="P18" s="191">
        <f>SUMIF('2024.1-2024.6'!B:B,'Sum 2024.1-2024.6'!B18,'2024.1-2024.6'!P:P)</f>
        <v>18.24</v>
      </c>
      <c r="Q18" s="191"/>
      <c r="R18" s="191">
        <f>SUMIF('2024.1-2024.6'!B:B,'Sum 2024.1-2024.6'!B18,'2024.1-2024.6'!M:M)</f>
        <v>520.8</v>
      </c>
      <c r="S18" s="191"/>
      <c r="T18" s="191">
        <f>SUMIF('2024.1-2024.6'!B:B,'Sum 2024.1-2024.6'!B18,'2024.1-2024.6'!O:O)</f>
        <v>0</v>
      </c>
      <c r="U18" s="191">
        <f t="shared" si="22"/>
        <v>4546</v>
      </c>
      <c r="V18" s="191">
        <f t="shared" si="23"/>
        <v>4546</v>
      </c>
      <c r="W18" s="191">
        <f t="shared" si="39"/>
        <v>3818.64</v>
      </c>
      <c r="X18" s="191">
        <f t="shared" si="24"/>
        <v>4429.27166666667</v>
      </c>
      <c r="Y18" s="191">
        <f t="shared" si="25"/>
        <v>4429.27166666667</v>
      </c>
      <c r="Z18" s="191">
        <f t="shared" si="26"/>
        <v>212.60504</v>
      </c>
      <c r="AA18" s="191">
        <f t="shared" si="27"/>
        <v>4429.27166666667</v>
      </c>
      <c r="AB18" s="191">
        <f t="shared" si="28"/>
        <v>42.521008</v>
      </c>
      <c r="AC18" s="191">
        <f t="shared" si="29"/>
        <v>4429.27166666667</v>
      </c>
      <c r="AD18" s="191">
        <f t="shared" si="30"/>
        <v>4429.27166666667</v>
      </c>
      <c r="AE18" s="191">
        <f t="shared" si="31"/>
        <v>1195.90335</v>
      </c>
      <c r="AF18" s="191">
        <f t="shared" si="32"/>
        <v>4429.27166666667</v>
      </c>
      <c r="AG18" s="191">
        <f t="shared" si="33"/>
        <v>4429.27166666667</v>
      </c>
      <c r="AH18" s="191">
        <f t="shared" si="34"/>
        <v>1328.7815</v>
      </c>
      <c r="AI18" s="191">
        <f t="shared" si="35"/>
        <v>-1636.56</v>
      </c>
      <c r="AJ18" s="191">
        <f t="shared" si="2"/>
        <v>-189.80504</v>
      </c>
      <c r="AK18" s="191">
        <f t="shared" si="3"/>
        <v>-24.281008</v>
      </c>
      <c r="AL18" s="191">
        <f t="shared" si="4"/>
        <v>-675.10335</v>
      </c>
      <c r="AM18" s="191">
        <f t="shared" si="5"/>
        <v>-1328.7815</v>
      </c>
      <c r="AN18" s="191">
        <f t="shared" si="36"/>
        <v>4546</v>
      </c>
      <c r="AO18" s="191">
        <f t="shared" si="37"/>
        <v>4546</v>
      </c>
      <c r="AP18" s="191">
        <f t="shared" si="38"/>
        <v>3818.64</v>
      </c>
      <c r="AQ18" s="191">
        <f t="shared" si="6"/>
        <v>1900</v>
      </c>
      <c r="AR18" s="191">
        <f t="shared" si="7"/>
        <v>1900</v>
      </c>
      <c r="AS18" s="191">
        <f t="shared" si="8"/>
        <v>91.2</v>
      </c>
      <c r="AT18" s="191">
        <f t="shared" si="9"/>
        <v>1900</v>
      </c>
      <c r="AU18" s="191">
        <f t="shared" si="10"/>
        <v>18.24</v>
      </c>
      <c r="AV18" s="191">
        <f t="shared" si="11"/>
        <v>4340</v>
      </c>
      <c r="AW18" s="191">
        <f t="shared" si="12"/>
        <v>4340</v>
      </c>
      <c r="AX18" s="191">
        <f t="shared" si="13"/>
        <v>1171.8</v>
      </c>
      <c r="AY18" s="191">
        <f t="shared" si="14"/>
        <v>1900</v>
      </c>
      <c r="AZ18" s="191">
        <f t="shared" si="15"/>
        <v>1900</v>
      </c>
      <c r="BA18" s="191">
        <f t="shared" si="16"/>
        <v>570</v>
      </c>
      <c r="BB18" s="191">
        <f t="shared" si="17"/>
        <v>-1636.56</v>
      </c>
      <c r="BC18" s="191">
        <f t="shared" si="18"/>
        <v>-68.4</v>
      </c>
      <c r="BD18" s="191">
        <f t="shared" si="19"/>
        <v>0</v>
      </c>
      <c r="BE18" s="191">
        <f t="shared" si="20"/>
        <v>-651</v>
      </c>
      <c r="BF18" s="191">
        <f t="shared" si="21"/>
        <v>-570</v>
      </c>
    </row>
    <row r="19" spans="2:58">
      <c r="B19" s="1" t="s">
        <v>210</v>
      </c>
      <c r="C19" s="197" t="str">
        <f>_xlfn.XLOOKUP(B19,'2024.1-2024.6'!B:B,'2024.1-2024.6'!G:G)</f>
        <v>2021/03/15</v>
      </c>
      <c r="D19" s="1">
        <f>_xlfn.XLOOKUP(B19,'2024.1-2024.6'!B:B,'2024.1-2024.6'!I:I)</f>
        <v>0</v>
      </c>
      <c r="E19" s="1" t="str">
        <f>_xlfn.XLOOKUP(B19,'2024.1-2024.6'!B:B,'2024.1-2024.6'!C:C)</f>
        <v>运营中心</v>
      </c>
      <c r="F19" s="1" t="str">
        <f>_xlfn.XLOOKUP(B19,'2024.1-2024.6'!B:B,'2024.1-2024.6'!F:F)</f>
        <v>仓管员</v>
      </c>
      <c r="G19" s="1">
        <f>COUNTIF('2024.1-2024.6'!B:B,B19)</f>
        <v>6</v>
      </c>
      <c r="H19" s="191">
        <f>_xlfn.XLOOKUP(B19,'2024.1-2024.6'!B:B,'2024.1-2024.6'!K:K)</f>
        <v>7984.34</v>
      </c>
      <c r="I19" s="191">
        <f>IFERROR(AVERAGEIF('2022.1-2022.12 '!B:B,B19,'2022.1-2022.12 '!K:K),0)</f>
        <v>5224.08583333333</v>
      </c>
      <c r="J19" s="191">
        <f>_xlfn.XLOOKUP(B19,'2024.1-2024.6'!B:B,'2024.1-2024.6'!J:J)</f>
        <v>1900</v>
      </c>
      <c r="K19" s="191">
        <f>IFERROR(AVERAGEIF('2022.1-2022.12 '!B:B,B19,'2022.1-2022.12 '!J:J),0)</f>
        <v>1900</v>
      </c>
      <c r="L19" s="191"/>
      <c r="M19" s="191">
        <f>SUMIF('2024.1-2024.6'!B:B,'Sum 2024.1-2024.6'!B19,'2024.1-2024.6'!L:L)</f>
        <v>2182.08</v>
      </c>
      <c r="N19" s="191"/>
      <c r="O19" s="191">
        <f>SUMIF('2024.1-2024.6'!B:B,'Sum 2024.1-2024.6'!B19,'2024.1-2024.6'!N:N)</f>
        <v>22.8</v>
      </c>
      <c r="P19" s="191">
        <f>SUMIF('2024.1-2024.6'!B:B,'Sum 2024.1-2024.6'!B19,'2024.1-2024.6'!P:P)</f>
        <v>18.24</v>
      </c>
      <c r="Q19" s="191"/>
      <c r="R19" s="191">
        <f>SUMIF('2024.1-2024.6'!B:B,'Sum 2024.1-2024.6'!B19,'2024.1-2024.6'!M:M)</f>
        <v>520.8</v>
      </c>
      <c r="S19" s="191"/>
      <c r="T19" s="191">
        <f>SUMIF('2024.1-2024.6'!B:B,'Sum 2024.1-2024.6'!B19,'2024.1-2024.6'!O:O)</f>
        <v>0</v>
      </c>
      <c r="U19" s="191">
        <f t="shared" si="22"/>
        <v>5224.08583333333</v>
      </c>
      <c r="V19" s="191">
        <f t="shared" si="23"/>
        <v>5224.08583333333</v>
      </c>
      <c r="W19" s="191">
        <f t="shared" si="39"/>
        <v>4388.2321</v>
      </c>
      <c r="X19" s="191">
        <f t="shared" si="24"/>
        <v>5224.08583333333</v>
      </c>
      <c r="Y19" s="191">
        <f t="shared" si="25"/>
        <v>5224.08583333333</v>
      </c>
      <c r="Z19" s="191">
        <f t="shared" si="26"/>
        <v>250.75612</v>
      </c>
      <c r="AA19" s="191">
        <f t="shared" si="27"/>
        <v>5224.08583333333</v>
      </c>
      <c r="AB19" s="191">
        <f t="shared" si="28"/>
        <v>50.151224</v>
      </c>
      <c r="AC19" s="191">
        <f t="shared" si="29"/>
        <v>5224.08583333333</v>
      </c>
      <c r="AD19" s="191">
        <f t="shared" si="30"/>
        <v>5224.08583333333</v>
      </c>
      <c r="AE19" s="191">
        <f t="shared" si="31"/>
        <v>1410.503175</v>
      </c>
      <c r="AF19" s="191">
        <f t="shared" si="32"/>
        <v>5224.08583333333</v>
      </c>
      <c r="AG19" s="191">
        <f t="shared" si="33"/>
        <v>5224.08583333333</v>
      </c>
      <c r="AH19" s="191">
        <f t="shared" si="34"/>
        <v>1567.22575</v>
      </c>
      <c r="AI19" s="191">
        <f t="shared" si="35"/>
        <v>-2206.1521</v>
      </c>
      <c r="AJ19" s="191">
        <f t="shared" si="2"/>
        <v>-227.95612</v>
      </c>
      <c r="AK19" s="191">
        <f t="shared" si="3"/>
        <v>-31.911224</v>
      </c>
      <c r="AL19" s="191">
        <f t="shared" si="4"/>
        <v>-889.703175</v>
      </c>
      <c r="AM19" s="191">
        <f t="shared" si="5"/>
        <v>-1567.22575</v>
      </c>
      <c r="AN19" s="191">
        <f t="shared" si="36"/>
        <v>4546</v>
      </c>
      <c r="AO19" s="191">
        <f t="shared" si="37"/>
        <v>4546</v>
      </c>
      <c r="AP19" s="191">
        <f t="shared" si="38"/>
        <v>3818.64</v>
      </c>
      <c r="AQ19" s="191">
        <f t="shared" si="6"/>
        <v>1900</v>
      </c>
      <c r="AR19" s="191">
        <f t="shared" si="7"/>
        <v>1900</v>
      </c>
      <c r="AS19" s="191">
        <f t="shared" si="8"/>
        <v>91.2</v>
      </c>
      <c r="AT19" s="191">
        <f t="shared" si="9"/>
        <v>1900</v>
      </c>
      <c r="AU19" s="191">
        <f t="shared" si="10"/>
        <v>18.24</v>
      </c>
      <c r="AV19" s="191">
        <f t="shared" si="11"/>
        <v>4340</v>
      </c>
      <c r="AW19" s="191">
        <f t="shared" si="12"/>
        <v>4340</v>
      </c>
      <c r="AX19" s="191">
        <f t="shared" si="13"/>
        <v>1171.8</v>
      </c>
      <c r="AY19" s="191">
        <f t="shared" si="14"/>
        <v>1900</v>
      </c>
      <c r="AZ19" s="191">
        <f t="shared" si="15"/>
        <v>1900</v>
      </c>
      <c r="BA19" s="191">
        <f t="shared" si="16"/>
        <v>570</v>
      </c>
      <c r="BB19" s="191">
        <f t="shared" si="17"/>
        <v>-1636.56</v>
      </c>
      <c r="BC19" s="191">
        <f t="shared" si="18"/>
        <v>-68.4</v>
      </c>
      <c r="BD19" s="191">
        <f t="shared" si="19"/>
        <v>0</v>
      </c>
      <c r="BE19" s="191">
        <f t="shared" si="20"/>
        <v>-651</v>
      </c>
      <c r="BF19" s="191">
        <f t="shared" si="21"/>
        <v>-570</v>
      </c>
    </row>
    <row r="20" spans="2:58">
      <c r="B20" s="1" t="s">
        <v>211</v>
      </c>
      <c r="C20" s="197" t="str">
        <f>_xlfn.XLOOKUP(B20,'2024.1-2024.6'!B:B,'2024.1-2024.6'!G:G)</f>
        <v>2018/06/26</v>
      </c>
      <c r="D20" s="1">
        <f>_xlfn.XLOOKUP(B20,'2024.1-2024.6'!B:B,'2024.1-2024.6'!I:I)</f>
        <v>0</v>
      </c>
      <c r="E20" s="1" t="str">
        <f>_xlfn.XLOOKUP(B20,'2024.1-2024.6'!B:B,'2024.1-2024.6'!C:C)</f>
        <v>运营中心</v>
      </c>
      <c r="F20" s="1" t="str">
        <f>_xlfn.XLOOKUP(B20,'2024.1-2024.6'!B:B,'2024.1-2024.6'!F:F)</f>
        <v>装配电工</v>
      </c>
      <c r="G20" s="1">
        <f>COUNTIF('2024.1-2024.6'!B:B,B20)</f>
        <v>6</v>
      </c>
      <c r="H20" s="191">
        <f>_xlfn.XLOOKUP(B20,'2024.1-2024.6'!B:B,'2024.1-2024.6'!K:K)</f>
        <v>7864.32</v>
      </c>
      <c r="I20" s="191">
        <f>IFERROR(AVERAGEIF('2022.1-2022.12 '!B:B,B20,'2022.1-2022.12 '!K:K),0)</f>
        <v>6190.05083333333</v>
      </c>
      <c r="J20" s="191">
        <f>_xlfn.XLOOKUP(B20,'2024.1-2024.6'!B:B,'2024.1-2024.6'!J:J)</f>
        <v>1900</v>
      </c>
      <c r="K20" s="191">
        <f>IFERROR(AVERAGEIF('2022.1-2022.12 '!B:B,B20,'2022.1-2022.12 '!J:J),0)</f>
        <v>1900</v>
      </c>
      <c r="L20" s="191"/>
      <c r="M20" s="191">
        <f>SUMIF('2024.1-2024.6'!B:B,'Sum 2024.1-2024.6'!B20,'2024.1-2024.6'!L:L)</f>
        <v>2182.08</v>
      </c>
      <c r="N20" s="191"/>
      <c r="O20" s="191">
        <f>SUMIF('2024.1-2024.6'!B:B,'Sum 2024.1-2024.6'!B20,'2024.1-2024.6'!N:N)</f>
        <v>22.8</v>
      </c>
      <c r="P20" s="191">
        <f>SUMIF('2024.1-2024.6'!B:B,'Sum 2024.1-2024.6'!B20,'2024.1-2024.6'!P:P)</f>
        <v>18.24</v>
      </c>
      <c r="Q20" s="191"/>
      <c r="R20" s="191">
        <f>SUMIF('2024.1-2024.6'!B:B,'Sum 2024.1-2024.6'!B20,'2024.1-2024.6'!M:M)</f>
        <v>520.8</v>
      </c>
      <c r="S20" s="191"/>
      <c r="T20" s="191">
        <f>SUMIF('2024.1-2024.6'!B:B,'Sum 2024.1-2024.6'!B20,'2024.1-2024.6'!O:O)</f>
        <v>0</v>
      </c>
      <c r="U20" s="191">
        <f t="shared" si="22"/>
        <v>6190.05083333333</v>
      </c>
      <c r="V20" s="191">
        <f t="shared" si="23"/>
        <v>6190.05083333333</v>
      </c>
      <c r="W20" s="191">
        <f t="shared" si="39"/>
        <v>5199.6427</v>
      </c>
      <c r="X20" s="191">
        <f t="shared" si="24"/>
        <v>6190.05083333333</v>
      </c>
      <c r="Y20" s="191">
        <f t="shared" si="25"/>
        <v>6190.05083333333</v>
      </c>
      <c r="Z20" s="191">
        <f t="shared" si="26"/>
        <v>297.12244</v>
      </c>
      <c r="AA20" s="191">
        <f t="shared" si="27"/>
        <v>6190.05083333333</v>
      </c>
      <c r="AB20" s="191">
        <f t="shared" si="28"/>
        <v>59.424488</v>
      </c>
      <c r="AC20" s="191">
        <f t="shared" si="29"/>
        <v>6190.05083333333</v>
      </c>
      <c r="AD20" s="191">
        <f t="shared" si="30"/>
        <v>6190.05083333333</v>
      </c>
      <c r="AE20" s="191">
        <f t="shared" si="31"/>
        <v>1671.313725</v>
      </c>
      <c r="AF20" s="191">
        <f t="shared" si="32"/>
        <v>6190.05083333333</v>
      </c>
      <c r="AG20" s="191">
        <f t="shared" si="33"/>
        <v>6190.05083333333</v>
      </c>
      <c r="AH20" s="191">
        <f t="shared" si="34"/>
        <v>1857.01525</v>
      </c>
      <c r="AI20" s="191">
        <f t="shared" si="35"/>
        <v>-3017.5627</v>
      </c>
      <c r="AJ20" s="191">
        <f t="shared" si="2"/>
        <v>-274.32244</v>
      </c>
      <c r="AK20" s="191">
        <f t="shared" si="3"/>
        <v>-41.184488</v>
      </c>
      <c r="AL20" s="191">
        <f t="shared" si="4"/>
        <v>-1150.513725</v>
      </c>
      <c r="AM20" s="191">
        <f t="shared" si="5"/>
        <v>-1857.01525</v>
      </c>
      <c r="AN20" s="191">
        <f t="shared" si="36"/>
        <v>4546</v>
      </c>
      <c r="AO20" s="191">
        <f t="shared" si="37"/>
        <v>4546</v>
      </c>
      <c r="AP20" s="191">
        <f t="shared" si="38"/>
        <v>3818.64</v>
      </c>
      <c r="AQ20" s="191">
        <f t="shared" si="6"/>
        <v>1900</v>
      </c>
      <c r="AR20" s="191">
        <f t="shared" si="7"/>
        <v>1900</v>
      </c>
      <c r="AS20" s="191">
        <f t="shared" si="8"/>
        <v>91.2</v>
      </c>
      <c r="AT20" s="191">
        <f t="shared" si="9"/>
        <v>1900</v>
      </c>
      <c r="AU20" s="191">
        <f t="shared" si="10"/>
        <v>18.24</v>
      </c>
      <c r="AV20" s="191">
        <f t="shared" si="11"/>
        <v>4340</v>
      </c>
      <c r="AW20" s="191">
        <f t="shared" si="12"/>
        <v>4340</v>
      </c>
      <c r="AX20" s="191">
        <f t="shared" si="13"/>
        <v>1171.8</v>
      </c>
      <c r="AY20" s="191">
        <f t="shared" si="14"/>
        <v>1900</v>
      </c>
      <c r="AZ20" s="191">
        <f t="shared" si="15"/>
        <v>1900</v>
      </c>
      <c r="BA20" s="191">
        <f t="shared" si="16"/>
        <v>570</v>
      </c>
      <c r="BB20" s="191">
        <f t="shared" si="17"/>
        <v>-1636.56</v>
      </c>
      <c r="BC20" s="191">
        <f t="shared" si="18"/>
        <v>-68.4</v>
      </c>
      <c r="BD20" s="191">
        <f t="shared" si="19"/>
        <v>0</v>
      </c>
      <c r="BE20" s="191">
        <f t="shared" si="20"/>
        <v>-651</v>
      </c>
      <c r="BF20" s="191">
        <f t="shared" si="21"/>
        <v>-570</v>
      </c>
    </row>
    <row r="21" spans="2:58">
      <c r="B21" s="1" t="s">
        <v>213</v>
      </c>
      <c r="C21" s="197" t="str">
        <f>_xlfn.XLOOKUP(B21,'2024.1-2024.6'!B:B,'2024.1-2024.6'!G:G)</f>
        <v>2021/09/13</v>
      </c>
      <c r="D21" s="1">
        <f>_xlfn.XLOOKUP(B21,'2024.1-2024.6'!B:B,'2024.1-2024.6'!I:I)</f>
        <v>0</v>
      </c>
      <c r="E21" s="1" t="str">
        <f>_xlfn.XLOOKUP(B21,'2024.1-2024.6'!B:B,'2024.1-2024.6'!C:C)</f>
        <v>研发部</v>
      </c>
      <c r="F21" s="1" t="str">
        <f>_xlfn.XLOOKUP(B21,'2024.1-2024.6'!B:B,'2024.1-2024.6'!F:F)</f>
        <v>电气工程师</v>
      </c>
      <c r="G21" s="1">
        <f>COUNTIF('2024.1-2024.6'!B:B,B21)</f>
        <v>6</v>
      </c>
      <c r="H21" s="191">
        <f>_xlfn.XLOOKUP(B21,'2024.1-2024.6'!B:B,'2024.1-2024.6'!K:K)</f>
        <v>11085.9</v>
      </c>
      <c r="I21" s="191">
        <f>IFERROR(AVERAGEIF('2022.1-2022.12 '!B:B,B21,'2022.1-2022.12 '!K:K),0)</f>
        <v>11048.0541666667</v>
      </c>
      <c r="J21" s="191">
        <f>_xlfn.XLOOKUP(B21,'2024.1-2024.6'!B:B,'2024.1-2024.6'!J:J)</f>
        <v>4738</v>
      </c>
      <c r="K21" s="191">
        <f>IFERROR(AVERAGEIF('2022.1-2022.12 '!B:B,B21,'2022.1-2022.12 '!J:J),0)</f>
        <v>4738</v>
      </c>
      <c r="L21" s="191"/>
      <c r="M21" s="191">
        <f>SUMIF('2024.1-2024.6'!B:B,'Sum 2024.1-2024.6'!B21,'2024.1-2024.6'!L:L)</f>
        <v>2182.08</v>
      </c>
      <c r="N21" s="191"/>
      <c r="O21" s="191">
        <f>SUMIF('2024.1-2024.6'!B:B,'Sum 2024.1-2024.6'!B21,'2024.1-2024.6'!N:N)</f>
        <v>22.8</v>
      </c>
      <c r="P21" s="191">
        <f>SUMIF('2024.1-2024.6'!B:B,'Sum 2024.1-2024.6'!B21,'2024.1-2024.6'!P:P)</f>
        <v>18.24</v>
      </c>
      <c r="Q21" s="191"/>
      <c r="R21" s="191">
        <f>SUMIF('2024.1-2024.6'!B:B,'Sum 2024.1-2024.6'!B21,'2024.1-2024.6'!M:M)</f>
        <v>520.8</v>
      </c>
      <c r="S21" s="191"/>
      <c r="T21" s="191">
        <f>SUMIF('2024.1-2024.6'!B:B,'Sum 2024.1-2024.6'!B21,'2024.1-2024.6'!O:O)</f>
        <v>0</v>
      </c>
      <c r="U21" s="191">
        <f t="shared" si="22"/>
        <v>11048.0541666667</v>
      </c>
      <c r="V21" s="191">
        <f t="shared" si="23"/>
        <v>11048.0541666667</v>
      </c>
      <c r="W21" s="191">
        <f t="shared" si="39"/>
        <v>9280.3655</v>
      </c>
      <c r="X21" s="191">
        <f t="shared" si="24"/>
        <v>11048.0541666667</v>
      </c>
      <c r="Y21" s="191">
        <f t="shared" si="25"/>
        <v>11048.0541666667</v>
      </c>
      <c r="Z21" s="191">
        <f t="shared" si="26"/>
        <v>530.3066</v>
      </c>
      <c r="AA21" s="191">
        <f t="shared" si="27"/>
        <v>11048.0541666667</v>
      </c>
      <c r="AB21" s="191">
        <f t="shared" si="28"/>
        <v>106.06132</v>
      </c>
      <c r="AC21" s="191">
        <f t="shared" si="29"/>
        <v>11048.0541666667</v>
      </c>
      <c r="AD21" s="191">
        <f t="shared" si="30"/>
        <v>11048.0541666667</v>
      </c>
      <c r="AE21" s="191">
        <f t="shared" si="31"/>
        <v>2982.974625</v>
      </c>
      <c r="AF21" s="191">
        <f t="shared" si="32"/>
        <v>11048.0541666667</v>
      </c>
      <c r="AG21" s="191">
        <f t="shared" si="33"/>
        <v>11048.0541666667</v>
      </c>
      <c r="AH21" s="191">
        <f t="shared" si="34"/>
        <v>3314.41625</v>
      </c>
      <c r="AI21" s="191">
        <f t="shared" si="35"/>
        <v>-7098.2855</v>
      </c>
      <c r="AJ21" s="191">
        <f t="shared" si="2"/>
        <v>-507.5066</v>
      </c>
      <c r="AK21" s="191">
        <f t="shared" si="3"/>
        <v>-87.82132</v>
      </c>
      <c r="AL21" s="191">
        <f t="shared" si="4"/>
        <v>-2462.174625</v>
      </c>
      <c r="AM21" s="191">
        <f t="shared" si="5"/>
        <v>-3314.41625</v>
      </c>
      <c r="AN21" s="191">
        <f t="shared" si="36"/>
        <v>4738</v>
      </c>
      <c r="AO21" s="191">
        <f t="shared" si="37"/>
        <v>4738</v>
      </c>
      <c r="AP21" s="191">
        <f t="shared" si="38"/>
        <v>3979.92</v>
      </c>
      <c r="AQ21" s="191">
        <f t="shared" si="6"/>
        <v>4738</v>
      </c>
      <c r="AR21" s="191">
        <f t="shared" si="7"/>
        <v>4738</v>
      </c>
      <c r="AS21" s="191">
        <f t="shared" si="8"/>
        <v>227.424</v>
      </c>
      <c r="AT21" s="191">
        <f t="shared" si="9"/>
        <v>4738</v>
      </c>
      <c r="AU21" s="191">
        <f t="shared" si="10"/>
        <v>45.4848</v>
      </c>
      <c r="AV21" s="191">
        <f t="shared" si="11"/>
        <v>4738</v>
      </c>
      <c r="AW21" s="191">
        <f t="shared" si="12"/>
        <v>4738</v>
      </c>
      <c r="AX21" s="191">
        <f t="shared" si="13"/>
        <v>1279.26</v>
      </c>
      <c r="AY21" s="191">
        <f t="shared" si="14"/>
        <v>4738</v>
      </c>
      <c r="AZ21" s="191">
        <f t="shared" si="15"/>
        <v>4738</v>
      </c>
      <c r="BA21" s="191">
        <f t="shared" si="16"/>
        <v>1421.4</v>
      </c>
      <c r="BB21" s="191">
        <f t="shared" si="17"/>
        <v>-1797.84</v>
      </c>
      <c r="BC21" s="191">
        <f t="shared" si="18"/>
        <v>-204.624</v>
      </c>
      <c r="BD21" s="191">
        <f t="shared" si="19"/>
        <v>-27.2448</v>
      </c>
      <c r="BE21" s="191">
        <f t="shared" si="20"/>
        <v>-758.46</v>
      </c>
      <c r="BF21" s="191">
        <f t="shared" si="21"/>
        <v>-1421.4</v>
      </c>
    </row>
    <row r="22" spans="2:58">
      <c r="B22" s="1" t="s">
        <v>469</v>
      </c>
      <c r="C22" s="197" t="str">
        <f>_xlfn.XLOOKUP(B22,'2024.1-2024.6'!B:B,'2024.1-2024.6'!G:G)</f>
        <v>2023/09/04</v>
      </c>
      <c r="D22" s="1">
        <f>_xlfn.XLOOKUP(B22,'2024.1-2024.6'!B:B,'2024.1-2024.6'!I:I)</f>
        <v>0</v>
      </c>
      <c r="E22" s="1" t="str">
        <f>_xlfn.XLOOKUP(B22,'2024.1-2024.6'!B:B,'2024.1-2024.6'!C:C)</f>
        <v>运营中心</v>
      </c>
      <c r="F22" s="1" t="str">
        <f>_xlfn.XLOOKUP(B22,'2024.1-2024.6'!B:B,'2024.1-2024.6'!F:F)</f>
        <v>装配钳工</v>
      </c>
      <c r="G22" s="1">
        <f>COUNTIF('2024.1-2024.6'!B:B,B22)</f>
        <v>6</v>
      </c>
      <c r="H22" s="191">
        <f>_xlfn.XLOOKUP(B22,'2024.1-2024.6'!B:B,'2024.1-2024.6'!K:K)</f>
        <v>5917.41</v>
      </c>
      <c r="I22" s="191">
        <f>IFERROR(AVERAGEIF('2022.1-2022.12 '!B:B,B22,'2022.1-2022.12 '!K:K),0)</f>
        <v>0</v>
      </c>
      <c r="J22" s="191">
        <f>_xlfn.XLOOKUP(B22,'2024.1-2024.6'!B:B,'2024.1-2024.6'!J:J)</f>
        <v>1900</v>
      </c>
      <c r="K22" s="191">
        <f>IFERROR(AVERAGEIF('2022.1-2022.12 '!B:B,B22,'2022.1-2022.12 '!J:J),0)</f>
        <v>0</v>
      </c>
      <c r="L22" s="191"/>
      <c r="M22" s="191">
        <f>SUMIF('2024.1-2024.6'!B:B,'Sum 2024.1-2024.6'!B22,'2024.1-2024.6'!L:L)</f>
        <v>2182.08</v>
      </c>
      <c r="N22" s="191"/>
      <c r="O22" s="191">
        <f>SUMIF('2024.1-2024.6'!B:B,'Sum 2024.1-2024.6'!B22,'2024.1-2024.6'!N:N)</f>
        <v>22.8</v>
      </c>
      <c r="P22" s="191">
        <f>SUMIF('2024.1-2024.6'!B:B,'Sum 2024.1-2024.6'!B22,'2024.1-2024.6'!P:P)</f>
        <v>18.24</v>
      </c>
      <c r="Q22" s="191"/>
      <c r="R22" s="191">
        <f>SUMIF('2024.1-2024.6'!B:B,'Sum 2024.1-2024.6'!B22,'2024.1-2024.6'!M:M)</f>
        <v>520.8</v>
      </c>
      <c r="S22" s="191"/>
      <c r="T22" s="191">
        <f>SUMIF('2024.1-2024.6'!B:B,'Sum 2024.1-2024.6'!B22,'2024.1-2024.6'!O:O)</f>
        <v>0</v>
      </c>
      <c r="U22" s="191">
        <f t="shared" si="22"/>
        <v>5917.41</v>
      </c>
      <c r="V22" s="191">
        <f t="shared" si="23"/>
        <v>5917.41</v>
      </c>
      <c r="W22" s="191">
        <f t="shared" si="39"/>
        <v>4970.6244</v>
      </c>
      <c r="X22" s="191">
        <f t="shared" si="24"/>
        <v>5917.41</v>
      </c>
      <c r="Y22" s="191">
        <f t="shared" si="25"/>
        <v>5917.41</v>
      </c>
      <c r="Z22" s="191">
        <f t="shared" si="26"/>
        <v>284.03568</v>
      </c>
      <c r="AA22" s="191">
        <f t="shared" si="27"/>
        <v>5917.41</v>
      </c>
      <c r="AB22" s="191">
        <f t="shared" si="28"/>
        <v>56.807136</v>
      </c>
      <c r="AC22" s="191">
        <f t="shared" si="29"/>
        <v>5917.41</v>
      </c>
      <c r="AD22" s="191">
        <f t="shared" si="30"/>
        <v>5917.41</v>
      </c>
      <c r="AE22" s="191">
        <f t="shared" si="31"/>
        <v>1597.7007</v>
      </c>
      <c r="AF22" s="191">
        <f t="shared" si="32"/>
        <v>5917.41</v>
      </c>
      <c r="AG22" s="191">
        <f t="shared" si="33"/>
        <v>5917.41</v>
      </c>
      <c r="AH22" s="191">
        <f t="shared" si="34"/>
        <v>1775.223</v>
      </c>
      <c r="AI22" s="191">
        <f t="shared" si="35"/>
        <v>-2788.5444</v>
      </c>
      <c r="AJ22" s="191">
        <f t="shared" si="2"/>
        <v>-261.23568</v>
      </c>
      <c r="AK22" s="191">
        <f t="shared" si="3"/>
        <v>-38.567136</v>
      </c>
      <c r="AL22" s="191">
        <f t="shared" si="4"/>
        <v>-1076.9007</v>
      </c>
      <c r="AM22" s="191">
        <f t="shared" si="5"/>
        <v>-1775.223</v>
      </c>
      <c r="AN22" s="191">
        <f t="shared" si="36"/>
        <v>4546</v>
      </c>
      <c r="AO22" s="191">
        <f t="shared" si="37"/>
        <v>4546</v>
      </c>
      <c r="AP22" s="191">
        <f t="shared" si="38"/>
        <v>3818.64</v>
      </c>
      <c r="AQ22" s="191">
        <f t="shared" si="6"/>
        <v>1900</v>
      </c>
      <c r="AR22" s="191">
        <f t="shared" si="7"/>
        <v>1900</v>
      </c>
      <c r="AS22" s="191">
        <f t="shared" si="8"/>
        <v>91.2</v>
      </c>
      <c r="AT22" s="191">
        <f t="shared" si="9"/>
        <v>1900</v>
      </c>
      <c r="AU22" s="191">
        <f t="shared" si="10"/>
        <v>18.24</v>
      </c>
      <c r="AV22" s="191">
        <f t="shared" si="11"/>
        <v>4340</v>
      </c>
      <c r="AW22" s="191">
        <f t="shared" si="12"/>
        <v>4340</v>
      </c>
      <c r="AX22" s="191">
        <f t="shared" si="13"/>
        <v>1171.8</v>
      </c>
      <c r="AY22" s="191">
        <f t="shared" si="14"/>
        <v>1900</v>
      </c>
      <c r="AZ22" s="191">
        <f t="shared" si="15"/>
        <v>1900</v>
      </c>
      <c r="BA22" s="191">
        <f t="shared" si="16"/>
        <v>570</v>
      </c>
      <c r="BB22" s="191">
        <f t="shared" si="17"/>
        <v>-1636.56</v>
      </c>
      <c r="BC22" s="191">
        <f t="shared" si="18"/>
        <v>-68.4</v>
      </c>
      <c r="BD22" s="191">
        <f t="shared" si="19"/>
        <v>0</v>
      </c>
      <c r="BE22" s="191">
        <f t="shared" si="20"/>
        <v>-651</v>
      </c>
      <c r="BF22" s="191">
        <f t="shared" si="21"/>
        <v>-570</v>
      </c>
    </row>
    <row r="23" spans="2:58">
      <c r="B23" s="1" t="s">
        <v>215</v>
      </c>
      <c r="C23" s="197" t="str">
        <f>_xlfn.XLOOKUP(B23,'2024.1-2024.6'!B:B,'2024.1-2024.6'!G:G)</f>
        <v>2021/06/30</v>
      </c>
      <c r="D23" s="1">
        <f>_xlfn.XLOOKUP(B23,'2024.1-2024.6'!B:B,'2024.1-2024.6'!I:I)</f>
        <v>0</v>
      </c>
      <c r="E23" s="1" t="str">
        <f>_xlfn.XLOOKUP(B23,'2024.1-2024.6'!B:B,'2024.1-2024.6'!C:C)</f>
        <v>运营中心</v>
      </c>
      <c r="F23" s="1" t="str">
        <f>_xlfn.XLOOKUP(B23,'2024.1-2024.6'!B:B,'2024.1-2024.6'!F:F)</f>
        <v>装配电工</v>
      </c>
      <c r="G23" s="1">
        <f>COUNTIF('2024.1-2024.6'!B:B,B23)</f>
        <v>6</v>
      </c>
      <c r="H23" s="191">
        <f>_xlfn.XLOOKUP(B23,'2024.1-2024.6'!B:B,'2024.1-2024.6'!K:K)</f>
        <v>6793.33</v>
      </c>
      <c r="I23" s="191">
        <f>IFERROR(AVERAGEIF('2022.1-2022.12 '!B:B,B23,'2022.1-2022.12 '!K:K),0)</f>
        <v>5479.625</v>
      </c>
      <c r="J23" s="191">
        <f>_xlfn.XLOOKUP(B23,'2024.1-2024.6'!B:B,'2024.1-2024.6'!J:J)</f>
        <v>1900</v>
      </c>
      <c r="K23" s="191">
        <f>IFERROR(AVERAGEIF('2022.1-2022.12 '!B:B,B23,'2022.1-2022.12 '!J:J),0)</f>
        <v>1900</v>
      </c>
      <c r="L23" s="191"/>
      <c r="M23" s="191">
        <f>SUMIF('2024.1-2024.6'!B:B,'Sum 2024.1-2024.6'!B23,'2024.1-2024.6'!L:L)</f>
        <v>2182.08</v>
      </c>
      <c r="N23" s="191"/>
      <c r="O23" s="191">
        <f>SUMIF('2024.1-2024.6'!B:B,'Sum 2024.1-2024.6'!B23,'2024.1-2024.6'!N:N)</f>
        <v>22.8</v>
      </c>
      <c r="P23" s="191">
        <f>SUMIF('2024.1-2024.6'!B:B,'Sum 2024.1-2024.6'!B23,'2024.1-2024.6'!P:P)</f>
        <v>18.24</v>
      </c>
      <c r="Q23" s="191"/>
      <c r="R23" s="191">
        <f>SUMIF('2024.1-2024.6'!B:B,'Sum 2024.1-2024.6'!B23,'2024.1-2024.6'!M:M)</f>
        <v>520.8</v>
      </c>
      <c r="S23" s="191"/>
      <c r="T23" s="191">
        <f>SUMIF('2024.1-2024.6'!B:B,'Sum 2024.1-2024.6'!B23,'2024.1-2024.6'!O:O)</f>
        <v>0</v>
      </c>
      <c r="U23" s="191">
        <f t="shared" si="22"/>
        <v>5479.625</v>
      </c>
      <c r="V23" s="191">
        <f t="shared" si="23"/>
        <v>5479.625</v>
      </c>
      <c r="W23" s="191">
        <f t="shared" si="39"/>
        <v>4602.885</v>
      </c>
      <c r="X23" s="191">
        <f t="shared" si="24"/>
        <v>5479.625</v>
      </c>
      <c r="Y23" s="191">
        <f t="shared" si="25"/>
        <v>5479.625</v>
      </c>
      <c r="Z23" s="191">
        <f t="shared" si="26"/>
        <v>263.022</v>
      </c>
      <c r="AA23" s="191">
        <f t="shared" si="27"/>
        <v>5479.625</v>
      </c>
      <c r="AB23" s="191">
        <f t="shared" si="28"/>
        <v>52.6044</v>
      </c>
      <c r="AC23" s="191">
        <f t="shared" si="29"/>
        <v>5479.625</v>
      </c>
      <c r="AD23" s="191">
        <f t="shared" si="30"/>
        <v>5479.625</v>
      </c>
      <c r="AE23" s="191">
        <f t="shared" si="31"/>
        <v>1479.49875</v>
      </c>
      <c r="AF23" s="191">
        <f t="shared" si="32"/>
        <v>5479.625</v>
      </c>
      <c r="AG23" s="191">
        <f t="shared" si="33"/>
        <v>5479.625</v>
      </c>
      <c r="AH23" s="191">
        <f t="shared" si="34"/>
        <v>1643.8875</v>
      </c>
      <c r="AI23" s="191">
        <f t="shared" si="35"/>
        <v>-2420.805</v>
      </c>
      <c r="AJ23" s="191">
        <f t="shared" si="2"/>
        <v>-240.222</v>
      </c>
      <c r="AK23" s="191">
        <f t="shared" si="3"/>
        <v>-34.3644</v>
      </c>
      <c r="AL23" s="191">
        <f t="shared" si="4"/>
        <v>-958.69875</v>
      </c>
      <c r="AM23" s="191">
        <f t="shared" si="5"/>
        <v>-1643.8875</v>
      </c>
      <c r="AN23" s="191">
        <f t="shared" si="36"/>
        <v>4546</v>
      </c>
      <c r="AO23" s="191">
        <f t="shared" si="37"/>
        <v>4546</v>
      </c>
      <c r="AP23" s="191">
        <f t="shared" si="38"/>
        <v>3818.64</v>
      </c>
      <c r="AQ23" s="191">
        <f t="shared" si="6"/>
        <v>1900</v>
      </c>
      <c r="AR23" s="191">
        <f t="shared" si="7"/>
        <v>1900</v>
      </c>
      <c r="AS23" s="191">
        <f t="shared" si="8"/>
        <v>91.2</v>
      </c>
      <c r="AT23" s="191">
        <f t="shared" si="9"/>
        <v>1900</v>
      </c>
      <c r="AU23" s="191">
        <f t="shared" si="10"/>
        <v>18.24</v>
      </c>
      <c r="AV23" s="191">
        <f t="shared" si="11"/>
        <v>4340</v>
      </c>
      <c r="AW23" s="191">
        <f t="shared" si="12"/>
        <v>4340</v>
      </c>
      <c r="AX23" s="191">
        <f t="shared" si="13"/>
        <v>1171.8</v>
      </c>
      <c r="AY23" s="191">
        <f t="shared" si="14"/>
        <v>1900</v>
      </c>
      <c r="AZ23" s="191">
        <f t="shared" si="15"/>
        <v>1900</v>
      </c>
      <c r="BA23" s="191">
        <f t="shared" si="16"/>
        <v>570</v>
      </c>
      <c r="BB23" s="191">
        <f t="shared" si="17"/>
        <v>-1636.56</v>
      </c>
      <c r="BC23" s="191">
        <f t="shared" si="18"/>
        <v>-68.4</v>
      </c>
      <c r="BD23" s="191">
        <f t="shared" si="19"/>
        <v>0</v>
      </c>
      <c r="BE23" s="191">
        <f t="shared" si="20"/>
        <v>-651</v>
      </c>
      <c r="BF23" s="191">
        <f t="shared" si="21"/>
        <v>-570</v>
      </c>
    </row>
    <row r="24" spans="2:58">
      <c r="B24" s="1" t="s">
        <v>470</v>
      </c>
      <c r="C24" s="197" t="str">
        <f>_xlfn.XLOOKUP(B24,'2024.1-2024.6'!B:B,'2024.1-2024.6'!G:G)</f>
        <v>2023/11/01</v>
      </c>
      <c r="D24" s="1">
        <f>_xlfn.XLOOKUP(B24,'2024.1-2024.6'!B:B,'2024.1-2024.6'!I:I)</f>
        <v>0</v>
      </c>
      <c r="E24" s="1" t="str">
        <f>_xlfn.XLOOKUP(B24,'2024.1-2024.6'!B:B,'2024.1-2024.6'!C:C)</f>
        <v>研发部</v>
      </c>
      <c r="F24" s="1" t="str">
        <f>_xlfn.XLOOKUP(B24,'2024.1-2024.6'!B:B,'2024.1-2024.6'!F:F)</f>
        <v>机械研发工程师</v>
      </c>
      <c r="G24" s="1">
        <f>COUNTIF('2024.1-2024.6'!B:B,B24)</f>
        <v>6</v>
      </c>
      <c r="H24" s="191">
        <f>_xlfn.XLOOKUP(B24,'2024.1-2024.6'!B:B,'2024.1-2024.6'!K:K)</f>
        <v>14178.9</v>
      </c>
      <c r="I24" s="191">
        <f>IFERROR(AVERAGEIF('2022.1-2022.12 '!B:B,B24,'2022.1-2022.12 '!K:K),0)</f>
        <v>0</v>
      </c>
      <c r="J24" s="191">
        <f>_xlfn.XLOOKUP(B24,'2024.1-2024.6'!B:B,'2024.1-2024.6'!J:J)</f>
        <v>5520</v>
      </c>
      <c r="K24" s="191">
        <f>IFERROR(AVERAGEIF('2022.1-2022.12 '!B:B,B24,'2022.1-2022.12 '!J:J),0)</f>
        <v>0</v>
      </c>
      <c r="L24" s="191"/>
      <c r="M24" s="191">
        <f>SUMIF('2024.1-2024.6'!B:B,'Sum 2024.1-2024.6'!B24,'2024.1-2024.6'!L:L)</f>
        <v>2182.08</v>
      </c>
      <c r="N24" s="191"/>
      <c r="O24" s="191">
        <f>SUMIF('2024.1-2024.6'!B:B,'Sum 2024.1-2024.6'!B24,'2024.1-2024.6'!N:N)</f>
        <v>22.8</v>
      </c>
      <c r="P24" s="191">
        <f>SUMIF('2024.1-2024.6'!B:B,'Sum 2024.1-2024.6'!B24,'2024.1-2024.6'!P:P)</f>
        <v>18.24</v>
      </c>
      <c r="Q24" s="191"/>
      <c r="R24" s="191">
        <f>SUMIF('2024.1-2024.6'!B:B,'Sum 2024.1-2024.6'!B24,'2024.1-2024.6'!M:M)</f>
        <v>520.8</v>
      </c>
      <c r="S24" s="191"/>
      <c r="T24" s="191">
        <f>SUMIF('2024.1-2024.6'!B:B,'Sum 2024.1-2024.6'!B24,'2024.1-2024.6'!O:O)</f>
        <v>0</v>
      </c>
      <c r="U24" s="191">
        <f t="shared" si="22"/>
        <v>14178.9</v>
      </c>
      <c r="V24" s="191">
        <f t="shared" si="23"/>
        <v>14178.9</v>
      </c>
      <c r="W24" s="191">
        <f t="shared" si="39"/>
        <v>11910.276</v>
      </c>
      <c r="X24" s="191">
        <f t="shared" si="24"/>
        <v>14178.9</v>
      </c>
      <c r="Y24" s="191">
        <f t="shared" si="25"/>
        <v>14178.9</v>
      </c>
      <c r="Z24" s="191">
        <f t="shared" si="26"/>
        <v>680.5872</v>
      </c>
      <c r="AA24" s="191">
        <f t="shared" si="27"/>
        <v>14178.9</v>
      </c>
      <c r="AB24" s="191">
        <f t="shared" si="28"/>
        <v>136.11744</v>
      </c>
      <c r="AC24" s="191">
        <f t="shared" si="29"/>
        <v>14178.9</v>
      </c>
      <c r="AD24" s="191">
        <f t="shared" si="30"/>
        <v>14178.9</v>
      </c>
      <c r="AE24" s="191">
        <f t="shared" si="31"/>
        <v>3828.303</v>
      </c>
      <c r="AF24" s="191">
        <f t="shared" si="32"/>
        <v>14178.9</v>
      </c>
      <c r="AG24" s="191">
        <f t="shared" si="33"/>
        <v>14178.9</v>
      </c>
      <c r="AH24" s="191">
        <f t="shared" si="34"/>
        <v>4253.67</v>
      </c>
      <c r="AI24" s="191">
        <f t="shared" si="35"/>
        <v>-9728.196</v>
      </c>
      <c r="AJ24" s="191">
        <f t="shared" si="2"/>
        <v>-657.7872</v>
      </c>
      <c r="AK24" s="191">
        <f t="shared" si="3"/>
        <v>-117.87744</v>
      </c>
      <c r="AL24" s="191">
        <f t="shared" si="4"/>
        <v>-3307.503</v>
      </c>
      <c r="AM24" s="191">
        <f t="shared" si="5"/>
        <v>-4253.67</v>
      </c>
      <c r="AN24" s="191">
        <f t="shared" si="36"/>
        <v>5520</v>
      </c>
      <c r="AO24" s="191">
        <f t="shared" si="37"/>
        <v>5520</v>
      </c>
      <c r="AP24" s="191">
        <f t="shared" si="38"/>
        <v>4636.8</v>
      </c>
      <c r="AQ24" s="191">
        <f t="shared" si="6"/>
        <v>5520</v>
      </c>
      <c r="AR24" s="191">
        <f t="shared" si="7"/>
        <v>5520</v>
      </c>
      <c r="AS24" s="191">
        <f t="shared" si="8"/>
        <v>264.96</v>
      </c>
      <c r="AT24" s="191">
        <f t="shared" si="9"/>
        <v>5520</v>
      </c>
      <c r="AU24" s="191">
        <f t="shared" si="10"/>
        <v>52.992</v>
      </c>
      <c r="AV24" s="191">
        <f t="shared" si="11"/>
        <v>5520</v>
      </c>
      <c r="AW24" s="191">
        <f t="shared" si="12"/>
        <v>5520</v>
      </c>
      <c r="AX24" s="191">
        <f t="shared" si="13"/>
        <v>1490.4</v>
      </c>
      <c r="AY24" s="191">
        <f t="shared" si="14"/>
        <v>5520</v>
      </c>
      <c r="AZ24" s="191">
        <f t="shared" si="15"/>
        <v>5520</v>
      </c>
      <c r="BA24" s="191">
        <f t="shared" si="16"/>
        <v>1656</v>
      </c>
      <c r="BB24" s="191">
        <f t="shared" si="17"/>
        <v>-2454.72</v>
      </c>
      <c r="BC24" s="191">
        <f t="shared" si="18"/>
        <v>-242.16</v>
      </c>
      <c r="BD24" s="191">
        <f t="shared" si="19"/>
        <v>-34.752</v>
      </c>
      <c r="BE24" s="191">
        <f t="shared" si="20"/>
        <v>-969.6</v>
      </c>
      <c r="BF24" s="191">
        <f t="shared" si="21"/>
        <v>-1656</v>
      </c>
    </row>
    <row r="25" spans="2:58">
      <c r="B25" s="1" t="s">
        <v>472</v>
      </c>
      <c r="C25" s="197" t="str">
        <f>_xlfn.XLOOKUP(B25,'2024.1-2024.6'!B:B,'2024.1-2024.6'!G:G)</f>
        <v>2023/08/03</v>
      </c>
      <c r="D25" s="1">
        <f>_xlfn.XLOOKUP(B25,'2024.1-2024.6'!B:B,'2024.1-2024.6'!I:I)</f>
        <v>0</v>
      </c>
      <c r="E25" s="1" t="str">
        <f>_xlfn.XLOOKUP(B25,'2024.1-2024.6'!B:B,'2024.1-2024.6'!C:C)</f>
        <v>研发部</v>
      </c>
      <c r="F25" s="1" t="str">
        <f>_xlfn.XLOOKUP(B25,'2024.1-2024.6'!B:B,'2024.1-2024.6'!F:F)</f>
        <v>机械助理工程师</v>
      </c>
      <c r="G25" s="1">
        <f>COUNTIF('2024.1-2024.6'!B:B,B25)</f>
        <v>6</v>
      </c>
      <c r="H25" s="191">
        <f>_xlfn.XLOOKUP(B25,'2024.1-2024.6'!B:B,'2024.1-2024.6'!K:K)</f>
        <v>5975.8</v>
      </c>
      <c r="I25" s="191">
        <f>IFERROR(AVERAGEIF('2022.1-2022.12 '!B:B,B25,'2022.1-2022.12 '!K:K),0)</f>
        <v>0</v>
      </c>
      <c r="J25" s="191">
        <f>_xlfn.XLOOKUP(B25,'2024.1-2024.6'!B:B,'2024.1-2024.6'!J:J)</f>
        <v>2520</v>
      </c>
      <c r="K25" s="191">
        <f>IFERROR(AVERAGEIF('2022.1-2022.12 '!B:B,B25,'2022.1-2022.12 '!J:J),0)</f>
        <v>0</v>
      </c>
      <c r="L25" s="191"/>
      <c r="M25" s="191">
        <f>SUMIF('2024.1-2024.6'!B:B,'Sum 2024.1-2024.6'!B25,'2024.1-2024.6'!L:L)</f>
        <v>2182.08</v>
      </c>
      <c r="N25" s="191"/>
      <c r="O25" s="191">
        <f>SUMIF('2024.1-2024.6'!B:B,'Sum 2024.1-2024.6'!B25,'2024.1-2024.6'!N:N)</f>
        <v>22.8</v>
      </c>
      <c r="P25" s="191">
        <f>SUMIF('2024.1-2024.6'!B:B,'Sum 2024.1-2024.6'!B25,'2024.1-2024.6'!P:P)</f>
        <v>18.24</v>
      </c>
      <c r="Q25" s="191"/>
      <c r="R25" s="191">
        <f>SUMIF('2024.1-2024.6'!B:B,'Sum 2024.1-2024.6'!B25,'2024.1-2024.6'!M:M)</f>
        <v>520.8</v>
      </c>
      <c r="S25" s="191"/>
      <c r="T25" s="191">
        <f>SUMIF('2024.1-2024.6'!B:B,'Sum 2024.1-2024.6'!B25,'2024.1-2024.6'!O:O)</f>
        <v>0</v>
      </c>
      <c r="U25" s="191">
        <f t="shared" si="22"/>
        <v>5975.8</v>
      </c>
      <c r="V25" s="191">
        <f t="shared" si="23"/>
        <v>5975.8</v>
      </c>
      <c r="W25" s="191">
        <f t="shared" si="39"/>
        <v>5019.672</v>
      </c>
      <c r="X25" s="191">
        <f t="shared" si="24"/>
        <v>5975.8</v>
      </c>
      <c r="Y25" s="191">
        <f t="shared" si="25"/>
        <v>5975.8</v>
      </c>
      <c r="Z25" s="191">
        <f t="shared" si="26"/>
        <v>286.8384</v>
      </c>
      <c r="AA25" s="191">
        <f t="shared" si="27"/>
        <v>5975.8</v>
      </c>
      <c r="AB25" s="191">
        <f t="shared" si="28"/>
        <v>57.36768</v>
      </c>
      <c r="AC25" s="191">
        <f t="shared" si="29"/>
        <v>5975.8</v>
      </c>
      <c r="AD25" s="191">
        <f t="shared" si="30"/>
        <v>5975.8</v>
      </c>
      <c r="AE25" s="191">
        <f t="shared" si="31"/>
        <v>1613.466</v>
      </c>
      <c r="AF25" s="191">
        <f t="shared" si="32"/>
        <v>5975.8</v>
      </c>
      <c r="AG25" s="191">
        <f t="shared" si="33"/>
        <v>5975.8</v>
      </c>
      <c r="AH25" s="191">
        <f t="shared" si="34"/>
        <v>1792.74</v>
      </c>
      <c r="AI25" s="191">
        <f t="shared" si="35"/>
        <v>-2837.592</v>
      </c>
      <c r="AJ25" s="191">
        <f t="shared" si="2"/>
        <v>-264.0384</v>
      </c>
      <c r="AK25" s="191">
        <f t="shared" si="3"/>
        <v>-39.12768</v>
      </c>
      <c r="AL25" s="191">
        <f t="shared" si="4"/>
        <v>-1092.666</v>
      </c>
      <c r="AM25" s="191">
        <f t="shared" si="5"/>
        <v>-1792.74</v>
      </c>
      <c r="AN25" s="191">
        <f t="shared" si="36"/>
        <v>4546</v>
      </c>
      <c r="AO25" s="191">
        <f t="shared" si="37"/>
        <v>4546</v>
      </c>
      <c r="AP25" s="191">
        <f t="shared" si="38"/>
        <v>3818.64</v>
      </c>
      <c r="AQ25" s="191">
        <f t="shared" si="6"/>
        <v>2520</v>
      </c>
      <c r="AR25" s="191">
        <f t="shared" si="7"/>
        <v>2520</v>
      </c>
      <c r="AS25" s="191">
        <f t="shared" si="8"/>
        <v>120.96</v>
      </c>
      <c r="AT25" s="191">
        <f t="shared" si="9"/>
        <v>2520</v>
      </c>
      <c r="AU25" s="191">
        <f t="shared" si="10"/>
        <v>24.192</v>
      </c>
      <c r="AV25" s="191">
        <f t="shared" si="11"/>
        <v>4340</v>
      </c>
      <c r="AW25" s="191">
        <f t="shared" si="12"/>
        <v>4340</v>
      </c>
      <c r="AX25" s="191">
        <f t="shared" si="13"/>
        <v>1171.8</v>
      </c>
      <c r="AY25" s="191">
        <f t="shared" si="14"/>
        <v>2520</v>
      </c>
      <c r="AZ25" s="191">
        <f t="shared" si="15"/>
        <v>2520</v>
      </c>
      <c r="BA25" s="191">
        <f t="shared" si="16"/>
        <v>756</v>
      </c>
      <c r="BB25" s="191">
        <f t="shared" si="17"/>
        <v>-1636.56</v>
      </c>
      <c r="BC25" s="191">
        <f t="shared" si="18"/>
        <v>-98.16</v>
      </c>
      <c r="BD25" s="191">
        <f t="shared" si="19"/>
        <v>-5.952</v>
      </c>
      <c r="BE25" s="191">
        <f t="shared" si="20"/>
        <v>-651</v>
      </c>
      <c r="BF25" s="191">
        <f t="shared" si="21"/>
        <v>-756</v>
      </c>
    </row>
    <row r="26" spans="2:58">
      <c r="B26" s="1" t="s">
        <v>217</v>
      </c>
      <c r="C26" s="197" t="str">
        <f>_xlfn.XLOOKUP(B26,'2024.1-2024.6'!B:B,'2024.1-2024.6'!G:G)</f>
        <v>2017/11/27</v>
      </c>
      <c r="D26" s="1">
        <f>_xlfn.XLOOKUP(B26,'2024.1-2024.6'!B:B,'2024.1-2024.6'!I:I)</f>
        <v>0</v>
      </c>
      <c r="E26" s="1" t="str">
        <f>_xlfn.XLOOKUP(B26,'2024.1-2024.6'!B:B,'2024.1-2024.6'!C:C)</f>
        <v>运营中心</v>
      </c>
      <c r="F26" s="1" t="str">
        <f>_xlfn.XLOOKUP(B26,'2024.1-2024.6'!B:B,'2024.1-2024.6'!F:F)</f>
        <v>仓管员</v>
      </c>
      <c r="G26" s="1">
        <f>COUNTIF('2024.1-2024.6'!B:B,B26)</f>
        <v>6</v>
      </c>
      <c r="H26" s="191">
        <f>_xlfn.XLOOKUP(B26,'2024.1-2024.6'!B:B,'2024.1-2024.6'!K:K)</f>
        <v>6945.09</v>
      </c>
      <c r="I26" s="191">
        <f>IFERROR(AVERAGEIF('2022.1-2022.12 '!B:B,B26,'2022.1-2022.12 '!K:K),0)</f>
        <v>5021.67833333333</v>
      </c>
      <c r="J26" s="191">
        <f>_xlfn.XLOOKUP(B26,'2024.1-2024.6'!B:B,'2024.1-2024.6'!J:J)</f>
        <v>1900</v>
      </c>
      <c r="K26" s="191">
        <f>IFERROR(AVERAGEIF('2022.1-2022.12 '!B:B,B26,'2022.1-2022.12 '!J:J),0)</f>
        <v>1900</v>
      </c>
      <c r="L26" s="191"/>
      <c r="M26" s="191">
        <f>SUMIF('2024.1-2024.6'!B:B,'Sum 2024.1-2024.6'!B26,'2024.1-2024.6'!L:L)</f>
        <v>2182.08</v>
      </c>
      <c r="N26" s="191"/>
      <c r="O26" s="191">
        <f>SUMIF('2024.1-2024.6'!B:B,'Sum 2024.1-2024.6'!B26,'2024.1-2024.6'!N:N)</f>
        <v>22.8</v>
      </c>
      <c r="P26" s="191">
        <f>SUMIF('2024.1-2024.6'!B:B,'Sum 2024.1-2024.6'!B26,'2024.1-2024.6'!P:P)</f>
        <v>18.24</v>
      </c>
      <c r="Q26" s="191"/>
      <c r="R26" s="191">
        <f>SUMIF('2024.1-2024.6'!B:B,'Sum 2024.1-2024.6'!B26,'2024.1-2024.6'!M:M)</f>
        <v>520.8</v>
      </c>
      <c r="S26" s="191"/>
      <c r="T26" s="191">
        <f>SUMIF('2024.1-2024.6'!B:B,'Sum 2024.1-2024.6'!B26,'2024.1-2024.6'!O:O)</f>
        <v>0</v>
      </c>
      <c r="U26" s="191">
        <f t="shared" si="22"/>
        <v>5021.67833333333</v>
      </c>
      <c r="V26" s="191">
        <f t="shared" si="23"/>
        <v>5021.67833333333</v>
      </c>
      <c r="W26" s="191">
        <f t="shared" si="39"/>
        <v>4218.2098</v>
      </c>
      <c r="X26" s="191">
        <f t="shared" si="24"/>
        <v>5021.67833333333</v>
      </c>
      <c r="Y26" s="191">
        <f t="shared" si="25"/>
        <v>5021.67833333333</v>
      </c>
      <c r="Z26" s="191">
        <f t="shared" si="26"/>
        <v>241.04056</v>
      </c>
      <c r="AA26" s="191">
        <f t="shared" si="27"/>
        <v>5021.67833333333</v>
      </c>
      <c r="AB26" s="191">
        <f t="shared" si="28"/>
        <v>48.208112</v>
      </c>
      <c r="AC26" s="191">
        <f t="shared" si="29"/>
        <v>5021.67833333333</v>
      </c>
      <c r="AD26" s="191">
        <f t="shared" si="30"/>
        <v>5021.67833333333</v>
      </c>
      <c r="AE26" s="191">
        <f t="shared" si="31"/>
        <v>1355.85315</v>
      </c>
      <c r="AF26" s="191">
        <f t="shared" si="32"/>
        <v>5021.67833333333</v>
      </c>
      <c r="AG26" s="191">
        <f t="shared" si="33"/>
        <v>5021.67833333333</v>
      </c>
      <c r="AH26" s="191">
        <f t="shared" si="34"/>
        <v>1506.5035</v>
      </c>
      <c r="AI26" s="191">
        <f t="shared" si="35"/>
        <v>-2036.1298</v>
      </c>
      <c r="AJ26" s="191">
        <f t="shared" si="2"/>
        <v>-218.24056</v>
      </c>
      <c r="AK26" s="191">
        <f t="shared" si="3"/>
        <v>-29.968112</v>
      </c>
      <c r="AL26" s="191">
        <f t="shared" si="4"/>
        <v>-835.05315</v>
      </c>
      <c r="AM26" s="191">
        <f t="shared" si="5"/>
        <v>-1506.5035</v>
      </c>
      <c r="AN26" s="191">
        <f t="shared" si="36"/>
        <v>4546</v>
      </c>
      <c r="AO26" s="191">
        <f t="shared" si="37"/>
        <v>4546</v>
      </c>
      <c r="AP26" s="191">
        <f t="shared" si="38"/>
        <v>3818.64</v>
      </c>
      <c r="AQ26" s="191">
        <f t="shared" si="6"/>
        <v>1900</v>
      </c>
      <c r="AR26" s="191">
        <f t="shared" si="7"/>
        <v>1900</v>
      </c>
      <c r="AS26" s="191">
        <f t="shared" si="8"/>
        <v>91.2</v>
      </c>
      <c r="AT26" s="191">
        <f t="shared" si="9"/>
        <v>1900</v>
      </c>
      <c r="AU26" s="191">
        <f t="shared" si="10"/>
        <v>18.24</v>
      </c>
      <c r="AV26" s="191">
        <f t="shared" si="11"/>
        <v>4340</v>
      </c>
      <c r="AW26" s="191">
        <f t="shared" si="12"/>
        <v>4340</v>
      </c>
      <c r="AX26" s="191">
        <f t="shared" si="13"/>
        <v>1171.8</v>
      </c>
      <c r="AY26" s="191">
        <f t="shared" si="14"/>
        <v>1900</v>
      </c>
      <c r="AZ26" s="191">
        <f t="shared" si="15"/>
        <v>1900</v>
      </c>
      <c r="BA26" s="191">
        <f t="shared" si="16"/>
        <v>570</v>
      </c>
      <c r="BB26" s="191">
        <f t="shared" si="17"/>
        <v>-1636.56</v>
      </c>
      <c r="BC26" s="191">
        <f t="shared" si="18"/>
        <v>-68.4</v>
      </c>
      <c r="BD26" s="191">
        <f t="shared" si="19"/>
        <v>0</v>
      </c>
      <c r="BE26" s="191">
        <f t="shared" si="20"/>
        <v>-651</v>
      </c>
      <c r="BF26" s="191">
        <f t="shared" si="21"/>
        <v>-570</v>
      </c>
    </row>
    <row r="27" spans="2:58">
      <c r="B27" s="1" t="s">
        <v>218</v>
      </c>
      <c r="C27" s="197" t="str">
        <f>_xlfn.XLOOKUP(B27,'2024.1-2024.6'!B:B,'2024.1-2024.6'!G:G)</f>
        <v>2021/04/19</v>
      </c>
      <c r="D27" s="1">
        <f>_xlfn.XLOOKUP(B27,'2024.1-2024.6'!B:B,'2024.1-2024.6'!I:I)</f>
        <v>0</v>
      </c>
      <c r="E27" s="1" t="str">
        <f>_xlfn.XLOOKUP(B27,'2024.1-2024.6'!B:B,'2024.1-2024.6'!C:C)</f>
        <v>财务部</v>
      </c>
      <c r="F27" s="1" t="str">
        <f>_xlfn.XLOOKUP(B27,'2024.1-2024.6'!B:B,'2024.1-2024.6'!F:F)</f>
        <v>财务经理</v>
      </c>
      <c r="G27" s="1">
        <f>COUNTIF('2024.1-2024.6'!B:B,B27)</f>
        <v>6</v>
      </c>
      <c r="H27" s="191">
        <f>_xlfn.XLOOKUP(B27,'2024.1-2024.6'!B:B,'2024.1-2024.6'!K:K)</f>
        <v>16095.9</v>
      </c>
      <c r="I27" s="191">
        <f>IFERROR(AVERAGEIF('2022.1-2022.12 '!B:B,B27,'2022.1-2022.12 '!K:K),0)</f>
        <v>16517.1666666667</v>
      </c>
      <c r="J27" s="191">
        <f>_xlfn.XLOOKUP(B27,'2024.1-2024.6'!B:B,'2024.1-2024.6'!J:J)</f>
        <v>7600</v>
      </c>
      <c r="K27" s="191">
        <f>IFERROR(AVERAGEIF('2022.1-2022.12 '!B:B,B27,'2022.1-2022.12 '!J:J),0)</f>
        <v>7600</v>
      </c>
      <c r="L27" s="191"/>
      <c r="M27" s="191">
        <f>SUMIF('2024.1-2024.6'!B:B,'Sum 2024.1-2024.6'!B27,'2024.1-2024.6'!L:L)</f>
        <v>2182.08</v>
      </c>
      <c r="N27" s="191"/>
      <c r="O27" s="191">
        <f>SUMIF('2024.1-2024.6'!B:B,'Sum 2024.1-2024.6'!B27,'2024.1-2024.6'!N:N)</f>
        <v>22.8</v>
      </c>
      <c r="P27" s="191">
        <f>SUMIF('2024.1-2024.6'!B:B,'Sum 2024.1-2024.6'!B27,'2024.1-2024.6'!P:P)</f>
        <v>18.24</v>
      </c>
      <c r="Q27" s="191"/>
      <c r="R27" s="191">
        <f>SUMIF('2024.1-2024.6'!B:B,'Sum 2024.1-2024.6'!B27,'2024.1-2024.6'!M:M)</f>
        <v>520.8</v>
      </c>
      <c r="S27" s="191"/>
      <c r="T27" s="191">
        <f>SUMIF('2024.1-2024.6'!B:B,'Sum 2024.1-2024.6'!B27,'2024.1-2024.6'!O:O)</f>
        <v>8536</v>
      </c>
      <c r="U27" s="191">
        <f t="shared" si="22"/>
        <v>16517.1666666667</v>
      </c>
      <c r="V27" s="191">
        <f t="shared" si="23"/>
        <v>16517.1666666667</v>
      </c>
      <c r="W27" s="191">
        <f t="shared" si="39"/>
        <v>13874.42</v>
      </c>
      <c r="X27" s="191">
        <f t="shared" si="24"/>
        <v>16517.1666666667</v>
      </c>
      <c r="Y27" s="191">
        <f t="shared" si="25"/>
        <v>16517.1666666667</v>
      </c>
      <c r="Z27" s="191">
        <f t="shared" si="26"/>
        <v>792.824</v>
      </c>
      <c r="AA27" s="191">
        <f t="shared" si="27"/>
        <v>16517.1666666667</v>
      </c>
      <c r="AB27" s="191">
        <f t="shared" si="28"/>
        <v>158.5648</v>
      </c>
      <c r="AC27" s="191">
        <f t="shared" si="29"/>
        <v>16517.1666666667</v>
      </c>
      <c r="AD27" s="191">
        <f t="shared" si="30"/>
        <v>16517.1666666667</v>
      </c>
      <c r="AE27" s="191">
        <f t="shared" si="31"/>
        <v>4459.635</v>
      </c>
      <c r="AF27" s="191">
        <f t="shared" si="32"/>
        <v>16517.1666666667</v>
      </c>
      <c r="AG27" s="191">
        <f t="shared" si="33"/>
        <v>16517.1666666667</v>
      </c>
      <c r="AH27" s="191">
        <f t="shared" si="34"/>
        <v>4955.15</v>
      </c>
      <c r="AI27" s="191">
        <f t="shared" si="35"/>
        <v>-11692.34</v>
      </c>
      <c r="AJ27" s="191">
        <f t="shared" si="2"/>
        <v>-770.024</v>
      </c>
      <c r="AK27" s="191">
        <f t="shared" si="3"/>
        <v>-140.3248</v>
      </c>
      <c r="AL27" s="191">
        <f t="shared" si="4"/>
        <v>-3938.835</v>
      </c>
      <c r="AM27" s="191">
        <f t="shared" si="5"/>
        <v>0</v>
      </c>
      <c r="AN27" s="191">
        <f t="shared" si="36"/>
        <v>7600</v>
      </c>
      <c r="AO27" s="191">
        <f t="shared" si="37"/>
        <v>7600</v>
      </c>
      <c r="AP27" s="191">
        <f t="shared" si="38"/>
        <v>6384</v>
      </c>
      <c r="AQ27" s="191">
        <f t="shared" si="6"/>
        <v>7600</v>
      </c>
      <c r="AR27" s="191">
        <f t="shared" si="7"/>
        <v>7600</v>
      </c>
      <c r="AS27" s="191">
        <f t="shared" si="8"/>
        <v>364.8</v>
      </c>
      <c r="AT27" s="191">
        <f t="shared" si="9"/>
        <v>7600</v>
      </c>
      <c r="AU27" s="191">
        <f t="shared" si="10"/>
        <v>72.96</v>
      </c>
      <c r="AV27" s="191">
        <f t="shared" si="11"/>
        <v>7600</v>
      </c>
      <c r="AW27" s="191">
        <f t="shared" si="12"/>
        <v>7600</v>
      </c>
      <c r="AX27" s="191">
        <f t="shared" si="13"/>
        <v>2052</v>
      </c>
      <c r="AY27" s="191">
        <f t="shared" si="14"/>
        <v>7600</v>
      </c>
      <c r="AZ27" s="191">
        <f t="shared" si="15"/>
        <v>7600</v>
      </c>
      <c r="BA27" s="191">
        <f t="shared" si="16"/>
        <v>2280</v>
      </c>
      <c r="BB27" s="191">
        <f t="shared" si="17"/>
        <v>-4201.92</v>
      </c>
      <c r="BC27" s="191">
        <f t="shared" si="18"/>
        <v>-342</v>
      </c>
      <c r="BD27" s="191">
        <f t="shared" si="19"/>
        <v>-54.72</v>
      </c>
      <c r="BE27" s="191">
        <f t="shared" si="20"/>
        <v>-1531.2</v>
      </c>
      <c r="BF27" s="191">
        <f t="shared" si="21"/>
        <v>0</v>
      </c>
    </row>
    <row r="28" spans="2:58">
      <c r="B28" s="1" t="s">
        <v>219</v>
      </c>
      <c r="C28" s="197" t="str">
        <f>_xlfn.XLOOKUP(B28,'2024.1-2024.6'!B:B,'2024.1-2024.6'!G:G)</f>
        <v>2020/04/01</v>
      </c>
      <c r="D28" s="1">
        <f>_xlfn.XLOOKUP(B28,'2024.1-2024.6'!B:B,'2024.1-2024.6'!I:I)</f>
        <v>0</v>
      </c>
      <c r="E28" s="1" t="str">
        <f>_xlfn.XLOOKUP(B28,'2024.1-2024.6'!B:B,'2024.1-2024.6'!C:C)</f>
        <v>服务营销中心</v>
      </c>
      <c r="F28" s="1" t="str">
        <f>_xlfn.XLOOKUP(B28,'2024.1-2024.6'!B:B,'2024.1-2024.6'!F:F)</f>
        <v>机械服务工程师</v>
      </c>
      <c r="G28" s="1">
        <f>COUNTIF('2024.1-2024.6'!B:B,B28)</f>
        <v>6</v>
      </c>
      <c r="H28" s="191">
        <f>_xlfn.XLOOKUP(B28,'2024.1-2024.6'!B:B,'2024.1-2024.6'!K:K)</f>
        <v>10667.27</v>
      </c>
      <c r="I28" s="191">
        <f>IFERROR(AVERAGEIF('2022.1-2022.12 '!B:B,B28,'2022.1-2022.12 '!K:K),0)</f>
        <v>8517.77333333333</v>
      </c>
      <c r="J28" s="191">
        <f>_xlfn.XLOOKUP(B28,'2024.1-2024.6'!B:B,'2024.1-2024.6'!J:J)</f>
        <v>3440</v>
      </c>
      <c r="K28" s="191">
        <f>IFERROR(AVERAGEIF('2022.1-2022.12 '!B:B,B28,'2022.1-2022.12 '!J:J),0)</f>
        <v>3179.25</v>
      </c>
      <c r="L28" s="191"/>
      <c r="M28" s="191">
        <f>SUMIF('2024.1-2024.6'!B:B,'Sum 2024.1-2024.6'!B28,'2024.1-2024.6'!L:L)</f>
        <v>2182.08</v>
      </c>
      <c r="N28" s="191"/>
      <c r="O28" s="191">
        <f>SUMIF('2024.1-2024.6'!B:B,'Sum 2024.1-2024.6'!B28,'2024.1-2024.6'!N:N)</f>
        <v>22.8</v>
      </c>
      <c r="P28" s="191">
        <f>SUMIF('2024.1-2024.6'!B:B,'Sum 2024.1-2024.6'!B28,'2024.1-2024.6'!P:P)</f>
        <v>18.24</v>
      </c>
      <c r="Q28" s="191"/>
      <c r="R28" s="191">
        <f>SUMIF('2024.1-2024.6'!B:B,'Sum 2024.1-2024.6'!B28,'2024.1-2024.6'!M:M)</f>
        <v>520.8</v>
      </c>
      <c r="S28" s="191"/>
      <c r="T28" s="191">
        <f>SUMIF('2024.1-2024.6'!B:B,'Sum 2024.1-2024.6'!B28,'2024.1-2024.6'!O:O)</f>
        <v>3000</v>
      </c>
      <c r="U28" s="191">
        <f t="shared" si="22"/>
        <v>8517.77333333333</v>
      </c>
      <c r="V28" s="191">
        <f t="shared" si="23"/>
        <v>8517.77333333333</v>
      </c>
      <c r="W28" s="191">
        <f t="shared" si="39"/>
        <v>7154.9296</v>
      </c>
      <c r="X28" s="191">
        <f t="shared" si="24"/>
        <v>8517.77333333333</v>
      </c>
      <c r="Y28" s="191">
        <f t="shared" si="25"/>
        <v>8517.77333333333</v>
      </c>
      <c r="Z28" s="191">
        <f t="shared" si="26"/>
        <v>408.85312</v>
      </c>
      <c r="AA28" s="191">
        <f t="shared" si="27"/>
        <v>8517.77333333333</v>
      </c>
      <c r="AB28" s="191">
        <f t="shared" si="28"/>
        <v>81.770624</v>
      </c>
      <c r="AC28" s="191">
        <f t="shared" si="29"/>
        <v>8517.77333333333</v>
      </c>
      <c r="AD28" s="191">
        <f t="shared" si="30"/>
        <v>8517.77333333333</v>
      </c>
      <c r="AE28" s="191">
        <f t="shared" si="31"/>
        <v>2299.7988</v>
      </c>
      <c r="AF28" s="191">
        <f t="shared" si="32"/>
        <v>8517.77333333333</v>
      </c>
      <c r="AG28" s="191">
        <f t="shared" si="33"/>
        <v>8517.77333333333</v>
      </c>
      <c r="AH28" s="191">
        <f t="shared" si="34"/>
        <v>2555.332</v>
      </c>
      <c r="AI28" s="191">
        <f t="shared" si="35"/>
        <v>-4972.8496</v>
      </c>
      <c r="AJ28" s="191">
        <f t="shared" si="2"/>
        <v>-386.05312</v>
      </c>
      <c r="AK28" s="191">
        <f t="shared" si="3"/>
        <v>-63.530624</v>
      </c>
      <c r="AL28" s="191">
        <f t="shared" si="4"/>
        <v>-1778.9988</v>
      </c>
      <c r="AM28" s="191">
        <f t="shared" si="5"/>
        <v>0</v>
      </c>
      <c r="AN28" s="191">
        <f t="shared" si="36"/>
        <v>4546</v>
      </c>
      <c r="AO28" s="191">
        <f t="shared" si="37"/>
        <v>4546</v>
      </c>
      <c r="AP28" s="191">
        <f t="shared" si="38"/>
        <v>3818.64</v>
      </c>
      <c r="AQ28" s="191">
        <f t="shared" si="6"/>
        <v>3179.25</v>
      </c>
      <c r="AR28" s="191">
        <f t="shared" si="7"/>
        <v>3179.25</v>
      </c>
      <c r="AS28" s="191">
        <f t="shared" si="8"/>
        <v>152.604</v>
      </c>
      <c r="AT28" s="191">
        <f t="shared" si="9"/>
        <v>3179.25</v>
      </c>
      <c r="AU28" s="191">
        <f t="shared" si="10"/>
        <v>30.5208</v>
      </c>
      <c r="AV28" s="191">
        <f t="shared" si="11"/>
        <v>4340</v>
      </c>
      <c r="AW28" s="191">
        <f t="shared" si="12"/>
        <v>4340</v>
      </c>
      <c r="AX28" s="191">
        <f t="shared" si="13"/>
        <v>1171.8</v>
      </c>
      <c r="AY28" s="191">
        <f t="shared" si="14"/>
        <v>3179.25</v>
      </c>
      <c r="AZ28" s="191">
        <f t="shared" si="15"/>
        <v>3179.25</v>
      </c>
      <c r="BA28" s="191">
        <f t="shared" si="16"/>
        <v>953.775</v>
      </c>
      <c r="BB28" s="191">
        <f t="shared" si="17"/>
        <v>-1636.56</v>
      </c>
      <c r="BC28" s="191">
        <f t="shared" si="18"/>
        <v>-129.804</v>
      </c>
      <c r="BD28" s="191">
        <f t="shared" si="19"/>
        <v>-12.2808</v>
      </c>
      <c r="BE28" s="191">
        <f t="shared" si="20"/>
        <v>-651</v>
      </c>
      <c r="BF28" s="191">
        <f t="shared" si="21"/>
        <v>0</v>
      </c>
    </row>
    <row r="29" spans="2:58">
      <c r="B29" s="1" t="s">
        <v>220</v>
      </c>
      <c r="C29" s="197" t="str">
        <f>_xlfn.XLOOKUP(B29,'2024.1-2024.6'!B:B,'2024.1-2024.6'!G:G)</f>
        <v>2021/07/01</v>
      </c>
      <c r="D29" s="1">
        <f>_xlfn.XLOOKUP(B29,'2024.1-2024.6'!B:B,'2024.1-2024.6'!I:I)</f>
        <v>0</v>
      </c>
      <c r="E29" s="1" t="str">
        <f>_xlfn.XLOOKUP(B29,'2024.1-2024.6'!B:B,'2024.1-2024.6'!C:C)</f>
        <v>运营中心</v>
      </c>
      <c r="F29" s="1" t="str">
        <f>_xlfn.XLOOKUP(B29,'2024.1-2024.6'!B:B,'2024.1-2024.6'!F:F)</f>
        <v>装配钳工</v>
      </c>
      <c r="G29" s="1">
        <f>COUNTIF('2024.1-2024.6'!B:B,B29)</f>
        <v>6</v>
      </c>
      <c r="H29" s="191">
        <f>_xlfn.XLOOKUP(B29,'2024.1-2024.6'!B:B,'2024.1-2024.6'!K:K)</f>
        <v>7780.99</v>
      </c>
      <c r="I29" s="191">
        <f>IFERROR(AVERAGEIF('2022.1-2022.12 '!B:B,B29,'2022.1-2022.12 '!K:K),0)</f>
        <v>6278.57166666667</v>
      </c>
      <c r="J29" s="191">
        <f>_xlfn.XLOOKUP(B29,'2024.1-2024.6'!B:B,'2024.1-2024.6'!J:J)</f>
        <v>1900</v>
      </c>
      <c r="K29" s="191">
        <f>IFERROR(AVERAGEIF('2022.1-2022.12 '!B:B,B29,'2022.1-2022.12 '!J:J),0)</f>
        <v>1900</v>
      </c>
      <c r="L29" s="191"/>
      <c r="M29" s="191">
        <f>SUMIF('2024.1-2024.6'!B:B,'Sum 2024.1-2024.6'!B29,'2024.1-2024.6'!L:L)</f>
        <v>2182.08</v>
      </c>
      <c r="N29" s="191"/>
      <c r="O29" s="191">
        <f>SUMIF('2024.1-2024.6'!B:B,'Sum 2024.1-2024.6'!B29,'2024.1-2024.6'!N:N)</f>
        <v>22.8</v>
      </c>
      <c r="P29" s="191">
        <f>SUMIF('2024.1-2024.6'!B:B,'Sum 2024.1-2024.6'!B29,'2024.1-2024.6'!P:P)</f>
        <v>18.24</v>
      </c>
      <c r="Q29" s="191"/>
      <c r="R29" s="191">
        <f>SUMIF('2024.1-2024.6'!B:B,'Sum 2024.1-2024.6'!B29,'2024.1-2024.6'!M:M)</f>
        <v>520.8</v>
      </c>
      <c r="S29" s="191"/>
      <c r="T29" s="191">
        <f>SUMIF('2024.1-2024.6'!B:B,'Sum 2024.1-2024.6'!B29,'2024.1-2024.6'!O:O)</f>
        <v>0</v>
      </c>
      <c r="U29" s="191">
        <f t="shared" si="22"/>
        <v>6278.57166666667</v>
      </c>
      <c r="V29" s="191">
        <f t="shared" si="23"/>
        <v>6278.57166666667</v>
      </c>
      <c r="W29" s="191">
        <f t="shared" si="39"/>
        <v>5274.0002</v>
      </c>
      <c r="X29" s="191">
        <f t="shared" si="24"/>
        <v>6278.57166666667</v>
      </c>
      <c r="Y29" s="191">
        <f t="shared" si="25"/>
        <v>6278.57166666667</v>
      </c>
      <c r="Z29" s="191">
        <f t="shared" si="26"/>
        <v>301.37144</v>
      </c>
      <c r="AA29" s="191">
        <f t="shared" si="27"/>
        <v>6278.57166666667</v>
      </c>
      <c r="AB29" s="191">
        <f t="shared" si="28"/>
        <v>60.274288</v>
      </c>
      <c r="AC29" s="191">
        <f t="shared" si="29"/>
        <v>6278.57166666667</v>
      </c>
      <c r="AD29" s="191">
        <f t="shared" si="30"/>
        <v>6278.57166666667</v>
      </c>
      <c r="AE29" s="191">
        <f t="shared" si="31"/>
        <v>1695.21435</v>
      </c>
      <c r="AF29" s="191">
        <f t="shared" si="32"/>
        <v>6278.57166666667</v>
      </c>
      <c r="AG29" s="191">
        <f t="shared" si="33"/>
        <v>6278.57166666667</v>
      </c>
      <c r="AH29" s="191">
        <f t="shared" si="34"/>
        <v>1883.5715</v>
      </c>
      <c r="AI29" s="191">
        <f t="shared" si="35"/>
        <v>-3091.9202</v>
      </c>
      <c r="AJ29" s="191">
        <f t="shared" si="2"/>
        <v>-278.57144</v>
      </c>
      <c r="AK29" s="191">
        <f t="shared" si="3"/>
        <v>-42.034288</v>
      </c>
      <c r="AL29" s="191">
        <f t="shared" si="4"/>
        <v>-1174.41435</v>
      </c>
      <c r="AM29" s="191">
        <f t="shared" si="5"/>
        <v>-1883.5715</v>
      </c>
      <c r="AN29" s="191">
        <f t="shared" si="36"/>
        <v>4546</v>
      </c>
      <c r="AO29" s="191">
        <f t="shared" si="37"/>
        <v>4546</v>
      </c>
      <c r="AP29" s="191">
        <f t="shared" si="38"/>
        <v>3818.64</v>
      </c>
      <c r="AQ29" s="191">
        <f t="shared" si="6"/>
        <v>1900</v>
      </c>
      <c r="AR29" s="191">
        <f t="shared" si="7"/>
        <v>1900</v>
      </c>
      <c r="AS29" s="191">
        <f t="shared" si="8"/>
        <v>91.2</v>
      </c>
      <c r="AT29" s="191">
        <f t="shared" si="9"/>
        <v>1900</v>
      </c>
      <c r="AU29" s="191">
        <f t="shared" si="10"/>
        <v>18.24</v>
      </c>
      <c r="AV29" s="191">
        <f t="shared" si="11"/>
        <v>4340</v>
      </c>
      <c r="AW29" s="191">
        <f t="shared" si="12"/>
        <v>4340</v>
      </c>
      <c r="AX29" s="191">
        <f t="shared" si="13"/>
        <v>1171.8</v>
      </c>
      <c r="AY29" s="191">
        <f t="shared" si="14"/>
        <v>1900</v>
      </c>
      <c r="AZ29" s="191">
        <f t="shared" si="15"/>
        <v>1900</v>
      </c>
      <c r="BA29" s="191">
        <f t="shared" si="16"/>
        <v>570</v>
      </c>
      <c r="BB29" s="191">
        <f t="shared" si="17"/>
        <v>-1636.56</v>
      </c>
      <c r="BC29" s="191">
        <f t="shared" si="18"/>
        <v>-68.4</v>
      </c>
      <c r="BD29" s="191">
        <f t="shared" si="19"/>
        <v>0</v>
      </c>
      <c r="BE29" s="191">
        <f t="shared" si="20"/>
        <v>-651</v>
      </c>
      <c r="BF29" s="191">
        <f t="shared" si="21"/>
        <v>-570</v>
      </c>
    </row>
    <row r="30" spans="2:58">
      <c r="B30" s="1" t="s">
        <v>223</v>
      </c>
      <c r="C30" s="197" t="str">
        <f>_xlfn.XLOOKUP(B30,'2024.1-2024.6'!B:B,'2024.1-2024.6'!G:G)</f>
        <v>2022/09/19</v>
      </c>
      <c r="D30" s="1">
        <f>_xlfn.XLOOKUP(B30,'2024.1-2024.6'!B:B,'2024.1-2024.6'!I:I)</f>
        <v>0</v>
      </c>
      <c r="E30" s="1" t="str">
        <f>_xlfn.XLOOKUP(B30,'2024.1-2024.6'!B:B,'2024.1-2024.6'!C:C)</f>
        <v>运营中心</v>
      </c>
      <c r="F30" s="1" t="str">
        <f>_xlfn.XLOOKUP(B30,'2024.1-2024.6'!B:B,'2024.1-2024.6'!F:F)</f>
        <v>装配钳工</v>
      </c>
      <c r="G30" s="1">
        <f>COUNTIF('2024.1-2024.6'!B:B,B30)</f>
        <v>6</v>
      </c>
      <c r="H30" s="191">
        <f>_xlfn.XLOOKUP(B30,'2024.1-2024.6'!B:B,'2024.1-2024.6'!K:K)</f>
        <v>6521.22</v>
      </c>
      <c r="I30" s="191">
        <f>IFERROR(AVERAGEIF('2022.1-2022.12 '!B:B,B30,'2022.1-2022.12 '!K:K),0)</f>
        <v>3829.618</v>
      </c>
      <c r="J30" s="191">
        <f>_xlfn.XLOOKUP(B30,'2024.1-2024.6'!B:B,'2024.1-2024.6'!J:J)</f>
        <v>1900</v>
      </c>
      <c r="K30" s="191">
        <f>IFERROR(AVERAGEIF('2022.1-2022.12 '!B:B,B30,'2022.1-2022.12 '!J:J),0)</f>
        <v>1900</v>
      </c>
      <c r="L30" s="191"/>
      <c r="M30" s="191">
        <f>SUMIF('2024.1-2024.6'!B:B,'Sum 2024.1-2024.6'!B30,'2024.1-2024.6'!L:L)</f>
        <v>2182.08</v>
      </c>
      <c r="N30" s="191"/>
      <c r="O30" s="191">
        <f>SUMIF('2024.1-2024.6'!B:B,'Sum 2024.1-2024.6'!B30,'2024.1-2024.6'!N:N)</f>
        <v>22.8</v>
      </c>
      <c r="P30" s="191">
        <f>SUMIF('2024.1-2024.6'!B:B,'Sum 2024.1-2024.6'!B30,'2024.1-2024.6'!P:P)</f>
        <v>18.24</v>
      </c>
      <c r="Q30" s="191"/>
      <c r="R30" s="191">
        <f>SUMIF('2024.1-2024.6'!B:B,'Sum 2024.1-2024.6'!B30,'2024.1-2024.6'!M:M)</f>
        <v>520.8</v>
      </c>
      <c r="S30" s="191"/>
      <c r="T30" s="191">
        <f>SUMIF('2024.1-2024.6'!B:B,'Sum 2024.1-2024.6'!B30,'2024.1-2024.6'!O:O)</f>
        <v>0</v>
      </c>
      <c r="U30" s="191">
        <f t="shared" si="22"/>
        <v>4546</v>
      </c>
      <c r="V30" s="191">
        <f t="shared" si="23"/>
        <v>4546</v>
      </c>
      <c r="W30" s="191">
        <f t="shared" si="39"/>
        <v>3818.64</v>
      </c>
      <c r="X30" s="191">
        <f t="shared" si="24"/>
        <v>3829.618</v>
      </c>
      <c r="Y30" s="191">
        <f t="shared" si="25"/>
        <v>3829.618</v>
      </c>
      <c r="Z30" s="191">
        <f t="shared" si="26"/>
        <v>183.821664</v>
      </c>
      <c r="AA30" s="191">
        <f t="shared" si="27"/>
        <v>3829.618</v>
      </c>
      <c r="AB30" s="191">
        <f t="shared" si="28"/>
        <v>36.7643328</v>
      </c>
      <c r="AC30" s="191">
        <f t="shared" si="29"/>
        <v>4340</v>
      </c>
      <c r="AD30" s="191">
        <f t="shared" si="30"/>
        <v>4340</v>
      </c>
      <c r="AE30" s="191">
        <f t="shared" si="31"/>
        <v>1171.8</v>
      </c>
      <c r="AF30" s="191">
        <f t="shared" si="32"/>
        <v>3829.618</v>
      </c>
      <c r="AG30" s="191">
        <f t="shared" si="33"/>
        <v>3829.618</v>
      </c>
      <c r="AH30" s="191">
        <f t="shared" si="34"/>
        <v>1148.8854</v>
      </c>
      <c r="AI30" s="191">
        <f t="shared" si="35"/>
        <v>-1636.56</v>
      </c>
      <c r="AJ30" s="191">
        <f t="shared" si="2"/>
        <v>-161.021664</v>
      </c>
      <c r="AK30" s="191">
        <f t="shared" si="3"/>
        <v>-18.5243328</v>
      </c>
      <c r="AL30" s="191">
        <f t="shared" si="4"/>
        <v>-651</v>
      </c>
      <c r="AM30" s="191">
        <f t="shared" si="5"/>
        <v>-1148.8854</v>
      </c>
      <c r="AN30" s="191">
        <f t="shared" si="36"/>
        <v>4546</v>
      </c>
      <c r="AO30" s="191">
        <f t="shared" si="37"/>
        <v>4546</v>
      </c>
      <c r="AP30" s="191">
        <f t="shared" si="38"/>
        <v>3818.64</v>
      </c>
      <c r="AQ30" s="191">
        <f t="shared" si="6"/>
        <v>1900</v>
      </c>
      <c r="AR30" s="191">
        <f t="shared" si="7"/>
        <v>1900</v>
      </c>
      <c r="AS30" s="191">
        <f t="shared" si="8"/>
        <v>91.2</v>
      </c>
      <c r="AT30" s="191">
        <f t="shared" si="9"/>
        <v>1900</v>
      </c>
      <c r="AU30" s="191">
        <f t="shared" si="10"/>
        <v>18.24</v>
      </c>
      <c r="AV30" s="191">
        <f t="shared" si="11"/>
        <v>4340</v>
      </c>
      <c r="AW30" s="191">
        <f t="shared" si="12"/>
        <v>4340</v>
      </c>
      <c r="AX30" s="191">
        <f t="shared" si="13"/>
        <v>1171.8</v>
      </c>
      <c r="AY30" s="191">
        <f t="shared" si="14"/>
        <v>1900</v>
      </c>
      <c r="AZ30" s="191">
        <f t="shared" si="15"/>
        <v>1900</v>
      </c>
      <c r="BA30" s="191">
        <f t="shared" si="16"/>
        <v>570</v>
      </c>
      <c r="BB30" s="191">
        <f t="shared" si="17"/>
        <v>-1636.56</v>
      </c>
      <c r="BC30" s="191">
        <f t="shared" si="18"/>
        <v>-68.4</v>
      </c>
      <c r="BD30" s="191">
        <f t="shared" si="19"/>
        <v>0</v>
      </c>
      <c r="BE30" s="191">
        <f t="shared" si="20"/>
        <v>-651</v>
      </c>
      <c r="BF30" s="191">
        <f t="shared" si="21"/>
        <v>-570</v>
      </c>
    </row>
    <row r="31" spans="2:58">
      <c r="B31" s="1" t="s">
        <v>224</v>
      </c>
      <c r="C31" s="197">
        <f>_xlfn.XLOOKUP(B31,'2024.1-2024.6'!B:B,'2024.1-2024.6'!G:G)</f>
        <v>44909</v>
      </c>
      <c r="D31" s="1">
        <f>_xlfn.XLOOKUP(B31,'2024.1-2024.6'!B:B,'2024.1-2024.6'!I:I)</f>
        <v>0</v>
      </c>
      <c r="E31" s="1" t="str">
        <f>_xlfn.XLOOKUP(B31,'2024.1-2024.6'!B:B,'2024.1-2024.6'!C:C)</f>
        <v>销售部</v>
      </c>
      <c r="F31" s="1" t="str">
        <f>_xlfn.XLOOKUP(B31,'2024.1-2024.6'!B:B,'2024.1-2024.6'!F:F)</f>
        <v>区域销售经理（非洲）</v>
      </c>
      <c r="G31" s="1">
        <f>COUNTIF('2024.1-2024.6'!B:B,B31)</f>
        <v>6</v>
      </c>
      <c r="H31" s="191">
        <f>_xlfn.XLOOKUP(B31,'2024.1-2024.6'!B:B,'2024.1-2024.6'!K:K)</f>
        <v>9390</v>
      </c>
      <c r="I31" s="191">
        <f>IFERROR(AVERAGEIF('2022.1-2022.12 '!B:B,B31,'2022.1-2022.12 '!K:K),0)</f>
        <v>4993.41</v>
      </c>
      <c r="J31" s="191">
        <f>_xlfn.XLOOKUP(B31,'2024.1-2024.6'!B:B,'2024.1-2024.6'!J:J)</f>
        <v>3850</v>
      </c>
      <c r="K31" s="191">
        <f>IFERROR(AVERAGEIF('2022.1-2022.12 '!B:B,B31,'2022.1-2022.12 '!J:J),0)</f>
        <v>3850</v>
      </c>
      <c r="L31" s="191"/>
      <c r="M31" s="191">
        <f>SUMIF('2024.1-2024.6'!B:B,'Sum 2024.1-2024.6'!B31,'2024.1-2024.6'!L:L)</f>
        <v>2182.08</v>
      </c>
      <c r="N31" s="191"/>
      <c r="O31" s="191">
        <f>SUMIF('2024.1-2024.6'!B:B,'Sum 2024.1-2024.6'!B31,'2024.1-2024.6'!N:N)</f>
        <v>22.8</v>
      </c>
      <c r="P31" s="191">
        <f>SUMIF('2024.1-2024.6'!B:B,'Sum 2024.1-2024.6'!B31,'2024.1-2024.6'!P:P)</f>
        <v>18.24</v>
      </c>
      <c r="Q31" s="191"/>
      <c r="R31" s="191">
        <f>SUMIF('2024.1-2024.6'!B:B,'Sum 2024.1-2024.6'!B31,'2024.1-2024.6'!M:M)</f>
        <v>520.8</v>
      </c>
      <c r="S31" s="191"/>
      <c r="T31" s="191">
        <f>SUMIF('2024.1-2024.6'!B:B,'Sum 2024.1-2024.6'!B31,'2024.1-2024.6'!O:O)</f>
        <v>0</v>
      </c>
      <c r="U31" s="191">
        <f t="shared" si="22"/>
        <v>4993.41</v>
      </c>
      <c r="V31" s="191">
        <f t="shared" si="23"/>
        <v>4993.41</v>
      </c>
      <c r="W31" s="191">
        <f t="shared" si="39"/>
        <v>4194.4644</v>
      </c>
      <c r="X31" s="191">
        <f t="shared" si="24"/>
        <v>4993.41</v>
      </c>
      <c r="Y31" s="191">
        <f t="shared" si="25"/>
        <v>4993.41</v>
      </c>
      <c r="Z31" s="191">
        <f t="shared" si="26"/>
        <v>239.68368</v>
      </c>
      <c r="AA31" s="191">
        <f t="shared" si="27"/>
        <v>4993.41</v>
      </c>
      <c r="AB31" s="191">
        <f t="shared" si="28"/>
        <v>47.936736</v>
      </c>
      <c r="AC31" s="191">
        <f t="shared" si="29"/>
        <v>4993.41</v>
      </c>
      <c r="AD31" s="191">
        <f t="shared" si="30"/>
        <v>4993.41</v>
      </c>
      <c r="AE31" s="191">
        <f t="shared" si="31"/>
        <v>1348.2207</v>
      </c>
      <c r="AF31" s="191">
        <f t="shared" si="32"/>
        <v>4993.41</v>
      </c>
      <c r="AG31" s="191">
        <f t="shared" si="33"/>
        <v>4993.41</v>
      </c>
      <c r="AH31" s="191">
        <f t="shared" si="34"/>
        <v>1498.023</v>
      </c>
      <c r="AI31" s="191">
        <f t="shared" si="35"/>
        <v>-2012.3844</v>
      </c>
      <c r="AJ31" s="191">
        <f t="shared" si="2"/>
        <v>-216.88368</v>
      </c>
      <c r="AK31" s="191">
        <f t="shared" si="3"/>
        <v>-29.696736</v>
      </c>
      <c r="AL31" s="191">
        <f t="shared" si="4"/>
        <v>-827.4207</v>
      </c>
      <c r="AM31" s="191">
        <f t="shared" si="5"/>
        <v>-1498.023</v>
      </c>
      <c r="AN31" s="191">
        <f t="shared" si="36"/>
        <v>4546</v>
      </c>
      <c r="AO31" s="191">
        <f t="shared" si="37"/>
        <v>4546</v>
      </c>
      <c r="AP31" s="191">
        <f t="shared" si="38"/>
        <v>3818.64</v>
      </c>
      <c r="AQ31" s="191">
        <f t="shared" si="6"/>
        <v>3850</v>
      </c>
      <c r="AR31" s="191">
        <f t="shared" si="7"/>
        <v>3850</v>
      </c>
      <c r="AS31" s="191">
        <f t="shared" si="8"/>
        <v>184.8</v>
      </c>
      <c r="AT31" s="191">
        <f t="shared" si="9"/>
        <v>3850</v>
      </c>
      <c r="AU31" s="191">
        <f t="shared" si="10"/>
        <v>36.96</v>
      </c>
      <c r="AV31" s="191">
        <f t="shared" si="11"/>
        <v>4340</v>
      </c>
      <c r="AW31" s="191">
        <f t="shared" si="12"/>
        <v>4340</v>
      </c>
      <c r="AX31" s="191">
        <f t="shared" si="13"/>
        <v>1171.8</v>
      </c>
      <c r="AY31" s="191">
        <f t="shared" si="14"/>
        <v>3850</v>
      </c>
      <c r="AZ31" s="191">
        <f t="shared" si="15"/>
        <v>3850</v>
      </c>
      <c r="BA31" s="191">
        <f t="shared" si="16"/>
        <v>1155</v>
      </c>
      <c r="BB31" s="191">
        <f t="shared" si="17"/>
        <v>-1636.56</v>
      </c>
      <c r="BC31" s="191">
        <f t="shared" si="18"/>
        <v>-162</v>
      </c>
      <c r="BD31" s="191">
        <f t="shared" si="19"/>
        <v>-18.72</v>
      </c>
      <c r="BE31" s="191">
        <f t="shared" si="20"/>
        <v>-651</v>
      </c>
      <c r="BF31" s="191">
        <f t="shared" si="21"/>
        <v>-1155</v>
      </c>
    </row>
    <row r="32" spans="2:58">
      <c r="B32" s="1" t="s">
        <v>225</v>
      </c>
      <c r="C32" s="197" t="str">
        <f>_xlfn.XLOOKUP(B32,'2024.1-2024.6'!B:B,'2024.1-2024.6'!G:G)</f>
        <v>2018/03/19</v>
      </c>
      <c r="D32" s="1">
        <f>_xlfn.XLOOKUP(B32,'2024.1-2024.6'!B:B,'2024.1-2024.6'!I:I)</f>
        <v>0</v>
      </c>
      <c r="E32" s="1" t="str">
        <f>_xlfn.XLOOKUP(B32,'2024.1-2024.6'!B:B,'2024.1-2024.6'!C:C)</f>
        <v>人力资源部</v>
      </c>
      <c r="F32" s="1" t="str">
        <f>_xlfn.XLOOKUP(B32,'2024.1-2024.6'!B:B,'2024.1-2024.6'!F:F)</f>
        <v>商务司机</v>
      </c>
      <c r="G32" s="1">
        <f>COUNTIF('2024.1-2024.6'!B:B,B32)</f>
        <v>6</v>
      </c>
      <c r="H32" s="191">
        <f>_xlfn.XLOOKUP(B32,'2024.1-2024.6'!B:B,'2024.1-2024.6'!K:K)</f>
        <v>5358.1</v>
      </c>
      <c r="I32" s="191">
        <f>IFERROR(AVERAGEIF('2022.1-2022.12 '!B:B,B32,'2022.1-2022.12 '!K:K),0)</f>
        <v>5163.9</v>
      </c>
      <c r="J32" s="191">
        <f>_xlfn.XLOOKUP(B32,'2024.1-2024.6'!B:B,'2024.1-2024.6'!J:J)</f>
        <v>1900</v>
      </c>
      <c r="K32" s="191">
        <f>IFERROR(AVERAGEIF('2022.1-2022.12 '!B:B,B32,'2022.1-2022.12 '!J:J),0)</f>
        <v>1900</v>
      </c>
      <c r="L32" s="191"/>
      <c r="M32" s="191">
        <f>SUMIF('2024.1-2024.6'!B:B,'Sum 2024.1-2024.6'!B32,'2024.1-2024.6'!L:L)</f>
        <v>2182.08</v>
      </c>
      <c r="N32" s="191"/>
      <c r="O32" s="191">
        <f>SUMIF('2024.1-2024.6'!B:B,'Sum 2024.1-2024.6'!B32,'2024.1-2024.6'!N:N)</f>
        <v>22.8</v>
      </c>
      <c r="P32" s="191">
        <f>SUMIF('2024.1-2024.6'!B:B,'Sum 2024.1-2024.6'!B32,'2024.1-2024.6'!P:P)</f>
        <v>18.24</v>
      </c>
      <c r="Q32" s="191"/>
      <c r="R32" s="191">
        <f>SUMIF('2024.1-2024.6'!B:B,'Sum 2024.1-2024.6'!B32,'2024.1-2024.6'!M:M)</f>
        <v>520.8</v>
      </c>
      <c r="S32" s="191"/>
      <c r="T32" s="191">
        <f>SUMIF('2024.1-2024.6'!B:B,'Sum 2024.1-2024.6'!B32,'2024.1-2024.6'!O:O)</f>
        <v>0</v>
      </c>
      <c r="U32" s="191">
        <f t="shared" si="22"/>
        <v>5163.9</v>
      </c>
      <c r="V32" s="191">
        <f t="shared" si="23"/>
        <v>5163.9</v>
      </c>
      <c r="W32" s="191">
        <f t="shared" si="39"/>
        <v>4337.676</v>
      </c>
      <c r="X32" s="191">
        <f t="shared" si="24"/>
        <v>5163.9</v>
      </c>
      <c r="Y32" s="191">
        <f t="shared" si="25"/>
        <v>5163.9</v>
      </c>
      <c r="Z32" s="191">
        <f t="shared" si="26"/>
        <v>247.8672</v>
      </c>
      <c r="AA32" s="191">
        <f t="shared" si="27"/>
        <v>5163.9</v>
      </c>
      <c r="AB32" s="191">
        <f t="shared" si="28"/>
        <v>49.57344</v>
      </c>
      <c r="AC32" s="191">
        <f t="shared" si="29"/>
        <v>5163.9</v>
      </c>
      <c r="AD32" s="191">
        <f t="shared" si="30"/>
        <v>5163.9</v>
      </c>
      <c r="AE32" s="191">
        <f t="shared" si="31"/>
        <v>1394.253</v>
      </c>
      <c r="AF32" s="191">
        <f t="shared" si="32"/>
        <v>5163.9</v>
      </c>
      <c r="AG32" s="191">
        <f t="shared" si="33"/>
        <v>5163.9</v>
      </c>
      <c r="AH32" s="191">
        <f t="shared" si="34"/>
        <v>1549.17</v>
      </c>
      <c r="AI32" s="191">
        <f t="shared" si="35"/>
        <v>-2155.596</v>
      </c>
      <c r="AJ32" s="191">
        <f t="shared" si="2"/>
        <v>-225.0672</v>
      </c>
      <c r="AK32" s="191">
        <f t="shared" si="3"/>
        <v>-31.33344</v>
      </c>
      <c r="AL32" s="191">
        <f t="shared" si="4"/>
        <v>-873.453</v>
      </c>
      <c r="AM32" s="191">
        <f t="shared" si="5"/>
        <v>-1549.17</v>
      </c>
      <c r="AN32" s="191">
        <f t="shared" si="36"/>
        <v>4546</v>
      </c>
      <c r="AO32" s="191">
        <f t="shared" si="37"/>
        <v>4546</v>
      </c>
      <c r="AP32" s="191">
        <f t="shared" si="38"/>
        <v>3818.64</v>
      </c>
      <c r="AQ32" s="191">
        <f t="shared" si="6"/>
        <v>1900</v>
      </c>
      <c r="AR32" s="191">
        <f t="shared" si="7"/>
        <v>1900</v>
      </c>
      <c r="AS32" s="191">
        <f t="shared" si="8"/>
        <v>91.2</v>
      </c>
      <c r="AT32" s="191">
        <f t="shared" si="9"/>
        <v>1900</v>
      </c>
      <c r="AU32" s="191">
        <f t="shared" si="10"/>
        <v>18.24</v>
      </c>
      <c r="AV32" s="191">
        <f t="shared" si="11"/>
        <v>4340</v>
      </c>
      <c r="AW32" s="191">
        <f t="shared" si="12"/>
        <v>4340</v>
      </c>
      <c r="AX32" s="191">
        <f t="shared" si="13"/>
        <v>1171.8</v>
      </c>
      <c r="AY32" s="191">
        <f t="shared" si="14"/>
        <v>1900</v>
      </c>
      <c r="AZ32" s="191">
        <f t="shared" si="15"/>
        <v>1900</v>
      </c>
      <c r="BA32" s="191">
        <f t="shared" si="16"/>
        <v>570</v>
      </c>
      <c r="BB32" s="191">
        <f t="shared" si="17"/>
        <v>-1636.56</v>
      </c>
      <c r="BC32" s="191">
        <f t="shared" si="18"/>
        <v>-68.4</v>
      </c>
      <c r="BD32" s="191">
        <f t="shared" si="19"/>
        <v>0</v>
      </c>
      <c r="BE32" s="191">
        <f t="shared" si="20"/>
        <v>-651</v>
      </c>
      <c r="BF32" s="191">
        <f t="shared" si="21"/>
        <v>-570</v>
      </c>
    </row>
    <row r="33" spans="2:58">
      <c r="B33" s="1" t="s">
        <v>226</v>
      </c>
      <c r="C33" s="197" t="str">
        <f>_xlfn.XLOOKUP(B33,'2024.1-2024.6'!B:B,'2024.1-2024.6'!G:G)</f>
        <v>2018/03/15</v>
      </c>
      <c r="D33" s="1">
        <f>_xlfn.XLOOKUP(B33,'2024.1-2024.6'!B:B,'2024.1-2024.6'!I:I)</f>
        <v>0</v>
      </c>
      <c r="E33" s="1" t="str">
        <f>_xlfn.XLOOKUP(B33,'2024.1-2024.6'!B:B,'2024.1-2024.6'!C:C)</f>
        <v>服务营销中心</v>
      </c>
      <c r="F33" s="1" t="str">
        <f>_xlfn.XLOOKUP(B33,'2024.1-2024.6'!B:B,'2024.1-2024.6'!F:F)</f>
        <v>现场装配技师</v>
      </c>
      <c r="G33" s="1">
        <f>COUNTIF('2024.1-2024.6'!B:B,B33)</f>
        <v>6</v>
      </c>
      <c r="H33" s="191">
        <f>_xlfn.XLOOKUP(B33,'2024.1-2024.6'!B:B,'2024.1-2024.6'!K:K)</f>
        <v>8554.54</v>
      </c>
      <c r="I33" s="191">
        <f>IFERROR(AVERAGEIF('2022.1-2022.12 '!B:B,B33,'2022.1-2022.12 '!K:K),0)</f>
        <v>6623.22833333333</v>
      </c>
      <c r="J33" s="191">
        <f>_xlfn.XLOOKUP(B33,'2024.1-2024.6'!B:B,'2024.1-2024.6'!J:J)</f>
        <v>2363</v>
      </c>
      <c r="K33" s="191">
        <f>IFERROR(AVERAGEIF('2022.1-2022.12 '!B:B,B33,'2022.1-2022.12 '!J:J),0)</f>
        <v>2363</v>
      </c>
      <c r="L33" s="191"/>
      <c r="M33" s="191">
        <f>SUMIF('2024.1-2024.6'!B:B,'Sum 2024.1-2024.6'!B33,'2024.1-2024.6'!L:L)</f>
        <v>2182.08</v>
      </c>
      <c r="N33" s="191"/>
      <c r="O33" s="191">
        <f>SUMIF('2024.1-2024.6'!B:B,'Sum 2024.1-2024.6'!B33,'2024.1-2024.6'!N:N)</f>
        <v>22.8</v>
      </c>
      <c r="P33" s="191">
        <f>SUMIF('2024.1-2024.6'!B:B,'Sum 2024.1-2024.6'!B33,'2024.1-2024.6'!P:P)</f>
        <v>18.24</v>
      </c>
      <c r="Q33" s="191"/>
      <c r="R33" s="191">
        <f>SUMIF('2024.1-2024.6'!B:B,'Sum 2024.1-2024.6'!B33,'2024.1-2024.6'!M:M)</f>
        <v>520.8</v>
      </c>
      <c r="S33" s="191"/>
      <c r="T33" s="191">
        <f>SUMIF('2024.1-2024.6'!B:B,'Sum 2024.1-2024.6'!B33,'2024.1-2024.6'!O:O)</f>
        <v>0</v>
      </c>
      <c r="U33" s="191">
        <f t="shared" si="22"/>
        <v>6623.22833333333</v>
      </c>
      <c r="V33" s="191">
        <f t="shared" si="23"/>
        <v>6623.22833333333</v>
      </c>
      <c r="W33" s="191">
        <f t="shared" si="39"/>
        <v>5563.5118</v>
      </c>
      <c r="X33" s="191">
        <f t="shared" si="24"/>
        <v>6623.22833333333</v>
      </c>
      <c r="Y33" s="191">
        <f t="shared" si="25"/>
        <v>6623.22833333333</v>
      </c>
      <c r="Z33" s="191">
        <f t="shared" si="26"/>
        <v>317.91496</v>
      </c>
      <c r="AA33" s="191">
        <f t="shared" si="27"/>
        <v>6623.22833333333</v>
      </c>
      <c r="AB33" s="191">
        <f t="shared" si="28"/>
        <v>63.582992</v>
      </c>
      <c r="AC33" s="191">
        <f t="shared" si="29"/>
        <v>6623.22833333333</v>
      </c>
      <c r="AD33" s="191">
        <f t="shared" si="30"/>
        <v>6623.22833333333</v>
      </c>
      <c r="AE33" s="191">
        <f t="shared" si="31"/>
        <v>1788.27165</v>
      </c>
      <c r="AF33" s="191">
        <f t="shared" si="32"/>
        <v>6623.22833333333</v>
      </c>
      <c r="AG33" s="191">
        <f t="shared" si="33"/>
        <v>6623.22833333333</v>
      </c>
      <c r="AH33" s="191">
        <f t="shared" si="34"/>
        <v>1986.9685</v>
      </c>
      <c r="AI33" s="191">
        <f t="shared" si="35"/>
        <v>-3381.4318</v>
      </c>
      <c r="AJ33" s="191">
        <f t="shared" si="2"/>
        <v>-295.11496</v>
      </c>
      <c r="AK33" s="191">
        <f t="shared" si="3"/>
        <v>-45.342992</v>
      </c>
      <c r="AL33" s="191">
        <f t="shared" si="4"/>
        <v>-1267.47165</v>
      </c>
      <c r="AM33" s="191">
        <f t="shared" si="5"/>
        <v>-1986.9685</v>
      </c>
      <c r="AN33" s="191">
        <f t="shared" si="36"/>
        <v>4546</v>
      </c>
      <c r="AO33" s="191">
        <f t="shared" si="37"/>
        <v>4546</v>
      </c>
      <c r="AP33" s="191">
        <f t="shared" si="38"/>
        <v>3818.64</v>
      </c>
      <c r="AQ33" s="191">
        <f t="shared" si="6"/>
        <v>2363</v>
      </c>
      <c r="AR33" s="191">
        <f t="shared" si="7"/>
        <v>2363</v>
      </c>
      <c r="AS33" s="191">
        <f t="shared" si="8"/>
        <v>113.424</v>
      </c>
      <c r="AT33" s="191">
        <f t="shared" si="9"/>
        <v>2363</v>
      </c>
      <c r="AU33" s="191">
        <f t="shared" si="10"/>
        <v>22.6848</v>
      </c>
      <c r="AV33" s="191">
        <f t="shared" si="11"/>
        <v>4340</v>
      </c>
      <c r="AW33" s="191">
        <f t="shared" si="12"/>
        <v>4340</v>
      </c>
      <c r="AX33" s="191">
        <f t="shared" si="13"/>
        <v>1171.8</v>
      </c>
      <c r="AY33" s="191">
        <f t="shared" si="14"/>
        <v>2363</v>
      </c>
      <c r="AZ33" s="191">
        <f t="shared" si="15"/>
        <v>2363</v>
      </c>
      <c r="BA33" s="191">
        <f t="shared" si="16"/>
        <v>708.9</v>
      </c>
      <c r="BB33" s="191">
        <f t="shared" si="17"/>
        <v>-1636.56</v>
      </c>
      <c r="BC33" s="191">
        <f t="shared" si="18"/>
        <v>-90.624</v>
      </c>
      <c r="BD33" s="191">
        <f t="shared" si="19"/>
        <v>-4.4448</v>
      </c>
      <c r="BE33" s="191">
        <f t="shared" si="20"/>
        <v>-651</v>
      </c>
      <c r="BF33" s="191">
        <f t="shared" si="21"/>
        <v>-708.9</v>
      </c>
    </row>
    <row r="34" spans="2:58">
      <c r="B34" s="1" t="s">
        <v>227</v>
      </c>
      <c r="C34" s="197" t="str">
        <f>_xlfn.XLOOKUP(B34,'2024.1-2024.6'!B:B,'2024.1-2024.6'!G:G)</f>
        <v>2022/10/27</v>
      </c>
      <c r="D34" s="1">
        <f>_xlfn.XLOOKUP(B34,'2024.1-2024.6'!B:B,'2024.1-2024.6'!I:I)</f>
        <v>0</v>
      </c>
      <c r="E34" s="1" t="str">
        <f>_xlfn.XLOOKUP(B34,'2024.1-2024.6'!B:B,'2024.1-2024.6'!C:C)</f>
        <v>运营中心</v>
      </c>
      <c r="F34" s="1" t="str">
        <f>_xlfn.XLOOKUP(B34,'2024.1-2024.6'!B:B,'2024.1-2024.6'!F:F)</f>
        <v>仓库包装操作工</v>
      </c>
      <c r="G34" s="1">
        <f>COUNTIF('2024.1-2024.6'!B:B,B34)</f>
        <v>6</v>
      </c>
      <c r="H34" s="191">
        <f>_xlfn.XLOOKUP(B34,'2024.1-2024.6'!B:B,'2024.1-2024.6'!K:K)</f>
        <v>6771.52</v>
      </c>
      <c r="I34" s="191">
        <f>IFERROR(AVERAGEIF('2022.1-2022.12 '!B:B,B34,'2022.1-2022.12 '!K:K),0)</f>
        <v>3685.18</v>
      </c>
      <c r="J34" s="191">
        <f>_xlfn.XLOOKUP(B34,'2024.1-2024.6'!B:B,'2024.1-2024.6'!J:J)</f>
        <v>1900</v>
      </c>
      <c r="K34" s="191">
        <f>IFERROR(AVERAGEIF('2022.1-2022.12 '!B:B,B34,'2022.1-2022.12 '!J:J),0)</f>
        <v>1900</v>
      </c>
      <c r="L34" s="191"/>
      <c r="M34" s="191">
        <f>SUMIF('2024.1-2024.6'!B:B,'Sum 2024.1-2024.6'!B34,'2024.1-2024.6'!L:L)</f>
        <v>2182.08</v>
      </c>
      <c r="N34" s="191"/>
      <c r="O34" s="191">
        <f>SUMIF('2024.1-2024.6'!B:B,'Sum 2024.1-2024.6'!B34,'2024.1-2024.6'!N:N)</f>
        <v>22.8</v>
      </c>
      <c r="P34" s="191">
        <f>SUMIF('2024.1-2024.6'!B:B,'Sum 2024.1-2024.6'!B34,'2024.1-2024.6'!P:P)</f>
        <v>18.24</v>
      </c>
      <c r="Q34" s="191"/>
      <c r="R34" s="191">
        <f>SUMIF('2024.1-2024.6'!B:B,'Sum 2024.1-2024.6'!B34,'2024.1-2024.6'!M:M)</f>
        <v>520.8</v>
      </c>
      <c r="S34" s="191"/>
      <c r="T34" s="191">
        <f>SUMIF('2024.1-2024.6'!B:B,'Sum 2024.1-2024.6'!B34,'2024.1-2024.6'!O:O)</f>
        <v>0</v>
      </c>
      <c r="U34" s="191">
        <f t="shared" si="22"/>
        <v>4546</v>
      </c>
      <c r="V34" s="191">
        <f t="shared" si="23"/>
        <v>4546</v>
      </c>
      <c r="W34" s="191">
        <f t="shared" si="39"/>
        <v>3818.64</v>
      </c>
      <c r="X34" s="191">
        <f t="shared" si="24"/>
        <v>3685.18</v>
      </c>
      <c r="Y34" s="191">
        <f t="shared" si="25"/>
        <v>3685.18</v>
      </c>
      <c r="Z34" s="191">
        <f t="shared" si="26"/>
        <v>176.88864</v>
      </c>
      <c r="AA34" s="191">
        <f t="shared" si="27"/>
        <v>3685.18</v>
      </c>
      <c r="AB34" s="191">
        <f t="shared" si="28"/>
        <v>35.377728</v>
      </c>
      <c r="AC34" s="191">
        <f t="shared" si="29"/>
        <v>4340</v>
      </c>
      <c r="AD34" s="191">
        <f t="shared" si="30"/>
        <v>4340</v>
      </c>
      <c r="AE34" s="191">
        <f t="shared" si="31"/>
        <v>1171.8</v>
      </c>
      <c r="AF34" s="191">
        <f t="shared" si="32"/>
        <v>3685.18</v>
      </c>
      <c r="AG34" s="191">
        <f t="shared" si="33"/>
        <v>3685.18</v>
      </c>
      <c r="AH34" s="191">
        <f t="shared" si="34"/>
        <v>1105.554</v>
      </c>
      <c r="AI34" s="191">
        <f t="shared" si="35"/>
        <v>-1636.56</v>
      </c>
      <c r="AJ34" s="191">
        <f t="shared" si="2"/>
        <v>-154.08864</v>
      </c>
      <c r="AK34" s="191">
        <f t="shared" si="3"/>
        <v>-17.137728</v>
      </c>
      <c r="AL34" s="191">
        <f t="shared" si="4"/>
        <v>-651</v>
      </c>
      <c r="AM34" s="191">
        <f t="shared" si="5"/>
        <v>-1105.554</v>
      </c>
      <c r="AN34" s="191">
        <f t="shared" si="36"/>
        <v>4546</v>
      </c>
      <c r="AO34" s="191">
        <f t="shared" si="37"/>
        <v>4546</v>
      </c>
      <c r="AP34" s="191">
        <f t="shared" si="38"/>
        <v>3818.64</v>
      </c>
      <c r="AQ34" s="191">
        <f t="shared" si="6"/>
        <v>1900</v>
      </c>
      <c r="AR34" s="191">
        <f t="shared" si="7"/>
        <v>1900</v>
      </c>
      <c r="AS34" s="191">
        <f t="shared" si="8"/>
        <v>91.2</v>
      </c>
      <c r="AT34" s="191">
        <f t="shared" si="9"/>
        <v>1900</v>
      </c>
      <c r="AU34" s="191">
        <f t="shared" si="10"/>
        <v>18.24</v>
      </c>
      <c r="AV34" s="191">
        <f t="shared" si="11"/>
        <v>4340</v>
      </c>
      <c r="AW34" s="191">
        <f t="shared" si="12"/>
        <v>4340</v>
      </c>
      <c r="AX34" s="191">
        <f t="shared" si="13"/>
        <v>1171.8</v>
      </c>
      <c r="AY34" s="191">
        <f t="shared" si="14"/>
        <v>1900</v>
      </c>
      <c r="AZ34" s="191">
        <f t="shared" si="15"/>
        <v>1900</v>
      </c>
      <c r="BA34" s="191">
        <f t="shared" si="16"/>
        <v>570</v>
      </c>
      <c r="BB34" s="191">
        <f t="shared" si="17"/>
        <v>-1636.56</v>
      </c>
      <c r="BC34" s="191">
        <f t="shared" si="18"/>
        <v>-68.4</v>
      </c>
      <c r="BD34" s="191">
        <f t="shared" si="19"/>
        <v>0</v>
      </c>
      <c r="BE34" s="191">
        <f t="shared" si="20"/>
        <v>-651</v>
      </c>
      <c r="BF34" s="191">
        <f t="shared" si="21"/>
        <v>-570</v>
      </c>
    </row>
    <row r="35" spans="2:58">
      <c r="B35" s="1" t="s">
        <v>228</v>
      </c>
      <c r="C35" s="197" t="str">
        <f>_xlfn.XLOOKUP(B35,'2024.1-2024.6'!B:B,'2024.1-2024.6'!G:G)</f>
        <v>2023/04/24</v>
      </c>
      <c r="D35" s="1">
        <f>_xlfn.XLOOKUP(B35,'2024.1-2024.6'!B:B,'2024.1-2024.6'!I:I)</f>
        <v>0</v>
      </c>
      <c r="E35" s="1" t="str">
        <f>_xlfn.XLOOKUP(B35,'2024.1-2024.6'!B:B,'2024.1-2024.6'!C:C)</f>
        <v>人力资源部</v>
      </c>
      <c r="F35" s="1" t="str">
        <f>_xlfn.XLOOKUP(B35,'2024.1-2024.6'!B:B,'2024.1-2024.6'!F:F)</f>
        <v>行政专员</v>
      </c>
      <c r="G35" s="1">
        <f>COUNTIF('2024.1-2024.6'!B:B,B35)</f>
        <v>6</v>
      </c>
      <c r="H35" s="191">
        <f>_xlfn.XLOOKUP(B35,'2024.1-2024.6'!B:B,'2024.1-2024.6'!K:K)</f>
        <v>5263.24</v>
      </c>
      <c r="I35" s="191">
        <f>IFERROR(AVERAGEIF('2022.1-2022.12 '!B:B,B35,'2022.1-2022.12 '!K:K),0)</f>
        <v>0</v>
      </c>
      <c r="J35" s="191">
        <f>_xlfn.XLOOKUP(B35,'2024.1-2024.6'!B:B,'2024.1-2024.6'!J:J)</f>
        <v>2000</v>
      </c>
      <c r="K35" s="191">
        <f>IFERROR(AVERAGEIF('2022.1-2022.12 '!B:B,B35,'2022.1-2022.12 '!J:J),0)</f>
        <v>0</v>
      </c>
      <c r="L35" s="191"/>
      <c r="M35" s="191">
        <f>SUMIF('2024.1-2024.6'!B:B,'Sum 2024.1-2024.6'!B35,'2024.1-2024.6'!L:L)</f>
        <v>2182.08</v>
      </c>
      <c r="N35" s="191"/>
      <c r="O35" s="191">
        <f>SUMIF('2024.1-2024.6'!B:B,'Sum 2024.1-2024.6'!B35,'2024.1-2024.6'!N:N)</f>
        <v>22.8</v>
      </c>
      <c r="P35" s="191">
        <f>SUMIF('2024.1-2024.6'!B:B,'Sum 2024.1-2024.6'!B35,'2024.1-2024.6'!P:P)</f>
        <v>18.24</v>
      </c>
      <c r="Q35" s="191"/>
      <c r="R35" s="191">
        <f>SUMIF('2024.1-2024.6'!B:B,'Sum 2024.1-2024.6'!B35,'2024.1-2024.6'!M:M)</f>
        <v>520.8</v>
      </c>
      <c r="S35" s="191"/>
      <c r="T35" s="191">
        <f>SUMIF('2024.1-2024.6'!B:B,'Sum 2024.1-2024.6'!B35,'2024.1-2024.6'!O:O)</f>
        <v>0</v>
      </c>
      <c r="U35" s="191">
        <f t="shared" si="22"/>
        <v>5263.24</v>
      </c>
      <c r="V35" s="191">
        <f t="shared" si="23"/>
        <v>5263.24</v>
      </c>
      <c r="W35" s="191">
        <f t="shared" si="39"/>
        <v>4421.1216</v>
      </c>
      <c r="X35" s="191">
        <f t="shared" si="24"/>
        <v>5263.24</v>
      </c>
      <c r="Y35" s="191">
        <f t="shared" si="25"/>
        <v>5263.24</v>
      </c>
      <c r="Z35" s="191">
        <f t="shared" si="26"/>
        <v>252.63552</v>
      </c>
      <c r="AA35" s="191">
        <f t="shared" si="27"/>
        <v>5263.24</v>
      </c>
      <c r="AB35" s="191">
        <f t="shared" si="28"/>
        <v>50.527104</v>
      </c>
      <c r="AC35" s="191">
        <f t="shared" si="29"/>
        <v>5263.24</v>
      </c>
      <c r="AD35" s="191">
        <f t="shared" si="30"/>
        <v>5263.24</v>
      </c>
      <c r="AE35" s="191">
        <f t="shared" si="31"/>
        <v>1421.0748</v>
      </c>
      <c r="AF35" s="191">
        <f t="shared" si="32"/>
        <v>5263.24</v>
      </c>
      <c r="AG35" s="191">
        <f t="shared" si="33"/>
        <v>5263.24</v>
      </c>
      <c r="AH35" s="191">
        <f t="shared" si="34"/>
        <v>1578.972</v>
      </c>
      <c r="AI35" s="191">
        <f t="shared" si="35"/>
        <v>-2239.0416</v>
      </c>
      <c r="AJ35" s="191">
        <f t="shared" si="2"/>
        <v>-229.83552</v>
      </c>
      <c r="AK35" s="191">
        <f t="shared" si="3"/>
        <v>-32.287104</v>
      </c>
      <c r="AL35" s="191">
        <f t="shared" si="4"/>
        <v>-900.2748</v>
      </c>
      <c r="AM35" s="191">
        <f t="shared" si="5"/>
        <v>-1578.972</v>
      </c>
      <c r="AN35" s="191">
        <f t="shared" si="36"/>
        <v>4546</v>
      </c>
      <c r="AO35" s="191">
        <f t="shared" si="37"/>
        <v>4546</v>
      </c>
      <c r="AP35" s="191">
        <f t="shared" si="38"/>
        <v>3818.64</v>
      </c>
      <c r="AQ35" s="191">
        <f t="shared" si="6"/>
        <v>2000</v>
      </c>
      <c r="AR35" s="191">
        <f t="shared" si="7"/>
        <v>2000</v>
      </c>
      <c r="AS35" s="191">
        <f t="shared" si="8"/>
        <v>96</v>
      </c>
      <c r="AT35" s="191">
        <f t="shared" si="9"/>
        <v>2000</v>
      </c>
      <c r="AU35" s="191">
        <f t="shared" si="10"/>
        <v>19.2</v>
      </c>
      <c r="AV35" s="191">
        <f t="shared" si="11"/>
        <v>4340</v>
      </c>
      <c r="AW35" s="191">
        <f t="shared" si="12"/>
        <v>4340</v>
      </c>
      <c r="AX35" s="191">
        <f t="shared" si="13"/>
        <v>1171.8</v>
      </c>
      <c r="AY35" s="191">
        <f t="shared" si="14"/>
        <v>2000</v>
      </c>
      <c r="AZ35" s="191">
        <f t="shared" si="15"/>
        <v>2000</v>
      </c>
      <c r="BA35" s="191">
        <f t="shared" si="16"/>
        <v>600</v>
      </c>
      <c r="BB35" s="191">
        <f t="shared" si="17"/>
        <v>-1636.56</v>
      </c>
      <c r="BC35" s="191">
        <f t="shared" si="18"/>
        <v>-73.2</v>
      </c>
      <c r="BD35" s="191">
        <f t="shared" si="19"/>
        <v>-0.960000000000004</v>
      </c>
      <c r="BE35" s="191">
        <f t="shared" si="20"/>
        <v>-651</v>
      </c>
      <c r="BF35" s="191">
        <f t="shared" si="21"/>
        <v>-600</v>
      </c>
    </row>
    <row r="36" spans="2:58">
      <c r="B36" s="1" t="s">
        <v>229</v>
      </c>
      <c r="C36" s="197" t="str">
        <f>_xlfn.XLOOKUP(B36,'2024.1-2024.6'!B:B,'2024.1-2024.6'!G:G)</f>
        <v>2021/01/04</v>
      </c>
      <c r="D36" s="1">
        <f>_xlfn.XLOOKUP(B36,'2024.1-2024.6'!B:B,'2024.1-2024.6'!I:I)</f>
        <v>0</v>
      </c>
      <c r="E36" s="1" t="str">
        <f>_xlfn.XLOOKUP(B36,'2024.1-2024.6'!B:B,'2024.1-2024.6'!C:C)</f>
        <v>服务营销中心</v>
      </c>
      <c r="F36" s="1" t="str">
        <f>_xlfn.XLOOKUP(B36,'2024.1-2024.6'!B:B,'2024.1-2024.6'!F:F)</f>
        <v>机械服务助理工程师</v>
      </c>
      <c r="G36" s="1">
        <f>COUNTIF('2024.1-2024.6'!B:B,B36)</f>
        <v>6</v>
      </c>
      <c r="H36" s="191">
        <f>_xlfn.XLOOKUP(B36,'2024.1-2024.6'!B:B,'2024.1-2024.6'!K:K)</f>
        <v>4781.7</v>
      </c>
      <c r="I36" s="191">
        <f>IFERROR(AVERAGEIF('2022.1-2022.12 '!B:B,B36,'2022.1-2022.12 '!K:K),0)</f>
        <v>3793.31916666667</v>
      </c>
      <c r="J36" s="191">
        <f>_xlfn.XLOOKUP(B36,'2024.1-2024.6'!B:B,'2024.1-2024.6'!J:J)</f>
        <v>1913</v>
      </c>
      <c r="K36" s="191">
        <f>IFERROR(AVERAGEIF('2022.1-2022.12 '!B:B,B36,'2022.1-2022.12 '!J:J),0)</f>
        <v>1913</v>
      </c>
      <c r="L36" s="191"/>
      <c r="M36" s="191">
        <f>SUMIF('2024.1-2024.6'!B:B,'Sum 2024.1-2024.6'!B36,'2024.1-2024.6'!L:L)</f>
        <v>2182.08</v>
      </c>
      <c r="N36" s="191"/>
      <c r="O36" s="191">
        <f>SUMIF('2024.1-2024.6'!B:B,'Sum 2024.1-2024.6'!B36,'2024.1-2024.6'!N:N)</f>
        <v>22.8</v>
      </c>
      <c r="P36" s="191">
        <f>SUMIF('2024.1-2024.6'!B:B,'Sum 2024.1-2024.6'!B36,'2024.1-2024.6'!P:P)</f>
        <v>18.24</v>
      </c>
      <c r="Q36" s="191"/>
      <c r="R36" s="191">
        <f>SUMIF('2024.1-2024.6'!B:B,'Sum 2024.1-2024.6'!B36,'2024.1-2024.6'!M:M)</f>
        <v>520.8</v>
      </c>
      <c r="S36" s="191"/>
      <c r="T36" s="191">
        <f>SUMIF('2024.1-2024.6'!B:B,'Sum 2024.1-2024.6'!B36,'2024.1-2024.6'!O:O)</f>
        <v>0</v>
      </c>
      <c r="U36" s="191">
        <f t="shared" si="22"/>
        <v>4546</v>
      </c>
      <c r="V36" s="191">
        <f t="shared" si="23"/>
        <v>4546</v>
      </c>
      <c r="W36" s="191">
        <f t="shared" si="39"/>
        <v>3818.64</v>
      </c>
      <c r="X36" s="191">
        <f t="shared" si="24"/>
        <v>3793.31916666667</v>
      </c>
      <c r="Y36" s="191">
        <f t="shared" si="25"/>
        <v>3793.31916666667</v>
      </c>
      <c r="Z36" s="191">
        <f t="shared" si="26"/>
        <v>182.07932</v>
      </c>
      <c r="AA36" s="191">
        <f t="shared" si="27"/>
        <v>3793.31916666667</v>
      </c>
      <c r="AB36" s="191">
        <f t="shared" si="28"/>
        <v>36.415864</v>
      </c>
      <c r="AC36" s="191">
        <f t="shared" si="29"/>
        <v>4340</v>
      </c>
      <c r="AD36" s="191">
        <f t="shared" si="30"/>
        <v>4340</v>
      </c>
      <c r="AE36" s="191">
        <f t="shared" si="31"/>
        <v>1171.8</v>
      </c>
      <c r="AF36" s="191">
        <f t="shared" si="32"/>
        <v>3793.31916666667</v>
      </c>
      <c r="AG36" s="191">
        <f t="shared" si="33"/>
        <v>3793.31916666667</v>
      </c>
      <c r="AH36" s="191">
        <f t="shared" si="34"/>
        <v>1137.99575</v>
      </c>
      <c r="AI36" s="191">
        <f t="shared" si="35"/>
        <v>-1636.56</v>
      </c>
      <c r="AJ36" s="191">
        <f t="shared" si="2"/>
        <v>-159.27932</v>
      </c>
      <c r="AK36" s="191">
        <f t="shared" si="3"/>
        <v>-18.175864</v>
      </c>
      <c r="AL36" s="191">
        <f t="shared" si="4"/>
        <v>-651</v>
      </c>
      <c r="AM36" s="191">
        <f t="shared" si="5"/>
        <v>-1137.99575</v>
      </c>
      <c r="AN36" s="191">
        <f t="shared" si="36"/>
        <v>4546</v>
      </c>
      <c r="AO36" s="191">
        <f t="shared" si="37"/>
        <v>4546</v>
      </c>
      <c r="AP36" s="191">
        <f t="shared" si="38"/>
        <v>3818.64</v>
      </c>
      <c r="AQ36" s="191">
        <f t="shared" si="6"/>
        <v>1913</v>
      </c>
      <c r="AR36" s="191">
        <f t="shared" si="7"/>
        <v>1913</v>
      </c>
      <c r="AS36" s="191">
        <f t="shared" si="8"/>
        <v>91.824</v>
      </c>
      <c r="AT36" s="191">
        <f t="shared" si="9"/>
        <v>1913</v>
      </c>
      <c r="AU36" s="191">
        <f t="shared" si="10"/>
        <v>18.3648</v>
      </c>
      <c r="AV36" s="191">
        <f t="shared" si="11"/>
        <v>4340</v>
      </c>
      <c r="AW36" s="191">
        <f t="shared" si="12"/>
        <v>4340</v>
      </c>
      <c r="AX36" s="191">
        <f t="shared" si="13"/>
        <v>1171.8</v>
      </c>
      <c r="AY36" s="191">
        <f t="shared" si="14"/>
        <v>1913</v>
      </c>
      <c r="AZ36" s="191">
        <f t="shared" si="15"/>
        <v>1913</v>
      </c>
      <c r="BA36" s="191">
        <f t="shared" si="16"/>
        <v>573.9</v>
      </c>
      <c r="BB36" s="191">
        <f t="shared" si="17"/>
        <v>-1636.56</v>
      </c>
      <c r="BC36" s="191">
        <f t="shared" si="18"/>
        <v>-69.024</v>
      </c>
      <c r="BD36" s="191">
        <f t="shared" si="19"/>
        <v>-0.1248</v>
      </c>
      <c r="BE36" s="191">
        <f t="shared" si="20"/>
        <v>-651</v>
      </c>
      <c r="BF36" s="191">
        <f t="shared" si="21"/>
        <v>-573.9</v>
      </c>
    </row>
    <row r="37" spans="2:58">
      <c r="B37" s="1" t="s">
        <v>474</v>
      </c>
      <c r="C37" s="197" t="str">
        <f>_xlfn.XLOOKUP(B37,'2024.1-2024.6'!B:B,'2024.1-2024.6'!G:G)</f>
        <v>2023/11/10</v>
      </c>
      <c r="D37" s="1" t="s">
        <v>521</v>
      </c>
      <c r="E37" s="1" t="str">
        <f>_xlfn.XLOOKUP(B37,'2024.1-2024.6'!B:B,'2024.1-2024.6'!C:C)</f>
        <v>运营中心</v>
      </c>
      <c r="F37" s="1" t="str">
        <f>_xlfn.XLOOKUP(B37,'2024.1-2024.6'!B:B,'2024.1-2024.6'!F:F)</f>
        <v>测试技师</v>
      </c>
      <c r="G37" s="1">
        <f>COUNTIF('2024.1-2024.6'!B:B,B37)</f>
        <v>4</v>
      </c>
      <c r="H37" s="191">
        <f>_xlfn.XLOOKUP(B37,'2024.1-2024.6'!B:B,'2024.1-2024.6'!K:K)</f>
        <v>5328.52</v>
      </c>
      <c r="I37" s="191">
        <f>IFERROR(AVERAGEIF('2022.1-2022.12 '!B:B,B37,'2022.1-2022.12 '!K:K),0)</f>
        <v>0</v>
      </c>
      <c r="J37" s="191">
        <f>_xlfn.XLOOKUP(B37,'2024.1-2024.6'!B:B,'2024.1-2024.6'!J:J)</f>
        <v>1900</v>
      </c>
      <c r="K37" s="191">
        <f>IFERROR(AVERAGEIF('2022.1-2022.12 '!B:B,B37,'2022.1-2022.12 '!J:J),0)</f>
        <v>0</v>
      </c>
      <c r="L37" s="191"/>
      <c r="M37" s="191">
        <f>SUMIF('2024.1-2024.6'!B:B,'Sum 2024.1-2024.6'!B37,'2024.1-2024.6'!L:L)</f>
        <v>1454.72</v>
      </c>
      <c r="N37" s="191"/>
      <c r="O37" s="191">
        <f>SUMIF('2024.1-2024.6'!B:B,'Sum 2024.1-2024.6'!B37,'2024.1-2024.6'!N:N)</f>
        <v>15.2</v>
      </c>
      <c r="P37" s="191">
        <f>SUMIF('2024.1-2024.6'!B:B,'Sum 2024.1-2024.6'!B37,'2024.1-2024.6'!P:P)</f>
        <v>12.16</v>
      </c>
      <c r="Q37" s="191"/>
      <c r="R37" s="191">
        <f>SUMIF('2024.1-2024.6'!B:B,'Sum 2024.1-2024.6'!B37,'2024.1-2024.6'!M:M)</f>
        <v>347.2</v>
      </c>
      <c r="S37" s="191"/>
      <c r="T37" s="191">
        <f>SUMIF('2024.1-2024.6'!B:B,'Sum 2024.1-2024.6'!B37,'2024.1-2024.6'!O:O)</f>
        <v>0</v>
      </c>
      <c r="U37" s="191">
        <f t="shared" si="22"/>
        <v>5328.52</v>
      </c>
      <c r="V37" s="191">
        <f t="shared" si="23"/>
        <v>5328.52</v>
      </c>
      <c r="W37" s="191">
        <f t="shared" si="39"/>
        <v>2983.9712</v>
      </c>
      <c r="X37" s="191">
        <f t="shared" si="24"/>
        <v>5328.52</v>
      </c>
      <c r="Y37" s="191">
        <f t="shared" si="25"/>
        <v>5328.52</v>
      </c>
      <c r="Z37" s="191">
        <f t="shared" si="26"/>
        <v>170.51264</v>
      </c>
      <c r="AA37" s="191">
        <f t="shared" si="27"/>
        <v>5328.52</v>
      </c>
      <c r="AB37" s="191">
        <f t="shared" si="28"/>
        <v>34.102528</v>
      </c>
      <c r="AC37" s="191">
        <f t="shared" si="29"/>
        <v>5328.52</v>
      </c>
      <c r="AD37" s="191">
        <f t="shared" si="30"/>
        <v>5328.52</v>
      </c>
      <c r="AE37" s="191">
        <f t="shared" si="31"/>
        <v>959.1336</v>
      </c>
      <c r="AF37" s="191">
        <f t="shared" si="32"/>
        <v>5328.52</v>
      </c>
      <c r="AG37" s="191">
        <f t="shared" si="33"/>
        <v>5328.52</v>
      </c>
      <c r="AH37" s="191">
        <f t="shared" si="34"/>
        <v>1065.704</v>
      </c>
      <c r="AI37" s="191">
        <f t="shared" si="35"/>
        <v>-1529.2512</v>
      </c>
      <c r="AJ37" s="191">
        <f t="shared" si="2"/>
        <v>-155.31264</v>
      </c>
      <c r="AK37" s="191">
        <f t="shared" si="3"/>
        <v>-21.942528</v>
      </c>
      <c r="AL37" s="191">
        <f t="shared" si="4"/>
        <v>-611.9336</v>
      </c>
      <c r="AM37" s="191">
        <f t="shared" si="5"/>
        <v>-1065.704</v>
      </c>
      <c r="AN37" s="191">
        <f t="shared" si="36"/>
        <v>4546</v>
      </c>
      <c r="AO37" s="191">
        <f t="shared" si="37"/>
        <v>4546</v>
      </c>
      <c r="AP37" s="191">
        <f t="shared" si="38"/>
        <v>2545.76</v>
      </c>
      <c r="AQ37" s="191">
        <f t="shared" si="6"/>
        <v>1900</v>
      </c>
      <c r="AR37" s="191">
        <f t="shared" si="7"/>
        <v>1900</v>
      </c>
      <c r="AS37" s="191">
        <f t="shared" si="8"/>
        <v>60.8</v>
      </c>
      <c r="AT37" s="191">
        <f t="shared" si="9"/>
        <v>1900</v>
      </c>
      <c r="AU37" s="191">
        <f t="shared" si="10"/>
        <v>12.16</v>
      </c>
      <c r="AV37" s="191">
        <f t="shared" si="11"/>
        <v>4340</v>
      </c>
      <c r="AW37" s="191">
        <f t="shared" si="12"/>
        <v>4340</v>
      </c>
      <c r="AX37" s="191">
        <f t="shared" si="13"/>
        <v>781.2</v>
      </c>
      <c r="AY37" s="191">
        <f t="shared" si="14"/>
        <v>1900</v>
      </c>
      <c r="AZ37" s="191">
        <f t="shared" si="15"/>
        <v>1900</v>
      </c>
      <c r="BA37" s="191">
        <f t="shared" si="16"/>
        <v>380</v>
      </c>
      <c r="BB37" s="191">
        <f t="shared" si="17"/>
        <v>-1091.04</v>
      </c>
      <c r="BC37" s="191">
        <f t="shared" si="18"/>
        <v>-45.6</v>
      </c>
      <c r="BD37" s="191">
        <f t="shared" si="19"/>
        <v>0</v>
      </c>
      <c r="BE37" s="191">
        <f t="shared" si="20"/>
        <v>-434</v>
      </c>
      <c r="BF37" s="191">
        <f t="shared" si="21"/>
        <v>-380</v>
      </c>
    </row>
    <row r="38" spans="2:58">
      <c r="B38" s="1" t="s">
        <v>230</v>
      </c>
      <c r="C38" s="197" t="str">
        <f>_xlfn.XLOOKUP(B38,'2024.1-2024.6'!B:B,'2024.1-2024.6'!G:G)</f>
        <v>2020/08/31</v>
      </c>
      <c r="D38" s="1">
        <f>_xlfn.XLOOKUP(B38,'2024.1-2024.6'!B:B,'2024.1-2024.6'!I:I)</f>
        <v>0</v>
      </c>
      <c r="E38" s="1" t="str">
        <f>_xlfn.XLOOKUP(B38,'2024.1-2024.6'!B:B,'2024.1-2024.6'!C:C)</f>
        <v>运营中心</v>
      </c>
      <c r="F38" s="1" t="str">
        <f>_xlfn.XLOOKUP(B38,'2024.1-2024.6'!B:B,'2024.1-2024.6'!F:F)</f>
        <v>装配钳工</v>
      </c>
      <c r="G38" s="1">
        <f>COUNTIF('2024.1-2024.6'!B:B,B38)</f>
        <v>6</v>
      </c>
      <c r="H38" s="191">
        <f>_xlfn.XLOOKUP(B38,'2024.1-2024.6'!B:B,'2024.1-2024.6'!K:K)</f>
        <v>8004.12</v>
      </c>
      <c r="I38" s="191">
        <f>IFERROR(AVERAGEIF('2022.1-2022.12 '!B:B,B38,'2022.1-2022.12 '!K:K),0)</f>
        <v>6588.625</v>
      </c>
      <c r="J38" s="191">
        <f>_xlfn.XLOOKUP(B38,'2024.1-2024.6'!B:B,'2024.1-2024.6'!J:J)</f>
        <v>1900</v>
      </c>
      <c r="K38" s="191">
        <f>IFERROR(AVERAGEIF('2022.1-2022.12 '!B:B,B38,'2022.1-2022.12 '!J:J),0)</f>
        <v>1900</v>
      </c>
      <c r="L38" s="191"/>
      <c r="M38" s="191">
        <f>SUMIF('2024.1-2024.6'!B:B,'Sum 2024.1-2024.6'!B38,'2024.1-2024.6'!L:L)</f>
        <v>2182.08</v>
      </c>
      <c r="N38" s="191"/>
      <c r="O38" s="191">
        <f>SUMIF('2024.1-2024.6'!B:B,'Sum 2024.1-2024.6'!B38,'2024.1-2024.6'!N:N)</f>
        <v>22.8</v>
      </c>
      <c r="P38" s="191">
        <f>SUMIF('2024.1-2024.6'!B:B,'Sum 2024.1-2024.6'!B38,'2024.1-2024.6'!P:P)</f>
        <v>18.24</v>
      </c>
      <c r="Q38" s="191"/>
      <c r="R38" s="191">
        <f>SUMIF('2024.1-2024.6'!B:B,'Sum 2024.1-2024.6'!B38,'2024.1-2024.6'!M:M)</f>
        <v>520.8</v>
      </c>
      <c r="S38" s="191"/>
      <c r="T38" s="191">
        <f>SUMIF('2024.1-2024.6'!B:B,'Sum 2024.1-2024.6'!B38,'2024.1-2024.6'!O:O)</f>
        <v>0</v>
      </c>
      <c r="U38" s="191">
        <f t="shared" si="22"/>
        <v>6588.625</v>
      </c>
      <c r="V38" s="191">
        <f t="shared" si="23"/>
        <v>6588.625</v>
      </c>
      <c r="W38" s="191">
        <f t="shared" si="39"/>
        <v>5534.445</v>
      </c>
      <c r="X38" s="191">
        <f t="shared" si="24"/>
        <v>6588.625</v>
      </c>
      <c r="Y38" s="191">
        <f t="shared" si="25"/>
        <v>6588.625</v>
      </c>
      <c r="Z38" s="191">
        <f t="shared" si="26"/>
        <v>316.254</v>
      </c>
      <c r="AA38" s="191">
        <f t="shared" si="27"/>
        <v>6588.625</v>
      </c>
      <c r="AB38" s="191">
        <f t="shared" si="28"/>
        <v>63.2508</v>
      </c>
      <c r="AC38" s="191">
        <f t="shared" si="29"/>
        <v>6588.625</v>
      </c>
      <c r="AD38" s="191">
        <f t="shared" si="30"/>
        <v>6588.625</v>
      </c>
      <c r="AE38" s="191">
        <f t="shared" si="31"/>
        <v>1778.92875</v>
      </c>
      <c r="AF38" s="191">
        <f t="shared" si="32"/>
        <v>6588.625</v>
      </c>
      <c r="AG38" s="191">
        <f t="shared" si="33"/>
        <v>6588.625</v>
      </c>
      <c r="AH38" s="191">
        <f t="shared" si="34"/>
        <v>1976.5875</v>
      </c>
      <c r="AI38" s="191">
        <f t="shared" si="35"/>
        <v>-3352.365</v>
      </c>
      <c r="AJ38" s="191">
        <f t="shared" si="2"/>
        <v>-293.454</v>
      </c>
      <c r="AK38" s="191">
        <f t="shared" si="3"/>
        <v>-45.0108</v>
      </c>
      <c r="AL38" s="191">
        <f t="shared" si="4"/>
        <v>-1258.12875</v>
      </c>
      <c r="AM38" s="191">
        <f t="shared" si="5"/>
        <v>-1976.5875</v>
      </c>
      <c r="AN38" s="191">
        <f t="shared" si="36"/>
        <v>4546</v>
      </c>
      <c r="AO38" s="191">
        <f t="shared" si="37"/>
        <v>4546</v>
      </c>
      <c r="AP38" s="191">
        <f t="shared" si="38"/>
        <v>3818.64</v>
      </c>
      <c r="AQ38" s="191">
        <f t="shared" si="6"/>
        <v>1900</v>
      </c>
      <c r="AR38" s="191">
        <f t="shared" si="7"/>
        <v>1900</v>
      </c>
      <c r="AS38" s="191">
        <f t="shared" si="8"/>
        <v>91.2</v>
      </c>
      <c r="AT38" s="191">
        <f t="shared" si="9"/>
        <v>1900</v>
      </c>
      <c r="AU38" s="191">
        <f t="shared" si="10"/>
        <v>18.24</v>
      </c>
      <c r="AV38" s="191">
        <f t="shared" si="11"/>
        <v>4340</v>
      </c>
      <c r="AW38" s="191">
        <f t="shared" si="12"/>
        <v>4340</v>
      </c>
      <c r="AX38" s="191">
        <f t="shared" si="13"/>
        <v>1171.8</v>
      </c>
      <c r="AY38" s="191">
        <f t="shared" si="14"/>
        <v>1900</v>
      </c>
      <c r="AZ38" s="191">
        <f t="shared" si="15"/>
        <v>1900</v>
      </c>
      <c r="BA38" s="191">
        <f t="shared" si="16"/>
        <v>570</v>
      </c>
      <c r="BB38" s="191">
        <f t="shared" si="17"/>
        <v>-1636.56</v>
      </c>
      <c r="BC38" s="191">
        <f t="shared" si="18"/>
        <v>-68.4</v>
      </c>
      <c r="BD38" s="191">
        <f t="shared" si="19"/>
        <v>0</v>
      </c>
      <c r="BE38" s="191">
        <f t="shared" si="20"/>
        <v>-651</v>
      </c>
      <c r="BF38" s="191">
        <f t="shared" si="21"/>
        <v>-570</v>
      </c>
    </row>
    <row r="39" spans="2:58">
      <c r="B39" s="1" t="s">
        <v>231</v>
      </c>
      <c r="C39" s="197" t="str">
        <f>_xlfn.XLOOKUP(B39,'2024.1-2024.6'!B:B,'2024.1-2024.6'!G:G)</f>
        <v>2023/04/03</v>
      </c>
      <c r="D39" s="1">
        <f>_xlfn.XLOOKUP(B39,'2024.1-2024.6'!B:B,'2024.1-2024.6'!I:I)</f>
        <v>0</v>
      </c>
      <c r="E39" s="1" t="str">
        <f>_xlfn.XLOOKUP(B39,'2024.1-2024.6'!B:B,'2024.1-2024.6'!C:C)</f>
        <v>采购部</v>
      </c>
      <c r="F39" s="1" t="str">
        <f>_xlfn.XLOOKUP(B39,'2024.1-2024.6'!B:B,'2024.1-2024.6'!F:F)</f>
        <v>采购专员</v>
      </c>
      <c r="G39" s="1">
        <f>COUNTIF('2024.1-2024.6'!B:B,B39)</f>
        <v>6</v>
      </c>
      <c r="H39" s="191">
        <f>_xlfn.XLOOKUP(B39,'2024.1-2024.6'!B:B,'2024.1-2024.6'!K:K)</f>
        <v>6779.02</v>
      </c>
      <c r="I39" s="191">
        <f>IFERROR(AVERAGEIF('2022.1-2022.12 '!B:B,B39,'2022.1-2022.12 '!K:K),0)</f>
        <v>0</v>
      </c>
      <c r="J39" s="191">
        <f>_xlfn.XLOOKUP(B39,'2024.1-2024.6'!B:B,'2024.1-2024.6'!J:J)</f>
        <v>3026</v>
      </c>
      <c r="K39" s="191">
        <f>IFERROR(AVERAGEIF('2022.1-2022.12 '!B:B,B39,'2022.1-2022.12 '!J:J),0)</f>
        <v>0</v>
      </c>
      <c r="L39" s="191"/>
      <c r="M39" s="191">
        <f>SUMIF('2024.1-2024.6'!B:B,'Sum 2024.1-2024.6'!B39,'2024.1-2024.6'!L:L)</f>
        <v>2182.08</v>
      </c>
      <c r="N39" s="191"/>
      <c r="O39" s="191">
        <f>SUMIF('2024.1-2024.6'!B:B,'Sum 2024.1-2024.6'!B39,'2024.1-2024.6'!N:N)</f>
        <v>22.8</v>
      </c>
      <c r="P39" s="191">
        <f>SUMIF('2024.1-2024.6'!B:B,'Sum 2024.1-2024.6'!B39,'2024.1-2024.6'!P:P)</f>
        <v>18.24</v>
      </c>
      <c r="Q39" s="191"/>
      <c r="R39" s="191">
        <f>SUMIF('2024.1-2024.6'!B:B,'Sum 2024.1-2024.6'!B39,'2024.1-2024.6'!M:M)</f>
        <v>520.8</v>
      </c>
      <c r="S39" s="191"/>
      <c r="T39" s="191">
        <f>SUMIF('2024.1-2024.6'!B:B,'Sum 2024.1-2024.6'!B39,'2024.1-2024.6'!O:O)</f>
        <v>0</v>
      </c>
      <c r="U39" s="191">
        <f t="shared" si="22"/>
        <v>6779.02</v>
      </c>
      <c r="V39" s="191">
        <f t="shared" si="23"/>
        <v>6779.02</v>
      </c>
      <c r="W39" s="191">
        <f t="shared" si="39"/>
        <v>5694.3768</v>
      </c>
      <c r="X39" s="191">
        <f t="shared" si="24"/>
        <v>6779.02</v>
      </c>
      <c r="Y39" s="191">
        <f t="shared" si="25"/>
        <v>6779.02</v>
      </c>
      <c r="Z39" s="191">
        <f t="shared" si="26"/>
        <v>325.39296</v>
      </c>
      <c r="AA39" s="191">
        <f t="shared" si="27"/>
        <v>6779.02</v>
      </c>
      <c r="AB39" s="191">
        <f t="shared" si="28"/>
        <v>65.078592</v>
      </c>
      <c r="AC39" s="191">
        <f t="shared" si="29"/>
        <v>6779.02</v>
      </c>
      <c r="AD39" s="191">
        <f t="shared" si="30"/>
        <v>6779.02</v>
      </c>
      <c r="AE39" s="191">
        <f t="shared" si="31"/>
        <v>1830.3354</v>
      </c>
      <c r="AF39" s="191">
        <f t="shared" si="32"/>
        <v>6779.02</v>
      </c>
      <c r="AG39" s="191">
        <f t="shared" si="33"/>
        <v>6779.02</v>
      </c>
      <c r="AH39" s="191">
        <f t="shared" si="34"/>
        <v>2033.706</v>
      </c>
      <c r="AI39" s="191">
        <f t="shared" si="35"/>
        <v>-3512.2968</v>
      </c>
      <c r="AJ39" s="191">
        <f t="shared" si="2"/>
        <v>-302.59296</v>
      </c>
      <c r="AK39" s="191">
        <f t="shared" si="3"/>
        <v>-46.838592</v>
      </c>
      <c r="AL39" s="191">
        <f t="shared" si="4"/>
        <v>-1309.5354</v>
      </c>
      <c r="AM39" s="191">
        <f t="shared" si="5"/>
        <v>-2033.706</v>
      </c>
      <c r="AN39" s="191">
        <f t="shared" si="36"/>
        <v>4546</v>
      </c>
      <c r="AO39" s="191">
        <f t="shared" si="37"/>
        <v>4546</v>
      </c>
      <c r="AP39" s="191">
        <f t="shared" si="38"/>
        <v>3818.64</v>
      </c>
      <c r="AQ39" s="191">
        <f t="shared" si="6"/>
        <v>3026</v>
      </c>
      <c r="AR39" s="191">
        <f t="shared" si="7"/>
        <v>3026</v>
      </c>
      <c r="AS39" s="191">
        <f t="shared" si="8"/>
        <v>145.248</v>
      </c>
      <c r="AT39" s="191">
        <f t="shared" si="9"/>
        <v>3026</v>
      </c>
      <c r="AU39" s="191">
        <f t="shared" si="10"/>
        <v>29.0496</v>
      </c>
      <c r="AV39" s="191">
        <f t="shared" si="11"/>
        <v>4340</v>
      </c>
      <c r="AW39" s="191">
        <f t="shared" si="12"/>
        <v>4340</v>
      </c>
      <c r="AX39" s="191">
        <f t="shared" si="13"/>
        <v>1171.8</v>
      </c>
      <c r="AY39" s="191">
        <f t="shared" si="14"/>
        <v>3026</v>
      </c>
      <c r="AZ39" s="191">
        <f t="shared" si="15"/>
        <v>3026</v>
      </c>
      <c r="BA39" s="191">
        <f t="shared" si="16"/>
        <v>907.8</v>
      </c>
      <c r="BB39" s="191">
        <f t="shared" si="17"/>
        <v>-1636.56</v>
      </c>
      <c r="BC39" s="191">
        <f t="shared" si="18"/>
        <v>-122.448</v>
      </c>
      <c r="BD39" s="191">
        <f t="shared" si="19"/>
        <v>-10.8096</v>
      </c>
      <c r="BE39" s="191">
        <f t="shared" si="20"/>
        <v>-651</v>
      </c>
      <c r="BF39" s="191">
        <f t="shared" si="21"/>
        <v>-907.8</v>
      </c>
    </row>
    <row r="40" spans="2:58">
      <c r="B40" s="1" t="s">
        <v>233</v>
      </c>
      <c r="C40" s="197" t="str">
        <f>_xlfn.XLOOKUP(B40,'2024.1-2024.6'!B:B,'2024.1-2024.6'!G:G)</f>
        <v>2021/05/28</v>
      </c>
      <c r="D40" s="1">
        <f>_xlfn.XLOOKUP(B40,'2024.1-2024.6'!B:B,'2024.1-2024.6'!I:I)</f>
        <v>0</v>
      </c>
      <c r="E40" s="1" t="str">
        <f>_xlfn.XLOOKUP(B40,'2024.1-2024.6'!B:B,'2024.1-2024.6'!C:C)</f>
        <v>采购部</v>
      </c>
      <c r="F40" s="1" t="str">
        <f>_xlfn.XLOOKUP(B40,'2024.1-2024.6'!B:B,'2024.1-2024.6'!F:F)</f>
        <v>战略采购</v>
      </c>
      <c r="G40" s="1">
        <f>COUNTIF('2024.1-2024.6'!B:B,B40)</f>
        <v>6</v>
      </c>
      <c r="H40" s="191">
        <f>_xlfn.XLOOKUP(B40,'2024.1-2024.6'!B:B,'2024.1-2024.6'!K:K)</f>
        <v>10150</v>
      </c>
      <c r="I40" s="191">
        <f>IFERROR(AVERAGEIF('2022.1-2022.12 '!B:B,B40,'2022.1-2022.12 '!K:K),0)</f>
        <v>9680.8275</v>
      </c>
      <c r="J40" s="191">
        <f>_xlfn.XLOOKUP(B40,'2024.1-2024.6'!B:B,'2024.1-2024.6'!J:J)</f>
        <v>3800</v>
      </c>
      <c r="K40" s="191">
        <f>IFERROR(AVERAGEIF('2022.1-2022.12 '!B:B,B40,'2022.1-2022.12 '!J:J),0)</f>
        <v>3800</v>
      </c>
      <c r="L40" s="191"/>
      <c r="M40" s="191">
        <f>SUMIF('2024.1-2024.6'!B:B,'Sum 2024.1-2024.6'!B40,'2024.1-2024.6'!L:L)</f>
        <v>2182.08</v>
      </c>
      <c r="N40" s="191"/>
      <c r="O40" s="191">
        <f>SUMIF('2024.1-2024.6'!B:B,'Sum 2024.1-2024.6'!B40,'2024.1-2024.6'!N:N)</f>
        <v>22.8</v>
      </c>
      <c r="P40" s="191">
        <f>SUMIF('2024.1-2024.6'!B:B,'Sum 2024.1-2024.6'!B40,'2024.1-2024.6'!P:P)</f>
        <v>18.24</v>
      </c>
      <c r="Q40" s="191"/>
      <c r="R40" s="191">
        <f>SUMIF('2024.1-2024.6'!B:B,'Sum 2024.1-2024.6'!B40,'2024.1-2024.6'!M:M)</f>
        <v>520.8</v>
      </c>
      <c r="S40" s="191"/>
      <c r="T40" s="191">
        <f>SUMIF('2024.1-2024.6'!B:B,'Sum 2024.1-2024.6'!B40,'2024.1-2024.6'!O:O)</f>
        <v>0</v>
      </c>
      <c r="U40" s="191">
        <f t="shared" si="22"/>
        <v>9680.8275</v>
      </c>
      <c r="V40" s="191">
        <f t="shared" si="23"/>
        <v>9680.8275</v>
      </c>
      <c r="W40" s="191">
        <f t="shared" si="39"/>
        <v>8131.8951</v>
      </c>
      <c r="X40" s="191">
        <f t="shared" si="24"/>
        <v>9680.8275</v>
      </c>
      <c r="Y40" s="191">
        <f t="shared" si="25"/>
        <v>9680.8275</v>
      </c>
      <c r="Z40" s="191">
        <f t="shared" si="26"/>
        <v>464.67972</v>
      </c>
      <c r="AA40" s="191">
        <f t="shared" si="27"/>
        <v>9680.8275</v>
      </c>
      <c r="AB40" s="191">
        <f t="shared" si="28"/>
        <v>92.935944</v>
      </c>
      <c r="AC40" s="191">
        <f t="shared" si="29"/>
        <v>9680.8275</v>
      </c>
      <c r="AD40" s="191">
        <f t="shared" si="30"/>
        <v>9680.8275</v>
      </c>
      <c r="AE40" s="191">
        <f t="shared" si="31"/>
        <v>2613.823425</v>
      </c>
      <c r="AF40" s="191">
        <f t="shared" si="32"/>
        <v>9680.8275</v>
      </c>
      <c r="AG40" s="191">
        <f t="shared" si="33"/>
        <v>9680.8275</v>
      </c>
      <c r="AH40" s="191">
        <f t="shared" si="34"/>
        <v>2904.24825</v>
      </c>
      <c r="AI40" s="191">
        <f t="shared" si="35"/>
        <v>-5949.8151</v>
      </c>
      <c r="AJ40" s="191">
        <f t="shared" si="2"/>
        <v>-441.87972</v>
      </c>
      <c r="AK40" s="191">
        <f t="shared" si="3"/>
        <v>-74.695944</v>
      </c>
      <c r="AL40" s="191">
        <f t="shared" si="4"/>
        <v>-2093.023425</v>
      </c>
      <c r="AM40" s="191">
        <f t="shared" si="5"/>
        <v>-2904.24825</v>
      </c>
      <c r="AN40" s="191">
        <f t="shared" si="36"/>
        <v>4546</v>
      </c>
      <c r="AO40" s="191">
        <f t="shared" si="37"/>
        <v>4546</v>
      </c>
      <c r="AP40" s="191">
        <f t="shared" si="38"/>
        <v>3818.64</v>
      </c>
      <c r="AQ40" s="191">
        <f t="shared" si="6"/>
        <v>3800</v>
      </c>
      <c r="AR40" s="191">
        <f t="shared" si="7"/>
        <v>3800</v>
      </c>
      <c r="AS40" s="191">
        <f t="shared" si="8"/>
        <v>182.4</v>
      </c>
      <c r="AT40" s="191">
        <f t="shared" si="9"/>
        <v>3800</v>
      </c>
      <c r="AU40" s="191">
        <f t="shared" si="10"/>
        <v>36.48</v>
      </c>
      <c r="AV40" s="191">
        <f t="shared" si="11"/>
        <v>4340</v>
      </c>
      <c r="AW40" s="191">
        <f t="shared" si="12"/>
        <v>4340</v>
      </c>
      <c r="AX40" s="191">
        <f t="shared" si="13"/>
        <v>1171.8</v>
      </c>
      <c r="AY40" s="191">
        <f t="shared" si="14"/>
        <v>3800</v>
      </c>
      <c r="AZ40" s="191">
        <f t="shared" si="15"/>
        <v>3800</v>
      </c>
      <c r="BA40" s="191">
        <f t="shared" si="16"/>
        <v>1140</v>
      </c>
      <c r="BB40" s="191">
        <f t="shared" si="17"/>
        <v>-1636.56</v>
      </c>
      <c r="BC40" s="191">
        <f t="shared" si="18"/>
        <v>-159.6</v>
      </c>
      <c r="BD40" s="191">
        <f t="shared" si="19"/>
        <v>-18.24</v>
      </c>
      <c r="BE40" s="191">
        <f t="shared" si="20"/>
        <v>-651</v>
      </c>
      <c r="BF40" s="191">
        <f t="shared" si="21"/>
        <v>-1140</v>
      </c>
    </row>
    <row r="41" spans="2:58">
      <c r="B41" s="1" t="s">
        <v>234</v>
      </c>
      <c r="C41" s="197" t="str">
        <f>_xlfn.XLOOKUP(B41,'2024.1-2024.6'!B:B,'2024.1-2024.6'!G:G)</f>
        <v>2005/09/09</v>
      </c>
      <c r="D41" s="1">
        <f>_xlfn.XLOOKUP(B41,'2024.1-2024.6'!B:B,'2024.1-2024.6'!I:I)</f>
        <v>0</v>
      </c>
      <c r="E41" s="1" t="str">
        <f>_xlfn.XLOOKUP(B41,'2024.1-2024.6'!B:B,'2024.1-2024.6'!C:C)</f>
        <v>研发部</v>
      </c>
      <c r="F41" s="1" t="str">
        <f>_xlfn.XLOOKUP(B41,'2024.1-2024.6'!B:B,'2024.1-2024.6'!F:F)</f>
        <v>机械研发主管</v>
      </c>
      <c r="G41" s="1">
        <f>COUNTIF('2024.1-2024.6'!B:B,B41)</f>
        <v>6</v>
      </c>
      <c r="H41" s="191">
        <f>_xlfn.XLOOKUP(B41,'2024.1-2024.6'!B:B,'2024.1-2024.6'!K:K)</f>
        <v>13043.7</v>
      </c>
      <c r="I41" s="191">
        <f>IFERROR(AVERAGEIF('2022.1-2022.12 '!B:B,B41,'2022.1-2022.12 '!K:K),0)</f>
        <v>13967.7</v>
      </c>
      <c r="J41" s="191">
        <f>_xlfn.XLOOKUP(B41,'2024.1-2024.6'!B:B,'2024.1-2024.6'!J:J)</f>
        <v>5544</v>
      </c>
      <c r="K41" s="191">
        <f>IFERROR(AVERAGEIF('2022.1-2022.12 '!B:B,B41,'2022.1-2022.12 '!J:J),0)</f>
        <v>5544</v>
      </c>
      <c r="L41" s="191"/>
      <c r="M41" s="191">
        <f>SUMIF('2024.1-2024.6'!B:B,'Sum 2024.1-2024.6'!B41,'2024.1-2024.6'!L:L)</f>
        <v>2182.08</v>
      </c>
      <c r="N41" s="191"/>
      <c r="O41" s="191">
        <f>SUMIF('2024.1-2024.6'!B:B,'Sum 2024.1-2024.6'!B41,'2024.1-2024.6'!N:N)</f>
        <v>22.8</v>
      </c>
      <c r="P41" s="191">
        <f>SUMIF('2024.1-2024.6'!B:B,'Sum 2024.1-2024.6'!B41,'2024.1-2024.6'!P:P)</f>
        <v>18.24</v>
      </c>
      <c r="Q41" s="191"/>
      <c r="R41" s="191">
        <f>SUMIF('2024.1-2024.6'!B:B,'Sum 2024.1-2024.6'!B41,'2024.1-2024.6'!M:M)</f>
        <v>520.8</v>
      </c>
      <c r="S41" s="191"/>
      <c r="T41" s="191">
        <f>SUMIF('2024.1-2024.6'!B:B,'Sum 2024.1-2024.6'!B41,'2024.1-2024.6'!O:O)</f>
        <v>750</v>
      </c>
      <c r="U41" s="191">
        <f t="shared" si="22"/>
        <v>13967.7</v>
      </c>
      <c r="V41" s="191">
        <f t="shared" si="23"/>
        <v>13967.7</v>
      </c>
      <c r="W41" s="191">
        <f t="shared" si="39"/>
        <v>11732.868</v>
      </c>
      <c r="X41" s="191">
        <f t="shared" si="24"/>
        <v>13967.7</v>
      </c>
      <c r="Y41" s="191">
        <f t="shared" si="25"/>
        <v>13967.7</v>
      </c>
      <c r="Z41" s="191">
        <f t="shared" si="26"/>
        <v>670.4496</v>
      </c>
      <c r="AA41" s="191">
        <f t="shared" si="27"/>
        <v>13967.7</v>
      </c>
      <c r="AB41" s="191">
        <f t="shared" si="28"/>
        <v>134.08992</v>
      </c>
      <c r="AC41" s="191">
        <f t="shared" si="29"/>
        <v>13967.7</v>
      </c>
      <c r="AD41" s="191">
        <f t="shared" si="30"/>
        <v>13967.7</v>
      </c>
      <c r="AE41" s="191">
        <f t="shared" si="31"/>
        <v>3771.279</v>
      </c>
      <c r="AF41" s="191">
        <f t="shared" si="32"/>
        <v>13967.7</v>
      </c>
      <c r="AG41" s="191">
        <f t="shared" si="33"/>
        <v>13967.7</v>
      </c>
      <c r="AH41" s="191">
        <f t="shared" si="34"/>
        <v>4190.31</v>
      </c>
      <c r="AI41" s="191">
        <f t="shared" si="35"/>
        <v>-9550.788</v>
      </c>
      <c r="AJ41" s="191">
        <f t="shared" si="2"/>
        <v>-647.6496</v>
      </c>
      <c r="AK41" s="191">
        <f t="shared" si="3"/>
        <v>-115.84992</v>
      </c>
      <c r="AL41" s="191">
        <f t="shared" si="4"/>
        <v>-3250.479</v>
      </c>
      <c r="AM41" s="191">
        <f t="shared" si="5"/>
        <v>-3440.31</v>
      </c>
      <c r="AN41" s="191">
        <f t="shared" si="36"/>
        <v>5544</v>
      </c>
      <c r="AO41" s="191">
        <f t="shared" si="37"/>
        <v>5544</v>
      </c>
      <c r="AP41" s="191">
        <f t="shared" si="38"/>
        <v>4656.96</v>
      </c>
      <c r="AQ41" s="191">
        <f t="shared" si="6"/>
        <v>5544</v>
      </c>
      <c r="AR41" s="191">
        <f t="shared" si="7"/>
        <v>5544</v>
      </c>
      <c r="AS41" s="191">
        <f t="shared" si="8"/>
        <v>266.112</v>
      </c>
      <c r="AT41" s="191">
        <f t="shared" si="9"/>
        <v>5544</v>
      </c>
      <c r="AU41" s="191">
        <f t="shared" si="10"/>
        <v>53.2224</v>
      </c>
      <c r="AV41" s="191">
        <f t="shared" si="11"/>
        <v>5544</v>
      </c>
      <c r="AW41" s="191">
        <f t="shared" si="12"/>
        <v>5544</v>
      </c>
      <c r="AX41" s="191">
        <f t="shared" si="13"/>
        <v>1496.88</v>
      </c>
      <c r="AY41" s="191">
        <f t="shared" si="14"/>
        <v>5544</v>
      </c>
      <c r="AZ41" s="191">
        <f t="shared" si="15"/>
        <v>5544</v>
      </c>
      <c r="BA41" s="191">
        <f t="shared" si="16"/>
        <v>1663.2</v>
      </c>
      <c r="BB41" s="191">
        <f t="shared" si="17"/>
        <v>-2474.88</v>
      </c>
      <c r="BC41" s="191">
        <f t="shared" si="18"/>
        <v>-243.312</v>
      </c>
      <c r="BD41" s="191">
        <f t="shared" si="19"/>
        <v>-34.9824</v>
      </c>
      <c r="BE41" s="191">
        <f t="shared" si="20"/>
        <v>-976.08</v>
      </c>
      <c r="BF41" s="191">
        <f t="shared" si="21"/>
        <v>-913.2</v>
      </c>
    </row>
    <row r="42" spans="2:58">
      <c r="B42" s="201" t="s">
        <v>522</v>
      </c>
      <c r="C42" s="197" t="str">
        <f>_xlfn.XLOOKUP(B42,'2024.1-2024.6'!B:B,'2024.1-2024.6'!G:G)</f>
        <v>2024/02/20</v>
      </c>
      <c r="D42" s="1" t="str">
        <f>_xlfn.XLOOKUP(B42,'2024.1-2024.6'!B:B,'2024.1-2024.6'!I:I)</f>
        <v>2月入职</v>
      </c>
      <c r="E42" s="1" t="str">
        <f>_xlfn.XLOOKUP(B42,'2024.1-2024.6'!B:B,'2024.1-2024.6'!C:C)</f>
        <v>服务营销中心</v>
      </c>
      <c r="F42" s="1" t="str">
        <f>_xlfn.XLOOKUP(B42,'2024.1-2024.6'!B:B,'2024.1-2024.6'!F:F)</f>
        <v>服务调度专员</v>
      </c>
      <c r="G42" s="1">
        <f>COUNTIF('2024.1-2024.6'!B:B,B42)</f>
        <v>5</v>
      </c>
      <c r="H42" s="191">
        <f>_xlfn.XLOOKUP(B42,'2024.1-2024.6'!B:B,'2024.1-2024.6'!K:K)</f>
        <v>2333.7</v>
      </c>
      <c r="I42" s="191">
        <f>IFERROR(AVERAGEIF('2022.1-2022.12 '!B:B,B42,'2022.1-2022.12 '!K:K),0)</f>
        <v>0</v>
      </c>
      <c r="J42" s="191">
        <f>_xlfn.XLOOKUP(B42,'2024.1-2024.6'!B:B,'2024.1-2024.6'!J:J)</f>
        <v>2474</v>
      </c>
      <c r="K42" s="191">
        <f>IFERROR(AVERAGEIF('2022.1-2022.12 '!B:B,B42,'2022.1-2022.12 '!J:J),0)</f>
        <v>0</v>
      </c>
      <c r="L42" s="191"/>
      <c r="M42" s="191">
        <f>SUMIF('2024.1-2024.6'!B:B,'Sum 2024.1-2024.6'!B42,'2024.1-2024.6'!L:L)</f>
        <v>1454.72</v>
      </c>
      <c r="N42" s="191"/>
      <c r="O42" s="191">
        <f>SUMIF('2024.1-2024.6'!B:B,'Sum 2024.1-2024.6'!B42,'2024.1-2024.6'!N:N)</f>
        <v>15.2</v>
      </c>
      <c r="P42" s="191">
        <f>SUMIF('2024.1-2024.6'!B:B,'Sum 2024.1-2024.6'!B42,'2024.1-2024.6'!P:P)</f>
        <v>12.16</v>
      </c>
      <c r="Q42" s="191"/>
      <c r="R42" s="191">
        <f>SUMIF('2024.1-2024.6'!B:B,'Sum 2024.1-2024.6'!B42,'2024.1-2024.6'!M:M)</f>
        <v>347.2</v>
      </c>
      <c r="S42" s="191"/>
      <c r="T42" s="191">
        <f>SUMIF('2024.1-2024.6'!B:B,'Sum 2024.1-2024.6'!B42,'2024.1-2024.6'!O:O)</f>
        <v>0</v>
      </c>
      <c r="U42" s="191">
        <f t="shared" si="22"/>
        <v>4546</v>
      </c>
      <c r="V42" s="191">
        <f t="shared" si="23"/>
        <v>4546</v>
      </c>
      <c r="W42" s="191">
        <f t="shared" si="39"/>
        <v>3182.2</v>
      </c>
      <c r="X42" s="191">
        <f t="shared" si="24"/>
        <v>2333.7</v>
      </c>
      <c r="Y42" s="191">
        <f t="shared" si="25"/>
        <v>2333.7</v>
      </c>
      <c r="Z42" s="191">
        <f t="shared" si="26"/>
        <v>93.348</v>
      </c>
      <c r="AA42" s="191">
        <f t="shared" si="27"/>
        <v>2333.7</v>
      </c>
      <c r="AB42" s="191">
        <f t="shared" si="28"/>
        <v>18.6696</v>
      </c>
      <c r="AC42" s="191">
        <f t="shared" si="29"/>
        <v>4340</v>
      </c>
      <c r="AD42" s="191">
        <f t="shared" si="30"/>
        <v>4340</v>
      </c>
      <c r="AE42" s="191">
        <f t="shared" si="31"/>
        <v>976.5</v>
      </c>
      <c r="AF42" s="191">
        <f t="shared" si="32"/>
        <v>2333.7</v>
      </c>
      <c r="AG42" s="191">
        <f t="shared" si="33"/>
        <v>2333.7</v>
      </c>
      <c r="AH42" s="191">
        <f t="shared" si="34"/>
        <v>583.425</v>
      </c>
      <c r="AI42" s="191">
        <f t="shared" si="35"/>
        <v>-1727.48</v>
      </c>
      <c r="AJ42" s="191">
        <f t="shared" si="2"/>
        <v>-78.148</v>
      </c>
      <c r="AK42" s="191">
        <f t="shared" si="3"/>
        <v>-6.5096</v>
      </c>
      <c r="AL42" s="191">
        <f t="shared" si="4"/>
        <v>-629.3</v>
      </c>
      <c r="AM42" s="191">
        <f t="shared" si="5"/>
        <v>-583.425</v>
      </c>
      <c r="AN42" s="191">
        <f t="shared" si="36"/>
        <v>4546</v>
      </c>
      <c r="AO42" s="191">
        <f t="shared" si="37"/>
        <v>4546</v>
      </c>
      <c r="AP42" s="191">
        <f t="shared" si="38"/>
        <v>3182.2</v>
      </c>
      <c r="AQ42" s="191">
        <f t="shared" si="6"/>
        <v>2474</v>
      </c>
      <c r="AR42" s="191">
        <f t="shared" si="7"/>
        <v>2474</v>
      </c>
      <c r="AS42" s="191">
        <f t="shared" si="8"/>
        <v>98.96</v>
      </c>
      <c r="AT42" s="191">
        <f t="shared" si="9"/>
        <v>2474</v>
      </c>
      <c r="AU42" s="191">
        <f t="shared" si="10"/>
        <v>19.792</v>
      </c>
      <c r="AV42" s="191">
        <f t="shared" si="11"/>
        <v>4340</v>
      </c>
      <c r="AW42" s="191">
        <f t="shared" si="12"/>
        <v>4340</v>
      </c>
      <c r="AX42" s="191">
        <f t="shared" si="13"/>
        <v>976.5</v>
      </c>
      <c r="AY42" s="191">
        <f t="shared" si="14"/>
        <v>2474</v>
      </c>
      <c r="AZ42" s="191">
        <f t="shared" si="15"/>
        <v>2474</v>
      </c>
      <c r="BA42" s="191">
        <f t="shared" si="16"/>
        <v>618.5</v>
      </c>
      <c r="BB42" s="191">
        <f t="shared" si="17"/>
        <v>-1727.48</v>
      </c>
      <c r="BC42" s="191">
        <f t="shared" si="18"/>
        <v>-83.76</v>
      </c>
      <c r="BD42" s="191">
        <f t="shared" si="19"/>
        <v>-7.632</v>
      </c>
      <c r="BE42" s="191">
        <f t="shared" si="20"/>
        <v>-629.3</v>
      </c>
      <c r="BF42" s="191">
        <f t="shared" si="21"/>
        <v>-618.5</v>
      </c>
    </row>
    <row r="43" spans="2:58">
      <c r="B43" s="1" t="s">
        <v>235</v>
      </c>
      <c r="C43" s="197" t="str">
        <f>_xlfn.XLOOKUP(B43,'2024.1-2024.6'!B:B,'2024.1-2024.6'!G:G)</f>
        <v>2020/02/24</v>
      </c>
      <c r="D43" s="1">
        <f>_xlfn.XLOOKUP(B43,'2024.1-2024.6'!B:B,'2024.1-2024.6'!I:I)</f>
        <v>0</v>
      </c>
      <c r="E43" s="1" t="str">
        <f>_xlfn.XLOOKUP(B43,'2024.1-2024.6'!B:B,'2024.1-2024.6'!C:C)</f>
        <v>运营中心</v>
      </c>
      <c r="F43" s="1" t="str">
        <f>_xlfn.XLOOKUP(B43,'2024.1-2024.6'!B:B,'2024.1-2024.6'!F:F)</f>
        <v>装配电工</v>
      </c>
      <c r="G43" s="1">
        <f>COUNTIF('2024.1-2024.6'!B:B,B43)</f>
        <v>6</v>
      </c>
      <c r="H43" s="191">
        <f>_xlfn.XLOOKUP(B43,'2024.1-2024.6'!B:B,'2024.1-2024.6'!K:K)</f>
        <v>7372.52</v>
      </c>
      <c r="I43" s="191">
        <f>IFERROR(AVERAGEIF('2022.1-2022.12 '!B:B,B43,'2022.1-2022.12 '!K:K),0)</f>
        <v>6694.99083333333</v>
      </c>
      <c r="J43" s="191">
        <f>_xlfn.XLOOKUP(B43,'2024.1-2024.6'!B:B,'2024.1-2024.6'!J:J)</f>
        <v>1900</v>
      </c>
      <c r="K43" s="191">
        <f>IFERROR(AVERAGEIF('2022.1-2022.12 '!B:B,B43,'2022.1-2022.12 '!J:J),0)</f>
        <v>1900</v>
      </c>
      <c r="L43" s="191"/>
      <c r="M43" s="191">
        <f>SUMIF('2024.1-2024.6'!B:B,'Sum 2024.1-2024.6'!B43,'2024.1-2024.6'!L:L)</f>
        <v>2182.08</v>
      </c>
      <c r="N43" s="191"/>
      <c r="O43" s="191">
        <f>SUMIF('2024.1-2024.6'!B:B,'Sum 2024.1-2024.6'!B43,'2024.1-2024.6'!N:N)</f>
        <v>22.8</v>
      </c>
      <c r="P43" s="191">
        <f>SUMIF('2024.1-2024.6'!B:B,'Sum 2024.1-2024.6'!B43,'2024.1-2024.6'!P:P)</f>
        <v>18.24</v>
      </c>
      <c r="Q43" s="191"/>
      <c r="R43" s="191">
        <f>SUMIF('2024.1-2024.6'!B:B,'Sum 2024.1-2024.6'!B43,'2024.1-2024.6'!M:M)</f>
        <v>520.8</v>
      </c>
      <c r="S43" s="191"/>
      <c r="T43" s="191">
        <f>SUMIF('2024.1-2024.6'!B:B,'Sum 2024.1-2024.6'!B43,'2024.1-2024.6'!O:O)</f>
        <v>0</v>
      </c>
      <c r="U43" s="191">
        <f t="shared" si="22"/>
        <v>6694.99083333333</v>
      </c>
      <c r="V43" s="191">
        <f t="shared" si="23"/>
        <v>6694.99083333333</v>
      </c>
      <c r="W43" s="191">
        <f t="shared" si="39"/>
        <v>5623.7923</v>
      </c>
      <c r="X43" s="191">
        <f t="shared" si="24"/>
        <v>6694.99083333333</v>
      </c>
      <c r="Y43" s="191">
        <f t="shared" si="25"/>
        <v>6694.99083333333</v>
      </c>
      <c r="Z43" s="191">
        <f t="shared" si="26"/>
        <v>321.35956</v>
      </c>
      <c r="AA43" s="191">
        <f t="shared" si="27"/>
        <v>6694.99083333333</v>
      </c>
      <c r="AB43" s="191">
        <f t="shared" si="28"/>
        <v>64.271912</v>
      </c>
      <c r="AC43" s="191">
        <f t="shared" si="29"/>
        <v>6694.99083333333</v>
      </c>
      <c r="AD43" s="191">
        <f t="shared" si="30"/>
        <v>6694.99083333333</v>
      </c>
      <c r="AE43" s="191">
        <f t="shared" si="31"/>
        <v>1807.647525</v>
      </c>
      <c r="AF43" s="191">
        <f t="shared" si="32"/>
        <v>6694.99083333333</v>
      </c>
      <c r="AG43" s="191">
        <f t="shared" si="33"/>
        <v>6694.99083333333</v>
      </c>
      <c r="AH43" s="191">
        <f t="shared" si="34"/>
        <v>2008.49725</v>
      </c>
      <c r="AI43" s="191">
        <f t="shared" si="35"/>
        <v>-3441.7123</v>
      </c>
      <c r="AJ43" s="191">
        <f t="shared" si="2"/>
        <v>-298.55956</v>
      </c>
      <c r="AK43" s="191">
        <f t="shared" si="3"/>
        <v>-46.031912</v>
      </c>
      <c r="AL43" s="191">
        <f t="shared" si="4"/>
        <v>-1286.847525</v>
      </c>
      <c r="AM43" s="191">
        <f t="shared" si="5"/>
        <v>-2008.49725</v>
      </c>
      <c r="AN43" s="191">
        <f t="shared" si="36"/>
        <v>4546</v>
      </c>
      <c r="AO43" s="191">
        <f t="shared" si="37"/>
        <v>4546</v>
      </c>
      <c r="AP43" s="191">
        <f t="shared" si="38"/>
        <v>3818.64</v>
      </c>
      <c r="AQ43" s="191">
        <f t="shared" si="6"/>
        <v>1900</v>
      </c>
      <c r="AR43" s="191">
        <f t="shared" si="7"/>
        <v>1900</v>
      </c>
      <c r="AS43" s="191">
        <f t="shared" si="8"/>
        <v>91.2</v>
      </c>
      <c r="AT43" s="191">
        <f t="shared" si="9"/>
        <v>1900</v>
      </c>
      <c r="AU43" s="191">
        <f t="shared" si="10"/>
        <v>18.24</v>
      </c>
      <c r="AV43" s="191">
        <f t="shared" si="11"/>
        <v>4340</v>
      </c>
      <c r="AW43" s="191">
        <f t="shared" si="12"/>
        <v>4340</v>
      </c>
      <c r="AX43" s="191">
        <f t="shared" si="13"/>
        <v>1171.8</v>
      </c>
      <c r="AY43" s="191">
        <f t="shared" si="14"/>
        <v>1900</v>
      </c>
      <c r="AZ43" s="191">
        <f t="shared" si="15"/>
        <v>1900</v>
      </c>
      <c r="BA43" s="191">
        <f t="shared" si="16"/>
        <v>570</v>
      </c>
      <c r="BB43" s="191">
        <f t="shared" si="17"/>
        <v>-1636.56</v>
      </c>
      <c r="BC43" s="191">
        <f t="shared" si="18"/>
        <v>-68.4</v>
      </c>
      <c r="BD43" s="191">
        <f t="shared" si="19"/>
        <v>0</v>
      </c>
      <c r="BE43" s="191">
        <f t="shared" si="20"/>
        <v>-651</v>
      </c>
      <c r="BF43" s="191">
        <f t="shared" si="21"/>
        <v>-570</v>
      </c>
    </row>
    <row r="44" spans="2:58">
      <c r="B44" s="1" t="s">
        <v>236</v>
      </c>
      <c r="C44" s="197" t="str">
        <f>_xlfn.XLOOKUP(B44,'2024.1-2024.6'!B:B,'2024.1-2024.6'!G:G)</f>
        <v>2021/12/22</v>
      </c>
      <c r="D44" s="1" t="s">
        <v>523</v>
      </c>
      <c r="E44" s="1" t="str">
        <f>_xlfn.XLOOKUP(B44,'2024.1-2024.6'!B:B,'2024.1-2024.6'!C:C)</f>
        <v>销售部</v>
      </c>
      <c r="F44" s="1" t="str">
        <f>_xlfn.XLOOKUP(B44,'2024.1-2024.6'!B:B,'2024.1-2024.6'!F:F)</f>
        <v>销售经理</v>
      </c>
      <c r="G44" s="1">
        <f>COUNTIF('2024.1-2024.6'!B:B,B44)</f>
        <v>4</v>
      </c>
      <c r="H44" s="191">
        <f>_xlfn.XLOOKUP(B44,'2024.1-2024.6'!B:B,'2024.1-2024.6'!K:K)</f>
        <v>14060.9</v>
      </c>
      <c r="I44" s="191">
        <f>IFERROR(AVERAGEIF('2022.1-2022.12 '!B:B,B44,'2022.1-2022.12 '!K:K),0)</f>
        <v>10855.5941666667</v>
      </c>
      <c r="J44" s="191">
        <f>_xlfn.XLOOKUP(B44,'2024.1-2024.6'!B:B,'2024.1-2024.6'!J:J)</f>
        <v>3850</v>
      </c>
      <c r="K44" s="191">
        <f>IFERROR(AVERAGEIF('2022.1-2022.12 '!B:B,B44,'2022.1-2022.12 '!J:J),0)</f>
        <v>3850</v>
      </c>
      <c r="L44" s="191"/>
      <c r="M44" s="191">
        <f>SUMIF('2024.1-2024.6'!B:B,'Sum 2024.1-2024.6'!B44,'2024.1-2024.6'!L:L)</f>
        <v>1454.72</v>
      </c>
      <c r="N44" s="191"/>
      <c r="O44" s="191">
        <f>SUMIF('2024.1-2024.6'!B:B,'Sum 2024.1-2024.6'!B44,'2024.1-2024.6'!N:N)</f>
        <v>15.2</v>
      </c>
      <c r="P44" s="191">
        <f>SUMIF('2024.1-2024.6'!B:B,'Sum 2024.1-2024.6'!B44,'2024.1-2024.6'!P:P)</f>
        <v>12.16</v>
      </c>
      <c r="Q44" s="191"/>
      <c r="R44" s="191">
        <f>SUMIF('2024.1-2024.6'!B:B,'Sum 2024.1-2024.6'!B44,'2024.1-2024.6'!M:M)</f>
        <v>347.2</v>
      </c>
      <c r="S44" s="191"/>
      <c r="T44" s="191">
        <f>SUMIF('2024.1-2024.6'!B:B,'Sum 2024.1-2024.6'!B44,'2024.1-2024.6'!O:O)</f>
        <v>0</v>
      </c>
      <c r="U44" s="191">
        <f t="shared" si="22"/>
        <v>10855.5941666667</v>
      </c>
      <c r="V44" s="191">
        <f t="shared" si="23"/>
        <v>10855.5941666667</v>
      </c>
      <c r="W44" s="191">
        <f t="shared" si="39"/>
        <v>6079.13273333333</v>
      </c>
      <c r="X44" s="191">
        <f t="shared" si="24"/>
        <v>10855.5941666667</v>
      </c>
      <c r="Y44" s="191">
        <f t="shared" si="25"/>
        <v>10855.5941666667</v>
      </c>
      <c r="Z44" s="191">
        <f t="shared" si="26"/>
        <v>347.379013333333</v>
      </c>
      <c r="AA44" s="191">
        <f t="shared" si="27"/>
        <v>10855.5941666667</v>
      </c>
      <c r="AB44" s="191">
        <f t="shared" si="28"/>
        <v>69.4758026666667</v>
      </c>
      <c r="AC44" s="191">
        <f t="shared" si="29"/>
        <v>10855.5941666667</v>
      </c>
      <c r="AD44" s="191">
        <f t="shared" si="30"/>
        <v>10855.5941666667</v>
      </c>
      <c r="AE44" s="191">
        <f t="shared" si="31"/>
        <v>1954.00695</v>
      </c>
      <c r="AF44" s="191">
        <f t="shared" si="32"/>
        <v>10855.5941666667</v>
      </c>
      <c r="AG44" s="191">
        <f t="shared" si="33"/>
        <v>10855.5941666667</v>
      </c>
      <c r="AH44" s="191">
        <f t="shared" si="34"/>
        <v>2171.11883333333</v>
      </c>
      <c r="AI44" s="191">
        <f t="shared" si="35"/>
        <v>-4624.41273333333</v>
      </c>
      <c r="AJ44" s="191">
        <f t="shared" si="2"/>
        <v>-332.179013333333</v>
      </c>
      <c r="AK44" s="191">
        <f t="shared" si="3"/>
        <v>-57.3158026666667</v>
      </c>
      <c r="AL44" s="191">
        <f t="shared" si="4"/>
        <v>-1606.80695</v>
      </c>
      <c r="AM44" s="191">
        <f t="shared" si="5"/>
        <v>-2171.11883333333</v>
      </c>
      <c r="AN44" s="191">
        <f t="shared" si="36"/>
        <v>4546</v>
      </c>
      <c r="AO44" s="191">
        <f t="shared" si="37"/>
        <v>4546</v>
      </c>
      <c r="AP44" s="191">
        <f t="shared" si="38"/>
        <v>2545.76</v>
      </c>
      <c r="AQ44" s="191">
        <f t="shared" si="6"/>
        <v>3850</v>
      </c>
      <c r="AR44" s="191">
        <f t="shared" si="7"/>
        <v>3850</v>
      </c>
      <c r="AS44" s="191">
        <f t="shared" si="8"/>
        <v>123.2</v>
      </c>
      <c r="AT44" s="191">
        <f t="shared" si="9"/>
        <v>3850</v>
      </c>
      <c r="AU44" s="191">
        <f t="shared" si="10"/>
        <v>24.64</v>
      </c>
      <c r="AV44" s="191">
        <f t="shared" si="11"/>
        <v>4340</v>
      </c>
      <c r="AW44" s="191">
        <f t="shared" si="12"/>
        <v>4340</v>
      </c>
      <c r="AX44" s="191">
        <f t="shared" si="13"/>
        <v>781.2</v>
      </c>
      <c r="AY44" s="191">
        <f t="shared" si="14"/>
        <v>3850</v>
      </c>
      <c r="AZ44" s="191">
        <f t="shared" si="15"/>
        <v>3850</v>
      </c>
      <c r="BA44" s="191">
        <f t="shared" si="16"/>
        <v>770</v>
      </c>
      <c r="BB44" s="191">
        <f t="shared" si="17"/>
        <v>-1091.04</v>
      </c>
      <c r="BC44" s="191">
        <f t="shared" si="18"/>
        <v>-108</v>
      </c>
      <c r="BD44" s="191">
        <f t="shared" si="19"/>
        <v>-12.48</v>
      </c>
      <c r="BE44" s="191">
        <f t="shared" si="20"/>
        <v>-434</v>
      </c>
      <c r="BF44" s="191">
        <f t="shared" si="21"/>
        <v>-770</v>
      </c>
    </row>
    <row r="45" spans="2:58">
      <c r="B45" s="1" t="s">
        <v>237</v>
      </c>
      <c r="C45" s="197" t="str">
        <f>_xlfn.XLOOKUP(B45,'2024.1-2024.6'!B:B,'2024.1-2024.6'!G:G)</f>
        <v>2020/10/16</v>
      </c>
      <c r="D45" s="1">
        <f>_xlfn.XLOOKUP(B45,'2024.1-2024.6'!B:B,'2024.1-2024.6'!I:I)</f>
        <v>0</v>
      </c>
      <c r="E45" s="1" t="str">
        <f>_xlfn.XLOOKUP(B45,'2024.1-2024.6'!B:B,'2024.1-2024.6'!C:C)</f>
        <v>运营中心</v>
      </c>
      <c r="F45" s="1" t="str">
        <f>_xlfn.XLOOKUP(B45,'2024.1-2024.6'!B:B,'2024.1-2024.6'!F:F)</f>
        <v>装配钳工班长</v>
      </c>
      <c r="G45" s="1">
        <f>COUNTIF('2024.1-2024.6'!B:B,B45)</f>
        <v>6</v>
      </c>
      <c r="H45" s="191">
        <f>_xlfn.XLOOKUP(B45,'2024.1-2024.6'!B:B,'2024.1-2024.6'!K:K)</f>
        <v>12076.33</v>
      </c>
      <c r="I45" s="191">
        <f>IFERROR(AVERAGEIF('2022.1-2022.12 '!B:B,B45,'2022.1-2022.12 '!K:K),0)</f>
        <v>7966.87166666667</v>
      </c>
      <c r="J45" s="191">
        <f>_xlfn.XLOOKUP(B45,'2024.1-2024.6'!B:B,'2024.1-2024.6'!J:J)</f>
        <v>1900</v>
      </c>
      <c r="K45" s="191">
        <f>IFERROR(AVERAGEIF('2022.1-2022.12 '!B:B,B45,'2022.1-2022.12 '!J:J),0)</f>
        <v>1900</v>
      </c>
      <c r="L45" s="191"/>
      <c r="M45" s="191">
        <f>SUMIF('2024.1-2024.6'!B:B,'Sum 2024.1-2024.6'!B45,'2024.1-2024.6'!L:L)</f>
        <v>2182.08</v>
      </c>
      <c r="N45" s="191"/>
      <c r="O45" s="191">
        <f>SUMIF('2024.1-2024.6'!B:B,'Sum 2024.1-2024.6'!B45,'2024.1-2024.6'!N:N)</f>
        <v>22.8</v>
      </c>
      <c r="P45" s="191">
        <f>SUMIF('2024.1-2024.6'!B:B,'Sum 2024.1-2024.6'!B45,'2024.1-2024.6'!P:P)</f>
        <v>18.24</v>
      </c>
      <c r="Q45" s="191"/>
      <c r="R45" s="191">
        <f>SUMIF('2024.1-2024.6'!B:B,'Sum 2024.1-2024.6'!B45,'2024.1-2024.6'!M:M)</f>
        <v>520.8</v>
      </c>
      <c r="S45" s="191"/>
      <c r="T45" s="191">
        <f>SUMIF('2024.1-2024.6'!B:B,'Sum 2024.1-2024.6'!B45,'2024.1-2024.6'!O:O)</f>
        <v>0</v>
      </c>
      <c r="U45" s="191">
        <f t="shared" si="22"/>
        <v>7966.87166666667</v>
      </c>
      <c r="V45" s="191">
        <f t="shared" si="23"/>
        <v>7966.87166666667</v>
      </c>
      <c r="W45" s="191">
        <f t="shared" si="39"/>
        <v>6692.1722</v>
      </c>
      <c r="X45" s="191">
        <f t="shared" si="24"/>
        <v>7966.87166666667</v>
      </c>
      <c r="Y45" s="191">
        <f t="shared" si="25"/>
        <v>7966.87166666667</v>
      </c>
      <c r="Z45" s="191">
        <f t="shared" si="26"/>
        <v>382.40984</v>
      </c>
      <c r="AA45" s="191">
        <f t="shared" si="27"/>
        <v>7966.87166666667</v>
      </c>
      <c r="AB45" s="191">
        <f t="shared" si="28"/>
        <v>76.481968</v>
      </c>
      <c r="AC45" s="191">
        <f t="shared" si="29"/>
        <v>7966.87166666667</v>
      </c>
      <c r="AD45" s="191">
        <f t="shared" si="30"/>
        <v>7966.87166666667</v>
      </c>
      <c r="AE45" s="191">
        <f t="shared" si="31"/>
        <v>2151.05535</v>
      </c>
      <c r="AF45" s="191">
        <f t="shared" si="32"/>
        <v>7966.87166666667</v>
      </c>
      <c r="AG45" s="191">
        <f t="shared" si="33"/>
        <v>7966.87166666667</v>
      </c>
      <c r="AH45" s="191">
        <f t="shared" si="34"/>
        <v>2390.0615</v>
      </c>
      <c r="AI45" s="191">
        <f t="shared" si="35"/>
        <v>-4510.0922</v>
      </c>
      <c r="AJ45" s="191">
        <f t="shared" si="2"/>
        <v>-359.60984</v>
      </c>
      <c r="AK45" s="191">
        <f t="shared" si="3"/>
        <v>-58.241968</v>
      </c>
      <c r="AL45" s="191">
        <f t="shared" si="4"/>
        <v>-1630.25535</v>
      </c>
      <c r="AM45" s="191">
        <f t="shared" si="5"/>
        <v>-2390.0615</v>
      </c>
      <c r="AN45" s="191">
        <f t="shared" si="36"/>
        <v>4546</v>
      </c>
      <c r="AO45" s="191">
        <f t="shared" si="37"/>
        <v>4546</v>
      </c>
      <c r="AP45" s="191">
        <f t="shared" si="38"/>
        <v>3818.64</v>
      </c>
      <c r="AQ45" s="191">
        <f t="shared" si="6"/>
        <v>1900</v>
      </c>
      <c r="AR45" s="191">
        <f t="shared" si="7"/>
        <v>1900</v>
      </c>
      <c r="AS45" s="191">
        <f t="shared" si="8"/>
        <v>91.2</v>
      </c>
      <c r="AT45" s="191">
        <f t="shared" si="9"/>
        <v>1900</v>
      </c>
      <c r="AU45" s="191">
        <f t="shared" si="10"/>
        <v>18.24</v>
      </c>
      <c r="AV45" s="191">
        <f t="shared" si="11"/>
        <v>4340</v>
      </c>
      <c r="AW45" s="191">
        <f t="shared" si="12"/>
        <v>4340</v>
      </c>
      <c r="AX45" s="191">
        <f t="shared" si="13"/>
        <v>1171.8</v>
      </c>
      <c r="AY45" s="191">
        <f t="shared" si="14"/>
        <v>1900</v>
      </c>
      <c r="AZ45" s="191">
        <f t="shared" si="15"/>
        <v>1900</v>
      </c>
      <c r="BA45" s="191">
        <f t="shared" si="16"/>
        <v>570</v>
      </c>
      <c r="BB45" s="191">
        <f t="shared" si="17"/>
        <v>-1636.56</v>
      </c>
      <c r="BC45" s="191">
        <f t="shared" si="18"/>
        <v>-68.4</v>
      </c>
      <c r="BD45" s="191">
        <f t="shared" si="19"/>
        <v>0</v>
      </c>
      <c r="BE45" s="191">
        <f t="shared" si="20"/>
        <v>-651</v>
      </c>
      <c r="BF45" s="191">
        <f t="shared" si="21"/>
        <v>-570</v>
      </c>
    </row>
    <row r="46" spans="2:58">
      <c r="B46" s="1" t="s">
        <v>238</v>
      </c>
      <c r="C46" s="197" t="str">
        <f>_xlfn.XLOOKUP(B46,'2024.1-2024.6'!B:B,'2024.1-2024.6'!G:G)</f>
        <v>2022/09/19</v>
      </c>
      <c r="D46" s="1">
        <f>_xlfn.XLOOKUP(B46,'2024.1-2024.6'!B:B,'2024.1-2024.6'!I:I)</f>
        <v>0</v>
      </c>
      <c r="E46" s="1" t="str">
        <f>_xlfn.XLOOKUP(B46,'2024.1-2024.6'!B:B,'2024.1-2024.6'!C:C)</f>
        <v>研发部</v>
      </c>
      <c r="F46" s="1" t="str">
        <f>_xlfn.XLOOKUP(B46,'2024.1-2024.6'!B:B,'2024.1-2024.6'!F:F)</f>
        <v>机械助理工程师</v>
      </c>
      <c r="G46" s="1">
        <f>COUNTIF('2024.1-2024.6'!B:B,B46)</f>
        <v>6</v>
      </c>
      <c r="H46" s="191">
        <f>_xlfn.XLOOKUP(B46,'2024.1-2024.6'!B:B,'2024.1-2024.6'!K:K)</f>
        <v>6001.1</v>
      </c>
      <c r="I46" s="191">
        <f>IFERROR(AVERAGEIF('2022.1-2022.12 '!B:B,B46,'2022.1-2022.12 '!K:K),0)</f>
        <v>4684.5625</v>
      </c>
      <c r="J46" s="191">
        <f>_xlfn.XLOOKUP(B46,'2024.1-2024.6'!B:B,'2024.1-2024.6'!J:J)</f>
        <v>2671</v>
      </c>
      <c r="K46" s="191">
        <f>IFERROR(AVERAGEIF('2022.1-2022.12 '!B:B,B46,'2022.1-2022.12 '!J:J),0)</f>
        <v>2557.75</v>
      </c>
      <c r="L46" s="191"/>
      <c r="M46" s="191">
        <f>SUMIF('2024.1-2024.6'!B:B,'Sum 2024.1-2024.6'!B46,'2024.1-2024.6'!L:L)</f>
        <v>2182.08</v>
      </c>
      <c r="N46" s="191"/>
      <c r="O46" s="191">
        <f>SUMIF('2024.1-2024.6'!B:B,'Sum 2024.1-2024.6'!B46,'2024.1-2024.6'!N:N)</f>
        <v>22.8</v>
      </c>
      <c r="P46" s="191">
        <f>SUMIF('2024.1-2024.6'!B:B,'Sum 2024.1-2024.6'!B46,'2024.1-2024.6'!P:P)</f>
        <v>18.24</v>
      </c>
      <c r="Q46" s="191"/>
      <c r="R46" s="191">
        <f>SUMIF('2024.1-2024.6'!B:B,'Sum 2024.1-2024.6'!B46,'2024.1-2024.6'!M:M)</f>
        <v>520.8</v>
      </c>
      <c r="S46" s="191"/>
      <c r="T46" s="191">
        <f>SUMIF('2024.1-2024.6'!B:B,'Sum 2024.1-2024.6'!B46,'2024.1-2024.6'!O:O)</f>
        <v>0</v>
      </c>
      <c r="U46" s="191">
        <f t="shared" si="22"/>
        <v>4684.5625</v>
      </c>
      <c r="V46" s="191">
        <f t="shared" si="23"/>
        <v>4684.5625</v>
      </c>
      <c r="W46" s="191">
        <f t="shared" si="39"/>
        <v>3935.0325</v>
      </c>
      <c r="X46" s="191">
        <f t="shared" si="24"/>
        <v>4684.5625</v>
      </c>
      <c r="Y46" s="191">
        <f t="shared" si="25"/>
        <v>4684.5625</v>
      </c>
      <c r="Z46" s="191">
        <f t="shared" si="26"/>
        <v>224.859</v>
      </c>
      <c r="AA46" s="191">
        <f t="shared" si="27"/>
        <v>4684.5625</v>
      </c>
      <c r="AB46" s="191">
        <f t="shared" si="28"/>
        <v>44.9718</v>
      </c>
      <c r="AC46" s="191">
        <f t="shared" si="29"/>
        <v>4684.5625</v>
      </c>
      <c r="AD46" s="191">
        <f t="shared" si="30"/>
        <v>4684.5625</v>
      </c>
      <c r="AE46" s="191">
        <f t="shared" si="31"/>
        <v>1264.831875</v>
      </c>
      <c r="AF46" s="191">
        <f t="shared" si="32"/>
        <v>4684.5625</v>
      </c>
      <c r="AG46" s="191">
        <f t="shared" si="33"/>
        <v>4684.5625</v>
      </c>
      <c r="AH46" s="191">
        <f t="shared" si="34"/>
        <v>1405.36875</v>
      </c>
      <c r="AI46" s="191">
        <f t="shared" si="35"/>
        <v>-1752.9525</v>
      </c>
      <c r="AJ46" s="191">
        <f t="shared" si="2"/>
        <v>-202.059</v>
      </c>
      <c r="AK46" s="191">
        <f t="shared" si="3"/>
        <v>-26.7318</v>
      </c>
      <c r="AL46" s="191">
        <f t="shared" si="4"/>
        <v>-744.031875</v>
      </c>
      <c r="AM46" s="191">
        <f t="shared" si="5"/>
        <v>-1405.36875</v>
      </c>
      <c r="AN46" s="191">
        <f t="shared" si="36"/>
        <v>4546</v>
      </c>
      <c r="AO46" s="191">
        <f t="shared" si="37"/>
        <v>4546</v>
      </c>
      <c r="AP46" s="191">
        <f t="shared" si="38"/>
        <v>3818.64</v>
      </c>
      <c r="AQ46" s="191">
        <f t="shared" si="6"/>
        <v>2557.75</v>
      </c>
      <c r="AR46" s="191">
        <f t="shared" si="7"/>
        <v>2557.75</v>
      </c>
      <c r="AS46" s="191">
        <f t="shared" si="8"/>
        <v>122.772</v>
      </c>
      <c r="AT46" s="191">
        <f t="shared" si="9"/>
        <v>2557.75</v>
      </c>
      <c r="AU46" s="191">
        <f t="shared" si="10"/>
        <v>24.5544</v>
      </c>
      <c r="AV46" s="191">
        <f t="shared" si="11"/>
        <v>4340</v>
      </c>
      <c r="AW46" s="191">
        <f t="shared" si="12"/>
        <v>4340</v>
      </c>
      <c r="AX46" s="191">
        <f t="shared" si="13"/>
        <v>1171.8</v>
      </c>
      <c r="AY46" s="191">
        <f t="shared" si="14"/>
        <v>2557.75</v>
      </c>
      <c r="AZ46" s="191">
        <f t="shared" si="15"/>
        <v>2557.75</v>
      </c>
      <c r="BA46" s="191">
        <f t="shared" si="16"/>
        <v>767.325</v>
      </c>
      <c r="BB46" s="191">
        <f t="shared" si="17"/>
        <v>-1636.56</v>
      </c>
      <c r="BC46" s="191">
        <f t="shared" si="18"/>
        <v>-99.972</v>
      </c>
      <c r="BD46" s="191">
        <f t="shared" si="19"/>
        <v>-6.3144</v>
      </c>
      <c r="BE46" s="191">
        <f t="shared" si="20"/>
        <v>-651</v>
      </c>
      <c r="BF46" s="191">
        <f t="shared" si="21"/>
        <v>-767.325</v>
      </c>
    </row>
    <row r="47" spans="2:58">
      <c r="B47" s="1" t="s">
        <v>239</v>
      </c>
      <c r="C47" s="197" t="str">
        <f>_xlfn.XLOOKUP(B47,'2024.1-2024.6'!B:B,'2024.1-2024.6'!G:G)</f>
        <v>2017/06/16</v>
      </c>
      <c r="D47" s="1">
        <f>_xlfn.XLOOKUP(B47,'2024.1-2024.6'!B:B,'2024.1-2024.6'!I:I)</f>
        <v>0</v>
      </c>
      <c r="E47" s="1" t="str">
        <f>_xlfn.XLOOKUP(B47,'2024.1-2024.6'!B:B,'2024.1-2024.6'!C:C)</f>
        <v>运营中心</v>
      </c>
      <c r="F47" s="1" t="str">
        <f>_xlfn.XLOOKUP(B47,'2024.1-2024.6'!B:B,'2024.1-2024.6'!F:F)</f>
        <v>仓库主管</v>
      </c>
      <c r="G47" s="1">
        <f>COUNTIF('2024.1-2024.6'!B:B,B47)</f>
        <v>6</v>
      </c>
      <c r="H47" s="191">
        <f>_xlfn.XLOOKUP(B47,'2024.1-2024.6'!B:B,'2024.1-2024.6'!K:K)</f>
        <v>7447</v>
      </c>
      <c r="I47" s="191">
        <f>IFERROR(AVERAGEIF('2022.1-2022.12 '!B:B,B47,'2022.1-2022.12 '!K:K),0)</f>
        <v>7310.36</v>
      </c>
      <c r="J47" s="191">
        <f>_xlfn.XLOOKUP(B47,'2024.1-2024.6'!B:B,'2024.1-2024.6'!J:J)</f>
        <v>3200</v>
      </c>
      <c r="K47" s="191">
        <f>IFERROR(AVERAGEIF('2022.1-2022.12 '!B:B,B47,'2022.1-2022.12 '!J:J),0)</f>
        <v>2776.66666666667</v>
      </c>
      <c r="L47" s="191"/>
      <c r="M47" s="191">
        <f>SUMIF('2024.1-2024.6'!B:B,'Sum 2024.1-2024.6'!B47,'2024.1-2024.6'!L:L)</f>
        <v>2182.08</v>
      </c>
      <c r="N47" s="191"/>
      <c r="O47" s="191">
        <f>SUMIF('2024.1-2024.6'!B:B,'Sum 2024.1-2024.6'!B47,'2024.1-2024.6'!N:N)</f>
        <v>22.8</v>
      </c>
      <c r="P47" s="191">
        <f>SUMIF('2024.1-2024.6'!B:B,'Sum 2024.1-2024.6'!B47,'2024.1-2024.6'!P:P)</f>
        <v>18.24</v>
      </c>
      <c r="Q47" s="191"/>
      <c r="R47" s="191">
        <f>SUMIF('2024.1-2024.6'!B:B,'Sum 2024.1-2024.6'!B47,'2024.1-2024.6'!M:M)</f>
        <v>520.8</v>
      </c>
      <c r="S47" s="191"/>
      <c r="T47" s="191">
        <f>SUMIF('2024.1-2024.6'!B:B,'Sum 2024.1-2024.6'!B47,'2024.1-2024.6'!O:O)</f>
        <v>1800</v>
      </c>
      <c r="U47" s="191">
        <f t="shared" si="22"/>
        <v>7310.36</v>
      </c>
      <c r="V47" s="191">
        <f t="shared" si="23"/>
        <v>7310.36</v>
      </c>
      <c r="W47" s="191">
        <f t="shared" si="39"/>
        <v>6140.7024</v>
      </c>
      <c r="X47" s="191">
        <f t="shared" si="24"/>
        <v>7310.36</v>
      </c>
      <c r="Y47" s="191">
        <f t="shared" si="25"/>
        <v>7310.36</v>
      </c>
      <c r="Z47" s="191">
        <f t="shared" si="26"/>
        <v>350.89728</v>
      </c>
      <c r="AA47" s="191">
        <f t="shared" si="27"/>
        <v>7310.36</v>
      </c>
      <c r="AB47" s="191">
        <f t="shared" si="28"/>
        <v>70.179456</v>
      </c>
      <c r="AC47" s="191">
        <f t="shared" si="29"/>
        <v>7310.36</v>
      </c>
      <c r="AD47" s="191">
        <f t="shared" si="30"/>
        <v>7310.36</v>
      </c>
      <c r="AE47" s="191">
        <f t="shared" si="31"/>
        <v>1973.7972</v>
      </c>
      <c r="AF47" s="191">
        <f t="shared" si="32"/>
        <v>7310.36</v>
      </c>
      <c r="AG47" s="191">
        <f t="shared" si="33"/>
        <v>7310.36</v>
      </c>
      <c r="AH47" s="191">
        <f t="shared" si="34"/>
        <v>2193.108</v>
      </c>
      <c r="AI47" s="191">
        <f t="shared" si="35"/>
        <v>-3958.6224</v>
      </c>
      <c r="AJ47" s="191">
        <f t="shared" si="2"/>
        <v>-328.09728</v>
      </c>
      <c r="AK47" s="191">
        <f t="shared" si="3"/>
        <v>-51.939456</v>
      </c>
      <c r="AL47" s="191">
        <f t="shared" si="4"/>
        <v>-1452.9972</v>
      </c>
      <c r="AM47" s="191">
        <f t="shared" si="5"/>
        <v>-393.108</v>
      </c>
      <c r="AN47" s="191">
        <f t="shared" si="36"/>
        <v>4546</v>
      </c>
      <c r="AO47" s="191">
        <f t="shared" si="37"/>
        <v>4546</v>
      </c>
      <c r="AP47" s="191">
        <f t="shared" si="38"/>
        <v>3818.64</v>
      </c>
      <c r="AQ47" s="191">
        <f t="shared" si="6"/>
        <v>2776.66666666667</v>
      </c>
      <c r="AR47" s="191">
        <f t="shared" si="7"/>
        <v>2776.66666666667</v>
      </c>
      <c r="AS47" s="191">
        <f t="shared" si="8"/>
        <v>133.28</v>
      </c>
      <c r="AT47" s="191">
        <f t="shared" si="9"/>
        <v>2776.66666666667</v>
      </c>
      <c r="AU47" s="191">
        <f t="shared" si="10"/>
        <v>26.656</v>
      </c>
      <c r="AV47" s="191">
        <f t="shared" si="11"/>
        <v>4340</v>
      </c>
      <c r="AW47" s="191">
        <f t="shared" si="12"/>
        <v>4340</v>
      </c>
      <c r="AX47" s="191">
        <f t="shared" si="13"/>
        <v>1171.8</v>
      </c>
      <c r="AY47" s="191">
        <f t="shared" si="14"/>
        <v>2776.66666666667</v>
      </c>
      <c r="AZ47" s="191">
        <f t="shared" si="15"/>
        <v>2776.66666666667</v>
      </c>
      <c r="BA47" s="191">
        <f t="shared" si="16"/>
        <v>833</v>
      </c>
      <c r="BB47" s="191">
        <f t="shared" si="17"/>
        <v>-1636.56</v>
      </c>
      <c r="BC47" s="191">
        <f t="shared" si="18"/>
        <v>-110.48</v>
      </c>
      <c r="BD47" s="191">
        <f t="shared" si="19"/>
        <v>-8.416</v>
      </c>
      <c r="BE47" s="191">
        <f t="shared" si="20"/>
        <v>-651</v>
      </c>
      <c r="BF47" s="191">
        <f t="shared" si="21"/>
        <v>0</v>
      </c>
    </row>
    <row r="48" spans="2:58">
      <c r="B48" s="1" t="s">
        <v>240</v>
      </c>
      <c r="C48" s="197" t="str">
        <f>_xlfn.XLOOKUP(B48,'2024.1-2024.6'!B:B,'2024.1-2024.6'!G:G)</f>
        <v>2015/01/10</v>
      </c>
      <c r="D48" s="1">
        <f>_xlfn.XLOOKUP(B48,'2024.1-2024.6'!B:B,'2024.1-2024.6'!I:I)</f>
        <v>0</v>
      </c>
      <c r="E48" s="1" t="str">
        <f>_xlfn.XLOOKUP(B48,'2024.1-2024.6'!B:B,'2024.1-2024.6'!C:C)</f>
        <v>研发部</v>
      </c>
      <c r="F48" s="1" t="str">
        <f>_xlfn.XLOOKUP(B48,'2024.1-2024.6'!B:B,'2024.1-2024.6'!F:F)</f>
        <v>机械研发工程师</v>
      </c>
      <c r="G48" s="1">
        <f>COUNTIF('2024.1-2024.6'!B:B,B48)</f>
        <v>6</v>
      </c>
      <c r="H48" s="191">
        <f>_xlfn.XLOOKUP(B48,'2024.1-2024.6'!B:B,'2024.1-2024.6'!K:K)</f>
        <v>13313.6</v>
      </c>
      <c r="I48" s="191">
        <f>IFERROR(AVERAGEIF('2022.1-2022.12 '!B:B,B48,'2022.1-2022.12 '!K:K),0)</f>
        <v>13833.4333333333</v>
      </c>
      <c r="J48" s="191">
        <f>_xlfn.XLOOKUP(B48,'2024.1-2024.6'!B:B,'2024.1-2024.6'!J:J)</f>
        <v>5746</v>
      </c>
      <c r="K48" s="191">
        <f>IFERROR(AVERAGEIF('2022.1-2022.12 '!B:B,B48,'2022.1-2022.12 '!J:J),0)</f>
        <v>5544.25</v>
      </c>
      <c r="L48" s="191"/>
      <c r="M48" s="191">
        <f>SUMIF('2024.1-2024.6'!B:B,'Sum 2024.1-2024.6'!B48,'2024.1-2024.6'!L:L)</f>
        <v>2182.08</v>
      </c>
      <c r="N48" s="191"/>
      <c r="O48" s="191">
        <f>SUMIF('2024.1-2024.6'!B:B,'Sum 2024.1-2024.6'!B48,'2024.1-2024.6'!N:N)</f>
        <v>22.8</v>
      </c>
      <c r="P48" s="191">
        <f>SUMIF('2024.1-2024.6'!B:B,'Sum 2024.1-2024.6'!B48,'2024.1-2024.6'!P:P)</f>
        <v>18.24</v>
      </c>
      <c r="Q48" s="191"/>
      <c r="R48" s="191">
        <f>SUMIF('2024.1-2024.6'!B:B,'Sum 2024.1-2024.6'!B48,'2024.1-2024.6'!M:M)</f>
        <v>520.8</v>
      </c>
      <c r="S48" s="191"/>
      <c r="T48" s="191">
        <f>SUMIF('2024.1-2024.6'!B:B,'Sum 2024.1-2024.6'!B48,'2024.1-2024.6'!O:O)</f>
        <v>7500</v>
      </c>
      <c r="U48" s="191">
        <f t="shared" si="22"/>
        <v>13833.4333333333</v>
      </c>
      <c r="V48" s="191">
        <f t="shared" si="23"/>
        <v>13833.4333333333</v>
      </c>
      <c r="W48" s="191">
        <f t="shared" si="39"/>
        <v>11620.084</v>
      </c>
      <c r="X48" s="191">
        <f t="shared" si="24"/>
        <v>13833.4333333333</v>
      </c>
      <c r="Y48" s="191">
        <f t="shared" si="25"/>
        <v>13833.4333333333</v>
      </c>
      <c r="Z48" s="191">
        <f t="shared" si="26"/>
        <v>664.0048</v>
      </c>
      <c r="AA48" s="191">
        <f t="shared" si="27"/>
        <v>13833.4333333333</v>
      </c>
      <c r="AB48" s="191">
        <f t="shared" si="28"/>
        <v>132.80096</v>
      </c>
      <c r="AC48" s="191">
        <f t="shared" si="29"/>
        <v>13833.4333333333</v>
      </c>
      <c r="AD48" s="191">
        <f t="shared" si="30"/>
        <v>13833.4333333333</v>
      </c>
      <c r="AE48" s="191">
        <f t="shared" si="31"/>
        <v>3735.027</v>
      </c>
      <c r="AF48" s="191">
        <f t="shared" si="32"/>
        <v>13833.4333333333</v>
      </c>
      <c r="AG48" s="191">
        <f t="shared" si="33"/>
        <v>13833.4333333333</v>
      </c>
      <c r="AH48" s="191">
        <f t="shared" si="34"/>
        <v>4150.03</v>
      </c>
      <c r="AI48" s="191">
        <f t="shared" si="35"/>
        <v>-9438.004</v>
      </c>
      <c r="AJ48" s="191">
        <f t="shared" si="2"/>
        <v>-641.2048</v>
      </c>
      <c r="AK48" s="191">
        <f t="shared" si="3"/>
        <v>-114.56096</v>
      </c>
      <c r="AL48" s="191">
        <f t="shared" si="4"/>
        <v>-3214.227</v>
      </c>
      <c r="AM48" s="191">
        <f t="shared" si="5"/>
        <v>0</v>
      </c>
      <c r="AN48" s="191">
        <f t="shared" si="36"/>
        <v>5544.25</v>
      </c>
      <c r="AO48" s="191">
        <f t="shared" si="37"/>
        <v>5544.25</v>
      </c>
      <c r="AP48" s="191">
        <f t="shared" si="38"/>
        <v>4657.17</v>
      </c>
      <c r="AQ48" s="191">
        <f t="shared" si="6"/>
        <v>5544.25</v>
      </c>
      <c r="AR48" s="191">
        <f t="shared" si="7"/>
        <v>5544.25</v>
      </c>
      <c r="AS48" s="191">
        <f t="shared" si="8"/>
        <v>266.124</v>
      </c>
      <c r="AT48" s="191">
        <f t="shared" si="9"/>
        <v>5544.25</v>
      </c>
      <c r="AU48" s="191">
        <f t="shared" si="10"/>
        <v>53.2248</v>
      </c>
      <c r="AV48" s="191">
        <f t="shared" si="11"/>
        <v>5544.25</v>
      </c>
      <c r="AW48" s="191">
        <f t="shared" si="12"/>
        <v>5544.25</v>
      </c>
      <c r="AX48" s="191">
        <f t="shared" si="13"/>
        <v>1496.9475</v>
      </c>
      <c r="AY48" s="191">
        <f t="shared" si="14"/>
        <v>5544.25</v>
      </c>
      <c r="AZ48" s="191">
        <f t="shared" si="15"/>
        <v>5544.25</v>
      </c>
      <c r="BA48" s="191">
        <f t="shared" si="16"/>
        <v>1663.275</v>
      </c>
      <c r="BB48" s="191">
        <f t="shared" si="17"/>
        <v>-2475.09</v>
      </c>
      <c r="BC48" s="191">
        <f t="shared" si="18"/>
        <v>-243.324</v>
      </c>
      <c r="BD48" s="191">
        <f t="shared" si="19"/>
        <v>-34.9848</v>
      </c>
      <c r="BE48" s="191">
        <f t="shared" si="20"/>
        <v>-976.1475</v>
      </c>
      <c r="BF48" s="191">
        <f t="shared" si="21"/>
        <v>0</v>
      </c>
    </row>
    <row r="49" spans="2:58">
      <c r="B49" s="1" t="s">
        <v>241</v>
      </c>
      <c r="C49" s="197" t="str">
        <f>_xlfn.XLOOKUP(B49,'2024.1-2024.6'!B:B,'2024.1-2024.6'!G:G)</f>
        <v>2020/12/10</v>
      </c>
      <c r="D49" s="1">
        <f>_xlfn.XLOOKUP(B49,'2024.1-2024.6'!B:B,'2024.1-2024.6'!I:I)</f>
        <v>0</v>
      </c>
      <c r="E49" s="1" t="str">
        <f>_xlfn.XLOOKUP(B49,'2024.1-2024.6'!B:B,'2024.1-2024.6'!C:C)</f>
        <v>服务营销中心</v>
      </c>
      <c r="F49" s="1" t="str">
        <f>_xlfn.XLOOKUP(B49,'2024.1-2024.6'!B:B,'2024.1-2024.6'!F:F)</f>
        <v>电气服务工程师（成都）</v>
      </c>
      <c r="G49" s="1">
        <f>COUNTIF('2024.1-2024.6'!B:B,B49)</f>
        <v>6</v>
      </c>
      <c r="H49" s="191">
        <f>_xlfn.XLOOKUP(B49,'2024.1-2024.6'!B:B,'2024.1-2024.6'!K:K)</f>
        <v>7617.14</v>
      </c>
      <c r="I49" s="191">
        <f>IFERROR(AVERAGEIF('2022.1-2022.12 '!B:B,B49,'2022.1-2022.12 '!K:K),0)</f>
        <v>9650.51666666667</v>
      </c>
      <c r="J49" s="191">
        <f>_xlfn.XLOOKUP(B49,'2024.1-2024.6'!B:B,'2024.1-2024.6'!J:J)</f>
        <v>3668</v>
      </c>
      <c r="K49" s="191">
        <f>IFERROR(AVERAGEIF('2022.1-2022.12 '!B:B,B49,'2022.1-2022.12 '!J:J),0)</f>
        <v>3668</v>
      </c>
      <c r="L49" s="191"/>
      <c r="M49" s="191">
        <f>SUMIF('2024.1-2024.6'!B:B,'Sum 2024.1-2024.6'!B49,'2024.1-2024.6'!L:L)</f>
        <v>0</v>
      </c>
      <c r="N49" s="191"/>
      <c r="O49" s="191">
        <f>SUMIF('2024.1-2024.6'!B:B,'Sum 2024.1-2024.6'!B49,'2024.1-2024.6'!N:N)</f>
        <v>0</v>
      </c>
      <c r="P49" s="191">
        <f>SUMIF('2024.1-2024.6'!B:B,'Sum 2024.1-2024.6'!B49,'2024.1-2024.6'!P:P)</f>
        <v>0</v>
      </c>
      <c r="Q49" s="191"/>
      <c r="R49" s="191">
        <f>SUMIF('2024.1-2024.6'!B:B,'Sum 2024.1-2024.6'!B49,'2024.1-2024.6'!M:M)</f>
        <v>0</v>
      </c>
      <c r="S49" s="191"/>
      <c r="T49" s="191">
        <f>SUMIF('2024.1-2024.6'!B:B,'Sum 2024.1-2024.6'!B49,'2024.1-2024.6'!O:O)</f>
        <v>0</v>
      </c>
      <c r="U49" s="191">
        <f t="shared" si="22"/>
        <v>9650.51666666667</v>
      </c>
      <c r="V49" s="191">
        <f t="shared" si="23"/>
        <v>9650.51666666667</v>
      </c>
      <c r="W49" s="191">
        <f t="shared" si="39"/>
        <v>8106.434</v>
      </c>
      <c r="X49" s="191">
        <f t="shared" si="24"/>
        <v>9650.51666666667</v>
      </c>
      <c r="Y49" s="191">
        <f t="shared" si="25"/>
        <v>9650.51666666667</v>
      </c>
      <c r="Z49" s="191">
        <f t="shared" si="26"/>
        <v>463.2248</v>
      </c>
      <c r="AA49" s="191">
        <f t="shared" si="27"/>
        <v>9650.51666666667</v>
      </c>
      <c r="AB49" s="191">
        <f t="shared" si="28"/>
        <v>92.64496</v>
      </c>
      <c r="AC49" s="191">
        <f t="shared" si="29"/>
        <v>9650.51666666667</v>
      </c>
      <c r="AD49" s="191">
        <f t="shared" si="30"/>
        <v>9650.51666666667</v>
      </c>
      <c r="AE49" s="191">
        <f t="shared" si="31"/>
        <v>2605.6395</v>
      </c>
      <c r="AF49" s="191">
        <f t="shared" si="32"/>
        <v>9650.51666666667</v>
      </c>
      <c r="AG49" s="191">
        <f t="shared" si="33"/>
        <v>9650.51666666667</v>
      </c>
      <c r="AH49" s="191">
        <f t="shared" si="34"/>
        <v>2895.155</v>
      </c>
      <c r="AI49" s="191">
        <f t="shared" si="35"/>
        <v>-8106.434</v>
      </c>
      <c r="AJ49" s="191">
        <f t="shared" si="2"/>
        <v>-463.2248</v>
      </c>
      <c r="AK49" s="191">
        <f t="shared" si="3"/>
        <v>-92.64496</v>
      </c>
      <c r="AL49" s="191">
        <f t="shared" si="4"/>
        <v>-2605.6395</v>
      </c>
      <c r="AM49" s="191">
        <f t="shared" si="5"/>
        <v>-2895.155</v>
      </c>
      <c r="AN49" s="191">
        <f t="shared" si="36"/>
        <v>4546</v>
      </c>
      <c r="AO49" s="191">
        <f t="shared" si="37"/>
        <v>4546</v>
      </c>
      <c r="AP49" s="191">
        <f t="shared" si="38"/>
        <v>3818.64</v>
      </c>
      <c r="AQ49" s="191">
        <f t="shared" si="6"/>
        <v>3668</v>
      </c>
      <c r="AR49" s="191">
        <f t="shared" si="7"/>
        <v>3668</v>
      </c>
      <c r="AS49" s="191">
        <f t="shared" si="8"/>
        <v>176.064</v>
      </c>
      <c r="AT49" s="191">
        <f t="shared" si="9"/>
        <v>3668</v>
      </c>
      <c r="AU49" s="191">
        <f t="shared" si="10"/>
        <v>35.2128</v>
      </c>
      <c r="AV49" s="191">
        <f t="shared" si="11"/>
        <v>4340</v>
      </c>
      <c r="AW49" s="191">
        <f t="shared" si="12"/>
        <v>4340</v>
      </c>
      <c r="AX49" s="191">
        <f t="shared" si="13"/>
        <v>1171.8</v>
      </c>
      <c r="AY49" s="191">
        <f t="shared" si="14"/>
        <v>3668</v>
      </c>
      <c r="AZ49" s="191">
        <f t="shared" si="15"/>
        <v>3668</v>
      </c>
      <c r="BA49" s="191">
        <f t="shared" si="16"/>
        <v>1100.4</v>
      </c>
      <c r="BB49" s="191">
        <f t="shared" si="17"/>
        <v>-3818.64</v>
      </c>
      <c r="BC49" s="191">
        <f t="shared" si="18"/>
        <v>-176.064</v>
      </c>
      <c r="BD49" s="191">
        <f t="shared" si="19"/>
        <v>-35.2128</v>
      </c>
      <c r="BE49" s="191">
        <f t="shared" si="20"/>
        <v>-1171.8</v>
      </c>
      <c r="BF49" s="191">
        <f t="shared" si="21"/>
        <v>-1100.4</v>
      </c>
    </row>
    <row r="50" spans="2:58">
      <c r="B50" s="1" t="s">
        <v>242</v>
      </c>
      <c r="C50" s="197" t="str">
        <f>_xlfn.XLOOKUP(B50,'2024.1-2024.6'!B:B,'2024.1-2024.6'!G:G)</f>
        <v>2018/05/02</v>
      </c>
      <c r="D50" s="1">
        <f>_xlfn.XLOOKUP(B50,'2024.1-2024.6'!B:B,'2024.1-2024.6'!I:I)</f>
        <v>0</v>
      </c>
      <c r="E50" s="1" t="str">
        <f>_xlfn.XLOOKUP(B50,'2024.1-2024.6'!B:B,'2024.1-2024.6'!C:C)</f>
        <v>服务营销中心</v>
      </c>
      <c r="F50" s="1" t="str">
        <f>_xlfn.XLOOKUP(B50,'2024.1-2024.6'!B:B,'2024.1-2024.6'!F:F)</f>
        <v>现场装配技师</v>
      </c>
      <c r="G50" s="1">
        <f>COUNTIF('2024.1-2024.6'!B:B,B50)</f>
        <v>6</v>
      </c>
      <c r="H50" s="191">
        <f>_xlfn.XLOOKUP(B50,'2024.1-2024.6'!B:B,'2024.1-2024.6'!K:K)</f>
        <v>6323.31</v>
      </c>
      <c r="I50" s="191">
        <f>IFERROR(AVERAGEIF('2022.1-2022.12 '!B:B,B50,'2022.1-2022.12 '!K:K),0)</f>
        <v>6488.86583333333</v>
      </c>
      <c r="J50" s="191">
        <f>_xlfn.XLOOKUP(B50,'2024.1-2024.6'!B:B,'2024.1-2024.6'!J:J)</f>
        <v>2363</v>
      </c>
      <c r="K50" s="191">
        <f>IFERROR(AVERAGEIF('2022.1-2022.12 '!B:B,B50,'2022.1-2022.12 '!J:J),0)</f>
        <v>2363</v>
      </c>
      <c r="L50" s="191"/>
      <c r="M50" s="191">
        <f>SUMIF('2024.1-2024.6'!B:B,'Sum 2024.1-2024.6'!B50,'2024.1-2024.6'!L:L)</f>
        <v>2182.08</v>
      </c>
      <c r="N50" s="191"/>
      <c r="O50" s="191">
        <f>SUMIF('2024.1-2024.6'!B:B,'Sum 2024.1-2024.6'!B50,'2024.1-2024.6'!N:N)</f>
        <v>22.8</v>
      </c>
      <c r="P50" s="191">
        <f>SUMIF('2024.1-2024.6'!B:B,'Sum 2024.1-2024.6'!B50,'2024.1-2024.6'!P:P)</f>
        <v>18.24</v>
      </c>
      <c r="Q50" s="191"/>
      <c r="R50" s="191">
        <f>SUMIF('2024.1-2024.6'!B:B,'Sum 2024.1-2024.6'!B50,'2024.1-2024.6'!M:M)</f>
        <v>520.8</v>
      </c>
      <c r="S50" s="191"/>
      <c r="T50" s="191">
        <f>SUMIF('2024.1-2024.6'!B:B,'Sum 2024.1-2024.6'!B50,'2024.1-2024.6'!O:O)</f>
        <v>0</v>
      </c>
      <c r="U50" s="191">
        <f t="shared" si="22"/>
        <v>6488.86583333333</v>
      </c>
      <c r="V50" s="191">
        <f t="shared" si="23"/>
        <v>6488.86583333333</v>
      </c>
      <c r="W50" s="191">
        <f t="shared" si="39"/>
        <v>5450.6473</v>
      </c>
      <c r="X50" s="191">
        <f t="shared" si="24"/>
        <v>6488.86583333333</v>
      </c>
      <c r="Y50" s="191">
        <f t="shared" si="25"/>
        <v>6488.86583333333</v>
      </c>
      <c r="Z50" s="191">
        <f t="shared" si="26"/>
        <v>311.46556</v>
      </c>
      <c r="AA50" s="191">
        <f t="shared" si="27"/>
        <v>6488.86583333333</v>
      </c>
      <c r="AB50" s="191">
        <f t="shared" si="28"/>
        <v>62.293112</v>
      </c>
      <c r="AC50" s="191">
        <f t="shared" si="29"/>
        <v>6488.86583333333</v>
      </c>
      <c r="AD50" s="191">
        <f t="shared" si="30"/>
        <v>6488.86583333333</v>
      </c>
      <c r="AE50" s="191">
        <f t="shared" si="31"/>
        <v>1751.993775</v>
      </c>
      <c r="AF50" s="191">
        <f t="shared" si="32"/>
        <v>6488.86583333333</v>
      </c>
      <c r="AG50" s="191">
        <f t="shared" si="33"/>
        <v>6488.86583333333</v>
      </c>
      <c r="AH50" s="191">
        <f t="shared" si="34"/>
        <v>1946.65975</v>
      </c>
      <c r="AI50" s="191">
        <f t="shared" si="35"/>
        <v>-3268.5673</v>
      </c>
      <c r="AJ50" s="191">
        <f t="shared" si="2"/>
        <v>-288.66556</v>
      </c>
      <c r="AK50" s="191">
        <f t="shared" si="3"/>
        <v>-44.053112</v>
      </c>
      <c r="AL50" s="191">
        <f t="shared" si="4"/>
        <v>-1231.193775</v>
      </c>
      <c r="AM50" s="191">
        <f t="shared" si="5"/>
        <v>-1946.65975</v>
      </c>
      <c r="AN50" s="191">
        <f t="shared" si="36"/>
        <v>4546</v>
      </c>
      <c r="AO50" s="191">
        <f t="shared" si="37"/>
        <v>4546</v>
      </c>
      <c r="AP50" s="191">
        <f t="shared" si="38"/>
        <v>3818.64</v>
      </c>
      <c r="AQ50" s="191">
        <f t="shared" si="6"/>
        <v>2363</v>
      </c>
      <c r="AR50" s="191">
        <f t="shared" si="7"/>
        <v>2363</v>
      </c>
      <c r="AS50" s="191">
        <f t="shared" si="8"/>
        <v>113.424</v>
      </c>
      <c r="AT50" s="191">
        <f t="shared" si="9"/>
        <v>2363</v>
      </c>
      <c r="AU50" s="191">
        <f t="shared" si="10"/>
        <v>22.6848</v>
      </c>
      <c r="AV50" s="191">
        <f t="shared" si="11"/>
        <v>4340</v>
      </c>
      <c r="AW50" s="191">
        <f t="shared" si="12"/>
        <v>4340</v>
      </c>
      <c r="AX50" s="191">
        <f t="shared" si="13"/>
        <v>1171.8</v>
      </c>
      <c r="AY50" s="191">
        <f t="shared" si="14"/>
        <v>2363</v>
      </c>
      <c r="AZ50" s="191">
        <f t="shared" si="15"/>
        <v>2363</v>
      </c>
      <c r="BA50" s="191">
        <f t="shared" si="16"/>
        <v>708.9</v>
      </c>
      <c r="BB50" s="191">
        <f t="shared" si="17"/>
        <v>-1636.56</v>
      </c>
      <c r="BC50" s="191">
        <f t="shared" si="18"/>
        <v>-90.624</v>
      </c>
      <c r="BD50" s="191">
        <f t="shared" si="19"/>
        <v>-4.4448</v>
      </c>
      <c r="BE50" s="191">
        <f t="shared" si="20"/>
        <v>-651</v>
      </c>
      <c r="BF50" s="191">
        <f t="shared" si="21"/>
        <v>-708.9</v>
      </c>
    </row>
    <row r="51" spans="2:58">
      <c r="B51" s="1" t="s">
        <v>243</v>
      </c>
      <c r="C51" s="197" t="str">
        <f>_xlfn.XLOOKUP(B51,'2024.1-2024.6'!B:B,'2024.1-2024.6'!G:G)</f>
        <v>2021/02/03</v>
      </c>
      <c r="D51" s="1">
        <f>_xlfn.XLOOKUP(B51,'2024.1-2024.6'!B:B,'2024.1-2024.6'!I:I)</f>
        <v>0</v>
      </c>
      <c r="E51" s="1" t="str">
        <f>_xlfn.XLOOKUP(B51,'2024.1-2024.6'!B:B,'2024.1-2024.6'!C:C)</f>
        <v>人力资源部</v>
      </c>
      <c r="F51" s="1" t="str">
        <f>_xlfn.XLOOKUP(B51,'2024.1-2024.6'!B:B,'2024.1-2024.6'!F:F)</f>
        <v>商务司机</v>
      </c>
      <c r="G51" s="1">
        <f>COUNTIF('2024.1-2024.6'!B:B,B51)</f>
        <v>6</v>
      </c>
      <c r="H51" s="191">
        <f>_xlfn.XLOOKUP(B51,'2024.1-2024.6'!B:B,'2024.1-2024.6'!K:K)</f>
        <v>4918</v>
      </c>
      <c r="I51" s="191">
        <f>IFERROR(AVERAGEIF('2022.1-2022.12 '!B:B,B51,'2022.1-2022.12 '!K:K),0)</f>
        <v>4789.99333333333</v>
      </c>
      <c r="J51" s="191">
        <f>_xlfn.XLOOKUP(B51,'2024.1-2024.6'!B:B,'2024.1-2024.6'!J:J)</f>
        <v>1900</v>
      </c>
      <c r="K51" s="191">
        <f>IFERROR(AVERAGEIF('2022.1-2022.12 '!B:B,B51,'2022.1-2022.12 '!J:J),0)</f>
        <v>1900</v>
      </c>
      <c r="L51" s="191"/>
      <c r="M51" s="191">
        <f>SUMIF('2024.1-2024.6'!B:B,'Sum 2024.1-2024.6'!B51,'2024.1-2024.6'!L:L)</f>
        <v>2182.08</v>
      </c>
      <c r="N51" s="191"/>
      <c r="O51" s="191">
        <f>SUMIF('2024.1-2024.6'!B:B,'Sum 2024.1-2024.6'!B51,'2024.1-2024.6'!N:N)</f>
        <v>22.8</v>
      </c>
      <c r="P51" s="191">
        <f>SUMIF('2024.1-2024.6'!B:B,'Sum 2024.1-2024.6'!B51,'2024.1-2024.6'!P:P)</f>
        <v>18.24</v>
      </c>
      <c r="Q51" s="191"/>
      <c r="R51" s="191">
        <f>SUMIF('2024.1-2024.6'!B:B,'Sum 2024.1-2024.6'!B51,'2024.1-2024.6'!M:M)</f>
        <v>520.8</v>
      </c>
      <c r="S51" s="191"/>
      <c r="T51" s="191">
        <f>SUMIF('2024.1-2024.6'!B:B,'Sum 2024.1-2024.6'!B51,'2024.1-2024.6'!O:O)</f>
        <v>0</v>
      </c>
      <c r="U51" s="191">
        <f t="shared" si="22"/>
        <v>4789.99333333333</v>
      </c>
      <c r="V51" s="191">
        <f t="shared" si="23"/>
        <v>4789.99333333333</v>
      </c>
      <c r="W51" s="191">
        <f t="shared" si="39"/>
        <v>4023.5944</v>
      </c>
      <c r="X51" s="191">
        <f t="shared" si="24"/>
        <v>4789.99333333333</v>
      </c>
      <c r="Y51" s="191">
        <f t="shared" si="25"/>
        <v>4789.99333333333</v>
      </c>
      <c r="Z51" s="191">
        <f t="shared" si="26"/>
        <v>229.91968</v>
      </c>
      <c r="AA51" s="191">
        <f t="shared" si="27"/>
        <v>4789.99333333333</v>
      </c>
      <c r="AB51" s="191">
        <f t="shared" si="28"/>
        <v>45.983936</v>
      </c>
      <c r="AC51" s="191">
        <f t="shared" si="29"/>
        <v>4789.99333333333</v>
      </c>
      <c r="AD51" s="191">
        <f t="shared" si="30"/>
        <v>4789.99333333333</v>
      </c>
      <c r="AE51" s="191">
        <f t="shared" si="31"/>
        <v>1293.2982</v>
      </c>
      <c r="AF51" s="191">
        <f t="shared" si="32"/>
        <v>4789.99333333333</v>
      </c>
      <c r="AG51" s="191">
        <f t="shared" si="33"/>
        <v>4789.99333333333</v>
      </c>
      <c r="AH51" s="191">
        <f t="shared" si="34"/>
        <v>1436.998</v>
      </c>
      <c r="AI51" s="191">
        <f t="shared" si="35"/>
        <v>-1841.5144</v>
      </c>
      <c r="AJ51" s="191">
        <f t="shared" si="2"/>
        <v>-207.11968</v>
      </c>
      <c r="AK51" s="191">
        <f t="shared" si="3"/>
        <v>-27.743936</v>
      </c>
      <c r="AL51" s="191">
        <f t="shared" si="4"/>
        <v>-772.4982</v>
      </c>
      <c r="AM51" s="191">
        <f t="shared" si="5"/>
        <v>-1436.998</v>
      </c>
      <c r="AN51" s="191">
        <f t="shared" si="36"/>
        <v>4546</v>
      </c>
      <c r="AO51" s="191">
        <f t="shared" si="37"/>
        <v>4546</v>
      </c>
      <c r="AP51" s="191">
        <f t="shared" si="38"/>
        <v>3818.64</v>
      </c>
      <c r="AQ51" s="191">
        <f t="shared" si="6"/>
        <v>1900</v>
      </c>
      <c r="AR51" s="191">
        <f t="shared" si="7"/>
        <v>1900</v>
      </c>
      <c r="AS51" s="191">
        <f t="shared" si="8"/>
        <v>91.2</v>
      </c>
      <c r="AT51" s="191">
        <f t="shared" si="9"/>
        <v>1900</v>
      </c>
      <c r="AU51" s="191">
        <f t="shared" si="10"/>
        <v>18.24</v>
      </c>
      <c r="AV51" s="191">
        <f t="shared" si="11"/>
        <v>4340</v>
      </c>
      <c r="AW51" s="191">
        <f t="shared" si="12"/>
        <v>4340</v>
      </c>
      <c r="AX51" s="191">
        <f t="shared" si="13"/>
        <v>1171.8</v>
      </c>
      <c r="AY51" s="191">
        <f t="shared" si="14"/>
        <v>1900</v>
      </c>
      <c r="AZ51" s="191">
        <f t="shared" si="15"/>
        <v>1900</v>
      </c>
      <c r="BA51" s="191">
        <f t="shared" si="16"/>
        <v>570</v>
      </c>
      <c r="BB51" s="191">
        <f t="shared" si="17"/>
        <v>-1636.56</v>
      </c>
      <c r="BC51" s="191">
        <f t="shared" si="18"/>
        <v>-68.4</v>
      </c>
      <c r="BD51" s="191">
        <f t="shared" si="19"/>
        <v>0</v>
      </c>
      <c r="BE51" s="191">
        <f t="shared" si="20"/>
        <v>-651</v>
      </c>
      <c r="BF51" s="191">
        <f t="shared" si="21"/>
        <v>-570</v>
      </c>
    </row>
    <row r="52" spans="2:58">
      <c r="B52" s="1" t="s">
        <v>244</v>
      </c>
      <c r="C52" s="197" t="str">
        <f>_xlfn.XLOOKUP(B52,'2024.1-2024.6'!B:B,'2024.1-2024.6'!G:G)</f>
        <v>2018/03/01</v>
      </c>
      <c r="D52" s="1">
        <f>_xlfn.XLOOKUP(B52,'2024.1-2024.6'!B:B,'2024.1-2024.6'!I:I)</f>
        <v>0</v>
      </c>
      <c r="E52" s="1" t="str">
        <f>_xlfn.XLOOKUP(B52,'2024.1-2024.6'!B:B,'2024.1-2024.6'!C:C)</f>
        <v>运营中心</v>
      </c>
      <c r="F52" s="1" t="str">
        <f>_xlfn.XLOOKUP(B52,'2024.1-2024.6'!B:B,'2024.1-2024.6'!F:F)</f>
        <v>电气车间主任</v>
      </c>
      <c r="G52" s="1">
        <f>COUNTIF('2024.1-2024.6'!B:B,B52)</f>
        <v>6</v>
      </c>
      <c r="H52" s="191">
        <f>_xlfn.XLOOKUP(B52,'2024.1-2024.6'!B:B,'2024.1-2024.6'!K:K)</f>
        <v>10378</v>
      </c>
      <c r="I52" s="191">
        <f>IFERROR(AVERAGEIF('2022.1-2022.12 '!B:B,B52,'2022.1-2022.12 '!K:K),0)</f>
        <v>10467.85</v>
      </c>
      <c r="J52" s="191">
        <f>_xlfn.XLOOKUP(B52,'2024.1-2024.6'!B:B,'2024.1-2024.6'!J:J)</f>
        <v>4000</v>
      </c>
      <c r="K52" s="191">
        <f>IFERROR(AVERAGEIF('2022.1-2022.12 '!B:B,B52,'2022.1-2022.12 '!J:J),0)</f>
        <v>4000</v>
      </c>
      <c r="L52" s="191"/>
      <c r="M52" s="191">
        <f>SUMIF('2024.1-2024.6'!B:B,'Sum 2024.1-2024.6'!B52,'2024.1-2024.6'!L:L)</f>
        <v>2182.08</v>
      </c>
      <c r="N52" s="191"/>
      <c r="O52" s="191">
        <f>SUMIF('2024.1-2024.6'!B:B,'Sum 2024.1-2024.6'!B52,'2024.1-2024.6'!N:N)</f>
        <v>22.8</v>
      </c>
      <c r="P52" s="191">
        <f>SUMIF('2024.1-2024.6'!B:B,'Sum 2024.1-2024.6'!B52,'2024.1-2024.6'!P:P)</f>
        <v>18.24</v>
      </c>
      <c r="Q52" s="191"/>
      <c r="R52" s="191">
        <f>SUMIF('2024.1-2024.6'!B:B,'Sum 2024.1-2024.6'!B52,'2024.1-2024.6'!M:M)</f>
        <v>520.8</v>
      </c>
      <c r="S52" s="191"/>
      <c r="T52" s="191">
        <f>SUMIF('2024.1-2024.6'!B:B,'Sum 2024.1-2024.6'!B52,'2024.1-2024.6'!O:O)</f>
        <v>0</v>
      </c>
      <c r="U52" s="191">
        <f t="shared" si="22"/>
        <v>10467.85</v>
      </c>
      <c r="V52" s="191">
        <f t="shared" si="23"/>
        <v>10467.85</v>
      </c>
      <c r="W52" s="191">
        <f t="shared" si="39"/>
        <v>8792.994</v>
      </c>
      <c r="X52" s="191">
        <f t="shared" si="24"/>
        <v>10467.85</v>
      </c>
      <c r="Y52" s="191">
        <f t="shared" si="25"/>
        <v>10467.85</v>
      </c>
      <c r="Z52" s="191">
        <f t="shared" si="26"/>
        <v>502.4568</v>
      </c>
      <c r="AA52" s="191">
        <f t="shared" si="27"/>
        <v>10467.85</v>
      </c>
      <c r="AB52" s="191">
        <f t="shared" si="28"/>
        <v>100.49136</v>
      </c>
      <c r="AC52" s="191">
        <f t="shared" si="29"/>
        <v>10467.85</v>
      </c>
      <c r="AD52" s="191">
        <f t="shared" si="30"/>
        <v>10467.85</v>
      </c>
      <c r="AE52" s="191">
        <f t="shared" si="31"/>
        <v>2826.3195</v>
      </c>
      <c r="AF52" s="191">
        <f t="shared" si="32"/>
        <v>10467.85</v>
      </c>
      <c r="AG52" s="191">
        <f t="shared" si="33"/>
        <v>10467.85</v>
      </c>
      <c r="AH52" s="191">
        <f t="shared" si="34"/>
        <v>3140.355</v>
      </c>
      <c r="AI52" s="191">
        <f t="shared" si="35"/>
        <v>-6610.914</v>
      </c>
      <c r="AJ52" s="191">
        <f t="shared" si="2"/>
        <v>-479.6568</v>
      </c>
      <c r="AK52" s="191">
        <f t="shared" si="3"/>
        <v>-82.25136</v>
      </c>
      <c r="AL52" s="191">
        <f t="shared" si="4"/>
        <v>-2305.5195</v>
      </c>
      <c r="AM52" s="191">
        <f t="shared" si="5"/>
        <v>-3140.355</v>
      </c>
      <c r="AN52" s="191">
        <f t="shared" si="36"/>
        <v>4546</v>
      </c>
      <c r="AO52" s="191">
        <f t="shared" si="37"/>
        <v>4546</v>
      </c>
      <c r="AP52" s="191">
        <f t="shared" si="38"/>
        <v>3818.64</v>
      </c>
      <c r="AQ52" s="191">
        <f t="shared" si="6"/>
        <v>4000</v>
      </c>
      <c r="AR52" s="191">
        <f t="shared" si="7"/>
        <v>4000</v>
      </c>
      <c r="AS52" s="191">
        <f t="shared" si="8"/>
        <v>192</v>
      </c>
      <c r="AT52" s="191">
        <f t="shared" si="9"/>
        <v>4000</v>
      </c>
      <c r="AU52" s="191">
        <f t="shared" si="10"/>
        <v>38.4</v>
      </c>
      <c r="AV52" s="191">
        <f t="shared" si="11"/>
        <v>4340</v>
      </c>
      <c r="AW52" s="191">
        <f t="shared" si="12"/>
        <v>4340</v>
      </c>
      <c r="AX52" s="191">
        <f t="shared" si="13"/>
        <v>1171.8</v>
      </c>
      <c r="AY52" s="191">
        <f t="shared" si="14"/>
        <v>4000</v>
      </c>
      <c r="AZ52" s="191">
        <f t="shared" si="15"/>
        <v>4000</v>
      </c>
      <c r="BA52" s="191">
        <f t="shared" si="16"/>
        <v>1200</v>
      </c>
      <c r="BB52" s="191">
        <f t="shared" si="17"/>
        <v>-1636.56</v>
      </c>
      <c r="BC52" s="191">
        <f t="shared" si="18"/>
        <v>-169.2</v>
      </c>
      <c r="BD52" s="191">
        <f t="shared" si="19"/>
        <v>-20.16</v>
      </c>
      <c r="BE52" s="191">
        <f t="shared" si="20"/>
        <v>-651</v>
      </c>
      <c r="BF52" s="191">
        <f t="shared" si="21"/>
        <v>-1200</v>
      </c>
    </row>
    <row r="53" spans="2:58">
      <c r="B53" s="1" t="s">
        <v>246</v>
      </c>
      <c r="C53" s="197" t="str">
        <f>_xlfn.XLOOKUP(B53,'2024.1-2024.6'!B:B,'2024.1-2024.6'!G:G)</f>
        <v>2019/11/15</v>
      </c>
      <c r="D53" s="1">
        <f>_xlfn.XLOOKUP(B53,'2024.1-2024.6'!B:B,'2024.1-2024.6'!I:I)</f>
        <v>0</v>
      </c>
      <c r="E53" s="1" t="str">
        <f>_xlfn.XLOOKUP(B53,'2024.1-2024.6'!B:B,'2024.1-2024.6'!C:C)</f>
        <v>运营中心</v>
      </c>
      <c r="F53" s="1" t="str">
        <f>_xlfn.XLOOKUP(B53,'2024.1-2024.6'!B:B,'2024.1-2024.6'!F:F)</f>
        <v>装配电工</v>
      </c>
      <c r="G53" s="1">
        <f>COUNTIF('2024.1-2024.6'!B:B,B53)</f>
        <v>6</v>
      </c>
      <c r="H53" s="191">
        <f>_xlfn.XLOOKUP(B53,'2024.1-2024.6'!B:B,'2024.1-2024.6'!K:K)</f>
        <v>7416.92</v>
      </c>
      <c r="I53" s="191">
        <f>IFERROR(AVERAGEIF('2022.1-2022.12 '!B:B,B53,'2022.1-2022.12 '!K:K),0)</f>
        <v>6303.17916666667</v>
      </c>
      <c r="J53" s="191">
        <f>_xlfn.XLOOKUP(B53,'2024.1-2024.6'!B:B,'2024.1-2024.6'!J:J)</f>
        <v>1900</v>
      </c>
      <c r="K53" s="191">
        <f>IFERROR(AVERAGEIF('2022.1-2022.12 '!B:B,B53,'2022.1-2022.12 '!J:J),0)</f>
        <v>1900</v>
      </c>
      <c r="L53" s="191"/>
      <c r="M53" s="191">
        <f>SUMIF('2024.1-2024.6'!B:B,'Sum 2024.1-2024.6'!B53,'2024.1-2024.6'!L:L)</f>
        <v>2182.08</v>
      </c>
      <c r="N53" s="191"/>
      <c r="O53" s="191">
        <f>SUMIF('2024.1-2024.6'!B:B,'Sum 2024.1-2024.6'!B53,'2024.1-2024.6'!N:N)</f>
        <v>22.8</v>
      </c>
      <c r="P53" s="191">
        <f>SUMIF('2024.1-2024.6'!B:B,'Sum 2024.1-2024.6'!B53,'2024.1-2024.6'!P:P)</f>
        <v>18.24</v>
      </c>
      <c r="Q53" s="191"/>
      <c r="R53" s="191">
        <f>SUMIF('2024.1-2024.6'!B:B,'Sum 2024.1-2024.6'!B53,'2024.1-2024.6'!M:M)</f>
        <v>520.8</v>
      </c>
      <c r="S53" s="191"/>
      <c r="T53" s="191">
        <f>SUMIF('2024.1-2024.6'!B:B,'Sum 2024.1-2024.6'!B53,'2024.1-2024.6'!O:O)</f>
        <v>0</v>
      </c>
      <c r="U53" s="191">
        <f t="shared" si="22"/>
        <v>6303.17916666667</v>
      </c>
      <c r="V53" s="191">
        <f t="shared" si="23"/>
        <v>6303.17916666667</v>
      </c>
      <c r="W53" s="191">
        <f t="shared" si="39"/>
        <v>5294.6705</v>
      </c>
      <c r="X53" s="191">
        <f t="shared" si="24"/>
        <v>6303.17916666667</v>
      </c>
      <c r="Y53" s="191">
        <f t="shared" si="25"/>
        <v>6303.17916666667</v>
      </c>
      <c r="Z53" s="191">
        <f t="shared" si="26"/>
        <v>302.5526</v>
      </c>
      <c r="AA53" s="191">
        <f t="shared" si="27"/>
        <v>6303.17916666667</v>
      </c>
      <c r="AB53" s="191">
        <f t="shared" si="28"/>
        <v>60.51052</v>
      </c>
      <c r="AC53" s="191">
        <f t="shared" si="29"/>
        <v>6303.17916666667</v>
      </c>
      <c r="AD53" s="191">
        <f t="shared" si="30"/>
        <v>6303.17916666667</v>
      </c>
      <c r="AE53" s="191">
        <f t="shared" si="31"/>
        <v>1701.858375</v>
      </c>
      <c r="AF53" s="191">
        <f t="shared" si="32"/>
        <v>6303.17916666667</v>
      </c>
      <c r="AG53" s="191">
        <f t="shared" si="33"/>
        <v>6303.17916666667</v>
      </c>
      <c r="AH53" s="191">
        <f t="shared" si="34"/>
        <v>1890.95375</v>
      </c>
      <c r="AI53" s="191">
        <f t="shared" si="35"/>
        <v>-3112.5905</v>
      </c>
      <c r="AJ53" s="191">
        <f t="shared" si="2"/>
        <v>-279.7526</v>
      </c>
      <c r="AK53" s="191">
        <f t="shared" si="3"/>
        <v>-42.27052</v>
      </c>
      <c r="AL53" s="191">
        <f t="shared" si="4"/>
        <v>-1181.058375</v>
      </c>
      <c r="AM53" s="191">
        <f t="shared" si="5"/>
        <v>-1890.95375</v>
      </c>
      <c r="AN53" s="191">
        <f t="shared" si="36"/>
        <v>4546</v>
      </c>
      <c r="AO53" s="191">
        <f t="shared" si="37"/>
        <v>4546</v>
      </c>
      <c r="AP53" s="191">
        <f t="shared" si="38"/>
        <v>3818.64</v>
      </c>
      <c r="AQ53" s="191">
        <f t="shared" si="6"/>
        <v>1900</v>
      </c>
      <c r="AR53" s="191">
        <f t="shared" si="7"/>
        <v>1900</v>
      </c>
      <c r="AS53" s="191">
        <f t="shared" si="8"/>
        <v>91.2</v>
      </c>
      <c r="AT53" s="191">
        <f t="shared" si="9"/>
        <v>1900</v>
      </c>
      <c r="AU53" s="191">
        <f t="shared" si="10"/>
        <v>18.24</v>
      </c>
      <c r="AV53" s="191">
        <f t="shared" si="11"/>
        <v>4340</v>
      </c>
      <c r="AW53" s="191">
        <f t="shared" si="12"/>
        <v>4340</v>
      </c>
      <c r="AX53" s="191">
        <f t="shared" si="13"/>
        <v>1171.8</v>
      </c>
      <c r="AY53" s="191">
        <f t="shared" si="14"/>
        <v>1900</v>
      </c>
      <c r="AZ53" s="191">
        <f t="shared" si="15"/>
        <v>1900</v>
      </c>
      <c r="BA53" s="191">
        <f t="shared" si="16"/>
        <v>570</v>
      </c>
      <c r="BB53" s="191">
        <f t="shared" si="17"/>
        <v>-1636.56</v>
      </c>
      <c r="BC53" s="191">
        <f t="shared" si="18"/>
        <v>-68.4</v>
      </c>
      <c r="BD53" s="191">
        <f t="shared" si="19"/>
        <v>0</v>
      </c>
      <c r="BE53" s="191">
        <f t="shared" si="20"/>
        <v>-651</v>
      </c>
      <c r="BF53" s="191">
        <f t="shared" si="21"/>
        <v>-570</v>
      </c>
    </row>
    <row r="54" spans="2:58">
      <c r="B54" s="1" t="s">
        <v>247</v>
      </c>
      <c r="C54" s="197" t="str">
        <f>_xlfn.XLOOKUP(B54,'2024.1-2024.6'!B:B,'2024.1-2024.6'!G:G)</f>
        <v>2023/05/23</v>
      </c>
      <c r="D54" s="1">
        <f>_xlfn.XLOOKUP(B54,'2024.1-2024.6'!B:B,'2024.1-2024.6'!I:I)</f>
        <v>0</v>
      </c>
      <c r="E54" s="1" t="str">
        <f>_xlfn.XLOOKUP(B54,'2024.1-2024.6'!B:B,'2024.1-2024.6'!C:C)</f>
        <v>研发部</v>
      </c>
      <c r="F54" s="1" t="str">
        <f>_xlfn.XLOOKUP(B54,'2024.1-2024.6'!B:B,'2024.1-2024.6'!F:F)</f>
        <v>电气工程师储备生</v>
      </c>
      <c r="G54" s="1">
        <f>COUNTIF('2024.1-2024.6'!B:B,B54)</f>
        <v>6</v>
      </c>
      <c r="H54" s="191">
        <f>_xlfn.XLOOKUP(B54,'2024.1-2024.6'!B:B,'2024.1-2024.6'!K:K)</f>
        <v>5090.8</v>
      </c>
      <c r="I54" s="191">
        <f>IFERROR(AVERAGEIF('2022.1-2022.12 '!B:B,B54,'2022.1-2022.12 '!K:K),0)</f>
        <v>0</v>
      </c>
      <c r="J54" s="191">
        <f>_xlfn.XLOOKUP(B54,'2024.1-2024.6'!B:B,'2024.1-2024.6'!J:J)</f>
        <v>1900</v>
      </c>
      <c r="K54" s="191">
        <f>IFERROR(AVERAGEIF('2022.1-2022.12 '!B:B,B54,'2022.1-2022.12 '!J:J),0)</f>
        <v>0</v>
      </c>
      <c r="L54" s="191"/>
      <c r="M54" s="191">
        <f>SUMIF('2024.1-2024.6'!B:B,'Sum 2024.1-2024.6'!B54,'2024.1-2024.6'!L:L)</f>
        <v>1818.4</v>
      </c>
      <c r="N54" s="191"/>
      <c r="O54" s="191">
        <f>SUMIF('2024.1-2024.6'!B:B,'Sum 2024.1-2024.6'!B54,'2024.1-2024.6'!N:N)</f>
        <v>19</v>
      </c>
      <c r="P54" s="191">
        <f>SUMIF('2024.1-2024.6'!B:B,'Sum 2024.1-2024.6'!B54,'2024.1-2024.6'!P:P)</f>
        <v>15.2</v>
      </c>
      <c r="Q54" s="191"/>
      <c r="R54" s="191">
        <f>SUMIF('2024.1-2024.6'!B:B,'Sum 2024.1-2024.6'!B54,'2024.1-2024.6'!M:M)</f>
        <v>434</v>
      </c>
      <c r="S54" s="191"/>
      <c r="T54" s="191">
        <f>SUMIF('2024.1-2024.6'!B:B,'Sum 2024.1-2024.6'!B54,'2024.1-2024.6'!O:O)</f>
        <v>0</v>
      </c>
      <c r="U54" s="191">
        <f t="shared" si="22"/>
        <v>5090.8</v>
      </c>
      <c r="V54" s="191">
        <f t="shared" si="23"/>
        <v>5090.8</v>
      </c>
      <c r="W54" s="191">
        <f t="shared" si="39"/>
        <v>4276.272</v>
      </c>
      <c r="X54" s="191">
        <f t="shared" si="24"/>
        <v>5090.8</v>
      </c>
      <c r="Y54" s="191">
        <f t="shared" si="25"/>
        <v>5090.8</v>
      </c>
      <c r="Z54" s="191">
        <f t="shared" si="26"/>
        <v>244.3584</v>
      </c>
      <c r="AA54" s="191">
        <f t="shared" si="27"/>
        <v>5090.8</v>
      </c>
      <c r="AB54" s="191">
        <f t="shared" si="28"/>
        <v>48.87168</v>
      </c>
      <c r="AC54" s="191">
        <f t="shared" si="29"/>
        <v>5090.8</v>
      </c>
      <c r="AD54" s="191">
        <f t="shared" si="30"/>
        <v>5090.8</v>
      </c>
      <c r="AE54" s="191">
        <f t="shared" si="31"/>
        <v>1374.516</v>
      </c>
      <c r="AF54" s="191">
        <f t="shared" si="32"/>
        <v>5090.8</v>
      </c>
      <c r="AG54" s="191">
        <f t="shared" si="33"/>
        <v>5090.8</v>
      </c>
      <c r="AH54" s="191">
        <f t="shared" si="34"/>
        <v>1527.24</v>
      </c>
      <c r="AI54" s="191">
        <f t="shared" si="35"/>
        <v>-2457.872</v>
      </c>
      <c r="AJ54" s="191">
        <f t="shared" si="2"/>
        <v>-225.3584</v>
      </c>
      <c r="AK54" s="191">
        <f t="shared" si="3"/>
        <v>-33.67168</v>
      </c>
      <c r="AL54" s="191">
        <f t="shared" si="4"/>
        <v>-940.516</v>
      </c>
      <c r="AM54" s="191">
        <f t="shared" si="5"/>
        <v>-1527.24</v>
      </c>
      <c r="AN54" s="191">
        <f t="shared" si="36"/>
        <v>4546</v>
      </c>
      <c r="AO54" s="191">
        <f t="shared" si="37"/>
        <v>4546</v>
      </c>
      <c r="AP54" s="191">
        <f t="shared" si="38"/>
        <v>3818.64</v>
      </c>
      <c r="AQ54" s="191">
        <f t="shared" si="6"/>
        <v>1900</v>
      </c>
      <c r="AR54" s="191">
        <f t="shared" si="7"/>
        <v>1900</v>
      </c>
      <c r="AS54" s="191">
        <f t="shared" si="8"/>
        <v>91.2</v>
      </c>
      <c r="AT54" s="191">
        <f t="shared" si="9"/>
        <v>1900</v>
      </c>
      <c r="AU54" s="191">
        <f t="shared" si="10"/>
        <v>18.24</v>
      </c>
      <c r="AV54" s="191">
        <f t="shared" si="11"/>
        <v>4340</v>
      </c>
      <c r="AW54" s="191">
        <f t="shared" si="12"/>
        <v>4340</v>
      </c>
      <c r="AX54" s="191">
        <f t="shared" si="13"/>
        <v>1171.8</v>
      </c>
      <c r="AY54" s="191">
        <f t="shared" si="14"/>
        <v>1900</v>
      </c>
      <c r="AZ54" s="191">
        <f t="shared" si="15"/>
        <v>1900</v>
      </c>
      <c r="BA54" s="191">
        <f t="shared" si="16"/>
        <v>570</v>
      </c>
      <c r="BB54" s="191">
        <f t="shared" si="17"/>
        <v>-2000.24</v>
      </c>
      <c r="BC54" s="191">
        <f t="shared" si="18"/>
        <v>-72.2</v>
      </c>
      <c r="BD54" s="191">
        <f t="shared" si="19"/>
        <v>-3.04</v>
      </c>
      <c r="BE54" s="191">
        <f t="shared" si="20"/>
        <v>-737.8</v>
      </c>
      <c r="BF54" s="191">
        <f t="shared" si="21"/>
        <v>-570</v>
      </c>
    </row>
    <row r="55" spans="2:58">
      <c r="B55" s="1" t="s">
        <v>248</v>
      </c>
      <c r="C55" s="197" t="str">
        <f>_xlfn.XLOOKUP(B55,'2024.1-2024.6'!B:B,'2024.1-2024.6'!G:G)</f>
        <v>2017/03/03</v>
      </c>
      <c r="D55" s="1">
        <f>_xlfn.XLOOKUP(B55,'2024.1-2024.6'!B:B,'2024.1-2024.6'!I:I)</f>
        <v>0</v>
      </c>
      <c r="E55" s="1" t="str">
        <f>_xlfn.XLOOKUP(B55,'2024.1-2024.6'!B:B,'2024.1-2024.6'!C:C)</f>
        <v>服务营销中心</v>
      </c>
      <c r="F55" s="1" t="str">
        <f>_xlfn.XLOOKUP(B55,'2024.1-2024.6'!B:B,'2024.1-2024.6'!F:F)</f>
        <v>电气服务工程师</v>
      </c>
      <c r="G55" s="1">
        <f>COUNTIF('2024.1-2024.6'!B:B,B55)</f>
        <v>6</v>
      </c>
      <c r="H55" s="191">
        <f>_xlfn.XLOOKUP(B55,'2024.1-2024.6'!B:B,'2024.1-2024.6'!K:K)</f>
        <v>13842.67</v>
      </c>
      <c r="I55" s="191">
        <f>IFERROR(AVERAGEIF('2022.1-2022.12 '!B:B,B55,'2022.1-2022.12 '!K:K),0)</f>
        <v>8069.36666666667</v>
      </c>
      <c r="J55" s="191">
        <f>_xlfn.XLOOKUP(B55,'2024.1-2024.6'!B:B,'2024.1-2024.6'!J:J)</f>
        <v>4250</v>
      </c>
      <c r="K55" s="191">
        <f>IFERROR(AVERAGEIF('2022.1-2022.12 '!B:B,B55,'2022.1-2022.12 '!J:J),0)</f>
        <v>2332</v>
      </c>
      <c r="L55" s="191"/>
      <c r="M55" s="191">
        <f>SUMIF('2024.1-2024.6'!B:B,'Sum 2024.1-2024.6'!B55,'2024.1-2024.6'!L:L)</f>
        <v>2182.08</v>
      </c>
      <c r="N55" s="191"/>
      <c r="O55" s="191">
        <f>SUMIF('2024.1-2024.6'!B:B,'Sum 2024.1-2024.6'!B55,'2024.1-2024.6'!N:N)</f>
        <v>22.8</v>
      </c>
      <c r="P55" s="191">
        <f>SUMIF('2024.1-2024.6'!B:B,'Sum 2024.1-2024.6'!B55,'2024.1-2024.6'!P:P)</f>
        <v>18.24</v>
      </c>
      <c r="Q55" s="191"/>
      <c r="R55" s="191">
        <f>SUMIF('2024.1-2024.6'!B:B,'Sum 2024.1-2024.6'!B55,'2024.1-2024.6'!M:M)</f>
        <v>520.8</v>
      </c>
      <c r="S55" s="191"/>
      <c r="T55" s="191">
        <f>SUMIF('2024.1-2024.6'!B:B,'Sum 2024.1-2024.6'!B55,'2024.1-2024.6'!O:O)</f>
        <v>0</v>
      </c>
      <c r="U55" s="191">
        <f t="shared" si="22"/>
        <v>8069.36666666667</v>
      </c>
      <c r="V55" s="191">
        <f t="shared" si="23"/>
        <v>8069.36666666667</v>
      </c>
      <c r="W55" s="191">
        <f t="shared" si="39"/>
        <v>6778.268</v>
      </c>
      <c r="X55" s="191">
        <f t="shared" si="24"/>
        <v>8069.36666666667</v>
      </c>
      <c r="Y55" s="191">
        <f t="shared" si="25"/>
        <v>8069.36666666667</v>
      </c>
      <c r="Z55" s="191">
        <f t="shared" si="26"/>
        <v>387.3296</v>
      </c>
      <c r="AA55" s="191">
        <f t="shared" si="27"/>
        <v>8069.36666666667</v>
      </c>
      <c r="AB55" s="191">
        <f t="shared" si="28"/>
        <v>77.46592</v>
      </c>
      <c r="AC55" s="191">
        <f t="shared" si="29"/>
        <v>8069.36666666667</v>
      </c>
      <c r="AD55" s="191">
        <f t="shared" si="30"/>
        <v>8069.36666666667</v>
      </c>
      <c r="AE55" s="191">
        <f t="shared" si="31"/>
        <v>2178.729</v>
      </c>
      <c r="AF55" s="191">
        <f t="shared" si="32"/>
        <v>8069.36666666667</v>
      </c>
      <c r="AG55" s="191">
        <f t="shared" si="33"/>
        <v>8069.36666666667</v>
      </c>
      <c r="AH55" s="191">
        <f t="shared" si="34"/>
        <v>2420.81</v>
      </c>
      <c r="AI55" s="191">
        <f t="shared" si="35"/>
        <v>-4596.188</v>
      </c>
      <c r="AJ55" s="191">
        <f t="shared" si="2"/>
        <v>-364.5296</v>
      </c>
      <c r="AK55" s="191">
        <f t="shared" si="3"/>
        <v>-59.22592</v>
      </c>
      <c r="AL55" s="191">
        <f t="shared" si="4"/>
        <v>-1657.929</v>
      </c>
      <c r="AM55" s="191">
        <f t="shared" si="5"/>
        <v>-2420.81</v>
      </c>
      <c r="AN55" s="191">
        <f t="shared" si="36"/>
        <v>4546</v>
      </c>
      <c r="AO55" s="191">
        <f t="shared" si="37"/>
        <v>4546</v>
      </c>
      <c r="AP55" s="191">
        <f t="shared" si="38"/>
        <v>3818.64</v>
      </c>
      <c r="AQ55" s="191">
        <f t="shared" si="6"/>
        <v>2332</v>
      </c>
      <c r="AR55" s="191">
        <f t="shared" si="7"/>
        <v>2332</v>
      </c>
      <c r="AS55" s="191">
        <f t="shared" si="8"/>
        <v>111.936</v>
      </c>
      <c r="AT55" s="191">
        <f t="shared" si="9"/>
        <v>2332</v>
      </c>
      <c r="AU55" s="191">
        <f t="shared" si="10"/>
        <v>22.3872</v>
      </c>
      <c r="AV55" s="191">
        <f t="shared" si="11"/>
        <v>4340</v>
      </c>
      <c r="AW55" s="191">
        <f t="shared" si="12"/>
        <v>4340</v>
      </c>
      <c r="AX55" s="191">
        <f t="shared" si="13"/>
        <v>1171.8</v>
      </c>
      <c r="AY55" s="191">
        <f t="shared" si="14"/>
        <v>2332</v>
      </c>
      <c r="AZ55" s="191">
        <f t="shared" si="15"/>
        <v>2332</v>
      </c>
      <c r="BA55" s="191">
        <f t="shared" si="16"/>
        <v>699.6</v>
      </c>
      <c r="BB55" s="191">
        <f t="shared" si="17"/>
        <v>-1636.56</v>
      </c>
      <c r="BC55" s="191">
        <f t="shared" si="18"/>
        <v>-89.136</v>
      </c>
      <c r="BD55" s="191">
        <f t="shared" si="19"/>
        <v>-4.1472</v>
      </c>
      <c r="BE55" s="191">
        <f t="shared" si="20"/>
        <v>-651</v>
      </c>
      <c r="BF55" s="191">
        <f t="shared" si="21"/>
        <v>-699.6</v>
      </c>
    </row>
    <row r="56" spans="2:58">
      <c r="B56" s="1" t="s">
        <v>250</v>
      </c>
      <c r="C56" s="197" t="str">
        <f>_xlfn.XLOOKUP(B56,'2024.1-2024.6'!B:B,'2024.1-2024.6'!G:G)</f>
        <v>2020/11/09</v>
      </c>
      <c r="D56" s="1">
        <f>_xlfn.XLOOKUP(B56,'2024.1-2024.6'!B:B,'2024.1-2024.6'!I:I)</f>
        <v>0</v>
      </c>
      <c r="E56" s="1" t="str">
        <f>_xlfn.XLOOKUP(B56,'2024.1-2024.6'!B:B,'2024.1-2024.6'!C:C)</f>
        <v>销售部</v>
      </c>
      <c r="F56" s="1" t="str">
        <f>_xlfn.XLOOKUP(B56,'2024.1-2024.6'!B:B,'2024.1-2024.6'!F:F)</f>
        <v>高级物流专员</v>
      </c>
      <c r="G56" s="1">
        <f>COUNTIF('2024.1-2024.6'!B:B,B56)</f>
        <v>6</v>
      </c>
      <c r="H56" s="191">
        <f>_xlfn.XLOOKUP(B56,'2024.1-2024.6'!B:B,'2024.1-2024.6'!K:K)</f>
        <v>7673.2</v>
      </c>
      <c r="I56" s="191">
        <f>IFERROR(AVERAGEIF('2022.1-2022.12 '!B:B,B56,'2022.1-2022.12 '!K:K),0)</f>
        <v>8729.87166666667</v>
      </c>
      <c r="J56" s="191">
        <f>_xlfn.XLOOKUP(B56,'2024.1-2024.6'!B:B,'2024.1-2024.6'!J:J)</f>
        <v>2760</v>
      </c>
      <c r="K56" s="191">
        <f>IFERROR(AVERAGEIF('2022.1-2022.12 '!B:B,B56,'2022.1-2022.12 '!J:J),0)</f>
        <v>2760</v>
      </c>
      <c r="L56" s="191"/>
      <c r="M56" s="191">
        <f>SUMIF('2024.1-2024.6'!B:B,'Sum 2024.1-2024.6'!B56,'2024.1-2024.6'!L:L)</f>
        <v>2182.08</v>
      </c>
      <c r="N56" s="191"/>
      <c r="O56" s="191">
        <f>SUMIF('2024.1-2024.6'!B:B,'Sum 2024.1-2024.6'!B56,'2024.1-2024.6'!N:N)</f>
        <v>22.8</v>
      </c>
      <c r="P56" s="191">
        <f>SUMIF('2024.1-2024.6'!B:B,'Sum 2024.1-2024.6'!B56,'2024.1-2024.6'!P:P)</f>
        <v>18.24</v>
      </c>
      <c r="Q56" s="191"/>
      <c r="R56" s="191">
        <f>SUMIF('2024.1-2024.6'!B:B,'Sum 2024.1-2024.6'!B56,'2024.1-2024.6'!M:M)</f>
        <v>520.8</v>
      </c>
      <c r="S56" s="191"/>
      <c r="T56" s="191">
        <f>SUMIF('2024.1-2024.6'!B:B,'Sum 2024.1-2024.6'!B56,'2024.1-2024.6'!O:O)</f>
        <v>0</v>
      </c>
      <c r="U56" s="191">
        <f t="shared" si="22"/>
        <v>8729.87166666667</v>
      </c>
      <c r="V56" s="191">
        <f t="shared" si="23"/>
        <v>8729.87166666667</v>
      </c>
      <c r="W56" s="191">
        <f t="shared" si="39"/>
        <v>7333.0922</v>
      </c>
      <c r="X56" s="191">
        <f t="shared" si="24"/>
        <v>8729.87166666667</v>
      </c>
      <c r="Y56" s="191">
        <f t="shared" si="25"/>
        <v>8729.87166666667</v>
      </c>
      <c r="Z56" s="191">
        <f t="shared" si="26"/>
        <v>419.03384</v>
      </c>
      <c r="AA56" s="191">
        <f t="shared" si="27"/>
        <v>8729.87166666667</v>
      </c>
      <c r="AB56" s="191">
        <f t="shared" si="28"/>
        <v>83.806768</v>
      </c>
      <c r="AC56" s="191">
        <f t="shared" si="29"/>
        <v>8729.87166666667</v>
      </c>
      <c r="AD56" s="191">
        <f t="shared" si="30"/>
        <v>8729.87166666667</v>
      </c>
      <c r="AE56" s="191">
        <f t="shared" si="31"/>
        <v>2357.06535</v>
      </c>
      <c r="AF56" s="191">
        <f t="shared" si="32"/>
        <v>8729.87166666667</v>
      </c>
      <c r="AG56" s="191">
        <f t="shared" si="33"/>
        <v>8729.87166666667</v>
      </c>
      <c r="AH56" s="191">
        <f t="shared" si="34"/>
        <v>2618.9615</v>
      </c>
      <c r="AI56" s="191">
        <f t="shared" si="35"/>
        <v>-5151.0122</v>
      </c>
      <c r="AJ56" s="191">
        <f t="shared" si="2"/>
        <v>-396.23384</v>
      </c>
      <c r="AK56" s="191">
        <f t="shared" si="3"/>
        <v>-65.566768</v>
      </c>
      <c r="AL56" s="191">
        <f t="shared" si="4"/>
        <v>-1836.26535</v>
      </c>
      <c r="AM56" s="191">
        <f t="shared" si="5"/>
        <v>-2618.9615</v>
      </c>
      <c r="AN56" s="191">
        <f t="shared" si="36"/>
        <v>4546</v>
      </c>
      <c r="AO56" s="191">
        <f t="shared" si="37"/>
        <v>4546</v>
      </c>
      <c r="AP56" s="191">
        <f t="shared" si="38"/>
        <v>3818.64</v>
      </c>
      <c r="AQ56" s="191">
        <f t="shared" si="6"/>
        <v>2760</v>
      </c>
      <c r="AR56" s="191">
        <f t="shared" si="7"/>
        <v>2760</v>
      </c>
      <c r="AS56" s="191">
        <f t="shared" si="8"/>
        <v>132.48</v>
      </c>
      <c r="AT56" s="191">
        <f t="shared" si="9"/>
        <v>2760</v>
      </c>
      <c r="AU56" s="191">
        <f t="shared" si="10"/>
        <v>26.496</v>
      </c>
      <c r="AV56" s="191">
        <f t="shared" si="11"/>
        <v>4340</v>
      </c>
      <c r="AW56" s="191">
        <f t="shared" si="12"/>
        <v>4340</v>
      </c>
      <c r="AX56" s="191">
        <f t="shared" si="13"/>
        <v>1171.8</v>
      </c>
      <c r="AY56" s="191">
        <f t="shared" si="14"/>
        <v>2760</v>
      </c>
      <c r="AZ56" s="191">
        <f t="shared" si="15"/>
        <v>2760</v>
      </c>
      <c r="BA56" s="191">
        <f t="shared" si="16"/>
        <v>828</v>
      </c>
      <c r="BB56" s="191">
        <f t="shared" si="17"/>
        <v>-1636.56</v>
      </c>
      <c r="BC56" s="191">
        <f t="shared" si="18"/>
        <v>-109.68</v>
      </c>
      <c r="BD56" s="191">
        <f t="shared" si="19"/>
        <v>-8.256</v>
      </c>
      <c r="BE56" s="191">
        <f t="shared" si="20"/>
        <v>-651</v>
      </c>
      <c r="BF56" s="191">
        <f t="shared" si="21"/>
        <v>-828</v>
      </c>
    </row>
    <row r="57" spans="2:58">
      <c r="B57" s="1" t="s">
        <v>251</v>
      </c>
      <c r="C57" s="197" t="str">
        <f>_xlfn.XLOOKUP(B57,'2024.1-2024.6'!B:B,'2024.1-2024.6'!G:G)</f>
        <v>2017/06/26</v>
      </c>
      <c r="D57" s="1">
        <f>_xlfn.XLOOKUP(B57,'2024.1-2024.6'!B:B,'2024.1-2024.6'!I:I)</f>
        <v>0</v>
      </c>
      <c r="E57" s="1" t="str">
        <f>_xlfn.XLOOKUP(B57,'2024.1-2024.6'!B:B,'2024.1-2024.6'!C:C)</f>
        <v>运营中心</v>
      </c>
      <c r="F57" s="1" t="str">
        <f>_xlfn.XLOOKUP(B57,'2024.1-2024.6'!B:B,'2024.1-2024.6'!F:F)</f>
        <v>装配电工班长</v>
      </c>
      <c r="G57" s="1">
        <f>COUNTIF('2024.1-2024.6'!B:B,B57)</f>
        <v>6</v>
      </c>
      <c r="H57" s="191">
        <f>_xlfn.XLOOKUP(B57,'2024.1-2024.6'!B:B,'2024.1-2024.6'!K:K)</f>
        <v>5270.59</v>
      </c>
      <c r="I57" s="191">
        <f>IFERROR(AVERAGEIF('2022.1-2022.12 '!B:B,B57,'2022.1-2022.12 '!K:K),0)</f>
        <v>7958.9625</v>
      </c>
      <c r="J57" s="191">
        <f>_xlfn.XLOOKUP(B57,'2024.1-2024.6'!B:B,'2024.1-2024.6'!J:J)</f>
        <v>1900</v>
      </c>
      <c r="K57" s="191">
        <f>IFERROR(AVERAGEIF('2022.1-2022.12 '!B:B,B57,'2022.1-2022.12 '!J:J),0)</f>
        <v>1900</v>
      </c>
      <c r="L57" s="191"/>
      <c r="M57" s="191">
        <f>SUMIF('2024.1-2024.6'!B:B,'Sum 2024.1-2024.6'!B57,'2024.1-2024.6'!L:L)</f>
        <v>2182.08</v>
      </c>
      <c r="N57" s="191"/>
      <c r="O57" s="191">
        <f>SUMIF('2024.1-2024.6'!B:B,'Sum 2024.1-2024.6'!B57,'2024.1-2024.6'!N:N)</f>
        <v>22.8</v>
      </c>
      <c r="P57" s="191">
        <f>SUMIF('2024.1-2024.6'!B:B,'Sum 2024.1-2024.6'!B57,'2024.1-2024.6'!P:P)</f>
        <v>18.24</v>
      </c>
      <c r="Q57" s="191"/>
      <c r="R57" s="191">
        <f>SUMIF('2024.1-2024.6'!B:B,'Sum 2024.1-2024.6'!B57,'2024.1-2024.6'!M:M)</f>
        <v>520.8</v>
      </c>
      <c r="S57" s="191"/>
      <c r="T57" s="191">
        <f>SUMIF('2024.1-2024.6'!B:B,'Sum 2024.1-2024.6'!B57,'2024.1-2024.6'!O:O)</f>
        <v>0</v>
      </c>
      <c r="U57" s="191">
        <f t="shared" si="22"/>
        <v>7958.9625</v>
      </c>
      <c r="V57" s="191">
        <f t="shared" si="23"/>
        <v>7958.9625</v>
      </c>
      <c r="W57" s="191">
        <f t="shared" si="39"/>
        <v>6685.5285</v>
      </c>
      <c r="X57" s="191">
        <f t="shared" si="24"/>
        <v>7958.9625</v>
      </c>
      <c r="Y57" s="191">
        <f t="shared" si="25"/>
        <v>7958.9625</v>
      </c>
      <c r="Z57" s="191">
        <f t="shared" si="26"/>
        <v>382.0302</v>
      </c>
      <c r="AA57" s="191">
        <f t="shared" si="27"/>
        <v>7958.9625</v>
      </c>
      <c r="AB57" s="191">
        <f t="shared" si="28"/>
        <v>76.40604</v>
      </c>
      <c r="AC57" s="191">
        <f t="shared" si="29"/>
        <v>7958.9625</v>
      </c>
      <c r="AD57" s="191">
        <f t="shared" si="30"/>
        <v>7958.9625</v>
      </c>
      <c r="AE57" s="191">
        <f t="shared" si="31"/>
        <v>2148.919875</v>
      </c>
      <c r="AF57" s="191">
        <f t="shared" si="32"/>
        <v>7958.9625</v>
      </c>
      <c r="AG57" s="191">
        <f t="shared" si="33"/>
        <v>7958.9625</v>
      </c>
      <c r="AH57" s="191">
        <f t="shared" si="34"/>
        <v>2387.68875</v>
      </c>
      <c r="AI57" s="191">
        <f t="shared" si="35"/>
        <v>-4503.4485</v>
      </c>
      <c r="AJ57" s="191">
        <f t="shared" si="2"/>
        <v>-359.2302</v>
      </c>
      <c r="AK57" s="191">
        <f t="shared" si="3"/>
        <v>-58.16604</v>
      </c>
      <c r="AL57" s="191">
        <f t="shared" si="4"/>
        <v>-1628.119875</v>
      </c>
      <c r="AM57" s="191">
        <f t="shared" si="5"/>
        <v>-2387.68875</v>
      </c>
      <c r="AN57" s="191">
        <f t="shared" si="36"/>
        <v>4546</v>
      </c>
      <c r="AO57" s="191">
        <f t="shared" si="37"/>
        <v>4546</v>
      </c>
      <c r="AP57" s="191">
        <f t="shared" si="38"/>
        <v>3818.64</v>
      </c>
      <c r="AQ57" s="191">
        <f t="shared" si="6"/>
        <v>1900</v>
      </c>
      <c r="AR57" s="191">
        <f t="shared" si="7"/>
        <v>1900</v>
      </c>
      <c r="AS57" s="191">
        <f t="shared" si="8"/>
        <v>91.2</v>
      </c>
      <c r="AT57" s="191">
        <f t="shared" si="9"/>
        <v>1900</v>
      </c>
      <c r="AU57" s="191">
        <f t="shared" si="10"/>
        <v>18.24</v>
      </c>
      <c r="AV57" s="191">
        <f t="shared" si="11"/>
        <v>4340</v>
      </c>
      <c r="AW57" s="191">
        <f t="shared" si="12"/>
        <v>4340</v>
      </c>
      <c r="AX57" s="191">
        <f t="shared" si="13"/>
        <v>1171.8</v>
      </c>
      <c r="AY57" s="191">
        <f t="shared" si="14"/>
        <v>1900</v>
      </c>
      <c r="AZ57" s="191">
        <f t="shared" si="15"/>
        <v>1900</v>
      </c>
      <c r="BA57" s="191">
        <f t="shared" si="16"/>
        <v>570</v>
      </c>
      <c r="BB57" s="191">
        <f t="shared" si="17"/>
        <v>-1636.56</v>
      </c>
      <c r="BC57" s="191">
        <f t="shared" si="18"/>
        <v>-68.4</v>
      </c>
      <c r="BD57" s="191">
        <f t="shared" si="19"/>
        <v>0</v>
      </c>
      <c r="BE57" s="191">
        <f t="shared" si="20"/>
        <v>-651</v>
      </c>
      <c r="BF57" s="191">
        <f t="shared" si="21"/>
        <v>-570</v>
      </c>
    </row>
    <row r="58" spans="2:58">
      <c r="B58" s="1" t="s">
        <v>252</v>
      </c>
      <c r="C58" s="197" t="str">
        <f>_xlfn.XLOOKUP(B58,'2024.1-2024.6'!B:B,'2024.1-2024.6'!G:G)</f>
        <v>2019/10/10</v>
      </c>
      <c r="D58" s="1">
        <f>_xlfn.XLOOKUP(B58,'2024.1-2024.6'!B:B,'2024.1-2024.6'!I:I)</f>
        <v>0</v>
      </c>
      <c r="E58" s="1" t="str">
        <f>_xlfn.XLOOKUP(B58,'2024.1-2024.6'!B:B,'2024.1-2024.6'!C:C)</f>
        <v>服务营销中心</v>
      </c>
      <c r="F58" s="1" t="str">
        <f>_xlfn.XLOOKUP(B58,'2024.1-2024.6'!B:B,'2024.1-2024.6'!F:F)</f>
        <v>电气服务工程师</v>
      </c>
      <c r="G58" s="1">
        <f>COUNTIF('2024.1-2024.6'!B:B,B58)</f>
        <v>6</v>
      </c>
      <c r="H58" s="191">
        <f>_xlfn.XLOOKUP(B58,'2024.1-2024.6'!B:B,'2024.1-2024.6'!K:K)</f>
        <v>16080.24</v>
      </c>
      <c r="I58" s="191">
        <f>IFERROR(AVERAGEIF('2022.1-2022.12 '!B:B,B58,'2022.1-2022.12 '!K:K),0)</f>
        <v>10108.0141666667</v>
      </c>
      <c r="J58" s="191">
        <f>_xlfn.XLOOKUP(B58,'2024.1-2024.6'!B:B,'2024.1-2024.6'!J:J)</f>
        <v>4937</v>
      </c>
      <c r="K58" s="191">
        <f>IFERROR(AVERAGEIF('2022.1-2022.12 '!B:B,B58,'2022.1-2022.12 '!J:J),0)</f>
        <v>3329.41666666667</v>
      </c>
      <c r="L58" s="191"/>
      <c r="M58" s="191">
        <f>SUMIF('2024.1-2024.6'!B:B,'Sum 2024.1-2024.6'!B58,'2024.1-2024.6'!L:L)</f>
        <v>2182.08</v>
      </c>
      <c r="N58" s="191"/>
      <c r="O58" s="191">
        <f>SUMIF('2024.1-2024.6'!B:B,'Sum 2024.1-2024.6'!B58,'2024.1-2024.6'!N:N)</f>
        <v>22.8</v>
      </c>
      <c r="P58" s="191">
        <f>SUMIF('2024.1-2024.6'!B:B,'Sum 2024.1-2024.6'!B58,'2024.1-2024.6'!P:P)</f>
        <v>18.24</v>
      </c>
      <c r="Q58" s="191"/>
      <c r="R58" s="191">
        <f>SUMIF('2024.1-2024.6'!B:B,'Sum 2024.1-2024.6'!B58,'2024.1-2024.6'!M:M)</f>
        <v>520.8</v>
      </c>
      <c r="S58" s="191"/>
      <c r="T58" s="191">
        <f>SUMIF('2024.1-2024.6'!B:B,'Sum 2024.1-2024.6'!B58,'2024.1-2024.6'!O:O)</f>
        <v>4800</v>
      </c>
      <c r="U58" s="191">
        <f t="shared" si="22"/>
        <v>10108.0141666667</v>
      </c>
      <c r="V58" s="191">
        <f t="shared" si="23"/>
        <v>10108.0141666667</v>
      </c>
      <c r="W58" s="191">
        <f t="shared" si="39"/>
        <v>8490.7319</v>
      </c>
      <c r="X58" s="191">
        <f t="shared" si="24"/>
        <v>10108.0141666667</v>
      </c>
      <c r="Y58" s="191">
        <f t="shared" si="25"/>
        <v>10108.0141666667</v>
      </c>
      <c r="Z58" s="191">
        <f t="shared" si="26"/>
        <v>485.18468</v>
      </c>
      <c r="AA58" s="191">
        <f t="shared" si="27"/>
        <v>10108.0141666667</v>
      </c>
      <c r="AB58" s="191">
        <f t="shared" si="28"/>
        <v>97.036936</v>
      </c>
      <c r="AC58" s="191">
        <f t="shared" si="29"/>
        <v>10108.0141666667</v>
      </c>
      <c r="AD58" s="191">
        <f t="shared" si="30"/>
        <v>10108.0141666667</v>
      </c>
      <c r="AE58" s="191">
        <f t="shared" si="31"/>
        <v>2729.163825</v>
      </c>
      <c r="AF58" s="191">
        <f t="shared" si="32"/>
        <v>10108.0141666667</v>
      </c>
      <c r="AG58" s="191">
        <f t="shared" si="33"/>
        <v>10108.0141666667</v>
      </c>
      <c r="AH58" s="191">
        <f t="shared" si="34"/>
        <v>3032.40425</v>
      </c>
      <c r="AI58" s="191">
        <f t="shared" si="35"/>
        <v>-6308.6519</v>
      </c>
      <c r="AJ58" s="191">
        <f t="shared" si="2"/>
        <v>-462.38468</v>
      </c>
      <c r="AK58" s="191">
        <f t="shared" si="3"/>
        <v>-78.796936</v>
      </c>
      <c r="AL58" s="191">
        <f t="shared" si="4"/>
        <v>-2208.363825</v>
      </c>
      <c r="AM58" s="191">
        <f t="shared" si="5"/>
        <v>0</v>
      </c>
      <c r="AN58" s="191">
        <f t="shared" si="36"/>
        <v>4546</v>
      </c>
      <c r="AO58" s="191">
        <f t="shared" si="37"/>
        <v>4546</v>
      </c>
      <c r="AP58" s="191">
        <f t="shared" si="38"/>
        <v>3818.64</v>
      </c>
      <c r="AQ58" s="191">
        <f t="shared" si="6"/>
        <v>3329.41666666667</v>
      </c>
      <c r="AR58" s="191">
        <f t="shared" si="7"/>
        <v>3329.41666666667</v>
      </c>
      <c r="AS58" s="191">
        <f t="shared" si="8"/>
        <v>159.812</v>
      </c>
      <c r="AT58" s="191">
        <f t="shared" si="9"/>
        <v>3329.41666666667</v>
      </c>
      <c r="AU58" s="191">
        <f t="shared" si="10"/>
        <v>31.9624</v>
      </c>
      <c r="AV58" s="191">
        <f t="shared" si="11"/>
        <v>4340</v>
      </c>
      <c r="AW58" s="191">
        <f t="shared" si="12"/>
        <v>4340</v>
      </c>
      <c r="AX58" s="191">
        <f t="shared" si="13"/>
        <v>1171.8</v>
      </c>
      <c r="AY58" s="191">
        <f t="shared" si="14"/>
        <v>3329.41666666667</v>
      </c>
      <c r="AZ58" s="191">
        <f t="shared" si="15"/>
        <v>3329.41666666667</v>
      </c>
      <c r="BA58" s="191">
        <f t="shared" si="16"/>
        <v>998.825</v>
      </c>
      <c r="BB58" s="191">
        <f t="shared" si="17"/>
        <v>-1636.56</v>
      </c>
      <c r="BC58" s="191">
        <f t="shared" si="18"/>
        <v>-137.012</v>
      </c>
      <c r="BD58" s="191">
        <f t="shared" si="19"/>
        <v>-13.7224</v>
      </c>
      <c r="BE58" s="191">
        <f t="shared" si="20"/>
        <v>-651</v>
      </c>
      <c r="BF58" s="191">
        <f t="shared" si="21"/>
        <v>0</v>
      </c>
    </row>
    <row r="59" spans="2:58">
      <c r="B59" s="1" t="s">
        <v>253</v>
      </c>
      <c r="C59" s="197" t="str">
        <f>_xlfn.XLOOKUP(B59,'2024.1-2024.6'!B:B,'2024.1-2024.6'!G:G)</f>
        <v>2020/05/08</v>
      </c>
      <c r="D59" s="1">
        <f>_xlfn.XLOOKUP(B59,'2024.1-2024.6'!B:B,'2024.1-2024.6'!I:I)</f>
        <v>0</v>
      </c>
      <c r="E59" s="1" t="str">
        <f>_xlfn.XLOOKUP(B59,'2024.1-2024.6'!B:B,'2024.1-2024.6'!C:C)</f>
        <v>运营中心</v>
      </c>
      <c r="F59" s="1" t="str">
        <f>_xlfn.XLOOKUP(B59,'2024.1-2024.6'!B:B,'2024.1-2024.6'!F:F)</f>
        <v>生产调度员</v>
      </c>
      <c r="G59" s="1">
        <f>COUNTIF('2024.1-2024.6'!B:B,B59)</f>
        <v>6</v>
      </c>
      <c r="H59" s="191">
        <f>_xlfn.XLOOKUP(B59,'2024.1-2024.6'!B:B,'2024.1-2024.6'!K:K)</f>
        <v>7380.54</v>
      </c>
      <c r="I59" s="191">
        <f>IFERROR(AVERAGEIF('2022.1-2022.12 '!B:B,B59,'2022.1-2022.12 '!K:K),0)</f>
        <v>5646.60666666667</v>
      </c>
      <c r="J59" s="191">
        <f>_xlfn.XLOOKUP(B59,'2024.1-2024.6'!B:B,'2024.1-2024.6'!J:J)</f>
        <v>3026</v>
      </c>
      <c r="K59" s="191">
        <f>IFERROR(AVERAGEIF('2022.1-2022.12 '!B:B,B59,'2022.1-2022.12 '!J:J),0)</f>
        <v>1900</v>
      </c>
      <c r="L59" s="191"/>
      <c r="M59" s="191">
        <f>SUMIF('2024.1-2024.6'!B:B,'Sum 2024.1-2024.6'!B59,'2024.1-2024.6'!L:L)</f>
        <v>2182.08</v>
      </c>
      <c r="N59" s="191"/>
      <c r="O59" s="191">
        <f>SUMIF('2024.1-2024.6'!B:B,'Sum 2024.1-2024.6'!B59,'2024.1-2024.6'!N:N)</f>
        <v>22.8</v>
      </c>
      <c r="P59" s="191">
        <f>SUMIF('2024.1-2024.6'!B:B,'Sum 2024.1-2024.6'!B59,'2024.1-2024.6'!P:P)</f>
        <v>18.24</v>
      </c>
      <c r="Q59" s="191"/>
      <c r="R59" s="191">
        <f>SUMIF('2024.1-2024.6'!B:B,'Sum 2024.1-2024.6'!B59,'2024.1-2024.6'!M:M)</f>
        <v>520.8</v>
      </c>
      <c r="S59" s="191"/>
      <c r="T59" s="191">
        <f>SUMIF('2024.1-2024.6'!B:B,'Sum 2024.1-2024.6'!B59,'2024.1-2024.6'!O:O)</f>
        <v>0</v>
      </c>
      <c r="U59" s="191">
        <f t="shared" si="22"/>
        <v>5646.60666666667</v>
      </c>
      <c r="V59" s="191">
        <f t="shared" si="23"/>
        <v>5646.60666666667</v>
      </c>
      <c r="W59" s="191">
        <f t="shared" si="39"/>
        <v>4743.1496</v>
      </c>
      <c r="X59" s="191">
        <f t="shared" si="24"/>
        <v>5646.60666666667</v>
      </c>
      <c r="Y59" s="191">
        <f t="shared" si="25"/>
        <v>5646.60666666667</v>
      </c>
      <c r="Z59" s="191">
        <f t="shared" si="26"/>
        <v>271.03712</v>
      </c>
      <c r="AA59" s="191">
        <f t="shared" si="27"/>
        <v>5646.60666666667</v>
      </c>
      <c r="AB59" s="191">
        <f t="shared" si="28"/>
        <v>54.207424</v>
      </c>
      <c r="AC59" s="191">
        <f t="shared" si="29"/>
        <v>5646.60666666667</v>
      </c>
      <c r="AD59" s="191">
        <f t="shared" si="30"/>
        <v>5646.60666666667</v>
      </c>
      <c r="AE59" s="191">
        <f t="shared" si="31"/>
        <v>1524.5838</v>
      </c>
      <c r="AF59" s="191">
        <f t="shared" si="32"/>
        <v>5646.60666666667</v>
      </c>
      <c r="AG59" s="191">
        <f t="shared" si="33"/>
        <v>5646.60666666667</v>
      </c>
      <c r="AH59" s="191">
        <f t="shared" si="34"/>
        <v>1693.982</v>
      </c>
      <c r="AI59" s="191">
        <f t="shared" si="35"/>
        <v>-2561.0696</v>
      </c>
      <c r="AJ59" s="191">
        <f t="shared" si="2"/>
        <v>-248.23712</v>
      </c>
      <c r="AK59" s="191">
        <f t="shared" si="3"/>
        <v>-35.967424</v>
      </c>
      <c r="AL59" s="191">
        <f t="shared" si="4"/>
        <v>-1003.7838</v>
      </c>
      <c r="AM59" s="191">
        <f t="shared" si="5"/>
        <v>-1693.982</v>
      </c>
      <c r="AN59" s="191">
        <f t="shared" si="36"/>
        <v>4546</v>
      </c>
      <c r="AO59" s="191">
        <f t="shared" si="37"/>
        <v>4546</v>
      </c>
      <c r="AP59" s="191">
        <f t="shared" si="38"/>
        <v>3818.64</v>
      </c>
      <c r="AQ59" s="191">
        <f t="shared" si="6"/>
        <v>1900</v>
      </c>
      <c r="AR59" s="191">
        <f t="shared" si="7"/>
        <v>1900</v>
      </c>
      <c r="AS59" s="191">
        <f t="shared" si="8"/>
        <v>91.2</v>
      </c>
      <c r="AT59" s="191">
        <f t="shared" si="9"/>
        <v>1900</v>
      </c>
      <c r="AU59" s="191">
        <f t="shared" si="10"/>
        <v>18.24</v>
      </c>
      <c r="AV59" s="191">
        <f t="shared" si="11"/>
        <v>4340</v>
      </c>
      <c r="AW59" s="191">
        <f t="shared" si="12"/>
        <v>4340</v>
      </c>
      <c r="AX59" s="191">
        <f t="shared" si="13"/>
        <v>1171.8</v>
      </c>
      <c r="AY59" s="191">
        <f t="shared" si="14"/>
        <v>1900</v>
      </c>
      <c r="AZ59" s="191">
        <f t="shared" si="15"/>
        <v>1900</v>
      </c>
      <c r="BA59" s="191">
        <f t="shared" si="16"/>
        <v>570</v>
      </c>
      <c r="BB59" s="191">
        <f t="shared" si="17"/>
        <v>-1636.56</v>
      </c>
      <c r="BC59" s="191">
        <f t="shared" si="18"/>
        <v>-68.4</v>
      </c>
      <c r="BD59" s="191">
        <f t="shared" si="19"/>
        <v>0</v>
      </c>
      <c r="BE59" s="191">
        <f t="shared" si="20"/>
        <v>-651</v>
      </c>
      <c r="BF59" s="191">
        <f t="shared" si="21"/>
        <v>-570</v>
      </c>
    </row>
    <row r="60" spans="2:58">
      <c r="B60" s="203" t="s">
        <v>254</v>
      </c>
      <c r="C60" s="197" t="str">
        <f>_xlfn.XLOOKUP(B60,'2024.1-2024.6'!B:B,'2024.1-2024.6'!G:G)</f>
        <v>2024/03/07</v>
      </c>
      <c r="D60" s="1" t="str">
        <f>_xlfn.XLOOKUP(B60,'2024.1-2024.6'!B:B,'2024.1-2024.6'!I:I)</f>
        <v>3月入职</v>
      </c>
      <c r="E60" s="1" t="str">
        <f>_xlfn.XLOOKUP(B60,'2024.1-2024.6'!B:B,'2024.1-2024.6'!C:C)</f>
        <v>运营中心</v>
      </c>
      <c r="F60" s="1" t="str">
        <f>_xlfn.XLOOKUP(B60,'2024.1-2024.6'!B:B,'2024.1-2024.6'!F:F)</f>
        <v>工艺员</v>
      </c>
      <c r="G60" s="1">
        <f>COUNTIF('2024.1-2024.6'!B:B,B60)</f>
        <v>4</v>
      </c>
      <c r="H60" s="191">
        <f>_xlfn.XLOOKUP(B60,'2024.1-2024.6'!B:B,'2024.1-2024.6'!K:K)</f>
        <v>4382.26</v>
      </c>
      <c r="I60" s="191">
        <v>0</v>
      </c>
      <c r="J60" s="191">
        <f>_xlfn.XLOOKUP(B60,'2024.1-2024.6'!B:B,'2024.1-2024.6'!J:J)</f>
        <v>2500</v>
      </c>
      <c r="K60" s="191">
        <v>0</v>
      </c>
      <c r="L60" s="191"/>
      <c r="M60" s="191">
        <f>SUMIF('2024.1-2024.6'!B:B,'Sum 2024.1-2024.6'!B60,'2024.1-2024.6'!L:L)</f>
        <v>1454.72</v>
      </c>
      <c r="N60" s="191"/>
      <c r="O60" s="191">
        <f>SUMIF('2024.1-2024.6'!B:B,'Sum 2024.1-2024.6'!B60,'2024.1-2024.6'!N:N)</f>
        <v>15.2</v>
      </c>
      <c r="P60" s="191">
        <f>SUMIF('2024.1-2024.6'!B:B,'Sum 2024.1-2024.6'!B60,'2024.1-2024.6'!P:P)</f>
        <v>12.16</v>
      </c>
      <c r="Q60" s="191"/>
      <c r="R60" s="191">
        <f>SUMIF('2024.1-2024.6'!B:B,'Sum 2024.1-2024.6'!B60,'2024.1-2024.6'!M:M)</f>
        <v>347.2</v>
      </c>
      <c r="S60" s="191"/>
      <c r="T60" s="191">
        <f>SUMIF('2024.1-2024.6'!B:B,'Sum 2024.1-2024.6'!B60,'2024.1-2024.6'!O:O)</f>
        <v>0</v>
      </c>
      <c r="U60" s="191">
        <f t="shared" si="22"/>
        <v>4546</v>
      </c>
      <c r="V60" s="191">
        <f t="shared" si="23"/>
        <v>4546</v>
      </c>
      <c r="W60" s="191">
        <f t="shared" si="39"/>
        <v>2545.76</v>
      </c>
      <c r="X60" s="191">
        <f t="shared" si="24"/>
        <v>4382.26</v>
      </c>
      <c r="Y60" s="191">
        <f t="shared" si="25"/>
        <v>4382.26</v>
      </c>
      <c r="Z60" s="191">
        <f t="shared" si="26"/>
        <v>140.23232</v>
      </c>
      <c r="AA60" s="191">
        <f t="shared" si="27"/>
        <v>4382.26</v>
      </c>
      <c r="AB60" s="191">
        <f t="shared" si="28"/>
        <v>28.046464</v>
      </c>
      <c r="AC60" s="191">
        <f t="shared" si="29"/>
        <v>4382.26</v>
      </c>
      <c r="AD60" s="191">
        <f t="shared" si="30"/>
        <v>4382.26</v>
      </c>
      <c r="AE60" s="191">
        <f t="shared" si="31"/>
        <v>788.8068</v>
      </c>
      <c r="AF60" s="191">
        <f t="shared" si="32"/>
        <v>4382.26</v>
      </c>
      <c r="AG60" s="191">
        <f t="shared" si="33"/>
        <v>4382.26</v>
      </c>
      <c r="AH60" s="191">
        <f t="shared" si="34"/>
        <v>876.452</v>
      </c>
      <c r="AI60" s="191">
        <f t="shared" si="35"/>
        <v>-1091.04</v>
      </c>
      <c r="AJ60" s="191">
        <f t="shared" si="2"/>
        <v>-125.03232</v>
      </c>
      <c r="AK60" s="191">
        <f t="shared" si="3"/>
        <v>-15.886464</v>
      </c>
      <c r="AL60" s="191">
        <f t="shared" si="4"/>
        <v>-441.6068</v>
      </c>
      <c r="AM60" s="191">
        <f t="shared" si="5"/>
        <v>-876.452</v>
      </c>
      <c r="AN60" s="191">
        <f t="shared" si="36"/>
        <v>4546</v>
      </c>
      <c r="AO60" s="191">
        <f t="shared" si="37"/>
        <v>4546</v>
      </c>
      <c r="AP60" s="191">
        <f t="shared" si="38"/>
        <v>2545.76</v>
      </c>
      <c r="AQ60" s="191">
        <f t="shared" si="6"/>
        <v>2500</v>
      </c>
      <c r="AR60" s="191">
        <f t="shared" si="7"/>
        <v>2500</v>
      </c>
      <c r="AS60" s="191">
        <f t="shared" si="8"/>
        <v>80</v>
      </c>
      <c r="AT60" s="191">
        <f t="shared" si="9"/>
        <v>2500</v>
      </c>
      <c r="AU60" s="191">
        <f t="shared" si="10"/>
        <v>16</v>
      </c>
      <c r="AV60" s="191">
        <f t="shared" si="11"/>
        <v>4340</v>
      </c>
      <c r="AW60" s="191">
        <f t="shared" si="12"/>
        <v>4340</v>
      </c>
      <c r="AX60" s="191">
        <f t="shared" si="13"/>
        <v>781.2</v>
      </c>
      <c r="AY60" s="191">
        <f t="shared" si="14"/>
        <v>2500</v>
      </c>
      <c r="AZ60" s="191">
        <f t="shared" si="15"/>
        <v>2500</v>
      </c>
      <c r="BA60" s="191">
        <f t="shared" si="16"/>
        <v>500</v>
      </c>
      <c r="BB60" s="191">
        <f t="shared" si="17"/>
        <v>-1091.04</v>
      </c>
      <c r="BC60" s="191">
        <f t="shared" si="18"/>
        <v>-64.8</v>
      </c>
      <c r="BD60" s="191">
        <f t="shared" si="19"/>
        <v>-3.84</v>
      </c>
      <c r="BE60" s="191">
        <f t="shared" si="20"/>
        <v>-434</v>
      </c>
      <c r="BF60" s="191">
        <f t="shared" si="21"/>
        <v>-500</v>
      </c>
    </row>
    <row r="61" spans="2:58">
      <c r="B61" s="1" t="s">
        <v>255</v>
      </c>
      <c r="C61" s="197" t="str">
        <f>_xlfn.XLOOKUP(B61,'2024.1-2024.6'!B:B,'2024.1-2024.6'!G:G)</f>
        <v>2021/09/13</v>
      </c>
      <c r="D61" s="1">
        <f>_xlfn.XLOOKUP(B61,'2024.1-2024.6'!B:B,'2024.1-2024.6'!I:I)</f>
        <v>0</v>
      </c>
      <c r="E61" s="1" t="str">
        <f>_xlfn.XLOOKUP(B61,'2024.1-2024.6'!B:B,'2024.1-2024.6'!C:C)</f>
        <v>运营中心</v>
      </c>
      <c r="F61" s="1" t="str">
        <f>_xlfn.XLOOKUP(B61,'2024.1-2024.6'!B:B,'2024.1-2024.6'!F:F)</f>
        <v>装配钳工</v>
      </c>
      <c r="G61" s="1">
        <f>COUNTIF('2024.1-2024.6'!B:B,B61)</f>
        <v>6</v>
      </c>
      <c r="H61" s="191">
        <f>_xlfn.XLOOKUP(B61,'2024.1-2024.6'!B:B,'2024.1-2024.6'!K:K)</f>
        <v>8362.64</v>
      </c>
      <c r="I61" s="191">
        <f>IFERROR(AVERAGEIF('2022.1-2022.12 '!B:B,B61,'2022.1-2022.12 '!K:K),0)</f>
        <v>5792.64583333333</v>
      </c>
      <c r="J61" s="191">
        <f>_xlfn.XLOOKUP(B61,'2024.1-2024.6'!B:B,'2024.1-2024.6'!J:J)</f>
        <v>1900</v>
      </c>
      <c r="K61" s="191">
        <f>IFERROR(AVERAGEIF('2022.1-2022.12 '!B:B,B61,'2022.1-2022.12 '!J:J),0)</f>
        <v>1900</v>
      </c>
      <c r="L61" s="191"/>
      <c r="M61" s="191">
        <f>SUMIF('2024.1-2024.6'!B:B,'Sum 2024.1-2024.6'!B61,'2024.1-2024.6'!L:L)</f>
        <v>2182.08</v>
      </c>
      <c r="N61" s="191"/>
      <c r="O61" s="191">
        <f>SUMIF('2024.1-2024.6'!B:B,'Sum 2024.1-2024.6'!B61,'2024.1-2024.6'!N:N)</f>
        <v>22.8</v>
      </c>
      <c r="P61" s="191">
        <f>SUMIF('2024.1-2024.6'!B:B,'Sum 2024.1-2024.6'!B61,'2024.1-2024.6'!P:P)</f>
        <v>18.24</v>
      </c>
      <c r="Q61" s="191"/>
      <c r="R61" s="191">
        <f>SUMIF('2024.1-2024.6'!B:B,'Sum 2024.1-2024.6'!B61,'2024.1-2024.6'!M:M)</f>
        <v>520.8</v>
      </c>
      <c r="S61" s="191"/>
      <c r="T61" s="191">
        <f>SUMIF('2024.1-2024.6'!B:B,'Sum 2024.1-2024.6'!B61,'2024.1-2024.6'!O:O)</f>
        <v>0</v>
      </c>
      <c r="U61" s="191">
        <f t="shared" si="22"/>
        <v>5792.64583333333</v>
      </c>
      <c r="V61" s="191">
        <f t="shared" si="23"/>
        <v>5792.64583333333</v>
      </c>
      <c r="W61" s="191">
        <f t="shared" si="39"/>
        <v>4865.8225</v>
      </c>
      <c r="X61" s="191">
        <f t="shared" si="24"/>
        <v>5792.64583333333</v>
      </c>
      <c r="Y61" s="191">
        <f t="shared" si="25"/>
        <v>5792.64583333333</v>
      </c>
      <c r="Z61" s="191">
        <f t="shared" si="26"/>
        <v>278.047</v>
      </c>
      <c r="AA61" s="191">
        <f t="shared" si="27"/>
        <v>5792.64583333333</v>
      </c>
      <c r="AB61" s="191">
        <f t="shared" si="28"/>
        <v>55.6094</v>
      </c>
      <c r="AC61" s="191">
        <f t="shared" si="29"/>
        <v>5792.64583333333</v>
      </c>
      <c r="AD61" s="191">
        <f t="shared" si="30"/>
        <v>5792.64583333333</v>
      </c>
      <c r="AE61" s="191">
        <f t="shared" si="31"/>
        <v>1564.014375</v>
      </c>
      <c r="AF61" s="191">
        <f t="shared" si="32"/>
        <v>5792.64583333333</v>
      </c>
      <c r="AG61" s="191">
        <f t="shared" si="33"/>
        <v>5792.64583333333</v>
      </c>
      <c r="AH61" s="191">
        <f t="shared" si="34"/>
        <v>1737.79375</v>
      </c>
      <c r="AI61" s="191">
        <f t="shared" si="35"/>
        <v>-2683.7425</v>
      </c>
      <c r="AJ61" s="191">
        <f t="shared" si="2"/>
        <v>-255.247</v>
      </c>
      <c r="AK61" s="191">
        <f t="shared" si="3"/>
        <v>-37.3694</v>
      </c>
      <c r="AL61" s="191">
        <f t="shared" si="4"/>
        <v>-1043.214375</v>
      </c>
      <c r="AM61" s="191">
        <f t="shared" si="5"/>
        <v>-1737.79375</v>
      </c>
      <c r="AN61" s="191">
        <f t="shared" si="36"/>
        <v>4546</v>
      </c>
      <c r="AO61" s="191">
        <f t="shared" si="37"/>
        <v>4546</v>
      </c>
      <c r="AP61" s="191">
        <f t="shared" si="38"/>
        <v>3818.64</v>
      </c>
      <c r="AQ61" s="191">
        <f t="shared" si="6"/>
        <v>1900</v>
      </c>
      <c r="AR61" s="191">
        <f t="shared" si="7"/>
        <v>1900</v>
      </c>
      <c r="AS61" s="191">
        <f t="shared" si="8"/>
        <v>91.2</v>
      </c>
      <c r="AT61" s="191">
        <f t="shared" si="9"/>
        <v>1900</v>
      </c>
      <c r="AU61" s="191">
        <f t="shared" si="10"/>
        <v>18.24</v>
      </c>
      <c r="AV61" s="191">
        <f t="shared" si="11"/>
        <v>4340</v>
      </c>
      <c r="AW61" s="191">
        <f t="shared" si="12"/>
        <v>4340</v>
      </c>
      <c r="AX61" s="191">
        <f t="shared" si="13"/>
        <v>1171.8</v>
      </c>
      <c r="AY61" s="191">
        <f t="shared" si="14"/>
        <v>1900</v>
      </c>
      <c r="AZ61" s="191">
        <f t="shared" si="15"/>
        <v>1900</v>
      </c>
      <c r="BA61" s="191">
        <f t="shared" si="16"/>
        <v>570</v>
      </c>
      <c r="BB61" s="191">
        <f t="shared" si="17"/>
        <v>-1636.56</v>
      </c>
      <c r="BC61" s="191">
        <f t="shared" si="18"/>
        <v>-68.4</v>
      </c>
      <c r="BD61" s="191">
        <f t="shared" si="19"/>
        <v>0</v>
      </c>
      <c r="BE61" s="191">
        <f t="shared" si="20"/>
        <v>-651</v>
      </c>
      <c r="BF61" s="191">
        <f t="shared" si="21"/>
        <v>-570</v>
      </c>
    </row>
    <row r="62" spans="2:58">
      <c r="B62" s="1" t="s">
        <v>256</v>
      </c>
      <c r="C62" s="197" t="str">
        <f>_xlfn.XLOOKUP(B62,'2024.1-2024.6'!B:B,'2024.1-2024.6'!G:G)</f>
        <v>2020/07/21</v>
      </c>
      <c r="D62" s="1">
        <f>_xlfn.XLOOKUP(B62,'2024.1-2024.6'!B:B,'2024.1-2024.6'!I:I)</f>
        <v>0</v>
      </c>
      <c r="E62" s="1" t="str">
        <f>_xlfn.XLOOKUP(B62,'2024.1-2024.6'!B:B,'2024.1-2024.6'!C:C)</f>
        <v>人力资源部</v>
      </c>
      <c r="F62" s="1" t="str">
        <f>_xlfn.XLOOKUP(B62,'2024.1-2024.6'!B:B,'2024.1-2024.6'!F:F)</f>
        <v>人力资源专员</v>
      </c>
      <c r="G62" s="1">
        <f>COUNTIF('2024.1-2024.6'!B:B,B62)</f>
        <v>6</v>
      </c>
      <c r="H62" s="191">
        <f>_xlfn.XLOOKUP(B62,'2024.1-2024.6'!B:B,'2024.1-2024.6'!K:K)</f>
        <v>7322.1</v>
      </c>
      <c r="I62" s="191">
        <f>IFERROR(AVERAGEIF('2022.1-2022.12 '!B:B,B62,'2022.1-2022.12 '!K:K),0)</f>
        <v>6526.24083333333</v>
      </c>
      <c r="J62" s="191">
        <f>_xlfn.XLOOKUP(B62,'2024.1-2024.6'!B:B,'2024.1-2024.6'!J:J)</f>
        <v>3303</v>
      </c>
      <c r="K62" s="191">
        <f>IFERROR(AVERAGEIF('2022.1-2022.12 '!B:B,B62,'2022.1-2022.12 '!J:J),0)</f>
        <v>2400</v>
      </c>
      <c r="L62" s="191"/>
      <c r="M62" s="191">
        <f>SUMIF('2024.1-2024.6'!B:B,'Sum 2024.1-2024.6'!B62,'2024.1-2024.6'!L:L)</f>
        <v>2182.08</v>
      </c>
      <c r="N62" s="191"/>
      <c r="O62" s="191">
        <f>SUMIF('2024.1-2024.6'!B:B,'Sum 2024.1-2024.6'!B62,'2024.1-2024.6'!N:N)</f>
        <v>22.8</v>
      </c>
      <c r="P62" s="191">
        <f>SUMIF('2024.1-2024.6'!B:B,'Sum 2024.1-2024.6'!B62,'2024.1-2024.6'!P:P)</f>
        <v>18.24</v>
      </c>
      <c r="Q62" s="191"/>
      <c r="R62" s="191">
        <f>SUMIF('2024.1-2024.6'!B:B,'Sum 2024.1-2024.6'!B62,'2024.1-2024.6'!M:M)</f>
        <v>520.8</v>
      </c>
      <c r="S62" s="191"/>
      <c r="T62" s="191">
        <f>SUMIF('2024.1-2024.6'!B:B,'Sum 2024.1-2024.6'!B62,'2024.1-2024.6'!O:O)</f>
        <v>0</v>
      </c>
      <c r="U62" s="191">
        <f t="shared" si="22"/>
        <v>6526.24083333333</v>
      </c>
      <c r="V62" s="191">
        <f t="shared" si="23"/>
        <v>6526.24083333333</v>
      </c>
      <c r="W62" s="191">
        <f t="shared" si="39"/>
        <v>5482.0423</v>
      </c>
      <c r="X62" s="191">
        <f t="shared" si="24"/>
        <v>6526.24083333333</v>
      </c>
      <c r="Y62" s="191">
        <f t="shared" si="25"/>
        <v>6526.24083333333</v>
      </c>
      <c r="Z62" s="191">
        <f t="shared" si="26"/>
        <v>313.25956</v>
      </c>
      <c r="AA62" s="191">
        <f t="shared" si="27"/>
        <v>6526.24083333333</v>
      </c>
      <c r="AB62" s="191">
        <f t="shared" si="28"/>
        <v>62.651912</v>
      </c>
      <c r="AC62" s="191">
        <f t="shared" si="29"/>
        <v>6526.24083333333</v>
      </c>
      <c r="AD62" s="191">
        <f t="shared" si="30"/>
        <v>6526.24083333333</v>
      </c>
      <c r="AE62" s="191">
        <f t="shared" si="31"/>
        <v>1762.085025</v>
      </c>
      <c r="AF62" s="191">
        <f t="shared" si="32"/>
        <v>6526.24083333333</v>
      </c>
      <c r="AG62" s="191">
        <f t="shared" si="33"/>
        <v>6526.24083333333</v>
      </c>
      <c r="AH62" s="191">
        <f t="shared" si="34"/>
        <v>1957.87225</v>
      </c>
      <c r="AI62" s="191">
        <f t="shared" si="35"/>
        <v>-3299.9623</v>
      </c>
      <c r="AJ62" s="191">
        <f t="shared" si="2"/>
        <v>-290.45956</v>
      </c>
      <c r="AK62" s="191">
        <f t="shared" si="3"/>
        <v>-44.411912</v>
      </c>
      <c r="AL62" s="191">
        <f t="shared" si="4"/>
        <v>-1241.285025</v>
      </c>
      <c r="AM62" s="191">
        <f t="shared" si="5"/>
        <v>-1957.87225</v>
      </c>
      <c r="AN62" s="191">
        <f t="shared" si="36"/>
        <v>4546</v>
      </c>
      <c r="AO62" s="191">
        <f t="shared" si="37"/>
        <v>4546</v>
      </c>
      <c r="AP62" s="191">
        <f t="shared" si="38"/>
        <v>3818.64</v>
      </c>
      <c r="AQ62" s="191">
        <f t="shared" si="6"/>
        <v>2400</v>
      </c>
      <c r="AR62" s="191">
        <f t="shared" si="7"/>
        <v>2400</v>
      </c>
      <c r="AS62" s="191">
        <f t="shared" si="8"/>
        <v>115.2</v>
      </c>
      <c r="AT62" s="191">
        <f t="shared" si="9"/>
        <v>2400</v>
      </c>
      <c r="AU62" s="191">
        <f t="shared" si="10"/>
        <v>23.04</v>
      </c>
      <c r="AV62" s="191">
        <f t="shared" si="11"/>
        <v>4340</v>
      </c>
      <c r="AW62" s="191">
        <f t="shared" si="12"/>
        <v>4340</v>
      </c>
      <c r="AX62" s="191">
        <f t="shared" si="13"/>
        <v>1171.8</v>
      </c>
      <c r="AY62" s="191">
        <f t="shared" si="14"/>
        <v>2400</v>
      </c>
      <c r="AZ62" s="191">
        <f t="shared" si="15"/>
        <v>2400</v>
      </c>
      <c r="BA62" s="191">
        <f t="shared" si="16"/>
        <v>720</v>
      </c>
      <c r="BB62" s="191">
        <f t="shared" si="17"/>
        <v>-1636.56</v>
      </c>
      <c r="BC62" s="191">
        <f t="shared" si="18"/>
        <v>-92.4</v>
      </c>
      <c r="BD62" s="191">
        <f t="shared" si="19"/>
        <v>-4.8</v>
      </c>
      <c r="BE62" s="191">
        <f t="shared" si="20"/>
        <v>-651</v>
      </c>
      <c r="BF62" s="191">
        <f t="shared" si="21"/>
        <v>-720</v>
      </c>
    </row>
    <row r="63" spans="2:58">
      <c r="B63" s="1" t="s">
        <v>476</v>
      </c>
      <c r="C63" s="197" t="str">
        <f>_xlfn.XLOOKUP(B63,'2024.1-2024.6'!B:B,'2024.1-2024.6'!G:G)</f>
        <v>2023/08/01</v>
      </c>
      <c r="D63" s="202" t="s">
        <v>524</v>
      </c>
      <c r="E63" s="1" t="str">
        <f>_xlfn.XLOOKUP(B63,'2024.1-2024.6'!B:B,'2024.1-2024.6'!C:C)</f>
        <v>服务营销中心</v>
      </c>
      <c r="F63" s="1" t="str">
        <f>_xlfn.XLOOKUP(B63,'2024.1-2024.6'!B:B,'2024.1-2024.6'!F:F)</f>
        <v>项目专员</v>
      </c>
      <c r="G63" s="1">
        <f>COUNTIF('2024.1-2024.6'!B:B,B63)</f>
        <v>3</v>
      </c>
      <c r="H63" s="191">
        <f>_xlfn.XLOOKUP(B63,'2024.1-2024.6'!B:B,'2024.1-2024.6'!K:K)</f>
        <v>8098.82</v>
      </c>
      <c r="I63" s="191">
        <f>IFERROR(AVERAGEIF('2022.1-2022.12 '!B:B,B63,'2022.1-2022.12 '!K:K),0)</f>
        <v>0</v>
      </c>
      <c r="J63" s="191">
        <f>_xlfn.XLOOKUP(B63,'2024.1-2024.6'!B:B,'2024.1-2024.6'!J:J)</f>
        <v>3390</v>
      </c>
      <c r="K63" s="191">
        <f>IFERROR(AVERAGEIF('2022.1-2022.12 '!B:B,B63,'2022.1-2022.12 '!J:J),0)</f>
        <v>0</v>
      </c>
      <c r="L63" s="191"/>
      <c r="M63" s="191">
        <f>SUMIF('2024.1-2024.6'!B:B,'Sum 2024.1-2024.6'!B63,'2024.1-2024.6'!L:L)</f>
        <v>727.36</v>
      </c>
      <c r="N63" s="191"/>
      <c r="O63" s="191">
        <f>SUMIF('2024.1-2024.6'!B:B,'Sum 2024.1-2024.6'!B63,'2024.1-2024.6'!N:N)</f>
        <v>7.6</v>
      </c>
      <c r="P63" s="191">
        <f>SUMIF('2024.1-2024.6'!B:B,'Sum 2024.1-2024.6'!B63,'2024.1-2024.6'!P:P)</f>
        <v>6.08</v>
      </c>
      <c r="Q63" s="191"/>
      <c r="R63" s="191">
        <f>SUMIF('2024.1-2024.6'!B:B,'Sum 2024.1-2024.6'!B63,'2024.1-2024.6'!M:M)</f>
        <v>173.6</v>
      </c>
      <c r="S63" s="191"/>
      <c r="T63" s="191">
        <f>SUMIF('2024.1-2024.6'!B:B,'Sum 2024.1-2024.6'!B63,'2024.1-2024.6'!O:O)</f>
        <v>0</v>
      </c>
      <c r="U63" s="191">
        <f t="shared" si="22"/>
        <v>8098.82</v>
      </c>
      <c r="V63" s="191">
        <f t="shared" si="23"/>
        <v>8098.82</v>
      </c>
      <c r="W63" s="191">
        <f t="shared" si="39"/>
        <v>3401.5044</v>
      </c>
      <c r="X63" s="191">
        <f t="shared" si="24"/>
        <v>8098.82</v>
      </c>
      <c r="Y63" s="191">
        <f t="shared" si="25"/>
        <v>8098.82</v>
      </c>
      <c r="Z63" s="191">
        <f t="shared" si="26"/>
        <v>194.37168</v>
      </c>
      <c r="AA63" s="191">
        <f t="shared" si="27"/>
        <v>8098.82</v>
      </c>
      <c r="AB63" s="191">
        <f t="shared" si="28"/>
        <v>38.874336</v>
      </c>
      <c r="AC63" s="191">
        <f t="shared" si="29"/>
        <v>8098.82</v>
      </c>
      <c r="AD63" s="191">
        <f t="shared" si="30"/>
        <v>8098.82</v>
      </c>
      <c r="AE63" s="191">
        <f t="shared" si="31"/>
        <v>1093.3407</v>
      </c>
      <c r="AF63" s="191">
        <f t="shared" si="32"/>
        <v>8098.82</v>
      </c>
      <c r="AG63" s="191">
        <f t="shared" si="33"/>
        <v>8098.82</v>
      </c>
      <c r="AH63" s="191">
        <f t="shared" si="34"/>
        <v>1214.823</v>
      </c>
      <c r="AI63" s="191">
        <f t="shared" si="35"/>
        <v>-2674.1444</v>
      </c>
      <c r="AJ63" s="191">
        <f t="shared" si="2"/>
        <v>-186.77168</v>
      </c>
      <c r="AK63" s="191">
        <f t="shared" si="3"/>
        <v>-32.794336</v>
      </c>
      <c r="AL63" s="191">
        <f t="shared" si="4"/>
        <v>-919.7407</v>
      </c>
      <c r="AM63" s="191">
        <f t="shared" si="5"/>
        <v>-1214.823</v>
      </c>
      <c r="AN63" s="191">
        <f t="shared" si="36"/>
        <v>4546</v>
      </c>
      <c r="AO63" s="191">
        <f t="shared" si="37"/>
        <v>4546</v>
      </c>
      <c r="AP63" s="191">
        <f t="shared" si="38"/>
        <v>1909.32</v>
      </c>
      <c r="AQ63" s="191">
        <f t="shared" si="6"/>
        <v>3390</v>
      </c>
      <c r="AR63" s="191">
        <f t="shared" si="7"/>
        <v>3390</v>
      </c>
      <c r="AS63" s="191">
        <f t="shared" si="8"/>
        <v>81.36</v>
      </c>
      <c r="AT63" s="191">
        <f t="shared" si="9"/>
        <v>3390</v>
      </c>
      <c r="AU63" s="191">
        <f t="shared" si="10"/>
        <v>16.272</v>
      </c>
      <c r="AV63" s="191">
        <f t="shared" si="11"/>
        <v>4340</v>
      </c>
      <c r="AW63" s="191">
        <f t="shared" si="12"/>
        <v>4340</v>
      </c>
      <c r="AX63" s="191">
        <f t="shared" si="13"/>
        <v>585.9</v>
      </c>
      <c r="AY63" s="191">
        <f t="shared" si="14"/>
        <v>3390</v>
      </c>
      <c r="AZ63" s="191">
        <f t="shared" si="15"/>
        <v>3390</v>
      </c>
      <c r="BA63" s="191">
        <f t="shared" si="16"/>
        <v>508.5</v>
      </c>
      <c r="BB63" s="191">
        <f t="shared" si="17"/>
        <v>-1181.96</v>
      </c>
      <c r="BC63" s="191">
        <f t="shared" si="18"/>
        <v>-73.76</v>
      </c>
      <c r="BD63" s="191">
        <f t="shared" si="19"/>
        <v>-10.192</v>
      </c>
      <c r="BE63" s="191">
        <f t="shared" si="20"/>
        <v>-412.3</v>
      </c>
      <c r="BF63" s="191">
        <f t="shared" si="21"/>
        <v>-508.5</v>
      </c>
    </row>
    <row r="64" spans="2:58">
      <c r="B64" s="1" t="s">
        <v>257</v>
      </c>
      <c r="C64" s="197" t="str">
        <f>_xlfn.XLOOKUP(B64,'2024.1-2024.6'!B:B,'2024.1-2024.6'!G:G)</f>
        <v>2021/09/07</v>
      </c>
      <c r="D64" s="1">
        <f>_xlfn.XLOOKUP(B64,'2024.1-2024.6'!B:B,'2024.1-2024.6'!I:I)</f>
        <v>0</v>
      </c>
      <c r="E64" s="1" t="str">
        <f>_xlfn.XLOOKUP(B64,'2024.1-2024.6'!B:B,'2024.1-2024.6'!C:C)</f>
        <v>研发部</v>
      </c>
      <c r="F64" s="1" t="str">
        <f>_xlfn.XLOOKUP(B64,'2024.1-2024.6'!B:B,'2024.1-2024.6'!F:F)</f>
        <v>电气工程师</v>
      </c>
      <c r="G64" s="1">
        <f>COUNTIF('2024.1-2024.6'!B:B,B64)</f>
        <v>6</v>
      </c>
      <c r="H64" s="191">
        <f>_xlfn.XLOOKUP(B64,'2024.1-2024.6'!B:B,'2024.1-2024.6'!K:K)</f>
        <v>8415.69</v>
      </c>
      <c r="I64" s="191">
        <f>IFERROR(AVERAGEIF('2022.1-2022.12 '!B:B,B64,'2022.1-2022.12 '!K:K),0)</f>
        <v>8406.7725</v>
      </c>
      <c r="J64" s="191">
        <f>_xlfn.XLOOKUP(B64,'2024.1-2024.6'!B:B,'2024.1-2024.6'!J:J)</f>
        <v>3730</v>
      </c>
      <c r="K64" s="191">
        <f>IFERROR(AVERAGEIF('2022.1-2022.12 '!B:B,B64,'2022.1-2022.12 '!J:J),0)</f>
        <v>3730</v>
      </c>
      <c r="L64" s="191"/>
      <c r="M64" s="191">
        <f>SUMIF('2024.1-2024.6'!B:B,'Sum 2024.1-2024.6'!B64,'2024.1-2024.6'!L:L)</f>
        <v>2182.08</v>
      </c>
      <c r="N64" s="191"/>
      <c r="O64" s="191">
        <f>SUMIF('2024.1-2024.6'!B:B,'Sum 2024.1-2024.6'!B64,'2024.1-2024.6'!N:N)</f>
        <v>22.8</v>
      </c>
      <c r="P64" s="191">
        <f>SUMIF('2024.1-2024.6'!B:B,'Sum 2024.1-2024.6'!B64,'2024.1-2024.6'!P:P)</f>
        <v>18.24</v>
      </c>
      <c r="Q64" s="191"/>
      <c r="R64" s="191">
        <f>SUMIF('2024.1-2024.6'!B:B,'Sum 2024.1-2024.6'!B64,'2024.1-2024.6'!M:M)</f>
        <v>520.8</v>
      </c>
      <c r="S64" s="191"/>
      <c r="T64" s="191">
        <f>SUMIF('2024.1-2024.6'!B:B,'Sum 2024.1-2024.6'!B64,'2024.1-2024.6'!O:O)</f>
        <v>6000</v>
      </c>
      <c r="U64" s="191">
        <f t="shared" si="22"/>
        <v>8406.7725</v>
      </c>
      <c r="V64" s="191">
        <f t="shared" si="23"/>
        <v>8406.7725</v>
      </c>
      <c r="W64" s="191">
        <f t="shared" si="39"/>
        <v>7061.6889</v>
      </c>
      <c r="X64" s="191">
        <f t="shared" si="24"/>
        <v>8406.7725</v>
      </c>
      <c r="Y64" s="191">
        <f t="shared" si="25"/>
        <v>8406.7725</v>
      </c>
      <c r="Z64" s="191">
        <f t="shared" si="26"/>
        <v>403.52508</v>
      </c>
      <c r="AA64" s="191">
        <f t="shared" si="27"/>
        <v>8406.7725</v>
      </c>
      <c r="AB64" s="191">
        <f t="shared" si="28"/>
        <v>80.705016</v>
      </c>
      <c r="AC64" s="191">
        <f t="shared" si="29"/>
        <v>8406.7725</v>
      </c>
      <c r="AD64" s="191">
        <f t="shared" si="30"/>
        <v>8406.7725</v>
      </c>
      <c r="AE64" s="191">
        <f t="shared" si="31"/>
        <v>2269.828575</v>
      </c>
      <c r="AF64" s="191">
        <f t="shared" si="32"/>
        <v>8406.7725</v>
      </c>
      <c r="AG64" s="191">
        <f t="shared" si="33"/>
        <v>8406.7725</v>
      </c>
      <c r="AH64" s="191">
        <f t="shared" si="34"/>
        <v>2522.03175</v>
      </c>
      <c r="AI64" s="191">
        <f t="shared" si="35"/>
        <v>-4879.6089</v>
      </c>
      <c r="AJ64" s="191">
        <f t="shared" si="2"/>
        <v>-380.72508</v>
      </c>
      <c r="AK64" s="191">
        <f t="shared" si="3"/>
        <v>-62.465016</v>
      </c>
      <c r="AL64" s="191">
        <f t="shared" si="4"/>
        <v>-1749.028575</v>
      </c>
      <c r="AM64" s="191">
        <f t="shared" si="5"/>
        <v>0</v>
      </c>
      <c r="AN64" s="191">
        <f t="shared" si="36"/>
        <v>4546</v>
      </c>
      <c r="AO64" s="191">
        <f t="shared" si="37"/>
        <v>4546</v>
      </c>
      <c r="AP64" s="191">
        <f t="shared" si="38"/>
        <v>3818.64</v>
      </c>
      <c r="AQ64" s="191">
        <f t="shared" si="6"/>
        <v>3730</v>
      </c>
      <c r="AR64" s="191">
        <f t="shared" si="7"/>
        <v>3730</v>
      </c>
      <c r="AS64" s="191">
        <f t="shared" si="8"/>
        <v>179.04</v>
      </c>
      <c r="AT64" s="191">
        <f t="shared" si="9"/>
        <v>3730</v>
      </c>
      <c r="AU64" s="191">
        <f t="shared" si="10"/>
        <v>35.808</v>
      </c>
      <c r="AV64" s="191">
        <f t="shared" si="11"/>
        <v>4340</v>
      </c>
      <c r="AW64" s="191">
        <f t="shared" si="12"/>
        <v>4340</v>
      </c>
      <c r="AX64" s="191">
        <f t="shared" si="13"/>
        <v>1171.8</v>
      </c>
      <c r="AY64" s="191">
        <f t="shared" si="14"/>
        <v>3730</v>
      </c>
      <c r="AZ64" s="191">
        <f t="shared" si="15"/>
        <v>3730</v>
      </c>
      <c r="BA64" s="191">
        <f t="shared" si="16"/>
        <v>1119</v>
      </c>
      <c r="BB64" s="191">
        <f t="shared" si="17"/>
        <v>-1636.56</v>
      </c>
      <c r="BC64" s="191">
        <f t="shared" si="18"/>
        <v>-156.24</v>
      </c>
      <c r="BD64" s="191">
        <f t="shared" si="19"/>
        <v>-17.568</v>
      </c>
      <c r="BE64" s="191">
        <f t="shared" si="20"/>
        <v>-651</v>
      </c>
      <c r="BF64" s="191">
        <f t="shared" si="21"/>
        <v>0</v>
      </c>
    </row>
    <row r="65" spans="2:58">
      <c r="B65" s="1" t="s">
        <v>258</v>
      </c>
      <c r="C65" s="197" t="str">
        <f>_xlfn.XLOOKUP(B65,'2024.1-2024.6'!B:B,'2024.1-2024.6'!G:G)</f>
        <v>2018/07/02</v>
      </c>
      <c r="D65" s="1">
        <f>_xlfn.XLOOKUP(B65,'2024.1-2024.6'!B:B,'2024.1-2024.6'!I:I)</f>
        <v>0</v>
      </c>
      <c r="E65" s="1" t="str">
        <f>_xlfn.XLOOKUP(B65,'2024.1-2024.6'!B:B,'2024.1-2024.6'!C:C)</f>
        <v>销售部</v>
      </c>
      <c r="F65" s="1" t="str">
        <f>_xlfn.XLOOKUP(B65,'2024.1-2024.6'!B:B,'2024.1-2024.6'!F:F)</f>
        <v>销售跟单</v>
      </c>
      <c r="G65" s="1">
        <f>COUNTIF('2024.1-2024.6'!B:B,B65)</f>
        <v>6</v>
      </c>
      <c r="H65" s="191">
        <f>_xlfn.XLOOKUP(B65,'2024.1-2024.6'!B:B,'2024.1-2024.6'!K:K)</f>
        <v>6705.9</v>
      </c>
      <c r="I65" s="191">
        <f>IFERROR(AVERAGEIF('2022.1-2022.12 '!B:B,B65,'2022.1-2022.12 '!K:K),0)</f>
        <v>10071.9841666667</v>
      </c>
      <c r="J65" s="191">
        <f>_xlfn.XLOOKUP(B65,'2024.1-2024.6'!B:B,'2024.1-2024.6'!J:J)</f>
        <v>2888</v>
      </c>
      <c r="K65" s="191">
        <f>IFERROR(AVERAGEIF('2022.1-2022.12 '!B:B,B65,'2022.1-2022.12 '!J:J),0)</f>
        <v>2020</v>
      </c>
      <c r="L65" s="191"/>
      <c r="M65" s="191">
        <f>SUMIF('2024.1-2024.6'!B:B,'Sum 2024.1-2024.6'!B65,'2024.1-2024.6'!L:L)</f>
        <v>2182.08</v>
      </c>
      <c r="N65" s="191"/>
      <c r="O65" s="191">
        <f>SUMIF('2024.1-2024.6'!B:B,'Sum 2024.1-2024.6'!B65,'2024.1-2024.6'!N:N)</f>
        <v>22.8</v>
      </c>
      <c r="P65" s="191">
        <f>SUMIF('2024.1-2024.6'!B:B,'Sum 2024.1-2024.6'!B65,'2024.1-2024.6'!P:P)</f>
        <v>18.24</v>
      </c>
      <c r="Q65" s="191"/>
      <c r="R65" s="191">
        <f>SUMIF('2024.1-2024.6'!B:B,'Sum 2024.1-2024.6'!B65,'2024.1-2024.6'!M:M)</f>
        <v>520.8</v>
      </c>
      <c r="S65" s="191"/>
      <c r="T65" s="191">
        <f>SUMIF('2024.1-2024.6'!B:B,'Sum 2024.1-2024.6'!B65,'2024.1-2024.6'!O:O)</f>
        <v>0</v>
      </c>
      <c r="U65" s="191">
        <f t="shared" si="22"/>
        <v>10071.9841666667</v>
      </c>
      <c r="V65" s="191">
        <f t="shared" si="23"/>
        <v>10071.9841666667</v>
      </c>
      <c r="W65" s="191">
        <f t="shared" si="39"/>
        <v>8460.4667</v>
      </c>
      <c r="X65" s="191">
        <f t="shared" si="24"/>
        <v>10071.9841666667</v>
      </c>
      <c r="Y65" s="191">
        <f t="shared" si="25"/>
        <v>10071.9841666667</v>
      </c>
      <c r="Z65" s="191">
        <f t="shared" si="26"/>
        <v>483.45524</v>
      </c>
      <c r="AA65" s="191">
        <f t="shared" si="27"/>
        <v>10071.9841666667</v>
      </c>
      <c r="AB65" s="191">
        <f t="shared" si="28"/>
        <v>96.691048</v>
      </c>
      <c r="AC65" s="191">
        <f t="shared" si="29"/>
        <v>10071.9841666667</v>
      </c>
      <c r="AD65" s="191">
        <f t="shared" si="30"/>
        <v>10071.9841666667</v>
      </c>
      <c r="AE65" s="191">
        <f t="shared" si="31"/>
        <v>2719.435725</v>
      </c>
      <c r="AF65" s="191">
        <f t="shared" si="32"/>
        <v>10071.9841666667</v>
      </c>
      <c r="AG65" s="191">
        <f t="shared" si="33"/>
        <v>10071.9841666667</v>
      </c>
      <c r="AH65" s="191">
        <f t="shared" si="34"/>
        <v>3021.59525</v>
      </c>
      <c r="AI65" s="191">
        <f t="shared" si="35"/>
        <v>-6278.3867</v>
      </c>
      <c r="AJ65" s="191">
        <f t="shared" si="2"/>
        <v>-460.65524</v>
      </c>
      <c r="AK65" s="191">
        <f t="shared" si="3"/>
        <v>-78.451048</v>
      </c>
      <c r="AL65" s="191">
        <f t="shared" si="4"/>
        <v>-2198.635725</v>
      </c>
      <c r="AM65" s="191">
        <f t="shared" si="5"/>
        <v>-3021.59525</v>
      </c>
      <c r="AN65" s="191">
        <f t="shared" si="36"/>
        <v>4546</v>
      </c>
      <c r="AO65" s="191">
        <f t="shared" si="37"/>
        <v>4546</v>
      </c>
      <c r="AP65" s="191">
        <f t="shared" si="38"/>
        <v>3818.64</v>
      </c>
      <c r="AQ65" s="191">
        <f t="shared" si="6"/>
        <v>2020</v>
      </c>
      <c r="AR65" s="191">
        <f t="shared" si="7"/>
        <v>2020</v>
      </c>
      <c r="AS65" s="191">
        <f t="shared" si="8"/>
        <v>96.96</v>
      </c>
      <c r="AT65" s="191">
        <f t="shared" si="9"/>
        <v>2020</v>
      </c>
      <c r="AU65" s="191">
        <f t="shared" si="10"/>
        <v>19.392</v>
      </c>
      <c r="AV65" s="191">
        <f t="shared" si="11"/>
        <v>4340</v>
      </c>
      <c r="AW65" s="191">
        <f t="shared" si="12"/>
        <v>4340</v>
      </c>
      <c r="AX65" s="191">
        <f t="shared" si="13"/>
        <v>1171.8</v>
      </c>
      <c r="AY65" s="191">
        <f t="shared" si="14"/>
        <v>2020</v>
      </c>
      <c r="AZ65" s="191">
        <f t="shared" si="15"/>
        <v>2020</v>
      </c>
      <c r="BA65" s="191">
        <f t="shared" si="16"/>
        <v>606</v>
      </c>
      <c r="BB65" s="191">
        <f t="shared" si="17"/>
        <v>-1636.56</v>
      </c>
      <c r="BC65" s="191">
        <f t="shared" si="18"/>
        <v>-74.16</v>
      </c>
      <c r="BD65" s="191">
        <f t="shared" si="19"/>
        <v>-1.152</v>
      </c>
      <c r="BE65" s="191">
        <f t="shared" si="20"/>
        <v>-651</v>
      </c>
      <c r="BF65" s="191">
        <f t="shared" si="21"/>
        <v>-606</v>
      </c>
    </row>
    <row r="66" spans="2:58">
      <c r="B66" s="1" t="s">
        <v>259</v>
      </c>
      <c r="C66" s="197" t="str">
        <f>_xlfn.XLOOKUP(B66,'2024.1-2024.6'!B:B,'2024.1-2024.6'!G:G)</f>
        <v>2023/02/09</v>
      </c>
      <c r="D66" s="1">
        <f>_xlfn.XLOOKUP(B66,'2024.1-2024.6'!B:B,'2024.1-2024.6'!I:I)</f>
        <v>0</v>
      </c>
      <c r="E66" s="1" t="str">
        <f>_xlfn.XLOOKUP(B66,'2024.1-2024.6'!B:B,'2024.1-2024.6'!C:C)</f>
        <v>运营中心</v>
      </c>
      <c r="F66" s="1" t="str">
        <f>_xlfn.XLOOKUP(B66,'2024.1-2024.6'!B:B,'2024.1-2024.6'!F:F)</f>
        <v>装配电工</v>
      </c>
      <c r="G66" s="1">
        <f>COUNTIF('2024.1-2024.6'!B:B,B66)</f>
        <v>6</v>
      </c>
      <c r="H66" s="191">
        <f>_xlfn.XLOOKUP(B66,'2024.1-2024.6'!B:B,'2024.1-2024.6'!K:K)</f>
        <v>6942.8</v>
      </c>
      <c r="I66" s="191">
        <f>IFERROR(AVERAGEIF('2022.1-2022.12 '!B:B,B66,'2022.1-2022.12 '!K:K),0)</f>
        <v>0</v>
      </c>
      <c r="J66" s="191">
        <f>_xlfn.XLOOKUP(B66,'2024.1-2024.6'!B:B,'2024.1-2024.6'!J:J)</f>
        <v>1900</v>
      </c>
      <c r="K66" s="191">
        <f>IFERROR(AVERAGEIF('2022.1-2022.12 '!B:B,B66,'2022.1-2022.12 '!J:J),0)</f>
        <v>0</v>
      </c>
      <c r="L66" s="191"/>
      <c r="M66" s="191">
        <f>SUMIF('2024.1-2024.6'!B:B,'Sum 2024.1-2024.6'!B66,'2024.1-2024.6'!L:L)</f>
        <v>2182.08</v>
      </c>
      <c r="N66" s="191"/>
      <c r="O66" s="191">
        <f>SUMIF('2024.1-2024.6'!B:B,'Sum 2024.1-2024.6'!B66,'2024.1-2024.6'!N:N)</f>
        <v>22.8</v>
      </c>
      <c r="P66" s="191">
        <f>SUMIF('2024.1-2024.6'!B:B,'Sum 2024.1-2024.6'!B66,'2024.1-2024.6'!P:P)</f>
        <v>18.24</v>
      </c>
      <c r="Q66" s="191"/>
      <c r="R66" s="191">
        <f>SUMIF('2024.1-2024.6'!B:B,'Sum 2024.1-2024.6'!B66,'2024.1-2024.6'!M:M)</f>
        <v>520.8</v>
      </c>
      <c r="S66" s="191"/>
      <c r="T66" s="191">
        <f>SUMIF('2024.1-2024.6'!B:B,'Sum 2024.1-2024.6'!B66,'2024.1-2024.6'!O:O)</f>
        <v>0</v>
      </c>
      <c r="U66" s="191">
        <f t="shared" si="22"/>
        <v>6942.8</v>
      </c>
      <c r="V66" s="191">
        <f t="shared" si="23"/>
        <v>6942.8</v>
      </c>
      <c r="W66" s="191">
        <f t="shared" si="39"/>
        <v>5831.952</v>
      </c>
      <c r="X66" s="191">
        <f t="shared" si="24"/>
        <v>6942.8</v>
      </c>
      <c r="Y66" s="191">
        <f t="shared" si="25"/>
        <v>6942.8</v>
      </c>
      <c r="Z66" s="191">
        <f t="shared" si="26"/>
        <v>333.2544</v>
      </c>
      <c r="AA66" s="191">
        <f t="shared" si="27"/>
        <v>6942.8</v>
      </c>
      <c r="AB66" s="191">
        <f t="shared" si="28"/>
        <v>66.65088</v>
      </c>
      <c r="AC66" s="191">
        <f t="shared" si="29"/>
        <v>6942.8</v>
      </c>
      <c r="AD66" s="191">
        <f t="shared" si="30"/>
        <v>6942.8</v>
      </c>
      <c r="AE66" s="191">
        <f t="shared" si="31"/>
        <v>1874.556</v>
      </c>
      <c r="AF66" s="191">
        <f t="shared" si="32"/>
        <v>6942.8</v>
      </c>
      <c r="AG66" s="191">
        <f t="shared" si="33"/>
        <v>6942.8</v>
      </c>
      <c r="AH66" s="191">
        <f t="shared" si="34"/>
        <v>2082.84</v>
      </c>
      <c r="AI66" s="191">
        <f t="shared" si="35"/>
        <v>-3649.872</v>
      </c>
      <c r="AJ66" s="191">
        <f t="shared" si="2"/>
        <v>-310.4544</v>
      </c>
      <c r="AK66" s="191">
        <f t="shared" si="3"/>
        <v>-48.41088</v>
      </c>
      <c r="AL66" s="191">
        <f t="shared" si="4"/>
        <v>-1353.756</v>
      </c>
      <c r="AM66" s="191">
        <f t="shared" si="5"/>
        <v>-2082.84</v>
      </c>
      <c r="AN66" s="191">
        <f t="shared" si="36"/>
        <v>4546</v>
      </c>
      <c r="AO66" s="191">
        <f t="shared" si="37"/>
        <v>4546</v>
      </c>
      <c r="AP66" s="191">
        <f t="shared" si="38"/>
        <v>3818.64</v>
      </c>
      <c r="AQ66" s="191">
        <f t="shared" si="6"/>
        <v>1900</v>
      </c>
      <c r="AR66" s="191">
        <f t="shared" si="7"/>
        <v>1900</v>
      </c>
      <c r="AS66" s="191">
        <f t="shared" si="8"/>
        <v>91.2</v>
      </c>
      <c r="AT66" s="191">
        <f t="shared" si="9"/>
        <v>1900</v>
      </c>
      <c r="AU66" s="191">
        <f t="shared" si="10"/>
        <v>18.24</v>
      </c>
      <c r="AV66" s="191">
        <f t="shared" si="11"/>
        <v>4340</v>
      </c>
      <c r="AW66" s="191">
        <f t="shared" si="12"/>
        <v>4340</v>
      </c>
      <c r="AX66" s="191">
        <f t="shared" si="13"/>
        <v>1171.8</v>
      </c>
      <c r="AY66" s="191">
        <f t="shared" si="14"/>
        <v>1900</v>
      </c>
      <c r="AZ66" s="191">
        <f t="shared" si="15"/>
        <v>1900</v>
      </c>
      <c r="BA66" s="191">
        <f t="shared" si="16"/>
        <v>570</v>
      </c>
      <c r="BB66" s="191">
        <f t="shared" si="17"/>
        <v>-1636.56</v>
      </c>
      <c r="BC66" s="191">
        <f t="shared" si="18"/>
        <v>-68.4</v>
      </c>
      <c r="BD66" s="191">
        <f t="shared" si="19"/>
        <v>0</v>
      </c>
      <c r="BE66" s="191">
        <f t="shared" si="20"/>
        <v>-651</v>
      </c>
      <c r="BF66" s="191">
        <f t="shared" si="21"/>
        <v>-570</v>
      </c>
    </row>
    <row r="67" spans="2:58">
      <c r="B67" s="1" t="s">
        <v>260</v>
      </c>
      <c r="C67" s="197" t="str">
        <f>_xlfn.XLOOKUP(B67,'2024.1-2024.6'!B:B,'2024.1-2024.6'!G:G)</f>
        <v>2022/09/05</v>
      </c>
      <c r="D67" s="1">
        <f>_xlfn.XLOOKUP(B67,'2024.1-2024.6'!B:B,'2024.1-2024.6'!I:I)</f>
        <v>0</v>
      </c>
      <c r="E67" s="1" t="str">
        <f>_xlfn.XLOOKUP(B67,'2024.1-2024.6'!B:B,'2024.1-2024.6'!C:C)</f>
        <v>运营中心</v>
      </c>
      <c r="F67" s="1" t="str">
        <f>_xlfn.XLOOKUP(B67,'2024.1-2024.6'!B:B,'2024.1-2024.6'!F:F)</f>
        <v>仓库包装操作工</v>
      </c>
      <c r="G67" s="1">
        <f>COUNTIF('2024.1-2024.6'!B:B,B67)</f>
        <v>6</v>
      </c>
      <c r="H67" s="191">
        <f>_xlfn.XLOOKUP(B67,'2024.1-2024.6'!B:B,'2024.1-2024.6'!K:K)</f>
        <v>6110.16</v>
      </c>
      <c r="I67" s="191">
        <f>IFERROR(AVERAGEIF('2022.1-2022.12 '!B:B,B67,'2022.1-2022.12 '!K:K),0)</f>
        <v>5340.18</v>
      </c>
      <c r="J67" s="191">
        <f>_xlfn.XLOOKUP(B67,'2024.1-2024.6'!B:B,'2024.1-2024.6'!J:J)</f>
        <v>1900</v>
      </c>
      <c r="K67" s="191">
        <f>IFERROR(AVERAGEIF('2022.1-2022.12 '!B:B,B67,'2022.1-2022.12 '!J:J),0)</f>
        <v>1900</v>
      </c>
      <c r="L67" s="191"/>
      <c r="M67" s="191">
        <f>SUMIF('2024.1-2024.6'!B:B,'Sum 2024.1-2024.6'!B67,'2024.1-2024.6'!L:L)</f>
        <v>2182.08</v>
      </c>
      <c r="N67" s="191"/>
      <c r="O67" s="191">
        <f>SUMIF('2024.1-2024.6'!B:B,'Sum 2024.1-2024.6'!B67,'2024.1-2024.6'!N:N)</f>
        <v>22.8</v>
      </c>
      <c r="P67" s="191">
        <f>SUMIF('2024.1-2024.6'!B:B,'Sum 2024.1-2024.6'!B67,'2024.1-2024.6'!P:P)</f>
        <v>18.24</v>
      </c>
      <c r="Q67" s="191"/>
      <c r="R67" s="191">
        <f>SUMIF('2024.1-2024.6'!B:B,'Sum 2024.1-2024.6'!B67,'2024.1-2024.6'!M:M)</f>
        <v>520.8</v>
      </c>
      <c r="S67" s="191"/>
      <c r="T67" s="191">
        <f>SUMIF('2024.1-2024.6'!B:B,'Sum 2024.1-2024.6'!B67,'2024.1-2024.6'!O:O)</f>
        <v>0</v>
      </c>
      <c r="U67" s="191">
        <f t="shared" si="22"/>
        <v>5340.18</v>
      </c>
      <c r="V67" s="191">
        <f t="shared" si="23"/>
        <v>5340.18</v>
      </c>
      <c r="W67" s="191">
        <f t="shared" si="39"/>
        <v>4485.7512</v>
      </c>
      <c r="X67" s="191">
        <f t="shared" si="24"/>
        <v>5340.18</v>
      </c>
      <c r="Y67" s="191">
        <f t="shared" si="25"/>
        <v>5340.18</v>
      </c>
      <c r="Z67" s="191">
        <f t="shared" si="26"/>
        <v>256.32864</v>
      </c>
      <c r="AA67" s="191">
        <f t="shared" si="27"/>
        <v>5340.18</v>
      </c>
      <c r="AB67" s="191">
        <f t="shared" si="28"/>
        <v>51.265728</v>
      </c>
      <c r="AC67" s="191">
        <f t="shared" si="29"/>
        <v>5340.18</v>
      </c>
      <c r="AD67" s="191">
        <f t="shared" si="30"/>
        <v>5340.18</v>
      </c>
      <c r="AE67" s="191">
        <f t="shared" si="31"/>
        <v>1441.8486</v>
      </c>
      <c r="AF67" s="191">
        <f t="shared" si="32"/>
        <v>5340.18</v>
      </c>
      <c r="AG67" s="191">
        <f t="shared" si="33"/>
        <v>5340.18</v>
      </c>
      <c r="AH67" s="191">
        <f t="shared" si="34"/>
        <v>1602.054</v>
      </c>
      <c r="AI67" s="191">
        <f t="shared" si="35"/>
        <v>-2303.6712</v>
      </c>
      <c r="AJ67" s="191">
        <f t="shared" si="2"/>
        <v>-233.52864</v>
      </c>
      <c r="AK67" s="191">
        <f t="shared" si="3"/>
        <v>-33.025728</v>
      </c>
      <c r="AL67" s="191">
        <f t="shared" si="4"/>
        <v>-921.0486</v>
      </c>
      <c r="AM67" s="191">
        <f t="shared" si="5"/>
        <v>-1602.054</v>
      </c>
      <c r="AN67" s="191">
        <f t="shared" si="36"/>
        <v>4546</v>
      </c>
      <c r="AO67" s="191">
        <f t="shared" si="37"/>
        <v>4546</v>
      </c>
      <c r="AP67" s="191">
        <f t="shared" si="38"/>
        <v>3818.64</v>
      </c>
      <c r="AQ67" s="191">
        <f t="shared" si="6"/>
        <v>1900</v>
      </c>
      <c r="AR67" s="191">
        <f t="shared" si="7"/>
        <v>1900</v>
      </c>
      <c r="AS67" s="191">
        <f t="shared" si="8"/>
        <v>91.2</v>
      </c>
      <c r="AT67" s="191">
        <f t="shared" si="9"/>
        <v>1900</v>
      </c>
      <c r="AU67" s="191">
        <f t="shared" si="10"/>
        <v>18.24</v>
      </c>
      <c r="AV67" s="191">
        <f t="shared" si="11"/>
        <v>4340</v>
      </c>
      <c r="AW67" s="191">
        <f t="shared" si="12"/>
        <v>4340</v>
      </c>
      <c r="AX67" s="191">
        <f t="shared" si="13"/>
        <v>1171.8</v>
      </c>
      <c r="AY67" s="191">
        <f t="shared" si="14"/>
        <v>1900</v>
      </c>
      <c r="AZ67" s="191">
        <f t="shared" si="15"/>
        <v>1900</v>
      </c>
      <c r="BA67" s="191">
        <f t="shared" si="16"/>
        <v>570</v>
      </c>
      <c r="BB67" s="191">
        <f t="shared" si="17"/>
        <v>-1636.56</v>
      </c>
      <c r="BC67" s="191">
        <f t="shared" si="18"/>
        <v>-68.4</v>
      </c>
      <c r="BD67" s="191">
        <f t="shared" si="19"/>
        <v>0</v>
      </c>
      <c r="BE67" s="191">
        <f t="shared" si="20"/>
        <v>-651</v>
      </c>
      <c r="BF67" s="191">
        <f t="shared" si="21"/>
        <v>-570</v>
      </c>
    </row>
    <row r="68" spans="2:58">
      <c r="B68" s="1" t="s">
        <v>477</v>
      </c>
      <c r="C68" s="197" t="str">
        <f>_xlfn.XLOOKUP(B68,'2024.1-2024.6'!B:B,'2024.1-2024.6'!G:G)</f>
        <v>2023/08/10</v>
      </c>
      <c r="D68" s="1">
        <f>_xlfn.XLOOKUP(B68,'2024.1-2024.6'!B:B,'2024.1-2024.6'!I:I)</f>
        <v>0</v>
      </c>
      <c r="E68" s="1" t="str">
        <f>_xlfn.XLOOKUP(B68,'2024.1-2024.6'!B:B,'2024.1-2024.6'!C:C)</f>
        <v>运营中心</v>
      </c>
      <c r="F68" s="1" t="str">
        <f>_xlfn.XLOOKUP(B68,'2024.1-2024.6'!B:B,'2024.1-2024.6'!F:F)</f>
        <v>品质检验专员</v>
      </c>
      <c r="G68" s="1">
        <f>COUNTIF('2024.1-2024.6'!B:B,B68)</f>
        <v>6</v>
      </c>
      <c r="H68" s="191">
        <f>_xlfn.XLOOKUP(B68,'2024.1-2024.6'!B:B,'2024.1-2024.6'!K:K)</f>
        <v>5770.08</v>
      </c>
      <c r="I68" s="191">
        <f>IFERROR(AVERAGEIF('2022.1-2022.12 '!B:B,B68,'2022.1-2022.12 '!K:K),0)</f>
        <v>0</v>
      </c>
      <c r="J68" s="191">
        <f>_xlfn.XLOOKUP(B68,'2024.1-2024.6'!B:B,'2024.1-2024.6'!J:J)</f>
        <v>2120</v>
      </c>
      <c r="K68" s="191">
        <f>IFERROR(AVERAGEIF('2022.1-2022.12 '!B:B,B68,'2022.1-2022.12 '!J:J),0)</f>
        <v>0</v>
      </c>
      <c r="L68" s="191"/>
      <c r="M68" s="191">
        <f>SUMIF('2024.1-2024.6'!B:B,'Sum 2024.1-2024.6'!B68,'2024.1-2024.6'!L:L)</f>
        <v>2182.08</v>
      </c>
      <c r="N68" s="191"/>
      <c r="O68" s="191">
        <f>SUMIF('2024.1-2024.6'!B:B,'Sum 2024.1-2024.6'!B68,'2024.1-2024.6'!N:N)</f>
        <v>22.8</v>
      </c>
      <c r="P68" s="191">
        <f>SUMIF('2024.1-2024.6'!B:B,'Sum 2024.1-2024.6'!B68,'2024.1-2024.6'!P:P)</f>
        <v>18.24</v>
      </c>
      <c r="Q68" s="191"/>
      <c r="R68" s="191">
        <f>SUMIF('2024.1-2024.6'!B:B,'Sum 2024.1-2024.6'!B68,'2024.1-2024.6'!M:M)</f>
        <v>520.8</v>
      </c>
      <c r="S68" s="191"/>
      <c r="T68" s="191">
        <f>SUMIF('2024.1-2024.6'!B:B,'Sum 2024.1-2024.6'!B68,'2024.1-2024.6'!O:O)</f>
        <v>0</v>
      </c>
      <c r="U68" s="191">
        <f t="shared" si="22"/>
        <v>5770.08</v>
      </c>
      <c r="V68" s="191">
        <f t="shared" si="23"/>
        <v>5770.08</v>
      </c>
      <c r="W68" s="191">
        <f t="shared" si="39"/>
        <v>4846.8672</v>
      </c>
      <c r="X68" s="191">
        <f t="shared" si="24"/>
        <v>5770.08</v>
      </c>
      <c r="Y68" s="191">
        <f t="shared" si="25"/>
        <v>5770.08</v>
      </c>
      <c r="Z68" s="191">
        <f t="shared" si="26"/>
        <v>276.96384</v>
      </c>
      <c r="AA68" s="191">
        <f t="shared" si="27"/>
        <v>5770.08</v>
      </c>
      <c r="AB68" s="191">
        <f t="shared" si="28"/>
        <v>55.392768</v>
      </c>
      <c r="AC68" s="191">
        <f t="shared" si="29"/>
        <v>5770.08</v>
      </c>
      <c r="AD68" s="191">
        <f t="shared" si="30"/>
        <v>5770.08</v>
      </c>
      <c r="AE68" s="191">
        <f t="shared" si="31"/>
        <v>1557.9216</v>
      </c>
      <c r="AF68" s="191">
        <f t="shared" si="32"/>
        <v>5770.08</v>
      </c>
      <c r="AG68" s="191">
        <f t="shared" si="33"/>
        <v>5770.08</v>
      </c>
      <c r="AH68" s="191">
        <f t="shared" si="34"/>
        <v>1731.024</v>
      </c>
      <c r="AI68" s="191">
        <f t="shared" si="35"/>
        <v>-2664.7872</v>
      </c>
      <c r="AJ68" s="191">
        <f t="shared" si="2"/>
        <v>-254.16384</v>
      </c>
      <c r="AK68" s="191">
        <f t="shared" si="3"/>
        <v>-37.152768</v>
      </c>
      <c r="AL68" s="191">
        <f t="shared" si="4"/>
        <v>-1037.1216</v>
      </c>
      <c r="AM68" s="191">
        <f t="shared" si="5"/>
        <v>-1731.024</v>
      </c>
      <c r="AN68" s="191">
        <f t="shared" si="36"/>
        <v>4546</v>
      </c>
      <c r="AO68" s="191">
        <f t="shared" si="37"/>
        <v>4546</v>
      </c>
      <c r="AP68" s="191">
        <f t="shared" si="38"/>
        <v>3818.64</v>
      </c>
      <c r="AQ68" s="191">
        <f t="shared" si="6"/>
        <v>2120</v>
      </c>
      <c r="AR68" s="191">
        <f t="shared" si="7"/>
        <v>2120</v>
      </c>
      <c r="AS68" s="191">
        <f t="shared" si="8"/>
        <v>101.76</v>
      </c>
      <c r="AT68" s="191">
        <f t="shared" si="9"/>
        <v>2120</v>
      </c>
      <c r="AU68" s="191">
        <f t="shared" si="10"/>
        <v>20.352</v>
      </c>
      <c r="AV68" s="191">
        <f t="shared" si="11"/>
        <v>4340</v>
      </c>
      <c r="AW68" s="191">
        <f t="shared" si="12"/>
        <v>4340</v>
      </c>
      <c r="AX68" s="191">
        <f t="shared" si="13"/>
        <v>1171.8</v>
      </c>
      <c r="AY68" s="191">
        <f t="shared" si="14"/>
        <v>2120</v>
      </c>
      <c r="AZ68" s="191">
        <f t="shared" si="15"/>
        <v>2120</v>
      </c>
      <c r="BA68" s="191">
        <f t="shared" si="16"/>
        <v>636</v>
      </c>
      <c r="BB68" s="191">
        <f t="shared" si="17"/>
        <v>-1636.56</v>
      </c>
      <c r="BC68" s="191">
        <f t="shared" si="18"/>
        <v>-78.96</v>
      </c>
      <c r="BD68" s="191">
        <f t="shared" si="19"/>
        <v>-2.11200000000001</v>
      </c>
      <c r="BE68" s="191">
        <f t="shared" si="20"/>
        <v>-651</v>
      </c>
      <c r="BF68" s="191">
        <f t="shared" si="21"/>
        <v>-636</v>
      </c>
    </row>
    <row r="69" spans="2:58">
      <c r="B69" s="1" t="s">
        <v>261</v>
      </c>
      <c r="C69" s="197" t="str">
        <f>_xlfn.XLOOKUP(B69,'2024.1-2024.6'!B:B,'2024.1-2024.6'!G:G)</f>
        <v>2013/11/11</v>
      </c>
      <c r="D69" s="1">
        <f>_xlfn.XLOOKUP(B69,'2024.1-2024.6'!B:B,'2024.1-2024.6'!I:I)</f>
        <v>0</v>
      </c>
      <c r="E69" s="1" t="str">
        <f>_xlfn.XLOOKUP(B69,'2024.1-2024.6'!B:B,'2024.1-2024.6'!C:C)</f>
        <v>服务营销中心</v>
      </c>
      <c r="F69" s="1" t="str">
        <f>_xlfn.XLOOKUP(B69,'2024.1-2024.6'!B:B,'2024.1-2024.6'!F:F)</f>
        <v>机械服务工程师</v>
      </c>
      <c r="G69" s="1">
        <f>COUNTIF('2024.1-2024.6'!B:B,B69)</f>
        <v>6</v>
      </c>
      <c r="H69" s="191">
        <f>_xlfn.XLOOKUP(B69,'2024.1-2024.6'!B:B,'2024.1-2024.6'!K:K)</f>
        <v>10914.15</v>
      </c>
      <c r="I69" s="191">
        <f>IFERROR(AVERAGEIF('2022.1-2022.12 '!B:B,B69,'2022.1-2022.12 '!K:K),0)</f>
        <v>8974.26166666667</v>
      </c>
      <c r="J69" s="191">
        <f>_xlfn.XLOOKUP(B69,'2024.1-2024.6'!B:B,'2024.1-2024.6'!J:J)</f>
        <v>3440</v>
      </c>
      <c r="K69" s="191">
        <f>IFERROR(AVERAGEIF('2022.1-2022.12 '!B:B,B69,'2022.1-2022.12 '!J:J),0)</f>
        <v>3291</v>
      </c>
      <c r="L69" s="191"/>
      <c r="M69" s="191">
        <f>SUMIF('2024.1-2024.6'!B:B,'Sum 2024.1-2024.6'!B69,'2024.1-2024.6'!L:L)</f>
        <v>2182.08</v>
      </c>
      <c r="N69" s="191"/>
      <c r="O69" s="191">
        <f>SUMIF('2024.1-2024.6'!B:B,'Sum 2024.1-2024.6'!B69,'2024.1-2024.6'!N:N)</f>
        <v>22.8</v>
      </c>
      <c r="P69" s="191">
        <f>SUMIF('2024.1-2024.6'!B:B,'Sum 2024.1-2024.6'!B69,'2024.1-2024.6'!P:P)</f>
        <v>18.24</v>
      </c>
      <c r="Q69" s="191"/>
      <c r="R69" s="191">
        <f>SUMIF('2024.1-2024.6'!B:B,'Sum 2024.1-2024.6'!B69,'2024.1-2024.6'!M:M)</f>
        <v>520.8</v>
      </c>
      <c r="S69" s="191"/>
      <c r="T69" s="191">
        <f>SUMIF('2024.1-2024.6'!B:B,'Sum 2024.1-2024.6'!B69,'2024.1-2024.6'!O:O)</f>
        <v>0</v>
      </c>
      <c r="U69" s="191">
        <f t="shared" ref="U69:U132" si="40">IF(I69&gt;0,MAX(I69,$U$4),MAX(H69,$U$4))</f>
        <v>8974.26166666667</v>
      </c>
      <c r="V69" s="191">
        <f t="shared" ref="V69:V132" si="41">MIN(U69,$V$4)</f>
        <v>8974.26166666667</v>
      </c>
      <c r="W69" s="191">
        <f t="shared" ref="W69:W132" si="42">V69*$W$4*G69</f>
        <v>7538.3798</v>
      </c>
      <c r="X69" s="191">
        <f t="shared" ref="X69:X132" si="43">IF(I69&gt;0,MAX(I69,$X$4),MAX(H69,$X$4))</f>
        <v>8974.26166666667</v>
      </c>
      <c r="Y69" s="191">
        <f t="shared" ref="Y69:Y132" si="44">MIN(X69,$Y$4)</f>
        <v>8974.26166666667</v>
      </c>
      <c r="Z69" s="191">
        <f t="shared" ref="Z69:Z132" si="45">Y69*$Z$4*G69</f>
        <v>430.76456</v>
      </c>
      <c r="AA69" s="191">
        <f t="shared" ref="AA69:AA132" si="46">IF(I69&gt;0,I69,H69)</f>
        <v>8974.26166666667</v>
      </c>
      <c r="AB69" s="191">
        <f t="shared" ref="AB69:AB132" si="47">AA69*$AB$4*G69</f>
        <v>86.152912</v>
      </c>
      <c r="AC69" s="191">
        <f t="shared" ref="AC69:AC132" si="48">IF(I69&gt;0,MAX(I69,$AC$4),MAX(H69,$AC$4))</f>
        <v>8974.26166666667</v>
      </c>
      <c r="AD69" s="191">
        <f t="shared" ref="AD69:AD132" si="49">MIN(AC69,$AD$4)</f>
        <v>8974.26166666667</v>
      </c>
      <c r="AE69" s="191">
        <f t="shared" ref="AE69:AE132" si="50">AD69*$AE$4*G69</f>
        <v>2423.05065</v>
      </c>
      <c r="AF69" s="191">
        <f t="shared" ref="AF69:AF132" si="51">IF(I69&gt;0,MAX(I69,$AF$4),MAX(H69,$AF$4))</f>
        <v>8974.26166666667</v>
      </c>
      <c r="AG69" s="191">
        <f t="shared" ref="AG69:AG132" si="52">MIN(AF69,$AG$4)</f>
        <v>8974.26166666667</v>
      </c>
      <c r="AH69" s="191">
        <f t="shared" ref="AH69:AH132" si="53">AG69*$AH$4*G69</f>
        <v>2692.2785</v>
      </c>
      <c r="AI69" s="191">
        <f t="shared" ref="AI69:AI132" si="54">MIN(M69-W69,0)</f>
        <v>-5356.2998</v>
      </c>
      <c r="AJ69" s="191">
        <f t="shared" ref="AJ69:AJ132" si="55">MIN(O69-Z69,0)</f>
        <v>-407.96456</v>
      </c>
      <c r="AK69" s="191">
        <f t="shared" ref="AK69:AK132" si="56">MIN(P69-AB69,0)</f>
        <v>-67.912912</v>
      </c>
      <c r="AL69" s="191">
        <f t="shared" ref="AL69:AL132" si="57">MIN(R69-AE69,0)</f>
        <v>-1902.25065</v>
      </c>
      <c r="AM69" s="191">
        <f t="shared" ref="AM69:AM132" si="58">MIN(T69-AH69,0)</f>
        <v>-2692.2785</v>
      </c>
      <c r="AN69" s="191">
        <f t="shared" ref="AN69:AN132" si="59">IF(K69&gt;0,MAX(K69,$AN$4),MAX(J69,$AN$4))</f>
        <v>4546</v>
      </c>
      <c r="AO69" s="191">
        <f t="shared" ref="AO69:AO132" si="60">MIN(AN69,$AO$4)</f>
        <v>4546</v>
      </c>
      <c r="AP69" s="191">
        <f t="shared" ref="AP69:AP132" si="61">AO69*$AP$4*G69</f>
        <v>3818.64</v>
      </c>
      <c r="AQ69" s="191">
        <f t="shared" ref="AQ69:AQ132" si="62">IF(K69&gt;0,MAX(K69,$AQ$4),MAX(J69,$AQ$4))</f>
        <v>3291</v>
      </c>
      <c r="AR69" s="191">
        <f t="shared" ref="AR69:AR132" si="63">MIN(AQ69,$AR$4)</f>
        <v>3291</v>
      </c>
      <c r="AS69" s="191">
        <f t="shared" ref="AS69:AS132" si="64">AR69*$AS$4*G69</f>
        <v>157.968</v>
      </c>
      <c r="AT69" s="191">
        <f t="shared" ref="AT69:AT132" si="65">IF(K69&gt;0,K69,J69)</f>
        <v>3291</v>
      </c>
      <c r="AU69" s="191">
        <f t="shared" ref="AU69:AU132" si="66">AT69*$AU$4*G69</f>
        <v>31.5936</v>
      </c>
      <c r="AV69" s="191">
        <f t="shared" ref="AV69:AV132" si="67">IF(K69&gt;0,MAX(K69,$AV$4),MAX(J69,$AV$4))</f>
        <v>4340</v>
      </c>
      <c r="AW69" s="191">
        <f t="shared" ref="AW69:AW132" si="68">MIN(AV69,$AW$4)</f>
        <v>4340</v>
      </c>
      <c r="AX69" s="191">
        <f t="shared" ref="AX69:AX132" si="69">AW69*$AX$4*G69</f>
        <v>1171.8</v>
      </c>
      <c r="AY69" s="191">
        <f t="shared" ref="AY69:AY132" si="70">IF(K69&gt;0,MAX(K69,$AY$4),MAX(J69,$AY$4))</f>
        <v>3291</v>
      </c>
      <c r="AZ69" s="191">
        <f t="shared" ref="AZ69:AZ132" si="71">MIN(AY69,$AZ$4)</f>
        <v>3291</v>
      </c>
      <c r="BA69" s="191">
        <f t="shared" ref="BA69:BA132" si="72">AZ69*$BA$4*G69</f>
        <v>987.3</v>
      </c>
      <c r="BB69" s="191">
        <f t="shared" ref="BB69:BB132" si="73">MIN(M69-AP69,0)</f>
        <v>-1636.56</v>
      </c>
      <c r="BC69" s="191">
        <f t="shared" ref="BC69:BC132" si="74">MIN(O69-AS69,0)</f>
        <v>-135.168</v>
      </c>
      <c r="BD69" s="191">
        <f t="shared" ref="BD69:BD132" si="75">MIN(P69-AU69,0)</f>
        <v>-13.3536</v>
      </c>
      <c r="BE69" s="191">
        <f t="shared" ref="BE69:BE132" si="76">MIN(R69-AX69,0)</f>
        <v>-651</v>
      </c>
      <c r="BF69" s="191">
        <f t="shared" ref="BF69:BF132" si="77">MIN(T69-BA69,0)</f>
        <v>-987.3</v>
      </c>
    </row>
    <row r="70" spans="2:58">
      <c r="B70" s="1" t="s">
        <v>262</v>
      </c>
      <c r="C70" s="197" t="str">
        <f>_xlfn.XLOOKUP(B70,'2024.1-2024.6'!B:B,'2024.1-2024.6'!G:G)</f>
        <v>2021/10/13</v>
      </c>
      <c r="D70" s="1">
        <f>_xlfn.XLOOKUP(B70,'2024.1-2024.6'!B:B,'2024.1-2024.6'!I:I)</f>
        <v>0</v>
      </c>
      <c r="E70" s="1" t="str">
        <f>_xlfn.XLOOKUP(B70,'2024.1-2024.6'!B:B,'2024.1-2024.6'!C:C)</f>
        <v>运营中心</v>
      </c>
      <c r="F70" s="1" t="str">
        <f>_xlfn.XLOOKUP(B70,'2024.1-2024.6'!B:B,'2024.1-2024.6'!F:F)</f>
        <v>PMC经理</v>
      </c>
      <c r="G70" s="1">
        <f>COUNTIF('2024.1-2024.6'!B:B,B70)</f>
        <v>6</v>
      </c>
      <c r="H70" s="191">
        <f>_xlfn.XLOOKUP(B70,'2024.1-2024.6'!B:B,'2024.1-2024.6'!K:K)</f>
        <v>9023.5</v>
      </c>
      <c r="I70" s="191">
        <f>IFERROR(AVERAGEIF('2022.1-2022.12 '!B:B,B70,'2022.1-2022.12 '!K:K),0)</f>
        <v>7061.7775</v>
      </c>
      <c r="J70" s="191">
        <f>_xlfn.XLOOKUP(B70,'2024.1-2024.6'!B:B,'2024.1-2024.6'!J:J)</f>
        <v>4100</v>
      </c>
      <c r="K70" s="191">
        <f>IFERROR(AVERAGEIF('2022.1-2022.12 '!B:B,B70,'2022.1-2022.12 '!J:J),0)</f>
        <v>3181</v>
      </c>
      <c r="L70" s="191"/>
      <c r="M70" s="191">
        <f>SUMIF('2024.1-2024.6'!B:B,'Sum 2024.1-2024.6'!B70,'2024.1-2024.6'!L:L)</f>
        <v>2182.08</v>
      </c>
      <c r="N70" s="191"/>
      <c r="O70" s="191">
        <f>SUMIF('2024.1-2024.6'!B:B,'Sum 2024.1-2024.6'!B70,'2024.1-2024.6'!N:N)</f>
        <v>22.8</v>
      </c>
      <c r="P70" s="191">
        <f>SUMIF('2024.1-2024.6'!B:B,'Sum 2024.1-2024.6'!B70,'2024.1-2024.6'!P:P)</f>
        <v>18.24</v>
      </c>
      <c r="Q70" s="191"/>
      <c r="R70" s="191">
        <f>SUMIF('2024.1-2024.6'!B:B,'Sum 2024.1-2024.6'!B70,'2024.1-2024.6'!M:M)</f>
        <v>520.8</v>
      </c>
      <c r="S70" s="191"/>
      <c r="T70" s="191">
        <f>SUMIF('2024.1-2024.6'!B:B,'Sum 2024.1-2024.6'!B70,'2024.1-2024.6'!O:O)</f>
        <v>6000</v>
      </c>
      <c r="U70" s="191">
        <f t="shared" si="40"/>
        <v>7061.7775</v>
      </c>
      <c r="V70" s="191">
        <f t="shared" si="41"/>
        <v>7061.7775</v>
      </c>
      <c r="W70" s="191">
        <f t="shared" si="42"/>
        <v>5931.8931</v>
      </c>
      <c r="X70" s="191">
        <f t="shared" si="43"/>
        <v>7061.7775</v>
      </c>
      <c r="Y70" s="191">
        <f t="shared" si="44"/>
        <v>7061.7775</v>
      </c>
      <c r="Z70" s="191">
        <f t="shared" si="45"/>
        <v>338.96532</v>
      </c>
      <c r="AA70" s="191">
        <f t="shared" si="46"/>
        <v>7061.7775</v>
      </c>
      <c r="AB70" s="191">
        <f t="shared" si="47"/>
        <v>67.793064</v>
      </c>
      <c r="AC70" s="191">
        <f t="shared" si="48"/>
        <v>7061.7775</v>
      </c>
      <c r="AD70" s="191">
        <f t="shared" si="49"/>
        <v>7061.7775</v>
      </c>
      <c r="AE70" s="191">
        <f t="shared" si="50"/>
        <v>1906.679925</v>
      </c>
      <c r="AF70" s="191">
        <f t="shared" si="51"/>
        <v>7061.7775</v>
      </c>
      <c r="AG70" s="191">
        <f t="shared" si="52"/>
        <v>7061.7775</v>
      </c>
      <c r="AH70" s="191">
        <f t="shared" si="53"/>
        <v>2118.53325</v>
      </c>
      <c r="AI70" s="191">
        <f t="shared" si="54"/>
        <v>-3749.8131</v>
      </c>
      <c r="AJ70" s="191">
        <f t="shared" si="55"/>
        <v>-316.16532</v>
      </c>
      <c r="AK70" s="191">
        <f t="shared" si="56"/>
        <v>-49.553064</v>
      </c>
      <c r="AL70" s="191">
        <f t="shared" si="57"/>
        <v>-1385.879925</v>
      </c>
      <c r="AM70" s="191">
        <f t="shared" si="58"/>
        <v>0</v>
      </c>
      <c r="AN70" s="191">
        <f t="shared" si="59"/>
        <v>4546</v>
      </c>
      <c r="AO70" s="191">
        <f t="shared" si="60"/>
        <v>4546</v>
      </c>
      <c r="AP70" s="191">
        <f t="shared" si="61"/>
        <v>3818.64</v>
      </c>
      <c r="AQ70" s="191">
        <f t="shared" si="62"/>
        <v>3181</v>
      </c>
      <c r="AR70" s="191">
        <f t="shared" si="63"/>
        <v>3181</v>
      </c>
      <c r="AS70" s="191">
        <f t="shared" si="64"/>
        <v>152.688</v>
      </c>
      <c r="AT70" s="191">
        <f t="shared" si="65"/>
        <v>3181</v>
      </c>
      <c r="AU70" s="191">
        <f t="shared" si="66"/>
        <v>30.5376</v>
      </c>
      <c r="AV70" s="191">
        <f t="shared" si="67"/>
        <v>4340</v>
      </c>
      <c r="AW70" s="191">
        <f t="shared" si="68"/>
        <v>4340</v>
      </c>
      <c r="AX70" s="191">
        <f t="shared" si="69"/>
        <v>1171.8</v>
      </c>
      <c r="AY70" s="191">
        <f t="shared" si="70"/>
        <v>3181</v>
      </c>
      <c r="AZ70" s="191">
        <f t="shared" si="71"/>
        <v>3181</v>
      </c>
      <c r="BA70" s="191">
        <f t="shared" si="72"/>
        <v>954.3</v>
      </c>
      <c r="BB70" s="191">
        <f t="shared" si="73"/>
        <v>-1636.56</v>
      </c>
      <c r="BC70" s="191">
        <f t="shared" si="74"/>
        <v>-129.888</v>
      </c>
      <c r="BD70" s="191">
        <f t="shared" si="75"/>
        <v>-12.2976</v>
      </c>
      <c r="BE70" s="191">
        <f t="shared" si="76"/>
        <v>-651</v>
      </c>
      <c r="BF70" s="191">
        <f t="shared" si="77"/>
        <v>0</v>
      </c>
    </row>
    <row r="71" spans="2:58">
      <c r="B71" s="1" t="s">
        <v>263</v>
      </c>
      <c r="C71" s="197" t="str">
        <f>_xlfn.XLOOKUP(B71,'2024.1-2024.6'!B:B,'2024.1-2024.6'!G:G)</f>
        <v>2023/06/20</v>
      </c>
      <c r="D71" s="1">
        <f>_xlfn.XLOOKUP(B71,'2024.1-2024.6'!B:B,'2024.1-2024.6'!I:I)</f>
        <v>0</v>
      </c>
      <c r="E71" s="1" t="str">
        <f>_xlfn.XLOOKUP(B71,'2024.1-2024.6'!B:B,'2024.1-2024.6'!C:C)</f>
        <v>总经办</v>
      </c>
      <c r="F71" s="1" t="str">
        <f>_xlfn.XLOOKUP(B71,'2024.1-2024.6'!B:B,'2024.1-2024.6'!F:F)</f>
        <v>总经理助理</v>
      </c>
      <c r="G71" s="1">
        <f>COUNTIF('2024.1-2024.6'!B:B,B71)</f>
        <v>6</v>
      </c>
      <c r="H71" s="191">
        <f>_xlfn.XLOOKUP(B71,'2024.1-2024.6'!B:B,'2024.1-2024.6'!K:K)</f>
        <v>13280</v>
      </c>
      <c r="I71" s="191">
        <f>IFERROR(AVERAGEIF('2022.1-2022.12 '!B:B,B71,'2022.1-2022.12 '!K:K),0)</f>
        <v>0</v>
      </c>
      <c r="J71" s="191">
        <f>_xlfn.XLOOKUP(B71,'2024.1-2024.6'!B:B,'2024.1-2024.6'!J:J)</f>
        <v>5200</v>
      </c>
      <c r="K71" s="191">
        <f>IFERROR(AVERAGEIF('2022.1-2022.12 '!B:B,B71,'2022.1-2022.12 '!J:J),0)</f>
        <v>0</v>
      </c>
      <c r="L71" s="191"/>
      <c r="M71" s="191">
        <f>SUMIF('2024.1-2024.6'!B:B,'Sum 2024.1-2024.6'!B71,'2024.1-2024.6'!L:L)</f>
        <v>2182.08</v>
      </c>
      <c r="N71" s="191"/>
      <c r="O71" s="191">
        <f>SUMIF('2024.1-2024.6'!B:B,'Sum 2024.1-2024.6'!B71,'2024.1-2024.6'!N:N)</f>
        <v>22.8</v>
      </c>
      <c r="P71" s="191">
        <f>SUMIF('2024.1-2024.6'!B:B,'Sum 2024.1-2024.6'!B71,'2024.1-2024.6'!P:P)</f>
        <v>18.24</v>
      </c>
      <c r="Q71" s="191"/>
      <c r="R71" s="191">
        <f>SUMIF('2024.1-2024.6'!B:B,'Sum 2024.1-2024.6'!B71,'2024.1-2024.6'!M:M)</f>
        <v>520.8</v>
      </c>
      <c r="S71" s="191"/>
      <c r="T71" s="191">
        <f>SUMIF('2024.1-2024.6'!B:B,'Sum 2024.1-2024.6'!B71,'2024.1-2024.6'!O:O)</f>
        <v>0</v>
      </c>
      <c r="U71" s="191">
        <f t="shared" si="40"/>
        <v>13280</v>
      </c>
      <c r="V71" s="191">
        <f t="shared" si="41"/>
        <v>13280</v>
      </c>
      <c r="W71" s="191">
        <f t="shared" si="42"/>
        <v>11155.2</v>
      </c>
      <c r="X71" s="191">
        <f t="shared" si="43"/>
        <v>13280</v>
      </c>
      <c r="Y71" s="191">
        <f t="shared" si="44"/>
        <v>13280</v>
      </c>
      <c r="Z71" s="191">
        <f t="shared" si="45"/>
        <v>637.44</v>
      </c>
      <c r="AA71" s="191">
        <f t="shared" si="46"/>
        <v>13280</v>
      </c>
      <c r="AB71" s="191">
        <f t="shared" si="47"/>
        <v>127.488</v>
      </c>
      <c r="AC71" s="191">
        <f t="shared" si="48"/>
        <v>13280</v>
      </c>
      <c r="AD71" s="191">
        <f t="shared" si="49"/>
        <v>13280</v>
      </c>
      <c r="AE71" s="191">
        <f t="shared" si="50"/>
        <v>3585.6</v>
      </c>
      <c r="AF71" s="191">
        <f t="shared" si="51"/>
        <v>13280</v>
      </c>
      <c r="AG71" s="191">
        <f t="shared" si="52"/>
        <v>13280</v>
      </c>
      <c r="AH71" s="191">
        <f t="shared" si="53"/>
        <v>3984</v>
      </c>
      <c r="AI71" s="191">
        <f t="shared" si="54"/>
        <v>-8973.12</v>
      </c>
      <c r="AJ71" s="191">
        <f t="shared" si="55"/>
        <v>-614.64</v>
      </c>
      <c r="AK71" s="191">
        <f t="shared" si="56"/>
        <v>-109.248</v>
      </c>
      <c r="AL71" s="191">
        <f t="shared" si="57"/>
        <v>-3064.8</v>
      </c>
      <c r="AM71" s="191">
        <f t="shared" si="58"/>
        <v>-3984</v>
      </c>
      <c r="AN71" s="191">
        <f t="shared" si="59"/>
        <v>5200</v>
      </c>
      <c r="AO71" s="191">
        <f t="shared" si="60"/>
        <v>5200</v>
      </c>
      <c r="AP71" s="191">
        <f t="shared" si="61"/>
        <v>4368</v>
      </c>
      <c r="AQ71" s="191">
        <f t="shared" si="62"/>
        <v>5200</v>
      </c>
      <c r="AR71" s="191">
        <f t="shared" si="63"/>
        <v>5200</v>
      </c>
      <c r="AS71" s="191">
        <f t="shared" si="64"/>
        <v>249.6</v>
      </c>
      <c r="AT71" s="191">
        <f t="shared" si="65"/>
        <v>5200</v>
      </c>
      <c r="AU71" s="191">
        <f t="shared" si="66"/>
        <v>49.92</v>
      </c>
      <c r="AV71" s="191">
        <f t="shared" si="67"/>
        <v>5200</v>
      </c>
      <c r="AW71" s="191">
        <f t="shared" si="68"/>
        <v>5200</v>
      </c>
      <c r="AX71" s="191">
        <f t="shared" si="69"/>
        <v>1404</v>
      </c>
      <c r="AY71" s="191">
        <f t="shared" si="70"/>
        <v>5200</v>
      </c>
      <c r="AZ71" s="191">
        <f t="shared" si="71"/>
        <v>5200</v>
      </c>
      <c r="BA71" s="191">
        <f t="shared" si="72"/>
        <v>1560</v>
      </c>
      <c r="BB71" s="191">
        <f t="shared" si="73"/>
        <v>-2185.92</v>
      </c>
      <c r="BC71" s="191">
        <f t="shared" si="74"/>
        <v>-226.8</v>
      </c>
      <c r="BD71" s="191">
        <f t="shared" si="75"/>
        <v>-31.68</v>
      </c>
      <c r="BE71" s="191">
        <f t="shared" si="76"/>
        <v>-883.2</v>
      </c>
      <c r="BF71" s="191">
        <f t="shared" si="77"/>
        <v>-1560</v>
      </c>
    </row>
    <row r="72" spans="2:58">
      <c r="B72" s="1" t="s">
        <v>264</v>
      </c>
      <c r="C72" s="197" t="str">
        <f>_xlfn.XLOOKUP(B72,'2024.1-2024.6'!B:B,'2024.1-2024.6'!G:G)</f>
        <v>2018/03/21</v>
      </c>
      <c r="D72" s="1">
        <f>_xlfn.XLOOKUP(B72,'2024.1-2024.6'!B:B,'2024.1-2024.6'!I:I)</f>
        <v>0</v>
      </c>
      <c r="E72" s="1" t="str">
        <f>_xlfn.XLOOKUP(B72,'2024.1-2024.6'!B:B,'2024.1-2024.6'!C:C)</f>
        <v>研发部</v>
      </c>
      <c r="F72" s="1" t="str">
        <f>_xlfn.XLOOKUP(B72,'2024.1-2024.6'!B:B,'2024.1-2024.6'!F:F)</f>
        <v>高级文控专员</v>
      </c>
      <c r="G72" s="1">
        <f>COUNTIF('2024.1-2024.6'!B:B,B72)</f>
        <v>6</v>
      </c>
      <c r="H72" s="191">
        <f>_xlfn.XLOOKUP(B72,'2024.1-2024.6'!B:B,'2024.1-2024.6'!K:K)</f>
        <v>6905</v>
      </c>
      <c r="I72" s="191">
        <f>IFERROR(AVERAGEIF('2022.1-2022.12 '!B:B,B72,'2022.1-2022.12 '!K:K),0)</f>
        <v>7340.96666666667</v>
      </c>
      <c r="J72" s="191">
        <f>_xlfn.XLOOKUP(B72,'2024.1-2024.6'!B:B,'2024.1-2024.6'!J:J)</f>
        <v>2440</v>
      </c>
      <c r="K72" s="191">
        <f>IFERROR(AVERAGEIF('2022.1-2022.12 '!B:B,B72,'2022.1-2022.12 '!J:J),0)</f>
        <v>2440</v>
      </c>
      <c r="L72" s="191"/>
      <c r="M72" s="191">
        <f>SUMIF('2024.1-2024.6'!B:B,'Sum 2024.1-2024.6'!B72,'2024.1-2024.6'!L:L)</f>
        <v>2182.08</v>
      </c>
      <c r="N72" s="191"/>
      <c r="O72" s="191">
        <f>SUMIF('2024.1-2024.6'!B:B,'Sum 2024.1-2024.6'!B72,'2024.1-2024.6'!N:N)</f>
        <v>22.8</v>
      </c>
      <c r="P72" s="191">
        <f>SUMIF('2024.1-2024.6'!B:B,'Sum 2024.1-2024.6'!B72,'2024.1-2024.6'!P:P)</f>
        <v>18.24</v>
      </c>
      <c r="Q72" s="191"/>
      <c r="R72" s="191">
        <f>SUMIF('2024.1-2024.6'!B:B,'Sum 2024.1-2024.6'!B72,'2024.1-2024.6'!M:M)</f>
        <v>520.8</v>
      </c>
      <c r="S72" s="191"/>
      <c r="T72" s="191">
        <f>SUMIF('2024.1-2024.6'!B:B,'Sum 2024.1-2024.6'!B72,'2024.1-2024.6'!O:O)</f>
        <v>570</v>
      </c>
      <c r="U72" s="191">
        <f t="shared" si="40"/>
        <v>7340.96666666667</v>
      </c>
      <c r="V72" s="191">
        <f t="shared" si="41"/>
        <v>7340.96666666667</v>
      </c>
      <c r="W72" s="191">
        <f t="shared" si="42"/>
        <v>6166.412</v>
      </c>
      <c r="X72" s="191">
        <f t="shared" si="43"/>
        <v>7340.96666666667</v>
      </c>
      <c r="Y72" s="191">
        <f t="shared" si="44"/>
        <v>7340.96666666667</v>
      </c>
      <c r="Z72" s="191">
        <f t="shared" si="45"/>
        <v>352.3664</v>
      </c>
      <c r="AA72" s="191">
        <f t="shared" si="46"/>
        <v>7340.96666666667</v>
      </c>
      <c r="AB72" s="191">
        <f t="shared" si="47"/>
        <v>70.47328</v>
      </c>
      <c r="AC72" s="191">
        <f t="shared" si="48"/>
        <v>7340.96666666667</v>
      </c>
      <c r="AD72" s="191">
        <f t="shared" si="49"/>
        <v>7340.96666666667</v>
      </c>
      <c r="AE72" s="191">
        <f t="shared" si="50"/>
        <v>1982.061</v>
      </c>
      <c r="AF72" s="191">
        <f t="shared" si="51"/>
        <v>7340.96666666667</v>
      </c>
      <c r="AG72" s="191">
        <f t="shared" si="52"/>
        <v>7340.96666666667</v>
      </c>
      <c r="AH72" s="191">
        <f t="shared" si="53"/>
        <v>2202.29</v>
      </c>
      <c r="AI72" s="191">
        <f t="shared" si="54"/>
        <v>-3984.332</v>
      </c>
      <c r="AJ72" s="191">
        <f t="shared" si="55"/>
        <v>-329.5664</v>
      </c>
      <c r="AK72" s="191">
        <f t="shared" si="56"/>
        <v>-52.23328</v>
      </c>
      <c r="AL72" s="191">
        <f t="shared" si="57"/>
        <v>-1461.261</v>
      </c>
      <c r="AM72" s="191">
        <f t="shared" si="58"/>
        <v>-1632.29</v>
      </c>
      <c r="AN72" s="191">
        <f t="shared" si="59"/>
        <v>4546</v>
      </c>
      <c r="AO72" s="191">
        <f t="shared" si="60"/>
        <v>4546</v>
      </c>
      <c r="AP72" s="191">
        <f t="shared" si="61"/>
        <v>3818.64</v>
      </c>
      <c r="AQ72" s="191">
        <f t="shared" si="62"/>
        <v>2440</v>
      </c>
      <c r="AR72" s="191">
        <f t="shared" si="63"/>
        <v>2440</v>
      </c>
      <c r="AS72" s="191">
        <f t="shared" si="64"/>
        <v>117.12</v>
      </c>
      <c r="AT72" s="191">
        <f t="shared" si="65"/>
        <v>2440</v>
      </c>
      <c r="AU72" s="191">
        <f t="shared" si="66"/>
        <v>23.424</v>
      </c>
      <c r="AV72" s="191">
        <f t="shared" si="67"/>
        <v>4340</v>
      </c>
      <c r="AW72" s="191">
        <f t="shared" si="68"/>
        <v>4340</v>
      </c>
      <c r="AX72" s="191">
        <f t="shared" si="69"/>
        <v>1171.8</v>
      </c>
      <c r="AY72" s="191">
        <f t="shared" si="70"/>
        <v>2440</v>
      </c>
      <c r="AZ72" s="191">
        <f t="shared" si="71"/>
        <v>2440</v>
      </c>
      <c r="BA72" s="191">
        <f t="shared" si="72"/>
        <v>732</v>
      </c>
      <c r="BB72" s="191">
        <f t="shared" si="73"/>
        <v>-1636.56</v>
      </c>
      <c r="BC72" s="191">
        <f t="shared" si="74"/>
        <v>-94.32</v>
      </c>
      <c r="BD72" s="191">
        <f t="shared" si="75"/>
        <v>-5.184</v>
      </c>
      <c r="BE72" s="191">
        <f t="shared" si="76"/>
        <v>-651</v>
      </c>
      <c r="BF72" s="191">
        <f t="shared" si="77"/>
        <v>-162</v>
      </c>
    </row>
    <row r="73" spans="2:58">
      <c r="B73" s="1" t="s">
        <v>478</v>
      </c>
      <c r="C73" s="197" t="str">
        <f>_xlfn.XLOOKUP(B73,'2024.1-2024.6'!B:B,'2024.1-2024.6'!G:G)</f>
        <v>2023/08/15</v>
      </c>
      <c r="D73" s="1">
        <f>_xlfn.XLOOKUP(B73,'2024.1-2024.6'!B:B,'2024.1-2024.6'!I:I)</f>
        <v>0</v>
      </c>
      <c r="E73" s="1" t="str">
        <f>_xlfn.XLOOKUP(B73,'2024.1-2024.6'!B:B,'2024.1-2024.6'!C:C)</f>
        <v>服务营销中心</v>
      </c>
      <c r="F73" s="1" t="str">
        <f>_xlfn.XLOOKUP(B73,'2024.1-2024.6'!B:B,'2024.1-2024.6'!F:F)</f>
        <v>电气服务工程师储备生</v>
      </c>
      <c r="G73" s="1">
        <f>COUNTIF('2024.1-2024.6'!B:B,B73)</f>
        <v>6</v>
      </c>
      <c r="H73" s="191">
        <f>_xlfn.XLOOKUP(B73,'2024.1-2024.6'!B:B,'2024.1-2024.6'!K:K)</f>
        <v>4325.13</v>
      </c>
      <c r="I73" s="191">
        <f>IFERROR(AVERAGEIF('2022.1-2022.12 '!B:B,B73,'2022.1-2022.12 '!K:K),0)</f>
        <v>0</v>
      </c>
      <c r="J73" s="191">
        <f>_xlfn.XLOOKUP(B73,'2024.1-2024.6'!B:B,'2024.1-2024.6'!J:J)</f>
        <v>1900</v>
      </c>
      <c r="K73" s="191">
        <f>IFERROR(AVERAGEIF('2022.1-2022.12 '!B:B,B73,'2022.1-2022.12 '!J:J),0)</f>
        <v>0</v>
      </c>
      <c r="L73" s="191"/>
      <c r="M73" s="191">
        <f>SUMIF('2024.1-2024.6'!B:B,'Sum 2024.1-2024.6'!B73,'2024.1-2024.6'!L:L)</f>
        <v>2182.08</v>
      </c>
      <c r="N73" s="191"/>
      <c r="O73" s="191">
        <f>SUMIF('2024.1-2024.6'!B:B,'Sum 2024.1-2024.6'!B73,'2024.1-2024.6'!N:N)</f>
        <v>22.8</v>
      </c>
      <c r="P73" s="191">
        <f>SUMIF('2024.1-2024.6'!B:B,'Sum 2024.1-2024.6'!B73,'2024.1-2024.6'!P:P)</f>
        <v>18.24</v>
      </c>
      <c r="Q73" s="191"/>
      <c r="R73" s="191">
        <f>SUMIF('2024.1-2024.6'!B:B,'Sum 2024.1-2024.6'!B73,'2024.1-2024.6'!M:M)</f>
        <v>520.8</v>
      </c>
      <c r="S73" s="191"/>
      <c r="T73" s="191">
        <f>SUMIF('2024.1-2024.6'!B:B,'Sum 2024.1-2024.6'!B73,'2024.1-2024.6'!O:O)</f>
        <v>0</v>
      </c>
      <c r="U73" s="191">
        <f t="shared" si="40"/>
        <v>4546</v>
      </c>
      <c r="V73" s="191">
        <f t="shared" si="41"/>
        <v>4546</v>
      </c>
      <c r="W73" s="191">
        <f t="shared" si="42"/>
        <v>3818.64</v>
      </c>
      <c r="X73" s="191">
        <f t="shared" si="43"/>
        <v>4325.13</v>
      </c>
      <c r="Y73" s="191">
        <f t="shared" si="44"/>
        <v>4325.13</v>
      </c>
      <c r="Z73" s="191">
        <f t="shared" si="45"/>
        <v>207.60624</v>
      </c>
      <c r="AA73" s="191">
        <f t="shared" si="46"/>
        <v>4325.13</v>
      </c>
      <c r="AB73" s="191">
        <f t="shared" si="47"/>
        <v>41.521248</v>
      </c>
      <c r="AC73" s="191">
        <f t="shared" si="48"/>
        <v>4340</v>
      </c>
      <c r="AD73" s="191">
        <f t="shared" si="49"/>
        <v>4340</v>
      </c>
      <c r="AE73" s="191">
        <f t="shared" si="50"/>
        <v>1171.8</v>
      </c>
      <c r="AF73" s="191">
        <f t="shared" si="51"/>
        <v>4325.13</v>
      </c>
      <c r="AG73" s="191">
        <f t="shared" si="52"/>
        <v>4325.13</v>
      </c>
      <c r="AH73" s="191">
        <f t="shared" si="53"/>
        <v>1297.539</v>
      </c>
      <c r="AI73" s="191">
        <f t="shared" si="54"/>
        <v>-1636.56</v>
      </c>
      <c r="AJ73" s="191">
        <f t="shared" si="55"/>
        <v>-184.80624</v>
      </c>
      <c r="AK73" s="191">
        <f t="shared" si="56"/>
        <v>-23.281248</v>
      </c>
      <c r="AL73" s="191">
        <f t="shared" si="57"/>
        <v>-651</v>
      </c>
      <c r="AM73" s="191">
        <f t="shared" si="58"/>
        <v>-1297.539</v>
      </c>
      <c r="AN73" s="191">
        <f t="shared" si="59"/>
        <v>4546</v>
      </c>
      <c r="AO73" s="191">
        <f t="shared" si="60"/>
        <v>4546</v>
      </c>
      <c r="AP73" s="191">
        <f t="shared" si="61"/>
        <v>3818.64</v>
      </c>
      <c r="AQ73" s="191">
        <f t="shared" si="62"/>
        <v>1900</v>
      </c>
      <c r="AR73" s="191">
        <f t="shared" si="63"/>
        <v>1900</v>
      </c>
      <c r="AS73" s="191">
        <f t="shared" si="64"/>
        <v>91.2</v>
      </c>
      <c r="AT73" s="191">
        <f t="shared" si="65"/>
        <v>1900</v>
      </c>
      <c r="AU73" s="191">
        <f t="shared" si="66"/>
        <v>18.24</v>
      </c>
      <c r="AV73" s="191">
        <f t="shared" si="67"/>
        <v>4340</v>
      </c>
      <c r="AW73" s="191">
        <f t="shared" si="68"/>
        <v>4340</v>
      </c>
      <c r="AX73" s="191">
        <f t="shared" si="69"/>
        <v>1171.8</v>
      </c>
      <c r="AY73" s="191">
        <f t="shared" si="70"/>
        <v>1900</v>
      </c>
      <c r="AZ73" s="191">
        <f t="shared" si="71"/>
        <v>1900</v>
      </c>
      <c r="BA73" s="191">
        <f t="shared" si="72"/>
        <v>570</v>
      </c>
      <c r="BB73" s="191">
        <f t="shared" si="73"/>
        <v>-1636.56</v>
      </c>
      <c r="BC73" s="191">
        <f t="shared" si="74"/>
        <v>-68.4</v>
      </c>
      <c r="BD73" s="191">
        <f t="shared" si="75"/>
        <v>0</v>
      </c>
      <c r="BE73" s="191">
        <f t="shared" si="76"/>
        <v>-651</v>
      </c>
      <c r="BF73" s="191">
        <f t="shared" si="77"/>
        <v>-570</v>
      </c>
    </row>
    <row r="74" spans="2:58">
      <c r="B74" s="1" t="s">
        <v>265</v>
      </c>
      <c r="C74" s="197" t="str">
        <f>_xlfn.XLOOKUP(B74,'2024.1-2024.6'!B:B,'2024.1-2024.6'!G:G)</f>
        <v>2023/05/29</v>
      </c>
      <c r="D74" s="1">
        <f>_xlfn.XLOOKUP(B74,'2024.1-2024.6'!B:B,'2024.1-2024.6'!I:I)</f>
        <v>0</v>
      </c>
      <c r="E74" s="1" t="str">
        <f>_xlfn.XLOOKUP(B74,'2024.1-2024.6'!B:B,'2024.1-2024.6'!C:C)</f>
        <v>研发部</v>
      </c>
      <c r="F74" s="1" t="str">
        <f>_xlfn.XLOOKUP(B74,'2024.1-2024.6'!B:B,'2024.1-2024.6'!F:F)</f>
        <v>电气工程师储备生</v>
      </c>
      <c r="G74" s="1">
        <f>COUNTIF('2024.1-2024.6'!B:B,B74)</f>
        <v>6</v>
      </c>
      <c r="H74" s="191">
        <f>_xlfn.XLOOKUP(B74,'2024.1-2024.6'!B:B,'2024.1-2024.6'!K:K)</f>
        <v>4676.1</v>
      </c>
      <c r="I74" s="191">
        <f>IFERROR(AVERAGEIF('2022.1-2022.12 '!B:B,B74,'2022.1-2022.12 '!K:K),0)</f>
        <v>0</v>
      </c>
      <c r="J74" s="191">
        <f>_xlfn.XLOOKUP(B74,'2024.1-2024.6'!B:B,'2024.1-2024.6'!J:J)</f>
        <v>1900</v>
      </c>
      <c r="K74" s="191">
        <f>IFERROR(AVERAGEIF('2022.1-2022.12 '!B:B,B74,'2022.1-2022.12 '!J:J),0)</f>
        <v>0</v>
      </c>
      <c r="L74" s="191"/>
      <c r="M74" s="191">
        <f>SUMIF('2024.1-2024.6'!B:B,'Sum 2024.1-2024.6'!B74,'2024.1-2024.6'!L:L)</f>
        <v>2182.08</v>
      </c>
      <c r="N74" s="191"/>
      <c r="O74" s="191">
        <f>SUMIF('2024.1-2024.6'!B:B,'Sum 2024.1-2024.6'!B74,'2024.1-2024.6'!N:N)</f>
        <v>22.8</v>
      </c>
      <c r="P74" s="191">
        <f>SUMIF('2024.1-2024.6'!B:B,'Sum 2024.1-2024.6'!B74,'2024.1-2024.6'!P:P)</f>
        <v>18.24</v>
      </c>
      <c r="Q74" s="191"/>
      <c r="R74" s="191">
        <f>SUMIF('2024.1-2024.6'!B:B,'Sum 2024.1-2024.6'!B74,'2024.1-2024.6'!M:M)</f>
        <v>520.8</v>
      </c>
      <c r="S74" s="191"/>
      <c r="T74" s="191">
        <f>SUMIF('2024.1-2024.6'!B:B,'Sum 2024.1-2024.6'!B74,'2024.1-2024.6'!O:O)</f>
        <v>0</v>
      </c>
      <c r="U74" s="191">
        <f t="shared" si="40"/>
        <v>4676.1</v>
      </c>
      <c r="V74" s="191">
        <f t="shared" si="41"/>
        <v>4676.1</v>
      </c>
      <c r="W74" s="191">
        <f t="shared" si="42"/>
        <v>3927.924</v>
      </c>
      <c r="X74" s="191">
        <f t="shared" si="43"/>
        <v>4676.1</v>
      </c>
      <c r="Y74" s="191">
        <f t="shared" si="44"/>
        <v>4676.1</v>
      </c>
      <c r="Z74" s="191">
        <f t="shared" si="45"/>
        <v>224.4528</v>
      </c>
      <c r="AA74" s="191">
        <f t="shared" si="46"/>
        <v>4676.1</v>
      </c>
      <c r="AB74" s="191">
        <f t="shared" si="47"/>
        <v>44.89056</v>
      </c>
      <c r="AC74" s="191">
        <f t="shared" si="48"/>
        <v>4676.1</v>
      </c>
      <c r="AD74" s="191">
        <f t="shared" si="49"/>
        <v>4676.1</v>
      </c>
      <c r="AE74" s="191">
        <f t="shared" si="50"/>
        <v>1262.547</v>
      </c>
      <c r="AF74" s="191">
        <f t="shared" si="51"/>
        <v>4676.1</v>
      </c>
      <c r="AG74" s="191">
        <f t="shared" si="52"/>
        <v>4676.1</v>
      </c>
      <c r="AH74" s="191">
        <f t="shared" si="53"/>
        <v>1402.83</v>
      </c>
      <c r="AI74" s="191">
        <f t="shared" si="54"/>
        <v>-1745.844</v>
      </c>
      <c r="AJ74" s="191">
        <f t="shared" si="55"/>
        <v>-201.6528</v>
      </c>
      <c r="AK74" s="191">
        <f t="shared" si="56"/>
        <v>-26.65056</v>
      </c>
      <c r="AL74" s="191">
        <f t="shared" si="57"/>
        <v>-741.747</v>
      </c>
      <c r="AM74" s="191">
        <f t="shared" si="58"/>
        <v>-1402.83</v>
      </c>
      <c r="AN74" s="191">
        <f t="shared" si="59"/>
        <v>4546</v>
      </c>
      <c r="AO74" s="191">
        <f t="shared" si="60"/>
        <v>4546</v>
      </c>
      <c r="AP74" s="191">
        <f t="shared" si="61"/>
        <v>3818.64</v>
      </c>
      <c r="AQ74" s="191">
        <f t="shared" si="62"/>
        <v>1900</v>
      </c>
      <c r="AR74" s="191">
        <f t="shared" si="63"/>
        <v>1900</v>
      </c>
      <c r="AS74" s="191">
        <f t="shared" si="64"/>
        <v>91.2</v>
      </c>
      <c r="AT74" s="191">
        <f t="shared" si="65"/>
        <v>1900</v>
      </c>
      <c r="AU74" s="191">
        <f t="shared" si="66"/>
        <v>18.24</v>
      </c>
      <c r="AV74" s="191">
        <f t="shared" si="67"/>
        <v>4340</v>
      </c>
      <c r="AW74" s="191">
        <f t="shared" si="68"/>
        <v>4340</v>
      </c>
      <c r="AX74" s="191">
        <f t="shared" si="69"/>
        <v>1171.8</v>
      </c>
      <c r="AY74" s="191">
        <f t="shared" si="70"/>
        <v>1900</v>
      </c>
      <c r="AZ74" s="191">
        <f t="shared" si="71"/>
        <v>1900</v>
      </c>
      <c r="BA74" s="191">
        <f t="shared" si="72"/>
        <v>570</v>
      </c>
      <c r="BB74" s="191">
        <f t="shared" si="73"/>
        <v>-1636.56</v>
      </c>
      <c r="BC74" s="191">
        <f t="shared" si="74"/>
        <v>-68.4</v>
      </c>
      <c r="BD74" s="191">
        <f t="shared" si="75"/>
        <v>0</v>
      </c>
      <c r="BE74" s="191">
        <f t="shared" si="76"/>
        <v>-651</v>
      </c>
      <c r="BF74" s="191">
        <f t="shared" si="77"/>
        <v>-570</v>
      </c>
    </row>
    <row r="75" spans="2:58">
      <c r="B75" s="1" t="s">
        <v>266</v>
      </c>
      <c r="C75" s="197" t="str">
        <f>_xlfn.XLOOKUP(B75,'2024.1-2024.6'!B:B,'2024.1-2024.6'!G:G)</f>
        <v>2021/09/30</v>
      </c>
      <c r="D75" s="1">
        <f>_xlfn.XLOOKUP(B75,'2024.1-2024.6'!B:B,'2024.1-2024.6'!I:I)</f>
        <v>0</v>
      </c>
      <c r="E75" s="1" t="str">
        <f>_xlfn.XLOOKUP(B75,'2024.1-2024.6'!B:B,'2024.1-2024.6'!C:C)</f>
        <v>运营中心</v>
      </c>
      <c r="F75" s="1" t="str">
        <f>_xlfn.XLOOKUP(B75,'2024.1-2024.6'!B:B,'2024.1-2024.6'!F:F)</f>
        <v>装配钳工</v>
      </c>
      <c r="G75" s="1">
        <f>COUNTIF('2024.1-2024.6'!B:B,B75)</f>
        <v>6</v>
      </c>
      <c r="H75" s="191">
        <f>_xlfn.XLOOKUP(B75,'2024.1-2024.6'!B:B,'2024.1-2024.6'!K:K)</f>
        <v>7361.62</v>
      </c>
      <c r="I75" s="191">
        <f>IFERROR(AVERAGEIF('2022.1-2022.12 '!B:B,B75,'2022.1-2022.12 '!K:K),0)</f>
        <v>5843.89583333333</v>
      </c>
      <c r="J75" s="191">
        <f>_xlfn.XLOOKUP(B75,'2024.1-2024.6'!B:B,'2024.1-2024.6'!J:J)</f>
        <v>1900</v>
      </c>
      <c r="K75" s="191">
        <f>IFERROR(AVERAGEIF('2022.1-2022.12 '!B:B,B75,'2022.1-2022.12 '!J:J),0)</f>
        <v>1900</v>
      </c>
      <c r="L75" s="191"/>
      <c r="M75" s="191">
        <f>SUMIF('2024.1-2024.6'!B:B,'Sum 2024.1-2024.6'!B75,'2024.1-2024.6'!L:L)</f>
        <v>2182.08</v>
      </c>
      <c r="N75" s="191"/>
      <c r="O75" s="191">
        <f>SUMIF('2024.1-2024.6'!B:B,'Sum 2024.1-2024.6'!B75,'2024.1-2024.6'!N:N)</f>
        <v>22.8</v>
      </c>
      <c r="P75" s="191">
        <f>SUMIF('2024.1-2024.6'!B:B,'Sum 2024.1-2024.6'!B75,'2024.1-2024.6'!P:P)</f>
        <v>18.24</v>
      </c>
      <c r="Q75" s="191"/>
      <c r="R75" s="191">
        <f>SUMIF('2024.1-2024.6'!B:B,'Sum 2024.1-2024.6'!B75,'2024.1-2024.6'!M:M)</f>
        <v>520.8</v>
      </c>
      <c r="S75" s="191"/>
      <c r="T75" s="191">
        <f>SUMIF('2024.1-2024.6'!B:B,'Sum 2024.1-2024.6'!B75,'2024.1-2024.6'!O:O)</f>
        <v>0</v>
      </c>
      <c r="U75" s="191">
        <f t="shared" si="40"/>
        <v>5843.89583333333</v>
      </c>
      <c r="V75" s="191">
        <f t="shared" si="41"/>
        <v>5843.89583333333</v>
      </c>
      <c r="W75" s="191">
        <f t="shared" si="42"/>
        <v>4908.8725</v>
      </c>
      <c r="X75" s="191">
        <f t="shared" si="43"/>
        <v>5843.89583333333</v>
      </c>
      <c r="Y75" s="191">
        <f t="shared" si="44"/>
        <v>5843.89583333333</v>
      </c>
      <c r="Z75" s="191">
        <f t="shared" si="45"/>
        <v>280.507</v>
      </c>
      <c r="AA75" s="191">
        <f t="shared" si="46"/>
        <v>5843.89583333333</v>
      </c>
      <c r="AB75" s="191">
        <f t="shared" si="47"/>
        <v>56.1014</v>
      </c>
      <c r="AC75" s="191">
        <f t="shared" si="48"/>
        <v>5843.89583333333</v>
      </c>
      <c r="AD75" s="191">
        <f t="shared" si="49"/>
        <v>5843.89583333333</v>
      </c>
      <c r="AE75" s="191">
        <f t="shared" si="50"/>
        <v>1577.851875</v>
      </c>
      <c r="AF75" s="191">
        <f t="shared" si="51"/>
        <v>5843.89583333333</v>
      </c>
      <c r="AG75" s="191">
        <f t="shared" si="52"/>
        <v>5843.89583333333</v>
      </c>
      <c r="AH75" s="191">
        <f t="shared" si="53"/>
        <v>1753.16875</v>
      </c>
      <c r="AI75" s="191">
        <f t="shared" si="54"/>
        <v>-2726.7925</v>
      </c>
      <c r="AJ75" s="191">
        <f t="shared" si="55"/>
        <v>-257.707</v>
      </c>
      <c r="AK75" s="191">
        <f t="shared" si="56"/>
        <v>-37.8614</v>
      </c>
      <c r="AL75" s="191">
        <f t="shared" si="57"/>
        <v>-1057.051875</v>
      </c>
      <c r="AM75" s="191">
        <f t="shared" si="58"/>
        <v>-1753.16875</v>
      </c>
      <c r="AN75" s="191">
        <f t="shared" si="59"/>
        <v>4546</v>
      </c>
      <c r="AO75" s="191">
        <f t="shared" si="60"/>
        <v>4546</v>
      </c>
      <c r="AP75" s="191">
        <f t="shared" si="61"/>
        <v>3818.64</v>
      </c>
      <c r="AQ75" s="191">
        <f t="shared" si="62"/>
        <v>1900</v>
      </c>
      <c r="AR75" s="191">
        <f t="shared" si="63"/>
        <v>1900</v>
      </c>
      <c r="AS75" s="191">
        <f t="shared" si="64"/>
        <v>91.2</v>
      </c>
      <c r="AT75" s="191">
        <f t="shared" si="65"/>
        <v>1900</v>
      </c>
      <c r="AU75" s="191">
        <f t="shared" si="66"/>
        <v>18.24</v>
      </c>
      <c r="AV75" s="191">
        <f t="shared" si="67"/>
        <v>4340</v>
      </c>
      <c r="AW75" s="191">
        <f t="shared" si="68"/>
        <v>4340</v>
      </c>
      <c r="AX75" s="191">
        <f t="shared" si="69"/>
        <v>1171.8</v>
      </c>
      <c r="AY75" s="191">
        <f t="shared" si="70"/>
        <v>1900</v>
      </c>
      <c r="AZ75" s="191">
        <f t="shared" si="71"/>
        <v>1900</v>
      </c>
      <c r="BA75" s="191">
        <f t="shared" si="72"/>
        <v>570</v>
      </c>
      <c r="BB75" s="191">
        <f t="shared" si="73"/>
        <v>-1636.56</v>
      </c>
      <c r="BC75" s="191">
        <f t="shared" si="74"/>
        <v>-68.4</v>
      </c>
      <c r="BD75" s="191">
        <f t="shared" si="75"/>
        <v>0</v>
      </c>
      <c r="BE75" s="191">
        <f t="shared" si="76"/>
        <v>-651</v>
      </c>
      <c r="BF75" s="191">
        <f t="shared" si="77"/>
        <v>-570</v>
      </c>
    </row>
    <row r="76" spans="2:58">
      <c r="B76" s="1" t="s">
        <v>267</v>
      </c>
      <c r="C76" s="197" t="str">
        <f>_xlfn.XLOOKUP(B76,'2024.1-2024.6'!B:B,'2024.1-2024.6'!G:G)</f>
        <v>2022/06/02</v>
      </c>
      <c r="D76" s="1">
        <f>_xlfn.XLOOKUP(B76,'2024.1-2024.6'!B:B,'2024.1-2024.6'!I:I)</f>
        <v>0</v>
      </c>
      <c r="E76" s="1" t="str">
        <f>_xlfn.XLOOKUP(B76,'2024.1-2024.6'!B:B,'2024.1-2024.6'!C:C)</f>
        <v>销售部</v>
      </c>
      <c r="F76" s="1" t="str">
        <f>_xlfn.XLOOKUP(B76,'2024.1-2024.6'!B:B,'2024.1-2024.6'!F:F)</f>
        <v>区域销售经理</v>
      </c>
      <c r="G76" s="1">
        <f>COUNTIF('2024.1-2024.6'!B:B,B76)</f>
        <v>6</v>
      </c>
      <c r="H76" s="191">
        <f>_xlfn.XLOOKUP(B76,'2024.1-2024.6'!B:B,'2024.1-2024.6'!K:K)</f>
        <v>8520</v>
      </c>
      <c r="I76" s="191">
        <f>IFERROR(AVERAGEIF('2022.1-2022.12 '!B:B,B76,'2022.1-2022.12 '!K:K),0)</f>
        <v>7600.31285714286</v>
      </c>
      <c r="J76" s="191">
        <f>_xlfn.XLOOKUP(B76,'2024.1-2024.6'!B:B,'2024.1-2024.6'!J:J)</f>
        <v>3850</v>
      </c>
      <c r="K76" s="191">
        <f>IFERROR(AVERAGEIF('2022.1-2022.12 '!B:B,B76,'2022.1-2022.12 '!J:J),0)</f>
        <v>3850</v>
      </c>
      <c r="L76" s="191"/>
      <c r="M76" s="191">
        <f>SUMIF('2024.1-2024.6'!B:B,'Sum 2024.1-2024.6'!B76,'2024.1-2024.6'!L:L)</f>
        <v>2182.08</v>
      </c>
      <c r="N76" s="191"/>
      <c r="O76" s="191">
        <f>SUMIF('2024.1-2024.6'!B:B,'Sum 2024.1-2024.6'!B76,'2024.1-2024.6'!N:N)</f>
        <v>22.8</v>
      </c>
      <c r="P76" s="191">
        <f>SUMIF('2024.1-2024.6'!B:B,'Sum 2024.1-2024.6'!B76,'2024.1-2024.6'!P:P)</f>
        <v>18.24</v>
      </c>
      <c r="Q76" s="191"/>
      <c r="R76" s="191">
        <f>SUMIF('2024.1-2024.6'!B:B,'Sum 2024.1-2024.6'!B76,'2024.1-2024.6'!M:M)</f>
        <v>520.8</v>
      </c>
      <c r="S76" s="191"/>
      <c r="T76" s="191">
        <f>SUMIF('2024.1-2024.6'!B:B,'Sum 2024.1-2024.6'!B76,'2024.1-2024.6'!O:O)</f>
        <v>0</v>
      </c>
      <c r="U76" s="191">
        <f t="shared" si="40"/>
        <v>7600.31285714286</v>
      </c>
      <c r="V76" s="191">
        <f t="shared" si="41"/>
        <v>7600.31285714286</v>
      </c>
      <c r="W76" s="191">
        <f t="shared" si="42"/>
        <v>6384.2628</v>
      </c>
      <c r="X76" s="191">
        <f t="shared" si="43"/>
        <v>7600.31285714286</v>
      </c>
      <c r="Y76" s="191">
        <f t="shared" si="44"/>
        <v>7600.31285714286</v>
      </c>
      <c r="Z76" s="191">
        <f t="shared" si="45"/>
        <v>364.815017142857</v>
      </c>
      <c r="AA76" s="191">
        <f t="shared" si="46"/>
        <v>7600.31285714286</v>
      </c>
      <c r="AB76" s="191">
        <f t="shared" si="47"/>
        <v>72.9630034285714</v>
      </c>
      <c r="AC76" s="191">
        <f t="shared" si="48"/>
        <v>7600.31285714286</v>
      </c>
      <c r="AD76" s="191">
        <f t="shared" si="49"/>
        <v>7600.31285714286</v>
      </c>
      <c r="AE76" s="191">
        <f t="shared" si="50"/>
        <v>2052.08447142857</v>
      </c>
      <c r="AF76" s="191">
        <f t="shared" si="51"/>
        <v>7600.31285714286</v>
      </c>
      <c r="AG76" s="191">
        <f t="shared" si="52"/>
        <v>7600.31285714286</v>
      </c>
      <c r="AH76" s="191">
        <f t="shared" si="53"/>
        <v>2280.09385714286</v>
      </c>
      <c r="AI76" s="191">
        <f t="shared" si="54"/>
        <v>-4202.1828</v>
      </c>
      <c r="AJ76" s="191">
        <f t="shared" si="55"/>
        <v>-342.015017142857</v>
      </c>
      <c r="AK76" s="191">
        <f t="shared" si="56"/>
        <v>-54.7230034285714</v>
      </c>
      <c r="AL76" s="191">
        <f t="shared" si="57"/>
        <v>-1531.28447142857</v>
      </c>
      <c r="AM76" s="191">
        <f t="shared" si="58"/>
        <v>-2280.09385714286</v>
      </c>
      <c r="AN76" s="191">
        <f t="shared" si="59"/>
        <v>4546</v>
      </c>
      <c r="AO76" s="191">
        <f t="shared" si="60"/>
        <v>4546</v>
      </c>
      <c r="AP76" s="191">
        <f t="shared" si="61"/>
        <v>3818.64</v>
      </c>
      <c r="AQ76" s="191">
        <f t="shared" si="62"/>
        <v>3850</v>
      </c>
      <c r="AR76" s="191">
        <f t="shared" si="63"/>
        <v>3850</v>
      </c>
      <c r="AS76" s="191">
        <f t="shared" si="64"/>
        <v>184.8</v>
      </c>
      <c r="AT76" s="191">
        <f t="shared" si="65"/>
        <v>3850</v>
      </c>
      <c r="AU76" s="191">
        <f t="shared" si="66"/>
        <v>36.96</v>
      </c>
      <c r="AV76" s="191">
        <f t="shared" si="67"/>
        <v>4340</v>
      </c>
      <c r="AW76" s="191">
        <f t="shared" si="68"/>
        <v>4340</v>
      </c>
      <c r="AX76" s="191">
        <f t="shared" si="69"/>
        <v>1171.8</v>
      </c>
      <c r="AY76" s="191">
        <f t="shared" si="70"/>
        <v>3850</v>
      </c>
      <c r="AZ76" s="191">
        <f t="shared" si="71"/>
        <v>3850</v>
      </c>
      <c r="BA76" s="191">
        <f t="shared" si="72"/>
        <v>1155</v>
      </c>
      <c r="BB76" s="191">
        <f t="shared" si="73"/>
        <v>-1636.56</v>
      </c>
      <c r="BC76" s="191">
        <f t="shared" si="74"/>
        <v>-162</v>
      </c>
      <c r="BD76" s="191">
        <f t="shared" si="75"/>
        <v>-18.72</v>
      </c>
      <c r="BE76" s="191">
        <f t="shared" si="76"/>
        <v>-651</v>
      </c>
      <c r="BF76" s="191">
        <f t="shared" si="77"/>
        <v>-1155</v>
      </c>
    </row>
    <row r="77" spans="2:58">
      <c r="B77" s="1" t="s">
        <v>268</v>
      </c>
      <c r="C77" s="197" t="str">
        <f>_xlfn.XLOOKUP(B77,'2024.1-2024.6'!B:B,'2024.1-2024.6'!G:G)</f>
        <v>2021/03/26</v>
      </c>
      <c r="D77" s="1">
        <f>_xlfn.XLOOKUP(B77,'2024.1-2024.6'!B:B,'2024.1-2024.6'!I:I)</f>
        <v>0</v>
      </c>
      <c r="E77" s="1" t="str">
        <f>_xlfn.XLOOKUP(B77,'2024.1-2024.6'!B:B,'2024.1-2024.6'!C:C)</f>
        <v>运营中心</v>
      </c>
      <c r="F77" s="1" t="str">
        <f>_xlfn.XLOOKUP(B77,'2024.1-2024.6'!B:B,'2024.1-2024.6'!F:F)</f>
        <v>质检员</v>
      </c>
      <c r="G77" s="1">
        <f>COUNTIF('2024.1-2024.6'!B:B,B77)</f>
        <v>6</v>
      </c>
      <c r="H77" s="191">
        <f>_xlfn.XLOOKUP(B77,'2024.1-2024.6'!B:B,'2024.1-2024.6'!K:K)</f>
        <v>7831.64</v>
      </c>
      <c r="I77" s="191">
        <f>IFERROR(AVERAGEIF('2022.1-2022.12 '!B:B,B77,'2022.1-2022.12 '!K:K),0)</f>
        <v>6884.37416666667</v>
      </c>
      <c r="J77" s="191">
        <f>_xlfn.XLOOKUP(B77,'2024.1-2024.6'!B:B,'2024.1-2024.6'!J:J)</f>
        <v>2120</v>
      </c>
      <c r="K77" s="191">
        <f>IFERROR(AVERAGEIF('2022.1-2022.12 '!B:B,B77,'2022.1-2022.12 '!J:J),0)</f>
        <v>2120</v>
      </c>
      <c r="L77" s="191"/>
      <c r="M77" s="191">
        <f>SUMIF('2024.1-2024.6'!B:B,'Sum 2024.1-2024.6'!B77,'2024.1-2024.6'!L:L)</f>
        <v>2182.08</v>
      </c>
      <c r="N77" s="191"/>
      <c r="O77" s="191">
        <f>SUMIF('2024.1-2024.6'!B:B,'Sum 2024.1-2024.6'!B77,'2024.1-2024.6'!N:N)</f>
        <v>22.8</v>
      </c>
      <c r="P77" s="191">
        <f>SUMIF('2024.1-2024.6'!B:B,'Sum 2024.1-2024.6'!B77,'2024.1-2024.6'!P:P)</f>
        <v>18.24</v>
      </c>
      <c r="Q77" s="191"/>
      <c r="R77" s="191">
        <f>SUMIF('2024.1-2024.6'!B:B,'Sum 2024.1-2024.6'!B77,'2024.1-2024.6'!M:M)</f>
        <v>520.8</v>
      </c>
      <c r="S77" s="191"/>
      <c r="T77" s="191">
        <f>SUMIF('2024.1-2024.6'!B:B,'Sum 2024.1-2024.6'!B77,'2024.1-2024.6'!O:O)</f>
        <v>0</v>
      </c>
      <c r="U77" s="191">
        <f t="shared" si="40"/>
        <v>6884.37416666667</v>
      </c>
      <c r="V77" s="191">
        <f t="shared" si="41"/>
        <v>6884.37416666667</v>
      </c>
      <c r="W77" s="191">
        <f t="shared" si="42"/>
        <v>5782.8743</v>
      </c>
      <c r="X77" s="191">
        <f t="shared" si="43"/>
        <v>6884.37416666667</v>
      </c>
      <c r="Y77" s="191">
        <f t="shared" si="44"/>
        <v>6884.37416666667</v>
      </c>
      <c r="Z77" s="191">
        <f t="shared" si="45"/>
        <v>330.44996</v>
      </c>
      <c r="AA77" s="191">
        <f t="shared" si="46"/>
        <v>6884.37416666667</v>
      </c>
      <c r="AB77" s="191">
        <f t="shared" si="47"/>
        <v>66.089992</v>
      </c>
      <c r="AC77" s="191">
        <f t="shared" si="48"/>
        <v>6884.37416666667</v>
      </c>
      <c r="AD77" s="191">
        <f t="shared" si="49"/>
        <v>6884.37416666667</v>
      </c>
      <c r="AE77" s="191">
        <f t="shared" si="50"/>
        <v>1858.781025</v>
      </c>
      <c r="AF77" s="191">
        <f t="shared" si="51"/>
        <v>6884.37416666667</v>
      </c>
      <c r="AG77" s="191">
        <f t="shared" si="52"/>
        <v>6884.37416666667</v>
      </c>
      <c r="AH77" s="191">
        <f t="shared" si="53"/>
        <v>2065.31225</v>
      </c>
      <c r="AI77" s="191">
        <f t="shared" si="54"/>
        <v>-3600.7943</v>
      </c>
      <c r="AJ77" s="191">
        <f t="shared" si="55"/>
        <v>-307.64996</v>
      </c>
      <c r="AK77" s="191">
        <f t="shared" si="56"/>
        <v>-47.849992</v>
      </c>
      <c r="AL77" s="191">
        <f t="shared" si="57"/>
        <v>-1337.981025</v>
      </c>
      <c r="AM77" s="191">
        <f t="shared" si="58"/>
        <v>-2065.31225</v>
      </c>
      <c r="AN77" s="191">
        <f t="shared" si="59"/>
        <v>4546</v>
      </c>
      <c r="AO77" s="191">
        <f t="shared" si="60"/>
        <v>4546</v>
      </c>
      <c r="AP77" s="191">
        <f t="shared" si="61"/>
        <v>3818.64</v>
      </c>
      <c r="AQ77" s="191">
        <f t="shared" si="62"/>
        <v>2120</v>
      </c>
      <c r="AR77" s="191">
        <f t="shared" si="63"/>
        <v>2120</v>
      </c>
      <c r="AS77" s="191">
        <f t="shared" si="64"/>
        <v>101.76</v>
      </c>
      <c r="AT77" s="191">
        <f t="shared" si="65"/>
        <v>2120</v>
      </c>
      <c r="AU77" s="191">
        <f t="shared" si="66"/>
        <v>20.352</v>
      </c>
      <c r="AV77" s="191">
        <f t="shared" si="67"/>
        <v>4340</v>
      </c>
      <c r="AW77" s="191">
        <f t="shared" si="68"/>
        <v>4340</v>
      </c>
      <c r="AX77" s="191">
        <f t="shared" si="69"/>
        <v>1171.8</v>
      </c>
      <c r="AY77" s="191">
        <f t="shared" si="70"/>
        <v>2120</v>
      </c>
      <c r="AZ77" s="191">
        <f t="shared" si="71"/>
        <v>2120</v>
      </c>
      <c r="BA77" s="191">
        <f t="shared" si="72"/>
        <v>636</v>
      </c>
      <c r="BB77" s="191">
        <f t="shared" si="73"/>
        <v>-1636.56</v>
      </c>
      <c r="BC77" s="191">
        <f t="shared" si="74"/>
        <v>-78.96</v>
      </c>
      <c r="BD77" s="191">
        <f t="shared" si="75"/>
        <v>-2.11200000000001</v>
      </c>
      <c r="BE77" s="191">
        <f t="shared" si="76"/>
        <v>-651</v>
      </c>
      <c r="BF77" s="191">
        <f t="shared" si="77"/>
        <v>-636</v>
      </c>
    </row>
    <row r="78" spans="2:58">
      <c r="B78" s="1" t="s">
        <v>269</v>
      </c>
      <c r="C78" s="197" t="str">
        <f>_xlfn.XLOOKUP(B78,'2024.1-2024.6'!B:B,'2024.1-2024.6'!G:G)</f>
        <v>2023/05/08</v>
      </c>
      <c r="D78" s="1">
        <f>_xlfn.XLOOKUP(B78,'2024.1-2024.6'!B:B,'2024.1-2024.6'!I:I)</f>
        <v>0</v>
      </c>
      <c r="E78" s="1" t="str">
        <f>_xlfn.XLOOKUP(B78,'2024.1-2024.6'!B:B,'2024.1-2024.6'!C:C)</f>
        <v>服务营销中心</v>
      </c>
      <c r="F78" s="1" t="str">
        <f>_xlfn.XLOOKUP(B78,'2024.1-2024.6'!B:B,'2024.1-2024.6'!F:F)</f>
        <v>售后服务专员</v>
      </c>
      <c r="G78" s="1">
        <f>COUNTIF('2024.1-2024.6'!B:B,B78)</f>
        <v>6</v>
      </c>
      <c r="H78" s="191">
        <f>_xlfn.XLOOKUP(B78,'2024.1-2024.6'!B:B,'2024.1-2024.6'!K:K)</f>
        <v>5775.8</v>
      </c>
      <c r="I78" s="191">
        <f>IFERROR(AVERAGEIF('2022.1-2022.12 '!B:B,B78,'2022.1-2022.12 '!K:K),0)</f>
        <v>0</v>
      </c>
      <c r="J78" s="191">
        <f>_xlfn.XLOOKUP(B78,'2024.1-2024.6'!B:B,'2024.1-2024.6'!J:J)</f>
        <v>2600</v>
      </c>
      <c r="K78" s="191">
        <f>IFERROR(AVERAGEIF('2022.1-2022.12 '!B:B,B78,'2022.1-2022.12 '!J:J),0)</f>
        <v>0</v>
      </c>
      <c r="L78" s="191"/>
      <c r="M78" s="191">
        <f>SUMIF('2024.1-2024.6'!B:B,'Sum 2024.1-2024.6'!B78,'2024.1-2024.6'!L:L)</f>
        <v>2182.08</v>
      </c>
      <c r="N78" s="191"/>
      <c r="O78" s="191">
        <f>SUMIF('2024.1-2024.6'!B:B,'Sum 2024.1-2024.6'!B78,'2024.1-2024.6'!N:N)</f>
        <v>22.8</v>
      </c>
      <c r="P78" s="191">
        <f>SUMIF('2024.1-2024.6'!B:B,'Sum 2024.1-2024.6'!B78,'2024.1-2024.6'!P:P)</f>
        <v>18.24</v>
      </c>
      <c r="Q78" s="191"/>
      <c r="R78" s="191">
        <f>SUMIF('2024.1-2024.6'!B:B,'Sum 2024.1-2024.6'!B78,'2024.1-2024.6'!M:M)</f>
        <v>520.8</v>
      </c>
      <c r="S78" s="191"/>
      <c r="T78" s="191">
        <f>SUMIF('2024.1-2024.6'!B:B,'Sum 2024.1-2024.6'!B78,'2024.1-2024.6'!O:O)</f>
        <v>0</v>
      </c>
      <c r="U78" s="191">
        <f t="shared" si="40"/>
        <v>5775.8</v>
      </c>
      <c r="V78" s="191">
        <f t="shared" si="41"/>
        <v>5775.8</v>
      </c>
      <c r="W78" s="191">
        <f t="shared" si="42"/>
        <v>4851.672</v>
      </c>
      <c r="X78" s="191">
        <f t="shared" si="43"/>
        <v>5775.8</v>
      </c>
      <c r="Y78" s="191">
        <f t="shared" si="44"/>
        <v>5775.8</v>
      </c>
      <c r="Z78" s="191">
        <f t="shared" si="45"/>
        <v>277.2384</v>
      </c>
      <c r="AA78" s="191">
        <f t="shared" si="46"/>
        <v>5775.8</v>
      </c>
      <c r="AB78" s="191">
        <f t="shared" si="47"/>
        <v>55.44768</v>
      </c>
      <c r="AC78" s="191">
        <f t="shared" si="48"/>
        <v>5775.8</v>
      </c>
      <c r="AD78" s="191">
        <f t="shared" si="49"/>
        <v>5775.8</v>
      </c>
      <c r="AE78" s="191">
        <f t="shared" si="50"/>
        <v>1559.466</v>
      </c>
      <c r="AF78" s="191">
        <f t="shared" si="51"/>
        <v>5775.8</v>
      </c>
      <c r="AG78" s="191">
        <f t="shared" si="52"/>
        <v>5775.8</v>
      </c>
      <c r="AH78" s="191">
        <f t="shared" si="53"/>
        <v>1732.74</v>
      </c>
      <c r="AI78" s="191">
        <f t="shared" si="54"/>
        <v>-2669.592</v>
      </c>
      <c r="AJ78" s="191">
        <f t="shared" si="55"/>
        <v>-254.4384</v>
      </c>
      <c r="AK78" s="191">
        <f t="shared" si="56"/>
        <v>-37.20768</v>
      </c>
      <c r="AL78" s="191">
        <f t="shared" si="57"/>
        <v>-1038.666</v>
      </c>
      <c r="AM78" s="191">
        <f t="shared" si="58"/>
        <v>-1732.74</v>
      </c>
      <c r="AN78" s="191">
        <f t="shared" si="59"/>
        <v>4546</v>
      </c>
      <c r="AO78" s="191">
        <f t="shared" si="60"/>
        <v>4546</v>
      </c>
      <c r="AP78" s="191">
        <f t="shared" si="61"/>
        <v>3818.64</v>
      </c>
      <c r="AQ78" s="191">
        <f t="shared" si="62"/>
        <v>2600</v>
      </c>
      <c r="AR78" s="191">
        <f t="shared" si="63"/>
        <v>2600</v>
      </c>
      <c r="AS78" s="191">
        <f t="shared" si="64"/>
        <v>124.8</v>
      </c>
      <c r="AT78" s="191">
        <f t="shared" si="65"/>
        <v>2600</v>
      </c>
      <c r="AU78" s="191">
        <f t="shared" si="66"/>
        <v>24.96</v>
      </c>
      <c r="AV78" s="191">
        <f t="shared" si="67"/>
        <v>4340</v>
      </c>
      <c r="AW78" s="191">
        <f t="shared" si="68"/>
        <v>4340</v>
      </c>
      <c r="AX78" s="191">
        <f t="shared" si="69"/>
        <v>1171.8</v>
      </c>
      <c r="AY78" s="191">
        <f t="shared" si="70"/>
        <v>2600</v>
      </c>
      <c r="AZ78" s="191">
        <f t="shared" si="71"/>
        <v>2600</v>
      </c>
      <c r="BA78" s="191">
        <f t="shared" si="72"/>
        <v>780</v>
      </c>
      <c r="BB78" s="191">
        <f t="shared" si="73"/>
        <v>-1636.56</v>
      </c>
      <c r="BC78" s="191">
        <f t="shared" si="74"/>
        <v>-102</v>
      </c>
      <c r="BD78" s="191">
        <f t="shared" si="75"/>
        <v>-6.72</v>
      </c>
      <c r="BE78" s="191">
        <f t="shared" si="76"/>
        <v>-651</v>
      </c>
      <c r="BF78" s="191">
        <f t="shared" si="77"/>
        <v>-780</v>
      </c>
    </row>
    <row r="79" spans="2:58">
      <c r="B79" s="1" t="s">
        <v>271</v>
      </c>
      <c r="C79" s="197" t="str">
        <f>_xlfn.XLOOKUP(B79,'2024.1-2024.6'!B:B,'2024.1-2024.6'!G:G)</f>
        <v>2006/10/21</v>
      </c>
      <c r="D79" s="1">
        <f>_xlfn.XLOOKUP(B79,'2024.1-2024.6'!B:B,'2024.1-2024.6'!I:I)</f>
        <v>0</v>
      </c>
      <c r="E79" s="1" t="str">
        <f>_xlfn.XLOOKUP(B79,'2024.1-2024.6'!B:B,'2024.1-2024.6'!C:C)</f>
        <v>运营中心</v>
      </c>
      <c r="F79" s="1" t="str">
        <f>_xlfn.XLOOKUP(B79,'2024.1-2024.6'!B:B,'2024.1-2024.6'!F:F)</f>
        <v>装配电工班长</v>
      </c>
      <c r="G79" s="1">
        <f>COUNTIF('2024.1-2024.6'!B:B,B79)</f>
        <v>6</v>
      </c>
      <c r="H79" s="191">
        <f>_xlfn.XLOOKUP(B79,'2024.1-2024.6'!B:B,'2024.1-2024.6'!K:K)</f>
        <v>11626.87</v>
      </c>
      <c r="I79" s="191">
        <f>IFERROR(AVERAGEIF('2022.1-2022.12 '!B:B,B79,'2022.1-2022.12 '!K:K),0)</f>
        <v>8209.4875</v>
      </c>
      <c r="J79" s="191">
        <f>_xlfn.XLOOKUP(B79,'2024.1-2024.6'!B:B,'2024.1-2024.6'!J:J)</f>
        <v>1900</v>
      </c>
      <c r="K79" s="191">
        <f>IFERROR(AVERAGEIF('2022.1-2022.12 '!B:B,B79,'2022.1-2022.12 '!J:J),0)</f>
        <v>1900</v>
      </c>
      <c r="L79" s="191"/>
      <c r="M79" s="191">
        <f>SUMIF('2024.1-2024.6'!B:B,'Sum 2024.1-2024.6'!B79,'2024.1-2024.6'!L:L)</f>
        <v>2182.08</v>
      </c>
      <c r="N79" s="191"/>
      <c r="O79" s="191">
        <f>SUMIF('2024.1-2024.6'!B:B,'Sum 2024.1-2024.6'!B79,'2024.1-2024.6'!N:N)</f>
        <v>22.8</v>
      </c>
      <c r="P79" s="191">
        <f>SUMIF('2024.1-2024.6'!B:B,'Sum 2024.1-2024.6'!B79,'2024.1-2024.6'!P:P)</f>
        <v>18.24</v>
      </c>
      <c r="Q79" s="191"/>
      <c r="R79" s="191">
        <f>SUMIF('2024.1-2024.6'!B:B,'Sum 2024.1-2024.6'!B79,'2024.1-2024.6'!M:M)</f>
        <v>520.8</v>
      </c>
      <c r="S79" s="191"/>
      <c r="T79" s="191">
        <f>SUMIF('2024.1-2024.6'!B:B,'Sum 2024.1-2024.6'!B79,'2024.1-2024.6'!O:O)</f>
        <v>0</v>
      </c>
      <c r="U79" s="191">
        <f t="shared" si="40"/>
        <v>8209.4875</v>
      </c>
      <c r="V79" s="191">
        <f t="shared" si="41"/>
        <v>8209.4875</v>
      </c>
      <c r="W79" s="191">
        <f t="shared" si="42"/>
        <v>6895.9695</v>
      </c>
      <c r="X79" s="191">
        <f t="shared" si="43"/>
        <v>8209.4875</v>
      </c>
      <c r="Y79" s="191">
        <f t="shared" si="44"/>
        <v>8209.4875</v>
      </c>
      <c r="Z79" s="191">
        <f t="shared" si="45"/>
        <v>394.0554</v>
      </c>
      <c r="AA79" s="191">
        <f t="shared" si="46"/>
        <v>8209.4875</v>
      </c>
      <c r="AB79" s="191">
        <f t="shared" si="47"/>
        <v>78.81108</v>
      </c>
      <c r="AC79" s="191">
        <f t="shared" si="48"/>
        <v>8209.4875</v>
      </c>
      <c r="AD79" s="191">
        <f t="shared" si="49"/>
        <v>8209.4875</v>
      </c>
      <c r="AE79" s="191">
        <f t="shared" si="50"/>
        <v>2216.561625</v>
      </c>
      <c r="AF79" s="191">
        <f t="shared" si="51"/>
        <v>8209.4875</v>
      </c>
      <c r="AG79" s="191">
        <f t="shared" si="52"/>
        <v>8209.4875</v>
      </c>
      <c r="AH79" s="191">
        <f t="shared" si="53"/>
        <v>2462.84625</v>
      </c>
      <c r="AI79" s="191">
        <f t="shared" si="54"/>
        <v>-4713.8895</v>
      </c>
      <c r="AJ79" s="191">
        <f t="shared" si="55"/>
        <v>-371.2554</v>
      </c>
      <c r="AK79" s="191">
        <f t="shared" si="56"/>
        <v>-60.57108</v>
      </c>
      <c r="AL79" s="191">
        <f t="shared" si="57"/>
        <v>-1695.761625</v>
      </c>
      <c r="AM79" s="191">
        <f t="shared" si="58"/>
        <v>-2462.84625</v>
      </c>
      <c r="AN79" s="191">
        <f t="shared" si="59"/>
        <v>4546</v>
      </c>
      <c r="AO79" s="191">
        <f t="shared" si="60"/>
        <v>4546</v>
      </c>
      <c r="AP79" s="191">
        <f t="shared" si="61"/>
        <v>3818.64</v>
      </c>
      <c r="AQ79" s="191">
        <f t="shared" si="62"/>
        <v>1900</v>
      </c>
      <c r="AR79" s="191">
        <f t="shared" si="63"/>
        <v>1900</v>
      </c>
      <c r="AS79" s="191">
        <f t="shared" si="64"/>
        <v>91.2</v>
      </c>
      <c r="AT79" s="191">
        <f t="shared" si="65"/>
        <v>1900</v>
      </c>
      <c r="AU79" s="191">
        <f t="shared" si="66"/>
        <v>18.24</v>
      </c>
      <c r="AV79" s="191">
        <f t="shared" si="67"/>
        <v>4340</v>
      </c>
      <c r="AW79" s="191">
        <f t="shared" si="68"/>
        <v>4340</v>
      </c>
      <c r="AX79" s="191">
        <f t="shared" si="69"/>
        <v>1171.8</v>
      </c>
      <c r="AY79" s="191">
        <f t="shared" si="70"/>
        <v>1900</v>
      </c>
      <c r="AZ79" s="191">
        <f t="shared" si="71"/>
        <v>1900</v>
      </c>
      <c r="BA79" s="191">
        <f t="shared" si="72"/>
        <v>570</v>
      </c>
      <c r="BB79" s="191">
        <f t="shared" si="73"/>
        <v>-1636.56</v>
      </c>
      <c r="BC79" s="191">
        <f t="shared" si="74"/>
        <v>-68.4</v>
      </c>
      <c r="BD79" s="191">
        <f t="shared" si="75"/>
        <v>0</v>
      </c>
      <c r="BE79" s="191">
        <f t="shared" si="76"/>
        <v>-651</v>
      </c>
      <c r="BF79" s="191">
        <f t="shared" si="77"/>
        <v>-570</v>
      </c>
    </row>
    <row r="80" spans="2:58">
      <c r="B80" s="1" t="s">
        <v>272</v>
      </c>
      <c r="C80" s="197" t="str">
        <f>_xlfn.XLOOKUP(B80,'2024.1-2024.6'!B:B,'2024.1-2024.6'!G:G)</f>
        <v>2021/09/30</v>
      </c>
      <c r="D80" s="1">
        <f>_xlfn.XLOOKUP(B80,'2024.1-2024.6'!B:B,'2024.1-2024.6'!I:I)</f>
        <v>0</v>
      </c>
      <c r="E80" s="1" t="str">
        <f>_xlfn.XLOOKUP(B80,'2024.1-2024.6'!B:B,'2024.1-2024.6'!C:C)</f>
        <v>运营中心</v>
      </c>
      <c r="F80" s="1" t="str">
        <f>_xlfn.XLOOKUP(B80,'2024.1-2024.6'!B:B,'2024.1-2024.6'!F:F)</f>
        <v>装配钳工</v>
      </c>
      <c r="G80" s="1">
        <f>COUNTIF('2024.1-2024.6'!B:B,B80)</f>
        <v>6</v>
      </c>
      <c r="H80" s="191">
        <f>_xlfn.XLOOKUP(B80,'2024.1-2024.6'!B:B,'2024.1-2024.6'!K:K)</f>
        <v>6993.48</v>
      </c>
      <c r="I80" s="191">
        <f>IFERROR(AVERAGEIF('2022.1-2022.12 '!B:B,B80,'2022.1-2022.12 '!K:K),0)</f>
        <v>6218.12833333333</v>
      </c>
      <c r="J80" s="191">
        <f>_xlfn.XLOOKUP(B80,'2024.1-2024.6'!B:B,'2024.1-2024.6'!J:J)</f>
        <v>1900</v>
      </c>
      <c r="K80" s="191">
        <f>IFERROR(AVERAGEIF('2022.1-2022.12 '!B:B,B80,'2022.1-2022.12 '!J:J),0)</f>
        <v>1900</v>
      </c>
      <c r="L80" s="191"/>
      <c r="M80" s="191">
        <f>SUMIF('2024.1-2024.6'!B:B,'Sum 2024.1-2024.6'!B80,'2024.1-2024.6'!L:L)</f>
        <v>2182.08</v>
      </c>
      <c r="N80" s="191"/>
      <c r="O80" s="191">
        <f>SUMIF('2024.1-2024.6'!B:B,'Sum 2024.1-2024.6'!B80,'2024.1-2024.6'!N:N)</f>
        <v>22.8</v>
      </c>
      <c r="P80" s="191">
        <f>SUMIF('2024.1-2024.6'!B:B,'Sum 2024.1-2024.6'!B80,'2024.1-2024.6'!P:P)</f>
        <v>18.24</v>
      </c>
      <c r="Q80" s="191"/>
      <c r="R80" s="191">
        <f>SUMIF('2024.1-2024.6'!B:B,'Sum 2024.1-2024.6'!B80,'2024.1-2024.6'!M:M)</f>
        <v>520.8</v>
      </c>
      <c r="S80" s="191"/>
      <c r="T80" s="191">
        <f>SUMIF('2024.1-2024.6'!B:B,'Sum 2024.1-2024.6'!B80,'2024.1-2024.6'!O:O)</f>
        <v>0</v>
      </c>
      <c r="U80" s="191">
        <f t="shared" si="40"/>
        <v>6218.12833333333</v>
      </c>
      <c r="V80" s="191">
        <f t="shared" si="41"/>
        <v>6218.12833333333</v>
      </c>
      <c r="W80" s="191">
        <f t="shared" si="42"/>
        <v>5223.2278</v>
      </c>
      <c r="X80" s="191">
        <f t="shared" si="43"/>
        <v>6218.12833333333</v>
      </c>
      <c r="Y80" s="191">
        <f t="shared" si="44"/>
        <v>6218.12833333333</v>
      </c>
      <c r="Z80" s="191">
        <f t="shared" si="45"/>
        <v>298.47016</v>
      </c>
      <c r="AA80" s="191">
        <f t="shared" si="46"/>
        <v>6218.12833333333</v>
      </c>
      <c r="AB80" s="191">
        <f t="shared" si="47"/>
        <v>59.694032</v>
      </c>
      <c r="AC80" s="191">
        <f t="shared" si="48"/>
        <v>6218.12833333333</v>
      </c>
      <c r="AD80" s="191">
        <f t="shared" si="49"/>
        <v>6218.12833333333</v>
      </c>
      <c r="AE80" s="191">
        <f t="shared" si="50"/>
        <v>1678.89465</v>
      </c>
      <c r="AF80" s="191">
        <f t="shared" si="51"/>
        <v>6218.12833333333</v>
      </c>
      <c r="AG80" s="191">
        <f t="shared" si="52"/>
        <v>6218.12833333333</v>
      </c>
      <c r="AH80" s="191">
        <f t="shared" si="53"/>
        <v>1865.4385</v>
      </c>
      <c r="AI80" s="191">
        <f t="shared" si="54"/>
        <v>-3041.1478</v>
      </c>
      <c r="AJ80" s="191">
        <f t="shared" si="55"/>
        <v>-275.67016</v>
      </c>
      <c r="AK80" s="191">
        <f t="shared" si="56"/>
        <v>-41.454032</v>
      </c>
      <c r="AL80" s="191">
        <f t="shared" si="57"/>
        <v>-1158.09465</v>
      </c>
      <c r="AM80" s="191">
        <f t="shared" si="58"/>
        <v>-1865.4385</v>
      </c>
      <c r="AN80" s="191">
        <f t="shared" si="59"/>
        <v>4546</v>
      </c>
      <c r="AO80" s="191">
        <f t="shared" si="60"/>
        <v>4546</v>
      </c>
      <c r="AP80" s="191">
        <f t="shared" si="61"/>
        <v>3818.64</v>
      </c>
      <c r="AQ80" s="191">
        <f t="shared" si="62"/>
        <v>1900</v>
      </c>
      <c r="AR80" s="191">
        <f t="shared" si="63"/>
        <v>1900</v>
      </c>
      <c r="AS80" s="191">
        <f t="shared" si="64"/>
        <v>91.2</v>
      </c>
      <c r="AT80" s="191">
        <f t="shared" si="65"/>
        <v>1900</v>
      </c>
      <c r="AU80" s="191">
        <f t="shared" si="66"/>
        <v>18.24</v>
      </c>
      <c r="AV80" s="191">
        <f t="shared" si="67"/>
        <v>4340</v>
      </c>
      <c r="AW80" s="191">
        <f t="shared" si="68"/>
        <v>4340</v>
      </c>
      <c r="AX80" s="191">
        <f t="shared" si="69"/>
        <v>1171.8</v>
      </c>
      <c r="AY80" s="191">
        <f t="shared" si="70"/>
        <v>1900</v>
      </c>
      <c r="AZ80" s="191">
        <f t="shared" si="71"/>
        <v>1900</v>
      </c>
      <c r="BA80" s="191">
        <f t="shared" si="72"/>
        <v>570</v>
      </c>
      <c r="BB80" s="191">
        <f t="shared" si="73"/>
        <v>-1636.56</v>
      </c>
      <c r="BC80" s="191">
        <f t="shared" si="74"/>
        <v>-68.4</v>
      </c>
      <c r="BD80" s="191">
        <f t="shared" si="75"/>
        <v>0</v>
      </c>
      <c r="BE80" s="191">
        <f t="shared" si="76"/>
        <v>-651</v>
      </c>
      <c r="BF80" s="191">
        <f t="shared" si="77"/>
        <v>-570</v>
      </c>
    </row>
    <row r="81" spans="2:58">
      <c r="B81" s="201" t="s">
        <v>525</v>
      </c>
      <c r="C81" s="197" t="str">
        <f>_xlfn.XLOOKUP(B81,'2024.1-2024.6'!B:B,'2024.1-2024.6'!G:G)</f>
        <v>2024/05/16</v>
      </c>
      <c r="D81" s="1" t="str">
        <f>_xlfn.XLOOKUP(B81,'2024.1-2024.6'!B:B,'2024.1-2024.6'!I:I)</f>
        <v>5月入职</v>
      </c>
      <c r="E81" s="1" t="str">
        <f>_xlfn.XLOOKUP(B81,'2024.1-2024.6'!B:B,'2024.1-2024.6'!C:C)</f>
        <v>运营中心</v>
      </c>
      <c r="F81" s="1" t="str">
        <f>_xlfn.XLOOKUP(B81,'2024.1-2024.6'!B:B,'2024.1-2024.6'!F:F)</f>
        <v>计划专员</v>
      </c>
      <c r="G81" s="1">
        <f>COUNTIF('2024.1-2024.6'!B:B,B81)</f>
        <v>2</v>
      </c>
      <c r="H81" s="191">
        <f>_xlfn.XLOOKUP(B81,'2024.1-2024.6'!B:B,'2024.1-2024.6'!K:K)</f>
        <v>2732.13</v>
      </c>
      <c r="I81" s="191">
        <f>IFERROR(AVERAGEIF('2022.1-2022.12 '!B:B,B81,'2022.1-2022.12 '!K:K),0)</f>
        <v>0</v>
      </c>
      <c r="J81" s="191">
        <f>_xlfn.XLOOKUP(B81,'2024.1-2024.6'!B:B,'2024.1-2024.6'!J:J)</f>
        <v>2500</v>
      </c>
      <c r="K81" s="191">
        <f>IFERROR(AVERAGEIF('2022.1-2022.12 '!B:B,B81,'2022.1-2022.12 '!J:J),0)</f>
        <v>0</v>
      </c>
      <c r="L81" s="191"/>
      <c r="M81" s="191">
        <f>SUMIF('2024.1-2024.6'!B:B,'Sum 2024.1-2024.6'!B81,'2024.1-2024.6'!L:L)</f>
        <v>363.68</v>
      </c>
      <c r="N81" s="191"/>
      <c r="O81" s="191">
        <f>SUMIF('2024.1-2024.6'!B:B,'Sum 2024.1-2024.6'!B81,'2024.1-2024.6'!N:N)</f>
        <v>3.8</v>
      </c>
      <c r="P81" s="191">
        <f>SUMIF('2024.1-2024.6'!B:B,'Sum 2024.1-2024.6'!B81,'2024.1-2024.6'!P:P)</f>
        <v>3.04</v>
      </c>
      <c r="Q81" s="191"/>
      <c r="R81" s="191">
        <f>SUMIF('2024.1-2024.6'!B:B,'Sum 2024.1-2024.6'!B81,'2024.1-2024.6'!M:M)</f>
        <v>86.8</v>
      </c>
      <c r="S81" s="191"/>
      <c r="T81" s="191">
        <f>SUMIF('2024.1-2024.6'!B:B,'Sum 2024.1-2024.6'!B81,'2024.1-2024.6'!O:O)</f>
        <v>0</v>
      </c>
      <c r="U81" s="191">
        <f t="shared" si="40"/>
        <v>4546</v>
      </c>
      <c r="V81" s="191">
        <f t="shared" si="41"/>
        <v>4546</v>
      </c>
      <c r="W81" s="191">
        <f t="shared" si="42"/>
        <v>1272.88</v>
      </c>
      <c r="X81" s="191">
        <f t="shared" si="43"/>
        <v>2732.13</v>
      </c>
      <c r="Y81" s="191">
        <f t="shared" si="44"/>
        <v>2732.13</v>
      </c>
      <c r="Z81" s="191">
        <f t="shared" si="45"/>
        <v>43.71408</v>
      </c>
      <c r="AA81" s="191">
        <f t="shared" si="46"/>
        <v>2732.13</v>
      </c>
      <c r="AB81" s="191">
        <f t="shared" si="47"/>
        <v>8.742816</v>
      </c>
      <c r="AC81" s="191">
        <f t="shared" si="48"/>
        <v>4340</v>
      </c>
      <c r="AD81" s="191">
        <f t="shared" si="49"/>
        <v>4340</v>
      </c>
      <c r="AE81" s="191">
        <f t="shared" si="50"/>
        <v>390.6</v>
      </c>
      <c r="AF81" s="191">
        <f t="shared" si="51"/>
        <v>2732.13</v>
      </c>
      <c r="AG81" s="191">
        <f t="shared" si="52"/>
        <v>2732.13</v>
      </c>
      <c r="AH81" s="191">
        <f t="shared" si="53"/>
        <v>273.213</v>
      </c>
      <c r="AI81" s="191">
        <f t="shared" si="54"/>
        <v>-909.2</v>
      </c>
      <c r="AJ81" s="191">
        <f t="shared" si="55"/>
        <v>-39.91408</v>
      </c>
      <c r="AK81" s="191">
        <f t="shared" si="56"/>
        <v>-5.702816</v>
      </c>
      <c r="AL81" s="191">
        <f t="shared" si="57"/>
        <v>-303.8</v>
      </c>
      <c r="AM81" s="191">
        <f t="shared" si="58"/>
        <v>-273.213</v>
      </c>
      <c r="AN81" s="191">
        <f t="shared" si="59"/>
        <v>4546</v>
      </c>
      <c r="AO81" s="191">
        <f t="shared" si="60"/>
        <v>4546</v>
      </c>
      <c r="AP81" s="191">
        <f t="shared" si="61"/>
        <v>1272.88</v>
      </c>
      <c r="AQ81" s="191">
        <f t="shared" si="62"/>
        <v>2500</v>
      </c>
      <c r="AR81" s="191">
        <f t="shared" si="63"/>
        <v>2500</v>
      </c>
      <c r="AS81" s="191">
        <f t="shared" si="64"/>
        <v>40</v>
      </c>
      <c r="AT81" s="191">
        <f t="shared" si="65"/>
        <v>2500</v>
      </c>
      <c r="AU81" s="191">
        <f t="shared" si="66"/>
        <v>8</v>
      </c>
      <c r="AV81" s="191">
        <f t="shared" si="67"/>
        <v>4340</v>
      </c>
      <c r="AW81" s="191">
        <f t="shared" si="68"/>
        <v>4340</v>
      </c>
      <c r="AX81" s="191">
        <f t="shared" si="69"/>
        <v>390.6</v>
      </c>
      <c r="AY81" s="191">
        <f t="shared" si="70"/>
        <v>2500</v>
      </c>
      <c r="AZ81" s="191">
        <f t="shared" si="71"/>
        <v>2500</v>
      </c>
      <c r="BA81" s="191">
        <f t="shared" si="72"/>
        <v>250</v>
      </c>
      <c r="BB81" s="191">
        <f t="shared" si="73"/>
        <v>-909.2</v>
      </c>
      <c r="BC81" s="191">
        <f t="shared" si="74"/>
        <v>-36.2</v>
      </c>
      <c r="BD81" s="191">
        <f t="shared" si="75"/>
        <v>-4.96</v>
      </c>
      <c r="BE81" s="191">
        <f t="shared" si="76"/>
        <v>-303.8</v>
      </c>
      <c r="BF81" s="191">
        <f t="shared" si="77"/>
        <v>-250</v>
      </c>
    </row>
    <row r="82" spans="2:58">
      <c r="B82" s="1" t="s">
        <v>273</v>
      </c>
      <c r="C82" s="197" t="str">
        <f>_xlfn.XLOOKUP(B82,'2024.1-2024.6'!B:B,'2024.1-2024.6'!G:G)</f>
        <v>2019/03/06</v>
      </c>
      <c r="D82" s="1">
        <f>_xlfn.XLOOKUP(B82,'2024.1-2024.6'!B:B,'2024.1-2024.6'!I:I)</f>
        <v>0</v>
      </c>
      <c r="E82" s="1" t="str">
        <f>_xlfn.XLOOKUP(B82,'2024.1-2024.6'!B:B,'2024.1-2024.6'!C:C)</f>
        <v>运营中心</v>
      </c>
      <c r="F82" s="1" t="str">
        <f>_xlfn.XLOOKUP(B82,'2024.1-2024.6'!B:B,'2024.1-2024.6'!F:F)</f>
        <v>装配电工</v>
      </c>
      <c r="G82" s="1">
        <f>COUNTIF('2024.1-2024.6'!B:B,B82)</f>
        <v>6</v>
      </c>
      <c r="H82" s="191">
        <f>_xlfn.XLOOKUP(B82,'2024.1-2024.6'!B:B,'2024.1-2024.6'!K:K)</f>
        <v>9555.9</v>
      </c>
      <c r="I82" s="191">
        <f>IFERROR(AVERAGEIF('2022.1-2022.12 '!B:B,B82,'2022.1-2022.12 '!K:K),0)</f>
        <v>6734.0975</v>
      </c>
      <c r="J82" s="191">
        <f>_xlfn.XLOOKUP(B82,'2024.1-2024.6'!B:B,'2024.1-2024.6'!J:J)</f>
        <v>1900</v>
      </c>
      <c r="K82" s="191">
        <f>IFERROR(AVERAGEIF('2022.1-2022.12 '!B:B,B82,'2022.1-2022.12 '!J:J),0)</f>
        <v>1900</v>
      </c>
      <c r="L82" s="191"/>
      <c r="M82" s="191">
        <f>SUMIF('2024.1-2024.6'!B:B,'Sum 2024.1-2024.6'!B82,'2024.1-2024.6'!L:L)</f>
        <v>2182.08</v>
      </c>
      <c r="N82" s="191"/>
      <c r="O82" s="191">
        <f>SUMIF('2024.1-2024.6'!B:B,'Sum 2024.1-2024.6'!B82,'2024.1-2024.6'!N:N)</f>
        <v>22.8</v>
      </c>
      <c r="P82" s="191">
        <f>SUMIF('2024.1-2024.6'!B:B,'Sum 2024.1-2024.6'!B82,'2024.1-2024.6'!P:P)</f>
        <v>18.24</v>
      </c>
      <c r="Q82" s="191"/>
      <c r="R82" s="191">
        <f>SUMIF('2024.1-2024.6'!B:B,'Sum 2024.1-2024.6'!B82,'2024.1-2024.6'!M:M)</f>
        <v>520.8</v>
      </c>
      <c r="S82" s="191"/>
      <c r="T82" s="191">
        <f>SUMIF('2024.1-2024.6'!B:B,'Sum 2024.1-2024.6'!B82,'2024.1-2024.6'!O:O)</f>
        <v>0</v>
      </c>
      <c r="U82" s="191">
        <f t="shared" si="40"/>
        <v>6734.0975</v>
      </c>
      <c r="V82" s="191">
        <f t="shared" si="41"/>
        <v>6734.0975</v>
      </c>
      <c r="W82" s="191">
        <f t="shared" si="42"/>
        <v>5656.6419</v>
      </c>
      <c r="X82" s="191">
        <f t="shared" si="43"/>
        <v>6734.0975</v>
      </c>
      <c r="Y82" s="191">
        <f t="shared" si="44"/>
        <v>6734.0975</v>
      </c>
      <c r="Z82" s="191">
        <f t="shared" si="45"/>
        <v>323.23668</v>
      </c>
      <c r="AA82" s="191">
        <f t="shared" si="46"/>
        <v>6734.0975</v>
      </c>
      <c r="AB82" s="191">
        <f t="shared" si="47"/>
        <v>64.647336</v>
      </c>
      <c r="AC82" s="191">
        <f t="shared" si="48"/>
        <v>6734.0975</v>
      </c>
      <c r="AD82" s="191">
        <f t="shared" si="49"/>
        <v>6734.0975</v>
      </c>
      <c r="AE82" s="191">
        <f t="shared" si="50"/>
        <v>1818.206325</v>
      </c>
      <c r="AF82" s="191">
        <f t="shared" si="51"/>
        <v>6734.0975</v>
      </c>
      <c r="AG82" s="191">
        <f t="shared" si="52"/>
        <v>6734.0975</v>
      </c>
      <c r="AH82" s="191">
        <f t="shared" si="53"/>
        <v>2020.22925</v>
      </c>
      <c r="AI82" s="191">
        <f t="shared" si="54"/>
        <v>-3474.5619</v>
      </c>
      <c r="AJ82" s="191">
        <f t="shared" si="55"/>
        <v>-300.43668</v>
      </c>
      <c r="AK82" s="191">
        <f t="shared" si="56"/>
        <v>-46.407336</v>
      </c>
      <c r="AL82" s="191">
        <f t="shared" si="57"/>
        <v>-1297.406325</v>
      </c>
      <c r="AM82" s="191">
        <f t="shared" si="58"/>
        <v>-2020.22925</v>
      </c>
      <c r="AN82" s="191">
        <f t="shared" si="59"/>
        <v>4546</v>
      </c>
      <c r="AO82" s="191">
        <f t="shared" si="60"/>
        <v>4546</v>
      </c>
      <c r="AP82" s="191">
        <f t="shared" si="61"/>
        <v>3818.64</v>
      </c>
      <c r="AQ82" s="191">
        <f t="shared" si="62"/>
        <v>1900</v>
      </c>
      <c r="AR82" s="191">
        <f t="shared" si="63"/>
        <v>1900</v>
      </c>
      <c r="AS82" s="191">
        <f t="shared" si="64"/>
        <v>91.2</v>
      </c>
      <c r="AT82" s="191">
        <f t="shared" si="65"/>
        <v>1900</v>
      </c>
      <c r="AU82" s="191">
        <f t="shared" si="66"/>
        <v>18.24</v>
      </c>
      <c r="AV82" s="191">
        <f t="shared" si="67"/>
        <v>4340</v>
      </c>
      <c r="AW82" s="191">
        <f t="shared" si="68"/>
        <v>4340</v>
      </c>
      <c r="AX82" s="191">
        <f t="shared" si="69"/>
        <v>1171.8</v>
      </c>
      <c r="AY82" s="191">
        <f t="shared" si="70"/>
        <v>1900</v>
      </c>
      <c r="AZ82" s="191">
        <f t="shared" si="71"/>
        <v>1900</v>
      </c>
      <c r="BA82" s="191">
        <f t="shared" si="72"/>
        <v>570</v>
      </c>
      <c r="BB82" s="191">
        <f t="shared" si="73"/>
        <v>-1636.56</v>
      </c>
      <c r="BC82" s="191">
        <f t="shared" si="74"/>
        <v>-68.4</v>
      </c>
      <c r="BD82" s="191">
        <f t="shared" si="75"/>
        <v>0</v>
      </c>
      <c r="BE82" s="191">
        <f t="shared" si="76"/>
        <v>-651</v>
      </c>
      <c r="BF82" s="191">
        <f t="shared" si="77"/>
        <v>-570</v>
      </c>
    </row>
    <row r="83" spans="2:58">
      <c r="B83" s="1" t="s">
        <v>275</v>
      </c>
      <c r="C83" s="197" t="str">
        <f>_xlfn.XLOOKUP(B83,'2024.1-2024.6'!B:B,'2024.1-2024.6'!G:G)</f>
        <v>2018/05/02</v>
      </c>
      <c r="D83" s="1">
        <f>_xlfn.XLOOKUP(B83,'2024.1-2024.6'!B:B,'2024.1-2024.6'!I:I)</f>
        <v>0</v>
      </c>
      <c r="E83" s="1" t="str">
        <f>_xlfn.XLOOKUP(B83,'2024.1-2024.6'!B:B,'2024.1-2024.6'!C:C)</f>
        <v>运营中心</v>
      </c>
      <c r="F83" s="1" t="str">
        <f>_xlfn.XLOOKUP(B83,'2024.1-2024.6'!B:B,'2024.1-2024.6'!F:F)</f>
        <v>装配钳工</v>
      </c>
      <c r="G83" s="1">
        <f>COUNTIF('2024.1-2024.6'!B:B,B83)</f>
        <v>6</v>
      </c>
      <c r="H83" s="191">
        <f>_xlfn.XLOOKUP(B83,'2024.1-2024.6'!B:B,'2024.1-2024.6'!K:K)</f>
        <v>8162.98</v>
      </c>
      <c r="I83" s="191">
        <f>IFERROR(AVERAGEIF('2022.1-2022.12 '!B:B,B83,'2022.1-2022.12 '!K:K),0)</f>
        <v>8288.35</v>
      </c>
      <c r="J83" s="191">
        <f>_xlfn.XLOOKUP(B83,'2024.1-2024.6'!B:B,'2024.1-2024.6'!J:J)</f>
        <v>1900</v>
      </c>
      <c r="K83" s="191">
        <f>IFERROR(AVERAGEIF('2022.1-2022.12 '!B:B,B83,'2022.1-2022.12 '!J:J),0)</f>
        <v>1900</v>
      </c>
      <c r="L83" s="191"/>
      <c r="M83" s="191">
        <f>SUMIF('2024.1-2024.6'!B:B,'Sum 2024.1-2024.6'!B83,'2024.1-2024.6'!L:L)</f>
        <v>2182.08</v>
      </c>
      <c r="N83" s="191"/>
      <c r="O83" s="191">
        <f>SUMIF('2024.1-2024.6'!B:B,'Sum 2024.1-2024.6'!B83,'2024.1-2024.6'!N:N)</f>
        <v>22.8</v>
      </c>
      <c r="P83" s="191">
        <f>SUMIF('2024.1-2024.6'!B:B,'Sum 2024.1-2024.6'!B83,'2024.1-2024.6'!P:P)</f>
        <v>18.24</v>
      </c>
      <c r="Q83" s="191"/>
      <c r="R83" s="191">
        <f>SUMIF('2024.1-2024.6'!B:B,'Sum 2024.1-2024.6'!B83,'2024.1-2024.6'!M:M)</f>
        <v>520.8</v>
      </c>
      <c r="S83" s="191"/>
      <c r="T83" s="191">
        <f>SUMIF('2024.1-2024.6'!B:B,'Sum 2024.1-2024.6'!B83,'2024.1-2024.6'!O:O)</f>
        <v>0</v>
      </c>
      <c r="U83" s="191">
        <f t="shared" si="40"/>
        <v>8288.35</v>
      </c>
      <c r="V83" s="191">
        <f t="shared" si="41"/>
        <v>8288.35</v>
      </c>
      <c r="W83" s="191">
        <f t="shared" si="42"/>
        <v>6962.214</v>
      </c>
      <c r="X83" s="191">
        <f t="shared" si="43"/>
        <v>8288.35</v>
      </c>
      <c r="Y83" s="191">
        <f t="shared" si="44"/>
        <v>8288.35</v>
      </c>
      <c r="Z83" s="191">
        <f t="shared" si="45"/>
        <v>397.8408</v>
      </c>
      <c r="AA83" s="191">
        <f t="shared" si="46"/>
        <v>8288.35</v>
      </c>
      <c r="AB83" s="191">
        <f t="shared" si="47"/>
        <v>79.56816</v>
      </c>
      <c r="AC83" s="191">
        <f t="shared" si="48"/>
        <v>8288.35</v>
      </c>
      <c r="AD83" s="191">
        <f t="shared" si="49"/>
        <v>8288.35</v>
      </c>
      <c r="AE83" s="191">
        <f t="shared" si="50"/>
        <v>2237.8545</v>
      </c>
      <c r="AF83" s="191">
        <f t="shared" si="51"/>
        <v>8288.35</v>
      </c>
      <c r="AG83" s="191">
        <f t="shared" si="52"/>
        <v>8288.35</v>
      </c>
      <c r="AH83" s="191">
        <f t="shared" si="53"/>
        <v>2486.505</v>
      </c>
      <c r="AI83" s="191">
        <f t="shared" si="54"/>
        <v>-4780.134</v>
      </c>
      <c r="AJ83" s="191">
        <f t="shared" si="55"/>
        <v>-375.0408</v>
      </c>
      <c r="AK83" s="191">
        <f t="shared" si="56"/>
        <v>-61.32816</v>
      </c>
      <c r="AL83" s="191">
        <f t="shared" si="57"/>
        <v>-1717.0545</v>
      </c>
      <c r="AM83" s="191">
        <f t="shared" si="58"/>
        <v>-2486.505</v>
      </c>
      <c r="AN83" s="191">
        <f t="shared" si="59"/>
        <v>4546</v>
      </c>
      <c r="AO83" s="191">
        <f t="shared" si="60"/>
        <v>4546</v>
      </c>
      <c r="AP83" s="191">
        <f t="shared" si="61"/>
        <v>3818.64</v>
      </c>
      <c r="AQ83" s="191">
        <f t="shared" si="62"/>
        <v>1900</v>
      </c>
      <c r="AR83" s="191">
        <f t="shared" si="63"/>
        <v>1900</v>
      </c>
      <c r="AS83" s="191">
        <f t="shared" si="64"/>
        <v>91.2</v>
      </c>
      <c r="AT83" s="191">
        <f t="shared" si="65"/>
        <v>1900</v>
      </c>
      <c r="AU83" s="191">
        <f t="shared" si="66"/>
        <v>18.24</v>
      </c>
      <c r="AV83" s="191">
        <f t="shared" si="67"/>
        <v>4340</v>
      </c>
      <c r="AW83" s="191">
        <f t="shared" si="68"/>
        <v>4340</v>
      </c>
      <c r="AX83" s="191">
        <f t="shared" si="69"/>
        <v>1171.8</v>
      </c>
      <c r="AY83" s="191">
        <f t="shared" si="70"/>
        <v>1900</v>
      </c>
      <c r="AZ83" s="191">
        <f t="shared" si="71"/>
        <v>1900</v>
      </c>
      <c r="BA83" s="191">
        <f t="shared" si="72"/>
        <v>570</v>
      </c>
      <c r="BB83" s="191">
        <f t="shared" si="73"/>
        <v>-1636.56</v>
      </c>
      <c r="BC83" s="191">
        <f t="shared" si="74"/>
        <v>-68.4</v>
      </c>
      <c r="BD83" s="191">
        <f t="shared" si="75"/>
        <v>0</v>
      </c>
      <c r="BE83" s="191">
        <f t="shared" si="76"/>
        <v>-651</v>
      </c>
      <c r="BF83" s="191">
        <f t="shared" si="77"/>
        <v>-570</v>
      </c>
    </row>
    <row r="84" spans="2:58">
      <c r="B84" s="1" t="s">
        <v>276</v>
      </c>
      <c r="C84" s="197" t="str">
        <f>_xlfn.XLOOKUP(B84,'2024.1-2024.6'!B:B,'2024.1-2024.6'!G:G)</f>
        <v>2021/01/04</v>
      </c>
      <c r="D84" s="1">
        <f>_xlfn.XLOOKUP(B84,'2024.1-2024.6'!B:B,'2024.1-2024.6'!I:I)</f>
        <v>0</v>
      </c>
      <c r="E84" s="1" t="str">
        <f>_xlfn.XLOOKUP(B84,'2024.1-2024.6'!B:B,'2024.1-2024.6'!C:C)</f>
        <v>采购部</v>
      </c>
      <c r="F84" s="1" t="str">
        <f>_xlfn.XLOOKUP(B84,'2024.1-2024.6'!B:B,'2024.1-2024.6'!F:F)</f>
        <v>战略采购</v>
      </c>
      <c r="G84" s="1">
        <f>COUNTIF('2024.1-2024.6'!B:B,B84)</f>
        <v>6</v>
      </c>
      <c r="H84" s="191">
        <f>_xlfn.XLOOKUP(B84,'2024.1-2024.6'!B:B,'2024.1-2024.6'!K:K)</f>
        <v>8258.4</v>
      </c>
      <c r="I84" s="191">
        <f>IFERROR(AVERAGEIF('2022.1-2022.12 '!B:B,B84,'2022.1-2022.12 '!K:K),0)</f>
        <v>8212.9325</v>
      </c>
      <c r="J84" s="191">
        <f>_xlfn.XLOOKUP(B84,'2024.1-2024.6'!B:B,'2024.1-2024.6'!J:J)</f>
        <v>3212</v>
      </c>
      <c r="K84" s="191">
        <f>IFERROR(AVERAGEIF('2022.1-2022.12 '!B:B,B84,'2022.1-2022.12 '!J:J),0)</f>
        <v>3212</v>
      </c>
      <c r="L84" s="191"/>
      <c r="M84" s="191">
        <f>SUMIF('2024.1-2024.6'!B:B,'Sum 2024.1-2024.6'!B84,'2024.1-2024.6'!L:L)</f>
        <v>2182.08</v>
      </c>
      <c r="N84" s="191"/>
      <c r="O84" s="191">
        <f>SUMIF('2024.1-2024.6'!B:B,'Sum 2024.1-2024.6'!B84,'2024.1-2024.6'!N:N)</f>
        <v>22.8</v>
      </c>
      <c r="P84" s="191">
        <f>SUMIF('2024.1-2024.6'!B:B,'Sum 2024.1-2024.6'!B84,'2024.1-2024.6'!P:P)</f>
        <v>18.24</v>
      </c>
      <c r="Q84" s="191"/>
      <c r="R84" s="191">
        <f>SUMIF('2024.1-2024.6'!B:B,'Sum 2024.1-2024.6'!B84,'2024.1-2024.6'!M:M)</f>
        <v>520.8</v>
      </c>
      <c r="S84" s="191"/>
      <c r="T84" s="191">
        <f>SUMIF('2024.1-2024.6'!B:B,'Sum 2024.1-2024.6'!B84,'2024.1-2024.6'!O:O)</f>
        <v>0</v>
      </c>
      <c r="U84" s="191">
        <f t="shared" si="40"/>
        <v>8212.9325</v>
      </c>
      <c r="V84" s="191">
        <f t="shared" si="41"/>
        <v>8212.9325</v>
      </c>
      <c r="W84" s="191">
        <f t="shared" si="42"/>
        <v>6898.8633</v>
      </c>
      <c r="X84" s="191">
        <f t="shared" si="43"/>
        <v>8212.9325</v>
      </c>
      <c r="Y84" s="191">
        <f t="shared" si="44"/>
        <v>8212.9325</v>
      </c>
      <c r="Z84" s="191">
        <f t="shared" si="45"/>
        <v>394.22076</v>
      </c>
      <c r="AA84" s="191">
        <f t="shared" si="46"/>
        <v>8212.9325</v>
      </c>
      <c r="AB84" s="191">
        <f t="shared" si="47"/>
        <v>78.844152</v>
      </c>
      <c r="AC84" s="191">
        <f t="shared" si="48"/>
        <v>8212.9325</v>
      </c>
      <c r="AD84" s="191">
        <f t="shared" si="49"/>
        <v>8212.9325</v>
      </c>
      <c r="AE84" s="191">
        <f t="shared" si="50"/>
        <v>2217.491775</v>
      </c>
      <c r="AF84" s="191">
        <f t="shared" si="51"/>
        <v>8212.9325</v>
      </c>
      <c r="AG84" s="191">
        <f t="shared" si="52"/>
        <v>8212.9325</v>
      </c>
      <c r="AH84" s="191">
        <f t="shared" si="53"/>
        <v>2463.87975</v>
      </c>
      <c r="AI84" s="191">
        <f t="shared" si="54"/>
        <v>-4716.7833</v>
      </c>
      <c r="AJ84" s="191">
        <f t="shared" si="55"/>
        <v>-371.42076</v>
      </c>
      <c r="AK84" s="191">
        <f t="shared" si="56"/>
        <v>-60.604152</v>
      </c>
      <c r="AL84" s="191">
        <f t="shared" si="57"/>
        <v>-1696.691775</v>
      </c>
      <c r="AM84" s="191">
        <f t="shared" si="58"/>
        <v>-2463.87975</v>
      </c>
      <c r="AN84" s="191">
        <f t="shared" si="59"/>
        <v>4546</v>
      </c>
      <c r="AO84" s="191">
        <f t="shared" si="60"/>
        <v>4546</v>
      </c>
      <c r="AP84" s="191">
        <f t="shared" si="61"/>
        <v>3818.64</v>
      </c>
      <c r="AQ84" s="191">
        <f t="shared" si="62"/>
        <v>3212</v>
      </c>
      <c r="AR84" s="191">
        <f t="shared" si="63"/>
        <v>3212</v>
      </c>
      <c r="AS84" s="191">
        <f t="shared" si="64"/>
        <v>154.176</v>
      </c>
      <c r="AT84" s="191">
        <f t="shared" si="65"/>
        <v>3212</v>
      </c>
      <c r="AU84" s="191">
        <f t="shared" si="66"/>
        <v>30.8352</v>
      </c>
      <c r="AV84" s="191">
        <f t="shared" si="67"/>
        <v>4340</v>
      </c>
      <c r="AW84" s="191">
        <f t="shared" si="68"/>
        <v>4340</v>
      </c>
      <c r="AX84" s="191">
        <f t="shared" si="69"/>
        <v>1171.8</v>
      </c>
      <c r="AY84" s="191">
        <f t="shared" si="70"/>
        <v>3212</v>
      </c>
      <c r="AZ84" s="191">
        <f t="shared" si="71"/>
        <v>3212</v>
      </c>
      <c r="BA84" s="191">
        <f t="shared" si="72"/>
        <v>963.6</v>
      </c>
      <c r="BB84" s="191">
        <f t="shared" si="73"/>
        <v>-1636.56</v>
      </c>
      <c r="BC84" s="191">
        <f t="shared" si="74"/>
        <v>-131.376</v>
      </c>
      <c r="BD84" s="191">
        <f t="shared" si="75"/>
        <v>-12.5952</v>
      </c>
      <c r="BE84" s="191">
        <f t="shared" si="76"/>
        <v>-651</v>
      </c>
      <c r="BF84" s="191">
        <f t="shared" si="77"/>
        <v>-963.6</v>
      </c>
    </row>
    <row r="85" spans="2:58">
      <c r="B85" s="1" t="s">
        <v>277</v>
      </c>
      <c r="C85" s="197" t="str">
        <f>_xlfn.XLOOKUP(B85,'2024.1-2024.6'!B:B,'2024.1-2024.6'!G:G)</f>
        <v>2019/04/24</v>
      </c>
      <c r="D85" s="1">
        <f>_xlfn.XLOOKUP(B85,'2024.1-2024.6'!B:B,'2024.1-2024.6'!I:I)</f>
        <v>0</v>
      </c>
      <c r="E85" s="1" t="str">
        <f>_xlfn.XLOOKUP(B85,'2024.1-2024.6'!B:B,'2024.1-2024.6'!C:C)</f>
        <v>运营中心</v>
      </c>
      <c r="F85" s="1" t="str">
        <f>_xlfn.XLOOKUP(B85,'2024.1-2024.6'!B:B,'2024.1-2024.6'!F:F)</f>
        <v>仓库文员</v>
      </c>
      <c r="G85" s="1">
        <f>COUNTIF('2024.1-2024.6'!B:B,B85)</f>
        <v>6</v>
      </c>
      <c r="H85" s="191">
        <f>_xlfn.XLOOKUP(B85,'2024.1-2024.6'!B:B,'2024.1-2024.6'!K:K)</f>
        <v>4479.2</v>
      </c>
      <c r="I85" s="191">
        <f>IFERROR(AVERAGEIF('2022.1-2022.12 '!B:B,B85,'2022.1-2022.12 '!K:K),0)</f>
        <v>4583.88666666667</v>
      </c>
      <c r="J85" s="191">
        <f>_xlfn.XLOOKUP(B85,'2024.1-2024.6'!B:B,'2024.1-2024.6'!J:J)</f>
        <v>1900</v>
      </c>
      <c r="K85" s="191">
        <f>IFERROR(AVERAGEIF('2022.1-2022.12 '!B:B,B85,'2022.1-2022.12 '!J:J),0)</f>
        <v>1900</v>
      </c>
      <c r="L85" s="191"/>
      <c r="M85" s="191">
        <f>SUMIF('2024.1-2024.6'!B:B,'Sum 2024.1-2024.6'!B85,'2024.1-2024.6'!L:L)</f>
        <v>2182.08</v>
      </c>
      <c r="N85" s="191"/>
      <c r="O85" s="191">
        <f>SUMIF('2024.1-2024.6'!B:B,'Sum 2024.1-2024.6'!B85,'2024.1-2024.6'!N:N)</f>
        <v>22.8</v>
      </c>
      <c r="P85" s="191">
        <f>SUMIF('2024.1-2024.6'!B:B,'Sum 2024.1-2024.6'!B85,'2024.1-2024.6'!P:P)</f>
        <v>18.24</v>
      </c>
      <c r="Q85" s="191"/>
      <c r="R85" s="191">
        <f>SUMIF('2024.1-2024.6'!B:B,'Sum 2024.1-2024.6'!B85,'2024.1-2024.6'!M:M)</f>
        <v>520.8</v>
      </c>
      <c r="S85" s="191"/>
      <c r="T85" s="191">
        <f>SUMIF('2024.1-2024.6'!B:B,'Sum 2024.1-2024.6'!B85,'2024.1-2024.6'!O:O)</f>
        <v>0</v>
      </c>
      <c r="U85" s="191">
        <f t="shared" si="40"/>
        <v>4583.88666666667</v>
      </c>
      <c r="V85" s="191">
        <f t="shared" si="41"/>
        <v>4583.88666666667</v>
      </c>
      <c r="W85" s="191">
        <f t="shared" si="42"/>
        <v>3850.4648</v>
      </c>
      <c r="X85" s="191">
        <f t="shared" si="43"/>
        <v>4583.88666666667</v>
      </c>
      <c r="Y85" s="191">
        <f t="shared" si="44"/>
        <v>4583.88666666667</v>
      </c>
      <c r="Z85" s="191">
        <f t="shared" si="45"/>
        <v>220.02656</v>
      </c>
      <c r="AA85" s="191">
        <f t="shared" si="46"/>
        <v>4583.88666666667</v>
      </c>
      <c r="AB85" s="191">
        <f t="shared" si="47"/>
        <v>44.005312</v>
      </c>
      <c r="AC85" s="191">
        <f t="shared" si="48"/>
        <v>4583.88666666667</v>
      </c>
      <c r="AD85" s="191">
        <f t="shared" si="49"/>
        <v>4583.88666666667</v>
      </c>
      <c r="AE85" s="191">
        <f t="shared" si="50"/>
        <v>1237.6494</v>
      </c>
      <c r="AF85" s="191">
        <f t="shared" si="51"/>
        <v>4583.88666666667</v>
      </c>
      <c r="AG85" s="191">
        <f t="shared" si="52"/>
        <v>4583.88666666667</v>
      </c>
      <c r="AH85" s="191">
        <f t="shared" si="53"/>
        <v>1375.166</v>
      </c>
      <c r="AI85" s="191">
        <f t="shared" si="54"/>
        <v>-1668.3848</v>
      </c>
      <c r="AJ85" s="191">
        <f t="shared" si="55"/>
        <v>-197.22656</v>
      </c>
      <c r="AK85" s="191">
        <f t="shared" si="56"/>
        <v>-25.765312</v>
      </c>
      <c r="AL85" s="191">
        <f t="shared" si="57"/>
        <v>-716.8494</v>
      </c>
      <c r="AM85" s="191">
        <f t="shared" si="58"/>
        <v>-1375.166</v>
      </c>
      <c r="AN85" s="191">
        <f t="shared" si="59"/>
        <v>4546</v>
      </c>
      <c r="AO85" s="191">
        <f t="shared" si="60"/>
        <v>4546</v>
      </c>
      <c r="AP85" s="191">
        <f t="shared" si="61"/>
        <v>3818.64</v>
      </c>
      <c r="AQ85" s="191">
        <f t="shared" si="62"/>
        <v>1900</v>
      </c>
      <c r="AR85" s="191">
        <f t="shared" si="63"/>
        <v>1900</v>
      </c>
      <c r="AS85" s="191">
        <f t="shared" si="64"/>
        <v>91.2</v>
      </c>
      <c r="AT85" s="191">
        <f t="shared" si="65"/>
        <v>1900</v>
      </c>
      <c r="AU85" s="191">
        <f t="shared" si="66"/>
        <v>18.24</v>
      </c>
      <c r="AV85" s="191">
        <f t="shared" si="67"/>
        <v>4340</v>
      </c>
      <c r="AW85" s="191">
        <f t="shared" si="68"/>
        <v>4340</v>
      </c>
      <c r="AX85" s="191">
        <f t="shared" si="69"/>
        <v>1171.8</v>
      </c>
      <c r="AY85" s="191">
        <f t="shared" si="70"/>
        <v>1900</v>
      </c>
      <c r="AZ85" s="191">
        <f t="shared" si="71"/>
        <v>1900</v>
      </c>
      <c r="BA85" s="191">
        <f t="shared" si="72"/>
        <v>570</v>
      </c>
      <c r="BB85" s="191">
        <f t="shared" si="73"/>
        <v>-1636.56</v>
      </c>
      <c r="BC85" s="191">
        <f t="shared" si="74"/>
        <v>-68.4</v>
      </c>
      <c r="BD85" s="191">
        <f t="shared" si="75"/>
        <v>0</v>
      </c>
      <c r="BE85" s="191">
        <f t="shared" si="76"/>
        <v>-651</v>
      </c>
      <c r="BF85" s="191">
        <f t="shared" si="77"/>
        <v>-570</v>
      </c>
    </row>
    <row r="86" spans="2:58">
      <c r="B86" s="1" t="s">
        <v>278</v>
      </c>
      <c r="C86" s="197" t="str">
        <f>_xlfn.XLOOKUP(B86,'2024.1-2024.6'!B:B,'2024.1-2024.6'!G:G)</f>
        <v>2021/06/07</v>
      </c>
      <c r="D86" s="1">
        <f>_xlfn.XLOOKUP(B86,'2024.1-2024.6'!B:B,'2024.1-2024.6'!I:I)</f>
        <v>0</v>
      </c>
      <c r="E86" s="1" t="str">
        <f>_xlfn.XLOOKUP(B86,'2024.1-2024.6'!B:B,'2024.1-2024.6'!C:C)</f>
        <v>研发部</v>
      </c>
      <c r="F86" s="1" t="str">
        <f>_xlfn.XLOOKUP(B86,'2024.1-2024.6'!B:B,'2024.1-2024.6'!F:F)</f>
        <v>机械工程师</v>
      </c>
      <c r="G86" s="1">
        <f>COUNTIF('2024.1-2024.6'!B:B,B86)</f>
        <v>6</v>
      </c>
      <c r="H86" s="191">
        <f>_xlfn.XLOOKUP(B86,'2024.1-2024.6'!B:B,'2024.1-2024.6'!K:K)</f>
        <v>9500.14</v>
      </c>
      <c r="I86" s="191">
        <f>IFERROR(AVERAGEIF('2022.1-2022.12 '!B:B,B86,'2022.1-2022.12 '!K:K),0)</f>
        <v>8825.49166666667</v>
      </c>
      <c r="J86" s="191">
        <f>_xlfn.XLOOKUP(B86,'2024.1-2024.6'!B:B,'2024.1-2024.6'!J:J)</f>
        <v>3471</v>
      </c>
      <c r="K86" s="191">
        <f>IFERROR(AVERAGEIF('2022.1-2022.12 '!B:B,B86,'2022.1-2022.12 '!J:J),0)</f>
        <v>3471</v>
      </c>
      <c r="L86" s="191"/>
      <c r="M86" s="191">
        <f>SUMIF('2024.1-2024.6'!B:B,'Sum 2024.1-2024.6'!B86,'2024.1-2024.6'!L:L)</f>
        <v>2182.08</v>
      </c>
      <c r="N86" s="191"/>
      <c r="O86" s="191">
        <f>SUMIF('2024.1-2024.6'!B:B,'Sum 2024.1-2024.6'!B86,'2024.1-2024.6'!N:N)</f>
        <v>22.8</v>
      </c>
      <c r="P86" s="191">
        <f>SUMIF('2024.1-2024.6'!B:B,'Sum 2024.1-2024.6'!B86,'2024.1-2024.6'!P:P)</f>
        <v>18.24</v>
      </c>
      <c r="Q86" s="191"/>
      <c r="R86" s="191">
        <f>SUMIF('2024.1-2024.6'!B:B,'Sum 2024.1-2024.6'!B86,'2024.1-2024.6'!M:M)</f>
        <v>520.8</v>
      </c>
      <c r="S86" s="191"/>
      <c r="T86" s="191">
        <f>SUMIF('2024.1-2024.6'!B:B,'Sum 2024.1-2024.6'!B86,'2024.1-2024.6'!O:O)</f>
        <v>0</v>
      </c>
      <c r="U86" s="191">
        <f t="shared" si="40"/>
        <v>8825.49166666667</v>
      </c>
      <c r="V86" s="191">
        <f t="shared" si="41"/>
        <v>8825.49166666667</v>
      </c>
      <c r="W86" s="191">
        <f t="shared" si="42"/>
        <v>7413.413</v>
      </c>
      <c r="X86" s="191">
        <f t="shared" si="43"/>
        <v>8825.49166666667</v>
      </c>
      <c r="Y86" s="191">
        <f t="shared" si="44"/>
        <v>8825.49166666667</v>
      </c>
      <c r="Z86" s="191">
        <f t="shared" si="45"/>
        <v>423.6236</v>
      </c>
      <c r="AA86" s="191">
        <f t="shared" si="46"/>
        <v>8825.49166666667</v>
      </c>
      <c r="AB86" s="191">
        <f t="shared" si="47"/>
        <v>84.72472</v>
      </c>
      <c r="AC86" s="191">
        <f t="shared" si="48"/>
        <v>8825.49166666667</v>
      </c>
      <c r="AD86" s="191">
        <f t="shared" si="49"/>
        <v>8825.49166666667</v>
      </c>
      <c r="AE86" s="191">
        <f t="shared" si="50"/>
        <v>2382.88275</v>
      </c>
      <c r="AF86" s="191">
        <f t="shared" si="51"/>
        <v>8825.49166666667</v>
      </c>
      <c r="AG86" s="191">
        <f t="shared" si="52"/>
        <v>8825.49166666667</v>
      </c>
      <c r="AH86" s="191">
        <f t="shared" si="53"/>
        <v>2647.6475</v>
      </c>
      <c r="AI86" s="191">
        <f t="shared" si="54"/>
        <v>-5231.333</v>
      </c>
      <c r="AJ86" s="191">
        <f t="shared" si="55"/>
        <v>-400.8236</v>
      </c>
      <c r="AK86" s="191">
        <f t="shared" si="56"/>
        <v>-66.48472</v>
      </c>
      <c r="AL86" s="191">
        <f t="shared" si="57"/>
        <v>-1862.08275</v>
      </c>
      <c r="AM86" s="191">
        <f t="shared" si="58"/>
        <v>-2647.6475</v>
      </c>
      <c r="AN86" s="191">
        <f t="shared" si="59"/>
        <v>4546</v>
      </c>
      <c r="AO86" s="191">
        <f t="shared" si="60"/>
        <v>4546</v>
      </c>
      <c r="AP86" s="191">
        <f t="shared" si="61"/>
        <v>3818.64</v>
      </c>
      <c r="AQ86" s="191">
        <f t="shared" si="62"/>
        <v>3471</v>
      </c>
      <c r="AR86" s="191">
        <f t="shared" si="63"/>
        <v>3471</v>
      </c>
      <c r="AS86" s="191">
        <f t="shared" si="64"/>
        <v>166.608</v>
      </c>
      <c r="AT86" s="191">
        <f t="shared" si="65"/>
        <v>3471</v>
      </c>
      <c r="AU86" s="191">
        <f t="shared" si="66"/>
        <v>33.3216</v>
      </c>
      <c r="AV86" s="191">
        <f t="shared" si="67"/>
        <v>4340</v>
      </c>
      <c r="AW86" s="191">
        <f t="shared" si="68"/>
        <v>4340</v>
      </c>
      <c r="AX86" s="191">
        <f t="shared" si="69"/>
        <v>1171.8</v>
      </c>
      <c r="AY86" s="191">
        <f t="shared" si="70"/>
        <v>3471</v>
      </c>
      <c r="AZ86" s="191">
        <f t="shared" si="71"/>
        <v>3471</v>
      </c>
      <c r="BA86" s="191">
        <f t="shared" si="72"/>
        <v>1041.3</v>
      </c>
      <c r="BB86" s="191">
        <f t="shared" si="73"/>
        <v>-1636.56</v>
      </c>
      <c r="BC86" s="191">
        <f t="shared" si="74"/>
        <v>-143.808</v>
      </c>
      <c r="BD86" s="191">
        <f t="shared" si="75"/>
        <v>-15.0816</v>
      </c>
      <c r="BE86" s="191">
        <f t="shared" si="76"/>
        <v>-651</v>
      </c>
      <c r="BF86" s="191">
        <f t="shared" si="77"/>
        <v>-1041.3</v>
      </c>
    </row>
    <row r="87" spans="2:58">
      <c r="B87" s="1" t="s">
        <v>279</v>
      </c>
      <c r="C87" s="197" t="str">
        <f>_xlfn.XLOOKUP(B87,'2024.1-2024.6'!B:B,'2024.1-2024.6'!G:G)</f>
        <v>2020/03/18</v>
      </c>
      <c r="D87" s="1">
        <f>_xlfn.XLOOKUP(B87,'2024.1-2024.6'!B:B,'2024.1-2024.6'!I:I)</f>
        <v>0</v>
      </c>
      <c r="E87" s="1" t="str">
        <f>_xlfn.XLOOKUP(B87,'2024.1-2024.6'!B:B,'2024.1-2024.6'!C:C)</f>
        <v>研发部</v>
      </c>
      <c r="F87" s="1" t="str">
        <f>_xlfn.XLOOKUP(B87,'2024.1-2024.6'!B:B,'2024.1-2024.6'!F:F)</f>
        <v>软件工程师</v>
      </c>
      <c r="G87" s="1">
        <f>COUNTIF('2024.1-2024.6'!B:B,B87)</f>
        <v>6</v>
      </c>
      <c r="H87" s="191">
        <f>_xlfn.XLOOKUP(B87,'2024.1-2024.6'!B:B,'2024.1-2024.6'!K:K)</f>
        <v>11105.78</v>
      </c>
      <c r="I87" s="191">
        <f>IFERROR(AVERAGEIF('2022.1-2022.12 '!B:B,B87,'2022.1-2022.12 '!K:K),0)</f>
        <v>11927.8008333333</v>
      </c>
      <c r="J87" s="191">
        <f>_xlfn.XLOOKUP(B87,'2024.1-2024.6'!B:B,'2024.1-2024.6'!J:J)</f>
        <v>4536</v>
      </c>
      <c r="K87" s="191">
        <f>IFERROR(AVERAGEIF('2022.1-2022.12 '!B:B,B87,'2022.1-2022.12 '!J:J),0)</f>
        <v>4485.5</v>
      </c>
      <c r="L87" s="191"/>
      <c r="M87" s="191">
        <f>SUMIF('2024.1-2024.6'!B:B,'Sum 2024.1-2024.6'!B87,'2024.1-2024.6'!L:L)</f>
        <v>2182.08</v>
      </c>
      <c r="N87" s="191"/>
      <c r="O87" s="191">
        <f>SUMIF('2024.1-2024.6'!B:B,'Sum 2024.1-2024.6'!B87,'2024.1-2024.6'!N:N)</f>
        <v>22.8</v>
      </c>
      <c r="P87" s="191">
        <f>SUMIF('2024.1-2024.6'!B:B,'Sum 2024.1-2024.6'!B87,'2024.1-2024.6'!P:P)</f>
        <v>18.24</v>
      </c>
      <c r="Q87" s="191"/>
      <c r="R87" s="191">
        <f>SUMIF('2024.1-2024.6'!B:B,'Sum 2024.1-2024.6'!B87,'2024.1-2024.6'!M:M)</f>
        <v>520.8</v>
      </c>
      <c r="S87" s="191"/>
      <c r="T87" s="191">
        <f>SUMIF('2024.1-2024.6'!B:B,'Sum 2024.1-2024.6'!B87,'2024.1-2024.6'!O:O)</f>
        <v>3000</v>
      </c>
      <c r="U87" s="191">
        <f t="shared" si="40"/>
        <v>11927.8008333333</v>
      </c>
      <c r="V87" s="191">
        <f t="shared" si="41"/>
        <v>11927.8008333333</v>
      </c>
      <c r="W87" s="191">
        <f t="shared" si="42"/>
        <v>10019.3527</v>
      </c>
      <c r="X87" s="191">
        <f t="shared" si="43"/>
        <v>11927.8008333333</v>
      </c>
      <c r="Y87" s="191">
        <f t="shared" si="44"/>
        <v>11927.8008333333</v>
      </c>
      <c r="Z87" s="191">
        <f t="shared" si="45"/>
        <v>572.53444</v>
      </c>
      <c r="AA87" s="191">
        <f t="shared" si="46"/>
        <v>11927.8008333333</v>
      </c>
      <c r="AB87" s="191">
        <f t="shared" si="47"/>
        <v>114.506888</v>
      </c>
      <c r="AC87" s="191">
        <f t="shared" si="48"/>
        <v>11927.8008333333</v>
      </c>
      <c r="AD87" s="191">
        <f t="shared" si="49"/>
        <v>11927.8008333333</v>
      </c>
      <c r="AE87" s="191">
        <f t="shared" si="50"/>
        <v>3220.506225</v>
      </c>
      <c r="AF87" s="191">
        <f t="shared" si="51"/>
        <v>11927.8008333333</v>
      </c>
      <c r="AG87" s="191">
        <f t="shared" si="52"/>
        <v>11927.8008333333</v>
      </c>
      <c r="AH87" s="191">
        <f t="shared" si="53"/>
        <v>3578.34025</v>
      </c>
      <c r="AI87" s="191">
        <f t="shared" si="54"/>
        <v>-7837.2727</v>
      </c>
      <c r="AJ87" s="191">
        <f t="shared" si="55"/>
        <v>-549.73444</v>
      </c>
      <c r="AK87" s="191">
        <f t="shared" si="56"/>
        <v>-96.266888</v>
      </c>
      <c r="AL87" s="191">
        <f t="shared" si="57"/>
        <v>-2699.706225</v>
      </c>
      <c r="AM87" s="191">
        <f t="shared" si="58"/>
        <v>-578.34025</v>
      </c>
      <c r="AN87" s="191">
        <f t="shared" si="59"/>
        <v>4546</v>
      </c>
      <c r="AO87" s="191">
        <f t="shared" si="60"/>
        <v>4546</v>
      </c>
      <c r="AP87" s="191">
        <f t="shared" si="61"/>
        <v>3818.64</v>
      </c>
      <c r="AQ87" s="191">
        <f t="shared" si="62"/>
        <v>4485.5</v>
      </c>
      <c r="AR87" s="191">
        <f t="shared" si="63"/>
        <v>4485.5</v>
      </c>
      <c r="AS87" s="191">
        <f t="shared" si="64"/>
        <v>215.304</v>
      </c>
      <c r="AT87" s="191">
        <f t="shared" si="65"/>
        <v>4485.5</v>
      </c>
      <c r="AU87" s="191">
        <f t="shared" si="66"/>
        <v>43.0608</v>
      </c>
      <c r="AV87" s="191">
        <f t="shared" si="67"/>
        <v>4485.5</v>
      </c>
      <c r="AW87" s="191">
        <f t="shared" si="68"/>
        <v>4485.5</v>
      </c>
      <c r="AX87" s="191">
        <f t="shared" si="69"/>
        <v>1211.085</v>
      </c>
      <c r="AY87" s="191">
        <f t="shared" si="70"/>
        <v>4485.5</v>
      </c>
      <c r="AZ87" s="191">
        <f t="shared" si="71"/>
        <v>4485.5</v>
      </c>
      <c r="BA87" s="191">
        <f t="shared" si="72"/>
        <v>1345.65</v>
      </c>
      <c r="BB87" s="191">
        <f t="shared" si="73"/>
        <v>-1636.56</v>
      </c>
      <c r="BC87" s="191">
        <f t="shared" si="74"/>
        <v>-192.504</v>
      </c>
      <c r="BD87" s="191">
        <f t="shared" si="75"/>
        <v>-24.8208</v>
      </c>
      <c r="BE87" s="191">
        <f t="shared" si="76"/>
        <v>-690.285</v>
      </c>
      <c r="BF87" s="191">
        <f t="shared" si="77"/>
        <v>0</v>
      </c>
    </row>
    <row r="88" spans="2:58">
      <c r="B88" s="1" t="s">
        <v>280</v>
      </c>
      <c r="C88" s="197">
        <f>_xlfn.XLOOKUP(B88,'2024.1-2024.6'!B:B,'2024.1-2024.6'!G:G)</f>
        <v>40504</v>
      </c>
      <c r="D88" s="1">
        <f>_xlfn.XLOOKUP(B88,'2024.1-2024.6'!B:B,'2024.1-2024.6'!I:I)</f>
        <v>0</v>
      </c>
      <c r="E88" s="1" t="str">
        <f>_xlfn.XLOOKUP(B88,'2024.1-2024.6'!B:B,'2024.1-2024.6'!C:C)</f>
        <v>销售部</v>
      </c>
      <c r="F88" s="1" t="str">
        <f>_xlfn.XLOOKUP(B88,'2024.1-2024.6'!B:B,'2024.1-2024.6'!F:F)</f>
        <v>销售支持经理</v>
      </c>
      <c r="G88" s="1">
        <f>COUNTIF('2024.1-2024.6'!B:B,B88)</f>
        <v>6</v>
      </c>
      <c r="H88" s="191">
        <f>_xlfn.XLOOKUP(B88,'2024.1-2024.6'!B:B,'2024.1-2024.6'!K:K)</f>
        <v>10437.5</v>
      </c>
      <c r="I88" s="191">
        <f>IFERROR(AVERAGEIF('2022.1-2022.12 '!B:B,B88,'2022.1-2022.12 '!K:K),0)</f>
        <v>13431.2316666667</v>
      </c>
      <c r="J88" s="191">
        <f>_xlfn.XLOOKUP(B88,'2024.1-2024.6'!B:B,'2024.1-2024.6'!J:J)</f>
        <v>4453</v>
      </c>
      <c r="K88" s="191">
        <f>IFERROR(AVERAGEIF('2022.1-2022.12 '!B:B,B88,'2022.1-2022.12 '!J:J),0)</f>
        <v>4048</v>
      </c>
      <c r="L88" s="191"/>
      <c r="M88" s="191">
        <f>SUMIF('2024.1-2024.6'!B:B,'Sum 2024.1-2024.6'!B88,'2024.1-2024.6'!L:L)</f>
        <v>2182.08</v>
      </c>
      <c r="N88" s="191"/>
      <c r="O88" s="191">
        <f>SUMIF('2024.1-2024.6'!B:B,'Sum 2024.1-2024.6'!B88,'2024.1-2024.6'!N:N)</f>
        <v>22.8</v>
      </c>
      <c r="P88" s="191">
        <f>SUMIF('2024.1-2024.6'!B:B,'Sum 2024.1-2024.6'!B88,'2024.1-2024.6'!P:P)</f>
        <v>18.24</v>
      </c>
      <c r="Q88" s="191"/>
      <c r="R88" s="191">
        <f>SUMIF('2024.1-2024.6'!B:B,'Sum 2024.1-2024.6'!B88,'2024.1-2024.6'!M:M)</f>
        <v>520.8</v>
      </c>
      <c r="S88" s="191"/>
      <c r="T88" s="191">
        <f>SUMIF('2024.1-2024.6'!B:B,'Sum 2024.1-2024.6'!B88,'2024.1-2024.6'!O:O)</f>
        <v>6000</v>
      </c>
      <c r="U88" s="191">
        <f t="shared" si="40"/>
        <v>13431.2316666667</v>
      </c>
      <c r="V88" s="191">
        <f t="shared" si="41"/>
        <v>13431.2316666667</v>
      </c>
      <c r="W88" s="191">
        <f t="shared" si="42"/>
        <v>11282.2346</v>
      </c>
      <c r="X88" s="191">
        <f t="shared" si="43"/>
        <v>13431.2316666667</v>
      </c>
      <c r="Y88" s="191">
        <f t="shared" si="44"/>
        <v>13431.2316666667</v>
      </c>
      <c r="Z88" s="191">
        <f t="shared" si="45"/>
        <v>644.69912</v>
      </c>
      <c r="AA88" s="191">
        <f t="shared" si="46"/>
        <v>13431.2316666667</v>
      </c>
      <c r="AB88" s="191">
        <f t="shared" si="47"/>
        <v>128.939824</v>
      </c>
      <c r="AC88" s="191">
        <f t="shared" si="48"/>
        <v>13431.2316666667</v>
      </c>
      <c r="AD88" s="191">
        <f t="shared" si="49"/>
        <v>13431.2316666667</v>
      </c>
      <c r="AE88" s="191">
        <f t="shared" si="50"/>
        <v>3626.43255</v>
      </c>
      <c r="AF88" s="191">
        <f t="shared" si="51"/>
        <v>13431.2316666667</v>
      </c>
      <c r="AG88" s="191">
        <f t="shared" si="52"/>
        <v>13431.2316666667</v>
      </c>
      <c r="AH88" s="191">
        <f t="shared" si="53"/>
        <v>4029.3695</v>
      </c>
      <c r="AI88" s="191">
        <f t="shared" si="54"/>
        <v>-9100.1546</v>
      </c>
      <c r="AJ88" s="191">
        <f t="shared" si="55"/>
        <v>-621.89912</v>
      </c>
      <c r="AK88" s="191">
        <f t="shared" si="56"/>
        <v>-110.699824</v>
      </c>
      <c r="AL88" s="191">
        <f t="shared" si="57"/>
        <v>-3105.63255</v>
      </c>
      <c r="AM88" s="191">
        <f t="shared" si="58"/>
        <v>0</v>
      </c>
      <c r="AN88" s="191">
        <f t="shared" si="59"/>
        <v>4546</v>
      </c>
      <c r="AO88" s="191">
        <f t="shared" si="60"/>
        <v>4546</v>
      </c>
      <c r="AP88" s="191">
        <f t="shared" si="61"/>
        <v>3818.64</v>
      </c>
      <c r="AQ88" s="191">
        <f t="shared" si="62"/>
        <v>4048</v>
      </c>
      <c r="AR88" s="191">
        <f t="shared" si="63"/>
        <v>4048</v>
      </c>
      <c r="AS88" s="191">
        <f t="shared" si="64"/>
        <v>194.304</v>
      </c>
      <c r="AT88" s="191">
        <f t="shared" si="65"/>
        <v>4048</v>
      </c>
      <c r="AU88" s="191">
        <f t="shared" si="66"/>
        <v>38.8608</v>
      </c>
      <c r="AV88" s="191">
        <f t="shared" si="67"/>
        <v>4340</v>
      </c>
      <c r="AW88" s="191">
        <f t="shared" si="68"/>
        <v>4340</v>
      </c>
      <c r="AX88" s="191">
        <f t="shared" si="69"/>
        <v>1171.8</v>
      </c>
      <c r="AY88" s="191">
        <f t="shared" si="70"/>
        <v>4048</v>
      </c>
      <c r="AZ88" s="191">
        <f t="shared" si="71"/>
        <v>4048</v>
      </c>
      <c r="BA88" s="191">
        <f t="shared" si="72"/>
        <v>1214.4</v>
      </c>
      <c r="BB88" s="191">
        <f t="shared" si="73"/>
        <v>-1636.56</v>
      </c>
      <c r="BC88" s="191">
        <f t="shared" si="74"/>
        <v>-171.504</v>
      </c>
      <c r="BD88" s="191">
        <f t="shared" si="75"/>
        <v>-20.6208</v>
      </c>
      <c r="BE88" s="191">
        <f t="shared" si="76"/>
        <v>-651</v>
      </c>
      <c r="BF88" s="191">
        <f t="shared" si="77"/>
        <v>0</v>
      </c>
    </row>
    <row r="89" spans="2:58">
      <c r="B89" s="1" t="s">
        <v>281</v>
      </c>
      <c r="C89" s="197" t="str">
        <f>_xlfn.XLOOKUP(B89,'2024.1-2024.6'!B:B,'2024.1-2024.6'!G:G)</f>
        <v>2020/07/01</v>
      </c>
      <c r="D89" s="1">
        <f>_xlfn.XLOOKUP(B89,'2024.1-2024.6'!B:B,'2024.1-2024.6'!I:I)</f>
        <v>0</v>
      </c>
      <c r="E89" s="1" t="str">
        <f>_xlfn.XLOOKUP(B89,'2024.1-2024.6'!B:B,'2024.1-2024.6'!C:C)</f>
        <v>服务营销中心</v>
      </c>
      <c r="F89" s="1" t="str">
        <f>_xlfn.XLOOKUP(B89,'2024.1-2024.6'!B:B,'2024.1-2024.6'!F:F)</f>
        <v>现场装配技师</v>
      </c>
      <c r="G89" s="1">
        <f>COUNTIF('2024.1-2024.6'!B:B,B89)</f>
        <v>6</v>
      </c>
      <c r="H89" s="191">
        <f>_xlfn.XLOOKUP(B89,'2024.1-2024.6'!B:B,'2024.1-2024.6'!K:K)</f>
        <v>6180.03</v>
      </c>
      <c r="I89" s="191">
        <f>IFERROR(AVERAGEIF('2022.1-2022.12 '!B:B,B89,'2022.1-2022.12 '!K:K),0)</f>
        <v>6161.82333333333</v>
      </c>
      <c r="J89" s="191">
        <f>_xlfn.XLOOKUP(B89,'2024.1-2024.6'!B:B,'2024.1-2024.6'!J:J)</f>
        <v>2363</v>
      </c>
      <c r="K89" s="191">
        <f>IFERROR(AVERAGEIF('2022.1-2022.12 '!B:B,B89,'2022.1-2022.12 '!J:J),0)</f>
        <v>2363</v>
      </c>
      <c r="L89" s="191"/>
      <c r="M89" s="191">
        <f>SUMIF('2024.1-2024.6'!B:B,'Sum 2024.1-2024.6'!B89,'2024.1-2024.6'!L:L)</f>
        <v>2182.08</v>
      </c>
      <c r="N89" s="191"/>
      <c r="O89" s="191">
        <f>SUMIF('2024.1-2024.6'!B:B,'Sum 2024.1-2024.6'!B89,'2024.1-2024.6'!N:N)</f>
        <v>22.8</v>
      </c>
      <c r="P89" s="191">
        <f>SUMIF('2024.1-2024.6'!B:B,'Sum 2024.1-2024.6'!B89,'2024.1-2024.6'!P:P)</f>
        <v>18.24</v>
      </c>
      <c r="Q89" s="191"/>
      <c r="R89" s="191">
        <f>SUMIF('2024.1-2024.6'!B:B,'Sum 2024.1-2024.6'!B89,'2024.1-2024.6'!M:M)</f>
        <v>520.8</v>
      </c>
      <c r="S89" s="191"/>
      <c r="T89" s="191">
        <f>SUMIF('2024.1-2024.6'!B:B,'Sum 2024.1-2024.6'!B89,'2024.1-2024.6'!O:O)</f>
        <v>0</v>
      </c>
      <c r="U89" s="191">
        <f t="shared" si="40"/>
        <v>6161.82333333333</v>
      </c>
      <c r="V89" s="191">
        <f t="shared" si="41"/>
        <v>6161.82333333333</v>
      </c>
      <c r="W89" s="191">
        <f t="shared" si="42"/>
        <v>5175.9316</v>
      </c>
      <c r="X89" s="191">
        <f t="shared" si="43"/>
        <v>6161.82333333333</v>
      </c>
      <c r="Y89" s="191">
        <f t="shared" si="44"/>
        <v>6161.82333333333</v>
      </c>
      <c r="Z89" s="191">
        <f t="shared" si="45"/>
        <v>295.76752</v>
      </c>
      <c r="AA89" s="191">
        <f t="shared" si="46"/>
        <v>6161.82333333333</v>
      </c>
      <c r="AB89" s="191">
        <f t="shared" si="47"/>
        <v>59.153504</v>
      </c>
      <c r="AC89" s="191">
        <f t="shared" si="48"/>
        <v>6161.82333333333</v>
      </c>
      <c r="AD89" s="191">
        <f t="shared" si="49"/>
        <v>6161.82333333333</v>
      </c>
      <c r="AE89" s="191">
        <f t="shared" si="50"/>
        <v>1663.6923</v>
      </c>
      <c r="AF89" s="191">
        <f t="shared" si="51"/>
        <v>6161.82333333333</v>
      </c>
      <c r="AG89" s="191">
        <f t="shared" si="52"/>
        <v>6161.82333333333</v>
      </c>
      <c r="AH89" s="191">
        <f t="shared" si="53"/>
        <v>1848.547</v>
      </c>
      <c r="AI89" s="191">
        <f t="shared" si="54"/>
        <v>-2993.8516</v>
      </c>
      <c r="AJ89" s="191">
        <f t="shared" si="55"/>
        <v>-272.96752</v>
      </c>
      <c r="AK89" s="191">
        <f t="shared" si="56"/>
        <v>-40.913504</v>
      </c>
      <c r="AL89" s="191">
        <f t="shared" si="57"/>
        <v>-1142.8923</v>
      </c>
      <c r="AM89" s="191">
        <f t="shared" si="58"/>
        <v>-1848.547</v>
      </c>
      <c r="AN89" s="191">
        <f t="shared" si="59"/>
        <v>4546</v>
      </c>
      <c r="AO89" s="191">
        <f t="shared" si="60"/>
        <v>4546</v>
      </c>
      <c r="AP89" s="191">
        <f t="shared" si="61"/>
        <v>3818.64</v>
      </c>
      <c r="AQ89" s="191">
        <f t="shared" si="62"/>
        <v>2363</v>
      </c>
      <c r="AR89" s="191">
        <f t="shared" si="63"/>
        <v>2363</v>
      </c>
      <c r="AS89" s="191">
        <f t="shared" si="64"/>
        <v>113.424</v>
      </c>
      <c r="AT89" s="191">
        <f t="shared" si="65"/>
        <v>2363</v>
      </c>
      <c r="AU89" s="191">
        <f t="shared" si="66"/>
        <v>22.6848</v>
      </c>
      <c r="AV89" s="191">
        <f t="shared" si="67"/>
        <v>4340</v>
      </c>
      <c r="AW89" s="191">
        <f t="shared" si="68"/>
        <v>4340</v>
      </c>
      <c r="AX89" s="191">
        <f t="shared" si="69"/>
        <v>1171.8</v>
      </c>
      <c r="AY89" s="191">
        <f t="shared" si="70"/>
        <v>2363</v>
      </c>
      <c r="AZ89" s="191">
        <f t="shared" si="71"/>
        <v>2363</v>
      </c>
      <c r="BA89" s="191">
        <f t="shared" si="72"/>
        <v>708.9</v>
      </c>
      <c r="BB89" s="191">
        <f t="shared" si="73"/>
        <v>-1636.56</v>
      </c>
      <c r="BC89" s="191">
        <f t="shared" si="74"/>
        <v>-90.624</v>
      </c>
      <c r="BD89" s="191">
        <f t="shared" si="75"/>
        <v>-4.4448</v>
      </c>
      <c r="BE89" s="191">
        <f t="shared" si="76"/>
        <v>-651</v>
      </c>
      <c r="BF89" s="191">
        <f t="shared" si="77"/>
        <v>-708.9</v>
      </c>
    </row>
    <row r="90" spans="2:58">
      <c r="B90" s="1" t="s">
        <v>282</v>
      </c>
      <c r="C90" s="197" t="str">
        <f>_xlfn.XLOOKUP(B90,'2024.1-2024.6'!B:B,'2024.1-2024.6'!G:G)</f>
        <v>2021/06/29</v>
      </c>
      <c r="D90" s="1">
        <f>_xlfn.XLOOKUP(B90,'2024.1-2024.6'!B:B,'2024.1-2024.6'!I:I)</f>
        <v>0</v>
      </c>
      <c r="E90" s="1" t="str">
        <f>_xlfn.XLOOKUP(B90,'2024.1-2024.6'!B:B,'2024.1-2024.6'!C:C)</f>
        <v>运营中心</v>
      </c>
      <c r="F90" s="1" t="str">
        <f>_xlfn.XLOOKUP(B90,'2024.1-2024.6'!B:B,'2024.1-2024.6'!F:F)</f>
        <v>装配电工</v>
      </c>
      <c r="G90" s="1">
        <f>COUNTIF('2024.1-2024.6'!B:B,B90)</f>
        <v>6</v>
      </c>
      <c r="H90" s="191">
        <f>_xlfn.XLOOKUP(B90,'2024.1-2024.6'!B:B,'2024.1-2024.6'!K:K)</f>
        <v>7880.82</v>
      </c>
      <c r="I90" s="191">
        <f>IFERROR(AVERAGEIF('2022.1-2022.12 '!B:B,B90,'2022.1-2022.12 '!K:K),0)</f>
        <v>6001.03</v>
      </c>
      <c r="J90" s="191">
        <f>_xlfn.XLOOKUP(B90,'2024.1-2024.6'!B:B,'2024.1-2024.6'!J:J)</f>
        <v>1900</v>
      </c>
      <c r="K90" s="191">
        <f>IFERROR(AVERAGEIF('2022.1-2022.12 '!B:B,B90,'2022.1-2022.12 '!J:J),0)</f>
        <v>1900</v>
      </c>
      <c r="L90" s="191"/>
      <c r="M90" s="191">
        <f>SUMIF('2024.1-2024.6'!B:B,'Sum 2024.1-2024.6'!B90,'2024.1-2024.6'!L:L)</f>
        <v>2182.08</v>
      </c>
      <c r="N90" s="191"/>
      <c r="O90" s="191">
        <f>SUMIF('2024.1-2024.6'!B:B,'Sum 2024.1-2024.6'!B90,'2024.1-2024.6'!N:N)</f>
        <v>22.8</v>
      </c>
      <c r="P90" s="191">
        <f>SUMIF('2024.1-2024.6'!B:B,'Sum 2024.1-2024.6'!B90,'2024.1-2024.6'!P:P)</f>
        <v>18.24</v>
      </c>
      <c r="Q90" s="191"/>
      <c r="R90" s="191">
        <f>SUMIF('2024.1-2024.6'!B:B,'Sum 2024.1-2024.6'!B90,'2024.1-2024.6'!M:M)</f>
        <v>520.8</v>
      </c>
      <c r="S90" s="191"/>
      <c r="T90" s="191">
        <f>SUMIF('2024.1-2024.6'!B:B,'Sum 2024.1-2024.6'!B90,'2024.1-2024.6'!O:O)</f>
        <v>0</v>
      </c>
      <c r="U90" s="191">
        <f t="shared" si="40"/>
        <v>6001.03</v>
      </c>
      <c r="V90" s="191">
        <f t="shared" si="41"/>
        <v>6001.03</v>
      </c>
      <c r="W90" s="191">
        <f t="shared" si="42"/>
        <v>5040.8652</v>
      </c>
      <c r="X90" s="191">
        <f t="shared" si="43"/>
        <v>6001.03</v>
      </c>
      <c r="Y90" s="191">
        <f t="shared" si="44"/>
        <v>6001.03</v>
      </c>
      <c r="Z90" s="191">
        <f t="shared" si="45"/>
        <v>288.04944</v>
      </c>
      <c r="AA90" s="191">
        <f t="shared" si="46"/>
        <v>6001.03</v>
      </c>
      <c r="AB90" s="191">
        <f t="shared" si="47"/>
        <v>57.609888</v>
      </c>
      <c r="AC90" s="191">
        <f t="shared" si="48"/>
        <v>6001.03</v>
      </c>
      <c r="AD90" s="191">
        <f t="shared" si="49"/>
        <v>6001.03</v>
      </c>
      <c r="AE90" s="191">
        <f t="shared" si="50"/>
        <v>1620.2781</v>
      </c>
      <c r="AF90" s="191">
        <f t="shared" si="51"/>
        <v>6001.03</v>
      </c>
      <c r="AG90" s="191">
        <f t="shared" si="52"/>
        <v>6001.03</v>
      </c>
      <c r="AH90" s="191">
        <f t="shared" si="53"/>
        <v>1800.309</v>
      </c>
      <c r="AI90" s="191">
        <f t="shared" si="54"/>
        <v>-2858.7852</v>
      </c>
      <c r="AJ90" s="191">
        <f t="shared" si="55"/>
        <v>-265.24944</v>
      </c>
      <c r="AK90" s="191">
        <f t="shared" si="56"/>
        <v>-39.369888</v>
      </c>
      <c r="AL90" s="191">
        <f t="shared" si="57"/>
        <v>-1099.4781</v>
      </c>
      <c r="AM90" s="191">
        <f t="shared" si="58"/>
        <v>-1800.309</v>
      </c>
      <c r="AN90" s="191">
        <f t="shared" si="59"/>
        <v>4546</v>
      </c>
      <c r="AO90" s="191">
        <f t="shared" si="60"/>
        <v>4546</v>
      </c>
      <c r="AP90" s="191">
        <f t="shared" si="61"/>
        <v>3818.64</v>
      </c>
      <c r="AQ90" s="191">
        <f t="shared" si="62"/>
        <v>1900</v>
      </c>
      <c r="AR90" s="191">
        <f t="shared" si="63"/>
        <v>1900</v>
      </c>
      <c r="AS90" s="191">
        <f t="shared" si="64"/>
        <v>91.2</v>
      </c>
      <c r="AT90" s="191">
        <f t="shared" si="65"/>
        <v>1900</v>
      </c>
      <c r="AU90" s="191">
        <f t="shared" si="66"/>
        <v>18.24</v>
      </c>
      <c r="AV90" s="191">
        <f t="shared" si="67"/>
        <v>4340</v>
      </c>
      <c r="AW90" s="191">
        <f t="shared" si="68"/>
        <v>4340</v>
      </c>
      <c r="AX90" s="191">
        <f t="shared" si="69"/>
        <v>1171.8</v>
      </c>
      <c r="AY90" s="191">
        <f t="shared" si="70"/>
        <v>1900</v>
      </c>
      <c r="AZ90" s="191">
        <f t="shared" si="71"/>
        <v>1900</v>
      </c>
      <c r="BA90" s="191">
        <f t="shared" si="72"/>
        <v>570</v>
      </c>
      <c r="BB90" s="191">
        <f t="shared" si="73"/>
        <v>-1636.56</v>
      </c>
      <c r="BC90" s="191">
        <f t="shared" si="74"/>
        <v>-68.4</v>
      </c>
      <c r="BD90" s="191">
        <f t="shared" si="75"/>
        <v>0</v>
      </c>
      <c r="BE90" s="191">
        <f t="shared" si="76"/>
        <v>-651</v>
      </c>
      <c r="BF90" s="191">
        <f t="shared" si="77"/>
        <v>-570</v>
      </c>
    </row>
    <row r="91" spans="2:58">
      <c r="B91" s="1" t="s">
        <v>480</v>
      </c>
      <c r="C91" s="197" t="str">
        <f>_xlfn.XLOOKUP(B91,'2024.1-2024.6'!B:B,'2024.1-2024.6'!G:G)</f>
        <v>2023/07/31</v>
      </c>
      <c r="D91" s="1">
        <f>_xlfn.XLOOKUP(B91,'2024.1-2024.6'!B:B,'2024.1-2024.6'!I:I)</f>
        <v>0</v>
      </c>
      <c r="E91" s="1" t="str">
        <f>_xlfn.XLOOKUP(B91,'2024.1-2024.6'!B:B,'2024.1-2024.6'!C:C)</f>
        <v>运营中心</v>
      </c>
      <c r="F91" s="1" t="str">
        <f>_xlfn.XLOOKUP(B91,'2024.1-2024.6'!B:B,'2024.1-2024.6'!F:F)</f>
        <v>装配电工学徒</v>
      </c>
      <c r="G91" s="1">
        <f>COUNTIF('2024.1-2024.6'!B:B,B91)</f>
        <v>6</v>
      </c>
      <c r="H91" s="191">
        <f>_xlfn.XLOOKUP(B91,'2024.1-2024.6'!B:B,'2024.1-2024.6'!K:K)</f>
        <v>4654.34</v>
      </c>
      <c r="I91" s="191">
        <f>IFERROR(AVERAGEIF('2022.1-2022.12 '!B:B,B91,'2022.1-2022.12 '!K:K),0)</f>
        <v>0</v>
      </c>
      <c r="J91" s="191">
        <f>_xlfn.XLOOKUP(B91,'2024.1-2024.6'!B:B,'2024.1-2024.6'!J:J)</f>
        <v>1900</v>
      </c>
      <c r="K91" s="191">
        <f>IFERROR(AVERAGEIF('2022.1-2022.12 '!B:B,B91,'2022.1-2022.12 '!J:J),0)</f>
        <v>0</v>
      </c>
      <c r="L91" s="191"/>
      <c r="M91" s="191">
        <f>SUMIF('2024.1-2024.6'!B:B,'Sum 2024.1-2024.6'!B91,'2024.1-2024.6'!L:L)</f>
        <v>2182.08</v>
      </c>
      <c r="N91" s="191"/>
      <c r="O91" s="191">
        <f>SUMIF('2024.1-2024.6'!B:B,'Sum 2024.1-2024.6'!B91,'2024.1-2024.6'!N:N)</f>
        <v>22.8</v>
      </c>
      <c r="P91" s="191">
        <f>SUMIF('2024.1-2024.6'!B:B,'Sum 2024.1-2024.6'!B91,'2024.1-2024.6'!P:P)</f>
        <v>18.24</v>
      </c>
      <c r="Q91" s="191"/>
      <c r="R91" s="191">
        <f>SUMIF('2024.1-2024.6'!B:B,'Sum 2024.1-2024.6'!B91,'2024.1-2024.6'!M:M)</f>
        <v>520.8</v>
      </c>
      <c r="S91" s="191"/>
      <c r="T91" s="191">
        <f>SUMIF('2024.1-2024.6'!B:B,'Sum 2024.1-2024.6'!B91,'2024.1-2024.6'!O:O)</f>
        <v>0</v>
      </c>
      <c r="U91" s="191">
        <f t="shared" si="40"/>
        <v>4654.34</v>
      </c>
      <c r="V91" s="191">
        <f t="shared" si="41"/>
        <v>4654.34</v>
      </c>
      <c r="W91" s="191">
        <f t="shared" si="42"/>
        <v>3909.6456</v>
      </c>
      <c r="X91" s="191">
        <f t="shared" si="43"/>
        <v>4654.34</v>
      </c>
      <c r="Y91" s="191">
        <f t="shared" si="44"/>
        <v>4654.34</v>
      </c>
      <c r="Z91" s="191">
        <f t="shared" si="45"/>
        <v>223.40832</v>
      </c>
      <c r="AA91" s="191">
        <f t="shared" si="46"/>
        <v>4654.34</v>
      </c>
      <c r="AB91" s="191">
        <f t="shared" si="47"/>
        <v>44.681664</v>
      </c>
      <c r="AC91" s="191">
        <f t="shared" si="48"/>
        <v>4654.34</v>
      </c>
      <c r="AD91" s="191">
        <f t="shared" si="49"/>
        <v>4654.34</v>
      </c>
      <c r="AE91" s="191">
        <f t="shared" si="50"/>
        <v>1256.6718</v>
      </c>
      <c r="AF91" s="191">
        <f t="shared" si="51"/>
        <v>4654.34</v>
      </c>
      <c r="AG91" s="191">
        <f t="shared" si="52"/>
        <v>4654.34</v>
      </c>
      <c r="AH91" s="191">
        <f t="shared" si="53"/>
        <v>1396.302</v>
      </c>
      <c r="AI91" s="191">
        <f t="shared" si="54"/>
        <v>-1727.5656</v>
      </c>
      <c r="AJ91" s="191">
        <f t="shared" si="55"/>
        <v>-200.60832</v>
      </c>
      <c r="AK91" s="191">
        <f t="shared" si="56"/>
        <v>-26.441664</v>
      </c>
      <c r="AL91" s="191">
        <f t="shared" si="57"/>
        <v>-735.8718</v>
      </c>
      <c r="AM91" s="191">
        <f t="shared" si="58"/>
        <v>-1396.302</v>
      </c>
      <c r="AN91" s="191">
        <f t="shared" si="59"/>
        <v>4546</v>
      </c>
      <c r="AO91" s="191">
        <f t="shared" si="60"/>
        <v>4546</v>
      </c>
      <c r="AP91" s="191">
        <f t="shared" si="61"/>
        <v>3818.64</v>
      </c>
      <c r="AQ91" s="191">
        <f t="shared" si="62"/>
        <v>1900</v>
      </c>
      <c r="AR91" s="191">
        <f t="shared" si="63"/>
        <v>1900</v>
      </c>
      <c r="AS91" s="191">
        <f t="shared" si="64"/>
        <v>91.2</v>
      </c>
      <c r="AT91" s="191">
        <f t="shared" si="65"/>
        <v>1900</v>
      </c>
      <c r="AU91" s="191">
        <f t="shared" si="66"/>
        <v>18.24</v>
      </c>
      <c r="AV91" s="191">
        <f t="shared" si="67"/>
        <v>4340</v>
      </c>
      <c r="AW91" s="191">
        <f t="shared" si="68"/>
        <v>4340</v>
      </c>
      <c r="AX91" s="191">
        <f t="shared" si="69"/>
        <v>1171.8</v>
      </c>
      <c r="AY91" s="191">
        <f t="shared" si="70"/>
        <v>1900</v>
      </c>
      <c r="AZ91" s="191">
        <f t="shared" si="71"/>
        <v>1900</v>
      </c>
      <c r="BA91" s="191">
        <f t="shared" si="72"/>
        <v>570</v>
      </c>
      <c r="BB91" s="191">
        <f t="shared" si="73"/>
        <v>-1636.56</v>
      </c>
      <c r="BC91" s="191">
        <f t="shared" si="74"/>
        <v>-68.4</v>
      </c>
      <c r="BD91" s="191">
        <f t="shared" si="75"/>
        <v>0</v>
      </c>
      <c r="BE91" s="191">
        <f t="shared" si="76"/>
        <v>-651</v>
      </c>
      <c r="BF91" s="191">
        <f t="shared" si="77"/>
        <v>-570</v>
      </c>
    </row>
    <row r="92" spans="2:58">
      <c r="B92" s="1" t="s">
        <v>285</v>
      </c>
      <c r="C92" s="197" t="str">
        <f>_xlfn.XLOOKUP(B92,'2024.1-2024.6'!B:B,'2024.1-2024.6'!G:G)</f>
        <v>2020/08/03</v>
      </c>
      <c r="D92" s="1">
        <f>_xlfn.XLOOKUP(B92,'2024.1-2024.6'!B:B,'2024.1-2024.6'!I:I)</f>
        <v>0</v>
      </c>
      <c r="E92" s="1" t="str">
        <f>_xlfn.XLOOKUP(B92,'2024.1-2024.6'!B:B,'2024.1-2024.6'!C:C)</f>
        <v>研发部</v>
      </c>
      <c r="F92" s="1" t="str">
        <f>_xlfn.XLOOKUP(B92,'2024.1-2024.6'!B:B,'2024.1-2024.6'!F:F)</f>
        <v>资料管理员</v>
      </c>
      <c r="G92" s="1">
        <f>COUNTIF('2024.1-2024.6'!B:B,B92)</f>
        <v>6</v>
      </c>
      <c r="H92" s="191">
        <f>_xlfn.XLOOKUP(B92,'2024.1-2024.6'!B:B,'2024.1-2024.6'!K:K)</f>
        <v>4436.5</v>
      </c>
      <c r="I92" s="191">
        <f>IFERROR(AVERAGEIF('2022.1-2022.12 '!B:B,B92,'2022.1-2022.12 '!K:K),0)</f>
        <v>5140.65583333333</v>
      </c>
      <c r="J92" s="191">
        <f>_xlfn.XLOOKUP(B92,'2024.1-2024.6'!B:B,'2024.1-2024.6'!J:J)</f>
        <v>1900</v>
      </c>
      <c r="K92" s="191">
        <f>IFERROR(AVERAGEIF('2022.1-2022.12 '!B:B,B92,'2022.1-2022.12 '!J:J),0)</f>
        <v>1900</v>
      </c>
      <c r="L92" s="191"/>
      <c r="M92" s="191">
        <f>SUMIF('2024.1-2024.6'!B:B,'Sum 2024.1-2024.6'!B92,'2024.1-2024.6'!L:L)</f>
        <v>2182.08</v>
      </c>
      <c r="N92" s="191"/>
      <c r="O92" s="191">
        <f>SUMIF('2024.1-2024.6'!B:B,'Sum 2024.1-2024.6'!B92,'2024.1-2024.6'!N:N)</f>
        <v>22.8</v>
      </c>
      <c r="P92" s="191">
        <f>SUMIF('2024.1-2024.6'!B:B,'Sum 2024.1-2024.6'!B92,'2024.1-2024.6'!P:P)</f>
        <v>18.24</v>
      </c>
      <c r="Q92" s="191"/>
      <c r="R92" s="191">
        <f>SUMIF('2024.1-2024.6'!B:B,'Sum 2024.1-2024.6'!B92,'2024.1-2024.6'!M:M)</f>
        <v>520.8</v>
      </c>
      <c r="S92" s="191"/>
      <c r="T92" s="191">
        <f>SUMIF('2024.1-2024.6'!B:B,'Sum 2024.1-2024.6'!B92,'2024.1-2024.6'!O:O)</f>
        <v>0</v>
      </c>
      <c r="U92" s="191">
        <f t="shared" si="40"/>
        <v>5140.65583333333</v>
      </c>
      <c r="V92" s="191">
        <f t="shared" si="41"/>
        <v>5140.65583333333</v>
      </c>
      <c r="W92" s="191">
        <f t="shared" si="42"/>
        <v>4318.1509</v>
      </c>
      <c r="X92" s="191">
        <f t="shared" si="43"/>
        <v>5140.65583333333</v>
      </c>
      <c r="Y92" s="191">
        <f t="shared" si="44"/>
        <v>5140.65583333333</v>
      </c>
      <c r="Z92" s="191">
        <f t="shared" si="45"/>
        <v>246.75148</v>
      </c>
      <c r="AA92" s="191">
        <f t="shared" si="46"/>
        <v>5140.65583333333</v>
      </c>
      <c r="AB92" s="191">
        <f t="shared" si="47"/>
        <v>49.350296</v>
      </c>
      <c r="AC92" s="191">
        <f t="shared" si="48"/>
        <v>5140.65583333333</v>
      </c>
      <c r="AD92" s="191">
        <f t="shared" si="49"/>
        <v>5140.65583333333</v>
      </c>
      <c r="AE92" s="191">
        <f t="shared" si="50"/>
        <v>1387.977075</v>
      </c>
      <c r="AF92" s="191">
        <f t="shared" si="51"/>
        <v>5140.65583333333</v>
      </c>
      <c r="AG92" s="191">
        <f t="shared" si="52"/>
        <v>5140.65583333333</v>
      </c>
      <c r="AH92" s="191">
        <f t="shared" si="53"/>
        <v>1542.19675</v>
      </c>
      <c r="AI92" s="191">
        <f t="shared" si="54"/>
        <v>-2136.0709</v>
      </c>
      <c r="AJ92" s="191">
        <f t="shared" si="55"/>
        <v>-223.95148</v>
      </c>
      <c r="AK92" s="191">
        <f t="shared" si="56"/>
        <v>-31.110296</v>
      </c>
      <c r="AL92" s="191">
        <f t="shared" si="57"/>
        <v>-867.177075</v>
      </c>
      <c r="AM92" s="191">
        <f t="shared" si="58"/>
        <v>-1542.19675</v>
      </c>
      <c r="AN92" s="191">
        <f t="shared" si="59"/>
        <v>4546</v>
      </c>
      <c r="AO92" s="191">
        <f t="shared" si="60"/>
        <v>4546</v>
      </c>
      <c r="AP92" s="191">
        <f t="shared" si="61"/>
        <v>3818.64</v>
      </c>
      <c r="AQ92" s="191">
        <f t="shared" si="62"/>
        <v>1900</v>
      </c>
      <c r="AR92" s="191">
        <f t="shared" si="63"/>
        <v>1900</v>
      </c>
      <c r="AS92" s="191">
        <f t="shared" si="64"/>
        <v>91.2</v>
      </c>
      <c r="AT92" s="191">
        <f t="shared" si="65"/>
        <v>1900</v>
      </c>
      <c r="AU92" s="191">
        <f t="shared" si="66"/>
        <v>18.24</v>
      </c>
      <c r="AV92" s="191">
        <f t="shared" si="67"/>
        <v>4340</v>
      </c>
      <c r="AW92" s="191">
        <f t="shared" si="68"/>
        <v>4340</v>
      </c>
      <c r="AX92" s="191">
        <f t="shared" si="69"/>
        <v>1171.8</v>
      </c>
      <c r="AY92" s="191">
        <f t="shared" si="70"/>
        <v>1900</v>
      </c>
      <c r="AZ92" s="191">
        <f t="shared" si="71"/>
        <v>1900</v>
      </c>
      <c r="BA92" s="191">
        <f t="shared" si="72"/>
        <v>570</v>
      </c>
      <c r="BB92" s="191">
        <f t="shared" si="73"/>
        <v>-1636.56</v>
      </c>
      <c r="BC92" s="191">
        <f t="shared" si="74"/>
        <v>-68.4</v>
      </c>
      <c r="BD92" s="191">
        <f t="shared" si="75"/>
        <v>0</v>
      </c>
      <c r="BE92" s="191">
        <f t="shared" si="76"/>
        <v>-651</v>
      </c>
      <c r="BF92" s="191">
        <f t="shared" si="77"/>
        <v>-570</v>
      </c>
    </row>
    <row r="93" spans="2:58">
      <c r="B93" s="201" t="s">
        <v>526</v>
      </c>
      <c r="C93" s="197" t="str">
        <f>_xlfn.XLOOKUP(B93,'2024.1-2024.6'!B:B,'2024.1-2024.6'!G:G)</f>
        <v>2024/03/06</v>
      </c>
      <c r="D93" s="1" t="str">
        <f>_xlfn.XLOOKUP(B93,'2024.1-2024.6'!B:B,'2024.1-2024.6'!I:I)</f>
        <v>3月入职</v>
      </c>
      <c r="E93" s="1" t="str">
        <f>_xlfn.XLOOKUP(B93,'2024.1-2024.6'!B:B,'2024.1-2024.6'!C:C)</f>
        <v>运营中心</v>
      </c>
      <c r="F93" s="1" t="str">
        <f>_xlfn.XLOOKUP(B93,'2024.1-2024.6'!B:B,'2024.1-2024.6'!F:F)</f>
        <v>装配钳工</v>
      </c>
      <c r="G93" s="1">
        <f>COUNTIF('2024.1-2024.6'!B:B,B93)</f>
        <v>4</v>
      </c>
      <c r="H93" s="191">
        <f>_xlfn.XLOOKUP(B93,'2024.1-2024.6'!B:B,'2024.1-2024.6'!K:K)</f>
        <v>5803.99</v>
      </c>
      <c r="I93" s="191">
        <f>IFERROR(AVERAGEIF('2022.1-2022.12 '!B:B,B93,'2022.1-2022.12 '!K:K),0)</f>
        <v>0</v>
      </c>
      <c r="J93" s="191">
        <f>_xlfn.XLOOKUP(B93,'2024.1-2024.6'!B:B,'2024.1-2024.6'!J:J)</f>
        <v>1900</v>
      </c>
      <c r="K93" s="191">
        <f>IFERROR(AVERAGEIF('2022.1-2022.12 '!B:B,B93,'2022.1-2022.12 '!J:J),0)</f>
        <v>0</v>
      </c>
      <c r="L93" s="191"/>
      <c r="M93" s="191">
        <f>SUMIF('2024.1-2024.6'!B:B,'Sum 2024.1-2024.6'!B93,'2024.1-2024.6'!L:L)</f>
        <v>1454.72</v>
      </c>
      <c r="N93" s="191"/>
      <c r="O93" s="191">
        <f>SUMIF('2024.1-2024.6'!B:B,'Sum 2024.1-2024.6'!B93,'2024.1-2024.6'!N:N)</f>
        <v>15.2</v>
      </c>
      <c r="P93" s="191">
        <f>SUMIF('2024.1-2024.6'!B:B,'Sum 2024.1-2024.6'!B93,'2024.1-2024.6'!P:P)</f>
        <v>12.16</v>
      </c>
      <c r="Q93" s="191"/>
      <c r="R93" s="191">
        <f>SUMIF('2024.1-2024.6'!B:B,'Sum 2024.1-2024.6'!B93,'2024.1-2024.6'!M:M)</f>
        <v>347.2</v>
      </c>
      <c r="S93" s="191"/>
      <c r="T93" s="191">
        <f>SUMIF('2024.1-2024.6'!B:B,'Sum 2024.1-2024.6'!B93,'2024.1-2024.6'!O:O)</f>
        <v>0</v>
      </c>
      <c r="U93" s="191">
        <f t="shared" si="40"/>
        <v>5803.99</v>
      </c>
      <c r="V93" s="191">
        <f t="shared" si="41"/>
        <v>5803.99</v>
      </c>
      <c r="W93" s="191">
        <f t="shared" si="42"/>
        <v>3250.2344</v>
      </c>
      <c r="X93" s="191">
        <f t="shared" si="43"/>
        <v>5803.99</v>
      </c>
      <c r="Y93" s="191">
        <f t="shared" si="44"/>
        <v>5803.99</v>
      </c>
      <c r="Z93" s="191">
        <f t="shared" si="45"/>
        <v>185.72768</v>
      </c>
      <c r="AA93" s="191">
        <f t="shared" si="46"/>
        <v>5803.99</v>
      </c>
      <c r="AB93" s="191">
        <f t="shared" si="47"/>
        <v>37.145536</v>
      </c>
      <c r="AC93" s="191">
        <f t="shared" si="48"/>
        <v>5803.99</v>
      </c>
      <c r="AD93" s="191">
        <f t="shared" si="49"/>
        <v>5803.99</v>
      </c>
      <c r="AE93" s="191">
        <f t="shared" si="50"/>
        <v>1044.7182</v>
      </c>
      <c r="AF93" s="191">
        <f t="shared" si="51"/>
        <v>5803.99</v>
      </c>
      <c r="AG93" s="191">
        <f t="shared" si="52"/>
        <v>5803.99</v>
      </c>
      <c r="AH93" s="191">
        <f t="shared" si="53"/>
        <v>1160.798</v>
      </c>
      <c r="AI93" s="191">
        <f t="shared" si="54"/>
        <v>-1795.5144</v>
      </c>
      <c r="AJ93" s="191">
        <f t="shared" si="55"/>
        <v>-170.52768</v>
      </c>
      <c r="AK93" s="191">
        <f t="shared" si="56"/>
        <v>-24.985536</v>
      </c>
      <c r="AL93" s="191">
        <f t="shared" si="57"/>
        <v>-697.5182</v>
      </c>
      <c r="AM93" s="191">
        <f t="shared" si="58"/>
        <v>-1160.798</v>
      </c>
      <c r="AN93" s="191">
        <f t="shared" si="59"/>
        <v>4546</v>
      </c>
      <c r="AO93" s="191">
        <f t="shared" si="60"/>
        <v>4546</v>
      </c>
      <c r="AP93" s="191">
        <f t="shared" si="61"/>
        <v>2545.76</v>
      </c>
      <c r="AQ93" s="191">
        <f t="shared" si="62"/>
        <v>1900</v>
      </c>
      <c r="AR93" s="191">
        <f t="shared" si="63"/>
        <v>1900</v>
      </c>
      <c r="AS93" s="191">
        <f t="shared" si="64"/>
        <v>60.8</v>
      </c>
      <c r="AT93" s="191">
        <f t="shared" si="65"/>
        <v>1900</v>
      </c>
      <c r="AU93" s="191">
        <f t="shared" si="66"/>
        <v>12.16</v>
      </c>
      <c r="AV93" s="191">
        <f t="shared" si="67"/>
        <v>4340</v>
      </c>
      <c r="AW93" s="191">
        <f t="shared" si="68"/>
        <v>4340</v>
      </c>
      <c r="AX93" s="191">
        <f t="shared" si="69"/>
        <v>781.2</v>
      </c>
      <c r="AY93" s="191">
        <f t="shared" si="70"/>
        <v>1900</v>
      </c>
      <c r="AZ93" s="191">
        <f t="shared" si="71"/>
        <v>1900</v>
      </c>
      <c r="BA93" s="191">
        <f t="shared" si="72"/>
        <v>380</v>
      </c>
      <c r="BB93" s="191">
        <f t="shared" si="73"/>
        <v>-1091.04</v>
      </c>
      <c r="BC93" s="191">
        <f t="shared" si="74"/>
        <v>-45.6</v>
      </c>
      <c r="BD93" s="191">
        <f t="shared" si="75"/>
        <v>0</v>
      </c>
      <c r="BE93" s="191">
        <f t="shared" si="76"/>
        <v>-434</v>
      </c>
      <c r="BF93" s="191">
        <f t="shared" si="77"/>
        <v>-380</v>
      </c>
    </row>
    <row r="94" spans="2:58">
      <c r="B94" s="1" t="s">
        <v>286</v>
      </c>
      <c r="C94" s="197" t="str">
        <f>_xlfn.XLOOKUP(B94,'2024.1-2024.6'!B:B,'2024.1-2024.6'!G:G)</f>
        <v>2018/05/29</v>
      </c>
      <c r="D94" s="1">
        <f>_xlfn.XLOOKUP(B94,'2024.1-2024.6'!B:B,'2024.1-2024.6'!I:I)</f>
        <v>0</v>
      </c>
      <c r="E94" s="1" t="str">
        <f>_xlfn.XLOOKUP(B94,'2024.1-2024.6'!B:B,'2024.1-2024.6'!C:C)</f>
        <v>服务营销中心</v>
      </c>
      <c r="F94" s="1" t="str">
        <f>_xlfn.XLOOKUP(B94,'2024.1-2024.6'!B:B,'2024.1-2024.6'!F:F)</f>
        <v>海外服务高级经理</v>
      </c>
      <c r="G94" s="1">
        <f>COUNTIF('2024.1-2024.6'!B:B,B94)</f>
        <v>6</v>
      </c>
      <c r="H94" s="191">
        <f>_xlfn.XLOOKUP(B94,'2024.1-2024.6'!B:B,'2024.1-2024.6'!K:K)</f>
        <v>20675</v>
      </c>
      <c r="I94" s="191">
        <f>IFERROR(AVERAGEIF('2022.1-2022.12 '!B:B,B94,'2022.1-2022.12 '!K:K),0)</f>
        <v>15508.0866666667</v>
      </c>
      <c r="J94" s="191">
        <f>_xlfn.XLOOKUP(B94,'2024.1-2024.6'!B:B,'2024.1-2024.6'!J:J)</f>
        <v>7100</v>
      </c>
      <c r="K94" s="191">
        <f>IFERROR(AVERAGEIF('2022.1-2022.12 '!B:B,B94,'2022.1-2022.12 '!J:J),0)</f>
        <v>5650.75</v>
      </c>
      <c r="L94" s="191"/>
      <c r="M94" s="191">
        <f>SUMIF('2024.1-2024.6'!B:B,'Sum 2024.1-2024.6'!B94,'2024.1-2024.6'!L:L)</f>
        <v>2182.08</v>
      </c>
      <c r="N94" s="191"/>
      <c r="O94" s="191">
        <f>SUMIF('2024.1-2024.6'!B:B,'Sum 2024.1-2024.6'!B94,'2024.1-2024.6'!N:N)</f>
        <v>22.8</v>
      </c>
      <c r="P94" s="191">
        <f>SUMIF('2024.1-2024.6'!B:B,'Sum 2024.1-2024.6'!B94,'2024.1-2024.6'!P:P)</f>
        <v>18.24</v>
      </c>
      <c r="Q94" s="191"/>
      <c r="R94" s="191">
        <f>SUMIF('2024.1-2024.6'!B:B,'Sum 2024.1-2024.6'!B94,'2024.1-2024.6'!M:M)</f>
        <v>520.8</v>
      </c>
      <c r="S94" s="191"/>
      <c r="T94" s="191">
        <f>SUMIF('2024.1-2024.6'!B:B,'Sum 2024.1-2024.6'!B94,'2024.1-2024.6'!O:O)</f>
        <v>2745</v>
      </c>
      <c r="U94" s="191">
        <f t="shared" si="40"/>
        <v>15508.0866666667</v>
      </c>
      <c r="V94" s="191">
        <f t="shared" si="41"/>
        <v>15508.0866666667</v>
      </c>
      <c r="W94" s="191">
        <f t="shared" si="42"/>
        <v>13026.7928</v>
      </c>
      <c r="X94" s="191">
        <f t="shared" si="43"/>
        <v>15508.0866666667</v>
      </c>
      <c r="Y94" s="191">
        <f t="shared" si="44"/>
        <v>15508.0866666667</v>
      </c>
      <c r="Z94" s="191">
        <f t="shared" si="45"/>
        <v>744.38816</v>
      </c>
      <c r="AA94" s="191">
        <f t="shared" si="46"/>
        <v>15508.0866666667</v>
      </c>
      <c r="AB94" s="191">
        <f t="shared" si="47"/>
        <v>148.877632</v>
      </c>
      <c r="AC94" s="191">
        <f t="shared" si="48"/>
        <v>15508.0866666667</v>
      </c>
      <c r="AD94" s="191">
        <f t="shared" si="49"/>
        <v>15508.0866666667</v>
      </c>
      <c r="AE94" s="191">
        <f t="shared" si="50"/>
        <v>4187.1834</v>
      </c>
      <c r="AF94" s="191">
        <f t="shared" si="51"/>
        <v>15508.0866666667</v>
      </c>
      <c r="AG94" s="191">
        <f t="shared" si="52"/>
        <v>15508.0866666667</v>
      </c>
      <c r="AH94" s="191">
        <f t="shared" si="53"/>
        <v>4652.426</v>
      </c>
      <c r="AI94" s="191">
        <f t="shared" si="54"/>
        <v>-10844.7128</v>
      </c>
      <c r="AJ94" s="191">
        <f t="shared" si="55"/>
        <v>-721.58816</v>
      </c>
      <c r="AK94" s="191">
        <f t="shared" si="56"/>
        <v>-130.637632</v>
      </c>
      <c r="AL94" s="191">
        <f t="shared" si="57"/>
        <v>-3666.3834</v>
      </c>
      <c r="AM94" s="191">
        <f t="shared" si="58"/>
        <v>-1907.426</v>
      </c>
      <c r="AN94" s="191">
        <f t="shared" si="59"/>
        <v>5650.75</v>
      </c>
      <c r="AO94" s="191">
        <f t="shared" si="60"/>
        <v>5650.75</v>
      </c>
      <c r="AP94" s="191">
        <f t="shared" si="61"/>
        <v>4746.63</v>
      </c>
      <c r="AQ94" s="191">
        <f t="shared" si="62"/>
        <v>5650.75</v>
      </c>
      <c r="AR94" s="191">
        <f t="shared" si="63"/>
        <v>5650.75</v>
      </c>
      <c r="AS94" s="191">
        <f t="shared" si="64"/>
        <v>271.236</v>
      </c>
      <c r="AT94" s="191">
        <f t="shared" si="65"/>
        <v>5650.75</v>
      </c>
      <c r="AU94" s="191">
        <f t="shared" si="66"/>
        <v>54.2472</v>
      </c>
      <c r="AV94" s="191">
        <f t="shared" si="67"/>
        <v>5650.75</v>
      </c>
      <c r="AW94" s="191">
        <f t="shared" si="68"/>
        <v>5650.75</v>
      </c>
      <c r="AX94" s="191">
        <f t="shared" si="69"/>
        <v>1525.7025</v>
      </c>
      <c r="AY94" s="191">
        <f t="shared" si="70"/>
        <v>5650.75</v>
      </c>
      <c r="AZ94" s="191">
        <f t="shared" si="71"/>
        <v>5650.75</v>
      </c>
      <c r="BA94" s="191">
        <f t="shared" si="72"/>
        <v>1695.225</v>
      </c>
      <c r="BB94" s="191">
        <f t="shared" si="73"/>
        <v>-2564.55</v>
      </c>
      <c r="BC94" s="191">
        <f t="shared" si="74"/>
        <v>-248.436</v>
      </c>
      <c r="BD94" s="191">
        <f t="shared" si="75"/>
        <v>-36.0072</v>
      </c>
      <c r="BE94" s="191">
        <f t="shared" si="76"/>
        <v>-1004.9025</v>
      </c>
      <c r="BF94" s="191">
        <f t="shared" si="77"/>
        <v>0</v>
      </c>
    </row>
    <row r="95" spans="2:58">
      <c r="B95" s="1" t="s">
        <v>481</v>
      </c>
      <c r="C95" s="197" t="str">
        <f>_xlfn.XLOOKUP(B95,'2024.1-2024.6'!B:B,'2024.1-2024.6'!G:G)</f>
        <v>2023/10/01</v>
      </c>
      <c r="D95" s="1">
        <f>_xlfn.XLOOKUP(B95,'2024.1-2024.6'!B:B,'2024.1-2024.6'!I:I)</f>
        <v>0</v>
      </c>
      <c r="E95" s="1" t="str">
        <f>_xlfn.XLOOKUP(B95,'2024.1-2024.6'!B:B,'2024.1-2024.6'!C:C)</f>
        <v>服务营销中心</v>
      </c>
      <c r="F95" s="1" t="str">
        <f>_xlfn.XLOOKUP(B95,'2024.1-2024.6'!B:B,'2024.1-2024.6'!F:F)</f>
        <v>配件销售主管</v>
      </c>
      <c r="G95" s="1">
        <f>COUNTIF('2024.1-2024.6'!B:B,B95)</f>
        <v>6</v>
      </c>
      <c r="H95" s="191">
        <f>_xlfn.XLOOKUP(B95,'2024.1-2024.6'!B:B,'2024.1-2024.6'!K:K)</f>
        <v>10209.6</v>
      </c>
      <c r="I95" s="191">
        <f>IFERROR(AVERAGEIF('2022.1-2022.12 '!B:B,B95,'2022.1-2022.12 '!K:K),0)</f>
        <v>0</v>
      </c>
      <c r="J95" s="191">
        <f>_xlfn.XLOOKUP(B95,'2024.1-2024.6'!B:B,'2024.1-2024.6'!J:J)</f>
        <v>4480</v>
      </c>
      <c r="K95" s="191">
        <f>IFERROR(AVERAGEIF('2022.1-2022.12 '!B:B,B95,'2022.1-2022.12 '!J:J),0)</f>
        <v>0</v>
      </c>
      <c r="L95" s="191"/>
      <c r="M95" s="191">
        <f>SUMIF('2024.1-2024.6'!B:B,'Sum 2024.1-2024.6'!B95,'2024.1-2024.6'!L:L)</f>
        <v>2182.08</v>
      </c>
      <c r="N95" s="191"/>
      <c r="O95" s="191">
        <f>SUMIF('2024.1-2024.6'!B:B,'Sum 2024.1-2024.6'!B95,'2024.1-2024.6'!N:N)</f>
        <v>22.8</v>
      </c>
      <c r="P95" s="191">
        <f>SUMIF('2024.1-2024.6'!B:B,'Sum 2024.1-2024.6'!B95,'2024.1-2024.6'!P:P)</f>
        <v>18.24</v>
      </c>
      <c r="Q95" s="191"/>
      <c r="R95" s="191">
        <f>SUMIF('2024.1-2024.6'!B:B,'Sum 2024.1-2024.6'!B95,'2024.1-2024.6'!M:M)</f>
        <v>520.8</v>
      </c>
      <c r="S95" s="191"/>
      <c r="T95" s="191">
        <f>SUMIF('2024.1-2024.6'!B:B,'Sum 2024.1-2024.6'!B95,'2024.1-2024.6'!O:O)</f>
        <v>8064</v>
      </c>
      <c r="U95" s="191">
        <f t="shared" si="40"/>
        <v>10209.6</v>
      </c>
      <c r="V95" s="191">
        <f t="shared" si="41"/>
        <v>10209.6</v>
      </c>
      <c r="W95" s="191">
        <f t="shared" si="42"/>
        <v>8576.064</v>
      </c>
      <c r="X95" s="191">
        <f t="shared" si="43"/>
        <v>10209.6</v>
      </c>
      <c r="Y95" s="191">
        <f t="shared" si="44"/>
        <v>10209.6</v>
      </c>
      <c r="Z95" s="191">
        <f t="shared" si="45"/>
        <v>490.0608</v>
      </c>
      <c r="AA95" s="191">
        <f t="shared" si="46"/>
        <v>10209.6</v>
      </c>
      <c r="AB95" s="191">
        <f t="shared" si="47"/>
        <v>98.01216</v>
      </c>
      <c r="AC95" s="191">
        <f t="shared" si="48"/>
        <v>10209.6</v>
      </c>
      <c r="AD95" s="191">
        <f t="shared" si="49"/>
        <v>10209.6</v>
      </c>
      <c r="AE95" s="191">
        <f t="shared" si="50"/>
        <v>2756.592</v>
      </c>
      <c r="AF95" s="191">
        <f t="shared" si="51"/>
        <v>10209.6</v>
      </c>
      <c r="AG95" s="191">
        <f t="shared" si="52"/>
        <v>10209.6</v>
      </c>
      <c r="AH95" s="191">
        <f t="shared" si="53"/>
        <v>3062.88</v>
      </c>
      <c r="AI95" s="191">
        <f t="shared" si="54"/>
        <v>-6393.984</v>
      </c>
      <c r="AJ95" s="191">
        <f t="shared" si="55"/>
        <v>-467.2608</v>
      </c>
      <c r="AK95" s="191">
        <f t="shared" si="56"/>
        <v>-79.77216</v>
      </c>
      <c r="AL95" s="191">
        <f t="shared" si="57"/>
        <v>-2235.792</v>
      </c>
      <c r="AM95" s="191">
        <f t="shared" si="58"/>
        <v>0</v>
      </c>
      <c r="AN95" s="191">
        <f t="shared" si="59"/>
        <v>4546</v>
      </c>
      <c r="AO95" s="191">
        <f t="shared" si="60"/>
        <v>4546</v>
      </c>
      <c r="AP95" s="191">
        <f t="shared" si="61"/>
        <v>3818.64</v>
      </c>
      <c r="AQ95" s="191">
        <f t="shared" si="62"/>
        <v>4480</v>
      </c>
      <c r="AR95" s="191">
        <f t="shared" si="63"/>
        <v>4480</v>
      </c>
      <c r="AS95" s="191">
        <f t="shared" si="64"/>
        <v>215.04</v>
      </c>
      <c r="AT95" s="191">
        <f t="shared" si="65"/>
        <v>4480</v>
      </c>
      <c r="AU95" s="191">
        <f t="shared" si="66"/>
        <v>43.008</v>
      </c>
      <c r="AV95" s="191">
        <f t="shared" si="67"/>
        <v>4480</v>
      </c>
      <c r="AW95" s="191">
        <f t="shared" si="68"/>
        <v>4480</v>
      </c>
      <c r="AX95" s="191">
        <f t="shared" si="69"/>
        <v>1209.6</v>
      </c>
      <c r="AY95" s="191">
        <f t="shared" si="70"/>
        <v>4480</v>
      </c>
      <c r="AZ95" s="191">
        <f t="shared" si="71"/>
        <v>4480</v>
      </c>
      <c r="BA95" s="191">
        <f t="shared" si="72"/>
        <v>1344</v>
      </c>
      <c r="BB95" s="191">
        <f t="shared" si="73"/>
        <v>-1636.56</v>
      </c>
      <c r="BC95" s="191">
        <f t="shared" si="74"/>
        <v>-192.24</v>
      </c>
      <c r="BD95" s="191">
        <f t="shared" si="75"/>
        <v>-24.768</v>
      </c>
      <c r="BE95" s="191">
        <f t="shared" si="76"/>
        <v>-688.8</v>
      </c>
      <c r="BF95" s="191">
        <f t="shared" si="77"/>
        <v>0</v>
      </c>
    </row>
    <row r="96" spans="2:58">
      <c r="B96" s="1" t="s">
        <v>287</v>
      </c>
      <c r="C96" s="197" t="str">
        <f>_xlfn.XLOOKUP(B96,'2024.1-2024.6'!B:B,'2024.1-2024.6'!G:G)</f>
        <v>2021/06/03</v>
      </c>
      <c r="D96" s="1">
        <f>_xlfn.XLOOKUP(B96,'2024.1-2024.6'!B:B,'2024.1-2024.6'!I:I)</f>
        <v>0</v>
      </c>
      <c r="E96" s="1" t="str">
        <f>_xlfn.XLOOKUP(B96,'2024.1-2024.6'!B:B,'2024.1-2024.6'!C:C)</f>
        <v>人力资源部</v>
      </c>
      <c r="F96" s="1" t="str">
        <f>_xlfn.XLOOKUP(B96,'2024.1-2024.6'!B:B,'2024.1-2024.6'!F:F)</f>
        <v>人力资源专员</v>
      </c>
      <c r="G96" s="1">
        <f>COUNTIF('2024.1-2024.6'!B:B,B96)</f>
        <v>6</v>
      </c>
      <c r="H96" s="191">
        <f>_xlfn.XLOOKUP(B96,'2024.1-2024.6'!B:B,'2024.1-2024.6'!K:K)</f>
        <v>6226</v>
      </c>
      <c r="I96" s="191">
        <f>IFERROR(AVERAGEIF('2022.1-2022.12 '!B:B,B96,'2022.1-2022.12 '!K:K),0)</f>
        <v>5606.42</v>
      </c>
      <c r="J96" s="191">
        <f>_xlfn.XLOOKUP(B96,'2024.1-2024.6'!B:B,'2024.1-2024.6'!J:J)</f>
        <v>2888</v>
      </c>
      <c r="K96" s="191">
        <f>IFERROR(AVERAGEIF('2022.1-2022.12 '!B:B,B96,'2022.1-2022.12 '!J:J),0)</f>
        <v>2090</v>
      </c>
      <c r="L96" s="191"/>
      <c r="M96" s="191">
        <f>SUMIF('2024.1-2024.6'!B:B,'Sum 2024.1-2024.6'!B96,'2024.1-2024.6'!L:L)</f>
        <v>2182.08</v>
      </c>
      <c r="N96" s="191"/>
      <c r="O96" s="191">
        <f>SUMIF('2024.1-2024.6'!B:B,'Sum 2024.1-2024.6'!B96,'2024.1-2024.6'!N:N)</f>
        <v>22.8</v>
      </c>
      <c r="P96" s="191">
        <f>SUMIF('2024.1-2024.6'!B:B,'Sum 2024.1-2024.6'!B96,'2024.1-2024.6'!P:P)</f>
        <v>18.24</v>
      </c>
      <c r="Q96" s="191"/>
      <c r="R96" s="191">
        <f>SUMIF('2024.1-2024.6'!B:B,'Sum 2024.1-2024.6'!B96,'2024.1-2024.6'!M:M)</f>
        <v>520.8</v>
      </c>
      <c r="S96" s="191"/>
      <c r="T96" s="191">
        <f>SUMIF('2024.1-2024.6'!B:B,'Sum 2024.1-2024.6'!B96,'2024.1-2024.6'!O:O)</f>
        <v>0</v>
      </c>
      <c r="U96" s="191">
        <f t="shared" si="40"/>
        <v>5606.42</v>
      </c>
      <c r="V96" s="191">
        <f t="shared" si="41"/>
        <v>5606.42</v>
      </c>
      <c r="W96" s="191">
        <f t="shared" si="42"/>
        <v>4709.3928</v>
      </c>
      <c r="X96" s="191">
        <f t="shared" si="43"/>
        <v>5606.42</v>
      </c>
      <c r="Y96" s="191">
        <f t="shared" si="44"/>
        <v>5606.42</v>
      </c>
      <c r="Z96" s="191">
        <f t="shared" si="45"/>
        <v>269.10816</v>
      </c>
      <c r="AA96" s="191">
        <f t="shared" si="46"/>
        <v>5606.42</v>
      </c>
      <c r="AB96" s="191">
        <f t="shared" si="47"/>
        <v>53.821632</v>
      </c>
      <c r="AC96" s="191">
        <f t="shared" si="48"/>
        <v>5606.42</v>
      </c>
      <c r="AD96" s="191">
        <f t="shared" si="49"/>
        <v>5606.42</v>
      </c>
      <c r="AE96" s="191">
        <f t="shared" si="50"/>
        <v>1513.7334</v>
      </c>
      <c r="AF96" s="191">
        <f t="shared" si="51"/>
        <v>5606.42</v>
      </c>
      <c r="AG96" s="191">
        <f t="shared" si="52"/>
        <v>5606.42</v>
      </c>
      <c r="AH96" s="191">
        <f t="shared" si="53"/>
        <v>1681.926</v>
      </c>
      <c r="AI96" s="191">
        <f t="shared" si="54"/>
        <v>-2527.3128</v>
      </c>
      <c r="AJ96" s="191">
        <f t="shared" si="55"/>
        <v>-246.30816</v>
      </c>
      <c r="AK96" s="191">
        <f t="shared" si="56"/>
        <v>-35.581632</v>
      </c>
      <c r="AL96" s="191">
        <f t="shared" si="57"/>
        <v>-992.9334</v>
      </c>
      <c r="AM96" s="191">
        <f t="shared" si="58"/>
        <v>-1681.926</v>
      </c>
      <c r="AN96" s="191">
        <f t="shared" si="59"/>
        <v>4546</v>
      </c>
      <c r="AO96" s="191">
        <f t="shared" si="60"/>
        <v>4546</v>
      </c>
      <c r="AP96" s="191">
        <f t="shared" si="61"/>
        <v>3818.64</v>
      </c>
      <c r="AQ96" s="191">
        <f t="shared" si="62"/>
        <v>2090</v>
      </c>
      <c r="AR96" s="191">
        <f t="shared" si="63"/>
        <v>2090</v>
      </c>
      <c r="AS96" s="191">
        <f t="shared" si="64"/>
        <v>100.32</v>
      </c>
      <c r="AT96" s="191">
        <f t="shared" si="65"/>
        <v>2090</v>
      </c>
      <c r="AU96" s="191">
        <f t="shared" si="66"/>
        <v>20.064</v>
      </c>
      <c r="AV96" s="191">
        <f t="shared" si="67"/>
        <v>4340</v>
      </c>
      <c r="AW96" s="191">
        <f t="shared" si="68"/>
        <v>4340</v>
      </c>
      <c r="AX96" s="191">
        <f t="shared" si="69"/>
        <v>1171.8</v>
      </c>
      <c r="AY96" s="191">
        <f t="shared" si="70"/>
        <v>2090</v>
      </c>
      <c r="AZ96" s="191">
        <f t="shared" si="71"/>
        <v>2090</v>
      </c>
      <c r="BA96" s="191">
        <f t="shared" si="72"/>
        <v>627</v>
      </c>
      <c r="BB96" s="191">
        <f t="shared" si="73"/>
        <v>-1636.56</v>
      </c>
      <c r="BC96" s="191">
        <f t="shared" si="74"/>
        <v>-77.52</v>
      </c>
      <c r="BD96" s="191">
        <f t="shared" si="75"/>
        <v>-1.824</v>
      </c>
      <c r="BE96" s="191">
        <f t="shared" si="76"/>
        <v>-651</v>
      </c>
      <c r="BF96" s="191">
        <f t="shared" si="77"/>
        <v>-627</v>
      </c>
    </row>
    <row r="97" spans="2:58">
      <c r="B97" s="1" t="s">
        <v>288</v>
      </c>
      <c r="C97" s="197" t="str">
        <f>_xlfn.XLOOKUP(B97,'2024.1-2024.6'!B:B,'2024.1-2024.6'!G:G)</f>
        <v>2023/03/17</v>
      </c>
      <c r="D97" s="1">
        <f>_xlfn.XLOOKUP(B97,'2024.1-2024.6'!B:B,'2024.1-2024.6'!I:I)</f>
        <v>0</v>
      </c>
      <c r="E97" s="1" t="str">
        <f>_xlfn.XLOOKUP(B97,'2024.1-2024.6'!B:B,'2024.1-2024.6'!C:C)</f>
        <v>运营中心</v>
      </c>
      <c r="F97" s="1" t="str">
        <f>_xlfn.XLOOKUP(B97,'2024.1-2024.6'!B:B,'2024.1-2024.6'!F:F)</f>
        <v>装配钳工</v>
      </c>
      <c r="G97" s="1">
        <f>COUNTIF('2024.1-2024.6'!B:B,B97)</f>
        <v>6</v>
      </c>
      <c r="H97" s="191">
        <f>_xlfn.XLOOKUP(B97,'2024.1-2024.6'!B:B,'2024.1-2024.6'!K:K)</f>
        <v>6642.2</v>
      </c>
      <c r="I97" s="191">
        <f>IFERROR(AVERAGEIF('2022.1-2022.12 '!B:B,B97,'2022.1-2022.12 '!K:K),0)</f>
        <v>0</v>
      </c>
      <c r="J97" s="191">
        <f>_xlfn.XLOOKUP(B97,'2024.1-2024.6'!B:B,'2024.1-2024.6'!J:J)</f>
        <v>1900</v>
      </c>
      <c r="K97" s="191">
        <f>IFERROR(AVERAGEIF('2022.1-2022.12 '!B:B,B97,'2022.1-2022.12 '!J:J),0)</f>
        <v>0</v>
      </c>
      <c r="L97" s="191"/>
      <c r="M97" s="191">
        <f>SUMIF('2024.1-2024.6'!B:B,'Sum 2024.1-2024.6'!B97,'2024.1-2024.6'!L:L)</f>
        <v>2182.08</v>
      </c>
      <c r="N97" s="191"/>
      <c r="O97" s="191">
        <f>SUMIF('2024.1-2024.6'!B:B,'Sum 2024.1-2024.6'!B97,'2024.1-2024.6'!N:N)</f>
        <v>22.8</v>
      </c>
      <c r="P97" s="191">
        <f>SUMIF('2024.1-2024.6'!B:B,'Sum 2024.1-2024.6'!B97,'2024.1-2024.6'!P:P)</f>
        <v>18.24</v>
      </c>
      <c r="Q97" s="191"/>
      <c r="R97" s="191">
        <f>SUMIF('2024.1-2024.6'!B:B,'Sum 2024.1-2024.6'!B97,'2024.1-2024.6'!M:M)</f>
        <v>520.8</v>
      </c>
      <c r="S97" s="191"/>
      <c r="T97" s="191">
        <f>SUMIF('2024.1-2024.6'!B:B,'Sum 2024.1-2024.6'!B97,'2024.1-2024.6'!O:O)</f>
        <v>0</v>
      </c>
      <c r="U97" s="191">
        <f t="shared" si="40"/>
        <v>6642.2</v>
      </c>
      <c r="V97" s="191">
        <f t="shared" si="41"/>
        <v>6642.2</v>
      </c>
      <c r="W97" s="191">
        <f t="shared" si="42"/>
        <v>5579.448</v>
      </c>
      <c r="X97" s="191">
        <f t="shared" si="43"/>
        <v>6642.2</v>
      </c>
      <c r="Y97" s="191">
        <f t="shared" si="44"/>
        <v>6642.2</v>
      </c>
      <c r="Z97" s="191">
        <f t="shared" si="45"/>
        <v>318.8256</v>
      </c>
      <c r="AA97" s="191">
        <f t="shared" si="46"/>
        <v>6642.2</v>
      </c>
      <c r="AB97" s="191">
        <f t="shared" si="47"/>
        <v>63.76512</v>
      </c>
      <c r="AC97" s="191">
        <f t="shared" si="48"/>
        <v>6642.2</v>
      </c>
      <c r="AD97" s="191">
        <f t="shared" si="49"/>
        <v>6642.2</v>
      </c>
      <c r="AE97" s="191">
        <f t="shared" si="50"/>
        <v>1793.394</v>
      </c>
      <c r="AF97" s="191">
        <f t="shared" si="51"/>
        <v>6642.2</v>
      </c>
      <c r="AG97" s="191">
        <f t="shared" si="52"/>
        <v>6642.2</v>
      </c>
      <c r="AH97" s="191">
        <f t="shared" si="53"/>
        <v>1992.66</v>
      </c>
      <c r="AI97" s="191">
        <f t="shared" si="54"/>
        <v>-3397.368</v>
      </c>
      <c r="AJ97" s="191">
        <f t="shared" si="55"/>
        <v>-296.0256</v>
      </c>
      <c r="AK97" s="191">
        <f t="shared" si="56"/>
        <v>-45.52512</v>
      </c>
      <c r="AL97" s="191">
        <f t="shared" si="57"/>
        <v>-1272.594</v>
      </c>
      <c r="AM97" s="191">
        <f t="shared" si="58"/>
        <v>-1992.66</v>
      </c>
      <c r="AN97" s="191">
        <f t="shared" si="59"/>
        <v>4546</v>
      </c>
      <c r="AO97" s="191">
        <f t="shared" si="60"/>
        <v>4546</v>
      </c>
      <c r="AP97" s="191">
        <f t="shared" si="61"/>
        <v>3818.64</v>
      </c>
      <c r="AQ97" s="191">
        <f t="shared" si="62"/>
        <v>1900</v>
      </c>
      <c r="AR97" s="191">
        <f t="shared" si="63"/>
        <v>1900</v>
      </c>
      <c r="AS97" s="191">
        <f t="shared" si="64"/>
        <v>91.2</v>
      </c>
      <c r="AT97" s="191">
        <f t="shared" si="65"/>
        <v>1900</v>
      </c>
      <c r="AU97" s="191">
        <f t="shared" si="66"/>
        <v>18.24</v>
      </c>
      <c r="AV97" s="191">
        <f t="shared" si="67"/>
        <v>4340</v>
      </c>
      <c r="AW97" s="191">
        <f t="shared" si="68"/>
        <v>4340</v>
      </c>
      <c r="AX97" s="191">
        <f t="shared" si="69"/>
        <v>1171.8</v>
      </c>
      <c r="AY97" s="191">
        <f t="shared" si="70"/>
        <v>1900</v>
      </c>
      <c r="AZ97" s="191">
        <f t="shared" si="71"/>
        <v>1900</v>
      </c>
      <c r="BA97" s="191">
        <f t="shared" si="72"/>
        <v>570</v>
      </c>
      <c r="BB97" s="191">
        <f t="shared" si="73"/>
        <v>-1636.56</v>
      </c>
      <c r="BC97" s="191">
        <f t="shared" si="74"/>
        <v>-68.4</v>
      </c>
      <c r="BD97" s="191">
        <f t="shared" si="75"/>
        <v>0</v>
      </c>
      <c r="BE97" s="191">
        <f t="shared" si="76"/>
        <v>-651</v>
      </c>
      <c r="BF97" s="191">
        <f t="shared" si="77"/>
        <v>-570</v>
      </c>
    </row>
    <row r="98" spans="2:58">
      <c r="B98" s="1" t="s">
        <v>290</v>
      </c>
      <c r="C98" s="197" t="str">
        <f>_xlfn.XLOOKUP(B98,'2024.1-2024.6'!B:B,'2024.1-2024.6'!G:G)</f>
        <v>2010/06/21</v>
      </c>
      <c r="D98" s="1">
        <f>_xlfn.XLOOKUP(B98,'2024.1-2024.6'!B:B,'2024.1-2024.6'!I:I)</f>
        <v>0</v>
      </c>
      <c r="E98" s="1" t="str">
        <f>_xlfn.XLOOKUP(B98,'2024.1-2024.6'!B:B,'2024.1-2024.6'!C:C)</f>
        <v>研发部</v>
      </c>
      <c r="F98" s="1" t="str">
        <f>_xlfn.XLOOKUP(B98,'2024.1-2024.6'!B:B,'2024.1-2024.6'!F:F)</f>
        <v>研发部主管</v>
      </c>
      <c r="G98" s="1">
        <f>COUNTIF('2024.1-2024.6'!B:B,B98)</f>
        <v>6</v>
      </c>
      <c r="H98" s="191">
        <f>_xlfn.XLOOKUP(B98,'2024.1-2024.6'!B:B,'2024.1-2024.6'!K:K)</f>
        <v>13008</v>
      </c>
      <c r="I98" s="191">
        <f>IFERROR(AVERAGEIF('2022.1-2022.12 '!B:B,B98,'2022.1-2022.12 '!K:K),0)</f>
        <v>14552.5916666667</v>
      </c>
      <c r="J98" s="191">
        <f>_xlfn.XLOOKUP(B98,'2024.1-2024.6'!B:B,'2024.1-2024.6'!J:J)</f>
        <v>5389</v>
      </c>
      <c r="K98" s="191">
        <f>IFERROR(AVERAGEIF('2022.1-2022.12 '!B:B,B98,'2022.1-2022.12 '!J:J),0)</f>
        <v>5351.5</v>
      </c>
      <c r="L98" s="191"/>
      <c r="M98" s="191">
        <f>SUMIF('2024.1-2024.6'!B:B,'Sum 2024.1-2024.6'!B98,'2024.1-2024.6'!L:L)</f>
        <v>2182.08</v>
      </c>
      <c r="N98" s="191"/>
      <c r="O98" s="191">
        <f>SUMIF('2024.1-2024.6'!B:B,'Sum 2024.1-2024.6'!B98,'2024.1-2024.6'!N:N)</f>
        <v>22.8</v>
      </c>
      <c r="P98" s="191">
        <f>SUMIF('2024.1-2024.6'!B:B,'Sum 2024.1-2024.6'!B98,'2024.1-2024.6'!P:P)</f>
        <v>18.24</v>
      </c>
      <c r="Q98" s="191"/>
      <c r="R98" s="191">
        <f>SUMIF('2024.1-2024.6'!B:B,'Sum 2024.1-2024.6'!B98,'2024.1-2024.6'!M:M)</f>
        <v>520.8</v>
      </c>
      <c r="S98" s="191"/>
      <c r="T98" s="191">
        <f>SUMIF('2024.1-2024.6'!B:B,'Sum 2024.1-2024.6'!B98,'2024.1-2024.6'!O:O)</f>
        <v>3000</v>
      </c>
      <c r="U98" s="191">
        <f t="shared" si="40"/>
        <v>14552.5916666667</v>
      </c>
      <c r="V98" s="191">
        <f t="shared" si="41"/>
        <v>14552.5916666667</v>
      </c>
      <c r="W98" s="191">
        <f t="shared" si="42"/>
        <v>12224.177</v>
      </c>
      <c r="X98" s="191">
        <f t="shared" si="43"/>
        <v>14552.5916666667</v>
      </c>
      <c r="Y98" s="191">
        <f t="shared" si="44"/>
        <v>14552.5916666667</v>
      </c>
      <c r="Z98" s="191">
        <f t="shared" si="45"/>
        <v>698.5244</v>
      </c>
      <c r="AA98" s="191">
        <f t="shared" si="46"/>
        <v>14552.5916666667</v>
      </c>
      <c r="AB98" s="191">
        <f t="shared" si="47"/>
        <v>139.70488</v>
      </c>
      <c r="AC98" s="191">
        <f t="shared" si="48"/>
        <v>14552.5916666667</v>
      </c>
      <c r="AD98" s="191">
        <f t="shared" si="49"/>
        <v>14552.5916666667</v>
      </c>
      <c r="AE98" s="191">
        <f t="shared" si="50"/>
        <v>3929.19975</v>
      </c>
      <c r="AF98" s="191">
        <f t="shared" si="51"/>
        <v>14552.5916666667</v>
      </c>
      <c r="AG98" s="191">
        <f t="shared" si="52"/>
        <v>14552.5916666667</v>
      </c>
      <c r="AH98" s="191">
        <f t="shared" si="53"/>
        <v>4365.7775</v>
      </c>
      <c r="AI98" s="191">
        <f t="shared" si="54"/>
        <v>-10042.097</v>
      </c>
      <c r="AJ98" s="191">
        <f t="shared" si="55"/>
        <v>-675.7244</v>
      </c>
      <c r="AK98" s="191">
        <f t="shared" si="56"/>
        <v>-121.46488</v>
      </c>
      <c r="AL98" s="191">
        <f t="shared" si="57"/>
        <v>-3408.39975</v>
      </c>
      <c r="AM98" s="191">
        <f t="shared" si="58"/>
        <v>-1365.7775</v>
      </c>
      <c r="AN98" s="191">
        <f t="shared" si="59"/>
        <v>5351.5</v>
      </c>
      <c r="AO98" s="191">
        <f t="shared" si="60"/>
        <v>5351.5</v>
      </c>
      <c r="AP98" s="191">
        <f t="shared" si="61"/>
        <v>4495.26</v>
      </c>
      <c r="AQ98" s="191">
        <f t="shared" si="62"/>
        <v>5351.5</v>
      </c>
      <c r="AR98" s="191">
        <f t="shared" si="63"/>
        <v>5351.5</v>
      </c>
      <c r="AS98" s="191">
        <f t="shared" si="64"/>
        <v>256.872</v>
      </c>
      <c r="AT98" s="191">
        <f t="shared" si="65"/>
        <v>5351.5</v>
      </c>
      <c r="AU98" s="191">
        <f t="shared" si="66"/>
        <v>51.3744</v>
      </c>
      <c r="AV98" s="191">
        <f t="shared" si="67"/>
        <v>5351.5</v>
      </c>
      <c r="AW98" s="191">
        <f t="shared" si="68"/>
        <v>5351.5</v>
      </c>
      <c r="AX98" s="191">
        <f t="shared" si="69"/>
        <v>1444.905</v>
      </c>
      <c r="AY98" s="191">
        <f t="shared" si="70"/>
        <v>5351.5</v>
      </c>
      <c r="AZ98" s="191">
        <f t="shared" si="71"/>
        <v>5351.5</v>
      </c>
      <c r="BA98" s="191">
        <f t="shared" si="72"/>
        <v>1605.45</v>
      </c>
      <c r="BB98" s="191">
        <f t="shared" si="73"/>
        <v>-2313.18</v>
      </c>
      <c r="BC98" s="191">
        <f t="shared" si="74"/>
        <v>-234.072</v>
      </c>
      <c r="BD98" s="191">
        <f t="shared" si="75"/>
        <v>-33.1344</v>
      </c>
      <c r="BE98" s="191">
        <f t="shared" si="76"/>
        <v>-924.105</v>
      </c>
      <c r="BF98" s="191">
        <f t="shared" si="77"/>
        <v>0</v>
      </c>
    </row>
    <row r="99" spans="2:58">
      <c r="B99" s="1" t="s">
        <v>291</v>
      </c>
      <c r="C99" s="197" t="str">
        <f>_xlfn.XLOOKUP(B99,'2024.1-2024.6'!B:B,'2024.1-2024.6'!G:G)</f>
        <v>2021/08/23</v>
      </c>
      <c r="D99" s="1">
        <f>_xlfn.XLOOKUP(B99,'2024.1-2024.6'!B:B,'2024.1-2024.6'!I:I)</f>
        <v>0</v>
      </c>
      <c r="E99" s="1" t="str">
        <f>_xlfn.XLOOKUP(B99,'2024.1-2024.6'!B:B,'2024.1-2024.6'!C:C)</f>
        <v>核价管理部</v>
      </c>
      <c r="F99" s="1" t="str">
        <f>_xlfn.XLOOKUP(B99,'2024.1-2024.6'!B:B,'2024.1-2024.6'!F:F)</f>
        <v>核价工程师</v>
      </c>
      <c r="G99" s="1">
        <f>COUNTIF('2024.1-2024.6'!B:B,B99)</f>
        <v>6</v>
      </c>
      <c r="H99" s="191">
        <f>_xlfn.XLOOKUP(B99,'2024.1-2024.6'!B:B,'2024.1-2024.6'!K:K)</f>
        <v>12206.1</v>
      </c>
      <c r="I99" s="191">
        <f>IFERROR(AVERAGEIF('2022.1-2022.12 '!B:B,B99,'2022.1-2022.12 '!K:K),0)</f>
        <v>12118.075</v>
      </c>
      <c r="J99" s="191">
        <f>_xlfn.XLOOKUP(B99,'2024.1-2024.6'!B:B,'2024.1-2024.6'!J:J)</f>
        <v>4800</v>
      </c>
      <c r="K99" s="191">
        <f>IFERROR(AVERAGEIF('2022.1-2022.12 '!B:B,B99,'2022.1-2022.12 '!J:J),0)</f>
        <v>4800</v>
      </c>
      <c r="L99" s="191"/>
      <c r="M99" s="191">
        <f>SUMIF('2024.1-2024.6'!B:B,'Sum 2024.1-2024.6'!B99,'2024.1-2024.6'!L:L)</f>
        <v>2182.08</v>
      </c>
      <c r="N99" s="191"/>
      <c r="O99" s="191">
        <f>SUMIF('2024.1-2024.6'!B:B,'Sum 2024.1-2024.6'!B99,'2024.1-2024.6'!N:N)</f>
        <v>22.8</v>
      </c>
      <c r="P99" s="191">
        <f>SUMIF('2024.1-2024.6'!B:B,'Sum 2024.1-2024.6'!B99,'2024.1-2024.6'!P:P)</f>
        <v>18.24</v>
      </c>
      <c r="Q99" s="191"/>
      <c r="R99" s="191">
        <f>SUMIF('2024.1-2024.6'!B:B,'Sum 2024.1-2024.6'!B99,'2024.1-2024.6'!M:M)</f>
        <v>520.8</v>
      </c>
      <c r="S99" s="191"/>
      <c r="T99" s="191">
        <f>SUMIF('2024.1-2024.6'!B:B,'Sum 2024.1-2024.6'!B99,'2024.1-2024.6'!O:O)</f>
        <v>0</v>
      </c>
      <c r="U99" s="191">
        <f t="shared" si="40"/>
        <v>12118.075</v>
      </c>
      <c r="V99" s="191">
        <f t="shared" si="41"/>
        <v>12118.075</v>
      </c>
      <c r="W99" s="191">
        <f t="shared" si="42"/>
        <v>10179.183</v>
      </c>
      <c r="X99" s="191">
        <f t="shared" si="43"/>
        <v>12118.075</v>
      </c>
      <c r="Y99" s="191">
        <f t="shared" si="44"/>
        <v>12118.075</v>
      </c>
      <c r="Z99" s="191">
        <f t="shared" si="45"/>
        <v>581.6676</v>
      </c>
      <c r="AA99" s="191">
        <f t="shared" si="46"/>
        <v>12118.075</v>
      </c>
      <c r="AB99" s="191">
        <f t="shared" si="47"/>
        <v>116.33352</v>
      </c>
      <c r="AC99" s="191">
        <f t="shared" si="48"/>
        <v>12118.075</v>
      </c>
      <c r="AD99" s="191">
        <f t="shared" si="49"/>
        <v>12118.075</v>
      </c>
      <c r="AE99" s="191">
        <f t="shared" si="50"/>
        <v>3271.88025</v>
      </c>
      <c r="AF99" s="191">
        <f t="shared" si="51"/>
        <v>12118.075</v>
      </c>
      <c r="AG99" s="191">
        <f t="shared" si="52"/>
        <v>12118.075</v>
      </c>
      <c r="AH99" s="191">
        <f t="shared" si="53"/>
        <v>3635.4225</v>
      </c>
      <c r="AI99" s="191">
        <f t="shared" si="54"/>
        <v>-7997.103</v>
      </c>
      <c r="AJ99" s="191">
        <f t="shared" si="55"/>
        <v>-558.8676</v>
      </c>
      <c r="AK99" s="191">
        <f t="shared" si="56"/>
        <v>-98.09352</v>
      </c>
      <c r="AL99" s="191">
        <f t="shared" si="57"/>
        <v>-2751.08025</v>
      </c>
      <c r="AM99" s="191">
        <f t="shared" si="58"/>
        <v>-3635.4225</v>
      </c>
      <c r="AN99" s="191">
        <f t="shared" si="59"/>
        <v>4800</v>
      </c>
      <c r="AO99" s="191">
        <f t="shared" si="60"/>
        <v>4800</v>
      </c>
      <c r="AP99" s="191">
        <f t="shared" si="61"/>
        <v>4032</v>
      </c>
      <c r="AQ99" s="191">
        <f t="shared" si="62"/>
        <v>4800</v>
      </c>
      <c r="AR99" s="191">
        <f t="shared" si="63"/>
        <v>4800</v>
      </c>
      <c r="AS99" s="191">
        <f t="shared" si="64"/>
        <v>230.4</v>
      </c>
      <c r="AT99" s="191">
        <f t="shared" si="65"/>
        <v>4800</v>
      </c>
      <c r="AU99" s="191">
        <f t="shared" si="66"/>
        <v>46.08</v>
      </c>
      <c r="AV99" s="191">
        <f t="shared" si="67"/>
        <v>4800</v>
      </c>
      <c r="AW99" s="191">
        <f t="shared" si="68"/>
        <v>4800</v>
      </c>
      <c r="AX99" s="191">
        <f t="shared" si="69"/>
        <v>1296</v>
      </c>
      <c r="AY99" s="191">
        <f t="shared" si="70"/>
        <v>4800</v>
      </c>
      <c r="AZ99" s="191">
        <f t="shared" si="71"/>
        <v>4800</v>
      </c>
      <c r="BA99" s="191">
        <f t="shared" si="72"/>
        <v>1440</v>
      </c>
      <c r="BB99" s="191">
        <f t="shared" si="73"/>
        <v>-1849.92</v>
      </c>
      <c r="BC99" s="191">
        <f t="shared" si="74"/>
        <v>-207.6</v>
      </c>
      <c r="BD99" s="191">
        <f t="shared" si="75"/>
        <v>-27.84</v>
      </c>
      <c r="BE99" s="191">
        <f t="shared" si="76"/>
        <v>-775.2</v>
      </c>
      <c r="BF99" s="191">
        <f t="shared" si="77"/>
        <v>-1440</v>
      </c>
    </row>
    <row r="100" spans="2:58">
      <c r="B100" s="1" t="s">
        <v>292</v>
      </c>
      <c r="C100" s="197" t="str">
        <f>_xlfn.XLOOKUP(B100,'2024.1-2024.6'!B:B,'2024.1-2024.6'!G:G)</f>
        <v>2023/02/21</v>
      </c>
      <c r="D100" s="1">
        <f>_xlfn.XLOOKUP(B100,'2024.1-2024.6'!B:B,'2024.1-2024.6'!I:I)</f>
        <v>0</v>
      </c>
      <c r="E100" s="1" t="str">
        <f>_xlfn.XLOOKUP(B100,'2024.1-2024.6'!B:B,'2024.1-2024.6'!C:C)</f>
        <v>运营中心</v>
      </c>
      <c r="F100" s="1" t="str">
        <f>_xlfn.XLOOKUP(B100,'2024.1-2024.6'!B:B,'2024.1-2024.6'!F:F)</f>
        <v>装配钳工</v>
      </c>
      <c r="G100" s="1">
        <f>COUNTIF('2024.1-2024.6'!B:B,B100)</f>
        <v>6</v>
      </c>
      <c r="H100" s="191">
        <f>_xlfn.XLOOKUP(B100,'2024.1-2024.6'!B:B,'2024.1-2024.6'!K:K)</f>
        <v>7201.25</v>
      </c>
      <c r="I100" s="191">
        <f>IFERROR(AVERAGEIF('2022.1-2022.12 '!B:B,B100,'2022.1-2022.12 '!K:K),0)</f>
        <v>0</v>
      </c>
      <c r="J100" s="191">
        <f>_xlfn.XLOOKUP(B100,'2024.1-2024.6'!B:B,'2024.1-2024.6'!J:J)</f>
        <v>1900</v>
      </c>
      <c r="K100" s="191">
        <f>IFERROR(AVERAGEIF('2022.1-2022.12 '!B:B,B100,'2022.1-2022.12 '!J:J),0)</f>
        <v>0</v>
      </c>
      <c r="L100" s="191"/>
      <c r="M100" s="191">
        <f>SUMIF('2024.1-2024.6'!B:B,'Sum 2024.1-2024.6'!B100,'2024.1-2024.6'!L:L)</f>
        <v>2182.08</v>
      </c>
      <c r="N100" s="191"/>
      <c r="O100" s="191">
        <f>SUMIF('2024.1-2024.6'!B:B,'Sum 2024.1-2024.6'!B100,'2024.1-2024.6'!N:N)</f>
        <v>22.8</v>
      </c>
      <c r="P100" s="191">
        <f>SUMIF('2024.1-2024.6'!B:B,'Sum 2024.1-2024.6'!B100,'2024.1-2024.6'!P:P)</f>
        <v>18.24</v>
      </c>
      <c r="Q100" s="191"/>
      <c r="R100" s="191">
        <f>SUMIF('2024.1-2024.6'!B:B,'Sum 2024.1-2024.6'!B100,'2024.1-2024.6'!M:M)</f>
        <v>520.8</v>
      </c>
      <c r="S100" s="191"/>
      <c r="T100" s="191">
        <f>SUMIF('2024.1-2024.6'!B:B,'Sum 2024.1-2024.6'!B100,'2024.1-2024.6'!O:O)</f>
        <v>0</v>
      </c>
      <c r="U100" s="191">
        <f t="shared" si="40"/>
        <v>7201.25</v>
      </c>
      <c r="V100" s="191">
        <f t="shared" si="41"/>
        <v>7201.25</v>
      </c>
      <c r="W100" s="191">
        <f t="shared" si="42"/>
        <v>6049.05</v>
      </c>
      <c r="X100" s="191">
        <f t="shared" si="43"/>
        <v>7201.25</v>
      </c>
      <c r="Y100" s="191">
        <f t="shared" si="44"/>
        <v>7201.25</v>
      </c>
      <c r="Z100" s="191">
        <f t="shared" si="45"/>
        <v>345.66</v>
      </c>
      <c r="AA100" s="191">
        <f t="shared" si="46"/>
        <v>7201.25</v>
      </c>
      <c r="AB100" s="191">
        <f t="shared" si="47"/>
        <v>69.132</v>
      </c>
      <c r="AC100" s="191">
        <f t="shared" si="48"/>
        <v>7201.25</v>
      </c>
      <c r="AD100" s="191">
        <f t="shared" si="49"/>
        <v>7201.25</v>
      </c>
      <c r="AE100" s="191">
        <f t="shared" si="50"/>
        <v>1944.3375</v>
      </c>
      <c r="AF100" s="191">
        <f t="shared" si="51"/>
        <v>7201.25</v>
      </c>
      <c r="AG100" s="191">
        <f t="shared" si="52"/>
        <v>7201.25</v>
      </c>
      <c r="AH100" s="191">
        <f t="shared" si="53"/>
        <v>2160.375</v>
      </c>
      <c r="AI100" s="191">
        <f t="shared" si="54"/>
        <v>-3866.97</v>
      </c>
      <c r="AJ100" s="191">
        <f t="shared" si="55"/>
        <v>-322.86</v>
      </c>
      <c r="AK100" s="191">
        <f t="shared" si="56"/>
        <v>-50.892</v>
      </c>
      <c r="AL100" s="191">
        <f t="shared" si="57"/>
        <v>-1423.5375</v>
      </c>
      <c r="AM100" s="191">
        <f t="shared" si="58"/>
        <v>-2160.375</v>
      </c>
      <c r="AN100" s="191">
        <f t="shared" si="59"/>
        <v>4546</v>
      </c>
      <c r="AO100" s="191">
        <f t="shared" si="60"/>
        <v>4546</v>
      </c>
      <c r="AP100" s="191">
        <f t="shared" si="61"/>
        <v>3818.64</v>
      </c>
      <c r="AQ100" s="191">
        <f t="shared" si="62"/>
        <v>1900</v>
      </c>
      <c r="AR100" s="191">
        <f t="shared" si="63"/>
        <v>1900</v>
      </c>
      <c r="AS100" s="191">
        <f t="shared" si="64"/>
        <v>91.2</v>
      </c>
      <c r="AT100" s="191">
        <f t="shared" si="65"/>
        <v>1900</v>
      </c>
      <c r="AU100" s="191">
        <f t="shared" si="66"/>
        <v>18.24</v>
      </c>
      <c r="AV100" s="191">
        <f t="shared" si="67"/>
        <v>4340</v>
      </c>
      <c r="AW100" s="191">
        <f t="shared" si="68"/>
        <v>4340</v>
      </c>
      <c r="AX100" s="191">
        <f t="shared" si="69"/>
        <v>1171.8</v>
      </c>
      <c r="AY100" s="191">
        <f t="shared" si="70"/>
        <v>1900</v>
      </c>
      <c r="AZ100" s="191">
        <f t="shared" si="71"/>
        <v>1900</v>
      </c>
      <c r="BA100" s="191">
        <f t="shared" si="72"/>
        <v>570</v>
      </c>
      <c r="BB100" s="191">
        <f t="shared" si="73"/>
        <v>-1636.56</v>
      </c>
      <c r="BC100" s="191">
        <f t="shared" si="74"/>
        <v>-68.4</v>
      </c>
      <c r="BD100" s="191">
        <f t="shared" si="75"/>
        <v>0</v>
      </c>
      <c r="BE100" s="191">
        <f t="shared" si="76"/>
        <v>-651</v>
      </c>
      <c r="BF100" s="191">
        <f t="shared" si="77"/>
        <v>-570</v>
      </c>
    </row>
    <row r="101" spans="2:58">
      <c r="B101" s="1" t="s">
        <v>482</v>
      </c>
      <c r="C101" s="197" t="str">
        <f>_xlfn.XLOOKUP(B101,'2024.1-2024.6'!B:B,'2024.1-2024.6'!G:G)</f>
        <v>2023/08/28</v>
      </c>
      <c r="D101" s="1">
        <f>_xlfn.XLOOKUP(B101,'2024.1-2024.6'!B:B,'2024.1-2024.6'!I:I)</f>
        <v>0</v>
      </c>
      <c r="E101" s="1" t="str">
        <f>_xlfn.XLOOKUP(B101,'2024.1-2024.6'!B:B,'2024.1-2024.6'!C:C)</f>
        <v>运营中心</v>
      </c>
      <c r="F101" s="1" t="str">
        <f>_xlfn.XLOOKUP(B101,'2024.1-2024.6'!B:B,'2024.1-2024.6'!F:F)</f>
        <v>装配钳工</v>
      </c>
      <c r="G101" s="1">
        <f>COUNTIF('2024.1-2024.6'!B:B,B101)</f>
        <v>6</v>
      </c>
      <c r="H101" s="191">
        <f>_xlfn.XLOOKUP(B101,'2024.1-2024.6'!B:B,'2024.1-2024.6'!K:K)</f>
        <v>6396.84</v>
      </c>
      <c r="I101" s="191">
        <f>IFERROR(AVERAGEIF('2022.1-2022.12 '!B:B,B101,'2022.1-2022.12 '!K:K),0)</f>
        <v>0</v>
      </c>
      <c r="J101" s="191">
        <f>_xlfn.XLOOKUP(B101,'2024.1-2024.6'!B:B,'2024.1-2024.6'!J:J)</f>
        <v>1900</v>
      </c>
      <c r="K101" s="191">
        <f>IFERROR(AVERAGEIF('2022.1-2022.12 '!B:B,B101,'2022.1-2022.12 '!J:J),0)</f>
        <v>0</v>
      </c>
      <c r="L101" s="191"/>
      <c r="M101" s="191">
        <f>SUMIF('2024.1-2024.6'!B:B,'Sum 2024.1-2024.6'!B101,'2024.1-2024.6'!L:L)</f>
        <v>2182.08</v>
      </c>
      <c r="N101" s="191"/>
      <c r="O101" s="191">
        <f>SUMIF('2024.1-2024.6'!B:B,'Sum 2024.1-2024.6'!B101,'2024.1-2024.6'!N:N)</f>
        <v>22.8</v>
      </c>
      <c r="P101" s="191">
        <f>SUMIF('2024.1-2024.6'!B:B,'Sum 2024.1-2024.6'!B101,'2024.1-2024.6'!P:P)</f>
        <v>18.24</v>
      </c>
      <c r="Q101" s="191"/>
      <c r="R101" s="191">
        <f>SUMIF('2024.1-2024.6'!B:B,'Sum 2024.1-2024.6'!B101,'2024.1-2024.6'!M:M)</f>
        <v>520.8</v>
      </c>
      <c r="S101" s="191"/>
      <c r="T101" s="191">
        <f>SUMIF('2024.1-2024.6'!B:B,'Sum 2024.1-2024.6'!B101,'2024.1-2024.6'!O:O)</f>
        <v>0</v>
      </c>
      <c r="U101" s="191">
        <f t="shared" si="40"/>
        <v>6396.84</v>
      </c>
      <c r="V101" s="191">
        <f t="shared" si="41"/>
        <v>6396.84</v>
      </c>
      <c r="W101" s="191">
        <f t="shared" si="42"/>
        <v>5373.3456</v>
      </c>
      <c r="X101" s="191">
        <f t="shared" si="43"/>
        <v>6396.84</v>
      </c>
      <c r="Y101" s="191">
        <f t="shared" si="44"/>
        <v>6396.84</v>
      </c>
      <c r="Z101" s="191">
        <f t="shared" si="45"/>
        <v>307.04832</v>
      </c>
      <c r="AA101" s="191">
        <f t="shared" si="46"/>
        <v>6396.84</v>
      </c>
      <c r="AB101" s="191">
        <f t="shared" si="47"/>
        <v>61.409664</v>
      </c>
      <c r="AC101" s="191">
        <f t="shared" si="48"/>
        <v>6396.84</v>
      </c>
      <c r="AD101" s="191">
        <f t="shared" si="49"/>
        <v>6396.84</v>
      </c>
      <c r="AE101" s="191">
        <f t="shared" si="50"/>
        <v>1727.1468</v>
      </c>
      <c r="AF101" s="191">
        <f t="shared" si="51"/>
        <v>6396.84</v>
      </c>
      <c r="AG101" s="191">
        <f t="shared" si="52"/>
        <v>6396.84</v>
      </c>
      <c r="AH101" s="191">
        <f t="shared" si="53"/>
        <v>1919.052</v>
      </c>
      <c r="AI101" s="191">
        <f t="shared" si="54"/>
        <v>-3191.2656</v>
      </c>
      <c r="AJ101" s="191">
        <f t="shared" si="55"/>
        <v>-284.24832</v>
      </c>
      <c r="AK101" s="191">
        <f t="shared" si="56"/>
        <v>-43.169664</v>
      </c>
      <c r="AL101" s="191">
        <f t="shared" si="57"/>
        <v>-1206.3468</v>
      </c>
      <c r="AM101" s="191">
        <f t="shared" si="58"/>
        <v>-1919.052</v>
      </c>
      <c r="AN101" s="191">
        <f t="shared" si="59"/>
        <v>4546</v>
      </c>
      <c r="AO101" s="191">
        <f t="shared" si="60"/>
        <v>4546</v>
      </c>
      <c r="AP101" s="191">
        <f t="shared" si="61"/>
        <v>3818.64</v>
      </c>
      <c r="AQ101" s="191">
        <f t="shared" si="62"/>
        <v>1900</v>
      </c>
      <c r="AR101" s="191">
        <f t="shared" si="63"/>
        <v>1900</v>
      </c>
      <c r="AS101" s="191">
        <f t="shared" si="64"/>
        <v>91.2</v>
      </c>
      <c r="AT101" s="191">
        <f t="shared" si="65"/>
        <v>1900</v>
      </c>
      <c r="AU101" s="191">
        <f t="shared" si="66"/>
        <v>18.24</v>
      </c>
      <c r="AV101" s="191">
        <f t="shared" si="67"/>
        <v>4340</v>
      </c>
      <c r="AW101" s="191">
        <f t="shared" si="68"/>
        <v>4340</v>
      </c>
      <c r="AX101" s="191">
        <f t="shared" si="69"/>
        <v>1171.8</v>
      </c>
      <c r="AY101" s="191">
        <f t="shared" si="70"/>
        <v>1900</v>
      </c>
      <c r="AZ101" s="191">
        <f t="shared" si="71"/>
        <v>1900</v>
      </c>
      <c r="BA101" s="191">
        <f t="shared" si="72"/>
        <v>570</v>
      </c>
      <c r="BB101" s="191">
        <f t="shared" si="73"/>
        <v>-1636.56</v>
      </c>
      <c r="BC101" s="191">
        <f t="shared" si="74"/>
        <v>-68.4</v>
      </c>
      <c r="BD101" s="191">
        <f t="shared" si="75"/>
        <v>0</v>
      </c>
      <c r="BE101" s="191">
        <f t="shared" si="76"/>
        <v>-651</v>
      </c>
      <c r="BF101" s="191">
        <f t="shared" si="77"/>
        <v>-570</v>
      </c>
    </row>
    <row r="102" spans="2:58">
      <c r="B102" s="1" t="s">
        <v>293</v>
      </c>
      <c r="C102" s="197" t="str">
        <f>_xlfn.XLOOKUP(B102,'2024.1-2024.6'!B:B,'2024.1-2024.6'!G:G)</f>
        <v>2022/06/02</v>
      </c>
      <c r="D102" s="1">
        <f>_xlfn.XLOOKUP(B102,'2024.1-2024.6'!B:B,'2024.1-2024.6'!I:I)</f>
        <v>0</v>
      </c>
      <c r="E102" s="1" t="str">
        <f>_xlfn.XLOOKUP(B102,'2024.1-2024.6'!B:B,'2024.1-2024.6'!C:C)</f>
        <v>销售部</v>
      </c>
      <c r="F102" s="1" t="str">
        <f>_xlfn.XLOOKUP(B102,'2024.1-2024.6'!B:B,'2024.1-2024.6'!F:F)</f>
        <v>区域销售经理</v>
      </c>
      <c r="G102" s="1">
        <f>COUNTIF('2024.1-2024.6'!B:B,B102)</f>
        <v>6</v>
      </c>
      <c r="H102" s="191">
        <f>_xlfn.XLOOKUP(B102,'2024.1-2024.6'!B:B,'2024.1-2024.6'!K:K)</f>
        <v>9075</v>
      </c>
      <c r="I102" s="191">
        <f>IFERROR(AVERAGEIF('2022.1-2022.12 '!B:B,B102,'2022.1-2022.12 '!K:K),0)</f>
        <v>8290.88714285714</v>
      </c>
      <c r="J102" s="191">
        <f>_xlfn.XLOOKUP(B102,'2024.1-2024.6'!B:B,'2024.1-2024.6'!J:J)</f>
        <v>3850</v>
      </c>
      <c r="K102" s="191">
        <f>IFERROR(AVERAGEIF('2022.1-2022.12 '!B:B,B102,'2022.1-2022.12 '!J:J),0)</f>
        <v>3850</v>
      </c>
      <c r="L102" s="191"/>
      <c r="M102" s="191">
        <f>SUMIF('2024.1-2024.6'!B:B,'Sum 2024.1-2024.6'!B102,'2024.1-2024.6'!L:L)</f>
        <v>2182.08</v>
      </c>
      <c r="N102" s="191"/>
      <c r="O102" s="191">
        <f>SUMIF('2024.1-2024.6'!B:B,'Sum 2024.1-2024.6'!B102,'2024.1-2024.6'!N:N)</f>
        <v>22.8</v>
      </c>
      <c r="P102" s="191">
        <f>SUMIF('2024.1-2024.6'!B:B,'Sum 2024.1-2024.6'!B102,'2024.1-2024.6'!P:P)</f>
        <v>18.24</v>
      </c>
      <c r="Q102" s="191"/>
      <c r="R102" s="191">
        <f>SUMIF('2024.1-2024.6'!B:B,'Sum 2024.1-2024.6'!B102,'2024.1-2024.6'!M:M)</f>
        <v>520.8</v>
      </c>
      <c r="S102" s="191"/>
      <c r="T102" s="191">
        <f>SUMIF('2024.1-2024.6'!B:B,'Sum 2024.1-2024.6'!B102,'2024.1-2024.6'!O:O)</f>
        <v>0</v>
      </c>
      <c r="U102" s="191">
        <f t="shared" si="40"/>
        <v>8290.88714285714</v>
      </c>
      <c r="V102" s="191">
        <f t="shared" si="41"/>
        <v>8290.88714285714</v>
      </c>
      <c r="W102" s="191">
        <f t="shared" si="42"/>
        <v>6964.3452</v>
      </c>
      <c r="X102" s="191">
        <f t="shared" si="43"/>
        <v>8290.88714285714</v>
      </c>
      <c r="Y102" s="191">
        <f t="shared" si="44"/>
        <v>8290.88714285714</v>
      </c>
      <c r="Z102" s="191">
        <f t="shared" si="45"/>
        <v>397.962582857143</v>
      </c>
      <c r="AA102" s="191">
        <f t="shared" si="46"/>
        <v>8290.88714285714</v>
      </c>
      <c r="AB102" s="191">
        <f t="shared" si="47"/>
        <v>79.5925165714286</v>
      </c>
      <c r="AC102" s="191">
        <f t="shared" si="48"/>
        <v>8290.88714285714</v>
      </c>
      <c r="AD102" s="191">
        <f t="shared" si="49"/>
        <v>8290.88714285714</v>
      </c>
      <c r="AE102" s="191">
        <f t="shared" si="50"/>
        <v>2238.53952857143</v>
      </c>
      <c r="AF102" s="191">
        <f t="shared" si="51"/>
        <v>8290.88714285714</v>
      </c>
      <c r="AG102" s="191">
        <f t="shared" si="52"/>
        <v>8290.88714285714</v>
      </c>
      <c r="AH102" s="191">
        <f t="shared" si="53"/>
        <v>2487.26614285714</v>
      </c>
      <c r="AI102" s="191">
        <f t="shared" si="54"/>
        <v>-4782.2652</v>
      </c>
      <c r="AJ102" s="191">
        <f t="shared" si="55"/>
        <v>-375.162582857143</v>
      </c>
      <c r="AK102" s="191">
        <f t="shared" si="56"/>
        <v>-61.3525165714286</v>
      </c>
      <c r="AL102" s="191">
        <f t="shared" si="57"/>
        <v>-1717.73952857143</v>
      </c>
      <c r="AM102" s="191">
        <f t="shared" si="58"/>
        <v>-2487.26614285714</v>
      </c>
      <c r="AN102" s="191">
        <f t="shared" si="59"/>
        <v>4546</v>
      </c>
      <c r="AO102" s="191">
        <f t="shared" si="60"/>
        <v>4546</v>
      </c>
      <c r="AP102" s="191">
        <f t="shared" si="61"/>
        <v>3818.64</v>
      </c>
      <c r="AQ102" s="191">
        <f t="shared" si="62"/>
        <v>3850</v>
      </c>
      <c r="AR102" s="191">
        <f t="shared" si="63"/>
        <v>3850</v>
      </c>
      <c r="AS102" s="191">
        <f t="shared" si="64"/>
        <v>184.8</v>
      </c>
      <c r="AT102" s="191">
        <f t="shared" si="65"/>
        <v>3850</v>
      </c>
      <c r="AU102" s="191">
        <f t="shared" si="66"/>
        <v>36.96</v>
      </c>
      <c r="AV102" s="191">
        <f t="shared" si="67"/>
        <v>4340</v>
      </c>
      <c r="AW102" s="191">
        <f t="shared" si="68"/>
        <v>4340</v>
      </c>
      <c r="AX102" s="191">
        <f t="shared" si="69"/>
        <v>1171.8</v>
      </c>
      <c r="AY102" s="191">
        <f t="shared" si="70"/>
        <v>3850</v>
      </c>
      <c r="AZ102" s="191">
        <f t="shared" si="71"/>
        <v>3850</v>
      </c>
      <c r="BA102" s="191">
        <f t="shared" si="72"/>
        <v>1155</v>
      </c>
      <c r="BB102" s="191">
        <f t="shared" si="73"/>
        <v>-1636.56</v>
      </c>
      <c r="BC102" s="191">
        <f t="shared" si="74"/>
        <v>-162</v>
      </c>
      <c r="BD102" s="191">
        <f t="shared" si="75"/>
        <v>-18.72</v>
      </c>
      <c r="BE102" s="191">
        <f t="shared" si="76"/>
        <v>-651</v>
      </c>
      <c r="BF102" s="191">
        <f t="shared" si="77"/>
        <v>-1155</v>
      </c>
    </row>
    <row r="103" spans="2:58">
      <c r="B103" s="1" t="s">
        <v>294</v>
      </c>
      <c r="C103" s="197" t="str">
        <f>_xlfn.XLOOKUP(B103,'2024.1-2024.6'!B:B,'2024.1-2024.6'!G:G)</f>
        <v>2019/07/15</v>
      </c>
      <c r="D103" s="1">
        <f>_xlfn.XLOOKUP(B103,'2024.1-2024.6'!B:B,'2024.1-2024.6'!I:I)</f>
        <v>0</v>
      </c>
      <c r="E103" s="1" t="str">
        <f>_xlfn.XLOOKUP(B103,'2024.1-2024.6'!B:B,'2024.1-2024.6'!C:C)</f>
        <v>服务营销中心</v>
      </c>
      <c r="F103" s="1" t="str">
        <f>_xlfn.XLOOKUP(B103,'2024.1-2024.6'!B:B,'2024.1-2024.6'!F:F)</f>
        <v>现场装配技师</v>
      </c>
      <c r="G103" s="1">
        <f>COUNTIF('2024.1-2024.6'!B:B,B103)</f>
        <v>6</v>
      </c>
      <c r="H103" s="191">
        <f>_xlfn.XLOOKUP(B103,'2024.1-2024.6'!B:B,'2024.1-2024.6'!K:K)</f>
        <v>8984.17</v>
      </c>
      <c r="I103" s="191">
        <f>IFERROR(AVERAGEIF('2022.1-2022.12 '!B:B,B103,'2022.1-2022.12 '!K:K),0)</f>
        <v>6745.04416666667</v>
      </c>
      <c r="J103" s="191">
        <f>_xlfn.XLOOKUP(B103,'2024.1-2024.6'!B:B,'2024.1-2024.6'!J:J)</f>
        <v>2363</v>
      </c>
      <c r="K103" s="191">
        <f>IFERROR(AVERAGEIF('2022.1-2022.12 '!B:B,B103,'2022.1-2022.12 '!J:J),0)</f>
        <v>2363</v>
      </c>
      <c r="L103" s="191"/>
      <c r="M103" s="191">
        <f>SUMIF('2024.1-2024.6'!B:B,'Sum 2024.1-2024.6'!B103,'2024.1-2024.6'!L:L)</f>
        <v>2182.08</v>
      </c>
      <c r="N103" s="191"/>
      <c r="O103" s="191">
        <f>SUMIF('2024.1-2024.6'!B:B,'Sum 2024.1-2024.6'!B103,'2024.1-2024.6'!N:N)</f>
        <v>22.8</v>
      </c>
      <c r="P103" s="191">
        <f>SUMIF('2024.1-2024.6'!B:B,'Sum 2024.1-2024.6'!B103,'2024.1-2024.6'!P:P)</f>
        <v>18.24</v>
      </c>
      <c r="Q103" s="191"/>
      <c r="R103" s="191">
        <f>SUMIF('2024.1-2024.6'!B:B,'Sum 2024.1-2024.6'!B103,'2024.1-2024.6'!M:M)</f>
        <v>520.8</v>
      </c>
      <c r="S103" s="191"/>
      <c r="T103" s="191">
        <f>SUMIF('2024.1-2024.6'!B:B,'Sum 2024.1-2024.6'!B103,'2024.1-2024.6'!O:O)</f>
        <v>0</v>
      </c>
      <c r="U103" s="191">
        <f t="shared" si="40"/>
        <v>6745.04416666667</v>
      </c>
      <c r="V103" s="191">
        <f t="shared" si="41"/>
        <v>6745.04416666667</v>
      </c>
      <c r="W103" s="191">
        <f t="shared" si="42"/>
        <v>5665.8371</v>
      </c>
      <c r="X103" s="191">
        <f t="shared" si="43"/>
        <v>6745.04416666667</v>
      </c>
      <c r="Y103" s="191">
        <f t="shared" si="44"/>
        <v>6745.04416666667</v>
      </c>
      <c r="Z103" s="191">
        <f t="shared" si="45"/>
        <v>323.76212</v>
      </c>
      <c r="AA103" s="191">
        <f t="shared" si="46"/>
        <v>6745.04416666667</v>
      </c>
      <c r="AB103" s="191">
        <f t="shared" si="47"/>
        <v>64.752424</v>
      </c>
      <c r="AC103" s="191">
        <f t="shared" si="48"/>
        <v>6745.04416666667</v>
      </c>
      <c r="AD103" s="191">
        <f t="shared" si="49"/>
        <v>6745.04416666667</v>
      </c>
      <c r="AE103" s="191">
        <f t="shared" si="50"/>
        <v>1821.161925</v>
      </c>
      <c r="AF103" s="191">
        <f t="shared" si="51"/>
        <v>6745.04416666667</v>
      </c>
      <c r="AG103" s="191">
        <f t="shared" si="52"/>
        <v>6745.04416666667</v>
      </c>
      <c r="AH103" s="191">
        <f t="shared" si="53"/>
        <v>2023.51325</v>
      </c>
      <c r="AI103" s="191">
        <f t="shared" si="54"/>
        <v>-3483.7571</v>
      </c>
      <c r="AJ103" s="191">
        <f t="shared" si="55"/>
        <v>-300.96212</v>
      </c>
      <c r="AK103" s="191">
        <f t="shared" si="56"/>
        <v>-46.512424</v>
      </c>
      <c r="AL103" s="191">
        <f t="shared" si="57"/>
        <v>-1300.361925</v>
      </c>
      <c r="AM103" s="191">
        <f t="shared" si="58"/>
        <v>-2023.51325</v>
      </c>
      <c r="AN103" s="191">
        <f t="shared" si="59"/>
        <v>4546</v>
      </c>
      <c r="AO103" s="191">
        <f t="shared" si="60"/>
        <v>4546</v>
      </c>
      <c r="AP103" s="191">
        <f t="shared" si="61"/>
        <v>3818.64</v>
      </c>
      <c r="AQ103" s="191">
        <f t="shared" si="62"/>
        <v>2363</v>
      </c>
      <c r="AR103" s="191">
        <f t="shared" si="63"/>
        <v>2363</v>
      </c>
      <c r="AS103" s="191">
        <f t="shared" si="64"/>
        <v>113.424</v>
      </c>
      <c r="AT103" s="191">
        <f t="shared" si="65"/>
        <v>2363</v>
      </c>
      <c r="AU103" s="191">
        <f t="shared" si="66"/>
        <v>22.6848</v>
      </c>
      <c r="AV103" s="191">
        <f t="shared" si="67"/>
        <v>4340</v>
      </c>
      <c r="AW103" s="191">
        <f t="shared" si="68"/>
        <v>4340</v>
      </c>
      <c r="AX103" s="191">
        <f t="shared" si="69"/>
        <v>1171.8</v>
      </c>
      <c r="AY103" s="191">
        <f t="shared" si="70"/>
        <v>2363</v>
      </c>
      <c r="AZ103" s="191">
        <f t="shared" si="71"/>
        <v>2363</v>
      </c>
      <c r="BA103" s="191">
        <f t="shared" si="72"/>
        <v>708.9</v>
      </c>
      <c r="BB103" s="191">
        <f t="shared" si="73"/>
        <v>-1636.56</v>
      </c>
      <c r="BC103" s="191">
        <f t="shared" si="74"/>
        <v>-90.624</v>
      </c>
      <c r="BD103" s="191">
        <f t="shared" si="75"/>
        <v>-4.4448</v>
      </c>
      <c r="BE103" s="191">
        <f t="shared" si="76"/>
        <v>-651</v>
      </c>
      <c r="BF103" s="191">
        <f t="shared" si="77"/>
        <v>-708.9</v>
      </c>
    </row>
    <row r="104" spans="2:58">
      <c r="B104" s="1" t="s">
        <v>295</v>
      </c>
      <c r="C104" s="197" t="str">
        <f>_xlfn.XLOOKUP(B104,'2024.1-2024.6'!B:B,'2024.1-2024.6'!G:G)</f>
        <v>2010/07/08</v>
      </c>
      <c r="D104" s="1">
        <f>_xlfn.XLOOKUP(B104,'2024.1-2024.6'!B:B,'2024.1-2024.6'!I:I)</f>
        <v>0</v>
      </c>
      <c r="E104" s="1" t="str">
        <f>_xlfn.XLOOKUP(B104,'2024.1-2024.6'!B:B,'2024.1-2024.6'!C:C)</f>
        <v>研发部</v>
      </c>
      <c r="F104" s="1" t="str">
        <f>_xlfn.XLOOKUP(B104,'2024.1-2024.6'!B:B,'2024.1-2024.6'!F:F)</f>
        <v>电气主管</v>
      </c>
      <c r="G104" s="1">
        <f>COUNTIF('2024.1-2024.6'!B:B,B104)</f>
        <v>6</v>
      </c>
      <c r="H104" s="191">
        <f>_xlfn.XLOOKUP(B104,'2024.1-2024.6'!B:B,'2024.1-2024.6'!K:K)</f>
        <v>15811.86</v>
      </c>
      <c r="I104" s="191">
        <f>IFERROR(AVERAGEIF('2022.1-2022.12 '!B:B,B104,'2022.1-2022.12 '!K:K),0)</f>
        <v>14639.1425</v>
      </c>
      <c r="J104" s="191">
        <f>_xlfn.XLOOKUP(B104,'2024.1-2024.6'!B:B,'2024.1-2024.6'!J:J)</f>
        <v>5544</v>
      </c>
      <c r="K104" s="191">
        <f>IFERROR(AVERAGEIF('2022.1-2022.12 '!B:B,B104,'2022.1-2022.12 '!J:J),0)</f>
        <v>5544</v>
      </c>
      <c r="L104" s="191"/>
      <c r="M104" s="191">
        <f>SUMIF('2024.1-2024.6'!B:B,'Sum 2024.1-2024.6'!B104,'2024.1-2024.6'!L:L)</f>
        <v>2182.08</v>
      </c>
      <c r="N104" s="191"/>
      <c r="O104" s="191">
        <f>SUMIF('2024.1-2024.6'!B:B,'Sum 2024.1-2024.6'!B104,'2024.1-2024.6'!N:N)</f>
        <v>22.8</v>
      </c>
      <c r="P104" s="191">
        <f>SUMIF('2024.1-2024.6'!B:B,'Sum 2024.1-2024.6'!B104,'2024.1-2024.6'!P:P)</f>
        <v>18.24</v>
      </c>
      <c r="Q104" s="191"/>
      <c r="R104" s="191">
        <f>SUMIF('2024.1-2024.6'!B:B,'Sum 2024.1-2024.6'!B104,'2024.1-2024.6'!M:M)</f>
        <v>520.8</v>
      </c>
      <c r="S104" s="191"/>
      <c r="T104" s="191">
        <f>SUMIF('2024.1-2024.6'!B:B,'Sum 2024.1-2024.6'!B104,'2024.1-2024.6'!O:O)</f>
        <v>570</v>
      </c>
      <c r="U104" s="191">
        <f t="shared" si="40"/>
        <v>14639.1425</v>
      </c>
      <c r="V104" s="191">
        <f t="shared" si="41"/>
        <v>14639.1425</v>
      </c>
      <c r="W104" s="191">
        <f t="shared" si="42"/>
        <v>12296.8797</v>
      </c>
      <c r="X104" s="191">
        <f t="shared" si="43"/>
        <v>14639.1425</v>
      </c>
      <c r="Y104" s="191">
        <f t="shared" si="44"/>
        <v>14639.1425</v>
      </c>
      <c r="Z104" s="191">
        <f t="shared" si="45"/>
        <v>702.67884</v>
      </c>
      <c r="AA104" s="191">
        <f t="shared" si="46"/>
        <v>14639.1425</v>
      </c>
      <c r="AB104" s="191">
        <f t="shared" si="47"/>
        <v>140.535768</v>
      </c>
      <c r="AC104" s="191">
        <f t="shared" si="48"/>
        <v>14639.1425</v>
      </c>
      <c r="AD104" s="191">
        <f t="shared" si="49"/>
        <v>14639.1425</v>
      </c>
      <c r="AE104" s="191">
        <f t="shared" si="50"/>
        <v>3952.568475</v>
      </c>
      <c r="AF104" s="191">
        <f t="shared" si="51"/>
        <v>14639.1425</v>
      </c>
      <c r="AG104" s="191">
        <f t="shared" si="52"/>
        <v>14639.1425</v>
      </c>
      <c r="AH104" s="191">
        <f t="shared" si="53"/>
        <v>4391.74275</v>
      </c>
      <c r="AI104" s="191">
        <f t="shared" si="54"/>
        <v>-10114.7997</v>
      </c>
      <c r="AJ104" s="191">
        <f t="shared" si="55"/>
        <v>-679.87884</v>
      </c>
      <c r="AK104" s="191">
        <f t="shared" si="56"/>
        <v>-122.295768</v>
      </c>
      <c r="AL104" s="191">
        <f t="shared" si="57"/>
        <v>-3431.768475</v>
      </c>
      <c r="AM104" s="191">
        <f t="shared" si="58"/>
        <v>-3821.74275</v>
      </c>
      <c r="AN104" s="191">
        <f t="shared" si="59"/>
        <v>5544</v>
      </c>
      <c r="AO104" s="191">
        <f t="shared" si="60"/>
        <v>5544</v>
      </c>
      <c r="AP104" s="191">
        <f t="shared" si="61"/>
        <v>4656.96</v>
      </c>
      <c r="AQ104" s="191">
        <f t="shared" si="62"/>
        <v>5544</v>
      </c>
      <c r="AR104" s="191">
        <f t="shared" si="63"/>
        <v>5544</v>
      </c>
      <c r="AS104" s="191">
        <f t="shared" si="64"/>
        <v>266.112</v>
      </c>
      <c r="AT104" s="191">
        <f t="shared" si="65"/>
        <v>5544</v>
      </c>
      <c r="AU104" s="191">
        <f t="shared" si="66"/>
        <v>53.2224</v>
      </c>
      <c r="AV104" s="191">
        <f t="shared" si="67"/>
        <v>5544</v>
      </c>
      <c r="AW104" s="191">
        <f t="shared" si="68"/>
        <v>5544</v>
      </c>
      <c r="AX104" s="191">
        <f t="shared" si="69"/>
        <v>1496.88</v>
      </c>
      <c r="AY104" s="191">
        <f t="shared" si="70"/>
        <v>5544</v>
      </c>
      <c r="AZ104" s="191">
        <f t="shared" si="71"/>
        <v>5544</v>
      </c>
      <c r="BA104" s="191">
        <f t="shared" si="72"/>
        <v>1663.2</v>
      </c>
      <c r="BB104" s="191">
        <f t="shared" si="73"/>
        <v>-2474.88</v>
      </c>
      <c r="BC104" s="191">
        <f t="shared" si="74"/>
        <v>-243.312</v>
      </c>
      <c r="BD104" s="191">
        <f t="shared" si="75"/>
        <v>-34.9824</v>
      </c>
      <c r="BE104" s="191">
        <f t="shared" si="76"/>
        <v>-976.08</v>
      </c>
      <c r="BF104" s="191">
        <f t="shared" si="77"/>
        <v>-1093.2</v>
      </c>
    </row>
    <row r="105" spans="2:58">
      <c r="B105" s="1" t="s">
        <v>296</v>
      </c>
      <c r="C105" s="197" t="str">
        <f>_xlfn.XLOOKUP(B105,'2024.1-2024.6'!B:B,'2024.1-2024.6'!G:G)</f>
        <v>2021/12/01</v>
      </c>
      <c r="D105" s="1">
        <f>_xlfn.XLOOKUP(B105,'2024.1-2024.6'!B:B,'2024.1-2024.6'!I:I)</f>
        <v>0</v>
      </c>
      <c r="E105" s="1" t="str">
        <f>_xlfn.XLOOKUP(B105,'2024.1-2024.6'!B:B,'2024.1-2024.6'!C:C)</f>
        <v>运营中心</v>
      </c>
      <c r="F105" s="1" t="str">
        <f>_xlfn.XLOOKUP(B105,'2024.1-2024.6'!B:B,'2024.1-2024.6'!F:F)</f>
        <v>售后仓管</v>
      </c>
      <c r="G105" s="1">
        <f>COUNTIF('2024.1-2024.6'!B:B,B105)</f>
        <v>6</v>
      </c>
      <c r="H105" s="191">
        <f>_xlfn.XLOOKUP(B105,'2024.1-2024.6'!B:B,'2024.1-2024.6'!K:K)</f>
        <v>5325</v>
      </c>
      <c r="I105" s="191">
        <f>IFERROR(AVERAGEIF('2022.1-2022.12 '!B:B,B105,'2022.1-2022.12 '!K:K),0)</f>
        <v>5467.28416666667</v>
      </c>
      <c r="J105" s="191">
        <f>_xlfn.XLOOKUP(B105,'2024.1-2024.6'!B:B,'2024.1-2024.6'!J:J)</f>
        <v>1900</v>
      </c>
      <c r="K105" s="191">
        <f>IFERROR(AVERAGEIF('2022.1-2022.12 '!B:B,B105,'2022.1-2022.12 '!J:J),0)</f>
        <v>1900</v>
      </c>
      <c r="L105" s="191"/>
      <c r="M105" s="191">
        <f>SUMIF('2024.1-2024.6'!B:B,'Sum 2024.1-2024.6'!B105,'2024.1-2024.6'!L:L)</f>
        <v>2182.08</v>
      </c>
      <c r="N105" s="191"/>
      <c r="O105" s="191">
        <f>SUMIF('2024.1-2024.6'!B:B,'Sum 2024.1-2024.6'!B105,'2024.1-2024.6'!N:N)</f>
        <v>22.8</v>
      </c>
      <c r="P105" s="191">
        <f>SUMIF('2024.1-2024.6'!B:B,'Sum 2024.1-2024.6'!B105,'2024.1-2024.6'!P:P)</f>
        <v>18.24</v>
      </c>
      <c r="Q105" s="191"/>
      <c r="R105" s="191">
        <f>SUMIF('2024.1-2024.6'!B:B,'Sum 2024.1-2024.6'!B105,'2024.1-2024.6'!M:M)</f>
        <v>520.8</v>
      </c>
      <c r="S105" s="191"/>
      <c r="T105" s="191">
        <f>SUMIF('2024.1-2024.6'!B:B,'Sum 2024.1-2024.6'!B105,'2024.1-2024.6'!O:O)</f>
        <v>600</v>
      </c>
      <c r="U105" s="191">
        <f t="shared" si="40"/>
        <v>5467.28416666667</v>
      </c>
      <c r="V105" s="191">
        <f t="shared" si="41"/>
        <v>5467.28416666667</v>
      </c>
      <c r="W105" s="191">
        <f t="shared" si="42"/>
        <v>4592.5187</v>
      </c>
      <c r="X105" s="191">
        <f t="shared" si="43"/>
        <v>5467.28416666667</v>
      </c>
      <c r="Y105" s="191">
        <f t="shared" si="44"/>
        <v>5467.28416666667</v>
      </c>
      <c r="Z105" s="191">
        <f t="shared" si="45"/>
        <v>262.42964</v>
      </c>
      <c r="AA105" s="191">
        <f t="shared" si="46"/>
        <v>5467.28416666667</v>
      </c>
      <c r="AB105" s="191">
        <f t="shared" si="47"/>
        <v>52.485928</v>
      </c>
      <c r="AC105" s="191">
        <f t="shared" si="48"/>
        <v>5467.28416666667</v>
      </c>
      <c r="AD105" s="191">
        <f t="shared" si="49"/>
        <v>5467.28416666667</v>
      </c>
      <c r="AE105" s="191">
        <f t="shared" si="50"/>
        <v>1476.166725</v>
      </c>
      <c r="AF105" s="191">
        <f t="shared" si="51"/>
        <v>5467.28416666667</v>
      </c>
      <c r="AG105" s="191">
        <f t="shared" si="52"/>
        <v>5467.28416666667</v>
      </c>
      <c r="AH105" s="191">
        <f t="shared" si="53"/>
        <v>1640.18525</v>
      </c>
      <c r="AI105" s="191">
        <f t="shared" si="54"/>
        <v>-2410.4387</v>
      </c>
      <c r="AJ105" s="191">
        <f t="shared" si="55"/>
        <v>-239.62964</v>
      </c>
      <c r="AK105" s="191">
        <f t="shared" si="56"/>
        <v>-34.245928</v>
      </c>
      <c r="AL105" s="191">
        <f t="shared" si="57"/>
        <v>-955.366725</v>
      </c>
      <c r="AM105" s="191">
        <f t="shared" si="58"/>
        <v>-1040.18525</v>
      </c>
      <c r="AN105" s="191">
        <f t="shared" si="59"/>
        <v>4546</v>
      </c>
      <c r="AO105" s="191">
        <f t="shared" si="60"/>
        <v>4546</v>
      </c>
      <c r="AP105" s="191">
        <f t="shared" si="61"/>
        <v>3818.64</v>
      </c>
      <c r="AQ105" s="191">
        <f t="shared" si="62"/>
        <v>1900</v>
      </c>
      <c r="AR105" s="191">
        <f t="shared" si="63"/>
        <v>1900</v>
      </c>
      <c r="AS105" s="191">
        <f t="shared" si="64"/>
        <v>91.2</v>
      </c>
      <c r="AT105" s="191">
        <f t="shared" si="65"/>
        <v>1900</v>
      </c>
      <c r="AU105" s="191">
        <f t="shared" si="66"/>
        <v>18.24</v>
      </c>
      <c r="AV105" s="191">
        <f t="shared" si="67"/>
        <v>4340</v>
      </c>
      <c r="AW105" s="191">
        <f t="shared" si="68"/>
        <v>4340</v>
      </c>
      <c r="AX105" s="191">
        <f t="shared" si="69"/>
        <v>1171.8</v>
      </c>
      <c r="AY105" s="191">
        <f t="shared" si="70"/>
        <v>1900</v>
      </c>
      <c r="AZ105" s="191">
        <f t="shared" si="71"/>
        <v>1900</v>
      </c>
      <c r="BA105" s="191">
        <f t="shared" si="72"/>
        <v>570</v>
      </c>
      <c r="BB105" s="191">
        <f t="shared" si="73"/>
        <v>-1636.56</v>
      </c>
      <c r="BC105" s="191">
        <f t="shared" si="74"/>
        <v>-68.4</v>
      </c>
      <c r="BD105" s="191">
        <f t="shared" si="75"/>
        <v>0</v>
      </c>
      <c r="BE105" s="191">
        <f t="shared" si="76"/>
        <v>-651</v>
      </c>
      <c r="BF105" s="191">
        <f t="shared" si="77"/>
        <v>0</v>
      </c>
    </row>
    <row r="106" spans="2:58">
      <c r="B106" s="1" t="s">
        <v>297</v>
      </c>
      <c r="C106" s="197" t="str">
        <f>_xlfn.XLOOKUP(B106,'2024.1-2024.6'!B:B,'2024.1-2024.6'!G:G)</f>
        <v>2020/09/21</v>
      </c>
      <c r="D106" s="1">
        <f>_xlfn.XLOOKUP(B106,'2024.1-2024.6'!B:B,'2024.1-2024.6'!I:I)</f>
        <v>0</v>
      </c>
      <c r="E106" s="1" t="str">
        <f>_xlfn.XLOOKUP(B106,'2024.1-2024.6'!B:B,'2024.1-2024.6'!C:C)</f>
        <v>运营中心</v>
      </c>
      <c r="F106" s="1" t="str">
        <f>_xlfn.XLOOKUP(B106,'2024.1-2024.6'!B:B,'2024.1-2024.6'!F:F)</f>
        <v>装配钳工</v>
      </c>
      <c r="G106" s="1">
        <f>COUNTIF('2024.1-2024.6'!B:B,B106)</f>
        <v>6</v>
      </c>
      <c r="H106" s="191">
        <f>_xlfn.XLOOKUP(B106,'2024.1-2024.6'!B:B,'2024.1-2024.6'!K:K)</f>
        <v>8091.58</v>
      </c>
      <c r="I106" s="191">
        <f>IFERROR(AVERAGEIF('2022.1-2022.12 '!B:B,B106,'2022.1-2022.12 '!K:K),0)</f>
        <v>6334.1925</v>
      </c>
      <c r="J106" s="191">
        <f>_xlfn.XLOOKUP(B106,'2024.1-2024.6'!B:B,'2024.1-2024.6'!J:J)</f>
        <v>1900</v>
      </c>
      <c r="K106" s="191">
        <f>IFERROR(AVERAGEIF('2022.1-2022.12 '!B:B,B106,'2022.1-2022.12 '!J:J),0)</f>
        <v>1900</v>
      </c>
      <c r="L106" s="191"/>
      <c r="M106" s="191">
        <f>SUMIF('2024.1-2024.6'!B:B,'Sum 2024.1-2024.6'!B106,'2024.1-2024.6'!L:L)</f>
        <v>2182.08</v>
      </c>
      <c r="N106" s="191"/>
      <c r="O106" s="191">
        <f>SUMIF('2024.1-2024.6'!B:B,'Sum 2024.1-2024.6'!B106,'2024.1-2024.6'!N:N)</f>
        <v>22.8</v>
      </c>
      <c r="P106" s="191">
        <f>SUMIF('2024.1-2024.6'!B:B,'Sum 2024.1-2024.6'!B106,'2024.1-2024.6'!P:P)</f>
        <v>18.24</v>
      </c>
      <c r="Q106" s="191"/>
      <c r="R106" s="191">
        <f>SUMIF('2024.1-2024.6'!B:B,'Sum 2024.1-2024.6'!B106,'2024.1-2024.6'!M:M)</f>
        <v>520.8</v>
      </c>
      <c r="S106" s="191"/>
      <c r="T106" s="191">
        <f>SUMIF('2024.1-2024.6'!B:B,'Sum 2024.1-2024.6'!B106,'2024.1-2024.6'!O:O)</f>
        <v>0</v>
      </c>
      <c r="U106" s="191">
        <f t="shared" si="40"/>
        <v>6334.1925</v>
      </c>
      <c r="V106" s="191">
        <f t="shared" si="41"/>
        <v>6334.1925</v>
      </c>
      <c r="W106" s="191">
        <f t="shared" si="42"/>
        <v>5320.7217</v>
      </c>
      <c r="X106" s="191">
        <f t="shared" si="43"/>
        <v>6334.1925</v>
      </c>
      <c r="Y106" s="191">
        <f t="shared" si="44"/>
        <v>6334.1925</v>
      </c>
      <c r="Z106" s="191">
        <f t="shared" si="45"/>
        <v>304.04124</v>
      </c>
      <c r="AA106" s="191">
        <f t="shared" si="46"/>
        <v>6334.1925</v>
      </c>
      <c r="AB106" s="191">
        <f t="shared" si="47"/>
        <v>60.808248</v>
      </c>
      <c r="AC106" s="191">
        <f t="shared" si="48"/>
        <v>6334.1925</v>
      </c>
      <c r="AD106" s="191">
        <f t="shared" si="49"/>
        <v>6334.1925</v>
      </c>
      <c r="AE106" s="191">
        <f t="shared" si="50"/>
        <v>1710.231975</v>
      </c>
      <c r="AF106" s="191">
        <f t="shared" si="51"/>
        <v>6334.1925</v>
      </c>
      <c r="AG106" s="191">
        <f t="shared" si="52"/>
        <v>6334.1925</v>
      </c>
      <c r="AH106" s="191">
        <f t="shared" si="53"/>
        <v>1900.25775</v>
      </c>
      <c r="AI106" s="191">
        <f t="shared" si="54"/>
        <v>-3138.6417</v>
      </c>
      <c r="AJ106" s="191">
        <f t="shared" si="55"/>
        <v>-281.24124</v>
      </c>
      <c r="AK106" s="191">
        <f t="shared" si="56"/>
        <v>-42.568248</v>
      </c>
      <c r="AL106" s="191">
        <f t="shared" si="57"/>
        <v>-1189.431975</v>
      </c>
      <c r="AM106" s="191">
        <f t="shared" si="58"/>
        <v>-1900.25775</v>
      </c>
      <c r="AN106" s="191">
        <f t="shared" si="59"/>
        <v>4546</v>
      </c>
      <c r="AO106" s="191">
        <f t="shared" si="60"/>
        <v>4546</v>
      </c>
      <c r="AP106" s="191">
        <f t="shared" si="61"/>
        <v>3818.64</v>
      </c>
      <c r="AQ106" s="191">
        <f t="shared" si="62"/>
        <v>1900</v>
      </c>
      <c r="AR106" s="191">
        <f t="shared" si="63"/>
        <v>1900</v>
      </c>
      <c r="AS106" s="191">
        <f t="shared" si="64"/>
        <v>91.2</v>
      </c>
      <c r="AT106" s="191">
        <f t="shared" si="65"/>
        <v>1900</v>
      </c>
      <c r="AU106" s="191">
        <f t="shared" si="66"/>
        <v>18.24</v>
      </c>
      <c r="AV106" s="191">
        <f t="shared" si="67"/>
        <v>4340</v>
      </c>
      <c r="AW106" s="191">
        <f t="shared" si="68"/>
        <v>4340</v>
      </c>
      <c r="AX106" s="191">
        <f t="shared" si="69"/>
        <v>1171.8</v>
      </c>
      <c r="AY106" s="191">
        <f t="shared" si="70"/>
        <v>1900</v>
      </c>
      <c r="AZ106" s="191">
        <f t="shared" si="71"/>
        <v>1900</v>
      </c>
      <c r="BA106" s="191">
        <f t="shared" si="72"/>
        <v>570</v>
      </c>
      <c r="BB106" s="191">
        <f t="shared" si="73"/>
        <v>-1636.56</v>
      </c>
      <c r="BC106" s="191">
        <f t="shared" si="74"/>
        <v>-68.4</v>
      </c>
      <c r="BD106" s="191">
        <f t="shared" si="75"/>
        <v>0</v>
      </c>
      <c r="BE106" s="191">
        <f t="shared" si="76"/>
        <v>-651</v>
      </c>
      <c r="BF106" s="191">
        <f t="shared" si="77"/>
        <v>-570</v>
      </c>
    </row>
    <row r="107" spans="2:58">
      <c r="B107" s="1" t="s">
        <v>298</v>
      </c>
      <c r="C107" s="197" t="str">
        <f>_xlfn.XLOOKUP(B107,'2024.1-2024.6'!B:B,'2024.1-2024.6'!G:G)</f>
        <v>2018/12/27</v>
      </c>
      <c r="D107" s="1">
        <f>_xlfn.XLOOKUP(B107,'2024.1-2024.6'!B:B,'2024.1-2024.6'!I:I)</f>
        <v>0</v>
      </c>
      <c r="E107" s="1" t="str">
        <f>_xlfn.XLOOKUP(B107,'2024.1-2024.6'!B:B,'2024.1-2024.6'!C:C)</f>
        <v>服务营销中心</v>
      </c>
      <c r="F107" s="1" t="str">
        <f>_xlfn.XLOOKUP(B107,'2024.1-2024.6'!B:B,'2024.1-2024.6'!F:F)</f>
        <v>采购专员</v>
      </c>
      <c r="G107" s="1">
        <f>COUNTIF('2024.1-2024.6'!B:B,B107)</f>
        <v>6</v>
      </c>
      <c r="H107" s="191">
        <f>_xlfn.XLOOKUP(B107,'2024.1-2024.6'!B:B,'2024.1-2024.6'!K:K)</f>
        <v>7245.5</v>
      </c>
      <c r="I107" s="191">
        <f>IFERROR(AVERAGEIF('2022.1-2022.12 '!B:B,B107,'2022.1-2022.12 '!K:K),0)</f>
        <v>6265.39583333333</v>
      </c>
      <c r="J107" s="191">
        <f>_xlfn.XLOOKUP(B107,'2024.1-2024.6'!B:B,'2024.1-2024.6'!J:J)</f>
        <v>2532</v>
      </c>
      <c r="K107" s="191">
        <f>IFERROR(AVERAGEIF('2022.1-2022.12 '!B:B,B107,'2022.1-2022.12 '!J:J),0)</f>
        <v>2532</v>
      </c>
      <c r="L107" s="191"/>
      <c r="M107" s="191">
        <f>SUMIF('2024.1-2024.6'!B:B,'Sum 2024.1-2024.6'!B107,'2024.1-2024.6'!L:L)</f>
        <v>2182.08</v>
      </c>
      <c r="N107" s="191"/>
      <c r="O107" s="191">
        <f>SUMIF('2024.1-2024.6'!B:B,'Sum 2024.1-2024.6'!B107,'2024.1-2024.6'!N:N)</f>
        <v>22.8</v>
      </c>
      <c r="P107" s="191">
        <f>SUMIF('2024.1-2024.6'!B:B,'Sum 2024.1-2024.6'!B107,'2024.1-2024.6'!P:P)</f>
        <v>18.24</v>
      </c>
      <c r="Q107" s="191"/>
      <c r="R107" s="191">
        <f>SUMIF('2024.1-2024.6'!B:B,'Sum 2024.1-2024.6'!B107,'2024.1-2024.6'!M:M)</f>
        <v>520.8</v>
      </c>
      <c r="S107" s="191"/>
      <c r="T107" s="191">
        <f>SUMIF('2024.1-2024.6'!B:B,'Sum 2024.1-2024.6'!B107,'2024.1-2024.6'!O:O)</f>
        <v>0</v>
      </c>
      <c r="U107" s="191">
        <f t="shared" si="40"/>
        <v>6265.39583333333</v>
      </c>
      <c r="V107" s="191">
        <f t="shared" si="41"/>
        <v>6265.39583333333</v>
      </c>
      <c r="W107" s="191">
        <f t="shared" si="42"/>
        <v>5262.9325</v>
      </c>
      <c r="X107" s="191">
        <f t="shared" si="43"/>
        <v>6265.39583333333</v>
      </c>
      <c r="Y107" s="191">
        <f t="shared" si="44"/>
        <v>6265.39583333333</v>
      </c>
      <c r="Z107" s="191">
        <f t="shared" si="45"/>
        <v>300.739</v>
      </c>
      <c r="AA107" s="191">
        <f t="shared" si="46"/>
        <v>6265.39583333333</v>
      </c>
      <c r="AB107" s="191">
        <f t="shared" si="47"/>
        <v>60.1478</v>
      </c>
      <c r="AC107" s="191">
        <f t="shared" si="48"/>
        <v>6265.39583333333</v>
      </c>
      <c r="AD107" s="191">
        <f t="shared" si="49"/>
        <v>6265.39583333333</v>
      </c>
      <c r="AE107" s="191">
        <f t="shared" si="50"/>
        <v>1691.656875</v>
      </c>
      <c r="AF107" s="191">
        <f t="shared" si="51"/>
        <v>6265.39583333333</v>
      </c>
      <c r="AG107" s="191">
        <f t="shared" si="52"/>
        <v>6265.39583333333</v>
      </c>
      <c r="AH107" s="191">
        <f t="shared" si="53"/>
        <v>1879.61875</v>
      </c>
      <c r="AI107" s="191">
        <f t="shared" si="54"/>
        <v>-3080.8525</v>
      </c>
      <c r="AJ107" s="191">
        <f t="shared" si="55"/>
        <v>-277.939</v>
      </c>
      <c r="AK107" s="191">
        <f t="shared" si="56"/>
        <v>-41.9078</v>
      </c>
      <c r="AL107" s="191">
        <f t="shared" si="57"/>
        <v>-1170.856875</v>
      </c>
      <c r="AM107" s="191">
        <f t="shared" si="58"/>
        <v>-1879.61875</v>
      </c>
      <c r="AN107" s="191">
        <f t="shared" si="59"/>
        <v>4546</v>
      </c>
      <c r="AO107" s="191">
        <f t="shared" si="60"/>
        <v>4546</v>
      </c>
      <c r="AP107" s="191">
        <f t="shared" si="61"/>
        <v>3818.64</v>
      </c>
      <c r="AQ107" s="191">
        <f t="shared" si="62"/>
        <v>2532</v>
      </c>
      <c r="AR107" s="191">
        <f t="shared" si="63"/>
        <v>2532</v>
      </c>
      <c r="AS107" s="191">
        <f t="shared" si="64"/>
        <v>121.536</v>
      </c>
      <c r="AT107" s="191">
        <f t="shared" si="65"/>
        <v>2532</v>
      </c>
      <c r="AU107" s="191">
        <f t="shared" si="66"/>
        <v>24.3072</v>
      </c>
      <c r="AV107" s="191">
        <f t="shared" si="67"/>
        <v>4340</v>
      </c>
      <c r="AW107" s="191">
        <f t="shared" si="68"/>
        <v>4340</v>
      </c>
      <c r="AX107" s="191">
        <f t="shared" si="69"/>
        <v>1171.8</v>
      </c>
      <c r="AY107" s="191">
        <f t="shared" si="70"/>
        <v>2532</v>
      </c>
      <c r="AZ107" s="191">
        <f t="shared" si="71"/>
        <v>2532</v>
      </c>
      <c r="BA107" s="191">
        <f t="shared" si="72"/>
        <v>759.6</v>
      </c>
      <c r="BB107" s="191">
        <f t="shared" si="73"/>
        <v>-1636.56</v>
      </c>
      <c r="BC107" s="191">
        <f t="shared" si="74"/>
        <v>-98.736</v>
      </c>
      <c r="BD107" s="191">
        <f t="shared" si="75"/>
        <v>-6.0672</v>
      </c>
      <c r="BE107" s="191">
        <f t="shared" si="76"/>
        <v>-651</v>
      </c>
      <c r="BF107" s="191">
        <f t="shared" si="77"/>
        <v>-759.6</v>
      </c>
    </row>
    <row r="108" spans="2:58">
      <c r="B108" s="1" t="s">
        <v>299</v>
      </c>
      <c r="C108" s="197">
        <f>_xlfn.XLOOKUP(B108,'2024.1-2024.6'!B:B,'2024.1-2024.6'!G:G)</f>
        <v>42738</v>
      </c>
      <c r="D108" s="1">
        <f>_xlfn.XLOOKUP(B108,'2024.1-2024.6'!B:B,'2024.1-2024.6'!I:I)</f>
        <v>0</v>
      </c>
      <c r="E108" s="1" t="str">
        <f>_xlfn.XLOOKUP(B108,'2024.1-2024.6'!B:B,'2024.1-2024.6'!C:C)</f>
        <v>服务营销中心</v>
      </c>
      <c r="F108" s="1" t="str">
        <f>_xlfn.XLOOKUP(B108,'2024.1-2024.6'!B:B,'2024.1-2024.6'!F:F)</f>
        <v>机械服务安装工程师</v>
      </c>
      <c r="G108" s="1">
        <f>COUNTIF('2024.1-2024.6'!B:B,B108)</f>
        <v>6</v>
      </c>
      <c r="H108" s="191">
        <f>_xlfn.XLOOKUP(B108,'2024.1-2024.6'!B:B,'2024.1-2024.6'!K:K)</f>
        <v>10002.89</v>
      </c>
      <c r="I108" s="191">
        <f>IFERROR(AVERAGEIF('2022.1-2022.12 '!B:B,B108,'2022.1-2022.12 '!K:K),0)</f>
        <v>9406.90666666667</v>
      </c>
      <c r="J108" s="191">
        <f>_xlfn.XLOOKUP(B108,'2024.1-2024.6'!B:B,'2024.1-2024.6'!J:J)</f>
        <v>3263</v>
      </c>
      <c r="K108" s="191">
        <f>IFERROR(AVERAGEIF('2022.1-2022.12 '!B:B,B108,'2022.1-2022.12 '!J:J),0)</f>
        <v>3263</v>
      </c>
      <c r="L108" s="191"/>
      <c r="M108" s="191">
        <f>SUMIF('2024.1-2024.6'!B:B,'Sum 2024.1-2024.6'!B108,'2024.1-2024.6'!L:L)</f>
        <v>2182.08</v>
      </c>
      <c r="N108" s="191"/>
      <c r="O108" s="191">
        <f>SUMIF('2024.1-2024.6'!B:B,'Sum 2024.1-2024.6'!B108,'2024.1-2024.6'!N:N)</f>
        <v>22.8</v>
      </c>
      <c r="P108" s="191">
        <f>SUMIF('2024.1-2024.6'!B:B,'Sum 2024.1-2024.6'!B108,'2024.1-2024.6'!P:P)</f>
        <v>18.24</v>
      </c>
      <c r="Q108" s="191"/>
      <c r="R108" s="191">
        <f>SUMIF('2024.1-2024.6'!B:B,'Sum 2024.1-2024.6'!B108,'2024.1-2024.6'!M:M)</f>
        <v>520.8</v>
      </c>
      <c r="S108" s="191"/>
      <c r="T108" s="191">
        <f>SUMIF('2024.1-2024.6'!B:B,'Sum 2024.1-2024.6'!B108,'2024.1-2024.6'!O:O)</f>
        <v>0</v>
      </c>
      <c r="U108" s="191">
        <f t="shared" si="40"/>
        <v>9406.90666666667</v>
      </c>
      <c r="V108" s="191">
        <f t="shared" si="41"/>
        <v>9406.90666666667</v>
      </c>
      <c r="W108" s="191">
        <f t="shared" si="42"/>
        <v>7901.8016</v>
      </c>
      <c r="X108" s="191">
        <f t="shared" si="43"/>
        <v>9406.90666666667</v>
      </c>
      <c r="Y108" s="191">
        <f t="shared" si="44"/>
        <v>9406.90666666667</v>
      </c>
      <c r="Z108" s="191">
        <f t="shared" si="45"/>
        <v>451.53152</v>
      </c>
      <c r="AA108" s="191">
        <f t="shared" si="46"/>
        <v>9406.90666666667</v>
      </c>
      <c r="AB108" s="191">
        <f t="shared" si="47"/>
        <v>90.306304</v>
      </c>
      <c r="AC108" s="191">
        <f t="shared" si="48"/>
        <v>9406.90666666667</v>
      </c>
      <c r="AD108" s="191">
        <f t="shared" si="49"/>
        <v>9406.90666666667</v>
      </c>
      <c r="AE108" s="191">
        <f t="shared" si="50"/>
        <v>2539.8648</v>
      </c>
      <c r="AF108" s="191">
        <f t="shared" si="51"/>
        <v>9406.90666666667</v>
      </c>
      <c r="AG108" s="191">
        <f t="shared" si="52"/>
        <v>9406.90666666667</v>
      </c>
      <c r="AH108" s="191">
        <f t="shared" si="53"/>
        <v>2822.072</v>
      </c>
      <c r="AI108" s="191">
        <f t="shared" si="54"/>
        <v>-5719.7216</v>
      </c>
      <c r="AJ108" s="191">
        <f t="shared" si="55"/>
        <v>-428.73152</v>
      </c>
      <c r="AK108" s="191">
        <f t="shared" si="56"/>
        <v>-72.066304</v>
      </c>
      <c r="AL108" s="191">
        <f t="shared" si="57"/>
        <v>-2019.0648</v>
      </c>
      <c r="AM108" s="191">
        <f t="shared" si="58"/>
        <v>-2822.072</v>
      </c>
      <c r="AN108" s="191">
        <f t="shared" si="59"/>
        <v>4546</v>
      </c>
      <c r="AO108" s="191">
        <f t="shared" si="60"/>
        <v>4546</v>
      </c>
      <c r="AP108" s="191">
        <f t="shared" si="61"/>
        <v>3818.64</v>
      </c>
      <c r="AQ108" s="191">
        <f t="shared" si="62"/>
        <v>3263</v>
      </c>
      <c r="AR108" s="191">
        <f t="shared" si="63"/>
        <v>3263</v>
      </c>
      <c r="AS108" s="191">
        <f t="shared" si="64"/>
        <v>156.624</v>
      </c>
      <c r="AT108" s="191">
        <f t="shared" si="65"/>
        <v>3263</v>
      </c>
      <c r="AU108" s="191">
        <f t="shared" si="66"/>
        <v>31.3248</v>
      </c>
      <c r="AV108" s="191">
        <f t="shared" si="67"/>
        <v>4340</v>
      </c>
      <c r="AW108" s="191">
        <f t="shared" si="68"/>
        <v>4340</v>
      </c>
      <c r="AX108" s="191">
        <f t="shared" si="69"/>
        <v>1171.8</v>
      </c>
      <c r="AY108" s="191">
        <f t="shared" si="70"/>
        <v>3263</v>
      </c>
      <c r="AZ108" s="191">
        <f t="shared" si="71"/>
        <v>3263</v>
      </c>
      <c r="BA108" s="191">
        <f t="shared" si="72"/>
        <v>978.9</v>
      </c>
      <c r="BB108" s="191">
        <f t="shared" si="73"/>
        <v>-1636.56</v>
      </c>
      <c r="BC108" s="191">
        <f t="shared" si="74"/>
        <v>-133.824</v>
      </c>
      <c r="BD108" s="191">
        <f t="shared" si="75"/>
        <v>-13.0848</v>
      </c>
      <c r="BE108" s="191">
        <f t="shared" si="76"/>
        <v>-651</v>
      </c>
      <c r="BF108" s="191">
        <f t="shared" si="77"/>
        <v>-978.9</v>
      </c>
    </row>
    <row r="109" spans="2:58">
      <c r="B109" s="1" t="s">
        <v>301</v>
      </c>
      <c r="C109" s="197" t="str">
        <f>_xlfn.XLOOKUP(B109,'2024.1-2024.6'!B:B,'2024.1-2024.6'!G:G)</f>
        <v>2015/04/25</v>
      </c>
      <c r="D109" s="1">
        <f>_xlfn.XLOOKUP(B109,'2024.1-2024.6'!B:B,'2024.1-2024.6'!I:I)</f>
        <v>0</v>
      </c>
      <c r="E109" s="1" t="str">
        <f>_xlfn.XLOOKUP(B109,'2024.1-2024.6'!B:B,'2024.1-2024.6'!C:C)</f>
        <v>研发部</v>
      </c>
      <c r="F109" s="1" t="str">
        <f>_xlfn.XLOOKUP(B109,'2024.1-2024.6'!B:B,'2024.1-2024.6'!F:F)</f>
        <v>电气硬件工程师</v>
      </c>
      <c r="G109" s="1">
        <f>COUNTIF('2024.1-2024.6'!B:B,B109)</f>
        <v>6</v>
      </c>
      <c r="H109" s="191">
        <f>_xlfn.XLOOKUP(B109,'2024.1-2024.6'!B:B,'2024.1-2024.6'!K:K)</f>
        <v>14401.59</v>
      </c>
      <c r="I109" s="191">
        <f>IFERROR(AVERAGEIF('2022.1-2022.12 '!B:B,B109,'2022.1-2022.12 '!K:K),0)</f>
        <v>13984.37</v>
      </c>
      <c r="J109" s="191">
        <f>_xlfn.XLOOKUP(B109,'2024.1-2024.6'!B:B,'2024.1-2024.6'!J:J)</f>
        <v>5746</v>
      </c>
      <c r="K109" s="191">
        <f>IFERROR(AVERAGEIF('2022.1-2022.12 '!B:B,B109,'2022.1-2022.12 '!J:J),0)</f>
        <v>5544.25</v>
      </c>
      <c r="L109" s="191"/>
      <c r="M109" s="191">
        <f>SUMIF('2024.1-2024.6'!B:B,'Sum 2024.1-2024.6'!B109,'2024.1-2024.6'!L:L)</f>
        <v>2182.08</v>
      </c>
      <c r="N109" s="191"/>
      <c r="O109" s="191">
        <f>SUMIF('2024.1-2024.6'!B:B,'Sum 2024.1-2024.6'!B109,'2024.1-2024.6'!N:N)</f>
        <v>22.8</v>
      </c>
      <c r="P109" s="191">
        <f>SUMIF('2024.1-2024.6'!B:B,'Sum 2024.1-2024.6'!B109,'2024.1-2024.6'!P:P)</f>
        <v>18.24</v>
      </c>
      <c r="Q109" s="191"/>
      <c r="R109" s="191">
        <f>SUMIF('2024.1-2024.6'!B:B,'Sum 2024.1-2024.6'!B109,'2024.1-2024.6'!M:M)</f>
        <v>520.8</v>
      </c>
      <c r="S109" s="191"/>
      <c r="T109" s="191">
        <f>SUMIF('2024.1-2024.6'!B:B,'Sum 2024.1-2024.6'!B109,'2024.1-2024.6'!O:O)</f>
        <v>7500</v>
      </c>
      <c r="U109" s="191">
        <f t="shared" si="40"/>
        <v>13984.37</v>
      </c>
      <c r="V109" s="191">
        <f t="shared" si="41"/>
        <v>13984.37</v>
      </c>
      <c r="W109" s="191">
        <f t="shared" si="42"/>
        <v>11746.8708</v>
      </c>
      <c r="X109" s="191">
        <f t="shared" si="43"/>
        <v>13984.37</v>
      </c>
      <c r="Y109" s="191">
        <f t="shared" si="44"/>
        <v>13984.37</v>
      </c>
      <c r="Z109" s="191">
        <f t="shared" si="45"/>
        <v>671.24976</v>
      </c>
      <c r="AA109" s="191">
        <f t="shared" si="46"/>
        <v>13984.37</v>
      </c>
      <c r="AB109" s="191">
        <f t="shared" si="47"/>
        <v>134.249952</v>
      </c>
      <c r="AC109" s="191">
        <f t="shared" si="48"/>
        <v>13984.37</v>
      </c>
      <c r="AD109" s="191">
        <f t="shared" si="49"/>
        <v>13984.37</v>
      </c>
      <c r="AE109" s="191">
        <f t="shared" si="50"/>
        <v>3775.7799</v>
      </c>
      <c r="AF109" s="191">
        <f t="shared" si="51"/>
        <v>13984.37</v>
      </c>
      <c r="AG109" s="191">
        <f t="shared" si="52"/>
        <v>13984.37</v>
      </c>
      <c r="AH109" s="191">
        <f t="shared" si="53"/>
        <v>4195.311</v>
      </c>
      <c r="AI109" s="191">
        <f t="shared" si="54"/>
        <v>-9564.7908</v>
      </c>
      <c r="AJ109" s="191">
        <f t="shared" si="55"/>
        <v>-648.44976</v>
      </c>
      <c r="AK109" s="191">
        <f t="shared" si="56"/>
        <v>-116.009952</v>
      </c>
      <c r="AL109" s="191">
        <f t="shared" si="57"/>
        <v>-3254.9799</v>
      </c>
      <c r="AM109" s="191">
        <f t="shared" si="58"/>
        <v>0</v>
      </c>
      <c r="AN109" s="191">
        <f t="shared" si="59"/>
        <v>5544.25</v>
      </c>
      <c r="AO109" s="191">
        <f t="shared" si="60"/>
        <v>5544.25</v>
      </c>
      <c r="AP109" s="191">
        <f t="shared" si="61"/>
        <v>4657.17</v>
      </c>
      <c r="AQ109" s="191">
        <f t="shared" si="62"/>
        <v>5544.25</v>
      </c>
      <c r="AR109" s="191">
        <f t="shared" si="63"/>
        <v>5544.25</v>
      </c>
      <c r="AS109" s="191">
        <f t="shared" si="64"/>
        <v>266.124</v>
      </c>
      <c r="AT109" s="191">
        <f t="shared" si="65"/>
        <v>5544.25</v>
      </c>
      <c r="AU109" s="191">
        <f t="shared" si="66"/>
        <v>53.2248</v>
      </c>
      <c r="AV109" s="191">
        <f t="shared" si="67"/>
        <v>5544.25</v>
      </c>
      <c r="AW109" s="191">
        <f t="shared" si="68"/>
        <v>5544.25</v>
      </c>
      <c r="AX109" s="191">
        <f t="shared" si="69"/>
        <v>1496.9475</v>
      </c>
      <c r="AY109" s="191">
        <f t="shared" si="70"/>
        <v>5544.25</v>
      </c>
      <c r="AZ109" s="191">
        <f t="shared" si="71"/>
        <v>5544.25</v>
      </c>
      <c r="BA109" s="191">
        <f t="shared" si="72"/>
        <v>1663.275</v>
      </c>
      <c r="BB109" s="191">
        <f t="shared" si="73"/>
        <v>-2475.09</v>
      </c>
      <c r="BC109" s="191">
        <f t="shared" si="74"/>
        <v>-243.324</v>
      </c>
      <c r="BD109" s="191">
        <f t="shared" si="75"/>
        <v>-34.9848</v>
      </c>
      <c r="BE109" s="191">
        <f t="shared" si="76"/>
        <v>-976.1475</v>
      </c>
      <c r="BF109" s="191">
        <f t="shared" si="77"/>
        <v>0</v>
      </c>
    </row>
    <row r="110" spans="2:58">
      <c r="B110" s="1" t="s">
        <v>302</v>
      </c>
      <c r="C110" s="197" t="str">
        <f>_xlfn.XLOOKUP(B110,'2024.1-2024.6'!B:B,'2024.1-2024.6'!G:G)</f>
        <v>2018/04/21</v>
      </c>
      <c r="D110" s="1">
        <f>_xlfn.XLOOKUP(B110,'2024.1-2024.6'!B:B,'2024.1-2024.6'!I:I)</f>
        <v>0</v>
      </c>
      <c r="E110" s="1" t="str">
        <f>_xlfn.XLOOKUP(B110,'2024.1-2024.6'!B:B,'2024.1-2024.6'!C:C)</f>
        <v>运营中心</v>
      </c>
      <c r="F110" s="1" t="str">
        <f>_xlfn.XLOOKUP(B110,'2024.1-2024.6'!B:B,'2024.1-2024.6'!F:F)</f>
        <v>装配钳工</v>
      </c>
      <c r="G110" s="1">
        <f>COUNTIF('2024.1-2024.6'!B:B,B110)</f>
        <v>6</v>
      </c>
      <c r="H110" s="191">
        <f>_xlfn.XLOOKUP(B110,'2024.1-2024.6'!B:B,'2024.1-2024.6'!K:K)</f>
        <v>8253.1</v>
      </c>
      <c r="I110" s="191">
        <f>IFERROR(AVERAGEIF('2022.1-2022.12 '!B:B,B110,'2022.1-2022.12 '!K:K),0)</f>
        <v>6038.135</v>
      </c>
      <c r="J110" s="191">
        <f>_xlfn.XLOOKUP(B110,'2024.1-2024.6'!B:B,'2024.1-2024.6'!J:J)</f>
        <v>1900</v>
      </c>
      <c r="K110" s="191">
        <f>IFERROR(AVERAGEIF('2022.1-2022.12 '!B:B,B110,'2022.1-2022.12 '!J:J),0)</f>
        <v>1900</v>
      </c>
      <c r="L110" s="191"/>
      <c r="M110" s="191">
        <f>SUMIF('2024.1-2024.6'!B:B,'Sum 2024.1-2024.6'!B110,'2024.1-2024.6'!L:L)</f>
        <v>2182.08</v>
      </c>
      <c r="N110" s="191"/>
      <c r="O110" s="191">
        <f>SUMIF('2024.1-2024.6'!B:B,'Sum 2024.1-2024.6'!B110,'2024.1-2024.6'!N:N)</f>
        <v>22.8</v>
      </c>
      <c r="P110" s="191">
        <f>SUMIF('2024.1-2024.6'!B:B,'Sum 2024.1-2024.6'!B110,'2024.1-2024.6'!P:P)</f>
        <v>18.24</v>
      </c>
      <c r="Q110" s="191"/>
      <c r="R110" s="191">
        <f>SUMIF('2024.1-2024.6'!B:B,'Sum 2024.1-2024.6'!B110,'2024.1-2024.6'!M:M)</f>
        <v>520.8</v>
      </c>
      <c r="S110" s="191"/>
      <c r="T110" s="191">
        <f>SUMIF('2024.1-2024.6'!B:B,'Sum 2024.1-2024.6'!B110,'2024.1-2024.6'!O:O)</f>
        <v>0</v>
      </c>
      <c r="U110" s="191">
        <f t="shared" si="40"/>
        <v>6038.135</v>
      </c>
      <c r="V110" s="191">
        <f t="shared" si="41"/>
        <v>6038.135</v>
      </c>
      <c r="W110" s="191">
        <f t="shared" si="42"/>
        <v>5072.0334</v>
      </c>
      <c r="X110" s="191">
        <f t="shared" si="43"/>
        <v>6038.135</v>
      </c>
      <c r="Y110" s="191">
        <f t="shared" si="44"/>
        <v>6038.135</v>
      </c>
      <c r="Z110" s="191">
        <f t="shared" si="45"/>
        <v>289.83048</v>
      </c>
      <c r="AA110" s="191">
        <f t="shared" si="46"/>
        <v>6038.135</v>
      </c>
      <c r="AB110" s="191">
        <f t="shared" si="47"/>
        <v>57.966096</v>
      </c>
      <c r="AC110" s="191">
        <f t="shared" si="48"/>
        <v>6038.135</v>
      </c>
      <c r="AD110" s="191">
        <f t="shared" si="49"/>
        <v>6038.135</v>
      </c>
      <c r="AE110" s="191">
        <f t="shared" si="50"/>
        <v>1630.29645</v>
      </c>
      <c r="AF110" s="191">
        <f t="shared" si="51"/>
        <v>6038.135</v>
      </c>
      <c r="AG110" s="191">
        <f t="shared" si="52"/>
        <v>6038.135</v>
      </c>
      <c r="AH110" s="191">
        <f t="shared" si="53"/>
        <v>1811.4405</v>
      </c>
      <c r="AI110" s="191">
        <f t="shared" si="54"/>
        <v>-2889.9534</v>
      </c>
      <c r="AJ110" s="191">
        <f t="shared" si="55"/>
        <v>-267.03048</v>
      </c>
      <c r="AK110" s="191">
        <f t="shared" si="56"/>
        <v>-39.726096</v>
      </c>
      <c r="AL110" s="191">
        <f t="shared" si="57"/>
        <v>-1109.49645</v>
      </c>
      <c r="AM110" s="191">
        <f t="shared" si="58"/>
        <v>-1811.4405</v>
      </c>
      <c r="AN110" s="191">
        <f t="shared" si="59"/>
        <v>4546</v>
      </c>
      <c r="AO110" s="191">
        <f t="shared" si="60"/>
        <v>4546</v>
      </c>
      <c r="AP110" s="191">
        <f t="shared" si="61"/>
        <v>3818.64</v>
      </c>
      <c r="AQ110" s="191">
        <f t="shared" si="62"/>
        <v>1900</v>
      </c>
      <c r="AR110" s="191">
        <f t="shared" si="63"/>
        <v>1900</v>
      </c>
      <c r="AS110" s="191">
        <f t="shared" si="64"/>
        <v>91.2</v>
      </c>
      <c r="AT110" s="191">
        <f t="shared" si="65"/>
        <v>1900</v>
      </c>
      <c r="AU110" s="191">
        <f t="shared" si="66"/>
        <v>18.24</v>
      </c>
      <c r="AV110" s="191">
        <f t="shared" si="67"/>
        <v>4340</v>
      </c>
      <c r="AW110" s="191">
        <f t="shared" si="68"/>
        <v>4340</v>
      </c>
      <c r="AX110" s="191">
        <f t="shared" si="69"/>
        <v>1171.8</v>
      </c>
      <c r="AY110" s="191">
        <f t="shared" si="70"/>
        <v>1900</v>
      </c>
      <c r="AZ110" s="191">
        <f t="shared" si="71"/>
        <v>1900</v>
      </c>
      <c r="BA110" s="191">
        <f t="shared" si="72"/>
        <v>570</v>
      </c>
      <c r="BB110" s="191">
        <f t="shared" si="73"/>
        <v>-1636.56</v>
      </c>
      <c r="BC110" s="191">
        <f t="shared" si="74"/>
        <v>-68.4</v>
      </c>
      <c r="BD110" s="191">
        <f t="shared" si="75"/>
        <v>0</v>
      </c>
      <c r="BE110" s="191">
        <f t="shared" si="76"/>
        <v>-651</v>
      </c>
      <c r="BF110" s="191">
        <f t="shared" si="77"/>
        <v>-570</v>
      </c>
    </row>
    <row r="111" spans="2:58">
      <c r="B111" s="1" t="s">
        <v>303</v>
      </c>
      <c r="C111" s="197" t="str">
        <f>_xlfn.XLOOKUP(B111,'2024.1-2024.6'!B:B,'2024.1-2024.6'!G:G)</f>
        <v>2022/10/26</v>
      </c>
      <c r="D111" s="1">
        <f>_xlfn.XLOOKUP(B111,'2024.1-2024.6'!B:B,'2024.1-2024.6'!I:I)</f>
        <v>0</v>
      </c>
      <c r="E111" s="1" t="str">
        <f>_xlfn.XLOOKUP(B111,'2024.1-2024.6'!B:B,'2024.1-2024.6'!C:C)</f>
        <v>运营中心</v>
      </c>
      <c r="F111" s="1" t="str">
        <f>_xlfn.XLOOKUP(B111,'2024.1-2024.6'!B:B,'2024.1-2024.6'!F:F)</f>
        <v>装配钳工</v>
      </c>
      <c r="G111" s="1">
        <f>COUNTIF('2024.1-2024.6'!B:B,B111)</f>
        <v>6</v>
      </c>
      <c r="H111" s="191">
        <f>_xlfn.XLOOKUP(B111,'2024.1-2024.6'!B:B,'2024.1-2024.6'!K:K)</f>
        <v>7275.52</v>
      </c>
      <c r="I111" s="191">
        <f>IFERROR(AVERAGEIF('2022.1-2022.12 '!B:B,B111,'2022.1-2022.12 '!K:K),0)</f>
        <v>3915.874</v>
      </c>
      <c r="J111" s="191">
        <f>_xlfn.XLOOKUP(B111,'2024.1-2024.6'!B:B,'2024.1-2024.6'!J:J)</f>
        <v>1900</v>
      </c>
      <c r="K111" s="191">
        <f>IFERROR(AVERAGEIF('2022.1-2022.12 '!B:B,B111,'2022.1-2022.12 '!J:J),0)</f>
        <v>1900</v>
      </c>
      <c r="L111" s="191"/>
      <c r="M111" s="191">
        <f>SUMIF('2024.1-2024.6'!B:B,'Sum 2024.1-2024.6'!B111,'2024.1-2024.6'!L:L)</f>
        <v>2182.08</v>
      </c>
      <c r="N111" s="191"/>
      <c r="O111" s="191">
        <f>SUMIF('2024.1-2024.6'!B:B,'Sum 2024.1-2024.6'!B111,'2024.1-2024.6'!N:N)</f>
        <v>22.8</v>
      </c>
      <c r="P111" s="191">
        <f>SUMIF('2024.1-2024.6'!B:B,'Sum 2024.1-2024.6'!B111,'2024.1-2024.6'!P:P)</f>
        <v>18.24</v>
      </c>
      <c r="Q111" s="191"/>
      <c r="R111" s="191">
        <f>SUMIF('2024.1-2024.6'!B:B,'Sum 2024.1-2024.6'!B111,'2024.1-2024.6'!M:M)</f>
        <v>520.8</v>
      </c>
      <c r="S111" s="191"/>
      <c r="T111" s="191">
        <f>SUMIF('2024.1-2024.6'!B:B,'Sum 2024.1-2024.6'!B111,'2024.1-2024.6'!O:O)</f>
        <v>0</v>
      </c>
      <c r="U111" s="191">
        <f t="shared" si="40"/>
        <v>4546</v>
      </c>
      <c r="V111" s="191">
        <f t="shared" si="41"/>
        <v>4546</v>
      </c>
      <c r="W111" s="191">
        <f t="shared" si="42"/>
        <v>3818.64</v>
      </c>
      <c r="X111" s="191">
        <f t="shared" si="43"/>
        <v>3915.874</v>
      </c>
      <c r="Y111" s="191">
        <f t="shared" si="44"/>
        <v>3915.874</v>
      </c>
      <c r="Z111" s="191">
        <f t="shared" si="45"/>
        <v>187.961952</v>
      </c>
      <c r="AA111" s="191">
        <f t="shared" si="46"/>
        <v>3915.874</v>
      </c>
      <c r="AB111" s="191">
        <f t="shared" si="47"/>
        <v>37.5923904</v>
      </c>
      <c r="AC111" s="191">
        <f t="shared" si="48"/>
        <v>4340</v>
      </c>
      <c r="AD111" s="191">
        <f t="shared" si="49"/>
        <v>4340</v>
      </c>
      <c r="AE111" s="191">
        <f t="shared" si="50"/>
        <v>1171.8</v>
      </c>
      <c r="AF111" s="191">
        <f t="shared" si="51"/>
        <v>3915.874</v>
      </c>
      <c r="AG111" s="191">
        <f t="shared" si="52"/>
        <v>3915.874</v>
      </c>
      <c r="AH111" s="191">
        <f t="shared" si="53"/>
        <v>1174.7622</v>
      </c>
      <c r="AI111" s="191">
        <f t="shared" si="54"/>
        <v>-1636.56</v>
      </c>
      <c r="AJ111" s="191">
        <f t="shared" si="55"/>
        <v>-165.161952</v>
      </c>
      <c r="AK111" s="191">
        <f t="shared" si="56"/>
        <v>-19.3523904</v>
      </c>
      <c r="AL111" s="191">
        <f t="shared" si="57"/>
        <v>-651</v>
      </c>
      <c r="AM111" s="191">
        <f t="shared" si="58"/>
        <v>-1174.7622</v>
      </c>
      <c r="AN111" s="191">
        <f t="shared" si="59"/>
        <v>4546</v>
      </c>
      <c r="AO111" s="191">
        <f t="shared" si="60"/>
        <v>4546</v>
      </c>
      <c r="AP111" s="191">
        <f t="shared" si="61"/>
        <v>3818.64</v>
      </c>
      <c r="AQ111" s="191">
        <f t="shared" si="62"/>
        <v>1900</v>
      </c>
      <c r="AR111" s="191">
        <f t="shared" si="63"/>
        <v>1900</v>
      </c>
      <c r="AS111" s="191">
        <f t="shared" si="64"/>
        <v>91.2</v>
      </c>
      <c r="AT111" s="191">
        <f t="shared" si="65"/>
        <v>1900</v>
      </c>
      <c r="AU111" s="191">
        <f t="shared" si="66"/>
        <v>18.24</v>
      </c>
      <c r="AV111" s="191">
        <f t="shared" si="67"/>
        <v>4340</v>
      </c>
      <c r="AW111" s="191">
        <f t="shared" si="68"/>
        <v>4340</v>
      </c>
      <c r="AX111" s="191">
        <f t="shared" si="69"/>
        <v>1171.8</v>
      </c>
      <c r="AY111" s="191">
        <f t="shared" si="70"/>
        <v>1900</v>
      </c>
      <c r="AZ111" s="191">
        <f t="shared" si="71"/>
        <v>1900</v>
      </c>
      <c r="BA111" s="191">
        <f t="shared" si="72"/>
        <v>570</v>
      </c>
      <c r="BB111" s="191">
        <f t="shared" si="73"/>
        <v>-1636.56</v>
      </c>
      <c r="BC111" s="191">
        <f t="shared" si="74"/>
        <v>-68.4</v>
      </c>
      <c r="BD111" s="191">
        <f t="shared" si="75"/>
        <v>0</v>
      </c>
      <c r="BE111" s="191">
        <f t="shared" si="76"/>
        <v>-651</v>
      </c>
      <c r="BF111" s="191">
        <f t="shared" si="77"/>
        <v>-570</v>
      </c>
    </row>
    <row r="112" spans="2:58">
      <c r="B112" s="1" t="s">
        <v>304</v>
      </c>
      <c r="C112" s="197" t="str">
        <f>_xlfn.XLOOKUP(B112,'2024.1-2024.6'!B:B,'2024.1-2024.6'!G:G)</f>
        <v>2023/03/24</v>
      </c>
      <c r="D112" s="1">
        <f>_xlfn.XLOOKUP(B112,'2024.1-2024.6'!B:B,'2024.1-2024.6'!I:I)</f>
        <v>0</v>
      </c>
      <c r="E112" s="1" t="str">
        <f>_xlfn.XLOOKUP(B112,'2024.1-2024.6'!B:B,'2024.1-2024.6'!C:C)</f>
        <v>采购部</v>
      </c>
      <c r="F112" s="1" t="str">
        <f>_xlfn.XLOOKUP(B112,'2024.1-2024.6'!B:B,'2024.1-2024.6'!F:F)</f>
        <v>采购助理</v>
      </c>
      <c r="G112" s="1">
        <f>COUNTIF('2024.1-2024.6'!B:B,B112)</f>
        <v>6</v>
      </c>
      <c r="H112" s="191">
        <f>_xlfn.XLOOKUP(B112,'2024.1-2024.6'!B:B,'2024.1-2024.6'!K:K)</f>
        <v>5034.89</v>
      </c>
      <c r="I112" s="191">
        <f>IFERROR(AVERAGEIF('2022.1-2022.12 '!B:B,B112,'2022.1-2022.12 '!K:K),0)</f>
        <v>0</v>
      </c>
      <c r="J112" s="191">
        <f>_xlfn.XLOOKUP(B112,'2024.1-2024.6'!B:B,'2024.1-2024.6'!J:J)</f>
        <v>2000</v>
      </c>
      <c r="K112" s="191">
        <f>IFERROR(AVERAGEIF('2022.1-2022.12 '!B:B,B112,'2022.1-2022.12 '!J:J),0)</f>
        <v>0</v>
      </c>
      <c r="L112" s="191"/>
      <c r="M112" s="191">
        <f>SUMIF('2024.1-2024.6'!B:B,'Sum 2024.1-2024.6'!B112,'2024.1-2024.6'!L:L)</f>
        <v>2182.08</v>
      </c>
      <c r="N112" s="191"/>
      <c r="O112" s="191">
        <f>SUMIF('2024.1-2024.6'!B:B,'Sum 2024.1-2024.6'!B112,'2024.1-2024.6'!N:N)</f>
        <v>22.8</v>
      </c>
      <c r="P112" s="191">
        <f>SUMIF('2024.1-2024.6'!B:B,'Sum 2024.1-2024.6'!B112,'2024.1-2024.6'!P:P)</f>
        <v>18.24</v>
      </c>
      <c r="Q112" s="191"/>
      <c r="R112" s="191">
        <f>SUMIF('2024.1-2024.6'!B:B,'Sum 2024.1-2024.6'!B112,'2024.1-2024.6'!M:M)</f>
        <v>520.8</v>
      </c>
      <c r="S112" s="191"/>
      <c r="T112" s="191">
        <f>SUMIF('2024.1-2024.6'!B:B,'Sum 2024.1-2024.6'!B112,'2024.1-2024.6'!O:O)</f>
        <v>0</v>
      </c>
      <c r="U112" s="191">
        <f t="shared" si="40"/>
        <v>5034.89</v>
      </c>
      <c r="V112" s="191">
        <f t="shared" si="41"/>
        <v>5034.89</v>
      </c>
      <c r="W112" s="191">
        <f t="shared" si="42"/>
        <v>4229.3076</v>
      </c>
      <c r="X112" s="191">
        <f t="shared" si="43"/>
        <v>5034.89</v>
      </c>
      <c r="Y112" s="191">
        <f t="shared" si="44"/>
        <v>5034.89</v>
      </c>
      <c r="Z112" s="191">
        <f t="shared" si="45"/>
        <v>241.67472</v>
      </c>
      <c r="AA112" s="191">
        <f t="shared" si="46"/>
        <v>5034.89</v>
      </c>
      <c r="AB112" s="191">
        <f t="shared" si="47"/>
        <v>48.334944</v>
      </c>
      <c r="AC112" s="191">
        <f t="shared" si="48"/>
        <v>5034.89</v>
      </c>
      <c r="AD112" s="191">
        <f t="shared" si="49"/>
        <v>5034.89</v>
      </c>
      <c r="AE112" s="191">
        <f t="shared" si="50"/>
        <v>1359.4203</v>
      </c>
      <c r="AF112" s="191">
        <f t="shared" si="51"/>
        <v>5034.89</v>
      </c>
      <c r="AG112" s="191">
        <f t="shared" si="52"/>
        <v>5034.89</v>
      </c>
      <c r="AH112" s="191">
        <f t="shared" si="53"/>
        <v>1510.467</v>
      </c>
      <c r="AI112" s="191">
        <f t="shared" si="54"/>
        <v>-2047.2276</v>
      </c>
      <c r="AJ112" s="191">
        <f t="shared" si="55"/>
        <v>-218.87472</v>
      </c>
      <c r="AK112" s="191">
        <f t="shared" si="56"/>
        <v>-30.094944</v>
      </c>
      <c r="AL112" s="191">
        <f t="shared" si="57"/>
        <v>-838.6203</v>
      </c>
      <c r="AM112" s="191">
        <f t="shared" si="58"/>
        <v>-1510.467</v>
      </c>
      <c r="AN112" s="191">
        <f t="shared" si="59"/>
        <v>4546</v>
      </c>
      <c r="AO112" s="191">
        <f t="shared" si="60"/>
        <v>4546</v>
      </c>
      <c r="AP112" s="191">
        <f t="shared" si="61"/>
        <v>3818.64</v>
      </c>
      <c r="AQ112" s="191">
        <f t="shared" si="62"/>
        <v>2000</v>
      </c>
      <c r="AR112" s="191">
        <f t="shared" si="63"/>
        <v>2000</v>
      </c>
      <c r="AS112" s="191">
        <f t="shared" si="64"/>
        <v>96</v>
      </c>
      <c r="AT112" s="191">
        <f t="shared" si="65"/>
        <v>2000</v>
      </c>
      <c r="AU112" s="191">
        <f t="shared" si="66"/>
        <v>19.2</v>
      </c>
      <c r="AV112" s="191">
        <f t="shared" si="67"/>
        <v>4340</v>
      </c>
      <c r="AW112" s="191">
        <f t="shared" si="68"/>
        <v>4340</v>
      </c>
      <c r="AX112" s="191">
        <f t="shared" si="69"/>
        <v>1171.8</v>
      </c>
      <c r="AY112" s="191">
        <f t="shared" si="70"/>
        <v>2000</v>
      </c>
      <c r="AZ112" s="191">
        <f t="shared" si="71"/>
        <v>2000</v>
      </c>
      <c r="BA112" s="191">
        <f t="shared" si="72"/>
        <v>600</v>
      </c>
      <c r="BB112" s="191">
        <f t="shared" si="73"/>
        <v>-1636.56</v>
      </c>
      <c r="BC112" s="191">
        <f t="shared" si="74"/>
        <v>-73.2</v>
      </c>
      <c r="BD112" s="191">
        <f t="shared" si="75"/>
        <v>-0.960000000000004</v>
      </c>
      <c r="BE112" s="191">
        <f t="shared" si="76"/>
        <v>-651</v>
      </c>
      <c r="BF112" s="191">
        <f t="shared" si="77"/>
        <v>-600</v>
      </c>
    </row>
    <row r="113" spans="2:58">
      <c r="B113" s="1" t="s">
        <v>483</v>
      </c>
      <c r="C113" s="197" t="str">
        <f>_xlfn.XLOOKUP(B113,'2024.1-2024.6'!B:B,'2024.1-2024.6'!G:G)</f>
        <v>2023/09/20</v>
      </c>
      <c r="D113" s="1">
        <f>_xlfn.XLOOKUP(B113,'2024.1-2024.6'!B:B,'2024.1-2024.6'!I:I)</f>
        <v>0</v>
      </c>
      <c r="E113" s="1" t="str">
        <f>_xlfn.XLOOKUP(B113,'2024.1-2024.6'!B:B,'2024.1-2024.6'!C:C)</f>
        <v>销售部</v>
      </c>
      <c r="F113" s="1" t="str">
        <f>_xlfn.XLOOKUP(B113,'2024.1-2024.6'!B:B,'2024.1-2024.6'!F:F)</f>
        <v>区域销售经理（中东）</v>
      </c>
      <c r="G113" s="1">
        <f>COUNTIF('2024.1-2024.6'!B:B,B113)</f>
        <v>6</v>
      </c>
      <c r="H113" s="191">
        <f>_xlfn.XLOOKUP(B113,'2024.1-2024.6'!B:B,'2024.1-2024.6'!K:K)</f>
        <v>7465</v>
      </c>
      <c r="I113" s="191">
        <f>IFERROR(AVERAGEIF('2022.1-2022.12 '!B:B,B113,'2022.1-2022.12 '!K:K),0)</f>
        <v>0</v>
      </c>
      <c r="J113" s="191">
        <f>_xlfn.XLOOKUP(B113,'2024.1-2024.6'!B:B,'2024.1-2024.6'!J:J)</f>
        <v>3850</v>
      </c>
      <c r="K113" s="191">
        <f>IFERROR(AVERAGEIF('2022.1-2022.12 '!B:B,B113,'2022.1-2022.12 '!J:J),0)</f>
        <v>0</v>
      </c>
      <c r="L113" s="191"/>
      <c r="M113" s="191">
        <f>SUMIF('2024.1-2024.6'!B:B,'Sum 2024.1-2024.6'!B113,'2024.1-2024.6'!L:L)</f>
        <v>2182.08</v>
      </c>
      <c r="N113" s="191"/>
      <c r="O113" s="191">
        <f>SUMIF('2024.1-2024.6'!B:B,'Sum 2024.1-2024.6'!B113,'2024.1-2024.6'!N:N)</f>
        <v>22.8</v>
      </c>
      <c r="P113" s="191">
        <f>SUMIF('2024.1-2024.6'!B:B,'Sum 2024.1-2024.6'!B113,'2024.1-2024.6'!P:P)</f>
        <v>18.24</v>
      </c>
      <c r="Q113" s="191"/>
      <c r="R113" s="191">
        <f>SUMIF('2024.1-2024.6'!B:B,'Sum 2024.1-2024.6'!B113,'2024.1-2024.6'!M:M)</f>
        <v>520.8</v>
      </c>
      <c r="S113" s="191"/>
      <c r="T113" s="191">
        <f>SUMIF('2024.1-2024.6'!B:B,'Sum 2024.1-2024.6'!B113,'2024.1-2024.6'!O:O)</f>
        <v>0</v>
      </c>
      <c r="U113" s="191">
        <f t="shared" si="40"/>
        <v>7465</v>
      </c>
      <c r="V113" s="191">
        <f t="shared" si="41"/>
        <v>7465</v>
      </c>
      <c r="W113" s="191">
        <f t="shared" si="42"/>
        <v>6270.6</v>
      </c>
      <c r="X113" s="191">
        <f t="shared" si="43"/>
        <v>7465</v>
      </c>
      <c r="Y113" s="191">
        <f t="shared" si="44"/>
        <v>7465</v>
      </c>
      <c r="Z113" s="191">
        <f t="shared" si="45"/>
        <v>358.32</v>
      </c>
      <c r="AA113" s="191">
        <f t="shared" si="46"/>
        <v>7465</v>
      </c>
      <c r="AB113" s="191">
        <f t="shared" si="47"/>
        <v>71.664</v>
      </c>
      <c r="AC113" s="191">
        <f t="shared" si="48"/>
        <v>7465</v>
      </c>
      <c r="AD113" s="191">
        <f t="shared" si="49"/>
        <v>7465</v>
      </c>
      <c r="AE113" s="191">
        <f t="shared" si="50"/>
        <v>2015.55</v>
      </c>
      <c r="AF113" s="191">
        <f t="shared" si="51"/>
        <v>7465</v>
      </c>
      <c r="AG113" s="191">
        <f t="shared" si="52"/>
        <v>7465</v>
      </c>
      <c r="AH113" s="191">
        <f t="shared" si="53"/>
        <v>2239.5</v>
      </c>
      <c r="AI113" s="191">
        <f t="shared" si="54"/>
        <v>-4088.52</v>
      </c>
      <c r="AJ113" s="191">
        <f t="shared" si="55"/>
        <v>-335.52</v>
      </c>
      <c r="AK113" s="191">
        <f t="shared" si="56"/>
        <v>-53.424</v>
      </c>
      <c r="AL113" s="191">
        <f t="shared" si="57"/>
        <v>-1494.75</v>
      </c>
      <c r="AM113" s="191">
        <f t="shared" si="58"/>
        <v>-2239.5</v>
      </c>
      <c r="AN113" s="191">
        <f t="shared" si="59"/>
        <v>4546</v>
      </c>
      <c r="AO113" s="191">
        <f t="shared" si="60"/>
        <v>4546</v>
      </c>
      <c r="AP113" s="191">
        <f t="shared" si="61"/>
        <v>3818.64</v>
      </c>
      <c r="AQ113" s="191">
        <f t="shared" si="62"/>
        <v>3850</v>
      </c>
      <c r="AR113" s="191">
        <f t="shared" si="63"/>
        <v>3850</v>
      </c>
      <c r="AS113" s="191">
        <f t="shared" si="64"/>
        <v>184.8</v>
      </c>
      <c r="AT113" s="191">
        <f t="shared" si="65"/>
        <v>3850</v>
      </c>
      <c r="AU113" s="191">
        <f t="shared" si="66"/>
        <v>36.96</v>
      </c>
      <c r="AV113" s="191">
        <f t="shared" si="67"/>
        <v>4340</v>
      </c>
      <c r="AW113" s="191">
        <f t="shared" si="68"/>
        <v>4340</v>
      </c>
      <c r="AX113" s="191">
        <f t="shared" si="69"/>
        <v>1171.8</v>
      </c>
      <c r="AY113" s="191">
        <f t="shared" si="70"/>
        <v>3850</v>
      </c>
      <c r="AZ113" s="191">
        <f t="shared" si="71"/>
        <v>3850</v>
      </c>
      <c r="BA113" s="191">
        <f t="shared" si="72"/>
        <v>1155</v>
      </c>
      <c r="BB113" s="191">
        <f t="shared" si="73"/>
        <v>-1636.56</v>
      </c>
      <c r="BC113" s="191">
        <f t="shared" si="74"/>
        <v>-162</v>
      </c>
      <c r="BD113" s="191">
        <f t="shared" si="75"/>
        <v>-18.72</v>
      </c>
      <c r="BE113" s="191">
        <f t="shared" si="76"/>
        <v>-651</v>
      </c>
      <c r="BF113" s="191">
        <f t="shared" si="77"/>
        <v>-1155</v>
      </c>
    </row>
    <row r="114" spans="2:58">
      <c r="B114" s="1" t="s">
        <v>307</v>
      </c>
      <c r="C114" s="197" t="str">
        <f>_xlfn.XLOOKUP(B114,'2024.1-2024.6'!B:B,'2024.1-2024.6'!G:G)</f>
        <v>2014/10/13</v>
      </c>
      <c r="D114" s="1">
        <f>_xlfn.XLOOKUP(B114,'2024.1-2024.6'!B:B,'2024.1-2024.6'!I:I)</f>
        <v>0</v>
      </c>
      <c r="E114" s="1" t="str">
        <f>_xlfn.XLOOKUP(B114,'2024.1-2024.6'!B:B,'2024.1-2024.6'!C:C)</f>
        <v>销售部</v>
      </c>
      <c r="F114" s="1" t="str">
        <f>_xlfn.XLOOKUP(B114,'2024.1-2024.6'!B:B,'2024.1-2024.6'!F:F)</f>
        <v>区域销售总监</v>
      </c>
      <c r="G114" s="1">
        <f>COUNTIF('2024.1-2024.6'!B:B,B114)</f>
        <v>6</v>
      </c>
      <c r="H114" s="191">
        <f>_xlfn.XLOOKUP(B114,'2024.1-2024.6'!B:B,'2024.1-2024.6'!K:K)</f>
        <v>15835</v>
      </c>
      <c r="I114" s="191">
        <f>IFERROR(AVERAGEIF('2022.1-2022.12 '!B:B,B114,'2022.1-2022.12 '!K:K),0)</f>
        <v>24559.8858333333</v>
      </c>
      <c r="J114" s="191">
        <f>_xlfn.XLOOKUP(B114,'2024.1-2024.6'!B:B,'2024.1-2024.6'!J:J)</f>
        <v>5500</v>
      </c>
      <c r="K114" s="191">
        <f>IFERROR(AVERAGEIF('2022.1-2022.12 '!B:B,B114,'2022.1-2022.12 '!J:J),0)</f>
        <v>5500</v>
      </c>
      <c r="L114" s="191"/>
      <c r="M114" s="191">
        <f>SUMIF('2024.1-2024.6'!B:B,'Sum 2024.1-2024.6'!B114,'2024.1-2024.6'!L:L)</f>
        <v>2182.08</v>
      </c>
      <c r="N114" s="191"/>
      <c r="O114" s="191">
        <f>SUMIF('2024.1-2024.6'!B:B,'Sum 2024.1-2024.6'!B114,'2024.1-2024.6'!N:N)</f>
        <v>22.8</v>
      </c>
      <c r="P114" s="191">
        <f>SUMIF('2024.1-2024.6'!B:B,'Sum 2024.1-2024.6'!B114,'2024.1-2024.6'!P:P)</f>
        <v>18.24</v>
      </c>
      <c r="Q114" s="191"/>
      <c r="R114" s="191">
        <f>SUMIF('2024.1-2024.6'!B:B,'Sum 2024.1-2024.6'!B114,'2024.1-2024.6'!M:M)</f>
        <v>520.8</v>
      </c>
      <c r="S114" s="191"/>
      <c r="T114" s="191">
        <f>SUMIF('2024.1-2024.6'!B:B,'Sum 2024.1-2024.6'!B114,'2024.1-2024.6'!O:O)</f>
        <v>9840</v>
      </c>
      <c r="U114" s="191">
        <f t="shared" si="40"/>
        <v>24559.8858333333</v>
      </c>
      <c r="V114" s="191">
        <f t="shared" si="41"/>
        <v>24559.8858333333</v>
      </c>
      <c r="W114" s="191">
        <f t="shared" si="42"/>
        <v>20630.3041</v>
      </c>
      <c r="X114" s="191">
        <f t="shared" si="43"/>
        <v>24559.8858333333</v>
      </c>
      <c r="Y114" s="191">
        <f t="shared" si="44"/>
        <v>24559.8858333333</v>
      </c>
      <c r="Z114" s="191">
        <f t="shared" si="45"/>
        <v>1178.87452</v>
      </c>
      <c r="AA114" s="191">
        <f t="shared" si="46"/>
        <v>24559.8858333333</v>
      </c>
      <c r="AB114" s="191">
        <f t="shared" si="47"/>
        <v>235.774904</v>
      </c>
      <c r="AC114" s="191">
        <f t="shared" si="48"/>
        <v>24559.8858333333</v>
      </c>
      <c r="AD114" s="191">
        <f t="shared" si="49"/>
        <v>21699</v>
      </c>
      <c r="AE114" s="191">
        <f t="shared" si="50"/>
        <v>5858.73</v>
      </c>
      <c r="AF114" s="191">
        <f t="shared" si="51"/>
        <v>24559.8858333333</v>
      </c>
      <c r="AG114" s="191">
        <f t="shared" si="52"/>
        <v>24559.8858333333</v>
      </c>
      <c r="AH114" s="191">
        <f t="shared" si="53"/>
        <v>7367.96575</v>
      </c>
      <c r="AI114" s="191">
        <f t="shared" si="54"/>
        <v>-18448.2241</v>
      </c>
      <c r="AJ114" s="191">
        <f t="shared" si="55"/>
        <v>-1156.07452</v>
      </c>
      <c r="AK114" s="191">
        <f t="shared" si="56"/>
        <v>-217.534904</v>
      </c>
      <c r="AL114" s="191">
        <f t="shared" si="57"/>
        <v>-5337.93</v>
      </c>
      <c r="AM114" s="191">
        <f t="shared" si="58"/>
        <v>0</v>
      </c>
      <c r="AN114" s="191">
        <f t="shared" si="59"/>
        <v>5500</v>
      </c>
      <c r="AO114" s="191">
        <f t="shared" si="60"/>
        <v>5500</v>
      </c>
      <c r="AP114" s="191">
        <f t="shared" si="61"/>
        <v>4620</v>
      </c>
      <c r="AQ114" s="191">
        <f t="shared" si="62"/>
        <v>5500</v>
      </c>
      <c r="AR114" s="191">
        <f t="shared" si="63"/>
        <v>5500</v>
      </c>
      <c r="AS114" s="191">
        <f t="shared" si="64"/>
        <v>264</v>
      </c>
      <c r="AT114" s="191">
        <f t="shared" si="65"/>
        <v>5500</v>
      </c>
      <c r="AU114" s="191">
        <f t="shared" si="66"/>
        <v>52.8</v>
      </c>
      <c r="AV114" s="191">
        <f t="shared" si="67"/>
        <v>5500</v>
      </c>
      <c r="AW114" s="191">
        <f t="shared" si="68"/>
        <v>5500</v>
      </c>
      <c r="AX114" s="191">
        <f t="shared" si="69"/>
        <v>1485</v>
      </c>
      <c r="AY114" s="191">
        <f t="shared" si="70"/>
        <v>5500</v>
      </c>
      <c r="AZ114" s="191">
        <f t="shared" si="71"/>
        <v>5500</v>
      </c>
      <c r="BA114" s="191">
        <f t="shared" si="72"/>
        <v>1650</v>
      </c>
      <c r="BB114" s="191">
        <f t="shared" si="73"/>
        <v>-2437.92</v>
      </c>
      <c r="BC114" s="191">
        <f t="shared" si="74"/>
        <v>-241.2</v>
      </c>
      <c r="BD114" s="191">
        <f t="shared" si="75"/>
        <v>-34.56</v>
      </c>
      <c r="BE114" s="191">
        <f t="shared" si="76"/>
        <v>-964.2</v>
      </c>
      <c r="BF114" s="191">
        <f t="shared" si="77"/>
        <v>0</v>
      </c>
    </row>
    <row r="115" spans="2:58">
      <c r="B115" s="1" t="s">
        <v>308</v>
      </c>
      <c r="C115" s="197" t="str">
        <f>_xlfn.XLOOKUP(B115,'2024.1-2024.6'!B:B,'2024.1-2024.6'!G:G)</f>
        <v>2019/03/11</v>
      </c>
      <c r="D115" s="1">
        <f>_xlfn.XLOOKUP(B115,'2024.1-2024.6'!B:B,'2024.1-2024.6'!I:I)</f>
        <v>0</v>
      </c>
      <c r="E115" s="1" t="str">
        <f>_xlfn.XLOOKUP(B115,'2024.1-2024.6'!B:B,'2024.1-2024.6'!C:C)</f>
        <v>运营中心</v>
      </c>
      <c r="F115" s="1" t="str">
        <f>_xlfn.XLOOKUP(B115,'2024.1-2024.6'!B:B,'2024.1-2024.6'!F:F)</f>
        <v>测试技师</v>
      </c>
      <c r="G115" s="1">
        <f>COUNTIF('2024.1-2024.6'!B:B,B115)</f>
        <v>6</v>
      </c>
      <c r="H115" s="191">
        <f>_xlfn.XLOOKUP(B115,'2024.1-2024.6'!B:B,'2024.1-2024.6'!K:K)</f>
        <v>8858.32</v>
      </c>
      <c r="I115" s="191">
        <f>IFERROR(AVERAGEIF('2022.1-2022.12 '!B:B,B115,'2022.1-2022.12 '!K:K),0)</f>
        <v>6900.05083333333</v>
      </c>
      <c r="J115" s="191">
        <f>_xlfn.XLOOKUP(B115,'2024.1-2024.6'!B:B,'2024.1-2024.6'!J:J)</f>
        <v>1900</v>
      </c>
      <c r="K115" s="191">
        <f>IFERROR(AVERAGEIF('2022.1-2022.12 '!B:B,B115,'2022.1-2022.12 '!J:J),0)</f>
        <v>1900</v>
      </c>
      <c r="L115" s="191"/>
      <c r="M115" s="191">
        <f>SUMIF('2024.1-2024.6'!B:B,'Sum 2024.1-2024.6'!B115,'2024.1-2024.6'!L:L)</f>
        <v>2182.08</v>
      </c>
      <c r="N115" s="191"/>
      <c r="O115" s="191">
        <f>SUMIF('2024.1-2024.6'!B:B,'Sum 2024.1-2024.6'!B115,'2024.1-2024.6'!N:N)</f>
        <v>22.8</v>
      </c>
      <c r="P115" s="191">
        <f>SUMIF('2024.1-2024.6'!B:B,'Sum 2024.1-2024.6'!B115,'2024.1-2024.6'!P:P)</f>
        <v>18.24</v>
      </c>
      <c r="Q115" s="191"/>
      <c r="R115" s="191">
        <f>SUMIF('2024.1-2024.6'!B:B,'Sum 2024.1-2024.6'!B115,'2024.1-2024.6'!M:M)</f>
        <v>520.8</v>
      </c>
      <c r="S115" s="191"/>
      <c r="T115" s="191">
        <f>SUMIF('2024.1-2024.6'!B:B,'Sum 2024.1-2024.6'!B115,'2024.1-2024.6'!O:O)</f>
        <v>0</v>
      </c>
      <c r="U115" s="191">
        <f t="shared" si="40"/>
        <v>6900.05083333333</v>
      </c>
      <c r="V115" s="191">
        <f t="shared" si="41"/>
        <v>6900.05083333333</v>
      </c>
      <c r="W115" s="191">
        <f t="shared" si="42"/>
        <v>5796.0427</v>
      </c>
      <c r="X115" s="191">
        <f t="shared" si="43"/>
        <v>6900.05083333333</v>
      </c>
      <c r="Y115" s="191">
        <f t="shared" si="44"/>
        <v>6900.05083333333</v>
      </c>
      <c r="Z115" s="191">
        <f t="shared" si="45"/>
        <v>331.20244</v>
      </c>
      <c r="AA115" s="191">
        <f t="shared" si="46"/>
        <v>6900.05083333333</v>
      </c>
      <c r="AB115" s="191">
        <f t="shared" si="47"/>
        <v>66.240488</v>
      </c>
      <c r="AC115" s="191">
        <f t="shared" si="48"/>
        <v>6900.05083333333</v>
      </c>
      <c r="AD115" s="191">
        <f t="shared" si="49"/>
        <v>6900.05083333333</v>
      </c>
      <c r="AE115" s="191">
        <f t="shared" si="50"/>
        <v>1863.013725</v>
      </c>
      <c r="AF115" s="191">
        <f t="shared" si="51"/>
        <v>6900.05083333333</v>
      </c>
      <c r="AG115" s="191">
        <f t="shared" si="52"/>
        <v>6900.05083333333</v>
      </c>
      <c r="AH115" s="191">
        <f t="shared" si="53"/>
        <v>2070.01525</v>
      </c>
      <c r="AI115" s="191">
        <f t="shared" si="54"/>
        <v>-3613.9627</v>
      </c>
      <c r="AJ115" s="191">
        <f t="shared" si="55"/>
        <v>-308.40244</v>
      </c>
      <c r="AK115" s="191">
        <f t="shared" si="56"/>
        <v>-48.000488</v>
      </c>
      <c r="AL115" s="191">
        <f t="shared" si="57"/>
        <v>-1342.213725</v>
      </c>
      <c r="AM115" s="191">
        <f t="shared" si="58"/>
        <v>-2070.01525</v>
      </c>
      <c r="AN115" s="191">
        <f t="shared" si="59"/>
        <v>4546</v>
      </c>
      <c r="AO115" s="191">
        <f t="shared" si="60"/>
        <v>4546</v>
      </c>
      <c r="AP115" s="191">
        <f t="shared" si="61"/>
        <v>3818.64</v>
      </c>
      <c r="AQ115" s="191">
        <f t="shared" si="62"/>
        <v>1900</v>
      </c>
      <c r="AR115" s="191">
        <f t="shared" si="63"/>
        <v>1900</v>
      </c>
      <c r="AS115" s="191">
        <f t="shared" si="64"/>
        <v>91.2</v>
      </c>
      <c r="AT115" s="191">
        <f t="shared" si="65"/>
        <v>1900</v>
      </c>
      <c r="AU115" s="191">
        <f t="shared" si="66"/>
        <v>18.24</v>
      </c>
      <c r="AV115" s="191">
        <f t="shared" si="67"/>
        <v>4340</v>
      </c>
      <c r="AW115" s="191">
        <f t="shared" si="68"/>
        <v>4340</v>
      </c>
      <c r="AX115" s="191">
        <f t="shared" si="69"/>
        <v>1171.8</v>
      </c>
      <c r="AY115" s="191">
        <f t="shared" si="70"/>
        <v>1900</v>
      </c>
      <c r="AZ115" s="191">
        <f t="shared" si="71"/>
        <v>1900</v>
      </c>
      <c r="BA115" s="191">
        <f t="shared" si="72"/>
        <v>570</v>
      </c>
      <c r="BB115" s="191">
        <f t="shared" si="73"/>
        <v>-1636.56</v>
      </c>
      <c r="BC115" s="191">
        <f t="shared" si="74"/>
        <v>-68.4</v>
      </c>
      <c r="BD115" s="191">
        <f t="shared" si="75"/>
        <v>0</v>
      </c>
      <c r="BE115" s="191">
        <f t="shared" si="76"/>
        <v>-651</v>
      </c>
      <c r="BF115" s="191">
        <f t="shared" si="77"/>
        <v>-570</v>
      </c>
    </row>
    <row r="116" spans="2:58">
      <c r="B116" s="1" t="s">
        <v>309</v>
      </c>
      <c r="C116" s="197" t="str">
        <f>_xlfn.XLOOKUP(B116,'2024.1-2024.6'!B:B,'2024.1-2024.6'!G:G)</f>
        <v>2021/03/08</v>
      </c>
      <c r="D116" s="1">
        <f>_xlfn.XLOOKUP(B116,'2024.1-2024.6'!B:B,'2024.1-2024.6'!I:I)</f>
        <v>0</v>
      </c>
      <c r="E116" s="1" t="str">
        <f>_xlfn.XLOOKUP(B116,'2024.1-2024.6'!B:B,'2024.1-2024.6'!C:C)</f>
        <v>运营中心</v>
      </c>
      <c r="F116" s="1" t="str">
        <f>_xlfn.XLOOKUP(B116,'2024.1-2024.6'!B:B,'2024.1-2024.6'!F:F)</f>
        <v>仓管员</v>
      </c>
      <c r="G116" s="1">
        <f>COUNTIF('2024.1-2024.6'!B:B,B116)</f>
        <v>6</v>
      </c>
      <c r="H116" s="191">
        <f>_xlfn.XLOOKUP(B116,'2024.1-2024.6'!B:B,'2024.1-2024.6'!K:K)</f>
        <v>6693.44</v>
      </c>
      <c r="I116" s="191">
        <f>IFERROR(AVERAGEIF('2022.1-2022.12 '!B:B,B116,'2022.1-2022.12 '!K:K),0)</f>
        <v>4559.4325</v>
      </c>
      <c r="J116" s="191">
        <f>_xlfn.XLOOKUP(B116,'2024.1-2024.6'!B:B,'2024.1-2024.6'!J:J)</f>
        <v>1900</v>
      </c>
      <c r="K116" s="191">
        <f>IFERROR(AVERAGEIF('2022.1-2022.12 '!B:B,B116,'2022.1-2022.12 '!J:J),0)</f>
        <v>1900</v>
      </c>
      <c r="L116" s="191"/>
      <c r="M116" s="191">
        <f>SUMIF('2024.1-2024.6'!B:B,'Sum 2024.1-2024.6'!B116,'2024.1-2024.6'!L:L)</f>
        <v>2182.08</v>
      </c>
      <c r="N116" s="191"/>
      <c r="O116" s="191">
        <f>SUMIF('2024.1-2024.6'!B:B,'Sum 2024.1-2024.6'!B116,'2024.1-2024.6'!N:N)</f>
        <v>22.8</v>
      </c>
      <c r="P116" s="191">
        <f>SUMIF('2024.1-2024.6'!B:B,'Sum 2024.1-2024.6'!B116,'2024.1-2024.6'!P:P)</f>
        <v>18.24</v>
      </c>
      <c r="Q116" s="191"/>
      <c r="R116" s="191">
        <f>SUMIF('2024.1-2024.6'!B:B,'Sum 2024.1-2024.6'!B116,'2024.1-2024.6'!M:M)</f>
        <v>520.8</v>
      </c>
      <c r="S116" s="191"/>
      <c r="T116" s="191">
        <f>SUMIF('2024.1-2024.6'!B:B,'Sum 2024.1-2024.6'!B116,'2024.1-2024.6'!O:O)</f>
        <v>0</v>
      </c>
      <c r="U116" s="191">
        <f t="shared" si="40"/>
        <v>4559.4325</v>
      </c>
      <c r="V116" s="191">
        <f t="shared" si="41"/>
        <v>4559.4325</v>
      </c>
      <c r="W116" s="191">
        <f t="shared" si="42"/>
        <v>3829.9233</v>
      </c>
      <c r="X116" s="191">
        <f t="shared" si="43"/>
        <v>4559.4325</v>
      </c>
      <c r="Y116" s="191">
        <f t="shared" si="44"/>
        <v>4559.4325</v>
      </c>
      <c r="Z116" s="191">
        <f t="shared" si="45"/>
        <v>218.85276</v>
      </c>
      <c r="AA116" s="191">
        <f t="shared" si="46"/>
        <v>4559.4325</v>
      </c>
      <c r="AB116" s="191">
        <f t="shared" si="47"/>
        <v>43.770552</v>
      </c>
      <c r="AC116" s="191">
        <f t="shared" si="48"/>
        <v>4559.4325</v>
      </c>
      <c r="AD116" s="191">
        <f t="shared" si="49"/>
        <v>4559.4325</v>
      </c>
      <c r="AE116" s="191">
        <f t="shared" si="50"/>
        <v>1231.046775</v>
      </c>
      <c r="AF116" s="191">
        <f t="shared" si="51"/>
        <v>4559.4325</v>
      </c>
      <c r="AG116" s="191">
        <f t="shared" si="52"/>
        <v>4559.4325</v>
      </c>
      <c r="AH116" s="191">
        <f t="shared" si="53"/>
        <v>1367.82975</v>
      </c>
      <c r="AI116" s="191">
        <f t="shared" si="54"/>
        <v>-1647.8433</v>
      </c>
      <c r="AJ116" s="191">
        <f t="shared" si="55"/>
        <v>-196.05276</v>
      </c>
      <c r="AK116" s="191">
        <f t="shared" si="56"/>
        <v>-25.530552</v>
      </c>
      <c r="AL116" s="191">
        <f t="shared" si="57"/>
        <v>-710.246775</v>
      </c>
      <c r="AM116" s="191">
        <f t="shared" si="58"/>
        <v>-1367.82975</v>
      </c>
      <c r="AN116" s="191">
        <f t="shared" si="59"/>
        <v>4546</v>
      </c>
      <c r="AO116" s="191">
        <f t="shared" si="60"/>
        <v>4546</v>
      </c>
      <c r="AP116" s="191">
        <f t="shared" si="61"/>
        <v>3818.64</v>
      </c>
      <c r="AQ116" s="191">
        <f t="shared" si="62"/>
        <v>1900</v>
      </c>
      <c r="AR116" s="191">
        <f t="shared" si="63"/>
        <v>1900</v>
      </c>
      <c r="AS116" s="191">
        <f t="shared" si="64"/>
        <v>91.2</v>
      </c>
      <c r="AT116" s="191">
        <f t="shared" si="65"/>
        <v>1900</v>
      </c>
      <c r="AU116" s="191">
        <f t="shared" si="66"/>
        <v>18.24</v>
      </c>
      <c r="AV116" s="191">
        <f t="shared" si="67"/>
        <v>4340</v>
      </c>
      <c r="AW116" s="191">
        <f t="shared" si="68"/>
        <v>4340</v>
      </c>
      <c r="AX116" s="191">
        <f t="shared" si="69"/>
        <v>1171.8</v>
      </c>
      <c r="AY116" s="191">
        <f t="shared" si="70"/>
        <v>1900</v>
      </c>
      <c r="AZ116" s="191">
        <f t="shared" si="71"/>
        <v>1900</v>
      </c>
      <c r="BA116" s="191">
        <f t="shared" si="72"/>
        <v>570</v>
      </c>
      <c r="BB116" s="191">
        <f t="shared" si="73"/>
        <v>-1636.56</v>
      </c>
      <c r="BC116" s="191">
        <f t="shared" si="74"/>
        <v>-68.4</v>
      </c>
      <c r="BD116" s="191">
        <f t="shared" si="75"/>
        <v>0</v>
      </c>
      <c r="BE116" s="191">
        <f t="shared" si="76"/>
        <v>-651</v>
      </c>
      <c r="BF116" s="191">
        <f t="shared" si="77"/>
        <v>-570</v>
      </c>
    </row>
    <row r="117" spans="2:58">
      <c r="B117" s="1" t="s">
        <v>311</v>
      </c>
      <c r="C117" s="197" t="str">
        <f>_xlfn.XLOOKUP(B117,'2024.1-2024.6'!B:B,'2024.1-2024.6'!G:G)</f>
        <v>2021/07/06</v>
      </c>
      <c r="D117" s="1">
        <f>_xlfn.XLOOKUP(B117,'2024.1-2024.6'!B:B,'2024.1-2024.6'!I:I)</f>
        <v>0</v>
      </c>
      <c r="E117" s="1" t="str">
        <f>_xlfn.XLOOKUP(B117,'2024.1-2024.6'!B:B,'2024.1-2024.6'!C:C)</f>
        <v>核价管理部</v>
      </c>
      <c r="F117" s="1" t="str">
        <f>_xlfn.XLOOKUP(B117,'2024.1-2024.6'!B:B,'2024.1-2024.6'!F:F)</f>
        <v>核价专员</v>
      </c>
      <c r="G117" s="1">
        <f>COUNTIF('2024.1-2024.6'!B:B,B117)</f>
        <v>6</v>
      </c>
      <c r="H117" s="191">
        <f>_xlfn.XLOOKUP(B117,'2024.1-2024.6'!B:B,'2024.1-2024.6'!K:K)</f>
        <v>7162.5</v>
      </c>
      <c r="I117" s="191">
        <f>IFERROR(AVERAGEIF('2022.1-2022.12 '!B:B,B117,'2022.1-2022.12 '!K:K),0)</f>
        <v>6669.95416666667</v>
      </c>
      <c r="J117" s="191">
        <f>_xlfn.XLOOKUP(B117,'2024.1-2024.6'!B:B,'2024.1-2024.6'!J:J)</f>
        <v>2642</v>
      </c>
      <c r="K117" s="191">
        <f>IFERROR(AVERAGEIF('2022.1-2022.12 '!B:B,B117,'2022.1-2022.12 '!J:J),0)</f>
        <v>2532</v>
      </c>
      <c r="L117" s="191"/>
      <c r="M117" s="191">
        <f>SUMIF('2024.1-2024.6'!B:B,'Sum 2024.1-2024.6'!B117,'2024.1-2024.6'!L:L)</f>
        <v>2182.08</v>
      </c>
      <c r="N117" s="191"/>
      <c r="O117" s="191">
        <f>SUMIF('2024.1-2024.6'!B:B,'Sum 2024.1-2024.6'!B117,'2024.1-2024.6'!N:N)</f>
        <v>22.8</v>
      </c>
      <c r="P117" s="191">
        <f>SUMIF('2024.1-2024.6'!B:B,'Sum 2024.1-2024.6'!B117,'2024.1-2024.6'!P:P)</f>
        <v>18.24</v>
      </c>
      <c r="Q117" s="191"/>
      <c r="R117" s="191">
        <f>SUMIF('2024.1-2024.6'!B:B,'Sum 2024.1-2024.6'!B117,'2024.1-2024.6'!M:M)</f>
        <v>520.8</v>
      </c>
      <c r="S117" s="191"/>
      <c r="T117" s="191">
        <f>SUMIF('2024.1-2024.6'!B:B,'Sum 2024.1-2024.6'!B117,'2024.1-2024.6'!O:O)</f>
        <v>0</v>
      </c>
      <c r="U117" s="191">
        <f t="shared" si="40"/>
        <v>6669.95416666667</v>
      </c>
      <c r="V117" s="191">
        <f t="shared" si="41"/>
        <v>6669.95416666667</v>
      </c>
      <c r="W117" s="191">
        <f t="shared" si="42"/>
        <v>5602.7615</v>
      </c>
      <c r="X117" s="191">
        <f t="shared" si="43"/>
        <v>6669.95416666667</v>
      </c>
      <c r="Y117" s="191">
        <f t="shared" si="44"/>
        <v>6669.95416666667</v>
      </c>
      <c r="Z117" s="191">
        <f t="shared" si="45"/>
        <v>320.1578</v>
      </c>
      <c r="AA117" s="191">
        <f t="shared" si="46"/>
        <v>6669.95416666667</v>
      </c>
      <c r="AB117" s="191">
        <f t="shared" si="47"/>
        <v>64.03156</v>
      </c>
      <c r="AC117" s="191">
        <f t="shared" si="48"/>
        <v>6669.95416666667</v>
      </c>
      <c r="AD117" s="191">
        <f t="shared" si="49"/>
        <v>6669.95416666667</v>
      </c>
      <c r="AE117" s="191">
        <f t="shared" si="50"/>
        <v>1800.887625</v>
      </c>
      <c r="AF117" s="191">
        <f t="shared" si="51"/>
        <v>6669.95416666667</v>
      </c>
      <c r="AG117" s="191">
        <f t="shared" si="52"/>
        <v>6669.95416666667</v>
      </c>
      <c r="AH117" s="191">
        <f t="shared" si="53"/>
        <v>2000.98625</v>
      </c>
      <c r="AI117" s="191">
        <f t="shared" si="54"/>
        <v>-3420.6815</v>
      </c>
      <c r="AJ117" s="191">
        <f t="shared" si="55"/>
        <v>-297.3578</v>
      </c>
      <c r="AK117" s="191">
        <f t="shared" si="56"/>
        <v>-45.79156</v>
      </c>
      <c r="AL117" s="191">
        <f t="shared" si="57"/>
        <v>-1280.087625</v>
      </c>
      <c r="AM117" s="191">
        <f t="shared" si="58"/>
        <v>-2000.98625</v>
      </c>
      <c r="AN117" s="191">
        <f t="shared" si="59"/>
        <v>4546</v>
      </c>
      <c r="AO117" s="191">
        <f t="shared" si="60"/>
        <v>4546</v>
      </c>
      <c r="AP117" s="191">
        <f t="shared" si="61"/>
        <v>3818.64</v>
      </c>
      <c r="AQ117" s="191">
        <f t="shared" si="62"/>
        <v>2532</v>
      </c>
      <c r="AR117" s="191">
        <f t="shared" si="63"/>
        <v>2532</v>
      </c>
      <c r="AS117" s="191">
        <f t="shared" si="64"/>
        <v>121.536</v>
      </c>
      <c r="AT117" s="191">
        <f t="shared" si="65"/>
        <v>2532</v>
      </c>
      <c r="AU117" s="191">
        <f t="shared" si="66"/>
        <v>24.3072</v>
      </c>
      <c r="AV117" s="191">
        <f t="shared" si="67"/>
        <v>4340</v>
      </c>
      <c r="AW117" s="191">
        <f t="shared" si="68"/>
        <v>4340</v>
      </c>
      <c r="AX117" s="191">
        <f t="shared" si="69"/>
        <v>1171.8</v>
      </c>
      <c r="AY117" s="191">
        <f t="shared" si="70"/>
        <v>2532</v>
      </c>
      <c r="AZ117" s="191">
        <f t="shared" si="71"/>
        <v>2532</v>
      </c>
      <c r="BA117" s="191">
        <f t="shared" si="72"/>
        <v>759.6</v>
      </c>
      <c r="BB117" s="191">
        <f t="shared" si="73"/>
        <v>-1636.56</v>
      </c>
      <c r="BC117" s="191">
        <f t="shared" si="74"/>
        <v>-98.736</v>
      </c>
      <c r="BD117" s="191">
        <f t="shared" si="75"/>
        <v>-6.0672</v>
      </c>
      <c r="BE117" s="191">
        <f t="shared" si="76"/>
        <v>-651</v>
      </c>
      <c r="BF117" s="191">
        <f t="shared" si="77"/>
        <v>-759.6</v>
      </c>
    </row>
    <row r="118" spans="2:58">
      <c r="B118" s="1" t="s">
        <v>312</v>
      </c>
      <c r="C118" s="197" t="str">
        <f>_xlfn.XLOOKUP(B118,'2024.1-2024.6'!B:B,'2024.1-2024.6'!G:G)</f>
        <v>2021/11/22</v>
      </c>
      <c r="D118" s="1">
        <f>_xlfn.XLOOKUP(B118,'2024.1-2024.6'!B:B,'2024.1-2024.6'!I:I)</f>
        <v>0</v>
      </c>
      <c r="E118" s="1" t="str">
        <f>_xlfn.XLOOKUP(B118,'2024.1-2024.6'!B:B,'2024.1-2024.6'!C:C)</f>
        <v>研发部</v>
      </c>
      <c r="F118" s="1" t="str">
        <f>_xlfn.XLOOKUP(B118,'2024.1-2024.6'!B:B,'2024.1-2024.6'!F:F)</f>
        <v>PLM专员</v>
      </c>
      <c r="G118" s="1">
        <f>COUNTIF('2024.1-2024.6'!B:B,B118)</f>
        <v>6</v>
      </c>
      <c r="H118" s="191">
        <f>_xlfn.XLOOKUP(B118,'2024.1-2024.6'!B:B,'2024.1-2024.6'!K:K)</f>
        <v>6413.4</v>
      </c>
      <c r="I118" s="191">
        <f>IFERROR(AVERAGEIF('2022.1-2022.12 '!B:B,B118,'2022.1-2022.12 '!K:K),0)</f>
        <v>6053.94</v>
      </c>
      <c r="J118" s="191">
        <f>_xlfn.XLOOKUP(B118,'2024.1-2024.6'!B:B,'2024.1-2024.6'!J:J)</f>
        <v>2311</v>
      </c>
      <c r="K118" s="191">
        <f>IFERROR(AVERAGEIF('2022.1-2022.12 '!B:B,B118,'2022.1-2022.12 '!J:J),0)</f>
        <v>2292.58333333333</v>
      </c>
      <c r="L118" s="191"/>
      <c r="M118" s="191">
        <f>SUMIF('2024.1-2024.6'!B:B,'Sum 2024.1-2024.6'!B118,'2024.1-2024.6'!L:L)</f>
        <v>2182.08</v>
      </c>
      <c r="N118" s="191"/>
      <c r="O118" s="191">
        <f>SUMIF('2024.1-2024.6'!B:B,'Sum 2024.1-2024.6'!B118,'2024.1-2024.6'!N:N)</f>
        <v>22.8</v>
      </c>
      <c r="P118" s="191">
        <f>SUMIF('2024.1-2024.6'!B:B,'Sum 2024.1-2024.6'!B118,'2024.1-2024.6'!P:P)</f>
        <v>18.24</v>
      </c>
      <c r="Q118" s="191"/>
      <c r="R118" s="191">
        <f>SUMIF('2024.1-2024.6'!B:B,'Sum 2024.1-2024.6'!B118,'2024.1-2024.6'!M:M)</f>
        <v>520.8</v>
      </c>
      <c r="S118" s="191"/>
      <c r="T118" s="191">
        <f>SUMIF('2024.1-2024.6'!B:B,'Sum 2024.1-2024.6'!B118,'2024.1-2024.6'!O:O)</f>
        <v>0</v>
      </c>
      <c r="U118" s="191">
        <f t="shared" si="40"/>
        <v>6053.94</v>
      </c>
      <c r="V118" s="191">
        <f t="shared" si="41"/>
        <v>6053.94</v>
      </c>
      <c r="W118" s="191">
        <f t="shared" si="42"/>
        <v>5085.3096</v>
      </c>
      <c r="X118" s="191">
        <f t="shared" si="43"/>
        <v>6053.94</v>
      </c>
      <c r="Y118" s="191">
        <f t="shared" si="44"/>
        <v>6053.94</v>
      </c>
      <c r="Z118" s="191">
        <f t="shared" si="45"/>
        <v>290.58912</v>
      </c>
      <c r="AA118" s="191">
        <f t="shared" si="46"/>
        <v>6053.94</v>
      </c>
      <c r="AB118" s="191">
        <f t="shared" si="47"/>
        <v>58.117824</v>
      </c>
      <c r="AC118" s="191">
        <f t="shared" si="48"/>
        <v>6053.94</v>
      </c>
      <c r="AD118" s="191">
        <f t="shared" si="49"/>
        <v>6053.94</v>
      </c>
      <c r="AE118" s="191">
        <f t="shared" si="50"/>
        <v>1634.5638</v>
      </c>
      <c r="AF118" s="191">
        <f t="shared" si="51"/>
        <v>6053.94</v>
      </c>
      <c r="AG118" s="191">
        <f t="shared" si="52"/>
        <v>6053.94</v>
      </c>
      <c r="AH118" s="191">
        <f t="shared" si="53"/>
        <v>1816.182</v>
      </c>
      <c r="AI118" s="191">
        <f t="shared" si="54"/>
        <v>-2903.2296</v>
      </c>
      <c r="AJ118" s="191">
        <f t="shared" si="55"/>
        <v>-267.78912</v>
      </c>
      <c r="AK118" s="191">
        <f t="shared" si="56"/>
        <v>-39.877824</v>
      </c>
      <c r="AL118" s="191">
        <f t="shared" si="57"/>
        <v>-1113.7638</v>
      </c>
      <c r="AM118" s="191">
        <f t="shared" si="58"/>
        <v>-1816.182</v>
      </c>
      <c r="AN118" s="191">
        <f t="shared" si="59"/>
        <v>4546</v>
      </c>
      <c r="AO118" s="191">
        <f t="shared" si="60"/>
        <v>4546</v>
      </c>
      <c r="AP118" s="191">
        <f t="shared" si="61"/>
        <v>3818.64</v>
      </c>
      <c r="AQ118" s="191">
        <f t="shared" si="62"/>
        <v>2292.58333333333</v>
      </c>
      <c r="AR118" s="191">
        <f t="shared" si="63"/>
        <v>2292.58333333333</v>
      </c>
      <c r="AS118" s="191">
        <f t="shared" si="64"/>
        <v>110.044</v>
      </c>
      <c r="AT118" s="191">
        <f t="shared" si="65"/>
        <v>2292.58333333333</v>
      </c>
      <c r="AU118" s="191">
        <f t="shared" si="66"/>
        <v>22.0088</v>
      </c>
      <c r="AV118" s="191">
        <f t="shared" si="67"/>
        <v>4340</v>
      </c>
      <c r="AW118" s="191">
        <f t="shared" si="68"/>
        <v>4340</v>
      </c>
      <c r="AX118" s="191">
        <f t="shared" si="69"/>
        <v>1171.8</v>
      </c>
      <c r="AY118" s="191">
        <f t="shared" si="70"/>
        <v>2292.58333333333</v>
      </c>
      <c r="AZ118" s="191">
        <f t="shared" si="71"/>
        <v>2292.58333333333</v>
      </c>
      <c r="BA118" s="191">
        <f t="shared" si="72"/>
        <v>687.775</v>
      </c>
      <c r="BB118" s="191">
        <f t="shared" si="73"/>
        <v>-1636.56</v>
      </c>
      <c r="BC118" s="191">
        <f t="shared" si="74"/>
        <v>-87.244</v>
      </c>
      <c r="BD118" s="191">
        <f t="shared" si="75"/>
        <v>-3.76880000000001</v>
      </c>
      <c r="BE118" s="191">
        <f t="shared" si="76"/>
        <v>-651</v>
      </c>
      <c r="BF118" s="191">
        <f t="shared" si="77"/>
        <v>-687.775</v>
      </c>
    </row>
    <row r="119" spans="2:58">
      <c r="B119" s="1" t="s">
        <v>313</v>
      </c>
      <c r="C119" s="197" t="str">
        <f>_xlfn.XLOOKUP(B119,'2024.1-2024.6'!B:B,'2024.1-2024.6'!G:G)</f>
        <v>2023/05/04</v>
      </c>
      <c r="D119" s="1">
        <f>_xlfn.XLOOKUP(B119,'2024.1-2024.6'!B:B,'2024.1-2024.6'!I:I)</f>
        <v>0</v>
      </c>
      <c r="E119" s="1" t="str">
        <f>_xlfn.XLOOKUP(B119,'2024.1-2024.6'!B:B,'2024.1-2024.6'!C:C)</f>
        <v>研发部</v>
      </c>
      <c r="F119" s="1" t="str">
        <f>_xlfn.XLOOKUP(B119,'2024.1-2024.6'!B:B,'2024.1-2024.6'!F:F)</f>
        <v>机械助理工程师</v>
      </c>
      <c r="G119" s="1">
        <f>COUNTIF('2024.1-2024.6'!B:B,B119)</f>
        <v>6</v>
      </c>
      <c r="H119" s="191">
        <f>_xlfn.XLOOKUP(B119,'2024.1-2024.6'!B:B,'2024.1-2024.6'!K:K)</f>
        <v>6295.2</v>
      </c>
      <c r="I119" s="191">
        <f>IFERROR(AVERAGEIF('2022.1-2022.12 '!B:B,B119,'2022.1-2022.12 '!K:K),0)</f>
        <v>0</v>
      </c>
      <c r="J119" s="191">
        <f>_xlfn.XLOOKUP(B119,'2024.1-2024.6'!B:B,'2024.1-2024.6'!J:J)</f>
        <v>2320</v>
      </c>
      <c r="K119" s="191">
        <f>IFERROR(AVERAGEIF('2022.1-2022.12 '!B:B,B119,'2022.1-2022.12 '!J:J),0)</f>
        <v>0</v>
      </c>
      <c r="L119" s="191"/>
      <c r="M119" s="191">
        <f>SUMIF('2024.1-2024.6'!B:B,'Sum 2024.1-2024.6'!B119,'2024.1-2024.6'!L:L)</f>
        <v>2182.08</v>
      </c>
      <c r="N119" s="191"/>
      <c r="O119" s="191">
        <f>SUMIF('2024.1-2024.6'!B:B,'Sum 2024.1-2024.6'!B119,'2024.1-2024.6'!N:N)</f>
        <v>22.8</v>
      </c>
      <c r="P119" s="191">
        <f>SUMIF('2024.1-2024.6'!B:B,'Sum 2024.1-2024.6'!B119,'2024.1-2024.6'!P:P)</f>
        <v>18.24</v>
      </c>
      <c r="Q119" s="191"/>
      <c r="R119" s="191">
        <f>SUMIF('2024.1-2024.6'!B:B,'Sum 2024.1-2024.6'!B119,'2024.1-2024.6'!M:M)</f>
        <v>520.8</v>
      </c>
      <c r="S119" s="191"/>
      <c r="T119" s="191">
        <f>SUMIF('2024.1-2024.6'!B:B,'Sum 2024.1-2024.6'!B119,'2024.1-2024.6'!O:O)</f>
        <v>0</v>
      </c>
      <c r="U119" s="191">
        <f t="shared" si="40"/>
        <v>6295.2</v>
      </c>
      <c r="V119" s="191">
        <f t="shared" si="41"/>
        <v>6295.2</v>
      </c>
      <c r="W119" s="191">
        <f t="shared" si="42"/>
        <v>5287.968</v>
      </c>
      <c r="X119" s="191">
        <f t="shared" si="43"/>
        <v>6295.2</v>
      </c>
      <c r="Y119" s="191">
        <f t="shared" si="44"/>
        <v>6295.2</v>
      </c>
      <c r="Z119" s="191">
        <f t="shared" si="45"/>
        <v>302.1696</v>
      </c>
      <c r="AA119" s="191">
        <f t="shared" si="46"/>
        <v>6295.2</v>
      </c>
      <c r="AB119" s="191">
        <f t="shared" si="47"/>
        <v>60.43392</v>
      </c>
      <c r="AC119" s="191">
        <f t="shared" si="48"/>
        <v>6295.2</v>
      </c>
      <c r="AD119" s="191">
        <f t="shared" si="49"/>
        <v>6295.2</v>
      </c>
      <c r="AE119" s="191">
        <f t="shared" si="50"/>
        <v>1699.704</v>
      </c>
      <c r="AF119" s="191">
        <f t="shared" si="51"/>
        <v>6295.2</v>
      </c>
      <c r="AG119" s="191">
        <f t="shared" si="52"/>
        <v>6295.2</v>
      </c>
      <c r="AH119" s="191">
        <f t="shared" si="53"/>
        <v>1888.56</v>
      </c>
      <c r="AI119" s="191">
        <f t="shared" si="54"/>
        <v>-3105.888</v>
      </c>
      <c r="AJ119" s="191">
        <f t="shared" si="55"/>
        <v>-279.3696</v>
      </c>
      <c r="AK119" s="191">
        <f t="shared" si="56"/>
        <v>-42.19392</v>
      </c>
      <c r="AL119" s="191">
        <f t="shared" si="57"/>
        <v>-1178.904</v>
      </c>
      <c r="AM119" s="191">
        <f t="shared" si="58"/>
        <v>-1888.56</v>
      </c>
      <c r="AN119" s="191">
        <f t="shared" si="59"/>
        <v>4546</v>
      </c>
      <c r="AO119" s="191">
        <f t="shared" si="60"/>
        <v>4546</v>
      </c>
      <c r="AP119" s="191">
        <f t="shared" si="61"/>
        <v>3818.64</v>
      </c>
      <c r="AQ119" s="191">
        <f t="shared" si="62"/>
        <v>2320</v>
      </c>
      <c r="AR119" s="191">
        <f t="shared" si="63"/>
        <v>2320</v>
      </c>
      <c r="AS119" s="191">
        <f t="shared" si="64"/>
        <v>111.36</v>
      </c>
      <c r="AT119" s="191">
        <f t="shared" si="65"/>
        <v>2320</v>
      </c>
      <c r="AU119" s="191">
        <f t="shared" si="66"/>
        <v>22.272</v>
      </c>
      <c r="AV119" s="191">
        <f t="shared" si="67"/>
        <v>4340</v>
      </c>
      <c r="AW119" s="191">
        <f t="shared" si="68"/>
        <v>4340</v>
      </c>
      <c r="AX119" s="191">
        <f t="shared" si="69"/>
        <v>1171.8</v>
      </c>
      <c r="AY119" s="191">
        <f t="shared" si="70"/>
        <v>2320</v>
      </c>
      <c r="AZ119" s="191">
        <f t="shared" si="71"/>
        <v>2320</v>
      </c>
      <c r="BA119" s="191">
        <f t="shared" si="72"/>
        <v>696</v>
      </c>
      <c r="BB119" s="191">
        <f t="shared" si="73"/>
        <v>-1636.56</v>
      </c>
      <c r="BC119" s="191">
        <f t="shared" si="74"/>
        <v>-88.56</v>
      </c>
      <c r="BD119" s="191">
        <f t="shared" si="75"/>
        <v>-4.032</v>
      </c>
      <c r="BE119" s="191">
        <f t="shared" si="76"/>
        <v>-651</v>
      </c>
      <c r="BF119" s="191">
        <f t="shared" si="77"/>
        <v>-696</v>
      </c>
    </row>
    <row r="120" spans="2:58">
      <c r="B120" s="1" t="s">
        <v>314</v>
      </c>
      <c r="C120" s="197" t="str">
        <f>_xlfn.XLOOKUP(B120,'2024.1-2024.6'!B:B,'2024.1-2024.6'!G:G)</f>
        <v>2021/09/24</v>
      </c>
      <c r="D120" s="1">
        <f>_xlfn.XLOOKUP(B120,'2024.1-2024.6'!B:B,'2024.1-2024.6'!I:I)</f>
        <v>0</v>
      </c>
      <c r="E120" s="1" t="str">
        <f>_xlfn.XLOOKUP(B120,'2024.1-2024.6'!B:B,'2024.1-2024.6'!C:C)</f>
        <v>运营中心</v>
      </c>
      <c r="F120" s="1" t="str">
        <f>_xlfn.XLOOKUP(B120,'2024.1-2024.6'!B:B,'2024.1-2024.6'!F:F)</f>
        <v>装配钳工</v>
      </c>
      <c r="G120" s="1">
        <f>COUNTIF('2024.1-2024.6'!B:B,B120)</f>
        <v>6</v>
      </c>
      <c r="H120" s="191">
        <f>_xlfn.XLOOKUP(B120,'2024.1-2024.6'!B:B,'2024.1-2024.6'!K:K)</f>
        <v>6866.76</v>
      </c>
      <c r="I120" s="191">
        <f>IFERROR(AVERAGEIF('2022.1-2022.12 '!B:B,B120,'2022.1-2022.12 '!K:K),0)</f>
        <v>6050.89166666667</v>
      </c>
      <c r="J120" s="191">
        <f>_xlfn.XLOOKUP(B120,'2024.1-2024.6'!B:B,'2024.1-2024.6'!J:J)</f>
        <v>1900</v>
      </c>
      <c r="K120" s="191">
        <f>IFERROR(AVERAGEIF('2022.1-2022.12 '!B:B,B120,'2022.1-2022.12 '!J:J),0)</f>
        <v>1900</v>
      </c>
      <c r="L120" s="191"/>
      <c r="M120" s="191">
        <f>SUMIF('2024.1-2024.6'!B:B,'Sum 2024.1-2024.6'!B120,'2024.1-2024.6'!L:L)</f>
        <v>2182.08</v>
      </c>
      <c r="N120" s="191"/>
      <c r="O120" s="191">
        <f>SUMIF('2024.1-2024.6'!B:B,'Sum 2024.1-2024.6'!B120,'2024.1-2024.6'!N:N)</f>
        <v>22.8</v>
      </c>
      <c r="P120" s="191">
        <f>SUMIF('2024.1-2024.6'!B:B,'Sum 2024.1-2024.6'!B120,'2024.1-2024.6'!P:P)</f>
        <v>18.24</v>
      </c>
      <c r="Q120" s="191"/>
      <c r="R120" s="191">
        <f>SUMIF('2024.1-2024.6'!B:B,'Sum 2024.1-2024.6'!B120,'2024.1-2024.6'!M:M)</f>
        <v>520.8</v>
      </c>
      <c r="S120" s="191"/>
      <c r="T120" s="191">
        <f>SUMIF('2024.1-2024.6'!B:B,'Sum 2024.1-2024.6'!B120,'2024.1-2024.6'!O:O)</f>
        <v>0</v>
      </c>
      <c r="U120" s="191">
        <f t="shared" si="40"/>
        <v>6050.89166666667</v>
      </c>
      <c r="V120" s="191">
        <f t="shared" si="41"/>
        <v>6050.89166666667</v>
      </c>
      <c r="W120" s="191">
        <f t="shared" si="42"/>
        <v>5082.749</v>
      </c>
      <c r="X120" s="191">
        <f t="shared" si="43"/>
        <v>6050.89166666667</v>
      </c>
      <c r="Y120" s="191">
        <f t="shared" si="44"/>
        <v>6050.89166666667</v>
      </c>
      <c r="Z120" s="191">
        <f t="shared" si="45"/>
        <v>290.4428</v>
      </c>
      <c r="AA120" s="191">
        <f t="shared" si="46"/>
        <v>6050.89166666667</v>
      </c>
      <c r="AB120" s="191">
        <f t="shared" si="47"/>
        <v>58.08856</v>
      </c>
      <c r="AC120" s="191">
        <f t="shared" si="48"/>
        <v>6050.89166666667</v>
      </c>
      <c r="AD120" s="191">
        <f t="shared" si="49"/>
        <v>6050.89166666667</v>
      </c>
      <c r="AE120" s="191">
        <f t="shared" si="50"/>
        <v>1633.74075</v>
      </c>
      <c r="AF120" s="191">
        <f t="shared" si="51"/>
        <v>6050.89166666667</v>
      </c>
      <c r="AG120" s="191">
        <f t="shared" si="52"/>
        <v>6050.89166666667</v>
      </c>
      <c r="AH120" s="191">
        <f t="shared" si="53"/>
        <v>1815.2675</v>
      </c>
      <c r="AI120" s="191">
        <f t="shared" si="54"/>
        <v>-2900.669</v>
      </c>
      <c r="AJ120" s="191">
        <f t="shared" si="55"/>
        <v>-267.6428</v>
      </c>
      <c r="AK120" s="191">
        <f t="shared" si="56"/>
        <v>-39.84856</v>
      </c>
      <c r="AL120" s="191">
        <f t="shared" si="57"/>
        <v>-1112.94075</v>
      </c>
      <c r="AM120" s="191">
        <f t="shared" si="58"/>
        <v>-1815.2675</v>
      </c>
      <c r="AN120" s="191">
        <f t="shared" si="59"/>
        <v>4546</v>
      </c>
      <c r="AO120" s="191">
        <f t="shared" si="60"/>
        <v>4546</v>
      </c>
      <c r="AP120" s="191">
        <f t="shared" si="61"/>
        <v>3818.64</v>
      </c>
      <c r="AQ120" s="191">
        <f t="shared" si="62"/>
        <v>1900</v>
      </c>
      <c r="AR120" s="191">
        <f t="shared" si="63"/>
        <v>1900</v>
      </c>
      <c r="AS120" s="191">
        <f t="shared" si="64"/>
        <v>91.2</v>
      </c>
      <c r="AT120" s="191">
        <f t="shared" si="65"/>
        <v>1900</v>
      </c>
      <c r="AU120" s="191">
        <f t="shared" si="66"/>
        <v>18.24</v>
      </c>
      <c r="AV120" s="191">
        <f t="shared" si="67"/>
        <v>4340</v>
      </c>
      <c r="AW120" s="191">
        <f t="shared" si="68"/>
        <v>4340</v>
      </c>
      <c r="AX120" s="191">
        <f t="shared" si="69"/>
        <v>1171.8</v>
      </c>
      <c r="AY120" s="191">
        <f t="shared" si="70"/>
        <v>1900</v>
      </c>
      <c r="AZ120" s="191">
        <f t="shared" si="71"/>
        <v>1900</v>
      </c>
      <c r="BA120" s="191">
        <f t="shared" si="72"/>
        <v>570</v>
      </c>
      <c r="BB120" s="191">
        <f t="shared" si="73"/>
        <v>-1636.56</v>
      </c>
      <c r="BC120" s="191">
        <f t="shared" si="74"/>
        <v>-68.4</v>
      </c>
      <c r="BD120" s="191">
        <f t="shared" si="75"/>
        <v>0</v>
      </c>
      <c r="BE120" s="191">
        <f t="shared" si="76"/>
        <v>-651</v>
      </c>
      <c r="BF120" s="191">
        <f t="shared" si="77"/>
        <v>-570</v>
      </c>
    </row>
    <row r="121" spans="2:58">
      <c r="B121" s="1" t="s">
        <v>315</v>
      </c>
      <c r="C121" s="197">
        <f>_xlfn.XLOOKUP(B121,'2024.1-2024.6'!B:B,'2024.1-2024.6'!G:G)</f>
        <v>44879</v>
      </c>
      <c r="D121" s="1">
        <f>_xlfn.XLOOKUP(B121,'2024.1-2024.6'!B:B,'2024.1-2024.6'!I:I)</f>
        <v>0</v>
      </c>
      <c r="E121" s="1" t="str">
        <f>_xlfn.XLOOKUP(B121,'2024.1-2024.6'!B:B,'2024.1-2024.6'!C:C)</f>
        <v>销售部</v>
      </c>
      <c r="F121" s="1" t="str">
        <f>_xlfn.XLOOKUP(B121,'2024.1-2024.6'!B:B,'2024.1-2024.6'!F:F)</f>
        <v>海外销售跟单</v>
      </c>
      <c r="G121" s="1">
        <f>COUNTIF('2024.1-2024.6'!B:B,B121)</f>
        <v>6</v>
      </c>
      <c r="H121" s="191">
        <f>_xlfn.XLOOKUP(B121,'2024.1-2024.6'!B:B,'2024.1-2024.6'!K:K)</f>
        <v>6598.7</v>
      </c>
      <c r="I121" s="191">
        <f>IFERROR(AVERAGEIF('2022.1-2022.12 '!B:B,B121,'2022.1-2022.12 '!K:K),0)</f>
        <v>4731.995</v>
      </c>
      <c r="J121" s="191">
        <f>_xlfn.XLOOKUP(B121,'2024.1-2024.6'!B:B,'2024.1-2024.6'!J:J)</f>
        <v>3050</v>
      </c>
      <c r="K121" s="191">
        <f>IFERROR(AVERAGEIF('2022.1-2022.12 '!B:B,B121,'2022.1-2022.12 '!J:J),0)</f>
        <v>2900</v>
      </c>
      <c r="L121" s="191"/>
      <c r="M121" s="191">
        <f>SUMIF('2024.1-2024.6'!B:B,'Sum 2024.1-2024.6'!B121,'2024.1-2024.6'!L:L)</f>
        <v>2182.08</v>
      </c>
      <c r="N121" s="191"/>
      <c r="O121" s="191">
        <f>SUMIF('2024.1-2024.6'!B:B,'Sum 2024.1-2024.6'!B121,'2024.1-2024.6'!N:N)</f>
        <v>22.8</v>
      </c>
      <c r="P121" s="191">
        <f>SUMIF('2024.1-2024.6'!B:B,'Sum 2024.1-2024.6'!B121,'2024.1-2024.6'!P:P)</f>
        <v>18.24</v>
      </c>
      <c r="Q121" s="191"/>
      <c r="R121" s="191">
        <f>SUMIF('2024.1-2024.6'!B:B,'Sum 2024.1-2024.6'!B121,'2024.1-2024.6'!M:M)</f>
        <v>520.8</v>
      </c>
      <c r="S121" s="191"/>
      <c r="T121" s="191">
        <f>SUMIF('2024.1-2024.6'!B:B,'Sum 2024.1-2024.6'!B121,'2024.1-2024.6'!O:O)</f>
        <v>0</v>
      </c>
      <c r="U121" s="191">
        <f t="shared" si="40"/>
        <v>4731.995</v>
      </c>
      <c r="V121" s="191">
        <f t="shared" si="41"/>
        <v>4731.995</v>
      </c>
      <c r="W121" s="191">
        <f t="shared" si="42"/>
        <v>3974.8758</v>
      </c>
      <c r="X121" s="191">
        <f t="shared" si="43"/>
        <v>4731.995</v>
      </c>
      <c r="Y121" s="191">
        <f t="shared" si="44"/>
        <v>4731.995</v>
      </c>
      <c r="Z121" s="191">
        <f t="shared" si="45"/>
        <v>227.13576</v>
      </c>
      <c r="AA121" s="191">
        <f t="shared" si="46"/>
        <v>4731.995</v>
      </c>
      <c r="AB121" s="191">
        <f t="shared" si="47"/>
        <v>45.427152</v>
      </c>
      <c r="AC121" s="191">
        <f t="shared" si="48"/>
        <v>4731.995</v>
      </c>
      <c r="AD121" s="191">
        <f t="shared" si="49"/>
        <v>4731.995</v>
      </c>
      <c r="AE121" s="191">
        <f t="shared" si="50"/>
        <v>1277.63865</v>
      </c>
      <c r="AF121" s="191">
        <f t="shared" si="51"/>
        <v>4731.995</v>
      </c>
      <c r="AG121" s="191">
        <f t="shared" si="52"/>
        <v>4731.995</v>
      </c>
      <c r="AH121" s="191">
        <f t="shared" si="53"/>
        <v>1419.5985</v>
      </c>
      <c r="AI121" s="191">
        <f t="shared" si="54"/>
        <v>-1792.7958</v>
      </c>
      <c r="AJ121" s="191">
        <f t="shared" si="55"/>
        <v>-204.33576</v>
      </c>
      <c r="AK121" s="191">
        <f t="shared" si="56"/>
        <v>-27.187152</v>
      </c>
      <c r="AL121" s="191">
        <f t="shared" si="57"/>
        <v>-756.83865</v>
      </c>
      <c r="AM121" s="191">
        <f t="shared" si="58"/>
        <v>-1419.5985</v>
      </c>
      <c r="AN121" s="191">
        <f t="shared" si="59"/>
        <v>4546</v>
      </c>
      <c r="AO121" s="191">
        <f t="shared" si="60"/>
        <v>4546</v>
      </c>
      <c r="AP121" s="191">
        <f t="shared" si="61"/>
        <v>3818.64</v>
      </c>
      <c r="AQ121" s="191">
        <f t="shared" si="62"/>
        <v>2900</v>
      </c>
      <c r="AR121" s="191">
        <f t="shared" si="63"/>
        <v>2900</v>
      </c>
      <c r="AS121" s="191">
        <f t="shared" si="64"/>
        <v>139.2</v>
      </c>
      <c r="AT121" s="191">
        <f t="shared" si="65"/>
        <v>2900</v>
      </c>
      <c r="AU121" s="191">
        <f t="shared" si="66"/>
        <v>27.84</v>
      </c>
      <c r="AV121" s="191">
        <f t="shared" si="67"/>
        <v>4340</v>
      </c>
      <c r="AW121" s="191">
        <f t="shared" si="68"/>
        <v>4340</v>
      </c>
      <c r="AX121" s="191">
        <f t="shared" si="69"/>
        <v>1171.8</v>
      </c>
      <c r="AY121" s="191">
        <f t="shared" si="70"/>
        <v>2900</v>
      </c>
      <c r="AZ121" s="191">
        <f t="shared" si="71"/>
        <v>2900</v>
      </c>
      <c r="BA121" s="191">
        <f t="shared" si="72"/>
        <v>870</v>
      </c>
      <c r="BB121" s="191">
        <f t="shared" si="73"/>
        <v>-1636.56</v>
      </c>
      <c r="BC121" s="191">
        <f t="shared" si="74"/>
        <v>-116.4</v>
      </c>
      <c r="BD121" s="191">
        <f t="shared" si="75"/>
        <v>-9.6</v>
      </c>
      <c r="BE121" s="191">
        <f t="shared" si="76"/>
        <v>-651</v>
      </c>
      <c r="BF121" s="191">
        <f t="shared" si="77"/>
        <v>-870</v>
      </c>
    </row>
    <row r="122" spans="2:58">
      <c r="B122" s="1" t="s">
        <v>316</v>
      </c>
      <c r="C122" s="197" t="str">
        <f>_xlfn.XLOOKUP(B122,'2024.1-2024.6'!B:B,'2024.1-2024.6'!G:G)</f>
        <v>2017/02/27</v>
      </c>
      <c r="D122" s="1">
        <f>_xlfn.XLOOKUP(B122,'2024.1-2024.6'!B:B,'2024.1-2024.6'!I:I)</f>
        <v>0</v>
      </c>
      <c r="E122" s="1" t="str">
        <f>_xlfn.XLOOKUP(B122,'2024.1-2024.6'!B:B,'2024.1-2024.6'!C:C)</f>
        <v>运营中心</v>
      </c>
      <c r="F122" s="1" t="str">
        <f>_xlfn.XLOOKUP(B122,'2024.1-2024.6'!B:B,'2024.1-2024.6'!F:F)</f>
        <v>装配钳工班长</v>
      </c>
      <c r="G122" s="1">
        <f>COUNTIF('2024.1-2024.6'!B:B,B122)</f>
        <v>6</v>
      </c>
      <c r="H122" s="191">
        <f>_xlfn.XLOOKUP(B122,'2024.1-2024.6'!B:B,'2024.1-2024.6'!K:K)</f>
        <v>11260.52</v>
      </c>
      <c r="I122" s="191">
        <f>IFERROR(AVERAGEIF('2022.1-2022.12 '!B:B,B122,'2022.1-2022.12 '!K:K),0)</f>
        <v>9279.67916666667</v>
      </c>
      <c r="J122" s="191">
        <f>_xlfn.XLOOKUP(B122,'2024.1-2024.6'!B:B,'2024.1-2024.6'!J:J)</f>
        <v>1900</v>
      </c>
      <c r="K122" s="191">
        <f>IFERROR(AVERAGEIF('2022.1-2022.12 '!B:B,B122,'2022.1-2022.12 '!J:J),0)</f>
        <v>1900</v>
      </c>
      <c r="L122" s="191"/>
      <c r="M122" s="191">
        <f>SUMIF('2024.1-2024.6'!B:B,'Sum 2024.1-2024.6'!B122,'2024.1-2024.6'!L:L)</f>
        <v>2182.08</v>
      </c>
      <c r="N122" s="191"/>
      <c r="O122" s="191">
        <f>SUMIF('2024.1-2024.6'!B:B,'Sum 2024.1-2024.6'!B122,'2024.1-2024.6'!N:N)</f>
        <v>22.8</v>
      </c>
      <c r="P122" s="191">
        <f>SUMIF('2024.1-2024.6'!B:B,'Sum 2024.1-2024.6'!B122,'2024.1-2024.6'!P:P)</f>
        <v>18.24</v>
      </c>
      <c r="Q122" s="191"/>
      <c r="R122" s="191">
        <f>SUMIF('2024.1-2024.6'!B:B,'Sum 2024.1-2024.6'!B122,'2024.1-2024.6'!M:M)</f>
        <v>520.8</v>
      </c>
      <c r="S122" s="191"/>
      <c r="T122" s="191">
        <f>SUMIF('2024.1-2024.6'!B:B,'Sum 2024.1-2024.6'!B122,'2024.1-2024.6'!O:O)</f>
        <v>0</v>
      </c>
      <c r="U122" s="191">
        <f t="shared" si="40"/>
        <v>9279.67916666667</v>
      </c>
      <c r="V122" s="191">
        <f t="shared" si="41"/>
        <v>9279.67916666667</v>
      </c>
      <c r="W122" s="191">
        <f t="shared" si="42"/>
        <v>7794.9305</v>
      </c>
      <c r="X122" s="191">
        <f t="shared" si="43"/>
        <v>9279.67916666667</v>
      </c>
      <c r="Y122" s="191">
        <f t="shared" si="44"/>
        <v>9279.67916666667</v>
      </c>
      <c r="Z122" s="191">
        <f t="shared" si="45"/>
        <v>445.4246</v>
      </c>
      <c r="AA122" s="191">
        <f t="shared" si="46"/>
        <v>9279.67916666667</v>
      </c>
      <c r="AB122" s="191">
        <f t="shared" si="47"/>
        <v>89.08492</v>
      </c>
      <c r="AC122" s="191">
        <f t="shared" si="48"/>
        <v>9279.67916666667</v>
      </c>
      <c r="AD122" s="191">
        <f t="shared" si="49"/>
        <v>9279.67916666667</v>
      </c>
      <c r="AE122" s="191">
        <f t="shared" si="50"/>
        <v>2505.513375</v>
      </c>
      <c r="AF122" s="191">
        <f t="shared" si="51"/>
        <v>9279.67916666667</v>
      </c>
      <c r="AG122" s="191">
        <f t="shared" si="52"/>
        <v>9279.67916666667</v>
      </c>
      <c r="AH122" s="191">
        <f t="shared" si="53"/>
        <v>2783.90375</v>
      </c>
      <c r="AI122" s="191">
        <f t="shared" si="54"/>
        <v>-5612.8505</v>
      </c>
      <c r="AJ122" s="191">
        <f t="shared" si="55"/>
        <v>-422.6246</v>
      </c>
      <c r="AK122" s="191">
        <f t="shared" si="56"/>
        <v>-70.84492</v>
      </c>
      <c r="AL122" s="191">
        <f t="shared" si="57"/>
        <v>-1984.713375</v>
      </c>
      <c r="AM122" s="191">
        <f t="shared" si="58"/>
        <v>-2783.90375</v>
      </c>
      <c r="AN122" s="191">
        <f t="shared" si="59"/>
        <v>4546</v>
      </c>
      <c r="AO122" s="191">
        <f t="shared" si="60"/>
        <v>4546</v>
      </c>
      <c r="AP122" s="191">
        <f t="shared" si="61"/>
        <v>3818.64</v>
      </c>
      <c r="AQ122" s="191">
        <f t="shared" si="62"/>
        <v>1900</v>
      </c>
      <c r="AR122" s="191">
        <f t="shared" si="63"/>
        <v>1900</v>
      </c>
      <c r="AS122" s="191">
        <f t="shared" si="64"/>
        <v>91.2</v>
      </c>
      <c r="AT122" s="191">
        <f t="shared" si="65"/>
        <v>1900</v>
      </c>
      <c r="AU122" s="191">
        <f t="shared" si="66"/>
        <v>18.24</v>
      </c>
      <c r="AV122" s="191">
        <f t="shared" si="67"/>
        <v>4340</v>
      </c>
      <c r="AW122" s="191">
        <f t="shared" si="68"/>
        <v>4340</v>
      </c>
      <c r="AX122" s="191">
        <f t="shared" si="69"/>
        <v>1171.8</v>
      </c>
      <c r="AY122" s="191">
        <f t="shared" si="70"/>
        <v>1900</v>
      </c>
      <c r="AZ122" s="191">
        <f t="shared" si="71"/>
        <v>1900</v>
      </c>
      <c r="BA122" s="191">
        <f t="shared" si="72"/>
        <v>570</v>
      </c>
      <c r="BB122" s="191">
        <f t="shared" si="73"/>
        <v>-1636.56</v>
      </c>
      <c r="BC122" s="191">
        <f t="shared" si="74"/>
        <v>-68.4</v>
      </c>
      <c r="BD122" s="191">
        <f t="shared" si="75"/>
        <v>0</v>
      </c>
      <c r="BE122" s="191">
        <f t="shared" si="76"/>
        <v>-651</v>
      </c>
      <c r="BF122" s="191">
        <f t="shared" si="77"/>
        <v>-570</v>
      </c>
    </row>
    <row r="123" spans="2:58">
      <c r="B123" s="1" t="s">
        <v>317</v>
      </c>
      <c r="C123" s="197" t="str">
        <f>_xlfn.XLOOKUP(B123,'2024.1-2024.6'!B:B,'2024.1-2024.6'!G:G)</f>
        <v>2021/08/11</v>
      </c>
      <c r="D123" s="1">
        <f>_xlfn.XLOOKUP(B123,'2024.1-2024.6'!B:B,'2024.1-2024.6'!I:I)</f>
        <v>0</v>
      </c>
      <c r="E123" s="1" t="str">
        <f>_xlfn.XLOOKUP(B123,'2024.1-2024.6'!B:B,'2024.1-2024.6'!C:C)</f>
        <v>运营中心</v>
      </c>
      <c r="F123" s="1" t="str">
        <f>_xlfn.XLOOKUP(B123,'2024.1-2024.6'!B:B,'2024.1-2024.6'!F:F)</f>
        <v>质检员</v>
      </c>
      <c r="G123" s="1">
        <f>COUNTIF('2024.1-2024.6'!B:B,B123)</f>
        <v>6</v>
      </c>
      <c r="H123" s="191">
        <f>_xlfn.XLOOKUP(B123,'2024.1-2024.6'!B:B,'2024.1-2024.6'!K:K)</f>
        <v>7345.19</v>
      </c>
      <c r="I123" s="191">
        <f>IFERROR(AVERAGEIF('2022.1-2022.12 '!B:B,B123,'2022.1-2022.12 '!K:K),0)</f>
        <v>6301.76916666667</v>
      </c>
      <c r="J123" s="191">
        <f>_xlfn.XLOOKUP(B123,'2024.1-2024.6'!B:B,'2024.1-2024.6'!J:J)</f>
        <v>2120</v>
      </c>
      <c r="K123" s="191">
        <f>IFERROR(AVERAGEIF('2022.1-2022.12 '!B:B,B123,'2022.1-2022.12 '!J:J),0)</f>
        <v>2120</v>
      </c>
      <c r="L123" s="191"/>
      <c r="M123" s="191">
        <f>SUMIF('2024.1-2024.6'!B:B,'Sum 2024.1-2024.6'!B123,'2024.1-2024.6'!L:L)</f>
        <v>2182.08</v>
      </c>
      <c r="N123" s="191"/>
      <c r="O123" s="191">
        <f>SUMIF('2024.1-2024.6'!B:B,'Sum 2024.1-2024.6'!B123,'2024.1-2024.6'!N:N)</f>
        <v>22.8</v>
      </c>
      <c r="P123" s="191">
        <f>SUMIF('2024.1-2024.6'!B:B,'Sum 2024.1-2024.6'!B123,'2024.1-2024.6'!P:P)</f>
        <v>18.24</v>
      </c>
      <c r="Q123" s="191"/>
      <c r="R123" s="191">
        <f>SUMIF('2024.1-2024.6'!B:B,'Sum 2024.1-2024.6'!B123,'2024.1-2024.6'!M:M)</f>
        <v>520.8</v>
      </c>
      <c r="S123" s="191"/>
      <c r="T123" s="191">
        <f>SUMIF('2024.1-2024.6'!B:B,'Sum 2024.1-2024.6'!B123,'2024.1-2024.6'!O:O)</f>
        <v>0</v>
      </c>
      <c r="U123" s="191">
        <f t="shared" si="40"/>
        <v>6301.76916666667</v>
      </c>
      <c r="V123" s="191">
        <f t="shared" si="41"/>
        <v>6301.76916666667</v>
      </c>
      <c r="W123" s="191">
        <f t="shared" si="42"/>
        <v>5293.4861</v>
      </c>
      <c r="X123" s="191">
        <f t="shared" si="43"/>
        <v>6301.76916666667</v>
      </c>
      <c r="Y123" s="191">
        <f t="shared" si="44"/>
        <v>6301.76916666667</v>
      </c>
      <c r="Z123" s="191">
        <f t="shared" si="45"/>
        <v>302.48492</v>
      </c>
      <c r="AA123" s="191">
        <f t="shared" si="46"/>
        <v>6301.76916666667</v>
      </c>
      <c r="AB123" s="191">
        <f t="shared" si="47"/>
        <v>60.496984</v>
      </c>
      <c r="AC123" s="191">
        <f t="shared" si="48"/>
        <v>6301.76916666667</v>
      </c>
      <c r="AD123" s="191">
        <f t="shared" si="49"/>
        <v>6301.76916666667</v>
      </c>
      <c r="AE123" s="191">
        <f t="shared" si="50"/>
        <v>1701.477675</v>
      </c>
      <c r="AF123" s="191">
        <f t="shared" si="51"/>
        <v>6301.76916666667</v>
      </c>
      <c r="AG123" s="191">
        <f t="shared" si="52"/>
        <v>6301.76916666667</v>
      </c>
      <c r="AH123" s="191">
        <f t="shared" si="53"/>
        <v>1890.53075</v>
      </c>
      <c r="AI123" s="191">
        <f t="shared" si="54"/>
        <v>-3111.4061</v>
      </c>
      <c r="AJ123" s="191">
        <f t="shared" si="55"/>
        <v>-279.68492</v>
      </c>
      <c r="AK123" s="191">
        <f t="shared" si="56"/>
        <v>-42.256984</v>
      </c>
      <c r="AL123" s="191">
        <f t="shared" si="57"/>
        <v>-1180.677675</v>
      </c>
      <c r="AM123" s="191">
        <f t="shared" si="58"/>
        <v>-1890.53075</v>
      </c>
      <c r="AN123" s="191">
        <f t="shared" si="59"/>
        <v>4546</v>
      </c>
      <c r="AO123" s="191">
        <f t="shared" si="60"/>
        <v>4546</v>
      </c>
      <c r="AP123" s="191">
        <f t="shared" si="61"/>
        <v>3818.64</v>
      </c>
      <c r="AQ123" s="191">
        <f t="shared" si="62"/>
        <v>2120</v>
      </c>
      <c r="AR123" s="191">
        <f t="shared" si="63"/>
        <v>2120</v>
      </c>
      <c r="AS123" s="191">
        <f t="shared" si="64"/>
        <v>101.76</v>
      </c>
      <c r="AT123" s="191">
        <f t="shared" si="65"/>
        <v>2120</v>
      </c>
      <c r="AU123" s="191">
        <f t="shared" si="66"/>
        <v>20.352</v>
      </c>
      <c r="AV123" s="191">
        <f t="shared" si="67"/>
        <v>4340</v>
      </c>
      <c r="AW123" s="191">
        <f t="shared" si="68"/>
        <v>4340</v>
      </c>
      <c r="AX123" s="191">
        <f t="shared" si="69"/>
        <v>1171.8</v>
      </c>
      <c r="AY123" s="191">
        <f t="shared" si="70"/>
        <v>2120</v>
      </c>
      <c r="AZ123" s="191">
        <f t="shared" si="71"/>
        <v>2120</v>
      </c>
      <c r="BA123" s="191">
        <f t="shared" si="72"/>
        <v>636</v>
      </c>
      <c r="BB123" s="191">
        <f t="shared" si="73"/>
        <v>-1636.56</v>
      </c>
      <c r="BC123" s="191">
        <f t="shared" si="74"/>
        <v>-78.96</v>
      </c>
      <c r="BD123" s="191">
        <f t="shared" si="75"/>
        <v>-2.11200000000001</v>
      </c>
      <c r="BE123" s="191">
        <f t="shared" si="76"/>
        <v>-651</v>
      </c>
      <c r="BF123" s="191">
        <f t="shared" si="77"/>
        <v>-636</v>
      </c>
    </row>
    <row r="124" spans="2:58">
      <c r="B124" s="1" t="s">
        <v>318</v>
      </c>
      <c r="C124" s="197" t="str">
        <f>_xlfn.XLOOKUP(B124,'2024.1-2024.6'!B:B,'2024.1-2024.6'!G:G)</f>
        <v>2020/07/21</v>
      </c>
      <c r="D124" s="1">
        <f>_xlfn.XLOOKUP(B124,'2024.1-2024.6'!B:B,'2024.1-2024.6'!I:I)</f>
        <v>0</v>
      </c>
      <c r="E124" s="1" t="str">
        <f>_xlfn.XLOOKUP(B124,'2024.1-2024.6'!B:B,'2024.1-2024.6'!C:C)</f>
        <v>服务营销中心</v>
      </c>
      <c r="F124" s="1" t="str">
        <f>_xlfn.XLOOKUP(B124,'2024.1-2024.6'!B:B,'2024.1-2024.6'!F:F)</f>
        <v>软件工程师</v>
      </c>
      <c r="G124" s="1">
        <f>COUNTIF('2024.1-2024.6'!B:B,B124)</f>
        <v>6</v>
      </c>
      <c r="H124" s="191">
        <f>_xlfn.XLOOKUP(B124,'2024.1-2024.6'!B:B,'2024.1-2024.6'!K:K)</f>
        <v>11172.34</v>
      </c>
      <c r="I124" s="191">
        <f>IFERROR(AVERAGEIF('2022.1-2022.12 '!B:B,B124,'2022.1-2022.12 '!K:K),0)</f>
        <v>7745.325</v>
      </c>
      <c r="J124" s="191">
        <f>_xlfn.XLOOKUP(B124,'2024.1-2024.6'!B:B,'2024.1-2024.6'!J:J)</f>
        <v>4572</v>
      </c>
      <c r="K124" s="191">
        <f>IFERROR(AVERAGEIF('2022.1-2022.12 '!B:B,B124,'2022.1-2022.12 '!J:J),0)</f>
        <v>3126.33333333333</v>
      </c>
      <c r="L124" s="191"/>
      <c r="M124" s="191">
        <f>SUMIF('2024.1-2024.6'!B:B,'Sum 2024.1-2024.6'!B124,'2024.1-2024.6'!L:L)</f>
        <v>2182.08</v>
      </c>
      <c r="N124" s="191"/>
      <c r="O124" s="191">
        <f>SUMIF('2024.1-2024.6'!B:B,'Sum 2024.1-2024.6'!B124,'2024.1-2024.6'!N:N)</f>
        <v>22.8</v>
      </c>
      <c r="P124" s="191">
        <f>SUMIF('2024.1-2024.6'!B:B,'Sum 2024.1-2024.6'!B124,'2024.1-2024.6'!P:P)</f>
        <v>18.24</v>
      </c>
      <c r="Q124" s="191"/>
      <c r="R124" s="191">
        <f>SUMIF('2024.1-2024.6'!B:B,'Sum 2024.1-2024.6'!B124,'2024.1-2024.6'!M:M)</f>
        <v>520.8</v>
      </c>
      <c r="S124" s="191"/>
      <c r="T124" s="191">
        <f>SUMIF('2024.1-2024.6'!B:B,'Sum 2024.1-2024.6'!B124,'2024.1-2024.6'!O:O)</f>
        <v>0</v>
      </c>
      <c r="U124" s="191">
        <f t="shared" si="40"/>
        <v>7745.325</v>
      </c>
      <c r="V124" s="191">
        <f t="shared" si="41"/>
        <v>7745.325</v>
      </c>
      <c r="W124" s="191">
        <f t="shared" si="42"/>
        <v>6506.073</v>
      </c>
      <c r="X124" s="191">
        <f t="shared" si="43"/>
        <v>7745.325</v>
      </c>
      <c r="Y124" s="191">
        <f t="shared" si="44"/>
        <v>7745.325</v>
      </c>
      <c r="Z124" s="191">
        <f t="shared" si="45"/>
        <v>371.7756</v>
      </c>
      <c r="AA124" s="191">
        <f t="shared" si="46"/>
        <v>7745.325</v>
      </c>
      <c r="AB124" s="191">
        <f t="shared" si="47"/>
        <v>74.35512</v>
      </c>
      <c r="AC124" s="191">
        <f t="shared" si="48"/>
        <v>7745.325</v>
      </c>
      <c r="AD124" s="191">
        <f t="shared" si="49"/>
        <v>7745.325</v>
      </c>
      <c r="AE124" s="191">
        <f t="shared" si="50"/>
        <v>2091.23775</v>
      </c>
      <c r="AF124" s="191">
        <f t="shared" si="51"/>
        <v>7745.325</v>
      </c>
      <c r="AG124" s="191">
        <f t="shared" si="52"/>
        <v>7745.325</v>
      </c>
      <c r="AH124" s="191">
        <f t="shared" si="53"/>
        <v>2323.5975</v>
      </c>
      <c r="AI124" s="191">
        <f t="shared" si="54"/>
        <v>-4323.993</v>
      </c>
      <c r="AJ124" s="191">
        <f t="shared" si="55"/>
        <v>-348.9756</v>
      </c>
      <c r="AK124" s="191">
        <f t="shared" si="56"/>
        <v>-56.11512</v>
      </c>
      <c r="AL124" s="191">
        <f t="shared" si="57"/>
        <v>-1570.43775</v>
      </c>
      <c r="AM124" s="191">
        <f t="shared" si="58"/>
        <v>-2323.5975</v>
      </c>
      <c r="AN124" s="191">
        <f t="shared" si="59"/>
        <v>4546</v>
      </c>
      <c r="AO124" s="191">
        <f t="shared" si="60"/>
        <v>4546</v>
      </c>
      <c r="AP124" s="191">
        <f t="shared" si="61"/>
        <v>3818.64</v>
      </c>
      <c r="AQ124" s="191">
        <f t="shared" si="62"/>
        <v>3126.33333333333</v>
      </c>
      <c r="AR124" s="191">
        <f t="shared" si="63"/>
        <v>3126.33333333333</v>
      </c>
      <c r="AS124" s="191">
        <f t="shared" si="64"/>
        <v>150.064</v>
      </c>
      <c r="AT124" s="191">
        <f t="shared" si="65"/>
        <v>3126.33333333333</v>
      </c>
      <c r="AU124" s="191">
        <f t="shared" si="66"/>
        <v>30.0128</v>
      </c>
      <c r="AV124" s="191">
        <f t="shared" si="67"/>
        <v>4340</v>
      </c>
      <c r="AW124" s="191">
        <f t="shared" si="68"/>
        <v>4340</v>
      </c>
      <c r="AX124" s="191">
        <f t="shared" si="69"/>
        <v>1171.8</v>
      </c>
      <c r="AY124" s="191">
        <f t="shared" si="70"/>
        <v>3126.33333333333</v>
      </c>
      <c r="AZ124" s="191">
        <f t="shared" si="71"/>
        <v>3126.33333333333</v>
      </c>
      <c r="BA124" s="191">
        <f t="shared" si="72"/>
        <v>937.9</v>
      </c>
      <c r="BB124" s="191">
        <f t="shared" si="73"/>
        <v>-1636.56</v>
      </c>
      <c r="BC124" s="191">
        <f t="shared" si="74"/>
        <v>-127.264</v>
      </c>
      <c r="BD124" s="191">
        <f t="shared" si="75"/>
        <v>-11.7728</v>
      </c>
      <c r="BE124" s="191">
        <f t="shared" si="76"/>
        <v>-651</v>
      </c>
      <c r="BF124" s="191">
        <f t="shared" si="77"/>
        <v>-937.9</v>
      </c>
    </row>
    <row r="125" spans="2:58">
      <c r="B125" s="1" t="s">
        <v>319</v>
      </c>
      <c r="C125" s="197" t="str">
        <f>_xlfn.XLOOKUP(B125,'2024.1-2024.6'!B:B,'2024.1-2024.6'!G:G)</f>
        <v>2022/09/22</v>
      </c>
      <c r="D125" s="202" t="s">
        <v>527</v>
      </c>
      <c r="E125" s="1" t="str">
        <f>_xlfn.XLOOKUP(B125,'2024.1-2024.6'!B:B,'2024.1-2024.6'!C:C)</f>
        <v>运营中心</v>
      </c>
      <c r="F125" s="1" t="str">
        <f>_xlfn.XLOOKUP(B125,'2024.1-2024.6'!B:B,'2024.1-2024.6'!F:F)</f>
        <v>品质经理</v>
      </c>
      <c r="G125" s="1">
        <f>COUNTIF('2024.1-2024.6'!B:B,B125)</f>
        <v>2</v>
      </c>
      <c r="H125" s="191">
        <f>_xlfn.XLOOKUP(B125,'2024.1-2024.6'!B:B,'2024.1-2024.6'!K:K)</f>
        <v>13922.5</v>
      </c>
      <c r="I125" s="191">
        <f>IFERROR(AVERAGEIF('2022.1-2022.12 '!B:B,B125,'2022.1-2022.12 '!K:K),0)</f>
        <v>12020.66</v>
      </c>
      <c r="J125" s="191">
        <f>_xlfn.XLOOKUP(B125,'2024.1-2024.6'!B:B,'2024.1-2024.6'!J:J)</f>
        <v>6500</v>
      </c>
      <c r="K125" s="191">
        <f>IFERROR(AVERAGEIF('2022.1-2022.12 '!B:B,B125,'2022.1-2022.12 '!J:J),0)</f>
        <v>5600</v>
      </c>
      <c r="L125" s="191"/>
      <c r="M125" s="191">
        <f>SUMIF('2024.1-2024.6'!B:B,'Sum 2024.1-2024.6'!B125,'2024.1-2024.6'!L:L)</f>
        <v>727.36</v>
      </c>
      <c r="N125" s="191"/>
      <c r="O125" s="191">
        <f>SUMIF('2024.1-2024.6'!B:B,'Sum 2024.1-2024.6'!B125,'2024.1-2024.6'!N:N)</f>
        <v>7.6</v>
      </c>
      <c r="P125" s="191">
        <f>SUMIF('2024.1-2024.6'!B:B,'Sum 2024.1-2024.6'!B125,'2024.1-2024.6'!P:P)</f>
        <v>6.08</v>
      </c>
      <c r="Q125" s="191"/>
      <c r="R125" s="191">
        <f>SUMIF('2024.1-2024.6'!B:B,'Sum 2024.1-2024.6'!B125,'2024.1-2024.6'!M:M)</f>
        <v>173.6</v>
      </c>
      <c r="S125" s="191"/>
      <c r="T125" s="191">
        <f>SUMIF('2024.1-2024.6'!B:B,'Sum 2024.1-2024.6'!B125,'2024.1-2024.6'!O:O)</f>
        <v>0</v>
      </c>
      <c r="U125" s="191">
        <f t="shared" si="40"/>
        <v>12020.66</v>
      </c>
      <c r="V125" s="191">
        <f t="shared" si="41"/>
        <v>12020.66</v>
      </c>
      <c r="W125" s="191">
        <f t="shared" si="42"/>
        <v>3365.7848</v>
      </c>
      <c r="X125" s="191">
        <f t="shared" si="43"/>
        <v>12020.66</v>
      </c>
      <c r="Y125" s="191">
        <f t="shared" si="44"/>
        <v>12020.66</v>
      </c>
      <c r="Z125" s="191">
        <f t="shared" si="45"/>
        <v>192.33056</v>
      </c>
      <c r="AA125" s="191">
        <f t="shared" si="46"/>
        <v>12020.66</v>
      </c>
      <c r="AB125" s="191">
        <f t="shared" si="47"/>
        <v>38.466112</v>
      </c>
      <c r="AC125" s="191">
        <f t="shared" si="48"/>
        <v>12020.66</v>
      </c>
      <c r="AD125" s="191">
        <f t="shared" si="49"/>
        <v>12020.66</v>
      </c>
      <c r="AE125" s="191">
        <f t="shared" si="50"/>
        <v>1081.8594</v>
      </c>
      <c r="AF125" s="191">
        <f t="shared" si="51"/>
        <v>12020.66</v>
      </c>
      <c r="AG125" s="191">
        <f t="shared" si="52"/>
        <v>12020.66</v>
      </c>
      <c r="AH125" s="191">
        <f t="shared" si="53"/>
        <v>1202.066</v>
      </c>
      <c r="AI125" s="191">
        <f t="shared" si="54"/>
        <v>-2638.4248</v>
      </c>
      <c r="AJ125" s="191">
        <f t="shared" si="55"/>
        <v>-184.73056</v>
      </c>
      <c r="AK125" s="191">
        <f t="shared" si="56"/>
        <v>-32.386112</v>
      </c>
      <c r="AL125" s="191">
        <f t="shared" si="57"/>
        <v>-908.2594</v>
      </c>
      <c r="AM125" s="191">
        <f t="shared" si="58"/>
        <v>-1202.066</v>
      </c>
      <c r="AN125" s="191">
        <f t="shared" si="59"/>
        <v>5600</v>
      </c>
      <c r="AO125" s="191">
        <f t="shared" si="60"/>
        <v>5600</v>
      </c>
      <c r="AP125" s="191">
        <f t="shared" si="61"/>
        <v>1568</v>
      </c>
      <c r="AQ125" s="191">
        <f t="shared" si="62"/>
        <v>5600</v>
      </c>
      <c r="AR125" s="191">
        <f t="shared" si="63"/>
        <v>5600</v>
      </c>
      <c r="AS125" s="191">
        <f t="shared" si="64"/>
        <v>89.6</v>
      </c>
      <c r="AT125" s="191">
        <f t="shared" si="65"/>
        <v>5600</v>
      </c>
      <c r="AU125" s="191">
        <f t="shared" si="66"/>
        <v>17.92</v>
      </c>
      <c r="AV125" s="191">
        <f t="shared" si="67"/>
        <v>5600</v>
      </c>
      <c r="AW125" s="191">
        <f t="shared" si="68"/>
        <v>5600</v>
      </c>
      <c r="AX125" s="191">
        <f t="shared" si="69"/>
        <v>504</v>
      </c>
      <c r="AY125" s="191">
        <f t="shared" si="70"/>
        <v>5600</v>
      </c>
      <c r="AZ125" s="191">
        <f t="shared" si="71"/>
        <v>5600</v>
      </c>
      <c r="BA125" s="191">
        <f t="shared" si="72"/>
        <v>560</v>
      </c>
      <c r="BB125" s="191">
        <f t="shared" si="73"/>
        <v>-840.64</v>
      </c>
      <c r="BC125" s="191">
        <f t="shared" si="74"/>
        <v>-82</v>
      </c>
      <c r="BD125" s="191">
        <f t="shared" si="75"/>
        <v>-11.84</v>
      </c>
      <c r="BE125" s="191">
        <f t="shared" si="76"/>
        <v>-330.4</v>
      </c>
      <c r="BF125" s="191">
        <f t="shared" si="77"/>
        <v>-560</v>
      </c>
    </row>
    <row r="126" spans="2:58">
      <c r="B126" s="1" t="s">
        <v>321</v>
      </c>
      <c r="C126" s="197" t="str">
        <f>_xlfn.XLOOKUP(B126,'2024.1-2024.6'!B:B,'2024.1-2024.6'!G:G)</f>
        <v>2020/03/11</v>
      </c>
      <c r="D126" s="1">
        <f>_xlfn.XLOOKUP(B126,'2024.1-2024.6'!B:B,'2024.1-2024.6'!I:I)</f>
        <v>0</v>
      </c>
      <c r="E126" s="1" t="str">
        <f>_xlfn.XLOOKUP(B126,'2024.1-2024.6'!B:B,'2024.1-2024.6'!C:C)</f>
        <v>服务营销中心</v>
      </c>
      <c r="F126" s="1" t="str">
        <f>_xlfn.XLOOKUP(B126,'2024.1-2024.6'!B:B,'2024.1-2024.6'!F:F)</f>
        <v>项目经理</v>
      </c>
      <c r="G126" s="1">
        <f>COUNTIF('2024.1-2024.6'!B:B,B126)</f>
        <v>6</v>
      </c>
      <c r="H126" s="191">
        <f>_xlfn.XLOOKUP(B126,'2024.1-2024.6'!B:B,'2024.1-2024.6'!K:K)</f>
        <v>14060</v>
      </c>
      <c r="I126" s="191">
        <f>IFERROR(AVERAGEIF('2022.1-2022.12 '!B:B,B126,'2022.1-2022.12 '!K:K),0)</f>
        <v>11203.8616666667</v>
      </c>
      <c r="J126" s="191">
        <f>_xlfn.XLOOKUP(B126,'2024.1-2024.6'!B:B,'2024.1-2024.6'!J:J)</f>
        <v>5240</v>
      </c>
      <c r="K126" s="191">
        <f>IFERROR(AVERAGEIF('2022.1-2022.12 '!B:B,B126,'2022.1-2022.12 '!J:J),0)</f>
        <v>4175</v>
      </c>
      <c r="L126" s="191"/>
      <c r="M126" s="191">
        <f>SUMIF('2024.1-2024.6'!B:B,'Sum 2024.1-2024.6'!B126,'2024.1-2024.6'!L:L)</f>
        <v>2182.08</v>
      </c>
      <c r="N126" s="191"/>
      <c r="O126" s="191">
        <f>SUMIF('2024.1-2024.6'!B:B,'Sum 2024.1-2024.6'!B126,'2024.1-2024.6'!N:N)</f>
        <v>22.8</v>
      </c>
      <c r="P126" s="191">
        <f>SUMIF('2024.1-2024.6'!B:B,'Sum 2024.1-2024.6'!B126,'2024.1-2024.6'!P:P)</f>
        <v>18.24</v>
      </c>
      <c r="Q126" s="191"/>
      <c r="R126" s="191">
        <f>SUMIF('2024.1-2024.6'!B:B,'Sum 2024.1-2024.6'!B126,'2024.1-2024.6'!M:M)</f>
        <v>520.8</v>
      </c>
      <c r="S126" s="191"/>
      <c r="T126" s="191">
        <f>SUMIF('2024.1-2024.6'!B:B,'Sum 2024.1-2024.6'!B126,'2024.1-2024.6'!O:O)</f>
        <v>2850</v>
      </c>
      <c r="U126" s="191">
        <f t="shared" si="40"/>
        <v>11203.8616666667</v>
      </c>
      <c r="V126" s="191">
        <f t="shared" si="41"/>
        <v>11203.8616666667</v>
      </c>
      <c r="W126" s="191">
        <f t="shared" si="42"/>
        <v>9411.2438</v>
      </c>
      <c r="X126" s="191">
        <f t="shared" si="43"/>
        <v>11203.8616666667</v>
      </c>
      <c r="Y126" s="191">
        <f t="shared" si="44"/>
        <v>11203.8616666667</v>
      </c>
      <c r="Z126" s="191">
        <f t="shared" si="45"/>
        <v>537.78536</v>
      </c>
      <c r="AA126" s="191">
        <f t="shared" si="46"/>
        <v>11203.8616666667</v>
      </c>
      <c r="AB126" s="191">
        <f t="shared" si="47"/>
        <v>107.557072</v>
      </c>
      <c r="AC126" s="191">
        <f t="shared" si="48"/>
        <v>11203.8616666667</v>
      </c>
      <c r="AD126" s="191">
        <f t="shared" si="49"/>
        <v>11203.8616666667</v>
      </c>
      <c r="AE126" s="191">
        <f t="shared" si="50"/>
        <v>3025.04265</v>
      </c>
      <c r="AF126" s="191">
        <f t="shared" si="51"/>
        <v>11203.8616666667</v>
      </c>
      <c r="AG126" s="191">
        <f t="shared" si="52"/>
        <v>11203.8616666667</v>
      </c>
      <c r="AH126" s="191">
        <f t="shared" si="53"/>
        <v>3361.1585</v>
      </c>
      <c r="AI126" s="191">
        <f t="shared" si="54"/>
        <v>-7229.1638</v>
      </c>
      <c r="AJ126" s="191">
        <f t="shared" si="55"/>
        <v>-514.98536</v>
      </c>
      <c r="AK126" s="191">
        <f t="shared" si="56"/>
        <v>-89.317072</v>
      </c>
      <c r="AL126" s="191">
        <f t="shared" si="57"/>
        <v>-2504.24265</v>
      </c>
      <c r="AM126" s="191">
        <f t="shared" si="58"/>
        <v>-511.1585</v>
      </c>
      <c r="AN126" s="191">
        <f t="shared" si="59"/>
        <v>4546</v>
      </c>
      <c r="AO126" s="191">
        <f t="shared" si="60"/>
        <v>4546</v>
      </c>
      <c r="AP126" s="191">
        <f t="shared" si="61"/>
        <v>3818.64</v>
      </c>
      <c r="AQ126" s="191">
        <f t="shared" si="62"/>
        <v>4175</v>
      </c>
      <c r="AR126" s="191">
        <f t="shared" si="63"/>
        <v>4175</v>
      </c>
      <c r="AS126" s="191">
        <f t="shared" si="64"/>
        <v>200.4</v>
      </c>
      <c r="AT126" s="191">
        <f t="shared" si="65"/>
        <v>4175</v>
      </c>
      <c r="AU126" s="191">
        <f t="shared" si="66"/>
        <v>40.08</v>
      </c>
      <c r="AV126" s="191">
        <f t="shared" si="67"/>
        <v>4340</v>
      </c>
      <c r="AW126" s="191">
        <f t="shared" si="68"/>
        <v>4340</v>
      </c>
      <c r="AX126" s="191">
        <f t="shared" si="69"/>
        <v>1171.8</v>
      </c>
      <c r="AY126" s="191">
        <f t="shared" si="70"/>
        <v>4175</v>
      </c>
      <c r="AZ126" s="191">
        <f t="shared" si="71"/>
        <v>4175</v>
      </c>
      <c r="BA126" s="191">
        <f t="shared" si="72"/>
        <v>1252.5</v>
      </c>
      <c r="BB126" s="191">
        <f t="shared" si="73"/>
        <v>-1636.56</v>
      </c>
      <c r="BC126" s="191">
        <f t="shared" si="74"/>
        <v>-177.6</v>
      </c>
      <c r="BD126" s="191">
        <f t="shared" si="75"/>
        <v>-21.84</v>
      </c>
      <c r="BE126" s="191">
        <f t="shared" si="76"/>
        <v>-651</v>
      </c>
      <c r="BF126" s="191">
        <f t="shared" si="77"/>
        <v>0</v>
      </c>
    </row>
    <row r="127" spans="2:58">
      <c r="B127" s="1" t="s">
        <v>322</v>
      </c>
      <c r="C127" s="197">
        <f>_xlfn.XLOOKUP(B127,'2024.1-2024.6'!B:B,'2024.1-2024.6'!G:G)</f>
        <v>44886</v>
      </c>
      <c r="D127" s="1">
        <f>_xlfn.XLOOKUP(B127,'2024.1-2024.6'!B:B,'2024.1-2024.6'!I:I)</f>
        <v>0</v>
      </c>
      <c r="E127" s="1" t="str">
        <f>_xlfn.XLOOKUP(B127,'2024.1-2024.6'!B:B,'2024.1-2024.6'!C:C)</f>
        <v>研发部</v>
      </c>
      <c r="F127" s="1" t="str">
        <f>_xlfn.XLOOKUP(B127,'2024.1-2024.6'!B:B,'2024.1-2024.6'!F:F)</f>
        <v>软件工程师储备生</v>
      </c>
      <c r="G127" s="1">
        <f>COUNTIF('2024.1-2024.6'!B:B,B127)</f>
        <v>6</v>
      </c>
      <c r="H127" s="191">
        <f>_xlfn.XLOOKUP(B127,'2024.1-2024.6'!B:B,'2024.1-2024.6'!K:K)</f>
        <v>5694.69</v>
      </c>
      <c r="I127" s="191">
        <f>IFERROR(AVERAGEIF('2022.1-2022.12 '!B:B,B127,'2022.1-2022.12 '!K:K),0)</f>
        <v>1964.7</v>
      </c>
      <c r="J127" s="191">
        <f>_xlfn.XLOOKUP(B127,'2024.1-2024.6'!B:B,'2024.1-2024.6'!J:J)</f>
        <v>1900</v>
      </c>
      <c r="K127" s="191">
        <f>IFERROR(AVERAGEIF('2022.1-2022.12 '!B:B,B127,'2022.1-2022.12 '!J:J),0)</f>
        <v>1900</v>
      </c>
      <c r="L127" s="191"/>
      <c r="M127" s="191">
        <f>SUMIF('2024.1-2024.6'!B:B,'Sum 2024.1-2024.6'!B127,'2024.1-2024.6'!L:L)</f>
        <v>2182.08</v>
      </c>
      <c r="N127" s="191"/>
      <c r="O127" s="191">
        <f>SUMIF('2024.1-2024.6'!B:B,'Sum 2024.1-2024.6'!B127,'2024.1-2024.6'!N:N)</f>
        <v>22.8</v>
      </c>
      <c r="P127" s="191">
        <f>SUMIF('2024.1-2024.6'!B:B,'Sum 2024.1-2024.6'!B127,'2024.1-2024.6'!P:P)</f>
        <v>18.24</v>
      </c>
      <c r="Q127" s="191"/>
      <c r="R127" s="191">
        <f>SUMIF('2024.1-2024.6'!B:B,'Sum 2024.1-2024.6'!B127,'2024.1-2024.6'!M:M)</f>
        <v>520.8</v>
      </c>
      <c r="S127" s="191"/>
      <c r="T127" s="191">
        <f>SUMIF('2024.1-2024.6'!B:B,'Sum 2024.1-2024.6'!B127,'2024.1-2024.6'!O:O)</f>
        <v>0</v>
      </c>
      <c r="U127" s="191">
        <f t="shared" si="40"/>
        <v>4546</v>
      </c>
      <c r="V127" s="191">
        <f t="shared" si="41"/>
        <v>4546</v>
      </c>
      <c r="W127" s="191">
        <f t="shared" si="42"/>
        <v>3818.64</v>
      </c>
      <c r="X127" s="191">
        <f t="shared" si="43"/>
        <v>1964.7</v>
      </c>
      <c r="Y127" s="191">
        <f t="shared" si="44"/>
        <v>1964.7</v>
      </c>
      <c r="Z127" s="191">
        <f t="shared" si="45"/>
        <v>94.3056</v>
      </c>
      <c r="AA127" s="191">
        <f t="shared" si="46"/>
        <v>1964.7</v>
      </c>
      <c r="AB127" s="191">
        <f t="shared" si="47"/>
        <v>18.86112</v>
      </c>
      <c r="AC127" s="191">
        <f t="shared" si="48"/>
        <v>4340</v>
      </c>
      <c r="AD127" s="191">
        <f t="shared" si="49"/>
        <v>4340</v>
      </c>
      <c r="AE127" s="191">
        <f t="shared" si="50"/>
        <v>1171.8</v>
      </c>
      <c r="AF127" s="191">
        <f t="shared" si="51"/>
        <v>1964.7</v>
      </c>
      <c r="AG127" s="191">
        <f t="shared" si="52"/>
        <v>1964.7</v>
      </c>
      <c r="AH127" s="191">
        <f t="shared" si="53"/>
        <v>589.41</v>
      </c>
      <c r="AI127" s="191">
        <f t="shared" si="54"/>
        <v>-1636.56</v>
      </c>
      <c r="AJ127" s="191">
        <f t="shared" si="55"/>
        <v>-71.5056</v>
      </c>
      <c r="AK127" s="191">
        <f t="shared" si="56"/>
        <v>-0.621120000000001</v>
      </c>
      <c r="AL127" s="191">
        <f t="shared" si="57"/>
        <v>-651</v>
      </c>
      <c r="AM127" s="191">
        <f t="shared" si="58"/>
        <v>-589.41</v>
      </c>
      <c r="AN127" s="191">
        <f t="shared" si="59"/>
        <v>4546</v>
      </c>
      <c r="AO127" s="191">
        <f t="shared" si="60"/>
        <v>4546</v>
      </c>
      <c r="AP127" s="191">
        <f t="shared" si="61"/>
        <v>3818.64</v>
      </c>
      <c r="AQ127" s="191">
        <f t="shared" si="62"/>
        <v>1900</v>
      </c>
      <c r="AR127" s="191">
        <f t="shared" si="63"/>
        <v>1900</v>
      </c>
      <c r="AS127" s="191">
        <f t="shared" si="64"/>
        <v>91.2</v>
      </c>
      <c r="AT127" s="191">
        <f t="shared" si="65"/>
        <v>1900</v>
      </c>
      <c r="AU127" s="191">
        <f t="shared" si="66"/>
        <v>18.24</v>
      </c>
      <c r="AV127" s="191">
        <f t="shared" si="67"/>
        <v>4340</v>
      </c>
      <c r="AW127" s="191">
        <f t="shared" si="68"/>
        <v>4340</v>
      </c>
      <c r="AX127" s="191">
        <f t="shared" si="69"/>
        <v>1171.8</v>
      </c>
      <c r="AY127" s="191">
        <f t="shared" si="70"/>
        <v>1900</v>
      </c>
      <c r="AZ127" s="191">
        <f t="shared" si="71"/>
        <v>1900</v>
      </c>
      <c r="BA127" s="191">
        <f t="shared" si="72"/>
        <v>570</v>
      </c>
      <c r="BB127" s="191">
        <f t="shared" si="73"/>
        <v>-1636.56</v>
      </c>
      <c r="BC127" s="191">
        <f t="shared" si="74"/>
        <v>-68.4</v>
      </c>
      <c r="BD127" s="191">
        <f t="shared" si="75"/>
        <v>0</v>
      </c>
      <c r="BE127" s="191">
        <f t="shared" si="76"/>
        <v>-651</v>
      </c>
      <c r="BF127" s="191">
        <f t="shared" si="77"/>
        <v>-570</v>
      </c>
    </row>
    <row r="128" spans="2:58">
      <c r="B128" s="1" t="s">
        <v>324</v>
      </c>
      <c r="C128" s="197" t="str">
        <f>_xlfn.XLOOKUP(B128,'2024.1-2024.6'!B:B,'2024.1-2024.6'!G:G)</f>
        <v>2021/07/15</v>
      </c>
      <c r="D128" s="1">
        <f>_xlfn.XLOOKUP(B128,'2024.1-2024.6'!B:B,'2024.1-2024.6'!I:I)</f>
        <v>0</v>
      </c>
      <c r="E128" s="1" t="str">
        <f>_xlfn.XLOOKUP(B128,'2024.1-2024.6'!B:B,'2024.1-2024.6'!C:C)</f>
        <v>运营中心</v>
      </c>
      <c r="F128" s="1" t="str">
        <f>_xlfn.XLOOKUP(B128,'2024.1-2024.6'!B:B,'2024.1-2024.6'!F:F)</f>
        <v>装配钳工</v>
      </c>
      <c r="G128" s="1">
        <f>COUNTIF('2024.1-2024.6'!B:B,B128)</f>
        <v>6</v>
      </c>
      <c r="H128" s="191">
        <f>_xlfn.XLOOKUP(B128,'2024.1-2024.6'!B:B,'2024.1-2024.6'!K:K)</f>
        <v>5577.29</v>
      </c>
      <c r="I128" s="191">
        <f>IFERROR(AVERAGEIF('2022.1-2022.12 '!B:B,B128,'2022.1-2022.12 '!K:K),0)</f>
        <v>4524.965</v>
      </c>
      <c r="J128" s="191">
        <f>_xlfn.XLOOKUP(B128,'2024.1-2024.6'!B:B,'2024.1-2024.6'!J:J)</f>
        <v>1900</v>
      </c>
      <c r="K128" s="191">
        <f>IFERROR(AVERAGEIF('2022.1-2022.12 '!B:B,B128,'2022.1-2022.12 '!J:J),0)</f>
        <v>1900</v>
      </c>
      <c r="L128" s="191"/>
      <c r="M128" s="191">
        <f>SUMIF('2024.1-2024.6'!B:B,'Sum 2024.1-2024.6'!B128,'2024.1-2024.6'!L:L)</f>
        <v>2182.08</v>
      </c>
      <c r="N128" s="191"/>
      <c r="O128" s="191">
        <f>SUMIF('2024.1-2024.6'!B:B,'Sum 2024.1-2024.6'!B128,'2024.1-2024.6'!N:N)</f>
        <v>22.8</v>
      </c>
      <c r="P128" s="191">
        <f>SUMIF('2024.1-2024.6'!B:B,'Sum 2024.1-2024.6'!B128,'2024.1-2024.6'!P:P)</f>
        <v>18.24</v>
      </c>
      <c r="Q128" s="191"/>
      <c r="R128" s="191">
        <f>SUMIF('2024.1-2024.6'!B:B,'Sum 2024.1-2024.6'!B128,'2024.1-2024.6'!M:M)</f>
        <v>520.8</v>
      </c>
      <c r="S128" s="191"/>
      <c r="T128" s="191">
        <f>SUMIF('2024.1-2024.6'!B:B,'Sum 2024.1-2024.6'!B128,'2024.1-2024.6'!O:O)</f>
        <v>0</v>
      </c>
      <c r="U128" s="191">
        <f t="shared" si="40"/>
        <v>4546</v>
      </c>
      <c r="V128" s="191">
        <f t="shared" si="41"/>
        <v>4546</v>
      </c>
      <c r="W128" s="191">
        <f t="shared" si="42"/>
        <v>3818.64</v>
      </c>
      <c r="X128" s="191">
        <f t="shared" si="43"/>
        <v>4524.965</v>
      </c>
      <c r="Y128" s="191">
        <f t="shared" si="44"/>
        <v>4524.965</v>
      </c>
      <c r="Z128" s="191">
        <f t="shared" si="45"/>
        <v>217.19832</v>
      </c>
      <c r="AA128" s="191">
        <f t="shared" si="46"/>
        <v>4524.965</v>
      </c>
      <c r="AB128" s="191">
        <f t="shared" si="47"/>
        <v>43.439664</v>
      </c>
      <c r="AC128" s="191">
        <f t="shared" si="48"/>
        <v>4524.965</v>
      </c>
      <c r="AD128" s="191">
        <f t="shared" si="49"/>
        <v>4524.965</v>
      </c>
      <c r="AE128" s="191">
        <f t="shared" si="50"/>
        <v>1221.74055</v>
      </c>
      <c r="AF128" s="191">
        <f t="shared" si="51"/>
        <v>4524.965</v>
      </c>
      <c r="AG128" s="191">
        <f t="shared" si="52"/>
        <v>4524.965</v>
      </c>
      <c r="AH128" s="191">
        <f t="shared" si="53"/>
        <v>1357.4895</v>
      </c>
      <c r="AI128" s="191">
        <f t="shared" si="54"/>
        <v>-1636.56</v>
      </c>
      <c r="AJ128" s="191">
        <f t="shared" si="55"/>
        <v>-194.39832</v>
      </c>
      <c r="AK128" s="191">
        <f t="shared" si="56"/>
        <v>-25.199664</v>
      </c>
      <c r="AL128" s="191">
        <f t="shared" si="57"/>
        <v>-700.94055</v>
      </c>
      <c r="AM128" s="191">
        <f t="shared" si="58"/>
        <v>-1357.4895</v>
      </c>
      <c r="AN128" s="191">
        <f t="shared" si="59"/>
        <v>4546</v>
      </c>
      <c r="AO128" s="191">
        <f t="shared" si="60"/>
        <v>4546</v>
      </c>
      <c r="AP128" s="191">
        <f t="shared" si="61"/>
        <v>3818.64</v>
      </c>
      <c r="AQ128" s="191">
        <f t="shared" si="62"/>
        <v>1900</v>
      </c>
      <c r="AR128" s="191">
        <f t="shared" si="63"/>
        <v>1900</v>
      </c>
      <c r="AS128" s="191">
        <f t="shared" si="64"/>
        <v>91.2</v>
      </c>
      <c r="AT128" s="191">
        <f t="shared" si="65"/>
        <v>1900</v>
      </c>
      <c r="AU128" s="191">
        <f t="shared" si="66"/>
        <v>18.24</v>
      </c>
      <c r="AV128" s="191">
        <f t="shared" si="67"/>
        <v>4340</v>
      </c>
      <c r="AW128" s="191">
        <f t="shared" si="68"/>
        <v>4340</v>
      </c>
      <c r="AX128" s="191">
        <f t="shared" si="69"/>
        <v>1171.8</v>
      </c>
      <c r="AY128" s="191">
        <f t="shared" si="70"/>
        <v>1900</v>
      </c>
      <c r="AZ128" s="191">
        <f t="shared" si="71"/>
        <v>1900</v>
      </c>
      <c r="BA128" s="191">
        <f t="shared" si="72"/>
        <v>570</v>
      </c>
      <c r="BB128" s="191">
        <f t="shared" si="73"/>
        <v>-1636.56</v>
      </c>
      <c r="BC128" s="191">
        <f t="shared" si="74"/>
        <v>-68.4</v>
      </c>
      <c r="BD128" s="191">
        <f t="shared" si="75"/>
        <v>0</v>
      </c>
      <c r="BE128" s="191">
        <f t="shared" si="76"/>
        <v>-651</v>
      </c>
      <c r="BF128" s="191">
        <f t="shared" si="77"/>
        <v>-570</v>
      </c>
    </row>
    <row r="129" spans="2:58">
      <c r="B129" s="1" t="s">
        <v>325</v>
      </c>
      <c r="C129" s="197" t="str">
        <f>_xlfn.XLOOKUP(B129,'2024.1-2024.6'!B:B,'2024.1-2024.6'!G:G)</f>
        <v>2020/12/24</v>
      </c>
      <c r="D129" s="1">
        <f>_xlfn.XLOOKUP(B129,'2024.1-2024.6'!B:B,'2024.1-2024.6'!I:I)</f>
        <v>0</v>
      </c>
      <c r="E129" s="1" t="str">
        <f>_xlfn.XLOOKUP(B129,'2024.1-2024.6'!B:B,'2024.1-2024.6'!C:C)</f>
        <v>运营中心</v>
      </c>
      <c r="F129" s="1" t="str">
        <f>_xlfn.XLOOKUP(B129,'2024.1-2024.6'!B:B,'2024.1-2024.6'!F:F)</f>
        <v>装配钳工</v>
      </c>
      <c r="G129" s="1">
        <f>COUNTIF('2024.1-2024.6'!B:B,B129)</f>
        <v>6</v>
      </c>
      <c r="H129" s="191">
        <f>_xlfn.XLOOKUP(B129,'2024.1-2024.6'!B:B,'2024.1-2024.6'!K:K)</f>
        <v>8728.26</v>
      </c>
      <c r="I129" s="191">
        <f>IFERROR(AVERAGEIF('2022.1-2022.12 '!B:B,B129,'2022.1-2022.12 '!K:K),0)</f>
        <v>6460.33833333333</v>
      </c>
      <c r="J129" s="191">
        <f>_xlfn.XLOOKUP(B129,'2024.1-2024.6'!B:B,'2024.1-2024.6'!J:J)</f>
        <v>1900</v>
      </c>
      <c r="K129" s="191">
        <f>IFERROR(AVERAGEIF('2022.1-2022.12 '!B:B,B129,'2022.1-2022.12 '!J:J),0)</f>
        <v>1900</v>
      </c>
      <c r="L129" s="191"/>
      <c r="M129" s="191">
        <f>SUMIF('2024.1-2024.6'!B:B,'Sum 2024.1-2024.6'!B129,'2024.1-2024.6'!L:L)</f>
        <v>2182.08</v>
      </c>
      <c r="N129" s="191"/>
      <c r="O129" s="191">
        <f>SUMIF('2024.1-2024.6'!B:B,'Sum 2024.1-2024.6'!B129,'2024.1-2024.6'!N:N)</f>
        <v>22.8</v>
      </c>
      <c r="P129" s="191">
        <f>SUMIF('2024.1-2024.6'!B:B,'Sum 2024.1-2024.6'!B129,'2024.1-2024.6'!P:P)</f>
        <v>18.24</v>
      </c>
      <c r="Q129" s="191"/>
      <c r="R129" s="191">
        <f>SUMIF('2024.1-2024.6'!B:B,'Sum 2024.1-2024.6'!B129,'2024.1-2024.6'!M:M)</f>
        <v>520.8</v>
      </c>
      <c r="S129" s="191"/>
      <c r="T129" s="191">
        <f>SUMIF('2024.1-2024.6'!B:B,'Sum 2024.1-2024.6'!B129,'2024.1-2024.6'!O:O)</f>
        <v>0</v>
      </c>
      <c r="U129" s="191">
        <f t="shared" si="40"/>
        <v>6460.33833333333</v>
      </c>
      <c r="V129" s="191">
        <f t="shared" si="41"/>
        <v>6460.33833333333</v>
      </c>
      <c r="W129" s="191">
        <f t="shared" si="42"/>
        <v>5426.6842</v>
      </c>
      <c r="X129" s="191">
        <f t="shared" si="43"/>
        <v>6460.33833333333</v>
      </c>
      <c r="Y129" s="191">
        <f t="shared" si="44"/>
        <v>6460.33833333333</v>
      </c>
      <c r="Z129" s="191">
        <f t="shared" si="45"/>
        <v>310.09624</v>
      </c>
      <c r="AA129" s="191">
        <f t="shared" si="46"/>
        <v>6460.33833333333</v>
      </c>
      <c r="AB129" s="191">
        <f t="shared" si="47"/>
        <v>62.019248</v>
      </c>
      <c r="AC129" s="191">
        <f t="shared" si="48"/>
        <v>6460.33833333333</v>
      </c>
      <c r="AD129" s="191">
        <f t="shared" si="49"/>
        <v>6460.33833333333</v>
      </c>
      <c r="AE129" s="191">
        <f t="shared" si="50"/>
        <v>1744.29135</v>
      </c>
      <c r="AF129" s="191">
        <f t="shared" si="51"/>
        <v>6460.33833333333</v>
      </c>
      <c r="AG129" s="191">
        <f t="shared" si="52"/>
        <v>6460.33833333333</v>
      </c>
      <c r="AH129" s="191">
        <f t="shared" si="53"/>
        <v>1938.1015</v>
      </c>
      <c r="AI129" s="191">
        <f t="shared" si="54"/>
        <v>-3244.6042</v>
      </c>
      <c r="AJ129" s="191">
        <f t="shared" si="55"/>
        <v>-287.29624</v>
      </c>
      <c r="AK129" s="191">
        <f t="shared" si="56"/>
        <v>-43.779248</v>
      </c>
      <c r="AL129" s="191">
        <f t="shared" si="57"/>
        <v>-1223.49135</v>
      </c>
      <c r="AM129" s="191">
        <f t="shared" si="58"/>
        <v>-1938.1015</v>
      </c>
      <c r="AN129" s="191">
        <f t="shared" si="59"/>
        <v>4546</v>
      </c>
      <c r="AO129" s="191">
        <f t="shared" si="60"/>
        <v>4546</v>
      </c>
      <c r="AP129" s="191">
        <f t="shared" si="61"/>
        <v>3818.64</v>
      </c>
      <c r="AQ129" s="191">
        <f t="shared" si="62"/>
        <v>1900</v>
      </c>
      <c r="AR129" s="191">
        <f t="shared" si="63"/>
        <v>1900</v>
      </c>
      <c r="AS129" s="191">
        <f t="shared" si="64"/>
        <v>91.2</v>
      </c>
      <c r="AT129" s="191">
        <f t="shared" si="65"/>
        <v>1900</v>
      </c>
      <c r="AU129" s="191">
        <f t="shared" si="66"/>
        <v>18.24</v>
      </c>
      <c r="AV129" s="191">
        <f t="shared" si="67"/>
        <v>4340</v>
      </c>
      <c r="AW129" s="191">
        <f t="shared" si="68"/>
        <v>4340</v>
      </c>
      <c r="AX129" s="191">
        <f t="shared" si="69"/>
        <v>1171.8</v>
      </c>
      <c r="AY129" s="191">
        <f t="shared" si="70"/>
        <v>1900</v>
      </c>
      <c r="AZ129" s="191">
        <f t="shared" si="71"/>
        <v>1900</v>
      </c>
      <c r="BA129" s="191">
        <f t="shared" si="72"/>
        <v>570</v>
      </c>
      <c r="BB129" s="191">
        <f t="shared" si="73"/>
        <v>-1636.56</v>
      </c>
      <c r="BC129" s="191">
        <f t="shared" si="74"/>
        <v>-68.4</v>
      </c>
      <c r="BD129" s="191">
        <f t="shared" si="75"/>
        <v>0</v>
      </c>
      <c r="BE129" s="191">
        <f t="shared" si="76"/>
        <v>-651</v>
      </c>
      <c r="BF129" s="191">
        <f t="shared" si="77"/>
        <v>-570</v>
      </c>
    </row>
    <row r="130" spans="2:58">
      <c r="B130" s="1" t="s">
        <v>326</v>
      </c>
      <c r="C130" s="197" t="str">
        <f>_xlfn.XLOOKUP(B130,'2024.1-2024.6'!B:B,'2024.1-2024.6'!G:G)</f>
        <v>2015/03/02</v>
      </c>
      <c r="D130" s="1">
        <f>_xlfn.XLOOKUP(B130,'2024.1-2024.6'!B:B,'2024.1-2024.6'!I:I)</f>
        <v>0</v>
      </c>
      <c r="E130" s="1" t="str">
        <f>_xlfn.XLOOKUP(B130,'2024.1-2024.6'!B:B,'2024.1-2024.6'!C:C)</f>
        <v>研发部</v>
      </c>
      <c r="F130" s="1" t="str">
        <f>_xlfn.XLOOKUP(B130,'2024.1-2024.6'!B:B,'2024.1-2024.6'!F:F)</f>
        <v>Syncro软件工程师</v>
      </c>
      <c r="G130" s="1">
        <f>COUNTIF('2024.1-2024.6'!B:B,B130)</f>
        <v>6</v>
      </c>
      <c r="H130" s="191">
        <f>_xlfn.XLOOKUP(B130,'2024.1-2024.6'!B:B,'2024.1-2024.6'!K:K)</f>
        <v>17826.01</v>
      </c>
      <c r="I130" s="191">
        <f>IFERROR(AVERAGEIF('2022.1-2022.12 '!B:B,B130,'2022.1-2022.12 '!K:K),0)</f>
        <v>14304.9358333333</v>
      </c>
      <c r="J130" s="191">
        <f>_xlfn.XLOOKUP(B130,'2024.1-2024.6'!B:B,'2024.1-2024.6'!J:J)</f>
        <v>5544</v>
      </c>
      <c r="K130" s="191">
        <f>IFERROR(AVERAGEIF('2022.1-2022.12 '!B:B,B130,'2022.1-2022.12 '!J:J),0)</f>
        <v>5544</v>
      </c>
      <c r="L130" s="191"/>
      <c r="M130" s="191">
        <f>SUMIF('2024.1-2024.6'!B:B,'Sum 2024.1-2024.6'!B130,'2024.1-2024.6'!L:L)</f>
        <v>2182.08</v>
      </c>
      <c r="N130" s="191"/>
      <c r="O130" s="191">
        <f>SUMIF('2024.1-2024.6'!B:B,'Sum 2024.1-2024.6'!B130,'2024.1-2024.6'!N:N)</f>
        <v>22.8</v>
      </c>
      <c r="P130" s="191">
        <f>SUMIF('2024.1-2024.6'!B:B,'Sum 2024.1-2024.6'!B130,'2024.1-2024.6'!P:P)</f>
        <v>18.24</v>
      </c>
      <c r="Q130" s="191"/>
      <c r="R130" s="191">
        <f>SUMIF('2024.1-2024.6'!B:B,'Sum 2024.1-2024.6'!B130,'2024.1-2024.6'!M:M)</f>
        <v>520.8</v>
      </c>
      <c r="S130" s="191"/>
      <c r="T130" s="191">
        <f>SUMIF('2024.1-2024.6'!B:B,'Sum 2024.1-2024.6'!B130,'2024.1-2024.6'!O:O)</f>
        <v>3000</v>
      </c>
      <c r="U130" s="191">
        <f t="shared" si="40"/>
        <v>14304.9358333333</v>
      </c>
      <c r="V130" s="191">
        <f t="shared" si="41"/>
        <v>14304.9358333333</v>
      </c>
      <c r="W130" s="191">
        <f t="shared" si="42"/>
        <v>12016.1461</v>
      </c>
      <c r="X130" s="191">
        <f t="shared" si="43"/>
        <v>14304.9358333333</v>
      </c>
      <c r="Y130" s="191">
        <f t="shared" si="44"/>
        <v>14304.9358333333</v>
      </c>
      <c r="Z130" s="191">
        <f t="shared" si="45"/>
        <v>686.63692</v>
      </c>
      <c r="AA130" s="191">
        <f t="shared" si="46"/>
        <v>14304.9358333333</v>
      </c>
      <c r="AB130" s="191">
        <f t="shared" si="47"/>
        <v>137.327384</v>
      </c>
      <c r="AC130" s="191">
        <f t="shared" si="48"/>
        <v>14304.9358333333</v>
      </c>
      <c r="AD130" s="191">
        <f t="shared" si="49"/>
        <v>14304.9358333333</v>
      </c>
      <c r="AE130" s="191">
        <f t="shared" si="50"/>
        <v>3862.332675</v>
      </c>
      <c r="AF130" s="191">
        <f t="shared" si="51"/>
        <v>14304.9358333333</v>
      </c>
      <c r="AG130" s="191">
        <f t="shared" si="52"/>
        <v>14304.9358333333</v>
      </c>
      <c r="AH130" s="191">
        <f t="shared" si="53"/>
        <v>4291.48075</v>
      </c>
      <c r="AI130" s="191">
        <f t="shared" si="54"/>
        <v>-9834.0661</v>
      </c>
      <c r="AJ130" s="191">
        <f t="shared" si="55"/>
        <v>-663.83692</v>
      </c>
      <c r="AK130" s="191">
        <f t="shared" si="56"/>
        <v>-119.087384</v>
      </c>
      <c r="AL130" s="191">
        <f t="shared" si="57"/>
        <v>-3341.532675</v>
      </c>
      <c r="AM130" s="191">
        <f t="shared" si="58"/>
        <v>-1291.48075</v>
      </c>
      <c r="AN130" s="191">
        <f t="shared" si="59"/>
        <v>5544</v>
      </c>
      <c r="AO130" s="191">
        <f t="shared" si="60"/>
        <v>5544</v>
      </c>
      <c r="AP130" s="191">
        <f t="shared" si="61"/>
        <v>4656.96</v>
      </c>
      <c r="AQ130" s="191">
        <f t="shared" si="62"/>
        <v>5544</v>
      </c>
      <c r="AR130" s="191">
        <f t="shared" si="63"/>
        <v>5544</v>
      </c>
      <c r="AS130" s="191">
        <f t="shared" si="64"/>
        <v>266.112</v>
      </c>
      <c r="AT130" s="191">
        <f t="shared" si="65"/>
        <v>5544</v>
      </c>
      <c r="AU130" s="191">
        <f t="shared" si="66"/>
        <v>53.2224</v>
      </c>
      <c r="AV130" s="191">
        <f t="shared" si="67"/>
        <v>5544</v>
      </c>
      <c r="AW130" s="191">
        <f t="shared" si="68"/>
        <v>5544</v>
      </c>
      <c r="AX130" s="191">
        <f t="shared" si="69"/>
        <v>1496.88</v>
      </c>
      <c r="AY130" s="191">
        <f t="shared" si="70"/>
        <v>5544</v>
      </c>
      <c r="AZ130" s="191">
        <f t="shared" si="71"/>
        <v>5544</v>
      </c>
      <c r="BA130" s="191">
        <f t="shared" si="72"/>
        <v>1663.2</v>
      </c>
      <c r="BB130" s="191">
        <f t="shared" si="73"/>
        <v>-2474.88</v>
      </c>
      <c r="BC130" s="191">
        <f t="shared" si="74"/>
        <v>-243.312</v>
      </c>
      <c r="BD130" s="191">
        <f t="shared" si="75"/>
        <v>-34.9824</v>
      </c>
      <c r="BE130" s="191">
        <f t="shared" si="76"/>
        <v>-976.08</v>
      </c>
      <c r="BF130" s="191">
        <f t="shared" si="77"/>
        <v>0</v>
      </c>
    </row>
    <row r="131" spans="2:58">
      <c r="B131" s="1" t="s">
        <v>327</v>
      </c>
      <c r="C131" s="197" t="str">
        <f>_xlfn.XLOOKUP(B131,'2024.1-2024.6'!B:B,'2024.1-2024.6'!G:G)</f>
        <v>2021/07/02</v>
      </c>
      <c r="D131" s="1">
        <f>_xlfn.XLOOKUP(B131,'2024.1-2024.6'!B:B,'2024.1-2024.6'!I:I)</f>
        <v>0</v>
      </c>
      <c r="E131" s="1" t="str">
        <f>_xlfn.XLOOKUP(B131,'2024.1-2024.6'!B:B,'2024.1-2024.6'!C:C)</f>
        <v>运营中心</v>
      </c>
      <c r="F131" s="1" t="str">
        <f>_xlfn.XLOOKUP(B131,'2024.1-2024.6'!B:B,'2024.1-2024.6'!F:F)</f>
        <v>质检员</v>
      </c>
      <c r="G131" s="1">
        <f>COUNTIF('2024.1-2024.6'!B:B,B131)</f>
        <v>6</v>
      </c>
      <c r="H131" s="191">
        <f>_xlfn.XLOOKUP(B131,'2024.1-2024.6'!B:B,'2024.1-2024.6'!K:K)</f>
        <v>7240.26</v>
      </c>
      <c r="I131" s="191">
        <f>IFERROR(AVERAGEIF('2022.1-2022.12 '!B:B,B131,'2022.1-2022.12 '!K:K),0)</f>
        <v>6718.61333333333</v>
      </c>
      <c r="J131" s="191">
        <f>_xlfn.XLOOKUP(B131,'2024.1-2024.6'!B:B,'2024.1-2024.6'!J:J)</f>
        <v>2120</v>
      </c>
      <c r="K131" s="191">
        <f>IFERROR(AVERAGEIF('2022.1-2022.12 '!B:B,B131,'2022.1-2022.12 '!J:J),0)</f>
        <v>2120</v>
      </c>
      <c r="L131" s="191"/>
      <c r="M131" s="191">
        <f>SUMIF('2024.1-2024.6'!B:B,'Sum 2024.1-2024.6'!B131,'2024.1-2024.6'!L:L)</f>
        <v>2182.08</v>
      </c>
      <c r="N131" s="191"/>
      <c r="O131" s="191">
        <f>SUMIF('2024.1-2024.6'!B:B,'Sum 2024.1-2024.6'!B131,'2024.1-2024.6'!N:N)</f>
        <v>22.8</v>
      </c>
      <c r="P131" s="191">
        <f>SUMIF('2024.1-2024.6'!B:B,'Sum 2024.1-2024.6'!B131,'2024.1-2024.6'!P:P)</f>
        <v>18.24</v>
      </c>
      <c r="Q131" s="191"/>
      <c r="R131" s="191">
        <f>SUMIF('2024.1-2024.6'!B:B,'Sum 2024.1-2024.6'!B131,'2024.1-2024.6'!M:M)</f>
        <v>520.8</v>
      </c>
      <c r="S131" s="191"/>
      <c r="T131" s="191">
        <f>SUMIF('2024.1-2024.6'!B:B,'Sum 2024.1-2024.6'!B131,'2024.1-2024.6'!O:O)</f>
        <v>0</v>
      </c>
      <c r="U131" s="191">
        <f t="shared" si="40"/>
        <v>6718.61333333333</v>
      </c>
      <c r="V131" s="191">
        <f t="shared" si="41"/>
        <v>6718.61333333333</v>
      </c>
      <c r="W131" s="191">
        <f t="shared" si="42"/>
        <v>5643.6352</v>
      </c>
      <c r="X131" s="191">
        <f t="shared" si="43"/>
        <v>6718.61333333333</v>
      </c>
      <c r="Y131" s="191">
        <f t="shared" si="44"/>
        <v>6718.61333333333</v>
      </c>
      <c r="Z131" s="191">
        <f t="shared" si="45"/>
        <v>322.49344</v>
      </c>
      <c r="AA131" s="191">
        <f t="shared" si="46"/>
        <v>6718.61333333333</v>
      </c>
      <c r="AB131" s="191">
        <f t="shared" si="47"/>
        <v>64.498688</v>
      </c>
      <c r="AC131" s="191">
        <f t="shared" si="48"/>
        <v>6718.61333333333</v>
      </c>
      <c r="AD131" s="191">
        <f t="shared" si="49"/>
        <v>6718.61333333333</v>
      </c>
      <c r="AE131" s="191">
        <f t="shared" si="50"/>
        <v>1814.0256</v>
      </c>
      <c r="AF131" s="191">
        <f t="shared" si="51"/>
        <v>6718.61333333333</v>
      </c>
      <c r="AG131" s="191">
        <f t="shared" si="52"/>
        <v>6718.61333333333</v>
      </c>
      <c r="AH131" s="191">
        <f t="shared" si="53"/>
        <v>2015.584</v>
      </c>
      <c r="AI131" s="191">
        <f t="shared" si="54"/>
        <v>-3461.5552</v>
      </c>
      <c r="AJ131" s="191">
        <f t="shared" si="55"/>
        <v>-299.69344</v>
      </c>
      <c r="AK131" s="191">
        <f t="shared" si="56"/>
        <v>-46.258688</v>
      </c>
      <c r="AL131" s="191">
        <f t="shared" si="57"/>
        <v>-1293.2256</v>
      </c>
      <c r="AM131" s="191">
        <f t="shared" si="58"/>
        <v>-2015.584</v>
      </c>
      <c r="AN131" s="191">
        <f t="shared" si="59"/>
        <v>4546</v>
      </c>
      <c r="AO131" s="191">
        <f t="shared" si="60"/>
        <v>4546</v>
      </c>
      <c r="AP131" s="191">
        <f t="shared" si="61"/>
        <v>3818.64</v>
      </c>
      <c r="AQ131" s="191">
        <f t="shared" si="62"/>
        <v>2120</v>
      </c>
      <c r="AR131" s="191">
        <f t="shared" si="63"/>
        <v>2120</v>
      </c>
      <c r="AS131" s="191">
        <f t="shared" si="64"/>
        <v>101.76</v>
      </c>
      <c r="AT131" s="191">
        <f t="shared" si="65"/>
        <v>2120</v>
      </c>
      <c r="AU131" s="191">
        <f t="shared" si="66"/>
        <v>20.352</v>
      </c>
      <c r="AV131" s="191">
        <f t="shared" si="67"/>
        <v>4340</v>
      </c>
      <c r="AW131" s="191">
        <f t="shared" si="68"/>
        <v>4340</v>
      </c>
      <c r="AX131" s="191">
        <f t="shared" si="69"/>
        <v>1171.8</v>
      </c>
      <c r="AY131" s="191">
        <f t="shared" si="70"/>
        <v>2120</v>
      </c>
      <c r="AZ131" s="191">
        <f t="shared" si="71"/>
        <v>2120</v>
      </c>
      <c r="BA131" s="191">
        <f t="shared" si="72"/>
        <v>636</v>
      </c>
      <c r="BB131" s="191">
        <f t="shared" si="73"/>
        <v>-1636.56</v>
      </c>
      <c r="BC131" s="191">
        <f t="shared" si="74"/>
        <v>-78.96</v>
      </c>
      <c r="BD131" s="191">
        <f t="shared" si="75"/>
        <v>-2.11200000000001</v>
      </c>
      <c r="BE131" s="191">
        <f t="shared" si="76"/>
        <v>-651</v>
      </c>
      <c r="BF131" s="191">
        <f t="shared" si="77"/>
        <v>-636</v>
      </c>
    </row>
    <row r="132" spans="2:58">
      <c r="B132" s="1" t="s">
        <v>486</v>
      </c>
      <c r="C132" s="197" t="str">
        <f>_xlfn.XLOOKUP(B132,'2024.1-2024.6'!B:B,'2024.1-2024.6'!G:G)</f>
        <v>2023/08/02</v>
      </c>
      <c r="D132" s="1">
        <f>_xlfn.XLOOKUP(B132,'2024.1-2024.6'!B:B,'2024.1-2024.6'!I:I)</f>
        <v>0</v>
      </c>
      <c r="E132" s="1" t="str">
        <f>_xlfn.XLOOKUP(B132,'2024.1-2024.6'!B:B,'2024.1-2024.6'!C:C)</f>
        <v>研发部</v>
      </c>
      <c r="F132" s="1" t="str">
        <f>_xlfn.XLOOKUP(B132,'2024.1-2024.6'!B:B,'2024.1-2024.6'!F:F)</f>
        <v>电气工程师储备生</v>
      </c>
      <c r="G132" s="1">
        <f>COUNTIF('2024.1-2024.6'!B:B,B132)</f>
        <v>6</v>
      </c>
      <c r="H132" s="191">
        <f>_xlfn.XLOOKUP(B132,'2024.1-2024.6'!B:B,'2024.1-2024.6'!K:K)</f>
        <v>4586.3</v>
      </c>
      <c r="I132" s="191">
        <f>IFERROR(AVERAGEIF('2022.1-2022.12 '!B:B,B132,'2022.1-2022.12 '!K:K),0)</f>
        <v>0</v>
      </c>
      <c r="J132" s="191">
        <f>_xlfn.XLOOKUP(B132,'2024.1-2024.6'!B:B,'2024.1-2024.6'!J:J)</f>
        <v>1900</v>
      </c>
      <c r="K132" s="191">
        <f>IFERROR(AVERAGEIF('2022.1-2022.12 '!B:B,B132,'2022.1-2022.12 '!J:J),0)</f>
        <v>0</v>
      </c>
      <c r="L132" s="191"/>
      <c r="M132" s="191">
        <f>SUMIF('2024.1-2024.6'!B:B,'Sum 2024.1-2024.6'!B132,'2024.1-2024.6'!L:L)</f>
        <v>2182.08</v>
      </c>
      <c r="N132" s="191"/>
      <c r="O132" s="191">
        <f>SUMIF('2024.1-2024.6'!B:B,'Sum 2024.1-2024.6'!B132,'2024.1-2024.6'!N:N)</f>
        <v>22.8</v>
      </c>
      <c r="P132" s="191">
        <f>SUMIF('2024.1-2024.6'!B:B,'Sum 2024.1-2024.6'!B132,'2024.1-2024.6'!P:P)</f>
        <v>18.24</v>
      </c>
      <c r="Q132" s="191"/>
      <c r="R132" s="191">
        <f>SUMIF('2024.1-2024.6'!B:B,'Sum 2024.1-2024.6'!B132,'2024.1-2024.6'!M:M)</f>
        <v>520.8</v>
      </c>
      <c r="S132" s="191"/>
      <c r="T132" s="191">
        <f>SUMIF('2024.1-2024.6'!B:B,'Sum 2024.1-2024.6'!B132,'2024.1-2024.6'!O:O)</f>
        <v>0</v>
      </c>
      <c r="U132" s="191">
        <f t="shared" si="40"/>
        <v>4586.3</v>
      </c>
      <c r="V132" s="191">
        <f t="shared" si="41"/>
        <v>4586.3</v>
      </c>
      <c r="W132" s="191">
        <f t="shared" si="42"/>
        <v>3852.492</v>
      </c>
      <c r="X132" s="191">
        <f t="shared" si="43"/>
        <v>4586.3</v>
      </c>
      <c r="Y132" s="191">
        <f t="shared" si="44"/>
        <v>4586.3</v>
      </c>
      <c r="Z132" s="191">
        <f t="shared" si="45"/>
        <v>220.1424</v>
      </c>
      <c r="AA132" s="191">
        <f t="shared" si="46"/>
        <v>4586.3</v>
      </c>
      <c r="AB132" s="191">
        <f t="shared" si="47"/>
        <v>44.02848</v>
      </c>
      <c r="AC132" s="191">
        <f t="shared" si="48"/>
        <v>4586.3</v>
      </c>
      <c r="AD132" s="191">
        <f t="shared" si="49"/>
        <v>4586.3</v>
      </c>
      <c r="AE132" s="191">
        <f t="shared" si="50"/>
        <v>1238.301</v>
      </c>
      <c r="AF132" s="191">
        <f t="shared" si="51"/>
        <v>4586.3</v>
      </c>
      <c r="AG132" s="191">
        <f t="shared" si="52"/>
        <v>4586.3</v>
      </c>
      <c r="AH132" s="191">
        <f t="shared" si="53"/>
        <v>1375.89</v>
      </c>
      <c r="AI132" s="191">
        <f t="shared" si="54"/>
        <v>-1670.412</v>
      </c>
      <c r="AJ132" s="191">
        <f t="shared" si="55"/>
        <v>-197.3424</v>
      </c>
      <c r="AK132" s="191">
        <f t="shared" si="56"/>
        <v>-25.78848</v>
      </c>
      <c r="AL132" s="191">
        <f t="shared" si="57"/>
        <v>-717.501</v>
      </c>
      <c r="AM132" s="191">
        <f t="shared" si="58"/>
        <v>-1375.89</v>
      </c>
      <c r="AN132" s="191">
        <f t="shared" si="59"/>
        <v>4546</v>
      </c>
      <c r="AO132" s="191">
        <f t="shared" si="60"/>
        <v>4546</v>
      </c>
      <c r="AP132" s="191">
        <f t="shared" si="61"/>
        <v>3818.64</v>
      </c>
      <c r="AQ132" s="191">
        <f t="shared" si="62"/>
        <v>1900</v>
      </c>
      <c r="AR132" s="191">
        <f t="shared" si="63"/>
        <v>1900</v>
      </c>
      <c r="AS132" s="191">
        <f t="shared" si="64"/>
        <v>91.2</v>
      </c>
      <c r="AT132" s="191">
        <f t="shared" si="65"/>
        <v>1900</v>
      </c>
      <c r="AU132" s="191">
        <f t="shared" si="66"/>
        <v>18.24</v>
      </c>
      <c r="AV132" s="191">
        <f t="shared" si="67"/>
        <v>4340</v>
      </c>
      <c r="AW132" s="191">
        <f t="shared" si="68"/>
        <v>4340</v>
      </c>
      <c r="AX132" s="191">
        <f t="shared" si="69"/>
        <v>1171.8</v>
      </c>
      <c r="AY132" s="191">
        <f t="shared" si="70"/>
        <v>1900</v>
      </c>
      <c r="AZ132" s="191">
        <f t="shared" si="71"/>
        <v>1900</v>
      </c>
      <c r="BA132" s="191">
        <f t="shared" si="72"/>
        <v>570</v>
      </c>
      <c r="BB132" s="191">
        <f t="shared" si="73"/>
        <v>-1636.56</v>
      </c>
      <c r="BC132" s="191">
        <f t="shared" si="74"/>
        <v>-68.4</v>
      </c>
      <c r="BD132" s="191">
        <f t="shared" si="75"/>
        <v>0</v>
      </c>
      <c r="BE132" s="191">
        <f t="shared" si="76"/>
        <v>-651</v>
      </c>
      <c r="BF132" s="191">
        <f t="shared" si="77"/>
        <v>-570</v>
      </c>
    </row>
    <row r="133" spans="2:58">
      <c r="B133" s="1" t="s">
        <v>328</v>
      </c>
      <c r="C133" s="197" t="str">
        <f>_xlfn.XLOOKUP(B133,'2024.1-2024.6'!B:B,'2024.1-2024.6'!G:G)</f>
        <v>2021/06/08</v>
      </c>
      <c r="D133" s="1">
        <f>_xlfn.XLOOKUP(B133,'2024.1-2024.6'!B:B,'2024.1-2024.6'!I:I)</f>
        <v>0</v>
      </c>
      <c r="E133" s="1" t="str">
        <f>_xlfn.XLOOKUP(B133,'2024.1-2024.6'!B:B,'2024.1-2024.6'!C:C)</f>
        <v>服务营销中心</v>
      </c>
      <c r="F133" s="1" t="str">
        <f>_xlfn.XLOOKUP(B133,'2024.1-2024.6'!B:B,'2024.1-2024.6'!F:F)</f>
        <v>机械服务工程师</v>
      </c>
      <c r="G133" s="1">
        <f>COUNTIF('2024.1-2024.6'!B:B,B133)</f>
        <v>6</v>
      </c>
      <c r="H133" s="191">
        <f>_xlfn.XLOOKUP(B133,'2024.1-2024.6'!B:B,'2024.1-2024.6'!K:K)</f>
        <v>10075.82</v>
      </c>
      <c r="I133" s="191">
        <f>IFERROR(AVERAGEIF('2022.1-2022.12 '!B:B,B133,'2022.1-2022.12 '!K:K),0)</f>
        <v>8621.79</v>
      </c>
      <c r="J133" s="191">
        <f>_xlfn.XLOOKUP(B133,'2024.1-2024.6'!B:B,'2024.1-2024.6'!J:J)</f>
        <v>4344</v>
      </c>
      <c r="K133" s="191">
        <f>IFERROR(AVERAGEIF('2022.1-2022.12 '!B:B,B133,'2022.1-2022.12 '!J:J),0)</f>
        <v>3229.33333333333</v>
      </c>
      <c r="L133" s="191"/>
      <c r="M133" s="191">
        <f>SUMIF('2024.1-2024.6'!B:B,'Sum 2024.1-2024.6'!B133,'2024.1-2024.6'!L:L)</f>
        <v>0</v>
      </c>
      <c r="N133" s="191"/>
      <c r="O133" s="191">
        <f>SUMIF('2024.1-2024.6'!B:B,'Sum 2024.1-2024.6'!B133,'2024.1-2024.6'!N:N)</f>
        <v>0</v>
      </c>
      <c r="P133" s="191">
        <f>SUMIF('2024.1-2024.6'!B:B,'Sum 2024.1-2024.6'!B133,'2024.1-2024.6'!P:P)</f>
        <v>0</v>
      </c>
      <c r="Q133" s="191"/>
      <c r="R133" s="191">
        <f>SUMIF('2024.1-2024.6'!B:B,'Sum 2024.1-2024.6'!B133,'2024.1-2024.6'!M:M)</f>
        <v>0</v>
      </c>
      <c r="S133" s="191"/>
      <c r="T133" s="191">
        <f>SUMIF('2024.1-2024.6'!B:B,'Sum 2024.1-2024.6'!B133,'2024.1-2024.6'!O:O)</f>
        <v>0</v>
      </c>
      <c r="U133" s="191">
        <f t="shared" ref="U133:U196" si="78">IF(I133&gt;0,MAX(I133,$U$4),MAX(H133,$U$4))</f>
        <v>8621.79</v>
      </c>
      <c r="V133" s="191">
        <f t="shared" ref="V133:V196" si="79">MIN(U133,$V$4)</f>
        <v>8621.79</v>
      </c>
      <c r="W133" s="191">
        <f t="shared" ref="W133:W196" si="80">V133*$W$4*G133</f>
        <v>7242.3036</v>
      </c>
      <c r="X133" s="191">
        <f t="shared" ref="X133:X196" si="81">IF(I133&gt;0,MAX(I133,$X$4),MAX(H133,$X$4))</f>
        <v>8621.79</v>
      </c>
      <c r="Y133" s="191">
        <f t="shared" ref="Y133:Y196" si="82">MIN(X133,$Y$4)</f>
        <v>8621.79</v>
      </c>
      <c r="Z133" s="191">
        <f t="shared" ref="Z133:Z196" si="83">Y133*$Z$4*G133</f>
        <v>413.84592</v>
      </c>
      <c r="AA133" s="191">
        <f t="shared" ref="AA133:AA196" si="84">IF(I133&gt;0,I133,H133)</f>
        <v>8621.79</v>
      </c>
      <c r="AB133" s="191">
        <f t="shared" ref="AB133:AB196" si="85">AA133*$AB$4*G133</f>
        <v>82.769184</v>
      </c>
      <c r="AC133" s="191">
        <f t="shared" ref="AC133:AC196" si="86">IF(I133&gt;0,MAX(I133,$AC$4),MAX(H133,$AC$4))</f>
        <v>8621.79</v>
      </c>
      <c r="AD133" s="191">
        <f t="shared" ref="AD133:AD196" si="87">MIN(AC133,$AD$4)</f>
        <v>8621.79</v>
      </c>
      <c r="AE133" s="191">
        <f t="shared" ref="AE133:AE196" si="88">AD133*$AE$4*G133</f>
        <v>2327.8833</v>
      </c>
      <c r="AF133" s="191">
        <f t="shared" ref="AF133:AF196" si="89">IF(I133&gt;0,MAX(I133,$AF$4),MAX(H133,$AF$4))</f>
        <v>8621.79</v>
      </c>
      <c r="AG133" s="191">
        <f t="shared" ref="AG133:AG196" si="90">MIN(AF133,$AG$4)</f>
        <v>8621.79</v>
      </c>
      <c r="AH133" s="191">
        <f t="shared" ref="AH133:AH196" si="91">AG133*$AH$4*G133</f>
        <v>2586.537</v>
      </c>
      <c r="AI133" s="191">
        <f t="shared" ref="AI133:AI196" si="92">MIN(M133-W133,0)</f>
        <v>-7242.3036</v>
      </c>
      <c r="AJ133" s="191">
        <f t="shared" ref="AJ133:AJ196" si="93">MIN(O133-Z133,0)</f>
        <v>-413.84592</v>
      </c>
      <c r="AK133" s="191">
        <f t="shared" ref="AK133:AK196" si="94">MIN(P133-AB133,0)</f>
        <v>-82.769184</v>
      </c>
      <c r="AL133" s="191">
        <f t="shared" ref="AL133:AL196" si="95">MIN(R133-AE133,0)</f>
        <v>-2327.8833</v>
      </c>
      <c r="AM133" s="191">
        <f t="shared" ref="AM133:AM196" si="96">MIN(T133-AH133,0)</f>
        <v>-2586.537</v>
      </c>
      <c r="AN133" s="191">
        <f t="shared" ref="AN133:AN196" si="97">IF(K133&gt;0,MAX(K133,$AN$4),MAX(J133,$AN$4))</f>
        <v>4546</v>
      </c>
      <c r="AO133" s="191">
        <f t="shared" ref="AO133:AO196" si="98">MIN(AN133,$AO$4)</f>
        <v>4546</v>
      </c>
      <c r="AP133" s="191">
        <f t="shared" ref="AP133:AP196" si="99">AO133*$AP$4*G133</f>
        <v>3818.64</v>
      </c>
      <c r="AQ133" s="191">
        <f t="shared" ref="AQ133:AQ196" si="100">IF(K133&gt;0,MAX(K133,$AQ$4),MAX(J133,$AQ$4))</f>
        <v>3229.33333333333</v>
      </c>
      <c r="AR133" s="191">
        <f t="shared" ref="AR133:AR196" si="101">MIN(AQ133,$AR$4)</f>
        <v>3229.33333333333</v>
      </c>
      <c r="AS133" s="191">
        <f t="shared" ref="AS133:AS196" si="102">AR133*$AS$4*G133</f>
        <v>155.008</v>
      </c>
      <c r="AT133" s="191">
        <f t="shared" ref="AT133:AT196" si="103">IF(K133&gt;0,K133,J133)</f>
        <v>3229.33333333333</v>
      </c>
      <c r="AU133" s="191">
        <f t="shared" ref="AU133:AU196" si="104">AT133*$AU$4*G133</f>
        <v>31.0016</v>
      </c>
      <c r="AV133" s="191">
        <f t="shared" ref="AV133:AV196" si="105">IF(K133&gt;0,MAX(K133,$AV$4),MAX(J133,$AV$4))</f>
        <v>4340</v>
      </c>
      <c r="AW133" s="191">
        <f t="shared" ref="AW133:AW196" si="106">MIN(AV133,$AW$4)</f>
        <v>4340</v>
      </c>
      <c r="AX133" s="191">
        <f t="shared" ref="AX133:AX196" si="107">AW133*$AX$4*G133</f>
        <v>1171.8</v>
      </c>
      <c r="AY133" s="191">
        <f t="shared" ref="AY133:AY196" si="108">IF(K133&gt;0,MAX(K133,$AY$4),MAX(J133,$AY$4))</f>
        <v>3229.33333333333</v>
      </c>
      <c r="AZ133" s="191">
        <f t="shared" ref="AZ133:AZ196" si="109">MIN(AY133,$AZ$4)</f>
        <v>3229.33333333333</v>
      </c>
      <c r="BA133" s="191">
        <f t="shared" ref="BA133:BA196" si="110">AZ133*$BA$4*G133</f>
        <v>968.8</v>
      </c>
      <c r="BB133" s="191">
        <f t="shared" ref="BB133:BB196" si="111">MIN(M133-AP133,0)</f>
        <v>-3818.64</v>
      </c>
      <c r="BC133" s="191">
        <f t="shared" ref="BC133:BC196" si="112">MIN(O133-AS133,0)</f>
        <v>-155.008</v>
      </c>
      <c r="BD133" s="191">
        <f t="shared" ref="BD133:BD196" si="113">MIN(P133-AU133,0)</f>
        <v>-31.0016</v>
      </c>
      <c r="BE133" s="191">
        <f t="shared" ref="BE133:BE196" si="114">MIN(R133-AX133,0)</f>
        <v>-1171.8</v>
      </c>
      <c r="BF133" s="191">
        <f t="shared" ref="BF133:BF196" si="115">MIN(T133-BA133,0)</f>
        <v>-968.8</v>
      </c>
    </row>
    <row r="134" spans="2:58">
      <c r="B134" s="1" t="s">
        <v>329</v>
      </c>
      <c r="C134" s="197" t="str">
        <f>_xlfn.XLOOKUP(B134,'2024.1-2024.6'!B:B,'2024.1-2024.6'!G:G)</f>
        <v>2021/09/13</v>
      </c>
      <c r="D134" s="1">
        <f>_xlfn.XLOOKUP(B134,'2024.1-2024.6'!B:B,'2024.1-2024.6'!I:I)</f>
        <v>0</v>
      </c>
      <c r="E134" s="1" t="str">
        <f>_xlfn.XLOOKUP(B134,'2024.1-2024.6'!B:B,'2024.1-2024.6'!C:C)</f>
        <v>研发部</v>
      </c>
      <c r="F134" s="1" t="str">
        <f>_xlfn.XLOOKUP(B134,'2024.1-2024.6'!B:B,'2024.1-2024.6'!F:F)</f>
        <v>机械工程师</v>
      </c>
      <c r="G134" s="1">
        <f>COUNTIF('2024.1-2024.6'!B:B,B134)</f>
        <v>6</v>
      </c>
      <c r="H134" s="191">
        <f>_xlfn.XLOOKUP(B134,'2024.1-2024.6'!B:B,'2024.1-2024.6'!K:K)</f>
        <v>8822.5</v>
      </c>
      <c r="I134" s="191">
        <f>IFERROR(AVERAGEIF('2022.1-2022.12 '!B:B,B134,'2022.1-2022.12 '!K:K),0)</f>
        <v>8684.425</v>
      </c>
      <c r="J134" s="191">
        <f>_xlfn.XLOOKUP(B134,'2024.1-2024.6'!B:B,'2024.1-2024.6'!J:J)</f>
        <v>3730</v>
      </c>
      <c r="K134" s="191">
        <f>IFERROR(AVERAGEIF('2022.1-2022.12 '!B:B,B134,'2022.1-2022.12 '!J:J),0)</f>
        <v>3730</v>
      </c>
      <c r="L134" s="191"/>
      <c r="M134" s="191">
        <f>SUMIF('2024.1-2024.6'!B:B,'Sum 2024.1-2024.6'!B134,'2024.1-2024.6'!L:L)</f>
        <v>2182.08</v>
      </c>
      <c r="N134" s="191"/>
      <c r="O134" s="191">
        <f>SUMIF('2024.1-2024.6'!B:B,'Sum 2024.1-2024.6'!B134,'2024.1-2024.6'!N:N)</f>
        <v>22.8</v>
      </c>
      <c r="P134" s="191">
        <f>SUMIF('2024.1-2024.6'!B:B,'Sum 2024.1-2024.6'!B134,'2024.1-2024.6'!P:P)</f>
        <v>18.24</v>
      </c>
      <c r="Q134" s="191"/>
      <c r="R134" s="191">
        <f>SUMIF('2024.1-2024.6'!B:B,'Sum 2024.1-2024.6'!B134,'2024.1-2024.6'!M:M)</f>
        <v>520.8</v>
      </c>
      <c r="S134" s="191"/>
      <c r="T134" s="191">
        <f>SUMIF('2024.1-2024.6'!B:B,'Sum 2024.1-2024.6'!B134,'2024.1-2024.6'!O:O)</f>
        <v>600</v>
      </c>
      <c r="U134" s="191">
        <f t="shared" si="78"/>
        <v>8684.425</v>
      </c>
      <c r="V134" s="191">
        <f t="shared" si="79"/>
        <v>8684.425</v>
      </c>
      <c r="W134" s="191">
        <f t="shared" si="80"/>
        <v>7294.917</v>
      </c>
      <c r="X134" s="191">
        <f t="shared" si="81"/>
        <v>8684.425</v>
      </c>
      <c r="Y134" s="191">
        <f t="shared" si="82"/>
        <v>8684.425</v>
      </c>
      <c r="Z134" s="191">
        <f t="shared" si="83"/>
        <v>416.8524</v>
      </c>
      <c r="AA134" s="191">
        <f t="shared" si="84"/>
        <v>8684.425</v>
      </c>
      <c r="AB134" s="191">
        <f t="shared" si="85"/>
        <v>83.37048</v>
      </c>
      <c r="AC134" s="191">
        <f t="shared" si="86"/>
        <v>8684.425</v>
      </c>
      <c r="AD134" s="191">
        <f t="shared" si="87"/>
        <v>8684.425</v>
      </c>
      <c r="AE134" s="191">
        <f t="shared" si="88"/>
        <v>2344.79475</v>
      </c>
      <c r="AF134" s="191">
        <f t="shared" si="89"/>
        <v>8684.425</v>
      </c>
      <c r="AG134" s="191">
        <f t="shared" si="90"/>
        <v>8684.425</v>
      </c>
      <c r="AH134" s="191">
        <f t="shared" si="91"/>
        <v>2605.3275</v>
      </c>
      <c r="AI134" s="191">
        <f t="shared" si="92"/>
        <v>-5112.837</v>
      </c>
      <c r="AJ134" s="191">
        <f t="shared" si="93"/>
        <v>-394.0524</v>
      </c>
      <c r="AK134" s="191">
        <f t="shared" si="94"/>
        <v>-65.13048</v>
      </c>
      <c r="AL134" s="191">
        <f t="shared" si="95"/>
        <v>-1823.99475</v>
      </c>
      <c r="AM134" s="191">
        <f t="shared" si="96"/>
        <v>-2005.3275</v>
      </c>
      <c r="AN134" s="191">
        <f t="shared" si="97"/>
        <v>4546</v>
      </c>
      <c r="AO134" s="191">
        <f t="shared" si="98"/>
        <v>4546</v>
      </c>
      <c r="AP134" s="191">
        <f t="shared" si="99"/>
        <v>3818.64</v>
      </c>
      <c r="AQ134" s="191">
        <f t="shared" si="100"/>
        <v>3730</v>
      </c>
      <c r="AR134" s="191">
        <f t="shared" si="101"/>
        <v>3730</v>
      </c>
      <c r="AS134" s="191">
        <f t="shared" si="102"/>
        <v>179.04</v>
      </c>
      <c r="AT134" s="191">
        <f t="shared" si="103"/>
        <v>3730</v>
      </c>
      <c r="AU134" s="191">
        <f t="shared" si="104"/>
        <v>35.808</v>
      </c>
      <c r="AV134" s="191">
        <f t="shared" si="105"/>
        <v>4340</v>
      </c>
      <c r="AW134" s="191">
        <f t="shared" si="106"/>
        <v>4340</v>
      </c>
      <c r="AX134" s="191">
        <f t="shared" si="107"/>
        <v>1171.8</v>
      </c>
      <c r="AY134" s="191">
        <f t="shared" si="108"/>
        <v>3730</v>
      </c>
      <c r="AZ134" s="191">
        <f t="shared" si="109"/>
        <v>3730</v>
      </c>
      <c r="BA134" s="191">
        <f t="shared" si="110"/>
        <v>1119</v>
      </c>
      <c r="BB134" s="191">
        <f t="shared" si="111"/>
        <v>-1636.56</v>
      </c>
      <c r="BC134" s="191">
        <f t="shared" si="112"/>
        <v>-156.24</v>
      </c>
      <c r="BD134" s="191">
        <f t="shared" si="113"/>
        <v>-17.568</v>
      </c>
      <c r="BE134" s="191">
        <f t="shared" si="114"/>
        <v>-651</v>
      </c>
      <c r="BF134" s="191">
        <f t="shared" si="115"/>
        <v>-519</v>
      </c>
    </row>
    <row r="135" spans="2:58">
      <c r="B135" s="1" t="s">
        <v>330</v>
      </c>
      <c r="C135" s="197" t="str">
        <f>_xlfn.XLOOKUP(B135,'2024.1-2024.6'!B:B,'2024.1-2024.6'!G:G)</f>
        <v>2020/06/12</v>
      </c>
      <c r="D135" s="1">
        <f>_xlfn.XLOOKUP(B135,'2024.1-2024.6'!B:B,'2024.1-2024.6'!I:I)</f>
        <v>0</v>
      </c>
      <c r="E135" s="1" t="str">
        <f>_xlfn.XLOOKUP(B135,'2024.1-2024.6'!B:B,'2024.1-2024.6'!C:C)</f>
        <v>运营中心</v>
      </c>
      <c r="F135" s="1" t="str">
        <f>_xlfn.XLOOKUP(B135,'2024.1-2024.6'!B:B,'2024.1-2024.6'!F:F)</f>
        <v>测试技师</v>
      </c>
      <c r="G135" s="1">
        <f>COUNTIF('2024.1-2024.6'!B:B,B135)</f>
        <v>6</v>
      </c>
      <c r="H135" s="191">
        <f>_xlfn.XLOOKUP(B135,'2024.1-2024.6'!B:B,'2024.1-2024.6'!K:K)</f>
        <v>8067</v>
      </c>
      <c r="I135" s="191">
        <f>IFERROR(AVERAGEIF('2022.1-2022.12 '!B:B,B135,'2022.1-2022.12 '!K:K),0)</f>
        <v>6555.33583333333</v>
      </c>
      <c r="J135" s="191">
        <f>_xlfn.XLOOKUP(B135,'2024.1-2024.6'!B:B,'2024.1-2024.6'!J:J)</f>
        <v>1900</v>
      </c>
      <c r="K135" s="191">
        <f>IFERROR(AVERAGEIF('2022.1-2022.12 '!B:B,B135,'2022.1-2022.12 '!J:J),0)</f>
        <v>1900</v>
      </c>
      <c r="L135" s="191"/>
      <c r="M135" s="191">
        <f>SUMIF('2024.1-2024.6'!B:B,'Sum 2024.1-2024.6'!B135,'2024.1-2024.6'!L:L)</f>
        <v>2182.08</v>
      </c>
      <c r="N135" s="191"/>
      <c r="O135" s="191">
        <f>SUMIF('2024.1-2024.6'!B:B,'Sum 2024.1-2024.6'!B135,'2024.1-2024.6'!N:N)</f>
        <v>22.8</v>
      </c>
      <c r="P135" s="191">
        <f>SUMIF('2024.1-2024.6'!B:B,'Sum 2024.1-2024.6'!B135,'2024.1-2024.6'!P:P)</f>
        <v>18.24</v>
      </c>
      <c r="Q135" s="191"/>
      <c r="R135" s="191">
        <f>SUMIF('2024.1-2024.6'!B:B,'Sum 2024.1-2024.6'!B135,'2024.1-2024.6'!M:M)</f>
        <v>520.8</v>
      </c>
      <c r="S135" s="191"/>
      <c r="T135" s="191">
        <f>SUMIF('2024.1-2024.6'!B:B,'Sum 2024.1-2024.6'!B135,'2024.1-2024.6'!O:O)</f>
        <v>0</v>
      </c>
      <c r="U135" s="191">
        <f t="shared" si="78"/>
        <v>6555.33583333333</v>
      </c>
      <c r="V135" s="191">
        <f t="shared" si="79"/>
        <v>6555.33583333333</v>
      </c>
      <c r="W135" s="191">
        <f t="shared" si="80"/>
        <v>5506.4821</v>
      </c>
      <c r="X135" s="191">
        <f t="shared" si="81"/>
        <v>6555.33583333333</v>
      </c>
      <c r="Y135" s="191">
        <f t="shared" si="82"/>
        <v>6555.33583333333</v>
      </c>
      <c r="Z135" s="191">
        <f t="shared" si="83"/>
        <v>314.65612</v>
      </c>
      <c r="AA135" s="191">
        <f t="shared" si="84"/>
        <v>6555.33583333333</v>
      </c>
      <c r="AB135" s="191">
        <f t="shared" si="85"/>
        <v>62.931224</v>
      </c>
      <c r="AC135" s="191">
        <f t="shared" si="86"/>
        <v>6555.33583333333</v>
      </c>
      <c r="AD135" s="191">
        <f t="shared" si="87"/>
        <v>6555.33583333333</v>
      </c>
      <c r="AE135" s="191">
        <f t="shared" si="88"/>
        <v>1769.940675</v>
      </c>
      <c r="AF135" s="191">
        <f t="shared" si="89"/>
        <v>6555.33583333333</v>
      </c>
      <c r="AG135" s="191">
        <f t="shared" si="90"/>
        <v>6555.33583333333</v>
      </c>
      <c r="AH135" s="191">
        <f t="shared" si="91"/>
        <v>1966.60075</v>
      </c>
      <c r="AI135" s="191">
        <f t="shared" si="92"/>
        <v>-3324.4021</v>
      </c>
      <c r="AJ135" s="191">
        <f t="shared" si="93"/>
        <v>-291.85612</v>
      </c>
      <c r="AK135" s="191">
        <f t="shared" si="94"/>
        <v>-44.691224</v>
      </c>
      <c r="AL135" s="191">
        <f t="shared" si="95"/>
        <v>-1249.140675</v>
      </c>
      <c r="AM135" s="191">
        <f t="shared" si="96"/>
        <v>-1966.60075</v>
      </c>
      <c r="AN135" s="191">
        <f t="shared" si="97"/>
        <v>4546</v>
      </c>
      <c r="AO135" s="191">
        <f t="shared" si="98"/>
        <v>4546</v>
      </c>
      <c r="AP135" s="191">
        <f t="shared" si="99"/>
        <v>3818.64</v>
      </c>
      <c r="AQ135" s="191">
        <f t="shared" si="100"/>
        <v>1900</v>
      </c>
      <c r="AR135" s="191">
        <f t="shared" si="101"/>
        <v>1900</v>
      </c>
      <c r="AS135" s="191">
        <f t="shared" si="102"/>
        <v>91.2</v>
      </c>
      <c r="AT135" s="191">
        <f t="shared" si="103"/>
        <v>1900</v>
      </c>
      <c r="AU135" s="191">
        <f t="shared" si="104"/>
        <v>18.24</v>
      </c>
      <c r="AV135" s="191">
        <f t="shared" si="105"/>
        <v>4340</v>
      </c>
      <c r="AW135" s="191">
        <f t="shared" si="106"/>
        <v>4340</v>
      </c>
      <c r="AX135" s="191">
        <f t="shared" si="107"/>
        <v>1171.8</v>
      </c>
      <c r="AY135" s="191">
        <f t="shared" si="108"/>
        <v>1900</v>
      </c>
      <c r="AZ135" s="191">
        <f t="shared" si="109"/>
        <v>1900</v>
      </c>
      <c r="BA135" s="191">
        <f t="shared" si="110"/>
        <v>570</v>
      </c>
      <c r="BB135" s="191">
        <f t="shared" si="111"/>
        <v>-1636.56</v>
      </c>
      <c r="BC135" s="191">
        <f t="shared" si="112"/>
        <v>-68.4</v>
      </c>
      <c r="BD135" s="191">
        <f t="shared" si="113"/>
        <v>0</v>
      </c>
      <c r="BE135" s="191">
        <f t="shared" si="114"/>
        <v>-651</v>
      </c>
      <c r="BF135" s="191">
        <f t="shared" si="115"/>
        <v>-570</v>
      </c>
    </row>
    <row r="136" spans="2:58">
      <c r="B136" s="1" t="s">
        <v>487</v>
      </c>
      <c r="C136" s="197" t="str">
        <f>_xlfn.XLOOKUP(B136,'2024.1-2024.6'!B:B,'2024.1-2024.6'!G:G)</f>
        <v>2023/10/23</v>
      </c>
      <c r="D136" s="1">
        <f>_xlfn.XLOOKUP(B136,'2024.1-2024.6'!B:B,'2024.1-2024.6'!I:I)</f>
        <v>0</v>
      </c>
      <c r="E136" s="1" t="str">
        <f>_xlfn.XLOOKUP(B136,'2024.1-2024.6'!B:B,'2024.1-2024.6'!C:C)</f>
        <v>服务营销中心</v>
      </c>
      <c r="F136" s="1" t="str">
        <f>_xlfn.XLOOKUP(B136,'2024.1-2024.6'!B:B,'2024.1-2024.6'!F:F)</f>
        <v>海外项目经理</v>
      </c>
      <c r="G136" s="1">
        <f>COUNTIF('2024.1-2024.6'!B:B,B136)</f>
        <v>6</v>
      </c>
      <c r="H136" s="191">
        <f>_xlfn.XLOOKUP(B136,'2024.1-2024.6'!B:B,'2024.1-2024.6'!K:K)</f>
        <v>13176.5</v>
      </c>
      <c r="I136" s="191">
        <f>IFERROR(AVERAGEIF('2022.1-2022.12 '!B:B,B136,'2022.1-2022.12 '!K:K),0)</f>
        <v>0</v>
      </c>
      <c r="J136" s="191">
        <f>_xlfn.XLOOKUP(B136,'2024.1-2024.6'!B:B,'2024.1-2024.6'!J:J)</f>
        <v>5300</v>
      </c>
      <c r="K136" s="191">
        <f>IFERROR(AVERAGEIF('2022.1-2022.12 '!B:B,B136,'2022.1-2022.12 '!J:J),0)</f>
        <v>0</v>
      </c>
      <c r="L136" s="191"/>
      <c r="M136" s="191">
        <f>SUMIF('2024.1-2024.6'!B:B,'Sum 2024.1-2024.6'!B136,'2024.1-2024.6'!L:L)</f>
        <v>2182.08</v>
      </c>
      <c r="N136" s="191"/>
      <c r="O136" s="191">
        <f>SUMIF('2024.1-2024.6'!B:B,'Sum 2024.1-2024.6'!B136,'2024.1-2024.6'!N:N)</f>
        <v>22.8</v>
      </c>
      <c r="P136" s="191">
        <f>SUMIF('2024.1-2024.6'!B:B,'Sum 2024.1-2024.6'!B136,'2024.1-2024.6'!P:P)</f>
        <v>18.24</v>
      </c>
      <c r="Q136" s="191"/>
      <c r="R136" s="191">
        <f>SUMIF('2024.1-2024.6'!B:B,'Sum 2024.1-2024.6'!B136,'2024.1-2024.6'!M:M)</f>
        <v>520.8</v>
      </c>
      <c r="S136" s="191"/>
      <c r="T136" s="191">
        <f>SUMIF('2024.1-2024.6'!B:B,'Sum 2024.1-2024.6'!B136,'2024.1-2024.6'!O:O)</f>
        <v>475</v>
      </c>
      <c r="U136" s="191">
        <f t="shared" si="78"/>
        <v>13176.5</v>
      </c>
      <c r="V136" s="191">
        <f t="shared" si="79"/>
        <v>13176.5</v>
      </c>
      <c r="W136" s="191">
        <f t="shared" si="80"/>
        <v>11068.26</v>
      </c>
      <c r="X136" s="191">
        <f t="shared" si="81"/>
        <v>13176.5</v>
      </c>
      <c r="Y136" s="191">
        <f t="shared" si="82"/>
        <v>13176.5</v>
      </c>
      <c r="Z136" s="191">
        <f t="shared" si="83"/>
        <v>632.472</v>
      </c>
      <c r="AA136" s="191">
        <f t="shared" si="84"/>
        <v>13176.5</v>
      </c>
      <c r="AB136" s="191">
        <f t="shared" si="85"/>
        <v>126.4944</v>
      </c>
      <c r="AC136" s="191">
        <f t="shared" si="86"/>
        <v>13176.5</v>
      </c>
      <c r="AD136" s="191">
        <f t="shared" si="87"/>
        <v>13176.5</v>
      </c>
      <c r="AE136" s="191">
        <f t="shared" si="88"/>
        <v>3557.655</v>
      </c>
      <c r="AF136" s="191">
        <f t="shared" si="89"/>
        <v>13176.5</v>
      </c>
      <c r="AG136" s="191">
        <f t="shared" si="90"/>
        <v>13176.5</v>
      </c>
      <c r="AH136" s="191">
        <f t="shared" si="91"/>
        <v>3952.95</v>
      </c>
      <c r="AI136" s="191">
        <f t="shared" si="92"/>
        <v>-8886.18</v>
      </c>
      <c r="AJ136" s="191">
        <f t="shared" si="93"/>
        <v>-609.672</v>
      </c>
      <c r="AK136" s="191">
        <f t="shared" si="94"/>
        <v>-108.2544</v>
      </c>
      <c r="AL136" s="191">
        <f t="shared" si="95"/>
        <v>-3036.855</v>
      </c>
      <c r="AM136" s="191">
        <f t="shared" si="96"/>
        <v>-3477.95</v>
      </c>
      <c r="AN136" s="191">
        <f t="shared" si="97"/>
        <v>5300</v>
      </c>
      <c r="AO136" s="191">
        <f t="shared" si="98"/>
        <v>5300</v>
      </c>
      <c r="AP136" s="191">
        <f t="shared" si="99"/>
        <v>4452</v>
      </c>
      <c r="AQ136" s="191">
        <f t="shared" si="100"/>
        <v>5300</v>
      </c>
      <c r="AR136" s="191">
        <f t="shared" si="101"/>
        <v>5300</v>
      </c>
      <c r="AS136" s="191">
        <f t="shared" si="102"/>
        <v>254.4</v>
      </c>
      <c r="AT136" s="191">
        <f t="shared" si="103"/>
        <v>5300</v>
      </c>
      <c r="AU136" s="191">
        <f t="shared" si="104"/>
        <v>50.88</v>
      </c>
      <c r="AV136" s="191">
        <f t="shared" si="105"/>
        <v>5300</v>
      </c>
      <c r="AW136" s="191">
        <f t="shared" si="106"/>
        <v>5300</v>
      </c>
      <c r="AX136" s="191">
        <f t="shared" si="107"/>
        <v>1431</v>
      </c>
      <c r="AY136" s="191">
        <f t="shared" si="108"/>
        <v>5300</v>
      </c>
      <c r="AZ136" s="191">
        <f t="shared" si="109"/>
        <v>5300</v>
      </c>
      <c r="BA136" s="191">
        <f t="shared" si="110"/>
        <v>1590</v>
      </c>
      <c r="BB136" s="191">
        <f t="shared" si="111"/>
        <v>-2269.92</v>
      </c>
      <c r="BC136" s="191">
        <f t="shared" si="112"/>
        <v>-231.6</v>
      </c>
      <c r="BD136" s="191">
        <f t="shared" si="113"/>
        <v>-32.64</v>
      </c>
      <c r="BE136" s="191">
        <f t="shared" si="114"/>
        <v>-910.2</v>
      </c>
      <c r="BF136" s="191">
        <f t="shared" si="115"/>
        <v>-1115</v>
      </c>
    </row>
    <row r="137" spans="2:58">
      <c r="B137" s="1" t="s">
        <v>331</v>
      </c>
      <c r="C137" s="197" t="str">
        <f>_xlfn.XLOOKUP(B137,'2024.1-2024.6'!B:B,'2024.1-2024.6'!G:G)</f>
        <v>2020/04/08</v>
      </c>
      <c r="D137" s="1">
        <f>_xlfn.XLOOKUP(B137,'2024.1-2024.6'!B:B,'2024.1-2024.6'!I:I)</f>
        <v>0</v>
      </c>
      <c r="E137" s="1" t="str">
        <f>_xlfn.XLOOKUP(B137,'2024.1-2024.6'!B:B,'2024.1-2024.6'!C:C)</f>
        <v>研发部</v>
      </c>
      <c r="F137" s="1" t="str">
        <f>_xlfn.XLOOKUP(B137,'2024.1-2024.6'!B:B,'2024.1-2024.6'!F:F)</f>
        <v>初级机械工程师</v>
      </c>
      <c r="G137" s="1">
        <f>COUNTIF('2024.1-2024.6'!B:B,B137)</f>
        <v>6</v>
      </c>
      <c r="H137" s="191">
        <f>_xlfn.XLOOKUP(B137,'2024.1-2024.6'!B:B,'2024.1-2024.6'!K:K)</f>
        <v>7818.5</v>
      </c>
      <c r="I137" s="191">
        <f>IFERROR(AVERAGEIF('2022.1-2022.12 '!B:B,B137,'2022.1-2022.12 '!K:K),0)</f>
        <v>8269.43416666667</v>
      </c>
      <c r="J137" s="191">
        <f>_xlfn.XLOOKUP(B137,'2024.1-2024.6'!B:B,'2024.1-2024.6'!J:J)</f>
        <v>3326</v>
      </c>
      <c r="K137" s="191">
        <f>IFERROR(AVERAGEIF('2022.1-2022.12 '!B:B,B137,'2022.1-2022.12 '!J:J),0)</f>
        <v>3326</v>
      </c>
      <c r="L137" s="191"/>
      <c r="M137" s="191">
        <f>SUMIF('2024.1-2024.6'!B:B,'Sum 2024.1-2024.6'!B137,'2024.1-2024.6'!L:L)</f>
        <v>2182.08</v>
      </c>
      <c r="N137" s="191"/>
      <c r="O137" s="191">
        <f>SUMIF('2024.1-2024.6'!B:B,'Sum 2024.1-2024.6'!B137,'2024.1-2024.6'!N:N)</f>
        <v>22.8</v>
      </c>
      <c r="P137" s="191">
        <f>SUMIF('2024.1-2024.6'!B:B,'Sum 2024.1-2024.6'!B137,'2024.1-2024.6'!P:P)</f>
        <v>18.24</v>
      </c>
      <c r="Q137" s="191"/>
      <c r="R137" s="191">
        <f>SUMIF('2024.1-2024.6'!B:B,'Sum 2024.1-2024.6'!B137,'2024.1-2024.6'!M:M)</f>
        <v>520.8</v>
      </c>
      <c r="S137" s="191"/>
      <c r="T137" s="191">
        <f>SUMIF('2024.1-2024.6'!B:B,'Sum 2024.1-2024.6'!B137,'2024.1-2024.6'!O:O)</f>
        <v>0</v>
      </c>
      <c r="U137" s="191">
        <f t="shared" si="78"/>
        <v>8269.43416666667</v>
      </c>
      <c r="V137" s="191">
        <f t="shared" si="79"/>
        <v>8269.43416666667</v>
      </c>
      <c r="W137" s="191">
        <f t="shared" si="80"/>
        <v>6946.3247</v>
      </c>
      <c r="X137" s="191">
        <f t="shared" si="81"/>
        <v>8269.43416666667</v>
      </c>
      <c r="Y137" s="191">
        <f t="shared" si="82"/>
        <v>8269.43416666667</v>
      </c>
      <c r="Z137" s="191">
        <f t="shared" si="83"/>
        <v>396.93284</v>
      </c>
      <c r="AA137" s="191">
        <f t="shared" si="84"/>
        <v>8269.43416666667</v>
      </c>
      <c r="AB137" s="191">
        <f t="shared" si="85"/>
        <v>79.386568</v>
      </c>
      <c r="AC137" s="191">
        <f t="shared" si="86"/>
        <v>8269.43416666667</v>
      </c>
      <c r="AD137" s="191">
        <f t="shared" si="87"/>
        <v>8269.43416666667</v>
      </c>
      <c r="AE137" s="191">
        <f t="shared" si="88"/>
        <v>2232.747225</v>
      </c>
      <c r="AF137" s="191">
        <f t="shared" si="89"/>
        <v>8269.43416666667</v>
      </c>
      <c r="AG137" s="191">
        <f t="shared" si="90"/>
        <v>8269.43416666667</v>
      </c>
      <c r="AH137" s="191">
        <f t="shared" si="91"/>
        <v>2480.83025</v>
      </c>
      <c r="AI137" s="191">
        <f t="shared" si="92"/>
        <v>-4764.2447</v>
      </c>
      <c r="AJ137" s="191">
        <f t="shared" si="93"/>
        <v>-374.13284</v>
      </c>
      <c r="AK137" s="191">
        <f t="shared" si="94"/>
        <v>-61.146568</v>
      </c>
      <c r="AL137" s="191">
        <f t="shared" si="95"/>
        <v>-1711.947225</v>
      </c>
      <c r="AM137" s="191">
        <f t="shared" si="96"/>
        <v>-2480.83025</v>
      </c>
      <c r="AN137" s="191">
        <f t="shared" si="97"/>
        <v>4546</v>
      </c>
      <c r="AO137" s="191">
        <f t="shared" si="98"/>
        <v>4546</v>
      </c>
      <c r="AP137" s="191">
        <f t="shared" si="99"/>
        <v>3818.64</v>
      </c>
      <c r="AQ137" s="191">
        <f t="shared" si="100"/>
        <v>3326</v>
      </c>
      <c r="AR137" s="191">
        <f t="shared" si="101"/>
        <v>3326</v>
      </c>
      <c r="AS137" s="191">
        <f t="shared" si="102"/>
        <v>159.648</v>
      </c>
      <c r="AT137" s="191">
        <f t="shared" si="103"/>
        <v>3326</v>
      </c>
      <c r="AU137" s="191">
        <f t="shared" si="104"/>
        <v>31.9296</v>
      </c>
      <c r="AV137" s="191">
        <f t="shared" si="105"/>
        <v>4340</v>
      </c>
      <c r="AW137" s="191">
        <f t="shared" si="106"/>
        <v>4340</v>
      </c>
      <c r="AX137" s="191">
        <f t="shared" si="107"/>
        <v>1171.8</v>
      </c>
      <c r="AY137" s="191">
        <f t="shared" si="108"/>
        <v>3326</v>
      </c>
      <c r="AZ137" s="191">
        <f t="shared" si="109"/>
        <v>3326</v>
      </c>
      <c r="BA137" s="191">
        <f t="shared" si="110"/>
        <v>997.8</v>
      </c>
      <c r="BB137" s="191">
        <f t="shared" si="111"/>
        <v>-1636.56</v>
      </c>
      <c r="BC137" s="191">
        <f t="shared" si="112"/>
        <v>-136.848</v>
      </c>
      <c r="BD137" s="191">
        <f t="shared" si="113"/>
        <v>-13.6896</v>
      </c>
      <c r="BE137" s="191">
        <f t="shared" si="114"/>
        <v>-651</v>
      </c>
      <c r="BF137" s="191">
        <f t="shared" si="115"/>
        <v>-997.8</v>
      </c>
    </row>
    <row r="138" spans="2:58">
      <c r="B138" s="1" t="s">
        <v>332</v>
      </c>
      <c r="C138" s="197" t="str">
        <f>_xlfn.XLOOKUP(B138,'2024.1-2024.6'!B:B,'2024.1-2024.6'!G:G)</f>
        <v>2020/08/24</v>
      </c>
      <c r="D138" s="1">
        <f>_xlfn.XLOOKUP(B138,'2024.1-2024.6'!B:B,'2024.1-2024.6'!I:I)</f>
        <v>0</v>
      </c>
      <c r="E138" s="1" t="str">
        <f>_xlfn.XLOOKUP(B138,'2024.1-2024.6'!B:B,'2024.1-2024.6'!C:C)</f>
        <v>人力资源部</v>
      </c>
      <c r="F138" s="1" t="str">
        <f>_xlfn.XLOOKUP(B138,'2024.1-2024.6'!B:B,'2024.1-2024.6'!F:F)</f>
        <v>人力资源经理</v>
      </c>
      <c r="G138" s="1">
        <f>COUNTIF('2024.1-2024.6'!B:B,B138)</f>
        <v>6</v>
      </c>
      <c r="H138" s="191">
        <f>_xlfn.XLOOKUP(B138,'2024.1-2024.6'!B:B,'2024.1-2024.6'!K:K)</f>
        <v>12646</v>
      </c>
      <c r="I138" s="191">
        <f>IFERROR(AVERAGEIF('2022.1-2022.12 '!B:B,B138,'2022.1-2022.12 '!K:K),0)</f>
        <v>13091.8383333333</v>
      </c>
      <c r="J138" s="191">
        <f>_xlfn.XLOOKUP(B138,'2024.1-2024.6'!B:B,'2024.1-2024.6'!J:J)</f>
        <v>5632</v>
      </c>
      <c r="K138" s="191">
        <f>IFERROR(AVERAGEIF('2022.1-2022.12 '!B:B,B138,'2022.1-2022.12 '!J:J),0)</f>
        <v>5436.66666666667</v>
      </c>
      <c r="L138" s="191"/>
      <c r="M138" s="191">
        <f>SUMIF('2024.1-2024.6'!B:B,'Sum 2024.1-2024.6'!B138,'2024.1-2024.6'!L:L)</f>
        <v>2182.08</v>
      </c>
      <c r="N138" s="191"/>
      <c r="O138" s="191">
        <f>SUMIF('2024.1-2024.6'!B:B,'Sum 2024.1-2024.6'!B138,'2024.1-2024.6'!N:N)</f>
        <v>22.8</v>
      </c>
      <c r="P138" s="191">
        <f>SUMIF('2024.1-2024.6'!B:B,'Sum 2024.1-2024.6'!B138,'2024.1-2024.6'!P:P)</f>
        <v>18.24</v>
      </c>
      <c r="Q138" s="191"/>
      <c r="R138" s="191">
        <f>SUMIF('2024.1-2024.6'!B:B,'Sum 2024.1-2024.6'!B138,'2024.1-2024.6'!M:M)</f>
        <v>520.8</v>
      </c>
      <c r="S138" s="191"/>
      <c r="T138" s="191">
        <f>SUMIF('2024.1-2024.6'!B:B,'Sum 2024.1-2024.6'!B138,'2024.1-2024.6'!O:O)</f>
        <v>1975</v>
      </c>
      <c r="U138" s="191">
        <f t="shared" si="78"/>
        <v>13091.8383333333</v>
      </c>
      <c r="V138" s="191">
        <f t="shared" si="79"/>
        <v>13091.8383333333</v>
      </c>
      <c r="W138" s="191">
        <f t="shared" si="80"/>
        <v>10997.1442</v>
      </c>
      <c r="X138" s="191">
        <f t="shared" si="81"/>
        <v>13091.8383333333</v>
      </c>
      <c r="Y138" s="191">
        <f t="shared" si="82"/>
        <v>13091.8383333333</v>
      </c>
      <c r="Z138" s="191">
        <f t="shared" si="83"/>
        <v>628.40824</v>
      </c>
      <c r="AA138" s="191">
        <f t="shared" si="84"/>
        <v>13091.8383333333</v>
      </c>
      <c r="AB138" s="191">
        <f t="shared" si="85"/>
        <v>125.681648</v>
      </c>
      <c r="AC138" s="191">
        <f t="shared" si="86"/>
        <v>13091.8383333333</v>
      </c>
      <c r="AD138" s="191">
        <f t="shared" si="87"/>
        <v>13091.8383333333</v>
      </c>
      <c r="AE138" s="191">
        <f t="shared" si="88"/>
        <v>3534.79635</v>
      </c>
      <c r="AF138" s="191">
        <f t="shared" si="89"/>
        <v>13091.8383333333</v>
      </c>
      <c r="AG138" s="191">
        <f t="shared" si="90"/>
        <v>13091.8383333333</v>
      </c>
      <c r="AH138" s="191">
        <f t="shared" si="91"/>
        <v>3927.5515</v>
      </c>
      <c r="AI138" s="191">
        <f t="shared" si="92"/>
        <v>-8815.0642</v>
      </c>
      <c r="AJ138" s="191">
        <f t="shared" si="93"/>
        <v>-605.60824</v>
      </c>
      <c r="AK138" s="191">
        <f t="shared" si="94"/>
        <v>-107.441648</v>
      </c>
      <c r="AL138" s="191">
        <f t="shared" si="95"/>
        <v>-3013.99635</v>
      </c>
      <c r="AM138" s="191">
        <f t="shared" si="96"/>
        <v>-1952.5515</v>
      </c>
      <c r="AN138" s="191">
        <f t="shared" si="97"/>
        <v>5436.66666666667</v>
      </c>
      <c r="AO138" s="191">
        <f t="shared" si="98"/>
        <v>5436.66666666667</v>
      </c>
      <c r="AP138" s="191">
        <f t="shared" si="99"/>
        <v>4566.8</v>
      </c>
      <c r="AQ138" s="191">
        <f t="shared" si="100"/>
        <v>5436.66666666667</v>
      </c>
      <c r="AR138" s="191">
        <f t="shared" si="101"/>
        <v>5436.66666666667</v>
      </c>
      <c r="AS138" s="191">
        <f t="shared" si="102"/>
        <v>260.96</v>
      </c>
      <c r="AT138" s="191">
        <f t="shared" si="103"/>
        <v>5436.66666666667</v>
      </c>
      <c r="AU138" s="191">
        <f t="shared" si="104"/>
        <v>52.192</v>
      </c>
      <c r="AV138" s="191">
        <f t="shared" si="105"/>
        <v>5436.66666666667</v>
      </c>
      <c r="AW138" s="191">
        <f t="shared" si="106"/>
        <v>5436.66666666667</v>
      </c>
      <c r="AX138" s="191">
        <f t="shared" si="107"/>
        <v>1467.9</v>
      </c>
      <c r="AY138" s="191">
        <f t="shared" si="108"/>
        <v>5436.66666666667</v>
      </c>
      <c r="AZ138" s="191">
        <f t="shared" si="109"/>
        <v>5436.66666666667</v>
      </c>
      <c r="BA138" s="191">
        <f t="shared" si="110"/>
        <v>1631</v>
      </c>
      <c r="BB138" s="191">
        <f t="shared" si="111"/>
        <v>-2384.72</v>
      </c>
      <c r="BC138" s="191">
        <f t="shared" si="112"/>
        <v>-238.16</v>
      </c>
      <c r="BD138" s="191">
        <f t="shared" si="113"/>
        <v>-33.952</v>
      </c>
      <c r="BE138" s="191">
        <f t="shared" si="114"/>
        <v>-947.1</v>
      </c>
      <c r="BF138" s="191">
        <f t="shared" si="115"/>
        <v>0</v>
      </c>
    </row>
    <row r="139" spans="2:58">
      <c r="B139" s="1" t="s">
        <v>333</v>
      </c>
      <c r="C139" s="197" t="str">
        <f>_xlfn.XLOOKUP(B139,'2024.1-2024.6'!B:B,'2024.1-2024.6'!G:G)</f>
        <v>2021/08/16</v>
      </c>
      <c r="D139" s="1">
        <f>_xlfn.XLOOKUP(B139,'2024.1-2024.6'!B:B,'2024.1-2024.6'!I:I)</f>
        <v>0</v>
      </c>
      <c r="E139" s="1" t="str">
        <f>_xlfn.XLOOKUP(B139,'2024.1-2024.6'!B:B,'2024.1-2024.6'!C:C)</f>
        <v>销售部</v>
      </c>
      <c r="F139" s="1" t="str">
        <f>_xlfn.XLOOKUP(B139,'2024.1-2024.6'!B:B,'2024.1-2024.6'!F:F)</f>
        <v>进口专员</v>
      </c>
      <c r="G139" s="1">
        <f>COUNTIF('2024.1-2024.6'!B:B,B139)</f>
        <v>6</v>
      </c>
      <c r="H139" s="191">
        <f>_xlfn.XLOOKUP(B139,'2024.1-2024.6'!B:B,'2024.1-2024.6'!K:K)</f>
        <v>6966.2</v>
      </c>
      <c r="I139" s="191">
        <f>IFERROR(AVERAGEIF('2022.1-2022.12 '!B:B,B139,'2022.1-2022.12 '!K:K),0)</f>
        <v>7378.59833333333</v>
      </c>
      <c r="J139" s="191">
        <f>_xlfn.XLOOKUP(B139,'2024.1-2024.6'!B:B,'2024.1-2024.6'!J:J)</f>
        <v>2532</v>
      </c>
      <c r="K139" s="191">
        <f>IFERROR(AVERAGEIF('2022.1-2022.12 '!B:B,B139,'2022.1-2022.12 '!J:J),0)</f>
        <v>2532</v>
      </c>
      <c r="L139" s="191"/>
      <c r="M139" s="191">
        <f>SUMIF('2024.1-2024.6'!B:B,'Sum 2024.1-2024.6'!B139,'2024.1-2024.6'!L:L)</f>
        <v>2182.08</v>
      </c>
      <c r="N139" s="191"/>
      <c r="O139" s="191">
        <f>SUMIF('2024.1-2024.6'!B:B,'Sum 2024.1-2024.6'!B139,'2024.1-2024.6'!N:N)</f>
        <v>22.8</v>
      </c>
      <c r="P139" s="191">
        <f>SUMIF('2024.1-2024.6'!B:B,'Sum 2024.1-2024.6'!B139,'2024.1-2024.6'!P:P)</f>
        <v>18.24</v>
      </c>
      <c r="Q139" s="191"/>
      <c r="R139" s="191">
        <f>SUMIF('2024.1-2024.6'!B:B,'Sum 2024.1-2024.6'!B139,'2024.1-2024.6'!M:M)</f>
        <v>520.8</v>
      </c>
      <c r="S139" s="191"/>
      <c r="T139" s="191">
        <f>SUMIF('2024.1-2024.6'!B:B,'Sum 2024.1-2024.6'!B139,'2024.1-2024.6'!O:O)</f>
        <v>0</v>
      </c>
      <c r="U139" s="191">
        <f t="shared" si="78"/>
        <v>7378.59833333333</v>
      </c>
      <c r="V139" s="191">
        <f t="shared" si="79"/>
        <v>7378.59833333333</v>
      </c>
      <c r="W139" s="191">
        <f t="shared" si="80"/>
        <v>6198.0226</v>
      </c>
      <c r="X139" s="191">
        <f t="shared" si="81"/>
        <v>7378.59833333333</v>
      </c>
      <c r="Y139" s="191">
        <f t="shared" si="82"/>
        <v>7378.59833333333</v>
      </c>
      <c r="Z139" s="191">
        <f t="shared" si="83"/>
        <v>354.17272</v>
      </c>
      <c r="AA139" s="191">
        <f t="shared" si="84"/>
        <v>7378.59833333333</v>
      </c>
      <c r="AB139" s="191">
        <f t="shared" si="85"/>
        <v>70.834544</v>
      </c>
      <c r="AC139" s="191">
        <f t="shared" si="86"/>
        <v>7378.59833333333</v>
      </c>
      <c r="AD139" s="191">
        <f t="shared" si="87"/>
        <v>7378.59833333333</v>
      </c>
      <c r="AE139" s="191">
        <f t="shared" si="88"/>
        <v>1992.22155</v>
      </c>
      <c r="AF139" s="191">
        <f t="shared" si="89"/>
        <v>7378.59833333333</v>
      </c>
      <c r="AG139" s="191">
        <f t="shared" si="90"/>
        <v>7378.59833333333</v>
      </c>
      <c r="AH139" s="191">
        <f t="shared" si="91"/>
        <v>2213.5795</v>
      </c>
      <c r="AI139" s="191">
        <f t="shared" si="92"/>
        <v>-4015.9426</v>
      </c>
      <c r="AJ139" s="191">
        <f t="shared" si="93"/>
        <v>-331.37272</v>
      </c>
      <c r="AK139" s="191">
        <f t="shared" si="94"/>
        <v>-52.594544</v>
      </c>
      <c r="AL139" s="191">
        <f t="shared" si="95"/>
        <v>-1471.42155</v>
      </c>
      <c r="AM139" s="191">
        <f t="shared" si="96"/>
        <v>-2213.5795</v>
      </c>
      <c r="AN139" s="191">
        <f t="shared" si="97"/>
        <v>4546</v>
      </c>
      <c r="AO139" s="191">
        <f t="shared" si="98"/>
        <v>4546</v>
      </c>
      <c r="AP139" s="191">
        <f t="shared" si="99"/>
        <v>3818.64</v>
      </c>
      <c r="AQ139" s="191">
        <f t="shared" si="100"/>
        <v>2532</v>
      </c>
      <c r="AR139" s="191">
        <f t="shared" si="101"/>
        <v>2532</v>
      </c>
      <c r="AS139" s="191">
        <f t="shared" si="102"/>
        <v>121.536</v>
      </c>
      <c r="AT139" s="191">
        <f t="shared" si="103"/>
        <v>2532</v>
      </c>
      <c r="AU139" s="191">
        <f t="shared" si="104"/>
        <v>24.3072</v>
      </c>
      <c r="AV139" s="191">
        <f t="shared" si="105"/>
        <v>4340</v>
      </c>
      <c r="AW139" s="191">
        <f t="shared" si="106"/>
        <v>4340</v>
      </c>
      <c r="AX139" s="191">
        <f t="shared" si="107"/>
        <v>1171.8</v>
      </c>
      <c r="AY139" s="191">
        <f t="shared" si="108"/>
        <v>2532</v>
      </c>
      <c r="AZ139" s="191">
        <f t="shared" si="109"/>
        <v>2532</v>
      </c>
      <c r="BA139" s="191">
        <f t="shared" si="110"/>
        <v>759.6</v>
      </c>
      <c r="BB139" s="191">
        <f t="shared" si="111"/>
        <v>-1636.56</v>
      </c>
      <c r="BC139" s="191">
        <f t="shared" si="112"/>
        <v>-98.736</v>
      </c>
      <c r="BD139" s="191">
        <f t="shared" si="113"/>
        <v>-6.0672</v>
      </c>
      <c r="BE139" s="191">
        <f t="shared" si="114"/>
        <v>-651</v>
      </c>
      <c r="BF139" s="191">
        <f t="shared" si="115"/>
        <v>-759.6</v>
      </c>
    </row>
    <row r="140" spans="2:58">
      <c r="B140" s="1" t="s">
        <v>488</v>
      </c>
      <c r="C140" s="197" t="str">
        <f>_xlfn.XLOOKUP(B140,'2024.1-2024.6'!B:B,'2024.1-2024.6'!G:G)</f>
        <v>2023/07/03</v>
      </c>
      <c r="D140" s="1">
        <f>_xlfn.XLOOKUP(B140,'2024.1-2024.6'!B:B,'2024.1-2024.6'!I:I)</f>
        <v>0</v>
      </c>
      <c r="E140" s="1" t="str">
        <f>_xlfn.XLOOKUP(B140,'2024.1-2024.6'!B:B,'2024.1-2024.6'!C:C)</f>
        <v>服务营销中心</v>
      </c>
      <c r="F140" s="1" t="str">
        <f>_xlfn.XLOOKUP(B140,'2024.1-2024.6'!B:B,'2024.1-2024.6'!F:F)</f>
        <v>服务专员</v>
      </c>
      <c r="G140" s="1">
        <f>COUNTIF('2024.1-2024.6'!B:B,B140)</f>
        <v>6</v>
      </c>
      <c r="H140" s="191">
        <f>_xlfn.XLOOKUP(B140,'2024.1-2024.6'!B:B,'2024.1-2024.6'!K:K)</f>
        <v>6347.2</v>
      </c>
      <c r="I140" s="191">
        <f>IFERROR(AVERAGEIF('2022.1-2022.12 '!B:B,B140,'2022.1-2022.12 '!K:K),0)</f>
        <v>0</v>
      </c>
      <c r="J140" s="191">
        <f>_xlfn.XLOOKUP(B140,'2024.1-2024.6'!B:B,'2024.1-2024.6'!J:J)</f>
        <v>3000</v>
      </c>
      <c r="K140" s="191">
        <f>IFERROR(AVERAGEIF('2022.1-2022.12 '!B:B,B140,'2022.1-2022.12 '!J:J),0)</f>
        <v>0</v>
      </c>
      <c r="L140" s="191"/>
      <c r="M140" s="191">
        <f>SUMIF('2024.1-2024.6'!B:B,'Sum 2024.1-2024.6'!B140,'2024.1-2024.6'!L:L)</f>
        <v>2182.08</v>
      </c>
      <c r="N140" s="191"/>
      <c r="O140" s="191">
        <f>SUMIF('2024.1-2024.6'!B:B,'Sum 2024.1-2024.6'!B140,'2024.1-2024.6'!N:N)</f>
        <v>22.8</v>
      </c>
      <c r="P140" s="191">
        <f>SUMIF('2024.1-2024.6'!B:B,'Sum 2024.1-2024.6'!B140,'2024.1-2024.6'!P:P)</f>
        <v>18.24</v>
      </c>
      <c r="Q140" s="191"/>
      <c r="R140" s="191">
        <f>SUMIF('2024.1-2024.6'!B:B,'Sum 2024.1-2024.6'!B140,'2024.1-2024.6'!M:M)</f>
        <v>520.8</v>
      </c>
      <c r="S140" s="191"/>
      <c r="T140" s="191">
        <f>SUMIF('2024.1-2024.6'!B:B,'Sum 2024.1-2024.6'!B140,'2024.1-2024.6'!O:O)</f>
        <v>0</v>
      </c>
      <c r="U140" s="191">
        <f t="shared" si="78"/>
        <v>6347.2</v>
      </c>
      <c r="V140" s="191">
        <f t="shared" si="79"/>
        <v>6347.2</v>
      </c>
      <c r="W140" s="191">
        <f t="shared" si="80"/>
        <v>5331.648</v>
      </c>
      <c r="X140" s="191">
        <f t="shared" si="81"/>
        <v>6347.2</v>
      </c>
      <c r="Y140" s="191">
        <f t="shared" si="82"/>
        <v>6347.2</v>
      </c>
      <c r="Z140" s="191">
        <f t="shared" si="83"/>
        <v>304.6656</v>
      </c>
      <c r="AA140" s="191">
        <f t="shared" si="84"/>
        <v>6347.2</v>
      </c>
      <c r="AB140" s="191">
        <f t="shared" si="85"/>
        <v>60.93312</v>
      </c>
      <c r="AC140" s="191">
        <f t="shared" si="86"/>
        <v>6347.2</v>
      </c>
      <c r="AD140" s="191">
        <f t="shared" si="87"/>
        <v>6347.2</v>
      </c>
      <c r="AE140" s="191">
        <f t="shared" si="88"/>
        <v>1713.744</v>
      </c>
      <c r="AF140" s="191">
        <f t="shared" si="89"/>
        <v>6347.2</v>
      </c>
      <c r="AG140" s="191">
        <f t="shared" si="90"/>
        <v>6347.2</v>
      </c>
      <c r="AH140" s="191">
        <f t="shared" si="91"/>
        <v>1904.16</v>
      </c>
      <c r="AI140" s="191">
        <f t="shared" si="92"/>
        <v>-3149.568</v>
      </c>
      <c r="AJ140" s="191">
        <f t="shared" si="93"/>
        <v>-281.8656</v>
      </c>
      <c r="AK140" s="191">
        <f t="shared" si="94"/>
        <v>-42.69312</v>
      </c>
      <c r="AL140" s="191">
        <f t="shared" si="95"/>
        <v>-1192.944</v>
      </c>
      <c r="AM140" s="191">
        <f t="shared" si="96"/>
        <v>-1904.16</v>
      </c>
      <c r="AN140" s="191">
        <f t="shared" si="97"/>
        <v>4546</v>
      </c>
      <c r="AO140" s="191">
        <f t="shared" si="98"/>
        <v>4546</v>
      </c>
      <c r="AP140" s="191">
        <f t="shared" si="99"/>
        <v>3818.64</v>
      </c>
      <c r="AQ140" s="191">
        <f t="shared" si="100"/>
        <v>3000</v>
      </c>
      <c r="AR140" s="191">
        <f t="shared" si="101"/>
        <v>3000</v>
      </c>
      <c r="AS140" s="191">
        <f t="shared" si="102"/>
        <v>144</v>
      </c>
      <c r="AT140" s="191">
        <f t="shared" si="103"/>
        <v>3000</v>
      </c>
      <c r="AU140" s="191">
        <f t="shared" si="104"/>
        <v>28.8</v>
      </c>
      <c r="AV140" s="191">
        <f t="shared" si="105"/>
        <v>4340</v>
      </c>
      <c r="AW140" s="191">
        <f t="shared" si="106"/>
        <v>4340</v>
      </c>
      <c r="AX140" s="191">
        <f t="shared" si="107"/>
        <v>1171.8</v>
      </c>
      <c r="AY140" s="191">
        <f t="shared" si="108"/>
        <v>3000</v>
      </c>
      <c r="AZ140" s="191">
        <f t="shared" si="109"/>
        <v>3000</v>
      </c>
      <c r="BA140" s="191">
        <f t="shared" si="110"/>
        <v>900</v>
      </c>
      <c r="BB140" s="191">
        <f t="shared" si="111"/>
        <v>-1636.56</v>
      </c>
      <c r="BC140" s="191">
        <f t="shared" si="112"/>
        <v>-121.2</v>
      </c>
      <c r="BD140" s="191">
        <f t="shared" si="113"/>
        <v>-10.56</v>
      </c>
      <c r="BE140" s="191">
        <f t="shared" si="114"/>
        <v>-651</v>
      </c>
      <c r="BF140" s="191">
        <f t="shared" si="115"/>
        <v>-900</v>
      </c>
    </row>
    <row r="141" spans="2:58">
      <c r="B141" s="201" t="s">
        <v>528</v>
      </c>
      <c r="C141" s="197" t="str">
        <f>_xlfn.XLOOKUP(B141,'2024.1-2024.6'!B:B,'2024.1-2024.6'!G:G)</f>
        <v>2024/03/15</v>
      </c>
      <c r="D141" s="1" t="str">
        <f>_xlfn.XLOOKUP(B141,'2024.1-2024.6'!B:B,'2024.1-2024.6'!I:I)</f>
        <v>3月入职</v>
      </c>
      <c r="E141" s="1" t="str">
        <f>_xlfn.XLOOKUP(B141,'2024.1-2024.6'!B:B,'2024.1-2024.6'!C:C)</f>
        <v>服务营销中心</v>
      </c>
      <c r="F141" s="1" t="str">
        <f>_xlfn.XLOOKUP(B141,'2024.1-2024.6'!B:B,'2024.1-2024.6'!F:F)</f>
        <v>机械服务工程师</v>
      </c>
      <c r="G141" s="1">
        <f>COUNTIF('2024.1-2024.6'!B:B,B141)</f>
        <v>4</v>
      </c>
      <c r="H141" s="191">
        <f>_xlfn.XLOOKUP(B141,'2024.1-2024.6'!B:B,'2024.1-2024.6'!K:K)</f>
        <v>4479.49</v>
      </c>
      <c r="I141" s="191">
        <f>IFERROR(AVERAGEIF('2022.1-2022.12 '!B:B,B141,'2022.1-2022.12 '!K:K),0)</f>
        <v>0</v>
      </c>
      <c r="J141" s="191">
        <f>_xlfn.XLOOKUP(B141,'2024.1-2024.6'!B:B,'2024.1-2024.6'!J:J)</f>
        <v>3200</v>
      </c>
      <c r="K141" s="191">
        <f>IFERROR(AVERAGEIF('2022.1-2022.12 '!B:B,B141,'2022.1-2022.12 '!J:J),0)</f>
        <v>0</v>
      </c>
      <c r="L141" s="191"/>
      <c r="M141" s="191">
        <f>SUMIF('2024.1-2024.6'!B:B,'Sum 2024.1-2024.6'!B141,'2024.1-2024.6'!L:L)</f>
        <v>1091.04</v>
      </c>
      <c r="N141" s="191"/>
      <c r="O141" s="191">
        <f>SUMIF('2024.1-2024.6'!B:B,'Sum 2024.1-2024.6'!B141,'2024.1-2024.6'!N:N)</f>
        <v>11.4</v>
      </c>
      <c r="P141" s="191">
        <f>SUMIF('2024.1-2024.6'!B:B,'Sum 2024.1-2024.6'!B141,'2024.1-2024.6'!P:P)</f>
        <v>9.12</v>
      </c>
      <c r="Q141" s="191"/>
      <c r="R141" s="191">
        <f>SUMIF('2024.1-2024.6'!B:B,'Sum 2024.1-2024.6'!B141,'2024.1-2024.6'!M:M)</f>
        <v>260.4</v>
      </c>
      <c r="S141" s="191"/>
      <c r="T141" s="191">
        <f>SUMIF('2024.1-2024.6'!B:B,'Sum 2024.1-2024.6'!B141,'2024.1-2024.6'!O:O)</f>
        <v>0</v>
      </c>
      <c r="U141" s="191">
        <f t="shared" si="78"/>
        <v>4546</v>
      </c>
      <c r="V141" s="191">
        <f t="shared" si="79"/>
        <v>4546</v>
      </c>
      <c r="W141" s="191">
        <f t="shared" si="80"/>
        <v>2545.76</v>
      </c>
      <c r="X141" s="191">
        <f t="shared" si="81"/>
        <v>4479.49</v>
      </c>
      <c r="Y141" s="191">
        <f t="shared" si="82"/>
        <v>4479.49</v>
      </c>
      <c r="Z141" s="191">
        <f t="shared" si="83"/>
        <v>143.34368</v>
      </c>
      <c r="AA141" s="191">
        <f t="shared" si="84"/>
        <v>4479.49</v>
      </c>
      <c r="AB141" s="191">
        <f t="shared" si="85"/>
        <v>28.668736</v>
      </c>
      <c r="AC141" s="191">
        <f t="shared" si="86"/>
        <v>4479.49</v>
      </c>
      <c r="AD141" s="191">
        <f t="shared" si="87"/>
        <v>4479.49</v>
      </c>
      <c r="AE141" s="191">
        <f t="shared" si="88"/>
        <v>806.3082</v>
      </c>
      <c r="AF141" s="191">
        <f t="shared" si="89"/>
        <v>4479.49</v>
      </c>
      <c r="AG141" s="191">
        <f t="shared" si="90"/>
        <v>4479.49</v>
      </c>
      <c r="AH141" s="191">
        <f t="shared" si="91"/>
        <v>895.898</v>
      </c>
      <c r="AI141" s="191">
        <f t="shared" si="92"/>
        <v>-1454.72</v>
      </c>
      <c r="AJ141" s="191">
        <f t="shared" si="93"/>
        <v>-131.94368</v>
      </c>
      <c r="AK141" s="191">
        <f t="shared" si="94"/>
        <v>-19.548736</v>
      </c>
      <c r="AL141" s="191">
        <f t="shared" si="95"/>
        <v>-545.9082</v>
      </c>
      <c r="AM141" s="191">
        <f t="shared" si="96"/>
        <v>-895.898</v>
      </c>
      <c r="AN141" s="191">
        <f t="shared" si="97"/>
        <v>4546</v>
      </c>
      <c r="AO141" s="191">
        <f t="shared" si="98"/>
        <v>4546</v>
      </c>
      <c r="AP141" s="191">
        <f t="shared" si="99"/>
        <v>2545.76</v>
      </c>
      <c r="AQ141" s="191">
        <f t="shared" si="100"/>
        <v>3200</v>
      </c>
      <c r="AR141" s="191">
        <f t="shared" si="101"/>
        <v>3200</v>
      </c>
      <c r="AS141" s="191">
        <f t="shared" si="102"/>
        <v>102.4</v>
      </c>
      <c r="AT141" s="191">
        <f t="shared" si="103"/>
        <v>3200</v>
      </c>
      <c r="AU141" s="191">
        <f t="shared" si="104"/>
        <v>20.48</v>
      </c>
      <c r="AV141" s="191">
        <f t="shared" si="105"/>
        <v>4340</v>
      </c>
      <c r="AW141" s="191">
        <f t="shared" si="106"/>
        <v>4340</v>
      </c>
      <c r="AX141" s="191">
        <f t="shared" si="107"/>
        <v>781.2</v>
      </c>
      <c r="AY141" s="191">
        <f t="shared" si="108"/>
        <v>3200</v>
      </c>
      <c r="AZ141" s="191">
        <f t="shared" si="109"/>
        <v>3200</v>
      </c>
      <c r="BA141" s="191">
        <f t="shared" si="110"/>
        <v>640</v>
      </c>
      <c r="BB141" s="191">
        <f t="shared" si="111"/>
        <v>-1454.72</v>
      </c>
      <c r="BC141" s="191">
        <f t="shared" si="112"/>
        <v>-91</v>
      </c>
      <c r="BD141" s="191">
        <f t="shared" si="113"/>
        <v>-11.36</v>
      </c>
      <c r="BE141" s="191">
        <f t="shared" si="114"/>
        <v>-520.8</v>
      </c>
      <c r="BF141" s="191">
        <f t="shared" si="115"/>
        <v>-640</v>
      </c>
    </row>
    <row r="142" spans="2:58">
      <c r="B142" s="1" t="s">
        <v>334</v>
      </c>
      <c r="C142" s="197" t="str">
        <f>_xlfn.XLOOKUP(B142,'2024.1-2024.6'!B:B,'2024.1-2024.6'!G:G)</f>
        <v>2016/04/14</v>
      </c>
      <c r="D142" s="1">
        <f>_xlfn.XLOOKUP(B142,'2024.1-2024.6'!B:B,'2024.1-2024.6'!I:I)</f>
        <v>0</v>
      </c>
      <c r="E142" s="1" t="str">
        <f>_xlfn.XLOOKUP(B142,'2024.1-2024.6'!B:B,'2024.1-2024.6'!C:C)</f>
        <v>销售部</v>
      </c>
      <c r="F142" s="1" t="str">
        <f>_xlfn.XLOOKUP(B142,'2024.1-2024.6'!B:B,'2024.1-2024.6'!F:F)</f>
        <v>市场运营主管</v>
      </c>
      <c r="G142" s="1">
        <f>COUNTIF('2024.1-2024.6'!B:B,B142)</f>
        <v>6</v>
      </c>
      <c r="H142" s="191">
        <f>_xlfn.XLOOKUP(B142,'2024.1-2024.6'!B:B,'2024.1-2024.6'!K:K)</f>
        <v>9130</v>
      </c>
      <c r="I142" s="191">
        <f>IFERROR(AVERAGEIF('2022.1-2022.12 '!B:B,B142,'2022.1-2022.12 '!K:K),0)</f>
        <v>12560.3533333333</v>
      </c>
      <c r="J142" s="191">
        <f>_xlfn.XLOOKUP(B142,'2024.1-2024.6'!B:B,'2024.1-2024.6'!J:J)</f>
        <v>3200</v>
      </c>
      <c r="K142" s="191">
        <f>IFERROR(AVERAGEIF('2022.1-2022.12 '!B:B,B142,'2022.1-2022.12 '!J:J),0)</f>
        <v>3200</v>
      </c>
      <c r="L142" s="191"/>
      <c r="M142" s="191">
        <f>SUMIF('2024.1-2024.6'!B:B,'Sum 2024.1-2024.6'!B142,'2024.1-2024.6'!L:L)</f>
        <v>2182.08</v>
      </c>
      <c r="N142" s="191"/>
      <c r="O142" s="191">
        <f>SUMIF('2024.1-2024.6'!B:B,'Sum 2024.1-2024.6'!B142,'2024.1-2024.6'!N:N)</f>
        <v>22.8</v>
      </c>
      <c r="P142" s="191">
        <f>SUMIF('2024.1-2024.6'!B:B,'Sum 2024.1-2024.6'!B142,'2024.1-2024.6'!P:P)</f>
        <v>18.24</v>
      </c>
      <c r="Q142" s="191"/>
      <c r="R142" s="191">
        <f>SUMIF('2024.1-2024.6'!B:B,'Sum 2024.1-2024.6'!B142,'2024.1-2024.6'!M:M)</f>
        <v>520.8</v>
      </c>
      <c r="S142" s="191"/>
      <c r="T142" s="191">
        <f>SUMIF('2024.1-2024.6'!B:B,'Sum 2024.1-2024.6'!B142,'2024.1-2024.6'!O:O)</f>
        <v>570</v>
      </c>
      <c r="U142" s="191">
        <f t="shared" si="78"/>
        <v>12560.3533333333</v>
      </c>
      <c r="V142" s="191">
        <f t="shared" si="79"/>
        <v>12560.3533333333</v>
      </c>
      <c r="W142" s="191">
        <f t="shared" si="80"/>
        <v>10550.6968</v>
      </c>
      <c r="X142" s="191">
        <f t="shared" si="81"/>
        <v>12560.3533333333</v>
      </c>
      <c r="Y142" s="191">
        <f t="shared" si="82"/>
        <v>12560.3533333333</v>
      </c>
      <c r="Z142" s="191">
        <f t="shared" si="83"/>
        <v>602.89696</v>
      </c>
      <c r="AA142" s="191">
        <f t="shared" si="84"/>
        <v>12560.3533333333</v>
      </c>
      <c r="AB142" s="191">
        <f t="shared" si="85"/>
        <v>120.579392</v>
      </c>
      <c r="AC142" s="191">
        <f t="shared" si="86"/>
        <v>12560.3533333333</v>
      </c>
      <c r="AD142" s="191">
        <f t="shared" si="87"/>
        <v>12560.3533333333</v>
      </c>
      <c r="AE142" s="191">
        <f t="shared" si="88"/>
        <v>3391.2954</v>
      </c>
      <c r="AF142" s="191">
        <f t="shared" si="89"/>
        <v>12560.3533333333</v>
      </c>
      <c r="AG142" s="191">
        <f t="shared" si="90"/>
        <v>12560.3533333333</v>
      </c>
      <c r="AH142" s="191">
        <f t="shared" si="91"/>
        <v>3768.106</v>
      </c>
      <c r="AI142" s="191">
        <f t="shared" si="92"/>
        <v>-8368.6168</v>
      </c>
      <c r="AJ142" s="191">
        <f t="shared" si="93"/>
        <v>-580.09696</v>
      </c>
      <c r="AK142" s="191">
        <f t="shared" si="94"/>
        <v>-102.339392</v>
      </c>
      <c r="AL142" s="191">
        <f t="shared" si="95"/>
        <v>-2870.4954</v>
      </c>
      <c r="AM142" s="191">
        <f t="shared" si="96"/>
        <v>-3198.106</v>
      </c>
      <c r="AN142" s="191">
        <f t="shared" si="97"/>
        <v>4546</v>
      </c>
      <c r="AO142" s="191">
        <f t="shared" si="98"/>
        <v>4546</v>
      </c>
      <c r="AP142" s="191">
        <f t="shared" si="99"/>
        <v>3818.64</v>
      </c>
      <c r="AQ142" s="191">
        <f t="shared" si="100"/>
        <v>3200</v>
      </c>
      <c r="AR142" s="191">
        <f t="shared" si="101"/>
        <v>3200</v>
      </c>
      <c r="AS142" s="191">
        <f t="shared" si="102"/>
        <v>153.6</v>
      </c>
      <c r="AT142" s="191">
        <f t="shared" si="103"/>
        <v>3200</v>
      </c>
      <c r="AU142" s="191">
        <f t="shared" si="104"/>
        <v>30.72</v>
      </c>
      <c r="AV142" s="191">
        <f t="shared" si="105"/>
        <v>4340</v>
      </c>
      <c r="AW142" s="191">
        <f t="shared" si="106"/>
        <v>4340</v>
      </c>
      <c r="AX142" s="191">
        <f t="shared" si="107"/>
        <v>1171.8</v>
      </c>
      <c r="AY142" s="191">
        <f t="shared" si="108"/>
        <v>3200</v>
      </c>
      <c r="AZ142" s="191">
        <f t="shared" si="109"/>
        <v>3200</v>
      </c>
      <c r="BA142" s="191">
        <f t="shared" si="110"/>
        <v>960</v>
      </c>
      <c r="BB142" s="191">
        <f t="shared" si="111"/>
        <v>-1636.56</v>
      </c>
      <c r="BC142" s="191">
        <f t="shared" si="112"/>
        <v>-130.8</v>
      </c>
      <c r="BD142" s="191">
        <f t="shared" si="113"/>
        <v>-12.48</v>
      </c>
      <c r="BE142" s="191">
        <f t="shared" si="114"/>
        <v>-651</v>
      </c>
      <c r="BF142" s="191">
        <f t="shared" si="115"/>
        <v>-390</v>
      </c>
    </row>
    <row r="143" spans="2:58">
      <c r="B143" s="1" t="s">
        <v>335</v>
      </c>
      <c r="C143" s="197">
        <f>_xlfn.XLOOKUP(B143,'2024.1-2024.6'!B:B,'2024.1-2024.6'!G:G)</f>
        <v>44803</v>
      </c>
      <c r="D143" s="1">
        <f>_xlfn.XLOOKUP(B143,'2024.1-2024.6'!B:B,'2024.1-2024.6'!I:I)</f>
        <v>0</v>
      </c>
      <c r="E143" s="1" t="str">
        <f>_xlfn.XLOOKUP(B143,'2024.1-2024.6'!B:B,'2024.1-2024.6'!C:C)</f>
        <v>运营中心</v>
      </c>
      <c r="F143" s="1" t="str">
        <f>_xlfn.XLOOKUP(B143,'2024.1-2024.6'!B:B,'2024.1-2024.6'!F:F)</f>
        <v>仓库包装操作工</v>
      </c>
      <c r="G143" s="1">
        <f>COUNTIF('2024.1-2024.6'!B:B,B143)</f>
        <v>6</v>
      </c>
      <c r="H143" s="191">
        <f>_xlfn.XLOOKUP(B143,'2024.1-2024.6'!B:B,'2024.1-2024.6'!K:K)</f>
        <v>6285.05</v>
      </c>
      <c r="I143" s="191">
        <f>IFERROR(AVERAGEIF('2022.1-2022.12 '!B:B,B143,'2022.1-2022.12 '!K:K),0)</f>
        <v>5058.898</v>
      </c>
      <c r="J143" s="191">
        <f>_xlfn.XLOOKUP(B143,'2024.1-2024.6'!B:B,'2024.1-2024.6'!J:J)</f>
        <v>1900</v>
      </c>
      <c r="K143" s="191">
        <f>IFERROR(AVERAGEIF('2022.1-2022.12 '!B:B,B143,'2022.1-2022.12 '!J:J),0)</f>
        <v>1900</v>
      </c>
      <c r="L143" s="191"/>
      <c r="M143" s="191">
        <f>SUMIF('2024.1-2024.6'!B:B,'Sum 2024.1-2024.6'!B143,'2024.1-2024.6'!L:L)</f>
        <v>2182.08</v>
      </c>
      <c r="N143" s="191"/>
      <c r="O143" s="191">
        <f>SUMIF('2024.1-2024.6'!B:B,'Sum 2024.1-2024.6'!B143,'2024.1-2024.6'!N:N)</f>
        <v>22.8</v>
      </c>
      <c r="P143" s="191">
        <f>SUMIF('2024.1-2024.6'!B:B,'Sum 2024.1-2024.6'!B143,'2024.1-2024.6'!P:P)</f>
        <v>18.24</v>
      </c>
      <c r="Q143" s="191"/>
      <c r="R143" s="191">
        <f>SUMIF('2024.1-2024.6'!B:B,'Sum 2024.1-2024.6'!B143,'2024.1-2024.6'!M:M)</f>
        <v>520.8</v>
      </c>
      <c r="S143" s="191"/>
      <c r="T143" s="191">
        <f>SUMIF('2024.1-2024.6'!B:B,'Sum 2024.1-2024.6'!B143,'2024.1-2024.6'!O:O)</f>
        <v>0</v>
      </c>
      <c r="U143" s="191">
        <f t="shared" si="78"/>
        <v>5058.898</v>
      </c>
      <c r="V143" s="191">
        <f t="shared" si="79"/>
        <v>5058.898</v>
      </c>
      <c r="W143" s="191">
        <f t="shared" si="80"/>
        <v>4249.47432</v>
      </c>
      <c r="X143" s="191">
        <f t="shared" si="81"/>
        <v>5058.898</v>
      </c>
      <c r="Y143" s="191">
        <f t="shared" si="82"/>
        <v>5058.898</v>
      </c>
      <c r="Z143" s="191">
        <f t="shared" si="83"/>
        <v>242.827104</v>
      </c>
      <c r="AA143" s="191">
        <f t="shared" si="84"/>
        <v>5058.898</v>
      </c>
      <c r="AB143" s="191">
        <f t="shared" si="85"/>
        <v>48.5654208</v>
      </c>
      <c r="AC143" s="191">
        <f t="shared" si="86"/>
        <v>5058.898</v>
      </c>
      <c r="AD143" s="191">
        <f t="shared" si="87"/>
        <v>5058.898</v>
      </c>
      <c r="AE143" s="191">
        <f t="shared" si="88"/>
        <v>1365.90246</v>
      </c>
      <c r="AF143" s="191">
        <f t="shared" si="89"/>
        <v>5058.898</v>
      </c>
      <c r="AG143" s="191">
        <f t="shared" si="90"/>
        <v>5058.898</v>
      </c>
      <c r="AH143" s="191">
        <f t="shared" si="91"/>
        <v>1517.6694</v>
      </c>
      <c r="AI143" s="191">
        <f t="shared" si="92"/>
        <v>-2067.39432</v>
      </c>
      <c r="AJ143" s="191">
        <f t="shared" si="93"/>
        <v>-220.027104</v>
      </c>
      <c r="AK143" s="191">
        <f t="shared" si="94"/>
        <v>-30.3254208</v>
      </c>
      <c r="AL143" s="191">
        <f t="shared" si="95"/>
        <v>-845.10246</v>
      </c>
      <c r="AM143" s="191">
        <f t="shared" si="96"/>
        <v>-1517.6694</v>
      </c>
      <c r="AN143" s="191">
        <f t="shared" si="97"/>
        <v>4546</v>
      </c>
      <c r="AO143" s="191">
        <f t="shared" si="98"/>
        <v>4546</v>
      </c>
      <c r="AP143" s="191">
        <f t="shared" si="99"/>
        <v>3818.64</v>
      </c>
      <c r="AQ143" s="191">
        <f t="shared" si="100"/>
        <v>1900</v>
      </c>
      <c r="AR143" s="191">
        <f t="shared" si="101"/>
        <v>1900</v>
      </c>
      <c r="AS143" s="191">
        <f t="shared" si="102"/>
        <v>91.2</v>
      </c>
      <c r="AT143" s="191">
        <f t="shared" si="103"/>
        <v>1900</v>
      </c>
      <c r="AU143" s="191">
        <f t="shared" si="104"/>
        <v>18.24</v>
      </c>
      <c r="AV143" s="191">
        <f t="shared" si="105"/>
        <v>4340</v>
      </c>
      <c r="AW143" s="191">
        <f t="shared" si="106"/>
        <v>4340</v>
      </c>
      <c r="AX143" s="191">
        <f t="shared" si="107"/>
        <v>1171.8</v>
      </c>
      <c r="AY143" s="191">
        <f t="shared" si="108"/>
        <v>1900</v>
      </c>
      <c r="AZ143" s="191">
        <f t="shared" si="109"/>
        <v>1900</v>
      </c>
      <c r="BA143" s="191">
        <f t="shared" si="110"/>
        <v>570</v>
      </c>
      <c r="BB143" s="191">
        <f t="shared" si="111"/>
        <v>-1636.56</v>
      </c>
      <c r="BC143" s="191">
        <f t="shared" si="112"/>
        <v>-68.4</v>
      </c>
      <c r="BD143" s="191">
        <f t="shared" si="113"/>
        <v>0</v>
      </c>
      <c r="BE143" s="191">
        <f t="shared" si="114"/>
        <v>-651</v>
      </c>
      <c r="BF143" s="191">
        <f t="shared" si="115"/>
        <v>-570</v>
      </c>
    </row>
    <row r="144" spans="2:58">
      <c r="B144" s="201" t="s">
        <v>529</v>
      </c>
      <c r="C144" s="197" t="str">
        <f>_xlfn.XLOOKUP(B144,'2024.1-2024.6'!B:B,'2024.1-2024.6'!G:G)</f>
        <v>2024/06/24</v>
      </c>
      <c r="D144" s="1" t="str">
        <f>_xlfn.XLOOKUP(B144,'2024.1-2024.6'!B:B,'2024.1-2024.6'!I:I)</f>
        <v>6月入职</v>
      </c>
      <c r="E144" s="1" t="str">
        <f>_xlfn.XLOOKUP(B144,'2024.1-2024.6'!B:B,'2024.1-2024.6'!C:C)</f>
        <v>服务营销中心</v>
      </c>
      <c r="F144" s="1" t="str">
        <f>_xlfn.XLOOKUP(B144,'2024.1-2024.6'!B:B,'2024.1-2024.6'!F:F)</f>
        <v>项目经理</v>
      </c>
      <c r="G144" s="1">
        <f>COUNTIF('2024.1-2024.6'!B:B,B144)</f>
        <v>1</v>
      </c>
      <c r="H144" s="191">
        <f>_xlfn.XLOOKUP(B144,'2024.1-2024.6'!B:B,'2024.1-2024.6'!K:K)</f>
        <v>3655.92</v>
      </c>
      <c r="I144" s="191">
        <f>IFERROR(AVERAGEIF('2022.1-2022.12 '!B:B,B144,'2022.1-2022.12 '!K:K),0)</f>
        <v>0</v>
      </c>
      <c r="J144" s="191">
        <f>_xlfn.XLOOKUP(B144,'2024.1-2024.6'!B:B,'2024.1-2024.6'!J:J)</f>
        <v>5300</v>
      </c>
      <c r="K144" s="191">
        <f>IFERROR(AVERAGEIF('2022.1-2022.12 '!B:B,B144,'2022.1-2022.12 '!J:J),0)</f>
        <v>0</v>
      </c>
      <c r="L144" s="191"/>
      <c r="M144" s="191">
        <f>SUMIF('2024.1-2024.6'!B:B,'Sum 2024.1-2024.6'!B144,'2024.1-2024.6'!L:L)</f>
        <v>0</v>
      </c>
      <c r="N144" s="191"/>
      <c r="O144" s="191">
        <f>SUMIF('2024.1-2024.6'!B:B,'Sum 2024.1-2024.6'!B144,'2024.1-2024.6'!N:N)</f>
        <v>0</v>
      </c>
      <c r="P144" s="191">
        <f>SUMIF('2024.1-2024.6'!B:B,'Sum 2024.1-2024.6'!B144,'2024.1-2024.6'!P:P)</f>
        <v>0</v>
      </c>
      <c r="Q144" s="191"/>
      <c r="R144" s="191">
        <f>SUMIF('2024.1-2024.6'!B:B,'Sum 2024.1-2024.6'!B144,'2024.1-2024.6'!M:M)</f>
        <v>0</v>
      </c>
      <c r="S144" s="191"/>
      <c r="T144" s="191">
        <f>SUMIF('2024.1-2024.6'!B:B,'Sum 2024.1-2024.6'!B144,'2024.1-2024.6'!O:O)</f>
        <v>0</v>
      </c>
      <c r="U144" s="191">
        <f t="shared" si="78"/>
        <v>4546</v>
      </c>
      <c r="V144" s="191">
        <f t="shared" si="79"/>
        <v>4546</v>
      </c>
      <c r="W144" s="191">
        <f t="shared" si="80"/>
        <v>636.44</v>
      </c>
      <c r="X144" s="191">
        <f t="shared" si="81"/>
        <v>3655.92</v>
      </c>
      <c r="Y144" s="191">
        <f t="shared" si="82"/>
        <v>3655.92</v>
      </c>
      <c r="Z144" s="191">
        <f t="shared" si="83"/>
        <v>29.24736</v>
      </c>
      <c r="AA144" s="191">
        <f t="shared" si="84"/>
        <v>3655.92</v>
      </c>
      <c r="AB144" s="191">
        <f t="shared" si="85"/>
        <v>5.849472</v>
      </c>
      <c r="AC144" s="191">
        <f t="shared" si="86"/>
        <v>4340</v>
      </c>
      <c r="AD144" s="191">
        <f t="shared" si="87"/>
        <v>4340</v>
      </c>
      <c r="AE144" s="191">
        <f t="shared" si="88"/>
        <v>195.3</v>
      </c>
      <c r="AF144" s="191">
        <f t="shared" si="89"/>
        <v>3655.92</v>
      </c>
      <c r="AG144" s="191">
        <f t="shared" si="90"/>
        <v>3655.92</v>
      </c>
      <c r="AH144" s="191">
        <f t="shared" si="91"/>
        <v>182.796</v>
      </c>
      <c r="AI144" s="191">
        <f t="shared" si="92"/>
        <v>-636.44</v>
      </c>
      <c r="AJ144" s="191">
        <f t="shared" si="93"/>
        <v>-29.24736</v>
      </c>
      <c r="AK144" s="191">
        <f t="shared" si="94"/>
        <v>-5.849472</v>
      </c>
      <c r="AL144" s="191">
        <f t="shared" si="95"/>
        <v>-195.3</v>
      </c>
      <c r="AM144" s="191">
        <f t="shared" si="96"/>
        <v>-182.796</v>
      </c>
      <c r="AN144" s="191">
        <f t="shared" si="97"/>
        <v>5300</v>
      </c>
      <c r="AO144" s="191">
        <f t="shared" si="98"/>
        <v>5300</v>
      </c>
      <c r="AP144" s="191">
        <f t="shared" si="99"/>
        <v>742</v>
      </c>
      <c r="AQ144" s="191">
        <f t="shared" si="100"/>
        <v>5300</v>
      </c>
      <c r="AR144" s="191">
        <f t="shared" si="101"/>
        <v>5300</v>
      </c>
      <c r="AS144" s="191">
        <f t="shared" si="102"/>
        <v>42.4</v>
      </c>
      <c r="AT144" s="191">
        <f t="shared" si="103"/>
        <v>5300</v>
      </c>
      <c r="AU144" s="191">
        <f t="shared" si="104"/>
        <v>8.48</v>
      </c>
      <c r="AV144" s="191">
        <f t="shared" si="105"/>
        <v>5300</v>
      </c>
      <c r="AW144" s="191">
        <f t="shared" si="106"/>
        <v>5300</v>
      </c>
      <c r="AX144" s="191">
        <f t="shared" si="107"/>
        <v>238.5</v>
      </c>
      <c r="AY144" s="191">
        <f t="shared" si="108"/>
        <v>5300</v>
      </c>
      <c r="AZ144" s="191">
        <f t="shared" si="109"/>
        <v>5300</v>
      </c>
      <c r="BA144" s="191">
        <f t="shared" si="110"/>
        <v>265</v>
      </c>
      <c r="BB144" s="191">
        <f t="shared" si="111"/>
        <v>-742</v>
      </c>
      <c r="BC144" s="191">
        <f t="shared" si="112"/>
        <v>-42.4</v>
      </c>
      <c r="BD144" s="191">
        <f t="shared" si="113"/>
        <v>-8.48</v>
      </c>
      <c r="BE144" s="191">
        <f t="shared" si="114"/>
        <v>-238.5</v>
      </c>
      <c r="BF144" s="191">
        <f t="shared" si="115"/>
        <v>-265</v>
      </c>
    </row>
    <row r="145" spans="2:58">
      <c r="B145" s="1" t="s">
        <v>336</v>
      </c>
      <c r="C145" s="197" t="str">
        <f>_xlfn.XLOOKUP(B145,'2024.1-2024.6'!B:B,'2024.1-2024.6'!G:G)</f>
        <v>2021/07/17</v>
      </c>
      <c r="D145" s="1">
        <f>_xlfn.XLOOKUP(B145,'2024.1-2024.6'!B:B,'2024.1-2024.6'!I:I)</f>
        <v>0</v>
      </c>
      <c r="E145" s="1" t="str">
        <f>_xlfn.XLOOKUP(B145,'2024.1-2024.6'!B:B,'2024.1-2024.6'!C:C)</f>
        <v>运营中心</v>
      </c>
      <c r="F145" s="1" t="str">
        <f>_xlfn.XLOOKUP(B145,'2024.1-2024.6'!B:B,'2024.1-2024.6'!F:F)</f>
        <v>装配钳工</v>
      </c>
      <c r="G145" s="1">
        <f>COUNTIF('2024.1-2024.6'!B:B,B145)</f>
        <v>6</v>
      </c>
      <c r="H145" s="191">
        <f>_xlfn.XLOOKUP(B145,'2024.1-2024.6'!B:B,'2024.1-2024.6'!K:K)</f>
        <v>5480.84</v>
      </c>
      <c r="I145" s="191">
        <f>IFERROR(AVERAGEIF('2022.1-2022.12 '!B:B,B145,'2022.1-2022.12 '!K:K),0)</f>
        <v>5847.3025</v>
      </c>
      <c r="J145" s="191">
        <f>_xlfn.XLOOKUP(B145,'2024.1-2024.6'!B:B,'2024.1-2024.6'!J:J)</f>
        <v>1900</v>
      </c>
      <c r="K145" s="191">
        <f>IFERROR(AVERAGEIF('2022.1-2022.12 '!B:B,B145,'2022.1-2022.12 '!J:J),0)</f>
        <v>1900</v>
      </c>
      <c r="L145" s="191"/>
      <c r="M145" s="191">
        <f>SUMIF('2024.1-2024.6'!B:B,'Sum 2024.1-2024.6'!B145,'2024.1-2024.6'!L:L)</f>
        <v>2182.08</v>
      </c>
      <c r="N145" s="191"/>
      <c r="O145" s="191">
        <f>SUMIF('2024.1-2024.6'!B:B,'Sum 2024.1-2024.6'!B145,'2024.1-2024.6'!N:N)</f>
        <v>22.8</v>
      </c>
      <c r="P145" s="191">
        <f>SUMIF('2024.1-2024.6'!B:B,'Sum 2024.1-2024.6'!B145,'2024.1-2024.6'!P:P)</f>
        <v>18.24</v>
      </c>
      <c r="Q145" s="191"/>
      <c r="R145" s="191">
        <f>SUMIF('2024.1-2024.6'!B:B,'Sum 2024.1-2024.6'!B145,'2024.1-2024.6'!M:M)</f>
        <v>520.8</v>
      </c>
      <c r="S145" s="191"/>
      <c r="T145" s="191">
        <f>SUMIF('2024.1-2024.6'!B:B,'Sum 2024.1-2024.6'!B145,'2024.1-2024.6'!O:O)</f>
        <v>0</v>
      </c>
      <c r="U145" s="191">
        <f t="shared" si="78"/>
        <v>5847.3025</v>
      </c>
      <c r="V145" s="191">
        <f t="shared" si="79"/>
        <v>5847.3025</v>
      </c>
      <c r="W145" s="191">
        <f t="shared" si="80"/>
        <v>4911.7341</v>
      </c>
      <c r="X145" s="191">
        <f t="shared" si="81"/>
        <v>5847.3025</v>
      </c>
      <c r="Y145" s="191">
        <f t="shared" si="82"/>
        <v>5847.3025</v>
      </c>
      <c r="Z145" s="191">
        <f t="shared" si="83"/>
        <v>280.67052</v>
      </c>
      <c r="AA145" s="191">
        <f t="shared" si="84"/>
        <v>5847.3025</v>
      </c>
      <c r="AB145" s="191">
        <f t="shared" si="85"/>
        <v>56.134104</v>
      </c>
      <c r="AC145" s="191">
        <f t="shared" si="86"/>
        <v>5847.3025</v>
      </c>
      <c r="AD145" s="191">
        <f t="shared" si="87"/>
        <v>5847.3025</v>
      </c>
      <c r="AE145" s="191">
        <f t="shared" si="88"/>
        <v>1578.771675</v>
      </c>
      <c r="AF145" s="191">
        <f t="shared" si="89"/>
        <v>5847.3025</v>
      </c>
      <c r="AG145" s="191">
        <f t="shared" si="90"/>
        <v>5847.3025</v>
      </c>
      <c r="AH145" s="191">
        <f t="shared" si="91"/>
        <v>1754.19075</v>
      </c>
      <c r="AI145" s="191">
        <f t="shared" si="92"/>
        <v>-2729.6541</v>
      </c>
      <c r="AJ145" s="191">
        <f t="shared" si="93"/>
        <v>-257.87052</v>
      </c>
      <c r="AK145" s="191">
        <f t="shared" si="94"/>
        <v>-37.894104</v>
      </c>
      <c r="AL145" s="191">
        <f t="shared" si="95"/>
        <v>-1057.971675</v>
      </c>
      <c r="AM145" s="191">
        <f t="shared" si="96"/>
        <v>-1754.19075</v>
      </c>
      <c r="AN145" s="191">
        <f t="shared" si="97"/>
        <v>4546</v>
      </c>
      <c r="AO145" s="191">
        <f t="shared" si="98"/>
        <v>4546</v>
      </c>
      <c r="AP145" s="191">
        <f t="shared" si="99"/>
        <v>3818.64</v>
      </c>
      <c r="AQ145" s="191">
        <f t="shared" si="100"/>
        <v>1900</v>
      </c>
      <c r="AR145" s="191">
        <f t="shared" si="101"/>
        <v>1900</v>
      </c>
      <c r="AS145" s="191">
        <f t="shared" si="102"/>
        <v>91.2</v>
      </c>
      <c r="AT145" s="191">
        <f t="shared" si="103"/>
        <v>1900</v>
      </c>
      <c r="AU145" s="191">
        <f t="shared" si="104"/>
        <v>18.24</v>
      </c>
      <c r="AV145" s="191">
        <f t="shared" si="105"/>
        <v>4340</v>
      </c>
      <c r="AW145" s="191">
        <f t="shared" si="106"/>
        <v>4340</v>
      </c>
      <c r="AX145" s="191">
        <f t="shared" si="107"/>
        <v>1171.8</v>
      </c>
      <c r="AY145" s="191">
        <f t="shared" si="108"/>
        <v>1900</v>
      </c>
      <c r="AZ145" s="191">
        <f t="shared" si="109"/>
        <v>1900</v>
      </c>
      <c r="BA145" s="191">
        <f t="shared" si="110"/>
        <v>570</v>
      </c>
      <c r="BB145" s="191">
        <f t="shared" si="111"/>
        <v>-1636.56</v>
      </c>
      <c r="BC145" s="191">
        <f t="shared" si="112"/>
        <v>-68.4</v>
      </c>
      <c r="BD145" s="191">
        <f t="shared" si="113"/>
        <v>0</v>
      </c>
      <c r="BE145" s="191">
        <f t="shared" si="114"/>
        <v>-651</v>
      </c>
      <c r="BF145" s="191">
        <f t="shared" si="115"/>
        <v>-570</v>
      </c>
    </row>
    <row r="146" spans="2:58">
      <c r="B146" s="1" t="s">
        <v>337</v>
      </c>
      <c r="C146" s="197" t="str">
        <f>_xlfn.XLOOKUP(B146,'2024.1-2024.6'!B:B,'2024.1-2024.6'!G:G)</f>
        <v>2021/07/15</v>
      </c>
      <c r="D146" s="1">
        <f>_xlfn.XLOOKUP(B146,'2024.1-2024.6'!B:B,'2024.1-2024.6'!I:I)</f>
        <v>0</v>
      </c>
      <c r="E146" s="1" t="str">
        <f>_xlfn.XLOOKUP(B146,'2024.1-2024.6'!B:B,'2024.1-2024.6'!C:C)</f>
        <v>运营中心</v>
      </c>
      <c r="F146" s="1" t="str">
        <f>_xlfn.XLOOKUP(B146,'2024.1-2024.6'!B:B,'2024.1-2024.6'!F:F)</f>
        <v>装配钳工</v>
      </c>
      <c r="G146" s="1">
        <f>COUNTIF('2024.1-2024.6'!B:B,B146)</f>
        <v>6</v>
      </c>
      <c r="H146" s="191">
        <f>_xlfn.XLOOKUP(B146,'2024.1-2024.6'!B:B,'2024.1-2024.6'!K:K)</f>
        <v>6654.44</v>
      </c>
      <c r="I146" s="191">
        <f>IFERROR(AVERAGEIF('2022.1-2022.12 '!B:B,B146,'2022.1-2022.12 '!K:K),0)</f>
        <v>4289.21833333333</v>
      </c>
      <c r="J146" s="191">
        <f>_xlfn.XLOOKUP(B146,'2024.1-2024.6'!B:B,'2024.1-2024.6'!J:J)</f>
        <v>1900</v>
      </c>
      <c r="K146" s="191">
        <f>IFERROR(AVERAGEIF('2022.1-2022.12 '!B:B,B146,'2022.1-2022.12 '!J:J),0)</f>
        <v>1900</v>
      </c>
      <c r="L146" s="191"/>
      <c r="M146" s="191">
        <f>SUMIF('2024.1-2024.6'!B:B,'Sum 2024.1-2024.6'!B146,'2024.1-2024.6'!L:L)</f>
        <v>2182.08</v>
      </c>
      <c r="N146" s="191"/>
      <c r="O146" s="191">
        <f>SUMIF('2024.1-2024.6'!B:B,'Sum 2024.1-2024.6'!B146,'2024.1-2024.6'!N:N)</f>
        <v>22.8</v>
      </c>
      <c r="P146" s="191">
        <f>SUMIF('2024.1-2024.6'!B:B,'Sum 2024.1-2024.6'!B146,'2024.1-2024.6'!P:P)</f>
        <v>18.24</v>
      </c>
      <c r="Q146" s="191"/>
      <c r="R146" s="191">
        <f>SUMIF('2024.1-2024.6'!B:B,'Sum 2024.1-2024.6'!B146,'2024.1-2024.6'!M:M)</f>
        <v>520.8</v>
      </c>
      <c r="S146" s="191"/>
      <c r="T146" s="191">
        <f>SUMIF('2024.1-2024.6'!B:B,'Sum 2024.1-2024.6'!B146,'2024.1-2024.6'!O:O)</f>
        <v>0</v>
      </c>
      <c r="U146" s="191">
        <f t="shared" si="78"/>
        <v>4546</v>
      </c>
      <c r="V146" s="191">
        <f t="shared" si="79"/>
        <v>4546</v>
      </c>
      <c r="W146" s="191">
        <f t="shared" si="80"/>
        <v>3818.64</v>
      </c>
      <c r="X146" s="191">
        <f t="shared" si="81"/>
        <v>4289.21833333333</v>
      </c>
      <c r="Y146" s="191">
        <f t="shared" si="82"/>
        <v>4289.21833333333</v>
      </c>
      <c r="Z146" s="191">
        <f t="shared" si="83"/>
        <v>205.88248</v>
      </c>
      <c r="AA146" s="191">
        <f t="shared" si="84"/>
        <v>4289.21833333333</v>
      </c>
      <c r="AB146" s="191">
        <f t="shared" si="85"/>
        <v>41.176496</v>
      </c>
      <c r="AC146" s="191">
        <f t="shared" si="86"/>
        <v>4340</v>
      </c>
      <c r="AD146" s="191">
        <f t="shared" si="87"/>
        <v>4340</v>
      </c>
      <c r="AE146" s="191">
        <f t="shared" si="88"/>
        <v>1171.8</v>
      </c>
      <c r="AF146" s="191">
        <f t="shared" si="89"/>
        <v>4289.21833333333</v>
      </c>
      <c r="AG146" s="191">
        <f t="shared" si="90"/>
        <v>4289.21833333333</v>
      </c>
      <c r="AH146" s="191">
        <f t="shared" si="91"/>
        <v>1286.7655</v>
      </c>
      <c r="AI146" s="191">
        <f t="shared" si="92"/>
        <v>-1636.56</v>
      </c>
      <c r="AJ146" s="191">
        <f t="shared" si="93"/>
        <v>-183.08248</v>
      </c>
      <c r="AK146" s="191">
        <f t="shared" si="94"/>
        <v>-22.936496</v>
      </c>
      <c r="AL146" s="191">
        <f t="shared" si="95"/>
        <v>-651</v>
      </c>
      <c r="AM146" s="191">
        <f t="shared" si="96"/>
        <v>-1286.7655</v>
      </c>
      <c r="AN146" s="191">
        <f t="shared" si="97"/>
        <v>4546</v>
      </c>
      <c r="AO146" s="191">
        <f t="shared" si="98"/>
        <v>4546</v>
      </c>
      <c r="AP146" s="191">
        <f t="shared" si="99"/>
        <v>3818.64</v>
      </c>
      <c r="AQ146" s="191">
        <f t="shared" si="100"/>
        <v>1900</v>
      </c>
      <c r="AR146" s="191">
        <f t="shared" si="101"/>
        <v>1900</v>
      </c>
      <c r="AS146" s="191">
        <f t="shared" si="102"/>
        <v>91.2</v>
      </c>
      <c r="AT146" s="191">
        <f t="shared" si="103"/>
        <v>1900</v>
      </c>
      <c r="AU146" s="191">
        <f t="shared" si="104"/>
        <v>18.24</v>
      </c>
      <c r="AV146" s="191">
        <f t="shared" si="105"/>
        <v>4340</v>
      </c>
      <c r="AW146" s="191">
        <f t="shared" si="106"/>
        <v>4340</v>
      </c>
      <c r="AX146" s="191">
        <f t="shared" si="107"/>
        <v>1171.8</v>
      </c>
      <c r="AY146" s="191">
        <f t="shared" si="108"/>
        <v>1900</v>
      </c>
      <c r="AZ146" s="191">
        <f t="shared" si="109"/>
        <v>1900</v>
      </c>
      <c r="BA146" s="191">
        <f t="shared" si="110"/>
        <v>570</v>
      </c>
      <c r="BB146" s="191">
        <f t="shared" si="111"/>
        <v>-1636.56</v>
      </c>
      <c r="BC146" s="191">
        <f t="shared" si="112"/>
        <v>-68.4</v>
      </c>
      <c r="BD146" s="191">
        <f t="shared" si="113"/>
        <v>0</v>
      </c>
      <c r="BE146" s="191">
        <f t="shared" si="114"/>
        <v>-651</v>
      </c>
      <c r="BF146" s="191">
        <f t="shared" si="115"/>
        <v>-570</v>
      </c>
    </row>
    <row r="147" spans="2:58">
      <c r="B147" s="1" t="s">
        <v>338</v>
      </c>
      <c r="C147" s="197" t="str">
        <f>_xlfn.XLOOKUP(B147,'2024.1-2024.6'!B:B,'2024.1-2024.6'!G:G)</f>
        <v>2021/01/25</v>
      </c>
      <c r="D147" s="1">
        <f>_xlfn.XLOOKUP(B147,'2024.1-2024.6'!B:B,'2024.1-2024.6'!I:I)</f>
        <v>0</v>
      </c>
      <c r="E147" s="1" t="str">
        <f>_xlfn.XLOOKUP(B147,'2024.1-2024.6'!B:B,'2024.1-2024.6'!C:C)</f>
        <v>运营中心</v>
      </c>
      <c r="F147" s="1" t="str">
        <f>_xlfn.XLOOKUP(B147,'2024.1-2024.6'!B:B,'2024.1-2024.6'!F:F)</f>
        <v>仓管员</v>
      </c>
      <c r="G147" s="1">
        <f>COUNTIF('2024.1-2024.6'!B:B,B147)</f>
        <v>6</v>
      </c>
      <c r="H147" s="191">
        <f>_xlfn.XLOOKUP(B147,'2024.1-2024.6'!B:B,'2024.1-2024.6'!K:K)</f>
        <v>5671.72</v>
      </c>
      <c r="I147" s="191">
        <f>IFERROR(AVERAGEIF('2022.1-2022.12 '!B:B,B147,'2022.1-2022.12 '!K:K),0)</f>
        <v>4419.45166666667</v>
      </c>
      <c r="J147" s="191">
        <f>_xlfn.XLOOKUP(B147,'2024.1-2024.6'!B:B,'2024.1-2024.6'!J:J)</f>
        <v>1900</v>
      </c>
      <c r="K147" s="191">
        <f>IFERROR(AVERAGEIF('2022.1-2022.12 '!B:B,B147,'2022.1-2022.12 '!J:J),0)</f>
        <v>1900</v>
      </c>
      <c r="L147" s="191"/>
      <c r="M147" s="191">
        <f>SUMIF('2024.1-2024.6'!B:B,'Sum 2024.1-2024.6'!B147,'2024.1-2024.6'!L:L)</f>
        <v>2182.08</v>
      </c>
      <c r="N147" s="191"/>
      <c r="O147" s="191">
        <f>SUMIF('2024.1-2024.6'!B:B,'Sum 2024.1-2024.6'!B147,'2024.1-2024.6'!N:N)</f>
        <v>22.8</v>
      </c>
      <c r="P147" s="191">
        <f>SUMIF('2024.1-2024.6'!B:B,'Sum 2024.1-2024.6'!B147,'2024.1-2024.6'!P:P)</f>
        <v>18.24</v>
      </c>
      <c r="Q147" s="191"/>
      <c r="R147" s="191">
        <f>SUMIF('2024.1-2024.6'!B:B,'Sum 2024.1-2024.6'!B147,'2024.1-2024.6'!M:M)</f>
        <v>520.8</v>
      </c>
      <c r="S147" s="191"/>
      <c r="T147" s="191">
        <f>SUMIF('2024.1-2024.6'!B:B,'Sum 2024.1-2024.6'!B147,'2024.1-2024.6'!O:O)</f>
        <v>0</v>
      </c>
      <c r="U147" s="191">
        <f t="shared" si="78"/>
        <v>4546</v>
      </c>
      <c r="V147" s="191">
        <f t="shared" si="79"/>
        <v>4546</v>
      </c>
      <c r="W147" s="191">
        <f t="shared" si="80"/>
        <v>3818.64</v>
      </c>
      <c r="X147" s="191">
        <f t="shared" si="81"/>
        <v>4419.45166666667</v>
      </c>
      <c r="Y147" s="191">
        <f t="shared" si="82"/>
        <v>4419.45166666667</v>
      </c>
      <c r="Z147" s="191">
        <f t="shared" si="83"/>
        <v>212.13368</v>
      </c>
      <c r="AA147" s="191">
        <f t="shared" si="84"/>
        <v>4419.45166666667</v>
      </c>
      <c r="AB147" s="191">
        <f t="shared" si="85"/>
        <v>42.426736</v>
      </c>
      <c r="AC147" s="191">
        <f t="shared" si="86"/>
        <v>4419.45166666667</v>
      </c>
      <c r="AD147" s="191">
        <f t="shared" si="87"/>
        <v>4419.45166666667</v>
      </c>
      <c r="AE147" s="191">
        <f t="shared" si="88"/>
        <v>1193.25195</v>
      </c>
      <c r="AF147" s="191">
        <f t="shared" si="89"/>
        <v>4419.45166666667</v>
      </c>
      <c r="AG147" s="191">
        <f t="shared" si="90"/>
        <v>4419.45166666667</v>
      </c>
      <c r="AH147" s="191">
        <f t="shared" si="91"/>
        <v>1325.8355</v>
      </c>
      <c r="AI147" s="191">
        <f t="shared" si="92"/>
        <v>-1636.56</v>
      </c>
      <c r="AJ147" s="191">
        <f t="shared" si="93"/>
        <v>-189.33368</v>
      </c>
      <c r="AK147" s="191">
        <f t="shared" si="94"/>
        <v>-24.186736</v>
      </c>
      <c r="AL147" s="191">
        <f t="shared" si="95"/>
        <v>-672.45195</v>
      </c>
      <c r="AM147" s="191">
        <f t="shared" si="96"/>
        <v>-1325.8355</v>
      </c>
      <c r="AN147" s="191">
        <f t="shared" si="97"/>
        <v>4546</v>
      </c>
      <c r="AO147" s="191">
        <f t="shared" si="98"/>
        <v>4546</v>
      </c>
      <c r="AP147" s="191">
        <f t="shared" si="99"/>
        <v>3818.64</v>
      </c>
      <c r="AQ147" s="191">
        <f t="shared" si="100"/>
        <v>1900</v>
      </c>
      <c r="AR147" s="191">
        <f t="shared" si="101"/>
        <v>1900</v>
      </c>
      <c r="AS147" s="191">
        <f t="shared" si="102"/>
        <v>91.2</v>
      </c>
      <c r="AT147" s="191">
        <f t="shared" si="103"/>
        <v>1900</v>
      </c>
      <c r="AU147" s="191">
        <f t="shared" si="104"/>
        <v>18.24</v>
      </c>
      <c r="AV147" s="191">
        <f t="shared" si="105"/>
        <v>4340</v>
      </c>
      <c r="AW147" s="191">
        <f t="shared" si="106"/>
        <v>4340</v>
      </c>
      <c r="AX147" s="191">
        <f t="shared" si="107"/>
        <v>1171.8</v>
      </c>
      <c r="AY147" s="191">
        <f t="shared" si="108"/>
        <v>1900</v>
      </c>
      <c r="AZ147" s="191">
        <f t="shared" si="109"/>
        <v>1900</v>
      </c>
      <c r="BA147" s="191">
        <f t="shared" si="110"/>
        <v>570</v>
      </c>
      <c r="BB147" s="191">
        <f t="shared" si="111"/>
        <v>-1636.56</v>
      </c>
      <c r="BC147" s="191">
        <f t="shared" si="112"/>
        <v>-68.4</v>
      </c>
      <c r="BD147" s="191">
        <f t="shared" si="113"/>
        <v>0</v>
      </c>
      <c r="BE147" s="191">
        <f t="shared" si="114"/>
        <v>-651</v>
      </c>
      <c r="BF147" s="191">
        <f t="shared" si="115"/>
        <v>-570</v>
      </c>
    </row>
    <row r="148" spans="2:58">
      <c r="B148" s="1" t="s">
        <v>339</v>
      </c>
      <c r="C148" s="197" t="str">
        <f>_xlfn.XLOOKUP(B148,'2024.1-2024.6'!B:B,'2024.1-2024.6'!G:G)</f>
        <v>2020/05/29</v>
      </c>
      <c r="D148" s="1">
        <f>_xlfn.XLOOKUP(B148,'2024.1-2024.6'!B:B,'2024.1-2024.6'!I:I)</f>
        <v>0</v>
      </c>
      <c r="E148" s="1" t="str">
        <f>_xlfn.XLOOKUP(B148,'2024.1-2024.6'!B:B,'2024.1-2024.6'!C:C)</f>
        <v>运营中心</v>
      </c>
      <c r="F148" s="1" t="str">
        <f>_xlfn.XLOOKUP(B148,'2024.1-2024.6'!B:B,'2024.1-2024.6'!F:F)</f>
        <v>装配钳工</v>
      </c>
      <c r="G148" s="1">
        <f>COUNTIF('2024.1-2024.6'!B:B,B148)</f>
        <v>6</v>
      </c>
      <c r="H148" s="191">
        <f>_xlfn.XLOOKUP(B148,'2024.1-2024.6'!B:B,'2024.1-2024.6'!K:K)</f>
        <v>6107.01</v>
      </c>
      <c r="I148" s="191">
        <f>IFERROR(AVERAGEIF('2022.1-2022.12 '!B:B,B148,'2022.1-2022.12 '!K:K),0)</f>
        <v>5438.95583333333</v>
      </c>
      <c r="J148" s="191">
        <f>_xlfn.XLOOKUP(B148,'2024.1-2024.6'!B:B,'2024.1-2024.6'!J:J)</f>
        <v>1900</v>
      </c>
      <c r="K148" s="191">
        <f>IFERROR(AVERAGEIF('2022.1-2022.12 '!B:B,B148,'2022.1-2022.12 '!J:J),0)</f>
        <v>1900</v>
      </c>
      <c r="L148" s="191"/>
      <c r="M148" s="191">
        <f>SUMIF('2024.1-2024.6'!B:B,'Sum 2024.1-2024.6'!B148,'2024.1-2024.6'!L:L)</f>
        <v>2182.08</v>
      </c>
      <c r="N148" s="191"/>
      <c r="O148" s="191">
        <f>SUMIF('2024.1-2024.6'!B:B,'Sum 2024.1-2024.6'!B148,'2024.1-2024.6'!N:N)</f>
        <v>22.8</v>
      </c>
      <c r="P148" s="191">
        <f>SUMIF('2024.1-2024.6'!B:B,'Sum 2024.1-2024.6'!B148,'2024.1-2024.6'!P:P)</f>
        <v>18.24</v>
      </c>
      <c r="Q148" s="191"/>
      <c r="R148" s="191">
        <f>SUMIF('2024.1-2024.6'!B:B,'Sum 2024.1-2024.6'!B148,'2024.1-2024.6'!M:M)</f>
        <v>520.8</v>
      </c>
      <c r="S148" s="191"/>
      <c r="T148" s="191">
        <f>SUMIF('2024.1-2024.6'!B:B,'Sum 2024.1-2024.6'!B148,'2024.1-2024.6'!O:O)</f>
        <v>0</v>
      </c>
      <c r="U148" s="191">
        <f t="shared" si="78"/>
        <v>5438.95583333333</v>
      </c>
      <c r="V148" s="191">
        <f t="shared" si="79"/>
        <v>5438.95583333333</v>
      </c>
      <c r="W148" s="191">
        <f t="shared" si="80"/>
        <v>4568.7229</v>
      </c>
      <c r="X148" s="191">
        <f t="shared" si="81"/>
        <v>5438.95583333333</v>
      </c>
      <c r="Y148" s="191">
        <f t="shared" si="82"/>
        <v>5438.95583333333</v>
      </c>
      <c r="Z148" s="191">
        <f t="shared" si="83"/>
        <v>261.06988</v>
      </c>
      <c r="AA148" s="191">
        <f t="shared" si="84"/>
        <v>5438.95583333333</v>
      </c>
      <c r="AB148" s="191">
        <f t="shared" si="85"/>
        <v>52.213976</v>
      </c>
      <c r="AC148" s="191">
        <f t="shared" si="86"/>
        <v>5438.95583333333</v>
      </c>
      <c r="AD148" s="191">
        <f t="shared" si="87"/>
        <v>5438.95583333333</v>
      </c>
      <c r="AE148" s="191">
        <f t="shared" si="88"/>
        <v>1468.518075</v>
      </c>
      <c r="AF148" s="191">
        <f t="shared" si="89"/>
        <v>5438.95583333333</v>
      </c>
      <c r="AG148" s="191">
        <f t="shared" si="90"/>
        <v>5438.95583333333</v>
      </c>
      <c r="AH148" s="191">
        <f t="shared" si="91"/>
        <v>1631.68675</v>
      </c>
      <c r="AI148" s="191">
        <f t="shared" si="92"/>
        <v>-2386.6429</v>
      </c>
      <c r="AJ148" s="191">
        <f t="shared" si="93"/>
        <v>-238.26988</v>
      </c>
      <c r="AK148" s="191">
        <f t="shared" si="94"/>
        <v>-33.973976</v>
      </c>
      <c r="AL148" s="191">
        <f t="shared" si="95"/>
        <v>-947.718075</v>
      </c>
      <c r="AM148" s="191">
        <f t="shared" si="96"/>
        <v>-1631.68675</v>
      </c>
      <c r="AN148" s="191">
        <f t="shared" si="97"/>
        <v>4546</v>
      </c>
      <c r="AO148" s="191">
        <f t="shared" si="98"/>
        <v>4546</v>
      </c>
      <c r="AP148" s="191">
        <f t="shared" si="99"/>
        <v>3818.64</v>
      </c>
      <c r="AQ148" s="191">
        <f t="shared" si="100"/>
        <v>1900</v>
      </c>
      <c r="AR148" s="191">
        <f t="shared" si="101"/>
        <v>1900</v>
      </c>
      <c r="AS148" s="191">
        <f t="shared" si="102"/>
        <v>91.2</v>
      </c>
      <c r="AT148" s="191">
        <f t="shared" si="103"/>
        <v>1900</v>
      </c>
      <c r="AU148" s="191">
        <f t="shared" si="104"/>
        <v>18.24</v>
      </c>
      <c r="AV148" s="191">
        <f t="shared" si="105"/>
        <v>4340</v>
      </c>
      <c r="AW148" s="191">
        <f t="shared" si="106"/>
        <v>4340</v>
      </c>
      <c r="AX148" s="191">
        <f t="shared" si="107"/>
        <v>1171.8</v>
      </c>
      <c r="AY148" s="191">
        <f t="shared" si="108"/>
        <v>1900</v>
      </c>
      <c r="AZ148" s="191">
        <f t="shared" si="109"/>
        <v>1900</v>
      </c>
      <c r="BA148" s="191">
        <f t="shared" si="110"/>
        <v>570</v>
      </c>
      <c r="BB148" s="191">
        <f t="shared" si="111"/>
        <v>-1636.56</v>
      </c>
      <c r="BC148" s="191">
        <f t="shared" si="112"/>
        <v>-68.4</v>
      </c>
      <c r="BD148" s="191">
        <f t="shared" si="113"/>
        <v>0</v>
      </c>
      <c r="BE148" s="191">
        <f t="shared" si="114"/>
        <v>-651</v>
      </c>
      <c r="BF148" s="191">
        <f t="shared" si="115"/>
        <v>-570</v>
      </c>
    </row>
    <row r="149" spans="2:58">
      <c r="B149" s="1" t="s">
        <v>340</v>
      </c>
      <c r="C149" s="197" t="str">
        <f>_xlfn.XLOOKUP(B149,'2024.1-2024.6'!B:B,'2024.1-2024.6'!G:G)</f>
        <v>2022/10/09</v>
      </c>
      <c r="D149" s="1">
        <f>_xlfn.XLOOKUP(B149,'2024.1-2024.6'!B:B,'2024.1-2024.6'!I:I)</f>
        <v>0</v>
      </c>
      <c r="E149" s="1" t="str">
        <f>_xlfn.XLOOKUP(B149,'2024.1-2024.6'!B:B,'2024.1-2024.6'!C:C)</f>
        <v>运营中心</v>
      </c>
      <c r="F149" s="1" t="str">
        <f>_xlfn.XLOOKUP(B149,'2024.1-2024.6'!B:B,'2024.1-2024.6'!F:F)</f>
        <v>装配钳工</v>
      </c>
      <c r="G149" s="1">
        <f>COUNTIF('2024.1-2024.6'!B:B,B149)</f>
        <v>6</v>
      </c>
      <c r="H149" s="191">
        <f>_xlfn.XLOOKUP(B149,'2024.1-2024.6'!B:B,'2024.1-2024.6'!K:K)</f>
        <v>5560.32</v>
      </c>
      <c r="I149" s="191">
        <f>IFERROR(AVERAGEIF('2022.1-2022.12 '!B:B,B149,'2022.1-2022.12 '!K:K),0)</f>
        <v>5071.91</v>
      </c>
      <c r="J149" s="191">
        <f>_xlfn.XLOOKUP(B149,'2024.1-2024.6'!B:B,'2024.1-2024.6'!J:J)</f>
        <v>1900</v>
      </c>
      <c r="K149" s="191">
        <f>IFERROR(AVERAGEIF('2022.1-2022.12 '!B:B,B149,'2022.1-2022.12 '!J:J),0)</f>
        <v>1900</v>
      </c>
      <c r="L149" s="191"/>
      <c r="M149" s="191">
        <f>SUMIF('2024.1-2024.6'!B:B,'Sum 2024.1-2024.6'!B149,'2024.1-2024.6'!L:L)</f>
        <v>2182.08</v>
      </c>
      <c r="N149" s="191"/>
      <c r="O149" s="191">
        <f>SUMIF('2024.1-2024.6'!B:B,'Sum 2024.1-2024.6'!B149,'2024.1-2024.6'!N:N)</f>
        <v>22.8</v>
      </c>
      <c r="P149" s="191">
        <f>SUMIF('2024.1-2024.6'!B:B,'Sum 2024.1-2024.6'!B149,'2024.1-2024.6'!P:P)</f>
        <v>18.24</v>
      </c>
      <c r="Q149" s="191"/>
      <c r="R149" s="191">
        <f>SUMIF('2024.1-2024.6'!B:B,'Sum 2024.1-2024.6'!B149,'2024.1-2024.6'!M:M)</f>
        <v>520.8</v>
      </c>
      <c r="S149" s="191"/>
      <c r="T149" s="191">
        <f>SUMIF('2024.1-2024.6'!B:B,'Sum 2024.1-2024.6'!B149,'2024.1-2024.6'!O:O)</f>
        <v>0</v>
      </c>
      <c r="U149" s="191">
        <f t="shared" si="78"/>
        <v>5071.91</v>
      </c>
      <c r="V149" s="191">
        <f t="shared" si="79"/>
        <v>5071.91</v>
      </c>
      <c r="W149" s="191">
        <f t="shared" si="80"/>
        <v>4260.4044</v>
      </c>
      <c r="X149" s="191">
        <f t="shared" si="81"/>
        <v>5071.91</v>
      </c>
      <c r="Y149" s="191">
        <f t="shared" si="82"/>
        <v>5071.91</v>
      </c>
      <c r="Z149" s="191">
        <f t="shared" si="83"/>
        <v>243.45168</v>
      </c>
      <c r="AA149" s="191">
        <f t="shared" si="84"/>
        <v>5071.91</v>
      </c>
      <c r="AB149" s="191">
        <f t="shared" si="85"/>
        <v>48.690336</v>
      </c>
      <c r="AC149" s="191">
        <f t="shared" si="86"/>
        <v>5071.91</v>
      </c>
      <c r="AD149" s="191">
        <f t="shared" si="87"/>
        <v>5071.91</v>
      </c>
      <c r="AE149" s="191">
        <f t="shared" si="88"/>
        <v>1369.4157</v>
      </c>
      <c r="AF149" s="191">
        <f t="shared" si="89"/>
        <v>5071.91</v>
      </c>
      <c r="AG149" s="191">
        <f t="shared" si="90"/>
        <v>5071.91</v>
      </c>
      <c r="AH149" s="191">
        <f t="shared" si="91"/>
        <v>1521.573</v>
      </c>
      <c r="AI149" s="191">
        <f t="shared" si="92"/>
        <v>-2078.3244</v>
      </c>
      <c r="AJ149" s="191">
        <f t="shared" si="93"/>
        <v>-220.65168</v>
      </c>
      <c r="AK149" s="191">
        <f t="shared" si="94"/>
        <v>-30.450336</v>
      </c>
      <c r="AL149" s="191">
        <f t="shared" si="95"/>
        <v>-848.6157</v>
      </c>
      <c r="AM149" s="191">
        <f t="shared" si="96"/>
        <v>-1521.573</v>
      </c>
      <c r="AN149" s="191">
        <f t="shared" si="97"/>
        <v>4546</v>
      </c>
      <c r="AO149" s="191">
        <f t="shared" si="98"/>
        <v>4546</v>
      </c>
      <c r="AP149" s="191">
        <f t="shared" si="99"/>
        <v>3818.64</v>
      </c>
      <c r="AQ149" s="191">
        <f t="shared" si="100"/>
        <v>1900</v>
      </c>
      <c r="AR149" s="191">
        <f t="shared" si="101"/>
        <v>1900</v>
      </c>
      <c r="AS149" s="191">
        <f t="shared" si="102"/>
        <v>91.2</v>
      </c>
      <c r="AT149" s="191">
        <f t="shared" si="103"/>
        <v>1900</v>
      </c>
      <c r="AU149" s="191">
        <f t="shared" si="104"/>
        <v>18.24</v>
      </c>
      <c r="AV149" s="191">
        <f t="shared" si="105"/>
        <v>4340</v>
      </c>
      <c r="AW149" s="191">
        <f t="shared" si="106"/>
        <v>4340</v>
      </c>
      <c r="AX149" s="191">
        <f t="shared" si="107"/>
        <v>1171.8</v>
      </c>
      <c r="AY149" s="191">
        <f t="shared" si="108"/>
        <v>1900</v>
      </c>
      <c r="AZ149" s="191">
        <f t="shared" si="109"/>
        <v>1900</v>
      </c>
      <c r="BA149" s="191">
        <f t="shared" si="110"/>
        <v>570</v>
      </c>
      <c r="BB149" s="191">
        <f t="shared" si="111"/>
        <v>-1636.56</v>
      </c>
      <c r="BC149" s="191">
        <f t="shared" si="112"/>
        <v>-68.4</v>
      </c>
      <c r="BD149" s="191">
        <f t="shared" si="113"/>
        <v>0</v>
      </c>
      <c r="BE149" s="191">
        <f t="shared" si="114"/>
        <v>-651</v>
      </c>
      <c r="BF149" s="191">
        <f t="shared" si="115"/>
        <v>-570</v>
      </c>
    </row>
    <row r="150" spans="2:58">
      <c r="B150" s="1" t="s">
        <v>489</v>
      </c>
      <c r="C150" s="197" t="str">
        <f>_xlfn.XLOOKUP(B150,'2024.1-2024.6'!B:B,'2024.1-2024.6'!G:G)</f>
        <v>2023/11/21</v>
      </c>
      <c r="D150" s="202" t="s">
        <v>397</v>
      </c>
      <c r="E150" s="1" t="str">
        <f>_xlfn.XLOOKUP(B150,'2024.1-2024.6'!B:B,'2024.1-2024.6'!C:C)</f>
        <v>采购部</v>
      </c>
      <c r="F150" s="1" t="str">
        <f>_xlfn.XLOOKUP(B150,'2024.1-2024.6'!B:B,'2024.1-2024.6'!F:F)</f>
        <v>采购专员</v>
      </c>
      <c r="G150" s="1">
        <f>COUNTIF('2024.1-2024.6'!B:B,B150)</f>
        <v>2</v>
      </c>
      <c r="H150" s="191">
        <f>_xlfn.XLOOKUP(B150,'2024.1-2024.6'!B:B,'2024.1-2024.6'!K:K)</f>
        <v>6172.86</v>
      </c>
      <c r="I150" s="191">
        <f>IFERROR(AVERAGEIF('2022.1-2022.12 '!B:B,B150,'2022.1-2022.12 '!K:K),0)</f>
        <v>0</v>
      </c>
      <c r="J150" s="191">
        <f>_xlfn.XLOOKUP(B150,'2024.1-2024.6'!B:B,'2024.1-2024.6'!J:J)</f>
        <v>3164</v>
      </c>
      <c r="K150" s="191">
        <f>IFERROR(AVERAGEIF('2022.1-2022.12 '!B:B,B150,'2022.1-2022.12 '!J:J),0)</f>
        <v>0</v>
      </c>
      <c r="L150" s="191"/>
      <c r="M150" s="191">
        <f>SUMIF('2024.1-2024.6'!B:B,'Sum 2024.1-2024.6'!B150,'2024.1-2024.6'!L:L)</f>
        <v>727.36</v>
      </c>
      <c r="N150" s="191"/>
      <c r="O150" s="191">
        <f>SUMIF('2024.1-2024.6'!B:B,'Sum 2024.1-2024.6'!B150,'2024.1-2024.6'!N:N)</f>
        <v>7.6</v>
      </c>
      <c r="P150" s="191">
        <f>SUMIF('2024.1-2024.6'!B:B,'Sum 2024.1-2024.6'!B150,'2024.1-2024.6'!P:P)</f>
        <v>6.08</v>
      </c>
      <c r="Q150" s="191"/>
      <c r="R150" s="191">
        <f>SUMIF('2024.1-2024.6'!B:B,'Sum 2024.1-2024.6'!B150,'2024.1-2024.6'!M:M)</f>
        <v>173.6</v>
      </c>
      <c r="S150" s="191"/>
      <c r="T150" s="191">
        <f>SUMIF('2024.1-2024.6'!B:B,'Sum 2024.1-2024.6'!B150,'2024.1-2024.6'!O:O)</f>
        <v>0</v>
      </c>
      <c r="U150" s="191">
        <f t="shared" si="78"/>
        <v>6172.86</v>
      </c>
      <c r="V150" s="191">
        <f t="shared" si="79"/>
        <v>6172.86</v>
      </c>
      <c r="W150" s="191">
        <f t="shared" si="80"/>
        <v>1728.4008</v>
      </c>
      <c r="X150" s="191">
        <f t="shared" si="81"/>
        <v>6172.86</v>
      </c>
      <c r="Y150" s="191">
        <f t="shared" si="82"/>
        <v>6172.86</v>
      </c>
      <c r="Z150" s="191">
        <f t="shared" si="83"/>
        <v>98.76576</v>
      </c>
      <c r="AA150" s="191">
        <f t="shared" si="84"/>
        <v>6172.86</v>
      </c>
      <c r="AB150" s="191">
        <f t="shared" si="85"/>
        <v>19.753152</v>
      </c>
      <c r="AC150" s="191">
        <f t="shared" si="86"/>
        <v>6172.86</v>
      </c>
      <c r="AD150" s="191">
        <f t="shared" si="87"/>
        <v>6172.86</v>
      </c>
      <c r="AE150" s="191">
        <f t="shared" si="88"/>
        <v>555.5574</v>
      </c>
      <c r="AF150" s="191">
        <f t="shared" si="89"/>
        <v>6172.86</v>
      </c>
      <c r="AG150" s="191">
        <f t="shared" si="90"/>
        <v>6172.86</v>
      </c>
      <c r="AH150" s="191">
        <f t="shared" si="91"/>
        <v>617.286</v>
      </c>
      <c r="AI150" s="191">
        <f t="shared" si="92"/>
        <v>-1001.0408</v>
      </c>
      <c r="AJ150" s="191">
        <f t="shared" si="93"/>
        <v>-91.16576</v>
      </c>
      <c r="AK150" s="191">
        <f t="shared" si="94"/>
        <v>-13.673152</v>
      </c>
      <c r="AL150" s="191">
        <f t="shared" si="95"/>
        <v>-381.9574</v>
      </c>
      <c r="AM150" s="191">
        <f t="shared" si="96"/>
        <v>-617.286</v>
      </c>
      <c r="AN150" s="191">
        <f t="shared" si="97"/>
        <v>4546</v>
      </c>
      <c r="AO150" s="191">
        <f t="shared" si="98"/>
        <v>4546</v>
      </c>
      <c r="AP150" s="191">
        <f t="shared" si="99"/>
        <v>1272.88</v>
      </c>
      <c r="AQ150" s="191">
        <f t="shared" si="100"/>
        <v>3164</v>
      </c>
      <c r="AR150" s="191">
        <f t="shared" si="101"/>
        <v>3164</v>
      </c>
      <c r="AS150" s="191">
        <f t="shared" si="102"/>
        <v>50.624</v>
      </c>
      <c r="AT150" s="191">
        <f t="shared" si="103"/>
        <v>3164</v>
      </c>
      <c r="AU150" s="191">
        <f t="shared" si="104"/>
        <v>10.1248</v>
      </c>
      <c r="AV150" s="191">
        <f t="shared" si="105"/>
        <v>4340</v>
      </c>
      <c r="AW150" s="191">
        <f t="shared" si="106"/>
        <v>4340</v>
      </c>
      <c r="AX150" s="191">
        <f t="shared" si="107"/>
        <v>390.6</v>
      </c>
      <c r="AY150" s="191">
        <f t="shared" si="108"/>
        <v>3164</v>
      </c>
      <c r="AZ150" s="191">
        <f t="shared" si="109"/>
        <v>3164</v>
      </c>
      <c r="BA150" s="191">
        <f t="shared" si="110"/>
        <v>316.4</v>
      </c>
      <c r="BB150" s="191">
        <f t="shared" si="111"/>
        <v>-545.52</v>
      </c>
      <c r="BC150" s="191">
        <f t="shared" si="112"/>
        <v>-43.024</v>
      </c>
      <c r="BD150" s="191">
        <f t="shared" si="113"/>
        <v>-4.0448</v>
      </c>
      <c r="BE150" s="191">
        <f t="shared" si="114"/>
        <v>-217</v>
      </c>
      <c r="BF150" s="191">
        <f t="shared" si="115"/>
        <v>-316.4</v>
      </c>
    </row>
    <row r="151" spans="2:58">
      <c r="B151" s="1" t="s">
        <v>490</v>
      </c>
      <c r="C151" s="197" t="str">
        <f>_xlfn.XLOOKUP(B151,'2024.1-2024.6'!B:B,'2024.1-2024.6'!G:G)</f>
        <v>2023/10/08</v>
      </c>
      <c r="D151" s="1" t="s">
        <v>523</v>
      </c>
      <c r="E151" s="1" t="str">
        <f>_xlfn.XLOOKUP(B151,'2024.1-2024.6'!B:B,'2024.1-2024.6'!C:C)</f>
        <v>运营中心</v>
      </c>
      <c r="F151" s="1" t="str">
        <f>_xlfn.XLOOKUP(B151,'2024.1-2024.6'!B:B,'2024.1-2024.6'!F:F)</f>
        <v>售后仓管</v>
      </c>
      <c r="G151" s="1">
        <f>COUNTIF('2024.1-2024.6'!B:B,B151)</f>
        <v>4</v>
      </c>
      <c r="H151" s="191">
        <f>_xlfn.XLOOKUP(B151,'2024.1-2024.6'!B:B,'2024.1-2024.6'!K:K)</f>
        <v>6138.34</v>
      </c>
      <c r="I151" s="191">
        <f>IFERROR(AVERAGEIF('2022.1-2022.12 '!B:B,B151,'2022.1-2022.12 '!K:K),0)</f>
        <v>0</v>
      </c>
      <c r="J151" s="191">
        <f>_xlfn.XLOOKUP(B151,'2024.1-2024.6'!B:B,'2024.1-2024.6'!J:J)</f>
        <v>1900</v>
      </c>
      <c r="K151" s="191">
        <f>IFERROR(AVERAGEIF('2022.1-2022.12 '!B:B,B151,'2022.1-2022.12 '!J:J),0)</f>
        <v>0</v>
      </c>
      <c r="L151" s="191"/>
      <c r="M151" s="191">
        <f>SUMIF('2024.1-2024.6'!B:B,'Sum 2024.1-2024.6'!B151,'2024.1-2024.6'!L:L)</f>
        <v>1454.72</v>
      </c>
      <c r="N151" s="191"/>
      <c r="O151" s="191">
        <f>SUMIF('2024.1-2024.6'!B:B,'Sum 2024.1-2024.6'!B151,'2024.1-2024.6'!N:N)</f>
        <v>15.2</v>
      </c>
      <c r="P151" s="191">
        <f>SUMIF('2024.1-2024.6'!B:B,'Sum 2024.1-2024.6'!B151,'2024.1-2024.6'!P:P)</f>
        <v>12.16</v>
      </c>
      <c r="Q151" s="191"/>
      <c r="R151" s="191">
        <f>SUMIF('2024.1-2024.6'!B:B,'Sum 2024.1-2024.6'!B151,'2024.1-2024.6'!M:M)</f>
        <v>347.2</v>
      </c>
      <c r="S151" s="191"/>
      <c r="T151" s="191">
        <f>SUMIF('2024.1-2024.6'!B:B,'Sum 2024.1-2024.6'!B151,'2024.1-2024.6'!O:O)</f>
        <v>0</v>
      </c>
      <c r="U151" s="191">
        <f t="shared" si="78"/>
        <v>6138.34</v>
      </c>
      <c r="V151" s="191">
        <f t="shared" si="79"/>
        <v>6138.34</v>
      </c>
      <c r="W151" s="191">
        <f t="shared" si="80"/>
        <v>3437.4704</v>
      </c>
      <c r="X151" s="191">
        <f t="shared" si="81"/>
        <v>6138.34</v>
      </c>
      <c r="Y151" s="191">
        <f t="shared" si="82"/>
        <v>6138.34</v>
      </c>
      <c r="Z151" s="191">
        <f t="shared" si="83"/>
        <v>196.42688</v>
      </c>
      <c r="AA151" s="191">
        <f t="shared" si="84"/>
        <v>6138.34</v>
      </c>
      <c r="AB151" s="191">
        <f t="shared" si="85"/>
        <v>39.285376</v>
      </c>
      <c r="AC151" s="191">
        <f t="shared" si="86"/>
        <v>6138.34</v>
      </c>
      <c r="AD151" s="191">
        <f t="shared" si="87"/>
        <v>6138.34</v>
      </c>
      <c r="AE151" s="191">
        <f t="shared" si="88"/>
        <v>1104.9012</v>
      </c>
      <c r="AF151" s="191">
        <f t="shared" si="89"/>
        <v>6138.34</v>
      </c>
      <c r="AG151" s="191">
        <f t="shared" si="90"/>
        <v>6138.34</v>
      </c>
      <c r="AH151" s="191">
        <f t="shared" si="91"/>
        <v>1227.668</v>
      </c>
      <c r="AI151" s="191">
        <f t="shared" si="92"/>
        <v>-1982.7504</v>
      </c>
      <c r="AJ151" s="191">
        <f t="shared" si="93"/>
        <v>-181.22688</v>
      </c>
      <c r="AK151" s="191">
        <f t="shared" si="94"/>
        <v>-27.125376</v>
      </c>
      <c r="AL151" s="191">
        <f t="shared" si="95"/>
        <v>-757.7012</v>
      </c>
      <c r="AM151" s="191">
        <f t="shared" si="96"/>
        <v>-1227.668</v>
      </c>
      <c r="AN151" s="191">
        <f t="shared" si="97"/>
        <v>4546</v>
      </c>
      <c r="AO151" s="191">
        <f t="shared" si="98"/>
        <v>4546</v>
      </c>
      <c r="AP151" s="191">
        <f t="shared" si="99"/>
        <v>2545.76</v>
      </c>
      <c r="AQ151" s="191">
        <f t="shared" si="100"/>
        <v>1900</v>
      </c>
      <c r="AR151" s="191">
        <f t="shared" si="101"/>
        <v>1900</v>
      </c>
      <c r="AS151" s="191">
        <f t="shared" si="102"/>
        <v>60.8</v>
      </c>
      <c r="AT151" s="191">
        <f t="shared" si="103"/>
        <v>1900</v>
      </c>
      <c r="AU151" s="191">
        <f t="shared" si="104"/>
        <v>12.16</v>
      </c>
      <c r="AV151" s="191">
        <f t="shared" si="105"/>
        <v>4340</v>
      </c>
      <c r="AW151" s="191">
        <f t="shared" si="106"/>
        <v>4340</v>
      </c>
      <c r="AX151" s="191">
        <f t="shared" si="107"/>
        <v>781.2</v>
      </c>
      <c r="AY151" s="191">
        <f t="shared" si="108"/>
        <v>1900</v>
      </c>
      <c r="AZ151" s="191">
        <f t="shared" si="109"/>
        <v>1900</v>
      </c>
      <c r="BA151" s="191">
        <f t="shared" si="110"/>
        <v>380</v>
      </c>
      <c r="BB151" s="191">
        <f t="shared" si="111"/>
        <v>-1091.04</v>
      </c>
      <c r="BC151" s="191">
        <f t="shared" si="112"/>
        <v>-45.6</v>
      </c>
      <c r="BD151" s="191">
        <f t="shared" si="113"/>
        <v>0</v>
      </c>
      <c r="BE151" s="191">
        <f t="shared" si="114"/>
        <v>-434</v>
      </c>
      <c r="BF151" s="191">
        <f t="shared" si="115"/>
        <v>-380</v>
      </c>
    </row>
    <row r="152" spans="2:58">
      <c r="B152" s="1" t="s">
        <v>341</v>
      </c>
      <c r="C152" s="197" t="str">
        <f>_xlfn.XLOOKUP(B152,'2024.1-2024.6'!B:B,'2024.1-2024.6'!G:G)</f>
        <v>2020/09/14</v>
      </c>
      <c r="D152" s="1">
        <f>_xlfn.XLOOKUP(B152,'2024.1-2024.6'!B:B,'2024.1-2024.6'!I:I)</f>
        <v>0</v>
      </c>
      <c r="E152" s="1" t="str">
        <f>_xlfn.XLOOKUP(B152,'2024.1-2024.6'!B:B,'2024.1-2024.6'!C:C)</f>
        <v>运营中心</v>
      </c>
      <c r="F152" s="1" t="str">
        <f>_xlfn.XLOOKUP(B152,'2024.1-2024.6'!B:B,'2024.1-2024.6'!F:F)</f>
        <v>装配钳工</v>
      </c>
      <c r="G152" s="1">
        <f>COUNTIF('2024.1-2024.6'!B:B,B152)</f>
        <v>6</v>
      </c>
      <c r="H152" s="191">
        <f>_xlfn.XLOOKUP(B152,'2024.1-2024.6'!B:B,'2024.1-2024.6'!K:K)</f>
        <v>8913.96</v>
      </c>
      <c r="I152" s="191">
        <f>IFERROR(AVERAGEIF('2022.1-2022.12 '!B:B,B152,'2022.1-2022.12 '!K:K),0)</f>
        <v>6048.14</v>
      </c>
      <c r="J152" s="191">
        <f>_xlfn.XLOOKUP(B152,'2024.1-2024.6'!B:B,'2024.1-2024.6'!J:J)</f>
        <v>1900</v>
      </c>
      <c r="K152" s="191">
        <f>IFERROR(AVERAGEIF('2022.1-2022.12 '!B:B,B152,'2022.1-2022.12 '!J:J),0)</f>
        <v>1900</v>
      </c>
      <c r="L152" s="191"/>
      <c r="M152" s="191">
        <f>SUMIF('2024.1-2024.6'!B:B,'Sum 2024.1-2024.6'!B152,'2024.1-2024.6'!L:L)</f>
        <v>2182.08</v>
      </c>
      <c r="N152" s="191"/>
      <c r="O152" s="191">
        <f>SUMIF('2024.1-2024.6'!B:B,'Sum 2024.1-2024.6'!B152,'2024.1-2024.6'!N:N)</f>
        <v>22.8</v>
      </c>
      <c r="P152" s="191">
        <f>SUMIF('2024.1-2024.6'!B:B,'Sum 2024.1-2024.6'!B152,'2024.1-2024.6'!P:P)</f>
        <v>18.24</v>
      </c>
      <c r="Q152" s="191"/>
      <c r="R152" s="191">
        <f>SUMIF('2024.1-2024.6'!B:B,'Sum 2024.1-2024.6'!B152,'2024.1-2024.6'!M:M)</f>
        <v>520.8</v>
      </c>
      <c r="S152" s="191"/>
      <c r="T152" s="191">
        <f>SUMIF('2024.1-2024.6'!B:B,'Sum 2024.1-2024.6'!B152,'2024.1-2024.6'!O:O)</f>
        <v>0</v>
      </c>
      <c r="U152" s="191">
        <f t="shared" si="78"/>
        <v>6048.14</v>
      </c>
      <c r="V152" s="191">
        <f t="shared" si="79"/>
        <v>6048.14</v>
      </c>
      <c r="W152" s="191">
        <f t="shared" si="80"/>
        <v>5080.4376</v>
      </c>
      <c r="X152" s="191">
        <f t="shared" si="81"/>
        <v>6048.14</v>
      </c>
      <c r="Y152" s="191">
        <f t="shared" si="82"/>
        <v>6048.14</v>
      </c>
      <c r="Z152" s="191">
        <f t="shared" si="83"/>
        <v>290.31072</v>
      </c>
      <c r="AA152" s="191">
        <f t="shared" si="84"/>
        <v>6048.14</v>
      </c>
      <c r="AB152" s="191">
        <f t="shared" si="85"/>
        <v>58.062144</v>
      </c>
      <c r="AC152" s="191">
        <f t="shared" si="86"/>
        <v>6048.14</v>
      </c>
      <c r="AD152" s="191">
        <f t="shared" si="87"/>
        <v>6048.14</v>
      </c>
      <c r="AE152" s="191">
        <f t="shared" si="88"/>
        <v>1632.9978</v>
      </c>
      <c r="AF152" s="191">
        <f t="shared" si="89"/>
        <v>6048.14</v>
      </c>
      <c r="AG152" s="191">
        <f t="shared" si="90"/>
        <v>6048.14</v>
      </c>
      <c r="AH152" s="191">
        <f t="shared" si="91"/>
        <v>1814.442</v>
      </c>
      <c r="AI152" s="191">
        <f t="shared" si="92"/>
        <v>-2898.3576</v>
      </c>
      <c r="AJ152" s="191">
        <f t="shared" si="93"/>
        <v>-267.51072</v>
      </c>
      <c r="AK152" s="191">
        <f t="shared" si="94"/>
        <v>-39.822144</v>
      </c>
      <c r="AL152" s="191">
        <f t="shared" si="95"/>
        <v>-1112.1978</v>
      </c>
      <c r="AM152" s="191">
        <f t="shared" si="96"/>
        <v>-1814.442</v>
      </c>
      <c r="AN152" s="191">
        <f t="shared" si="97"/>
        <v>4546</v>
      </c>
      <c r="AO152" s="191">
        <f t="shared" si="98"/>
        <v>4546</v>
      </c>
      <c r="AP152" s="191">
        <f t="shared" si="99"/>
        <v>3818.64</v>
      </c>
      <c r="AQ152" s="191">
        <f t="shared" si="100"/>
        <v>1900</v>
      </c>
      <c r="AR152" s="191">
        <f t="shared" si="101"/>
        <v>1900</v>
      </c>
      <c r="AS152" s="191">
        <f t="shared" si="102"/>
        <v>91.2</v>
      </c>
      <c r="AT152" s="191">
        <f t="shared" si="103"/>
        <v>1900</v>
      </c>
      <c r="AU152" s="191">
        <f t="shared" si="104"/>
        <v>18.24</v>
      </c>
      <c r="AV152" s="191">
        <f t="shared" si="105"/>
        <v>4340</v>
      </c>
      <c r="AW152" s="191">
        <f t="shared" si="106"/>
        <v>4340</v>
      </c>
      <c r="AX152" s="191">
        <f t="shared" si="107"/>
        <v>1171.8</v>
      </c>
      <c r="AY152" s="191">
        <f t="shared" si="108"/>
        <v>1900</v>
      </c>
      <c r="AZ152" s="191">
        <f t="shared" si="109"/>
        <v>1900</v>
      </c>
      <c r="BA152" s="191">
        <f t="shared" si="110"/>
        <v>570</v>
      </c>
      <c r="BB152" s="191">
        <f t="shared" si="111"/>
        <v>-1636.56</v>
      </c>
      <c r="BC152" s="191">
        <f t="shared" si="112"/>
        <v>-68.4</v>
      </c>
      <c r="BD152" s="191">
        <f t="shared" si="113"/>
        <v>0</v>
      </c>
      <c r="BE152" s="191">
        <f t="shared" si="114"/>
        <v>-651</v>
      </c>
      <c r="BF152" s="191">
        <f t="shared" si="115"/>
        <v>-570</v>
      </c>
    </row>
    <row r="153" spans="2:58">
      <c r="B153" s="1" t="s">
        <v>342</v>
      </c>
      <c r="C153" s="197" t="str">
        <f>_xlfn.XLOOKUP(B153,'2024.1-2024.6'!B:B,'2024.1-2024.6'!G:G)</f>
        <v>2018/02/01</v>
      </c>
      <c r="D153" s="1">
        <f>_xlfn.XLOOKUP(B153,'2024.1-2024.6'!B:B,'2024.1-2024.6'!I:I)</f>
        <v>0</v>
      </c>
      <c r="E153" s="1" t="str">
        <f>_xlfn.XLOOKUP(B153,'2024.1-2024.6'!B:B,'2024.1-2024.6'!C:C)</f>
        <v>人力资源部</v>
      </c>
      <c r="F153" s="1" t="str">
        <f>_xlfn.XLOOKUP(B153,'2024.1-2024.6'!B:B,'2024.1-2024.6'!F:F)</f>
        <v>清洁工</v>
      </c>
      <c r="G153" s="1">
        <f>COUNTIF('2024.1-2024.6'!B:B,B153)</f>
        <v>6</v>
      </c>
      <c r="H153" s="191">
        <f>_xlfn.XLOOKUP(B153,'2024.1-2024.6'!B:B,'2024.1-2024.6'!K:K)</f>
        <v>4419.37</v>
      </c>
      <c r="I153" s="191">
        <f>IFERROR(AVERAGEIF('2022.1-2022.12 '!B:B,B153,'2022.1-2022.12 '!K:K),0)</f>
        <v>4128.16083333333</v>
      </c>
      <c r="J153" s="191">
        <f>_xlfn.XLOOKUP(B153,'2024.1-2024.6'!B:B,'2024.1-2024.6'!J:J)</f>
        <v>1900</v>
      </c>
      <c r="K153" s="191">
        <f>IFERROR(AVERAGEIF('2022.1-2022.12 '!B:B,B153,'2022.1-2022.12 '!J:J),0)</f>
        <v>1900</v>
      </c>
      <c r="L153" s="191"/>
      <c r="M153" s="191">
        <f>SUMIF('2024.1-2024.6'!B:B,'Sum 2024.1-2024.6'!B153,'2024.1-2024.6'!L:L)</f>
        <v>0</v>
      </c>
      <c r="N153" s="191"/>
      <c r="O153" s="191">
        <f>SUMIF('2024.1-2024.6'!B:B,'Sum 2024.1-2024.6'!B153,'2024.1-2024.6'!N:N)</f>
        <v>0</v>
      </c>
      <c r="P153" s="191">
        <f>SUMIF('2024.1-2024.6'!B:B,'Sum 2024.1-2024.6'!B153,'2024.1-2024.6'!P:P)</f>
        <v>0</v>
      </c>
      <c r="Q153" s="191"/>
      <c r="R153" s="191">
        <f>SUMIF('2024.1-2024.6'!B:B,'Sum 2024.1-2024.6'!B153,'2024.1-2024.6'!M:M)</f>
        <v>0</v>
      </c>
      <c r="S153" s="191"/>
      <c r="T153" s="191">
        <f>SUMIF('2024.1-2024.6'!B:B,'Sum 2024.1-2024.6'!B153,'2024.1-2024.6'!O:O)</f>
        <v>0</v>
      </c>
      <c r="U153" s="191">
        <f t="shared" si="78"/>
        <v>4546</v>
      </c>
      <c r="V153" s="191">
        <f t="shared" si="79"/>
        <v>4546</v>
      </c>
      <c r="W153" s="191">
        <f t="shared" si="80"/>
        <v>3818.64</v>
      </c>
      <c r="X153" s="191">
        <f t="shared" si="81"/>
        <v>4128.16083333333</v>
      </c>
      <c r="Y153" s="191">
        <f t="shared" si="82"/>
        <v>4128.16083333333</v>
      </c>
      <c r="Z153" s="191">
        <f t="shared" si="83"/>
        <v>198.15172</v>
      </c>
      <c r="AA153" s="191">
        <f t="shared" si="84"/>
        <v>4128.16083333333</v>
      </c>
      <c r="AB153" s="191">
        <f t="shared" si="85"/>
        <v>39.630344</v>
      </c>
      <c r="AC153" s="191">
        <f t="shared" si="86"/>
        <v>4340</v>
      </c>
      <c r="AD153" s="191">
        <f t="shared" si="87"/>
        <v>4340</v>
      </c>
      <c r="AE153" s="191">
        <f t="shared" si="88"/>
        <v>1171.8</v>
      </c>
      <c r="AF153" s="191">
        <f t="shared" si="89"/>
        <v>4128.16083333333</v>
      </c>
      <c r="AG153" s="191">
        <f t="shared" si="90"/>
        <v>4128.16083333333</v>
      </c>
      <c r="AH153" s="191">
        <f t="shared" si="91"/>
        <v>1238.44825</v>
      </c>
      <c r="AI153" s="191">
        <f t="shared" si="92"/>
        <v>-3818.64</v>
      </c>
      <c r="AJ153" s="191">
        <f t="shared" si="93"/>
        <v>-198.15172</v>
      </c>
      <c r="AK153" s="191">
        <f t="shared" si="94"/>
        <v>-39.630344</v>
      </c>
      <c r="AL153" s="191">
        <f t="shared" si="95"/>
        <v>-1171.8</v>
      </c>
      <c r="AM153" s="191">
        <f t="shared" si="96"/>
        <v>-1238.44825</v>
      </c>
      <c r="AN153" s="191">
        <f t="shared" si="97"/>
        <v>4546</v>
      </c>
      <c r="AO153" s="191">
        <f t="shared" si="98"/>
        <v>4546</v>
      </c>
      <c r="AP153" s="191">
        <f t="shared" si="99"/>
        <v>3818.64</v>
      </c>
      <c r="AQ153" s="191">
        <f t="shared" si="100"/>
        <v>1900</v>
      </c>
      <c r="AR153" s="191">
        <f t="shared" si="101"/>
        <v>1900</v>
      </c>
      <c r="AS153" s="191">
        <f t="shared" si="102"/>
        <v>91.2</v>
      </c>
      <c r="AT153" s="191">
        <f t="shared" si="103"/>
        <v>1900</v>
      </c>
      <c r="AU153" s="191">
        <f t="shared" si="104"/>
        <v>18.24</v>
      </c>
      <c r="AV153" s="191">
        <f t="shared" si="105"/>
        <v>4340</v>
      </c>
      <c r="AW153" s="191">
        <f t="shared" si="106"/>
        <v>4340</v>
      </c>
      <c r="AX153" s="191">
        <f t="shared" si="107"/>
        <v>1171.8</v>
      </c>
      <c r="AY153" s="191">
        <f t="shared" si="108"/>
        <v>1900</v>
      </c>
      <c r="AZ153" s="191">
        <f t="shared" si="109"/>
        <v>1900</v>
      </c>
      <c r="BA153" s="191">
        <f t="shared" si="110"/>
        <v>570</v>
      </c>
      <c r="BB153" s="191">
        <f t="shared" si="111"/>
        <v>-3818.64</v>
      </c>
      <c r="BC153" s="191">
        <f t="shared" si="112"/>
        <v>-91.2</v>
      </c>
      <c r="BD153" s="191">
        <f t="shared" si="113"/>
        <v>-18.24</v>
      </c>
      <c r="BE153" s="191">
        <f t="shared" si="114"/>
        <v>-1171.8</v>
      </c>
      <c r="BF153" s="191">
        <f t="shared" si="115"/>
        <v>-570</v>
      </c>
    </row>
    <row r="154" spans="2:58">
      <c r="B154" s="201" t="s">
        <v>530</v>
      </c>
      <c r="C154" s="197" t="str">
        <f>_xlfn.XLOOKUP(B154,'2024.1-2024.6'!B:B,'2024.1-2024.6'!G:G)</f>
        <v>2024/03/06</v>
      </c>
      <c r="D154" s="1" t="str">
        <f>_xlfn.XLOOKUP(B154,'2024.1-2024.6'!B:B,'2024.1-2024.6'!I:I)</f>
        <v>3月入职</v>
      </c>
      <c r="E154" s="1" t="str">
        <f>_xlfn.XLOOKUP(B154,'2024.1-2024.6'!B:B,'2024.1-2024.6'!C:C)</f>
        <v>运营中心</v>
      </c>
      <c r="F154" s="1" t="str">
        <f>_xlfn.XLOOKUP(B154,'2024.1-2024.6'!B:B,'2024.1-2024.6'!F:F)</f>
        <v>装配钳工</v>
      </c>
      <c r="G154" s="1">
        <f>COUNTIF('2024.1-2024.6'!B:B,B154)</f>
        <v>4</v>
      </c>
      <c r="H154" s="191">
        <f>_xlfn.XLOOKUP(B154,'2024.1-2024.6'!B:B,'2024.1-2024.6'!K:K)</f>
        <v>5366.69</v>
      </c>
      <c r="I154" s="191">
        <f>IFERROR(AVERAGEIF('2022.1-2022.12 '!B:B,B154,'2022.1-2022.12 '!K:K),0)</f>
        <v>0</v>
      </c>
      <c r="J154" s="191">
        <f>_xlfn.XLOOKUP(B154,'2024.1-2024.6'!B:B,'2024.1-2024.6'!J:J)</f>
        <v>1900</v>
      </c>
      <c r="K154" s="191">
        <f>IFERROR(AVERAGEIF('2022.1-2022.12 '!B:B,B154,'2022.1-2022.12 '!J:J),0)</f>
        <v>0</v>
      </c>
      <c r="L154" s="191"/>
      <c r="M154" s="191">
        <f>SUMIF('2024.1-2024.6'!B:B,'Sum 2024.1-2024.6'!B154,'2024.1-2024.6'!L:L)</f>
        <v>1454.72</v>
      </c>
      <c r="N154" s="191"/>
      <c r="O154" s="191">
        <f>SUMIF('2024.1-2024.6'!B:B,'Sum 2024.1-2024.6'!B154,'2024.1-2024.6'!N:N)</f>
        <v>15.2</v>
      </c>
      <c r="P154" s="191">
        <f>SUMIF('2024.1-2024.6'!B:B,'Sum 2024.1-2024.6'!B154,'2024.1-2024.6'!P:P)</f>
        <v>12.16</v>
      </c>
      <c r="Q154" s="191"/>
      <c r="R154" s="191">
        <f>SUMIF('2024.1-2024.6'!B:B,'Sum 2024.1-2024.6'!B154,'2024.1-2024.6'!M:M)</f>
        <v>347.2</v>
      </c>
      <c r="S154" s="191"/>
      <c r="T154" s="191">
        <f>SUMIF('2024.1-2024.6'!B:B,'Sum 2024.1-2024.6'!B154,'2024.1-2024.6'!O:O)</f>
        <v>0</v>
      </c>
      <c r="U154" s="191">
        <f t="shared" si="78"/>
        <v>5366.69</v>
      </c>
      <c r="V154" s="191">
        <f t="shared" si="79"/>
        <v>5366.69</v>
      </c>
      <c r="W154" s="191">
        <f t="shared" si="80"/>
        <v>3005.3464</v>
      </c>
      <c r="X154" s="191">
        <f t="shared" si="81"/>
        <v>5366.69</v>
      </c>
      <c r="Y154" s="191">
        <f t="shared" si="82"/>
        <v>5366.69</v>
      </c>
      <c r="Z154" s="191">
        <f t="shared" si="83"/>
        <v>171.73408</v>
      </c>
      <c r="AA154" s="191">
        <f t="shared" si="84"/>
        <v>5366.69</v>
      </c>
      <c r="AB154" s="191">
        <f t="shared" si="85"/>
        <v>34.346816</v>
      </c>
      <c r="AC154" s="191">
        <f t="shared" si="86"/>
        <v>5366.69</v>
      </c>
      <c r="AD154" s="191">
        <f t="shared" si="87"/>
        <v>5366.69</v>
      </c>
      <c r="AE154" s="191">
        <f t="shared" si="88"/>
        <v>966.0042</v>
      </c>
      <c r="AF154" s="191">
        <f t="shared" si="89"/>
        <v>5366.69</v>
      </c>
      <c r="AG154" s="191">
        <f t="shared" si="90"/>
        <v>5366.69</v>
      </c>
      <c r="AH154" s="191">
        <f t="shared" si="91"/>
        <v>1073.338</v>
      </c>
      <c r="AI154" s="191">
        <f t="shared" si="92"/>
        <v>-1550.6264</v>
      </c>
      <c r="AJ154" s="191">
        <f t="shared" si="93"/>
        <v>-156.53408</v>
      </c>
      <c r="AK154" s="191">
        <f t="shared" si="94"/>
        <v>-22.186816</v>
      </c>
      <c r="AL154" s="191">
        <f t="shared" si="95"/>
        <v>-618.8042</v>
      </c>
      <c r="AM154" s="191">
        <f t="shared" si="96"/>
        <v>-1073.338</v>
      </c>
      <c r="AN154" s="191">
        <f t="shared" si="97"/>
        <v>4546</v>
      </c>
      <c r="AO154" s="191">
        <f t="shared" si="98"/>
        <v>4546</v>
      </c>
      <c r="AP154" s="191">
        <f t="shared" si="99"/>
        <v>2545.76</v>
      </c>
      <c r="AQ154" s="191">
        <f t="shared" si="100"/>
        <v>1900</v>
      </c>
      <c r="AR154" s="191">
        <f t="shared" si="101"/>
        <v>1900</v>
      </c>
      <c r="AS154" s="191">
        <f t="shared" si="102"/>
        <v>60.8</v>
      </c>
      <c r="AT154" s="191">
        <f t="shared" si="103"/>
        <v>1900</v>
      </c>
      <c r="AU154" s="191">
        <f t="shared" si="104"/>
        <v>12.16</v>
      </c>
      <c r="AV154" s="191">
        <f t="shared" si="105"/>
        <v>4340</v>
      </c>
      <c r="AW154" s="191">
        <f t="shared" si="106"/>
        <v>4340</v>
      </c>
      <c r="AX154" s="191">
        <f t="shared" si="107"/>
        <v>781.2</v>
      </c>
      <c r="AY154" s="191">
        <f t="shared" si="108"/>
        <v>1900</v>
      </c>
      <c r="AZ154" s="191">
        <f t="shared" si="109"/>
        <v>1900</v>
      </c>
      <c r="BA154" s="191">
        <f t="shared" si="110"/>
        <v>380</v>
      </c>
      <c r="BB154" s="191">
        <f t="shared" si="111"/>
        <v>-1091.04</v>
      </c>
      <c r="BC154" s="191">
        <f t="shared" si="112"/>
        <v>-45.6</v>
      </c>
      <c r="BD154" s="191">
        <f t="shared" si="113"/>
        <v>0</v>
      </c>
      <c r="BE154" s="191">
        <f t="shared" si="114"/>
        <v>-434</v>
      </c>
      <c r="BF154" s="191">
        <f t="shared" si="115"/>
        <v>-380</v>
      </c>
    </row>
    <row r="155" spans="2:58">
      <c r="B155" s="1" t="s">
        <v>343</v>
      </c>
      <c r="C155" s="197" t="str">
        <f>_xlfn.XLOOKUP(B155,'2024.1-2024.6'!B:B,'2024.1-2024.6'!G:G)</f>
        <v>2020/08/13</v>
      </c>
      <c r="D155" s="1">
        <f>_xlfn.XLOOKUP(B155,'2024.1-2024.6'!B:B,'2024.1-2024.6'!I:I)</f>
        <v>0</v>
      </c>
      <c r="E155" s="1" t="str">
        <f>_xlfn.XLOOKUP(B155,'2024.1-2024.6'!B:B,'2024.1-2024.6'!C:C)</f>
        <v>运营中心</v>
      </c>
      <c r="F155" s="1" t="str">
        <f>_xlfn.XLOOKUP(B155,'2024.1-2024.6'!B:B,'2024.1-2024.6'!F:F)</f>
        <v>装配钳工</v>
      </c>
      <c r="G155" s="1">
        <f>COUNTIF('2024.1-2024.6'!B:B,B155)</f>
        <v>6</v>
      </c>
      <c r="H155" s="191">
        <f>_xlfn.XLOOKUP(B155,'2024.1-2024.6'!B:B,'2024.1-2024.6'!K:K)</f>
        <v>7263.01</v>
      </c>
      <c r="I155" s="191">
        <f>IFERROR(AVERAGEIF('2022.1-2022.12 '!B:B,B155,'2022.1-2022.12 '!K:K),0)</f>
        <v>5790.61166666667</v>
      </c>
      <c r="J155" s="191">
        <f>_xlfn.XLOOKUP(B155,'2024.1-2024.6'!B:B,'2024.1-2024.6'!J:J)</f>
        <v>1900</v>
      </c>
      <c r="K155" s="191">
        <f>IFERROR(AVERAGEIF('2022.1-2022.12 '!B:B,B155,'2022.1-2022.12 '!J:J),0)</f>
        <v>1900</v>
      </c>
      <c r="L155" s="191"/>
      <c r="M155" s="191">
        <f>SUMIF('2024.1-2024.6'!B:B,'Sum 2024.1-2024.6'!B155,'2024.1-2024.6'!L:L)</f>
        <v>2182.08</v>
      </c>
      <c r="N155" s="191"/>
      <c r="O155" s="191">
        <f>SUMIF('2024.1-2024.6'!B:B,'Sum 2024.1-2024.6'!B155,'2024.1-2024.6'!N:N)</f>
        <v>22.8</v>
      </c>
      <c r="P155" s="191">
        <f>SUMIF('2024.1-2024.6'!B:B,'Sum 2024.1-2024.6'!B155,'2024.1-2024.6'!P:P)</f>
        <v>18.24</v>
      </c>
      <c r="Q155" s="191"/>
      <c r="R155" s="191">
        <f>SUMIF('2024.1-2024.6'!B:B,'Sum 2024.1-2024.6'!B155,'2024.1-2024.6'!M:M)</f>
        <v>520.8</v>
      </c>
      <c r="S155" s="191"/>
      <c r="T155" s="191">
        <f>SUMIF('2024.1-2024.6'!B:B,'Sum 2024.1-2024.6'!B155,'2024.1-2024.6'!O:O)</f>
        <v>0</v>
      </c>
      <c r="U155" s="191">
        <f t="shared" si="78"/>
        <v>5790.61166666667</v>
      </c>
      <c r="V155" s="191">
        <f t="shared" si="79"/>
        <v>5790.61166666667</v>
      </c>
      <c r="W155" s="191">
        <f t="shared" si="80"/>
        <v>4864.1138</v>
      </c>
      <c r="X155" s="191">
        <f t="shared" si="81"/>
        <v>5790.61166666667</v>
      </c>
      <c r="Y155" s="191">
        <f t="shared" si="82"/>
        <v>5790.61166666667</v>
      </c>
      <c r="Z155" s="191">
        <f t="shared" si="83"/>
        <v>277.94936</v>
      </c>
      <c r="AA155" s="191">
        <f t="shared" si="84"/>
        <v>5790.61166666667</v>
      </c>
      <c r="AB155" s="191">
        <f t="shared" si="85"/>
        <v>55.589872</v>
      </c>
      <c r="AC155" s="191">
        <f t="shared" si="86"/>
        <v>5790.61166666667</v>
      </c>
      <c r="AD155" s="191">
        <f t="shared" si="87"/>
        <v>5790.61166666667</v>
      </c>
      <c r="AE155" s="191">
        <f t="shared" si="88"/>
        <v>1563.46515</v>
      </c>
      <c r="AF155" s="191">
        <f t="shared" si="89"/>
        <v>5790.61166666667</v>
      </c>
      <c r="AG155" s="191">
        <f t="shared" si="90"/>
        <v>5790.61166666667</v>
      </c>
      <c r="AH155" s="191">
        <f t="shared" si="91"/>
        <v>1737.1835</v>
      </c>
      <c r="AI155" s="191">
        <f t="shared" si="92"/>
        <v>-2682.0338</v>
      </c>
      <c r="AJ155" s="191">
        <f t="shared" si="93"/>
        <v>-255.14936</v>
      </c>
      <c r="AK155" s="191">
        <f t="shared" si="94"/>
        <v>-37.349872</v>
      </c>
      <c r="AL155" s="191">
        <f t="shared" si="95"/>
        <v>-1042.66515</v>
      </c>
      <c r="AM155" s="191">
        <f t="shared" si="96"/>
        <v>-1737.1835</v>
      </c>
      <c r="AN155" s="191">
        <f t="shared" si="97"/>
        <v>4546</v>
      </c>
      <c r="AO155" s="191">
        <f t="shared" si="98"/>
        <v>4546</v>
      </c>
      <c r="AP155" s="191">
        <f t="shared" si="99"/>
        <v>3818.64</v>
      </c>
      <c r="AQ155" s="191">
        <f t="shared" si="100"/>
        <v>1900</v>
      </c>
      <c r="AR155" s="191">
        <f t="shared" si="101"/>
        <v>1900</v>
      </c>
      <c r="AS155" s="191">
        <f t="shared" si="102"/>
        <v>91.2</v>
      </c>
      <c r="AT155" s="191">
        <f t="shared" si="103"/>
        <v>1900</v>
      </c>
      <c r="AU155" s="191">
        <f t="shared" si="104"/>
        <v>18.24</v>
      </c>
      <c r="AV155" s="191">
        <f t="shared" si="105"/>
        <v>4340</v>
      </c>
      <c r="AW155" s="191">
        <f t="shared" si="106"/>
        <v>4340</v>
      </c>
      <c r="AX155" s="191">
        <f t="shared" si="107"/>
        <v>1171.8</v>
      </c>
      <c r="AY155" s="191">
        <f t="shared" si="108"/>
        <v>1900</v>
      </c>
      <c r="AZ155" s="191">
        <f t="shared" si="109"/>
        <v>1900</v>
      </c>
      <c r="BA155" s="191">
        <f t="shared" si="110"/>
        <v>570</v>
      </c>
      <c r="BB155" s="191">
        <f t="shared" si="111"/>
        <v>-1636.56</v>
      </c>
      <c r="BC155" s="191">
        <f t="shared" si="112"/>
        <v>-68.4</v>
      </c>
      <c r="BD155" s="191">
        <f t="shared" si="113"/>
        <v>0</v>
      </c>
      <c r="BE155" s="191">
        <f t="shared" si="114"/>
        <v>-651</v>
      </c>
      <c r="BF155" s="191">
        <f t="shared" si="115"/>
        <v>-570</v>
      </c>
    </row>
    <row r="156" spans="2:58">
      <c r="B156" s="1" t="s">
        <v>344</v>
      </c>
      <c r="C156" s="197" t="str">
        <f>_xlfn.XLOOKUP(B156,'2024.1-2024.6'!B:B,'2024.1-2024.6'!G:G)</f>
        <v>2018/12/12</v>
      </c>
      <c r="D156" s="1">
        <f>_xlfn.XLOOKUP(B156,'2024.1-2024.6'!B:B,'2024.1-2024.6'!I:I)</f>
        <v>0</v>
      </c>
      <c r="E156" s="1" t="str">
        <f>_xlfn.XLOOKUP(B156,'2024.1-2024.6'!B:B,'2024.1-2024.6'!C:C)</f>
        <v>销售部</v>
      </c>
      <c r="F156" s="1" t="str">
        <f>_xlfn.XLOOKUP(B156,'2024.1-2024.6'!B:B,'2024.1-2024.6'!F:F)</f>
        <v>区域销售总监</v>
      </c>
      <c r="G156" s="1">
        <f>COUNTIF('2024.1-2024.6'!B:B,B156)</f>
        <v>6</v>
      </c>
      <c r="H156" s="191">
        <f>_xlfn.XLOOKUP(B156,'2024.1-2024.6'!B:B,'2024.1-2024.6'!K:K)</f>
        <v>20525</v>
      </c>
      <c r="I156" s="191">
        <f>IFERROR(AVERAGEIF('2022.1-2022.12 '!B:B,B156,'2022.1-2022.12 '!K:K),0)</f>
        <v>37360.8058333333</v>
      </c>
      <c r="J156" s="191">
        <f>_xlfn.XLOOKUP(B156,'2024.1-2024.6'!B:B,'2024.1-2024.6'!J:J)</f>
        <v>8800</v>
      </c>
      <c r="K156" s="191">
        <f>IFERROR(AVERAGEIF('2022.1-2022.12 '!B:B,B156,'2022.1-2022.12 '!J:J),0)</f>
        <v>8800</v>
      </c>
      <c r="L156" s="191"/>
      <c r="M156" s="191">
        <f>SUMIF('2024.1-2024.6'!B:B,'Sum 2024.1-2024.6'!B156,'2024.1-2024.6'!L:L)</f>
        <v>0</v>
      </c>
      <c r="N156" s="191"/>
      <c r="O156" s="191">
        <f>SUMIF('2024.1-2024.6'!B:B,'Sum 2024.1-2024.6'!B156,'2024.1-2024.6'!N:N)</f>
        <v>0</v>
      </c>
      <c r="P156" s="191">
        <f>SUMIF('2024.1-2024.6'!B:B,'Sum 2024.1-2024.6'!B156,'2024.1-2024.6'!P:P)</f>
        <v>0</v>
      </c>
      <c r="Q156" s="191"/>
      <c r="R156" s="191">
        <f>SUMIF('2024.1-2024.6'!B:B,'Sum 2024.1-2024.6'!B156,'2024.1-2024.6'!M:M)</f>
        <v>0</v>
      </c>
      <c r="S156" s="191"/>
      <c r="T156" s="191">
        <f>SUMIF('2024.1-2024.6'!B:B,'Sum 2024.1-2024.6'!B156,'2024.1-2024.6'!O:O)</f>
        <v>0</v>
      </c>
      <c r="U156" s="191">
        <f t="shared" si="78"/>
        <v>37360.8058333333</v>
      </c>
      <c r="V156" s="191">
        <f t="shared" si="79"/>
        <v>26421</v>
      </c>
      <c r="W156" s="191">
        <f t="shared" si="80"/>
        <v>22193.64</v>
      </c>
      <c r="X156" s="191">
        <f t="shared" si="81"/>
        <v>37360.8058333333</v>
      </c>
      <c r="Y156" s="191">
        <f t="shared" si="82"/>
        <v>27234</v>
      </c>
      <c r="Z156" s="191">
        <f t="shared" si="83"/>
        <v>1307.232</v>
      </c>
      <c r="AA156" s="191">
        <f t="shared" si="84"/>
        <v>37360.8058333333</v>
      </c>
      <c r="AB156" s="191">
        <f t="shared" si="85"/>
        <v>358.663736</v>
      </c>
      <c r="AC156" s="191">
        <f t="shared" si="86"/>
        <v>37360.8058333333</v>
      </c>
      <c r="AD156" s="191">
        <f t="shared" si="87"/>
        <v>21699</v>
      </c>
      <c r="AE156" s="191">
        <f t="shared" si="88"/>
        <v>5858.73</v>
      </c>
      <c r="AF156" s="191">
        <f t="shared" si="89"/>
        <v>37360.8058333333</v>
      </c>
      <c r="AG156" s="191">
        <f t="shared" si="90"/>
        <v>27234</v>
      </c>
      <c r="AH156" s="191">
        <f t="shared" si="91"/>
        <v>8170.2</v>
      </c>
      <c r="AI156" s="191">
        <f t="shared" si="92"/>
        <v>-22193.64</v>
      </c>
      <c r="AJ156" s="191">
        <f t="shared" si="93"/>
        <v>-1307.232</v>
      </c>
      <c r="AK156" s="191">
        <f t="shared" si="94"/>
        <v>-358.663736</v>
      </c>
      <c r="AL156" s="191">
        <f t="shared" si="95"/>
        <v>-5858.73</v>
      </c>
      <c r="AM156" s="191">
        <f t="shared" si="96"/>
        <v>-8170.2</v>
      </c>
      <c r="AN156" s="191">
        <f t="shared" si="97"/>
        <v>8800</v>
      </c>
      <c r="AO156" s="191">
        <f t="shared" si="98"/>
        <v>8800</v>
      </c>
      <c r="AP156" s="191">
        <f t="shared" si="99"/>
        <v>7392</v>
      </c>
      <c r="AQ156" s="191">
        <f t="shared" si="100"/>
        <v>8800</v>
      </c>
      <c r="AR156" s="191">
        <f t="shared" si="101"/>
        <v>8800</v>
      </c>
      <c r="AS156" s="191">
        <f t="shared" si="102"/>
        <v>422.4</v>
      </c>
      <c r="AT156" s="191">
        <f t="shared" si="103"/>
        <v>8800</v>
      </c>
      <c r="AU156" s="191">
        <f t="shared" si="104"/>
        <v>84.48</v>
      </c>
      <c r="AV156" s="191">
        <f t="shared" si="105"/>
        <v>8800</v>
      </c>
      <c r="AW156" s="191">
        <f t="shared" si="106"/>
        <v>8800</v>
      </c>
      <c r="AX156" s="191">
        <f t="shared" si="107"/>
        <v>2376</v>
      </c>
      <c r="AY156" s="191">
        <f t="shared" si="108"/>
        <v>8800</v>
      </c>
      <c r="AZ156" s="191">
        <f t="shared" si="109"/>
        <v>8800</v>
      </c>
      <c r="BA156" s="191">
        <f t="shared" si="110"/>
        <v>2640</v>
      </c>
      <c r="BB156" s="191">
        <f t="shared" si="111"/>
        <v>-7392</v>
      </c>
      <c r="BC156" s="191">
        <f t="shared" si="112"/>
        <v>-422.4</v>
      </c>
      <c r="BD156" s="191">
        <f t="shared" si="113"/>
        <v>-84.48</v>
      </c>
      <c r="BE156" s="191">
        <f t="shared" si="114"/>
        <v>-2376</v>
      </c>
      <c r="BF156" s="191">
        <f t="shared" si="115"/>
        <v>-2640</v>
      </c>
    </row>
    <row r="157" spans="2:58">
      <c r="B157" s="1" t="s">
        <v>346</v>
      </c>
      <c r="C157" s="197" t="str">
        <f>_xlfn.XLOOKUP(B157,'2024.1-2024.6'!B:B,'2024.1-2024.6'!G:G)</f>
        <v>2020/11/16</v>
      </c>
      <c r="D157" s="1">
        <f>_xlfn.XLOOKUP(B157,'2024.1-2024.6'!B:B,'2024.1-2024.6'!I:I)</f>
        <v>0</v>
      </c>
      <c r="E157" s="1" t="str">
        <f>_xlfn.XLOOKUP(B157,'2024.1-2024.6'!B:B,'2024.1-2024.6'!C:C)</f>
        <v>服务营销中心</v>
      </c>
      <c r="F157" s="1" t="str">
        <f>_xlfn.XLOOKUP(B157,'2024.1-2024.6'!B:B,'2024.1-2024.6'!F:F)</f>
        <v>电气服务工程师（上海）</v>
      </c>
      <c r="G157" s="1">
        <f>COUNTIF('2024.1-2024.6'!B:B,B157)</f>
        <v>6</v>
      </c>
      <c r="H157" s="191">
        <f>_xlfn.XLOOKUP(B157,'2024.1-2024.6'!B:B,'2024.1-2024.6'!K:K)</f>
        <v>9363.05</v>
      </c>
      <c r="I157" s="191">
        <f>IFERROR(AVERAGEIF('2022.1-2022.12 '!B:B,B157,'2022.1-2022.12 '!K:K),0)</f>
        <v>9121.99416666667</v>
      </c>
      <c r="J157" s="191">
        <f>_xlfn.XLOOKUP(B157,'2024.1-2024.6'!B:B,'2024.1-2024.6'!J:J)</f>
        <v>4925</v>
      </c>
      <c r="K157" s="191">
        <f>IFERROR(AVERAGEIF('2022.1-2022.12 '!B:B,B157,'2022.1-2022.12 '!J:J),0)</f>
        <v>4208</v>
      </c>
      <c r="L157" s="191"/>
      <c r="M157" s="191">
        <f>SUMIF('2024.1-2024.6'!B:B,'Sum 2024.1-2024.6'!B157,'2024.1-2024.6'!L:L)</f>
        <v>0</v>
      </c>
      <c r="N157" s="191"/>
      <c r="O157" s="191">
        <f>SUMIF('2024.1-2024.6'!B:B,'Sum 2024.1-2024.6'!B157,'2024.1-2024.6'!N:N)</f>
        <v>0</v>
      </c>
      <c r="P157" s="191">
        <f>SUMIF('2024.1-2024.6'!B:B,'Sum 2024.1-2024.6'!B157,'2024.1-2024.6'!P:P)</f>
        <v>0</v>
      </c>
      <c r="Q157" s="191"/>
      <c r="R157" s="191">
        <f>SUMIF('2024.1-2024.6'!B:B,'Sum 2024.1-2024.6'!B157,'2024.1-2024.6'!M:M)</f>
        <v>0</v>
      </c>
      <c r="S157" s="191"/>
      <c r="T157" s="191">
        <f>SUMIF('2024.1-2024.6'!B:B,'Sum 2024.1-2024.6'!B157,'2024.1-2024.6'!O:O)</f>
        <v>0</v>
      </c>
      <c r="U157" s="191">
        <f t="shared" si="78"/>
        <v>9121.99416666667</v>
      </c>
      <c r="V157" s="191">
        <f t="shared" si="79"/>
        <v>9121.99416666667</v>
      </c>
      <c r="W157" s="191">
        <f t="shared" si="80"/>
        <v>7662.4751</v>
      </c>
      <c r="X157" s="191">
        <f t="shared" si="81"/>
        <v>9121.99416666667</v>
      </c>
      <c r="Y157" s="191">
        <f t="shared" si="82"/>
        <v>9121.99416666667</v>
      </c>
      <c r="Z157" s="191">
        <f t="shared" si="83"/>
        <v>437.85572</v>
      </c>
      <c r="AA157" s="191">
        <f t="shared" si="84"/>
        <v>9121.99416666667</v>
      </c>
      <c r="AB157" s="191">
        <f t="shared" si="85"/>
        <v>87.571144</v>
      </c>
      <c r="AC157" s="191">
        <f t="shared" si="86"/>
        <v>9121.99416666667</v>
      </c>
      <c r="AD157" s="191">
        <f t="shared" si="87"/>
        <v>9121.99416666667</v>
      </c>
      <c r="AE157" s="191">
        <f t="shared" si="88"/>
        <v>2462.938425</v>
      </c>
      <c r="AF157" s="191">
        <f t="shared" si="89"/>
        <v>9121.99416666667</v>
      </c>
      <c r="AG157" s="191">
        <f t="shared" si="90"/>
        <v>9121.99416666667</v>
      </c>
      <c r="AH157" s="191">
        <f t="shared" si="91"/>
        <v>2736.59825</v>
      </c>
      <c r="AI157" s="191">
        <f t="shared" si="92"/>
        <v>-7662.4751</v>
      </c>
      <c r="AJ157" s="191">
        <f t="shared" si="93"/>
        <v>-437.85572</v>
      </c>
      <c r="AK157" s="191">
        <f t="shared" si="94"/>
        <v>-87.571144</v>
      </c>
      <c r="AL157" s="191">
        <f t="shared" si="95"/>
        <v>-2462.938425</v>
      </c>
      <c r="AM157" s="191">
        <f t="shared" si="96"/>
        <v>-2736.59825</v>
      </c>
      <c r="AN157" s="191">
        <f t="shared" si="97"/>
        <v>4546</v>
      </c>
      <c r="AO157" s="191">
        <f t="shared" si="98"/>
        <v>4546</v>
      </c>
      <c r="AP157" s="191">
        <f t="shared" si="99"/>
        <v>3818.64</v>
      </c>
      <c r="AQ157" s="191">
        <f t="shared" si="100"/>
        <v>4208</v>
      </c>
      <c r="AR157" s="191">
        <f t="shared" si="101"/>
        <v>4208</v>
      </c>
      <c r="AS157" s="191">
        <f t="shared" si="102"/>
        <v>201.984</v>
      </c>
      <c r="AT157" s="191">
        <f t="shared" si="103"/>
        <v>4208</v>
      </c>
      <c r="AU157" s="191">
        <f t="shared" si="104"/>
        <v>40.3968</v>
      </c>
      <c r="AV157" s="191">
        <f t="shared" si="105"/>
        <v>4340</v>
      </c>
      <c r="AW157" s="191">
        <f t="shared" si="106"/>
        <v>4340</v>
      </c>
      <c r="AX157" s="191">
        <f t="shared" si="107"/>
        <v>1171.8</v>
      </c>
      <c r="AY157" s="191">
        <f t="shared" si="108"/>
        <v>4208</v>
      </c>
      <c r="AZ157" s="191">
        <f t="shared" si="109"/>
        <v>4208</v>
      </c>
      <c r="BA157" s="191">
        <f t="shared" si="110"/>
        <v>1262.4</v>
      </c>
      <c r="BB157" s="191">
        <f t="shared" si="111"/>
        <v>-3818.64</v>
      </c>
      <c r="BC157" s="191">
        <f t="shared" si="112"/>
        <v>-201.984</v>
      </c>
      <c r="BD157" s="191">
        <f t="shared" si="113"/>
        <v>-40.3968</v>
      </c>
      <c r="BE157" s="191">
        <f t="shared" si="114"/>
        <v>-1171.8</v>
      </c>
      <c r="BF157" s="191">
        <f t="shared" si="115"/>
        <v>-1262.4</v>
      </c>
    </row>
    <row r="158" spans="2:58">
      <c r="B158" s="1" t="s">
        <v>347</v>
      </c>
      <c r="C158" s="197" t="str">
        <f>_xlfn.XLOOKUP(B158,'2024.1-2024.6'!B:B,'2024.1-2024.6'!G:G)</f>
        <v>2021/01/12</v>
      </c>
      <c r="D158" s="1">
        <f>_xlfn.XLOOKUP(B158,'2024.1-2024.6'!B:B,'2024.1-2024.6'!I:I)</f>
        <v>0</v>
      </c>
      <c r="E158" s="1" t="str">
        <f>_xlfn.XLOOKUP(B158,'2024.1-2024.6'!B:B,'2024.1-2024.6'!C:C)</f>
        <v>运营中心</v>
      </c>
      <c r="F158" s="1" t="str">
        <f>_xlfn.XLOOKUP(B158,'2024.1-2024.6'!B:B,'2024.1-2024.6'!F:F)</f>
        <v>仓管员</v>
      </c>
      <c r="G158" s="1">
        <f>COUNTIF('2024.1-2024.6'!B:B,B158)</f>
        <v>6</v>
      </c>
      <c r="H158" s="191">
        <f>_xlfn.XLOOKUP(B158,'2024.1-2024.6'!B:B,'2024.1-2024.6'!K:K)</f>
        <v>7144.85</v>
      </c>
      <c r="I158" s="191">
        <f>IFERROR(AVERAGEIF('2022.1-2022.12 '!B:B,B158,'2022.1-2022.12 '!K:K),0)</f>
        <v>5382.72916666667</v>
      </c>
      <c r="J158" s="191">
        <f>_xlfn.XLOOKUP(B158,'2024.1-2024.6'!B:B,'2024.1-2024.6'!J:J)</f>
        <v>1900</v>
      </c>
      <c r="K158" s="191">
        <f>IFERROR(AVERAGEIF('2022.1-2022.12 '!B:B,B158,'2022.1-2022.12 '!J:J),0)</f>
        <v>1900</v>
      </c>
      <c r="L158" s="191"/>
      <c r="M158" s="191">
        <f>SUMIF('2024.1-2024.6'!B:B,'Sum 2024.1-2024.6'!B158,'2024.1-2024.6'!L:L)</f>
        <v>2182.08</v>
      </c>
      <c r="N158" s="191"/>
      <c r="O158" s="191">
        <f>SUMIF('2024.1-2024.6'!B:B,'Sum 2024.1-2024.6'!B158,'2024.1-2024.6'!N:N)</f>
        <v>22.8</v>
      </c>
      <c r="P158" s="191">
        <f>SUMIF('2024.1-2024.6'!B:B,'Sum 2024.1-2024.6'!B158,'2024.1-2024.6'!P:P)</f>
        <v>18.24</v>
      </c>
      <c r="Q158" s="191"/>
      <c r="R158" s="191">
        <f>SUMIF('2024.1-2024.6'!B:B,'Sum 2024.1-2024.6'!B158,'2024.1-2024.6'!M:M)</f>
        <v>520.8</v>
      </c>
      <c r="S158" s="191"/>
      <c r="T158" s="191">
        <f>SUMIF('2024.1-2024.6'!B:B,'Sum 2024.1-2024.6'!B158,'2024.1-2024.6'!O:O)</f>
        <v>0</v>
      </c>
      <c r="U158" s="191">
        <f t="shared" si="78"/>
        <v>5382.72916666667</v>
      </c>
      <c r="V158" s="191">
        <f t="shared" si="79"/>
        <v>5382.72916666667</v>
      </c>
      <c r="W158" s="191">
        <f t="shared" si="80"/>
        <v>4521.4925</v>
      </c>
      <c r="X158" s="191">
        <f t="shared" si="81"/>
        <v>5382.72916666667</v>
      </c>
      <c r="Y158" s="191">
        <f t="shared" si="82"/>
        <v>5382.72916666667</v>
      </c>
      <c r="Z158" s="191">
        <f t="shared" si="83"/>
        <v>258.371</v>
      </c>
      <c r="AA158" s="191">
        <f t="shared" si="84"/>
        <v>5382.72916666667</v>
      </c>
      <c r="AB158" s="191">
        <f t="shared" si="85"/>
        <v>51.6742</v>
      </c>
      <c r="AC158" s="191">
        <f t="shared" si="86"/>
        <v>5382.72916666667</v>
      </c>
      <c r="AD158" s="191">
        <f t="shared" si="87"/>
        <v>5382.72916666667</v>
      </c>
      <c r="AE158" s="191">
        <f t="shared" si="88"/>
        <v>1453.336875</v>
      </c>
      <c r="AF158" s="191">
        <f t="shared" si="89"/>
        <v>5382.72916666667</v>
      </c>
      <c r="AG158" s="191">
        <f t="shared" si="90"/>
        <v>5382.72916666667</v>
      </c>
      <c r="AH158" s="191">
        <f t="shared" si="91"/>
        <v>1614.81875</v>
      </c>
      <c r="AI158" s="191">
        <f t="shared" si="92"/>
        <v>-2339.4125</v>
      </c>
      <c r="AJ158" s="191">
        <f t="shared" si="93"/>
        <v>-235.571</v>
      </c>
      <c r="AK158" s="191">
        <f t="shared" si="94"/>
        <v>-33.4342</v>
      </c>
      <c r="AL158" s="191">
        <f t="shared" si="95"/>
        <v>-932.536875</v>
      </c>
      <c r="AM158" s="191">
        <f t="shared" si="96"/>
        <v>-1614.81875</v>
      </c>
      <c r="AN158" s="191">
        <f t="shared" si="97"/>
        <v>4546</v>
      </c>
      <c r="AO158" s="191">
        <f t="shared" si="98"/>
        <v>4546</v>
      </c>
      <c r="AP158" s="191">
        <f t="shared" si="99"/>
        <v>3818.64</v>
      </c>
      <c r="AQ158" s="191">
        <f t="shared" si="100"/>
        <v>1900</v>
      </c>
      <c r="AR158" s="191">
        <f t="shared" si="101"/>
        <v>1900</v>
      </c>
      <c r="AS158" s="191">
        <f t="shared" si="102"/>
        <v>91.2</v>
      </c>
      <c r="AT158" s="191">
        <f t="shared" si="103"/>
        <v>1900</v>
      </c>
      <c r="AU158" s="191">
        <f t="shared" si="104"/>
        <v>18.24</v>
      </c>
      <c r="AV158" s="191">
        <f t="shared" si="105"/>
        <v>4340</v>
      </c>
      <c r="AW158" s="191">
        <f t="shared" si="106"/>
        <v>4340</v>
      </c>
      <c r="AX158" s="191">
        <f t="shared" si="107"/>
        <v>1171.8</v>
      </c>
      <c r="AY158" s="191">
        <f t="shared" si="108"/>
        <v>1900</v>
      </c>
      <c r="AZ158" s="191">
        <f t="shared" si="109"/>
        <v>1900</v>
      </c>
      <c r="BA158" s="191">
        <f t="shared" si="110"/>
        <v>570</v>
      </c>
      <c r="BB158" s="191">
        <f t="shared" si="111"/>
        <v>-1636.56</v>
      </c>
      <c r="BC158" s="191">
        <f t="shared" si="112"/>
        <v>-68.4</v>
      </c>
      <c r="BD158" s="191">
        <f t="shared" si="113"/>
        <v>0</v>
      </c>
      <c r="BE158" s="191">
        <f t="shared" si="114"/>
        <v>-651</v>
      </c>
      <c r="BF158" s="191">
        <f t="shared" si="115"/>
        <v>-570</v>
      </c>
    </row>
    <row r="159" spans="2:58">
      <c r="B159" s="1" t="s">
        <v>348</v>
      </c>
      <c r="C159" s="197" t="str">
        <f>_xlfn.XLOOKUP(B159,'2024.1-2024.6'!B:B,'2024.1-2024.6'!G:G)</f>
        <v>2023/01/03</v>
      </c>
      <c r="D159" s="1">
        <f>_xlfn.XLOOKUP(B159,'2024.1-2024.6'!B:B,'2024.1-2024.6'!I:I)</f>
        <v>0</v>
      </c>
      <c r="E159" s="1" t="str">
        <f>_xlfn.XLOOKUP(B159,'2024.1-2024.6'!B:B,'2024.1-2024.6'!C:C)</f>
        <v>服务营销中心</v>
      </c>
      <c r="F159" s="1" t="str">
        <f>_xlfn.XLOOKUP(B159,'2024.1-2024.6'!B:B,'2024.1-2024.6'!F:F)</f>
        <v>项目经理</v>
      </c>
      <c r="G159" s="1">
        <f>COUNTIF('2024.1-2024.6'!B:B,B159)</f>
        <v>6</v>
      </c>
      <c r="H159" s="191">
        <f>_xlfn.XLOOKUP(B159,'2024.1-2024.6'!B:B,'2024.1-2024.6'!K:K)</f>
        <v>15660.4</v>
      </c>
      <c r="I159" s="191">
        <f>IFERROR(AVERAGEIF('2022.1-2022.12 '!B:B,B159,'2022.1-2022.12 '!K:K),0)</f>
        <v>0</v>
      </c>
      <c r="J159" s="191">
        <f>_xlfn.XLOOKUP(B159,'2024.1-2024.6'!B:B,'2024.1-2024.6'!J:J)</f>
        <v>6160</v>
      </c>
      <c r="K159" s="191">
        <f>IFERROR(AVERAGEIF('2022.1-2022.12 '!B:B,B159,'2022.1-2022.12 '!J:J),0)</f>
        <v>0</v>
      </c>
      <c r="L159" s="191"/>
      <c r="M159" s="191">
        <f>SUMIF('2024.1-2024.6'!B:B,'Sum 2024.1-2024.6'!B159,'2024.1-2024.6'!L:L)</f>
        <v>2182.08</v>
      </c>
      <c r="N159" s="191"/>
      <c r="O159" s="191">
        <f>SUMIF('2024.1-2024.6'!B:B,'Sum 2024.1-2024.6'!B159,'2024.1-2024.6'!N:N)</f>
        <v>22.8</v>
      </c>
      <c r="P159" s="191">
        <f>SUMIF('2024.1-2024.6'!B:B,'Sum 2024.1-2024.6'!B159,'2024.1-2024.6'!P:P)</f>
        <v>18.24</v>
      </c>
      <c r="Q159" s="191"/>
      <c r="R159" s="191">
        <f>SUMIF('2024.1-2024.6'!B:B,'Sum 2024.1-2024.6'!B159,'2024.1-2024.6'!M:M)</f>
        <v>520.8</v>
      </c>
      <c r="S159" s="191"/>
      <c r="T159" s="191">
        <f>SUMIF('2024.1-2024.6'!B:B,'Sum 2024.1-2024.6'!B159,'2024.1-2024.6'!O:O)</f>
        <v>4800</v>
      </c>
      <c r="U159" s="191">
        <f t="shared" si="78"/>
        <v>15660.4</v>
      </c>
      <c r="V159" s="191">
        <f t="shared" si="79"/>
        <v>15660.4</v>
      </c>
      <c r="W159" s="191">
        <f t="shared" si="80"/>
        <v>13154.736</v>
      </c>
      <c r="X159" s="191">
        <f t="shared" si="81"/>
        <v>15660.4</v>
      </c>
      <c r="Y159" s="191">
        <f t="shared" si="82"/>
        <v>15660.4</v>
      </c>
      <c r="Z159" s="191">
        <f t="shared" si="83"/>
        <v>751.6992</v>
      </c>
      <c r="AA159" s="191">
        <f t="shared" si="84"/>
        <v>15660.4</v>
      </c>
      <c r="AB159" s="191">
        <f t="shared" si="85"/>
        <v>150.33984</v>
      </c>
      <c r="AC159" s="191">
        <f t="shared" si="86"/>
        <v>15660.4</v>
      </c>
      <c r="AD159" s="191">
        <f t="shared" si="87"/>
        <v>15660.4</v>
      </c>
      <c r="AE159" s="191">
        <f t="shared" si="88"/>
        <v>4228.308</v>
      </c>
      <c r="AF159" s="191">
        <f t="shared" si="89"/>
        <v>15660.4</v>
      </c>
      <c r="AG159" s="191">
        <f t="shared" si="90"/>
        <v>15660.4</v>
      </c>
      <c r="AH159" s="191">
        <f t="shared" si="91"/>
        <v>4698.12</v>
      </c>
      <c r="AI159" s="191">
        <f t="shared" si="92"/>
        <v>-10972.656</v>
      </c>
      <c r="AJ159" s="191">
        <f t="shared" si="93"/>
        <v>-728.8992</v>
      </c>
      <c r="AK159" s="191">
        <f t="shared" si="94"/>
        <v>-132.09984</v>
      </c>
      <c r="AL159" s="191">
        <f t="shared" si="95"/>
        <v>-3707.508</v>
      </c>
      <c r="AM159" s="191">
        <f t="shared" si="96"/>
        <v>0</v>
      </c>
      <c r="AN159" s="191">
        <f t="shared" si="97"/>
        <v>6160</v>
      </c>
      <c r="AO159" s="191">
        <f t="shared" si="98"/>
        <v>6160</v>
      </c>
      <c r="AP159" s="191">
        <f t="shared" si="99"/>
        <v>5174.4</v>
      </c>
      <c r="AQ159" s="191">
        <f t="shared" si="100"/>
        <v>6160</v>
      </c>
      <c r="AR159" s="191">
        <f t="shared" si="101"/>
        <v>6160</v>
      </c>
      <c r="AS159" s="191">
        <f t="shared" si="102"/>
        <v>295.68</v>
      </c>
      <c r="AT159" s="191">
        <f t="shared" si="103"/>
        <v>6160</v>
      </c>
      <c r="AU159" s="191">
        <f t="shared" si="104"/>
        <v>59.136</v>
      </c>
      <c r="AV159" s="191">
        <f t="shared" si="105"/>
        <v>6160</v>
      </c>
      <c r="AW159" s="191">
        <f t="shared" si="106"/>
        <v>6160</v>
      </c>
      <c r="AX159" s="191">
        <f t="shared" si="107"/>
        <v>1663.2</v>
      </c>
      <c r="AY159" s="191">
        <f t="shared" si="108"/>
        <v>6160</v>
      </c>
      <c r="AZ159" s="191">
        <f t="shared" si="109"/>
        <v>6160</v>
      </c>
      <c r="BA159" s="191">
        <f t="shared" si="110"/>
        <v>1848</v>
      </c>
      <c r="BB159" s="191">
        <f t="shared" si="111"/>
        <v>-2992.32</v>
      </c>
      <c r="BC159" s="191">
        <f t="shared" si="112"/>
        <v>-272.88</v>
      </c>
      <c r="BD159" s="191">
        <f t="shared" si="113"/>
        <v>-40.896</v>
      </c>
      <c r="BE159" s="191">
        <f t="shared" si="114"/>
        <v>-1142.4</v>
      </c>
      <c r="BF159" s="191">
        <f t="shared" si="115"/>
        <v>0</v>
      </c>
    </row>
    <row r="160" spans="2:58">
      <c r="B160" s="1" t="s">
        <v>349</v>
      </c>
      <c r="C160" s="197" t="str">
        <f>_xlfn.XLOOKUP(B160,'2024.1-2024.6'!B:B,'2024.1-2024.6'!G:G)</f>
        <v>2021/07/29</v>
      </c>
      <c r="D160" s="1">
        <f>_xlfn.XLOOKUP(B160,'2024.1-2024.6'!B:B,'2024.1-2024.6'!I:I)</f>
        <v>0</v>
      </c>
      <c r="E160" s="1" t="str">
        <f>_xlfn.XLOOKUP(B160,'2024.1-2024.6'!B:B,'2024.1-2024.6'!C:C)</f>
        <v>运营中心</v>
      </c>
      <c r="F160" s="1" t="str">
        <f>_xlfn.XLOOKUP(B160,'2024.1-2024.6'!B:B,'2024.1-2024.6'!F:F)</f>
        <v>装配电工</v>
      </c>
      <c r="G160" s="1">
        <f>COUNTIF('2024.1-2024.6'!B:B,B160)</f>
        <v>6</v>
      </c>
      <c r="H160" s="191">
        <f>_xlfn.XLOOKUP(B160,'2024.1-2024.6'!B:B,'2024.1-2024.6'!K:K)</f>
        <v>8787.9</v>
      </c>
      <c r="I160" s="191">
        <f>IFERROR(AVERAGEIF('2022.1-2022.12 '!B:B,B160,'2022.1-2022.12 '!K:K),0)</f>
        <v>6068.5575</v>
      </c>
      <c r="J160" s="191">
        <f>_xlfn.XLOOKUP(B160,'2024.1-2024.6'!B:B,'2024.1-2024.6'!J:J)</f>
        <v>1900</v>
      </c>
      <c r="K160" s="191">
        <f>IFERROR(AVERAGEIF('2022.1-2022.12 '!B:B,B160,'2022.1-2022.12 '!J:J),0)</f>
        <v>1900</v>
      </c>
      <c r="L160" s="191"/>
      <c r="M160" s="191">
        <f>SUMIF('2024.1-2024.6'!B:B,'Sum 2024.1-2024.6'!B160,'2024.1-2024.6'!L:L)</f>
        <v>2182.08</v>
      </c>
      <c r="N160" s="191"/>
      <c r="O160" s="191">
        <f>SUMIF('2024.1-2024.6'!B:B,'Sum 2024.1-2024.6'!B160,'2024.1-2024.6'!N:N)</f>
        <v>22.8</v>
      </c>
      <c r="P160" s="191">
        <f>SUMIF('2024.1-2024.6'!B:B,'Sum 2024.1-2024.6'!B160,'2024.1-2024.6'!P:P)</f>
        <v>18.24</v>
      </c>
      <c r="Q160" s="191"/>
      <c r="R160" s="191">
        <f>SUMIF('2024.1-2024.6'!B:B,'Sum 2024.1-2024.6'!B160,'2024.1-2024.6'!M:M)</f>
        <v>520.8</v>
      </c>
      <c r="S160" s="191"/>
      <c r="T160" s="191">
        <f>SUMIF('2024.1-2024.6'!B:B,'Sum 2024.1-2024.6'!B160,'2024.1-2024.6'!O:O)</f>
        <v>0</v>
      </c>
      <c r="U160" s="191">
        <f t="shared" si="78"/>
        <v>6068.5575</v>
      </c>
      <c r="V160" s="191">
        <f t="shared" si="79"/>
        <v>6068.5575</v>
      </c>
      <c r="W160" s="191">
        <f t="shared" si="80"/>
        <v>5097.5883</v>
      </c>
      <c r="X160" s="191">
        <f t="shared" si="81"/>
        <v>6068.5575</v>
      </c>
      <c r="Y160" s="191">
        <f t="shared" si="82"/>
        <v>6068.5575</v>
      </c>
      <c r="Z160" s="191">
        <f t="shared" si="83"/>
        <v>291.29076</v>
      </c>
      <c r="AA160" s="191">
        <f t="shared" si="84"/>
        <v>6068.5575</v>
      </c>
      <c r="AB160" s="191">
        <f t="shared" si="85"/>
        <v>58.258152</v>
      </c>
      <c r="AC160" s="191">
        <f t="shared" si="86"/>
        <v>6068.5575</v>
      </c>
      <c r="AD160" s="191">
        <f t="shared" si="87"/>
        <v>6068.5575</v>
      </c>
      <c r="AE160" s="191">
        <f t="shared" si="88"/>
        <v>1638.510525</v>
      </c>
      <c r="AF160" s="191">
        <f t="shared" si="89"/>
        <v>6068.5575</v>
      </c>
      <c r="AG160" s="191">
        <f t="shared" si="90"/>
        <v>6068.5575</v>
      </c>
      <c r="AH160" s="191">
        <f t="shared" si="91"/>
        <v>1820.56725</v>
      </c>
      <c r="AI160" s="191">
        <f t="shared" si="92"/>
        <v>-2915.5083</v>
      </c>
      <c r="AJ160" s="191">
        <f t="shared" si="93"/>
        <v>-268.49076</v>
      </c>
      <c r="AK160" s="191">
        <f t="shared" si="94"/>
        <v>-40.018152</v>
      </c>
      <c r="AL160" s="191">
        <f t="shared" si="95"/>
        <v>-1117.710525</v>
      </c>
      <c r="AM160" s="191">
        <f t="shared" si="96"/>
        <v>-1820.56725</v>
      </c>
      <c r="AN160" s="191">
        <f t="shared" si="97"/>
        <v>4546</v>
      </c>
      <c r="AO160" s="191">
        <f t="shared" si="98"/>
        <v>4546</v>
      </c>
      <c r="AP160" s="191">
        <f t="shared" si="99"/>
        <v>3818.64</v>
      </c>
      <c r="AQ160" s="191">
        <f t="shared" si="100"/>
        <v>1900</v>
      </c>
      <c r="AR160" s="191">
        <f t="shared" si="101"/>
        <v>1900</v>
      </c>
      <c r="AS160" s="191">
        <f t="shared" si="102"/>
        <v>91.2</v>
      </c>
      <c r="AT160" s="191">
        <f t="shared" si="103"/>
        <v>1900</v>
      </c>
      <c r="AU160" s="191">
        <f t="shared" si="104"/>
        <v>18.24</v>
      </c>
      <c r="AV160" s="191">
        <f t="shared" si="105"/>
        <v>4340</v>
      </c>
      <c r="AW160" s="191">
        <f t="shared" si="106"/>
        <v>4340</v>
      </c>
      <c r="AX160" s="191">
        <f t="shared" si="107"/>
        <v>1171.8</v>
      </c>
      <c r="AY160" s="191">
        <f t="shared" si="108"/>
        <v>1900</v>
      </c>
      <c r="AZ160" s="191">
        <f t="shared" si="109"/>
        <v>1900</v>
      </c>
      <c r="BA160" s="191">
        <f t="shared" si="110"/>
        <v>570</v>
      </c>
      <c r="BB160" s="191">
        <f t="shared" si="111"/>
        <v>-1636.56</v>
      </c>
      <c r="BC160" s="191">
        <f t="shared" si="112"/>
        <v>-68.4</v>
      </c>
      <c r="BD160" s="191">
        <f t="shared" si="113"/>
        <v>0</v>
      </c>
      <c r="BE160" s="191">
        <f t="shared" si="114"/>
        <v>-651</v>
      </c>
      <c r="BF160" s="191">
        <f t="shared" si="115"/>
        <v>-570</v>
      </c>
    </row>
    <row r="161" spans="2:58">
      <c r="B161" s="1" t="s">
        <v>350</v>
      </c>
      <c r="C161" s="197" t="str">
        <f>_xlfn.XLOOKUP(B161,'2024.1-2024.6'!B:B,'2024.1-2024.6'!G:G)</f>
        <v>2022/09/01</v>
      </c>
      <c r="D161" s="1">
        <f>_xlfn.XLOOKUP(B161,'2024.1-2024.6'!B:B,'2024.1-2024.6'!I:I)</f>
        <v>0</v>
      </c>
      <c r="E161" s="1" t="str">
        <f>_xlfn.XLOOKUP(B161,'2024.1-2024.6'!B:B,'2024.1-2024.6'!C:C)</f>
        <v>服务营销中心</v>
      </c>
      <c r="F161" s="1" t="str">
        <f>_xlfn.XLOOKUP(B161,'2024.1-2024.6'!B:B,'2024.1-2024.6'!F:F)</f>
        <v>项目经理</v>
      </c>
      <c r="G161" s="1">
        <f>COUNTIF('2024.1-2024.6'!B:B,B161)</f>
        <v>6</v>
      </c>
      <c r="H161" s="191">
        <f>_xlfn.XLOOKUP(B161,'2024.1-2024.6'!B:B,'2024.1-2024.6'!K:K)</f>
        <v>13226</v>
      </c>
      <c r="I161" s="191">
        <f>IFERROR(AVERAGEIF('2022.1-2022.12 '!B:B,B161,'2022.1-2022.12 '!K:K),0)</f>
        <v>12322.6</v>
      </c>
      <c r="J161" s="191">
        <f>_xlfn.XLOOKUP(B161,'2024.1-2024.6'!B:B,'2024.1-2024.6'!J:J)</f>
        <v>5000</v>
      </c>
      <c r="K161" s="191">
        <f>IFERROR(AVERAGEIF('2022.1-2022.12 '!B:B,B161,'2022.1-2022.12 '!J:J),0)</f>
        <v>4700</v>
      </c>
      <c r="L161" s="191"/>
      <c r="M161" s="191">
        <f>SUMIF('2024.1-2024.6'!B:B,'Sum 2024.1-2024.6'!B161,'2024.1-2024.6'!L:L)</f>
        <v>2182.08</v>
      </c>
      <c r="N161" s="191"/>
      <c r="O161" s="191">
        <f>SUMIF('2024.1-2024.6'!B:B,'Sum 2024.1-2024.6'!B161,'2024.1-2024.6'!N:N)</f>
        <v>22.8</v>
      </c>
      <c r="P161" s="191">
        <f>SUMIF('2024.1-2024.6'!B:B,'Sum 2024.1-2024.6'!B161,'2024.1-2024.6'!P:P)</f>
        <v>18.24</v>
      </c>
      <c r="Q161" s="191"/>
      <c r="R161" s="191">
        <f>SUMIF('2024.1-2024.6'!B:B,'Sum 2024.1-2024.6'!B161,'2024.1-2024.6'!M:M)</f>
        <v>520.8</v>
      </c>
      <c r="S161" s="191"/>
      <c r="T161" s="191">
        <f>SUMIF('2024.1-2024.6'!B:B,'Sum 2024.1-2024.6'!B161,'2024.1-2024.6'!O:O)</f>
        <v>0</v>
      </c>
      <c r="U161" s="191">
        <f t="shared" si="78"/>
        <v>12322.6</v>
      </c>
      <c r="V161" s="191">
        <f t="shared" si="79"/>
        <v>12322.6</v>
      </c>
      <c r="W161" s="191">
        <f t="shared" si="80"/>
        <v>10350.984</v>
      </c>
      <c r="X161" s="191">
        <f t="shared" si="81"/>
        <v>12322.6</v>
      </c>
      <c r="Y161" s="191">
        <f t="shared" si="82"/>
        <v>12322.6</v>
      </c>
      <c r="Z161" s="191">
        <f t="shared" si="83"/>
        <v>591.4848</v>
      </c>
      <c r="AA161" s="191">
        <f t="shared" si="84"/>
        <v>12322.6</v>
      </c>
      <c r="AB161" s="191">
        <f t="shared" si="85"/>
        <v>118.29696</v>
      </c>
      <c r="AC161" s="191">
        <f t="shared" si="86"/>
        <v>12322.6</v>
      </c>
      <c r="AD161" s="191">
        <f t="shared" si="87"/>
        <v>12322.6</v>
      </c>
      <c r="AE161" s="191">
        <f t="shared" si="88"/>
        <v>3327.102</v>
      </c>
      <c r="AF161" s="191">
        <f t="shared" si="89"/>
        <v>12322.6</v>
      </c>
      <c r="AG161" s="191">
        <f t="shared" si="90"/>
        <v>12322.6</v>
      </c>
      <c r="AH161" s="191">
        <f t="shared" si="91"/>
        <v>3696.78</v>
      </c>
      <c r="AI161" s="191">
        <f t="shared" si="92"/>
        <v>-8168.904</v>
      </c>
      <c r="AJ161" s="191">
        <f t="shared" si="93"/>
        <v>-568.6848</v>
      </c>
      <c r="AK161" s="191">
        <f t="shared" si="94"/>
        <v>-100.05696</v>
      </c>
      <c r="AL161" s="191">
        <f t="shared" si="95"/>
        <v>-2806.302</v>
      </c>
      <c r="AM161" s="191">
        <f t="shared" si="96"/>
        <v>-3696.78</v>
      </c>
      <c r="AN161" s="191">
        <f t="shared" si="97"/>
        <v>4700</v>
      </c>
      <c r="AO161" s="191">
        <f t="shared" si="98"/>
        <v>4700</v>
      </c>
      <c r="AP161" s="191">
        <f t="shared" si="99"/>
        <v>3948</v>
      </c>
      <c r="AQ161" s="191">
        <f t="shared" si="100"/>
        <v>4700</v>
      </c>
      <c r="AR161" s="191">
        <f t="shared" si="101"/>
        <v>4700</v>
      </c>
      <c r="AS161" s="191">
        <f t="shared" si="102"/>
        <v>225.6</v>
      </c>
      <c r="AT161" s="191">
        <f t="shared" si="103"/>
        <v>4700</v>
      </c>
      <c r="AU161" s="191">
        <f t="shared" si="104"/>
        <v>45.12</v>
      </c>
      <c r="AV161" s="191">
        <f t="shared" si="105"/>
        <v>4700</v>
      </c>
      <c r="AW161" s="191">
        <f t="shared" si="106"/>
        <v>4700</v>
      </c>
      <c r="AX161" s="191">
        <f t="shared" si="107"/>
        <v>1269</v>
      </c>
      <c r="AY161" s="191">
        <f t="shared" si="108"/>
        <v>4700</v>
      </c>
      <c r="AZ161" s="191">
        <f t="shared" si="109"/>
        <v>4700</v>
      </c>
      <c r="BA161" s="191">
        <f t="shared" si="110"/>
        <v>1410</v>
      </c>
      <c r="BB161" s="191">
        <f t="shared" si="111"/>
        <v>-1765.92</v>
      </c>
      <c r="BC161" s="191">
        <f t="shared" si="112"/>
        <v>-202.8</v>
      </c>
      <c r="BD161" s="191">
        <f t="shared" si="113"/>
        <v>-26.88</v>
      </c>
      <c r="BE161" s="191">
        <f t="shared" si="114"/>
        <v>-748.2</v>
      </c>
      <c r="BF161" s="191">
        <f t="shared" si="115"/>
        <v>-1410</v>
      </c>
    </row>
    <row r="162" spans="2:58">
      <c r="B162" s="1" t="s">
        <v>351</v>
      </c>
      <c r="C162" s="197" t="str">
        <f>_xlfn.XLOOKUP(B162,'2024.1-2024.6'!B:B,'2024.1-2024.6'!G:G)</f>
        <v>2022/12/14</v>
      </c>
      <c r="D162" s="1">
        <f>_xlfn.XLOOKUP(B162,'2024.1-2024.6'!B:B,'2024.1-2024.6'!I:I)</f>
        <v>0</v>
      </c>
      <c r="E162" s="1" t="str">
        <f>_xlfn.XLOOKUP(B162,'2024.1-2024.6'!B:B,'2024.1-2024.6'!C:C)</f>
        <v>运营中心</v>
      </c>
      <c r="F162" s="1" t="str">
        <f>_xlfn.XLOOKUP(B162,'2024.1-2024.6'!B:B,'2024.1-2024.6'!F:F)</f>
        <v>质量主管</v>
      </c>
      <c r="G162" s="1">
        <f>COUNTIF('2024.1-2024.6'!B:B,B162)</f>
        <v>6</v>
      </c>
      <c r="H162" s="191">
        <f>_xlfn.XLOOKUP(B162,'2024.1-2024.6'!B:B,'2024.1-2024.6'!K:K)</f>
        <v>11530</v>
      </c>
      <c r="I162" s="191">
        <f>IFERROR(AVERAGEIF('2022.1-2022.12 '!B:B,B162,'2022.1-2022.12 '!K:K),0)</f>
        <v>5394.35</v>
      </c>
      <c r="J162" s="191">
        <f>_xlfn.XLOOKUP(B162,'2024.1-2024.6'!B:B,'2024.1-2024.6'!J:J)</f>
        <v>4480</v>
      </c>
      <c r="K162" s="191">
        <f>IFERROR(AVERAGEIF('2022.1-2022.12 '!B:B,B162,'2022.1-2022.12 '!J:J),0)</f>
        <v>4160</v>
      </c>
      <c r="L162" s="191"/>
      <c r="M162" s="191">
        <f>SUMIF('2024.1-2024.6'!B:B,'Sum 2024.1-2024.6'!B162,'2024.1-2024.6'!L:L)</f>
        <v>2182.08</v>
      </c>
      <c r="N162" s="191"/>
      <c r="O162" s="191">
        <f>SUMIF('2024.1-2024.6'!B:B,'Sum 2024.1-2024.6'!B162,'2024.1-2024.6'!N:N)</f>
        <v>22.8</v>
      </c>
      <c r="P162" s="191">
        <f>SUMIF('2024.1-2024.6'!B:B,'Sum 2024.1-2024.6'!B162,'2024.1-2024.6'!P:P)</f>
        <v>18.24</v>
      </c>
      <c r="Q162" s="191"/>
      <c r="R162" s="191">
        <f>SUMIF('2024.1-2024.6'!B:B,'Sum 2024.1-2024.6'!B162,'2024.1-2024.6'!M:M)</f>
        <v>520.8</v>
      </c>
      <c r="S162" s="191"/>
      <c r="T162" s="191">
        <f>SUMIF('2024.1-2024.6'!B:B,'Sum 2024.1-2024.6'!B162,'2024.1-2024.6'!O:O)</f>
        <v>570</v>
      </c>
      <c r="U162" s="191">
        <f t="shared" si="78"/>
        <v>5394.35</v>
      </c>
      <c r="V162" s="191">
        <f t="shared" si="79"/>
        <v>5394.35</v>
      </c>
      <c r="W162" s="191">
        <f t="shared" si="80"/>
        <v>4531.254</v>
      </c>
      <c r="X162" s="191">
        <f t="shared" si="81"/>
        <v>5394.35</v>
      </c>
      <c r="Y162" s="191">
        <f t="shared" si="82"/>
        <v>5394.35</v>
      </c>
      <c r="Z162" s="191">
        <f t="shared" si="83"/>
        <v>258.9288</v>
      </c>
      <c r="AA162" s="191">
        <f t="shared" si="84"/>
        <v>5394.35</v>
      </c>
      <c r="AB162" s="191">
        <f t="shared" si="85"/>
        <v>51.78576</v>
      </c>
      <c r="AC162" s="191">
        <f t="shared" si="86"/>
        <v>5394.35</v>
      </c>
      <c r="AD162" s="191">
        <f t="shared" si="87"/>
        <v>5394.35</v>
      </c>
      <c r="AE162" s="191">
        <f t="shared" si="88"/>
        <v>1456.4745</v>
      </c>
      <c r="AF162" s="191">
        <f t="shared" si="89"/>
        <v>5394.35</v>
      </c>
      <c r="AG162" s="191">
        <f t="shared" si="90"/>
        <v>5394.35</v>
      </c>
      <c r="AH162" s="191">
        <f t="shared" si="91"/>
        <v>1618.305</v>
      </c>
      <c r="AI162" s="191">
        <f t="shared" si="92"/>
        <v>-2349.174</v>
      </c>
      <c r="AJ162" s="191">
        <f t="shared" si="93"/>
        <v>-236.1288</v>
      </c>
      <c r="AK162" s="191">
        <f t="shared" si="94"/>
        <v>-33.54576</v>
      </c>
      <c r="AL162" s="191">
        <f t="shared" si="95"/>
        <v>-935.6745</v>
      </c>
      <c r="AM162" s="191">
        <f t="shared" si="96"/>
        <v>-1048.305</v>
      </c>
      <c r="AN162" s="191">
        <f t="shared" si="97"/>
        <v>4546</v>
      </c>
      <c r="AO162" s="191">
        <f t="shared" si="98"/>
        <v>4546</v>
      </c>
      <c r="AP162" s="191">
        <f t="shared" si="99"/>
        <v>3818.64</v>
      </c>
      <c r="AQ162" s="191">
        <f t="shared" si="100"/>
        <v>4160</v>
      </c>
      <c r="AR162" s="191">
        <f t="shared" si="101"/>
        <v>4160</v>
      </c>
      <c r="AS162" s="191">
        <f t="shared" si="102"/>
        <v>199.68</v>
      </c>
      <c r="AT162" s="191">
        <f t="shared" si="103"/>
        <v>4160</v>
      </c>
      <c r="AU162" s="191">
        <f t="shared" si="104"/>
        <v>39.936</v>
      </c>
      <c r="AV162" s="191">
        <f t="shared" si="105"/>
        <v>4340</v>
      </c>
      <c r="AW162" s="191">
        <f t="shared" si="106"/>
        <v>4340</v>
      </c>
      <c r="AX162" s="191">
        <f t="shared" si="107"/>
        <v>1171.8</v>
      </c>
      <c r="AY162" s="191">
        <f t="shared" si="108"/>
        <v>4160</v>
      </c>
      <c r="AZ162" s="191">
        <f t="shared" si="109"/>
        <v>4160</v>
      </c>
      <c r="BA162" s="191">
        <f t="shared" si="110"/>
        <v>1248</v>
      </c>
      <c r="BB162" s="191">
        <f t="shared" si="111"/>
        <v>-1636.56</v>
      </c>
      <c r="BC162" s="191">
        <f t="shared" si="112"/>
        <v>-176.88</v>
      </c>
      <c r="BD162" s="191">
        <f t="shared" si="113"/>
        <v>-21.696</v>
      </c>
      <c r="BE162" s="191">
        <f t="shared" si="114"/>
        <v>-651</v>
      </c>
      <c r="BF162" s="191">
        <f t="shared" si="115"/>
        <v>-678</v>
      </c>
    </row>
    <row r="163" spans="2:58">
      <c r="B163" s="1" t="s">
        <v>492</v>
      </c>
      <c r="C163" s="197" t="str">
        <f>_xlfn.XLOOKUP(B163,'2024.1-2024.6'!B:B,'2024.1-2024.6'!G:G)</f>
        <v>2023/08/07</v>
      </c>
      <c r="D163" s="1">
        <f>_xlfn.XLOOKUP(B163,'2024.1-2024.6'!B:B,'2024.1-2024.6'!I:I)</f>
        <v>0</v>
      </c>
      <c r="E163" s="1" t="str">
        <f>_xlfn.XLOOKUP(B163,'2024.1-2024.6'!B:B,'2024.1-2024.6'!C:C)</f>
        <v>运营中心</v>
      </c>
      <c r="F163" s="1" t="str">
        <f>_xlfn.XLOOKUP(B163,'2024.1-2024.6'!B:B,'2024.1-2024.6'!F:F)</f>
        <v>普工</v>
      </c>
      <c r="G163" s="1">
        <f>COUNTIF('2024.1-2024.6'!B:B,B163)</f>
        <v>6</v>
      </c>
      <c r="H163" s="191">
        <f>_xlfn.XLOOKUP(B163,'2024.1-2024.6'!B:B,'2024.1-2024.6'!K:K)</f>
        <v>5444.59</v>
      </c>
      <c r="I163" s="191">
        <f>IFERROR(AVERAGEIF('2022.1-2022.12 '!B:B,B163,'2022.1-2022.12 '!K:K),0)</f>
        <v>0</v>
      </c>
      <c r="J163" s="191">
        <f>_xlfn.XLOOKUP(B163,'2024.1-2024.6'!B:B,'2024.1-2024.6'!J:J)</f>
        <v>1900</v>
      </c>
      <c r="K163" s="191">
        <f>IFERROR(AVERAGEIF('2022.1-2022.12 '!B:B,B163,'2022.1-2022.12 '!J:J),0)</f>
        <v>0</v>
      </c>
      <c r="L163" s="191"/>
      <c r="M163" s="191">
        <f>SUMIF('2024.1-2024.6'!B:B,'Sum 2024.1-2024.6'!B163,'2024.1-2024.6'!L:L)</f>
        <v>0</v>
      </c>
      <c r="N163" s="191"/>
      <c r="O163" s="191">
        <f>SUMIF('2024.1-2024.6'!B:B,'Sum 2024.1-2024.6'!B163,'2024.1-2024.6'!N:N)</f>
        <v>0</v>
      </c>
      <c r="P163" s="191">
        <f>SUMIF('2024.1-2024.6'!B:B,'Sum 2024.1-2024.6'!B163,'2024.1-2024.6'!P:P)</f>
        <v>0</v>
      </c>
      <c r="Q163" s="191"/>
      <c r="R163" s="191">
        <f>SUMIF('2024.1-2024.6'!B:B,'Sum 2024.1-2024.6'!B163,'2024.1-2024.6'!M:M)</f>
        <v>0</v>
      </c>
      <c r="S163" s="191"/>
      <c r="T163" s="191">
        <f>SUMIF('2024.1-2024.6'!B:B,'Sum 2024.1-2024.6'!B163,'2024.1-2024.6'!O:O)</f>
        <v>0</v>
      </c>
      <c r="U163" s="191">
        <f t="shared" si="78"/>
        <v>5444.59</v>
      </c>
      <c r="V163" s="191">
        <f t="shared" si="79"/>
        <v>5444.59</v>
      </c>
      <c r="W163" s="191">
        <f t="shared" si="80"/>
        <v>4573.4556</v>
      </c>
      <c r="X163" s="191">
        <f t="shared" si="81"/>
        <v>5444.59</v>
      </c>
      <c r="Y163" s="191">
        <f t="shared" si="82"/>
        <v>5444.59</v>
      </c>
      <c r="Z163" s="191">
        <f t="shared" si="83"/>
        <v>261.34032</v>
      </c>
      <c r="AA163" s="191">
        <f t="shared" si="84"/>
        <v>5444.59</v>
      </c>
      <c r="AB163" s="191">
        <f t="shared" si="85"/>
        <v>52.268064</v>
      </c>
      <c r="AC163" s="191">
        <f t="shared" si="86"/>
        <v>5444.59</v>
      </c>
      <c r="AD163" s="191">
        <f t="shared" si="87"/>
        <v>5444.59</v>
      </c>
      <c r="AE163" s="191">
        <f t="shared" si="88"/>
        <v>1470.0393</v>
      </c>
      <c r="AF163" s="191">
        <f t="shared" si="89"/>
        <v>5444.59</v>
      </c>
      <c r="AG163" s="191">
        <f t="shared" si="90"/>
        <v>5444.59</v>
      </c>
      <c r="AH163" s="191">
        <f t="shared" si="91"/>
        <v>1633.377</v>
      </c>
      <c r="AI163" s="191">
        <f t="shared" si="92"/>
        <v>-4573.4556</v>
      </c>
      <c r="AJ163" s="191">
        <f t="shared" si="93"/>
        <v>-261.34032</v>
      </c>
      <c r="AK163" s="191">
        <f t="shared" si="94"/>
        <v>-52.268064</v>
      </c>
      <c r="AL163" s="191">
        <f t="shared" si="95"/>
        <v>-1470.0393</v>
      </c>
      <c r="AM163" s="191">
        <f t="shared" si="96"/>
        <v>-1633.377</v>
      </c>
      <c r="AN163" s="191">
        <f t="shared" si="97"/>
        <v>4546</v>
      </c>
      <c r="AO163" s="191">
        <f t="shared" si="98"/>
        <v>4546</v>
      </c>
      <c r="AP163" s="191">
        <f t="shared" si="99"/>
        <v>3818.64</v>
      </c>
      <c r="AQ163" s="191">
        <f t="shared" si="100"/>
        <v>1900</v>
      </c>
      <c r="AR163" s="191">
        <f t="shared" si="101"/>
        <v>1900</v>
      </c>
      <c r="AS163" s="191">
        <f t="shared" si="102"/>
        <v>91.2</v>
      </c>
      <c r="AT163" s="191">
        <f t="shared" si="103"/>
        <v>1900</v>
      </c>
      <c r="AU163" s="191">
        <f t="shared" si="104"/>
        <v>18.24</v>
      </c>
      <c r="AV163" s="191">
        <f t="shared" si="105"/>
        <v>4340</v>
      </c>
      <c r="AW163" s="191">
        <f t="shared" si="106"/>
        <v>4340</v>
      </c>
      <c r="AX163" s="191">
        <f t="shared" si="107"/>
        <v>1171.8</v>
      </c>
      <c r="AY163" s="191">
        <f t="shared" si="108"/>
        <v>1900</v>
      </c>
      <c r="AZ163" s="191">
        <f t="shared" si="109"/>
        <v>1900</v>
      </c>
      <c r="BA163" s="191">
        <f t="shared" si="110"/>
        <v>570</v>
      </c>
      <c r="BB163" s="191">
        <f t="shared" si="111"/>
        <v>-3818.64</v>
      </c>
      <c r="BC163" s="191">
        <f t="shared" si="112"/>
        <v>-91.2</v>
      </c>
      <c r="BD163" s="191">
        <f t="shared" si="113"/>
        <v>-18.24</v>
      </c>
      <c r="BE163" s="191">
        <f t="shared" si="114"/>
        <v>-1171.8</v>
      </c>
      <c r="BF163" s="191">
        <f t="shared" si="115"/>
        <v>-570</v>
      </c>
    </row>
    <row r="164" spans="2:58">
      <c r="B164" s="1" t="s">
        <v>353</v>
      </c>
      <c r="C164" s="197" t="str">
        <f>_xlfn.XLOOKUP(B164,'2024.1-2024.6'!B:B,'2024.1-2024.6'!G:G)</f>
        <v>2015/04/02</v>
      </c>
      <c r="D164" s="1">
        <f>_xlfn.XLOOKUP(B164,'2024.1-2024.6'!B:B,'2024.1-2024.6'!I:I)</f>
        <v>0</v>
      </c>
      <c r="E164" s="1" t="str">
        <f>_xlfn.XLOOKUP(B164,'2024.1-2024.6'!B:B,'2024.1-2024.6'!C:C)</f>
        <v>运营中心</v>
      </c>
      <c r="F164" s="1" t="str">
        <f>_xlfn.XLOOKUP(B164,'2024.1-2024.6'!B:B,'2024.1-2024.6'!F:F)</f>
        <v>车间主任</v>
      </c>
      <c r="G164" s="1">
        <f>COUNTIF('2024.1-2024.6'!B:B,B164)</f>
        <v>6</v>
      </c>
      <c r="H164" s="191">
        <f>_xlfn.XLOOKUP(B164,'2024.1-2024.6'!B:B,'2024.1-2024.6'!K:K)</f>
        <v>14578.6</v>
      </c>
      <c r="I164" s="191">
        <f>IFERROR(AVERAGEIF('2022.1-2022.12 '!B:B,B164,'2022.1-2022.12 '!K:K),0)</f>
        <v>12927.875</v>
      </c>
      <c r="J164" s="191">
        <f>_xlfn.XLOOKUP(B164,'2024.1-2024.6'!B:B,'2024.1-2024.6'!J:J)</f>
        <v>6070</v>
      </c>
      <c r="K164" s="191">
        <f>IFERROR(AVERAGEIF('2022.1-2022.12 '!B:B,B164,'2022.1-2022.12 '!J:J),0)</f>
        <v>5000</v>
      </c>
      <c r="L164" s="191"/>
      <c r="M164" s="191">
        <f>SUMIF('2024.1-2024.6'!B:B,'Sum 2024.1-2024.6'!B164,'2024.1-2024.6'!L:L)</f>
        <v>2182.08</v>
      </c>
      <c r="N164" s="191"/>
      <c r="O164" s="191">
        <f>SUMIF('2024.1-2024.6'!B:B,'Sum 2024.1-2024.6'!B164,'2024.1-2024.6'!N:N)</f>
        <v>22.8</v>
      </c>
      <c r="P164" s="191">
        <f>SUMIF('2024.1-2024.6'!B:B,'Sum 2024.1-2024.6'!B164,'2024.1-2024.6'!P:P)</f>
        <v>18.24</v>
      </c>
      <c r="Q164" s="191"/>
      <c r="R164" s="191">
        <f>SUMIF('2024.1-2024.6'!B:B,'Sum 2024.1-2024.6'!B164,'2024.1-2024.6'!M:M)</f>
        <v>520.8</v>
      </c>
      <c r="S164" s="191"/>
      <c r="T164" s="191">
        <f>SUMIF('2024.1-2024.6'!B:B,'Sum 2024.1-2024.6'!B164,'2024.1-2024.6'!O:O)</f>
        <v>9000</v>
      </c>
      <c r="U164" s="191">
        <f t="shared" si="78"/>
        <v>12927.875</v>
      </c>
      <c r="V164" s="191">
        <f t="shared" si="79"/>
        <v>12927.875</v>
      </c>
      <c r="W164" s="191">
        <f t="shared" si="80"/>
        <v>10859.415</v>
      </c>
      <c r="X164" s="191">
        <f t="shared" si="81"/>
        <v>12927.875</v>
      </c>
      <c r="Y164" s="191">
        <f t="shared" si="82"/>
        <v>12927.875</v>
      </c>
      <c r="Z164" s="191">
        <f t="shared" si="83"/>
        <v>620.538</v>
      </c>
      <c r="AA164" s="191">
        <f t="shared" si="84"/>
        <v>12927.875</v>
      </c>
      <c r="AB164" s="191">
        <f t="shared" si="85"/>
        <v>124.1076</v>
      </c>
      <c r="AC164" s="191">
        <f t="shared" si="86"/>
        <v>12927.875</v>
      </c>
      <c r="AD164" s="191">
        <f t="shared" si="87"/>
        <v>12927.875</v>
      </c>
      <c r="AE164" s="191">
        <f t="shared" si="88"/>
        <v>3490.52625</v>
      </c>
      <c r="AF164" s="191">
        <f t="shared" si="89"/>
        <v>12927.875</v>
      </c>
      <c r="AG164" s="191">
        <f t="shared" si="90"/>
        <v>12927.875</v>
      </c>
      <c r="AH164" s="191">
        <f t="shared" si="91"/>
        <v>3878.3625</v>
      </c>
      <c r="AI164" s="191">
        <f t="shared" si="92"/>
        <v>-8677.335</v>
      </c>
      <c r="AJ164" s="191">
        <f t="shared" si="93"/>
        <v>-597.738</v>
      </c>
      <c r="AK164" s="191">
        <f t="shared" si="94"/>
        <v>-105.8676</v>
      </c>
      <c r="AL164" s="191">
        <f t="shared" si="95"/>
        <v>-2969.72625</v>
      </c>
      <c r="AM164" s="191">
        <f t="shared" si="96"/>
        <v>0</v>
      </c>
      <c r="AN164" s="191">
        <f t="shared" si="97"/>
        <v>5000</v>
      </c>
      <c r="AO164" s="191">
        <f t="shared" si="98"/>
        <v>5000</v>
      </c>
      <c r="AP164" s="191">
        <f t="shared" si="99"/>
        <v>4200</v>
      </c>
      <c r="AQ164" s="191">
        <f t="shared" si="100"/>
        <v>5000</v>
      </c>
      <c r="AR164" s="191">
        <f t="shared" si="101"/>
        <v>5000</v>
      </c>
      <c r="AS164" s="191">
        <f t="shared" si="102"/>
        <v>240</v>
      </c>
      <c r="AT164" s="191">
        <f t="shared" si="103"/>
        <v>5000</v>
      </c>
      <c r="AU164" s="191">
        <f t="shared" si="104"/>
        <v>48</v>
      </c>
      <c r="AV164" s="191">
        <f t="shared" si="105"/>
        <v>5000</v>
      </c>
      <c r="AW164" s="191">
        <f t="shared" si="106"/>
        <v>5000</v>
      </c>
      <c r="AX164" s="191">
        <f t="shared" si="107"/>
        <v>1350</v>
      </c>
      <c r="AY164" s="191">
        <f t="shared" si="108"/>
        <v>5000</v>
      </c>
      <c r="AZ164" s="191">
        <f t="shared" si="109"/>
        <v>5000</v>
      </c>
      <c r="BA164" s="191">
        <f t="shared" si="110"/>
        <v>1500</v>
      </c>
      <c r="BB164" s="191">
        <f t="shared" si="111"/>
        <v>-2017.92</v>
      </c>
      <c r="BC164" s="191">
        <f t="shared" si="112"/>
        <v>-217.2</v>
      </c>
      <c r="BD164" s="191">
        <f t="shared" si="113"/>
        <v>-29.76</v>
      </c>
      <c r="BE164" s="191">
        <f t="shared" si="114"/>
        <v>-829.2</v>
      </c>
      <c r="BF164" s="191">
        <f t="shared" si="115"/>
        <v>0</v>
      </c>
    </row>
    <row r="165" spans="2:58">
      <c r="B165" s="201" t="s">
        <v>531</v>
      </c>
      <c r="C165" s="197" t="str">
        <f>_xlfn.XLOOKUP(B165,'2024.1-2024.6'!B:B,'2024.1-2024.6'!G:G)</f>
        <v>2024/05/23</v>
      </c>
      <c r="D165" s="1" t="str">
        <f>_xlfn.XLOOKUP(B165,'2024.1-2024.6'!B:B,'2024.1-2024.6'!I:I)</f>
        <v>5月入职</v>
      </c>
      <c r="E165" s="1" t="str">
        <f>_xlfn.XLOOKUP(B165,'2024.1-2024.6'!B:B,'2024.1-2024.6'!C:C)</f>
        <v>服务营销中心</v>
      </c>
      <c r="F165" s="1" t="str">
        <f>_xlfn.XLOOKUP(B165,'2024.1-2024.6'!B:B,'2024.1-2024.6'!F:F)</f>
        <v>机械服务工程师（上海）</v>
      </c>
      <c r="G165" s="1">
        <f>COUNTIF('2024.1-2024.6'!B:B,B165)</f>
        <v>2</v>
      </c>
      <c r="H165" s="191">
        <f>_xlfn.XLOOKUP(B165,'2024.1-2024.6'!B:B,'2024.1-2024.6'!K:K)</f>
        <v>2686.87</v>
      </c>
      <c r="I165" s="191">
        <f>IFERROR(AVERAGEIF('2022.1-2022.12 '!B:B,B165,'2022.1-2022.12 '!K:K),0)</f>
        <v>0</v>
      </c>
      <c r="J165" s="191">
        <f>_xlfn.XLOOKUP(B165,'2024.1-2024.6'!B:B,'2024.1-2024.6'!J:J)</f>
        <v>4000</v>
      </c>
      <c r="K165" s="191">
        <f>IFERROR(AVERAGEIF('2022.1-2022.12 '!B:B,B165,'2022.1-2022.12 '!J:J),0)</f>
        <v>0</v>
      </c>
      <c r="L165" s="191"/>
      <c r="M165" s="191">
        <f>SUMIF('2024.1-2024.6'!B:B,'Sum 2024.1-2024.6'!B165,'2024.1-2024.6'!L:L)</f>
        <v>0</v>
      </c>
      <c r="N165" s="191"/>
      <c r="O165" s="191">
        <f>SUMIF('2024.1-2024.6'!B:B,'Sum 2024.1-2024.6'!B165,'2024.1-2024.6'!N:N)</f>
        <v>0</v>
      </c>
      <c r="P165" s="191">
        <f>SUMIF('2024.1-2024.6'!B:B,'Sum 2024.1-2024.6'!B165,'2024.1-2024.6'!P:P)</f>
        <v>0</v>
      </c>
      <c r="Q165" s="191"/>
      <c r="R165" s="191">
        <f>SUMIF('2024.1-2024.6'!B:B,'Sum 2024.1-2024.6'!B165,'2024.1-2024.6'!M:M)</f>
        <v>0</v>
      </c>
      <c r="S165" s="191"/>
      <c r="T165" s="191">
        <f>SUMIF('2024.1-2024.6'!B:B,'Sum 2024.1-2024.6'!B165,'2024.1-2024.6'!O:O)</f>
        <v>0</v>
      </c>
      <c r="U165" s="191">
        <f t="shared" si="78"/>
        <v>4546</v>
      </c>
      <c r="V165" s="191">
        <f t="shared" si="79"/>
        <v>4546</v>
      </c>
      <c r="W165" s="191">
        <f t="shared" si="80"/>
        <v>1272.88</v>
      </c>
      <c r="X165" s="191">
        <f t="shared" si="81"/>
        <v>2686.87</v>
      </c>
      <c r="Y165" s="191">
        <f t="shared" si="82"/>
        <v>2686.87</v>
      </c>
      <c r="Z165" s="191">
        <f t="shared" si="83"/>
        <v>42.98992</v>
      </c>
      <c r="AA165" s="191">
        <f t="shared" si="84"/>
        <v>2686.87</v>
      </c>
      <c r="AB165" s="191">
        <f t="shared" si="85"/>
        <v>8.597984</v>
      </c>
      <c r="AC165" s="191">
        <f t="shared" si="86"/>
        <v>4340</v>
      </c>
      <c r="AD165" s="191">
        <f t="shared" si="87"/>
        <v>4340</v>
      </c>
      <c r="AE165" s="191">
        <f t="shared" si="88"/>
        <v>390.6</v>
      </c>
      <c r="AF165" s="191">
        <f t="shared" si="89"/>
        <v>2686.87</v>
      </c>
      <c r="AG165" s="191">
        <f t="shared" si="90"/>
        <v>2686.87</v>
      </c>
      <c r="AH165" s="191">
        <f t="shared" si="91"/>
        <v>268.687</v>
      </c>
      <c r="AI165" s="191">
        <f t="shared" si="92"/>
        <v>-1272.88</v>
      </c>
      <c r="AJ165" s="191">
        <f t="shared" si="93"/>
        <v>-42.98992</v>
      </c>
      <c r="AK165" s="191">
        <f t="shared" si="94"/>
        <v>-8.597984</v>
      </c>
      <c r="AL165" s="191">
        <f t="shared" si="95"/>
        <v>-390.6</v>
      </c>
      <c r="AM165" s="191">
        <f t="shared" si="96"/>
        <v>-268.687</v>
      </c>
      <c r="AN165" s="191">
        <f t="shared" si="97"/>
        <v>4546</v>
      </c>
      <c r="AO165" s="191">
        <f t="shared" si="98"/>
        <v>4546</v>
      </c>
      <c r="AP165" s="191">
        <f t="shared" si="99"/>
        <v>1272.88</v>
      </c>
      <c r="AQ165" s="191">
        <f t="shared" si="100"/>
        <v>4000</v>
      </c>
      <c r="AR165" s="191">
        <f t="shared" si="101"/>
        <v>4000</v>
      </c>
      <c r="AS165" s="191">
        <f t="shared" si="102"/>
        <v>64</v>
      </c>
      <c r="AT165" s="191">
        <f t="shared" si="103"/>
        <v>4000</v>
      </c>
      <c r="AU165" s="191">
        <f t="shared" si="104"/>
        <v>12.8</v>
      </c>
      <c r="AV165" s="191">
        <f t="shared" si="105"/>
        <v>4340</v>
      </c>
      <c r="AW165" s="191">
        <f t="shared" si="106"/>
        <v>4340</v>
      </c>
      <c r="AX165" s="191">
        <f t="shared" si="107"/>
        <v>390.6</v>
      </c>
      <c r="AY165" s="191">
        <f t="shared" si="108"/>
        <v>4000</v>
      </c>
      <c r="AZ165" s="191">
        <f t="shared" si="109"/>
        <v>4000</v>
      </c>
      <c r="BA165" s="191">
        <f t="shared" si="110"/>
        <v>400</v>
      </c>
      <c r="BB165" s="191">
        <f t="shared" si="111"/>
        <v>-1272.88</v>
      </c>
      <c r="BC165" s="191">
        <f t="shared" si="112"/>
        <v>-64</v>
      </c>
      <c r="BD165" s="191">
        <f t="shared" si="113"/>
        <v>-12.8</v>
      </c>
      <c r="BE165" s="191">
        <f t="shared" si="114"/>
        <v>-390.6</v>
      </c>
      <c r="BF165" s="191">
        <f t="shared" si="115"/>
        <v>-400</v>
      </c>
    </row>
    <row r="166" spans="2:58">
      <c r="B166" s="1" t="s">
        <v>354</v>
      </c>
      <c r="C166" s="197" t="str">
        <f>_xlfn.XLOOKUP(B166,'2024.1-2024.6'!B:B,'2024.1-2024.6'!G:G)</f>
        <v>2021/10/12</v>
      </c>
      <c r="D166" s="1">
        <f>_xlfn.XLOOKUP(B166,'2024.1-2024.6'!B:B,'2024.1-2024.6'!I:I)</f>
        <v>0</v>
      </c>
      <c r="E166" s="1" t="str">
        <f>_xlfn.XLOOKUP(B166,'2024.1-2024.6'!B:B,'2024.1-2024.6'!C:C)</f>
        <v>运营中心</v>
      </c>
      <c r="F166" s="1" t="str">
        <f>_xlfn.XLOOKUP(B166,'2024.1-2024.6'!B:B,'2024.1-2024.6'!F:F)</f>
        <v>装配钳工</v>
      </c>
      <c r="G166" s="1">
        <f>COUNTIF('2024.1-2024.6'!B:B,B166)</f>
        <v>6</v>
      </c>
      <c r="H166" s="191">
        <f>_xlfn.XLOOKUP(B166,'2024.1-2024.6'!B:B,'2024.1-2024.6'!K:K)</f>
        <v>7727.69</v>
      </c>
      <c r="I166" s="191">
        <f>IFERROR(AVERAGEIF('2022.1-2022.12 '!B:B,B166,'2022.1-2022.12 '!K:K),0)</f>
        <v>5896.85</v>
      </c>
      <c r="J166" s="191">
        <f>_xlfn.XLOOKUP(B166,'2024.1-2024.6'!B:B,'2024.1-2024.6'!J:J)</f>
        <v>1900</v>
      </c>
      <c r="K166" s="191">
        <f>IFERROR(AVERAGEIF('2022.1-2022.12 '!B:B,B166,'2022.1-2022.12 '!J:J),0)</f>
        <v>1900</v>
      </c>
      <c r="L166" s="191"/>
      <c r="M166" s="191">
        <f>SUMIF('2024.1-2024.6'!B:B,'Sum 2024.1-2024.6'!B166,'2024.1-2024.6'!L:L)</f>
        <v>2182.08</v>
      </c>
      <c r="N166" s="191"/>
      <c r="O166" s="191">
        <f>SUMIF('2024.1-2024.6'!B:B,'Sum 2024.1-2024.6'!B166,'2024.1-2024.6'!N:N)</f>
        <v>22.8</v>
      </c>
      <c r="P166" s="191">
        <f>SUMIF('2024.1-2024.6'!B:B,'Sum 2024.1-2024.6'!B166,'2024.1-2024.6'!P:P)</f>
        <v>18.24</v>
      </c>
      <c r="Q166" s="191"/>
      <c r="R166" s="191">
        <f>SUMIF('2024.1-2024.6'!B:B,'Sum 2024.1-2024.6'!B166,'2024.1-2024.6'!M:M)</f>
        <v>520.8</v>
      </c>
      <c r="S166" s="191"/>
      <c r="T166" s="191">
        <f>SUMIF('2024.1-2024.6'!B:B,'Sum 2024.1-2024.6'!B166,'2024.1-2024.6'!O:O)</f>
        <v>0</v>
      </c>
      <c r="U166" s="191">
        <f t="shared" si="78"/>
        <v>5896.85</v>
      </c>
      <c r="V166" s="191">
        <f t="shared" si="79"/>
        <v>5896.85</v>
      </c>
      <c r="W166" s="191">
        <f t="shared" si="80"/>
        <v>4953.354</v>
      </c>
      <c r="X166" s="191">
        <f t="shared" si="81"/>
        <v>5896.85</v>
      </c>
      <c r="Y166" s="191">
        <f t="shared" si="82"/>
        <v>5896.85</v>
      </c>
      <c r="Z166" s="191">
        <f t="shared" si="83"/>
        <v>283.0488</v>
      </c>
      <c r="AA166" s="191">
        <f t="shared" si="84"/>
        <v>5896.85</v>
      </c>
      <c r="AB166" s="191">
        <f t="shared" si="85"/>
        <v>56.60976</v>
      </c>
      <c r="AC166" s="191">
        <f t="shared" si="86"/>
        <v>5896.85</v>
      </c>
      <c r="AD166" s="191">
        <f t="shared" si="87"/>
        <v>5896.85</v>
      </c>
      <c r="AE166" s="191">
        <f t="shared" si="88"/>
        <v>1592.1495</v>
      </c>
      <c r="AF166" s="191">
        <f t="shared" si="89"/>
        <v>5896.85</v>
      </c>
      <c r="AG166" s="191">
        <f t="shared" si="90"/>
        <v>5896.85</v>
      </c>
      <c r="AH166" s="191">
        <f t="shared" si="91"/>
        <v>1769.055</v>
      </c>
      <c r="AI166" s="191">
        <f t="shared" si="92"/>
        <v>-2771.274</v>
      </c>
      <c r="AJ166" s="191">
        <f t="shared" si="93"/>
        <v>-260.2488</v>
      </c>
      <c r="AK166" s="191">
        <f t="shared" si="94"/>
        <v>-38.36976</v>
      </c>
      <c r="AL166" s="191">
        <f t="shared" si="95"/>
        <v>-1071.3495</v>
      </c>
      <c r="AM166" s="191">
        <f t="shared" si="96"/>
        <v>-1769.055</v>
      </c>
      <c r="AN166" s="191">
        <f t="shared" si="97"/>
        <v>4546</v>
      </c>
      <c r="AO166" s="191">
        <f t="shared" si="98"/>
        <v>4546</v>
      </c>
      <c r="AP166" s="191">
        <f t="shared" si="99"/>
        <v>3818.64</v>
      </c>
      <c r="AQ166" s="191">
        <f t="shared" si="100"/>
        <v>1900</v>
      </c>
      <c r="AR166" s="191">
        <f t="shared" si="101"/>
        <v>1900</v>
      </c>
      <c r="AS166" s="191">
        <f t="shared" si="102"/>
        <v>91.2</v>
      </c>
      <c r="AT166" s="191">
        <f t="shared" si="103"/>
        <v>1900</v>
      </c>
      <c r="AU166" s="191">
        <f t="shared" si="104"/>
        <v>18.24</v>
      </c>
      <c r="AV166" s="191">
        <f t="shared" si="105"/>
        <v>4340</v>
      </c>
      <c r="AW166" s="191">
        <f t="shared" si="106"/>
        <v>4340</v>
      </c>
      <c r="AX166" s="191">
        <f t="shared" si="107"/>
        <v>1171.8</v>
      </c>
      <c r="AY166" s="191">
        <f t="shared" si="108"/>
        <v>1900</v>
      </c>
      <c r="AZ166" s="191">
        <f t="shared" si="109"/>
        <v>1900</v>
      </c>
      <c r="BA166" s="191">
        <f t="shared" si="110"/>
        <v>570</v>
      </c>
      <c r="BB166" s="191">
        <f t="shared" si="111"/>
        <v>-1636.56</v>
      </c>
      <c r="BC166" s="191">
        <f t="shared" si="112"/>
        <v>-68.4</v>
      </c>
      <c r="BD166" s="191">
        <f t="shared" si="113"/>
        <v>0</v>
      </c>
      <c r="BE166" s="191">
        <f t="shared" si="114"/>
        <v>-651</v>
      </c>
      <c r="BF166" s="191">
        <f t="shared" si="115"/>
        <v>-570</v>
      </c>
    </row>
    <row r="167" spans="2:58">
      <c r="B167" s="1" t="s">
        <v>355</v>
      </c>
      <c r="C167" s="197" t="str">
        <f>_xlfn.XLOOKUP(B167,'2024.1-2024.6'!B:B,'2024.1-2024.6'!G:G)</f>
        <v>2019/03/19</v>
      </c>
      <c r="D167" s="1">
        <f>_xlfn.XLOOKUP(B167,'2024.1-2024.6'!B:B,'2024.1-2024.6'!I:I)</f>
        <v>0</v>
      </c>
      <c r="E167" s="1" t="str">
        <f>_xlfn.XLOOKUP(B167,'2024.1-2024.6'!B:B,'2024.1-2024.6'!C:C)</f>
        <v>运营中心</v>
      </c>
      <c r="F167" s="1" t="str">
        <f>_xlfn.XLOOKUP(B167,'2024.1-2024.6'!B:B,'2024.1-2024.6'!F:F)</f>
        <v>质检员</v>
      </c>
      <c r="G167" s="1">
        <f>COUNTIF('2024.1-2024.6'!B:B,B167)</f>
        <v>6</v>
      </c>
      <c r="H167" s="191">
        <f>_xlfn.XLOOKUP(B167,'2024.1-2024.6'!B:B,'2024.1-2024.6'!K:K)</f>
        <v>9134.69</v>
      </c>
      <c r="I167" s="191">
        <f>IFERROR(AVERAGEIF('2022.1-2022.12 '!B:B,B167,'2022.1-2022.12 '!K:K),0)</f>
        <v>8230.0975</v>
      </c>
      <c r="J167" s="191">
        <f>_xlfn.XLOOKUP(B167,'2024.1-2024.6'!B:B,'2024.1-2024.6'!J:J)</f>
        <v>2520</v>
      </c>
      <c r="K167" s="191">
        <f>IFERROR(AVERAGEIF('2022.1-2022.12 '!B:B,B167,'2022.1-2022.12 '!J:J),0)</f>
        <v>2203.33333333333</v>
      </c>
      <c r="L167" s="191"/>
      <c r="M167" s="191">
        <f>SUMIF('2024.1-2024.6'!B:B,'Sum 2024.1-2024.6'!B167,'2024.1-2024.6'!L:L)</f>
        <v>2182.08</v>
      </c>
      <c r="N167" s="191"/>
      <c r="O167" s="191">
        <f>SUMIF('2024.1-2024.6'!B:B,'Sum 2024.1-2024.6'!B167,'2024.1-2024.6'!N:N)</f>
        <v>22.8</v>
      </c>
      <c r="P167" s="191">
        <f>SUMIF('2024.1-2024.6'!B:B,'Sum 2024.1-2024.6'!B167,'2024.1-2024.6'!P:P)</f>
        <v>18.24</v>
      </c>
      <c r="Q167" s="191"/>
      <c r="R167" s="191">
        <f>SUMIF('2024.1-2024.6'!B:B,'Sum 2024.1-2024.6'!B167,'2024.1-2024.6'!M:M)</f>
        <v>520.8</v>
      </c>
      <c r="S167" s="191"/>
      <c r="T167" s="191">
        <f>SUMIF('2024.1-2024.6'!B:B,'Sum 2024.1-2024.6'!B167,'2024.1-2024.6'!O:O)</f>
        <v>0</v>
      </c>
      <c r="U167" s="191">
        <f t="shared" si="78"/>
        <v>8230.0975</v>
      </c>
      <c r="V167" s="191">
        <f t="shared" si="79"/>
        <v>8230.0975</v>
      </c>
      <c r="W167" s="191">
        <f t="shared" si="80"/>
        <v>6913.2819</v>
      </c>
      <c r="X167" s="191">
        <f t="shared" si="81"/>
        <v>8230.0975</v>
      </c>
      <c r="Y167" s="191">
        <f t="shared" si="82"/>
        <v>8230.0975</v>
      </c>
      <c r="Z167" s="191">
        <f t="shared" si="83"/>
        <v>395.04468</v>
      </c>
      <c r="AA167" s="191">
        <f t="shared" si="84"/>
        <v>8230.0975</v>
      </c>
      <c r="AB167" s="191">
        <f t="shared" si="85"/>
        <v>79.008936</v>
      </c>
      <c r="AC167" s="191">
        <f t="shared" si="86"/>
        <v>8230.0975</v>
      </c>
      <c r="AD167" s="191">
        <f t="shared" si="87"/>
        <v>8230.0975</v>
      </c>
      <c r="AE167" s="191">
        <f t="shared" si="88"/>
        <v>2222.126325</v>
      </c>
      <c r="AF167" s="191">
        <f t="shared" si="89"/>
        <v>8230.0975</v>
      </c>
      <c r="AG167" s="191">
        <f t="shared" si="90"/>
        <v>8230.0975</v>
      </c>
      <c r="AH167" s="191">
        <f t="shared" si="91"/>
        <v>2469.02925</v>
      </c>
      <c r="AI167" s="191">
        <f t="shared" si="92"/>
        <v>-4731.2019</v>
      </c>
      <c r="AJ167" s="191">
        <f t="shared" si="93"/>
        <v>-372.24468</v>
      </c>
      <c r="AK167" s="191">
        <f t="shared" si="94"/>
        <v>-60.768936</v>
      </c>
      <c r="AL167" s="191">
        <f t="shared" si="95"/>
        <v>-1701.326325</v>
      </c>
      <c r="AM167" s="191">
        <f t="shared" si="96"/>
        <v>-2469.02925</v>
      </c>
      <c r="AN167" s="191">
        <f t="shared" si="97"/>
        <v>4546</v>
      </c>
      <c r="AO167" s="191">
        <f t="shared" si="98"/>
        <v>4546</v>
      </c>
      <c r="AP167" s="191">
        <f t="shared" si="99"/>
        <v>3818.64</v>
      </c>
      <c r="AQ167" s="191">
        <f t="shared" si="100"/>
        <v>2203.33333333333</v>
      </c>
      <c r="AR167" s="191">
        <f t="shared" si="101"/>
        <v>2203.33333333333</v>
      </c>
      <c r="AS167" s="191">
        <f t="shared" si="102"/>
        <v>105.76</v>
      </c>
      <c r="AT167" s="191">
        <f t="shared" si="103"/>
        <v>2203.33333333333</v>
      </c>
      <c r="AU167" s="191">
        <f t="shared" si="104"/>
        <v>21.152</v>
      </c>
      <c r="AV167" s="191">
        <f t="shared" si="105"/>
        <v>4340</v>
      </c>
      <c r="AW167" s="191">
        <f t="shared" si="106"/>
        <v>4340</v>
      </c>
      <c r="AX167" s="191">
        <f t="shared" si="107"/>
        <v>1171.8</v>
      </c>
      <c r="AY167" s="191">
        <f t="shared" si="108"/>
        <v>2203.33333333333</v>
      </c>
      <c r="AZ167" s="191">
        <f t="shared" si="109"/>
        <v>2203.33333333333</v>
      </c>
      <c r="BA167" s="191">
        <f t="shared" si="110"/>
        <v>661</v>
      </c>
      <c r="BB167" s="191">
        <f t="shared" si="111"/>
        <v>-1636.56</v>
      </c>
      <c r="BC167" s="191">
        <f t="shared" si="112"/>
        <v>-82.96</v>
      </c>
      <c r="BD167" s="191">
        <f t="shared" si="113"/>
        <v>-2.912</v>
      </c>
      <c r="BE167" s="191">
        <f t="shared" si="114"/>
        <v>-651</v>
      </c>
      <c r="BF167" s="191">
        <f t="shared" si="115"/>
        <v>-661</v>
      </c>
    </row>
    <row r="168" spans="2:58">
      <c r="B168" s="1" t="s">
        <v>358</v>
      </c>
      <c r="C168" s="197" t="str">
        <f>_xlfn.XLOOKUP(B168,'2024.1-2024.6'!B:B,'2024.1-2024.6'!G:G)</f>
        <v>2021/07/02</v>
      </c>
      <c r="D168" s="1">
        <f>_xlfn.XLOOKUP(B168,'2024.1-2024.6'!B:B,'2024.1-2024.6'!I:I)</f>
        <v>0</v>
      </c>
      <c r="E168" s="1" t="str">
        <f>_xlfn.XLOOKUP(B168,'2024.1-2024.6'!B:B,'2024.1-2024.6'!C:C)</f>
        <v>运营中心</v>
      </c>
      <c r="F168" s="1" t="str">
        <f>_xlfn.XLOOKUP(B168,'2024.1-2024.6'!B:B,'2024.1-2024.6'!F:F)</f>
        <v>装配钳工</v>
      </c>
      <c r="G168" s="1">
        <f>COUNTIF('2024.1-2024.6'!B:B,B168)</f>
        <v>6</v>
      </c>
      <c r="H168" s="191">
        <f>_xlfn.XLOOKUP(B168,'2024.1-2024.6'!B:B,'2024.1-2024.6'!K:K)</f>
        <v>7843.42</v>
      </c>
      <c r="I168" s="191">
        <f>IFERROR(AVERAGEIF('2022.1-2022.12 '!B:B,B168,'2022.1-2022.12 '!K:K),0)</f>
        <v>6613.37166666667</v>
      </c>
      <c r="J168" s="191">
        <f>_xlfn.XLOOKUP(B168,'2024.1-2024.6'!B:B,'2024.1-2024.6'!J:J)</f>
        <v>1900</v>
      </c>
      <c r="K168" s="191">
        <f>IFERROR(AVERAGEIF('2022.1-2022.12 '!B:B,B168,'2022.1-2022.12 '!J:J),0)</f>
        <v>1900</v>
      </c>
      <c r="L168" s="191"/>
      <c r="M168" s="191">
        <f>SUMIF('2024.1-2024.6'!B:B,'Sum 2024.1-2024.6'!B168,'2024.1-2024.6'!L:L)</f>
        <v>2182.08</v>
      </c>
      <c r="N168" s="191"/>
      <c r="O168" s="191">
        <f>SUMIF('2024.1-2024.6'!B:B,'Sum 2024.1-2024.6'!B168,'2024.1-2024.6'!N:N)</f>
        <v>22.8</v>
      </c>
      <c r="P168" s="191">
        <f>SUMIF('2024.1-2024.6'!B:B,'Sum 2024.1-2024.6'!B168,'2024.1-2024.6'!P:P)</f>
        <v>18.24</v>
      </c>
      <c r="Q168" s="191"/>
      <c r="R168" s="191">
        <f>SUMIF('2024.1-2024.6'!B:B,'Sum 2024.1-2024.6'!B168,'2024.1-2024.6'!M:M)</f>
        <v>520.8</v>
      </c>
      <c r="S168" s="191"/>
      <c r="T168" s="191">
        <f>SUMIF('2024.1-2024.6'!B:B,'Sum 2024.1-2024.6'!B168,'2024.1-2024.6'!O:O)</f>
        <v>0</v>
      </c>
      <c r="U168" s="191">
        <f t="shared" si="78"/>
        <v>6613.37166666667</v>
      </c>
      <c r="V168" s="191">
        <f t="shared" si="79"/>
        <v>6613.37166666667</v>
      </c>
      <c r="W168" s="191">
        <f t="shared" si="80"/>
        <v>5555.2322</v>
      </c>
      <c r="X168" s="191">
        <f t="shared" si="81"/>
        <v>6613.37166666667</v>
      </c>
      <c r="Y168" s="191">
        <f t="shared" si="82"/>
        <v>6613.37166666667</v>
      </c>
      <c r="Z168" s="191">
        <f t="shared" si="83"/>
        <v>317.44184</v>
      </c>
      <c r="AA168" s="191">
        <f t="shared" si="84"/>
        <v>6613.37166666667</v>
      </c>
      <c r="AB168" s="191">
        <f t="shared" si="85"/>
        <v>63.488368</v>
      </c>
      <c r="AC168" s="191">
        <f t="shared" si="86"/>
        <v>6613.37166666667</v>
      </c>
      <c r="AD168" s="191">
        <f t="shared" si="87"/>
        <v>6613.37166666667</v>
      </c>
      <c r="AE168" s="191">
        <f t="shared" si="88"/>
        <v>1785.61035</v>
      </c>
      <c r="AF168" s="191">
        <f t="shared" si="89"/>
        <v>6613.37166666667</v>
      </c>
      <c r="AG168" s="191">
        <f t="shared" si="90"/>
        <v>6613.37166666667</v>
      </c>
      <c r="AH168" s="191">
        <f t="shared" si="91"/>
        <v>1984.0115</v>
      </c>
      <c r="AI168" s="191">
        <f t="shared" si="92"/>
        <v>-3373.1522</v>
      </c>
      <c r="AJ168" s="191">
        <f t="shared" si="93"/>
        <v>-294.64184</v>
      </c>
      <c r="AK168" s="191">
        <f t="shared" si="94"/>
        <v>-45.248368</v>
      </c>
      <c r="AL168" s="191">
        <f t="shared" si="95"/>
        <v>-1264.81035</v>
      </c>
      <c r="AM168" s="191">
        <f t="shared" si="96"/>
        <v>-1984.0115</v>
      </c>
      <c r="AN168" s="191">
        <f t="shared" si="97"/>
        <v>4546</v>
      </c>
      <c r="AO168" s="191">
        <f t="shared" si="98"/>
        <v>4546</v>
      </c>
      <c r="AP168" s="191">
        <f t="shared" si="99"/>
        <v>3818.64</v>
      </c>
      <c r="AQ168" s="191">
        <f t="shared" si="100"/>
        <v>1900</v>
      </c>
      <c r="AR168" s="191">
        <f t="shared" si="101"/>
        <v>1900</v>
      </c>
      <c r="AS168" s="191">
        <f t="shared" si="102"/>
        <v>91.2</v>
      </c>
      <c r="AT168" s="191">
        <f t="shared" si="103"/>
        <v>1900</v>
      </c>
      <c r="AU168" s="191">
        <f t="shared" si="104"/>
        <v>18.24</v>
      </c>
      <c r="AV168" s="191">
        <f t="shared" si="105"/>
        <v>4340</v>
      </c>
      <c r="AW168" s="191">
        <f t="shared" si="106"/>
        <v>4340</v>
      </c>
      <c r="AX168" s="191">
        <f t="shared" si="107"/>
        <v>1171.8</v>
      </c>
      <c r="AY168" s="191">
        <f t="shared" si="108"/>
        <v>1900</v>
      </c>
      <c r="AZ168" s="191">
        <f t="shared" si="109"/>
        <v>1900</v>
      </c>
      <c r="BA168" s="191">
        <f t="shared" si="110"/>
        <v>570</v>
      </c>
      <c r="BB168" s="191">
        <f t="shared" si="111"/>
        <v>-1636.56</v>
      </c>
      <c r="BC168" s="191">
        <f t="shared" si="112"/>
        <v>-68.4</v>
      </c>
      <c r="BD168" s="191">
        <f t="shared" si="113"/>
        <v>0</v>
      </c>
      <c r="BE168" s="191">
        <f t="shared" si="114"/>
        <v>-651</v>
      </c>
      <c r="BF168" s="191">
        <f t="shared" si="115"/>
        <v>-570</v>
      </c>
    </row>
    <row r="169" spans="2:58">
      <c r="B169" s="1" t="s">
        <v>359</v>
      </c>
      <c r="C169" s="197" t="str">
        <f>_xlfn.XLOOKUP(B169,'2024.1-2024.6'!B:B,'2024.1-2024.6'!G:G)</f>
        <v>2020/07/01</v>
      </c>
      <c r="D169" s="1">
        <f>_xlfn.XLOOKUP(B169,'2024.1-2024.6'!B:B,'2024.1-2024.6'!I:I)</f>
        <v>0</v>
      </c>
      <c r="E169" s="1" t="str">
        <f>_xlfn.XLOOKUP(B169,'2024.1-2024.6'!B:B,'2024.1-2024.6'!C:C)</f>
        <v>服务营销中心</v>
      </c>
      <c r="F169" s="1" t="str">
        <f>_xlfn.XLOOKUP(B169,'2024.1-2024.6'!B:B,'2024.1-2024.6'!F:F)</f>
        <v>机械服务助理工程师</v>
      </c>
      <c r="G169" s="1">
        <f>COUNTIF('2024.1-2024.6'!B:B,B169)</f>
        <v>6</v>
      </c>
      <c r="H169" s="191">
        <f>_xlfn.XLOOKUP(B169,'2024.1-2024.6'!B:B,'2024.1-2024.6'!K:K)</f>
        <v>7328.69</v>
      </c>
      <c r="I169" s="191">
        <f>IFERROR(AVERAGEIF('2022.1-2022.12 '!B:B,B169,'2022.1-2022.12 '!K:K),0)</f>
        <v>5724.79083333333</v>
      </c>
      <c r="J169" s="191">
        <f>_xlfn.XLOOKUP(B169,'2024.1-2024.6'!B:B,'2024.1-2024.6'!J:J)</f>
        <v>2138</v>
      </c>
      <c r="K169" s="191">
        <f>IFERROR(AVERAGEIF('2022.1-2022.12 '!B:B,B169,'2022.1-2022.12 '!J:J),0)</f>
        <v>2138</v>
      </c>
      <c r="L169" s="191"/>
      <c r="M169" s="191">
        <f>SUMIF('2024.1-2024.6'!B:B,'Sum 2024.1-2024.6'!B169,'2024.1-2024.6'!L:L)</f>
        <v>2182.08</v>
      </c>
      <c r="N169" s="191"/>
      <c r="O169" s="191">
        <f>SUMIF('2024.1-2024.6'!B:B,'Sum 2024.1-2024.6'!B169,'2024.1-2024.6'!N:N)</f>
        <v>22.8</v>
      </c>
      <c r="P169" s="191">
        <f>SUMIF('2024.1-2024.6'!B:B,'Sum 2024.1-2024.6'!B169,'2024.1-2024.6'!P:P)</f>
        <v>18.24</v>
      </c>
      <c r="Q169" s="191"/>
      <c r="R169" s="191">
        <f>SUMIF('2024.1-2024.6'!B:B,'Sum 2024.1-2024.6'!B169,'2024.1-2024.6'!M:M)</f>
        <v>520.8</v>
      </c>
      <c r="S169" s="191"/>
      <c r="T169" s="191">
        <f>SUMIF('2024.1-2024.6'!B:B,'Sum 2024.1-2024.6'!B169,'2024.1-2024.6'!O:O)</f>
        <v>0</v>
      </c>
      <c r="U169" s="191">
        <f t="shared" si="78"/>
        <v>5724.79083333333</v>
      </c>
      <c r="V169" s="191">
        <f t="shared" si="79"/>
        <v>5724.79083333333</v>
      </c>
      <c r="W169" s="191">
        <f t="shared" si="80"/>
        <v>4808.8243</v>
      </c>
      <c r="X169" s="191">
        <f t="shared" si="81"/>
        <v>5724.79083333333</v>
      </c>
      <c r="Y169" s="191">
        <f t="shared" si="82"/>
        <v>5724.79083333333</v>
      </c>
      <c r="Z169" s="191">
        <f t="shared" si="83"/>
        <v>274.78996</v>
      </c>
      <c r="AA169" s="191">
        <f t="shared" si="84"/>
        <v>5724.79083333333</v>
      </c>
      <c r="AB169" s="191">
        <f t="shared" si="85"/>
        <v>54.957992</v>
      </c>
      <c r="AC169" s="191">
        <f t="shared" si="86"/>
        <v>5724.79083333333</v>
      </c>
      <c r="AD169" s="191">
        <f t="shared" si="87"/>
        <v>5724.79083333333</v>
      </c>
      <c r="AE169" s="191">
        <f t="shared" si="88"/>
        <v>1545.693525</v>
      </c>
      <c r="AF169" s="191">
        <f t="shared" si="89"/>
        <v>5724.79083333333</v>
      </c>
      <c r="AG169" s="191">
        <f t="shared" si="90"/>
        <v>5724.79083333333</v>
      </c>
      <c r="AH169" s="191">
        <f t="shared" si="91"/>
        <v>1717.43725</v>
      </c>
      <c r="AI169" s="191">
        <f t="shared" si="92"/>
        <v>-2626.7443</v>
      </c>
      <c r="AJ169" s="191">
        <f t="shared" si="93"/>
        <v>-251.98996</v>
      </c>
      <c r="AK169" s="191">
        <f t="shared" si="94"/>
        <v>-36.717992</v>
      </c>
      <c r="AL169" s="191">
        <f t="shared" si="95"/>
        <v>-1024.893525</v>
      </c>
      <c r="AM169" s="191">
        <f t="shared" si="96"/>
        <v>-1717.43725</v>
      </c>
      <c r="AN169" s="191">
        <f t="shared" si="97"/>
        <v>4546</v>
      </c>
      <c r="AO169" s="191">
        <f t="shared" si="98"/>
        <v>4546</v>
      </c>
      <c r="AP169" s="191">
        <f t="shared" si="99"/>
        <v>3818.64</v>
      </c>
      <c r="AQ169" s="191">
        <f t="shared" si="100"/>
        <v>2138</v>
      </c>
      <c r="AR169" s="191">
        <f t="shared" si="101"/>
        <v>2138</v>
      </c>
      <c r="AS169" s="191">
        <f t="shared" si="102"/>
        <v>102.624</v>
      </c>
      <c r="AT169" s="191">
        <f t="shared" si="103"/>
        <v>2138</v>
      </c>
      <c r="AU169" s="191">
        <f t="shared" si="104"/>
        <v>20.5248</v>
      </c>
      <c r="AV169" s="191">
        <f t="shared" si="105"/>
        <v>4340</v>
      </c>
      <c r="AW169" s="191">
        <f t="shared" si="106"/>
        <v>4340</v>
      </c>
      <c r="AX169" s="191">
        <f t="shared" si="107"/>
        <v>1171.8</v>
      </c>
      <c r="AY169" s="191">
        <f t="shared" si="108"/>
        <v>2138</v>
      </c>
      <c r="AZ169" s="191">
        <f t="shared" si="109"/>
        <v>2138</v>
      </c>
      <c r="BA169" s="191">
        <f t="shared" si="110"/>
        <v>641.4</v>
      </c>
      <c r="BB169" s="191">
        <f t="shared" si="111"/>
        <v>-1636.56</v>
      </c>
      <c r="BC169" s="191">
        <f t="shared" si="112"/>
        <v>-79.824</v>
      </c>
      <c r="BD169" s="191">
        <f t="shared" si="113"/>
        <v>-2.2848</v>
      </c>
      <c r="BE169" s="191">
        <f t="shared" si="114"/>
        <v>-651</v>
      </c>
      <c r="BF169" s="191">
        <f t="shared" si="115"/>
        <v>-641.4</v>
      </c>
    </row>
    <row r="170" spans="2:58">
      <c r="B170" s="1" t="s">
        <v>360</v>
      </c>
      <c r="C170" s="197" t="str">
        <f>_xlfn.XLOOKUP(B170,'2024.1-2024.6'!B:B,'2024.1-2024.6'!G:G)</f>
        <v>2017/06/20</v>
      </c>
      <c r="D170" s="1">
        <f>_xlfn.XLOOKUP(B170,'2024.1-2024.6'!B:B,'2024.1-2024.6'!I:I)</f>
        <v>0</v>
      </c>
      <c r="E170" s="1" t="str">
        <f>_xlfn.XLOOKUP(B170,'2024.1-2024.6'!B:B,'2024.1-2024.6'!C:C)</f>
        <v>运营中心</v>
      </c>
      <c r="F170" s="1" t="str">
        <f>_xlfn.XLOOKUP(B170,'2024.1-2024.6'!B:B,'2024.1-2024.6'!F:F)</f>
        <v>测试技师</v>
      </c>
      <c r="G170" s="1">
        <f>COUNTIF('2024.1-2024.6'!B:B,B170)</f>
        <v>6</v>
      </c>
      <c r="H170" s="191">
        <f>_xlfn.XLOOKUP(B170,'2024.1-2024.6'!B:B,'2024.1-2024.6'!K:K)</f>
        <v>8048.38</v>
      </c>
      <c r="I170" s="191">
        <f>IFERROR(AVERAGEIF('2022.1-2022.12 '!B:B,B170,'2022.1-2022.12 '!K:K),0)</f>
        <v>7111.15083333333</v>
      </c>
      <c r="J170" s="191">
        <f>_xlfn.XLOOKUP(B170,'2024.1-2024.6'!B:B,'2024.1-2024.6'!J:J)</f>
        <v>1900</v>
      </c>
      <c r="K170" s="191">
        <f>IFERROR(AVERAGEIF('2022.1-2022.12 '!B:B,B170,'2022.1-2022.12 '!J:J),0)</f>
        <v>1900</v>
      </c>
      <c r="L170" s="191"/>
      <c r="M170" s="191">
        <f>SUMIF('2024.1-2024.6'!B:B,'Sum 2024.1-2024.6'!B170,'2024.1-2024.6'!L:L)</f>
        <v>2182.08</v>
      </c>
      <c r="N170" s="191"/>
      <c r="O170" s="191">
        <f>SUMIF('2024.1-2024.6'!B:B,'Sum 2024.1-2024.6'!B170,'2024.1-2024.6'!N:N)</f>
        <v>22.8</v>
      </c>
      <c r="P170" s="191">
        <f>SUMIF('2024.1-2024.6'!B:B,'Sum 2024.1-2024.6'!B170,'2024.1-2024.6'!P:P)</f>
        <v>18.24</v>
      </c>
      <c r="Q170" s="191"/>
      <c r="R170" s="191">
        <f>SUMIF('2024.1-2024.6'!B:B,'Sum 2024.1-2024.6'!B170,'2024.1-2024.6'!M:M)</f>
        <v>520.8</v>
      </c>
      <c r="S170" s="191"/>
      <c r="T170" s="191">
        <f>SUMIF('2024.1-2024.6'!B:B,'Sum 2024.1-2024.6'!B170,'2024.1-2024.6'!O:O)</f>
        <v>570</v>
      </c>
      <c r="U170" s="191">
        <f t="shared" si="78"/>
        <v>7111.15083333333</v>
      </c>
      <c r="V170" s="191">
        <f t="shared" si="79"/>
        <v>7111.15083333333</v>
      </c>
      <c r="W170" s="191">
        <f t="shared" si="80"/>
        <v>5973.3667</v>
      </c>
      <c r="X170" s="191">
        <f t="shared" si="81"/>
        <v>7111.15083333333</v>
      </c>
      <c r="Y170" s="191">
        <f t="shared" si="82"/>
        <v>7111.15083333333</v>
      </c>
      <c r="Z170" s="191">
        <f t="shared" si="83"/>
        <v>341.33524</v>
      </c>
      <c r="AA170" s="191">
        <f t="shared" si="84"/>
        <v>7111.15083333333</v>
      </c>
      <c r="AB170" s="191">
        <f t="shared" si="85"/>
        <v>68.267048</v>
      </c>
      <c r="AC170" s="191">
        <f t="shared" si="86"/>
        <v>7111.15083333333</v>
      </c>
      <c r="AD170" s="191">
        <f t="shared" si="87"/>
        <v>7111.15083333333</v>
      </c>
      <c r="AE170" s="191">
        <f t="shared" si="88"/>
        <v>1920.010725</v>
      </c>
      <c r="AF170" s="191">
        <f t="shared" si="89"/>
        <v>7111.15083333333</v>
      </c>
      <c r="AG170" s="191">
        <f t="shared" si="90"/>
        <v>7111.15083333333</v>
      </c>
      <c r="AH170" s="191">
        <f t="shared" si="91"/>
        <v>2133.34525</v>
      </c>
      <c r="AI170" s="191">
        <f t="shared" si="92"/>
        <v>-3791.2867</v>
      </c>
      <c r="AJ170" s="191">
        <f t="shared" si="93"/>
        <v>-318.53524</v>
      </c>
      <c r="AK170" s="191">
        <f t="shared" si="94"/>
        <v>-50.027048</v>
      </c>
      <c r="AL170" s="191">
        <f t="shared" si="95"/>
        <v>-1399.210725</v>
      </c>
      <c r="AM170" s="191">
        <f t="shared" si="96"/>
        <v>-1563.34525</v>
      </c>
      <c r="AN170" s="191">
        <f t="shared" si="97"/>
        <v>4546</v>
      </c>
      <c r="AO170" s="191">
        <f t="shared" si="98"/>
        <v>4546</v>
      </c>
      <c r="AP170" s="191">
        <f t="shared" si="99"/>
        <v>3818.64</v>
      </c>
      <c r="AQ170" s="191">
        <f t="shared" si="100"/>
        <v>1900</v>
      </c>
      <c r="AR170" s="191">
        <f t="shared" si="101"/>
        <v>1900</v>
      </c>
      <c r="AS170" s="191">
        <f t="shared" si="102"/>
        <v>91.2</v>
      </c>
      <c r="AT170" s="191">
        <f t="shared" si="103"/>
        <v>1900</v>
      </c>
      <c r="AU170" s="191">
        <f t="shared" si="104"/>
        <v>18.24</v>
      </c>
      <c r="AV170" s="191">
        <f t="shared" si="105"/>
        <v>4340</v>
      </c>
      <c r="AW170" s="191">
        <f t="shared" si="106"/>
        <v>4340</v>
      </c>
      <c r="AX170" s="191">
        <f t="shared" si="107"/>
        <v>1171.8</v>
      </c>
      <c r="AY170" s="191">
        <f t="shared" si="108"/>
        <v>1900</v>
      </c>
      <c r="AZ170" s="191">
        <f t="shared" si="109"/>
        <v>1900</v>
      </c>
      <c r="BA170" s="191">
        <f t="shared" si="110"/>
        <v>570</v>
      </c>
      <c r="BB170" s="191">
        <f t="shared" si="111"/>
        <v>-1636.56</v>
      </c>
      <c r="BC170" s="191">
        <f t="shared" si="112"/>
        <v>-68.4</v>
      </c>
      <c r="BD170" s="191">
        <f t="shared" si="113"/>
        <v>0</v>
      </c>
      <c r="BE170" s="191">
        <f t="shared" si="114"/>
        <v>-651</v>
      </c>
      <c r="BF170" s="191">
        <f t="shared" si="115"/>
        <v>0</v>
      </c>
    </row>
    <row r="171" spans="2:58">
      <c r="B171" s="1" t="s">
        <v>361</v>
      </c>
      <c r="C171" s="197" t="str">
        <f>_xlfn.XLOOKUP(B171,'2024.1-2024.6'!B:B,'2024.1-2024.6'!G:G)</f>
        <v>2015/06/25</v>
      </c>
      <c r="D171" s="1">
        <f>_xlfn.XLOOKUP(B171,'2024.1-2024.6'!B:B,'2024.1-2024.6'!I:I)</f>
        <v>0</v>
      </c>
      <c r="E171" s="1" t="str">
        <f>_xlfn.XLOOKUP(B171,'2024.1-2024.6'!B:B,'2024.1-2024.6'!C:C)</f>
        <v>运营中心</v>
      </c>
      <c r="F171" s="1" t="str">
        <f>_xlfn.XLOOKUP(B171,'2024.1-2024.6'!B:B,'2024.1-2024.6'!F:F)</f>
        <v>测试班长</v>
      </c>
      <c r="G171" s="1">
        <f>COUNTIF('2024.1-2024.6'!B:B,B171)</f>
        <v>6</v>
      </c>
      <c r="H171" s="191">
        <f>_xlfn.XLOOKUP(B171,'2024.1-2024.6'!B:B,'2024.1-2024.6'!K:K)</f>
        <v>10022.41</v>
      </c>
      <c r="I171" s="191">
        <f>IFERROR(AVERAGEIF('2022.1-2022.12 '!B:B,B171,'2022.1-2022.12 '!K:K),0)</f>
        <v>8398.38916666667</v>
      </c>
      <c r="J171" s="191">
        <f>_xlfn.XLOOKUP(B171,'2024.1-2024.6'!B:B,'2024.1-2024.6'!J:J)</f>
        <v>1900</v>
      </c>
      <c r="K171" s="191">
        <f>IFERROR(AVERAGEIF('2022.1-2022.12 '!B:B,B171,'2022.1-2022.12 '!J:J),0)</f>
        <v>1900</v>
      </c>
      <c r="L171" s="191"/>
      <c r="M171" s="191">
        <f>SUMIF('2024.1-2024.6'!B:B,'Sum 2024.1-2024.6'!B171,'2024.1-2024.6'!L:L)</f>
        <v>2182.08</v>
      </c>
      <c r="N171" s="191"/>
      <c r="O171" s="191">
        <f>SUMIF('2024.1-2024.6'!B:B,'Sum 2024.1-2024.6'!B171,'2024.1-2024.6'!N:N)</f>
        <v>22.8</v>
      </c>
      <c r="P171" s="191">
        <f>SUMIF('2024.1-2024.6'!B:B,'Sum 2024.1-2024.6'!B171,'2024.1-2024.6'!P:P)</f>
        <v>18.24</v>
      </c>
      <c r="Q171" s="191"/>
      <c r="R171" s="191">
        <f>SUMIF('2024.1-2024.6'!B:B,'Sum 2024.1-2024.6'!B171,'2024.1-2024.6'!M:M)</f>
        <v>520.8</v>
      </c>
      <c r="S171" s="191"/>
      <c r="T171" s="191">
        <f>SUMIF('2024.1-2024.6'!B:B,'Sum 2024.1-2024.6'!B171,'2024.1-2024.6'!O:O)</f>
        <v>0</v>
      </c>
      <c r="U171" s="191">
        <f t="shared" si="78"/>
        <v>8398.38916666667</v>
      </c>
      <c r="V171" s="191">
        <f t="shared" si="79"/>
        <v>8398.38916666667</v>
      </c>
      <c r="W171" s="191">
        <f t="shared" si="80"/>
        <v>7054.6469</v>
      </c>
      <c r="X171" s="191">
        <f t="shared" si="81"/>
        <v>8398.38916666667</v>
      </c>
      <c r="Y171" s="191">
        <f t="shared" si="82"/>
        <v>8398.38916666667</v>
      </c>
      <c r="Z171" s="191">
        <f t="shared" si="83"/>
        <v>403.12268</v>
      </c>
      <c r="AA171" s="191">
        <f t="shared" si="84"/>
        <v>8398.38916666667</v>
      </c>
      <c r="AB171" s="191">
        <f t="shared" si="85"/>
        <v>80.624536</v>
      </c>
      <c r="AC171" s="191">
        <f t="shared" si="86"/>
        <v>8398.38916666667</v>
      </c>
      <c r="AD171" s="191">
        <f t="shared" si="87"/>
        <v>8398.38916666667</v>
      </c>
      <c r="AE171" s="191">
        <f t="shared" si="88"/>
        <v>2267.565075</v>
      </c>
      <c r="AF171" s="191">
        <f t="shared" si="89"/>
        <v>8398.38916666667</v>
      </c>
      <c r="AG171" s="191">
        <f t="shared" si="90"/>
        <v>8398.38916666667</v>
      </c>
      <c r="AH171" s="191">
        <f t="shared" si="91"/>
        <v>2519.51675</v>
      </c>
      <c r="AI171" s="191">
        <f t="shared" si="92"/>
        <v>-4872.5669</v>
      </c>
      <c r="AJ171" s="191">
        <f t="shared" si="93"/>
        <v>-380.32268</v>
      </c>
      <c r="AK171" s="191">
        <f t="shared" si="94"/>
        <v>-62.384536</v>
      </c>
      <c r="AL171" s="191">
        <f t="shared" si="95"/>
        <v>-1746.765075</v>
      </c>
      <c r="AM171" s="191">
        <f t="shared" si="96"/>
        <v>-2519.51675</v>
      </c>
      <c r="AN171" s="191">
        <f t="shared" si="97"/>
        <v>4546</v>
      </c>
      <c r="AO171" s="191">
        <f t="shared" si="98"/>
        <v>4546</v>
      </c>
      <c r="AP171" s="191">
        <f t="shared" si="99"/>
        <v>3818.64</v>
      </c>
      <c r="AQ171" s="191">
        <f t="shared" si="100"/>
        <v>1900</v>
      </c>
      <c r="AR171" s="191">
        <f t="shared" si="101"/>
        <v>1900</v>
      </c>
      <c r="AS171" s="191">
        <f t="shared" si="102"/>
        <v>91.2</v>
      </c>
      <c r="AT171" s="191">
        <f t="shared" si="103"/>
        <v>1900</v>
      </c>
      <c r="AU171" s="191">
        <f t="shared" si="104"/>
        <v>18.24</v>
      </c>
      <c r="AV171" s="191">
        <f t="shared" si="105"/>
        <v>4340</v>
      </c>
      <c r="AW171" s="191">
        <f t="shared" si="106"/>
        <v>4340</v>
      </c>
      <c r="AX171" s="191">
        <f t="shared" si="107"/>
        <v>1171.8</v>
      </c>
      <c r="AY171" s="191">
        <f t="shared" si="108"/>
        <v>1900</v>
      </c>
      <c r="AZ171" s="191">
        <f t="shared" si="109"/>
        <v>1900</v>
      </c>
      <c r="BA171" s="191">
        <f t="shared" si="110"/>
        <v>570</v>
      </c>
      <c r="BB171" s="191">
        <f t="shared" si="111"/>
        <v>-1636.56</v>
      </c>
      <c r="BC171" s="191">
        <f t="shared" si="112"/>
        <v>-68.4</v>
      </c>
      <c r="BD171" s="191">
        <f t="shared" si="113"/>
        <v>0</v>
      </c>
      <c r="BE171" s="191">
        <f t="shared" si="114"/>
        <v>-651</v>
      </c>
      <c r="BF171" s="191">
        <f t="shared" si="115"/>
        <v>-570</v>
      </c>
    </row>
    <row r="172" spans="2:58">
      <c r="B172" s="1" t="s">
        <v>363</v>
      </c>
      <c r="C172" s="197" t="str">
        <f>_xlfn.XLOOKUP(B172,'2024.1-2024.6'!B:B,'2024.1-2024.6'!G:G)</f>
        <v>2018/11/09</v>
      </c>
      <c r="D172" s="1">
        <f>_xlfn.XLOOKUP(B172,'2024.1-2024.6'!B:B,'2024.1-2024.6'!I:I)</f>
        <v>0</v>
      </c>
      <c r="E172" s="1" t="str">
        <f>_xlfn.XLOOKUP(B172,'2024.1-2024.6'!B:B,'2024.1-2024.6'!C:C)</f>
        <v>运营中心</v>
      </c>
      <c r="F172" s="1" t="str">
        <f>_xlfn.XLOOKUP(B172,'2024.1-2024.6'!B:B,'2024.1-2024.6'!F:F)</f>
        <v>装配电工</v>
      </c>
      <c r="G172" s="1">
        <f>COUNTIF('2024.1-2024.6'!B:B,B172)</f>
        <v>6</v>
      </c>
      <c r="H172" s="191">
        <f>_xlfn.XLOOKUP(B172,'2024.1-2024.6'!B:B,'2024.1-2024.6'!K:K)</f>
        <v>7477.05</v>
      </c>
      <c r="I172" s="191">
        <f>IFERROR(AVERAGEIF('2022.1-2022.12 '!B:B,B172,'2022.1-2022.12 '!K:K),0)</f>
        <v>6667.7675</v>
      </c>
      <c r="J172" s="191">
        <f>_xlfn.XLOOKUP(B172,'2024.1-2024.6'!B:B,'2024.1-2024.6'!J:J)</f>
        <v>1900</v>
      </c>
      <c r="K172" s="191">
        <f>IFERROR(AVERAGEIF('2022.1-2022.12 '!B:B,B172,'2022.1-2022.12 '!J:J),0)</f>
        <v>1900</v>
      </c>
      <c r="L172" s="191"/>
      <c r="M172" s="191">
        <f>SUMIF('2024.1-2024.6'!B:B,'Sum 2024.1-2024.6'!B172,'2024.1-2024.6'!L:L)</f>
        <v>2182.08</v>
      </c>
      <c r="N172" s="191"/>
      <c r="O172" s="191">
        <f>SUMIF('2024.1-2024.6'!B:B,'Sum 2024.1-2024.6'!B172,'2024.1-2024.6'!N:N)</f>
        <v>22.8</v>
      </c>
      <c r="P172" s="191">
        <f>SUMIF('2024.1-2024.6'!B:B,'Sum 2024.1-2024.6'!B172,'2024.1-2024.6'!P:P)</f>
        <v>18.24</v>
      </c>
      <c r="Q172" s="191"/>
      <c r="R172" s="191">
        <f>SUMIF('2024.1-2024.6'!B:B,'Sum 2024.1-2024.6'!B172,'2024.1-2024.6'!M:M)</f>
        <v>520.8</v>
      </c>
      <c r="S172" s="191"/>
      <c r="T172" s="191">
        <f>SUMIF('2024.1-2024.6'!B:B,'Sum 2024.1-2024.6'!B172,'2024.1-2024.6'!O:O)</f>
        <v>0</v>
      </c>
      <c r="U172" s="191">
        <f t="shared" si="78"/>
        <v>6667.7675</v>
      </c>
      <c r="V172" s="191">
        <f t="shared" si="79"/>
        <v>6667.7675</v>
      </c>
      <c r="W172" s="191">
        <f t="shared" si="80"/>
        <v>5600.9247</v>
      </c>
      <c r="X172" s="191">
        <f t="shared" si="81"/>
        <v>6667.7675</v>
      </c>
      <c r="Y172" s="191">
        <f t="shared" si="82"/>
        <v>6667.7675</v>
      </c>
      <c r="Z172" s="191">
        <f t="shared" si="83"/>
        <v>320.05284</v>
      </c>
      <c r="AA172" s="191">
        <f t="shared" si="84"/>
        <v>6667.7675</v>
      </c>
      <c r="AB172" s="191">
        <f t="shared" si="85"/>
        <v>64.010568</v>
      </c>
      <c r="AC172" s="191">
        <f t="shared" si="86"/>
        <v>6667.7675</v>
      </c>
      <c r="AD172" s="191">
        <f t="shared" si="87"/>
        <v>6667.7675</v>
      </c>
      <c r="AE172" s="191">
        <f t="shared" si="88"/>
        <v>1800.297225</v>
      </c>
      <c r="AF172" s="191">
        <f t="shared" si="89"/>
        <v>6667.7675</v>
      </c>
      <c r="AG172" s="191">
        <f t="shared" si="90"/>
        <v>6667.7675</v>
      </c>
      <c r="AH172" s="191">
        <f t="shared" si="91"/>
        <v>2000.33025</v>
      </c>
      <c r="AI172" s="191">
        <f t="shared" si="92"/>
        <v>-3418.8447</v>
      </c>
      <c r="AJ172" s="191">
        <f t="shared" si="93"/>
        <v>-297.25284</v>
      </c>
      <c r="AK172" s="191">
        <f t="shared" si="94"/>
        <v>-45.770568</v>
      </c>
      <c r="AL172" s="191">
        <f t="shared" si="95"/>
        <v>-1279.497225</v>
      </c>
      <c r="AM172" s="191">
        <f t="shared" si="96"/>
        <v>-2000.33025</v>
      </c>
      <c r="AN172" s="191">
        <f t="shared" si="97"/>
        <v>4546</v>
      </c>
      <c r="AO172" s="191">
        <f t="shared" si="98"/>
        <v>4546</v>
      </c>
      <c r="AP172" s="191">
        <f t="shared" si="99"/>
        <v>3818.64</v>
      </c>
      <c r="AQ172" s="191">
        <f t="shared" si="100"/>
        <v>1900</v>
      </c>
      <c r="AR172" s="191">
        <f t="shared" si="101"/>
        <v>1900</v>
      </c>
      <c r="AS172" s="191">
        <f t="shared" si="102"/>
        <v>91.2</v>
      </c>
      <c r="AT172" s="191">
        <f t="shared" si="103"/>
        <v>1900</v>
      </c>
      <c r="AU172" s="191">
        <f t="shared" si="104"/>
        <v>18.24</v>
      </c>
      <c r="AV172" s="191">
        <f t="shared" si="105"/>
        <v>4340</v>
      </c>
      <c r="AW172" s="191">
        <f t="shared" si="106"/>
        <v>4340</v>
      </c>
      <c r="AX172" s="191">
        <f t="shared" si="107"/>
        <v>1171.8</v>
      </c>
      <c r="AY172" s="191">
        <f t="shared" si="108"/>
        <v>1900</v>
      </c>
      <c r="AZ172" s="191">
        <f t="shared" si="109"/>
        <v>1900</v>
      </c>
      <c r="BA172" s="191">
        <f t="shared" si="110"/>
        <v>570</v>
      </c>
      <c r="BB172" s="191">
        <f t="shared" si="111"/>
        <v>-1636.56</v>
      </c>
      <c r="BC172" s="191">
        <f t="shared" si="112"/>
        <v>-68.4</v>
      </c>
      <c r="BD172" s="191">
        <f t="shared" si="113"/>
        <v>0</v>
      </c>
      <c r="BE172" s="191">
        <f t="shared" si="114"/>
        <v>-651</v>
      </c>
      <c r="BF172" s="191">
        <f t="shared" si="115"/>
        <v>-570</v>
      </c>
    </row>
    <row r="173" spans="2:58">
      <c r="B173" s="1" t="s">
        <v>364</v>
      </c>
      <c r="C173" s="197">
        <f>_xlfn.XLOOKUP(B173,'2024.1-2024.6'!B:B,'2024.1-2024.6'!G:G)</f>
        <v>44046</v>
      </c>
      <c r="D173" s="1">
        <f>_xlfn.XLOOKUP(B173,'2024.1-2024.6'!B:B,'2024.1-2024.6'!I:I)</f>
        <v>0</v>
      </c>
      <c r="E173" s="1" t="str">
        <f>_xlfn.XLOOKUP(B173,'2024.1-2024.6'!B:B,'2024.1-2024.6'!C:C)</f>
        <v>服务营销中心</v>
      </c>
      <c r="F173" s="1" t="str">
        <f>_xlfn.XLOOKUP(B173,'2024.1-2024.6'!B:B,'2024.1-2024.6'!F:F)</f>
        <v>电气服务助理工程师</v>
      </c>
      <c r="G173" s="1">
        <f>COUNTIF('2024.1-2024.6'!B:B,B173)</f>
        <v>6</v>
      </c>
      <c r="H173" s="191">
        <f>_xlfn.XLOOKUP(B173,'2024.1-2024.6'!B:B,'2024.1-2024.6'!K:K)</f>
        <v>8038.72</v>
      </c>
      <c r="I173" s="191">
        <f>IFERROR(AVERAGEIF('2022.1-2022.12 '!B:B,B173,'2022.1-2022.12 '!K:K),0)</f>
        <v>5715.63583333333</v>
      </c>
      <c r="J173" s="191">
        <f>_xlfn.XLOOKUP(B173,'2024.1-2024.6'!B:B,'2024.1-2024.6'!J:J)</f>
        <v>2138</v>
      </c>
      <c r="K173" s="191">
        <f>IFERROR(AVERAGEIF('2022.1-2022.12 '!B:B,B173,'2022.1-2022.12 '!J:J),0)</f>
        <v>2138</v>
      </c>
      <c r="L173" s="191"/>
      <c r="M173" s="191">
        <f>SUMIF('2024.1-2024.6'!B:B,'Sum 2024.1-2024.6'!B173,'2024.1-2024.6'!L:L)</f>
        <v>2182.08</v>
      </c>
      <c r="N173" s="191"/>
      <c r="O173" s="191">
        <f>SUMIF('2024.1-2024.6'!B:B,'Sum 2024.1-2024.6'!B173,'2024.1-2024.6'!N:N)</f>
        <v>22.8</v>
      </c>
      <c r="P173" s="191">
        <f>SUMIF('2024.1-2024.6'!B:B,'Sum 2024.1-2024.6'!B173,'2024.1-2024.6'!P:P)</f>
        <v>18.24</v>
      </c>
      <c r="Q173" s="191"/>
      <c r="R173" s="191">
        <f>SUMIF('2024.1-2024.6'!B:B,'Sum 2024.1-2024.6'!B173,'2024.1-2024.6'!M:M)</f>
        <v>520.8</v>
      </c>
      <c r="S173" s="191"/>
      <c r="T173" s="191">
        <f>SUMIF('2024.1-2024.6'!B:B,'Sum 2024.1-2024.6'!B173,'2024.1-2024.6'!O:O)</f>
        <v>0</v>
      </c>
      <c r="U173" s="191">
        <f t="shared" si="78"/>
        <v>5715.63583333333</v>
      </c>
      <c r="V173" s="191">
        <f t="shared" si="79"/>
        <v>5715.63583333333</v>
      </c>
      <c r="W173" s="191">
        <f t="shared" si="80"/>
        <v>4801.1341</v>
      </c>
      <c r="X173" s="191">
        <f t="shared" si="81"/>
        <v>5715.63583333333</v>
      </c>
      <c r="Y173" s="191">
        <f t="shared" si="82"/>
        <v>5715.63583333333</v>
      </c>
      <c r="Z173" s="191">
        <f t="shared" si="83"/>
        <v>274.35052</v>
      </c>
      <c r="AA173" s="191">
        <f t="shared" si="84"/>
        <v>5715.63583333333</v>
      </c>
      <c r="AB173" s="191">
        <f t="shared" si="85"/>
        <v>54.870104</v>
      </c>
      <c r="AC173" s="191">
        <f t="shared" si="86"/>
        <v>5715.63583333333</v>
      </c>
      <c r="AD173" s="191">
        <f t="shared" si="87"/>
        <v>5715.63583333333</v>
      </c>
      <c r="AE173" s="191">
        <f t="shared" si="88"/>
        <v>1543.221675</v>
      </c>
      <c r="AF173" s="191">
        <f t="shared" si="89"/>
        <v>5715.63583333333</v>
      </c>
      <c r="AG173" s="191">
        <f t="shared" si="90"/>
        <v>5715.63583333333</v>
      </c>
      <c r="AH173" s="191">
        <f t="shared" si="91"/>
        <v>1714.69075</v>
      </c>
      <c r="AI173" s="191">
        <f t="shared" si="92"/>
        <v>-2619.0541</v>
      </c>
      <c r="AJ173" s="191">
        <f t="shared" si="93"/>
        <v>-251.55052</v>
      </c>
      <c r="AK173" s="191">
        <f t="shared" si="94"/>
        <v>-36.630104</v>
      </c>
      <c r="AL173" s="191">
        <f t="shared" si="95"/>
        <v>-1022.421675</v>
      </c>
      <c r="AM173" s="191">
        <f t="shared" si="96"/>
        <v>-1714.69075</v>
      </c>
      <c r="AN173" s="191">
        <f t="shared" si="97"/>
        <v>4546</v>
      </c>
      <c r="AO173" s="191">
        <f t="shared" si="98"/>
        <v>4546</v>
      </c>
      <c r="AP173" s="191">
        <f t="shared" si="99"/>
        <v>3818.64</v>
      </c>
      <c r="AQ173" s="191">
        <f t="shared" si="100"/>
        <v>2138</v>
      </c>
      <c r="AR173" s="191">
        <f t="shared" si="101"/>
        <v>2138</v>
      </c>
      <c r="AS173" s="191">
        <f t="shared" si="102"/>
        <v>102.624</v>
      </c>
      <c r="AT173" s="191">
        <f t="shared" si="103"/>
        <v>2138</v>
      </c>
      <c r="AU173" s="191">
        <f t="shared" si="104"/>
        <v>20.5248</v>
      </c>
      <c r="AV173" s="191">
        <f t="shared" si="105"/>
        <v>4340</v>
      </c>
      <c r="AW173" s="191">
        <f t="shared" si="106"/>
        <v>4340</v>
      </c>
      <c r="AX173" s="191">
        <f t="shared" si="107"/>
        <v>1171.8</v>
      </c>
      <c r="AY173" s="191">
        <f t="shared" si="108"/>
        <v>2138</v>
      </c>
      <c r="AZ173" s="191">
        <f t="shared" si="109"/>
        <v>2138</v>
      </c>
      <c r="BA173" s="191">
        <f t="shared" si="110"/>
        <v>641.4</v>
      </c>
      <c r="BB173" s="191">
        <f t="shared" si="111"/>
        <v>-1636.56</v>
      </c>
      <c r="BC173" s="191">
        <f t="shared" si="112"/>
        <v>-79.824</v>
      </c>
      <c r="BD173" s="191">
        <f t="shared" si="113"/>
        <v>-2.2848</v>
      </c>
      <c r="BE173" s="191">
        <f t="shared" si="114"/>
        <v>-651</v>
      </c>
      <c r="BF173" s="191">
        <f t="shared" si="115"/>
        <v>-641.4</v>
      </c>
    </row>
    <row r="174" spans="2:58">
      <c r="B174" s="1" t="s">
        <v>365</v>
      </c>
      <c r="C174" s="197" t="str">
        <f>_xlfn.XLOOKUP(B174,'2024.1-2024.6'!B:B,'2024.1-2024.6'!G:G)</f>
        <v>2020/12/29</v>
      </c>
      <c r="D174" s="1">
        <f>_xlfn.XLOOKUP(B174,'2024.1-2024.6'!B:B,'2024.1-2024.6'!I:I)</f>
        <v>0</v>
      </c>
      <c r="E174" s="1" t="str">
        <f>_xlfn.XLOOKUP(B174,'2024.1-2024.6'!B:B,'2024.1-2024.6'!C:C)</f>
        <v>运营中心</v>
      </c>
      <c r="F174" s="1" t="str">
        <f>_xlfn.XLOOKUP(B174,'2024.1-2024.6'!B:B,'2024.1-2024.6'!F:F)</f>
        <v>检测工程师</v>
      </c>
      <c r="G174" s="1">
        <f>COUNTIF('2024.1-2024.6'!B:B,B174)</f>
        <v>6</v>
      </c>
      <c r="H174" s="191">
        <f>_xlfn.XLOOKUP(B174,'2024.1-2024.6'!B:B,'2024.1-2024.6'!K:K)</f>
        <v>9313.98</v>
      </c>
      <c r="I174" s="191">
        <f>IFERROR(AVERAGEIF('2022.1-2022.12 '!B:B,B174,'2022.1-2022.12 '!K:K),0)</f>
        <v>7422.52</v>
      </c>
      <c r="J174" s="191">
        <f>_xlfn.XLOOKUP(B174,'2024.1-2024.6'!B:B,'2024.1-2024.6'!J:J)</f>
        <v>3481</v>
      </c>
      <c r="K174" s="191">
        <f>IFERROR(AVERAGEIF('2022.1-2022.12 '!B:B,B174,'2022.1-2022.12 '!J:J),0)</f>
        <v>2203.33333333333</v>
      </c>
      <c r="L174" s="191"/>
      <c r="M174" s="191">
        <f>SUMIF('2024.1-2024.6'!B:B,'Sum 2024.1-2024.6'!B174,'2024.1-2024.6'!L:L)</f>
        <v>2182.08</v>
      </c>
      <c r="N174" s="191"/>
      <c r="O174" s="191">
        <f>SUMIF('2024.1-2024.6'!B:B,'Sum 2024.1-2024.6'!B174,'2024.1-2024.6'!N:N)</f>
        <v>22.8</v>
      </c>
      <c r="P174" s="191">
        <f>SUMIF('2024.1-2024.6'!B:B,'Sum 2024.1-2024.6'!B174,'2024.1-2024.6'!P:P)</f>
        <v>18.24</v>
      </c>
      <c r="Q174" s="191"/>
      <c r="R174" s="191">
        <f>SUMIF('2024.1-2024.6'!B:B,'Sum 2024.1-2024.6'!B174,'2024.1-2024.6'!M:M)</f>
        <v>520.8</v>
      </c>
      <c r="S174" s="191"/>
      <c r="T174" s="191">
        <f>SUMIF('2024.1-2024.6'!B:B,'Sum 2024.1-2024.6'!B174,'2024.1-2024.6'!O:O)</f>
        <v>0</v>
      </c>
      <c r="U174" s="191">
        <f t="shared" si="78"/>
        <v>7422.52</v>
      </c>
      <c r="V174" s="191">
        <f t="shared" si="79"/>
        <v>7422.52</v>
      </c>
      <c r="W174" s="191">
        <f t="shared" si="80"/>
        <v>6234.9168</v>
      </c>
      <c r="X174" s="191">
        <f t="shared" si="81"/>
        <v>7422.52</v>
      </c>
      <c r="Y174" s="191">
        <f t="shared" si="82"/>
        <v>7422.52</v>
      </c>
      <c r="Z174" s="191">
        <f t="shared" si="83"/>
        <v>356.28096</v>
      </c>
      <c r="AA174" s="191">
        <f t="shared" si="84"/>
        <v>7422.52</v>
      </c>
      <c r="AB174" s="191">
        <f t="shared" si="85"/>
        <v>71.256192</v>
      </c>
      <c r="AC174" s="191">
        <f t="shared" si="86"/>
        <v>7422.52</v>
      </c>
      <c r="AD174" s="191">
        <f t="shared" si="87"/>
        <v>7422.52</v>
      </c>
      <c r="AE174" s="191">
        <f t="shared" si="88"/>
        <v>2004.0804</v>
      </c>
      <c r="AF174" s="191">
        <f t="shared" si="89"/>
        <v>7422.52</v>
      </c>
      <c r="AG174" s="191">
        <f t="shared" si="90"/>
        <v>7422.52</v>
      </c>
      <c r="AH174" s="191">
        <f t="shared" si="91"/>
        <v>2226.756</v>
      </c>
      <c r="AI174" s="191">
        <f t="shared" si="92"/>
        <v>-4052.8368</v>
      </c>
      <c r="AJ174" s="191">
        <f t="shared" si="93"/>
        <v>-333.48096</v>
      </c>
      <c r="AK174" s="191">
        <f t="shared" si="94"/>
        <v>-53.016192</v>
      </c>
      <c r="AL174" s="191">
        <f t="shared" si="95"/>
        <v>-1483.2804</v>
      </c>
      <c r="AM174" s="191">
        <f t="shared" si="96"/>
        <v>-2226.756</v>
      </c>
      <c r="AN174" s="191">
        <f t="shared" si="97"/>
        <v>4546</v>
      </c>
      <c r="AO174" s="191">
        <f t="shared" si="98"/>
        <v>4546</v>
      </c>
      <c r="AP174" s="191">
        <f t="shared" si="99"/>
        <v>3818.64</v>
      </c>
      <c r="AQ174" s="191">
        <f t="shared" si="100"/>
        <v>2203.33333333333</v>
      </c>
      <c r="AR174" s="191">
        <f t="shared" si="101"/>
        <v>2203.33333333333</v>
      </c>
      <c r="AS174" s="191">
        <f t="shared" si="102"/>
        <v>105.76</v>
      </c>
      <c r="AT174" s="191">
        <f t="shared" si="103"/>
        <v>2203.33333333333</v>
      </c>
      <c r="AU174" s="191">
        <f t="shared" si="104"/>
        <v>21.152</v>
      </c>
      <c r="AV174" s="191">
        <f t="shared" si="105"/>
        <v>4340</v>
      </c>
      <c r="AW174" s="191">
        <f t="shared" si="106"/>
        <v>4340</v>
      </c>
      <c r="AX174" s="191">
        <f t="shared" si="107"/>
        <v>1171.8</v>
      </c>
      <c r="AY174" s="191">
        <f t="shared" si="108"/>
        <v>2203.33333333333</v>
      </c>
      <c r="AZ174" s="191">
        <f t="shared" si="109"/>
        <v>2203.33333333333</v>
      </c>
      <c r="BA174" s="191">
        <f t="shared" si="110"/>
        <v>661</v>
      </c>
      <c r="BB174" s="191">
        <f t="shared" si="111"/>
        <v>-1636.56</v>
      </c>
      <c r="BC174" s="191">
        <f t="shared" si="112"/>
        <v>-82.96</v>
      </c>
      <c r="BD174" s="191">
        <f t="shared" si="113"/>
        <v>-2.912</v>
      </c>
      <c r="BE174" s="191">
        <f t="shared" si="114"/>
        <v>-651</v>
      </c>
      <c r="BF174" s="191">
        <f t="shared" si="115"/>
        <v>-661</v>
      </c>
    </row>
    <row r="175" spans="2:58">
      <c r="B175" s="1" t="s">
        <v>366</v>
      </c>
      <c r="C175" s="197" t="str">
        <f>_xlfn.XLOOKUP(B175,'2024.1-2024.6'!B:B,'2024.1-2024.6'!G:G)</f>
        <v>2022/03/30</v>
      </c>
      <c r="D175" s="1">
        <f>_xlfn.XLOOKUP(B175,'2024.1-2024.6'!B:B,'2024.1-2024.6'!I:I)</f>
        <v>0</v>
      </c>
      <c r="E175" s="1" t="str">
        <f>_xlfn.XLOOKUP(B175,'2024.1-2024.6'!B:B,'2024.1-2024.6'!C:C)</f>
        <v>销售部</v>
      </c>
      <c r="F175" s="1" t="str">
        <f>_xlfn.XLOOKUP(B175,'2024.1-2024.6'!B:B,'2024.1-2024.6'!F:F)</f>
        <v>区域销售经理</v>
      </c>
      <c r="G175" s="1">
        <f>COUNTIF('2024.1-2024.6'!B:B,B175)</f>
        <v>6</v>
      </c>
      <c r="H175" s="191">
        <f>_xlfn.XLOOKUP(B175,'2024.1-2024.6'!B:B,'2024.1-2024.6'!K:K)</f>
        <v>8814</v>
      </c>
      <c r="I175" s="191">
        <f>IFERROR(AVERAGEIF('2022.1-2022.12 '!B:B,B175,'2022.1-2022.12 '!K:K),0)</f>
        <v>8132.219</v>
      </c>
      <c r="J175" s="191">
        <f>_xlfn.XLOOKUP(B175,'2024.1-2024.6'!B:B,'2024.1-2024.6'!J:J)</f>
        <v>3850</v>
      </c>
      <c r="K175" s="191">
        <f>IFERROR(AVERAGEIF('2022.1-2022.12 '!B:B,B175,'2022.1-2022.12 '!J:J),0)</f>
        <v>3850</v>
      </c>
      <c r="L175" s="191"/>
      <c r="M175" s="191">
        <f>SUMIF('2024.1-2024.6'!B:B,'Sum 2024.1-2024.6'!B175,'2024.1-2024.6'!L:L)</f>
        <v>0</v>
      </c>
      <c r="N175" s="191"/>
      <c r="O175" s="191">
        <f>SUMIF('2024.1-2024.6'!B:B,'Sum 2024.1-2024.6'!B175,'2024.1-2024.6'!N:N)</f>
        <v>0</v>
      </c>
      <c r="P175" s="191">
        <f>SUMIF('2024.1-2024.6'!B:B,'Sum 2024.1-2024.6'!B175,'2024.1-2024.6'!P:P)</f>
        <v>0</v>
      </c>
      <c r="Q175" s="191"/>
      <c r="R175" s="191">
        <f>SUMIF('2024.1-2024.6'!B:B,'Sum 2024.1-2024.6'!B175,'2024.1-2024.6'!M:M)</f>
        <v>0</v>
      </c>
      <c r="S175" s="191"/>
      <c r="T175" s="191">
        <f>SUMIF('2024.1-2024.6'!B:B,'Sum 2024.1-2024.6'!B175,'2024.1-2024.6'!O:O)</f>
        <v>0</v>
      </c>
      <c r="U175" s="191">
        <f t="shared" si="78"/>
        <v>8132.219</v>
      </c>
      <c r="V175" s="191">
        <f t="shared" si="79"/>
        <v>8132.219</v>
      </c>
      <c r="W175" s="191">
        <f t="shared" si="80"/>
        <v>6831.06396</v>
      </c>
      <c r="X175" s="191">
        <f t="shared" si="81"/>
        <v>8132.219</v>
      </c>
      <c r="Y175" s="191">
        <f t="shared" si="82"/>
        <v>8132.219</v>
      </c>
      <c r="Z175" s="191">
        <f t="shared" si="83"/>
        <v>390.346512</v>
      </c>
      <c r="AA175" s="191">
        <f t="shared" si="84"/>
        <v>8132.219</v>
      </c>
      <c r="AB175" s="191">
        <f t="shared" si="85"/>
        <v>78.0693024</v>
      </c>
      <c r="AC175" s="191">
        <f t="shared" si="86"/>
        <v>8132.219</v>
      </c>
      <c r="AD175" s="191">
        <f t="shared" si="87"/>
        <v>8132.219</v>
      </c>
      <c r="AE175" s="191">
        <f t="shared" si="88"/>
        <v>2195.69913</v>
      </c>
      <c r="AF175" s="191">
        <f t="shared" si="89"/>
        <v>8132.219</v>
      </c>
      <c r="AG175" s="191">
        <f t="shared" si="90"/>
        <v>8132.219</v>
      </c>
      <c r="AH175" s="191">
        <f t="shared" si="91"/>
        <v>2439.6657</v>
      </c>
      <c r="AI175" s="191">
        <f t="shared" si="92"/>
        <v>-6831.06396</v>
      </c>
      <c r="AJ175" s="191">
        <f t="shared" si="93"/>
        <v>-390.346512</v>
      </c>
      <c r="AK175" s="191">
        <f t="shared" si="94"/>
        <v>-78.0693024</v>
      </c>
      <c r="AL175" s="191">
        <f t="shared" si="95"/>
        <v>-2195.69913</v>
      </c>
      <c r="AM175" s="191">
        <f t="shared" si="96"/>
        <v>-2439.6657</v>
      </c>
      <c r="AN175" s="191">
        <f t="shared" si="97"/>
        <v>4546</v>
      </c>
      <c r="AO175" s="191">
        <f t="shared" si="98"/>
        <v>4546</v>
      </c>
      <c r="AP175" s="191">
        <f t="shared" si="99"/>
        <v>3818.64</v>
      </c>
      <c r="AQ175" s="191">
        <f t="shared" si="100"/>
        <v>3850</v>
      </c>
      <c r="AR175" s="191">
        <f t="shared" si="101"/>
        <v>3850</v>
      </c>
      <c r="AS175" s="191">
        <f t="shared" si="102"/>
        <v>184.8</v>
      </c>
      <c r="AT175" s="191">
        <f t="shared" si="103"/>
        <v>3850</v>
      </c>
      <c r="AU175" s="191">
        <f t="shared" si="104"/>
        <v>36.96</v>
      </c>
      <c r="AV175" s="191">
        <f t="shared" si="105"/>
        <v>4340</v>
      </c>
      <c r="AW175" s="191">
        <f t="shared" si="106"/>
        <v>4340</v>
      </c>
      <c r="AX175" s="191">
        <f t="shared" si="107"/>
        <v>1171.8</v>
      </c>
      <c r="AY175" s="191">
        <f t="shared" si="108"/>
        <v>3850</v>
      </c>
      <c r="AZ175" s="191">
        <f t="shared" si="109"/>
        <v>3850</v>
      </c>
      <c r="BA175" s="191">
        <f t="shared" si="110"/>
        <v>1155</v>
      </c>
      <c r="BB175" s="191">
        <f t="shared" si="111"/>
        <v>-3818.64</v>
      </c>
      <c r="BC175" s="191">
        <f t="shared" si="112"/>
        <v>-184.8</v>
      </c>
      <c r="BD175" s="191">
        <f t="shared" si="113"/>
        <v>-36.96</v>
      </c>
      <c r="BE175" s="191">
        <f t="shared" si="114"/>
        <v>-1171.8</v>
      </c>
      <c r="BF175" s="191">
        <f t="shared" si="115"/>
        <v>-1155</v>
      </c>
    </row>
    <row r="176" spans="2:58">
      <c r="B176" s="1" t="s">
        <v>367</v>
      </c>
      <c r="C176" s="197" t="str">
        <f>_xlfn.XLOOKUP(B176,'2024.1-2024.6'!B:B,'2024.1-2024.6'!G:G)</f>
        <v>2023/03/06</v>
      </c>
      <c r="D176" s="1">
        <f>_xlfn.XLOOKUP(B176,'2024.1-2024.6'!B:B,'2024.1-2024.6'!I:I)</f>
        <v>0</v>
      </c>
      <c r="E176" s="1" t="str">
        <f>_xlfn.XLOOKUP(B176,'2024.1-2024.6'!B:B,'2024.1-2024.6'!C:C)</f>
        <v>服务营销中心</v>
      </c>
      <c r="F176" s="1" t="str">
        <f>_xlfn.XLOOKUP(B176,'2024.1-2024.6'!B:B,'2024.1-2024.6'!F:F)</f>
        <v>电气服务工程师储备生</v>
      </c>
      <c r="G176" s="1">
        <f>COUNTIF('2024.1-2024.6'!B:B,B176)</f>
        <v>6</v>
      </c>
      <c r="H176" s="191">
        <f>_xlfn.XLOOKUP(B176,'2024.1-2024.6'!B:B,'2024.1-2024.6'!K:K)</f>
        <v>5463.3</v>
      </c>
      <c r="I176" s="191">
        <f>IFERROR(AVERAGEIF('2022.1-2022.12 '!B:B,B176,'2022.1-2022.12 '!K:K),0)</f>
        <v>0</v>
      </c>
      <c r="J176" s="191">
        <f>_xlfn.XLOOKUP(B176,'2024.1-2024.6'!B:B,'2024.1-2024.6'!J:J)</f>
        <v>1900</v>
      </c>
      <c r="K176" s="191">
        <f>IFERROR(AVERAGEIF('2022.1-2022.12 '!B:B,B176,'2022.1-2022.12 '!J:J),0)</f>
        <v>0</v>
      </c>
      <c r="L176" s="191"/>
      <c r="M176" s="191">
        <f>SUMIF('2024.1-2024.6'!B:B,'Sum 2024.1-2024.6'!B176,'2024.1-2024.6'!L:L)</f>
        <v>2182.08</v>
      </c>
      <c r="N176" s="191"/>
      <c r="O176" s="191">
        <f>SUMIF('2024.1-2024.6'!B:B,'Sum 2024.1-2024.6'!B176,'2024.1-2024.6'!N:N)</f>
        <v>22.8</v>
      </c>
      <c r="P176" s="191">
        <f>SUMIF('2024.1-2024.6'!B:B,'Sum 2024.1-2024.6'!B176,'2024.1-2024.6'!P:P)</f>
        <v>18.24</v>
      </c>
      <c r="Q176" s="191"/>
      <c r="R176" s="191">
        <f>SUMIF('2024.1-2024.6'!B:B,'Sum 2024.1-2024.6'!B176,'2024.1-2024.6'!M:M)</f>
        <v>520.8</v>
      </c>
      <c r="S176" s="191"/>
      <c r="T176" s="191">
        <f>SUMIF('2024.1-2024.6'!B:B,'Sum 2024.1-2024.6'!B176,'2024.1-2024.6'!O:O)</f>
        <v>0</v>
      </c>
      <c r="U176" s="191">
        <f t="shared" si="78"/>
        <v>5463.3</v>
      </c>
      <c r="V176" s="191">
        <f t="shared" si="79"/>
        <v>5463.3</v>
      </c>
      <c r="W176" s="191">
        <f t="shared" si="80"/>
        <v>4589.172</v>
      </c>
      <c r="X176" s="191">
        <f t="shared" si="81"/>
        <v>5463.3</v>
      </c>
      <c r="Y176" s="191">
        <f t="shared" si="82"/>
        <v>5463.3</v>
      </c>
      <c r="Z176" s="191">
        <f t="shared" si="83"/>
        <v>262.2384</v>
      </c>
      <c r="AA176" s="191">
        <f t="shared" si="84"/>
        <v>5463.3</v>
      </c>
      <c r="AB176" s="191">
        <f t="shared" si="85"/>
        <v>52.44768</v>
      </c>
      <c r="AC176" s="191">
        <f t="shared" si="86"/>
        <v>5463.3</v>
      </c>
      <c r="AD176" s="191">
        <f t="shared" si="87"/>
        <v>5463.3</v>
      </c>
      <c r="AE176" s="191">
        <f t="shared" si="88"/>
        <v>1475.091</v>
      </c>
      <c r="AF176" s="191">
        <f t="shared" si="89"/>
        <v>5463.3</v>
      </c>
      <c r="AG176" s="191">
        <f t="shared" si="90"/>
        <v>5463.3</v>
      </c>
      <c r="AH176" s="191">
        <f t="shared" si="91"/>
        <v>1638.99</v>
      </c>
      <c r="AI176" s="191">
        <f t="shared" si="92"/>
        <v>-2407.092</v>
      </c>
      <c r="AJ176" s="191">
        <f t="shared" si="93"/>
        <v>-239.4384</v>
      </c>
      <c r="AK176" s="191">
        <f t="shared" si="94"/>
        <v>-34.20768</v>
      </c>
      <c r="AL176" s="191">
        <f t="shared" si="95"/>
        <v>-954.291</v>
      </c>
      <c r="AM176" s="191">
        <f t="shared" si="96"/>
        <v>-1638.99</v>
      </c>
      <c r="AN176" s="191">
        <f t="shared" si="97"/>
        <v>4546</v>
      </c>
      <c r="AO176" s="191">
        <f t="shared" si="98"/>
        <v>4546</v>
      </c>
      <c r="AP176" s="191">
        <f t="shared" si="99"/>
        <v>3818.64</v>
      </c>
      <c r="AQ176" s="191">
        <f t="shared" si="100"/>
        <v>1900</v>
      </c>
      <c r="AR176" s="191">
        <f t="shared" si="101"/>
        <v>1900</v>
      </c>
      <c r="AS176" s="191">
        <f t="shared" si="102"/>
        <v>91.2</v>
      </c>
      <c r="AT176" s="191">
        <f t="shared" si="103"/>
        <v>1900</v>
      </c>
      <c r="AU176" s="191">
        <f t="shared" si="104"/>
        <v>18.24</v>
      </c>
      <c r="AV176" s="191">
        <f t="shared" si="105"/>
        <v>4340</v>
      </c>
      <c r="AW176" s="191">
        <f t="shared" si="106"/>
        <v>4340</v>
      </c>
      <c r="AX176" s="191">
        <f t="shared" si="107"/>
        <v>1171.8</v>
      </c>
      <c r="AY176" s="191">
        <f t="shared" si="108"/>
        <v>1900</v>
      </c>
      <c r="AZ176" s="191">
        <f t="shared" si="109"/>
        <v>1900</v>
      </c>
      <c r="BA176" s="191">
        <f t="shared" si="110"/>
        <v>570</v>
      </c>
      <c r="BB176" s="191">
        <f t="shared" si="111"/>
        <v>-1636.56</v>
      </c>
      <c r="BC176" s="191">
        <f t="shared" si="112"/>
        <v>-68.4</v>
      </c>
      <c r="BD176" s="191">
        <f t="shared" si="113"/>
        <v>0</v>
      </c>
      <c r="BE176" s="191">
        <f t="shared" si="114"/>
        <v>-651</v>
      </c>
      <c r="BF176" s="191">
        <f t="shared" si="115"/>
        <v>-570</v>
      </c>
    </row>
    <row r="177" spans="2:58">
      <c r="B177" s="1" t="s">
        <v>493</v>
      </c>
      <c r="C177" s="197" t="str">
        <f>_xlfn.XLOOKUP(B177,'2024.1-2024.6'!B:B,'2024.1-2024.6'!G:G)</f>
        <v>2023/08/24</v>
      </c>
      <c r="D177" s="1">
        <f>_xlfn.XLOOKUP(B177,'2024.1-2024.6'!B:B,'2024.1-2024.6'!I:I)</f>
        <v>0</v>
      </c>
      <c r="E177" s="1" t="str">
        <f>_xlfn.XLOOKUP(B177,'2024.1-2024.6'!B:B,'2024.1-2024.6'!C:C)</f>
        <v>服务营销中心</v>
      </c>
      <c r="F177" s="1" t="str">
        <f>_xlfn.XLOOKUP(B177,'2024.1-2024.6'!B:B,'2024.1-2024.6'!F:F)</f>
        <v>品质工程师</v>
      </c>
      <c r="G177" s="1">
        <f>COUNTIF('2024.1-2024.6'!B:B,B177)</f>
        <v>6</v>
      </c>
      <c r="H177" s="191">
        <f>_xlfn.XLOOKUP(B177,'2024.1-2024.6'!B:B,'2024.1-2024.6'!K:K)</f>
        <v>12438.52</v>
      </c>
      <c r="I177" s="191">
        <f>IFERROR(AVERAGEIF('2022.1-2022.12 '!B:B,B177,'2022.1-2022.12 '!K:K),0)</f>
        <v>0</v>
      </c>
      <c r="J177" s="191">
        <f>_xlfn.XLOOKUP(B177,'2024.1-2024.6'!B:B,'2024.1-2024.6'!J:J)</f>
        <v>5500</v>
      </c>
      <c r="K177" s="191">
        <f>IFERROR(AVERAGEIF('2022.1-2022.12 '!B:B,B177,'2022.1-2022.12 '!J:J),0)</f>
        <v>0</v>
      </c>
      <c r="L177" s="191"/>
      <c r="M177" s="191">
        <f>SUMIF('2024.1-2024.6'!B:B,'Sum 2024.1-2024.6'!B177,'2024.1-2024.6'!L:L)</f>
        <v>2182.08</v>
      </c>
      <c r="N177" s="191"/>
      <c r="O177" s="191">
        <f>SUMIF('2024.1-2024.6'!B:B,'Sum 2024.1-2024.6'!B177,'2024.1-2024.6'!N:N)</f>
        <v>22.8</v>
      </c>
      <c r="P177" s="191">
        <f>SUMIF('2024.1-2024.6'!B:B,'Sum 2024.1-2024.6'!B177,'2024.1-2024.6'!P:P)</f>
        <v>18.24</v>
      </c>
      <c r="Q177" s="191"/>
      <c r="R177" s="191">
        <f>SUMIF('2024.1-2024.6'!B:B,'Sum 2024.1-2024.6'!B177,'2024.1-2024.6'!M:M)</f>
        <v>520.8</v>
      </c>
      <c r="S177" s="191"/>
      <c r="T177" s="191">
        <f>SUMIF('2024.1-2024.6'!B:B,'Sum 2024.1-2024.6'!B177,'2024.1-2024.6'!O:O)</f>
        <v>0</v>
      </c>
      <c r="U177" s="191">
        <f t="shared" si="78"/>
        <v>12438.52</v>
      </c>
      <c r="V177" s="191">
        <f t="shared" si="79"/>
        <v>12438.52</v>
      </c>
      <c r="W177" s="191">
        <f t="shared" si="80"/>
        <v>10448.3568</v>
      </c>
      <c r="X177" s="191">
        <f t="shared" si="81"/>
        <v>12438.52</v>
      </c>
      <c r="Y177" s="191">
        <f t="shared" si="82"/>
        <v>12438.52</v>
      </c>
      <c r="Z177" s="191">
        <f t="shared" si="83"/>
        <v>597.04896</v>
      </c>
      <c r="AA177" s="191">
        <f t="shared" si="84"/>
        <v>12438.52</v>
      </c>
      <c r="AB177" s="191">
        <f t="shared" si="85"/>
        <v>119.409792</v>
      </c>
      <c r="AC177" s="191">
        <f t="shared" si="86"/>
        <v>12438.52</v>
      </c>
      <c r="AD177" s="191">
        <f t="shared" si="87"/>
        <v>12438.52</v>
      </c>
      <c r="AE177" s="191">
        <f t="shared" si="88"/>
        <v>3358.4004</v>
      </c>
      <c r="AF177" s="191">
        <f t="shared" si="89"/>
        <v>12438.52</v>
      </c>
      <c r="AG177" s="191">
        <f t="shared" si="90"/>
        <v>12438.52</v>
      </c>
      <c r="AH177" s="191">
        <f t="shared" si="91"/>
        <v>3731.556</v>
      </c>
      <c r="AI177" s="191">
        <f t="shared" si="92"/>
        <v>-8266.2768</v>
      </c>
      <c r="AJ177" s="191">
        <f t="shared" si="93"/>
        <v>-574.24896</v>
      </c>
      <c r="AK177" s="191">
        <f t="shared" si="94"/>
        <v>-101.169792</v>
      </c>
      <c r="AL177" s="191">
        <f t="shared" si="95"/>
        <v>-2837.6004</v>
      </c>
      <c r="AM177" s="191">
        <f t="shared" si="96"/>
        <v>-3731.556</v>
      </c>
      <c r="AN177" s="191">
        <f t="shared" si="97"/>
        <v>5500</v>
      </c>
      <c r="AO177" s="191">
        <f t="shared" si="98"/>
        <v>5500</v>
      </c>
      <c r="AP177" s="191">
        <f t="shared" si="99"/>
        <v>4620</v>
      </c>
      <c r="AQ177" s="191">
        <f t="shared" si="100"/>
        <v>5500</v>
      </c>
      <c r="AR177" s="191">
        <f t="shared" si="101"/>
        <v>5500</v>
      </c>
      <c r="AS177" s="191">
        <f t="shared" si="102"/>
        <v>264</v>
      </c>
      <c r="AT177" s="191">
        <f t="shared" si="103"/>
        <v>5500</v>
      </c>
      <c r="AU177" s="191">
        <f t="shared" si="104"/>
        <v>52.8</v>
      </c>
      <c r="AV177" s="191">
        <f t="shared" si="105"/>
        <v>5500</v>
      </c>
      <c r="AW177" s="191">
        <f t="shared" si="106"/>
        <v>5500</v>
      </c>
      <c r="AX177" s="191">
        <f t="shared" si="107"/>
        <v>1485</v>
      </c>
      <c r="AY177" s="191">
        <f t="shared" si="108"/>
        <v>5500</v>
      </c>
      <c r="AZ177" s="191">
        <f t="shared" si="109"/>
        <v>5500</v>
      </c>
      <c r="BA177" s="191">
        <f t="shared" si="110"/>
        <v>1650</v>
      </c>
      <c r="BB177" s="191">
        <f t="shared" si="111"/>
        <v>-2437.92</v>
      </c>
      <c r="BC177" s="191">
        <f t="shared" si="112"/>
        <v>-241.2</v>
      </c>
      <c r="BD177" s="191">
        <f t="shared" si="113"/>
        <v>-34.56</v>
      </c>
      <c r="BE177" s="191">
        <f t="shared" si="114"/>
        <v>-964.2</v>
      </c>
      <c r="BF177" s="191">
        <f t="shared" si="115"/>
        <v>-1650</v>
      </c>
    </row>
    <row r="178" spans="2:58">
      <c r="B178" s="1" t="s">
        <v>494</v>
      </c>
      <c r="C178" s="197" t="str">
        <f>_xlfn.XLOOKUP(B178,'2024.1-2024.6'!B:B,'2024.1-2024.6'!G:G)</f>
        <v>2023/08/21</v>
      </c>
      <c r="D178" s="1">
        <f>_xlfn.XLOOKUP(B178,'2024.1-2024.6'!B:B,'2024.1-2024.6'!I:I)</f>
        <v>0</v>
      </c>
      <c r="E178" s="1" t="str">
        <f>_xlfn.XLOOKUP(B178,'2024.1-2024.6'!B:B,'2024.1-2024.6'!C:C)</f>
        <v>运营中心</v>
      </c>
      <c r="F178" s="1" t="str">
        <f>_xlfn.XLOOKUP(B178,'2024.1-2024.6'!B:B,'2024.1-2024.6'!F:F)</f>
        <v>仓管员</v>
      </c>
      <c r="G178" s="1">
        <f>COUNTIF('2024.1-2024.6'!B:B,B178)</f>
        <v>6</v>
      </c>
      <c r="H178" s="191">
        <f>_xlfn.XLOOKUP(B178,'2024.1-2024.6'!B:B,'2024.1-2024.6'!K:K)</f>
        <v>6430.33</v>
      </c>
      <c r="I178" s="191">
        <f>IFERROR(AVERAGEIF('2022.1-2022.12 '!B:B,B178,'2022.1-2022.12 '!K:K),0)</f>
        <v>0</v>
      </c>
      <c r="J178" s="191">
        <f>_xlfn.XLOOKUP(B178,'2024.1-2024.6'!B:B,'2024.1-2024.6'!J:J)</f>
        <v>1900</v>
      </c>
      <c r="K178" s="191">
        <f>IFERROR(AVERAGEIF('2022.1-2022.12 '!B:B,B178,'2022.1-2022.12 '!J:J),0)</f>
        <v>0</v>
      </c>
      <c r="L178" s="191"/>
      <c r="M178" s="191">
        <f>SUMIF('2024.1-2024.6'!B:B,'Sum 2024.1-2024.6'!B178,'2024.1-2024.6'!L:L)</f>
        <v>2182.08</v>
      </c>
      <c r="N178" s="191"/>
      <c r="O178" s="191">
        <f>SUMIF('2024.1-2024.6'!B:B,'Sum 2024.1-2024.6'!B178,'2024.1-2024.6'!N:N)</f>
        <v>22.8</v>
      </c>
      <c r="P178" s="191">
        <f>SUMIF('2024.1-2024.6'!B:B,'Sum 2024.1-2024.6'!B178,'2024.1-2024.6'!P:P)</f>
        <v>18.24</v>
      </c>
      <c r="Q178" s="191"/>
      <c r="R178" s="191">
        <f>SUMIF('2024.1-2024.6'!B:B,'Sum 2024.1-2024.6'!B178,'2024.1-2024.6'!M:M)</f>
        <v>520.8</v>
      </c>
      <c r="S178" s="191"/>
      <c r="T178" s="191">
        <f>SUMIF('2024.1-2024.6'!B:B,'Sum 2024.1-2024.6'!B178,'2024.1-2024.6'!O:O)</f>
        <v>0</v>
      </c>
      <c r="U178" s="191">
        <f t="shared" si="78"/>
        <v>6430.33</v>
      </c>
      <c r="V178" s="191">
        <f t="shared" si="79"/>
        <v>6430.33</v>
      </c>
      <c r="W178" s="191">
        <f t="shared" si="80"/>
        <v>5401.4772</v>
      </c>
      <c r="X178" s="191">
        <f t="shared" si="81"/>
        <v>6430.33</v>
      </c>
      <c r="Y178" s="191">
        <f t="shared" si="82"/>
        <v>6430.33</v>
      </c>
      <c r="Z178" s="191">
        <f t="shared" si="83"/>
        <v>308.65584</v>
      </c>
      <c r="AA178" s="191">
        <f t="shared" si="84"/>
        <v>6430.33</v>
      </c>
      <c r="AB178" s="191">
        <f t="shared" si="85"/>
        <v>61.731168</v>
      </c>
      <c r="AC178" s="191">
        <f t="shared" si="86"/>
        <v>6430.33</v>
      </c>
      <c r="AD178" s="191">
        <f t="shared" si="87"/>
        <v>6430.33</v>
      </c>
      <c r="AE178" s="191">
        <f t="shared" si="88"/>
        <v>1736.1891</v>
      </c>
      <c r="AF178" s="191">
        <f t="shared" si="89"/>
        <v>6430.33</v>
      </c>
      <c r="AG178" s="191">
        <f t="shared" si="90"/>
        <v>6430.33</v>
      </c>
      <c r="AH178" s="191">
        <f t="shared" si="91"/>
        <v>1929.099</v>
      </c>
      <c r="AI178" s="191">
        <f t="shared" si="92"/>
        <v>-3219.3972</v>
      </c>
      <c r="AJ178" s="191">
        <f t="shared" si="93"/>
        <v>-285.85584</v>
      </c>
      <c r="AK178" s="191">
        <f t="shared" si="94"/>
        <v>-43.491168</v>
      </c>
      <c r="AL178" s="191">
        <f t="shared" si="95"/>
        <v>-1215.3891</v>
      </c>
      <c r="AM178" s="191">
        <f t="shared" si="96"/>
        <v>-1929.099</v>
      </c>
      <c r="AN178" s="191">
        <f t="shared" si="97"/>
        <v>4546</v>
      </c>
      <c r="AO178" s="191">
        <f t="shared" si="98"/>
        <v>4546</v>
      </c>
      <c r="AP178" s="191">
        <f t="shared" si="99"/>
        <v>3818.64</v>
      </c>
      <c r="AQ178" s="191">
        <f t="shared" si="100"/>
        <v>1900</v>
      </c>
      <c r="AR178" s="191">
        <f t="shared" si="101"/>
        <v>1900</v>
      </c>
      <c r="AS178" s="191">
        <f t="shared" si="102"/>
        <v>91.2</v>
      </c>
      <c r="AT178" s="191">
        <f t="shared" si="103"/>
        <v>1900</v>
      </c>
      <c r="AU178" s="191">
        <f t="shared" si="104"/>
        <v>18.24</v>
      </c>
      <c r="AV178" s="191">
        <f t="shared" si="105"/>
        <v>4340</v>
      </c>
      <c r="AW178" s="191">
        <f t="shared" si="106"/>
        <v>4340</v>
      </c>
      <c r="AX178" s="191">
        <f t="shared" si="107"/>
        <v>1171.8</v>
      </c>
      <c r="AY178" s="191">
        <f t="shared" si="108"/>
        <v>1900</v>
      </c>
      <c r="AZ178" s="191">
        <f t="shared" si="109"/>
        <v>1900</v>
      </c>
      <c r="BA178" s="191">
        <f t="shared" si="110"/>
        <v>570</v>
      </c>
      <c r="BB178" s="191">
        <f t="shared" si="111"/>
        <v>-1636.56</v>
      </c>
      <c r="BC178" s="191">
        <f t="shared" si="112"/>
        <v>-68.4</v>
      </c>
      <c r="BD178" s="191">
        <f t="shared" si="113"/>
        <v>0</v>
      </c>
      <c r="BE178" s="191">
        <f t="shared" si="114"/>
        <v>-651</v>
      </c>
      <c r="BF178" s="191">
        <f t="shared" si="115"/>
        <v>-570</v>
      </c>
    </row>
    <row r="179" spans="2:58">
      <c r="B179" s="1" t="s">
        <v>368</v>
      </c>
      <c r="C179" s="197" t="str">
        <f>_xlfn.XLOOKUP(B179,'2024.1-2024.6'!B:B,'2024.1-2024.6'!G:G)</f>
        <v>2021/06/01</v>
      </c>
      <c r="D179" s="1">
        <f>_xlfn.XLOOKUP(B179,'2024.1-2024.6'!B:B,'2024.1-2024.6'!I:I)</f>
        <v>0</v>
      </c>
      <c r="E179" s="1" t="str">
        <f>_xlfn.XLOOKUP(B179,'2024.1-2024.6'!B:B,'2024.1-2024.6'!C:C)</f>
        <v>核价管理部</v>
      </c>
      <c r="F179" s="1" t="str">
        <f>_xlfn.XLOOKUP(B179,'2024.1-2024.6'!B:B,'2024.1-2024.6'!F:F)</f>
        <v>核价主管</v>
      </c>
      <c r="G179" s="1">
        <f>COUNTIF('2024.1-2024.6'!B:B,B179)</f>
        <v>6</v>
      </c>
      <c r="H179" s="191">
        <f>_xlfn.XLOOKUP(B179,'2024.1-2024.6'!B:B,'2024.1-2024.6'!K:K)</f>
        <v>9205.5</v>
      </c>
      <c r="I179" s="191">
        <f>IFERROR(AVERAGEIF('2022.1-2022.12 '!B:B,B179,'2022.1-2022.12 '!K:K),0)</f>
        <v>9591.39166666667</v>
      </c>
      <c r="J179" s="191">
        <f>_xlfn.XLOOKUP(B179,'2024.1-2024.6'!B:B,'2024.1-2024.6'!J:J)</f>
        <v>3850</v>
      </c>
      <c r="K179" s="191">
        <f>IFERROR(AVERAGEIF('2022.1-2022.12 '!B:B,B179,'2022.1-2022.12 '!J:J),0)</f>
        <v>3850</v>
      </c>
      <c r="L179" s="191"/>
      <c r="M179" s="191">
        <f>SUMIF('2024.1-2024.6'!B:B,'Sum 2024.1-2024.6'!B179,'2024.1-2024.6'!L:L)</f>
        <v>2182.08</v>
      </c>
      <c r="N179" s="191"/>
      <c r="O179" s="191">
        <f>SUMIF('2024.1-2024.6'!B:B,'Sum 2024.1-2024.6'!B179,'2024.1-2024.6'!N:N)</f>
        <v>22.8</v>
      </c>
      <c r="P179" s="191">
        <f>SUMIF('2024.1-2024.6'!B:B,'Sum 2024.1-2024.6'!B179,'2024.1-2024.6'!P:P)</f>
        <v>18.24</v>
      </c>
      <c r="Q179" s="191"/>
      <c r="R179" s="191">
        <f>SUMIF('2024.1-2024.6'!B:B,'Sum 2024.1-2024.6'!B179,'2024.1-2024.6'!M:M)</f>
        <v>520.8</v>
      </c>
      <c r="S179" s="191"/>
      <c r="T179" s="191">
        <f>SUMIF('2024.1-2024.6'!B:B,'Sum 2024.1-2024.6'!B179,'2024.1-2024.6'!O:O)</f>
        <v>570</v>
      </c>
      <c r="U179" s="191">
        <f t="shared" si="78"/>
        <v>9591.39166666667</v>
      </c>
      <c r="V179" s="191">
        <f t="shared" si="79"/>
        <v>9591.39166666667</v>
      </c>
      <c r="W179" s="191">
        <f t="shared" si="80"/>
        <v>8056.769</v>
      </c>
      <c r="X179" s="191">
        <f t="shared" si="81"/>
        <v>9591.39166666667</v>
      </c>
      <c r="Y179" s="191">
        <f t="shared" si="82"/>
        <v>9591.39166666667</v>
      </c>
      <c r="Z179" s="191">
        <f t="shared" si="83"/>
        <v>460.3868</v>
      </c>
      <c r="AA179" s="191">
        <f t="shared" si="84"/>
        <v>9591.39166666667</v>
      </c>
      <c r="AB179" s="191">
        <f t="shared" si="85"/>
        <v>92.07736</v>
      </c>
      <c r="AC179" s="191">
        <f t="shared" si="86"/>
        <v>9591.39166666667</v>
      </c>
      <c r="AD179" s="191">
        <f t="shared" si="87"/>
        <v>9591.39166666667</v>
      </c>
      <c r="AE179" s="191">
        <f t="shared" si="88"/>
        <v>2589.67575</v>
      </c>
      <c r="AF179" s="191">
        <f t="shared" si="89"/>
        <v>9591.39166666667</v>
      </c>
      <c r="AG179" s="191">
        <f t="shared" si="90"/>
        <v>9591.39166666667</v>
      </c>
      <c r="AH179" s="191">
        <f t="shared" si="91"/>
        <v>2877.4175</v>
      </c>
      <c r="AI179" s="191">
        <f t="shared" si="92"/>
        <v>-5874.689</v>
      </c>
      <c r="AJ179" s="191">
        <f t="shared" si="93"/>
        <v>-437.5868</v>
      </c>
      <c r="AK179" s="191">
        <f t="shared" si="94"/>
        <v>-73.83736</v>
      </c>
      <c r="AL179" s="191">
        <f t="shared" si="95"/>
        <v>-2068.87575</v>
      </c>
      <c r="AM179" s="191">
        <f t="shared" si="96"/>
        <v>-2307.4175</v>
      </c>
      <c r="AN179" s="191">
        <f t="shared" si="97"/>
        <v>4546</v>
      </c>
      <c r="AO179" s="191">
        <f t="shared" si="98"/>
        <v>4546</v>
      </c>
      <c r="AP179" s="191">
        <f t="shared" si="99"/>
        <v>3818.64</v>
      </c>
      <c r="AQ179" s="191">
        <f t="shared" si="100"/>
        <v>3850</v>
      </c>
      <c r="AR179" s="191">
        <f t="shared" si="101"/>
        <v>3850</v>
      </c>
      <c r="AS179" s="191">
        <f t="shared" si="102"/>
        <v>184.8</v>
      </c>
      <c r="AT179" s="191">
        <f t="shared" si="103"/>
        <v>3850</v>
      </c>
      <c r="AU179" s="191">
        <f t="shared" si="104"/>
        <v>36.96</v>
      </c>
      <c r="AV179" s="191">
        <f t="shared" si="105"/>
        <v>4340</v>
      </c>
      <c r="AW179" s="191">
        <f t="shared" si="106"/>
        <v>4340</v>
      </c>
      <c r="AX179" s="191">
        <f t="shared" si="107"/>
        <v>1171.8</v>
      </c>
      <c r="AY179" s="191">
        <f t="shared" si="108"/>
        <v>3850</v>
      </c>
      <c r="AZ179" s="191">
        <f t="shared" si="109"/>
        <v>3850</v>
      </c>
      <c r="BA179" s="191">
        <f t="shared" si="110"/>
        <v>1155</v>
      </c>
      <c r="BB179" s="191">
        <f t="shared" si="111"/>
        <v>-1636.56</v>
      </c>
      <c r="BC179" s="191">
        <f t="shared" si="112"/>
        <v>-162</v>
      </c>
      <c r="BD179" s="191">
        <f t="shared" si="113"/>
        <v>-18.72</v>
      </c>
      <c r="BE179" s="191">
        <f t="shared" si="114"/>
        <v>-651</v>
      </c>
      <c r="BF179" s="191">
        <f t="shared" si="115"/>
        <v>-585</v>
      </c>
    </row>
    <row r="180" spans="2:58">
      <c r="B180" s="1" t="s">
        <v>369</v>
      </c>
      <c r="C180" s="197" t="str">
        <f>_xlfn.XLOOKUP(B180,'2024.1-2024.6'!B:B,'2024.1-2024.6'!G:G)</f>
        <v>2019/05/14</v>
      </c>
      <c r="D180" s="1">
        <f>_xlfn.XLOOKUP(B180,'2024.1-2024.6'!B:B,'2024.1-2024.6'!I:I)</f>
        <v>0</v>
      </c>
      <c r="E180" s="1" t="str">
        <f>_xlfn.XLOOKUP(B180,'2024.1-2024.6'!B:B,'2024.1-2024.6'!C:C)</f>
        <v>运营中心</v>
      </c>
      <c r="F180" s="1" t="str">
        <f>_xlfn.XLOOKUP(B180,'2024.1-2024.6'!B:B,'2024.1-2024.6'!F:F)</f>
        <v>仓管员</v>
      </c>
      <c r="G180" s="1">
        <f>COUNTIF('2024.1-2024.6'!B:B,B180)</f>
        <v>6</v>
      </c>
      <c r="H180" s="191">
        <f>_xlfn.XLOOKUP(B180,'2024.1-2024.6'!B:B,'2024.1-2024.6'!K:K)</f>
        <v>7297.8</v>
      </c>
      <c r="I180" s="191">
        <f>IFERROR(AVERAGEIF('2022.1-2022.12 '!B:B,B180,'2022.1-2022.12 '!K:K),0)</f>
        <v>5613.14916666667</v>
      </c>
      <c r="J180" s="191">
        <f>_xlfn.XLOOKUP(B180,'2024.1-2024.6'!B:B,'2024.1-2024.6'!J:J)</f>
        <v>1900</v>
      </c>
      <c r="K180" s="191">
        <f>IFERROR(AVERAGEIF('2022.1-2022.12 '!B:B,B180,'2022.1-2022.12 '!J:J),0)</f>
        <v>1900</v>
      </c>
      <c r="L180" s="191"/>
      <c r="M180" s="191">
        <f>SUMIF('2024.1-2024.6'!B:B,'Sum 2024.1-2024.6'!B180,'2024.1-2024.6'!L:L)</f>
        <v>2182.08</v>
      </c>
      <c r="N180" s="191"/>
      <c r="O180" s="191">
        <f>SUMIF('2024.1-2024.6'!B:B,'Sum 2024.1-2024.6'!B180,'2024.1-2024.6'!N:N)</f>
        <v>22.8</v>
      </c>
      <c r="P180" s="191">
        <f>SUMIF('2024.1-2024.6'!B:B,'Sum 2024.1-2024.6'!B180,'2024.1-2024.6'!P:P)</f>
        <v>18.24</v>
      </c>
      <c r="Q180" s="191"/>
      <c r="R180" s="191">
        <f>SUMIF('2024.1-2024.6'!B:B,'Sum 2024.1-2024.6'!B180,'2024.1-2024.6'!M:M)</f>
        <v>520.8</v>
      </c>
      <c r="S180" s="191"/>
      <c r="T180" s="191">
        <f>SUMIF('2024.1-2024.6'!B:B,'Sum 2024.1-2024.6'!B180,'2024.1-2024.6'!O:O)</f>
        <v>0</v>
      </c>
      <c r="U180" s="191">
        <f t="shared" si="78"/>
        <v>5613.14916666667</v>
      </c>
      <c r="V180" s="191">
        <f t="shared" si="79"/>
        <v>5613.14916666667</v>
      </c>
      <c r="W180" s="191">
        <f t="shared" si="80"/>
        <v>4715.0453</v>
      </c>
      <c r="X180" s="191">
        <f t="shared" si="81"/>
        <v>5613.14916666667</v>
      </c>
      <c r="Y180" s="191">
        <f t="shared" si="82"/>
        <v>5613.14916666667</v>
      </c>
      <c r="Z180" s="191">
        <f t="shared" si="83"/>
        <v>269.43116</v>
      </c>
      <c r="AA180" s="191">
        <f t="shared" si="84"/>
        <v>5613.14916666667</v>
      </c>
      <c r="AB180" s="191">
        <f t="shared" si="85"/>
        <v>53.886232</v>
      </c>
      <c r="AC180" s="191">
        <f t="shared" si="86"/>
        <v>5613.14916666667</v>
      </c>
      <c r="AD180" s="191">
        <f t="shared" si="87"/>
        <v>5613.14916666667</v>
      </c>
      <c r="AE180" s="191">
        <f t="shared" si="88"/>
        <v>1515.550275</v>
      </c>
      <c r="AF180" s="191">
        <f t="shared" si="89"/>
        <v>5613.14916666667</v>
      </c>
      <c r="AG180" s="191">
        <f t="shared" si="90"/>
        <v>5613.14916666667</v>
      </c>
      <c r="AH180" s="191">
        <f t="shared" si="91"/>
        <v>1683.94475</v>
      </c>
      <c r="AI180" s="191">
        <f t="shared" si="92"/>
        <v>-2532.9653</v>
      </c>
      <c r="AJ180" s="191">
        <f t="shared" si="93"/>
        <v>-246.63116</v>
      </c>
      <c r="AK180" s="191">
        <f t="shared" si="94"/>
        <v>-35.646232</v>
      </c>
      <c r="AL180" s="191">
        <f t="shared" si="95"/>
        <v>-994.750275</v>
      </c>
      <c r="AM180" s="191">
        <f t="shared" si="96"/>
        <v>-1683.94475</v>
      </c>
      <c r="AN180" s="191">
        <f t="shared" si="97"/>
        <v>4546</v>
      </c>
      <c r="AO180" s="191">
        <f t="shared" si="98"/>
        <v>4546</v>
      </c>
      <c r="AP180" s="191">
        <f t="shared" si="99"/>
        <v>3818.64</v>
      </c>
      <c r="AQ180" s="191">
        <f t="shared" si="100"/>
        <v>1900</v>
      </c>
      <c r="AR180" s="191">
        <f t="shared" si="101"/>
        <v>1900</v>
      </c>
      <c r="AS180" s="191">
        <f t="shared" si="102"/>
        <v>91.2</v>
      </c>
      <c r="AT180" s="191">
        <f t="shared" si="103"/>
        <v>1900</v>
      </c>
      <c r="AU180" s="191">
        <f t="shared" si="104"/>
        <v>18.24</v>
      </c>
      <c r="AV180" s="191">
        <f t="shared" si="105"/>
        <v>4340</v>
      </c>
      <c r="AW180" s="191">
        <f t="shared" si="106"/>
        <v>4340</v>
      </c>
      <c r="AX180" s="191">
        <f t="shared" si="107"/>
        <v>1171.8</v>
      </c>
      <c r="AY180" s="191">
        <f t="shared" si="108"/>
        <v>1900</v>
      </c>
      <c r="AZ180" s="191">
        <f t="shared" si="109"/>
        <v>1900</v>
      </c>
      <c r="BA180" s="191">
        <f t="shared" si="110"/>
        <v>570</v>
      </c>
      <c r="BB180" s="191">
        <f t="shared" si="111"/>
        <v>-1636.56</v>
      </c>
      <c r="BC180" s="191">
        <f t="shared" si="112"/>
        <v>-68.4</v>
      </c>
      <c r="BD180" s="191">
        <f t="shared" si="113"/>
        <v>0</v>
      </c>
      <c r="BE180" s="191">
        <f t="shared" si="114"/>
        <v>-651</v>
      </c>
      <c r="BF180" s="191">
        <f t="shared" si="115"/>
        <v>-570</v>
      </c>
    </row>
    <row r="181" spans="2:58">
      <c r="B181" s="1" t="s">
        <v>370</v>
      </c>
      <c r="C181" s="197" t="str">
        <f>_xlfn.XLOOKUP(B181,'2024.1-2024.6'!B:B,'2024.1-2024.6'!G:G)</f>
        <v>2022/09/01</v>
      </c>
      <c r="D181" s="1">
        <f>_xlfn.XLOOKUP(B181,'2024.1-2024.6'!B:B,'2024.1-2024.6'!I:I)</f>
        <v>0</v>
      </c>
      <c r="E181" s="1" t="str">
        <f>_xlfn.XLOOKUP(B181,'2024.1-2024.6'!B:B,'2024.1-2024.6'!C:C)</f>
        <v>服务营销中心</v>
      </c>
      <c r="F181" s="1" t="str">
        <f>_xlfn.XLOOKUP(B181,'2024.1-2024.6'!B:B,'2024.1-2024.6'!F:F)</f>
        <v>商务专员</v>
      </c>
      <c r="G181" s="1">
        <f>COUNTIF('2024.1-2024.6'!B:B,B181)</f>
        <v>6</v>
      </c>
      <c r="H181" s="191">
        <f>_xlfn.XLOOKUP(B181,'2024.1-2024.6'!B:B,'2024.1-2024.6'!K:K)</f>
        <v>8499</v>
      </c>
      <c r="I181" s="191">
        <f>IFERROR(AVERAGEIF('2022.1-2022.12 '!B:B,B181,'2022.1-2022.12 '!K:K),0)</f>
        <v>8399</v>
      </c>
      <c r="J181" s="191">
        <f>_xlfn.XLOOKUP(B181,'2024.1-2024.6'!B:B,'2024.1-2024.6'!J:J)</f>
        <v>4068</v>
      </c>
      <c r="K181" s="191">
        <f>IFERROR(AVERAGEIF('2022.1-2022.12 '!B:B,B181,'2022.1-2022.12 '!J:J),0)</f>
        <v>4068</v>
      </c>
      <c r="L181" s="191"/>
      <c r="M181" s="191">
        <f>SUMIF('2024.1-2024.6'!B:B,'Sum 2024.1-2024.6'!B181,'2024.1-2024.6'!L:L)</f>
        <v>0</v>
      </c>
      <c r="N181" s="191"/>
      <c r="O181" s="191">
        <f>SUMIF('2024.1-2024.6'!B:B,'Sum 2024.1-2024.6'!B181,'2024.1-2024.6'!N:N)</f>
        <v>0</v>
      </c>
      <c r="P181" s="191">
        <f>SUMIF('2024.1-2024.6'!B:B,'Sum 2024.1-2024.6'!B181,'2024.1-2024.6'!P:P)</f>
        <v>0</v>
      </c>
      <c r="Q181" s="191"/>
      <c r="R181" s="191">
        <f>SUMIF('2024.1-2024.6'!B:B,'Sum 2024.1-2024.6'!B181,'2024.1-2024.6'!M:M)</f>
        <v>0</v>
      </c>
      <c r="S181" s="191"/>
      <c r="T181" s="191">
        <f>SUMIF('2024.1-2024.6'!B:B,'Sum 2024.1-2024.6'!B181,'2024.1-2024.6'!O:O)</f>
        <v>0</v>
      </c>
      <c r="U181" s="191">
        <f t="shared" si="78"/>
        <v>8399</v>
      </c>
      <c r="V181" s="191">
        <f t="shared" si="79"/>
        <v>8399</v>
      </c>
      <c r="W181" s="191">
        <f t="shared" si="80"/>
        <v>7055.16</v>
      </c>
      <c r="X181" s="191">
        <f t="shared" si="81"/>
        <v>8399</v>
      </c>
      <c r="Y181" s="191">
        <f t="shared" si="82"/>
        <v>8399</v>
      </c>
      <c r="Z181" s="191">
        <f t="shared" si="83"/>
        <v>403.152</v>
      </c>
      <c r="AA181" s="191">
        <f t="shared" si="84"/>
        <v>8399</v>
      </c>
      <c r="AB181" s="191">
        <f t="shared" si="85"/>
        <v>80.6304</v>
      </c>
      <c r="AC181" s="191">
        <f t="shared" si="86"/>
        <v>8399</v>
      </c>
      <c r="AD181" s="191">
        <f t="shared" si="87"/>
        <v>8399</v>
      </c>
      <c r="AE181" s="191">
        <f t="shared" si="88"/>
        <v>2267.73</v>
      </c>
      <c r="AF181" s="191">
        <f t="shared" si="89"/>
        <v>8399</v>
      </c>
      <c r="AG181" s="191">
        <f t="shared" si="90"/>
        <v>8399</v>
      </c>
      <c r="AH181" s="191">
        <f t="shared" si="91"/>
        <v>2519.7</v>
      </c>
      <c r="AI181" s="191">
        <f t="shared" si="92"/>
        <v>-7055.16</v>
      </c>
      <c r="AJ181" s="191">
        <f t="shared" si="93"/>
        <v>-403.152</v>
      </c>
      <c r="AK181" s="191">
        <f t="shared" si="94"/>
        <v>-80.6304</v>
      </c>
      <c r="AL181" s="191">
        <f t="shared" si="95"/>
        <v>-2267.73</v>
      </c>
      <c r="AM181" s="191">
        <f t="shared" si="96"/>
        <v>-2519.7</v>
      </c>
      <c r="AN181" s="191">
        <f t="shared" si="97"/>
        <v>4546</v>
      </c>
      <c r="AO181" s="191">
        <f t="shared" si="98"/>
        <v>4546</v>
      </c>
      <c r="AP181" s="191">
        <f t="shared" si="99"/>
        <v>3818.64</v>
      </c>
      <c r="AQ181" s="191">
        <f t="shared" si="100"/>
        <v>4068</v>
      </c>
      <c r="AR181" s="191">
        <f t="shared" si="101"/>
        <v>4068</v>
      </c>
      <c r="AS181" s="191">
        <f t="shared" si="102"/>
        <v>195.264</v>
      </c>
      <c r="AT181" s="191">
        <f t="shared" si="103"/>
        <v>4068</v>
      </c>
      <c r="AU181" s="191">
        <f t="shared" si="104"/>
        <v>39.0528</v>
      </c>
      <c r="AV181" s="191">
        <f t="shared" si="105"/>
        <v>4340</v>
      </c>
      <c r="AW181" s="191">
        <f t="shared" si="106"/>
        <v>4340</v>
      </c>
      <c r="AX181" s="191">
        <f t="shared" si="107"/>
        <v>1171.8</v>
      </c>
      <c r="AY181" s="191">
        <f t="shared" si="108"/>
        <v>4068</v>
      </c>
      <c r="AZ181" s="191">
        <f t="shared" si="109"/>
        <v>4068</v>
      </c>
      <c r="BA181" s="191">
        <f t="shared" si="110"/>
        <v>1220.4</v>
      </c>
      <c r="BB181" s="191">
        <f t="shared" si="111"/>
        <v>-3818.64</v>
      </c>
      <c r="BC181" s="191">
        <f t="shared" si="112"/>
        <v>-195.264</v>
      </c>
      <c r="BD181" s="191">
        <f t="shared" si="113"/>
        <v>-39.0528</v>
      </c>
      <c r="BE181" s="191">
        <f t="shared" si="114"/>
        <v>-1171.8</v>
      </c>
      <c r="BF181" s="191">
        <f t="shared" si="115"/>
        <v>-1220.4</v>
      </c>
    </row>
    <row r="182" spans="2:58">
      <c r="B182" s="1" t="s">
        <v>371</v>
      </c>
      <c r="C182" s="197" t="str">
        <f>_xlfn.XLOOKUP(B182,'2024.1-2024.6'!B:B,'2024.1-2024.6'!G:G)</f>
        <v>2020/12/10</v>
      </c>
      <c r="D182" s="1">
        <f>_xlfn.XLOOKUP(B182,'2024.1-2024.6'!B:B,'2024.1-2024.6'!I:I)</f>
        <v>0</v>
      </c>
      <c r="E182" s="1" t="str">
        <f>_xlfn.XLOOKUP(B182,'2024.1-2024.6'!B:B,'2024.1-2024.6'!C:C)</f>
        <v>人力资源部</v>
      </c>
      <c r="F182" s="1" t="str">
        <f>_xlfn.XLOOKUP(B182,'2024.1-2024.6'!B:B,'2024.1-2024.6'!F:F)</f>
        <v>ABAP工程师</v>
      </c>
      <c r="G182" s="1">
        <f>COUNTIF('2024.1-2024.6'!B:B,B182)</f>
        <v>6</v>
      </c>
      <c r="H182" s="191">
        <f>_xlfn.XLOOKUP(B182,'2024.1-2024.6'!B:B,'2024.1-2024.6'!K:K)</f>
        <v>11675.2</v>
      </c>
      <c r="I182" s="191">
        <f>IFERROR(AVERAGEIF('2022.1-2022.12 '!B:B,B182,'2022.1-2022.12 '!K:K),0)</f>
        <v>10965.2091666667</v>
      </c>
      <c r="J182" s="191">
        <f>_xlfn.XLOOKUP(B182,'2024.1-2024.6'!B:B,'2024.1-2024.6'!J:J)</f>
        <v>4640</v>
      </c>
      <c r="K182" s="191">
        <f>IFERROR(AVERAGEIF('2022.1-2022.12 '!B:B,B182,'2022.1-2022.12 '!J:J),0)</f>
        <v>4560</v>
      </c>
      <c r="L182" s="191"/>
      <c r="M182" s="191">
        <f>SUMIF('2024.1-2024.6'!B:B,'Sum 2024.1-2024.6'!B182,'2024.1-2024.6'!L:L)</f>
        <v>2182.08</v>
      </c>
      <c r="N182" s="191"/>
      <c r="O182" s="191">
        <f>SUMIF('2024.1-2024.6'!B:B,'Sum 2024.1-2024.6'!B182,'2024.1-2024.6'!N:N)</f>
        <v>22.8</v>
      </c>
      <c r="P182" s="191">
        <f>SUMIF('2024.1-2024.6'!B:B,'Sum 2024.1-2024.6'!B182,'2024.1-2024.6'!P:P)</f>
        <v>18.24</v>
      </c>
      <c r="Q182" s="191"/>
      <c r="R182" s="191">
        <f>SUMIF('2024.1-2024.6'!B:B,'Sum 2024.1-2024.6'!B182,'2024.1-2024.6'!M:M)</f>
        <v>520.8</v>
      </c>
      <c r="S182" s="191"/>
      <c r="T182" s="191">
        <f>SUMIF('2024.1-2024.6'!B:B,'Sum 2024.1-2024.6'!B182,'2024.1-2024.6'!O:O)</f>
        <v>3000</v>
      </c>
      <c r="U182" s="191">
        <f t="shared" si="78"/>
        <v>10965.2091666667</v>
      </c>
      <c r="V182" s="191">
        <f t="shared" si="79"/>
        <v>10965.2091666667</v>
      </c>
      <c r="W182" s="191">
        <f t="shared" si="80"/>
        <v>9210.7757</v>
      </c>
      <c r="X182" s="191">
        <f t="shared" si="81"/>
        <v>10965.2091666667</v>
      </c>
      <c r="Y182" s="191">
        <f t="shared" si="82"/>
        <v>10965.2091666667</v>
      </c>
      <c r="Z182" s="191">
        <f t="shared" si="83"/>
        <v>526.33004</v>
      </c>
      <c r="AA182" s="191">
        <f t="shared" si="84"/>
        <v>10965.2091666667</v>
      </c>
      <c r="AB182" s="191">
        <f t="shared" si="85"/>
        <v>105.266008</v>
      </c>
      <c r="AC182" s="191">
        <f t="shared" si="86"/>
        <v>10965.2091666667</v>
      </c>
      <c r="AD182" s="191">
        <f t="shared" si="87"/>
        <v>10965.2091666667</v>
      </c>
      <c r="AE182" s="191">
        <f t="shared" si="88"/>
        <v>2960.606475</v>
      </c>
      <c r="AF182" s="191">
        <f t="shared" si="89"/>
        <v>10965.2091666667</v>
      </c>
      <c r="AG182" s="191">
        <f t="shared" si="90"/>
        <v>10965.2091666667</v>
      </c>
      <c r="AH182" s="191">
        <f t="shared" si="91"/>
        <v>3289.56275</v>
      </c>
      <c r="AI182" s="191">
        <f t="shared" si="92"/>
        <v>-7028.6957</v>
      </c>
      <c r="AJ182" s="191">
        <f t="shared" si="93"/>
        <v>-503.53004</v>
      </c>
      <c r="AK182" s="191">
        <f t="shared" si="94"/>
        <v>-87.026008</v>
      </c>
      <c r="AL182" s="191">
        <f t="shared" si="95"/>
        <v>-2439.806475</v>
      </c>
      <c r="AM182" s="191">
        <f t="shared" si="96"/>
        <v>-289.562750000001</v>
      </c>
      <c r="AN182" s="191">
        <f t="shared" si="97"/>
        <v>4560</v>
      </c>
      <c r="AO182" s="191">
        <f t="shared" si="98"/>
        <v>4560</v>
      </c>
      <c r="AP182" s="191">
        <f t="shared" si="99"/>
        <v>3830.4</v>
      </c>
      <c r="AQ182" s="191">
        <f t="shared" si="100"/>
        <v>4560</v>
      </c>
      <c r="AR182" s="191">
        <f t="shared" si="101"/>
        <v>4560</v>
      </c>
      <c r="AS182" s="191">
        <f t="shared" si="102"/>
        <v>218.88</v>
      </c>
      <c r="AT182" s="191">
        <f t="shared" si="103"/>
        <v>4560</v>
      </c>
      <c r="AU182" s="191">
        <f t="shared" si="104"/>
        <v>43.776</v>
      </c>
      <c r="AV182" s="191">
        <f t="shared" si="105"/>
        <v>4560</v>
      </c>
      <c r="AW182" s="191">
        <f t="shared" si="106"/>
        <v>4560</v>
      </c>
      <c r="AX182" s="191">
        <f t="shared" si="107"/>
        <v>1231.2</v>
      </c>
      <c r="AY182" s="191">
        <f t="shared" si="108"/>
        <v>4560</v>
      </c>
      <c r="AZ182" s="191">
        <f t="shared" si="109"/>
        <v>4560</v>
      </c>
      <c r="BA182" s="191">
        <f t="shared" si="110"/>
        <v>1368</v>
      </c>
      <c r="BB182" s="191">
        <f t="shared" si="111"/>
        <v>-1648.32</v>
      </c>
      <c r="BC182" s="191">
        <f t="shared" si="112"/>
        <v>-196.08</v>
      </c>
      <c r="BD182" s="191">
        <f t="shared" si="113"/>
        <v>-25.536</v>
      </c>
      <c r="BE182" s="191">
        <f t="shared" si="114"/>
        <v>-710.4</v>
      </c>
      <c r="BF182" s="191">
        <f t="shared" si="115"/>
        <v>0</v>
      </c>
    </row>
    <row r="183" spans="2:58">
      <c r="B183" s="1" t="s">
        <v>495</v>
      </c>
      <c r="C183" s="197" t="str">
        <f>_xlfn.XLOOKUP(B183,'2024.1-2024.6'!B:B,'2024.1-2024.6'!G:G)</f>
        <v>2023/11/09</v>
      </c>
      <c r="D183" s="1">
        <f>_xlfn.XLOOKUP(B183,'2024.1-2024.6'!B:B,'2024.1-2024.6'!I:I)</f>
        <v>0</v>
      </c>
      <c r="E183" s="1" t="str">
        <f>_xlfn.XLOOKUP(B183,'2024.1-2024.6'!B:B,'2024.1-2024.6'!C:C)</f>
        <v>运营中心</v>
      </c>
      <c r="F183" s="1" t="str">
        <f>_xlfn.XLOOKUP(B183,'2024.1-2024.6'!B:B,'2024.1-2024.6'!F:F)</f>
        <v>装配钳工</v>
      </c>
      <c r="G183" s="1">
        <f>COUNTIF('2024.1-2024.6'!B:B,B183)</f>
        <v>6</v>
      </c>
      <c r="H183" s="191">
        <f>_xlfn.XLOOKUP(B183,'2024.1-2024.6'!B:B,'2024.1-2024.6'!K:K)</f>
        <v>5859.52</v>
      </c>
      <c r="I183" s="191">
        <f>IFERROR(AVERAGEIF('2022.1-2022.12 '!B:B,B183,'2022.1-2022.12 '!K:K),0)</f>
        <v>0</v>
      </c>
      <c r="J183" s="191">
        <f>_xlfn.XLOOKUP(B183,'2024.1-2024.6'!B:B,'2024.1-2024.6'!J:J)</f>
        <v>1900</v>
      </c>
      <c r="K183" s="191">
        <f>IFERROR(AVERAGEIF('2022.1-2022.12 '!B:B,B183,'2022.1-2022.12 '!J:J),0)</f>
        <v>0</v>
      </c>
      <c r="L183" s="191"/>
      <c r="M183" s="191">
        <f>SUMIF('2024.1-2024.6'!B:B,'Sum 2024.1-2024.6'!B183,'2024.1-2024.6'!L:L)</f>
        <v>2182.08</v>
      </c>
      <c r="N183" s="191"/>
      <c r="O183" s="191">
        <f>SUMIF('2024.1-2024.6'!B:B,'Sum 2024.1-2024.6'!B183,'2024.1-2024.6'!N:N)</f>
        <v>22.8</v>
      </c>
      <c r="P183" s="191">
        <f>SUMIF('2024.1-2024.6'!B:B,'Sum 2024.1-2024.6'!B183,'2024.1-2024.6'!P:P)</f>
        <v>18.24</v>
      </c>
      <c r="Q183" s="191"/>
      <c r="R183" s="191">
        <f>SUMIF('2024.1-2024.6'!B:B,'Sum 2024.1-2024.6'!B183,'2024.1-2024.6'!M:M)</f>
        <v>520.8</v>
      </c>
      <c r="S183" s="191"/>
      <c r="T183" s="191">
        <f>SUMIF('2024.1-2024.6'!B:B,'Sum 2024.1-2024.6'!B183,'2024.1-2024.6'!O:O)</f>
        <v>0</v>
      </c>
      <c r="U183" s="191">
        <f t="shared" si="78"/>
        <v>5859.52</v>
      </c>
      <c r="V183" s="191">
        <f t="shared" si="79"/>
        <v>5859.52</v>
      </c>
      <c r="W183" s="191">
        <f t="shared" si="80"/>
        <v>4921.9968</v>
      </c>
      <c r="X183" s="191">
        <f t="shared" si="81"/>
        <v>5859.52</v>
      </c>
      <c r="Y183" s="191">
        <f t="shared" si="82"/>
        <v>5859.52</v>
      </c>
      <c r="Z183" s="191">
        <f t="shared" si="83"/>
        <v>281.25696</v>
      </c>
      <c r="AA183" s="191">
        <f t="shared" si="84"/>
        <v>5859.52</v>
      </c>
      <c r="AB183" s="191">
        <f t="shared" si="85"/>
        <v>56.251392</v>
      </c>
      <c r="AC183" s="191">
        <f t="shared" si="86"/>
        <v>5859.52</v>
      </c>
      <c r="AD183" s="191">
        <f t="shared" si="87"/>
        <v>5859.52</v>
      </c>
      <c r="AE183" s="191">
        <f t="shared" si="88"/>
        <v>1582.0704</v>
      </c>
      <c r="AF183" s="191">
        <f t="shared" si="89"/>
        <v>5859.52</v>
      </c>
      <c r="AG183" s="191">
        <f t="shared" si="90"/>
        <v>5859.52</v>
      </c>
      <c r="AH183" s="191">
        <f t="shared" si="91"/>
        <v>1757.856</v>
      </c>
      <c r="AI183" s="191">
        <f t="shared" si="92"/>
        <v>-2739.9168</v>
      </c>
      <c r="AJ183" s="191">
        <f t="shared" si="93"/>
        <v>-258.45696</v>
      </c>
      <c r="AK183" s="191">
        <f t="shared" si="94"/>
        <v>-38.011392</v>
      </c>
      <c r="AL183" s="191">
        <f t="shared" si="95"/>
        <v>-1061.2704</v>
      </c>
      <c r="AM183" s="191">
        <f t="shared" si="96"/>
        <v>-1757.856</v>
      </c>
      <c r="AN183" s="191">
        <f t="shared" si="97"/>
        <v>4546</v>
      </c>
      <c r="AO183" s="191">
        <f t="shared" si="98"/>
        <v>4546</v>
      </c>
      <c r="AP183" s="191">
        <f t="shared" si="99"/>
        <v>3818.64</v>
      </c>
      <c r="AQ183" s="191">
        <f t="shared" si="100"/>
        <v>1900</v>
      </c>
      <c r="AR183" s="191">
        <f t="shared" si="101"/>
        <v>1900</v>
      </c>
      <c r="AS183" s="191">
        <f t="shared" si="102"/>
        <v>91.2</v>
      </c>
      <c r="AT183" s="191">
        <f t="shared" si="103"/>
        <v>1900</v>
      </c>
      <c r="AU183" s="191">
        <f t="shared" si="104"/>
        <v>18.24</v>
      </c>
      <c r="AV183" s="191">
        <f t="shared" si="105"/>
        <v>4340</v>
      </c>
      <c r="AW183" s="191">
        <f t="shared" si="106"/>
        <v>4340</v>
      </c>
      <c r="AX183" s="191">
        <f t="shared" si="107"/>
        <v>1171.8</v>
      </c>
      <c r="AY183" s="191">
        <f t="shared" si="108"/>
        <v>1900</v>
      </c>
      <c r="AZ183" s="191">
        <f t="shared" si="109"/>
        <v>1900</v>
      </c>
      <c r="BA183" s="191">
        <f t="shared" si="110"/>
        <v>570</v>
      </c>
      <c r="BB183" s="191">
        <f t="shared" si="111"/>
        <v>-1636.56</v>
      </c>
      <c r="BC183" s="191">
        <f t="shared" si="112"/>
        <v>-68.4</v>
      </c>
      <c r="BD183" s="191">
        <f t="shared" si="113"/>
        <v>0</v>
      </c>
      <c r="BE183" s="191">
        <f t="shared" si="114"/>
        <v>-651</v>
      </c>
      <c r="BF183" s="191">
        <f t="shared" si="115"/>
        <v>-570</v>
      </c>
    </row>
    <row r="184" spans="2:58">
      <c r="B184" s="1" t="s">
        <v>496</v>
      </c>
      <c r="C184" s="197" t="str">
        <f>_xlfn.XLOOKUP(B184,'2024.1-2024.6'!B:B,'2024.1-2024.6'!G:G)</f>
        <v>2023/07/03</v>
      </c>
      <c r="D184" s="1">
        <f>_xlfn.XLOOKUP(B184,'2024.1-2024.6'!B:B,'2024.1-2024.6'!I:I)</f>
        <v>0</v>
      </c>
      <c r="E184" s="1" t="str">
        <f>_xlfn.XLOOKUP(B184,'2024.1-2024.6'!B:B,'2024.1-2024.6'!C:C)</f>
        <v>研发部</v>
      </c>
      <c r="F184" s="1" t="str">
        <f>_xlfn.XLOOKUP(B184,'2024.1-2024.6'!B:B,'2024.1-2024.6'!F:F)</f>
        <v>电气工程师储备生</v>
      </c>
      <c r="G184" s="1">
        <f>COUNTIF('2024.1-2024.6'!B:B,B184)</f>
        <v>6</v>
      </c>
      <c r="H184" s="191">
        <f>_xlfn.XLOOKUP(B184,'2024.1-2024.6'!B:B,'2024.1-2024.6'!K:K)</f>
        <v>4749.8</v>
      </c>
      <c r="I184" s="191">
        <f>IFERROR(AVERAGEIF('2022.1-2022.12 '!B:B,B184,'2022.1-2022.12 '!K:K),0)</f>
        <v>0</v>
      </c>
      <c r="J184" s="191">
        <f>_xlfn.XLOOKUP(B184,'2024.1-2024.6'!B:B,'2024.1-2024.6'!J:J)</f>
        <v>1900</v>
      </c>
      <c r="K184" s="191">
        <f>IFERROR(AVERAGEIF('2022.1-2022.12 '!B:B,B184,'2022.1-2022.12 '!J:J),0)</f>
        <v>0</v>
      </c>
      <c r="L184" s="191"/>
      <c r="M184" s="191">
        <f>SUMIF('2024.1-2024.6'!B:B,'Sum 2024.1-2024.6'!B184,'2024.1-2024.6'!L:L)</f>
        <v>2182.08</v>
      </c>
      <c r="N184" s="191"/>
      <c r="O184" s="191">
        <f>SUMIF('2024.1-2024.6'!B:B,'Sum 2024.1-2024.6'!B184,'2024.1-2024.6'!N:N)</f>
        <v>22.8</v>
      </c>
      <c r="P184" s="191">
        <f>SUMIF('2024.1-2024.6'!B:B,'Sum 2024.1-2024.6'!B184,'2024.1-2024.6'!P:P)</f>
        <v>18.24</v>
      </c>
      <c r="Q184" s="191"/>
      <c r="R184" s="191">
        <f>SUMIF('2024.1-2024.6'!B:B,'Sum 2024.1-2024.6'!B184,'2024.1-2024.6'!M:M)</f>
        <v>520.8</v>
      </c>
      <c r="S184" s="191"/>
      <c r="T184" s="191">
        <f>SUMIF('2024.1-2024.6'!B:B,'Sum 2024.1-2024.6'!B184,'2024.1-2024.6'!O:O)</f>
        <v>0</v>
      </c>
      <c r="U184" s="191">
        <f t="shared" si="78"/>
        <v>4749.8</v>
      </c>
      <c r="V184" s="191">
        <f t="shared" si="79"/>
        <v>4749.8</v>
      </c>
      <c r="W184" s="191">
        <f t="shared" si="80"/>
        <v>3989.832</v>
      </c>
      <c r="X184" s="191">
        <f t="shared" si="81"/>
        <v>4749.8</v>
      </c>
      <c r="Y184" s="191">
        <f t="shared" si="82"/>
        <v>4749.8</v>
      </c>
      <c r="Z184" s="191">
        <f t="shared" si="83"/>
        <v>227.9904</v>
      </c>
      <c r="AA184" s="191">
        <f t="shared" si="84"/>
        <v>4749.8</v>
      </c>
      <c r="AB184" s="191">
        <f t="shared" si="85"/>
        <v>45.59808</v>
      </c>
      <c r="AC184" s="191">
        <f t="shared" si="86"/>
        <v>4749.8</v>
      </c>
      <c r="AD184" s="191">
        <f t="shared" si="87"/>
        <v>4749.8</v>
      </c>
      <c r="AE184" s="191">
        <f t="shared" si="88"/>
        <v>1282.446</v>
      </c>
      <c r="AF184" s="191">
        <f t="shared" si="89"/>
        <v>4749.8</v>
      </c>
      <c r="AG184" s="191">
        <f t="shared" si="90"/>
        <v>4749.8</v>
      </c>
      <c r="AH184" s="191">
        <f t="shared" si="91"/>
        <v>1424.94</v>
      </c>
      <c r="AI184" s="191">
        <f t="shared" si="92"/>
        <v>-1807.752</v>
      </c>
      <c r="AJ184" s="191">
        <f t="shared" si="93"/>
        <v>-205.1904</v>
      </c>
      <c r="AK184" s="191">
        <f t="shared" si="94"/>
        <v>-27.35808</v>
      </c>
      <c r="AL184" s="191">
        <f t="shared" si="95"/>
        <v>-761.646</v>
      </c>
      <c r="AM184" s="191">
        <f t="shared" si="96"/>
        <v>-1424.94</v>
      </c>
      <c r="AN184" s="191">
        <f t="shared" si="97"/>
        <v>4546</v>
      </c>
      <c r="AO184" s="191">
        <f t="shared" si="98"/>
        <v>4546</v>
      </c>
      <c r="AP184" s="191">
        <f t="shared" si="99"/>
        <v>3818.64</v>
      </c>
      <c r="AQ184" s="191">
        <f t="shared" si="100"/>
        <v>1900</v>
      </c>
      <c r="AR184" s="191">
        <f t="shared" si="101"/>
        <v>1900</v>
      </c>
      <c r="AS184" s="191">
        <f t="shared" si="102"/>
        <v>91.2</v>
      </c>
      <c r="AT184" s="191">
        <f t="shared" si="103"/>
        <v>1900</v>
      </c>
      <c r="AU184" s="191">
        <f t="shared" si="104"/>
        <v>18.24</v>
      </c>
      <c r="AV184" s="191">
        <f t="shared" si="105"/>
        <v>4340</v>
      </c>
      <c r="AW184" s="191">
        <f t="shared" si="106"/>
        <v>4340</v>
      </c>
      <c r="AX184" s="191">
        <f t="shared" si="107"/>
        <v>1171.8</v>
      </c>
      <c r="AY184" s="191">
        <f t="shared" si="108"/>
        <v>1900</v>
      </c>
      <c r="AZ184" s="191">
        <f t="shared" si="109"/>
        <v>1900</v>
      </c>
      <c r="BA184" s="191">
        <f t="shared" si="110"/>
        <v>570</v>
      </c>
      <c r="BB184" s="191">
        <f t="shared" si="111"/>
        <v>-1636.56</v>
      </c>
      <c r="BC184" s="191">
        <f t="shared" si="112"/>
        <v>-68.4</v>
      </c>
      <c r="BD184" s="191">
        <f t="shared" si="113"/>
        <v>0</v>
      </c>
      <c r="BE184" s="191">
        <f t="shared" si="114"/>
        <v>-651</v>
      </c>
      <c r="BF184" s="191">
        <f t="shared" si="115"/>
        <v>-570</v>
      </c>
    </row>
    <row r="185" spans="2:58">
      <c r="B185" s="1" t="s">
        <v>372</v>
      </c>
      <c r="C185" s="197" t="str">
        <f>_xlfn.XLOOKUP(B185,'2024.1-2024.6'!B:B,'2024.1-2024.6'!G:G)</f>
        <v>2018/06/12</v>
      </c>
      <c r="D185" s="1">
        <f>_xlfn.XLOOKUP(B185,'2024.1-2024.6'!B:B,'2024.1-2024.6'!I:I)</f>
        <v>0</v>
      </c>
      <c r="E185" s="1" t="str">
        <f>_xlfn.XLOOKUP(B185,'2024.1-2024.6'!B:B,'2024.1-2024.6'!C:C)</f>
        <v>运营中心</v>
      </c>
      <c r="F185" s="1" t="str">
        <f>_xlfn.XLOOKUP(B185,'2024.1-2024.6'!B:B,'2024.1-2024.6'!F:F)</f>
        <v>装配钳工班长</v>
      </c>
      <c r="G185" s="1">
        <f>COUNTIF('2024.1-2024.6'!B:B,B185)</f>
        <v>6</v>
      </c>
      <c r="H185" s="191">
        <f>_xlfn.XLOOKUP(B185,'2024.1-2024.6'!B:B,'2024.1-2024.6'!K:K)</f>
        <v>10512.7</v>
      </c>
      <c r="I185" s="191">
        <f>IFERROR(AVERAGEIF('2022.1-2022.12 '!B:B,B185,'2022.1-2022.12 '!K:K),0)</f>
        <v>9022.78416666667</v>
      </c>
      <c r="J185" s="191">
        <f>_xlfn.XLOOKUP(B185,'2024.1-2024.6'!B:B,'2024.1-2024.6'!J:J)</f>
        <v>1900</v>
      </c>
      <c r="K185" s="191">
        <f>IFERROR(AVERAGEIF('2022.1-2022.12 '!B:B,B185,'2022.1-2022.12 '!J:J),0)</f>
        <v>1900</v>
      </c>
      <c r="L185" s="191"/>
      <c r="M185" s="191">
        <f>SUMIF('2024.1-2024.6'!B:B,'Sum 2024.1-2024.6'!B185,'2024.1-2024.6'!L:L)</f>
        <v>2182.08</v>
      </c>
      <c r="N185" s="191"/>
      <c r="O185" s="191">
        <f>SUMIF('2024.1-2024.6'!B:B,'Sum 2024.1-2024.6'!B185,'2024.1-2024.6'!N:N)</f>
        <v>22.8</v>
      </c>
      <c r="P185" s="191">
        <f>SUMIF('2024.1-2024.6'!B:B,'Sum 2024.1-2024.6'!B185,'2024.1-2024.6'!P:P)</f>
        <v>18.24</v>
      </c>
      <c r="Q185" s="191"/>
      <c r="R185" s="191">
        <f>SUMIF('2024.1-2024.6'!B:B,'Sum 2024.1-2024.6'!B185,'2024.1-2024.6'!M:M)</f>
        <v>520.8</v>
      </c>
      <c r="S185" s="191"/>
      <c r="T185" s="191">
        <f>SUMIF('2024.1-2024.6'!B:B,'Sum 2024.1-2024.6'!B185,'2024.1-2024.6'!O:O)</f>
        <v>0</v>
      </c>
      <c r="U185" s="191">
        <f t="shared" si="78"/>
        <v>9022.78416666667</v>
      </c>
      <c r="V185" s="191">
        <f t="shared" si="79"/>
        <v>9022.78416666667</v>
      </c>
      <c r="W185" s="191">
        <f t="shared" si="80"/>
        <v>7579.1387</v>
      </c>
      <c r="X185" s="191">
        <f t="shared" si="81"/>
        <v>9022.78416666667</v>
      </c>
      <c r="Y185" s="191">
        <f t="shared" si="82"/>
        <v>9022.78416666667</v>
      </c>
      <c r="Z185" s="191">
        <f t="shared" si="83"/>
        <v>433.09364</v>
      </c>
      <c r="AA185" s="191">
        <f t="shared" si="84"/>
        <v>9022.78416666667</v>
      </c>
      <c r="AB185" s="191">
        <f t="shared" si="85"/>
        <v>86.618728</v>
      </c>
      <c r="AC185" s="191">
        <f t="shared" si="86"/>
        <v>9022.78416666667</v>
      </c>
      <c r="AD185" s="191">
        <f t="shared" si="87"/>
        <v>9022.78416666667</v>
      </c>
      <c r="AE185" s="191">
        <f t="shared" si="88"/>
        <v>2436.151725</v>
      </c>
      <c r="AF185" s="191">
        <f t="shared" si="89"/>
        <v>9022.78416666667</v>
      </c>
      <c r="AG185" s="191">
        <f t="shared" si="90"/>
        <v>9022.78416666667</v>
      </c>
      <c r="AH185" s="191">
        <f t="shared" si="91"/>
        <v>2706.83525</v>
      </c>
      <c r="AI185" s="191">
        <f t="shared" si="92"/>
        <v>-5397.0587</v>
      </c>
      <c r="AJ185" s="191">
        <f t="shared" si="93"/>
        <v>-410.29364</v>
      </c>
      <c r="AK185" s="191">
        <f t="shared" si="94"/>
        <v>-68.378728</v>
      </c>
      <c r="AL185" s="191">
        <f t="shared" si="95"/>
        <v>-1915.351725</v>
      </c>
      <c r="AM185" s="191">
        <f t="shared" si="96"/>
        <v>-2706.83525</v>
      </c>
      <c r="AN185" s="191">
        <f t="shared" si="97"/>
        <v>4546</v>
      </c>
      <c r="AO185" s="191">
        <f t="shared" si="98"/>
        <v>4546</v>
      </c>
      <c r="AP185" s="191">
        <f t="shared" si="99"/>
        <v>3818.64</v>
      </c>
      <c r="AQ185" s="191">
        <f t="shared" si="100"/>
        <v>1900</v>
      </c>
      <c r="AR185" s="191">
        <f t="shared" si="101"/>
        <v>1900</v>
      </c>
      <c r="AS185" s="191">
        <f t="shared" si="102"/>
        <v>91.2</v>
      </c>
      <c r="AT185" s="191">
        <f t="shared" si="103"/>
        <v>1900</v>
      </c>
      <c r="AU185" s="191">
        <f t="shared" si="104"/>
        <v>18.24</v>
      </c>
      <c r="AV185" s="191">
        <f t="shared" si="105"/>
        <v>4340</v>
      </c>
      <c r="AW185" s="191">
        <f t="shared" si="106"/>
        <v>4340</v>
      </c>
      <c r="AX185" s="191">
        <f t="shared" si="107"/>
        <v>1171.8</v>
      </c>
      <c r="AY185" s="191">
        <f t="shared" si="108"/>
        <v>1900</v>
      </c>
      <c r="AZ185" s="191">
        <f t="shared" si="109"/>
        <v>1900</v>
      </c>
      <c r="BA185" s="191">
        <f t="shared" si="110"/>
        <v>570</v>
      </c>
      <c r="BB185" s="191">
        <f t="shared" si="111"/>
        <v>-1636.56</v>
      </c>
      <c r="BC185" s="191">
        <f t="shared" si="112"/>
        <v>-68.4</v>
      </c>
      <c r="BD185" s="191">
        <f t="shared" si="113"/>
        <v>0</v>
      </c>
      <c r="BE185" s="191">
        <f t="shared" si="114"/>
        <v>-651</v>
      </c>
      <c r="BF185" s="191">
        <f t="shared" si="115"/>
        <v>-570</v>
      </c>
    </row>
    <row r="186" spans="2:58">
      <c r="B186" s="1" t="s">
        <v>373</v>
      </c>
      <c r="C186" s="197" t="str">
        <f>_xlfn.XLOOKUP(B186,'2024.1-2024.6'!B:B,'2024.1-2024.6'!G:G)</f>
        <v>2021/09/03</v>
      </c>
      <c r="D186" s="1">
        <f>_xlfn.XLOOKUP(B186,'2024.1-2024.6'!B:B,'2024.1-2024.6'!I:I)</f>
        <v>0</v>
      </c>
      <c r="E186" s="1" t="str">
        <f>_xlfn.XLOOKUP(B186,'2024.1-2024.6'!B:B,'2024.1-2024.6'!C:C)</f>
        <v>运营中心</v>
      </c>
      <c r="F186" s="1" t="str">
        <f>_xlfn.XLOOKUP(B186,'2024.1-2024.6'!B:B,'2024.1-2024.6'!F:F)</f>
        <v>装配钳工</v>
      </c>
      <c r="G186" s="1">
        <f>COUNTIF('2024.1-2024.6'!B:B,B186)</f>
        <v>6</v>
      </c>
      <c r="H186" s="191">
        <f>_xlfn.XLOOKUP(B186,'2024.1-2024.6'!B:B,'2024.1-2024.6'!K:K)</f>
        <v>7505.88</v>
      </c>
      <c r="I186" s="191">
        <f>IFERROR(AVERAGEIF('2022.1-2022.12 '!B:B,B186,'2022.1-2022.12 '!K:K),0)</f>
        <v>3950.51083333333</v>
      </c>
      <c r="J186" s="191">
        <f>_xlfn.XLOOKUP(B186,'2024.1-2024.6'!B:B,'2024.1-2024.6'!J:J)</f>
        <v>1900</v>
      </c>
      <c r="K186" s="191">
        <f>IFERROR(AVERAGEIF('2022.1-2022.12 '!B:B,B186,'2022.1-2022.12 '!J:J),0)</f>
        <v>1900</v>
      </c>
      <c r="L186" s="191"/>
      <c r="M186" s="191">
        <f>SUMIF('2024.1-2024.6'!B:B,'Sum 2024.1-2024.6'!B186,'2024.1-2024.6'!L:L)</f>
        <v>2182.08</v>
      </c>
      <c r="N186" s="191"/>
      <c r="O186" s="191">
        <f>SUMIF('2024.1-2024.6'!B:B,'Sum 2024.1-2024.6'!B186,'2024.1-2024.6'!N:N)</f>
        <v>22.8</v>
      </c>
      <c r="P186" s="191">
        <f>SUMIF('2024.1-2024.6'!B:B,'Sum 2024.1-2024.6'!B186,'2024.1-2024.6'!P:P)</f>
        <v>18.24</v>
      </c>
      <c r="Q186" s="191"/>
      <c r="R186" s="191">
        <f>SUMIF('2024.1-2024.6'!B:B,'Sum 2024.1-2024.6'!B186,'2024.1-2024.6'!M:M)</f>
        <v>520.8</v>
      </c>
      <c r="S186" s="191"/>
      <c r="T186" s="191">
        <f>SUMIF('2024.1-2024.6'!B:B,'Sum 2024.1-2024.6'!B186,'2024.1-2024.6'!O:O)</f>
        <v>0</v>
      </c>
      <c r="U186" s="191">
        <f t="shared" si="78"/>
        <v>4546</v>
      </c>
      <c r="V186" s="191">
        <f t="shared" si="79"/>
        <v>4546</v>
      </c>
      <c r="W186" s="191">
        <f t="shared" si="80"/>
        <v>3818.64</v>
      </c>
      <c r="X186" s="191">
        <f t="shared" si="81"/>
        <v>3950.51083333333</v>
      </c>
      <c r="Y186" s="191">
        <f t="shared" si="82"/>
        <v>3950.51083333333</v>
      </c>
      <c r="Z186" s="191">
        <f t="shared" si="83"/>
        <v>189.62452</v>
      </c>
      <c r="AA186" s="191">
        <f t="shared" si="84"/>
        <v>3950.51083333333</v>
      </c>
      <c r="AB186" s="191">
        <f t="shared" si="85"/>
        <v>37.924904</v>
      </c>
      <c r="AC186" s="191">
        <f t="shared" si="86"/>
        <v>4340</v>
      </c>
      <c r="AD186" s="191">
        <f t="shared" si="87"/>
        <v>4340</v>
      </c>
      <c r="AE186" s="191">
        <f t="shared" si="88"/>
        <v>1171.8</v>
      </c>
      <c r="AF186" s="191">
        <f t="shared" si="89"/>
        <v>3950.51083333333</v>
      </c>
      <c r="AG186" s="191">
        <f t="shared" si="90"/>
        <v>3950.51083333333</v>
      </c>
      <c r="AH186" s="191">
        <f t="shared" si="91"/>
        <v>1185.15325</v>
      </c>
      <c r="AI186" s="191">
        <f t="shared" si="92"/>
        <v>-1636.56</v>
      </c>
      <c r="AJ186" s="191">
        <f t="shared" si="93"/>
        <v>-166.82452</v>
      </c>
      <c r="AK186" s="191">
        <f t="shared" si="94"/>
        <v>-19.684904</v>
      </c>
      <c r="AL186" s="191">
        <f t="shared" si="95"/>
        <v>-651</v>
      </c>
      <c r="AM186" s="191">
        <f t="shared" si="96"/>
        <v>-1185.15325</v>
      </c>
      <c r="AN186" s="191">
        <f t="shared" si="97"/>
        <v>4546</v>
      </c>
      <c r="AO186" s="191">
        <f t="shared" si="98"/>
        <v>4546</v>
      </c>
      <c r="AP186" s="191">
        <f t="shared" si="99"/>
        <v>3818.64</v>
      </c>
      <c r="AQ186" s="191">
        <f t="shared" si="100"/>
        <v>1900</v>
      </c>
      <c r="AR186" s="191">
        <f t="shared" si="101"/>
        <v>1900</v>
      </c>
      <c r="AS186" s="191">
        <f t="shared" si="102"/>
        <v>91.2</v>
      </c>
      <c r="AT186" s="191">
        <f t="shared" si="103"/>
        <v>1900</v>
      </c>
      <c r="AU186" s="191">
        <f t="shared" si="104"/>
        <v>18.24</v>
      </c>
      <c r="AV186" s="191">
        <f t="shared" si="105"/>
        <v>4340</v>
      </c>
      <c r="AW186" s="191">
        <f t="shared" si="106"/>
        <v>4340</v>
      </c>
      <c r="AX186" s="191">
        <f t="shared" si="107"/>
        <v>1171.8</v>
      </c>
      <c r="AY186" s="191">
        <f t="shared" si="108"/>
        <v>1900</v>
      </c>
      <c r="AZ186" s="191">
        <f t="shared" si="109"/>
        <v>1900</v>
      </c>
      <c r="BA186" s="191">
        <f t="shared" si="110"/>
        <v>570</v>
      </c>
      <c r="BB186" s="191">
        <f t="shared" si="111"/>
        <v>-1636.56</v>
      </c>
      <c r="BC186" s="191">
        <f t="shared" si="112"/>
        <v>-68.4</v>
      </c>
      <c r="BD186" s="191">
        <f t="shared" si="113"/>
        <v>0</v>
      </c>
      <c r="BE186" s="191">
        <f t="shared" si="114"/>
        <v>-651</v>
      </c>
      <c r="BF186" s="191">
        <f t="shared" si="115"/>
        <v>-570</v>
      </c>
    </row>
    <row r="187" spans="2:58">
      <c r="B187" s="1" t="s">
        <v>375</v>
      </c>
      <c r="C187" s="197" t="str">
        <f>_xlfn.XLOOKUP(B187,'2024.1-2024.6'!B:B,'2024.1-2024.6'!G:G)</f>
        <v>2019/07/02</v>
      </c>
      <c r="D187" s="1">
        <f>_xlfn.XLOOKUP(B187,'2024.1-2024.6'!B:B,'2024.1-2024.6'!I:I)</f>
        <v>0</v>
      </c>
      <c r="E187" s="1" t="str">
        <f>_xlfn.XLOOKUP(B187,'2024.1-2024.6'!B:B,'2024.1-2024.6'!C:C)</f>
        <v>运营中心</v>
      </c>
      <c r="F187" s="1" t="str">
        <f>_xlfn.XLOOKUP(B187,'2024.1-2024.6'!B:B,'2024.1-2024.6'!F:F)</f>
        <v>装配电工</v>
      </c>
      <c r="G187" s="1">
        <f>COUNTIF('2024.1-2024.6'!B:B,B187)</f>
        <v>6</v>
      </c>
      <c r="H187" s="191">
        <f>_xlfn.XLOOKUP(B187,'2024.1-2024.6'!B:B,'2024.1-2024.6'!K:K)</f>
        <v>7339.8</v>
      </c>
      <c r="I187" s="191">
        <f>IFERROR(AVERAGEIF('2022.1-2022.12 '!B:B,B187,'2022.1-2022.12 '!K:K),0)</f>
        <v>6112.62333333333</v>
      </c>
      <c r="J187" s="191">
        <f>_xlfn.XLOOKUP(B187,'2024.1-2024.6'!B:B,'2024.1-2024.6'!J:J)</f>
        <v>1900</v>
      </c>
      <c r="K187" s="191">
        <f>IFERROR(AVERAGEIF('2022.1-2022.12 '!B:B,B187,'2022.1-2022.12 '!J:J),0)</f>
        <v>1900</v>
      </c>
      <c r="L187" s="191"/>
      <c r="M187" s="191">
        <f>SUMIF('2024.1-2024.6'!B:B,'Sum 2024.1-2024.6'!B187,'2024.1-2024.6'!L:L)</f>
        <v>2182.08</v>
      </c>
      <c r="N187" s="191"/>
      <c r="O187" s="191">
        <f>SUMIF('2024.1-2024.6'!B:B,'Sum 2024.1-2024.6'!B187,'2024.1-2024.6'!N:N)</f>
        <v>22.8</v>
      </c>
      <c r="P187" s="191">
        <f>SUMIF('2024.1-2024.6'!B:B,'Sum 2024.1-2024.6'!B187,'2024.1-2024.6'!P:P)</f>
        <v>18.24</v>
      </c>
      <c r="Q187" s="191"/>
      <c r="R187" s="191">
        <f>SUMIF('2024.1-2024.6'!B:B,'Sum 2024.1-2024.6'!B187,'2024.1-2024.6'!M:M)</f>
        <v>520.8</v>
      </c>
      <c r="S187" s="191"/>
      <c r="T187" s="191">
        <f>SUMIF('2024.1-2024.6'!B:B,'Sum 2024.1-2024.6'!B187,'2024.1-2024.6'!O:O)</f>
        <v>2310</v>
      </c>
      <c r="U187" s="191">
        <f t="shared" si="78"/>
        <v>6112.62333333333</v>
      </c>
      <c r="V187" s="191">
        <f t="shared" si="79"/>
        <v>6112.62333333333</v>
      </c>
      <c r="W187" s="191">
        <f t="shared" si="80"/>
        <v>5134.6036</v>
      </c>
      <c r="X187" s="191">
        <f t="shared" si="81"/>
        <v>6112.62333333333</v>
      </c>
      <c r="Y187" s="191">
        <f t="shared" si="82"/>
        <v>6112.62333333333</v>
      </c>
      <c r="Z187" s="191">
        <f t="shared" si="83"/>
        <v>293.40592</v>
      </c>
      <c r="AA187" s="191">
        <f t="shared" si="84"/>
        <v>6112.62333333333</v>
      </c>
      <c r="AB187" s="191">
        <f t="shared" si="85"/>
        <v>58.681184</v>
      </c>
      <c r="AC187" s="191">
        <f t="shared" si="86"/>
        <v>6112.62333333333</v>
      </c>
      <c r="AD187" s="191">
        <f t="shared" si="87"/>
        <v>6112.62333333333</v>
      </c>
      <c r="AE187" s="191">
        <f t="shared" si="88"/>
        <v>1650.4083</v>
      </c>
      <c r="AF187" s="191">
        <f t="shared" si="89"/>
        <v>6112.62333333333</v>
      </c>
      <c r="AG187" s="191">
        <f t="shared" si="90"/>
        <v>6112.62333333333</v>
      </c>
      <c r="AH187" s="191">
        <f t="shared" si="91"/>
        <v>1833.787</v>
      </c>
      <c r="AI187" s="191">
        <f t="shared" si="92"/>
        <v>-2952.5236</v>
      </c>
      <c r="AJ187" s="191">
        <f t="shared" si="93"/>
        <v>-270.60592</v>
      </c>
      <c r="AK187" s="191">
        <f t="shared" si="94"/>
        <v>-40.441184</v>
      </c>
      <c r="AL187" s="191">
        <f t="shared" si="95"/>
        <v>-1129.6083</v>
      </c>
      <c r="AM187" s="191">
        <f t="shared" si="96"/>
        <v>0</v>
      </c>
      <c r="AN187" s="191">
        <f t="shared" si="97"/>
        <v>4546</v>
      </c>
      <c r="AO187" s="191">
        <f t="shared" si="98"/>
        <v>4546</v>
      </c>
      <c r="AP187" s="191">
        <f t="shared" si="99"/>
        <v>3818.64</v>
      </c>
      <c r="AQ187" s="191">
        <f t="shared" si="100"/>
        <v>1900</v>
      </c>
      <c r="AR187" s="191">
        <f t="shared" si="101"/>
        <v>1900</v>
      </c>
      <c r="AS187" s="191">
        <f t="shared" si="102"/>
        <v>91.2</v>
      </c>
      <c r="AT187" s="191">
        <f t="shared" si="103"/>
        <v>1900</v>
      </c>
      <c r="AU187" s="191">
        <f t="shared" si="104"/>
        <v>18.24</v>
      </c>
      <c r="AV187" s="191">
        <f t="shared" si="105"/>
        <v>4340</v>
      </c>
      <c r="AW187" s="191">
        <f t="shared" si="106"/>
        <v>4340</v>
      </c>
      <c r="AX187" s="191">
        <f t="shared" si="107"/>
        <v>1171.8</v>
      </c>
      <c r="AY187" s="191">
        <f t="shared" si="108"/>
        <v>1900</v>
      </c>
      <c r="AZ187" s="191">
        <f t="shared" si="109"/>
        <v>1900</v>
      </c>
      <c r="BA187" s="191">
        <f t="shared" si="110"/>
        <v>570</v>
      </c>
      <c r="BB187" s="191">
        <f t="shared" si="111"/>
        <v>-1636.56</v>
      </c>
      <c r="BC187" s="191">
        <f t="shared" si="112"/>
        <v>-68.4</v>
      </c>
      <c r="BD187" s="191">
        <f t="shared" si="113"/>
        <v>0</v>
      </c>
      <c r="BE187" s="191">
        <f t="shared" si="114"/>
        <v>-651</v>
      </c>
      <c r="BF187" s="191">
        <f t="shared" si="115"/>
        <v>0</v>
      </c>
    </row>
    <row r="188" spans="2:58">
      <c r="B188" s="1" t="s">
        <v>497</v>
      </c>
      <c r="C188" s="197" t="str">
        <f>_xlfn.XLOOKUP(B188,'2024.1-2024.6'!B:B,'2024.1-2024.6'!G:G)</f>
        <v>2023/11/09</v>
      </c>
      <c r="D188" s="1" t="s">
        <v>532</v>
      </c>
      <c r="E188" s="1" t="str">
        <f>_xlfn.XLOOKUP(B188,'2024.1-2024.6'!B:B,'2024.1-2024.6'!C:C)</f>
        <v>运营中心</v>
      </c>
      <c r="F188" s="1" t="str">
        <f>_xlfn.XLOOKUP(B188,'2024.1-2024.6'!B:B,'2024.1-2024.6'!F:F)</f>
        <v>装配电工</v>
      </c>
      <c r="G188" s="1">
        <f>COUNTIF('2024.1-2024.6'!B:B,B188)</f>
        <v>4</v>
      </c>
      <c r="H188" s="191">
        <f>_xlfn.XLOOKUP(B188,'2024.1-2024.6'!B:B,'2024.1-2024.6'!K:K)</f>
        <v>6890.82</v>
      </c>
      <c r="I188" s="191">
        <f>IFERROR(AVERAGEIF('2022.1-2022.12 '!B:B,B188,'2022.1-2022.12 '!K:K),0)</f>
        <v>0</v>
      </c>
      <c r="J188" s="191">
        <f>_xlfn.XLOOKUP(B188,'2024.1-2024.6'!B:B,'2024.1-2024.6'!J:J)</f>
        <v>1900</v>
      </c>
      <c r="K188" s="191">
        <f>IFERROR(AVERAGEIF('2022.1-2022.12 '!B:B,B188,'2022.1-2022.12 '!J:J),0)</f>
        <v>0</v>
      </c>
      <c r="L188" s="191"/>
      <c r="M188" s="191">
        <f>SUMIF('2024.1-2024.6'!B:B,'Sum 2024.1-2024.6'!B188,'2024.1-2024.6'!L:L)</f>
        <v>1454.72</v>
      </c>
      <c r="N188" s="191"/>
      <c r="O188" s="191">
        <f>SUMIF('2024.1-2024.6'!B:B,'Sum 2024.1-2024.6'!B188,'2024.1-2024.6'!N:N)</f>
        <v>15.2</v>
      </c>
      <c r="P188" s="191">
        <f>SUMIF('2024.1-2024.6'!B:B,'Sum 2024.1-2024.6'!B188,'2024.1-2024.6'!P:P)</f>
        <v>12.16</v>
      </c>
      <c r="Q188" s="191"/>
      <c r="R188" s="191">
        <f>SUMIF('2024.1-2024.6'!B:B,'Sum 2024.1-2024.6'!B188,'2024.1-2024.6'!M:M)</f>
        <v>347.2</v>
      </c>
      <c r="S188" s="191"/>
      <c r="T188" s="191">
        <f>SUMIF('2024.1-2024.6'!B:B,'Sum 2024.1-2024.6'!B188,'2024.1-2024.6'!O:O)</f>
        <v>0</v>
      </c>
      <c r="U188" s="191">
        <f t="shared" si="78"/>
        <v>6890.82</v>
      </c>
      <c r="V188" s="191">
        <f t="shared" si="79"/>
        <v>6890.82</v>
      </c>
      <c r="W188" s="191">
        <f t="shared" si="80"/>
        <v>3858.8592</v>
      </c>
      <c r="X188" s="191">
        <f t="shared" si="81"/>
        <v>6890.82</v>
      </c>
      <c r="Y188" s="191">
        <f t="shared" si="82"/>
        <v>6890.82</v>
      </c>
      <c r="Z188" s="191">
        <f t="shared" si="83"/>
        <v>220.50624</v>
      </c>
      <c r="AA188" s="191">
        <f t="shared" si="84"/>
        <v>6890.82</v>
      </c>
      <c r="AB188" s="191">
        <f t="shared" si="85"/>
        <v>44.101248</v>
      </c>
      <c r="AC188" s="191">
        <f t="shared" si="86"/>
        <v>6890.82</v>
      </c>
      <c r="AD188" s="191">
        <f t="shared" si="87"/>
        <v>6890.82</v>
      </c>
      <c r="AE188" s="191">
        <f t="shared" si="88"/>
        <v>1240.3476</v>
      </c>
      <c r="AF188" s="191">
        <f t="shared" si="89"/>
        <v>6890.82</v>
      </c>
      <c r="AG188" s="191">
        <f t="shared" si="90"/>
        <v>6890.82</v>
      </c>
      <c r="AH188" s="191">
        <f t="shared" si="91"/>
        <v>1378.164</v>
      </c>
      <c r="AI188" s="191">
        <f t="shared" si="92"/>
        <v>-2404.1392</v>
      </c>
      <c r="AJ188" s="191">
        <f t="shared" si="93"/>
        <v>-205.30624</v>
      </c>
      <c r="AK188" s="191">
        <f t="shared" si="94"/>
        <v>-31.941248</v>
      </c>
      <c r="AL188" s="191">
        <f t="shared" si="95"/>
        <v>-893.1476</v>
      </c>
      <c r="AM188" s="191">
        <f t="shared" si="96"/>
        <v>-1378.164</v>
      </c>
      <c r="AN188" s="191">
        <f t="shared" si="97"/>
        <v>4546</v>
      </c>
      <c r="AO188" s="191">
        <f t="shared" si="98"/>
        <v>4546</v>
      </c>
      <c r="AP188" s="191">
        <f t="shared" si="99"/>
        <v>2545.76</v>
      </c>
      <c r="AQ188" s="191">
        <f t="shared" si="100"/>
        <v>1900</v>
      </c>
      <c r="AR188" s="191">
        <f t="shared" si="101"/>
        <v>1900</v>
      </c>
      <c r="AS188" s="191">
        <f t="shared" si="102"/>
        <v>60.8</v>
      </c>
      <c r="AT188" s="191">
        <f t="shared" si="103"/>
        <v>1900</v>
      </c>
      <c r="AU188" s="191">
        <f t="shared" si="104"/>
        <v>12.16</v>
      </c>
      <c r="AV188" s="191">
        <f t="shared" si="105"/>
        <v>4340</v>
      </c>
      <c r="AW188" s="191">
        <f t="shared" si="106"/>
        <v>4340</v>
      </c>
      <c r="AX188" s="191">
        <f t="shared" si="107"/>
        <v>781.2</v>
      </c>
      <c r="AY188" s="191">
        <f t="shared" si="108"/>
        <v>1900</v>
      </c>
      <c r="AZ188" s="191">
        <f t="shared" si="109"/>
        <v>1900</v>
      </c>
      <c r="BA188" s="191">
        <f t="shared" si="110"/>
        <v>380</v>
      </c>
      <c r="BB188" s="191">
        <f t="shared" si="111"/>
        <v>-1091.04</v>
      </c>
      <c r="BC188" s="191">
        <f t="shared" si="112"/>
        <v>-45.6</v>
      </c>
      <c r="BD188" s="191">
        <f t="shared" si="113"/>
        <v>0</v>
      </c>
      <c r="BE188" s="191">
        <f t="shared" si="114"/>
        <v>-434</v>
      </c>
      <c r="BF188" s="191">
        <f t="shared" si="115"/>
        <v>-380</v>
      </c>
    </row>
    <row r="189" spans="2:58">
      <c r="B189" s="1" t="s">
        <v>376</v>
      </c>
      <c r="C189" s="197" t="str">
        <f>_xlfn.XLOOKUP(B189,'2024.1-2024.6'!B:B,'2024.1-2024.6'!G:G)</f>
        <v>2009/10/10</v>
      </c>
      <c r="D189" s="1">
        <f>_xlfn.XLOOKUP(B189,'2024.1-2024.6'!B:B,'2024.1-2024.6'!I:I)</f>
        <v>0</v>
      </c>
      <c r="E189" s="1" t="str">
        <f>_xlfn.XLOOKUP(B189,'2024.1-2024.6'!B:B,'2024.1-2024.6'!C:C)</f>
        <v>研发部</v>
      </c>
      <c r="F189" s="1" t="str">
        <f>_xlfn.XLOOKUP(B189,'2024.1-2024.6'!B:B,'2024.1-2024.6'!F:F)</f>
        <v>机械研发工程师</v>
      </c>
      <c r="G189" s="1">
        <f>COUNTIF('2024.1-2024.6'!B:B,B189)</f>
        <v>6</v>
      </c>
      <c r="H189" s="191">
        <f>_xlfn.XLOOKUP(B189,'2024.1-2024.6'!B:B,'2024.1-2024.6'!K:K)</f>
        <v>7045.7</v>
      </c>
      <c r="I189" s="191">
        <f>IFERROR(AVERAGEIF('2022.1-2022.12 '!B:B,B189,'2022.1-2022.12 '!K:K),0)</f>
        <v>7348.8</v>
      </c>
      <c r="J189" s="191">
        <f>_xlfn.XLOOKUP(B189,'2024.1-2024.6'!B:B,'2024.1-2024.6'!J:J)</f>
        <v>2671</v>
      </c>
      <c r="K189" s="191">
        <f>IFERROR(AVERAGEIF('2022.1-2022.12 '!B:B,B189,'2022.1-2022.12 '!J:J),0)</f>
        <v>2671</v>
      </c>
      <c r="L189" s="191"/>
      <c r="M189" s="191">
        <f>SUMIF('2024.1-2024.6'!B:B,'Sum 2024.1-2024.6'!B189,'2024.1-2024.6'!L:L)</f>
        <v>2182.08</v>
      </c>
      <c r="N189" s="191"/>
      <c r="O189" s="191">
        <f>SUMIF('2024.1-2024.6'!B:B,'Sum 2024.1-2024.6'!B189,'2024.1-2024.6'!N:N)</f>
        <v>22.8</v>
      </c>
      <c r="P189" s="191">
        <f>SUMIF('2024.1-2024.6'!B:B,'Sum 2024.1-2024.6'!B189,'2024.1-2024.6'!P:P)</f>
        <v>18.24</v>
      </c>
      <c r="Q189" s="191"/>
      <c r="R189" s="191">
        <f>SUMIF('2024.1-2024.6'!B:B,'Sum 2024.1-2024.6'!B189,'2024.1-2024.6'!M:M)</f>
        <v>520.8</v>
      </c>
      <c r="S189" s="191"/>
      <c r="T189" s="191">
        <f>SUMIF('2024.1-2024.6'!B:B,'Sum 2024.1-2024.6'!B189,'2024.1-2024.6'!O:O)</f>
        <v>3000</v>
      </c>
      <c r="U189" s="191">
        <f t="shared" si="78"/>
        <v>7348.8</v>
      </c>
      <c r="V189" s="191">
        <f t="shared" si="79"/>
        <v>7348.8</v>
      </c>
      <c r="W189" s="191">
        <f t="shared" si="80"/>
        <v>6172.992</v>
      </c>
      <c r="X189" s="191">
        <f t="shared" si="81"/>
        <v>7348.8</v>
      </c>
      <c r="Y189" s="191">
        <f t="shared" si="82"/>
        <v>7348.8</v>
      </c>
      <c r="Z189" s="191">
        <f t="shared" si="83"/>
        <v>352.7424</v>
      </c>
      <c r="AA189" s="191">
        <f t="shared" si="84"/>
        <v>7348.8</v>
      </c>
      <c r="AB189" s="191">
        <f t="shared" si="85"/>
        <v>70.54848</v>
      </c>
      <c r="AC189" s="191">
        <f t="shared" si="86"/>
        <v>7348.8</v>
      </c>
      <c r="AD189" s="191">
        <f t="shared" si="87"/>
        <v>7348.8</v>
      </c>
      <c r="AE189" s="191">
        <f t="shared" si="88"/>
        <v>1984.176</v>
      </c>
      <c r="AF189" s="191">
        <f t="shared" si="89"/>
        <v>7348.8</v>
      </c>
      <c r="AG189" s="191">
        <f t="shared" si="90"/>
        <v>7348.8</v>
      </c>
      <c r="AH189" s="191">
        <f t="shared" si="91"/>
        <v>2204.64</v>
      </c>
      <c r="AI189" s="191">
        <f t="shared" si="92"/>
        <v>-3990.912</v>
      </c>
      <c r="AJ189" s="191">
        <f t="shared" si="93"/>
        <v>-329.9424</v>
      </c>
      <c r="AK189" s="191">
        <f t="shared" si="94"/>
        <v>-52.30848</v>
      </c>
      <c r="AL189" s="191">
        <f t="shared" si="95"/>
        <v>-1463.376</v>
      </c>
      <c r="AM189" s="191">
        <f t="shared" si="96"/>
        <v>0</v>
      </c>
      <c r="AN189" s="191">
        <f t="shared" si="97"/>
        <v>4546</v>
      </c>
      <c r="AO189" s="191">
        <f t="shared" si="98"/>
        <v>4546</v>
      </c>
      <c r="AP189" s="191">
        <f t="shared" si="99"/>
        <v>3818.64</v>
      </c>
      <c r="AQ189" s="191">
        <f t="shared" si="100"/>
        <v>2671</v>
      </c>
      <c r="AR189" s="191">
        <f t="shared" si="101"/>
        <v>2671</v>
      </c>
      <c r="AS189" s="191">
        <f t="shared" si="102"/>
        <v>128.208</v>
      </c>
      <c r="AT189" s="191">
        <f t="shared" si="103"/>
        <v>2671</v>
      </c>
      <c r="AU189" s="191">
        <f t="shared" si="104"/>
        <v>25.6416</v>
      </c>
      <c r="AV189" s="191">
        <f t="shared" si="105"/>
        <v>4340</v>
      </c>
      <c r="AW189" s="191">
        <f t="shared" si="106"/>
        <v>4340</v>
      </c>
      <c r="AX189" s="191">
        <f t="shared" si="107"/>
        <v>1171.8</v>
      </c>
      <c r="AY189" s="191">
        <f t="shared" si="108"/>
        <v>2671</v>
      </c>
      <c r="AZ189" s="191">
        <f t="shared" si="109"/>
        <v>2671</v>
      </c>
      <c r="BA189" s="191">
        <f t="shared" si="110"/>
        <v>801.3</v>
      </c>
      <c r="BB189" s="191">
        <f t="shared" si="111"/>
        <v>-1636.56</v>
      </c>
      <c r="BC189" s="191">
        <f t="shared" si="112"/>
        <v>-105.408</v>
      </c>
      <c r="BD189" s="191">
        <f t="shared" si="113"/>
        <v>-7.4016</v>
      </c>
      <c r="BE189" s="191">
        <f t="shared" si="114"/>
        <v>-651</v>
      </c>
      <c r="BF189" s="191">
        <f t="shared" si="115"/>
        <v>0</v>
      </c>
    </row>
    <row r="190" spans="2:58">
      <c r="B190" s="1" t="s">
        <v>377</v>
      </c>
      <c r="C190" s="197" t="str">
        <f>_xlfn.XLOOKUP(B190,'2024.1-2024.6'!B:B,'2024.1-2024.6'!G:G)</f>
        <v>2022/05/17</v>
      </c>
      <c r="D190" s="1">
        <f>_xlfn.XLOOKUP(B190,'2024.1-2024.6'!B:B,'2024.1-2024.6'!I:I)</f>
        <v>0</v>
      </c>
      <c r="E190" s="1" t="str">
        <f>_xlfn.XLOOKUP(B190,'2024.1-2024.6'!B:B,'2024.1-2024.6'!C:C)</f>
        <v>研发部</v>
      </c>
      <c r="F190" s="1" t="str">
        <f>_xlfn.XLOOKUP(B190,'2024.1-2024.6'!B:B,'2024.1-2024.6'!F:F)</f>
        <v>软件助理工程师</v>
      </c>
      <c r="G190" s="1">
        <f>COUNTIF('2024.1-2024.6'!B:B,B190)</f>
        <v>6</v>
      </c>
      <c r="H190" s="191">
        <f>_xlfn.XLOOKUP(B190,'2024.1-2024.6'!B:B,'2024.1-2024.6'!K:K)</f>
        <v>5947.9</v>
      </c>
      <c r="I190" s="191">
        <f>IFERROR(AVERAGEIF('2022.1-2022.12 '!B:B,B190,'2022.1-2022.12 '!K:K),0)</f>
        <v>5350.8375</v>
      </c>
      <c r="J190" s="191">
        <f>_xlfn.XLOOKUP(B190,'2024.1-2024.6'!B:B,'2024.1-2024.6'!J:J)</f>
        <v>2520</v>
      </c>
      <c r="K190" s="191">
        <f>IFERROR(AVERAGEIF('2022.1-2022.12 '!B:B,B190,'2022.1-2022.12 '!J:J),0)</f>
        <v>2369</v>
      </c>
      <c r="L190" s="191"/>
      <c r="M190" s="191">
        <f>SUMIF('2024.1-2024.6'!B:B,'Sum 2024.1-2024.6'!B190,'2024.1-2024.6'!L:L)</f>
        <v>2182.08</v>
      </c>
      <c r="N190" s="191"/>
      <c r="O190" s="191">
        <f>SUMIF('2024.1-2024.6'!B:B,'Sum 2024.1-2024.6'!B190,'2024.1-2024.6'!N:N)</f>
        <v>22.8</v>
      </c>
      <c r="P190" s="191">
        <f>SUMIF('2024.1-2024.6'!B:B,'Sum 2024.1-2024.6'!B190,'2024.1-2024.6'!P:P)</f>
        <v>18.24</v>
      </c>
      <c r="Q190" s="191"/>
      <c r="R190" s="191">
        <f>SUMIF('2024.1-2024.6'!B:B,'Sum 2024.1-2024.6'!B190,'2024.1-2024.6'!M:M)</f>
        <v>520.8</v>
      </c>
      <c r="S190" s="191"/>
      <c r="T190" s="191">
        <f>SUMIF('2024.1-2024.6'!B:B,'Sum 2024.1-2024.6'!B190,'2024.1-2024.6'!O:O)</f>
        <v>0</v>
      </c>
      <c r="U190" s="191">
        <f t="shared" si="78"/>
        <v>5350.8375</v>
      </c>
      <c r="V190" s="191">
        <f t="shared" si="79"/>
        <v>5350.8375</v>
      </c>
      <c r="W190" s="191">
        <f t="shared" si="80"/>
        <v>4494.7035</v>
      </c>
      <c r="X190" s="191">
        <f t="shared" si="81"/>
        <v>5350.8375</v>
      </c>
      <c r="Y190" s="191">
        <f t="shared" si="82"/>
        <v>5350.8375</v>
      </c>
      <c r="Z190" s="191">
        <f t="shared" si="83"/>
        <v>256.8402</v>
      </c>
      <c r="AA190" s="191">
        <f t="shared" si="84"/>
        <v>5350.8375</v>
      </c>
      <c r="AB190" s="191">
        <f t="shared" si="85"/>
        <v>51.36804</v>
      </c>
      <c r="AC190" s="191">
        <f t="shared" si="86"/>
        <v>5350.8375</v>
      </c>
      <c r="AD190" s="191">
        <f t="shared" si="87"/>
        <v>5350.8375</v>
      </c>
      <c r="AE190" s="191">
        <f t="shared" si="88"/>
        <v>1444.726125</v>
      </c>
      <c r="AF190" s="191">
        <f t="shared" si="89"/>
        <v>5350.8375</v>
      </c>
      <c r="AG190" s="191">
        <f t="shared" si="90"/>
        <v>5350.8375</v>
      </c>
      <c r="AH190" s="191">
        <f t="shared" si="91"/>
        <v>1605.25125</v>
      </c>
      <c r="AI190" s="191">
        <f t="shared" si="92"/>
        <v>-2312.6235</v>
      </c>
      <c r="AJ190" s="191">
        <f t="shared" si="93"/>
        <v>-234.0402</v>
      </c>
      <c r="AK190" s="191">
        <f t="shared" si="94"/>
        <v>-33.12804</v>
      </c>
      <c r="AL190" s="191">
        <f t="shared" si="95"/>
        <v>-923.926125</v>
      </c>
      <c r="AM190" s="191">
        <f t="shared" si="96"/>
        <v>-1605.25125</v>
      </c>
      <c r="AN190" s="191">
        <f t="shared" si="97"/>
        <v>4546</v>
      </c>
      <c r="AO190" s="191">
        <f t="shared" si="98"/>
        <v>4546</v>
      </c>
      <c r="AP190" s="191">
        <f t="shared" si="99"/>
        <v>3818.64</v>
      </c>
      <c r="AQ190" s="191">
        <f t="shared" si="100"/>
        <v>2369</v>
      </c>
      <c r="AR190" s="191">
        <f t="shared" si="101"/>
        <v>2369</v>
      </c>
      <c r="AS190" s="191">
        <f t="shared" si="102"/>
        <v>113.712</v>
      </c>
      <c r="AT190" s="191">
        <f t="shared" si="103"/>
        <v>2369</v>
      </c>
      <c r="AU190" s="191">
        <f t="shared" si="104"/>
        <v>22.7424</v>
      </c>
      <c r="AV190" s="191">
        <f t="shared" si="105"/>
        <v>4340</v>
      </c>
      <c r="AW190" s="191">
        <f t="shared" si="106"/>
        <v>4340</v>
      </c>
      <c r="AX190" s="191">
        <f t="shared" si="107"/>
        <v>1171.8</v>
      </c>
      <c r="AY190" s="191">
        <f t="shared" si="108"/>
        <v>2369</v>
      </c>
      <c r="AZ190" s="191">
        <f t="shared" si="109"/>
        <v>2369</v>
      </c>
      <c r="BA190" s="191">
        <f t="shared" si="110"/>
        <v>710.7</v>
      </c>
      <c r="BB190" s="191">
        <f t="shared" si="111"/>
        <v>-1636.56</v>
      </c>
      <c r="BC190" s="191">
        <f t="shared" si="112"/>
        <v>-90.912</v>
      </c>
      <c r="BD190" s="191">
        <f t="shared" si="113"/>
        <v>-4.5024</v>
      </c>
      <c r="BE190" s="191">
        <f t="shared" si="114"/>
        <v>-651</v>
      </c>
      <c r="BF190" s="191">
        <f t="shared" si="115"/>
        <v>-710.7</v>
      </c>
    </row>
    <row r="191" spans="2:58">
      <c r="B191" s="1" t="s">
        <v>498</v>
      </c>
      <c r="C191" s="197" t="str">
        <f>_xlfn.XLOOKUP(B191,'2024.1-2024.6'!B:B,'2024.1-2024.6'!G:G)</f>
        <v>2023/11/20</v>
      </c>
      <c r="D191" s="1">
        <f>_xlfn.XLOOKUP(B191,'2024.1-2024.6'!B:B,'2024.1-2024.6'!I:I)</f>
        <v>0</v>
      </c>
      <c r="E191" s="1" t="str">
        <f>_xlfn.XLOOKUP(B191,'2024.1-2024.6'!B:B,'2024.1-2024.6'!C:C)</f>
        <v>运营中心</v>
      </c>
      <c r="F191" s="1" t="str">
        <f>_xlfn.XLOOKUP(B191,'2024.1-2024.6'!B:B,'2024.1-2024.6'!F:F)</f>
        <v>仓管员</v>
      </c>
      <c r="G191" s="1">
        <f>COUNTIF('2024.1-2024.6'!B:B,B191)</f>
        <v>6</v>
      </c>
      <c r="H191" s="191">
        <f>_xlfn.XLOOKUP(B191,'2024.1-2024.6'!B:B,'2024.1-2024.6'!K:K)</f>
        <v>6506.36</v>
      </c>
      <c r="I191" s="191">
        <f>IFERROR(AVERAGEIF('2022.1-2022.12 '!B:B,B191,'2022.1-2022.12 '!K:K),0)</f>
        <v>0</v>
      </c>
      <c r="J191" s="191">
        <f>_xlfn.XLOOKUP(B191,'2024.1-2024.6'!B:B,'2024.1-2024.6'!J:J)</f>
        <v>1900</v>
      </c>
      <c r="K191" s="191">
        <f>IFERROR(AVERAGEIF('2022.1-2022.12 '!B:B,B191,'2022.1-2022.12 '!J:J),0)</f>
        <v>0</v>
      </c>
      <c r="L191" s="191"/>
      <c r="M191" s="191">
        <f>SUMIF('2024.1-2024.6'!B:B,'Sum 2024.1-2024.6'!B191,'2024.1-2024.6'!L:L)</f>
        <v>2182.08</v>
      </c>
      <c r="N191" s="191"/>
      <c r="O191" s="191">
        <f>SUMIF('2024.1-2024.6'!B:B,'Sum 2024.1-2024.6'!B191,'2024.1-2024.6'!N:N)</f>
        <v>22.8</v>
      </c>
      <c r="P191" s="191">
        <f>SUMIF('2024.1-2024.6'!B:B,'Sum 2024.1-2024.6'!B191,'2024.1-2024.6'!P:P)</f>
        <v>18.24</v>
      </c>
      <c r="Q191" s="191"/>
      <c r="R191" s="191">
        <f>SUMIF('2024.1-2024.6'!B:B,'Sum 2024.1-2024.6'!B191,'2024.1-2024.6'!M:M)</f>
        <v>520.8</v>
      </c>
      <c r="S191" s="191"/>
      <c r="T191" s="191">
        <f>SUMIF('2024.1-2024.6'!B:B,'Sum 2024.1-2024.6'!B191,'2024.1-2024.6'!O:O)</f>
        <v>0</v>
      </c>
      <c r="U191" s="191">
        <f t="shared" si="78"/>
        <v>6506.36</v>
      </c>
      <c r="V191" s="191">
        <f t="shared" si="79"/>
        <v>6506.36</v>
      </c>
      <c r="W191" s="191">
        <f t="shared" si="80"/>
        <v>5465.3424</v>
      </c>
      <c r="X191" s="191">
        <f t="shared" si="81"/>
        <v>6506.36</v>
      </c>
      <c r="Y191" s="191">
        <f t="shared" si="82"/>
        <v>6506.36</v>
      </c>
      <c r="Z191" s="191">
        <f t="shared" si="83"/>
        <v>312.30528</v>
      </c>
      <c r="AA191" s="191">
        <f t="shared" si="84"/>
        <v>6506.36</v>
      </c>
      <c r="AB191" s="191">
        <f t="shared" si="85"/>
        <v>62.461056</v>
      </c>
      <c r="AC191" s="191">
        <f t="shared" si="86"/>
        <v>6506.36</v>
      </c>
      <c r="AD191" s="191">
        <f t="shared" si="87"/>
        <v>6506.36</v>
      </c>
      <c r="AE191" s="191">
        <f t="shared" si="88"/>
        <v>1756.7172</v>
      </c>
      <c r="AF191" s="191">
        <f t="shared" si="89"/>
        <v>6506.36</v>
      </c>
      <c r="AG191" s="191">
        <f t="shared" si="90"/>
        <v>6506.36</v>
      </c>
      <c r="AH191" s="191">
        <f t="shared" si="91"/>
        <v>1951.908</v>
      </c>
      <c r="AI191" s="191">
        <f t="shared" si="92"/>
        <v>-3283.2624</v>
      </c>
      <c r="AJ191" s="191">
        <f t="shared" si="93"/>
        <v>-289.50528</v>
      </c>
      <c r="AK191" s="191">
        <f t="shared" si="94"/>
        <v>-44.221056</v>
      </c>
      <c r="AL191" s="191">
        <f t="shared" si="95"/>
        <v>-1235.9172</v>
      </c>
      <c r="AM191" s="191">
        <f t="shared" si="96"/>
        <v>-1951.908</v>
      </c>
      <c r="AN191" s="191">
        <f t="shared" si="97"/>
        <v>4546</v>
      </c>
      <c r="AO191" s="191">
        <f t="shared" si="98"/>
        <v>4546</v>
      </c>
      <c r="AP191" s="191">
        <f t="shared" si="99"/>
        <v>3818.64</v>
      </c>
      <c r="AQ191" s="191">
        <f t="shared" si="100"/>
        <v>1900</v>
      </c>
      <c r="AR191" s="191">
        <f t="shared" si="101"/>
        <v>1900</v>
      </c>
      <c r="AS191" s="191">
        <f t="shared" si="102"/>
        <v>91.2</v>
      </c>
      <c r="AT191" s="191">
        <f t="shared" si="103"/>
        <v>1900</v>
      </c>
      <c r="AU191" s="191">
        <f t="shared" si="104"/>
        <v>18.24</v>
      </c>
      <c r="AV191" s="191">
        <f t="shared" si="105"/>
        <v>4340</v>
      </c>
      <c r="AW191" s="191">
        <f t="shared" si="106"/>
        <v>4340</v>
      </c>
      <c r="AX191" s="191">
        <f t="shared" si="107"/>
        <v>1171.8</v>
      </c>
      <c r="AY191" s="191">
        <f t="shared" si="108"/>
        <v>1900</v>
      </c>
      <c r="AZ191" s="191">
        <f t="shared" si="109"/>
        <v>1900</v>
      </c>
      <c r="BA191" s="191">
        <f t="shared" si="110"/>
        <v>570</v>
      </c>
      <c r="BB191" s="191">
        <f t="shared" si="111"/>
        <v>-1636.56</v>
      </c>
      <c r="BC191" s="191">
        <f t="shared" si="112"/>
        <v>-68.4</v>
      </c>
      <c r="BD191" s="191">
        <f t="shared" si="113"/>
        <v>0</v>
      </c>
      <c r="BE191" s="191">
        <f t="shared" si="114"/>
        <v>-651</v>
      </c>
      <c r="BF191" s="191">
        <f t="shared" si="115"/>
        <v>-570</v>
      </c>
    </row>
    <row r="192" spans="2:58">
      <c r="B192" s="1" t="s">
        <v>379</v>
      </c>
      <c r="C192" s="197" t="str">
        <f>_xlfn.XLOOKUP(B192,'2024.1-2024.6'!B:B,'2024.1-2024.6'!G:G)</f>
        <v>2015/07/06</v>
      </c>
      <c r="D192" s="1">
        <f>_xlfn.XLOOKUP(B192,'2024.1-2024.6'!B:B,'2024.1-2024.6'!I:I)</f>
        <v>0</v>
      </c>
      <c r="E192" s="1" t="str">
        <f>_xlfn.XLOOKUP(B192,'2024.1-2024.6'!B:B,'2024.1-2024.6'!C:C)</f>
        <v>服务营销中心</v>
      </c>
      <c r="F192" s="1" t="str">
        <f>_xlfn.XLOOKUP(B192,'2024.1-2024.6'!B:B,'2024.1-2024.6'!F:F)</f>
        <v>技术主管</v>
      </c>
      <c r="G192" s="1">
        <f>COUNTIF('2024.1-2024.6'!B:B,B192)</f>
        <v>6</v>
      </c>
      <c r="H192" s="191">
        <f>_xlfn.XLOOKUP(B192,'2024.1-2024.6'!B:B,'2024.1-2024.6'!K:K)</f>
        <v>18925</v>
      </c>
      <c r="I192" s="191">
        <f>IFERROR(AVERAGEIF('2022.1-2022.12 '!B:B,B192,'2022.1-2022.12 '!K:K),0)</f>
        <v>14011.8625</v>
      </c>
      <c r="J192" s="191">
        <f>_xlfn.XLOOKUP(B192,'2024.1-2024.6'!B:B,'2024.1-2024.6'!J:J)</f>
        <v>5520</v>
      </c>
      <c r="K192" s="191">
        <f>IFERROR(AVERAGEIF('2022.1-2022.12 '!B:B,B192,'2022.1-2022.12 '!J:J),0)</f>
        <v>5222</v>
      </c>
      <c r="L192" s="191"/>
      <c r="M192" s="191">
        <f>SUMIF('2024.1-2024.6'!B:B,'Sum 2024.1-2024.6'!B192,'2024.1-2024.6'!L:L)</f>
        <v>2182.08</v>
      </c>
      <c r="N192" s="191"/>
      <c r="O192" s="191">
        <f>SUMIF('2024.1-2024.6'!B:B,'Sum 2024.1-2024.6'!B192,'2024.1-2024.6'!N:N)</f>
        <v>22.8</v>
      </c>
      <c r="P192" s="191">
        <f>SUMIF('2024.1-2024.6'!B:B,'Sum 2024.1-2024.6'!B192,'2024.1-2024.6'!P:P)</f>
        <v>18.24</v>
      </c>
      <c r="Q192" s="191"/>
      <c r="R192" s="191">
        <f>SUMIF('2024.1-2024.6'!B:B,'Sum 2024.1-2024.6'!B192,'2024.1-2024.6'!M:M)</f>
        <v>520.8</v>
      </c>
      <c r="S192" s="191"/>
      <c r="T192" s="191">
        <f>SUMIF('2024.1-2024.6'!B:B,'Sum 2024.1-2024.6'!B192,'2024.1-2024.6'!O:O)</f>
        <v>4500</v>
      </c>
      <c r="U192" s="191">
        <f t="shared" si="78"/>
        <v>14011.8625</v>
      </c>
      <c r="V192" s="191">
        <f t="shared" si="79"/>
        <v>14011.8625</v>
      </c>
      <c r="W192" s="191">
        <f t="shared" si="80"/>
        <v>11769.9645</v>
      </c>
      <c r="X192" s="191">
        <f t="shared" si="81"/>
        <v>14011.8625</v>
      </c>
      <c r="Y192" s="191">
        <f t="shared" si="82"/>
        <v>14011.8625</v>
      </c>
      <c r="Z192" s="191">
        <f t="shared" si="83"/>
        <v>672.5694</v>
      </c>
      <c r="AA192" s="191">
        <f t="shared" si="84"/>
        <v>14011.8625</v>
      </c>
      <c r="AB192" s="191">
        <f t="shared" si="85"/>
        <v>134.51388</v>
      </c>
      <c r="AC192" s="191">
        <f t="shared" si="86"/>
        <v>14011.8625</v>
      </c>
      <c r="AD192" s="191">
        <f t="shared" si="87"/>
        <v>14011.8625</v>
      </c>
      <c r="AE192" s="191">
        <f t="shared" si="88"/>
        <v>3783.202875</v>
      </c>
      <c r="AF192" s="191">
        <f t="shared" si="89"/>
        <v>14011.8625</v>
      </c>
      <c r="AG192" s="191">
        <f t="shared" si="90"/>
        <v>14011.8625</v>
      </c>
      <c r="AH192" s="191">
        <f t="shared" si="91"/>
        <v>4203.55875</v>
      </c>
      <c r="AI192" s="191">
        <f t="shared" si="92"/>
        <v>-9587.8845</v>
      </c>
      <c r="AJ192" s="191">
        <f t="shared" si="93"/>
        <v>-649.7694</v>
      </c>
      <c r="AK192" s="191">
        <f t="shared" si="94"/>
        <v>-116.27388</v>
      </c>
      <c r="AL192" s="191">
        <f t="shared" si="95"/>
        <v>-3262.402875</v>
      </c>
      <c r="AM192" s="191">
        <f t="shared" si="96"/>
        <v>0</v>
      </c>
      <c r="AN192" s="191">
        <f t="shared" si="97"/>
        <v>5222</v>
      </c>
      <c r="AO192" s="191">
        <f t="shared" si="98"/>
        <v>5222</v>
      </c>
      <c r="AP192" s="191">
        <f t="shared" si="99"/>
        <v>4386.48</v>
      </c>
      <c r="AQ192" s="191">
        <f t="shared" si="100"/>
        <v>5222</v>
      </c>
      <c r="AR192" s="191">
        <f t="shared" si="101"/>
        <v>5222</v>
      </c>
      <c r="AS192" s="191">
        <f t="shared" si="102"/>
        <v>250.656</v>
      </c>
      <c r="AT192" s="191">
        <f t="shared" si="103"/>
        <v>5222</v>
      </c>
      <c r="AU192" s="191">
        <f t="shared" si="104"/>
        <v>50.1312</v>
      </c>
      <c r="AV192" s="191">
        <f t="shared" si="105"/>
        <v>5222</v>
      </c>
      <c r="AW192" s="191">
        <f t="shared" si="106"/>
        <v>5222</v>
      </c>
      <c r="AX192" s="191">
        <f t="shared" si="107"/>
        <v>1409.94</v>
      </c>
      <c r="AY192" s="191">
        <f t="shared" si="108"/>
        <v>5222</v>
      </c>
      <c r="AZ192" s="191">
        <f t="shared" si="109"/>
        <v>5222</v>
      </c>
      <c r="BA192" s="191">
        <f t="shared" si="110"/>
        <v>1566.6</v>
      </c>
      <c r="BB192" s="191">
        <f t="shared" si="111"/>
        <v>-2204.4</v>
      </c>
      <c r="BC192" s="191">
        <f t="shared" si="112"/>
        <v>-227.856</v>
      </c>
      <c r="BD192" s="191">
        <f t="shared" si="113"/>
        <v>-31.8912</v>
      </c>
      <c r="BE192" s="191">
        <f t="shared" si="114"/>
        <v>-889.14</v>
      </c>
      <c r="BF192" s="191">
        <f t="shared" si="115"/>
        <v>0</v>
      </c>
    </row>
    <row r="193" spans="2:58">
      <c r="B193" s="201" t="s">
        <v>533</v>
      </c>
      <c r="C193" s="197" t="str">
        <f>_xlfn.XLOOKUP(B193,'2024.1-2024.6'!B:B,'2024.1-2024.6'!G:G)</f>
        <v>2024/02/27</v>
      </c>
      <c r="D193" s="1" t="str">
        <f>_xlfn.XLOOKUP(B193,'2024.1-2024.6'!B:B,'2024.1-2024.6'!I:I)</f>
        <v>2月入职</v>
      </c>
      <c r="E193" s="1" t="str">
        <f>_xlfn.XLOOKUP(B193,'2024.1-2024.6'!B:B,'2024.1-2024.6'!C:C)</f>
        <v>运营中心</v>
      </c>
      <c r="F193" s="1" t="str">
        <f>_xlfn.XLOOKUP(B193,'2024.1-2024.6'!B:B,'2024.1-2024.6'!F:F)</f>
        <v>装配钳工学徒</v>
      </c>
      <c r="G193" s="1">
        <f>COUNTIF('2024.1-2024.6'!B:B,B193)</f>
        <v>5</v>
      </c>
      <c r="H193" s="191">
        <f>_xlfn.XLOOKUP(B193,'2024.1-2024.6'!B:B,'2024.1-2024.6'!K:K)</f>
        <v>773.28</v>
      </c>
      <c r="I193" s="191">
        <f>IFERROR(AVERAGEIF('2022.1-2022.12 '!B:B,B193,'2022.1-2022.12 '!K:K),0)</f>
        <v>0</v>
      </c>
      <c r="J193" s="191">
        <f>_xlfn.XLOOKUP(B193,'2024.1-2024.6'!B:B,'2024.1-2024.6'!J:J)</f>
        <v>1900</v>
      </c>
      <c r="K193" s="191">
        <f>IFERROR(AVERAGEIF('2022.1-2022.12 '!B:B,B193,'2022.1-2022.12 '!J:J),0)</f>
        <v>0</v>
      </c>
      <c r="L193" s="191"/>
      <c r="M193" s="191">
        <f>SUMIF('2024.1-2024.6'!B:B,'Sum 2024.1-2024.6'!B193,'2024.1-2024.6'!L:L)</f>
        <v>1454.72</v>
      </c>
      <c r="N193" s="191"/>
      <c r="O193" s="191">
        <f>SUMIF('2024.1-2024.6'!B:B,'Sum 2024.1-2024.6'!B193,'2024.1-2024.6'!N:N)</f>
        <v>15.2</v>
      </c>
      <c r="P193" s="191">
        <f>SUMIF('2024.1-2024.6'!B:B,'Sum 2024.1-2024.6'!B193,'2024.1-2024.6'!P:P)</f>
        <v>12.16</v>
      </c>
      <c r="Q193" s="191"/>
      <c r="R193" s="191">
        <f>SUMIF('2024.1-2024.6'!B:B,'Sum 2024.1-2024.6'!B193,'2024.1-2024.6'!M:M)</f>
        <v>347.2</v>
      </c>
      <c r="S193" s="191"/>
      <c r="T193" s="191">
        <f>SUMIF('2024.1-2024.6'!B:B,'Sum 2024.1-2024.6'!B193,'2024.1-2024.6'!O:O)</f>
        <v>0</v>
      </c>
      <c r="U193" s="191">
        <f t="shared" si="78"/>
        <v>4546</v>
      </c>
      <c r="V193" s="191">
        <f t="shared" si="79"/>
        <v>4546</v>
      </c>
      <c r="W193" s="191">
        <f t="shared" si="80"/>
        <v>3182.2</v>
      </c>
      <c r="X193" s="191">
        <f t="shared" si="81"/>
        <v>1900</v>
      </c>
      <c r="Y193" s="191">
        <f t="shared" si="82"/>
        <v>1900</v>
      </c>
      <c r="Z193" s="191">
        <f t="shared" si="83"/>
        <v>76</v>
      </c>
      <c r="AA193" s="191">
        <f t="shared" si="84"/>
        <v>773.28</v>
      </c>
      <c r="AB193" s="191">
        <f t="shared" si="85"/>
        <v>6.18624</v>
      </c>
      <c r="AC193" s="191">
        <f t="shared" si="86"/>
        <v>4340</v>
      </c>
      <c r="AD193" s="191">
        <f t="shared" si="87"/>
        <v>4340</v>
      </c>
      <c r="AE193" s="191">
        <f t="shared" si="88"/>
        <v>976.5</v>
      </c>
      <c r="AF193" s="191">
        <f t="shared" si="89"/>
        <v>1900</v>
      </c>
      <c r="AG193" s="191">
        <f t="shared" si="90"/>
        <v>1900</v>
      </c>
      <c r="AH193" s="191">
        <f t="shared" si="91"/>
        <v>475</v>
      </c>
      <c r="AI193" s="191">
        <f t="shared" si="92"/>
        <v>-1727.48</v>
      </c>
      <c r="AJ193" s="191">
        <f t="shared" si="93"/>
        <v>-60.8</v>
      </c>
      <c r="AK193" s="191">
        <f t="shared" si="94"/>
        <v>0</v>
      </c>
      <c r="AL193" s="191">
        <f t="shared" si="95"/>
        <v>-629.3</v>
      </c>
      <c r="AM193" s="191">
        <f t="shared" si="96"/>
        <v>-475</v>
      </c>
      <c r="AN193" s="191">
        <f t="shared" si="97"/>
        <v>4546</v>
      </c>
      <c r="AO193" s="191">
        <f t="shared" si="98"/>
        <v>4546</v>
      </c>
      <c r="AP193" s="191">
        <f t="shared" si="99"/>
        <v>3182.2</v>
      </c>
      <c r="AQ193" s="191">
        <f t="shared" si="100"/>
        <v>1900</v>
      </c>
      <c r="AR193" s="191">
        <f t="shared" si="101"/>
        <v>1900</v>
      </c>
      <c r="AS193" s="191">
        <f t="shared" si="102"/>
        <v>76</v>
      </c>
      <c r="AT193" s="191">
        <f t="shared" si="103"/>
        <v>1900</v>
      </c>
      <c r="AU193" s="191">
        <f t="shared" si="104"/>
        <v>15.2</v>
      </c>
      <c r="AV193" s="191">
        <f t="shared" si="105"/>
        <v>4340</v>
      </c>
      <c r="AW193" s="191">
        <f t="shared" si="106"/>
        <v>4340</v>
      </c>
      <c r="AX193" s="191">
        <f t="shared" si="107"/>
        <v>976.5</v>
      </c>
      <c r="AY193" s="191">
        <f t="shared" si="108"/>
        <v>1900</v>
      </c>
      <c r="AZ193" s="191">
        <f t="shared" si="109"/>
        <v>1900</v>
      </c>
      <c r="BA193" s="191">
        <f t="shared" si="110"/>
        <v>475</v>
      </c>
      <c r="BB193" s="191">
        <f t="shared" si="111"/>
        <v>-1727.48</v>
      </c>
      <c r="BC193" s="191">
        <f t="shared" si="112"/>
        <v>-60.8</v>
      </c>
      <c r="BD193" s="191">
        <f t="shared" si="113"/>
        <v>-3.04</v>
      </c>
      <c r="BE193" s="191">
        <f t="shared" si="114"/>
        <v>-629.3</v>
      </c>
      <c r="BF193" s="191">
        <f t="shared" si="115"/>
        <v>-475</v>
      </c>
    </row>
    <row r="194" spans="2:58">
      <c r="B194" s="1" t="s">
        <v>499</v>
      </c>
      <c r="C194" s="197" t="str">
        <f>_xlfn.XLOOKUP(B194,'2024.1-2024.6'!B:B,'2024.1-2024.6'!G:G)</f>
        <v>2023/12/18</v>
      </c>
      <c r="D194" s="202" t="s">
        <v>534</v>
      </c>
      <c r="E194" s="1" t="str">
        <f>_xlfn.XLOOKUP(B194,'2024.1-2024.6'!B:B,'2024.1-2024.6'!C:C)</f>
        <v>服务营销中心</v>
      </c>
      <c r="F194" s="1" t="str">
        <f>_xlfn.XLOOKUP(B194,'2024.1-2024.6'!B:B,'2024.1-2024.6'!F:F)</f>
        <v>服务调度专员</v>
      </c>
      <c r="G194" s="1">
        <f>COUNTIF('2024.1-2024.6'!B:B,B194)</f>
        <v>1</v>
      </c>
      <c r="H194" s="191">
        <f>_xlfn.XLOOKUP(B194,'2024.1-2024.6'!B:B,'2024.1-2024.6'!K:K)</f>
        <v>5009.44</v>
      </c>
      <c r="I194" s="191">
        <f>IFERROR(AVERAGEIF('2022.1-2022.12 '!B:B,B194,'2022.1-2022.12 '!K:K),0)</f>
        <v>0</v>
      </c>
      <c r="J194" s="191">
        <f>_xlfn.XLOOKUP(B194,'2024.1-2024.6'!B:B,'2024.1-2024.6'!J:J)</f>
        <v>2474</v>
      </c>
      <c r="K194" s="191">
        <f>IFERROR(AVERAGEIF('2022.1-2022.12 '!B:B,B194,'2022.1-2022.12 '!J:J),0)</f>
        <v>0</v>
      </c>
      <c r="L194" s="191"/>
      <c r="M194" s="191">
        <f>SUMIF('2024.1-2024.6'!B:B,'Sum 2024.1-2024.6'!B194,'2024.1-2024.6'!L:L)</f>
        <v>363.68</v>
      </c>
      <c r="N194" s="191"/>
      <c r="O194" s="191">
        <f>SUMIF('2024.1-2024.6'!B:B,'Sum 2024.1-2024.6'!B194,'2024.1-2024.6'!N:N)</f>
        <v>3.8</v>
      </c>
      <c r="P194" s="191">
        <f>SUMIF('2024.1-2024.6'!B:B,'Sum 2024.1-2024.6'!B194,'2024.1-2024.6'!P:P)</f>
        <v>3.04</v>
      </c>
      <c r="Q194" s="191"/>
      <c r="R194" s="191">
        <f>SUMIF('2024.1-2024.6'!B:B,'Sum 2024.1-2024.6'!B194,'2024.1-2024.6'!M:M)</f>
        <v>86.8</v>
      </c>
      <c r="S194" s="191"/>
      <c r="T194" s="191">
        <f>SUMIF('2024.1-2024.6'!B:B,'Sum 2024.1-2024.6'!B194,'2024.1-2024.6'!O:O)</f>
        <v>0</v>
      </c>
      <c r="U194" s="191">
        <f t="shared" si="78"/>
        <v>5009.44</v>
      </c>
      <c r="V194" s="191">
        <f t="shared" si="79"/>
        <v>5009.44</v>
      </c>
      <c r="W194" s="191">
        <f t="shared" si="80"/>
        <v>701.3216</v>
      </c>
      <c r="X194" s="191">
        <f t="shared" si="81"/>
        <v>5009.44</v>
      </c>
      <c r="Y194" s="191">
        <f t="shared" si="82"/>
        <v>5009.44</v>
      </c>
      <c r="Z194" s="191">
        <f t="shared" si="83"/>
        <v>40.07552</v>
      </c>
      <c r="AA194" s="191">
        <f t="shared" si="84"/>
        <v>5009.44</v>
      </c>
      <c r="AB194" s="191">
        <f t="shared" si="85"/>
        <v>8.015104</v>
      </c>
      <c r="AC194" s="191">
        <f t="shared" si="86"/>
        <v>5009.44</v>
      </c>
      <c r="AD194" s="191">
        <f t="shared" si="87"/>
        <v>5009.44</v>
      </c>
      <c r="AE194" s="191">
        <f t="shared" si="88"/>
        <v>225.4248</v>
      </c>
      <c r="AF194" s="191">
        <f t="shared" si="89"/>
        <v>5009.44</v>
      </c>
      <c r="AG194" s="191">
        <f t="shared" si="90"/>
        <v>5009.44</v>
      </c>
      <c r="AH194" s="191">
        <f t="shared" si="91"/>
        <v>250.472</v>
      </c>
      <c r="AI194" s="191">
        <f t="shared" si="92"/>
        <v>-337.6416</v>
      </c>
      <c r="AJ194" s="191">
        <f t="shared" si="93"/>
        <v>-36.27552</v>
      </c>
      <c r="AK194" s="191">
        <f t="shared" si="94"/>
        <v>-4.975104</v>
      </c>
      <c r="AL194" s="191">
        <f t="shared" si="95"/>
        <v>-138.6248</v>
      </c>
      <c r="AM194" s="191">
        <f t="shared" si="96"/>
        <v>-250.472</v>
      </c>
      <c r="AN194" s="191">
        <f t="shared" si="97"/>
        <v>4546</v>
      </c>
      <c r="AO194" s="191">
        <f t="shared" si="98"/>
        <v>4546</v>
      </c>
      <c r="AP194" s="191">
        <f t="shared" si="99"/>
        <v>636.44</v>
      </c>
      <c r="AQ194" s="191">
        <f t="shared" si="100"/>
        <v>2474</v>
      </c>
      <c r="AR194" s="191">
        <f t="shared" si="101"/>
        <v>2474</v>
      </c>
      <c r="AS194" s="191">
        <f t="shared" si="102"/>
        <v>19.792</v>
      </c>
      <c r="AT194" s="191">
        <f t="shared" si="103"/>
        <v>2474</v>
      </c>
      <c r="AU194" s="191">
        <f t="shared" si="104"/>
        <v>3.9584</v>
      </c>
      <c r="AV194" s="191">
        <f t="shared" si="105"/>
        <v>4340</v>
      </c>
      <c r="AW194" s="191">
        <f t="shared" si="106"/>
        <v>4340</v>
      </c>
      <c r="AX194" s="191">
        <f t="shared" si="107"/>
        <v>195.3</v>
      </c>
      <c r="AY194" s="191">
        <f t="shared" si="108"/>
        <v>2474</v>
      </c>
      <c r="AZ194" s="191">
        <f t="shared" si="109"/>
        <v>2474</v>
      </c>
      <c r="BA194" s="191">
        <f t="shared" si="110"/>
        <v>123.7</v>
      </c>
      <c r="BB194" s="191">
        <f t="shared" si="111"/>
        <v>-272.76</v>
      </c>
      <c r="BC194" s="191">
        <f t="shared" si="112"/>
        <v>-15.992</v>
      </c>
      <c r="BD194" s="191">
        <f t="shared" si="113"/>
        <v>-0.9184</v>
      </c>
      <c r="BE194" s="191">
        <f t="shared" si="114"/>
        <v>-108.5</v>
      </c>
      <c r="BF194" s="191">
        <f t="shared" si="115"/>
        <v>-123.7</v>
      </c>
    </row>
    <row r="195" spans="2:58">
      <c r="B195" s="1" t="s">
        <v>500</v>
      </c>
      <c r="C195" s="197" t="str">
        <f>_xlfn.XLOOKUP(B195,'2024.1-2024.6'!B:B,'2024.1-2024.6'!G:G)</f>
        <v>2023/09/08</v>
      </c>
      <c r="D195" s="1">
        <f>_xlfn.XLOOKUP(B195,'2024.1-2024.6'!B:B,'2024.1-2024.6'!I:I)</f>
        <v>0</v>
      </c>
      <c r="E195" s="1" t="str">
        <f>_xlfn.XLOOKUP(B195,'2024.1-2024.6'!B:B,'2024.1-2024.6'!C:C)</f>
        <v>运营中心</v>
      </c>
      <c r="F195" s="1" t="str">
        <f>_xlfn.XLOOKUP(B195,'2024.1-2024.6'!B:B,'2024.1-2024.6'!F:F)</f>
        <v>品质文员</v>
      </c>
      <c r="G195" s="1">
        <f>COUNTIF('2024.1-2024.6'!B:B,B195)</f>
        <v>6</v>
      </c>
      <c r="H195" s="191">
        <f>_xlfn.XLOOKUP(B195,'2024.1-2024.6'!B:B,'2024.1-2024.6'!K:K)</f>
        <v>4357.5</v>
      </c>
      <c r="I195" s="191">
        <f>IFERROR(AVERAGEIF('2022.1-2022.12 '!B:B,B195,'2022.1-2022.12 '!K:K),0)</f>
        <v>0</v>
      </c>
      <c r="J195" s="191">
        <f>_xlfn.XLOOKUP(B195,'2024.1-2024.6'!B:B,'2024.1-2024.6'!J:J)</f>
        <v>2500</v>
      </c>
      <c r="K195" s="191">
        <f>IFERROR(AVERAGEIF('2022.1-2022.12 '!B:B,B195,'2022.1-2022.12 '!J:J),0)</f>
        <v>0</v>
      </c>
      <c r="L195" s="191"/>
      <c r="M195" s="191">
        <f>SUMIF('2024.1-2024.6'!B:B,'Sum 2024.1-2024.6'!B195,'2024.1-2024.6'!L:L)</f>
        <v>2182.08</v>
      </c>
      <c r="N195" s="191"/>
      <c r="O195" s="191">
        <f>SUMIF('2024.1-2024.6'!B:B,'Sum 2024.1-2024.6'!B195,'2024.1-2024.6'!N:N)</f>
        <v>22.8</v>
      </c>
      <c r="P195" s="191">
        <f>SUMIF('2024.1-2024.6'!B:B,'Sum 2024.1-2024.6'!B195,'2024.1-2024.6'!P:P)</f>
        <v>18.24</v>
      </c>
      <c r="Q195" s="191"/>
      <c r="R195" s="191">
        <f>SUMIF('2024.1-2024.6'!B:B,'Sum 2024.1-2024.6'!B195,'2024.1-2024.6'!M:M)</f>
        <v>520.8</v>
      </c>
      <c r="S195" s="191"/>
      <c r="T195" s="191">
        <f>SUMIF('2024.1-2024.6'!B:B,'Sum 2024.1-2024.6'!B195,'2024.1-2024.6'!O:O)</f>
        <v>0</v>
      </c>
      <c r="U195" s="191">
        <f t="shared" si="78"/>
        <v>4546</v>
      </c>
      <c r="V195" s="191">
        <f t="shared" si="79"/>
        <v>4546</v>
      </c>
      <c r="W195" s="191">
        <f t="shared" si="80"/>
        <v>3818.64</v>
      </c>
      <c r="X195" s="191">
        <f t="shared" si="81"/>
        <v>4357.5</v>
      </c>
      <c r="Y195" s="191">
        <f t="shared" si="82"/>
        <v>4357.5</v>
      </c>
      <c r="Z195" s="191">
        <f t="shared" si="83"/>
        <v>209.16</v>
      </c>
      <c r="AA195" s="191">
        <f t="shared" si="84"/>
        <v>4357.5</v>
      </c>
      <c r="AB195" s="191">
        <f t="shared" si="85"/>
        <v>41.832</v>
      </c>
      <c r="AC195" s="191">
        <f t="shared" si="86"/>
        <v>4357.5</v>
      </c>
      <c r="AD195" s="191">
        <f t="shared" si="87"/>
        <v>4357.5</v>
      </c>
      <c r="AE195" s="191">
        <f t="shared" si="88"/>
        <v>1176.525</v>
      </c>
      <c r="AF195" s="191">
        <f t="shared" si="89"/>
        <v>4357.5</v>
      </c>
      <c r="AG195" s="191">
        <f t="shared" si="90"/>
        <v>4357.5</v>
      </c>
      <c r="AH195" s="191">
        <f t="shared" si="91"/>
        <v>1307.25</v>
      </c>
      <c r="AI195" s="191">
        <f t="shared" si="92"/>
        <v>-1636.56</v>
      </c>
      <c r="AJ195" s="191">
        <f t="shared" si="93"/>
        <v>-186.36</v>
      </c>
      <c r="AK195" s="191">
        <f t="shared" si="94"/>
        <v>-23.592</v>
      </c>
      <c r="AL195" s="191">
        <f t="shared" si="95"/>
        <v>-655.725</v>
      </c>
      <c r="AM195" s="191">
        <f t="shared" si="96"/>
        <v>-1307.25</v>
      </c>
      <c r="AN195" s="191">
        <f t="shared" si="97"/>
        <v>4546</v>
      </c>
      <c r="AO195" s="191">
        <f t="shared" si="98"/>
        <v>4546</v>
      </c>
      <c r="AP195" s="191">
        <f t="shared" si="99"/>
        <v>3818.64</v>
      </c>
      <c r="AQ195" s="191">
        <f t="shared" si="100"/>
        <v>2500</v>
      </c>
      <c r="AR195" s="191">
        <f t="shared" si="101"/>
        <v>2500</v>
      </c>
      <c r="AS195" s="191">
        <f t="shared" si="102"/>
        <v>120</v>
      </c>
      <c r="AT195" s="191">
        <f t="shared" si="103"/>
        <v>2500</v>
      </c>
      <c r="AU195" s="191">
        <f t="shared" si="104"/>
        <v>24</v>
      </c>
      <c r="AV195" s="191">
        <f t="shared" si="105"/>
        <v>4340</v>
      </c>
      <c r="AW195" s="191">
        <f t="shared" si="106"/>
        <v>4340</v>
      </c>
      <c r="AX195" s="191">
        <f t="shared" si="107"/>
        <v>1171.8</v>
      </c>
      <c r="AY195" s="191">
        <f t="shared" si="108"/>
        <v>2500</v>
      </c>
      <c r="AZ195" s="191">
        <f t="shared" si="109"/>
        <v>2500</v>
      </c>
      <c r="BA195" s="191">
        <f t="shared" si="110"/>
        <v>750</v>
      </c>
      <c r="BB195" s="191">
        <f t="shared" si="111"/>
        <v>-1636.56</v>
      </c>
      <c r="BC195" s="191">
        <f t="shared" si="112"/>
        <v>-97.2</v>
      </c>
      <c r="BD195" s="191">
        <f t="shared" si="113"/>
        <v>-5.76</v>
      </c>
      <c r="BE195" s="191">
        <f t="shared" si="114"/>
        <v>-651</v>
      </c>
      <c r="BF195" s="191">
        <f t="shared" si="115"/>
        <v>-750</v>
      </c>
    </row>
    <row r="196" spans="2:58">
      <c r="B196" s="1" t="s">
        <v>381</v>
      </c>
      <c r="C196" s="197" t="str">
        <f>_xlfn.XLOOKUP(B196,'2024.1-2024.6'!B:B,'2024.1-2024.6'!G:G)</f>
        <v>2021/08/12</v>
      </c>
      <c r="D196" s="1">
        <f>_xlfn.XLOOKUP(B196,'2024.1-2024.6'!B:B,'2024.1-2024.6'!I:I)</f>
        <v>0</v>
      </c>
      <c r="E196" s="1" t="str">
        <f>_xlfn.XLOOKUP(B196,'2024.1-2024.6'!B:B,'2024.1-2024.6'!C:C)</f>
        <v>运营中心</v>
      </c>
      <c r="F196" s="1" t="str">
        <f>_xlfn.XLOOKUP(B196,'2024.1-2024.6'!B:B,'2024.1-2024.6'!F:F)</f>
        <v>质检员</v>
      </c>
      <c r="G196" s="1">
        <f>COUNTIF('2024.1-2024.6'!B:B,B196)</f>
        <v>6</v>
      </c>
      <c r="H196" s="191">
        <f>_xlfn.XLOOKUP(B196,'2024.1-2024.6'!B:B,'2024.1-2024.6'!K:K)</f>
        <v>7884.67</v>
      </c>
      <c r="I196" s="191">
        <f>IFERROR(AVERAGEIF('2022.1-2022.12 '!B:B,B196,'2022.1-2022.12 '!K:K),0)</f>
        <v>6535.17416666667</v>
      </c>
      <c r="J196" s="191">
        <f>_xlfn.XLOOKUP(B196,'2024.1-2024.6'!B:B,'2024.1-2024.6'!J:J)</f>
        <v>2120</v>
      </c>
      <c r="K196" s="191">
        <f>IFERROR(AVERAGEIF('2022.1-2022.12 '!B:B,B196,'2022.1-2022.12 '!J:J),0)</f>
        <v>2120</v>
      </c>
      <c r="L196" s="191"/>
      <c r="M196" s="191">
        <f>SUMIF('2024.1-2024.6'!B:B,'Sum 2024.1-2024.6'!B196,'2024.1-2024.6'!L:L)</f>
        <v>2182.08</v>
      </c>
      <c r="N196" s="191"/>
      <c r="O196" s="191">
        <f>SUMIF('2024.1-2024.6'!B:B,'Sum 2024.1-2024.6'!B196,'2024.1-2024.6'!N:N)</f>
        <v>22.8</v>
      </c>
      <c r="P196" s="191">
        <f>SUMIF('2024.1-2024.6'!B:B,'Sum 2024.1-2024.6'!B196,'2024.1-2024.6'!P:P)</f>
        <v>18.24</v>
      </c>
      <c r="Q196" s="191"/>
      <c r="R196" s="191">
        <f>SUMIF('2024.1-2024.6'!B:B,'Sum 2024.1-2024.6'!B196,'2024.1-2024.6'!M:M)</f>
        <v>520.8</v>
      </c>
      <c r="S196" s="191"/>
      <c r="T196" s="191">
        <f>SUMIF('2024.1-2024.6'!B:B,'Sum 2024.1-2024.6'!B196,'2024.1-2024.6'!O:O)</f>
        <v>0</v>
      </c>
      <c r="U196" s="191">
        <f t="shared" si="78"/>
        <v>6535.17416666667</v>
      </c>
      <c r="V196" s="191">
        <f t="shared" si="79"/>
        <v>6535.17416666667</v>
      </c>
      <c r="W196" s="191">
        <f t="shared" si="80"/>
        <v>5489.5463</v>
      </c>
      <c r="X196" s="191">
        <f t="shared" si="81"/>
        <v>6535.17416666667</v>
      </c>
      <c r="Y196" s="191">
        <f t="shared" si="82"/>
        <v>6535.17416666667</v>
      </c>
      <c r="Z196" s="191">
        <f t="shared" si="83"/>
        <v>313.68836</v>
      </c>
      <c r="AA196" s="191">
        <f t="shared" si="84"/>
        <v>6535.17416666667</v>
      </c>
      <c r="AB196" s="191">
        <f t="shared" si="85"/>
        <v>62.737672</v>
      </c>
      <c r="AC196" s="191">
        <f t="shared" si="86"/>
        <v>6535.17416666667</v>
      </c>
      <c r="AD196" s="191">
        <f t="shared" si="87"/>
        <v>6535.17416666667</v>
      </c>
      <c r="AE196" s="191">
        <f t="shared" si="88"/>
        <v>1764.497025</v>
      </c>
      <c r="AF196" s="191">
        <f t="shared" si="89"/>
        <v>6535.17416666667</v>
      </c>
      <c r="AG196" s="191">
        <f t="shared" si="90"/>
        <v>6535.17416666667</v>
      </c>
      <c r="AH196" s="191">
        <f t="shared" si="91"/>
        <v>1960.55225</v>
      </c>
      <c r="AI196" s="191">
        <f t="shared" si="92"/>
        <v>-3307.4663</v>
      </c>
      <c r="AJ196" s="191">
        <f t="shared" si="93"/>
        <v>-290.88836</v>
      </c>
      <c r="AK196" s="191">
        <f t="shared" si="94"/>
        <v>-44.497672</v>
      </c>
      <c r="AL196" s="191">
        <f t="shared" si="95"/>
        <v>-1243.697025</v>
      </c>
      <c r="AM196" s="191">
        <f t="shared" si="96"/>
        <v>-1960.55225</v>
      </c>
      <c r="AN196" s="191">
        <f t="shared" si="97"/>
        <v>4546</v>
      </c>
      <c r="AO196" s="191">
        <f t="shared" si="98"/>
        <v>4546</v>
      </c>
      <c r="AP196" s="191">
        <f t="shared" si="99"/>
        <v>3818.64</v>
      </c>
      <c r="AQ196" s="191">
        <f t="shared" si="100"/>
        <v>2120</v>
      </c>
      <c r="AR196" s="191">
        <f t="shared" si="101"/>
        <v>2120</v>
      </c>
      <c r="AS196" s="191">
        <f t="shared" si="102"/>
        <v>101.76</v>
      </c>
      <c r="AT196" s="191">
        <f t="shared" si="103"/>
        <v>2120</v>
      </c>
      <c r="AU196" s="191">
        <f t="shared" si="104"/>
        <v>20.352</v>
      </c>
      <c r="AV196" s="191">
        <f t="shared" si="105"/>
        <v>4340</v>
      </c>
      <c r="AW196" s="191">
        <f t="shared" si="106"/>
        <v>4340</v>
      </c>
      <c r="AX196" s="191">
        <f t="shared" si="107"/>
        <v>1171.8</v>
      </c>
      <c r="AY196" s="191">
        <f t="shared" si="108"/>
        <v>2120</v>
      </c>
      <c r="AZ196" s="191">
        <f t="shared" si="109"/>
        <v>2120</v>
      </c>
      <c r="BA196" s="191">
        <f t="shared" si="110"/>
        <v>636</v>
      </c>
      <c r="BB196" s="191">
        <f t="shared" si="111"/>
        <v>-1636.56</v>
      </c>
      <c r="BC196" s="191">
        <f t="shared" si="112"/>
        <v>-78.96</v>
      </c>
      <c r="BD196" s="191">
        <f t="shared" si="113"/>
        <v>-2.11200000000001</v>
      </c>
      <c r="BE196" s="191">
        <f t="shared" si="114"/>
        <v>-651</v>
      </c>
      <c r="BF196" s="191">
        <f t="shared" si="115"/>
        <v>-636</v>
      </c>
    </row>
    <row r="197" spans="2:58">
      <c r="B197" s="1" t="s">
        <v>382</v>
      </c>
      <c r="C197" s="197" t="str">
        <f>_xlfn.XLOOKUP(B197,'2024.1-2024.6'!B:B,'2024.1-2024.6'!G:G)</f>
        <v>2021/08/03</v>
      </c>
      <c r="D197" s="1">
        <f>_xlfn.XLOOKUP(B197,'2024.1-2024.6'!B:B,'2024.1-2024.6'!I:I)</f>
        <v>0</v>
      </c>
      <c r="E197" s="1" t="str">
        <f>_xlfn.XLOOKUP(B197,'2024.1-2024.6'!B:B,'2024.1-2024.6'!C:C)</f>
        <v>运营中心</v>
      </c>
      <c r="F197" s="1" t="str">
        <f>_xlfn.XLOOKUP(B197,'2024.1-2024.6'!B:B,'2024.1-2024.6'!F:F)</f>
        <v>电气装配储备生</v>
      </c>
      <c r="G197" s="1">
        <f>COUNTIF('2024.1-2024.6'!B:B,B197)</f>
        <v>6</v>
      </c>
      <c r="H197" s="191">
        <f>_xlfn.XLOOKUP(B197,'2024.1-2024.6'!B:B,'2024.1-2024.6'!K:K)</f>
        <v>6935.89</v>
      </c>
      <c r="I197" s="191">
        <f>IFERROR(AVERAGEIF('2022.1-2022.12 '!B:B,B197,'2022.1-2022.12 '!K:K),0)</f>
        <v>4746.53083333333</v>
      </c>
      <c r="J197" s="191">
        <f>_xlfn.XLOOKUP(B197,'2024.1-2024.6'!B:B,'2024.1-2024.6'!J:J)</f>
        <v>1900</v>
      </c>
      <c r="K197" s="191">
        <f>IFERROR(AVERAGEIF('2022.1-2022.12 '!B:B,B197,'2022.1-2022.12 '!J:J),0)</f>
        <v>1900</v>
      </c>
      <c r="L197" s="191"/>
      <c r="M197" s="191">
        <f>SUMIF('2024.1-2024.6'!B:B,'Sum 2024.1-2024.6'!B197,'2024.1-2024.6'!L:L)</f>
        <v>2182.08</v>
      </c>
      <c r="N197" s="191"/>
      <c r="O197" s="191">
        <f>SUMIF('2024.1-2024.6'!B:B,'Sum 2024.1-2024.6'!B197,'2024.1-2024.6'!N:N)</f>
        <v>22.8</v>
      </c>
      <c r="P197" s="191">
        <f>SUMIF('2024.1-2024.6'!B:B,'Sum 2024.1-2024.6'!B197,'2024.1-2024.6'!P:P)</f>
        <v>18.24</v>
      </c>
      <c r="Q197" s="191"/>
      <c r="R197" s="191">
        <f>SUMIF('2024.1-2024.6'!B:B,'Sum 2024.1-2024.6'!B197,'2024.1-2024.6'!M:M)</f>
        <v>520.8</v>
      </c>
      <c r="S197" s="191"/>
      <c r="T197" s="191">
        <f>SUMIF('2024.1-2024.6'!B:B,'Sum 2024.1-2024.6'!B197,'2024.1-2024.6'!O:O)</f>
        <v>0</v>
      </c>
      <c r="U197" s="191">
        <f t="shared" ref="U197:U262" si="116">IF(I197&gt;0,MAX(I197,$U$4),MAX(H197,$U$4))</f>
        <v>4746.53083333333</v>
      </c>
      <c r="V197" s="191">
        <f t="shared" ref="V197:V260" si="117">MIN(U197,$V$4)</f>
        <v>4746.53083333333</v>
      </c>
      <c r="W197" s="191">
        <f t="shared" ref="W197:W260" si="118">V197*$W$4*G197</f>
        <v>3987.0859</v>
      </c>
      <c r="X197" s="191">
        <f t="shared" ref="X197:X261" si="119">IF(I197&gt;0,MAX(I197,$X$4),MAX(H197,$X$4))</f>
        <v>4746.53083333333</v>
      </c>
      <c r="Y197" s="191">
        <f t="shared" ref="Y197:Y260" si="120">MIN(X197,$Y$4)</f>
        <v>4746.53083333333</v>
      </c>
      <c r="Z197" s="191">
        <f t="shared" ref="Z197:Z260" si="121">Y197*$Z$4*G197</f>
        <v>227.83348</v>
      </c>
      <c r="AA197" s="191">
        <f t="shared" ref="AA197:AA261" si="122">IF(I197&gt;0,I197,H197)</f>
        <v>4746.53083333333</v>
      </c>
      <c r="AB197" s="191">
        <f t="shared" ref="AB197:AB260" si="123">AA197*$AB$4*G197</f>
        <v>45.566696</v>
      </c>
      <c r="AC197" s="191">
        <f t="shared" ref="AC197:AC261" si="124">IF(I197&gt;0,MAX(I197,$AC$4),MAX(H197,$AC$4))</f>
        <v>4746.53083333333</v>
      </c>
      <c r="AD197" s="191">
        <f t="shared" ref="AD197:AD260" si="125">MIN(AC197,$AD$4)</f>
        <v>4746.53083333333</v>
      </c>
      <c r="AE197" s="191">
        <f t="shared" ref="AE197:AE260" si="126">AD197*$AE$4*G197</f>
        <v>1281.563325</v>
      </c>
      <c r="AF197" s="191">
        <f t="shared" ref="AF197:AF261" si="127">IF(I197&gt;0,MAX(I197,$AF$4),MAX(H197,$AF$4))</f>
        <v>4746.53083333333</v>
      </c>
      <c r="AG197" s="191">
        <f t="shared" ref="AG197:AG260" si="128">MIN(AF197,$AG$4)</f>
        <v>4746.53083333333</v>
      </c>
      <c r="AH197" s="191">
        <f t="shared" ref="AH197:AH260" si="129">AG197*$AH$4*G197</f>
        <v>1423.95925</v>
      </c>
      <c r="AI197" s="191">
        <f t="shared" ref="AI197:AI261" si="130">MIN(M197-W197,0)</f>
        <v>-1805.0059</v>
      </c>
      <c r="AJ197" s="191">
        <f t="shared" ref="AJ197:AJ261" si="131">MIN(O197-Z197,0)</f>
        <v>-205.03348</v>
      </c>
      <c r="AK197" s="191">
        <f t="shared" ref="AK197:AK261" si="132">MIN(P197-AB197,0)</f>
        <v>-27.326696</v>
      </c>
      <c r="AL197" s="191">
        <f t="shared" ref="AL197:AL261" si="133">MIN(R197-AE197,0)</f>
        <v>-760.763325</v>
      </c>
      <c r="AM197" s="191">
        <f t="shared" ref="AM197:AM261" si="134">MIN(T197-AH197,0)</f>
        <v>-1423.95925</v>
      </c>
      <c r="AN197" s="191">
        <f t="shared" ref="AN197:AN261" si="135">IF(K197&gt;0,MAX(K197,$AN$4),MAX(J197,$AN$4))</f>
        <v>4546</v>
      </c>
      <c r="AO197" s="191">
        <f t="shared" ref="AO197:AO260" si="136">MIN(AN197,$AO$4)</f>
        <v>4546</v>
      </c>
      <c r="AP197" s="191">
        <f t="shared" ref="AP197:AP260" si="137">AO197*$AP$4*G197</f>
        <v>3818.64</v>
      </c>
      <c r="AQ197" s="191">
        <f t="shared" ref="AQ197:AQ261" si="138">IF(K197&gt;0,MAX(K197,$AQ$4),MAX(J197,$AQ$4))</f>
        <v>1900</v>
      </c>
      <c r="AR197" s="191">
        <f t="shared" ref="AR197:AR260" si="139">MIN(AQ197,$AR$4)</f>
        <v>1900</v>
      </c>
      <c r="AS197" s="191">
        <f t="shared" ref="AS197:AS260" si="140">AR197*$AS$4*G197</f>
        <v>91.2</v>
      </c>
      <c r="AT197" s="191">
        <f t="shared" ref="AT197:AT261" si="141">IF(K197&gt;0,K197,J197)</f>
        <v>1900</v>
      </c>
      <c r="AU197" s="191">
        <f t="shared" ref="AU197:AU260" si="142">AT197*$AU$4*G197</f>
        <v>18.24</v>
      </c>
      <c r="AV197" s="191">
        <f t="shared" ref="AV197:AV261" si="143">IF(K197&gt;0,MAX(K197,$AV$4),MAX(J197,$AV$4))</f>
        <v>4340</v>
      </c>
      <c r="AW197" s="191">
        <f t="shared" ref="AW197:AW260" si="144">MIN(AV197,$AW$4)</f>
        <v>4340</v>
      </c>
      <c r="AX197" s="191">
        <f t="shared" ref="AX197:AX260" si="145">AW197*$AX$4*G197</f>
        <v>1171.8</v>
      </c>
      <c r="AY197" s="191">
        <f t="shared" ref="AY197:AY261" si="146">IF(K197&gt;0,MAX(K197,$AY$4),MAX(J197,$AY$4))</f>
        <v>1900</v>
      </c>
      <c r="AZ197" s="191">
        <f t="shared" ref="AZ197:AZ260" si="147">MIN(AY197,$AZ$4)</f>
        <v>1900</v>
      </c>
      <c r="BA197" s="191">
        <f t="shared" ref="BA197:BA260" si="148">AZ197*$BA$4*G197</f>
        <v>570</v>
      </c>
      <c r="BB197" s="191">
        <f t="shared" ref="BB197:BB261" si="149">MIN(M197-AP197,0)</f>
        <v>-1636.56</v>
      </c>
      <c r="BC197" s="191">
        <f t="shared" ref="BC197:BC261" si="150">MIN(O197-AS197,0)</f>
        <v>-68.4</v>
      </c>
      <c r="BD197" s="191">
        <f t="shared" ref="BD197:BD261" si="151">MIN(P197-AU197,0)</f>
        <v>0</v>
      </c>
      <c r="BE197" s="191">
        <f t="shared" ref="BE197:BE261" si="152">MIN(R197-AX197,0)</f>
        <v>-651</v>
      </c>
      <c r="BF197" s="191">
        <f t="shared" ref="BF197:BF261" si="153">MIN(T197-BA197,0)</f>
        <v>-570</v>
      </c>
    </row>
    <row r="198" spans="2:58">
      <c r="B198" s="1" t="s">
        <v>383</v>
      </c>
      <c r="C198" s="197" t="str">
        <f>_xlfn.XLOOKUP(B198,'2024.1-2024.6'!B:B,'2024.1-2024.6'!G:G)</f>
        <v>2021/09/09</v>
      </c>
      <c r="D198" s="1">
        <f>_xlfn.XLOOKUP(B198,'2024.1-2024.6'!B:B,'2024.1-2024.6'!I:I)</f>
        <v>0</v>
      </c>
      <c r="E198" s="1" t="str">
        <f>_xlfn.XLOOKUP(B198,'2024.1-2024.6'!B:B,'2024.1-2024.6'!C:C)</f>
        <v>研发部</v>
      </c>
      <c r="F198" s="1" t="str">
        <f>_xlfn.XLOOKUP(B198,'2024.1-2024.6'!B:B,'2024.1-2024.6'!F:F)</f>
        <v>机械工程师</v>
      </c>
      <c r="G198" s="1">
        <f>COUNTIF('2024.1-2024.6'!B:B,B198)</f>
        <v>6</v>
      </c>
      <c r="H198" s="191">
        <f>_xlfn.XLOOKUP(B198,'2024.1-2024.6'!B:B,'2024.1-2024.6'!K:K)</f>
        <v>8000.7</v>
      </c>
      <c r="I198" s="191">
        <f>IFERROR(AVERAGEIF('2022.1-2022.12 '!B:B,B198,'2022.1-2022.12 '!K:K),0)</f>
        <v>7779.29916666667</v>
      </c>
      <c r="J198" s="191">
        <f>_xlfn.XLOOKUP(B198,'2024.1-2024.6'!B:B,'2024.1-2024.6'!J:J)</f>
        <v>3326</v>
      </c>
      <c r="K198" s="191">
        <f>IFERROR(AVERAGEIF('2022.1-2022.12 '!B:B,B198,'2022.1-2022.12 '!J:J),0)</f>
        <v>3326</v>
      </c>
      <c r="L198" s="191"/>
      <c r="M198" s="191">
        <f>SUMIF('2024.1-2024.6'!B:B,'Sum 2024.1-2024.6'!B198,'2024.1-2024.6'!L:L)</f>
        <v>2182.08</v>
      </c>
      <c r="N198" s="191"/>
      <c r="O198" s="191">
        <f>SUMIF('2024.1-2024.6'!B:B,'Sum 2024.1-2024.6'!B198,'2024.1-2024.6'!N:N)</f>
        <v>22.8</v>
      </c>
      <c r="P198" s="191">
        <f>SUMIF('2024.1-2024.6'!B:B,'Sum 2024.1-2024.6'!B198,'2024.1-2024.6'!P:P)</f>
        <v>18.24</v>
      </c>
      <c r="Q198" s="191"/>
      <c r="R198" s="191">
        <f>SUMIF('2024.1-2024.6'!B:B,'Sum 2024.1-2024.6'!B198,'2024.1-2024.6'!M:M)</f>
        <v>520.8</v>
      </c>
      <c r="S198" s="191"/>
      <c r="T198" s="191">
        <f>SUMIF('2024.1-2024.6'!B:B,'Sum 2024.1-2024.6'!B198,'2024.1-2024.6'!O:O)</f>
        <v>0</v>
      </c>
      <c r="U198" s="191">
        <f t="shared" si="116"/>
        <v>7779.29916666667</v>
      </c>
      <c r="V198" s="191">
        <f t="shared" si="117"/>
        <v>7779.29916666667</v>
      </c>
      <c r="W198" s="191">
        <f t="shared" si="118"/>
        <v>6534.6113</v>
      </c>
      <c r="X198" s="191">
        <f t="shared" si="119"/>
        <v>7779.29916666667</v>
      </c>
      <c r="Y198" s="191">
        <f t="shared" si="120"/>
        <v>7779.29916666667</v>
      </c>
      <c r="Z198" s="191">
        <f t="shared" si="121"/>
        <v>373.40636</v>
      </c>
      <c r="AA198" s="191">
        <f t="shared" si="122"/>
        <v>7779.29916666667</v>
      </c>
      <c r="AB198" s="191">
        <f t="shared" si="123"/>
        <v>74.681272</v>
      </c>
      <c r="AC198" s="191">
        <f t="shared" si="124"/>
        <v>7779.29916666667</v>
      </c>
      <c r="AD198" s="191">
        <f t="shared" si="125"/>
        <v>7779.29916666667</v>
      </c>
      <c r="AE198" s="191">
        <f t="shared" si="126"/>
        <v>2100.410775</v>
      </c>
      <c r="AF198" s="191">
        <f t="shared" si="127"/>
        <v>7779.29916666667</v>
      </c>
      <c r="AG198" s="191">
        <f t="shared" si="128"/>
        <v>7779.29916666667</v>
      </c>
      <c r="AH198" s="191">
        <f t="shared" si="129"/>
        <v>2333.78975</v>
      </c>
      <c r="AI198" s="191">
        <f t="shared" si="130"/>
        <v>-4352.5313</v>
      </c>
      <c r="AJ198" s="191">
        <f t="shared" si="131"/>
        <v>-350.60636</v>
      </c>
      <c r="AK198" s="191">
        <f t="shared" si="132"/>
        <v>-56.441272</v>
      </c>
      <c r="AL198" s="191">
        <f t="shared" si="133"/>
        <v>-1579.610775</v>
      </c>
      <c r="AM198" s="191">
        <f t="shared" si="134"/>
        <v>-2333.78975</v>
      </c>
      <c r="AN198" s="191">
        <f t="shared" si="135"/>
        <v>4546</v>
      </c>
      <c r="AO198" s="191">
        <f t="shared" si="136"/>
        <v>4546</v>
      </c>
      <c r="AP198" s="191">
        <f t="shared" si="137"/>
        <v>3818.64</v>
      </c>
      <c r="AQ198" s="191">
        <f t="shared" si="138"/>
        <v>3326</v>
      </c>
      <c r="AR198" s="191">
        <f t="shared" si="139"/>
        <v>3326</v>
      </c>
      <c r="AS198" s="191">
        <f t="shared" si="140"/>
        <v>159.648</v>
      </c>
      <c r="AT198" s="191">
        <f t="shared" si="141"/>
        <v>3326</v>
      </c>
      <c r="AU198" s="191">
        <f t="shared" si="142"/>
        <v>31.9296</v>
      </c>
      <c r="AV198" s="191">
        <f t="shared" si="143"/>
        <v>4340</v>
      </c>
      <c r="AW198" s="191">
        <f t="shared" si="144"/>
        <v>4340</v>
      </c>
      <c r="AX198" s="191">
        <f t="shared" si="145"/>
        <v>1171.8</v>
      </c>
      <c r="AY198" s="191">
        <f t="shared" si="146"/>
        <v>3326</v>
      </c>
      <c r="AZ198" s="191">
        <f t="shared" si="147"/>
        <v>3326</v>
      </c>
      <c r="BA198" s="191">
        <f t="shared" si="148"/>
        <v>997.8</v>
      </c>
      <c r="BB198" s="191">
        <f t="shared" si="149"/>
        <v>-1636.56</v>
      </c>
      <c r="BC198" s="191">
        <f t="shared" si="150"/>
        <v>-136.848</v>
      </c>
      <c r="BD198" s="191">
        <f t="shared" si="151"/>
        <v>-13.6896</v>
      </c>
      <c r="BE198" s="191">
        <f t="shared" si="152"/>
        <v>-651</v>
      </c>
      <c r="BF198" s="191">
        <f t="shared" si="153"/>
        <v>-997.8</v>
      </c>
    </row>
    <row r="199" spans="2:58">
      <c r="B199" s="1" t="s">
        <v>384</v>
      </c>
      <c r="C199" s="197" t="str">
        <f>_xlfn.XLOOKUP(B199,'2024.1-2024.6'!B:B,'2024.1-2024.6'!G:G)</f>
        <v>2020/08/15</v>
      </c>
      <c r="D199" s="1">
        <f>_xlfn.XLOOKUP(B199,'2024.1-2024.6'!B:B,'2024.1-2024.6'!I:I)</f>
        <v>0</v>
      </c>
      <c r="E199" s="1" t="str">
        <f>_xlfn.XLOOKUP(B199,'2024.1-2024.6'!B:B,'2024.1-2024.6'!C:C)</f>
        <v>服务营销中心</v>
      </c>
      <c r="F199" s="1" t="str">
        <f>_xlfn.XLOOKUP(B199,'2024.1-2024.6'!B:B,'2024.1-2024.6'!F:F)</f>
        <v>售后服务工程师</v>
      </c>
      <c r="G199" s="1">
        <f>COUNTIF('2024.1-2024.6'!B:B,B199)</f>
        <v>6</v>
      </c>
      <c r="H199" s="191">
        <f>_xlfn.XLOOKUP(B199,'2024.1-2024.6'!B:B,'2024.1-2024.6'!K:K)</f>
        <v>26284.8</v>
      </c>
      <c r="I199" s="191">
        <f>IFERROR(AVERAGEIF('2022.1-2022.12 '!B:B,B199,'2022.1-2022.12 '!K:K),0)</f>
        <v>20354.825</v>
      </c>
      <c r="J199" s="191">
        <f>_xlfn.XLOOKUP(B199,'2024.1-2024.6'!B:B,'2024.1-2024.6'!J:J)</f>
        <v>7881</v>
      </c>
      <c r="K199" s="191">
        <f>IFERROR(AVERAGEIF('2022.1-2022.12 '!B:B,B199,'2022.1-2022.12 '!J:J),0)</f>
        <v>7881</v>
      </c>
      <c r="L199" s="191"/>
      <c r="M199" s="191">
        <f>SUMIF('2024.1-2024.6'!B:B,'Sum 2024.1-2024.6'!B199,'2024.1-2024.6'!L:L)</f>
        <v>2182.08</v>
      </c>
      <c r="N199" s="191"/>
      <c r="O199" s="191">
        <f>SUMIF('2024.1-2024.6'!B:B,'Sum 2024.1-2024.6'!B199,'2024.1-2024.6'!N:N)</f>
        <v>22.8</v>
      </c>
      <c r="P199" s="191">
        <f>SUMIF('2024.1-2024.6'!B:B,'Sum 2024.1-2024.6'!B199,'2024.1-2024.6'!P:P)</f>
        <v>18.24</v>
      </c>
      <c r="Q199" s="191"/>
      <c r="R199" s="191">
        <f>SUMIF('2024.1-2024.6'!B:B,'Sum 2024.1-2024.6'!B199,'2024.1-2024.6'!M:M)</f>
        <v>520.8</v>
      </c>
      <c r="S199" s="191"/>
      <c r="T199" s="191">
        <f>SUMIF('2024.1-2024.6'!B:B,'Sum 2024.1-2024.6'!B199,'2024.1-2024.6'!O:O)</f>
        <v>0</v>
      </c>
      <c r="U199" s="191">
        <f t="shared" si="116"/>
        <v>20354.825</v>
      </c>
      <c r="V199" s="191">
        <f t="shared" si="117"/>
        <v>20354.825</v>
      </c>
      <c r="W199" s="191">
        <f t="shared" si="118"/>
        <v>17098.053</v>
      </c>
      <c r="X199" s="191">
        <f t="shared" si="119"/>
        <v>20354.825</v>
      </c>
      <c r="Y199" s="191">
        <f t="shared" si="120"/>
        <v>20354.825</v>
      </c>
      <c r="Z199" s="191">
        <f t="shared" si="121"/>
        <v>977.0316</v>
      </c>
      <c r="AA199" s="191">
        <f t="shared" si="122"/>
        <v>20354.825</v>
      </c>
      <c r="AB199" s="191">
        <f t="shared" si="123"/>
        <v>195.40632</v>
      </c>
      <c r="AC199" s="191">
        <f t="shared" si="124"/>
        <v>20354.825</v>
      </c>
      <c r="AD199" s="191">
        <f t="shared" si="125"/>
        <v>20354.825</v>
      </c>
      <c r="AE199" s="191">
        <f t="shared" si="126"/>
        <v>5495.80275</v>
      </c>
      <c r="AF199" s="191">
        <f t="shared" si="127"/>
        <v>20354.825</v>
      </c>
      <c r="AG199" s="191">
        <f t="shared" si="128"/>
        <v>20354.825</v>
      </c>
      <c r="AH199" s="191">
        <f t="shared" si="129"/>
        <v>6106.4475</v>
      </c>
      <c r="AI199" s="191">
        <f t="shared" si="130"/>
        <v>-14915.973</v>
      </c>
      <c r="AJ199" s="191">
        <f t="shared" si="131"/>
        <v>-954.2316</v>
      </c>
      <c r="AK199" s="191">
        <f t="shared" si="132"/>
        <v>-177.16632</v>
      </c>
      <c r="AL199" s="191">
        <f t="shared" si="133"/>
        <v>-4975.00275</v>
      </c>
      <c r="AM199" s="191">
        <f t="shared" si="134"/>
        <v>-6106.4475</v>
      </c>
      <c r="AN199" s="191">
        <f t="shared" si="135"/>
        <v>7881</v>
      </c>
      <c r="AO199" s="191">
        <f t="shared" si="136"/>
        <v>7881</v>
      </c>
      <c r="AP199" s="191">
        <f t="shared" si="137"/>
        <v>6620.04</v>
      </c>
      <c r="AQ199" s="191">
        <f t="shared" si="138"/>
        <v>7881</v>
      </c>
      <c r="AR199" s="191">
        <f t="shared" si="139"/>
        <v>7881</v>
      </c>
      <c r="AS199" s="191">
        <f t="shared" si="140"/>
        <v>378.288</v>
      </c>
      <c r="AT199" s="191">
        <f t="shared" si="141"/>
        <v>7881</v>
      </c>
      <c r="AU199" s="191">
        <f t="shared" si="142"/>
        <v>75.6576</v>
      </c>
      <c r="AV199" s="191">
        <f t="shared" si="143"/>
        <v>7881</v>
      </c>
      <c r="AW199" s="191">
        <f t="shared" si="144"/>
        <v>7881</v>
      </c>
      <c r="AX199" s="191">
        <f t="shared" si="145"/>
        <v>2127.87</v>
      </c>
      <c r="AY199" s="191">
        <f t="shared" si="146"/>
        <v>7881</v>
      </c>
      <c r="AZ199" s="191">
        <f t="shared" si="147"/>
        <v>7881</v>
      </c>
      <c r="BA199" s="191">
        <f t="shared" si="148"/>
        <v>2364.3</v>
      </c>
      <c r="BB199" s="191">
        <f t="shared" si="149"/>
        <v>-4437.96</v>
      </c>
      <c r="BC199" s="191">
        <f t="shared" si="150"/>
        <v>-355.488</v>
      </c>
      <c r="BD199" s="191">
        <f t="shared" si="151"/>
        <v>-57.4176</v>
      </c>
      <c r="BE199" s="191">
        <f t="shared" si="152"/>
        <v>-1607.07</v>
      </c>
      <c r="BF199" s="191">
        <f t="shared" si="153"/>
        <v>-2364.3</v>
      </c>
    </row>
    <row r="200" spans="2:58">
      <c r="B200" s="201" t="s">
        <v>535</v>
      </c>
      <c r="C200" s="197" t="str">
        <f>_xlfn.XLOOKUP(B200,'2024.1-2024.6'!B:B,'2024.1-2024.6'!G:G)</f>
        <v>2024/05/28</v>
      </c>
      <c r="D200" s="1" t="str">
        <f>_xlfn.XLOOKUP(B200,'2024.1-2024.6'!B:B,'2024.1-2024.6'!I:I)</f>
        <v>5月入职</v>
      </c>
      <c r="E200" s="1" t="str">
        <f>_xlfn.XLOOKUP(B200,'2024.1-2024.6'!B:B,'2024.1-2024.6'!C:C)</f>
        <v>服务营销中心</v>
      </c>
      <c r="F200" s="1" t="str">
        <f>_xlfn.XLOOKUP(B200,'2024.1-2024.6'!B:B,'2024.1-2024.6'!F:F)</f>
        <v>售后服务专员</v>
      </c>
      <c r="G200" s="1">
        <f>COUNTIF('2024.1-2024.6'!B:B,B200)</f>
        <v>2</v>
      </c>
      <c r="H200" s="191">
        <f>_xlfn.XLOOKUP(B200,'2024.1-2024.6'!B:B,'2024.1-2024.6'!K:K)</f>
        <v>1109.51</v>
      </c>
      <c r="I200" s="191">
        <f>IFERROR(AVERAGEIF('2022.1-2022.12 '!B:B,B200,'2022.1-2022.12 '!K:K),0)</f>
        <v>0</v>
      </c>
      <c r="J200" s="191">
        <f>_xlfn.XLOOKUP(B200,'2024.1-2024.6'!B:B,'2024.1-2024.6'!J:J)</f>
        <v>2750</v>
      </c>
      <c r="K200" s="191">
        <f>IFERROR(AVERAGEIF('2022.1-2022.12 '!B:B,B200,'2022.1-2022.12 '!J:J),0)</f>
        <v>0</v>
      </c>
      <c r="L200" s="191"/>
      <c r="M200" s="191">
        <f>SUMIF('2024.1-2024.6'!B:B,'Sum 2024.1-2024.6'!B200,'2024.1-2024.6'!L:L)</f>
        <v>363.68</v>
      </c>
      <c r="N200" s="191"/>
      <c r="O200" s="191">
        <f>SUMIF('2024.1-2024.6'!B:B,'Sum 2024.1-2024.6'!B200,'2024.1-2024.6'!N:N)</f>
        <v>3.8</v>
      </c>
      <c r="P200" s="191">
        <f>SUMIF('2024.1-2024.6'!B:B,'Sum 2024.1-2024.6'!B200,'2024.1-2024.6'!P:P)</f>
        <v>3.04</v>
      </c>
      <c r="Q200" s="191"/>
      <c r="R200" s="191">
        <f>SUMIF('2024.1-2024.6'!B:B,'Sum 2024.1-2024.6'!B200,'2024.1-2024.6'!M:M)</f>
        <v>86.8</v>
      </c>
      <c r="S200" s="191"/>
      <c r="T200" s="191">
        <f>SUMIF('2024.1-2024.6'!B:B,'Sum 2024.1-2024.6'!B200,'2024.1-2024.6'!O:O)</f>
        <v>0</v>
      </c>
      <c r="U200" s="191">
        <f t="shared" si="116"/>
        <v>4546</v>
      </c>
      <c r="V200" s="191">
        <f t="shared" si="117"/>
        <v>4546</v>
      </c>
      <c r="W200" s="191">
        <f t="shared" si="118"/>
        <v>1272.88</v>
      </c>
      <c r="X200" s="191">
        <f t="shared" si="119"/>
        <v>1900</v>
      </c>
      <c r="Y200" s="191">
        <f t="shared" si="120"/>
        <v>1900</v>
      </c>
      <c r="Z200" s="191">
        <f t="shared" si="121"/>
        <v>30.4</v>
      </c>
      <c r="AA200" s="191">
        <f t="shared" si="122"/>
        <v>1109.51</v>
      </c>
      <c r="AB200" s="191">
        <f t="shared" si="123"/>
        <v>3.550432</v>
      </c>
      <c r="AC200" s="191">
        <f t="shared" si="124"/>
        <v>4340</v>
      </c>
      <c r="AD200" s="191">
        <f t="shared" si="125"/>
        <v>4340</v>
      </c>
      <c r="AE200" s="191">
        <f t="shared" si="126"/>
        <v>390.6</v>
      </c>
      <c r="AF200" s="191">
        <f t="shared" si="127"/>
        <v>1900</v>
      </c>
      <c r="AG200" s="191">
        <f t="shared" si="128"/>
        <v>1900</v>
      </c>
      <c r="AH200" s="191">
        <f t="shared" si="129"/>
        <v>190</v>
      </c>
      <c r="AI200" s="191">
        <f t="shared" si="130"/>
        <v>-909.2</v>
      </c>
      <c r="AJ200" s="191">
        <f t="shared" si="131"/>
        <v>-26.6</v>
      </c>
      <c r="AK200" s="191">
        <f t="shared" si="132"/>
        <v>-0.510432</v>
      </c>
      <c r="AL200" s="191">
        <f t="shared" si="133"/>
        <v>-303.8</v>
      </c>
      <c r="AM200" s="191">
        <f t="shared" si="134"/>
        <v>-190</v>
      </c>
      <c r="AN200" s="191">
        <f t="shared" si="135"/>
        <v>4546</v>
      </c>
      <c r="AO200" s="191">
        <f t="shared" si="136"/>
        <v>4546</v>
      </c>
      <c r="AP200" s="191">
        <f t="shared" si="137"/>
        <v>1272.88</v>
      </c>
      <c r="AQ200" s="191">
        <f t="shared" si="138"/>
        <v>2750</v>
      </c>
      <c r="AR200" s="191">
        <f t="shared" si="139"/>
        <v>2750</v>
      </c>
      <c r="AS200" s="191">
        <f t="shared" si="140"/>
        <v>44</v>
      </c>
      <c r="AT200" s="191">
        <f t="shared" si="141"/>
        <v>2750</v>
      </c>
      <c r="AU200" s="191">
        <f t="shared" si="142"/>
        <v>8.8</v>
      </c>
      <c r="AV200" s="191">
        <f t="shared" si="143"/>
        <v>4340</v>
      </c>
      <c r="AW200" s="191">
        <f t="shared" si="144"/>
        <v>4340</v>
      </c>
      <c r="AX200" s="191">
        <f t="shared" si="145"/>
        <v>390.6</v>
      </c>
      <c r="AY200" s="191">
        <f t="shared" si="146"/>
        <v>2750</v>
      </c>
      <c r="AZ200" s="191">
        <f t="shared" si="147"/>
        <v>2750</v>
      </c>
      <c r="BA200" s="191">
        <f t="shared" si="148"/>
        <v>275</v>
      </c>
      <c r="BB200" s="191">
        <f t="shared" si="149"/>
        <v>-909.2</v>
      </c>
      <c r="BC200" s="191">
        <f t="shared" si="150"/>
        <v>-40.2</v>
      </c>
      <c r="BD200" s="191">
        <f t="shared" si="151"/>
        <v>-5.76</v>
      </c>
      <c r="BE200" s="191">
        <f t="shared" si="152"/>
        <v>-303.8</v>
      </c>
      <c r="BF200" s="191">
        <f t="shared" si="153"/>
        <v>-275</v>
      </c>
    </row>
    <row r="201" spans="2:58">
      <c r="B201" s="1" t="s">
        <v>385</v>
      </c>
      <c r="C201" s="197" t="str">
        <f>_xlfn.XLOOKUP(B201,'2024.1-2024.6'!B:B,'2024.1-2024.6'!G:G)</f>
        <v>2020/08/03</v>
      </c>
      <c r="D201" s="1">
        <f>_xlfn.XLOOKUP(B201,'2024.1-2024.6'!B:B,'2024.1-2024.6'!I:I)</f>
        <v>0</v>
      </c>
      <c r="E201" s="1" t="str">
        <f>_xlfn.XLOOKUP(B201,'2024.1-2024.6'!B:B,'2024.1-2024.6'!C:C)</f>
        <v>服务营销中心</v>
      </c>
      <c r="F201" s="1" t="str">
        <f>_xlfn.XLOOKUP(B201,'2024.1-2024.6'!B:B,'2024.1-2024.6'!F:F)</f>
        <v>机械服务工程师</v>
      </c>
      <c r="G201" s="1">
        <f>COUNTIF('2024.1-2024.6'!B:B,B201)</f>
        <v>6</v>
      </c>
      <c r="H201" s="191">
        <f>_xlfn.XLOOKUP(B201,'2024.1-2024.6'!B:B,'2024.1-2024.6'!K:K)</f>
        <v>10565.68</v>
      </c>
      <c r="I201" s="191">
        <f>IFERROR(AVERAGEIF('2022.1-2022.12 '!B:B,B201,'2022.1-2022.12 '!K:K),0)</f>
        <v>7687.3375</v>
      </c>
      <c r="J201" s="191">
        <f>_xlfn.XLOOKUP(B201,'2024.1-2024.6'!B:B,'2024.1-2024.6'!J:J)</f>
        <v>3275</v>
      </c>
      <c r="K201" s="191">
        <f>IFERROR(AVERAGEIF('2022.1-2022.12 '!B:B,B201,'2022.1-2022.12 '!J:J),0)</f>
        <v>2723</v>
      </c>
      <c r="L201" s="191"/>
      <c r="M201" s="191">
        <f>SUMIF('2024.1-2024.6'!B:B,'Sum 2024.1-2024.6'!B201,'2024.1-2024.6'!L:L)</f>
        <v>2182.08</v>
      </c>
      <c r="N201" s="191"/>
      <c r="O201" s="191">
        <f>SUMIF('2024.1-2024.6'!B:B,'Sum 2024.1-2024.6'!B201,'2024.1-2024.6'!N:N)</f>
        <v>22.8</v>
      </c>
      <c r="P201" s="191">
        <f>SUMIF('2024.1-2024.6'!B:B,'Sum 2024.1-2024.6'!B201,'2024.1-2024.6'!P:P)</f>
        <v>18.24</v>
      </c>
      <c r="Q201" s="191"/>
      <c r="R201" s="191">
        <f>SUMIF('2024.1-2024.6'!B:B,'Sum 2024.1-2024.6'!B201,'2024.1-2024.6'!M:M)</f>
        <v>520.8</v>
      </c>
      <c r="S201" s="191"/>
      <c r="T201" s="191">
        <f>SUMIF('2024.1-2024.6'!B:B,'Sum 2024.1-2024.6'!B201,'2024.1-2024.6'!O:O)</f>
        <v>0</v>
      </c>
      <c r="U201" s="191">
        <f t="shared" si="116"/>
        <v>7687.3375</v>
      </c>
      <c r="V201" s="191">
        <f t="shared" si="117"/>
        <v>7687.3375</v>
      </c>
      <c r="W201" s="191">
        <f t="shared" si="118"/>
        <v>6457.3635</v>
      </c>
      <c r="X201" s="191">
        <f t="shared" si="119"/>
        <v>7687.3375</v>
      </c>
      <c r="Y201" s="191">
        <f t="shared" si="120"/>
        <v>7687.3375</v>
      </c>
      <c r="Z201" s="191">
        <f t="shared" si="121"/>
        <v>368.9922</v>
      </c>
      <c r="AA201" s="191">
        <f t="shared" si="122"/>
        <v>7687.3375</v>
      </c>
      <c r="AB201" s="191">
        <f t="shared" si="123"/>
        <v>73.79844</v>
      </c>
      <c r="AC201" s="191">
        <f t="shared" si="124"/>
        <v>7687.3375</v>
      </c>
      <c r="AD201" s="191">
        <f t="shared" si="125"/>
        <v>7687.3375</v>
      </c>
      <c r="AE201" s="191">
        <f t="shared" si="126"/>
        <v>2075.581125</v>
      </c>
      <c r="AF201" s="191">
        <f t="shared" si="127"/>
        <v>7687.3375</v>
      </c>
      <c r="AG201" s="191">
        <f t="shared" si="128"/>
        <v>7687.3375</v>
      </c>
      <c r="AH201" s="191">
        <f t="shared" si="129"/>
        <v>2306.20125</v>
      </c>
      <c r="AI201" s="191">
        <f t="shared" si="130"/>
        <v>-4275.2835</v>
      </c>
      <c r="AJ201" s="191">
        <f t="shared" si="131"/>
        <v>-346.1922</v>
      </c>
      <c r="AK201" s="191">
        <f t="shared" si="132"/>
        <v>-55.55844</v>
      </c>
      <c r="AL201" s="191">
        <f t="shared" si="133"/>
        <v>-1554.781125</v>
      </c>
      <c r="AM201" s="191">
        <f t="shared" si="134"/>
        <v>-2306.20125</v>
      </c>
      <c r="AN201" s="191">
        <f t="shared" si="135"/>
        <v>4546</v>
      </c>
      <c r="AO201" s="191">
        <f t="shared" si="136"/>
        <v>4546</v>
      </c>
      <c r="AP201" s="191">
        <f t="shared" si="137"/>
        <v>3818.64</v>
      </c>
      <c r="AQ201" s="191">
        <f t="shared" si="138"/>
        <v>2723</v>
      </c>
      <c r="AR201" s="191">
        <f t="shared" si="139"/>
        <v>2723</v>
      </c>
      <c r="AS201" s="191">
        <f t="shared" si="140"/>
        <v>130.704</v>
      </c>
      <c r="AT201" s="191">
        <f t="shared" si="141"/>
        <v>2723</v>
      </c>
      <c r="AU201" s="191">
        <f t="shared" si="142"/>
        <v>26.1408</v>
      </c>
      <c r="AV201" s="191">
        <f t="shared" si="143"/>
        <v>4340</v>
      </c>
      <c r="AW201" s="191">
        <f t="shared" si="144"/>
        <v>4340</v>
      </c>
      <c r="AX201" s="191">
        <f t="shared" si="145"/>
        <v>1171.8</v>
      </c>
      <c r="AY201" s="191">
        <f t="shared" si="146"/>
        <v>2723</v>
      </c>
      <c r="AZ201" s="191">
        <f t="shared" si="147"/>
        <v>2723</v>
      </c>
      <c r="BA201" s="191">
        <f t="shared" si="148"/>
        <v>816.9</v>
      </c>
      <c r="BB201" s="191">
        <f t="shared" si="149"/>
        <v>-1636.56</v>
      </c>
      <c r="BC201" s="191">
        <f t="shared" si="150"/>
        <v>-107.904</v>
      </c>
      <c r="BD201" s="191">
        <f t="shared" si="151"/>
        <v>-7.9008</v>
      </c>
      <c r="BE201" s="191">
        <f t="shared" si="152"/>
        <v>-651</v>
      </c>
      <c r="BF201" s="191">
        <f t="shared" si="153"/>
        <v>-816.9</v>
      </c>
    </row>
    <row r="202" spans="2:58">
      <c r="B202" s="1" t="s">
        <v>386</v>
      </c>
      <c r="C202" s="197" t="str">
        <f>_xlfn.XLOOKUP(B202,'2024.1-2024.6'!B:B,'2024.1-2024.6'!G:G)</f>
        <v>2022/04/24</v>
      </c>
      <c r="D202" s="1">
        <f>_xlfn.XLOOKUP(B202,'2024.1-2024.6'!B:B,'2024.1-2024.6'!I:I)</f>
        <v>0</v>
      </c>
      <c r="E202" s="1" t="str">
        <f>_xlfn.XLOOKUP(B202,'2024.1-2024.6'!B:B,'2024.1-2024.6'!C:C)</f>
        <v>销售部</v>
      </c>
      <c r="F202" s="1" t="str">
        <f>_xlfn.XLOOKUP(B202,'2024.1-2024.6'!B:B,'2024.1-2024.6'!F:F)</f>
        <v>区域销售总监</v>
      </c>
      <c r="G202" s="1">
        <f>COUNTIF('2024.1-2024.6'!B:B,B202)</f>
        <v>6</v>
      </c>
      <c r="H202" s="191">
        <f>_xlfn.XLOOKUP(B202,'2024.1-2024.6'!B:B,'2024.1-2024.6'!K:K)</f>
        <v>15880</v>
      </c>
      <c r="I202" s="191">
        <f>IFERROR(AVERAGEIF('2022.1-2022.12 '!B:B,B202,'2022.1-2022.12 '!K:K),0)</f>
        <v>15631.8066666667</v>
      </c>
      <c r="J202" s="191">
        <f>_xlfn.XLOOKUP(B202,'2024.1-2024.6'!B:B,'2024.1-2024.6'!J:J)</f>
        <v>5500</v>
      </c>
      <c r="K202" s="191">
        <f>IFERROR(AVERAGEIF('2022.1-2022.12 '!B:B,B202,'2022.1-2022.12 '!J:J),0)</f>
        <v>5500</v>
      </c>
      <c r="L202" s="191"/>
      <c r="M202" s="191">
        <f>SUMIF('2024.1-2024.6'!B:B,'Sum 2024.1-2024.6'!B202,'2024.1-2024.6'!L:L)</f>
        <v>2182.08</v>
      </c>
      <c r="N202" s="191"/>
      <c r="O202" s="191">
        <f>SUMIF('2024.1-2024.6'!B:B,'Sum 2024.1-2024.6'!B202,'2024.1-2024.6'!N:N)</f>
        <v>22.8</v>
      </c>
      <c r="P202" s="191">
        <f>SUMIF('2024.1-2024.6'!B:B,'Sum 2024.1-2024.6'!B202,'2024.1-2024.6'!P:P)</f>
        <v>18.24</v>
      </c>
      <c r="Q202" s="191"/>
      <c r="R202" s="191">
        <f>SUMIF('2024.1-2024.6'!B:B,'Sum 2024.1-2024.6'!B202,'2024.1-2024.6'!M:M)</f>
        <v>520.8</v>
      </c>
      <c r="S202" s="191"/>
      <c r="T202" s="191">
        <f>SUMIF('2024.1-2024.6'!B:B,'Sum 2024.1-2024.6'!B202,'2024.1-2024.6'!O:O)</f>
        <v>0</v>
      </c>
      <c r="U202" s="191">
        <f t="shared" si="116"/>
        <v>15631.8066666667</v>
      </c>
      <c r="V202" s="191">
        <f t="shared" si="117"/>
        <v>15631.8066666667</v>
      </c>
      <c r="W202" s="191">
        <f t="shared" si="118"/>
        <v>13130.7176</v>
      </c>
      <c r="X202" s="191">
        <f t="shared" si="119"/>
        <v>15631.8066666667</v>
      </c>
      <c r="Y202" s="191">
        <f t="shared" si="120"/>
        <v>15631.8066666667</v>
      </c>
      <c r="Z202" s="191">
        <f t="shared" si="121"/>
        <v>750.32672</v>
      </c>
      <c r="AA202" s="191">
        <f t="shared" si="122"/>
        <v>15631.8066666667</v>
      </c>
      <c r="AB202" s="191">
        <f t="shared" si="123"/>
        <v>150.065344</v>
      </c>
      <c r="AC202" s="191">
        <f t="shared" si="124"/>
        <v>15631.8066666667</v>
      </c>
      <c r="AD202" s="191">
        <f t="shared" si="125"/>
        <v>15631.8066666667</v>
      </c>
      <c r="AE202" s="191">
        <f t="shared" si="126"/>
        <v>4220.5878</v>
      </c>
      <c r="AF202" s="191">
        <f t="shared" si="127"/>
        <v>15631.8066666667</v>
      </c>
      <c r="AG202" s="191">
        <f t="shared" si="128"/>
        <v>15631.8066666667</v>
      </c>
      <c r="AH202" s="191">
        <f t="shared" si="129"/>
        <v>4689.542</v>
      </c>
      <c r="AI202" s="191">
        <f t="shared" si="130"/>
        <v>-10948.6376</v>
      </c>
      <c r="AJ202" s="191">
        <f t="shared" si="131"/>
        <v>-727.52672</v>
      </c>
      <c r="AK202" s="191">
        <f t="shared" si="132"/>
        <v>-131.825344</v>
      </c>
      <c r="AL202" s="191">
        <f t="shared" si="133"/>
        <v>-3699.7878</v>
      </c>
      <c r="AM202" s="191">
        <f t="shared" si="134"/>
        <v>-4689.542</v>
      </c>
      <c r="AN202" s="191">
        <f t="shared" si="135"/>
        <v>5500</v>
      </c>
      <c r="AO202" s="191">
        <f t="shared" si="136"/>
        <v>5500</v>
      </c>
      <c r="AP202" s="191">
        <f t="shared" si="137"/>
        <v>4620</v>
      </c>
      <c r="AQ202" s="191">
        <f t="shared" si="138"/>
        <v>5500</v>
      </c>
      <c r="AR202" s="191">
        <f t="shared" si="139"/>
        <v>5500</v>
      </c>
      <c r="AS202" s="191">
        <f t="shared" si="140"/>
        <v>264</v>
      </c>
      <c r="AT202" s="191">
        <f t="shared" si="141"/>
        <v>5500</v>
      </c>
      <c r="AU202" s="191">
        <f t="shared" si="142"/>
        <v>52.8</v>
      </c>
      <c r="AV202" s="191">
        <f t="shared" si="143"/>
        <v>5500</v>
      </c>
      <c r="AW202" s="191">
        <f t="shared" si="144"/>
        <v>5500</v>
      </c>
      <c r="AX202" s="191">
        <f t="shared" si="145"/>
        <v>1485</v>
      </c>
      <c r="AY202" s="191">
        <f t="shared" si="146"/>
        <v>5500</v>
      </c>
      <c r="AZ202" s="191">
        <f t="shared" si="147"/>
        <v>5500</v>
      </c>
      <c r="BA202" s="191">
        <f t="shared" si="148"/>
        <v>1650</v>
      </c>
      <c r="BB202" s="191">
        <f t="shared" si="149"/>
        <v>-2437.92</v>
      </c>
      <c r="BC202" s="191">
        <f t="shared" si="150"/>
        <v>-241.2</v>
      </c>
      <c r="BD202" s="191">
        <f t="shared" si="151"/>
        <v>-34.56</v>
      </c>
      <c r="BE202" s="191">
        <f t="shared" si="152"/>
        <v>-964.2</v>
      </c>
      <c r="BF202" s="191">
        <f t="shared" si="153"/>
        <v>-1650</v>
      </c>
    </row>
    <row r="203" spans="2:58">
      <c r="B203" s="1" t="s">
        <v>387</v>
      </c>
      <c r="C203" s="197" t="str">
        <f>_xlfn.XLOOKUP(B203,'2024.1-2024.6'!B:B,'2024.1-2024.6'!G:G)</f>
        <v>2021/03/04</v>
      </c>
      <c r="D203" s="1">
        <f>_xlfn.XLOOKUP(B203,'2024.1-2024.6'!B:B,'2024.1-2024.6'!I:I)</f>
        <v>0</v>
      </c>
      <c r="E203" s="1" t="str">
        <f>_xlfn.XLOOKUP(B203,'2024.1-2024.6'!B:B,'2024.1-2024.6'!C:C)</f>
        <v>运营中心</v>
      </c>
      <c r="F203" s="1" t="str">
        <f>_xlfn.XLOOKUP(B203,'2024.1-2024.6'!B:B,'2024.1-2024.6'!F:F)</f>
        <v>装配电工</v>
      </c>
      <c r="G203" s="1">
        <f>COUNTIF('2024.1-2024.6'!B:B,B203)</f>
        <v>6</v>
      </c>
      <c r="H203" s="191">
        <f>_xlfn.XLOOKUP(B203,'2024.1-2024.6'!B:B,'2024.1-2024.6'!K:K)</f>
        <v>8742.92</v>
      </c>
      <c r="I203" s="191">
        <f>IFERROR(AVERAGEIF('2022.1-2022.12 '!B:B,B203,'2022.1-2022.12 '!K:K),0)</f>
        <v>5955.50083333333</v>
      </c>
      <c r="J203" s="191">
        <f>_xlfn.XLOOKUP(B203,'2024.1-2024.6'!B:B,'2024.1-2024.6'!J:J)</f>
        <v>1900</v>
      </c>
      <c r="K203" s="191">
        <f>IFERROR(AVERAGEIF('2022.1-2022.12 '!B:B,B203,'2022.1-2022.12 '!J:J),0)</f>
        <v>1900</v>
      </c>
      <c r="L203" s="191"/>
      <c r="M203" s="191">
        <f>SUMIF('2024.1-2024.6'!B:B,'Sum 2024.1-2024.6'!B203,'2024.1-2024.6'!L:L)</f>
        <v>2182.08</v>
      </c>
      <c r="N203" s="191"/>
      <c r="O203" s="191">
        <f>SUMIF('2024.1-2024.6'!B:B,'Sum 2024.1-2024.6'!B203,'2024.1-2024.6'!N:N)</f>
        <v>22.8</v>
      </c>
      <c r="P203" s="191">
        <f>SUMIF('2024.1-2024.6'!B:B,'Sum 2024.1-2024.6'!B203,'2024.1-2024.6'!P:P)</f>
        <v>18.24</v>
      </c>
      <c r="Q203" s="191"/>
      <c r="R203" s="191">
        <f>SUMIF('2024.1-2024.6'!B:B,'Sum 2024.1-2024.6'!B203,'2024.1-2024.6'!M:M)</f>
        <v>520.8</v>
      </c>
      <c r="S203" s="191"/>
      <c r="T203" s="191">
        <f>SUMIF('2024.1-2024.6'!B:B,'Sum 2024.1-2024.6'!B203,'2024.1-2024.6'!O:O)</f>
        <v>0</v>
      </c>
      <c r="U203" s="191">
        <f t="shared" si="116"/>
        <v>5955.50083333333</v>
      </c>
      <c r="V203" s="191">
        <f t="shared" si="117"/>
        <v>5955.50083333333</v>
      </c>
      <c r="W203" s="191">
        <f t="shared" si="118"/>
        <v>5002.6207</v>
      </c>
      <c r="X203" s="191">
        <f t="shared" si="119"/>
        <v>5955.50083333333</v>
      </c>
      <c r="Y203" s="191">
        <f t="shared" si="120"/>
        <v>5955.50083333333</v>
      </c>
      <c r="Z203" s="191">
        <f t="shared" si="121"/>
        <v>285.86404</v>
      </c>
      <c r="AA203" s="191">
        <f t="shared" si="122"/>
        <v>5955.50083333333</v>
      </c>
      <c r="AB203" s="191">
        <f t="shared" si="123"/>
        <v>57.172808</v>
      </c>
      <c r="AC203" s="191">
        <f t="shared" si="124"/>
        <v>5955.50083333333</v>
      </c>
      <c r="AD203" s="191">
        <f t="shared" si="125"/>
        <v>5955.50083333333</v>
      </c>
      <c r="AE203" s="191">
        <f t="shared" si="126"/>
        <v>1607.985225</v>
      </c>
      <c r="AF203" s="191">
        <f t="shared" si="127"/>
        <v>5955.50083333333</v>
      </c>
      <c r="AG203" s="191">
        <f t="shared" si="128"/>
        <v>5955.50083333333</v>
      </c>
      <c r="AH203" s="191">
        <f t="shared" si="129"/>
        <v>1786.65025</v>
      </c>
      <c r="AI203" s="191">
        <f t="shared" si="130"/>
        <v>-2820.5407</v>
      </c>
      <c r="AJ203" s="191">
        <f t="shared" si="131"/>
        <v>-263.06404</v>
      </c>
      <c r="AK203" s="191">
        <f t="shared" si="132"/>
        <v>-38.932808</v>
      </c>
      <c r="AL203" s="191">
        <f t="shared" si="133"/>
        <v>-1087.185225</v>
      </c>
      <c r="AM203" s="191">
        <f t="shared" si="134"/>
        <v>-1786.65025</v>
      </c>
      <c r="AN203" s="191">
        <f t="shared" si="135"/>
        <v>4546</v>
      </c>
      <c r="AO203" s="191">
        <f t="shared" si="136"/>
        <v>4546</v>
      </c>
      <c r="AP203" s="191">
        <f t="shared" si="137"/>
        <v>3818.64</v>
      </c>
      <c r="AQ203" s="191">
        <f t="shared" si="138"/>
        <v>1900</v>
      </c>
      <c r="AR203" s="191">
        <f t="shared" si="139"/>
        <v>1900</v>
      </c>
      <c r="AS203" s="191">
        <f t="shared" si="140"/>
        <v>91.2</v>
      </c>
      <c r="AT203" s="191">
        <f t="shared" si="141"/>
        <v>1900</v>
      </c>
      <c r="AU203" s="191">
        <f t="shared" si="142"/>
        <v>18.24</v>
      </c>
      <c r="AV203" s="191">
        <f t="shared" si="143"/>
        <v>4340</v>
      </c>
      <c r="AW203" s="191">
        <f t="shared" si="144"/>
        <v>4340</v>
      </c>
      <c r="AX203" s="191">
        <f t="shared" si="145"/>
        <v>1171.8</v>
      </c>
      <c r="AY203" s="191">
        <f t="shared" si="146"/>
        <v>1900</v>
      </c>
      <c r="AZ203" s="191">
        <f t="shared" si="147"/>
        <v>1900</v>
      </c>
      <c r="BA203" s="191">
        <f t="shared" si="148"/>
        <v>570</v>
      </c>
      <c r="BB203" s="191">
        <f t="shared" si="149"/>
        <v>-1636.56</v>
      </c>
      <c r="BC203" s="191">
        <f t="shared" si="150"/>
        <v>-68.4</v>
      </c>
      <c r="BD203" s="191">
        <f t="shared" si="151"/>
        <v>0</v>
      </c>
      <c r="BE203" s="191">
        <f t="shared" si="152"/>
        <v>-651</v>
      </c>
      <c r="BF203" s="191">
        <f t="shared" si="153"/>
        <v>-570</v>
      </c>
    </row>
    <row r="204" spans="2:58">
      <c r="B204" s="1" t="s">
        <v>388</v>
      </c>
      <c r="C204" s="197" t="str">
        <f>_xlfn.XLOOKUP(B204,'2024.1-2024.6'!B:B,'2024.1-2024.6'!G:G)</f>
        <v>2020/03/20</v>
      </c>
      <c r="D204" s="1">
        <f>_xlfn.XLOOKUP(B204,'2024.1-2024.6'!B:B,'2024.1-2024.6'!I:I)</f>
        <v>0</v>
      </c>
      <c r="E204" s="1" t="str">
        <f>_xlfn.XLOOKUP(B204,'2024.1-2024.6'!B:B,'2024.1-2024.6'!C:C)</f>
        <v>服务营销中心</v>
      </c>
      <c r="F204" s="1" t="str">
        <f>_xlfn.XLOOKUP(B204,'2024.1-2024.6'!B:B,'2024.1-2024.6'!F:F)</f>
        <v>上海服务经理兼大客户项目经理</v>
      </c>
      <c r="G204" s="1">
        <f>COUNTIF('2024.1-2024.6'!B:B,B204)</f>
        <v>6</v>
      </c>
      <c r="H204" s="191">
        <f>_xlfn.XLOOKUP(B204,'2024.1-2024.6'!B:B,'2024.1-2024.6'!K:K)</f>
        <v>28613</v>
      </c>
      <c r="I204" s="191">
        <f>IFERROR(AVERAGEIF('2022.1-2022.12 '!B:B,B204,'2022.1-2022.12 '!K:K),0)</f>
        <v>29509.25</v>
      </c>
      <c r="J204" s="191">
        <f>_xlfn.XLOOKUP(B204,'2024.1-2024.6'!B:B,'2024.1-2024.6'!J:J)</f>
        <v>11800</v>
      </c>
      <c r="K204" s="191">
        <f>IFERROR(AVERAGEIF('2022.1-2022.12 '!B:B,B204,'2022.1-2022.12 '!J:J),0)</f>
        <v>11800</v>
      </c>
      <c r="L204" s="191"/>
      <c r="M204" s="191">
        <f>SUMIF('2024.1-2024.6'!B:B,'Sum 2024.1-2024.6'!B204,'2024.1-2024.6'!L:L)</f>
        <v>0</v>
      </c>
      <c r="N204" s="191"/>
      <c r="O204" s="191">
        <f>SUMIF('2024.1-2024.6'!B:B,'Sum 2024.1-2024.6'!B204,'2024.1-2024.6'!N:N)</f>
        <v>0</v>
      </c>
      <c r="P204" s="191">
        <f>SUMIF('2024.1-2024.6'!B:B,'Sum 2024.1-2024.6'!B204,'2024.1-2024.6'!P:P)</f>
        <v>0</v>
      </c>
      <c r="Q204" s="191"/>
      <c r="R204" s="191">
        <f>SUMIF('2024.1-2024.6'!B:B,'Sum 2024.1-2024.6'!B204,'2024.1-2024.6'!M:M)</f>
        <v>0</v>
      </c>
      <c r="S204" s="191"/>
      <c r="T204" s="191">
        <f>SUMIF('2024.1-2024.6'!B:B,'Sum 2024.1-2024.6'!B204,'2024.1-2024.6'!O:O)</f>
        <v>0</v>
      </c>
      <c r="U204" s="191">
        <f t="shared" si="116"/>
        <v>29509.25</v>
      </c>
      <c r="V204" s="191">
        <f t="shared" si="117"/>
        <v>26421</v>
      </c>
      <c r="W204" s="191">
        <f t="shared" si="118"/>
        <v>22193.64</v>
      </c>
      <c r="X204" s="191">
        <f t="shared" si="119"/>
        <v>29509.25</v>
      </c>
      <c r="Y204" s="191">
        <f t="shared" si="120"/>
        <v>27234</v>
      </c>
      <c r="Z204" s="191">
        <f t="shared" si="121"/>
        <v>1307.232</v>
      </c>
      <c r="AA204" s="191">
        <f t="shared" si="122"/>
        <v>29509.25</v>
      </c>
      <c r="AB204" s="191">
        <f t="shared" si="123"/>
        <v>283.2888</v>
      </c>
      <c r="AC204" s="191">
        <f t="shared" si="124"/>
        <v>29509.25</v>
      </c>
      <c r="AD204" s="191">
        <f t="shared" si="125"/>
        <v>21699</v>
      </c>
      <c r="AE204" s="191">
        <f t="shared" si="126"/>
        <v>5858.73</v>
      </c>
      <c r="AF204" s="191">
        <f t="shared" si="127"/>
        <v>29509.25</v>
      </c>
      <c r="AG204" s="191">
        <f t="shared" si="128"/>
        <v>27234</v>
      </c>
      <c r="AH204" s="191">
        <f t="shared" si="129"/>
        <v>8170.2</v>
      </c>
      <c r="AI204" s="191">
        <f t="shared" si="130"/>
        <v>-22193.64</v>
      </c>
      <c r="AJ204" s="191">
        <f t="shared" si="131"/>
        <v>-1307.232</v>
      </c>
      <c r="AK204" s="191">
        <f t="shared" si="132"/>
        <v>-283.2888</v>
      </c>
      <c r="AL204" s="191">
        <f t="shared" si="133"/>
        <v>-5858.73</v>
      </c>
      <c r="AM204" s="191">
        <f t="shared" si="134"/>
        <v>-8170.2</v>
      </c>
      <c r="AN204" s="191">
        <f t="shared" si="135"/>
        <v>11800</v>
      </c>
      <c r="AO204" s="191">
        <f t="shared" si="136"/>
        <v>11800</v>
      </c>
      <c r="AP204" s="191">
        <f t="shared" si="137"/>
        <v>9912</v>
      </c>
      <c r="AQ204" s="191">
        <f t="shared" si="138"/>
        <v>11800</v>
      </c>
      <c r="AR204" s="191">
        <f t="shared" si="139"/>
        <v>11800</v>
      </c>
      <c r="AS204" s="191">
        <f t="shared" si="140"/>
        <v>566.4</v>
      </c>
      <c r="AT204" s="191">
        <f t="shared" si="141"/>
        <v>11800</v>
      </c>
      <c r="AU204" s="191">
        <f t="shared" si="142"/>
        <v>113.28</v>
      </c>
      <c r="AV204" s="191">
        <f t="shared" si="143"/>
        <v>11800</v>
      </c>
      <c r="AW204" s="191">
        <f t="shared" si="144"/>
        <v>11800</v>
      </c>
      <c r="AX204" s="191">
        <f t="shared" si="145"/>
        <v>3186</v>
      </c>
      <c r="AY204" s="191">
        <f t="shared" si="146"/>
        <v>11800</v>
      </c>
      <c r="AZ204" s="191">
        <f t="shared" si="147"/>
        <v>11800</v>
      </c>
      <c r="BA204" s="191">
        <f t="shared" si="148"/>
        <v>3540</v>
      </c>
      <c r="BB204" s="191">
        <f t="shared" si="149"/>
        <v>-9912</v>
      </c>
      <c r="BC204" s="191">
        <f t="shared" si="150"/>
        <v>-566.4</v>
      </c>
      <c r="BD204" s="191">
        <f t="shared" si="151"/>
        <v>-113.28</v>
      </c>
      <c r="BE204" s="191">
        <f t="shared" si="152"/>
        <v>-3186</v>
      </c>
      <c r="BF204" s="191">
        <f t="shared" si="153"/>
        <v>-3540</v>
      </c>
    </row>
    <row r="205" spans="2:58">
      <c r="B205" s="1" t="s">
        <v>389</v>
      </c>
      <c r="C205" s="197" t="str">
        <f>_xlfn.XLOOKUP(B205,'2024.1-2024.6'!B:B,'2024.1-2024.6'!G:G)</f>
        <v>2020/11/16</v>
      </c>
      <c r="D205" s="1">
        <f>_xlfn.XLOOKUP(B205,'2024.1-2024.6'!B:B,'2024.1-2024.6'!I:I)</f>
        <v>0</v>
      </c>
      <c r="E205" s="1" t="str">
        <f>_xlfn.XLOOKUP(B205,'2024.1-2024.6'!B:B,'2024.1-2024.6'!C:C)</f>
        <v>研发部</v>
      </c>
      <c r="F205" s="1" t="str">
        <f>_xlfn.XLOOKUP(B205,'2024.1-2024.6'!B:B,'2024.1-2024.6'!F:F)</f>
        <v>机械工程师</v>
      </c>
      <c r="G205" s="1">
        <f>COUNTIF('2024.1-2024.6'!B:B,B205)</f>
        <v>6</v>
      </c>
      <c r="H205" s="191">
        <f>_xlfn.XLOOKUP(B205,'2024.1-2024.6'!B:B,'2024.1-2024.6'!K:K)</f>
        <v>8481.6</v>
      </c>
      <c r="I205" s="191">
        <f>IFERROR(AVERAGEIF('2022.1-2022.12 '!B:B,B205,'2022.1-2022.12 '!K:K),0)</f>
        <v>10331.6341666667</v>
      </c>
      <c r="J205" s="191">
        <f>_xlfn.XLOOKUP(B205,'2024.1-2024.6'!B:B,'2024.1-2024.6'!J:J)</f>
        <v>4050</v>
      </c>
      <c r="K205" s="191">
        <f>IFERROR(AVERAGEIF('2022.1-2022.12 '!B:B,B205,'2022.1-2022.12 '!J:J),0)</f>
        <v>4050</v>
      </c>
      <c r="L205" s="191"/>
      <c r="M205" s="191">
        <f>SUMIF('2024.1-2024.6'!B:B,'Sum 2024.1-2024.6'!B205,'2024.1-2024.6'!L:L)</f>
        <v>2182.08</v>
      </c>
      <c r="N205" s="191"/>
      <c r="O205" s="191">
        <f>SUMIF('2024.1-2024.6'!B:B,'Sum 2024.1-2024.6'!B205,'2024.1-2024.6'!N:N)</f>
        <v>22.8</v>
      </c>
      <c r="P205" s="191">
        <f>SUMIF('2024.1-2024.6'!B:B,'Sum 2024.1-2024.6'!B205,'2024.1-2024.6'!P:P)</f>
        <v>18.24</v>
      </c>
      <c r="Q205" s="191"/>
      <c r="R205" s="191">
        <f>SUMIF('2024.1-2024.6'!B:B,'Sum 2024.1-2024.6'!B205,'2024.1-2024.6'!M:M)</f>
        <v>520.8</v>
      </c>
      <c r="S205" s="191"/>
      <c r="T205" s="191">
        <f>SUMIF('2024.1-2024.6'!B:B,'Sum 2024.1-2024.6'!B205,'2024.1-2024.6'!O:O)</f>
        <v>7500</v>
      </c>
      <c r="U205" s="191">
        <f t="shared" si="116"/>
        <v>10331.6341666667</v>
      </c>
      <c r="V205" s="191">
        <f t="shared" si="117"/>
        <v>10331.6341666667</v>
      </c>
      <c r="W205" s="191">
        <f t="shared" si="118"/>
        <v>8678.5727</v>
      </c>
      <c r="X205" s="191">
        <f t="shared" si="119"/>
        <v>10331.6341666667</v>
      </c>
      <c r="Y205" s="191">
        <f t="shared" si="120"/>
        <v>10331.6341666667</v>
      </c>
      <c r="Z205" s="191">
        <f t="shared" si="121"/>
        <v>495.91844</v>
      </c>
      <c r="AA205" s="191">
        <f t="shared" si="122"/>
        <v>10331.6341666667</v>
      </c>
      <c r="AB205" s="191">
        <f t="shared" si="123"/>
        <v>99.183688</v>
      </c>
      <c r="AC205" s="191">
        <f t="shared" si="124"/>
        <v>10331.6341666667</v>
      </c>
      <c r="AD205" s="191">
        <f t="shared" si="125"/>
        <v>10331.6341666667</v>
      </c>
      <c r="AE205" s="191">
        <f t="shared" si="126"/>
        <v>2789.541225</v>
      </c>
      <c r="AF205" s="191">
        <f t="shared" si="127"/>
        <v>10331.6341666667</v>
      </c>
      <c r="AG205" s="191">
        <f t="shared" si="128"/>
        <v>10331.6341666667</v>
      </c>
      <c r="AH205" s="191">
        <f t="shared" si="129"/>
        <v>3099.49025</v>
      </c>
      <c r="AI205" s="191">
        <f t="shared" si="130"/>
        <v>-6496.4927</v>
      </c>
      <c r="AJ205" s="191">
        <f t="shared" si="131"/>
        <v>-473.11844</v>
      </c>
      <c r="AK205" s="191">
        <f t="shared" si="132"/>
        <v>-80.943688</v>
      </c>
      <c r="AL205" s="191">
        <f t="shared" si="133"/>
        <v>-2268.741225</v>
      </c>
      <c r="AM205" s="191">
        <f t="shared" si="134"/>
        <v>0</v>
      </c>
      <c r="AN205" s="191">
        <f t="shared" si="135"/>
        <v>4546</v>
      </c>
      <c r="AO205" s="191">
        <f t="shared" si="136"/>
        <v>4546</v>
      </c>
      <c r="AP205" s="191">
        <f t="shared" si="137"/>
        <v>3818.64</v>
      </c>
      <c r="AQ205" s="191">
        <f t="shared" si="138"/>
        <v>4050</v>
      </c>
      <c r="AR205" s="191">
        <f t="shared" si="139"/>
        <v>4050</v>
      </c>
      <c r="AS205" s="191">
        <f t="shared" si="140"/>
        <v>194.4</v>
      </c>
      <c r="AT205" s="191">
        <f t="shared" si="141"/>
        <v>4050</v>
      </c>
      <c r="AU205" s="191">
        <f t="shared" si="142"/>
        <v>38.88</v>
      </c>
      <c r="AV205" s="191">
        <f t="shared" si="143"/>
        <v>4340</v>
      </c>
      <c r="AW205" s="191">
        <f t="shared" si="144"/>
        <v>4340</v>
      </c>
      <c r="AX205" s="191">
        <f t="shared" si="145"/>
        <v>1171.8</v>
      </c>
      <c r="AY205" s="191">
        <f t="shared" si="146"/>
        <v>4050</v>
      </c>
      <c r="AZ205" s="191">
        <f t="shared" si="147"/>
        <v>4050</v>
      </c>
      <c r="BA205" s="191">
        <f t="shared" si="148"/>
        <v>1215</v>
      </c>
      <c r="BB205" s="191">
        <f t="shared" si="149"/>
        <v>-1636.56</v>
      </c>
      <c r="BC205" s="191">
        <f t="shared" si="150"/>
        <v>-171.6</v>
      </c>
      <c r="BD205" s="191">
        <f t="shared" si="151"/>
        <v>-20.64</v>
      </c>
      <c r="BE205" s="191">
        <f t="shared" si="152"/>
        <v>-651</v>
      </c>
      <c r="BF205" s="191">
        <f t="shared" si="153"/>
        <v>0</v>
      </c>
    </row>
    <row r="206" spans="2:58">
      <c r="B206" s="1" t="s">
        <v>390</v>
      </c>
      <c r="C206" s="197" t="str">
        <f>_xlfn.XLOOKUP(B206,'2024.1-2024.6'!B:B,'2024.1-2024.6'!G:G)</f>
        <v>2023/05/10</v>
      </c>
      <c r="D206" s="1">
        <f>_xlfn.XLOOKUP(B206,'2024.1-2024.6'!B:B,'2024.1-2024.6'!I:I)</f>
        <v>0</v>
      </c>
      <c r="E206" s="1" t="str">
        <f>_xlfn.XLOOKUP(B206,'2024.1-2024.6'!B:B,'2024.1-2024.6'!C:C)</f>
        <v>采购部</v>
      </c>
      <c r="F206" s="1" t="str">
        <f>_xlfn.XLOOKUP(B206,'2024.1-2024.6'!B:B,'2024.1-2024.6'!F:F)</f>
        <v>采购专员</v>
      </c>
      <c r="G206" s="1">
        <f>COUNTIF('2024.1-2024.6'!B:B,B206)</f>
        <v>6</v>
      </c>
      <c r="H206" s="191">
        <f>_xlfn.XLOOKUP(B206,'2024.1-2024.6'!B:B,'2024.1-2024.6'!K:K)</f>
        <v>6645.87</v>
      </c>
      <c r="I206" s="191">
        <f>IFERROR(AVERAGEIF('2022.1-2022.12 '!B:B,B206,'2022.1-2022.12 '!K:K),0)</f>
        <v>0</v>
      </c>
      <c r="J206" s="191">
        <f>_xlfn.XLOOKUP(B206,'2024.1-2024.6'!B:B,'2024.1-2024.6'!J:J)</f>
        <v>3026</v>
      </c>
      <c r="K206" s="191">
        <f>IFERROR(AVERAGEIF('2022.1-2022.12 '!B:B,B206,'2022.1-2022.12 '!J:J),0)</f>
        <v>0</v>
      </c>
      <c r="L206" s="191"/>
      <c r="M206" s="191">
        <f>SUMIF('2024.1-2024.6'!B:B,'Sum 2024.1-2024.6'!B206,'2024.1-2024.6'!L:L)</f>
        <v>2182.08</v>
      </c>
      <c r="N206" s="191"/>
      <c r="O206" s="191">
        <f>SUMIF('2024.1-2024.6'!B:B,'Sum 2024.1-2024.6'!B206,'2024.1-2024.6'!N:N)</f>
        <v>22.8</v>
      </c>
      <c r="P206" s="191">
        <f>SUMIF('2024.1-2024.6'!B:B,'Sum 2024.1-2024.6'!B206,'2024.1-2024.6'!P:P)</f>
        <v>18.24</v>
      </c>
      <c r="Q206" s="191"/>
      <c r="R206" s="191">
        <f>SUMIF('2024.1-2024.6'!B:B,'Sum 2024.1-2024.6'!B206,'2024.1-2024.6'!M:M)</f>
        <v>520.8</v>
      </c>
      <c r="S206" s="191"/>
      <c r="T206" s="191">
        <f>SUMIF('2024.1-2024.6'!B:B,'Sum 2024.1-2024.6'!B206,'2024.1-2024.6'!O:O)</f>
        <v>0</v>
      </c>
      <c r="U206" s="191">
        <f t="shared" si="116"/>
        <v>6645.87</v>
      </c>
      <c r="V206" s="191">
        <f t="shared" si="117"/>
        <v>6645.87</v>
      </c>
      <c r="W206" s="191">
        <f t="shared" si="118"/>
        <v>5582.5308</v>
      </c>
      <c r="X206" s="191">
        <f t="shared" si="119"/>
        <v>6645.87</v>
      </c>
      <c r="Y206" s="191">
        <f t="shared" si="120"/>
        <v>6645.87</v>
      </c>
      <c r="Z206" s="191">
        <f t="shared" si="121"/>
        <v>319.00176</v>
      </c>
      <c r="AA206" s="191">
        <f t="shared" si="122"/>
        <v>6645.87</v>
      </c>
      <c r="AB206" s="191">
        <f t="shared" si="123"/>
        <v>63.800352</v>
      </c>
      <c r="AC206" s="191">
        <f t="shared" si="124"/>
        <v>6645.87</v>
      </c>
      <c r="AD206" s="191">
        <f t="shared" si="125"/>
        <v>6645.87</v>
      </c>
      <c r="AE206" s="191">
        <f t="shared" si="126"/>
        <v>1794.3849</v>
      </c>
      <c r="AF206" s="191">
        <f t="shared" si="127"/>
        <v>6645.87</v>
      </c>
      <c r="AG206" s="191">
        <f t="shared" si="128"/>
        <v>6645.87</v>
      </c>
      <c r="AH206" s="191">
        <f t="shared" si="129"/>
        <v>1993.761</v>
      </c>
      <c r="AI206" s="191">
        <f t="shared" si="130"/>
        <v>-3400.4508</v>
      </c>
      <c r="AJ206" s="191">
        <f t="shared" si="131"/>
        <v>-296.20176</v>
      </c>
      <c r="AK206" s="191">
        <f t="shared" si="132"/>
        <v>-45.560352</v>
      </c>
      <c r="AL206" s="191">
        <f t="shared" si="133"/>
        <v>-1273.5849</v>
      </c>
      <c r="AM206" s="191">
        <f t="shared" si="134"/>
        <v>-1993.761</v>
      </c>
      <c r="AN206" s="191">
        <f t="shared" si="135"/>
        <v>4546</v>
      </c>
      <c r="AO206" s="191">
        <f t="shared" si="136"/>
        <v>4546</v>
      </c>
      <c r="AP206" s="191">
        <f t="shared" si="137"/>
        <v>3818.64</v>
      </c>
      <c r="AQ206" s="191">
        <f t="shared" si="138"/>
        <v>3026</v>
      </c>
      <c r="AR206" s="191">
        <f t="shared" si="139"/>
        <v>3026</v>
      </c>
      <c r="AS206" s="191">
        <f t="shared" si="140"/>
        <v>145.248</v>
      </c>
      <c r="AT206" s="191">
        <f t="shared" si="141"/>
        <v>3026</v>
      </c>
      <c r="AU206" s="191">
        <f t="shared" si="142"/>
        <v>29.0496</v>
      </c>
      <c r="AV206" s="191">
        <f t="shared" si="143"/>
        <v>4340</v>
      </c>
      <c r="AW206" s="191">
        <f t="shared" si="144"/>
        <v>4340</v>
      </c>
      <c r="AX206" s="191">
        <f t="shared" si="145"/>
        <v>1171.8</v>
      </c>
      <c r="AY206" s="191">
        <f t="shared" si="146"/>
        <v>3026</v>
      </c>
      <c r="AZ206" s="191">
        <f t="shared" si="147"/>
        <v>3026</v>
      </c>
      <c r="BA206" s="191">
        <f t="shared" si="148"/>
        <v>907.8</v>
      </c>
      <c r="BB206" s="191">
        <f t="shared" si="149"/>
        <v>-1636.56</v>
      </c>
      <c r="BC206" s="191">
        <f t="shared" si="150"/>
        <v>-122.448</v>
      </c>
      <c r="BD206" s="191">
        <f t="shared" si="151"/>
        <v>-10.8096</v>
      </c>
      <c r="BE206" s="191">
        <f t="shared" si="152"/>
        <v>-651</v>
      </c>
      <c r="BF206" s="191">
        <f t="shared" si="153"/>
        <v>-907.8</v>
      </c>
    </row>
    <row r="207" spans="2:58">
      <c r="B207" s="1" t="s">
        <v>391</v>
      </c>
      <c r="C207" s="197" t="str">
        <f>_xlfn.XLOOKUP(B207,'2024.1-2024.6'!B:B,'2024.1-2024.6'!G:G)</f>
        <v>2021/08/17</v>
      </c>
      <c r="D207" s="1">
        <f>_xlfn.XLOOKUP(B207,'2024.1-2024.6'!B:B,'2024.1-2024.6'!I:I)</f>
        <v>0</v>
      </c>
      <c r="E207" s="1" t="str">
        <f>_xlfn.XLOOKUP(B207,'2024.1-2024.6'!B:B,'2024.1-2024.6'!C:C)</f>
        <v>研发部</v>
      </c>
      <c r="F207" s="1" t="str">
        <f>_xlfn.XLOOKUP(B207,'2024.1-2024.6'!B:B,'2024.1-2024.6'!F:F)</f>
        <v>电气工程师</v>
      </c>
      <c r="G207" s="1">
        <f>COUNTIF('2024.1-2024.6'!B:B,B207)</f>
        <v>6</v>
      </c>
      <c r="H207" s="191">
        <f>_xlfn.XLOOKUP(B207,'2024.1-2024.6'!B:B,'2024.1-2024.6'!K:K)</f>
        <v>10835.1</v>
      </c>
      <c r="I207" s="191">
        <f>IFERROR(AVERAGEIF('2022.1-2022.12 '!B:B,B207,'2022.1-2022.12 '!K:K),0)</f>
        <v>10605.3</v>
      </c>
      <c r="J207" s="191">
        <f>_xlfn.XLOOKUP(B207,'2024.1-2024.6'!B:B,'2024.1-2024.6'!J:J)</f>
        <v>4738</v>
      </c>
      <c r="K207" s="191">
        <f>IFERROR(AVERAGEIF('2022.1-2022.12 '!B:B,B207,'2022.1-2022.12 '!J:J),0)</f>
        <v>4738</v>
      </c>
      <c r="L207" s="191"/>
      <c r="M207" s="191">
        <f>SUMIF('2024.1-2024.6'!B:B,'Sum 2024.1-2024.6'!B207,'2024.1-2024.6'!L:L)</f>
        <v>2182.08</v>
      </c>
      <c r="N207" s="191"/>
      <c r="O207" s="191">
        <f>SUMIF('2024.1-2024.6'!B:B,'Sum 2024.1-2024.6'!B207,'2024.1-2024.6'!N:N)</f>
        <v>22.8</v>
      </c>
      <c r="P207" s="191">
        <f>SUMIF('2024.1-2024.6'!B:B,'Sum 2024.1-2024.6'!B207,'2024.1-2024.6'!P:P)</f>
        <v>18.24</v>
      </c>
      <c r="Q207" s="191"/>
      <c r="R207" s="191">
        <f>SUMIF('2024.1-2024.6'!B:B,'Sum 2024.1-2024.6'!B207,'2024.1-2024.6'!M:M)</f>
        <v>520.8</v>
      </c>
      <c r="S207" s="191"/>
      <c r="T207" s="191">
        <f>SUMIF('2024.1-2024.6'!B:B,'Sum 2024.1-2024.6'!B207,'2024.1-2024.6'!O:O)</f>
        <v>0</v>
      </c>
      <c r="U207" s="191">
        <f t="shared" si="116"/>
        <v>10605.3</v>
      </c>
      <c r="V207" s="191">
        <f t="shared" si="117"/>
        <v>10605.3</v>
      </c>
      <c r="W207" s="191">
        <f t="shared" si="118"/>
        <v>8908.452</v>
      </c>
      <c r="X207" s="191">
        <f t="shared" si="119"/>
        <v>10605.3</v>
      </c>
      <c r="Y207" s="191">
        <f t="shared" si="120"/>
        <v>10605.3</v>
      </c>
      <c r="Z207" s="191">
        <f t="shared" si="121"/>
        <v>509.0544</v>
      </c>
      <c r="AA207" s="191">
        <f t="shared" si="122"/>
        <v>10605.3</v>
      </c>
      <c r="AB207" s="191">
        <f t="shared" si="123"/>
        <v>101.81088</v>
      </c>
      <c r="AC207" s="191">
        <f t="shared" si="124"/>
        <v>10605.3</v>
      </c>
      <c r="AD207" s="191">
        <f t="shared" si="125"/>
        <v>10605.3</v>
      </c>
      <c r="AE207" s="191">
        <f t="shared" si="126"/>
        <v>2863.431</v>
      </c>
      <c r="AF207" s="191">
        <f t="shared" si="127"/>
        <v>10605.3</v>
      </c>
      <c r="AG207" s="191">
        <f t="shared" si="128"/>
        <v>10605.3</v>
      </c>
      <c r="AH207" s="191">
        <f t="shared" si="129"/>
        <v>3181.59</v>
      </c>
      <c r="AI207" s="191">
        <f t="shared" si="130"/>
        <v>-6726.372</v>
      </c>
      <c r="AJ207" s="191">
        <f t="shared" si="131"/>
        <v>-486.2544</v>
      </c>
      <c r="AK207" s="191">
        <f t="shared" si="132"/>
        <v>-83.57088</v>
      </c>
      <c r="AL207" s="191">
        <f t="shared" si="133"/>
        <v>-2342.631</v>
      </c>
      <c r="AM207" s="191">
        <f t="shared" si="134"/>
        <v>-3181.59</v>
      </c>
      <c r="AN207" s="191">
        <f t="shared" si="135"/>
        <v>4738</v>
      </c>
      <c r="AO207" s="191">
        <f t="shared" si="136"/>
        <v>4738</v>
      </c>
      <c r="AP207" s="191">
        <f t="shared" si="137"/>
        <v>3979.92</v>
      </c>
      <c r="AQ207" s="191">
        <f t="shared" si="138"/>
        <v>4738</v>
      </c>
      <c r="AR207" s="191">
        <f t="shared" si="139"/>
        <v>4738</v>
      </c>
      <c r="AS207" s="191">
        <f t="shared" si="140"/>
        <v>227.424</v>
      </c>
      <c r="AT207" s="191">
        <f t="shared" si="141"/>
        <v>4738</v>
      </c>
      <c r="AU207" s="191">
        <f t="shared" si="142"/>
        <v>45.4848</v>
      </c>
      <c r="AV207" s="191">
        <f t="shared" si="143"/>
        <v>4738</v>
      </c>
      <c r="AW207" s="191">
        <f t="shared" si="144"/>
        <v>4738</v>
      </c>
      <c r="AX207" s="191">
        <f t="shared" si="145"/>
        <v>1279.26</v>
      </c>
      <c r="AY207" s="191">
        <f t="shared" si="146"/>
        <v>4738</v>
      </c>
      <c r="AZ207" s="191">
        <f t="shared" si="147"/>
        <v>4738</v>
      </c>
      <c r="BA207" s="191">
        <f t="shared" si="148"/>
        <v>1421.4</v>
      </c>
      <c r="BB207" s="191">
        <f t="shared" si="149"/>
        <v>-1797.84</v>
      </c>
      <c r="BC207" s="191">
        <f t="shared" si="150"/>
        <v>-204.624</v>
      </c>
      <c r="BD207" s="191">
        <f t="shared" si="151"/>
        <v>-27.2448</v>
      </c>
      <c r="BE207" s="191">
        <f t="shared" si="152"/>
        <v>-758.46</v>
      </c>
      <c r="BF207" s="191">
        <f t="shared" si="153"/>
        <v>-1421.4</v>
      </c>
    </row>
    <row r="208" spans="2:58">
      <c r="B208" s="1" t="s">
        <v>393</v>
      </c>
      <c r="C208" s="197" t="str">
        <f>_xlfn.XLOOKUP(B208,'2024.1-2024.6'!B:B,'2024.1-2024.6'!G:G)</f>
        <v>2019/07/30</v>
      </c>
      <c r="D208" s="1">
        <f>_xlfn.XLOOKUP(B208,'2024.1-2024.6'!B:B,'2024.1-2024.6'!I:I)</f>
        <v>0</v>
      </c>
      <c r="E208" s="1" t="str">
        <f>_xlfn.XLOOKUP(B208,'2024.1-2024.6'!B:B,'2024.1-2024.6'!C:C)</f>
        <v>服务营销中心</v>
      </c>
      <c r="F208" s="1" t="str">
        <f>_xlfn.XLOOKUP(B208,'2024.1-2024.6'!B:B,'2024.1-2024.6'!F:F)</f>
        <v>初级电气安装服务技师</v>
      </c>
      <c r="G208" s="1">
        <f>COUNTIF('2024.1-2024.6'!B:B,B208)</f>
        <v>6</v>
      </c>
      <c r="H208" s="191">
        <f>_xlfn.XLOOKUP(B208,'2024.1-2024.6'!B:B,'2024.1-2024.6'!K:K)</f>
        <v>7322.41</v>
      </c>
      <c r="I208" s="191">
        <f>IFERROR(AVERAGEIF('2022.1-2022.12 '!B:B,B208,'2022.1-2022.12 '!K:K),0)</f>
        <v>6853.71083333333</v>
      </c>
      <c r="J208" s="191">
        <f>_xlfn.XLOOKUP(B208,'2024.1-2024.6'!B:B,'2024.1-2024.6'!J:J)</f>
        <v>3000</v>
      </c>
      <c r="K208" s="191">
        <f>IFERROR(AVERAGEIF('2022.1-2022.12 '!B:B,B208,'2022.1-2022.12 '!J:J),0)</f>
        <v>2475</v>
      </c>
      <c r="L208" s="191"/>
      <c r="M208" s="191">
        <f>SUMIF('2024.1-2024.6'!B:B,'Sum 2024.1-2024.6'!B208,'2024.1-2024.6'!L:L)</f>
        <v>2182.08</v>
      </c>
      <c r="N208" s="191"/>
      <c r="O208" s="191">
        <f>SUMIF('2024.1-2024.6'!B:B,'Sum 2024.1-2024.6'!B208,'2024.1-2024.6'!N:N)</f>
        <v>22.8</v>
      </c>
      <c r="P208" s="191">
        <f>SUMIF('2024.1-2024.6'!B:B,'Sum 2024.1-2024.6'!B208,'2024.1-2024.6'!P:P)</f>
        <v>18.24</v>
      </c>
      <c r="Q208" s="191"/>
      <c r="R208" s="191">
        <f>SUMIF('2024.1-2024.6'!B:B,'Sum 2024.1-2024.6'!B208,'2024.1-2024.6'!M:M)</f>
        <v>520.8</v>
      </c>
      <c r="S208" s="191"/>
      <c r="T208" s="191">
        <f>SUMIF('2024.1-2024.6'!B:B,'Sum 2024.1-2024.6'!B208,'2024.1-2024.6'!O:O)</f>
        <v>0</v>
      </c>
      <c r="U208" s="191">
        <f t="shared" si="116"/>
        <v>6853.71083333333</v>
      </c>
      <c r="V208" s="191">
        <f t="shared" si="117"/>
        <v>6853.71083333333</v>
      </c>
      <c r="W208" s="191">
        <f t="shared" si="118"/>
        <v>5757.1171</v>
      </c>
      <c r="X208" s="191">
        <f t="shared" si="119"/>
        <v>6853.71083333333</v>
      </c>
      <c r="Y208" s="191">
        <f t="shared" si="120"/>
        <v>6853.71083333333</v>
      </c>
      <c r="Z208" s="191">
        <f t="shared" si="121"/>
        <v>328.97812</v>
      </c>
      <c r="AA208" s="191">
        <f t="shared" si="122"/>
        <v>6853.71083333333</v>
      </c>
      <c r="AB208" s="191">
        <f t="shared" si="123"/>
        <v>65.795624</v>
      </c>
      <c r="AC208" s="191">
        <f t="shared" si="124"/>
        <v>6853.71083333333</v>
      </c>
      <c r="AD208" s="191">
        <f t="shared" si="125"/>
        <v>6853.71083333333</v>
      </c>
      <c r="AE208" s="191">
        <f t="shared" si="126"/>
        <v>1850.501925</v>
      </c>
      <c r="AF208" s="191">
        <f t="shared" si="127"/>
        <v>6853.71083333333</v>
      </c>
      <c r="AG208" s="191">
        <f t="shared" si="128"/>
        <v>6853.71083333333</v>
      </c>
      <c r="AH208" s="191">
        <f t="shared" si="129"/>
        <v>2056.11325</v>
      </c>
      <c r="AI208" s="191">
        <f t="shared" si="130"/>
        <v>-3575.0371</v>
      </c>
      <c r="AJ208" s="191">
        <f t="shared" si="131"/>
        <v>-306.17812</v>
      </c>
      <c r="AK208" s="191">
        <f t="shared" si="132"/>
        <v>-47.555624</v>
      </c>
      <c r="AL208" s="191">
        <f t="shared" si="133"/>
        <v>-1329.701925</v>
      </c>
      <c r="AM208" s="191">
        <f t="shared" si="134"/>
        <v>-2056.11325</v>
      </c>
      <c r="AN208" s="191">
        <f t="shared" si="135"/>
        <v>4546</v>
      </c>
      <c r="AO208" s="191">
        <f t="shared" si="136"/>
        <v>4546</v>
      </c>
      <c r="AP208" s="191">
        <f t="shared" si="137"/>
        <v>3818.64</v>
      </c>
      <c r="AQ208" s="191">
        <f t="shared" si="138"/>
        <v>2475</v>
      </c>
      <c r="AR208" s="191">
        <f t="shared" si="139"/>
        <v>2475</v>
      </c>
      <c r="AS208" s="191">
        <f t="shared" si="140"/>
        <v>118.8</v>
      </c>
      <c r="AT208" s="191">
        <f t="shared" si="141"/>
        <v>2475</v>
      </c>
      <c r="AU208" s="191">
        <f t="shared" si="142"/>
        <v>23.76</v>
      </c>
      <c r="AV208" s="191">
        <f t="shared" si="143"/>
        <v>4340</v>
      </c>
      <c r="AW208" s="191">
        <f t="shared" si="144"/>
        <v>4340</v>
      </c>
      <c r="AX208" s="191">
        <f t="shared" si="145"/>
        <v>1171.8</v>
      </c>
      <c r="AY208" s="191">
        <f t="shared" si="146"/>
        <v>2475</v>
      </c>
      <c r="AZ208" s="191">
        <f t="shared" si="147"/>
        <v>2475</v>
      </c>
      <c r="BA208" s="191">
        <f t="shared" si="148"/>
        <v>742.5</v>
      </c>
      <c r="BB208" s="191">
        <f t="shared" si="149"/>
        <v>-1636.56</v>
      </c>
      <c r="BC208" s="191">
        <f t="shared" si="150"/>
        <v>-96</v>
      </c>
      <c r="BD208" s="191">
        <f t="shared" si="151"/>
        <v>-5.52</v>
      </c>
      <c r="BE208" s="191">
        <f t="shared" si="152"/>
        <v>-651</v>
      </c>
      <c r="BF208" s="191">
        <f t="shared" si="153"/>
        <v>-742.5</v>
      </c>
    </row>
    <row r="209" spans="2:58">
      <c r="B209" s="1" t="s">
        <v>394</v>
      </c>
      <c r="C209" s="197" t="str">
        <f>_xlfn.XLOOKUP(B209,'2024.1-2024.6'!B:B,'2024.1-2024.6'!G:G)</f>
        <v>2021/04/06</v>
      </c>
      <c r="D209" s="1">
        <f>_xlfn.XLOOKUP(B209,'2024.1-2024.6'!B:B,'2024.1-2024.6'!I:I)</f>
        <v>0</v>
      </c>
      <c r="E209" s="1" t="str">
        <f>_xlfn.XLOOKUP(B209,'2024.1-2024.6'!B:B,'2024.1-2024.6'!C:C)</f>
        <v>采购部</v>
      </c>
      <c r="F209" s="1" t="str">
        <f>_xlfn.XLOOKUP(B209,'2024.1-2024.6'!B:B,'2024.1-2024.6'!F:F)</f>
        <v>采购文员</v>
      </c>
      <c r="G209" s="1">
        <f>COUNTIF('2024.1-2024.6'!B:B,B209)</f>
        <v>6</v>
      </c>
      <c r="H209" s="191">
        <f>_xlfn.XLOOKUP(B209,'2024.1-2024.6'!B:B,'2024.1-2024.6'!K:K)</f>
        <v>5538.6</v>
      </c>
      <c r="I209" s="191">
        <f>IFERROR(AVERAGEIF('2022.1-2022.12 '!B:B,B209,'2022.1-2022.12 '!K:K),0)</f>
        <v>5010.66916666667</v>
      </c>
      <c r="J209" s="191">
        <f>_xlfn.XLOOKUP(B209,'2024.1-2024.6'!B:B,'2024.1-2024.6'!J:J)</f>
        <v>1980</v>
      </c>
      <c r="K209" s="191">
        <f>IFERROR(AVERAGEIF('2022.1-2022.12 '!B:B,B209,'2022.1-2022.12 '!J:J),0)</f>
        <v>1933.33333333333</v>
      </c>
      <c r="L209" s="191"/>
      <c r="M209" s="191">
        <f>SUMIF('2024.1-2024.6'!B:B,'Sum 2024.1-2024.6'!B209,'2024.1-2024.6'!L:L)</f>
        <v>2182.08</v>
      </c>
      <c r="N209" s="191"/>
      <c r="O209" s="191">
        <f>SUMIF('2024.1-2024.6'!B:B,'Sum 2024.1-2024.6'!B209,'2024.1-2024.6'!N:N)</f>
        <v>22.8</v>
      </c>
      <c r="P209" s="191">
        <f>SUMIF('2024.1-2024.6'!B:B,'Sum 2024.1-2024.6'!B209,'2024.1-2024.6'!P:P)</f>
        <v>18.24</v>
      </c>
      <c r="Q209" s="191"/>
      <c r="R209" s="191">
        <f>SUMIF('2024.1-2024.6'!B:B,'Sum 2024.1-2024.6'!B209,'2024.1-2024.6'!M:M)</f>
        <v>520.8</v>
      </c>
      <c r="S209" s="191"/>
      <c r="T209" s="191">
        <f>SUMIF('2024.1-2024.6'!B:B,'Sum 2024.1-2024.6'!B209,'2024.1-2024.6'!O:O)</f>
        <v>0</v>
      </c>
      <c r="U209" s="191">
        <f t="shared" si="116"/>
        <v>5010.66916666667</v>
      </c>
      <c r="V209" s="191">
        <f t="shared" si="117"/>
        <v>5010.66916666667</v>
      </c>
      <c r="W209" s="191">
        <f t="shared" si="118"/>
        <v>4208.9621</v>
      </c>
      <c r="X209" s="191">
        <f t="shared" si="119"/>
        <v>5010.66916666667</v>
      </c>
      <c r="Y209" s="191">
        <f t="shared" si="120"/>
        <v>5010.66916666667</v>
      </c>
      <c r="Z209" s="191">
        <f t="shared" si="121"/>
        <v>240.51212</v>
      </c>
      <c r="AA209" s="191">
        <f t="shared" si="122"/>
        <v>5010.66916666667</v>
      </c>
      <c r="AB209" s="191">
        <f t="shared" si="123"/>
        <v>48.102424</v>
      </c>
      <c r="AC209" s="191">
        <f t="shared" si="124"/>
        <v>5010.66916666667</v>
      </c>
      <c r="AD209" s="191">
        <f t="shared" si="125"/>
        <v>5010.66916666667</v>
      </c>
      <c r="AE209" s="191">
        <f t="shared" si="126"/>
        <v>1352.880675</v>
      </c>
      <c r="AF209" s="191">
        <f t="shared" si="127"/>
        <v>5010.66916666667</v>
      </c>
      <c r="AG209" s="191">
        <f t="shared" si="128"/>
        <v>5010.66916666667</v>
      </c>
      <c r="AH209" s="191">
        <f t="shared" si="129"/>
        <v>1503.20075</v>
      </c>
      <c r="AI209" s="191">
        <f t="shared" si="130"/>
        <v>-2026.8821</v>
      </c>
      <c r="AJ209" s="191">
        <f t="shared" si="131"/>
        <v>-217.71212</v>
      </c>
      <c r="AK209" s="191">
        <f t="shared" si="132"/>
        <v>-29.862424</v>
      </c>
      <c r="AL209" s="191">
        <f t="shared" si="133"/>
        <v>-832.080675</v>
      </c>
      <c r="AM209" s="191">
        <f t="shared" si="134"/>
        <v>-1503.20075</v>
      </c>
      <c r="AN209" s="191">
        <f t="shared" si="135"/>
        <v>4546</v>
      </c>
      <c r="AO209" s="191">
        <f t="shared" si="136"/>
        <v>4546</v>
      </c>
      <c r="AP209" s="191">
        <f t="shared" si="137"/>
        <v>3818.64</v>
      </c>
      <c r="AQ209" s="191">
        <f t="shared" si="138"/>
        <v>1933.33333333333</v>
      </c>
      <c r="AR209" s="191">
        <f t="shared" si="139"/>
        <v>1933.33333333333</v>
      </c>
      <c r="AS209" s="191">
        <f t="shared" si="140"/>
        <v>92.8</v>
      </c>
      <c r="AT209" s="191">
        <f t="shared" si="141"/>
        <v>1933.33333333333</v>
      </c>
      <c r="AU209" s="191">
        <f t="shared" si="142"/>
        <v>18.56</v>
      </c>
      <c r="AV209" s="191">
        <f t="shared" si="143"/>
        <v>4340</v>
      </c>
      <c r="AW209" s="191">
        <f t="shared" si="144"/>
        <v>4340</v>
      </c>
      <c r="AX209" s="191">
        <f t="shared" si="145"/>
        <v>1171.8</v>
      </c>
      <c r="AY209" s="191">
        <f t="shared" si="146"/>
        <v>1933.33333333333</v>
      </c>
      <c r="AZ209" s="191">
        <f t="shared" si="147"/>
        <v>1933.33333333333</v>
      </c>
      <c r="BA209" s="191">
        <f t="shared" si="148"/>
        <v>580</v>
      </c>
      <c r="BB209" s="191">
        <f t="shared" si="149"/>
        <v>-1636.56</v>
      </c>
      <c r="BC209" s="191">
        <f t="shared" si="150"/>
        <v>-70</v>
      </c>
      <c r="BD209" s="191">
        <f t="shared" si="151"/>
        <v>-0.32</v>
      </c>
      <c r="BE209" s="191">
        <f t="shared" si="152"/>
        <v>-651</v>
      </c>
      <c r="BF209" s="191">
        <f t="shared" si="153"/>
        <v>-580</v>
      </c>
    </row>
    <row r="210" spans="2:58">
      <c r="B210" s="1" t="s">
        <v>398</v>
      </c>
      <c r="C210" s="197" t="str">
        <f>_xlfn.XLOOKUP(B210,'2024.1-2024.6'!B:B,'2024.1-2024.6'!G:G)</f>
        <v>2023/03/14</v>
      </c>
      <c r="D210" s="1">
        <f>_xlfn.XLOOKUP(B210,'2024.1-2024.6'!B:B,'2024.1-2024.6'!I:I)</f>
        <v>0</v>
      </c>
      <c r="E210" s="1" t="str">
        <f>_xlfn.XLOOKUP(B210,'2024.1-2024.6'!B:B,'2024.1-2024.6'!C:C)</f>
        <v>运营中心</v>
      </c>
      <c r="F210" s="1" t="str">
        <f>_xlfn.XLOOKUP(B210,'2024.1-2024.6'!B:B,'2024.1-2024.6'!F:F)</f>
        <v>装配电工</v>
      </c>
      <c r="G210" s="1">
        <f>COUNTIF('2024.1-2024.6'!B:B,B210)</f>
        <v>6</v>
      </c>
      <c r="H210" s="191">
        <f>_xlfn.XLOOKUP(B210,'2024.1-2024.6'!B:B,'2024.1-2024.6'!K:K)</f>
        <v>7796.27</v>
      </c>
      <c r="I210" s="191">
        <f>IFERROR(AVERAGEIF('2022.1-2022.12 '!B:B,B210,'2022.1-2022.12 '!K:K),0)</f>
        <v>0</v>
      </c>
      <c r="J210" s="191">
        <f>_xlfn.XLOOKUP(B210,'2024.1-2024.6'!B:B,'2024.1-2024.6'!J:J)</f>
        <v>1900</v>
      </c>
      <c r="K210" s="191">
        <f>IFERROR(AVERAGEIF('2022.1-2022.12 '!B:B,B210,'2022.1-2022.12 '!J:J),0)</f>
        <v>0</v>
      </c>
      <c r="L210" s="191"/>
      <c r="M210" s="191">
        <f>SUMIF('2024.1-2024.6'!B:B,'Sum 2024.1-2024.6'!B210,'2024.1-2024.6'!L:L)</f>
        <v>2182.08</v>
      </c>
      <c r="N210" s="191"/>
      <c r="O210" s="191">
        <f>SUMIF('2024.1-2024.6'!B:B,'Sum 2024.1-2024.6'!B210,'2024.1-2024.6'!N:N)</f>
        <v>22.8</v>
      </c>
      <c r="P210" s="191">
        <f>SUMIF('2024.1-2024.6'!B:B,'Sum 2024.1-2024.6'!B210,'2024.1-2024.6'!P:P)</f>
        <v>18.24</v>
      </c>
      <c r="Q210" s="191"/>
      <c r="R210" s="191">
        <f>SUMIF('2024.1-2024.6'!B:B,'Sum 2024.1-2024.6'!B210,'2024.1-2024.6'!M:M)</f>
        <v>520.8</v>
      </c>
      <c r="S210" s="191"/>
      <c r="T210" s="191">
        <f>SUMIF('2024.1-2024.6'!B:B,'Sum 2024.1-2024.6'!B210,'2024.1-2024.6'!O:O)</f>
        <v>0</v>
      </c>
      <c r="U210" s="191">
        <f t="shared" si="116"/>
        <v>7796.27</v>
      </c>
      <c r="V210" s="191">
        <f t="shared" si="117"/>
        <v>7796.27</v>
      </c>
      <c r="W210" s="191">
        <f t="shared" si="118"/>
        <v>6548.8668</v>
      </c>
      <c r="X210" s="191">
        <f t="shared" si="119"/>
        <v>7796.27</v>
      </c>
      <c r="Y210" s="191">
        <f t="shared" si="120"/>
        <v>7796.27</v>
      </c>
      <c r="Z210" s="191">
        <f t="shared" si="121"/>
        <v>374.22096</v>
      </c>
      <c r="AA210" s="191">
        <f t="shared" si="122"/>
        <v>7796.27</v>
      </c>
      <c r="AB210" s="191">
        <f t="shared" si="123"/>
        <v>74.844192</v>
      </c>
      <c r="AC210" s="191">
        <f t="shared" si="124"/>
        <v>7796.27</v>
      </c>
      <c r="AD210" s="191">
        <f t="shared" si="125"/>
        <v>7796.27</v>
      </c>
      <c r="AE210" s="191">
        <f t="shared" si="126"/>
        <v>2104.9929</v>
      </c>
      <c r="AF210" s="191">
        <f t="shared" si="127"/>
        <v>7796.27</v>
      </c>
      <c r="AG210" s="191">
        <f t="shared" si="128"/>
        <v>7796.27</v>
      </c>
      <c r="AH210" s="191">
        <f t="shared" si="129"/>
        <v>2338.881</v>
      </c>
      <c r="AI210" s="191">
        <f t="shared" si="130"/>
        <v>-4366.7868</v>
      </c>
      <c r="AJ210" s="191">
        <f t="shared" si="131"/>
        <v>-351.42096</v>
      </c>
      <c r="AK210" s="191">
        <f t="shared" si="132"/>
        <v>-56.604192</v>
      </c>
      <c r="AL210" s="191">
        <f t="shared" si="133"/>
        <v>-1584.1929</v>
      </c>
      <c r="AM210" s="191">
        <f t="shared" si="134"/>
        <v>-2338.881</v>
      </c>
      <c r="AN210" s="191">
        <f t="shared" si="135"/>
        <v>4546</v>
      </c>
      <c r="AO210" s="191">
        <f t="shared" si="136"/>
        <v>4546</v>
      </c>
      <c r="AP210" s="191">
        <f t="shared" si="137"/>
        <v>3818.64</v>
      </c>
      <c r="AQ210" s="191">
        <f t="shared" si="138"/>
        <v>1900</v>
      </c>
      <c r="AR210" s="191">
        <f t="shared" si="139"/>
        <v>1900</v>
      </c>
      <c r="AS210" s="191">
        <f t="shared" si="140"/>
        <v>91.2</v>
      </c>
      <c r="AT210" s="191">
        <f t="shared" si="141"/>
        <v>1900</v>
      </c>
      <c r="AU210" s="191">
        <f t="shared" si="142"/>
        <v>18.24</v>
      </c>
      <c r="AV210" s="191">
        <f t="shared" si="143"/>
        <v>4340</v>
      </c>
      <c r="AW210" s="191">
        <f t="shared" si="144"/>
        <v>4340</v>
      </c>
      <c r="AX210" s="191">
        <f t="shared" si="145"/>
        <v>1171.8</v>
      </c>
      <c r="AY210" s="191">
        <f t="shared" si="146"/>
        <v>1900</v>
      </c>
      <c r="AZ210" s="191">
        <f t="shared" si="147"/>
        <v>1900</v>
      </c>
      <c r="BA210" s="191">
        <f t="shared" si="148"/>
        <v>570</v>
      </c>
      <c r="BB210" s="191">
        <f t="shared" si="149"/>
        <v>-1636.56</v>
      </c>
      <c r="BC210" s="191">
        <f t="shared" si="150"/>
        <v>-68.4</v>
      </c>
      <c r="BD210" s="191">
        <f t="shared" si="151"/>
        <v>0</v>
      </c>
      <c r="BE210" s="191">
        <f t="shared" si="152"/>
        <v>-651</v>
      </c>
      <c r="BF210" s="191">
        <f t="shared" si="153"/>
        <v>-570</v>
      </c>
    </row>
    <row r="211" spans="2:58">
      <c r="B211" s="1" t="s">
        <v>399</v>
      </c>
      <c r="C211" s="197" t="str">
        <f>_xlfn.XLOOKUP(B211,'2024.1-2024.6'!B:B,'2024.1-2024.6'!G:G)</f>
        <v>2020/07/01</v>
      </c>
      <c r="D211" s="1">
        <f>_xlfn.XLOOKUP(B211,'2024.1-2024.6'!B:B,'2024.1-2024.6'!I:I)</f>
        <v>0</v>
      </c>
      <c r="E211" s="1" t="str">
        <f>_xlfn.XLOOKUP(B211,'2024.1-2024.6'!B:B,'2024.1-2024.6'!C:C)</f>
        <v>运营中心</v>
      </c>
      <c r="F211" s="1" t="str">
        <f>_xlfn.XLOOKUP(B211,'2024.1-2024.6'!B:B,'2024.1-2024.6'!F:F)</f>
        <v>测试技师</v>
      </c>
      <c r="G211" s="1">
        <f>COUNTIF('2024.1-2024.6'!B:B,B211)</f>
        <v>6</v>
      </c>
      <c r="H211" s="191">
        <f>_xlfn.XLOOKUP(B211,'2024.1-2024.6'!B:B,'2024.1-2024.6'!K:K)</f>
        <v>7201.27</v>
      </c>
      <c r="I211" s="191">
        <f>IFERROR(AVERAGEIF('2022.1-2022.12 '!B:B,B211,'2022.1-2022.12 '!K:K),0)</f>
        <v>6253.35</v>
      </c>
      <c r="J211" s="191">
        <f>_xlfn.XLOOKUP(B211,'2024.1-2024.6'!B:B,'2024.1-2024.6'!J:J)</f>
        <v>1900</v>
      </c>
      <c r="K211" s="191">
        <f>IFERROR(AVERAGEIF('2022.1-2022.12 '!B:B,B211,'2022.1-2022.12 '!J:J),0)</f>
        <v>1900</v>
      </c>
      <c r="L211" s="191"/>
      <c r="M211" s="191">
        <f>SUMIF('2024.1-2024.6'!B:B,'Sum 2024.1-2024.6'!B211,'2024.1-2024.6'!L:L)</f>
        <v>2182.08</v>
      </c>
      <c r="N211" s="191"/>
      <c r="O211" s="191">
        <f>SUMIF('2024.1-2024.6'!B:B,'Sum 2024.1-2024.6'!B211,'2024.1-2024.6'!N:N)</f>
        <v>22.8</v>
      </c>
      <c r="P211" s="191">
        <f>SUMIF('2024.1-2024.6'!B:B,'Sum 2024.1-2024.6'!B211,'2024.1-2024.6'!P:P)</f>
        <v>18.24</v>
      </c>
      <c r="Q211" s="191"/>
      <c r="R211" s="191">
        <f>SUMIF('2024.1-2024.6'!B:B,'Sum 2024.1-2024.6'!B211,'2024.1-2024.6'!M:M)</f>
        <v>520.8</v>
      </c>
      <c r="S211" s="191"/>
      <c r="T211" s="191">
        <f>SUMIF('2024.1-2024.6'!B:B,'Sum 2024.1-2024.6'!B211,'2024.1-2024.6'!O:O)</f>
        <v>600</v>
      </c>
      <c r="U211" s="191">
        <f t="shared" si="116"/>
        <v>6253.35</v>
      </c>
      <c r="V211" s="191">
        <f t="shared" si="117"/>
        <v>6253.35</v>
      </c>
      <c r="W211" s="191">
        <f t="shared" si="118"/>
        <v>5252.814</v>
      </c>
      <c r="X211" s="191">
        <f t="shared" si="119"/>
        <v>6253.35</v>
      </c>
      <c r="Y211" s="191">
        <f t="shared" si="120"/>
        <v>6253.35</v>
      </c>
      <c r="Z211" s="191">
        <f t="shared" si="121"/>
        <v>300.1608</v>
      </c>
      <c r="AA211" s="191">
        <f t="shared" si="122"/>
        <v>6253.35</v>
      </c>
      <c r="AB211" s="191">
        <f t="shared" si="123"/>
        <v>60.03216</v>
      </c>
      <c r="AC211" s="191">
        <f t="shared" si="124"/>
        <v>6253.35</v>
      </c>
      <c r="AD211" s="191">
        <f t="shared" si="125"/>
        <v>6253.35</v>
      </c>
      <c r="AE211" s="191">
        <f t="shared" si="126"/>
        <v>1688.4045</v>
      </c>
      <c r="AF211" s="191">
        <f t="shared" si="127"/>
        <v>6253.35</v>
      </c>
      <c r="AG211" s="191">
        <f t="shared" si="128"/>
        <v>6253.35</v>
      </c>
      <c r="AH211" s="191">
        <f t="shared" si="129"/>
        <v>1876.005</v>
      </c>
      <c r="AI211" s="191">
        <f t="shared" si="130"/>
        <v>-3070.734</v>
      </c>
      <c r="AJ211" s="191">
        <f t="shared" si="131"/>
        <v>-277.3608</v>
      </c>
      <c r="AK211" s="191">
        <f t="shared" si="132"/>
        <v>-41.79216</v>
      </c>
      <c r="AL211" s="191">
        <f t="shared" si="133"/>
        <v>-1167.6045</v>
      </c>
      <c r="AM211" s="191">
        <f t="shared" si="134"/>
        <v>-1276.005</v>
      </c>
      <c r="AN211" s="191">
        <f t="shared" si="135"/>
        <v>4546</v>
      </c>
      <c r="AO211" s="191">
        <f t="shared" si="136"/>
        <v>4546</v>
      </c>
      <c r="AP211" s="191">
        <f t="shared" si="137"/>
        <v>3818.64</v>
      </c>
      <c r="AQ211" s="191">
        <f t="shared" si="138"/>
        <v>1900</v>
      </c>
      <c r="AR211" s="191">
        <f t="shared" si="139"/>
        <v>1900</v>
      </c>
      <c r="AS211" s="191">
        <f t="shared" si="140"/>
        <v>91.2</v>
      </c>
      <c r="AT211" s="191">
        <f t="shared" si="141"/>
        <v>1900</v>
      </c>
      <c r="AU211" s="191">
        <f t="shared" si="142"/>
        <v>18.24</v>
      </c>
      <c r="AV211" s="191">
        <f t="shared" si="143"/>
        <v>4340</v>
      </c>
      <c r="AW211" s="191">
        <f t="shared" si="144"/>
        <v>4340</v>
      </c>
      <c r="AX211" s="191">
        <f t="shared" si="145"/>
        <v>1171.8</v>
      </c>
      <c r="AY211" s="191">
        <f t="shared" si="146"/>
        <v>1900</v>
      </c>
      <c r="AZ211" s="191">
        <f t="shared" si="147"/>
        <v>1900</v>
      </c>
      <c r="BA211" s="191">
        <f t="shared" si="148"/>
        <v>570</v>
      </c>
      <c r="BB211" s="191">
        <f t="shared" si="149"/>
        <v>-1636.56</v>
      </c>
      <c r="BC211" s="191">
        <f t="shared" si="150"/>
        <v>-68.4</v>
      </c>
      <c r="BD211" s="191">
        <f t="shared" si="151"/>
        <v>0</v>
      </c>
      <c r="BE211" s="191">
        <f t="shared" si="152"/>
        <v>-651</v>
      </c>
      <c r="BF211" s="191">
        <f t="shared" si="153"/>
        <v>0</v>
      </c>
    </row>
    <row r="212" spans="2:58">
      <c r="B212" s="1" t="s">
        <v>400</v>
      </c>
      <c r="C212" s="197">
        <f>_xlfn.XLOOKUP(B212,'2024.1-2024.6'!B:B,'2024.1-2024.6'!G:G)</f>
        <v>44782</v>
      </c>
      <c r="D212" s="1">
        <f>_xlfn.XLOOKUP(B212,'2024.1-2024.6'!B:B,'2024.1-2024.6'!I:I)</f>
        <v>0</v>
      </c>
      <c r="E212" s="1" t="str">
        <f>_xlfn.XLOOKUP(B212,'2024.1-2024.6'!B:B,'2024.1-2024.6'!C:C)</f>
        <v>运营中心</v>
      </c>
      <c r="F212" s="1" t="str">
        <f>_xlfn.XLOOKUP(B212,'2024.1-2024.6'!B:B,'2024.1-2024.6'!F:F)</f>
        <v>质检员</v>
      </c>
      <c r="G212" s="1">
        <f>COUNTIF('2024.1-2024.6'!B:B,B212)</f>
        <v>6</v>
      </c>
      <c r="H212" s="191">
        <f>_xlfn.XLOOKUP(B212,'2024.1-2024.6'!B:B,'2024.1-2024.6'!K:K)</f>
        <v>5890.84</v>
      </c>
      <c r="I212" s="191">
        <f>IFERROR(AVERAGEIF('2022.1-2022.12 '!B:B,B212,'2022.1-2022.12 '!K:K),0)</f>
        <v>6468.058</v>
      </c>
      <c r="J212" s="191">
        <f>_xlfn.XLOOKUP(B212,'2024.1-2024.6'!B:B,'2024.1-2024.6'!J:J)</f>
        <v>2120</v>
      </c>
      <c r="K212" s="191">
        <f>IFERROR(AVERAGEIF('2022.1-2022.12 '!B:B,B212,'2022.1-2022.12 '!J:J),0)</f>
        <v>2120</v>
      </c>
      <c r="L212" s="191"/>
      <c r="M212" s="191">
        <f>SUMIF('2024.1-2024.6'!B:B,'Sum 2024.1-2024.6'!B212,'2024.1-2024.6'!L:L)</f>
        <v>2182.08</v>
      </c>
      <c r="N212" s="191"/>
      <c r="O212" s="191">
        <f>SUMIF('2024.1-2024.6'!B:B,'Sum 2024.1-2024.6'!B212,'2024.1-2024.6'!N:N)</f>
        <v>22.8</v>
      </c>
      <c r="P212" s="191">
        <f>SUMIF('2024.1-2024.6'!B:B,'Sum 2024.1-2024.6'!B212,'2024.1-2024.6'!P:P)</f>
        <v>18.24</v>
      </c>
      <c r="Q212" s="191"/>
      <c r="R212" s="191">
        <f>SUMIF('2024.1-2024.6'!B:B,'Sum 2024.1-2024.6'!B212,'2024.1-2024.6'!M:M)</f>
        <v>520.8</v>
      </c>
      <c r="S212" s="191"/>
      <c r="T212" s="191">
        <f>SUMIF('2024.1-2024.6'!B:B,'Sum 2024.1-2024.6'!B212,'2024.1-2024.6'!O:O)</f>
        <v>0</v>
      </c>
      <c r="U212" s="191">
        <f t="shared" si="116"/>
        <v>6468.058</v>
      </c>
      <c r="V212" s="191">
        <f t="shared" si="117"/>
        <v>6468.058</v>
      </c>
      <c r="W212" s="191">
        <f t="shared" si="118"/>
        <v>5433.16872</v>
      </c>
      <c r="X212" s="191">
        <f t="shared" si="119"/>
        <v>6468.058</v>
      </c>
      <c r="Y212" s="191">
        <f t="shared" si="120"/>
        <v>6468.058</v>
      </c>
      <c r="Z212" s="191">
        <f t="shared" si="121"/>
        <v>310.466784</v>
      </c>
      <c r="AA212" s="191">
        <f t="shared" si="122"/>
        <v>6468.058</v>
      </c>
      <c r="AB212" s="191">
        <f t="shared" si="123"/>
        <v>62.0933568</v>
      </c>
      <c r="AC212" s="191">
        <f t="shared" si="124"/>
        <v>6468.058</v>
      </c>
      <c r="AD212" s="191">
        <f t="shared" si="125"/>
        <v>6468.058</v>
      </c>
      <c r="AE212" s="191">
        <f t="shared" si="126"/>
        <v>1746.37566</v>
      </c>
      <c r="AF212" s="191">
        <f t="shared" si="127"/>
        <v>6468.058</v>
      </c>
      <c r="AG212" s="191">
        <f t="shared" si="128"/>
        <v>6468.058</v>
      </c>
      <c r="AH212" s="191">
        <f t="shared" si="129"/>
        <v>1940.4174</v>
      </c>
      <c r="AI212" s="191">
        <f t="shared" si="130"/>
        <v>-3251.08872</v>
      </c>
      <c r="AJ212" s="191">
        <f t="shared" si="131"/>
        <v>-287.666784</v>
      </c>
      <c r="AK212" s="191">
        <f t="shared" si="132"/>
        <v>-43.8533568</v>
      </c>
      <c r="AL212" s="191">
        <f t="shared" si="133"/>
        <v>-1225.57566</v>
      </c>
      <c r="AM212" s="191">
        <f t="shared" si="134"/>
        <v>-1940.4174</v>
      </c>
      <c r="AN212" s="191">
        <f t="shared" si="135"/>
        <v>4546</v>
      </c>
      <c r="AO212" s="191">
        <f t="shared" si="136"/>
        <v>4546</v>
      </c>
      <c r="AP212" s="191">
        <f t="shared" si="137"/>
        <v>3818.64</v>
      </c>
      <c r="AQ212" s="191">
        <f t="shared" si="138"/>
        <v>2120</v>
      </c>
      <c r="AR212" s="191">
        <f t="shared" si="139"/>
        <v>2120</v>
      </c>
      <c r="AS212" s="191">
        <f t="shared" si="140"/>
        <v>101.76</v>
      </c>
      <c r="AT212" s="191">
        <f t="shared" si="141"/>
        <v>2120</v>
      </c>
      <c r="AU212" s="191">
        <f t="shared" si="142"/>
        <v>20.352</v>
      </c>
      <c r="AV212" s="191">
        <f t="shared" si="143"/>
        <v>4340</v>
      </c>
      <c r="AW212" s="191">
        <f t="shared" si="144"/>
        <v>4340</v>
      </c>
      <c r="AX212" s="191">
        <f t="shared" si="145"/>
        <v>1171.8</v>
      </c>
      <c r="AY212" s="191">
        <f t="shared" si="146"/>
        <v>2120</v>
      </c>
      <c r="AZ212" s="191">
        <f t="shared" si="147"/>
        <v>2120</v>
      </c>
      <c r="BA212" s="191">
        <f t="shared" si="148"/>
        <v>636</v>
      </c>
      <c r="BB212" s="191">
        <f t="shared" si="149"/>
        <v>-1636.56</v>
      </c>
      <c r="BC212" s="191">
        <f t="shared" si="150"/>
        <v>-78.96</v>
      </c>
      <c r="BD212" s="191">
        <f t="shared" si="151"/>
        <v>-2.11200000000001</v>
      </c>
      <c r="BE212" s="191">
        <f t="shared" si="152"/>
        <v>-651</v>
      </c>
      <c r="BF212" s="191">
        <f t="shared" si="153"/>
        <v>-636</v>
      </c>
    </row>
    <row r="213" spans="2:58">
      <c r="B213" s="201" t="s">
        <v>536</v>
      </c>
      <c r="C213" s="197" t="str">
        <f>_xlfn.XLOOKUP(B213,'2024.1-2024.6'!B:B,'2024.1-2024.6'!G:G)</f>
        <v>2024/01/15</v>
      </c>
      <c r="D213" s="1" t="str">
        <f>_xlfn.XLOOKUP(B213,'2024.1-2024.6'!B:B,'2024.1-2024.6'!I:I)</f>
        <v>本月新入职</v>
      </c>
      <c r="E213" s="1" t="str">
        <f>_xlfn.XLOOKUP(B213,'2024.1-2024.6'!B:B,'2024.1-2024.6'!C:C)</f>
        <v>服务营销中心</v>
      </c>
      <c r="F213" s="1" t="str">
        <f>_xlfn.XLOOKUP(B213,'2024.1-2024.6'!B:B,'2024.1-2024.6'!F:F)</f>
        <v>软件服务工程师储备生</v>
      </c>
      <c r="G213" s="1">
        <f>COUNTIF('2024.1-2024.6'!B:B,B213)</f>
        <v>6</v>
      </c>
      <c r="H213" s="191">
        <f>_xlfn.XLOOKUP(B213,'2024.1-2024.6'!B:B,'2024.1-2024.6'!K:K)</f>
        <v>3406.38</v>
      </c>
      <c r="I213" s="191">
        <f>IFERROR(AVERAGEIF('2022.1-2022.12 '!B:B,B213,'2022.1-2022.12 '!K:K),0)</f>
        <v>0</v>
      </c>
      <c r="J213" s="191">
        <f>_xlfn.XLOOKUP(B213,'2024.1-2024.6'!B:B,'2024.1-2024.6'!J:J)</f>
        <v>2000</v>
      </c>
      <c r="K213" s="191">
        <f>IFERROR(AVERAGEIF('2022.1-2022.12 '!B:B,B213,'2022.1-2022.12 '!J:J),0)</f>
        <v>0</v>
      </c>
      <c r="L213" s="191"/>
      <c r="M213" s="191">
        <f>SUMIF('2024.1-2024.6'!B:B,'Sum 2024.1-2024.6'!B213,'2024.1-2024.6'!L:L)</f>
        <v>1818.4</v>
      </c>
      <c r="N213" s="191"/>
      <c r="O213" s="191">
        <f>SUMIF('2024.1-2024.6'!B:B,'Sum 2024.1-2024.6'!B213,'2024.1-2024.6'!N:N)</f>
        <v>19</v>
      </c>
      <c r="P213" s="191">
        <f>SUMIF('2024.1-2024.6'!B:B,'Sum 2024.1-2024.6'!B213,'2024.1-2024.6'!P:P)</f>
        <v>15.2</v>
      </c>
      <c r="Q213" s="191"/>
      <c r="R213" s="191">
        <f>SUMIF('2024.1-2024.6'!B:B,'Sum 2024.1-2024.6'!B213,'2024.1-2024.6'!M:M)</f>
        <v>434</v>
      </c>
      <c r="S213" s="191"/>
      <c r="T213" s="191">
        <f>SUMIF('2024.1-2024.6'!B:B,'Sum 2024.1-2024.6'!B213,'2024.1-2024.6'!O:O)</f>
        <v>0</v>
      </c>
      <c r="U213" s="191">
        <f t="shared" si="116"/>
        <v>4546</v>
      </c>
      <c r="V213" s="191">
        <f t="shared" si="117"/>
        <v>4546</v>
      </c>
      <c r="W213" s="191">
        <f t="shared" si="118"/>
        <v>3818.64</v>
      </c>
      <c r="X213" s="191">
        <f t="shared" si="119"/>
        <v>3406.38</v>
      </c>
      <c r="Y213" s="191">
        <f t="shared" si="120"/>
        <v>3406.38</v>
      </c>
      <c r="Z213" s="191">
        <f t="shared" si="121"/>
        <v>163.50624</v>
      </c>
      <c r="AA213" s="191">
        <f t="shared" si="122"/>
        <v>3406.38</v>
      </c>
      <c r="AB213" s="191">
        <f t="shared" si="123"/>
        <v>32.701248</v>
      </c>
      <c r="AC213" s="191">
        <f t="shared" si="124"/>
        <v>4340</v>
      </c>
      <c r="AD213" s="191">
        <f t="shared" si="125"/>
        <v>4340</v>
      </c>
      <c r="AE213" s="191">
        <f t="shared" si="126"/>
        <v>1171.8</v>
      </c>
      <c r="AF213" s="191">
        <f t="shared" si="127"/>
        <v>3406.38</v>
      </c>
      <c r="AG213" s="191">
        <f t="shared" si="128"/>
        <v>3406.38</v>
      </c>
      <c r="AH213" s="191">
        <f t="shared" si="129"/>
        <v>1021.914</v>
      </c>
      <c r="AI213" s="191">
        <f t="shared" si="130"/>
        <v>-2000.24</v>
      </c>
      <c r="AJ213" s="191">
        <f t="shared" si="131"/>
        <v>-144.50624</v>
      </c>
      <c r="AK213" s="191">
        <f t="shared" si="132"/>
        <v>-17.501248</v>
      </c>
      <c r="AL213" s="191">
        <f t="shared" si="133"/>
        <v>-737.8</v>
      </c>
      <c r="AM213" s="191">
        <f t="shared" si="134"/>
        <v>-1021.914</v>
      </c>
      <c r="AN213" s="191">
        <f t="shared" si="135"/>
        <v>4546</v>
      </c>
      <c r="AO213" s="191">
        <f t="shared" si="136"/>
        <v>4546</v>
      </c>
      <c r="AP213" s="191">
        <f t="shared" si="137"/>
        <v>3818.64</v>
      </c>
      <c r="AQ213" s="191">
        <f t="shared" si="138"/>
        <v>2000</v>
      </c>
      <c r="AR213" s="191">
        <f t="shared" si="139"/>
        <v>2000</v>
      </c>
      <c r="AS213" s="191">
        <f t="shared" si="140"/>
        <v>96</v>
      </c>
      <c r="AT213" s="191">
        <f t="shared" si="141"/>
        <v>2000</v>
      </c>
      <c r="AU213" s="191">
        <f t="shared" si="142"/>
        <v>19.2</v>
      </c>
      <c r="AV213" s="191">
        <f t="shared" si="143"/>
        <v>4340</v>
      </c>
      <c r="AW213" s="191">
        <f t="shared" si="144"/>
        <v>4340</v>
      </c>
      <c r="AX213" s="191">
        <f t="shared" si="145"/>
        <v>1171.8</v>
      </c>
      <c r="AY213" s="191">
        <f t="shared" si="146"/>
        <v>2000</v>
      </c>
      <c r="AZ213" s="191">
        <f t="shared" si="147"/>
        <v>2000</v>
      </c>
      <c r="BA213" s="191">
        <f t="shared" si="148"/>
        <v>600</v>
      </c>
      <c r="BB213" s="191">
        <f t="shared" si="149"/>
        <v>-2000.24</v>
      </c>
      <c r="BC213" s="191">
        <f t="shared" si="150"/>
        <v>-77</v>
      </c>
      <c r="BD213" s="191">
        <f t="shared" si="151"/>
        <v>-4</v>
      </c>
      <c r="BE213" s="191">
        <f t="shared" si="152"/>
        <v>-737.8</v>
      </c>
      <c r="BF213" s="191">
        <f t="shared" si="153"/>
        <v>-600</v>
      </c>
    </row>
    <row r="214" spans="2:58">
      <c r="B214" s="1" t="s">
        <v>401</v>
      </c>
      <c r="C214" s="197" t="str">
        <f>_xlfn.XLOOKUP(B214,'2024.1-2024.6'!B:B,'2024.1-2024.6'!G:G)</f>
        <v>2020/02/10</v>
      </c>
      <c r="D214" s="1">
        <f>_xlfn.XLOOKUP(B214,'2024.1-2024.6'!B:B,'2024.1-2024.6'!I:I)</f>
        <v>0</v>
      </c>
      <c r="E214" s="1" t="str">
        <f>_xlfn.XLOOKUP(B214,'2024.1-2024.6'!B:B,'2024.1-2024.6'!C:C)</f>
        <v>运营中心</v>
      </c>
      <c r="F214" s="1" t="str">
        <f>_xlfn.XLOOKUP(B214,'2024.1-2024.6'!B:B,'2024.1-2024.6'!F:F)</f>
        <v>安全环保专员</v>
      </c>
      <c r="G214" s="1">
        <f>COUNTIF('2024.1-2024.6'!B:B,B214)</f>
        <v>6</v>
      </c>
      <c r="H214" s="191">
        <f>_xlfn.XLOOKUP(B214,'2024.1-2024.6'!B:B,'2024.1-2024.6'!K:K)</f>
        <v>6864</v>
      </c>
      <c r="I214" s="191">
        <f>IFERROR(AVERAGEIF('2022.1-2022.12 '!B:B,B214,'2022.1-2022.12 '!K:K),0)</f>
        <v>6438.06666666667</v>
      </c>
      <c r="J214" s="191">
        <f>_xlfn.XLOOKUP(B214,'2024.1-2024.6'!B:B,'2024.1-2024.6'!J:J)</f>
        <v>2240</v>
      </c>
      <c r="K214" s="191">
        <f>IFERROR(AVERAGEIF('2022.1-2022.12 '!B:B,B214,'2022.1-2022.12 '!J:J),0)</f>
        <v>2240</v>
      </c>
      <c r="L214" s="191"/>
      <c r="M214" s="191">
        <f>SUMIF('2024.1-2024.6'!B:B,'Sum 2024.1-2024.6'!B214,'2024.1-2024.6'!L:L)</f>
        <v>2182.08</v>
      </c>
      <c r="N214" s="191"/>
      <c r="O214" s="191">
        <f>SUMIF('2024.1-2024.6'!B:B,'Sum 2024.1-2024.6'!B214,'2024.1-2024.6'!N:N)</f>
        <v>22.8</v>
      </c>
      <c r="P214" s="191">
        <f>SUMIF('2024.1-2024.6'!B:B,'Sum 2024.1-2024.6'!B214,'2024.1-2024.6'!P:P)</f>
        <v>18.24</v>
      </c>
      <c r="Q214" s="191"/>
      <c r="R214" s="191">
        <f>SUMIF('2024.1-2024.6'!B:B,'Sum 2024.1-2024.6'!B214,'2024.1-2024.6'!M:M)</f>
        <v>520.8</v>
      </c>
      <c r="S214" s="191"/>
      <c r="T214" s="191">
        <f>SUMIF('2024.1-2024.6'!B:B,'Sum 2024.1-2024.6'!B214,'2024.1-2024.6'!O:O)</f>
        <v>0</v>
      </c>
      <c r="U214" s="191">
        <f t="shared" si="116"/>
        <v>6438.06666666667</v>
      </c>
      <c r="V214" s="191">
        <f t="shared" si="117"/>
        <v>6438.06666666667</v>
      </c>
      <c r="W214" s="191">
        <f t="shared" si="118"/>
        <v>5407.976</v>
      </c>
      <c r="X214" s="191">
        <f t="shared" si="119"/>
        <v>6438.06666666667</v>
      </c>
      <c r="Y214" s="191">
        <f t="shared" si="120"/>
        <v>6438.06666666667</v>
      </c>
      <c r="Z214" s="191">
        <f t="shared" si="121"/>
        <v>309.0272</v>
      </c>
      <c r="AA214" s="191">
        <f t="shared" si="122"/>
        <v>6438.06666666667</v>
      </c>
      <c r="AB214" s="191">
        <f t="shared" si="123"/>
        <v>61.80544</v>
      </c>
      <c r="AC214" s="191">
        <f t="shared" si="124"/>
        <v>6438.06666666667</v>
      </c>
      <c r="AD214" s="191">
        <f t="shared" si="125"/>
        <v>6438.06666666667</v>
      </c>
      <c r="AE214" s="191">
        <f t="shared" si="126"/>
        <v>1738.278</v>
      </c>
      <c r="AF214" s="191">
        <f t="shared" si="127"/>
        <v>6438.06666666667</v>
      </c>
      <c r="AG214" s="191">
        <f t="shared" si="128"/>
        <v>6438.06666666667</v>
      </c>
      <c r="AH214" s="191">
        <f t="shared" si="129"/>
        <v>1931.42</v>
      </c>
      <c r="AI214" s="191">
        <f t="shared" si="130"/>
        <v>-3225.896</v>
      </c>
      <c r="AJ214" s="191">
        <f t="shared" si="131"/>
        <v>-286.2272</v>
      </c>
      <c r="AK214" s="191">
        <f t="shared" si="132"/>
        <v>-43.56544</v>
      </c>
      <c r="AL214" s="191">
        <f t="shared" si="133"/>
        <v>-1217.478</v>
      </c>
      <c r="AM214" s="191">
        <f t="shared" si="134"/>
        <v>-1931.42</v>
      </c>
      <c r="AN214" s="191">
        <f t="shared" si="135"/>
        <v>4546</v>
      </c>
      <c r="AO214" s="191">
        <f t="shared" si="136"/>
        <v>4546</v>
      </c>
      <c r="AP214" s="191">
        <f t="shared" si="137"/>
        <v>3818.64</v>
      </c>
      <c r="AQ214" s="191">
        <f t="shared" si="138"/>
        <v>2240</v>
      </c>
      <c r="AR214" s="191">
        <f t="shared" si="139"/>
        <v>2240</v>
      </c>
      <c r="AS214" s="191">
        <f t="shared" si="140"/>
        <v>107.52</v>
      </c>
      <c r="AT214" s="191">
        <f t="shared" si="141"/>
        <v>2240</v>
      </c>
      <c r="AU214" s="191">
        <f t="shared" si="142"/>
        <v>21.504</v>
      </c>
      <c r="AV214" s="191">
        <f t="shared" si="143"/>
        <v>4340</v>
      </c>
      <c r="AW214" s="191">
        <f t="shared" si="144"/>
        <v>4340</v>
      </c>
      <c r="AX214" s="191">
        <f t="shared" si="145"/>
        <v>1171.8</v>
      </c>
      <c r="AY214" s="191">
        <f t="shared" si="146"/>
        <v>2240</v>
      </c>
      <c r="AZ214" s="191">
        <f t="shared" si="147"/>
        <v>2240</v>
      </c>
      <c r="BA214" s="191">
        <f t="shared" si="148"/>
        <v>672</v>
      </c>
      <c r="BB214" s="191">
        <f t="shared" si="149"/>
        <v>-1636.56</v>
      </c>
      <c r="BC214" s="191">
        <f t="shared" si="150"/>
        <v>-84.72</v>
      </c>
      <c r="BD214" s="191">
        <f t="shared" si="151"/>
        <v>-3.264</v>
      </c>
      <c r="BE214" s="191">
        <f t="shared" si="152"/>
        <v>-651</v>
      </c>
      <c r="BF214" s="191">
        <f t="shared" si="153"/>
        <v>-672</v>
      </c>
    </row>
    <row r="215" spans="2:58">
      <c r="B215" s="1" t="s">
        <v>402</v>
      </c>
      <c r="C215" s="197" t="str">
        <f>_xlfn.XLOOKUP(B215,'2024.1-2024.6'!B:B,'2024.1-2024.6'!G:G)</f>
        <v>2023/05/22</v>
      </c>
      <c r="D215" s="1">
        <f>_xlfn.XLOOKUP(B215,'2024.1-2024.6'!B:B,'2024.1-2024.6'!I:I)</f>
        <v>0</v>
      </c>
      <c r="E215" s="1" t="str">
        <f>_xlfn.XLOOKUP(B215,'2024.1-2024.6'!B:B,'2024.1-2024.6'!C:C)</f>
        <v>服务营销中心</v>
      </c>
      <c r="F215" s="1" t="str">
        <f>_xlfn.XLOOKUP(B215,'2024.1-2024.6'!B:B,'2024.1-2024.6'!F:F)</f>
        <v>中国区售后服务高级经理</v>
      </c>
      <c r="G215" s="1">
        <f>COUNTIF('2024.1-2024.6'!B:B,B215)</f>
        <v>6</v>
      </c>
      <c r="H215" s="191">
        <f>_xlfn.XLOOKUP(B215,'2024.1-2024.6'!B:B,'2024.1-2024.6'!K:K)</f>
        <v>28096.5</v>
      </c>
      <c r="I215" s="191">
        <f>IFERROR(AVERAGEIF('2022.1-2022.12 '!B:B,B215,'2022.1-2022.12 '!K:K),0)</f>
        <v>0</v>
      </c>
      <c r="J215" s="191">
        <f>_xlfn.XLOOKUP(B215,'2024.1-2024.6'!B:B,'2024.1-2024.6'!J:J)</f>
        <v>12400</v>
      </c>
      <c r="K215" s="191">
        <f>IFERROR(AVERAGEIF('2022.1-2022.12 '!B:B,B215,'2022.1-2022.12 '!J:J),0)</f>
        <v>0</v>
      </c>
      <c r="L215" s="191"/>
      <c r="M215" s="191">
        <f>SUMIF('2024.1-2024.6'!B:B,'Sum 2024.1-2024.6'!B215,'2024.1-2024.6'!L:L)</f>
        <v>2182.08</v>
      </c>
      <c r="N215" s="191"/>
      <c r="O215" s="191">
        <f>SUMIF('2024.1-2024.6'!B:B,'Sum 2024.1-2024.6'!B215,'2024.1-2024.6'!N:N)</f>
        <v>22.8</v>
      </c>
      <c r="P215" s="191">
        <f>SUMIF('2024.1-2024.6'!B:B,'Sum 2024.1-2024.6'!B215,'2024.1-2024.6'!P:P)</f>
        <v>18.24</v>
      </c>
      <c r="Q215" s="191"/>
      <c r="R215" s="191">
        <f>SUMIF('2024.1-2024.6'!B:B,'Sum 2024.1-2024.6'!B215,'2024.1-2024.6'!M:M)</f>
        <v>520.8</v>
      </c>
      <c r="S215" s="191"/>
      <c r="T215" s="191">
        <f>SUMIF('2024.1-2024.6'!B:B,'Sum 2024.1-2024.6'!B215,'2024.1-2024.6'!O:O)</f>
        <v>18768</v>
      </c>
      <c r="U215" s="191">
        <f t="shared" si="116"/>
        <v>28096.5</v>
      </c>
      <c r="V215" s="191">
        <f t="shared" si="117"/>
        <v>26421</v>
      </c>
      <c r="W215" s="191">
        <f t="shared" si="118"/>
        <v>22193.64</v>
      </c>
      <c r="X215" s="191">
        <f t="shared" si="119"/>
        <v>28096.5</v>
      </c>
      <c r="Y215" s="191">
        <f t="shared" si="120"/>
        <v>27234</v>
      </c>
      <c r="Z215" s="191">
        <f t="shared" si="121"/>
        <v>1307.232</v>
      </c>
      <c r="AA215" s="191">
        <f t="shared" si="122"/>
        <v>28096.5</v>
      </c>
      <c r="AB215" s="191">
        <f t="shared" si="123"/>
        <v>269.7264</v>
      </c>
      <c r="AC215" s="191">
        <f t="shared" si="124"/>
        <v>28096.5</v>
      </c>
      <c r="AD215" s="191">
        <f t="shared" si="125"/>
        <v>21699</v>
      </c>
      <c r="AE215" s="191">
        <f t="shared" si="126"/>
        <v>5858.73</v>
      </c>
      <c r="AF215" s="191">
        <f t="shared" si="127"/>
        <v>28096.5</v>
      </c>
      <c r="AG215" s="191">
        <f t="shared" si="128"/>
        <v>27234</v>
      </c>
      <c r="AH215" s="191">
        <f t="shared" si="129"/>
        <v>8170.2</v>
      </c>
      <c r="AI215" s="191">
        <f t="shared" si="130"/>
        <v>-20011.56</v>
      </c>
      <c r="AJ215" s="191">
        <f t="shared" si="131"/>
        <v>-1284.432</v>
      </c>
      <c r="AK215" s="191">
        <f t="shared" si="132"/>
        <v>-251.4864</v>
      </c>
      <c r="AL215" s="191">
        <f t="shared" si="133"/>
        <v>-5337.93</v>
      </c>
      <c r="AM215" s="191">
        <f t="shared" si="134"/>
        <v>0</v>
      </c>
      <c r="AN215" s="191">
        <f t="shared" si="135"/>
        <v>12400</v>
      </c>
      <c r="AO215" s="191">
        <f t="shared" si="136"/>
        <v>12400</v>
      </c>
      <c r="AP215" s="191">
        <f t="shared" si="137"/>
        <v>10416</v>
      </c>
      <c r="AQ215" s="191">
        <f t="shared" si="138"/>
        <v>12400</v>
      </c>
      <c r="AR215" s="191">
        <f t="shared" si="139"/>
        <v>12400</v>
      </c>
      <c r="AS215" s="191">
        <f t="shared" si="140"/>
        <v>595.2</v>
      </c>
      <c r="AT215" s="191">
        <f t="shared" si="141"/>
        <v>12400</v>
      </c>
      <c r="AU215" s="191">
        <f t="shared" si="142"/>
        <v>119.04</v>
      </c>
      <c r="AV215" s="191">
        <f t="shared" si="143"/>
        <v>12400</v>
      </c>
      <c r="AW215" s="191">
        <f t="shared" si="144"/>
        <v>12400</v>
      </c>
      <c r="AX215" s="191">
        <f t="shared" si="145"/>
        <v>3348</v>
      </c>
      <c r="AY215" s="191">
        <f t="shared" si="146"/>
        <v>12400</v>
      </c>
      <c r="AZ215" s="191">
        <f t="shared" si="147"/>
        <v>12400</v>
      </c>
      <c r="BA215" s="191">
        <f t="shared" si="148"/>
        <v>3720</v>
      </c>
      <c r="BB215" s="191">
        <f t="shared" si="149"/>
        <v>-8233.92</v>
      </c>
      <c r="BC215" s="191">
        <f t="shared" si="150"/>
        <v>-572.4</v>
      </c>
      <c r="BD215" s="191">
        <f t="shared" si="151"/>
        <v>-100.8</v>
      </c>
      <c r="BE215" s="191">
        <f t="shared" si="152"/>
        <v>-2827.2</v>
      </c>
      <c r="BF215" s="191">
        <f t="shared" si="153"/>
        <v>0</v>
      </c>
    </row>
    <row r="216" spans="2:58">
      <c r="B216" s="1" t="s">
        <v>404</v>
      </c>
      <c r="C216" s="197" t="str">
        <f>_xlfn.XLOOKUP(B216,'2024.1-2024.6'!B:B,'2024.1-2024.6'!G:G)</f>
        <v>2021/05/10</v>
      </c>
      <c r="D216" s="1">
        <f>_xlfn.XLOOKUP(B216,'2024.1-2024.6'!B:B,'2024.1-2024.6'!I:I)</f>
        <v>0</v>
      </c>
      <c r="E216" s="1" t="str">
        <f>_xlfn.XLOOKUP(B216,'2024.1-2024.6'!B:B,'2024.1-2024.6'!C:C)</f>
        <v>服务营销中心</v>
      </c>
      <c r="F216" s="1" t="str">
        <f>_xlfn.XLOOKUP(B216,'2024.1-2024.6'!B:B,'2024.1-2024.6'!F:F)</f>
        <v>机械服务工程师（成都）</v>
      </c>
      <c r="G216" s="1">
        <f>COUNTIF('2024.1-2024.6'!B:B,B216)</f>
        <v>6</v>
      </c>
      <c r="H216" s="191">
        <f>_xlfn.XLOOKUP(B216,'2024.1-2024.6'!B:B,'2024.1-2024.6'!K:K)</f>
        <v>7404.51</v>
      </c>
      <c r="I216" s="191">
        <f>IFERROR(AVERAGEIF('2022.1-2022.12 '!B:B,B216,'2022.1-2022.12 '!K:K),0)</f>
        <v>8333.89083333333</v>
      </c>
      <c r="J216" s="191">
        <f>_xlfn.XLOOKUP(B216,'2024.1-2024.6'!B:B,'2024.1-2024.6'!J:J)</f>
        <v>3128</v>
      </c>
      <c r="K216" s="191">
        <f>IFERROR(AVERAGEIF('2022.1-2022.12 '!B:B,B216,'2022.1-2022.12 '!J:J),0)</f>
        <v>3128</v>
      </c>
      <c r="L216" s="191"/>
      <c r="M216" s="191">
        <f>SUMIF('2024.1-2024.6'!B:B,'Sum 2024.1-2024.6'!B216,'2024.1-2024.6'!L:L)</f>
        <v>0</v>
      </c>
      <c r="N216" s="191"/>
      <c r="O216" s="191">
        <f>SUMIF('2024.1-2024.6'!B:B,'Sum 2024.1-2024.6'!B216,'2024.1-2024.6'!N:N)</f>
        <v>0</v>
      </c>
      <c r="P216" s="191">
        <f>SUMIF('2024.1-2024.6'!B:B,'Sum 2024.1-2024.6'!B216,'2024.1-2024.6'!P:P)</f>
        <v>0</v>
      </c>
      <c r="Q216" s="191"/>
      <c r="R216" s="191">
        <f>SUMIF('2024.1-2024.6'!B:B,'Sum 2024.1-2024.6'!B216,'2024.1-2024.6'!M:M)</f>
        <v>0</v>
      </c>
      <c r="S216" s="191"/>
      <c r="T216" s="191">
        <f>SUMIF('2024.1-2024.6'!B:B,'Sum 2024.1-2024.6'!B216,'2024.1-2024.6'!O:O)</f>
        <v>0</v>
      </c>
      <c r="U216" s="191">
        <f t="shared" si="116"/>
        <v>8333.89083333333</v>
      </c>
      <c r="V216" s="191">
        <f t="shared" si="117"/>
        <v>8333.89083333333</v>
      </c>
      <c r="W216" s="191">
        <f t="shared" si="118"/>
        <v>7000.4683</v>
      </c>
      <c r="X216" s="191">
        <f t="shared" si="119"/>
        <v>8333.89083333333</v>
      </c>
      <c r="Y216" s="191">
        <f t="shared" si="120"/>
        <v>8333.89083333333</v>
      </c>
      <c r="Z216" s="191">
        <f t="shared" si="121"/>
        <v>400.02676</v>
      </c>
      <c r="AA216" s="191">
        <f t="shared" si="122"/>
        <v>8333.89083333333</v>
      </c>
      <c r="AB216" s="191">
        <f t="shared" si="123"/>
        <v>80.005352</v>
      </c>
      <c r="AC216" s="191">
        <f t="shared" si="124"/>
        <v>8333.89083333333</v>
      </c>
      <c r="AD216" s="191">
        <f t="shared" si="125"/>
        <v>8333.89083333333</v>
      </c>
      <c r="AE216" s="191">
        <f t="shared" si="126"/>
        <v>2250.150525</v>
      </c>
      <c r="AF216" s="191">
        <f t="shared" si="127"/>
        <v>8333.89083333333</v>
      </c>
      <c r="AG216" s="191">
        <f t="shared" si="128"/>
        <v>8333.89083333333</v>
      </c>
      <c r="AH216" s="191">
        <f t="shared" si="129"/>
        <v>2500.16725</v>
      </c>
      <c r="AI216" s="191">
        <f t="shared" si="130"/>
        <v>-7000.4683</v>
      </c>
      <c r="AJ216" s="191">
        <f t="shared" si="131"/>
        <v>-400.02676</v>
      </c>
      <c r="AK216" s="191">
        <f t="shared" si="132"/>
        <v>-80.005352</v>
      </c>
      <c r="AL216" s="191">
        <f t="shared" si="133"/>
        <v>-2250.150525</v>
      </c>
      <c r="AM216" s="191">
        <f t="shared" si="134"/>
        <v>-2500.16725</v>
      </c>
      <c r="AN216" s="191">
        <f t="shared" si="135"/>
        <v>4546</v>
      </c>
      <c r="AO216" s="191">
        <f t="shared" si="136"/>
        <v>4546</v>
      </c>
      <c r="AP216" s="191">
        <f t="shared" si="137"/>
        <v>3818.64</v>
      </c>
      <c r="AQ216" s="191">
        <f t="shared" si="138"/>
        <v>3128</v>
      </c>
      <c r="AR216" s="191">
        <f t="shared" si="139"/>
        <v>3128</v>
      </c>
      <c r="AS216" s="191">
        <f t="shared" si="140"/>
        <v>150.144</v>
      </c>
      <c r="AT216" s="191">
        <f t="shared" si="141"/>
        <v>3128</v>
      </c>
      <c r="AU216" s="191">
        <f t="shared" si="142"/>
        <v>30.0288</v>
      </c>
      <c r="AV216" s="191">
        <f t="shared" si="143"/>
        <v>4340</v>
      </c>
      <c r="AW216" s="191">
        <f t="shared" si="144"/>
        <v>4340</v>
      </c>
      <c r="AX216" s="191">
        <f t="shared" si="145"/>
        <v>1171.8</v>
      </c>
      <c r="AY216" s="191">
        <f t="shared" si="146"/>
        <v>3128</v>
      </c>
      <c r="AZ216" s="191">
        <f t="shared" si="147"/>
        <v>3128</v>
      </c>
      <c r="BA216" s="191">
        <f t="shared" si="148"/>
        <v>938.4</v>
      </c>
      <c r="BB216" s="191">
        <f t="shared" si="149"/>
        <v>-3818.64</v>
      </c>
      <c r="BC216" s="191">
        <f t="shared" si="150"/>
        <v>-150.144</v>
      </c>
      <c r="BD216" s="191">
        <f t="shared" si="151"/>
        <v>-30.0288</v>
      </c>
      <c r="BE216" s="191">
        <f t="shared" si="152"/>
        <v>-1171.8</v>
      </c>
      <c r="BF216" s="191">
        <f t="shared" si="153"/>
        <v>-938.4</v>
      </c>
    </row>
    <row r="217" spans="2:58">
      <c r="B217" s="1" t="s">
        <v>405</v>
      </c>
      <c r="C217" s="197" t="str">
        <f>_xlfn.XLOOKUP(B217,'2024.1-2024.6'!B:B,'2024.1-2024.6'!G:G)</f>
        <v>2016/02/22</v>
      </c>
      <c r="D217" s="1">
        <f>_xlfn.XLOOKUP(B217,'2024.1-2024.6'!B:B,'2024.1-2024.6'!I:I)</f>
        <v>0</v>
      </c>
      <c r="E217" s="1" t="str">
        <f>_xlfn.XLOOKUP(B217,'2024.1-2024.6'!B:B,'2024.1-2024.6'!C:C)</f>
        <v>服务营销中心</v>
      </c>
      <c r="F217" s="1" t="str">
        <f>_xlfn.XLOOKUP(B217,'2024.1-2024.6'!B:B,'2024.1-2024.6'!F:F)</f>
        <v>机械服务技师</v>
      </c>
      <c r="G217" s="1">
        <f>COUNTIF('2024.1-2024.6'!B:B,B217)</f>
        <v>6</v>
      </c>
      <c r="H217" s="191">
        <f>_xlfn.XLOOKUP(B217,'2024.1-2024.6'!B:B,'2024.1-2024.6'!K:K)</f>
        <v>11580.61</v>
      </c>
      <c r="I217" s="191">
        <f>IFERROR(AVERAGEIF('2022.1-2022.12 '!B:B,B217,'2022.1-2022.12 '!K:K),0)</f>
        <v>11081.5266666667</v>
      </c>
      <c r="J217" s="191">
        <f>_xlfn.XLOOKUP(B217,'2024.1-2024.6'!B:B,'2024.1-2024.6'!J:J)</f>
        <v>4331</v>
      </c>
      <c r="K217" s="191">
        <f>IFERROR(AVERAGEIF('2022.1-2022.12 '!B:B,B217,'2022.1-2022.12 '!J:J),0)</f>
        <v>3975</v>
      </c>
      <c r="L217" s="191"/>
      <c r="M217" s="191">
        <f>SUMIF('2024.1-2024.6'!B:B,'Sum 2024.1-2024.6'!B217,'2024.1-2024.6'!L:L)</f>
        <v>2182.08</v>
      </c>
      <c r="N217" s="191"/>
      <c r="O217" s="191">
        <f>SUMIF('2024.1-2024.6'!B:B,'Sum 2024.1-2024.6'!B217,'2024.1-2024.6'!N:N)</f>
        <v>22.8</v>
      </c>
      <c r="P217" s="191">
        <f>SUMIF('2024.1-2024.6'!B:B,'Sum 2024.1-2024.6'!B217,'2024.1-2024.6'!P:P)</f>
        <v>18.24</v>
      </c>
      <c r="Q217" s="191"/>
      <c r="R217" s="191">
        <f>SUMIF('2024.1-2024.6'!B:B,'Sum 2024.1-2024.6'!B217,'2024.1-2024.6'!M:M)</f>
        <v>520.8</v>
      </c>
      <c r="S217" s="191"/>
      <c r="T217" s="191">
        <f>SUMIF('2024.1-2024.6'!B:B,'Sum 2024.1-2024.6'!B217,'2024.1-2024.6'!O:O)</f>
        <v>0</v>
      </c>
      <c r="U217" s="191">
        <f t="shared" si="116"/>
        <v>11081.5266666667</v>
      </c>
      <c r="V217" s="191">
        <f t="shared" si="117"/>
        <v>11081.5266666667</v>
      </c>
      <c r="W217" s="191">
        <f t="shared" si="118"/>
        <v>9308.4824</v>
      </c>
      <c r="X217" s="191">
        <f t="shared" si="119"/>
        <v>11081.5266666667</v>
      </c>
      <c r="Y217" s="191">
        <f t="shared" si="120"/>
        <v>11081.5266666667</v>
      </c>
      <c r="Z217" s="191">
        <f t="shared" si="121"/>
        <v>531.91328</v>
      </c>
      <c r="AA217" s="191">
        <f t="shared" si="122"/>
        <v>11081.5266666667</v>
      </c>
      <c r="AB217" s="191">
        <f t="shared" si="123"/>
        <v>106.382656</v>
      </c>
      <c r="AC217" s="191">
        <f t="shared" si="124"/>
        <v>11081.5266666667</v>
      </c>
      <c r="AD217" s="191">
        <f t="shared" si="125"/>
        <v>11081.5266666667</v>
      </c>
      <c r="AE217" s="191">
        <f t="shared" si="126"/>
        <v>2992.0122</v>
      </c>
      <c r="AF217" s="191">
        <f t="shared" si="127"/>
        <v>11081.5266666667</v>
      </c>
      <c r="AG217" s="191">
        <f t="shared" si="128"/>
        <v>11081.5266666667</v>
      </c>
      <c r="AH217" s="191">
        <f t="shared" si="129"/>
        <v>3324.458</v>
      </c>
      <c r="AI217" s="191">
        <f t="shared" si="130"/>
        <v>-7126.4024</v>
      </c>
      <c r="AJ217" s="191">
        <f t="shared" si="131"/>
        <v>-509.11328</v>
      </c>
      <c r="AK217" s="191">
        <f t="shared" si="132"/>
        <v>-88.142656</v>
      </c>
      <c r="AL217" s="191">
        <f t="shared" si="133"/>
        <v>-2471.2122</v>
      </c>
      <c r="AM217" s="191">
        <f t="shared" si="134"/>
        <v>-3324.458</v>
      </c>
      <c r="AN217" s="191">
        <f t="shared" si="135"/>
        <v>4546</v>
      </c>
      <c r="AO217" s="191">
        <f t="shared" si="136"/>
        <v>4546</v>
      </c>
      <c r="AP217" s="191">
        <f t="shared" si="137"/>
        <v>3818.64</v>
      </c>
      <c r="AQ217" s="191">
        <f t="shared" si="138"/>
        <v>3975</v>
      </c>
      <c r="AR217" s="191">
        <f t="shared" si="139"/>
        <v>3975</v>
      </c>
      <c r="AS217" s="191">
        <f t="shared" si="140"/>
        <v>190.8</v>
      </c>
      <c r="AT217" s="191">
        <f t="shared" si="141"/>
        <v>3975</v>
      </c>
      <c r="AU217" s="191">
        <f t="shared" si="142"/>
        <v>38.16</v>
      </c>
      <c r="AV217" s="191">
        <f t="shared" si="143"/>
        <v>4340</v>
      </c>
      <c r="AW217" s="191">
        <f t="shared" si="144"/>
        <v>4340</v>
      </c>
      <c r="AX217" s="191">
        <f t="shared" si="145"/>
        <v>1171.8</v>
      </c>
      <c r="AY217" s="191">
        <f t="shared" si="146"/>
        <v>3975</v>
      </c>
      <c r="AZ217" s="191">
        <f t="shared" si="147"/>
        <v>3975</v>
      </c>
      <c r="BA217" s="191">
        <f t="shared" si="148"/>
        <v>1192.5</v>
      </c>
      <c r="BB217" s="191">
        <f t="shared" si="149"/>
        <v>-1636.56</v>
      </c>
      <c r="BC217" s="191">
        <f t="shared" si="150"/>
        <v>-168</v>
      </c>
      <c r="BD217" s="191">
        <f t="shared" si="151"/>
        <v>-19.92</v>
      </c>
      <c r="BE217" s="191">
        <f t="shared" si="152"/>
        <v>-651</v>
      </c>
      <c r="BF217" s="191">
        <f t="shared" si="153"/>
        <v>-1192.5</v>
      </c>
    </row>
    <row r="218" spans="2:58">
      <c r="B218" s="1" t="s">
        <v>406</v>
      </c>
      <c r="C218" s="197" t="str">
        <f>_xlfn.XLOOKUP(B218,'2024.1-2024.6'!B:B,'2024.1-2024.6'!G:G)</f>
        <v>2021/05/07</v>
      </c>
      <c r="D218" s="1">
        <f>_xlfn.XLOOKUP(B218,'2024.1-2024.6'!B:B,'2024.1-2024.6'!I:I)</f>
        <v>0</v>
      </c>
      <c r="E218" s="1" t="str">
        <f>_xlfn.XLOOKUP(B218,'2024.1-2024.6'!B:B,'2024.1-2024.6'!C:C)</f>
        <v>运营中心</v>
      </c>
      <c r="F218" s="1" t="str">
        <f>_xlfn.XLOOKUP(B218,'2024.1-2024.6'!B:B,'2024.1-2024.6'!F:F)</f>
        <v>生产文员</v>
      </c>
      <c r="G218" s="1">
        <f>COUNTIF('2024.1-2024.6'!B:B,B218)</f>
        <v>6</v>
      </c>
      <c r="H218" s="191">
        <f>_xlfn.XLOOKUP(B218,'2024.1-2024.6'!B:B,'2024.1-2024.6'!K:K)</f>
        <v>4164</v>
      </c>
      <c r="I218" s="191">
        <f>IFERROR(AVERAGEIF('2022.1-2022.12 '!B:B,B218,'2022.1-2022.12 '!K:K),0)</f>
        <v>3860.50333333333</v>
      </c>
      <c r="J218" s="191">
        <f>_xlfn.XLOOKUP(B218,'2024.1-2024.6'!B:B,'2024.1-2024.6'!J:J)</f>
        <v>1900</v>
      </c>
      <c r="K218" s="191">
        <f>IFERROR(AVERAGEIF('2022.1-2022.12 '!B:B,B218,'2022.1-2022.12 '!J:J),0)</f>
        <v>1900</v>
      </c>
      <c r="L218" s="191"/>
      <c r="M218" s="191">
        <f>SUMIF('2024.1-2024.6'!B:B,'Sum 2024.1-2024.6'!B218,'2024.1-2024.6'!L:L)</f>
        <v>2182.08</v>
      </c>
      <c r="N218" s="191"/>
      <c r="O218" s="191">
        <f>SUMIF('2024.1-2024.6'!B:B,'Sum 2024.1-2024.6'!B218,'2024.1-2024.6'!N:N)</f>
        <v>22.8</v>
      </c>
      <c r="P218" s="191">
        <f>SUMIF('2024.1-2024.6'!B:B,'Sum 2024.1-2024.6'!B218,'2024.1-2024.6'!P:P)</f>
        <v>18.24</v>
      </c>
      <c r="Q218" s="191"/>
      <c r="R218" s="191">
        <f>SUMIF('2024.1-2024.6'!B:B,'Sum 2024.1-2024.6'!B218,'2024.1-2024.6'!M:M)</f>
        <v>520.8</v>
      </c>
      <c r="S218" s="191"/>
      <c r="T218" s="191">
        <f>SUMIF('2024.1-2024.6'!B:B,'Sum 2024.1-2024.6'!B218,'2024.1-2024.6'!O:O)</f>
        <v>0</v>
      </c>
      <c r="U218" s="191">
        <f t="shared" si="116"/>
        <v>4546</v>
      </c>
      <c r="V218" s="191">
        <f t="shared" si="117"/>
        <v>4546</v>
      </c>
      <c r="W218" s="191">
        <f t="shared" si="118"/>
        <v>3818.64</v>
      </c>
      <c r="X218" s="191">
        <f t="shared" si="119"/>
        <v>3860.50333333333</v>
      </c>
      <c r="Y218" s="191">
        <f t="shared" si="120"/>
        <v>3860.50333333333</v>
      </c>
      <c r="Z218" s="191">
        <f t="shared" si="121"/>
        <v>185.30416</v>
      </c>
      <c r="AA218" s="191">
        <f t="shared" si="122"/>
        <v>3860.50333333333</v>
      </c>
      <c r="AB218" s="191">
        <f t="shared" si="123"/>
        <v>37.060832</v>
      </c>
      <c r="AC218" s="191">
        <f t="shared" si="124"/>
        <v>4340</v>
      </c>
      <c r="AD218" s="191">
        <f t="shared" si="125"/>
        <v>4340</v>
      </c>
      <c r="AE218" s="191">
        <f t="shared" si="126"/>
        <v>1171.8</v>
      </c>
      <c r="AF218" s="191">
        <f t="shared" si="127"/>
        <v>3860.50333333333</v>
      </c>
      <c r="AG218" s="191">
        <f t="shared" si="128"/>
        <v>3860.50333333333</v>
      </c>
      <c r="AH218" s="191">
        <f t="shared" si="129"/>
        <v>1158.151</v>
      </c>
      <c r="AI218" s="191">
        <f t="shared" si="130"/>
        <v>-1636.56</v>
      </c>
      <c r="AJ218" s="191">
        <f t="shared" si="131"/>
        <v>-162.50416</v>
      </c>
      <c r="AK218" s="191">
        <f t="shared" si="132"/>
        <v>-18.820832</v>
      </c>
      <c r="AL218" s="191">
        <f t="shared" si="133"/>
        <v>-651</v>
      </c>
      <c r="AM218" s="191">
        <f t="shared" si="134"/>
        <v>-1158.151</v>
      </c>
      <c r="AN218" s="191">
        <f t="shared" si="135"/>
        <v>4546</v>
      </c>
      <c r="AO218" s="191">
        <f t="shared" si="136"/>
        <v>4546</v>
      </c>
      <c r="AP218" s="191">
        <f t="shared" si="137"/>
        <v>3818.64</v>
      </c>
      <c r="AQ218" s="191">
        <f t="shared" si="138"/>
        <v>1900</v>
      </c>
      <c r="AR218" s="191">
        <f t="shared" si="139"/>
        <v>1900</v>
      </c>
      <c r="AS218" s="191">
        <f t="shared" si="140"/>
        <v>91.2</v>
      </c>
      <c r="AT218" s="191">
        <f t="shared" si="141"/>
        <v>1900</v>
      </c>
      <c r="AU218" s="191">
        <f t="shared" si="142"/>
        <v>18.24</v>
      </c>
      <c r="AV218" s="191">
        <f t="shared" si="143"/>
        <v>4340</v>
      </c>
      <c r="AW218" s="191">
        <f t="shared" si="144"/>
        <v>4340</v>
      </c>
      <c r="AX218" s="191">
        <f t="shared" si="145"/>
        <v>1171.8</v>
      </c>
      <c r="AY218" s="191">
        <f t="shared" si="146"/>
        <v>1900</v>
      </c>
      <c r="AZ218" s="191">
        <f t="shared" si="147"/>
        <v>1900</v>
      </c>
      <c r="BA218" s="191">
        <f t="shared" si="148"/>
        <v>570</v>
      </c>
      <c r="BB218" s="191">
        <f t="shared" si="149"/>
        <v>-1636.56</v>
      </c>
      <c r="BC218" s="191">
        <f t="shared" si="150"/>
        <v>-68.4</v>
      </c>
      <c r="BD218" s="191">
        <f t="shared" si="151"/>
        <v>0</v>
      </c>
      <c r="BE218" s="191">
        <f t="shared" si="152"/>
        <v>-651</v>
      </c>
      <c r="BF218" s="191">
        <f t="shared" si="153"/>
        <v>-570</v>
      </c>
    </row>
    <row r="219" spans="2:58">
      <c r="B219" s="1" t="s">
        <v>502</v>
      </c>
      <c r="C219" s="197" t="str">
        <f>_xlfn.XLOOKUP(B219,'2024.1-2024.6'!B:B,'2024.1-2024.6'!G:G)</f>
        <v>2023/09/18</v>
      </c>
      <c r="D219" s="1">
        <f>_xlfn.XLOOKUP(B219,'2024.1-2024.6'!B:B,'2024.1-2024.6'!I:I)</f>
        <v>0</v>
      </c>
      <c r="E219" s="1" t="str">
        <f>_xlfn.XLOOKUP(B219,'2024.1-2024.6'!B:B,'2024.1-2024.6'!C:C)</f>
        <v>运营中心</v>
      </c>
      <c r="F219" s="1" t="str">
        <f>_xlfn.XLOOKUP(B219,'2024.1-2024.6'!B:B,'2024.1-2024.6'!F:F)</f>
        <v>生产经理</v>
      </c>
      <c r="G219" s="1">
        <f>COUNTIF('2024.1-2024.6'!B:B,B219)</f>
        <v>6</v>
      </c>
      <c r="H219" s="191">
        <f>_xlfn.XLOOKUP(B219,'2024.1-2024.6'!B:B,'2024.1-2024.6'!K:K)</f>
        <v>18405</v>
      </c>
      <c r="I219" s="191">
        <f>IFERROR(AVERAGEIF('2022.1-2022.12 '!B:B,B219,'2022.1-2022.12 '!K:K),0)</f>
        <v>13260.1488888889</v>
      </c>
      <c r="J219" s="191">
        <f>_xlfn.XLOOKUP(B219,'2024.1-2024.6'!B:B,'2024.1-2024.6'!J:J)</f>
        <v>7100</v>
      </c>
      <c r="K219" s="191">
        <f>IFERROR(AVERAGEIF('2022.1-2022.12 '!B:B,B219,'2022.1-2022.12 '!J:J),0)</f>
        <v>4974.66666666667</v>
      </c>
      <c r="L219" s="191"/>
      <c r="M219" s="191">
        <f>SUMIF('2024.1-2024.6'!B:B,'Sum 2024.1-2024.6'!B219,'2024.1-2024.6'!L:L)</f>
        <v>2182.08</v>
      </c>
      <c r="N219" s="191"/>
      <c r="O219" s="191">
        <f>SUMIF('2024.1-2024.6'!B:B,'Sum 2024.1-2024.6'!B219,'2024.1-2024.6'!N:N)</f>
        <v>22.8</v>
      </c>
      <c r="P219" s="191">
        <f>SUMIF('2024.1-2024.6'!B:B,'Sum 2024.1-2024.6'!B219,'2024.1-2024.6'!P:P)</f>
        <v>18.24</v>
      </c>
      <c r="Q219" s="191"/>
      <c r="R219" s="191">
        <f>SUMIF('2024.1-2024.6'!B:B,'Sum 2024.1-2024.6'!B219,'2024.1-2024.6'!M:M)</f>
        <v>520.8</v>
      </c>
      <c r="S219" s="191"/>
      <c r="T219" s="191">
        <f>SUMIF('2024.1-2024.6'!B:B,'Sum 2024.1-2024.6'!B219,'2024.1-2024.6'!O:O)</f>
        <v>570</v>
      </c>
      <c r="U219" s="191">
        <f t="shared" si="116"/>
        <v>13260.1488888889</v>
      </c>
      <c r="V219" s="191">
        <f t="shared" si="117"/>
        <v>13260.1488888889</v>
      </c>
      <c r="W219" s="191">
        <f t="shared" si="118"/>
        <v>11138.5250666667</v>
      </c>
      <c r="X219" s="191">
        <f t="shared" si="119"/>
        <v>13260.1488888889</v>
      </c>
      <c r="Y219" s="191">
        <f t="shared" si="120"/>
        <v>13260.1488888889</v>
      </c>
      <c r="Z219" s="191">
        <f t="shared" si="121"/>
        <v>636.487146666667</v>
      </c>
      <c r="AA219" s="191">
        <f t="shared" si="122"/>
        <v>13260.1488888889</v>
      </c>
      <c r="AB219" s="191">
        <f t="shared" si="123"/>
        <v>127.297429333333</v>
      </c>
      <c r="AC219" s="191">
        <f t="shared" si="124"/>
        <v>13260.1488888889</v>
      </c>
      <c r="AD219" s="191">
        <f t="shared" si="125"/>
        <v>13260.1488888889</v>
      </c>
      <c r="AE219" s="191">
        <f t="shared" si="126"/>
        <v>3580.2402</v>
      </c>
      <c r="AF219" s="191">
        <f t="shared" si="127"/>
        <v>13260.1488888889</v>
      </c>
      <c r="AG219" s="191">
        <f t="shared" si="128"/>
        <v>13260.1488888889</v>
      </c>
      <c r="AH219" s="191">
        <f t="shared" si="129"/>
        <v>3978.04466666667</v>
      </c>
      <c r="AI219" s="191">
        <f t="shared" si="130"/>
        <v>-8956.44506666667</v>
      </c>
      <c r="AJ219" s="191">
        <f t="shared" si="131"/>
        <v>-613.687146666667</v>
      </c>
      <c r="AK219" s="191">
        <f t="shared" si="132"/>
        <v>-109.057429333333</v>
      </c>
      <c r="AL219" s="191">
        <f t="shared" si="133"/>
        <v>-3059.4402</v>
      </c>
      <c r="AM219" s="191">
        <f t="shared" si="134"/>
        <v>-3408.04466666667</v>
      </c>
      <c r="AN219" s="191">
        <f t="shared" si="135"/>
        <v>4974.66666666667</v>
      </c>
      <c r="AO219" s="191">
        <f t="shared" si="136"/>
        <v>4974.66666666667</v>
      </c>
      <c r="AP219" s="191">
        <f t="shared" si="137"/>
        <v>4178.72</v>
      </c>
      <c r="AQ219" s="191">
        <f t="shared" si="138"/>
        <v>4974.66666666667</v>
      </c>
      <c r="AR219" s="191">
        <f t="shared" si="139"/>
        <v>4974.66666666667</v>
      </c>
      <c r="AS219" s="191">
        <f t="shared" si="140"/>
        <v>238.784</v>
      </c>
      <c r="AT219" s="191">
        <f t="shared" si="141"/>
        <v>4974.66666666667</v>
      </c>
      <c r="AU219" s="191">
        <f t="shared" si="142"/>
        <v>47.7568</v>
      </c>
      <c r="AV219" s="191">
        <f t="shared" si="143"/>
        <v>4974.66666666667</v>
      </c>
      <c r="AW219" s="191">
        <f t="shared" si="144"/>
        <v>4974.66666666667</v>
      </c>
      <c r="AX219" s="191">
        <f t="shared" si="145"/>
        <v>1343.16</v>
      </c>
      <c r="AY219" s="191">
        <f t="shared" si="146"/>
        <v>4974.66666666667</v>
      </c>
      <c r="AZ219" s="191">
        <f t="shared" si="147"/>
        <v>4974.66666666667</v>
      </c>
      <c r="BA219" s="191">
        <f t="shared" si="148"/>
        <v>1492.4</v>
      </c>
      <c r="BB219" s="191">
        <f t="shared" si="149"/>
        <v>-1996.64</v>
      </c>
      <c r="BC219" s="191">
        <f t="shared" si="150"/>
        <v>-215.984</v>
      </c>
      <c r="BD219" s="191">
        <f t="shared" si="151"/>
        <v>-29.5168</v>
      </c>
      <c r="BE219" s="191">
        <f t="shared" si="152"/>
        <v>-822.36</v>
      </c>
      <c r="BF219" s="191">
        <f t="shared" si="153"/>
        <v>-922.4</v>
      </c>
    </row>
    <row r="220" spans="2:58">
      <c r="B220" s="1" t="s">
        <v>407</v>
      </c>
      <c r="C220" s="197" t="str">
        <f>_xlfn.XLOOKUP(B220,'2024.1-2024.6'!B:B,'2024.1-2024.6'!G:G)</f>
        <v>2022/04/06</v>
      </c>
      <c r="D220" s="1">
        <f>_xlfn.XLOOKUP(B220,'2024.1-2024.6'!B:B,'2024.1-2024.6'!I:I)</f>
        <v>0</v>
      </c>
      <c r="E220" s="1" t="str">
        <f>_xlfn.XLOOKUP(B220,'2024.1-2024.6'!B:B,'2024.1-2024.6'!C:C)</f>
        <v>财务部</v>
      </c>
      <c r="F220" s="1" t="str">
        <f>_xlfn.XLOOKUP(B220,'2024.1-2024.6'!B:B,'2024.1-2024.6'!F:F)</f>
        <v>会计高级专员</v>
      </c>
      <c r="G220" s="1">
        <f>COUNTIF('2024.1-2024.6'!B:B,B220)</f>
        <v>6</v>
      </c>
      <c r="H220" s="191">
        <f>_xlfn.XLOOKUP(B220,'2024.1-2024.6'!B:B,'2024.1-2024.6'!K:K)</f>
        <v>7907.1</v>
      </c>
      <c r="I220" s="191">
        <f>IFERROR(AVERAGEIF('2022.1-2022.12 '!B:B,B220,'2022.1-2022.12 '!K:K),0)</f>
        <v>7708.95666666667</v>
      </c>
      <c r="J220" s="191">
        <f>_xlfn.XLOOKUP(B220,'2024.1-2024.6'!B:B,'2024.1-2024.6'!J:J)</f>
        <v>3214</v>
      </c>
      <c r="K220" s="191">
        <f>IFERROR(AVERAGEIF('2022.1-2022.12 '!B:B,B220,'2022.1-2022.12 '!J:J),0)</f>
        <v>3145.55555555556</v>
      </c>
      <c r="L220" s="191"/>
      <c r="M220" s="191">
        <f>SUMIF('2024.1-2024.6'!B:B,'Sum 2024.1-2024.6'!B220,'2024.1-2024.6'!L:L)</f>
        <v>2182.08</v>
      </c>
      <c r="N220" s="191"/>
      <c r="O220" s="191">
        <f>SUMIF('2024.1-2024.6'!B:B,'Sum 2024.1-2024.6'!B220,'2024.1-2024.6'!N:N)</f>
        <v>22.8</v>
      </c>
      <c r="P220" s="191">
        <f>SUMIF('2024.1-2024.6'!B:B,'Sum 2024.1-2024.6'!B220,'2024.1-2024.6'!P:P)</f>
        <v>18.24</v>
      </c>
      <c r="Q220" s="191"/>
      <c r="R220" s="191">
        <f>SUMIF('2024.1-2024.6'!B:B,'Sum 2024.1-2024.6'!B220,'2024.1-2024.6'!M:M)</f>
        <v>520.8</v>
      </c>
      <c r="S220" s="191"/>
      <c r="T220" s="191">
        <f>SUMIF('2024.1-2024.6'!B:B,'Sum 2024.1-2024.6'!B220,'2024.1-2024.6'!O:O)</f>
        <v>5300</v>
      </c>
      <c r="U220" s="191">
        <f t="shared" si="116"/>
        <v>7708.95666666667</v>
      </c>
      <c r="V220" s="191">
        <f t="shared" si="117"/>
        <v>7708.95666666667</v>
      </c>
      <c r="W220" s="191">
        <f t="shared" si="118"/>
        <v>6475.5236</v>
      </c>
      <c r="X220" s="191">
        <f t="shared" si="119"/>
        <v>7708.95666666667</v>
      </c>
      <c r="Y220" s="191">
        <f t="shared" si="120"/>
        <v>7708.95666666667</v>
      </c>
      <c r="Z220" s="191">
        <f t="shared" si="121"/>
        <v>370.02992</v>
      </c>
      <c r="AA220" s="191">
        <f t="shared" si="122"/>
        <v>7708.95666666667</v>
      </c>
      <c r="AB220" s="191">
        <f t="shared" si="123"/>
        <v>74.005984</v>
      </c>
      <c r="AC220" s="191">
        <f t="shared" si="124"/>
        <v>7708.95666666667</v>
      </c>
      <c r="AD220" s="191">
        <f t="shared" si="125"/>
        <v>7708.95666666667</v>
      </c>
      <c r="AE220" s="191">
        <f t="shared" si="126"/>
        <v>2081.4183</v>
      </c>
      <c r="AF220" s="191">
        <f t="shared" si="127"/>
        <v>7708.95666666667</v>
      </c>
      <c r="AG220" s="191">
        <f t="shared" si="128"/>
        <v>7708.95666666667</v>
      </c>
      <c r="AH220" s="191">
        <f t="shared" si="129"/>
        <v>2312.687</v>
      </c>
      <c r="AI220" s="191">
        <f t="shared" si="130"/>
        <v>-4293.4436</v>
      </c>
      <c r="AJ220" s="191">
        <f t="shared" si="131"/>
        <v>-347.22992</v>
      </c>
      <c r="AK220" s="191">
        <f t="shared" si="132"/>
        <v>-55.765984</v>
      </c>
      <c r="AL220" s="191">
        <f t="shared" si="133"/>
        <v>-1560.6183</v>
      </c>
      <c r="AM220" s="191">
        <f t="shared" si="134"/>
        <v>0</v>
      </c>
      <c r="AN220" s="191">
        <f t="shared" si="135"/>
        <v>4546</v>
      </c>
      <c r="AO220" s="191">
        <f t="shared" si="136"/>
        <v>4546</v>
      </c>
      <c r="AP220" s="191">
        <f t="shared" si="137"/>
        <v>3818.64</v>
      </c>
      <c r="AQ220" s="191">
        <f t="shared" si="138"/>
        <v>3145.55555555556</v>
      </c>
      <c r="AR220" s="191">
        <f t="shared" si="139"/>
        <v>3145.55555555556</v>
      </c>
      <c r="AS220" s="191">
        <f t="shared" si="140"/>
        <v>150.986666666667</v>
      </c>
      <c r="AT220" s="191">
        <f t="shared" si="141"/>
        <v>3145.55555555556</v>
      </c>
      <c r="AU220" s="191">
        <f t="shared" si="142"/>
        <v>30.1973333333333</v>
      </c>
      <c r="AV220" s="191">
        <f t="shared" si="143"/>
        <v>4340</v>
      </c>
      <c r="AW220" s="191">
        <f t="shared" si="144"/>
        <v>4340</v>
      </c>
      <c r="AX220" s="191">
        <f t="shared" si="145"/>
        <v>1171.8</v>
      </c>
      <c r="AY220" s="191">
        <f t="shared" si="146"/>
        <v>3145.55555555556</v>
      </c>
      <c r="AZ220" s="191">
        <f t="shared" si="147"/>
        <v>3145.55555555556</v>
      </c>
      <c r="BA220" s="191">
        <f t="shared" si="148"/>
        <v>943.666666666667</v>
      </c>
      <c r="BB220" s="191">
        <f t="shared" si="149"/>
        <v>-1636.56</v>
      </c>
      <c r="BC220" s="191">
        <f t="shared" si="150"/>
        <v>-128.186666666667</v>
      </c>
      <c r="BD220" s="191">
        <f t="shared" si="151"/>
        <v>-11.9573333333333</v>
      </c>
      <c r="BE220" s="191">
        <f t="shared" si="152"/>
        <v>-651</v>
      </c>
      <c r="BF220" s="191">
        <f t="shared" si="153"/>
        <v>0</v>
      </c>
    </row>
    <row r="221" spans="2:58">
      <c r="B221" s="1" t="s">
        <v>410</v>
      </c>
      <c r="C221" s="197" t="str">
        <f>_xlfn.XLOOKUP(B221,'2024.1-2024.6'!B:B,'2024.1-2024.6'!G:G)</f>
        <v>2021/10/27</v>
      </c>
      <c r="D221" s="1">
        <f>_xlfn.XLOOKUP(B221,'2024.1-2024.6'!B:B,'2024.1-2024.6'!I:I)</f>
        <v>0</v>
      </c>
      <c r="E221" s="1" t="str">
        <f>_xlfn.XLOOKUP(B221,'2024.1-2024.6'!B:B,'2024.1-2024.6'!C:C)</f>
        <v>运营中心</v>
      </c>
      <c r="F221" s="1" t="str">
        <f>_xlfn.XLOOKUP(B221,'2024.1-2024.6'!B:B,'2024.1-2024.6'!F:F)</f>
        <v>装配钳工</v>
      </c>
      <c r="G221" s="1">
        <f>COUNTIF('2024.1-2024.6'!B:B,B221)</f>
        <v>6</v>
      </c>
      <c r="H221" s="191">
        <f>_xlfn.XLOOKUP(B221,'2024.1-2024.6'!B:B,'2024.1-2024.6'!K:K)</f>
        <v>6104.59</v>
      </c>
      <c r="I221" s="191">
        <f>IFERROR(AVERAGEIF('2022.1-2022.12 '!B:B,B221,'2022.1-2022.12 '!K:K),0)</f>
        <v>5280.815</v>
      </c>
      <c r="J221" s="191">
        <f>_xlfn.XLOOKUP(B221,'2024.1-2024.6'!B:B,'2024.1-2024.6'!J:J)</f>
        <v>1900</v>
      </c>
      <c r="K221" s="191">
        <f>IFERROR(AVERAGEIF('2022.1-2022.12 '!B:B,B221,'2022.1-2022.12 '!J:J),0)</f>
        <v>1900</v>
      </c>
      <c r="L221" s="191"/>
      <c r="M221" s="191">
        <f>SUMIF('2024.1-2024.6'!B:B,'Sum 2024.1-2024.6'!B221,'2024.1-2024.6'!L:L)</f>
        <v>2182.08</v>
      </c>
      <c r="N221" s="191"/>
      <c r="O221" s="191">
        <f>SUMIF('2024.1-2024.6'!B:B,'Sum 2024.1-2024.6'!B221,'2024.1-2024.6'!N:N)</f>
        <v>22.8</v>
      </c>
      <c r="P221" s="191">
        <f>SUMIF('2024.1-2024.6'!B:B,'Sum 2024.1-2024.6'!B221,'2024.1-2024.6'!P:P)</f>
        <v>18.24</v>
      </c>
      <c r="Q221" s="191"/>
      <c r="R221" s="191">
        <f>SUMIF('2024.1-2024.6'!B:B,'Sum 2024.1-2024.6'!B221,'2024.1-2024.6'!M:M)</f>
        <v>520.8</v>
      </c>
      <c r="S221" s="191"/>
      <c r="T221" s="191">
        <f>SUMIF('2024.1-2024.6'!B:B,'Sum 2024.1-2024.6'!B221,'2024.1-2024.6'!O:O)</f>
        <v>0</v>
      </c>
      <c r="U221" s="191">
        <f t="shared" si="116"/>
        <v>5280.815</v>
      </c>
      <c r="V221" s="191">
        <f t="shared" si="117"/>
        <v>5280.815</v>
      </c>
      <c r="W221" s="191">
        <f t="shared" si="118"/>
        <v>4435.8846</v>
      </c>
      <c r="X221" s="191">
        <f t="shared" si="119"/>
        <v>5280.815</v>
      </c>
      <c r="Y221" s="191">
        <f t="shared" si="120"/>
        <v>5280.815</v>
      </c>
      <c r="Z221" s="191">
        <f t="shared" si="121"/>
        <v>253.47912</v>
      </c>
      <c r="AA221" s="191">
        <f t="shared" si="122"/>
        <v>5280.815</v>
      </c>
      <c r="AB221" s="191">
        <f t="shared" si="123"/>
        <v>50.695824</v>
      </c>
      <c r="AC221" s="191">
        <f t="shared" si="124"/>
        <v>5280.815</v>
      </c>
      <c r="AD221" s="191">
        <f t="shared" si="125"/>
        <v>5280.815</v>
      </c>
      <c r="AE221" s="191">
        <f t="shared" si="126"/>
        <v>1425.82005</v>
      </c>
      <c r="AF221" s="191">
        <f t="shared" si="127"/>
        <v>5280.815</v>
      </c>
      <c r="AG221" s="191">
        <f t="shared" si="128"/>
        <v>5280.815</v>
      </c>
      <c r="AH221" s="191">
        <f t="shared" si="129"/>
        <v>1584.2445</v>
      </c>
      <c r="AI221" s="191">
        <f t="shared" si="130"/>
        <v>-2253.8046</v>
      </c>
      <c r="AJ221" s="191">
        <f t="shared" si="131"/>
        <v>-230.67912</v>
      </c>
      <c r="AK221" s="191">
        <f t="shared" si="132"/>
        <v>-32.455824</v>
      </c>
      <c r="AL221" s="191">
        <f t="shared" si="133"/>
        <v>-905.02005</v>
      </c>
      <c r="AM221" s="191">
        <f t="shared" si="134"/>
        <v>-1584.2445</v>
      </c>
      <c r="AN221" s="191">
        <f t="shared" si="135"/>
        <v>4546</v>
      </c>
      <c r="AO221" s="191">
        <f t="shared" si="136"/>
        <v>4546</v>
      </c>
      <c r="AP221" s="191">
        <f t="shared" si="137"/>
        <v>3818.64</v>
      </c>
      <c r="AQ221" s="191">
        <f t="shared" si="138"/>
        <v>1900</v>
      </c>
      <c r="AR221" s="191">
        <f t="shared" si="139"/>
        <v>1900</v>
      </c>
      <c r="AS221" s="191">
        <f t="shared" si="140"/>
        <v>91.2</v>
      </c>
      <c r="AT221" s="191">
        <f t="shared" si="141"/>
        <v>1900</v>
      </c>
      <c r="AU221" s="191">
        <f t="shared" si="142"/>
        <v>18.24</v>
      </c>
      <c r="AV221" s="191">
        <f t="shared" si="143"/>
        <v>4340</v>
      </c>
      <c r="AW221" s="191">
        <f t="shared" si="144"/>
        <v>4340</v>
      </c>
      <c r="AX221" s="191">
        <f t="shared" si="145"/>
        <v>1171.8</v>
      </c>
      <c r="AY221" s="191">
        <f t="shared" si="146"/>
        <v>1900</v>
      </c>
      <c r="AZ221" s="191">
        <f t="shared" si="147"/>
        <v>1900</v>
      </c>
      <c r="BA221" s="191">
        <f t="shared" si="148"/>
        <v>570</v>
      </c>
      <c r="BB221" s="191">
        <f t="shared" si="149"/>
        <v>-1636.56</v>
      </c>
      <c r="BC221" s="191">
        <f t="shared" si="150"/>
        <v>-68.4</v>
      </c>
      <c r="BD221" s="191">
        <f t="shared" si="151"/>
        <v>0</v>
      </c>
      <c r="BE221" s="191">
        <f t="shared" si="152"/>
        <v>-651</v>
      </c>
      <c r="BF221" s="191">
        <f t="shared" si="153"/>
        <v>-570</v>
      </c>
    </row>
    <row r="222" spans="2:58">
      <c r="B222" s="1" t="s">
        <v>411</v>
      </c>
      <c r="C222" s="197" t="str">
        <f>_xlfn.XLOOKUP(B222,'2024.1-2024.6'!B:B,'2024.1-2024.6'!G:G)</f>
        <v>2019/03/11</v>
      </c>
      <c r="D222" s="1">
        <f>_xlfn.XLOOKUP(B222,'2024.1-2024.6'!B:B,'2024.1-2024.6'!I:I)</f>
        <v>0</v>
      </c>
      <c r="E222" s="1" t="str">
        <f>_xlfn.XLOOKUP(B222,'2024.1-2024.6'!B:B,'2024.1-2024.6'!C:C)</f>
        <v>运营中心</v>
      </c>
      <c r="F222" s="1" t="str">
        <f>_xlfn.XLOOKUP(B222,'2024.1-2024.6'!B:B,'2024.1-2024.6'!F:F)</f>
        <v>仓管员</v>
      </c>
      <c r="G222" s="1">
        <f>COUNTIF('2024.1-2024.6'!B:B,B222)</f>
        <v>6</v>
      </c>
      <c r="H222" s="191">
        <f>_xlfn.XLOOKUP(B222,'2024.1-2024.6'!B:B,'2024.1-2024.6'!K:K)</f>
        <v>7265.73</v>
      </c>
      <c r="I222" s="191">
        <f>IFERROR(AVERAGEIF('2022.1-2022.12 '!B:B,B222,'2022.1-2022.12 '!K:K),0)</f>
        <v>5425.79333333333</v>
      </c>
      <c r="J222" s="191">
        <f>_xlfn.XLOOKUP(B222,'2024.1-2024.6'!B:B,'2024.1-2024.6'!J:J)</f>
        <v>1900</v>
      </c>
      <c r="K222" s="191">
        <f>IFERROR(AVERAGEIF('2022.1-2022.12 '!B:B,B222,'2022.1-2022.12 '!J:J),0)</f>
        <v>1900</v>
      </c>
      <c r="L222" s="191"/>
      <c r="M222" s="191">
        <f>SUMIF('2024.1-2024.6'!B:B,'Sum 2024.1-2024.6'!B222,'2024.1-2024.6'!L:L)</f>
        <v>2182.08</v>
      </c>
      <c r="N222" s="191"/>
      <c r="O222" s="191">
        <f>SUMIF('2024.1-2024.6'!B:B,'Sum 2024.1-2024.6'!B222,'2024.1-2024.6'!N:N)</f>
        <v>22.8</v>
      </c>
      <c r="P222" s="191">
        <f>SUMIF('2024.1-2024.6'!B:B,'Sum 2024.1-2024.6'!B222,'2024.1-2024.6'!P:P)</f>
        <v>18.24</v>
      </c>
      <c r="Q222" s="191"/>
      <c r="R222" s="191">
        <f>SUMIF('2024.1-2024.6'!B:B,'Sum 2024.1-2024.6'!B222,'2024.1-2024.6'!M:M)</f>
        <v>520.8</v>
      </c>
      <c r="S222" s="191"/>
      <c r="T222" s="191">
        <f>SUMIF('2024.1-2024.6'!B:B,'Sum 2024.1-2024.6'!B222,'2024.1-2024.6'!O:O)</f>
        <v>0</v>
      </c>
      <c r="U222" s="191">
        <f t="shared" si="116"/>
        <v>5425.79333333333</v>
      </c>
      <c r="V222" s="191">
        <f t="shared" si="117"/>
        <v>5425.79333333333</v>
      </c>
      <c r="W222" s="191">
        <f t="shared" si="118"/>
        <v>4557.6664</v>
      </c>
      <c r="X222" s="191">
        <f t="shared" si="119"/>
        <v>5425.79333333333</v>
      </c>
      <c r="Y222" s="191">
        <f t="shared" si="120"/>
        <v>5425.79333333333</v>
      </c>
      <c r="Z222" s="191">
        <f t="shared" si="121"/>
        <v>260.43808</v>
      </c>
      <c r="AA222" s="191">
        <f t="shared" si="122"/>
        <v>5425.79333333333</v>
      </c>
      <c r="AB222" s="191">
        <f t="shared" si="123"/>
        <v>52.087616</v>
      </c>
      <c r="AC222" s="191">
        <f t="shared" si="124"/>
        <v>5425.79333333333</v>
      </c>
      <c r="AD222" s="191">
        <f t="shared" si="125"/>
        <v>5425.79333333333</v>
      </c>
      <c r="AE222" s="191">
        <f t="shared" si="126"/>
        <v>1464.9642</v>
      </c>
      <c r="AF222" s="191">
        <f t="shared" si="127"/>
        <v>5425.79333333333</v>
      </c>
      <c r="AG222" s="191">
        <f t="shared" si="128"/>
        <v>5425.79333333333</v>
      </c>
      <c r="AH222" s="191">
        <f t="shared" si="129"/>
        <v>1627.738</v>
      </c>
      <c r="AI222" s="191">
        <f t="shared" si="130"/>
        <v>-2375.5864</v>
      </c>
      <c r="AJ222" s="191">
        <f t="shared" si="131"/>
        <v>-237.63808</v>
      </c>
      <c r="AK222" s="191">
        <f t="shared" si="132"/>
        <v>-33.847616</v>
      </c>
      <c r="AL222" s="191">
        <f t="shared" si="133"/>
        <v>-944.1642</v>
      </c>
      <c r="AM222" s="191">
        <f t="shared" si="134"/>
        <v>-1627.738</v>
      </c>
      <c r="AN222" s="191">
        <f t="shared" si="135"/>
        <v>4546</v>
      </c>
      <c r="AO222" s="191">
        <f t="shared" si="136"/>
        <v>4546</v>
      </c>
      <c r="AP222" s="191">
        <f t="shared" si="137"/>
        <v>3818.64</v>
      </c>
      <c r="AQ222" s="191">
        <f t="shared" si="138"/>
        <v>1900</v>
      </c>
      <c r="AR222" s="191">
        <f t="shared" si="139"/>
        <v>1900</v>
      </c>
      <c r="AS222" s="191">
        <f t="shared" si="140"/>
        <v>91.2</v>
      </c>
      <c r="AT222" s="191">
        <f t="shared" si="141"/>
        <v>1900</v>
      </c>
      <c r="AU222" s="191">
        <f t="shared" si="142"/>
        <v>18.24</v>
      </c>
      <c r="AV222" s="191">
        <f t="shared" si="143"/>
        <v>4340</v>
      </c>
      <c r="AW222" s="191">
        <f t="shared" si="144"/>
        <v>4340</v>
      </c>
      <c r="AX222" s="191">
        <f t="shared" si="145"/>
        <v>1171.8</v>
      </c>
      <c r="AY222" s="191">
        <f t="shared" si="146"/>
        <v>1900</v>
      </c>
      <c r="AZ222" s="191">
        <f t="shared" si="147"/>
        <v>1900</v>
      </c>
      <c r="BA222" s="191">
        <f t="shared" si="148"/>
        <v>570</v>
      </c>
      <c r="BB222" s="191">
        <f t="shared" si="149"/>
        <v>-1636.56</v>
      </c>
      <c r="BC222" s="191">
        <f t="shared" si="150"/>
        <v>-68.4</v>
      </c>
      <c r="BD222" s="191">
        <f t="shared" si="151"/>
        <v>0</v>
      </c>
      <c r="BE222" s="191">
        <f t="shared" si="152"/>
        <v>-651</v>
      </c>
      <c r="BF222" s="191">
        <f t="shared" si="153"/>
        <v>-570</v>
      </c>
    </row>
    <row r="223" spans="2:58">
      <c r="B223" s="1" t="s">
        <v>412</v>
      </c>
      <c r="C223" s="197" t="str">
        <f>_xlfn.XLOOKUP(B223,'2024.1-2024.6'!B:B,'2024.1-2024.6'!G:G)</f>
        <v>2023/02/09</v>
      </c>
      <c r="D223" s="1">
        <f>_xlfn.XLOOKUP(B223,'2024.1-2024.6'!B:B,'2024.1-2024.6'!I:I)</f>
        <v>0</v>
      </c>
      <c r="E223" s="1" t="str">
        <f>_xlfn.XLOOKUP(B223,'2024.1-2024.6'!B:B,'2024.1-2024.6'!C:C)</f>
        <v>运营中心</v>
      </c>
      <c r="F223" s="1" t="str">
        <f>_xlfn.XLOOKUP(B223,'2024.1-2024.6'!B:B,'2024.1-2024.6'!F:F)</f>
        <v>装配钳工</v>
      </c>
      <c r="G223" s="1">
        <f>COUNTIF('2024.1-2024.6'!B:B,B223)</f>
        <v>6</v>
      </c>
      <c r="H223" s="191">
        <f>_xlfn.XLOOKUP(B223,'2024.1-2024.6'!B:B,'2024.1-2024.6'!K:K)</f>
        <v>5913.81</v>
      </c>
      <c r="I223" s="191">
        <f>IFERROR(AVERAGEIF('2022.1-2022.12 '!B:B,B223,'2022.1-2022.12 '!K:K),0)</f>
        <v>0</v>
      </c>
      <c r="J223" s="191">
        <f>_xlfn.XLOOKUP(B223,'2024.1-2024.6'!B:B,'2024.1-2024.6'!J:J)</f>
        <v>1900</v>
      </c>
      <c r="K223" s="191">
        <f>IFERROR(AVERAGEIF('2022.1-2022.12 '!B:B,B223,'2022.1-2022.12 '!J:J),0)</f>
        <v>0</v>
      </c>
      <c r="L223" s="191"/>
      <c r="M223" s="191">
        <f>SUMIF('2024.1-2024.6'!B:B,'Sum 2024.1-2024.6'!B223,'2024.1-2024.6'!L:L)</f>
        <v>2182.08</v>
      </c>
      <c r="N223" s="191"/>
      <c r="O223" s="191">
        <f>SUMIF('2024.1-2024.6'!B:B,'Sum 2024.1-2024.6'!B223,'2024.1-2024.6'!N:N)</f>
        <v>22.8</v>
      </c>
      <c r="P223" s="191">
        <f>SUMIF('2024.1-2024.6'!B:B,'Sum 2024.1-2024.6'!B223,'2024.1-2024.6'!P:P)</f>
        <v>18.24</v>
      </c>
      <c r="Q223" s="191"/>
      <c r="R223" s="191">
        <f>SUMIF('2024.1-2024.6'!B:B,'Sum 2024.1-2024.6'!B223,'2024.1-2024.6'!M:M)</f>
        <v>520.8</v>
      </c>
      <c r="S223" s="191"/>
      <c r="T223" s="191">
        <f>SUMIF('2024.1-2024.6'!B:B,'Sum 2024.1-2024.6'!B223,'2024.1-2024.6'!O:O)</f>
        <v>0</v>
      </c>
      <c r="U223" s="191">
        <f t="shared" si="116"/>
        <v>5913.81</v>
      </c>
      <c r="V223" s="191">
        <f t="shared" si="117"/>
        <v>5913.81</v>
      </c>
      <c r="W223" s="191">
        <f t="shared" si="118"/>
        <v>4967.6004</v>
      </c>
      <c r="X223" s="191">
        <f t="shared" si="119"/>
        <v>5913.81</v>
      </c>
      <c r="Y223" s="191">
        <f t="shared" si="120"/>
        <v>5913.81</v>
      </c>
      <c r="Z223" s="191">
        <f t="shared" si="121"/>
        <v>283.86288</v>
      </c>
      <c r="AA223" s="191">
        <f t="shared" si="122"/>
        <v>5913.81</v>
      </c>
      <c r="AB223" s="191">
        <f t="shared" si="123"/>
        <v>56.772576</v>
      </c>
      <c r="AC223" s="191">
        <f t="shared" si="124"/>
        <v>5913.81</v>
      </c>
      <c r="AD223" s="191">
        <f t="shared" si="125"/>
        <v>5913.81</v>
      </c>
      <c r="AE223" s="191">
        <f t="shared" si="126"/>
        <v>1596.7287</v>
      </c>
      <c r="AF223" s="191">
        <f t="shared" si="127"/>
        <v>5913.81</v>
      </c>
      <c r="AG223" s="191">
        <f t="shared" si="128"/>
        <v>5913.81</v>
      </c>
      <c r="AH223" s="191">
        <f t="shared" si="129"/>
        <v>1774.143</v>
      </c>
      <c r="AI223" s="191">
        <f t="shared" si="130"/>
        <v>-2785.5204</v>
      </c>
      <c r="AJ223" s="191">
        <f t="shared" si="131"/>
        <v>-261.06288</v>
      </c>
      <c r="AK223" s="191">
        <f t="shared" si="132"/>
        <v>-38.532576</v>
      </c>
      <c r="AL223" s="191">
        <f t="shared" si="133"/>
        <v>-1075.9287</v>
      </c>
      <c r="AM223" s="191">
        <f t="shared" si="134"/>
        <v>-1774.143</v>
      </c>
      <c r="AN223" s="191">
        <f t="shared" si="135"/>
        <v>4546</v>
      </c>
      <c r="AO223" s="191">
        <f t="shared" si="136"/>
        <v>4546</v>
      </c>
      <c r="AP223" s="191">
        <f t="shared" si="137"/>
        <v>3818.64</v>
      </c>
      <c r="AQ223" s="191">
        <f t="shared" si="138"/>
        <v>1900</v>
      </c>
      <c r="AR223" s="191">
        <f t="shared" si="139"/>
        <v>1900</v>
      </c>
      <c r="AS223" s="191">
        <f t="shared" si="140"/>
        <v>91.2</v>
      </c>
      <c r="AT223" s="191">
        <f t="shared" si="141"/>
        <v>1900</v>
      </c>
      <c r="AU223" s="191">
        <f t="shared" si="142"/>
        <v>18.24</v>
      </c>
      <c r="AV223" s="191">
        <f t="shared" si="143"/>
        <v>4340</v>
      </c>
      <c r="AW223" s="191">
        <f t="shared" si="144"/>
        <v>4340</v>
      </c>
      <c r="AX223" s="191">
        <f t="shared" si="145"/>
        <v>1171.8</v>
      </c>
      <c r="AY223" s="191">
        <f t="shared" si="146"/>
        <v>1900</v>
      </c>
      <c r="AZ223" s="191">
        <f t="shared" si="147"/>
        <v>1900</v>
      </c>
      <c r="BA223" s="191">
        <f t="shared" si="148"/>
        <v>570</v>
      </c>
      <c r="BB223" s="191">
        <f t="shared" si="149"/>
        <v>-1636.56</v>
      </c>
      <c r="BC223" s="191">
        <f t="shared" si="150"/>
        <v>-68.4</v>
      </c>
      <c r="BD223" s="191">
        <f t="shared" si="151"/>
        <v>0</v>
      </c>
      <c r="BE223" s="191">
        <f t="shared" si="152"/>
        <v>-651</v>
      </c>
      <c r="BF223" s="191">
        <f t="shared" si="153"/>
        <v>-570</v>
      </c>
    </row>
    <row r="224" spans="2:58">
      <c r="B224" s="1" t="s">
        <v>413</v>
      </c>
      <c r="C224" s="197" t="str">
        <f>_xlfn.XLOOKUP(B224,'2024.1-2024.6'!B:B,'2024.1-2024.6'!G:G)</f>
        <v>2019/07/16</v>
      </c>
      <c r="D224" s="1">
        <f>_xlfn.XLOOKUP(B224,'2024.1-2024.6'!B:B,'2024.1-2024.6'!I:I)</f>
        <v>0</v>
      </c>
      <c r="E224" s="1" t="str">
        <f>_xlfn.XLOOKUP(B224,'2024.1-2024.6'!B:B,'2024.1-2024.6'!C:C)</f>
        <v>服务营销中心</v>
      </c>
      <c r="F224" s="1" t="str">
        <f>_xlfn.XLOOKUP(B224,'2024.1-2024.6'!B:B,'2024.1-2024.6'!F:F)</f>
        <v>电气服务安装技师</v>
      </c>
      <c r="G224" s="1">
        <f>COUNTIF('2024.1-2024.6'!B:B,B224)</f>
        <v>6</v>
      </c>
      <c r="H224" s="191">
        <f>_xlfn.XLOOKUP(B224,'2024.1-2024.6'!B:B,'2024.1-2024.6'!K:K)</f>
        <v>8137.46</v>
      </c>
      <c r="I224" s="191">
        <f>IFERROR(AVERAGEIF('2022.1-2022.12 '!B:B,B224,'2022.1-2022.12 '!K:K),0)</f>
        <v>8146.63333333333</v>
      </c>
      <c r="J224" s="191">
        <f>_xlfn.XLOOKUP(B224,'2024.1-2024.6'!B:B,'2024.1-2024.6'!J:J)</f>
        <v>2993</v>
      </c>
      <c r="K224" s="191">
        <f>IFERROR(AVERAGEIF('2022.1-2022.12 '!B:B,B224,'2022.1-2022.12 '!J:J),0)</f>
        <v>2993</v>
      </c>
      <c r="L224" s="191"/>
      <c r="M224" s="191">
        <f>SUMIF('2024.1-2024.6'!B:B,'Sum 2024.1-2024.6'!B224,'2024.1-2024.6'!L:L)</f>
        <v>2182.08</v>
      </c>
      <c r="N224" s="191"/>
      <c r="O224" s="191">
        <f>SUMIF('2024.1-2024.6'!B:B,'Sum 2024.1-2024.6'!B224,'2024.1-2024.6'!N:N)</f>
        <v>22.8</v>
      </c>
      <c r="P224" s="191">
        <f>SUMIF('2024.1-2024.6'!B:B,'Sum 2024.1-2024.6'!B224,'2024.1-2024.6'!P:P)</f>
        <v>18.24</v>
      </c>
      <c r="Q224" s="191"/>
      <c r="R224" s="191">
        <f>SUMIF('2024.1-2024.6'!B:B,'Sum 2024.1-2024.6'!B224,'2024.1-2024.6'!M:M)</f>
        <v>520.8</v>
      </c>
      <c r="S224" s="191"/>
      <c r="T224" s="191">
        <f>SUMIF('2024.1-2024.6'!B:B,'Sum 2024.1-2024.6'!B224,'2024.1-2024.6'!O:O)</f>
        <v>0</v>
      </c>
      <c r="U224" s="191">
        <f t="shared" si="116"/>
        <v>8146.63333333333</v>
      </c>
      <c r="V224" s="191">
        <f t="shared" si="117"/>
        <v>8146.63333333333</v>
      </c>
      <c r="W224" s="191">
        <f t="shared" si="118"/>
        <v>6843.172</v>
      </c>
      <c r="X224" s="191">
        <f t="shared" si="119"/>
        <v>8146.63333333333</v>
      </c>
      <c r="Y224" s="191">
        <f t="shared" si="120"/>
        <v>8146.63333333333</v>
      </c>
      <c r="Z224" s="191">
        <f t="shared" si="121"/>
        <v>391.0384</v>
      </c>
      <c r="AA224" s="191">
        <f t="shared" si="122"/>
        <v>8146.63333333333</v>
      </c>
      <c r="AB224" s="191">
        <f t="shared" si="123"/>
        <v>78.20768</v>
      </c>
      <c r="AC224" s="191">
        <f t="shared" si="124"/>
        <v>8146.63333333333</v>
      </c>
      <c r="AD224" s="191">
        <f t="shared" si="125"/>
        <v>8146.63333333333</v>
      </c>
      <c r="AE224" s="191">
        <f t="shared" si="126"/>
        <v>2199.591</v>
      </c>
      <c r="AF224" s="191">
        <f t="shared" si="127"/>
        <v>8146.63333333333</v>
      </c>
      <c r="AG224" s="191">
        <f t="shared" si="128"/>
        <v>8146.63333333333</v>
      </c>
      <c r="AH224" s="191">
        <f t="shared" si="129"/>
        <v>2443.99</v>
      </c>
      <c r="AI224" s="191">
        <f t="shared" si="130"/>
        <v>-4661.092</v>
      </c>
      <c r="AJ224" s="191">
        <f t="shared" si="131"/>
        <v>-368.2384</v>
      </c>
      <c r="AK224" s="191">
        <f t="shared" si="132"/>
        <v>-59.96768</v>
      </c>
      <c r="AL224" s="191">
        <f t="shared" si="133"/>
        <v>-1678.791</v>
      </c>
      <c r="AM224" s="191">
        <f t="shared" si="134"/>
        <v>-2443.99</v>
      </c>
      <c r="AN224" s="191">
        <f t="shared" si="135"/>
        <v>4546</v>
      </c>
      <c r="AO224" s="191">
        <f t="shared" si="136"/>
        <v>4546</v>
      </c>
      <c r="AP224" s="191">
        <f t="shared" si="137"/>
        <v>3818.64</v>
      </c>
      <c r="AQ224" s="191">
        <f t="shared" si="138"/>
        <v>2993</v>
      </c>
      <c r="AR224" s="191">
        <f t="shared" si="139"/>
        <v>2993</v>
      </c>
      <c r="AS224" s="191">
        <f t="shared" si="140"/>
        <v>143.664</v>
      </c>
      <c r="AT224" s="191">
        <f t="shared" si="141"/>
        <v>2993</v>
      </c>
      <c r="AU224" s="191">
        <f t="shared" si="142"/>
        <v>28.7328</v>
      </c>
      <c r="AV224" s="191">
        <f t="shared" si="143"/>
        <v>4340</v>
      </c>
      <c r="AW224" s="191">
        <f t="shared" si="144"/>
        <v>4340</v>
      </c>
      <c r="AX224" s="191">
        <f t="shared" si="145"/>
        <v>1171.8</v>
      </c>
      <c r="AY224" s="191">
        <f t="shared" si="146"/>
        <v>2993</v>
      </c>
      <c r="AZ224" s="191">
        <f t="shared" si="147"/>
        <v>2993</v>
      </c>
      <c r="BA224" s="191">
        <f t="shared" si="148"/>
        <v>897.9</v>
      </c>
      <c r="BB224" s="191">
        <f t="shared" si="149"/>
        <v>-1636.56</v>
      </c>
      <c r="BC224" s="191">
        <f t="shared" si="150"/>
        <v>-120.864</v>
      </c>
      <c r="BD224" s="191">
        <f t="shared" si="151"/>
        <v>-10.4928</v>
      </c>
      <c r="BE224" s="191">
        <f t="shared" si="152"/>
        <v>-651</v>
      </c>
      <c r="BF224" s="191">
        <f t="shared" si="153"/>
        <v>-897.9</v>
      </c>
    </row>
    <row r="225" spans="2:58">
      <c r="B225" s="1" t="s">
        <v>414</v>
      </c>
      <c r="C225" s="197" t="str">
        <f>_xlfn.XLOOKUP(B225,'2024.1-2024.6'!B:B,'2024.1-2024.6'!G:G)</f>
        <v>2017/11/22</v>
      </c>
      <c r="D225" s="1">
        <f>_xlfn.XLOOKUP(B225,'2024.1-2024.6'!B:B,'2024.1-2024.6'!I:I)</f>
        <v>0</v>
      </c>
      <c r="E225" s="1" t="str">
        <f>_xlfn.XLOOKUP(B225,'2024.1-2024.6'!B:B,'2024.1-2024.6'!C:C)</f>
        <v>运营中心</v>
      </c>
      <c r="F225" s="1" t="str">
        <f>_xlfn.XLOOKUP(B225,'2024.1-2024.6'!B:B,'2024.1-2024.6'!F:F)</f>
        <v>装配钳工</v>
      </c>
      <c r="G225" s="1">
        <f>COUNTIF('2024.1-2024.6'!B:B,B225)</f>
        <v>6</v>
      </c>
      <c r="H225" s="191">
        <f>_xlfn.XLOOKUP(B225,'2024.1-2024.6'!B:B,'2024.1-2024.6'!K:K)</f>
        <v>9377.28</v>
      </c>
      <c r="I225" s="191">
        <f>IFERROR(AVERAGEIF('2022.1-2022.12 '!B:B,B225,'2022.1-2022.12 '!K:K),0)</f>
        <v>7180.2675</v>
      </c>
      <c r="J225" s="191">
        <f>_xlfn.XLOOKUP(B225,'2024.1-2024.6'!B:B,'2024.1-2024.6'!J:J)</f>
        <v>1900</v>
      </c>
      <c r="K225" s="191">
        <f>IFERROR(AVERAGEIF('2022.1-2022.12 '!B:B,B225,'2022.1-2022.12 '!J:J),0)</f>
        <v>1900</v>
      </c>
      <c r="L225" s="191"/>
      <c r="M225" s="191">
        <f>SUMIF('2024.1-2024.6'!B:B,'Sum 2024.1-2024.6'!B225,'2024.1-2024.6'!L:L)</f>
        <v>2182.08</v>
      </c>
      <c r="N225" s="191"/>
      <c r="O225" s="191">
        <f>SUMIF('2024.1-2024.6'!B:B,'Sum 2024.1-2024.6'!B225,'2024.1-2024.6'!N:N)</f>
        <v>22.8</v>
      </c>
      <c r="P225" s="191">
        <f>SUMIF('2024.1-2024.6'!B:B,'Sum 2024.1-2024.6'!B225,'2024.1-2024.6'!P:P)</f>
        <v>18.24</v>
      </c>
      <c r="Q225" s="191"/>
      <c r="R225" s="191">
        <f>SUMIF('2024.1-2024.6'!B:B,'Sum 2024.1-2024.6'!B225,'2024.1-2024.6'!M:M)</f>
        <v>520.8</v>
      </c>
      <c r="S225" s="191"/>
      <c r="T225" s="191">
        <f>SUMIF('2024.1-2024.6'!B:B,'Sum 2024.1-2024.6'!B225,'2024.1-2024.6'!O:O)</f>
        <v>0</v>
      </c>
      <c r="U225" s="191">
        <f t="shared" si="116"/>
        <v>7180.2675</v>
      </c>
      <c r="V225" s="191">
        <f t="shared" si="117"/>
        <v>7180.2675</v>
      </c>
      <c r="W225" s="191">
        <f t="shared" si="118"/>
        <v>6031.4247</v>
      </c>
      <c r="X225" s="191">
        <f t="shared" si="119"/>
        <v>7180.2675</v>
      </c>
      <c r="Y225" s="191">
        <f t="shared" si="120"/>
        <v>7180.2675</v>
      </c>
      <c r="Z225" s="191">
        <f t="shared" si="121"/>
        <v>344.65284</v>
      </c>
      <c r="AA225" s="191">
        <f t="shared" si="122"/>
        <v>7180.2675</v>
      </c>
      <c r="AB225" s="191">
        <f t="shared" si="123"/>
        <v>68.930568</v>
      </c>
      <c r="AC225" s="191">
        <f t="shared" si="124"/>
        <v>7180.2675</v>
      </c>
      <c r="AD225" s="191">
        <f t="shared" si="125"/>
        <v>7180.2675</v>
      </c>
      <c r="AE225" s="191">
        <f t="shared" si="126"/>
        <v>1938.672225</v>
      </c>
      <c r="AF225" s="191">
        <f t="shared" si="127"/>
        <v>7180.2675</v>
      </c>
      <c r="AG225" s="191">
        <f t="shared" si="128"/>
        <v>7180.2675</v>
      </c>
      <c r="AH225" s="191">
        <f t="shared" si="129"/>
        <v>2154.08025</v>
      </c>
      <c r="AI225" s="191">
        <f t="shared" si="130"/>
        <v>-3849.3447</v>
      </c>
      <c r="AJ225" s="191">
        <f t="shared" si="131"/>
        <v>-321.85284</v>
      </c>
      <c r="AK225" s="191">
        <f t="shared" si="132"/>
        <v>-50.690568</v>
      </c>
      <c r="AL225" s="191">
        <f t="shared" si="133"/>
        <v>-1417.872225</v>
      </c>
      <c r="AM225" s="191">
        <f t="shared" si="134"/>
        <v>-2154.08025</v>
      </c>
      <c r="AN225" s="191">
        <f t="shared" si="135"/>
        <v>4546</v>
      </c>
      <c r="AO225" s="191">
        <f t="shared" si="136"/>
        <v>4546</v>
      </c>
      <c r="AP225" s="191">
        <f t="shared" si="137"/>
        <v>3818.64</v>
      </c>
      <c r="AQ225" s="191">
        <f t="shared" si="138"/>
        <v>1900</v>
      </c>
      <c r="AR225" s="191">
        <f t="shared" si="139"/>
        <v>1900</v>
      </c>
      <c r="AS225" s="191">
        <f t="shared" si="140"/>
        <v>91.2</v>
      </c>
      <c r="AT225" s="191">
        <f t="shared" si="141"/>
        <v>1900</v>
      </c>
      <c r="AU225" s="191">
        <f t="shared" si="142"/>
        <v>18.24</v>
      </c>
      <c r="AV225" s="191">
        <f t="shared" si="143"/>
        <v>4340</v>
      </c>
      <c r="AW225" s="191">
        <f t="shared" si="144"/>
        <v>4340</v>
      </c>
      <c r="AX225" s="191">
        <f t="shared" si="145"/>
        <v>1171.8</v>
      </c>
      <c r="AY225" s="191">
        <f t="shared" si="146"/>
        <v>1900</v>
      </c>
      <c r="AZ225" s="191">
        <f t="shared" si="147"/>
        <v>1900</v>
      </c>
      <c r="BA225" s="191">
        <f t="shared" si="148"/>
        <v>570</v>
      </c>
      <c r="BB225" s="191">
        <f t="shared" si="149"/>
        <v>-1636.56</v>
      </c>
      <c r="BC225" s="191">
        <f t="shared" si="150"/>
        <v>-68.4</v>
      </c>
      <c r="BD225" s="191">
        <f t="shared" si="151"/>
        <v>0</v>
      </c>
      <c r="BE225" s="191">
        <f t="shared" si="152"/>
        <v>-651</v>
      </c>
      <c r="BF225" s="191">
        <f t="shared" si="153"/>
        <v>-570</v>
      </c>
    </row>
    <row r="226" spans="2:58">
      <c r="B226" s="201" t="s">
        <v>537</v>
      </c>
      <c r="C226" s="197" t="str">
        <f>_xlfn.XLOOKUP(B226,'2024.1-2024.6'!B:B,'2024.1-2024.6'!G:G)</f>
        <v>2024/03/04</v>
      </c>
      <c r="D226" s="202" t="s">
        <v>538</v>
      </c>
      <c r="E226" s="1" t="str">
        <f>_xlfn.XLOOKUP(B226,'2024.1-2024.6'!B:B,'2024.1-2024.6'!C:C)</f>
        <v>运营中心</v>
      </c>
      <c r="F226" s="1" t="str">
        <f>_xlfn.XLOOKUP(B226,'2024.1-2024.6'!B:B,'2024.1-2024.6'!F:F)</f>
        <v>装配钳工</v>
      </c>
      <c r="G226" s="1">
        <f>COUNTIF('2024.1-2024.6'!B:B,B226)</f>
        <v>3</v>
      </c>
      <c r="H226" s="191">
        <f>_xlfn.XLOOKUP(B226,'2024.1-2024.6'!B:B,'2024.1-2024.6'!K:K)</f>
        <v>6189</v>
      </c>
      <c r="I226" s="191">
        <f>IFERROR(AVERAGEIF('2022.1-2022.12 '!B:B,B226,'2022.1-2022.12 '!K:K),0)</f>
        <v>0</v>
      </c>
      <c r="J226" s="191">
        <f>_xlfn.XLOOKUP(B226,'2024.1-2024.6'!B:B,'2024.1-2024.6'!J:J)</f>
        <v>1900</v>
      </c>
      <c r="K226" s="191">
        <f>IFERROR(AVERAGEIF('2022.1-2022.12 '!B:B,B226,'2022.1-2022.12 '!J:J),0)</f>
        <v>0</v>
      </c>
      <c r="L226" s="191"/>
      <c r="M226" s="191">
        <f>SUMIF('2024.1-2024.6'!B:B,'Sum 2024.1-2024.6'!B226,'2024.1-2024.6'!L:L)</f>
        <v>1091.04</v>
      </c>
      <c r="N226" s="191"/>
      <c r="O226" s="191">
        <f>SUMIF('2024.1-2024.6'!B:B,'Sum 2024.1-2024.6'!B226,'2024.1-2024.6'!N:N)</f>
        <v>11.4</v>
      </c>
      <c r="P226" s="191">
        <f>SUMIF('2024.1-2024.6'!B:B,'Sum 2024.1-2024.6'!B226,'2024.1-2024.6'!P:P)</f>
        <v>9.12</v>
      </c>
      <c r="Q226" s="191"/>
      <c r="R226" s="191">
        <f>SUMIF('2024.1-2024.6'!B:B,'Sum 2024.1-2024.6'!B226,'2024.1-2024.6'!M:M)</f>
        <v>260.4</v>
      </c>
      <c r="S226" s="191"/>
      <c r="T226" s="191">
        <f>SUMIF('2024.1-2024.6'!B:B,'Sum 2024.1-2024.6'!B226,'2024.1-2024.6'!O:O)</f>
        <v>0</v>
      </c>
      <c r="U226" s="191">
        <f t="shared" si="116"/>
        <v>6189</v>
      </c>
      <c r="V226" s="191">
        <f t="shared" si="117"/>
        <v>6189</v>
      </c>
      <c r="W226" s="191">
        <f t="shared" si="118"/>
        <v>2599.38</v>
      </c>
      <c r="X226" s="191">
        <f t="shared" si="119"/>
        <v>6189</v>
      </c>
      <c r="Y226" s="191">
        <f t="shared" si="120"/>
        <v>6189</v>
      </c>
      <c r="Z226" s="191">
        <f t="shared" si="121"/>
        <v>148.536</v>
      </c>
      <c r="AA226" s="191">
        <f t="shared" si="122"/>
        <v>6189</v>
      </c>
      <c r="AB226" s="191">
        <f t="shared" si="123"/>
        <v>29.7072</v>
      </c>
      <c r="AC226" s="191">
        <f t="shared" si="124"/>
        <v>6189</v>
      </c>
      <c r="AD226" s="191">
        <f t="shared" si="125"/>
        <v>6189</v>
      </c>
      <c r="AE226" s="191">
        <f t="shared" si="126"/>
        <v>835.515</v>
      </c>
      <c r="AF226" s="191">
        <f t="shared" si="127"/>
        <v>6189</v>
      </c>
      <c r="AG226" s="191">
        <f t="shared" si="128"/>
        <v>6189</v>
      </c>
      <c r="AH226" s="191">
        <f t="shared" si="129"/>
        <v>928.35</v>
      </c>
      <c r="AI226" s="191">
        <f t="shared" si="130"/>
        <v>-1508.34</v>
      </c>
      <c r="AJ226" s="191">
        <f t="shared" si="131"/>
        <v>-137.136</v>
      </c>
      <c r="AK226" s="191">
        <f t="shared" si="132"/>
        <v>-20.5872</v>
      </c>
      <c r="AL226" s="191">
        <f t="shared" si="133"/>
        <v>-575.115</v>
      </c>
      <c r="AM226" s="191">
        <f t="shared" si="134"/>
        <v>-928.35</v>
      </c>
      <c r="AN226" s="191">
        <f t="shared" si="135"/>
        <v>4546</v>
      </c>
      <c r="AO226" s="191">
        <f t="shared" si="136"/>
        <v>4546</v>
      </c>
      <c r="AP226" s="191">
        <f t="shared" si="137"/>
        <v>1909.32</v>
      </c>
      <c r="AQ226" s="191">
        <f t="shared" si="138"/>
        <v>1900</v>
      </c>
      <c r="AR226" s="191">
        <f t="shared" si="139"/>
        <v>1900</v>
      </c>
      <c r="AS226" s="191">
        <f t="shared" si="140"/>
        <v>45.6</v>
      </c>
      <c r="AT226" s="191">
        <f t="shared" si="141"/>
        <v>1900</v>
      </c>
      <c r="AU226" s="191">
        <f t="shared" si="142"/>
        <v>9.12</v>
      </c>
      <c r="AV226" s="191">
        <f t="shared" si="143"/>
        <v>4340</v>
      </c>
      <c r="AW226" s="191">
        <f t="shared" si="144"/>
        <v>4340</v>
      </c>
      <c r="AX226" s="191">
        <f t="shared" si="145"/>
        <v>585.9</v>
      </c>
      <c r="AY226" s="191">
        <f t="shared" si="146"/>
        <v>1900</v>
      </c>
      <c r="AZ226" s="191">
        <f t="shared" si="147"/>
        <v>1900</v>
      </c>
      <c r="BA226" s="191">
        <f t="shared" si="148"/>
        <v>285</v>
      </c>
      <c r="BB226" s="191">
        <f t="shared" si="149"/>
        <v>-818.28</v>
      </c>
      <c r="BC226" s="191">
        <f t="shared" si="150"/>
        <v>-34.2</v>
      </c>
      <c r="BD226" s="191">
        <f t="shared" si="151"/>
        <v>0</v>
      </c>
      <c r="BE226" s="191">
        <f t="shared" si="152"/>
        <v>-325.5</v>
      </c>
      <c r="BF226" s="191">
        <f t="shared" si="153"/>
        <v>-285</v>
      </c>
    </row>
    <row r="227" spans="2:58">
      <c r="B227" s="1" t="s">
        <v>415</v>
      </c>
      <c r="C227" s="197" t="str">
        <f>_xlfn.XLOOKUP(B227,'2024.1-2024.6'!B:B,'2024.1-2024.6'!G:G)</f>
        <v>2022/10/20</v>
      </c>
      <c r="D227" s="1">
        <f>_xlfn.XLOOKUP(B227,'2024.1-2024.6'!B:B,'2024.1-2024.6'!I:I)</f>
        <v>0</v>
      </c>
      <c r="E227" s="1" t="str">
        <f>_xlfn.XLOOKUP(B227,'2024.1-2024.6'!B:B,'2024.1-2024.6'!C:C)</f>
        <v>销售部</v>
      </c>
      <c r="F227" s="1" t="str">
        <f>_xlfn.XLOOKUP(B227,'2024.1-2024.6'!B:B,'2024.1-2024.6'!F:F)</f>
        <v>区域销售经理</v>
      </c>
      <c r="G227" s="1">
        <f>COUNTIF('2024.1-2024.6'!B:B,B227)</f>
        <v>6</v>
      </c>
      <c r="H227" s="191">
        <f>_xlfn.XLOOKUP(B227,'2024.1-2024.6'!B:B,'2024.1-2024.6'!K:K)</f>
        <v>5802.3</v>
      </c>
      <c r="I227" s="191">
        <f>IFERROR(AVERAGEIF('2022.1-2022.12 '!B:B,B227,'2022.1-2022.12 '!K:K),0)</f>
        <v>5997.84333333333</v>
      </c>
      <c r="J227" s="191">
        <f>_xlfn.XLOOKUP(B227,'2024.1-2024.6'!B:B,'2024.1-2024.6'!J:J)</f>
        <v>3850</v>
      </c>
      <c r="K227" s="191">
        <f>IFERROR(AVERAGEIF('2022.1-2022.12 '!B:B,B227,'2022.1-2022.12 '!J:J),0)</f>
        <v>3850</v>
      </c>
      <c r="L227" s="191"/>
      <c r="M227" s="191">
        <f>SUMIF('2024.1-2024.6'!B:B,'Sum 2024.1-2024.6'!B227,'2024.1-2024.6'!L:L)</f>
        <v>0</v>
      </c>
      <c r="N227" s="191"/>
      <c r="O227" s="191">
        <f>SUMIF('2024.1-2024.6'!B:B,'Sum 2024.1-2024.6'!B227,'2024.1-2024.6'!N:N)</f>
        <v>0</v>
      </c>
      <c r="P227" s="191">
        <f>SUMIF('2024.1-2024.6'!B:B,'Sum 2024.1-2024.6'!B227,'2024.1-2024.6'!P:P)</f>
        <v>0</v>
      </c>
      <c r="Q227" s="191"/>
      <c r="R227" s="191">
        <f>SUMIF('2024.1-2024.6'!B:B,'Sum 2024.1-2024.6'!B227,'2024.1-2024.6'!M:M)</f>
        <v>0</v>
      </c>
      <c r="S227" s="191"/>
      <c r="T227" s="191">
        <f>SUMIF('2024.1-2024.6'!B:B,'Sum 2024.1-2024.6'!B227,'2024.1-2024.6'!O:O)</f>
        <v>0</v>
      </c>
      <c r="U227" s="191">
        <f t="shared" si="116"/>
        <v>5997.84333333333</v>
      </c>
      <c r="V227" s="191">
        <f t="shared" si="117"/>
        <v>5997.84333333333</v>
      </c>
      <c r="W227" s="191">
        <f t="shared" si="118"/>
        <v>5038.1884</v>
      </c>
      <c r="X227" s="191">
        <f t="shared" si="119"/>
        <v>5997.84333333333</v>
      </c>
      <c r="Y227" s="191">
        <f t="shared" si="120"/>
        <v>5997.84333333333</v>
      </c>
      <c r="Z227" s="191">
        <f t="shared" si="121"/>
        <v>287.89648</v>
      </c>
      <c r="AA227" s="191">
        <f t="shared" si="122"/>
        <v>5997.84333333333</v>
      </c>
      <c r="AB227" s="191">
        <f t="shared" si="123"/>
        <v>57.579296</v>
      </c>
      <c r="AC227" s="191">
        <f t="shared" si="124"/>
        <v>5997.84333333333</v>
      </c>
      <c r="AD227" s="191">
        <f t="shared" si="125"/>
        <v>5997.84333333333</v>
      </c>
      <c r="AE227" s="191">
        <f t="shared" si="126"/>
        <v>1619.4177</v>
      </c>
      <c r="AF227" s="191">
        <f t="shared" si="127"/>
        <v>5997.84333333333</v>
      </c>
      <c r="AG227" s="191">
        <f t="shared" si="128"/>
        <v>5997.84333333333</v>
      </c>
      <c r="AH227" s="191">
        <f t="shared" si="129"/>
        <v>1799.353</v>
      </c>
      <c r="AI227" s="191">
        <f t="shared" si="130"/>
        <v>-5038.1884</v>
      </c>
      <c r="AJ227" s="191">
        <f t="shared" si="131"/>
        <v>-287.89648</v>
      </c>
      <c r="AK227" s="191">
        <f t="shared" si="132"/>
        <v>-57.579296</v>
      </c>
      <c r="AL227" s="191">
        <f t="shared" si="133"/>
        <v>-1619.4177</v>
      </c>
      <c r="AM227" s="191">
        <f t="shared" si="134"/>
        <v>-1799.353</v>
      </c>
      <c r="AN227" s="191">
        <f t="shared" si="135"/>
        <v>4546</v>
      </c>
      <c r="AO227" s="191">
        <f t="shared" si="136"/>
        <v>4546</v>
      </c>
      <c r="AP227" s="191">
        <f t="shared" si="137"/>
        <v>3818.64</v>
      </c>
      <c r="AQ227" s="191">
        <f t="shared" si="138"/>
        <v>3850</v>
      </c>
      <c r="AR227" s="191">
        <f t="shared" si="139"/>
        <v>3850</v>
      </c>
      <c r="AS227" s="191">
        <f t="shared" si="140"/>
        <v>184.8</v>
      </c>
      <c r="AT227" s="191">
        <f t="shared" si="141"/>
        <v>3850</v>
      </c>
      <c r="AU227" s="191">
        <f t="shared" si="142"/>
        <v>36.96</v>
      </c>
      <c r="AV227" s="191">
        <f t="shared" si="143"/>
        <v>4340</v>
      </c>
      <c r="AW227" s="191">
        <f t="shared" si="144"/>
        <v>4340</v>
      </c>
      <c r="AX227" s="191">
        <f t="shared" si="145"/>
        <v>1171.8</v>
      </c>
      <c r="AY227" s="191">
        <f t="shared" si="146"/>
        <v>3850</v>
      </c>
      <c r="AZ227" s="191">
        <f t="shared" si="147"/>
        <v>3850</v>
      </c>
      <c r="BA227" s="191">
        <f t="shared" si="148"/>
        <v>1155</v>
      </c>
      <c r="BB227" s="191">
        <f t="shared" si="149"/>
        <v>-3818.64</v>
      </c>
      <c r="BC227" s="191">
        <f t="shared" si="150"/>
        <v>-184.8</v>
      </c>
      <c r="BD227" s="191">
        <f t="shared" si="151"/>
        <v>-36.96</v>
      </c>
      <c r="BE227" s="191">
        <f t="shared" si="152"/>
        <v>-1171.8</v>
      </c>
      <c r="BF227" s="191">
        <f t="shared" si="153"/>
        <v>-1155</v>
      </c>
    </row>
    <row r="228" spans="2:58">
      <c r="B228" s="1" t="s">
        <v>416</v>
      </c>
      <c r="C228" s="197" t="str">
        <f>_xlfn.XLOOKUP(B228,'2024.1-2024.6'!B:B,'2024.1-2024.6'!G:G)</f>
        <v>2018/10/23</v>
      </c>
      <c r="D228" s="1">
        <f>_xlfn.XLOOKUP(B228,'2024.1-2024.6'!B:B,'2024.1-2024.6'!I:I)</f>
        <v>0</v>
      </c>
      <c r="E228" s="1" t="str">
        <f>_xlfn.XLOOKUP(B228,'2024.1-2024.6'!B:B,'2024.1-2024.6'!C:C)</f>
        <v>研发部</v>
      </c>
      <c r="F228" s="1" t="str">
        <f>_xlfn.XLOOKUP(B228,'2024.1-2024.6'!B:B,'2024.1-2024.6'!F:F)</f>
        <v>初级电气研发工程师</v>
      </c>
      <c r="G228" s="1">
        <f>COUNTIF('2024.1-2024.6'!B:B,B228)</f>
        <v>6</v>
      </c>
      <c r="H228" s="191">
        <f>_xlfn.XLOOKUP(B228,'2024.1-2024.6'!B:B,'2024.1-2024.6'!K:K)</f>
        <v>11028.5</v>
      </c>
      <c r="I228" s="191">
        <f>IFERROR(AVERAGEIF('2022.1-2022.12 '!B:B,B228,'2022.1-2022.12 '!K:K),0)</f>
        <v>10201.0908333333</v>
      </c>
      <c r="J228" s="191">
        <f>_xlfn.XLOOKUP(B228,'2024.1-2024.6'!B:B,'2024.1-2024.6'!J:J)</f>
        <v>4133</v>
      </c>
      <c r="K228" s="191">
        <f>IFERROR(AVERAGEIF('2022.1-2022.12 '!B:B,B228,'2022.1-2022.12 '!J:J),0)</f>
        <v>4133</v>
      </c>
      <c r="L228" s="191"/>
      <c r="M228" s="191">
        <f>SUMIF('2024.1-2024.6'!B:B,'Sum 2024.1-2024.6'!B228,'2024.1-2024.6'!L:L)</f>
        <v>2182.08</v>
      </c>
      <c r="N228" s="191"/>
      <c r="O228" s="191">
        <f>SUMIF('2024.1-2024.6'!B:B,'Sum 2024.1-2024.6'!B228,'2024.1-2024.6'!N:N)</f>
        <v>22.8</v>
      </c>
      <c r="P228" s="191">
        <f>SUMIF('2024.1-2024.6'!B:B,'Sum 2024.1-2024.6'!B228,'2024.1-2024.6'!P:P)</f>
        <v>18.24</v>
      </c>
      <c r="Q228" s="191"/>
      <c r="R228" s="191">
        <f>SUMIF('2024.1-2024.6'!B:B,'Sum 2024.1-2024.6'!B228,'2024.1-2024.6'!M:M)</f>
        <v>520.8</v>
      </c>
      <c r="S228" s="191"/>
      <c r="T228" s="191">
        <f>SUMIF('2024.1-2024.6'!B:B,'Sum 2024.1-2024.6'!B228,'2024.1-2024.6'!O:O)</f>
        <v>1800</v>
      </c>
      <c r="U228" s="191">
        <f t="shared" si="116"/>
        <v>10201.0908333333</v>
      </c>
      <c r="V228" s="191">
        <f t="shared" si="117"/>
        <v>10201.0908333333</v>
      </c>
      <c r="W228" s="191">
        <f t="shared" si="118"/>
        <v>8568.9163</v>
      </c>
      <c r="X228" s="191">
        <f t="shared" si="119"/>
        <v>10201.0908333333</v>
      </c>
      <c r="Y228" s="191">
        <f t="shared" si="120"/>
        <v>10201.0908333333</v>
      </c>
      <c r="Z228" s="191">
        <f t="shared" si="121"/>
        <v>489.65236</v>
      </c>
      <c r="AA228" s="191">
        <f t="shared" si="122"/>
        <v>10201.0908333333</v>
      </c>
      <c r="AB228" s="191">
        <f t="shared" si="123"/>
        <v>97.930472</v>
      </c>
      <c r="AC228" s="191">
        <f t="shared" si="124"/>
        <v>10201.0908333333</v>
      </c>
      <c r="AD228" s="191">
        <f t="shared" si="125"/>
        <v>10201.0908333333</v>
      </c>
      <c r="AE228" s="191">
        <f t="shared" si="126"/>
        <v>2754.294525</v>
      </c>
      <c r="AF228" s="191">
        <f t="shared" si="127"/>
        <v>10201.0908333333</v>
      </c>
      <c r="AG228" s="191">
        <f t="shared" si="128"/>
        <v>10201.0908333333</v>
      </c>
      <c r="AH228" s="191">
        <f t="shared" si="129"/>
        <v>3060.32725</v>
      </c>
      <c r="AI228" s="191">
        <f t="shared" si="130"/>
        <v>-6386.8363</v>
      </c>
      <c r="AJ228" s="191">
        <f t="shared" si="131"/>
        <v>-466.85236</v>
      </c>
      <c r="AK228" s="191">
        <f t="shared" si="132"/>
        <v>-79.690472</v>
      </c>
      <c r="AL228" s="191">
        <f t="shared" si="133"/>
        <v>-2233.494525</v>
      </c>
      <c r="AM228" s="191">
        <f t="shared" si="134"/>
        <v>-1260.32725</v>
      </c>
      <c r="AN228" s="191">
        <f t="shared" si="135"/>
        <v>4546</v>
      </c>
      <c r="AO228" s="191">
        <f t="shared" si="136"/>
        <v>4546</v>
      </c>
      <c r="AP228" s="191">
        <f t="shared" si="137"/>
        <v>3818.64</v>
      </c>
      <c r="AQ228" s="191">
        <f t="shared" si="138"/>
        <v>4133</v>
      </c>
      <c r="AR228" s="191">
        <f t="shared" si="139"/>
        <v>4133</v>
      </c>
      <c r="AS228" s="191">
        <f t="shared" si="140"/>
        <v>198.384</v>
      </c>
      <c r="AT228" s="191">
        <f t="shared" si="141"/>
        <v>4133</v>
      </c>
      <c r="AU228" s="191">
        <f t="shared" si="142"/>
        <v>39.6768</v>
      </c>
      <c r="AV228" s="191">
        <f t="shared" si="143"/>
        <v>4340</v>
      </c>
      <c r="AW228" s="191">
        <f t="shared" si="144"/>
        <v>4340</v>
      </c>
      <c r="AX228" s="191">
        <f t="shared" si="145"/>
        <v>1171.8</v>
      </c>
      <c r="AY228" s="191">
        <f t="shared" si="146"/>
        <v>4133</v>
      </c>
      <c r="AZ228" s="191">
        <f t="shared" si="147"/>
        <v>4133</v>
      </c>
      <c r="BA228" s="191">
        <f t="shared" si="148"/>
        <v>1239.9</v>
      </c>
      <c r="BB228" s="191">
        <f t="shared" si="149"/>
        <v>-1636.56</v>
      </c>
      <c r="BC228" s="191">
        <f t="shared" si="150"/>
        <v>-175.584</v>
      </c>
      <c r="BD228" s="191">
        <f t="shared" si="151"/>
        <v>-21.4368</v>
      </c>
      <c r="BE228" s="191">
        <f t="shared" si="152"/>
        <v>-651</v>
      </c>
      <c r="BF228" s="191">
        <f t="shared" si="153"/>
        <v>0</v>
      </c>
    </row>
    <row r="229" spans="2:58">
      <c r="B229" s="1" t="s">
        <v>417</v>
      </c>
      <c r="C229" s="197" t="str">
        <f>_xlfn.XLOOKUP(B229,'2024.1-2024.6'!B:B,'2024.1-2024.6'!G:G)</f>
        <v>2021/06/25</v>
      </c>
      <c r="D229" s="1">
        <f>_xlfn.XLOOKUP(B229,'2024.1-2024.6'!B:B,'2024.1-2024.6'!I:I)</f>
        <v>0</v>
      </c>
      <c r="E229" s="1" t="str">
        <f>_xlfn.XLOOKUP(B229,'2024.1-2024.6'!B:B,'2024.1-2024.6'!C:C)</f>
        <v>采购部</v>
      </c>
      <c r="F229" s="1" t="str">
        <f>_xlfn.XLOOKUP(B229,'2024.1-2024.6'!B:B,'2024.1-2024.6'!F:F)</f>
        <v>跟单主管</v>
      </c>
      <c r="G229" s="1">
        <f>COUNTIF('2024.1-2024.6'!B:B,B229)</f>
        <v>6</v>
      </c>
      <c r="H229" s="191">
        <f>_xlfn.XLOOKUP(B229,'2024.1-2024.6'!B:B,'2024.1-2024.6'!K:K)</f>
        <v>8179.7</v>
      </c>
      <c r="I229" s="191">
        <f>IFERROR(AVERAGEIF('2022.1-2022.12 '!B:B,B229,'2022.1-2022.12 '!K:K),0)</f>
        <v>6413.98666666667</v>
      </c>
      <c r="J229" s="191">
        <f>_xlfn.XLOOKUP(B229,'2024.1-2024.6'!B:B,'2024.1-2024.6'!J:J)</f>
        <v>2980</v>
      </c>
      <c r="K229" s="191">
        <f>IFERROR(AVERAGEIF('2022.1-2022.12 '!B:B,B229,'2022.1-2022.12 '!J:J),0)</f>
        <v>2312</v>
      </c>
      <c r="L229" s="191"/>
      <c r="M229" s="191">
        <f>SUMIF('2024.1-2024.6'!B:B,'Sum 2024.1-2024.6'!B229,'2024.1-2024.6'!L:L)</f>
        <v>2182.08</v>
      </c>
      <c r="N229" s="191"/>
      <c r="O229" s="191">
        <f>SUMIF('2024.1-2024.6'!B:B,'Sum 2024.1-2024.6'!B229,'2024.1-2024.6'!N:N)</f>
        <v>22.8</v>
      </c>
      <c r="P229" s="191">
        <f>SUMIF('2024.1-2024.6'!B:B,'Sum 2024.1-2024.6'!B229,'2024.1-2024.6'!P:P)</f>
        <v>18.24</v>
      </c>
      <c r="Q229" s="191"/>
      <c r="R229" s="191">
        <f>SUMIF('2024.1-2024.6'!B:B,'Sum 2024.1-2024.6'!B229,'2024.1-2024.6'!M:M)</f>
        <v>520.8</v>
      </c>
      <c r="S229" s="191"/>
      <c r="T229" s="191">
        <f>SUMIF('2024.1-2024.6'!B:B,'Sum 2024.1-2024.6'!B229,'2024.1-2024.6'!O:O)</f>
        <v>0</v>
      </c>
      <c r="U229" s="191">
        <f t="shared" si="116"/>
        <v>6413.98666666667</v>
      </c>
      <c r="V229" s="191">
        <f t="shared" si="117"/>
        <v>6413.98666666667</v>
      </c>
      <c r="W229" s="191">
        <f t="shared" si="118"/>
        <v>5387.7488</v>
      </c>
      <c r="X229" s="191">
        <f t="shared" si="119"/>
        <v>6413.98666666667</v>
      </c>
      <c r="Y229" s="191">
        <f t="shared" si="120"/>
        <v>6413.98666666667</v>
      </c>
      <c r="Z229" s="191">
        <f t="shared" si="121"/>
        <v>307.87136</v>
      </c>
      <c r="AA229" s="191">
        <f t="shared" si="122"/>
        <v>6413.98666666667</v>
      </c>
      <c r="AB229" s="191">
        <f t="shared" si="123"/>
        <v>61.574272</v>
      </c>
      <c r="AC229" s="191">
        <f t="shared" si="124"/>
        <v>6413.98666666667</v>
      </c>
      <c r="AD229" s="191">
        <f t="shared" si="125"/>
        <v>6413.98666666667</v>
      </c>
      <c r="AE229" s="191">
        <f t="shared" si="126"/>
        <v>1731.7764</v>
      </c>
      <c r="AF229" s="191">
        <f t="shared" si="127"/>
        <v>6413.98666666667</v>
      </c>
      <c r="AG229" s="191">
        <f t="shared" si="128"/>
        <v>6413.98666666667</v>
      </c>
      <c r="AH229" s="191">
        <f t="shared" si="129"/>
        <v>1924.196</v>
      </c>
      <c r="AI229" s="191">
        <f t="shared" si="130"/>
        <v>-3205.6688</v>
      </c>
      <c r="AJ229" s="191">
        <f t="shared" si="131"/>
        <v>-285.07136</v>
      </c>
      <c r="AK229" s="191">
        <f t="shared" si="132"/>
        <v>-43.334272</v>
      </c>
      <c r="AL229" s="191">
        <f t="shared" si="133"/>
        <v>-1210.9764</v>
      </c>
      <c r="AM229" s="191">
        <f t="shared" si="134"/>
        <v>-1924.196</v>
      </c>
      <c r="AN229" s="191">
        <f t="shared" si="135"/>
        <v>4546</v>
      </c>
      <c r="AO229" s="191">
        <f t="shared" si="136"/>
        <v>4546</v>
      </c>
      <c r="AP229" s="191">
        <f t="shared" si="137"/>
        <v>3818.64</v>
      </c>
      <c r="AQ229" s="191">
        <f t="shared" si="138"/>
        <v>2312</v>
      </c>
      <c r="AR229" s="191">
        <f t="shared" si="139"/>
        <v>2312</v>
      </c>
      <c r="AS229" s="191">
        <f t="shared" si="140"/>
        <v>110.976</v>
      </c>
      <c r="AT229" s="191">
        <f t="shared" si="141"/>
        <v>2312</v>
      </c>
      <c r="AU229" s="191">
        <f t="shared" si="142"/>
        <v>22.1952</v>
      </c>
      <c r="AV229" s="191">
        <f t="shared" si="143"/>
        <v>4340</v>
      </c>
      <c r="AW229" s="191">
        <f t="shared" si="144"/>
        <v>4340</v>
      </c>
      <c r="AX229" s="191">
        <f t="shared" si="145"/>
        <v>1171.8</v>
      </c>
      <c r="AY229" s="191">
        <f t="shared" si="146"/>
        <v>2312</v>
      </c>
      <c r="AZ229" s="191">
        <f t="shared" si="147"/>
        <v>2312</v>
      </c>
      <c r="BA229" s="191">
        <f t="shared" si="148"/>
        <v>693.6</v>
      </c>
      <c r="BB229" s="191">
        <f t="shared" si="149"/>
        <v>-1636.56</v>
      </c>
      <c r="BC229" s="191">
        <f t="shared" si="150"/>
        <v>-88.176</v>
      </c>
      <c r="BD229" s="191">
        <f t="shared" si="151"/>
        <v>-3.9552</v>
      </c>
      <c r="BE229" s="191">
        <f t="shared" si="152"/>
        <v>-651</v>
      </c>
      <c r="BF229" s="191">
        <f t="shared" si="153"/>
        <v>-693.6</v>
      </c>
    </row>
    <row r="230" spans="2:58">
      <c r="B230" s="201" t="s">
        <v>539</v>
      </c>
      <c r="C230" s="197" t="str">
        <f>_xlfn.XLOOKUP(B230,'2024.1-2024.6'!B:B,'2024.1-2024.6'!G:G)</f>
        <v>2024/04/01</v>
      </c>
      <c r="D230" s="1" t="str">
        <f>_xlfn.XLOOKUP(B230,'2024.1-2024.6'!B:B,'2024.1-2024.6'!I:I)</f>
        <v>4月入职</v>
      </c>
      <c r="E230" s="1" t="str">
        <f>_xlfn.XLOOKUP(B230,'2024.1-2024.6'!B:B,'2024.1-2024.6'!C:C)</f>
        <v>服务营销中心</v>
      </c>
      <c r="F230" s="1" t="str">
        <f>_xlfn.XLOOKUP(B230,'2024.1-2024.6'!B:B,'2024.1-2024.6'!F:F)</f>
        <v>区域销售经理（华东）</v>
      </c>
      <c r="G230" s="1">
        <f>COUNTIF('2024.1-2024.6'!B:B,B230)</f>
        <v>3</v>
      </c>
      <c r="H230" s="191">
        <f>_xlfn.XLOOKUP(B230,'2024.1-2024.6'!B:B,'2024.1-2024.6'!K:K)</f>
        <v>3863.64</v>
      </c>
      <c r="I230" s="191">
        <f>IFERROR(AVERAGEIF('2022.1-2022.12 '!B:B,B230,'2022.1-2022.12 '!K:K),0)</f>
        <v>0</v>
      </c>
      <c r="J230" s="191">
        <f>_xlfn.XLOOKUP(B230,'2024.1-2024.6'!B:B,'2024.1-2024.6'!J:J)</f>
        <v>3850</v>
      </c>
      <c r="K230" s="191">
        <f>IFERROR(AVERAGEIF('2022.1-2022.12 '!B:B,B230,'2022.1-2022.12 '!J:J),0)</f>
        <v>0</v>
      </c>
      <c r="L230" s="191"/>
      <c r="M230" s="191">
        <f>SUMIF('2024.1-2024.6'!B:B,'Sum 2024.1-2024.6'!B230,'2024.1-2024.6'!L:L)</f>
        <v>727.36</v>
      </c>
      <c r="N230" s="191"/>
      <c r="O230" s="191">
        <f>SUMIF('2024.1-2024.6'!B:B,'Sum 2024.1-2024.6'!B230,'2024.1-2024.6'!N:N)</f>
        <v>7.6</v>
      </c>
      <c r="P230" s="191">
        <f>SUMIF('2024.1-2024.6'!B:B,'Sum 2024.1-2024.6'!B230,'2024.1-2024.6'!P:P)</f>
        <v>6.08</v>
      </c>
      <c r="Q230" s="191"/>
      <c r="R230" s="191">
        <f>SUMIF('2024.1-2024.6'!B:B,'Sum 2024.1-2024.6'!B230,'2024.1-2024.6'!M:M)</f>
        <v>173.6</v>
      </c>
      <c r="S230" s="191"/>
      <c r="T230" s="191">
        <f>SUMIF('2024.1-2024.6'!B:B,'Sum 2024.1-2024.6'!B230,'2024.1-2024.6'!O:O)</f>
        <v>0</v>
      </c>
      <c r="U230" s="191">
        <f t="shared" si="116"/>
        <v>4546</v>
      </c>
      <c r="V230" s="191">
        <f t="shared" si="117"/>
        <v>4546</v>
      </c>
      <c r="W230" s="191">
        <f t="shared" si="118"/>
        <v>1909.32</v>
      </c>
      <c r="X230" s="191">
        <f t="shared" si="119"/>
        <v>3863.64</v>
      </c>
      <c r="Y230" s="191">
        <f t="shared" si="120"/>
        <v>3863.64</v>
      </c>
      <c r="Z230" s="191">
        <f t="shared" si="121"/>
        <v>92.72736</v>
      </c>
      <c r="AA230" s="191">
        <f t="shared" si="122"/>
        <v>3863.64</v>
      </c>
      <c r="AB230" s="191">
        <f t="shared" si="123"/>
        <v>18.545472</v>
      </c>
      <c r="AC230" s="191">
        <f t="shared" si="124"/>
        <v>4340</v>
      </c>
      <c r="AD230" s="191">
        <f t="shared" si="125"/>
        <v>4340</v>
      </c>
      <c r="AE230" s="191">
        <f t="shared" si="126"/>
        <v>585.9</v>
      </c>
      <c r="AF230" s="191">
        <f t="shared" si="127"/>
        <v>3863.64</v>
      </c>
      <c r="AG230" s="191">
        <f t="shared" si="128"/>
        <v>3863.64</v>
      </c>
      <c r="AH230" s="191">
        <f t="shared" si="129"/>
        <v>579.546</v>
      </c>
      <c r="AI230" s="191">
        <f t="shared" si="130"/>
        <v>-1181.96</v>
      </c>
      <c r="AJ230" s="191">
        <f t="shared" si="131"/>
        <v>-85.12736</v>
      </c>
      <c r="AK230" s="191">
        <f t="shared" si="132"/>
        <v>-12.465472</v>
      </c>
      <c r="AL230" s="191">
        <f t="shared" si="133"/>
        <v>-412.3</v>
      </c>
      <c r="AM230" s="191">
        <f t="shared" si="134"/>
        <v>-579.546</v>
      </c>
      <c r="AN230" s="191">
        <f t="shared" si="135"/>
        <v>4546</v>
      </c>
      <c r="AO230" s="191">
        <f t="shared" si="136"/>
        <v>4546</v>
      </c>
      <c r="AP230" s="191">
        <f t="shared" si="137"/>
        <v>1909.32</v>
      </c>
      <c r="AQ230" s="191">
        <f t="shared" si="138"/>
        <v>3850</v>
      </c>
      <c r="AR230" s="191">
        <f t="shared" si="139"/>
        <v>3850</v>
      </c>
      <c r="AS230" s="191">
        <f t="shared" si="140"/>
        <v>92.4</v>
      </c>
      <c r="AT230" s="191">
        <f t="shared" si="141"/>
        <v>3850</v>
      </c>
      <c r="AU230" s="191">
        <f t="shared" si="142"/>
        <v>18.48</v>
      </c>
      <c r="AV230" s="191">
        <f t="shared" si="143"/>
        <v>4340</v>
      </c>
      <c r="AW230" s="191">
        <f t="shared" si="144"/>
        <v>4340</v>
      </c>
      <c r="AX230" s="191">
        <f t="shared" si="145"/>
        <v>585.9</v>
      </c>
      <c r="AY230" s="191">
        <f t="shared" si="146"/>
        <v>3850</v>
      </c>
      <c r="AZ230" s="191">
        <f t="shared" si="147"/>
        <v>3850</v>
      </c>
      <c r="BA230" s="191">
        <f t="shared" si="148"/>
        <v>577.5</v>
      </c>
      <c r="BB230" s="191">
        <f t="shared" si="149"/>
        <v>-1181.96</v>
      </c>
      <c r="BC230" s="191">
        <f t="shared" si="150"/>
        <v>-84.8</v>
      </c>
      <c r="BD230" s="191">
        <f t="shared" si="151"/>
        <v>-12.4</v>
      </c>
      <c r="BE230" s="191">
        <f t="shared" si="152"/>
        <v>-412.3</v>
      </c>
      <c r="BF230" s="191">
        <f t="shared" si="153"/>
        <v>-577.5</v>
      </c>
    </row>
    <row r="231" spans="2:58">
      <c r="B231" s="1" t="s">
        <v>420</v>
      </c>
      <c r="C231" s="197" t="str">
        <f>_xlfn.XLOOKUP(B231,'2024.1-2024.6'!B:B,'2024.1-2024.6'!G:G)</f>
        <v>2019/04/22</v>
      </c>
      <c r="D231" s="1">
        <f>_xlfn.XLOOKUP(B231,'2024.1-2024.6'!B:B,'2024.1-2024.6'!I:I)</f>
        <v>0</v>
      </c>
      <c r="E231" s="1" t="str">
        <f>_xlfn.XLOOKUP(B231,'2024.1-2024.6'!B:B,'2024.1-2024.6'!C:C)</f>
        <v>研发部</v>
      </c>
      <c r="F231" s="1" t="str">
        <f>_xlfn.XLOOKUP(B231,'2024.1-2024.6'!B:B,'2024.1-2024.6'!F:F)</f>
        <v>机械工程师</v>
      </c>
      <c r="G231" s="1">
        <f>COUNTIF('2024.1-2024.6'!B:B,B231)</f>
        <v>6</v>
      </c>
      <c r="H231" s="191">
        <f>_xlfn.XLOOKUP(B231,'2024.1-2024.6'!B:B,'2024.1-2024.6'!K:K)</f>
        <v>10700.7</v>
      </c>
      <c r="I231" s="191">
        <f>IFERROR(AVERAGEIF('2022.1-2022.12 '!B:B,B231,'2022.1-2022.12 '!K:K),0)</f>
        <v>11532.0875</v>
      </c>
      <c r="J231" s="191">
        <f>_xlfn.XLOOKUP(B231,'2024.1-2024.6'!B:B,'2024.1-2024.6'!J:J)</f>
        <v>4536</v>
      </c>
      <c r="K231" s="191">
        <f>IFERROR(AVERAGEIF('2022.1-2022.12 '!B:B,B231,'2022.1-2022.12 '!J:J),0)</f>
        <v>4536</v>
      </c>
      <c r="L231" s="191"/>
      <c r="M231" s="191">
        <f>SUMIF('2024.1-2024.6'!B:B,'Sum 2024.1-2024.6'!B231,'2024.1-2024.6'!L:L)</f>
        <v>2182.08</v>
      </c>
      <c r="N231" s="191"/>
      <c r="O231" s="191">
        <f>SUMIF('2024.1-2024.6'!B:B,'Sum 2024.1-2024.6'!B231,'2024.1-2024.6'!N:N)</f>
        <v>22.8</v>
      </c>
      <c r="P231" s="191">
        <f>SUMIF('2024.1-2024.6'!B:B,'Sum 2024.1-2024.6'!B231,'2024.1-2024.6'!P:P)</f>
        <v>18.24</v>
      </c>
      <c r="Q231" s="191"/>
      <c r="R231" s="191">
        <f>SUMIF('2024.1-2024.6'!B:B,'Sum 2024.1-2024.6'!B231,'2024.1-2024.6'!M:M)</f>
        <v>520.8</v>
      </c>
      <c r="S231" s="191"/>
      <c r="T231" s="191">
        <f>SUMIF('2024.1-2024.6'!B:B,'Sum 2024.1-2024.6'!B231,'2024.1-2024.6'!O:O)</f>
        <v>1800</v>
      </c>
      <c r="U231" s="191">
        <f t="shared" si="116"/>
        <v>11532.0875</v>
      </c>
      <c r="V231" s="191">
        <f t="shared" si="117"/>
        <v>11532.0875</v>
      </c>
      <c r="W231" s="191">
        <f t="shared" si="118"/>
        <v>9686.9535</v>
      </c>
      <c r="X231" s="191">
        <f t="shared" si="119"/>
        <v>11532.0875</v>
      </c>
      <c r="Y231" s="191">
        <f t="shared" si="120"/>
        <v>11532.0875</v>
      </c>
      <c r="Z231" s="191">
        <f t="shared" si="121"/>
        <v>553.5402</v>
      </c>
      <c r="AA231" s="191">
        <f t="shared" si="122"/>
        <v>11532.0875</v>
      </c>
      <c r="AB231" s="191">
        <f t="shared" si="123"/>
        <v>110.70804</v>
      </c>
      <c r="AC231" s="191">
        <f t="shared" si="124"/>
        <v>11532.0875</v>
      </c>
      <c r="AD231" s="191">
        <f t="shared" si="125"/>
        <v>11532.0875</v>
      </c>
      <c r="AE231" s="191">
        <f t="shared" si="126"/>
        <v>3113.663625</v>
      </c>
      <c r="AF231" s="191">
        <f t="shared" si="127"/>
        <v>11532.0875</v>
      </c>
      <c r="AG231" s="191">
        <f t="shared" si="128"/>
        <v>11532.0875</v>
      </c>
      <c r="AH231" s="191">
        <f t="shared" si="129"/>
        <v>3459.62625</v>
      </c>
      <c r="AI231" s="191">
        <f t="shared" si="130"/>
        <v>-7504.8735</v>
      </c>
      <c r="AJ231" s="191">
        <f t="shared" si="131"/>
        <v>-530.7402</v>
      </c>
      <c r="AK231" s="191">
        <f t="shared" si="132"/>
        <v>-92.46804</v>
      </c>
      <c r="AL231" s="191">
        <f t="shared" si="133"/>
        <v>-2592.863625</v>
      </c>
      <c r="AM231" s="191">
        <f t="shared" si="134"/>
        <v>-1659.62625</v>
      </c>
      <c r="AN231" s="191">
        <f t="shared" si="135"/>
        <v>4546</v>
      </c>
      <c r="AO231" s="191">
        <f t="shared" si="136"/>
        <v>4546</v>
      </c>
      <c r="AP231" s="191">
        <f t="shared" si="137"/>
        <v>3818.64</v>
      </c>
      <c r="AQ231" s="191">
        <f t="shared" si="138"/>
        <v>4536</v>
      </c>
      <c r="AR231" s="191">
        <f t="shared" si="139"/>
        <v>4536</v>
      </c>
      <c r="AS231" s="191">
        <f t="shared" si="140"/>
        <v>217.728</v>
      </c>
      <c r="AT231" s="191">
        <f t="shared" si="141"/>
        <v>4536</v>
      </c>
      <c r="AU231" s="191">
        <f t="shared" si="142"/>
        <v>43.5456</v>
      </c>
      <c r="AV231" s="191">
        <f t="shared" si="143"/>
        <v>4536</v>
      </c>
      <c r="AW231" s="191">
        <f t="shared" si="144"/>
        <v>4536</v>
      </c>
      <c r="AX231" s="191">
        <f t="shared" si="145"/>
        <v>1224.72</v>
      </c>
      <c r="AY231" s="191">
        <f t="shared" si="146"/>
        <v>4536</v>
      </c>
      <c r="AZ231" s="191">
        <f t="shared" si="147"/>
        <v>4536</v>
      </c>
      <c r="BA231" s="191">
        <f t="shared" si="148"/>
        <v>1360.8</v>
      </c>
      <c r="BB231" s="191">
        <f t="shared" si="149"/>
        <v>-1636.56</v>
      </c>
      <c r="BC231" s="191">
        <f t="shared" si="150"/>
        <v>-194.928</v>
      </c>
      <c r="BD231" s="191">
        <f t="shared" si="151"/>
        <v>-25.3056</v>
      </c>
      <c r="BE231" s="191">
        <f t="shared" si="152"/>
        <v>-703.92</v>
      </c>
      <c r="BF231" s="191">
        <f t="shared" si="153"/>
        <v>0</v>
      </c>
    </row>
    <row r="232" spans="2:58">
      <c r="B232" s="1" t="s">
        <v>421</v>
      </c>
      <c r="C232" s="197" t="str">
        <f>_xlfn.XLOOKUP(B232,'2024.1-2024.6'!B:B,'2024.1-2024.6'!G:G)</f>
        <v>2018/06/01</v>
      </c>
      <c r="D232" s="1">
        <f>_xlfn.XLOOKUP(B232,'2024.1-2024.6'!B:B,'2024.1-2024.6'!I:I)</f>
        <v>0</v>
      </c>
      <c r="E232" s="1" t="str">
        <f>_xlfn.XLOOKUP(B232,'2024.1-2024.6'!B:B,'2024.1-2024.6'!C:C)</f>
        <v>服务营销中心</v>
      </c>
      <c r="F232" s="1" t="str">
        <f>_xlfn.XLOOKUP(B232,'2024.1-2024.6'!B:B,'2024.1-2024.6'!F:F)</f>
        <v>机械服务工程师</v>
      </c>
      <c r="G232" s="1">
        <f>COUNTIF('2024.1-2024.6'!B:B,B232)</f>
        <v>6</v>
      </c>
      <c r="H232" s="191">
        <f>_xlfn.XLOOKUP(B232,'2024.1-2024.6'!B:B,'2024.1-2024.6'!K:K)</f>
        <v>14604.44</v>
      </c>
      <c r="I232" s="191">
        <f>IFERROR(AVERAGEIF('2022.1-2022.12 '!B:B,B232,'2022.1-2022.12 '!K:K),0)</f>
        <v>14442.5333333333</v>
      </c>
      <c r="J232" s="191">
        <f>_xlfn.XLOOKUP(B232,'2024.1-2024.6'!B:B,'2024.1-2024.6'!J:J)</f>
        <v>5519</v>
      </c>
      <c r="K232" s="191">
        <f>IFERROR(AVERAGEIF('2022.1-2022.12 '!B:B,B232,'2022.1-2022.12 '!J:J),0)</f>
        <v>5519</v>
      </c>
      <c r="L232" s="191"/>
      <c r="M232" s="191">
        <f>SUMIF('2024.1-2024.6'!B:B,'Sum 2024.1-2024.6'!B232,'2024.1-2024.6'!L:L)</f>
        <v>2182.08</v>
      </c>
      <c r="N232" s="191"/>
      <c r="O232" s="191">
        <f>SUMIF('2024.1-2024.6'!B:B,'Sum 2024.1-2024.6'!B232,'2024.1-2024.6'!N:N)</f>
        <v>22.8</v>
      </c>
      <c r="P232" s="191">
        <f>SUMIF('2024.1-2024.6'!B:B,'Sum 2024.1-2024.6'!B232,'2024.1-2024.6'!P:P)</f>
        <v>18.24</v>
      </c>
      <c r="Q232" s="191"/>
      <c r="R232" s="191">
        <f>SUMIF('2024.1-2024.6'!B:B,'Sum 2024.1-2024.6'!B232,'2024.1-2024.6'!M:M)</f>
        <v>520.8</v>
      </c>
      <c r="S232" s="191"/>
      <c r="T232" s="191">
        <f>SUMIF('2024.1-2024.6'!B:B,'Sum 2024.1-2024.6'!B232,'2024.1-2024.6'!O:O)</f>
        <v>0</v>
      </c>
      <c r="U232" s="191">
        <f t="shared" si="116"/>
        <v>14442.5333333333</v>
      </c>
      <c r="V232" s="191">
        <f t="shared" si="117"/>
        <v>14442.5333333333</v>
      </c>
      <c r="W232" s="191">
        <f t="shared" si="118"/>
        <v>12131.728</v>
      </c>
      <c r="X232" s="191">
        <f t="shared" si="119"/>
        <v>14442.5333333333</v>
      </c>
      <c r="Y232" s="191">
        <f t="shared" si="120"/>
        <v>14442.5333333333</v>
      </c>
      <c r="Z232" s="191">
        <f t="shared" si="121"/>
        <v>693.2416</v>
      </c>
      <c r="AA232" s="191">
        <f t="shared" si="122"/>
        <v>14442.5333333333</v>
      </c>
      <c r="AB232" s="191">
        <f t="shared" si="123"/>
        <v>138.64832</v>
      </c>
      <c r="AC232" s="191">
        <f t="shared" si="124"/>
        <v>14442.5333333333</v>
      </c>
      <c r="AD232" s="191">
        <f t="shared" si="125"/>
        <v>14442.5333333333</v>
      </c>
      <c r="AE232" s="191">
        <f t="shared" si="126"/>
        <v>3899.484</v>
      </c>
      <c r="AF232" s="191">
        <f t="shared" si="127"/>
        <v>14442.5333333333</v>
      </c>
      <c r="AG232" s="191">
        <f t="shared" si="128"/>
        <v>14442.5333333333</v>
      </c>
      <c r="AH232" s="191">
        <f t="shared" si="129"/>
        <v>4332.76</v>
      </c>
      <c r="AI232" s="191">
        <f t="shared" si="130"/>
        <v>-9949.648</v>
      </c>
      <c r="AJ232" s="191">
        <f t="shared" si="131"/>
        <v>-670.4416</v>
      </c>
      <c r="AK232" s="191">
        <f t="shared" si="132"/>
        <v>-120.40832</v>
      </c>
      <c r="AL232" s="191">
        <f t="shared" si="133"/>
        <v>-3378.684</v>
      </c>
      <c r="AM232" s="191">
        <f t="shared" si="134"/>
        <v>-4332.76</v>
      </c>
      <c r="AN232" s="191">
        <f t="shared" si="135"/>
        <v>5519</v>
      </c>
      <c r="AO232" s="191">
        <f t="shared" si="136"/>
        <v>5519</v>
      </c>
      <c r="AP232" s="191">
        <f t="shared" si="137"/>
        <v>4635.96</v>
      </c>
      <c r="AQ232" s="191">
        <f t="shared" si="138"/>
        <v>5519</v>
      </c>
      <c r="AR232" s="191">
        <f t="shared" si="139"/>
        <v>5519</v>
      </c>
      <c r="AS232" s="191">
        <f t="shared" si="140"/>
        <v>264.912</v>
      </c>
      <c r="AT232" s="191">
        <f t="shared" si="141"/>
        <v>5519</v>
      </c>
      <c r="AU232" s="191">
        <f t="shared" si="142"/>
        <v>52.9824</v>
      </c>
      <c r="AV232" s="191">
        <f t="shared" si="143"/>
        <v>5519</v>
      </c>
      <c r="AW232" s="191">
        <f t="shared" si="144"/>
        <v>5519</v>
      </c>
      <c r="AX232" s="191">
        <f t="shared" si="145"/>
        <v>1490.13</v>
      </c>
      <c r="AY232" s="191">
        <f t="shared" si="146"/>
        <v>5519</v>
      </c>
      <c r="AZ232" s="191">
        <f t="shared" si="147"/>
        <v>5519</v>
      </c>
      <c r="BA232" s="191">
        <f t="shared" si="148"/>
        <v>1655.7</v>
      </c>
      <c r="BB232" s="191">
        <f t="shared" si="149"/>
        <v>-2453.88</v>
      </c>
      <c r="BC232" s="191">
        <f t="shared" si="150"/>
        <v>-242.112</v>
      </c>
      <c r="BD232" s="191">
        <f t="shared" si="151"/>
        <v>-34.7424</v>
      </c>
      <c r="BE232" s="191">
        <f t="shared" si="152"/>
        <v>-969.33</v>
      </c>
      <c r="BF232" s="191">
        <f t="shared" si="153"/>
        <v>-1655.7</v>
      </c>
    </row>
    <row r="233" spans="2:58">
      <c r="B233" s="1" t="s">
        <v>422</v>
      </c>
      <c r="C233" s="197" t="str">
        <f>_xlfn.XLOOKUP(B233,'2024.1-2024.6'!B:B,'2024.1-2024.6'!G:G)</f>
        <v>2023/02/21</v>
      </c>
      <c r="D233" s="1">
        <f>_xlfn.XLOOKUP(B233,'2024.1-2024.6'!B:B,'2024.1-2024.6'!I:I)</f>
        <v>0</v>
      </c>
      <c r="E233" s="1" t="str">
        <f>_xlfn.XLOOKUP(B233,'2024.1-2024.6'!B:B,'2024.1-2024.6'!C:C)</f>
        <v>运营中心</v>
      </c>
      <c r="F233" s="1" t="str">
        <f>_xlfn.XLOOKUP(B233,'2024.1-2024.6'!B:B,'2024.1-2024.6'!F:F)</f>
        <v>装配钳工</v>
      </c>
      <c r="G233" s="1">
        <f>COUNTIF('2024.1-2024.6'!B:B,B233)</f>
        <v>6</v>
      </c>
      <c r="H233" s="191">
        <f>_xlfn.XLOOKUP(B233,'2024.1-2024.6'!B:B,'2024.1-2024.6'!K:K)</f>
        <v>1853.91</v>
      </c>
      <c r="I233" s="191">
        <f>IFERROR(AVERAGEIF('2022.1-2022.12 '!B:B,B233,'2022.1-2022.12 '!K:K),0)</f>
        <v>0</v>
      </c>
      <c r="J233" s="191">
        <f>_xlfn.XLOOKUP(B233,'2024.1-2024.6'!B:B,'2024.1-2024.6'!J:J)</f>
        <v>1900</v>
      </c>
      <c r="K233" s="191">
        <f>IFERROR(AVERAGEIF('2022.1-2022.12 '!B:B,B233,'2022.1-2022.12 '!J:J),0)</f>
        <v>0</v>
      </c>
      <c r="L233" s="191"/>
      <c r="M233" s="191">
        <f>SUMIF('2024.1-2024.6'!B:B,'Sum 2024.1-2024.6'!B233,'2024.1-2024.6'!L:L)</f>
        <v>2182.08</v>
      </c>
      <c r="N233" s="191"/>
      <c r="O233" s="191">
        <f>SUMIF('2024.1-2024.6'!B:B,'Sum 2024.1-2024.6'!B233,'2024.1-2024.6'!N:N)</f>
        <v>22.8</v>
      </c>
      <c r="P233" s="191">
        <f>SUMIF('2024.1-2024.6'!B:B,'Sum 2024.1-2024.6'!B233,'2024.1-2024.6'!P:P)</f>
        <v>18.24</v>
      </c>
      <c r="Q233" s="191"/>
      <c r="R233" s="191">
        <f>SUMIF('2024.1-2024.6'!B:B,'Sum 2024.1-2024.6'!B233,'2024.1-2024.6'!M:M)</f>
        <v>520.8</v>
      </c>
      <c r="S233" s="191"/>
      <c r="T233" s="191">
        <f>SUMIF('2024.1-2024.6'!B:B,'Sum 2024.1-2024.6'!B233,'2024.1-2024.6'!O:O)</f>
        <v>0</v>
      </c>
      <c r="U233" s="191">
        <f t="shared" si="116"/>
        <v>4546</v>
      </c>
      <c r="V233" s="191">
        <f t="shared" si="117"/>
        <v>4546</v>
      </c>
      <c r="W233" s="191">
        <f t="shared" si="118"/>
        <v>3818.64</v>
      </c>
      <c r="X233" s="191">
        <f t="shared" si="119"/>
        <v>1900</v>
      </c>
      <c r="Y233" s="191">
        <f t="shared" si="120"/>
        <v>1900</v>
      </c>
      <c r="Z233" s="191">
        <f t="shared" si="121"/>
        <v>91.2</v>
      </c>
      <c r="AA233" s="191">
        <f t="shared" si="122"/>
        <v>1853.91</v>
      </c>
      <c r="AB233" s="191">
        <f t="shared" si="123"/>
        <v>17.797536</v>
      </c>
      <c r="AC233" s="191">
        <f t="shared" si="124"/>
        <v>4340</v>
      </c>
      <c r="AD233" s="191">
        <f t="shared" si="125"/>
        <v>4340</v>
      </c>
      <c r="AE233" s="191">
        <f t="shared" si="126"/>
        <v>1171.8</v>
      </c>
      <c r="AF233" s="191">
        <f t="shared" si="127"/>
        <v>1900</v>
      </c>
      <c r="AG233" s="191">
        <f t="shared" si="128"/>
        <v>1900</v>
      </c>
      <c r="AH233" s="191">
        <f t="shared" si="129"/>
        <v>570</v>
      </c>
      <c r="AI233" s="191">
        <f t="shared" si="130"/>
        <v>-1636.56</v>
      </c>
      <c r="AJ233" s="191">
        <f t="shared" si="131"/>
        <v>-68.4</v>
      </c>
      <c r="AK233" s="191">
        <f t="shared" si="132"/>
        <v>0</v>
      </c>
      <c r="AL233" s="191">
        <f t="shared" si="133"/>
        <v>-651</v>
      </c>
      <c r="AM233" s="191">
        <f t="shared" si="134"/>
        <v>-570</v>
      </c>
      <c r="AN233" s="191">
        <f t="shared" si="135"/>
        <v>4546</v>
      </c>
      <c r="AO233" s="191">
        <f t="shared" si="136"/>
        <v>4546</v>
      </c>
      <c r="AP233" s="191">
        <f t="shared" si="137"/>
        <v>3818.64</v>
      </c>
      <c r="AQ233" s="191">
        <f t="shared" si="138"/>
        <v>1900</v>
      </c>
      <c r="AR233" s="191">
        <f t="shared" si="139"/>
        <v>1900</v>
      </c>
      <c r="AS233" s="191">
        <f t="shared" si="140"/>
        <v>91.2</v>
      </c>
      <c r="AT233" s="191">
        <f t="shared" si="141"/>
        <v>1900</v>
      </c>
      <c r="AU233" s="191">
        <f t="shared" si="142"/>
        <v>18.24</v>
      </c>
      <c r="AV233" s="191">
        <f t="shared" si="143"/>
        <v>4340</v>
      </c>
      <c r="AW233" s="191">
        <f t="shared" si="144"/>
        <v>4340</v>
      </c>
      <c r="AX233" s="191">
        <f t="shared" si="145"/>
        <v>1171.8</v>
      </c>
      <c r="AY233" s="191">
        <f t="shared" si="146"/>
        <v>1900</v>
      </c>
      <c r="AZ233" s="191">
        <f t="shared" si="147"/>
        <v>1900</v>
      </c>
      <c r="BA233" s="191">
        <f t="shared" si="148"/>
        <v>570</v>
      </c>
      <c r="BB233" s="191">
        <f t="shared" si="149"/>
        <v>-1636.56</v>
      </c>
      <c r="BC233" s="191">
        <f t="shared" si="150"/>
        <v>-68.4</v>
      </c>
      <c r="BD233" s="191">
        <f t="shared" si="151"/>
        <v>0</v>
      </c>
      <c r="BE233" s="191">
        <f t="shared" si="152"/>
        <v>-651</v>
      </c>
      <c r="BF233" s="191">
        <f t="shared" si="153"/>
        <v>-570</v>
      </c>
    </row>
    <row r="234" spans="2:58">
      <c r="B234" s="1" t="s">
        <v>504</v>
      </c>
      <c r="C234" s="197" t="str">
        <f>_xlfn.XLOOKUP(B234,'2024.1-2024.6'!B:B,'2024.1-2024.6'!G:G)</f>
        <v>2023/11/01</v>
      </c>
      <c r="D234" s="1">
        <f>_xlfn.XLOOKUP(B234,'2024.1-2024.6'!B:B,'2024.1-2024.6'!I:I)</f>
        <v>0</v>
      </c>
      <c r="E234" s="1" t="str">
        <f>_xlfn.XLOOKUP(B234,'2024.1-2024.6'!B:B,'2024.1-2024.6'!C:C)</f>
        <v>运营中心</v>
      </c>
      <c r="F234" s="1" t="str">
        <f>_xlfn.XLOOKUP(B234,'2024.1-2024.6'!B:B,'2024.1-2024.6'!F:F)</f>
        <v>计划助理</v>
      </c>
      <c r="G234" s="1">
        <f>COUNTIF('2024.1-2024.6'!B:B,B234)</f>
        <v>6</v>
      </c>
      <c r="H234" s="191">
        <f>_xlfn.XLOOKUP(B234,'2024.1-2024.6'!B:B,'2024.1-2024.6'!K:K)</f>
        <v>4959.76</v>
      </c>
      <c r="I234" s="191">
        <f>IFERROR(AVERAGEIF('2022.1-2022.12 '!B:B,B234,'2022.1-2022.12 '!K:K),0)</f>
        <v>0</v>
      </c>
      <c r="J234" s="191">
        <f>_xlfn.XLOOKUP(B234,'2024.1-2024.6'!B:B,'2024.1-2024.6'!J:J)</f>
        <v>2500</v>
      </c>
      <c r="K234" s="191">
        <f>IFERROR(AVERAGEIF('2022.1-2022.12 '!B:B,B234,'2022.1-2022.12 '!J:J),0)</f>
        <v>0</v>
      </c>
      <c r="L234" s="191"/>
      <c r="M234" s="191">
        <f>SUMIF('2024.1-2024.6'!B:B,'Sum 2024.1-2024.6'!B234,'2024.1-2024.6'!L:L)</f>
        <v>2182.08</v>
      </c>
      <c r="N234" s="191"/>
      <c r="O234" s="191">
        <f>SUMIF('2024.1-2024.6'!B:B,'Sum 2024.1-2024.6'!B234,'2024.1-2024.6'!N:N)</f>
        <v>22.8</v>
      </c>
      <c r="P234" s="191">
        <f>SUMIF('2024.1-2024.6'!B:B,'Sum 2024.1-2024.6'!B234,'2024.1-2024.6'!P:P)</f>
        <v>18.24</v>
      </c>
      <c r="Q234" s="191"/>
      <c r="R234" s="191">
        <f>SUMIF('2024.1-2024.6'!B:B,'Sum 2024.1-2024.6'!B234,'2024.1-2024.6'!M:M)</f>
        <v>520.8</v>
      </c>
      <c r="S234" s="191"/>
      <c r="T234" s="191">
        <f>SUMIF('2024.1-2024.6'!B:B,'Sum 2024.1-2024.6'!B234,'2024.1-2024.6'!O:O)</f>
        <v>0</v>
      </c>
      <c r="U234" s="191">
        <f t="shared" si="116"/>
        <v>4959.76</v>
      </c>
      <c r="V234" s="191">
        <f t="shared" si="117"/>
        <v>4959.76</v>
      </c>
      <c r="W234" s="191">
        <f t="shared" si="118"/>
        <v>4166.1984</v>
      </c>
      <c r="X234" s="191">
        <f t="shared" si="119"/>
        <v>4959.76</v>
      </c>
      <c r="Y234" s="191">
        <f t="shared" si="120"/>
        <v>4959.76</v>
      </c>
      <c r="Z234" s="191">
        <f t="shared" si="121"/>
        <v>238.06848</v>
      </c>
      <c r="AA234" s="191">
        <f t="shared" si="122"/>
        <v>4959.76</v>
      </c>
      <c r="AB234" s="191">
        <f t="shared" si="123"/>
        <v>47.613696</v>
      </c>
      <c r="AC234" s="191">
        <f t="shared" si="124"/>
        <v>4959.76</v>
      </c>
      <c r="AD234" s="191">
        <f t="shared" si="125"/>
        <v>4959.76</v>
      </c>
      <c r="AE234" s="191">
        <f t="shared" si="126"/>
        <v>1339.1352</v>
      </c>
      <c r="AF234" s="191">
        <f t="shared" si="127"/>
        <v>4959.76</v>
      </c>
      <c r="AG234" s="191">
        <f t="shared" si="128"/>
        <v>4959.76</v>
      </c>
      <c r="AH234" s="191">
        <f t="shared" si="129"/>
        <v>1487.928</v>
      </c>
      <c r="AI234" s="191">
        <f t="shared" si="130"/>
        <v>-1984.1184</v>
      </c>
      <c r="AJ234" s="191">
        <f t="shared" si="131"/>
        <v>-215.26848</v>
      </c>
      <c r="AK234" s="191">
        <f t="shared" si="132"/>
        <v>-29.373696</v>
      </c>
      <c r="AL234" s="191">
        <f t="shared" si="133"/>
        <v>-818.3352</v>
      </c>
      <c r="AM234" s="191">
        <f t="shared" si="134"/>
        <v>-1487.928</v>
      </c>
      <c r="AN234" s="191">
        <f t="shared" si="135"/>
        <v>4546</v>
      </c>
      <c r="AO234" s="191">
        <f t="shared" si="136"/>
        <v>4546</v>
      </c>
      <c r="AP234" s="191">
        <f t="shared" si="137"/>
        <v>3818.64</v>
      </c>
      <c r="AQ234" s="191">
        <f t="shared" si="138"/>
        <v>2500</v>
      </c>
      <c r="AR234" s="191">
        <f t="shared" si="139"/>
        <v>2500</v>
      </c>
      <c r="AS234" s="191">
        <f t="shared" si="140"/>
        <v>120</v>
      </c>
      <c r="AT234" s="191">
        <f t="shared" si="141"/>
        <v>2500</v>
      </c>
      <c r="AU234" s="191">
        <f t="shared" si="142"/>
        <v>24</v>
      </c>
      <c r="AV234" s="191">
        <f t="shared" si="143"/>
        <v>4340</v>
      </c>
      <c r="AW234" s="191">
        <f t="shared" si="144"/>
        <v>4340</v>
      </c>
      <c r="AX234" s="191">
        <f t="shared" si="145"/>
        <v>1171.8</v>
      </c>
      <c r="AY234" s="191">
        <f t="shared" si="146"/>
        <v>2500</v>
      </c>
      <c r="AZ234" s="191">
        <f t="shared" si="147"/>
        <v>2500</v>
      </c>
      <c r="BA234" s="191">
        <f t="shared" si="148"/>
        <v>750</v>
      </c>
      <c r="BB234" s="191">
        <f t="shared" si="149"/>
        <v>-1636.56</v>
      </c>
      <c r="BC234" s="191">
        <f t="shared" si="150"/>
        <v>-97.2</v>
      </c>
      <c r="BD234" s="191">
        <f t="shared" si="151"/>
        <v>-5.76</v>
      </c>
      <c r="BE234" s="191">
        <f t="shared" si="152"/>
        <v>-651</v>
      </c>
      <c r="BF234" s="191">
        <f t="shared" si="153"/>
        <v>-750</v>
      </c>
    </row>
    <row r="235" spans="2:58">
      <c r="B235" s="1" t="s">
        <v>423</v>
      </c>
      <c r="C235" s="197">
        <f>_xlfn.XLOOKUP(B235,'2024.1-2024.6'!B:B,'2024.1-2024.6'!G:G)</f>
        <v>44788</v>
      </c>
      <c r="D235" s="1">
        <f>_xlfn.XLOOKUP(B235,'2024.1-2024.6'!B:B,'2024.1-2024.6'!I:I)</f>
        <v>0</v>
      </c>
      <c r="E235" s="1" t="str">
        <f>_xlfn.XLOOKUP(B235,'2024.1-2024.6'!B:B,'2024.1-2024.6'!C:C)</f>
        <v>运营中心</v>
      </c>
      <c r="F235" s="1" t="str">
        <f>_xlfn.XLOOKUP(B235,'2024.1-2024.6'!B:B,'2024.1-2024.6'!F:F)</f>
        <v>装配钳工</v>
      </c>
      <c r="G235" s="1">
        <f>COUNTIF('2024.1-2024.6'!B:B,B235)</f>
        <v>6</v>
      </c>
      <c r="H235" s="191">
        <f>_xlfn.XLOOKUP(B235,'2024.1-2024.6'!B:B,'2024.1-2024.6'!K:K)</f>
        <v>6021.9</v>
      </c>
      <c r="I235" s="191">
        <f>IFERROR(AVERAGEIF('2022.1-2022.12 '!B:B,B235,'2022.1-2022.12 '!K:K),0)</f>
        <v>5756.14</v>
      </c>
      <c r="J235" s="191">
        <f>_xlfn.XLOOKUP(B235,'2024.1-2024.6'!B:B,'2024.1-2024.6'!J:J)</f>
        <v>1900</v>
      </c>
      <c r="K235" s="191">
        <f>IFERROR(AVERAGEIF('2022.1-2022.12 '!B:B,B235,'2022.1-2022.12 '!J:J),0)</f>
        <v>1900</v>
      </c>
      <c r="L235" s="191"/>
      <c r="M235" s="191">
        <f>SUMIF('2024.1-2024.6'!B:B,'Sum 2024.1-2024.6'!B235,'2024.1-2024.6'!L:L)</f>
        <v>2182.08</v>
      </c>
      <c r="N235" s="191"/>
      <c r="O235" s="191">
        <f>SUMIF('2024.1-2024.6'!B:B,'Sum 2024.1-2024.6'!B235,'2024.1-2024.6'!N:N)</f>
        <v>22.8</v>
      </c>
      <c r="P235" s="191">
        <f>SUMIF('2024.1-2024.6'!B:B,'Sum 2024.1-2024.6'!B235,'2024.1-2024.6'!P:P)</f>
        <v>18.24</v>
      </c>
      <c r="Q235" s="191"/>
      <c r="R235" s="191">
        <f>SUMIF('2024.1-2024.6'!B:B,'Sum 2024.1-2024.6'!B235,'2024.1-2024.6'!M:M)</f>
        <v>520.8</v>
      </c>
      <c r="S235" s="191"/>
      <c r="T235" s="191">
        <f>SUMIF('2024.1-2024.6'!B:B,'Sum 2024.1-2024.6'!B235,'2024.1-2024.6'!O:O)</f>
        <v>0</v>
      </c>
      <c r="U235" s="191">
        <f t="shared" si="116"/>
        <v>5756.14</v>
      </c>
      <c r="V235" s="191">
        <f t="shared" si="117"/>
        <v>5756.14</v>
      </c>
      <c r="W235" s="191">
        <f t="shared" si="118"/>
        <v>4835.1576</v>
      </c>
      <c r="X235" s="191">
        <f t="shared" si="119"/>
        <v>5756.14</v>
      </c>
      <c r="Y235" s="191">
        <f t="shared" si="120"/>
        <v>5756.14</v>
      </c>
      <c r="Z235" s="191">
        <f t="shared" si="121"/>
        <v>276.29472</v>
      </c>
      <c r="AA235" s="191">
        <f t="shared" si="122"/>
        <v>5756.14</v>
      </c>
      <c r="AB235" s="191">
        <f t="shared" si="123"/>
        <v>55.258944</v>
      </c>
      <c r="AC235" s="191">
        <f t="shared" si="124"/>
        <v>5756.14</v>
      </c>
      <c r="AD235" s="191">
        <f t="shared" si="125"/>
        <v>5756.14</v>
      </c>
      <c r="AE235" s="191">
        <f t="shared" si="126"/>
        <v>1554.1578</v>
      </c>
      <c r="AF235" s="191">
        <f t="shared" si="127"/>
        <v>5756.14</v>
      </c>
      <c r="AG235" s="191">
        <f t="shared" si="128"/>
        <v>5756.14</v>
      </c>
      <c r="AH235" s="191">
        <f t="shared" si="129"/>
        <v>1726.842</v>
      </c>
      <c r="AI235" s="191">
        <f t="shared" si="130"/>
        <v>-2653.0776</v>
      </c>
      <c r="AJ235" s="191">
        <f t="shared" si="131"/>
        <v>-253.49472</v>
      </c>
      <c r="AK235" s="191">
        <f t="shared" si="132"/>
        <v>-37.018944</v>
      </c>
      <c r="AL235" s="191">
        <f t="shared" si="133"/>
        <v>-1033.3578</v>
      </c>
      <c r="AM235" s="191">
        <f t="shared" si="134"/>
        <v>-1726.842</v>
      </c>
      <c r="AN235" s="191">
        <f t="shared" si="135"/>
        <v>4546</v>
      </c>
      <c r="AO235" s="191">
        <f t="shared" si="136"/>
        <v>4546</v>
      </c>
      <c r="AP235" s="191">
        <f t="shared" si="137"/>
        <v>3818.64</v>
      </c>
      <c r="AQ235" s="191">
        <f t="shared" si="138"/>
        <v>1900</v>
      </c>
      <c r="AR235" s="191">
        <f t="shared" si="139"/>
        <v>1900</v>
      </c>
      <c r="AS235" s="191">
        <f t="shared" si="140"/>
        <v>91.2</v>
      </c>
      <c r="AT235" s="191">
        <f t="shared" si="141"/>
        <v>1900</v>
      </c>
      <c r="AU235" s="191">
        <f t="shared" si="142"/>
        <v>18.24</v>
      </c>
      <c r="AV235" s="191">
        <f t="shared" si="143"/>
        <v>4340</v>
      </c>
      <c r="AW235" s="191">
        <f t="shared" si="144"/>
        <v>4340</v>
      </c>
      <c r="AX235" s="191">
        <f t="shared" si="145"/>
        <v>1171.8</v>
      </c>
      <c r="AY235" s="191">
        <f t="shared" si="146"/>
        <v>1900</v>
      </c>
      <c r="AZ235" s="191">
        <f t="shared" si="147"/>
        <v>1900</v>
      </c>
      <c r="BA235" s="191">
        <f t="shared" si="148"/>
        <v>570</v>
      </c>
      <c r="BB235" s="191">
        <f t="shared" si="149"/>
        <v>-1636.56</v>
      </c>
      <c r="BC235" s="191">
        <f t="shared" si="150"/>
        <v>-68.4</v>
      </c>
      <c r="BD235" s="191">
        <f t="shared" si="151"/>
        <v>0</v>
      </c>
      <c r="BE235" s="191">
        <f t="shared" si="152"/>
        <v>-651</v>
      </c>
      <c r="BF235" s="191">
        <f t="shared" si="153"/>
        <v>-570</v>
      </c>
    </row>
    <row r="236" spans="2:58">
      <c r="B236" s="1" t="s">
        <v>424</v>
      </c>
      <c r="C236" s="197" t="str">
        <f>_xlfn.XLOOKUP(B236,'2024.1-2024.6'!B:B,'2024.1-2024.6'!G:G)</f>
        <v>2019/04/23</v>
      </c>
      <c r="D236" s="1">
        <f>_xlfn.XLOOKUP(B236,'2024.1-2024.6'!B:B,'2024.1-2024.6'!I:I)</f>
        <v>0</v>
      </c>
      <c r="E236" s="1" t="str">
        <f>_xlfn.XLOOKUP(B236,'2024.1-2024.6'!B:B,'2024.1-2024.6'!C:C)</f>
        <v>服务营销中心</v>
      </c>
      <c r="F236" s="1" t="str">
        <f>_xlfn.XLOOKUP(B236,'2024.1-2024.6'!B:B,'2024.1-2024.6'!F:F)</f>
        <v>机械服务安装技师</v>
      </c>
      <c r="G236" s="1">
        <f>COUNTIF('2024.1-2024.6'!B:B,B236)</f>
        <v>6</v>
      </c>
      <c r="H236" s="191">
        <f>_xlfn.XLOOKUP(B236,'2024.1-2024.6'!B:B,'2024.1-2024.6'!K:K)</f>
        <v>7213.86</v>
      </c>
      <c r="I236" s="191">
        <f>IFERROR(AVERAGEIF('2022.1-2022.12 '!B:B,B236,'2022.1-2022.12 '!K:K),0)</f>
        <v>6794.55083333333</v>
      </c>
      <c r="J236" s="191">
        <f>_xlfn.XLOOKUP(B236,'2024.1-2024.6'!B:B,'2024.1-2024.6'!J:J)</f>
        <v>2363</v>
      </c>
      <c r="K236" s="191">
        <f>IFERROR(AVERAGEIF('2022.1-2022.12 '!B:B,B236,'2022.1-2022.12 '!J:J),0)</f>
        <v>2363</v>
      </c>
      <c r="L236" s="191"/>
      <c r="M236" s="191">
        <f>SUMIF('2024.1-2024.6'!B:B,'Sum 2024.1-2024.6'!B236,'2024.1-2024.6'!L:L)</f>
        <v>2182.08</v>
      </c>
      <c r="N236" s="191"/>
      <c r="O236" s="191">
        <f>SUMIF('2024.1-2024.6'!B:B,'Sum 2024.1-2024.6'!B236,'2024.1-2024.6'!N:N)</f>
        <v>22.8</v>
      </c>
      <c r="P236" s="191">
        <f>SUMIF('2024.1-2024.6'!B:B,'Sum 2024.1-2024.6'!B236,'2024.1-2024.6'!P:P)</f>
        <v>18.24</v>
      </c>
      <c r="Q236" s="191"/>
      <c r="R236" s="191">
        <f>SUMIF('2024.1-2024.6'!B:B,'Sum 2024.1-2024.6'!B236,'2024.1-2024.6'!M:M)</f>
        <v>520.8</v>
      </c>
      <c r="S236" s="191"/>
      <c r="T236" s="191">
        <f>SUMIF('2024.1-2024.6'!B:B,'Sum 2024.1-2024.6'!B236,'2024.1-2024.6'!O:O)</f>
        <v>0</v>
      </c>
      <c r="U236" s="191">
        <f t="shared" si="116"/>
        <v>6794.55083333333</v>
      </c>
      <c r="V236" s="191">
        <f t="shared" si="117"/>
        <v>6794.55083333333</v>
      </c>
      <c r="W236" s="191">
        <f t="shared" si="118"/>
        <v>5707.4227</v>
      </c>
      <c r="X236" s="191">
        <f t="shared" si="119"/>
        <v>6794.55083333333</v>
      </c>
      <c r="Y236" s="191">
        <f t="shared" si="120"/>
        <v>6794.55083333333</v>
      </c>
      <c r="Z236" s="191">
        <f t="shared" si="121"/>
        <v>326.13844</v>
      </c>
      <c r="AA236" s="191">
        <f t="shared" si="122"/>
        <v>6794.55083333333</v>
      </c>
      <c r="AB236" s="191">
        <f t="shared" si="123"/>
        <v>65.227688</v>
      </c>
      <c r="AC236" s="191">
        <f t="shared" si="124"/>
        <v>6794.55083333333</v>
      </c>
      <c r="AD236" s="191">
        <f t="shared" si="125"/>
        <v>6794.55083333333</v>
      </c>
      <c r="AE236" s="191">
        <f t="shared" si="126"/>
        <v>1834.528725</v>
      </c>
      <c r="AF236" s="191">
        <f t="shared" si="127"/>
        <v>6794.55083333333</v>
      </c>
      <c r="AG236" s="191">
        <f t="shared" si="128"/>
        <v>6794.55083333333</v>
      </c>
      <c r="AH236" s="191">
        <f t="shared" si="129"/>
        <v>2038.36525</v>
      </c>
      <c r="AI236" s="191">
        <f t="shared" si="130"/>
        <v>-3525.3427</v>
      </c>
      <c r="AJ236" s="191">
        <f t="shared" si="131"/>
        <v>-303.33844</v>
      </c>
      <c r="AK236" s="191">
        <f t="shared" si="132"/>
        <v>-46.987688</v>
      </c>
      <c r="AL236" s="191">
        <f t="shared" si="133"/>
        <v>-1313.728725</v>
      </c>
      <c r="AM236" s="191">
        <f t="shared" si="134"/>
        <v>-2038.36525</v>
      </c>
      <c r="AN236" s="191">
        <f t="shared" si="135"/>
        <v>4546</v>
      </c>
      <c r="AO236" s="191">
        <f t="shared" si="136"/>
        <v>4546</v>
      </c>
      <c r="AP236" s="191">
        <f t="shared" si="137"/>
        <v>3818.64</v>
      </c>
      <c r="AQ236" s="191">
        <f t="shared" si="138"/>
        <v>2363</v>
      </c>
      <c r="AR236" s="191">
        <f t="shared" si="139"/>
        <v>2363</v>
      </c>
      <c r="AS236" s="191">
        <f t="shared" si="140"/>
        <v>113.424</v>
      </c>
      <c r="AT236" s="191">
        <f t="shared" si="141"/>
        <v>2363</v>
      </c>
      <c r="AU236" s="191">
        <f t="shared" si="142"/>
        <v>22.6848</v>
      </c>
      <c r="AV236" s="191">
        <f t="shared" si="143"/>
        <v>4340</v>
      </c>
      <c r="AW236" s="191">
        <f t="shared" si="144"/>
        <v>4340</v>
      </c>
      <c r="AX236" s="191">
        <f t="shared" si="145"/>
        <v>1171.8</v>
      </c>
      <c r="AY236" s="191">
        <f t="shared" si="146"/>
        <v>2363</v>
      </c>
      <c r="AZ236" s="191">
        <f t="shared" si="147"/>
        <v>2363</v>
      </c>
      <c r="BA236" s="191">
        <f t="shared" si="148"/>
        <v>708.9</v>
      </c>
      <c r="BB236" s="191">
        <f t="shared" si="149"/>
        <v>-1636.56</v>
      </c>
      <c r="BC236" s="191">
        <f t="shared" si="150"/>
        <v>-90.624</v>
      </c>
      <c r="BD236" s="191">
        <f t="shared" si="151"/>
        <v>-4.4448</v>
      </c>
      <c r="BE236" s="191">
        <f t="shared" si="152"/>
        <v>-651</v>
      </c>
      <c r="BF236" s="191">
        <f t="shared" si="153"/>
        <v>-708.9</v>
      </c>
    </row>
    <row r="237" spans="2:58">
      <c r="B237" s="1" t="s">
        <v>426</v>
      </c>
      <c r="C237" s="197" t="str">
        <f>_xlfn.XLOOKUP(B237,'2024.1-2024.6'!B:B,'2024.1-2024.6'!G:G)</f>
        <v>2020/11/09</v>
      </c>
      <c r="D237" s="1">
        <f>_xlfn.XLOOKUP(B237,'2024.1-2024.6'!B:B,'2024.1-2024.6'!I:I)</f>
        <v>0</v>
      </c>
      <c r="E237" s="1" t="str">
        <f>_xlfn.XLOOKUP(B237,'2024.1-2024.6'!B:B,'2024.1-2024.6'!C:C)</f>
        <v>服务营销中心</v>
      </c>
      <c r="F237" s="1" t="str">
        <f>_xlfn.XLOOKUP(B237,'2024.1-2024.6'!B:B,'2024.1-2024.6'!F:F)</f>
        <v>电气服务工程师</v>
      </c>
      <c r="G237" s="1">
        <f>COUNTIF('2024.1-2024.6'!B:B,B237)</f>
        <v>6</v>
      </c>
      <c r="H237" s="191">
        <f>_xlfn.XLOOKUP(B237,'2024.1-2024.6'!B:B,'2024.1-2024.6'!K:K)</f>
        <v>13051.7</v>
      </c>
      <c r="I237" s="191">
        <f>IFERROR(AVERAGEIF('2022.1-2022.12 '!B:B,B237,'2022.1-2022.12 '!K:K),0)</f>
        <v>11290.5566666667</v>
      </c>
      <c r="J237" s="191">
        <f>_xlfn.XLOOKUP(B237,'2024.1-2024.6'!B:B,'2024.1-2024.6'!J:J)</f>
        <v>4800</v>
      </c>
      <c r="K237" s="191">
        <f>IFERROR(AVERAGEIF('2022.1-2022.12 '!B:B,B237,'2022.1-2022.12 '!J:J),0)</f>
        <v>4748</v>
      </c>
      <c r="L237" s="191"/>
      <c r="M237" s="191">
        <f>SUMIF('2024.1-2024.6'!B:B,'Sum 2024.1-2024.6'!B237,'2024.1-2024.6'!L:L)</f>
        <v>2182.08</v>
      </c>
      <c r="N237" s="191"/>
      <c r="O237" s="191">
        <f>SUMIF('2024.1-2024.6'!B:B,'Sum 2024.1-2024.6'!B237,'2024.1-2024.6'!N:N)</f>
        <v>22.8</v>
      </c>
      <c r="P237" s="191">
        <f>SUMIF('2024.1-2024.6'!B:B,'Sum 2024.1-2024.6'!B237,'2024.1-2024.6'!P:P)</f>
        <v>18.24</v>
      </c>
      <c r="Q237" s="191"/>
      <c r="R237" s="191">
        <f>SUMIF('2024.1-2024.6'!B:B,'Sum 2024.1-2024.6'!B237,'2024.1-2024.6'!M:M)</f>
        <v>520.8</v>
      </c>
      <c r="S237" s="191"/>
      <c r="T237" s="191">
        <f>SUMIF('2024.1-2024.6'!B:B,'Sum 2024.1-2024.6'!B237,'2024.1-2024.6'!O:O)</f>
        <v>7596</v>
      </c>
      <c r="U237" s="191">
        <f t="shared" si="116"/>
        <v>11290.5566666667</v>
      </c>
      <c r="V237" s="191">
        <f t="shared" si="117"/>
        <v>11290.5566666667</v>
      </c>
      <c r="W237" s="191">
        <f t="shared" si="118"/>
        <v>9484.0676</v>
      </c>
      <c r="X237" s="191">
        <f t="shared" si="119"/>
        <v>11290.5566666667</v>
      </c>
      <c r="Y237" s="191">
        <f t="shared" si="120"/>
        <v>11290.5566666667</v>
      </c>
      <c r="Z237" s="191">
        <f t="shared" si="121"/>
        <v>541.94672</v>
      </c>
      <c r="AA237" s="191">
        <f t="shared" si="122"/>
        <v>11290.5566666667</v>
      </c>
      <c r="AB237" s="191">
        <f t="shared" si="123"/>
        <v>108.389344</v>
      </c>
      <c r="AC237" s="191">
        <f t="shared" si="124"/>
        <v>11290.5566666667</v>
      </c>
      <c r="AD237" s="191">
        <f t="shared" si="125"/>
        <v>11290.5566666667</v>
      </c>
      <c r="AE237" s="191">
        <f t="shared" si="126"/>
        <v>3048.4503</v>
      </c>
      <c r="AF237" s="191">
        <f t="shared" si="127"/>
        <v>11290.5566666667</v>
      </c>
      <c r="AG237" s="191">
        <f t="shared" si="128"/>
        <v>11290.5566666667</v>
      </c>
      <c r="AH237" s="191">
        <f t="shared" si="129"/>
        <v>3387.167</v>
      </c>
      <c r="AI237" s="191">
        <f t="shared" si="130"/>
        <v>-7301.9876</v>
      </c>
      <c r="AJ237" s="191">
        <f t="shared" si="131"/>
        <v>-519.14672</v>
      </c>
      <c r="AK237" s="191">
        <f t="shared" si="132"/>
        <v>-90.149344</v>
      </c>
      <c r="AL237" s="191">
        <f t="shared" si="133"/>
        <v>-2527.6503</v>
      </c>
      <c r="AM237" s="191">
        <f t="shared" si="134"/>
        <v>0</v>
      </c>
      <c r="AN237" s="191">
        <f t="shared" si="135"/>
        <v>4748</v>
      </c>
      <c r="AO237" s="191">
        <f t="shared" si="136"/>
        <v>4748</v>
      </c>
      <c r="AP237" s="191">
        <f t="shared" si="137"/>
        <v>3988.32</v>
      </c>
      <c r="AQ237" s="191">
        <f t="shared" si="138"/>
        <v>4748</v>
      </c>
      <c r="AR237" s="191">
        <f t="shared" si="139"/>
        <v>4748</v>
      </c>
      <c r="AS237" s="191">
        <f t="shared" si="140"/>
        <v>227.904</v>
      </c>
      <c r="AT237" s="191">
        <f t="shared" si="141"/>
        <v>4748</v>
      </c>
      <c r="AU237" s="191">
        <f t="shared" si="142"/>
        <v>45.5808</v>
      </c>
      <c r="AV237" s="191">
        <f t="shared" si="143"/>
        <v>4748</v>
      </c>
      <c r="AW237" s="191">
        <f t="shared" si="144"/>
        <v>4748</v>
      </c>
      <c r="AX237" s="191">
        <f t="shared" si="145"/>
        <v>1281.96</v>
      </c>
      <c r="AY237" s="191">
        <f t="shared" si="146"/>
        <v>4748</v>
      </c>
      <c r="AZ237" s="191">
        <f t="shared" si="147"/>
        <v>4748</v>
      </c>
      <c r="BA237" s="191">
        <f t="shared" si="148"/>
        <v>1424.4</v>
      </c>
      <c r="BB237" s="191">
        <f t="shared" si="149"/>
        <v>-1806.24</v>
      </c>
      <c r="BC237" s="191">
        <f t="shared" si="150"/>
        <v>-205.104</v>
      </c>
      <c r="BD237" s="191">
        <f t="shared" si="151"/>
        <v>-27.3408</v>
      </c>
      <c r="BE237" s="191">
        <f t="shared" si="152"/>
        <v>-761.16</v>
      </c>
      <c r="BF237" s="191">
        <f t="shared" si="153"/>
        <v>0</v>
      </c>
    </row>
    <row r="238" spans="2:58">
      <c r="B238" s="1" t="s">
        <v>427</v>
      </c>
      <c r="C238" s="197" t="str">
        <f>_xlfn.XLOOKUP(B238,'2024.1-2024.6'!B:B,'2024.1-2024.6'!G:G)</f>
        <v>2019/12/12</v>
      </c>
      <c r="D238" s="1">
        <f>_xlfn.XLOOKUP(B238,'2024.1-2024.6'!B:B,'2024.1-2024.6'!I:I)</f>
        <v>0</v>
      </c>
      <c r="E238" s="1" t="str">
        <f>_xlfn.XLOOKUP(B238,'2024.1-2024.6'!B:B,'2024.1-2024.6'!C:C)</f>
        <v>采购部</v>
      </c>
      <c r="F238" s="1" t="str">
        <f>_xlfn.XLOOKUP(B238,'2024.1-2024.6'!B:B,'2024.1-2024.6'!F:F)</f>
        <v>高级采购经理</v>
      </c>
      <c r="G238" s="1">
        <f>COUNTIF('2024.1-2024.6'!B:B,B238)</f>
        <v>6</v>
      </c>
      <c r="H238" s="191">
        <f>_xlfn.XLOOKUP(B238,'2024.1-2024.6'!B:B,'2024.1-2024.6'!K:K)</f>
        <v>15525</v>
      </c>
      <c r="I238" s="191">
        <f>IFERROR(AVERAGEIF('2022.1-2022.12 '!B:B,B238,'2022.1-2022.12 '!K:K),0)</f>
        <v>11319.7333333333</v>
      </c>
      <c r="J238" s="191">
        <f>_xlfn.XLOOKUP(B238,'2024.1-2024.6'!B:B,'2024.1-2024.6'!J:J)</f>
        <v>8080</v>
      </c>
      <c r="K238" s="191">
        <f>IFERROR(AVERAGEIF('2022.1-2022.12 '!B:B,B238,'2022.1-2022.12 '!J:J),0)</f>
        <v>5200</v>
      </c>
      <c r="L238" s="191"/>
      <c r="M238" s="191">
        <f>SUMIF('2024.1-2024.6'!B:B,'Sum 2024.1-2024.6'!B238,'2024.1-2024.6'!L:L)</f>
        <v>2182.08</v>
      </c>
      <c r="N238" s="191"/>
      <c r="O238" s="191">
        <f>SUMIF('2024.1-2024.6'!B:B,'Sum 2024.1-2024.6'!B238,'2024.1-2024.6'!N:N)</f>
        <v>22.8</v>
      </c>
      <c r="P238" s="191">
        <f>SUMIF('2024.1-2024.6'!B:B,'Sum 2024.1-2024.6'!B238,'2024.1-2024.6'!P:P)</f>
        <v>18.24</v>
      </c>
      <c r="Q238" s="191"/>
      <c r="R238" s="191">
        <f>SUMIF('2024.1-2024.6'!B:B,'Sum 2024.1-2024.6'!B238,'2024.1-2024.6'!M:M)</f>
        <v>520.8</v>
      </c>
      <c r="S238" s="191"/>
      <c r="T238" s="191">
        <f>SUMIF('2024.1-2024.6'!B:B,'Sum 2024.1-2024.6'!B238,'2024.1-2024.6'!O:O)</f>
        <v>12000</v>
      </c>
      <c r="U238" s="191">
        <f t="shared" si="116"/>
        <v>11319.7333333333</v>
      </c>
      <c r="V238" s="191">
        <f t="shared" si="117"/>
        <v>11319.7333333333</v>
      </c>
      <c r="W238" s="191">
        <f t="shared" si="118"/>
        <v>9508.576</v>
      </c>
      <c r="X238" s="191">
        <f t="shared" si="119"/>
        <v>11319.7333333333</v>
      </c>
      <c r="Y238" s="191">
        <f t="shared" si="120"/>
        <v>11319.7333333333</v>
      </c>
      <c r="Z238" s="191">
        <f t="shared" si="121"/>
        <v>543.3472</v>
      </c>
      <c r="AA238" s="191">
        <f t="shared" si="122"/>
        <v>11319.7333333333</v>
      </c>
      <c r="AB238" s="191">
        <f t="shared" si="123"/>
        <v>108.66944</v>
      </c>
      <c r="AC238" s="191">
        <f t="shared" si="124"/>
        <v>11319.7333333333</v>
      </c>
      <c r="AD238" s="191">
        <f t="shared" si="125"/>
        <v>11319.7333333333</v>
      </c>
      <c r="AE238" s="191">
        <f t="shared" si="126"/>
        <v>3056.328</v>
      </c>
      <c r="AF238" s="191">
        <f t="shared" si="127"/>
        <v>11319.7333333333</v>
      </c>
      <c r="AG238" s="191">
        <f t="shared" si="128"/>
        <v>11319.7333333333</v>
      </c>
      <c r="AH238" s="191">
        <f t="shared" si="129"/>
        <v>3395.92</v>
      </c>
      <c r="AI238" s="191">
        <f t="shared" si="130"/>
        <v>-7326.496</v>
      </c>
      <c r="AJ238" s="191">
        <f t="shared" si="131"/>
        <v>-520.5472</v>
      </c>
      <c r="AK238" s="191">
        <f t="shared" si="132"/>
        <v>-90.42944</v>
      </c>
      <c r="AL238" s="191">
        <f t="shared" si="133"/>
        <v>-2535.528</v>
      </c>
      <c r="AM238" s="191">
        <f t="shared" si="134"/>
        <v>0</v>
      </c>
      <c r="AN238" s="191">
        <f t="shared" si="135"/>
        <v>5200</v>
      </c>
      <c r="AO238" s="191">
        <f t="shared" si="136"/>
        <v>5200</v>
      </c>
      <c r="AP238" s="191">
        <f t="shared" si="137"/>
        <v>4368</v>
      </c>
      <c r="AQ238" s="191">
        <f t="shared" si="138"/>
        <v>5200</v>
      </c>
      <c r="AR238" s="191">
        <f t="shared" si="139"/>
        <v>5200</v>
      </c>
      <c r="AS238" s="191">
        <f t="shared" si="140"/>
        <v>249.6</v>
      </c>
      <c r="AT238" s="191">
        <f t="shared" si="141"/>
        <v>5200</v>
      </c>
      <c r="AU238" s="191">
        <f t="shared" si="142"/>
        <v>49.92</v>
      </c>
      <c r="AV238" s="191">
        <f t="shared" si="143"/>
        <v>5200</v>
      </c>
      <c r="AW238" s="191">
        <f t="shared" si="144"/>
        <v>5200</v>
      </c>
      <c r="AX238" s="191">
        <f t="shared" si="145"/>
        <v>1404</v>
      </c>
      <c r="AY238" s="191">
        <f t="shared" si="146"/>
        <v>5200</v>
      </c>
      <c r="AZ238" s="191">
        <f t="shared" si="147"/>
        <v>5200</v>
      </c>
      <c r="BA238" s="191">
        <f t="shared" si="148"/>
        <v>1560</v>
      </c>
      <c r="BB238" s="191">
        <f t="shared" si="149"/>
        <v>-2185.92</v>
      </c>
      <c r="BC238" s="191">
        <f t="shared" si="150"/>
        <v>-226.8</v>
      </c>
      <c r="BD238" s="191">
        <f t="shared" si="151"/>
        <v>-31.68</v>
      </c>
      <c r="BE238" s="191">
        <f t="shared" si="152"/>
        <v>-883.2</v>
      </c>
      <c r="BF238" s="191">
        <f t="shared" si="153"/>
        <v>0</v>
      </c>
    </row>
    <row r="239" spans="2:58">
      <c r="B239" s="1" t="s">
        <v>428</v>
      </c>
      <c r="C239" s="197" t="str">
        <f>_xlfn.XLOOKUP(B239,'2024.1-2024.6'!B:B,'2024.1-2024.6'!G:G)</f>
        <v>2020/10/10</v>
      </c>
      <c r="D239" s="1">
        <f>_xlfn.XLOOKUP(B239,'2024.1-2024.6'!B:B,'2024.1-2024.6'!I:I)</f>
        <v>0</v>
      </c>
      <c r="E239" s="1" t="str">
        <f>_xlfn.XLOOKUP(B239,'2024.1-2024.6'!B:B,'2024.1-2024.6'!C:C)</f>
        <v>销售部</v>
      </c>
      <c r="F239" s="1" t="str">
        <f>_xlfn.XLOOKUP(B239,'2024.1-2024.6'!B:B,'2024.1-2024.6'!F:F)</f>
        <v>区域销售经理</v>
      </c>
      <c r="G239" s="1">
        <f>COUNTIF('2024.1-2024.6'!B:B,B239)</f>
        <v>6</v>
      </c>
      <c r="H239" s="191">
        <f>_xlfn.XLOOKUP(B239,'2024.1-2024.6'!B:B,'2024.1-2024.6'!K:K)</f>
        <v>11350</v>
      </c>
      <c r="I239" s="191">
        <f>IFERROR(AVERAGEIF('2022.1-2022.12 '!B:B,B239,'2022.1-2022.12 '!K:K),0)</f>
        <v>10711.9733333333</v>
      </c>
      <c r="J239" s="191">
        <f>_xlfn.XLOOKUP(B239,'2024.1-2024.6'!B:B,'2024.1-2024.6'!J:J)</f>
        <v>4400</v>
      </c>
      <c r="K239" s="191">
        <f>IFERROR(AVERAGEIF('2022.1-2022.12 '!B:B,B239,'2022.1-2022.12 '!J:J),0)</f>
        <v>3500</v>
      </c>
      <c r="L239" s="191"/>
      <c r="M239" s="191">
        <f>SUMIF('2024.1-2024.6'!B:B,'Sum 2024.1-2024.6'!B239,'2024.1-2024.6'!L:L)</f>
        <v>2036.16</v>
      </c>
      <c r="N239" s="191"/>
      <c r="O239" s="191">
        <f>SUMIF('2024.1-2024.6'!B:B,'Sum 2024.1-2024.6'!B239,'2024.1-2024.6'!N:N)</f>
        <v>76.38</v>
      </c>
      <c r="P239" s="191">
        <f>SUMIF('2024.1-2024.6'!B:B,'Sum 2024.1-2024.6'!B239,'2024.1-2024.6'!P:P)</f>
        <v>18.24</v>
      </c>
      <c r="Q239" s="191"/>
      <c r="R239" s="191">
        <f>SUMIF('2024.1-2024.6'!B:B,'Sum 2024.1-2024.6'!B239,'2024.1-2024.6'!M:M)</f>
        <v>509.04</v>
      </c>
      <c r="S239" s="191"/>
      <c r="T239" s="191">
        <f>SUMIF('2024.1-2024.6'!B:B,'Sum 2024.1-2024.6'!B239,'2024.1-2024.6'!O:O)</f>
        <v>3000</v>
      </c>
      <c r="U239" s="191">
        <f t="shared" si="116"/>
        <v>10711.9733333333</v>
      </c>
      <c r="V239" s="191">
        <f t="shared" si="117"/>
        <v>10711.9733333333</v>
      </c>
      <c r="W239" s="191">
        <f t="shared" si="118"/>
        <v>8998.0576</v>
      </c>
      <c r="X239" s="191">
        <f t="shared" si="119"/>
        <v>10711.9733333333</v>
      </c>
      <c r="Y239" s="191">
        <f t="shared" si="120"/>
        <v>10711.9733333333</v>
      </c>
      <c r="Z239" s="191">
        <f t="shared" si="121"/>
        <v>514.17472</v>
      </c>
      <c r="AA239" s="191">
        <f t="shared" si="122"/>
        <v>10711.9733333333</v>
      </c>
      <c r="AB239" s="191">
        <f t="shared" si="123"/>
        <v>102.834944</v>
      </c>
      <c r="AC239" s="191">
        <f t="shared" si="124"/>
        <v>10711.9733333333</v>
      </c>
      <c r="AD239" s="191">
        <f t="shared" si="125"/>
        <v>10711.9733333333</v>
      </c>
      <c r="AE239" s="191">
        <f t="shared" si="126"/>
        <v>2892.2328</v>
      </c>
      <c r="AF239" s="191">
        <f t="shared" si="127"/>
        <v>10711.9733333333</v>
      </c>
      <c r="AG239" s="191">
        <f t="shared" si="128"/>
        <v>10711.9733333333</v>
      </c>
      <c r="AH239" s="191">
        <f t="shared" si="129"/>
        <v>3213.592</v>
      </c>
      <c r="AI239" s="191">
        <f t="shared" si="130"/>
        <v>-6961.8976</v>
      </c>
      <c r="AJ239" s="191">
        <f t="shared" si="131"/>
        <v>-437.79472</v>
      </c>
      <c r="AK239" s="191">
        <f t="shared" si="132"/>
        <v>-84.594944</v>
      </c>
      <c r="AL239" s="191">
        <f t="shared" si="133"/>
        <v>-2383.1928</v>
      </c>
      <c r="AM239" s="191">
        <f t="shared" si="134"/>
        <v>-213.592</v>
      </c>
      <c r="AN239" s="191">
        <f t="shared" si="135"/>
        <v>4546</v>
      </c>
      <c r="AO239" s="191">
        <f t="shared" si="136"/>
        <v>4546</v>
      </c>
      <c r="AP239" s="191">
        <f t="shared" si="137"/>
        <v>3818.64</v>
      </c>
      <c r="AQ239" s="191">
        <f t="shared" si="138"/>
        <v>3500</v>
      </c>
      <c r="AR239" s="191">
        <f t="shared" si="139"/>
        <v>3500</v>
      </c>
      <c r="AS239" s="191">
        <f t="shared" si="140"/>
        <v>168</v>
      </c>
      <c r="AT239" s="191">
        <f t="shared" si="141"/>
        <v>3500</v>
      </c>
      <c r="AU239" s="191">
        <f t="shared" si="142"/>
        <v>33.6</v>
      </c>
      <c r="AV239" s="191">
        <f t="shared" si="143"/>
        <v>4340</v>
      </c>
      <c r="AW239" s="191">
        <f t="shared" si="144"/>
        <v>4340</v>
      </c>
      <c r="AX239" s="191">
        <f t="shared" si="145"/>
        <v>1171.8</v>
      </c>
      <c r="AY239" s="191">
        <f t="shared" si="146"/>
        <v>3500</v>
      </c>
      <c r="AZ239" s="191">
        <f t="shared" si="147"/>
        <v>3500</v>
      </c>
      <c r="BA239" s="191">
        <f t="shared" si="148"/>
        <v>1050</v>
      </c>
      <c r="BB239" s="191">
        <f t="shared" si="149"/>
        <v>-1782.48</v>
      </c>
      <c r="BC239" s="191">
        <f t="shared" si="150"/>
        <v>-91.62</v>
      </c>
      <c r="BD239" s="191">
        <f t="shared" si="151"/>
        <v>-15.36</v>
      </c>
      <c r="BE239" s="191">
        <f t="shared" si="152"/>
        <v>-662.76</v>
      </c>
      <c r="BF239" s="191">
        <f t="shared" si="153"/>
        <v>0</v>
      </c>
    </row>
    <row r="240" spans="2:58">
      <c r="B240" s="1" t="s">
        <v>429</v>
      </c>
      <c r="C240" s="197">
        <f>_xlfn.XLOOKUP(B240,'2024.1-2024.6'!B:B,'2024.1-2024.6'!G:G)</f>
        <v>44431</v>
      </c>
      <c r="D240" s="1">
        <f>_xlfn.XLOOKUP(B240,'2024.1-2024.6'!B:B,'2024.1-2024.6'!I:I)</f>
        <v>0</v>
      </c>
      <c r="E240" s="1" t="str">
        <f>_xlfn.XLOOKUP(B240,'2024.1-2024.6'!B:B,'2024.1-2024.6'!C:C)</f>
        <v>服务营销中心</v>
      </c>
      <c r="F240" s="1" t="str">
        <f>_xlfn.XLOOKUP(B240,'2024.1-2024.6'!B:B,'2024.1-2024.6'!F:F)</f>
        <v>软件工程师储备生</v>
      </c>
      <c r="G240" s="1">
        <f>COUNTIF('2024.1-2024.6'!B:B,B240)</f>
        <v>6</v>
      </c>
      <c r="H240" s="191">
        <f>_xlfn.XLOOKUP(B240,'2024.1-2024.6'!B:B,'2024.1-2024.6'!K:K)</f>
        <v>6109.74</v>
      </c>
      <c r="I240" s="191">
        <f>IFERROR(AVERAGEIF('2022.1-2022.12 '!B:B,B240,'2022.1-2022.12 '!K:K),0)</f>
        <v>5158.33583333333</v>
      </c>
      <c r="J240" s="191">
        <f>_xlfn.XLOOKUP(B240,'2024.1-2024.6'!B:B,'2024.1-2024.6'!J:J)</f>
        <v>2750</v>
      </c>
      <c r="K240" s="191">
        <f>IFERROR(AVERAGEIF('2022.1-2022.12 '!B:B,B240,'2022.1-2022.12 '!J:J),0)</f>
        <v>1900</v>
      </c>
      <c r="L240" s="191"/>
      <c r="M240" s="191">
        <f>SUMIF('2024.1-2024.6'!B:B,'Sum 2024.1-2024.6'!B240,'2024.1-2024.6'!L:L)</f>
        <v>2182.08</v>
      </c>
      <c r="N240" s="191"/>
      <c r="O240" s="191">
        <f>SUMIF('2024.1-2024.6'!B:B,'Sum 2024.1-2024.6'!B240,'2024.1-2024.6'!N:N)</f>
        <v>22.8</v>
      </c>
      <c r="P240" s="191">
        <f>SUMIF('2024.1-2024.6'!B:B,'Sum 2024.1-2024.6'!B240,'2024.1-2024.6'!P:P)</f>
        <v>18.24</v>
      </c>
      <c r="Q240" s="191"/>
      <c r="R240" s="191">
        <f>SUMIF('2024.1-2024.6'!B:B,'Sum 2024.1-2024.6'!B240,'2024.1-2024.6'!M:M)</f>
        <v>520.8</v>
      </c>
      <c r="S240" s="191"/>
      <c r="T240" s="191">
        <f>SUMIF('2024.1-2024.6'!B:B,'Sum 2024.1-2024.6'!B240,'2024.1-2024.6'!O:O)</f>
        <v>0</v>
      </c>
      <c r="U240" s="191">
        <f t="shared" si="116"/>
        <v>5158.33583333333</v>
      </c>
      <c r="V240" s="191">
        <f t="shared" si="117"/>
        <v>5158.33583333333</v>
      </c>
      <c r="W240" s="191">
        <f t="shared" si="118"/>
        <v>4333.0021</v>
      </c>
      <c r="X240" s="191">
        <f t="shared" si="119"/>
        <v>5158.33583333333</v>
      </c>
      <c r="Y240" s="191">
        <f t="shared" si="120"/>
        <v>5158.33583333333</v>
      </c>
      <c r="Z240" s="191">
        <f t="shared" si="121"/>
        <v>247.60012</v>
      </c>
      <c r="AA240" s="191">
        <f t="shared" si="122"/>
        <v>5158.33583333333</v>
      </c>
      <c r="AB240" s="191">
        <f t="shared" si="123"/>
        <v>49.520024</v>
      </c>
      <c r="AC240" s="191">
        <f t="shared" si="124"/>
        <v>5158.33583333333</v>
      </c>
      <c r="AD240" s="191">
        <f t="shared" si="125"/>
        <v>5158.33583333333</v>
      </c>
      <c r="AE240" s="191">
        <f t="shared" si="126"/>
        <v>1392.750675</v>
      </c>
      <c r="AF240" s="191">
        <f t="shared" si="127"/>
        <v>5158.33583333333</v>
      </c>
      <c r="AG240" s="191">
        <f t="shared" si="128"/>
        <v>5158.33583333333</v>
      </c>
      <c r="AH240" s="191">
        <f t="shared" si="129"/>
        <v>1547.50075</v>
      </c>
      <c r="AI240" s="191">
        <f t="shared" si="130"/>
        <v>-2150.9221</v>
      </c>
      <c r="AJ240" s="191">
        <f t="shared" si="131"/>
        <v>-224.80012</v>
      </c>
      <c r="AK240" s="191">
        <f t="shared" si="132"/>
        <v>-31.280024</v>
      </c>
      <c r="AL240" s="191">
        <f t="shared" si="133"/>
        <v>-871.950675</v>
      </c>
      <c r="AM240" s="191">
        <f t="shared" si="134"/>
        <v>-1547.50075</v>
      </c>
      <c r="AN240" s="191">
        <f t="shared" si="135"/>
        <v>4546</v>
      </c>
      <c r="AO240" s="191">
        <f t="shared" si="136"/>
        <v>4546</v>
      </c>
      <c r="AP240" s="191">
        <f t="shared" si="137"/>
        <v>3818.64</v>
      </c>
      <c r="AQ240" s="191">
        <f t="shared" si="138"/>
        <v>1900</v>
      </c>
      <c r="AR240" s="191">
        <f t="shared" si="139"/>
        <v>1900</v>
      </c>
      <c r="AS240" s="191">
        <f t="shared" si="140"/>
        <v>91.2</v>
      </c>
      <c r="AT240" s="191">
        <f t="shared" si="141"/>
        <v>1900</v>
      </c>
      <c r="AU240" s="191">
        <f t="shared" si="142"/>
        <v>18.24</v>
      </c>
      <c r="AV240" s="191">
        <f t="shared" si="143"/>
        <v>4340</v>
      </c>
      <c r="AW240" s="191">
        <f t="shared" si="144"/>
        <v>4340</v>
      </c>
      <c r="AX240" s="191">
        <f t="shared" si="145"/>
        <v>1171.8</v>
      </c>
      <c r="AY240" s="191">
        <f t="shared" si="146"/>
        <v>1900</v>
      </c>
      <c r="AZ240" s="191">
        <f t="shared" si="147"/>
        <v>1900</v>
      </c>
      <c r="BA240" s="191">
        <f t="shared" si="148"/>
        <v>570</v>
      </c>
      <c r="BB240" s="191">
        <f t="shared" si="149"/>
        <v>-1636.56</v>
      </c>
      <c r="BC240" s="191">
        <f t="shared" si="150"/>
        <v>-68.4</v>
      </c>
      <c r="BD240" s="191">
        <f t="shared" si="151"/>
        <v>0</v>
      </c>
      <c r="BE240" s="191">
        <f t="shared" si="152"/>
        <v>-651</v>
      </c>
      <c r="BF240" s="191">
        <f t="shared" si="153"/>
        <v>-570</v>
      </c>
    </row>
    <row r="241" spans="2:58">
      <c r="B241" s="1" t="s">
        <v>431</v>
      </c>
      <c r="C241" s="197" t="str">
        <f>_xlfn.XLOOKUP(B241,'2024.1-2024.6'!B:B,'2024.1-2024.6'!G:G)</f>
        <v>2021/10/12</v>
      </c>
      <c r="D241" s="1">
        <f>_xlfn.XLOOKUP(B241,'2024.1-2024.6'!B:B,'2024.1-2024.6'!I:I)</f>
        <v>0</v>
      </c>
      <c r="E241" s="1" t="str">
        <f>_xlfn.XLOOKUP(B241,'2024.1-2024.6'!B:B,'2024.1-2024.6'!C:C)</f>
        <v>运营中心</v>
      </c>
      <c r="F241" s="1" t="str">
        <f>_xlfn.XLOOKUP(B241,'2024.1-2024.6'!B:B,'2024.1-2024.6'!F:F)</f>
        <v>装配钳工</v>
      </c>
      <c r="G241" s="1">
        <f>COUNTIF('2024.1-2024.6'!B:B,B241)</f>
        <v>6</v>
      </c>
      <c r="H241" s="191">
        <f>_xlfn.XLOOKUP(B241,'2024.1-2024.6'!B:B,'2024.1-2024.6'!K:K)</f>
        <v>6342.68</v>
      </c>
      <c r="I241" s="191">
        <f>IFERROR(AVERAGEIF('2022.1-2022.12 '!B:B,B241,'2022.1-2022.12 '!K:K),0)</f>
        <v>5023.65583333333</v>
      </c>
      <c r="J241" s="191">
        <f>_xlfn.XLOOKUP(B241,'2024.1-2024.6'!B:B,'2024.1-2024.6'!J:J)</f>
        <v>1900</v>
      </c>
      <c r="K241" s="191">
        <f>IFERROR(AVERAGEIF('2022.1-2022.12 '!B:B,B241,'2022.1-2022.12 '!J:J),0)</f>
        <v>1900</v>
      </c>
      <c r="L241" s="191"/>
      <c r="M241" s="191">
        <f>SUMIF('2024.1-2024.6'!B:B,'Sum 2024.1-2024.6'!B241,'2024.1-2024.6'!L:L)</f>
        <v>2182.08</v>
      </c>
      <c r="N241" s="191"/>
      <c r="O241" s="191">
        <f>SUMIF('2024.1-2024.6'!B:B,'Sum 2024.1-2024.6'!B241,'2024.1-2024.6'!N:N)</f>
        <v>22.8</v>
      </c>
      <c r="P241" s="191">
        <f>SUMIF('2024.1-2024.6'!B:B,'Sum 2024.1-2024.6'!B241,'2024.1-2024.6'!P:P)</f>
        <v>18.24</v>
      </c>
      <c r="Q241" s="191"/>
      <c r="R241" s="191">
        <f>SUMIF('2024.1-2024.6'!B:B,'Sum 2024.1-2024.6'!B241,'2024.1-2024.6'!M:M)</f>
        <v>520.8</v>
      </c>
      <c r="S241" s="191"/>
      <c r="T241" s="191">
        <f>SUMIF('2024.1-2024.6'!B:B,'Sum 2024.1-2024.6'!B241,'2024.1-2024.6'!O:O)</f>
        <v>0</v>
      </c>
      <c r="U241" s="191">
        <f t="shared" si="116"/>
        <v>5023.65583333333</v>
      </c>
      <c r="V241" s="191">
        <f t="shared" si="117"/>
        <v>5023.65583333333</v>
      </c>
      <c r="W241" s="191">
        <f t="shared" si="118"/>
        <v>4219.8709</v>
      </c>
      <c r="X241" s="191">
        <f t="shared" si="119"/>
        <v>5023.65583333333</v>
      </c>
      <c r="Y241" s="191">
        <f t="shared" si="120"/>
        <v>5023.65583333333</v>
      </c>
      <c r="Z241" s="191">
        <f t="shared" si="121"/>
        <v>241.13548</v>
      </c>
      <c r="AA241" s="191">
        <f t="shared" si="122"/>
        <v>5023.65583333333</v>
      </c>
      <c r="AB241" s="191">
        <f t="shared" si="123"/>
        <v>48.227096</v>
      </c>
      <c r="AC241" s="191">
        <f t="shared" si="124"/>
        <v>5023.65583333333</v>
      </c>
      <c r="AD241" s="191">
        <f t="shared" si="125"/>
        <v>5023.65583333333</v>
      </c>
      <c r="AE241" s="191">
        <f t="shared" si="126"/>
        <v>1356.387075</v>
      </c>
      <c r="AF241" s="191">
        <f t="shared" si="127"/>
        <v>5023.65583333333</v>
      </c>
      <c r="AG241" s="191">
        <f t="shared" si="128"/>
        <v>5023.65583333333</v>
      </c>
      <c r="AH241" s="191">
        <f t="shared" si="129"/>
        <v>1507.09675</v>
      </c>
      <c r="AI241" s="191">
        <f t="shared" si="130"/>
        <v>-2037.7909</v>
      </c>
      <c r="AJ241" s="191">
        <f t="shared" si="131"/>
        <v>-218.33548</v>
      </c>
      <c r="AK241" s="191">
        <f t="shared" si="132"/>
        <v>-29.987096</v>
      </c>
      <c r="AL241" s="191">
        <f t="shared" si="133"/>
        <v>-835.587075</v>
      </c>
      <c r="AM241" s="191">
        <f t="shared" si="134"/>
        <v>-1507.09675</v>
      </c>
      <c r="AN241" s="191">
        <f t="shared" si="135"/>
        <v>4546</v>
      </c>
      <c r="AO241" s="191">
        <f t="shared" si="136"/>
        <v>4546</v>
      </c>
      <c r="AP241" s="191">
        <f t="shared" si="137"/>
        <v>3818.64</v>
      </c>
      <c r="AQ241" s="191">
        <f t="shared" si="138"/>
        <v>1900</v>
      </c>
      <c r="AR241" s="191">
        <f t="shared" si="139"/>
        <v>1900</v>
      </c>
      <c r="AS241" s="191">
        <f t="shared" si="140"/>
        <v>91.2</v>
      </c>
      <c r="AT241" s="191">
        <f t="shared" si="141"/>
        <v>1900</v>
      </c>
      <c r="AU241" s="191">
        <f t="shared" si="142"/>
        <v>18.24</v>
      </c>
      <c r="AV241" s="191">
        <f t="shared" si="143"/>
        <v>4340</v>
      </c>
      <c r="AW241" s="191">
        <f t="shared" si="144"/>
        <v>4340</v>
      </c>
      <c r="AX241" s="191">
        <f t="shared" si="145"/>
        <v>1171.8</v>
      </c>
      <c r="AY241" s="191">
        <f t="shared" si="146"/>
        <v>1900</v>
      </c>
      <c r="AZ241" s="191">
        <f t="shared" si="147"/>
        <v>1900</v>
      </c>
      <c r="BA241" s="191">
        <f t="shared" si="148"/>
        <v>570</v>
      </c>
      <c r="BB241" s="191">
        <f t="shared" si="149"/>
        <v>-1636.56</v>
      </c>
      <c r="BC241" s="191">
        <f t="shared" si="150"/>
        <v>-68.4</v>
      </c>
      <c r="BD241" s="191">
        <f t="shared" si="151"/>
        <v>0</v>
      </c>
      <c r="BE241" s="191">
        <f t="shared" si="152"/>
        <v>-651</v>
      </c>
      <c r="BF241" s="191">
        <f t="shared" si="153"/>
        <v>-570</v>
      </c>
    </row>
    <row r="242" spans="2:58">
      <c r="B242" s="1" t="s">
        <v>432</v>
      </c>
      <c r="C242" s="197">
        <f>_xlfn.XLOOKUP(B242,'2024.1-2024.6'!B:B,'2024.1-2024.6'!G:G)</f>
        <v>44778</v>
      </c>
      <c r="D242" s="1">
        <f>_xlfn.XLOOKUP(B242,'2024.1-2024.6'!B:B,'2024.1-2024.6'!I:I)</f>
        <v>0</v>
      </c>
      <c r="E242" s="1" t="str">
        <f>_xlfn.XLOOKUP(B242,'2024.1-2024.6'!B:B,'2024.1-2024.6'!C:C)</f>
        <v>运营中心</v>
      </c>
      <c r="F242" s="1" t="str">
        <f>_xlfn.XLOOKUP(B242,'2024.1-2024.6'!B:B,'2024.1-2024.6'!F:F)</f>
        <v>装配钳工</v>
      </c>
      <c r="G242" s="1">
        <f>COUNTIF('2024.1-2024.6'!B:B,B242)</f>
        <v>6</v>
      </c>
      <c r="H242" s="191">
        <f>_xlfn.XLOOKUP(B242,'2024.1-2024.6'!B:B,'2024.1-2024.6'!K:K)</f>
        <v>6767.04</v>
      </c>
      <c r="I242" s="191">
        <f>IFERROR(AVERAGEIF('2022.1-2022.12 '!B:B,B242,'2022.1-2022.12 '!K:K),0)</f>
        <v>5402.562</v>
      </c>
      <c r="J242" s="191">
        <f>_xlfn.XLOOKUP(B242,'2024.1-2024.6'!B:B,'2024.1-2024.6'!J:J)</f>
        <v>1900</v>
      </c>
      <c r="K242" s="191">
        <f>IFERROR(AVERAGEIF('2022.1-2022.12 '!B:B,B242,'2022.1-2022.12 '!J:J),0)</f>
        <v>1900</v>
      </c>
      <c r="L242" s="191"/>
      <c r="M242" s="191">
        <f>SUMIF('2024.1-2024.6'!B:B,'Sum 2024.1-2024.6'!B242,'2024.1-2024.6'!L:L)</f>
        <v>2182.08</v>
      </c>
      <c r="N242" s="191"/>
      <c r="O242" s="191">
        <f>SUMIF('2024.1-2024.6'!B:B,'Sum 2024.1-2024.6'!B242,'2024.1-2024.6'!N:N)</f>
        <v>22.8</v>
      </c>
      <c r="P242" s="191">
        <f>SUMIF('2024.1-2024.6'!B:B,'Sum 2024.1-2024.6'!B242,'2024.1-2024.6'!P:P)</f>
        <v>18.24</v>
      </c>
      <c r="Q242" s="191"/>
      <c r="R242" s="191">
        <f>SUMIF('2024.1-2024.6'!B:B,'Sum 2024.1-2024.6'!B242,'2024.1-2024.6'!M:M)</f>
        <v>520.8</v>
      </c>
      <c r="S242" s="191"/>
      <c r="T242" s="191">
        <f>SUMIF('2024.1-2024.6'!B:B,'Sum 2024.1-2024.6'!B242,'2024.1-2024.6'!O:O)</f>
        <v>0</v>
      </c>
      <c r="U242" s="191">
        <f t="shared" si="116"/>
        <v>5402.562</v>
      </c>
      <c r="V242" s="191">
        <f t="shared" si="117"/>
        <v>5402.562</v>
      </c>
      <c r="W242" s="191">
        <f t="shared" si="118"/>
        <v>4538.15208</v>
      </c>
      <c r="X242" s="191">
        <f t="shared" si="119"/>
        <v>5402.562</v>
      </c>
      <c r="Y242" s="191">
        <f t="shared" si="120"/>
        <v>5402.562</v>
      </c>
      <c r="Z242" s="191">
        <f t="shared" si="121"/>
        <v>259.322976</v>
      </c>
      <c r="AA242" s="191">
        <f t="shared" si="122"/>
        <v>5402.562</v>
      </c>
      <c r="AB242" s="191">
        <f t="shared" si="123"/>
        <v>51.8645952</v>
      </c>
      <c r="AC242" s="191">
        <f t="shared" si="124"/>
        <v>5402.562</v>
      </c>
      <c r="AD242" s="191">
        <f t="shared" si="125"/>
        <v>5402.562</v>
      </c>
      <c r="AE242" s="191">
        <f t="shared" si="126"/>
        <v>1458.69174</v>
      </c>
      <c r="AF242" s="191">
        <f t="shared" si="127"/>
        <v>5402.562</v>
      </c>
      <c r="AG242" s="191">
        <f t="shared" si="128"/>
        <v>5402.562</v>
      </c>
      <c r="AH242" s="191">
        <f t="shared" si="129"/>
        <v>1620.7686</v>
      </c>
      <c r="AI242" s="191">
        <f t="shared" si="130"/>
        <v>-2356.07208</v>
      </c>
      <c r="AJ242" s="191">
        <f t="shared" si="131"/>
        <v>-236.522976</v>
      </c>
      <c r="AK242" s="191">
        <f t="shared" si="132"/>
        <v>-33.6245952</v>
      </c>
      <c r="AL242" s="191">
        <f t="shared" si="133"/>
        <v>-937.89174</v>
      </c>
      <c r="AM242" s="191">
        <f t="shared" si="134"/>
        <v>-1620.7686</v>
      </c>
      <c r="AN242" s="191">
        <f t="shared" si="135"/>
        <v>4546</v>
      </c>
      <c r="AO242" s="191">
        <f t="shared" si="136"/>
        <v>4546</v>
      </c>
      <c r="AP242" s="191">
        <f t="shared" si="137"/>
        <v>3818.64</v>
      </c>
      <c r="AQ242" s="191">
        <f t="shared" si="138"/>
        <v>1900</v>
      </c>
      <c r="AR242" s="191">
        <f t="shared" si="139"/>
        <v>1900</v>
      </c>
      <c r="AS242" s="191">
        <f t="shared" si="140"/>
        <v>91.2</v>
      </c>
      <c r="AT242" s="191">
        <f t="shared" si="141"/>
        <v>1900</v>
      </c>
      <c r="AU242" s="191">
        <f t="shared" si="142"/>
        <v>18.24</v>
      </c>
      <c r="AV242" s="191">
        <f t="shared" si="143"/>
        <v>4340</v>
      </c>
      <c r="AW242" s="191">
        <f t="shared" si="144"/>
        <v>4340</v>
      </c>
      <c r="AX242" s="191">
        <f t="shared" si="145"/>
        <v>1171.8</v>
      </c>
      <c r="AY242" s="191">
        <f t="shared" si="146"/>
        <v>1900</v>
      </c>
      <c r="AZ242" s="191">
        <f t="shared" si="147"/>
        <v>1900</v>
      </c>
      <c r="BA242" s="191">
        <f t="shared" si="148"/>
        <v>570</v>
      </c>
      <c r="BB242" s="191">
        <f t="shared" si="149"/>
        <v>-1636.56</v>
      </c>
      <c r="BC242" s="191">
        <f t="shared" si="150"/>
        <v>-68.4</v>
      </c>
      <c r="BD242" s="191">
        <f t="shared" si="151"/>
        <v>0</v>
      </c>
      <c r="BE242" s="191">
        <f t="shared" si="152"/>
        <v>-651</v>
      </c>
      <c r="BF242" s="191">
        <f t="shared" si="153"/>
        <v>-570</v>
      </c>
    </row>
    <row r="243" spans="2:58">
      <c r="B243" s="1" t="s">
        <v>433</v>
      </c>
      <c r="C243" s="197" t="str">
        <f>_xlfn.XLOOKUP(B243,'2024.1-2024.6'!B:B,'2024.1-2024.6'!G:G)</f>
        <v>2021/07/30</v>
      </c>
      <c r="D243" s="1">
        <f>_xlfn.XLOOKUP(B243,'2024.1-2024.6'!B:B,'2024.1-2024.6'!I:I)</f>
        <v>0</v>
      </c>
      <c r="E243" s="1" t="str">
        <f>_xlfn.XLOOKUP(B243,'2024.1-2024.6'!B:B,'2024.1-2024.6'!C:C)</f>
        <v>运营中心</v>
      </c>
      <c r="F243" s="1" t="str">
        <f>_xlfn.XLOOKUP(B243,'2024.1-2024.6'!B:B,'2024.1-2024.6'!F:F)</f>
        <v>装配电工</v>
      </c>
      <c r="G243" s="1">
        <f>COUNTIF('2024.1-2024.6'!B:B,B243)</f>
        <v>6</v>
      </c>
      <c r="H243" s="191">
        <f>_xlfn.XLOOKUP(B243,'2024.1-2024.6'!B:B,'2024.1-2024.6'!K:K)</f>
        <v>6671.19</v>
      </c>
      <c r="I243" s="191">
        <f>IFERROR(AVERAGEIF('2022.1-2022.12 '!B:B,B243,'2022.1-2022.12 '!K:K),0)</f>
        <v>6131.46636363636</v>
      </c>
      <c r="J243" s="191">
        <f>_xlfn.XLOOKUP(B243,'2024.1-2024.6'!B:B,'2024.1-2024.6'!J:J)</f>
        <v>1900</v>
      </c>
      <c r="K243" s="191">
        <f>IFERROR(AVERAGEIF('2022.1-2022.12 '!B:B,B243,'2022.1-2022.12 '!J:J),0)</f>
        <v>1900</v>
      </c>
      <c r="L243" s="191"/>
      <c r="M243" s="191">
        <f>SUMIF('2024.1-2024.6'!B:B,'Sum 2024.1-2024.6'!B243,'2024.1-2024.6'!L:L)</f>
        <v>2182.08</v>
      </c>
      <c r="N243" s="191"/>
      <c r="O243" s="191">
        <f>SUMIF('2024.1-2024.6'!B:B,'Sum 2024.1-2024.6'!B243,'2024.1-2024.6'!N:N)</f>
        <v>22.8</v>
      </c>
      <c r="P243" s="191">
        <f>SUMIF('2024.1-2024.6'!B:B,'Sum 2024.1-2024.6'!B243,'2024.1-2024.6'!P:P)</f>
        <v>18.24</v>
      </c>
      <c r="Q243" s="191"/>
      <c r="R243" s="191">
        <f>SUMIF('2024.1-2024.6'!B:B,'Sum 2024.1-2024.6'!B243,'2024.1-2024.6'!M:M)</f>
        <v>520.8</v>
      </c>
      <c r="S243" s="191"/>
      <c r="T243" s="191">
        <f>SUMIF('2024.1-2024.6'!B:B,'Sum 2024.1-2024.6'!B243,'2024.1-2024.6'!O:O)</f>
        <v>0</v>
      </c>
      <c r="U243" s="191">
        <f t="shared" si="116"/>
        <v>6131.46636363636</v>
      </c>
      <c r="V243" s="191">
        <f t="shared" si="117"/>
        <v>6131.46636363636</v>
      </c>
      <c r="W243" s="191">
        <f t="shared" si="118"/>
        <v>5150.43174545455</v>
      </c>
      <c r="X243" s="191">
        <f t="shared" si="119"/>
        <v>6131.46636363636</v>
      </c>
      <c r="Y243" s="191">
        <f t="shared" si="120"/>
        <v>6131.46636363636</v>
      </c>
      <c r="Z243" s="191">
        <f t="shared" si="121"/>
        <v>294.310385454545</v>
      </c>
      <c r="AA243" s="191">
        <f t="shared" si="122"/>
        <v>6131.46636363636</v>
      </c>
      <c r="AB243" s="191">
        <f t="shared" si="123"/>
        <v>58.8620770909091</v>
      </c>
      <c r="AC243" s="191">
        <f t="shared" si="124"/>
        <v>6131.46636363636</v>
      </c>
      <c r="AD243" s="191">
        <f t="shared" si="125"/>
        <v>6131.46636363636</v>
      </c>
      <c r="AE243" s="191">
        <f t="shared" si="126"/>
        <v>1655.49591818182</v>
      </c>
      <c r="AF243" s="191">
        <f t="shared" si="127"/>
        <v>6131.46636363636</v>
      </c>
      <c r="AG243" s="191">
        <f t="shared" si="128"/>
        <v>6131.46636363636</v>
      </c>
      <c r="AH243" s="191">
        <f t="shared" si="129"/>
        <v>1839.43990909091</v>
      </c>
      <c r="AI243" s="191">
        <f t="shared" si="130"/>
        <v>-2968.35174545455</v>
      </c>
      <c r="AJ243" s="191">
        <f t="shared" si="131"/>
        <v>-271.510385454545</v>
      </c>
      <c r="AK243" s="191">
        <f t="shared" si="132"/>
        <v>-40.6220770909091</v>
      </c>
      <c r="AL243" s="191">
        <f t="shared" si="133"/>
        <v>-1134.69591818182</v>
      </c>
      <c r="AM243" s="191">
        <f t="shared" si="134"/>
        <v>-1839.43990909091</v>
      </c>
      <c r="AN243" s="191">
        <f t="shared" si="135"/>
        <v>4546</v>
      </c>
      <c r="AO243" s="191">
        <f t="shared" si="136"/>
        <v>4546</v>
      </c>
      <c r="AP243" s="191">
        <f t="shared" si="137"/>
        <v>3818.64</v>
      </c>
      <c r="AQ243" s="191">
        <f t="shared" si="138"/>
        <v>1900</v>
      </c>
      <c r="AR243" s="191">
        <f t="shared" si="139"/>
        <v>1900</v>
      </c>
      <c r="AS243" s="191">
        <f t="shared" si="140"/>
        <v>91.2</v>
      </c>
      <c r="AT243" s="191">
        <f t="shared" si="141"/>
        <v>1900</v>
      </c>
      <c r="AU243" s="191">
        <f t="shared" si="142"/>
        <v>18.24</v>
      </c>
      <c r="AV243" s="191">
        <f t="shared" si="143"/>
        <v>4340</v>
      </c>
      <c r="AW243" s="191">
        <f t="shared" si="144"/>
        <v>4340</v>
      </c>
      <c r="AX243" s="191">
        <f t="shared" si="145"/>
        <v>1171.8</v>
      </c>
      <c r="AY243" s="191">
        <f t="shared" si="146"/>
        <v>1900</v>
      </c>
      <c r="AZ243" s="191">
        <f t="shared" si="147"/>
        <v>1900</v>
      </c>
      <c r="BA243" s="191">
        <f t="shared" si="148"/>
        <v>570</v>
      </c>
      <c r="BB243" s="191">
        <f t="shared" si="149"/>
        <v>-1636.56</v>
      </c>
      <c r="BC243" s="191">
        <f t="shared" si="150"/>
        <v>-68.4</v>
      </c>
      <c r="BD243" s="191">
        <f t="shared" si="151"/>
        <v>0</v>
      </c>
      <c r="BE243" s="191">
        <f t="shared" si="152"/>
        <v>-651</v>
      </c>
      <c r="BF243" s="191">
        <f t="shared" si="153"/>
        <v>-570</v>
      </c>
    </row>
    <row r="244" spans="2:58">
      <c r="B244" s="1" t="s">
        <v>435</v>
      </c>
      <c r="C244" s="197" t="str">
        <f>_xlfn.XLOOKUP(B244,'2024.1-2024.6'!B:B,'2024.1-2024.6'!G:G)</f>
        <v>2020/04/09</v>
      </c>
      <c r="D244" s="1">
        <f>_xlfn.XLOOKUP(B244,'2024.1-2024.6'!B:B,'2024.1-2024.6'!I:I)</f>
        <v>0</v>
      </c>
      <c r="E244" s="1" t="str">
        <f>_xlfn.XLOOKUP(B244,'2024.1-2024.6'!B:B,'2024.1-2024.6'!C:C)</f>
        <v>销售部</v>
      </c>
      <c r="F244" s="1" t="str">
        <f>_xlfn.XLOOKUP(B244,'2024.1-2024.6'!B:B,'2024.1-2024.6'!F:F)</f>
        <v>区域销售经理</v>
      </c>
      <c r="G244" s="1">
        <f>COUNTIF('2024.1-2024.6'!B:B,B244)</f>
        <v>6</v>
      </c>
      <c r="H244" s="191">
        <f>_xlfn.XLOOKUP(B244,'2024.1-2024.6'!B:B,'2024.1-2024.6'!K:K)</f>
        <v>8990</v>
      </c>
      <c r="I244" s="191">
        <f>IFERROR(AVERAGEIF('2022.1-2022.12 '!B:B,B244,'2022.1-2022.12 '!K:K),0)</f>
        <v>8249.0325</v>
      </c>
      <c r="J244" s="191">
        <f>_xlfn.XLOOKUP(B244,'2024.1-2024.6'!B:B,'2024.1-2024.6'!J:J)</f>
        <v>3868</v>
      </c>
      <c r="K244" s="191">
        <f>IFERROR(AVERAGEIF('2022.1-2022.12 '!B:B,B244,'2022.1-2022.12 '!J:J),0)</f>
        <v>3500</v>
      </c>
      <c r="L244" s="191"/>
      <c r="M244" s="191">
        <f>SUMIF('2024.1-2024.6'!B:B,'Sum 2024.1-2024.6'!B244,'2024.1-2024.6'!L:L)</f>
        <v>2182.08</v>
      </c>
      <c r="N244" s="191"/>
      <c r="O244" s="191">
        <f>SUMIF('2024.1-2024.6'!B:B,'Sum 2024.1-2024.6'!B244,'2024.1-2024.6'!N:N)</f>
        <v>22.8</v>
      </c>
      <c r="P244" s="191">
        <f>SUMIF('2024.1-2024.6'!B:B,'Sum 2024.1-2024.6'!B244,'2024.1-2024.6'!P:P)</f>
        <v>18.24</v>
      </c>
      <c r="Q244" s="191"/>
      <c r="R244" s="191">
        <f>SUMIF('2024.1-2024.6'!B:B,'Sum 2024.1-2024.6'!B244,'2024.1-2024.6'!M:M)</f>
        <v>520.8</v>
      </c>
      <c r="S244" s="191"/>
      <c r="T244" s="191">
        <f>SUMIF('2024.1-2024.6'!B:B,'Sum 2024.1-2024.6'!B244,'2024.1-2024.6'!O:O)</f>
        <v>0</v>
      </c>
      <c r="U244" s="191">
        <f t="shared" si="116"/>
        <v>8249.0325</v>
      </c>
      <c r="V244" s="191">
        <f t="shared" si="117"/>
        <v>8249.0325</v>
      </c>
      <c r="W244" s="191">
        <f t="shared" si="118"/>
        <v>6929.1873</v>
      </c>
      <c r="X244" s="191">
        <f t="shared" si="119"/>
        <v>8249.0325</v>
      </c>
      <c r="Y244" s="191">
        <f t="shared" si="120"/>
        <v>8249.0325</v>
      </c>
      <c r="Z244" s="191">
        <f t="shared" si="121"/>
        <v>395.95356</v>
      </c>
      <c r="AA244" s="191">
        <f t="shared" si="122"/>
        <v>8249.0325</v>
      </c>
      <c r="AB244" s="191">
        <f t="shared" si="123"/>
        <v>79.190712</v>
      </c>
      <c r="AC244" s="191">
        <f t="shared" si="124"/>
        <v>8249.0325</v>
      </c>
      <c r="AD244" s="191">
        <f t="shared" si="125"/>
        <v>8249.0325</v>
      </c>
      <c r="AE244" s="191">
        <f t="shared" si="126"/>
        <v>2227.238775</v>
      </c>
      <c r="AF244" s="191">
        <f t="shared" si="127"/>
        <v>8249.0325</v>
      </c>
      <c r="AG244" s="191">
        <f t="shared" si="128"/>
        <v>8249.0325</v>
      </c>
      <c r="AH244" s="191">
        <f t="shared" si="129"/>
        <v>2474.70975</v>
      </c>
      <c r="AI244" s="191">
        <f t="shared" si="130"/>
        <v>-4747.1073</v>
      </c>
      <c r="AJ244" s="191">
        <f t="shared" si="131"/>
        <v>-373.15356</v>
      </c>
      <c r="AK244" s="191">
        <f t="shared" si="132"/>
        <v>-60.950712</v>
      </c>
      <c r="AL244" s="191">
        <f t="shared" si="133"/>
        <v>-1706.438775</v>
      </c>
      <c r="AM244" s="191">
        <f t="shared" si="134"/>
        <v>-2474.70975</v>
      </c>
      <c r="AN244" s="191">
        <f t="shared" si="135"/>
        <v>4546</v>
      </c>
      <c r="AO244" s="191">
        <f t="shared" si="136"/>
        <v>4546</v>
      </c>
      <c r="AP244" s="191">
        <f t="shared" si="137"/>
        <v>3818.64</v>
      </c>
      <c r="AQ244" s="191">
        <f t="shared" si="138"/>
        <v>3500</v>
      </c>
      <c r="AR244" s="191">
        <f t="shared" si="139"/>
        <v>3500</v>
      </c>
      <c r="AS244" s="191">
        <f t="shared" si="140"/>
        <v>168</v>
      </c>
      <c r="AT244" s="191">
        <f t="shared" si="141"/>
        <v>3500</v>
      </c>
      <c r="AU244" s="191">
        <f t="shared" si="142"/>
        <v>33.6</v>
      </c>
      <c r="AV244" s="191">
        <f t="shared" si="143"/>
        <v>4340</v>
      </c>
      <c r="AW244" s="191">
        <f t="shared" si="144"/>
        <v>4340</v>
      </c>
      <c r="AX244" s="191">
        <f t="shared" si="145"/>
        <v>1171.8</v>
      </c>
      <c r="AY244" s="191">
        <f t="shared" si="146"/>
        <v>3500</v>
      </c>
      <c r="AZ244" s="191">
        <f t="shared" si="147"/>
        <v>3500</v>
      </c>
      <c r="BA244" s="191">
        <f t="shared" si="148"/>
        <v>1050</v>
      </c>
      <c r="BB244" s="191">
        <f t="shared" si="149"/>
        <v>-1636.56</v>
      </c>
      <c r="BC244" s="191">
        <f t="shared" si="150"/>
        <v>-145.2</v>
      </c>
      <c r="BD244" s="191">
        <f t="shared" si="151"/>
        <v>-15.36</v>
      </c>
      <c r="BE244" s="191">
        <f t="shared" si="152"/>
        <v>-651</v>
      </c>
      <c r="BF244" s="191">
        <f t="shared" si="153"/>
        <v>-1050</v>
      </c>
    </row>
    <row r="245" spans="2:58">
      <c r="B245" s="1" t="s">
        <v>436</v>
      </c>
      <c r="C245" s="197" t="str">
        <f>_xlfn.XLOOKUP(B245,'2024.1-2024.6'!B:B,'2024.1-2024.6'!G:G)</f>
        <v>2023/01/31</v>
      </c>
      <c r="D245" s="1">
        <f>_xlfn.XLOOKUP(B245,'2024.1-2024.6'!B:B,'2024.1-2024.6'!I:I)</f>
        <v>0</v>
      </c>
      <c r="E245" s="1" t="str">
        <f>_xlfn.XLOOKUP(B245,'2024.1-2024.6'!B:B,'2024.1-2024.6'!C:C)</f>
        <v>服务营销中心</v>
      </c>
      <c r="F245" s="1" t="str">
        <f>_xlfn.XLOOKUP(B245,'2024.1-2024.6'!B:B,'2024.1-2024.6'!F:F)</f>
        <v>培训专员</v>
      </c>
      <c r="G245" s="1">
        <f>COUNTIF('2024.1-2024.6'!B:B,B245)</f>
        <v>6</v>
      </c>
      <c r="H245" s="191">
        <f>_xlfn.XLOOKUP(B245,'2024.1-2024.6'!B:B,'2024.1-2024.6'!K:K)</f>
        <v>8426</v>
      </c>
      <c r="I245" s="191">
        <f>IFERROR(AVERAGEIF('2022.1-2022.12 '!B:B,B245,'2022.1-2022.12 '!K:K),0)</f>
        <v>0</v>
      </c>
      <c r="J245" s="191">
        <f>_xlfn.XLOOKUP(B245,'2024.1-2024.6'!B:B,'2024.1-2024.6'!J:J)</f>
        <v>4238</v>
      </c>
      <c r="K245" s="191">
        <f>IFERROR(AVERAGEIF('2022.1-2022.12 '!B:B,B245,'2022.1-2022.12 '!J:J),0)</f>
        <v>0</v>
      </c>
      <c r="L245" s="191"/>
      <c r="M245" s="191">
        <f>SUMIF('2024.1-2024.6'!B:B,'Sum 2024.1-2024.6'!B245,'2024.1-2024.6'!L:L)</f>
        <v>2182.08</v>
      </c>
      <c r="N245" s="191"/>
      <c r="O245" s="191">
        <f>SUMIF('2024.1-2024.6'!B:B,'Sum 2024.1-2024.6'!B245,'2024.1-2024.6'!N:N)</f>
        <v>22.8</v>
      </c>
      <c r="P245" s="191">
        <f>SUMIF('2024.1-2024.6'!B:B,'Sum 2024.1-2024.6'!B245,'2024.1-2024.6'!P:P)</f>
        <v>18.24</v>
      </c>
      <c r="Q245" s="191"/>
      <c r="R245" s="191">
        <f>SUMIF('2024.1-2024.6'!B:B,'Sum 2024.1-2024.6'!B245,'2024.1-2024.6'!M:M)</f>
        <v>520.8</v>
      </c>
      <c r="S245" s="191"/>
      <c r="T245" s="191">
        <f>SUMIF('2024.1-2024.6'!B:B,'Sum 2024.1-2024.6'!B245,'2024.1-2024.6'!O:O)</f>
        <v>0</v>
      </c>
      <c r="U245" s="191">
        <f t="shared" si="116"/>
        <v>8426</v>
      </c>
      <c r="V245" s="191">
        <f t="shared" si="117"/>
        <v>8426</v>
      </c>
      <c r="W245" s="191">
        <f t="shared" si="118"/>
        <v>7077.84</v>
      </c>
      <c r="X245" s="191">
        <f t="shared" si="119"/>
        <v>8426</v>
      </c>
      <c r="Y245" s="191">
        <f t="shared" si="120"/>
        <v>8426</v>
      </c>
      <c r="Z245" s="191">
        <f t="shared" si="121"/>
        <v>404.448</v>
      </c>
      <c r="AA245" s="191">
        <f t="shared" si="122"/>
        <v>8426</v>
      </c>
      <c r="AB245" s="191">
        <f t="shared" si="123"/>
        <v>80.8896</v>
      </c>
      <c r="AC245" s="191">
        <f t="shared" si="124"/>
        <v>8426</v>
      </c>
      <c r="AD245" s="191">
        <f t="shared" si="125"/>
        <v>8426</v>
      </c>
      <c r="AE245" s="191">
        <f t="shared" si="126"/>
        <v>2275.02</v>
      </c>
      <c r="AF245" s="191">
        <f t="shared" si="127"/>
        <v>8426</v>
      </c>
      <c r="AG245" s="191">
        <f t="shared" si="128"/>
        <v>8426</v>
      </c>
      <c r="AH245" s="191">
        <f t="shared" si="129"/>
        <v>2527.8</v>
      </c>
      <c r="AI245" s="191">
        <f t="shared" si="130"/>
        <v>-4895.76</v>
      </c>
      <c r="AJ245" s="191">
        <f t="shared" si="131"/>
        <v>-381.648</v>
      </c>
      <c r="AK245" s="191">
        <f t="shared" si="132"/>
        <v>-62.6496</v>
      </c>
      <c r="AL245" s="191">
        <f t="shared" si="133"/>
        <v>-1754.22</v>
      </c>
      <c r="AM245" s="191">
        <f t="shared" si="134"/>
        <v>-2527.8</v>
      </c>
      <c r="AN245" s="191">
        <f t="shared" si="135"/>
        <v>4546</v>
      </c>
      <c r="AO245" s="191">
        <f t="shared" si="136"/>
        <v>4546</v>
      </c>
      <c r="AP245" s="191">
        <f t="shared" si="137"/>
        <v>3818.64</v>
      </c>
      <c r="AQ245" s="191">
        <f t="shared" si="138"/>
        <v>4238</v>
      </c>
      <c r="AR245" s="191">
        <f t="shared" si="139"/>
        <v>4238</v>
      </c>
      <c r="AS245" s="191">
        <f t="shared" si="140"/>
        <v>203.424</v>
      </c>
      <c r="AT245" s="191">
        <f t="shared" si="141"/>
        <v>4238</v>
      </c>
      <c r="AU245" s="191">
        <f t="shared" si="142"/>
        <v>40.6848</v>
      </c>
      <c r="AV245" s="191">
        <f t="shared" si="143"/>
        <v>4340</v>
      </c>
      <c r="AW245" s="191">
        <f t="shared" si="144"/>
        <v>4340</v>
      </c>
      <c r="AX245" s="191">
        <f t="shared" si="145"/>
        <v>1171.8</v>
      </c>
      <c r="AY245" s="191">
        <f t="shared" si="146"/>
        <v>4238</v>
      </c>
      <c r="AZ245" s="191">
        <f t="shared" si="147"/>
        <v>4238</v>
      </c>
      <c r="BA245" s="191">
        <f t="shared" si="148"/>
        <v>1271.4</v>
      </c>
      <c r="BB245" s="191">
        <f t="shared" si="149"/>
        <v>-1636.56</v>
      </c>
      <c r="BC245" s="191">
        <f t="shared" si="150"/>
        <v>-180.624</v>
      </c>
      <c r="BD245" s="191">
        <f t="shared" si="151"/>
        <v>-22.4448</v>
      </c>
      <c r="BE245" s="191">
        <f t="shared" si="152"/>
        <v>-651</v>
      </c>
      <c r="BF245" s="191">
        <f t="shared" si="153"/>
        <v>-1271.4</v>
      </c>
    </row>
    <row r="246" spans="2:58">
      <c r="B246" s="1" t="s">
        <v>437</v>
      </c>
      <c r="C246" s="197" t="str">
        <f>_xlfn.XLOOKUP(B246,'2024.1-2024.6'!B:B,'2024.1-2024.6'!G:G)</f>
        <v>2023/03/20</v>
      </c>
      <c r="D246" s="1">
        <f>_xlfn.XLOOKUP(B246,'2024.1-2024.6'!B:B,'2024.1-2024.6'!I:I)</f>
        <v>0</v>
      </c>
      <c r="E246" s="1" t="str">
        <f>_xlfn.XLOOKUP(B246,'2024.1-2024.6'!B:B,'2024.1-2024.6'!C:C)</f>
        <v>运营中心</v>
      </c>
      <c r="F246" s="1" t="str">
        <f>_xlfn.XLOOKUP(B246,'2024.1-2024.6'!B:B,'2024.1-2024.6'!F:F)</f>
        <v>装配电工</v>
      </c>
      <c r="G246" s="1">
        <f>COUNTIF('2024.1-2024.6'!B:B,B246)</f>
        <v>6</v>
      </c>
      <c r="H246" s="191">
        <f>_xlfn.XLOOKUP(B246,'2024.1-2024.6'!B:B,'2024.1-2024.6'!K:K)</f>
        <v>6496.45</v>
      </c>
      <c r="I246" s="191">
        <f>IFERROR(AVERAGEIF('2022.1-2022.12 '!B:B,B246,'2022.1-2022.12 '!K:K),0)</f>
        <v>0</v>
      </c>
      <c r="J246" s="191">
        <f>_xlfn.XLOOKUP(B246,'2024.1-2024.6'!B:B,'2024.1-2024.6'!J:J)</f>
        <v>1900</v>
      </c>
      <c r="K246" s="191">
        <f>IFERROR(AVERAGEIF('2022.1-2022.12 '!B:B,B246,'2022.1-2022.12 '!J:J),0)</f>
        <v>0</v>
      </c>
      <c r="L246" s="191"/>
      <c r="M246" s="191">
        <f>SUMIF('2024.1-2024.6'!B:B,'Sum 2024.1-2024.6'!B246,'2024.1-2024.6'!L:L)</f>
        <v>2182.08</v>
      </c>
      <c r="N246" s="191"/>
      <c r="O246" s="191">
        <f>SUMIF('2024.1-2024.6'!B:B,'Sum 2024.1-2024.6'!B246,'2024.1-2024.6'!N:N)</f>
        <v>22.8</v>
      </c>
      <c r="P246" s="191">
        <f>SUMIF('2024.1-2024.6'!B:B,'Sum 2024.1-2024.6'!B246,'2024.1-2024.6'!P:P)</f>
        <v>18.24</v>
      </c>
      <c r="Q246" s="191"/>
      <c r="R246" s="191">
        <f>SUMIF('2024.1-2024.6'!B:B,'Sum 2024.1-2024.6'!B246,'2024.1-2024.6'!M:M)</f>
        <v>520.8</v>
      </c>
      <c r="S246" s="191"/>
      <c r="T246" s="191">
        <f>SUMIF('2024.1-2024.6'!B:B,'Sum 2024.1-2024.6'!B246,'2024.1-2024.6'!O:O)</f>
        <v>0</v>
      </c>
      <c r="U246" s="191">
        <f t="shared" si="116"/>
        <v>6496.45</v>
      </c>
      <c r="V246" s="191">
        <f t="shared" si="117"/>
        <v>6496.45</v>
      </c>
      <c r="W246" s="191">
        <f t="shared" si="118"/>
        <v>5457.018</v>
      </c>
      <c r="X246" s="191">
        <f t="shared" si="119"/>
        <v>6496.45</v>
      </c>
      <c r="Y246" s="191">
        <f t="shared" si="120"/>
        <v>6496.45</v>
      </c>
      <c r="Z246" s="191">
        <f t="shared" si="121"/>
        <v>311.8296</v>
      </c>
      <c r="AA246" s="191">
        <f t="shared" si="122"/>
        <v>6496.45</v>
      </c>
      <c r="AB246" s="191">
        <f t="shared" si="123"/>
        <v>62.36592</v>
      </c>
      <c r="AC246" s="191">
        <f t="shared" si="124"/>
        <v>6496.45</v>
      </c>
      <c r="AD246" s="191">
        <f t="shared" si="125"/>
        <v>6496.45</v>
      </c>
      <c r="AE246" s="191">
        <f t="shared" si="126"/>
        <v>1754.0415</v>
      </c>
      <c r="AF246" s="191">
        <f t="shared" si="127"/>
        <v>6496.45</v>
      </c>
      <c r="AG246" s="191">
        <f t="shared" si="128"/>
        <v>6496.45</v>
      </c>
      <c r="AH246" s="191">
        <f t="shared" si="129"/>
        <v>1948.935</v>
      </c>
      <c r="AI246" s="191">
        <f t="shared" si="130"/>
        <v>-3274.938</v>
      </c>
      <c r="AJ246" s="191">
        <f t="shared" si="131"/>
        <v>-289.0296</v>
      </c>
      <c r="AK246" s="191">
        <f t="shared" si="132"/>
        <v>-44.12592</v>
      </c>
      <c r="AL246" s="191">
        <f t="shared" si="133"/>
        <v>-1233.2415</v>
      </c>
      <c r="AM246" s="191">
        <f t="shared" si="134"/>
        <v>-1948.935</v>
      </c>
      <c r="AN246" s="191">
        <f t="shared" si="135"/>
        <v>4546</v>
      </c>
      <c r="AO246" s="191">
        <f t="shared" si="136"/>
        <v>4546</v>
      </c>
      <c r="AP246" s="191">
        <f t="shared" si="137"/>
        <v>3818.64</v>
      </c>
      <c r="AQ246" s="191">
        <f t="shared" si="138"/>
        <v>1900</v>
      </c>
      <c r="AR246" s="191">
        <f t="shared" si="139"/>
        <v>1900</v>
      </c>
      <c r="AS246" s="191">
        <f t="shared" si="140"/>
        <v>91.2</v>
      </c>
      <c r="AT246" s="191">
        <f t="shared" si="141"/>
        <v>1900</v>
      </c>
      <c r="AU246" s="191">
        <f t="shared" si="142"/>
        <v>18.24</v>
      </c>
      <c r="AV246" s="191">
        <f t="shared" si="143"/>
        <v>4340</v>
      </c>
      <c r="AW246" s="191">
        <f t="shared" si="144"/>
        <v>4340</v>
      </c>
      <c r="AX246" s="191">
        <f t="shared" si="145"/>
        <v>1171.8</v>
      </c>
      <c r="AY246" s="191">
        <f t="shared" si="146"/>
        <v>1900</v>
      </c>
      <c r="AZ246" s="191">
        <f t="shared" si="147"/>
        <v>1900</v>
      </c>
      <c r="BA246" s="191">
        <f t="shared" si="148"/>
        <v>570</v>
      </c>
      <c r="BB246" s="191">
        <f t="shared" si="149"/>
        <v>-1636.56</v>
      </c>
      <c r="BC246" s="191">
        <f t="shared" si="150"/>
        <v>-68.4</v>
      </c>
      <c r="BD246" s="191">
        <f t="shared" si="151"/>
        <v>0</v>
      </c>
      <c r="BE246" s="191">
        <f t="shared" si="152"/>
        <v>-651</v>
      </c>
      <c r="BF246" s="191">
        <f t="shared" si="153"/>
        <v>-570</v>
      </c>
    </row>
    <row r="247" spans="2:58">
      <c r="B247" s="1" t="s">
        <v>438</v>
      </c>
      <c r="C247" s="197" t="str">
        <f>_xlfn.XLOOKUP(B247,'2024.1-2024.6'!B:B,'2024.1-2024.6'!G:G)</f>
        <v>2021/01/04</v>
      </c>
      <c r="D247" s="1">
        <f>_xlfn.XLOOKUP(B247,'2024.1-2024.6'!B:B,'2024.1-2024.6'!I:I)</f>
        <v>0</v>
      </c>
      <c r="E247" s="1" t="str">
        <f>_xlfn.XLOOKUP(B247,'2024.1-2024.6'!B:B,'2024.1-2024.6'!C:C)</f>
        <v>服务营销中心</v>
      </c>
      <c r="F247" s="1" t="str">
        <f>_xlfn.XLOOKUP(B247,'2024.1-2024.6'!B:B,'2024.1-2024.6'!F:F)</f>
        <v>电气服务工程师（上海）</v>
      </c>
      <c r="G247" s="1">
        <f>COUNTIF('2024.1-2024.6'!B:B,B247)</f>
        <v>6</v>
      </c>
      <c r="H247" s="191">
        <f>_xlfn.XLOOKUP(B247,'2024.1-2024.6'!B:B,'2024.1-2024.6'!K:K)</f>
        <v>12156.83</v>
      </c>
      <c r="I247" s="191">
        <f>IFERROR(AVERAGEIF('2022.1-2022.12 '!B:B,B247,'2022.1-2022.12 '!K:K),0)</f>
        <v>12056.625</v>
      </c>
      <c r="J247" s="191">
        <f>_xlfn.XLOOKUP(B247,'2024.1-2024.6'!B:B,'2024.1-2024.6'!J:J)</f>
        <v>5525</v>
      </c>
      <c r="K247" s="191">
        <f>IFERROR(AVERAGEIF('2022.1-2022.12 '!B:B,B247,'2022.1-2022.12 '!J:J),0)</f>
        <v>4748</v>
      </c>
      <c r="L247" s="191"/>
      <c r="M247" s="191">
        <f>SUMIF('2024.1-2024.6'!B:B,'Sum 2024.1-2024.6'!B247,'2024.1-2024.6'!L:L)</f>
        <v>2157.12</v>
      </c>
      <c r="N247" s="191"/>
      <c r="O247" s="191">
        <f>SUMIF('2024.1-2024.6'!B:B,'Sum 2024.1-2024.6'!B247,'2024.1-2024.6'!N:N)</f>
        <v>134.82</v>
      </c>
      <c r="P247" s="191">
        <f>SUMIF('2024.1-2024.6'!B:B,'Sum 2024.1-2024.6'!B247,'2024.1-2024.6'!P:P)</f>
        <v>18.24</v>
      </c>
      <c r="Q247" s="191"/>
      <c r="R247" s="191">
        <f>SUMIF('2024.1-2024.6'!B:B,'Sum 2024.1-2024.6'!B247,'2024.1-2024.6'!M:M)</f>
        <v>674.1</v>
      </c>
      <c r="S247" s="191"/>
      <c r="T247" s="191">
        <f>SUMIF('2024.1-2024.6'!B:B,'Sum 2024.1-2024.6'!B247,'2024.1-2024.6'!O:O)</f>
        <v>3600</v>
      </c>
      <c r="U247" s="191">
        <f t="shared" si="116"/>
        <v>12056.625</v>
      </c>
      <c r="V247" s="191">
        <f t="shared" si="117"/>
        <v>12056.625</v>
      </c>
      <c r="W247" s="191">
        <f t="shared" si="118"/>
        <v>10127.565</v>
      </c>
      <c r="X247" s="191">
        <f t="shared" si="119"/>
        <v>12056.625</v>
      </c>
      <c r="Y247" s="191">
        <f t="shared" si="120"/>
        <v>12056.625</v>
      </c>
      <c r="Z247" s="191">
        <f t="shared" si="121"/>
        <v>578.718</v>
      </c>
      <c r="AA247" s="191">
        <f t="shared" si="122"/>
        <v>12056.625</v>
      </c>
      <c r="AB247" s="191">
        <f t="shared" si="123"/>
        <v>115.7436</v>
      </c>
      <c r="AC247" s="191">
        <f t="shared" si="124"/>
        <v>12056.625</v>
      </c>
      <c r="AD247" s="191">
        <f t="shared" si="125"/>
        <v>12056.625</v>
      </c>
      <c r="AE247" s="191">
        <f t="shared" si="126"/>
        <v>3255.28875</v>
      </c>
      <c r="AF247" s="191">
        <f t="shared" si="127"/>
        <v>12056.625</v>
      </c>
      <c r="AG247" s="191">
        <f t="shared" si="128"/>
        <v>12056.625</v>
      </c>
      <c r="AH247" s="191">
        <f t="shared" si="129"/>
        <v>3616.9875</v>
      </c>
      <c r="AI247" s="191">
        <f t="shared" si="130"/>
        <v>-7970.445</v>
      </c>
      <c r="AJ247" s="191">
        <f t="shared" si="131"/>
        <v>-443.898</v>
      </c>
      <c r="AK247" s="191">
        <f t="shared" si="132"/>
        <v>-97.5036</v>
      </c>
      <c r="AL247" s="191">
        <f t="shared" si="133"/>
        <v>-2581.18875</v>
      </c>
      <c r="AM247" s="191">
        <f t="shared" si="134"/>
        <v>-16.9875000000002</v>
      </c>
      <c r="AN247" s="191">
        <f t="shared" si="135"/>
        <v>4748</v>
      </c>
      <c r="AO247" s="191">
        <f t="shared" si="136"/>
        <v>4748</v>
      </c>
      <c r="AP247" s="191">
        <f t="shared" si="137"/>
        <v>3988.32</v>
      </c>
      <c r="AQ247" s="191">
        <f t="shared" si="138"/>
        <v>4748</v>
      </c>
      <c r="AR247" s="191">
        <f t="shared" si="139"/>
        <v>4748</v>
      </c>
      <c r="AS247" s="191">
        <f t="shared" si="140"/>
        <v>227.904</v>
      </c>
      <c r="AT247" s="191">
        <f t="shared" si="141"/>
        <v>4748</v>
      </c>
      <c r="AU247" s="191">
        <f t="shared" si="142"/>
        <v>45.5808</v>
      </c>
      <c r="AV247" s="191">
        <f t="shared" si="143"/>
        <v>4748</v>
      </c>
      <c r="AW247" s="191">
        <f t="shared" si="144"/>
        <v>4748</v>
      </c>
      <c r="AX247" s="191">
        <f t="shared" si="145"/>
        <v>1281.96</v>
      </c>
      <c r="AY247" s="191">
        <f t="shared" si="146"/>
        <v>4748</v>
      </c>
      <c r="AZ247" s="191">
        <f t="shared" si="147"/>
        <v>4748</v>
      </c>
      <c r="BA247" s="191">
        <f t="shared" si="148"/>
        <v>1424.4</v>
      </c>
      <c r="BB247" s="191">
        <f t="shared" si="149"/>
        <v>-1831.2</v>
      </c>
      <c r="BC247" s="191">
        <f t="shared" si="150"/>
        <v>-93.084</v>
      </c>
      <c r="BD247" s="191">
        <f t="shared" si="151"/>
        <v>-27.3408</v>
      </c>
      <c r="BE247" s="191">
        <f t="shared" si="152"/>
        <v>-607.86</v>
      </c>
      <c r="BF247" s="191">
        <f t="shared" si="153"/>
        <v>0</v>
      </c>
    </row>
    <row r="248" spans="2:58">
      <c r="B248" s="1" t="s">
        <v>439</v>
      </c>
      <c r="C248" s="197" t="str">
        <f>_xlfn.XLOOKUP(B248,'2024.1-2024.6'!B:B,'2024.1-2024.6'!G:G)</f>
        <v>2021/05/26</v>
      </c>
      <c r="D248" s="1">
        <f>_xlfn.XLOOKUP(B248,'2024.1-2024.6'!B:B,'2024.1-2024.6'!I:I)</f>
        <v>0</v>
      </c>
      <c r="E248" s="1" t="str">
        <f>_xlfn.XLOOKUP(B248,'2024.1-2024.6'!B:B,'2024.1-2024.6'!C:C)</f>
        <v>运营中心</v>
      </c>
      <c r="F248" s="1" t="str">
        <f>_xlfn.XLOOKUP(B248,'2024.1-2024.6'!B:B,'2024.1-2024.6'!F:F)</f>
        <v>装配钳工</v>
      </c>
      <c r="G248" s="1">
        <f>COUNTIF('2024.1-2024.6'!B:B,B248)</f>
        <v>6</v>
      </c>
      <c r="H248" s="191">
        <f>_xlfn.XLOOKUP(B248,'2024.1-2024.6'!B:B,'2024.1-2024.6'!K:K)</f>
        <v>7046.01</v>
      </c>
      <c r="I248" s="191">
        <f>IFERROR(AVERAGEIF('2022.1-2022.12 '!B:B,B248,'2022.1-2022.12 '!K:K),0)</f>
        <v>4722.72333333333</v>
      </c>
      <c r="J248" s="191">
        <f>_xlfn.XLOOKUP(B248,'2024.1-2024.6'!B:B,'2024.1-2024.6'!J:J)</f>
        <v>1900</v>
      </c>
      <c r="K248" s="191">
        <f>IFERROR(AVERAGEIF('2022.1-2022.12 '!B:B,B248,'2022.1-2022.12 '!J:J),0)</f>
        <v>1900</v>
      </c>
      <c r="L248" s="191"/>
      <c r="M248" s="191">
        <f>SUMIF('2024.1-2024.6'!B:B,'Sum 2024.1-2024.6'!B248,'2024.1-2024.6'!L:L)</f>
        <v>2182.08</v>
      </c>
      <c r="N248" s="191"/>
      <c r="O248" s="191">
        <f>SUMIF('2024.1-2024.6'!B:B,'Sum 2024.1-2024.6'!B248,'2024.1-2024.6'!N:N)</f>
        <v>22.8</v>
      </c>
      <c r="P248" s="191">
        <f>SUMIF('2024.1-2024.6'!B:B,'Sum 2024.1-2024.6'!B248,'2024.1-2024.6'!P:P)</f>
        <v>18.24</v>
      </c>
      <c r="Q248" s="191"/>
      <c r="R248" s="191">
        <f>SUMIF('2024.1-2024.6'!B:B,'Sum 2024.1-2024.6'!B248,'2024.1-2024.6'!M:M)</f>
        <v>520.8</v>
      </c>
      <c r="S248" s="191"/>
      <c r="T248" s="191">
        <f>SUMIF('2024.1-2024.6'!B:B,'Sum 2024.1-2024.6'!B248,'2024.1-2024.6'!O:O)</f>
        <v>0</v>
      </c>
      <c r="U248" s="191">
        <f t="shared" si="116"/>
        <v>4722.72333333333</v>
      </c>
      <c r="V248" s="191">
        <f t="shared" si="117"/>
        <v>4722.72333333333</v>
      </c>
      <c r="W248" s="191">
        <f t="shared" si="118"/>
        <v>3967.0876</v>
      </c>
      <c r="X248" s="191">
        <f t="shared" si="119"/>
        <v>4722.72333333333</v>
      </c>
      <c r="Y248" s="191">
        <f t="shared" si="120"/>
        <v>4722.72333333333</v>
      </c>
      <c r="Z248" s="191">
        <f t="shared" si="121"/>
        <v>226.69072</v>
      </c>
      <c r="AA248" s="191">
        <f t="shared" si="122"/>
        <v>4722.72333333333</v>
      </c>
      <c r="AB248" s="191">
        <f t="shared" si="123"/>
        <v>45.338144</v>
      </c>
      <c r="AC248" s="191">
        <f t="shared" si="124"/>
        <v>4722.72333333333</v>
      </c>
      <c r="AD248" s="191">
        <f t="shared" si="125"/>
        <v>4722.72333333333</v>
      </c>
      <c r="AE248" s="191">
        <f t="shared" si="126"/>
        <v>1275.1353</v>
      </c>
      <c r="AF248" s="191">
        <f t="shared" si="127"/>
        <v>4722.72333333333</v>
      </c>
      <c r="AG248" s="191">
        <f t="shared" si="128"/>
        <v>4722.72333333333</v>
      </c>
      <c r="AH248" s="191">
        <f t="shared" si="129"/>
        <v>1416.817</v>
      </c>
      <c r="AI248" s="191">
        <f t="shared" si="130"/>
        <v>-1785.0076</v>
      </c>
      <c r="AJ248" s="191">
        <f t="shared" si="131"/>
        <v>-203.89072</v>
      </c>
      <c r="AK248" s="191">
        <f t="shared" si="132"/>
        <v>-27.098144</v>
      </c>
      <c r="AL248" s="191">
        <f t="shared" si="133"/>
        <v>-754.3353</v>
      </c>
      <c r="AM248" s="191">
        <f t="shared" si="134"/>
        <v>-1416.817</v>
      </c>
      <c r="AN248" s="191">
        <f t="shared" si="135"/>
        <v>4546</v>
      </c>
      <c r="AO248" s="191">
        <f t="shared" si="136"/>
        <v>4546</v>
      </c>
      <c r="AP248" s="191">
        <f t="shared" si="137"/>
        <v>3818.64</v>
      </c>
      <c r="AQ248" s="191">
        <f t="shared" si="138"/>
        <v>1900</v>
      </c>
      <c r="AR248" s="191">
        <f t="shared" si="139"/>
        <v>1900</v>
      </c>
      <c r="AS248" s="191">
        <f t="shared" si="140"/>
        <v>91.2</v>
      </c>
      <c r="AT248" s="191">
        <f t="shared" si="141"/>
        <v>1900</v>
      </c>
      <c r="AU248" s="191">
        <f t="shared" si="142"/>
        <v>18.24</v>
      </c>
      <c r="AV248" s="191">
        <f t="shared" si="143"/>
        <v>4340</v>
      </c>
      <c r="AW248" s="191">
        <f t="shared" si="144"/>
        <v>4340</v>
      </c>
      <c r="AX248" s="191">
        <f t="shared" si="145"/>
        <v>1171.8</v>
      </c>
      <c r="AY248" s="191">
        <f t="shared" si="146"/>
        <v>1900</v>
      </c>
      <c r="AZ248" s="191">
        <f t="shared" si="147"/>
        <v>1900</v>
      </c>
      <c r="BA248" s="191">
        <f t="shared" si="148"/>
        <v>570</v>
      </c>
      <c r="BB248" s="191">
        <f t="shared" si="149"/>
        <v>-1636.56</v>
      </c>
      <c r="BC248" s="191">
        <f t="shared" si="150"/>
        <v>-68.4</v>
      </c>
      <c r="BD248" s="191">
        <f t="shared" si="151"/>
        <v>0</v>
      </c>
      <c r="BE248" s="191">
        <f t="shared" si="152"/>
        <v>-651</v>
      </c>
      <c r="BF248" s="191">
        <f t="shared" si="153"/>
        <v>-570</v>
      </c>
    </row>
    <row r="249" spans="2:58">
      <c r="B249" s="1" t="s">
        <v>440</v>
      </c>
      <c r="C249" s="197" t="str">
        <f>_xlfn.XLOOKUP(B249,'2024.1-2024.6'!B:B,'2024.1-2024.6'!G:G)</f>
        <v>2021/04/09</v>
      </c>
      <c r="D249" s="1">
        <f>_xlfn.XLOOKUP(B249,'2024.1-2024.6'!B:B,'2024.1-2024.6'!I:I)</f>
        <v>0</v>
      </c>
      <c r="E249" s="1" t="str">
        <f>_xlfn.XLOOKUP(B249,'2024.1-2024.6'!B:B,'2024.1-2024.6'!C:C)</f>
        <v>服务营销中心</v>
      </c>
      <c r="F249" s="1" t="str">
        <f>_xlfn.XLOOKUP(B249,'2024.1-2024.6'!B:B,'2024.1-2024.6'!F:F)</f>
        <v>商务专员</v>
      </c>
      <c r="G249" s="1">
        <f>COUNTIF('2024.1-2024.6'!B:B,B249)</f>
        <v>6</v>
      </c>
      <c r="H249" s="191">
        <f>_xlfn.XLOOKUP(B249,'2024.1-2024.6'!B:B,'2024.1-2024.6'!K:K)</f>
        <v>4645</v>
      </c>
      <c r="I249" s="191">
        <f>IFERROR(AVERAGEIF('2022.1-2022.12 '!B:B,B249,'2022.1-2022.12 '!K:K),0)</f>
        <v>6256.51</v>
      </c>
      <c r="J249" s="191">
        <f>_xlfn.XLOOKUP(B249,'2024.1-2024.6'!B:B,'2024.1-2024.6'!J:J)</f>
        <v>2400</v>
      </c>
      <c r="K249" s="191">
        <f>IFERROR(AVERAGEIF('2022.1-2022.12 '!B:B,B249,'2022.1-2022.12 '!J:J),0)</f>
        <v>2400</v>
      </c>
      <c r="L249" s="191"/>
      <c r="M249" s="191">
        <f>SUMIF('2024.1-2024.6'!B:B,'Sum 2024.1-2024.6'!B249,'2024.1-2024.6'!L:L)</f>
        <v>0</v>
      </c>
      <c r="N249" s="191"/>
      <c r="O249" s="191">
        <f>SUMIF('2024.1-2024.6'!B:B,'Sum 2024.1-2024.6'!B249,'2024.1-2024.6'!N:N)</f>
        <v>0</v>
      </c>
      <c r="P249" s="191">
        <f>SUMIF('2024.1-2024.6'!B:B,'Sum 2024.1-2024.6'!B249,'2024.1-2024.6'!P:P)</f>
        <v>0</v>
      </c>
      <c r="Q249" s="191"/>
      <c r="R249" s="191">
        <f>SUMIF('2024.1-2024.6'!B:B,'Sum 2024.1-2024.6'!B249,'2024.1-2024.6'!M:M)</f>
        <v>0</v>
      </c>
      <c r="S249" s="191"/>
      <c r="T249" s="191">
        <f>SUMIF('2024.1-2024.6'!B:B,'Sum 2024.1-2024.6'!B249,'2024.1-2024.6'!O:O)</f>
        <v>0</v>
      </c>
      <c r="U249" s="191">
        <f t="shared" si="116"/>
        <v>6256.51</v>
      </c>
      <c r="V249" s="191">
        <f t="shared" si="117"/>
        <v>6256.51</v>
      </c>
      <c r="W249" s="191">
        <f t="shared" si="118"/>
        <v>5255.4684</v>
      </c>
      <c r="X249" s="191">
        <f t="shared" si="119"/>
        <v>6256.51</v>
      </c>
      <c r="Y249" s="191">
        <f t="shared" si="120"/>
        <v>6256.51</v>
      </c>
      <c r="Z249" s="191">
        <f t="shared" si="121"/>
        <v>300.31248</v>
      </c>
      <c r="AA249" s="191">
        <f t="shared" si="122"/>
        <v>6256.51</v>
      </c>
      <c r="AB249" s="191">
        <f t="shared" si="123"/>
        <v>60.062496</v>
      </c>
      <c r="AC249" s="191">
        <f t="shared" si="124"/>
        <v>6256.51</v>
      </c>
      <c r="AD249" s="191">
        <f t="shared" si="125"/>
        <v>6256.51</v>
      </c>
      <c r="AE249" s="191">
        <f t="shared" si="126"/>
        <v>1689.2577</v>
      </c>
      <c r="AF249" s="191">
        <f t="shared" si="127"/>
        <v>6256.51</v>
      </c>
      <c r="AG249" s="191">
        <f t="shared" si="128"/>
        <v>6256.51</v>
      </c>
      <c r="AH249" s="191">
        <f t="shared" si="129"/>
        <v>1876.953</v>
      </c>
      <c r="AI249" s="191">
        <f t="shared" si="130"/>
        <v>-5255.4684</v>
      </c>
      <c r="AJ249" s="191">
        <f t="shared" si="131"/>
        <v>-300.31248</v>
      </c>
      <c r="AK249" s="191">
        <f t="shared" si="132"/>
        <v>-60.062496</v>
      </c>
      <c r="AL249" s="191">
        <f t="shared" si="133"/>
        <v>-1689.2577</v>
      </c>
      <c r="AM249" s="191">
        <f t="shared" si="134"/>
        <v>-1876.953</v>
      </c>
      <c r="AN249" s="191">
        <f t="shared" si="135"/>
        <v>4546</v>
      </c>
      <c r="AO249" s="191">
        <f t="shared" si="136"/>
        <v>4546</v>
      </c>
      <c r="AP249" s="191">
        <f t="shared" si="137"/>
        <v>3818.64</v>
      </c>
      <c r="AQ249" s="191">
        <f t="shared" si="138"/>
        <v>2400</v>
      </c>
      <c r="AR249" s="191">
        <f t="shared" si="139"/>
        <v>2400</v>
      </c>
      <c r="AS249" s="191">
        <f t="shared" si="140"/>
        <v>115.2</v>
      </c>
      <c r="AT249" s="191">
        <f t="shared" si="141"/>
        <v>2400</v>
      </c>
      <c r="AU249" s="191">
        <f t="shared" si="142"/>
        <v>23.04</v>
      </c>
      <c r="AV249" s="191">
        <f t="shared" si="143"/>
        <v>4340</v>
      </c>
      <c r="AW249" s="191">
        <f t="shared" si="144"/>
        <v>4340</v>
      </c>
      <c r="AX249" s="191">
        <f t="shared" si="145"/>
        <v>1171.8</v>
      </c>
      <c r="AY249" s="191">
        <f t="shared" si="146"/>
        <v>2400</v>
      </c>
      <c r="AZ249" s="191">
        <f t="shared" si="147"/>
        <v>2400</v>
      </c>
      <c r="BA249" s="191">
        <f t="shared" si="148"/>
        <v>720</v>
      </c>
      <c r="BB249" s="191">
        <f t="shared" si="149"/>
        <v>-3818.64</v>
      </c>
      <c r="BC249" s="191">
        <f t="shared" si="150"/>
        <v>-115.2</v>
      </c>
      <c r="BD249" s="191">
        <f t="shared" si="151"/>
        <v>-23.04</v>
      </c>
      <c r="BE249" s="191">
        <f t="shared" si="152"/>
        <v>-1171.8</v>
      </c>
      <c r="BF249" s="191">
        <f t="shared" si="153"/>
        <v>-720</v>
      </c>
    </row>
    <row r="250" spans="2:58">
      <c r="B250" s="1" t="s">
        <v>441</v>
      </c>
      <c r="C250" s="197" t="str">
        <f>_xlfn.XLOOKUP(B250,'2024.1-2024.6'!B:B,'2024.1-2024.6'!G:G)</f>
        <v>2020/07/27</v>
      </c>
      <c r="D250" s="1">
        <f>_xlfn.XLOOKUP(B250,'2024.1-2024.6'!B:B,'2024.1-2024.6'!I:I)</f>
        <v>0</v>
      </c>
      <c r="E250" s="1" t="str">
        <f>_xlfn.XLOOKUP(B250,'2024.1-2024.6'!B:B,'2024.1-2024.6'!C:C)</f>
        <v>服务营销中心</v>
      </c>
      <c r="F250" s="1" t="str">
        <f>_xlfn.XLOOKUP(B250,'2024.1-2024.6'!B:B,'2024.1-2024.6'!F:F)</f>
        <v>电气服务助理工程师</v>
      </c>
      <c r="G250" s="1">
        <f>COUNTIF('2024.1-2024.6'!B:B,B250)</f>
        <v>6</v>
      </c>
      <c r="H250" s="191">
        <f>_xlfn.XLOOKUP(B250,'2024.1-2024.6'!B:B,'2024.1-2024.6'!K:K)</f>
        <v>5733.81</v>
      </c>
      <c r="I250" s="191">
        <f>IFERROR(AVERAGEIF('2022.1-2022.12 '!B:B,B250,'2022.1-2022.12 '!K:K),0)</f>
        <v>5826.04583333333</v>
      </c>
      <c r="J250" s="191">
        <f>_xlfn.XLOOKUP(B250,'2024.1-2024.6'!B:B,'2024.1-2024.6'!J:J)</f>
        <v>2000</v>
      </c>
      <c r="K250" s="191">
        <f>IFERROR(AVERAGEIF('2022.1-2022.12 '!B:B,B250,'2022.1-2022.12 '!J:J),0)</f>
        <v>2000</v>
      </c>
      <c r="L250" s="191"/>
      <c r="M250" s="191">
        <f>SUMIF('2024.1-2024.6'!B:B,'Sum 2024.1-2024.6'!B250,'2024.1-2024.6'!L:L)</f>
        <v>2182.08</v>
      </c>
      <c r="N250" s="191"/>
      <c r="O250" s="191">
        <f>SUMIF('2024.1-2024.6'!B:B,'Sum 2024.1-2024.6'!B250,'2024.1-2024.6'!N:N)</f>
        <v>22.8</v>
      </c>
      <c r="P250" s="191">
        <f>SUMIF('2024.1-2024.6'!B:B,'Sum 2024.1-2024.6'!B250,'2024.1-2024.6'!P:P)</f>
        <v>18.24</v>
      </c>
      <c r="Q250" s="191"/>
      <c r="R250" s="191">
        <f>SUMIF('2024.1-2024.6'!B:B,'Sum 2024.1-2024.6'!B250,'2024.1-2024.6'!M:M)</f>
        <v>520.8</v>
      </c>
      <c r="S250" s="191"/>
      <c r="T250" s="191">
        <f>SUMIF('2024.1-2024.6'!B:B,'Sum 2024.1-2024.6'!B250,'2024.1-2024.6'!O:O)</f>
        <v>0</v>
      </c>
      <c r="U250" s="191">
        <f t="shared" si="116"/>
        <v>5826.04583333333</v>
      </c>
      <c r="V250" s="191">
        <f t="shared" si="117"/>
        <v>5826.04583333333</v>
      </c>
      <c r="W250" s="191">
        <f t="shared" si="118"/>
        <v>4893.8785</v>
      </c>
      <c r="X250" s="191">
        <f t="shared" si="119"/>
        <v>5826.04583333333</v>
      </c>
      <c r="Y250" s="191">
        <f t="shared" si="120"/>
        <v>5826.04583333333</v>
      </c>
      <c r="Z250" s="191">
        <f t="shared" si="121"/>
        <v>279.6502</v>
      </c>
      <c r="AA250" s="191">
        <f t="shared" si="122"/>
        <v>5826.04583333333</v>
      </c>
      <c r="AB250" s="191">
        <f t="shared" si="123"/>
        <v>55.93004</v>
      </c>
      <c r="AC250" s="191">
        <f t="shared" si="124"/>
        <v>5826.04583333333</v>
      </c>
      <c r="AD250" s="191">
        <f t="shared" si="125"/>
        <v>5826.04583333333</v>
      </c>
      <c r="AE250" s="191">
        <f t="shared" si="126"/>
        <v>1573.032375</v>
      </c>
      <c r="AF250" s="191">
        <f t="shared" si="127"/>
        <v>5826.04583333333</v>
      </c>
      <c r="AG250" s="191">
        <f t="shared" si="128"/>
        <v>5826.04583333333</v>
      </c>
      <c r="AH250" s="191">
        <f t="shared" si="129"/>
        <v>1747.81375</v>
      </c>
      <c r="AI250" s="191">
        <f t="shared" si="130"/>
        <v>-2711.7985</v>
      </c>
      <c r="AJ250" s="191">
        <f t="shared" si="131"/>
        <v>-256.8502</v>
      </c>
      <c r="AK250" s="191">
        <f t="shared" si="132"/>
        <v>-37.69004</v>
      </c>
      <c r="AL250" s="191">
        <f t="shared" si="133"/>
        <v>-1052.232375</v>
      </c>
      <c r="AM250" s="191">
        <f t="shared" si="134"/>
        <v>-1747.81375</v>
      </c>
      <c r="AN250" s="191">
        <f t="shared" si="135"/>
        <v>4546</v>
      </c>
      <c r="AO250" s="191">
        <f t="shared" si="136"/>
        <v>4546</v>
      </c>
      <c r="AP250" s="191">
        <f t="shared" si="137"/>
        <v>3818.64</v>
      </c>
      <c r="AQ250" s="191">
        <f t="shared" si="138"/>
        <v>2000</v>
      </c>
      <c r="AR250" s="191">
        <f t="shared" si="139"/>
        <v>2000</v>
      </c>
      <c r="AS250" s="191">
        <f t="shared" si="140"/>
        <v>96</v>
      </c>
      <c r="AT250" s="191">
        <f t="shared" si="141"/>
        <v>2000</v>
      </c>
      <c r="AU250" s="191">
        <f t="shared" si="142"/>
        <v>19.2</v>
      </c>
      <c r="AV250" s="191">
        <f t="shared" si="143"/>
        <v>4340</v>
      </c>
      <c r="AW250" s="191">
        <f t="shared" si="144"/>
        <v>4340</v>
      </c>
      <c r="AX250" s="191">
        <f t="shared" si="145"/>
        <v>1171.8</v>
      </c>
      <c r="AY250" s="191">
        <f t="shared" si="146"/>
        <v>2000</v>
      </c>
      <c r="AZ250" s="191">
        <f t="shared" si="147"/>
        <v>2000</v>
      </c>
      <c r="BA250" s="191">
        <f t="shared" si="148"/>
        <v>600</v>
      </c>
      <c r="BB250" s="191">
        <f t="shared" si="149"/>
        <v>-1636.56</v>
      </c>
      <c r="BC250" s="191">
        <f t="shared" si="150"/>
        <v>-73.2</v>
      </c>
      <c r="BD250" s="191">
        <f t="shared" si="151"/>
        <v>-0.960000000000004</v>
      </c>
      <c r="BE250" s="191">
        <f t="shared" si="152"/>
        <v>-651</v>
      </c>
      <c r="BF250" s="191">
        <f t="shared" si="153"/>
        <v>-600</v>
      </c>
    </row>
    <row r="251" spans="2:58">
      <c r="B251" s="1" t="s">
        <v>442</v>
      </c>
      <c r="C251" s="197" t="str">
        <f>_xlfn.XLOOKUP(B251,'2024.1-2024.6'!B:B,'2024.1-2024.6'!G:G)</f>
        <v>2023/06/01</v>
      </c>
      <c r="D251" s="1">
        <f>_xlfn.XLOOKUP(B251,'2024.1-2024.6'!B:B,'2024.1-2024.6'!I:I)</f>
        <v>0</v>
      </c>
      <c r="E251" s="1" t="str">
        <f>_xlfn.XLOOKUP(B251,'2024.1-2024.6'!B:B,'2024.1-2024.6'!C:C)</f>
        <v>服务营销中心</v>
      </c>
      <c r="F251" s="1" t="str">
        <f>_xlfn.XLOOKUP(B251,'2024.1-2024.6'!B:B,'2024.1-2024.6'!F:F)</f>
        <v>电气服务工程师储备生</v>
      </c>
      <c r="G251" s="1">
        <f>COUNTIF('2024.1-2024.6'!B:B,B251)</f>
        <v>6</v>
      </c>
      <c r="H251" s="191">
        <f>_xlfn.XLOOKUP(B251,'2024.1-2024.6'!B:B,'2024.1-2024.6'!K:K)</f>
        <v>6176.19</v>
      </c>
      <c r="I251" s="191">
        <f>IFERROR(AVERAGEIF('2022.1-2022.12 '!B:B,B251,'2022.1-2022.12 '!K:K),0)</f>
        <v>0</v>
      </c>
      <c r="J251" s="191">
        <f>_xlfn.XLOOKUP(B251,'2024.1-2024.6'!B:B,'2024.1-2024.6'!J:J)</f>
        <v>1900</v>
      </c>
      <c r="K251" s="191">
        <f>IFERROR(AVERAGEIF('2022.1-2022.12 '!B:B,B251,'2022.1-2022.12 '!J:J),0)</f>
        <v>0</v>
      </c>
      <c r="L251" s="191"/>
      <c r="M251" s="191">
        <f>SUMIF('2024.1-2024.6'!B:B,'Sum 2024.1-2024.6'!B251,'2024.1-2024.6'!L:L)</f>
        <v>2182.08</v>
      </c>
      <c r="N251" s="191"/>
      <c r="O251" s="191">
        <f>SUMIF('2024.1-2024.6'!B:B,'Sum 2024.1-2024.6'!B251,'2024.1-2024.6'!N:N)</f>
        <v>22.8</v>
      </c>
      <c r="P251" s="191">
        <f>SUMIF('2024.1-2024.6'!B:B,'Sum 2024.1-2024.6'!B251,'2024.1-2024.6'!P:P)</f>
        <v>18.24</v>
      </c>
      <c r="Q251" s="191"/>
      <c r="R251" s="191">
        <f>SUMIF('2024.1-2024.6'!B:B,'Sum 2024.1-2024.6'!B251,'2024.1-2024.6'!M:M)</f>
        <v>520.8</v>
      </c>
      <c r="S251" s="191"/>
      <c r="T251" s="191">
        <f>SUMIF('2024.1-2024.6'!B:B,'Sum 2024.1-2024.6'!B251,'2024.1-2024.6'!O:O)</f>
        <v>0</v>
      </c>
      <c r="U251" s="191">
        <f t="shared" si="116"/>
        <v>6176.19</v>
      </c>
      <c r="V251" s="191">
        <f t="shared" si="117"/>
        <v>6176.19</v>
      </c>
      <c r="W251" s="191">
        <f t="shared" si="118"/>
        <v>5187.9996</v>
      </c>
      <c r="X251" s="191">
        <f t="shared" si="119"/>
        <v>6176.19</v>
      </c>
      <c r="Y251" s="191">
        <f t="shared" si="120"/>
        <v>6176.19</v>
      </c>
      <c r="Z251" s="191">
        <f t="shared" si="121"/>
        <v>296.45712</v>
      </c>
      <c r="AA251" s="191">
        <f t="shared" si="122"/>
        <v>6176.19</v>
      </c>
      <c r="AB251" s="191">
        <f t="shared" si="123"/>
        <v>59.291424</v>
      </c>
      <c r="AC251" s="191">
        <f t="shared" si="124"/>
        <v>6176.19</v>
      </c>
      <c r="AD251" s="191">
        <f t="shared" si="125"/>
        <v>6176.19</v>
      </c>
      <c r="AE251" s="191">
        <f t="shared" si="126"/>
        <v>1667.5713</v>
      </c>
      <c r="AF251" s="191">
        <f t="shared" si="127"/>
        <v>6176.19</v>
      </c>
      <c r="AG251" s="191">
        <f t="shared" si="128"/>
        <v>6176.19</v>
      </c>
      <c r="AH251" s="191">
        <f t="shared" si="129"/>
        <v>1852.857</v>
      </c>
      <c r="AI251" s="191">
        <f t="shared" si="130"/>
        <v>-3005.9196</v>
      </c>
      <c r="AJ251" s="191">
        <f t="shared" si="131"/>
        <v>-273.65712</v>
      </c>
      <c r="AK251" s="191">
        <f t="shared" si="132"/>
        <v>-41.051424</v>
      </c>
      <c r="AL251" s="191">
        <f t="shared" si="133"/>
        <v>-1146.7713</v>
      </c>
      <c r="AM251" s="191">
        <f t="shared" si="134"/>
        <v>-1852.857</v>
      </c>
      <c r="AN251" s="191">
        <f t="shared" si="135"/>
        <v>4546</v>
      </c>
      <c r="AO251" s="191">
        <f t="shared" si="136"/>
        <v>4546</v>
      </c>
      <c r="AP251" s="191">
        <f t="shared" si="137"/>
        <v>3818.64</v>
      </c>
      <c r="AQ251" s="191">
        <f t="shared" si="138"/>
        <v>1900</v>
      </c>
      <c r="AR251" s="191">
        <f t="shared" si="139"/>
        <v>1900</v>
      </c>
      <c r="AS251" s="191">
        <f t="shared" si="140"/>
        <v>91.2</v>
      </c>
      <c r="AT251" s="191">
        <f t="shared" si="141"/>
        <v>1900</v>
      </c>
      <c r="AU251" s="191">
        <f t="shared" si="142"/>
        <v>18.24</v>
      </c>
      <c r="AV251" s="191">
        <f t="shared" si="143"/>
        <v>4340</v>
      </c>
      <c r="AW251" s="191">
        <f t="shared" si="144"/>
        <v>4340</v>
      </c>
      <c r="AX251" s="191">
        <f t="shared" si="145"/>
        <v>1171.8</v>
      </c>
      <c r="AY251" s="191">
        <f t="shared" si="146"/>
        <v>1900</v>
      </c>
      <c r="AZ251" s="191">
        <f t="shared" si="147"/>
        <v>1900</v>
      </c>
      <c r="BA251" s="191">
        <f t="shared" si="148"/>
        <v>570</v>
      </c>
      <c r="BB251" s="191">
        <f t="shared" si="149"/>
        <v>-1636.56</v>
      </c>
      <c r="BC251" s="191">
        <f t="shared" si="150"/>
        <v>-68.4</v>
      </c>
      <c r="BD251" s="191">
        <f t="shared" si="151"/>
        <v>0</v>
      </c>
      <c r="BE251" s="191">
        <f t="shared" si="152"/>
        <v>-651</v>
      </c>
      <c r="BF251" s="191">
        <f t="shared" si="153"/>
        <v>-570</v>
      </c>
    </row>
    <row r="252" spans="2:58">
      <c r="B252" s="201" t="s">
        <v>540</v>
      </c>
      <c r="C252" s="197" t="str">
        <f>_xlfn.XLOOKUP(B252,'2024.1-2024.6'!B:B,'2024.1-2024.6'!G:G)</f>
        <v>2024/04/22</v>
      </c>
      <c r="D252" s="1" t="str">
        <f>_xlfn.XLOOKUP(B252,'2024.1-2024.6'!B:B,'2024.1-2024.6'!I:I)</f>
        <v>4月入职</v>
      </c>
      <c r="E252" s="1" t="str">
        <f>_xlfn.XLOOKUP(B252,'2024.1-2024.6'!B:B,'2024.1-2024.6'!C:C)</f>
        <v>研发部</v>
      </c>
      <c r="F252" s="1" t="str">
        <f>_xlfn.XLOOKUP(B252,'2024.1-2024.6'!B:B,'2024.1-2024.6'!F:F)</f>
        <v>机械工程师储备生</v>
      </c>
      <c r="G252" s="1">
        <f>COUNTIF('2024.1-2024.6'!B:B,B252)</f>
        <v>3</v>
      </c>
      <c r="H252" s="191">
        <f>_xlfn.XLOOKUP(B252,'2024.1-2024.6'!B:B,'2024.1-2024.6'!K:K)</f>
        <v>4139.1</v>
      </c>
      <c r="I252" s="191">
        <f>IFERROR(AVERAGEIF('2022.1-2022.12 '!B:B,B252,'2022.1-2022.12 '!K:K),0)</f>
        <v>0</v>
      </c>
      <c r="J252" s="191">
        <f>_xlfn.XLOOKUP(B252,'2024.1-2024.6'!B:B,'2024.1-2024.6'!J:J)</f>
        <v>1900</v>
      </c>
      <c r="K252" s="191">
        <f>IFERROR(AVERAGEIF('2022.1-2022.12 '!B:B,B252,'2022.1-2022.12 '!J:J),0)</f>
        <v>0</v>
      </c>
      <c r="L252" s="191"/>
      <c r="M252" s="191">
        <f>SUMIF('2024.1-2024.6'!B:B,'Sum 2024.1-2024.6'!B252,'2024.1-2024.6'!L:L)</f>
        <v>1091.04</v>
      </c>
      <c r="N252" s="191"/>
      <c r="O252" s="191">
        <f>SUMIF('2024.1-2024.6'!B:B,'Sum 2024.1-2024.6'!B252,'2024.1-2024.6'!N:N)</f>
        <v>11.4</v>
      </c>
      <c r="P252" s="191">
        <f>SUMIF('2024.1-2024.6'!B:B,'Sum 2024.1-2024.6'!B252,'2024.1-2024.6'!P:P)</f>
        <v>9.12</v>
      </c>
      <c r="Q252" s="191"/>
      <c r="R252" s="191">
        <f>SUMIF('2024.1-2024.6'!B:B,'Sum 2024.1-2024.6'!B252,'2024.1-2024.6'!M:M)</f>
        <v>260.4</v>
      </c>
      <c r="S252" s="191"/>
      <c r="T252" s="191">
        <f>SUMIF('2024.1-2024.6'!B:B,'Sum 2024.1-2024.6'!B252,'2024.1-2024.6'!O:O)</f>
        <v>0</v>
      </c>
      <c r="U252" s="191">
        <f t="shared" si="116"/>
        <v>4546</v>
      </c>
      <c r="V252" s="191">
        <f t="shared" si="117"/>
        <v>4546</v>
      </c>
      <c r="W252" s="191">
        <f t="shared" si="118"/>
        <v>1909.32</v>
      </c>
      <c r="X252" s="191">
        <f t="shared" si="119"/>
        <v>4139.1</v>
      </c>
      <c r="Y252" s="191">
        <f t="shared" si="120"/>
        <v>4139.1</v>
      </c>
      <c r="Z252" s="191">
        <f t="shared" si="121"/>
        <v>99.3384</v>
      </c>
      <c r="AA252" s="191">
        <f t="shared" si="122"/>
        <v>4139.1</v>
      </c>
      <c r="AB252" s="191">
        <f t="shared" si="123"/>
        <v>19.86768</v>
      </c>
      <c r="AC252" s="191">
        <f t="shared" si="124"/>
        <v>4340</v>
      </c>
      <c r="AD252" s="191">
        <f t="shared" si="125"/>
        <v>4340</v>
      </c>
      <c r="AE252" s="191">
        <f t="shared" si="126"/>
        <v>585.9</v>
      </c>
      <c r="AF252" s="191">
        <f t="shared" si="127"/>
        <v>4139.1</v>
      </c>
      <c r="AG252" s="191">
        <f t="shared" si="128"/>
        <v>4139.1</v>
      </c>
      <c r="AH252" s="191">
        <f t="shared" si="129"/>
        <v>620.865</v>
      </c>
      <c r="AI252" s="191">
        <f t="shared" si="130"/>
        <v>-818.28</v>
      </c>
      <c r="AJ252" s="191">
        <f t="shared" si="131"/>
        <v>-87.9384</v>
      </c>
      <c r="AK252" s="191">
        <f t="shared" si="132"/>
        <v>-10.74768</v>
      </c>
      <c r="AL252" s="191">
        <f t="shared" si="133"/>
        <v>-325.5</v>
      </c>
      <c r="AM252" s="191">
        <f t="shared" si="134"/>
        <v>-620.865</v>
      </c>
      <c r="AN252" s="191">
        <f t="shared" si="135"/>
        <v>4546</v>
      </c>
      <c r="AO252" s="191">
        <f t="shared" si="136"/>
        <v>4546</v>
      </c>
      <c r="AP252" s="191">
        <f t="shared" si="137"/>
        <v>1909.32</v>
      </c>
      <c r="AQ252" s="191">
        <f t="shared" si="138"/>
        <v>1900</v>
      </c>
      <c r="AR252" s="191">
        <f t="shared" si="139"/>
        <v>1900</v>
      </c>
      <c r="AS252" s="191">
        <f t="shared" si="140"/>
        <v>45.6</v>
      </c>
      <c r="AT252" s="191">
        <f t="shared" si="141"/>
        <v>1900</v>
      </c>
      <c r="AU252" s="191">
        <f t="shared" si="142"/>
        <v>9.12</v>
      </c>
      <c r="AV252" s="191">
        <f t="shared" si="143"/>
        <v>4340</v>
      </c>
      <c r="AW252" s="191">
        <f t="shared" si="144"/>
        <v>4340</v>
      </c>
      <c r="AX252" s="191">
        <f t="shared" si="145"/>
        <v>585.9</v>
      </c>
      <c r="AY252" s="191">
        <f t="shared" si="146"/>
        <v>1900</v>
      </c>
      <c r="AZ252" s="191">
        <f t="shared" si="147"/>
        <v>1900</v>
      </c>
      <c r="BA252" s="191">
        <f t="shared" si="148"/>
        <v>285</v>
      </c>
      <c r="BB252" s="191">
        <f t="shared" si="149"/>
        <v>-818.28</v>
      </c>
      <c r="BC252" s="191">
        <f t="shared" si="150"/>
        <v>-34.2</v>
      </c>
      <c r="BD252" s="191">
        <f t="shared" si="151"/>
        <v>0</v>
      </c>
      <c r="BE252" s="191">
        <f t="shared" si="152"/>
        <v>-325.5</v>
      </c>
      <c r="BF252" s="191">
        <f t="shared" si="153"/>
        <v>-285</v>
      </c>
    </row>
    <row r="253" spans="2:58">
      <c r="B253" s="1" t="s">
        <v>443</v>
      </c>
      <c r="C253" s="197" t="str">
        <f>_xlfn.XLOOKUP(B253,'2024.1-2024.6'!B:B,'2024.1-2024.6'!G:G)</f>
        <v>2019/03/14</v>
      </c>
      <c r="D253" s="1">
        <f>_xlfn.XLOOKUP(B253,'2024.1-2024.6'!B:B,'2024.1-2024.6'!I:I)</f>
        <v>0</v>
      </c>
      <c r="E253" s="1" t="str">
        <f>_xlfn.XLOOKUP(B253,'2024.1-2024.6'!B:B,'2024.1-2024.6'!C:C)</f>
        <v>运营中心</v>
      </c>
      <c r="F253" s="1" t="str">
        <f>_xlfn.XLOOKUP(B253,'2024.1-2024.6'!B:B,'2024.1-2024.6'!F:F)</f>
        <v>装配钳工班长</v>
      </c>
      <c r="G253" s="1">
        <f>COUNTIF('2024.1-2024.6'!B:B,B253)</f>
        <v>6</v>
      </c>
      <c r="H253" s="191">
        <f>_xlfn.XLOOKUP(B253,'2024.1-2024.6'!B:B,'2024.1-2024.6'!K:K)</f>
        <v>8608.1</v>
      </c>
      <c r="I253" s="191">
        <f>IFERROR(AVERAGEIF('2022.1-2022.12 '!B:B,B253,'2022.1-2022.12 '!K:K),0)</f>
        <v>7653.615</v>
      </c>
      <c r="J253" s="191">
        <f>_xlfn.XLOOKUP(B253,'2024.1-2024.6'!B:B,'2024.1-2024.6'!J:J)</f>
        <v>1900</v>
      </c>
      <c r="K253" s="191">
        <f>IFERROR(AVERAGEIF('2022.1-2022.12 '!B:B,B253,'2022.1-2022.12 '!J:J),0)</f>
        <v>1900</v>
      </c>
      <c r="L253" s="191"/>
      <c r="M253" s="191">
        <f>SUMIF('2024.1-2024.6'!B:B,'Sum 2024.1-2024.6'!B253,'2024.1-2024.6'!L:L)</f>
        <v>2182.08</v>
      </c>
      <c r="N253" s="191"/>
      <c r="O253" s="191">
        <f>SUMIF('2024.1-2024.6'!B:B,'Sum 2024.1-2024.6'!B253,'2024.1-2024.6'!N:N)</f>
        <v>22.8</v>
      </c>
      <c r="P253" s="191">
        <f>SUMIF('2024.1-2024.6'!B:B,'Sum 2024.1-2024.6'!B253,'2024.1-2024.6'!P:P)</f>
        <v>18.24</v>
      </c>
      <c r="Q253" s="191"/>
      <c r="R253" s="191">
        <f>SUMIF('2024.1-2024.6'!B:B,'Sum 2024.1-2024.6'!B253,'2024.1-2024.6'!M:M)</f>
        <v>520.8</v>
      </c>
      <c r="S253" s="191"/>
      <c r="T253" s="191">
        <f>SUMIF('2024.1-2024.6'!B:B,'Sum 2024.1-2024.6'!B253,'2024.1-2024.6'!O:O)</f>
        <v>0</v>
      </c>
      <c r="U253" s="191">
        <f t="shared" si="116"/>
        <v>7653.615</v>
      </c>
      <c r="V253" s="191">
        <f t="shared" si="117"/>
        <v>7653.615</v>
      </c>
      <c r="W253" s="191">
        <f t="shared" si="118"/>
        <v>6429.0366</v>
      </c>
      <c r="X253" s="191">
        <f t="shared" si="119"/>
        <v>7653.615</v>
      </c>
      <c r="Y253" s="191">
        <f t="shared" si="120"/>
        <v>7653.615</v>
      </c>
      <c r="Z253" s="191">
        <f t="shared" si="121"/>
        <v>367.37352</v>
      </c>
      <c r="AA253" s="191">
        <f t="shared" si="122"/>
        <v>7653.615</v>
      </c>
      <c r="AB253" s="191">
        <f t="shared" si="123"/>
        <v>73.474704</v>
      </c>
      <c r="AC253" s="191">
        <f t="shared" si="124"/>
        <v>7653.615</v>
      </c>
      <c r="AD253" s="191">
        <f t="shared" si="125"/>
        <v>7653.615</v>
      </c>
      <c r="AE253" s="191">
        <f t="shared" si="126"/>
        <v>2066.47605</v>
      </c>
      <c r="AF253" s="191">
        <f t="shared" si="127"/>
        <v>7653.615</v>
      </c>
      <c r="AG253" s="191">
        <f t="shared" si="128"/>
        <v>7653.615</v>
      </c>
      <c r="AH253" s="191">
        <f t="shared" si="129"/>
        <v>2296.0845</v>
      </c>
      <c r="AI253" s="191">
        <f t="shared" si="130"/>
        <v>-4246.9566</v>
      </c>
      <c r="AJ253" s="191">
        <f t="shared" si="131"/>
        <v>-344.57352</v>
      </c>
      <c r="AK253" s="191">
        <f t="shared" si="132"/>
        <v>-55.234704</v>
      </c>
      <c r="AL253" s="191">
        <f t="shared" si="133"/>
        <v>-1545.67605</v>
      </c>
      <c r="AM253" s="191">
        <f t="shared" si="134"/>
        <v>-2296.0845</v>
      </c>
      <c r="AN253" s="191">
        <f t="shared" si="135"/>
        <v>4546</v>
      </c>
      <c r="AO253" s="191">
        <f t="shared" si="136"/>
        <v>4546</v>
      </c>
      <c r="AP253" s="191">
        <f t="shared" si="137"/>
        <v>3818.64</v>
      </c>
      <c r="AQ253" s="191">
        <f t="shared" si="138"/>
        <v>1900</v>
      </c>
      <c r="AR253" s="191">
        <f t="shared" si="139"/>
        <v>1900</v>
      </c>
      <c r="AS253" s="191">
        <f t="shared" si="140"/>
        <v>91.2</v>
      </c>
      <c r="AT253" s="191">
        <f t="shared" si="141"/>
        <v>1900</v>
      </c>
      <c r="AU253" s="191">
        <f t="shared" si="142"/>
        <v>18.24</v>
      </c>
      <c r="AV253" s="191">
        <f t="shared" si="143"/>
        <v>4340</v>
      </c>
      <c r="AW253" s="191">
        <f t="shared" si="144"/>
        <v>4340</v>
      </c>
      <c r="AX253" s="191">
        <f t="shared" si="145"/>
        <v>1171.8</v>
      </c>
      <c r="AY253" s="191">
        <f t="shared" si="146"/>
        <v>1900</v>
      </c>
      <c r="AZ253" s="191">
        <f t="shared" si="147"/>
        <v>1900</v>
      </c>
      <c r="BA253" s="191">
        <f t="shared" si="148"/>
        <v>570</v>
      </c>
      <c r="BB253" s="191">
        <f t="shared" si="149"/>
        <v>-1636.56</v>
      </c>
      <c r="BC253" s="191">
        <f t="shared" si="150"/>
        <v>-68.4</v>
      </c>
      <c r="BD253" s="191">
        <f t="shared" si="151"/>
        <v>0</v>
      </c>
      <c r="BE253" s="191">
        <f t="shared" si="152"/>
        <v>-651</v>
      </c>
      <c r="BF253" s="191">
        <f t="shared" si="153"/>
        <v>-570</v>
      </c>
    </row>
    <row r="254" spans="2:58">
      <c r="B254" s="1" t="s">
        <v>444</v>
      </c>
      <c r="C254" s="197" t="str">
        <f>_xlfn.XLOOKUP(B254,'2024.1-2024.6'!B:B,'2024.1-2024.6'!G:G)</f>
        <v>2021/06/03</v>
      </c>
      <c r="D254" s="1">
        <f>_xlfn.XLOOKUP(B254,'2024.1-2024.6'!B:B,'2024.1-2024.6'!I:I)</f>
        <v>0</v>
      </c>
      <c r="E254" s="1" t="str">
        <f>_xlfn.XLOOKUP(B254,'2024.1-2024.6'!B:B,'2024.1-2024.6'!C:C)</f>
        <v>运营中心</v>
      </c>
      <c r="F254" s="1" t="str">
        <f>_xlfn.XLOOKUP(B254,'2024.1-2024.6'!B:B,'2024.1-2024.6'!F:F)</f>
        <v>装配电工</v>
      </c>
      <c r="G254" s="1">
        <f>COUNTIF('2024.1-2024.6'!B:B,B254)</f>
        <v>6</v>
      </c>
      <c r="H254" s="191">
        <f>_xlfn.XLOOKUP(B254,'2024.1-2024.6'!B:B,'2024.1-2024.6'!K:K)</f>
        <v>7914.06</v>
      </c>
      <c r="I254" s="191">
        <f>IFERROR(AVERAGEIF('2022.1-2022.12 '!B:B,B254,'2022.1-2022.12 '!K:K),0)</f>
        <v>5793.55666666667</v>
      </c>
      <c r="J254" s="191">
        <f>_xlfn.XLOOKUP(B254,'2024.1-2024.6'!B:B,'2024.1-2024.6'!J:J)</f>
        <v>1900</v>
      </c>
      <c r="K254" s="191">
        <f>IFERROR(AVERAGEIF('2022.1-2022.12 '!B:B,B254,'2022.1-2022.12 '!J:J),0)</f>
        <v>1900</v>
      </c>
      <c r="L254" s="191"/>
      <c r="M254" s="191">
        <f>SUMIF('2024.1-2024.6'!B:B,'Sum 2024.1-2024.6'!B254,'2024.1-2024.6'!L:L)</f>
        <v>2182.08</v>
      </c>
      <c r="N254" s="191"/>
      <c r="O254" s="191">
        <f>SUMIF('2024.1-2024.6'!B:B,'Sum 2024.1-2024.6'!B254,'2024.1-2024.6'!N:N)</f>
        <v>22.8</v>
      </c>
      <c r="P254" s="191">
        <f>SUMIF('2024.1-2024.6'!B:B,'Sum 2024.1-2024.6'!B254,'2024.1-2024.6'!P:P)</f>
        <v>18.24</v>
      </c>
      <c r="Q254" s="191"/>
      <c r="R254" s="191">
        <f>SUMIF('2024.1-2024.6'!B:B,'Sum 2024.1-2024.6'!B254,'2024.1-2024.6'!M:M)</f>
        <v>520.8</v>
      </c>
      <c r="S254" s="191"/>
      <c r="T254" s="191">
        <f>SUMIF('2024.1-2024.6'!B:B,'Sum 2024.1-2024.6'!B254,'2024.1-2024.6'!O:O)</f>
        <v>0</v>
      </c>
      <c r="U254" s="191">
        <f t="shared" si="116"/>
        <v>5793.55666666667</v>
      </c>
      <c r="V254" s="191">
        <f t="shared" si="117"/>
        <v>5793.55666666667</v>
      </c>
      <c r="W254" s="191">
        <f t="shared" si="118"/>
        <v>4866.5876</v>
      </c>
      <c r="X254" s="191">
        <f t="shared" si="119"/>
        <v>5793.55666666667</v>
      </c>
      <c r="Y254" s="191">
        <f t="shared" si="120"/>
        <v>5793.55666666667</v>
      </c>
      <c r="Z254" s="191">
        <f t="shared" si="121"/>
        <v>278.09072</v>
      </c>
      <c r="AA254" s="191">
        <f t="shared" si="122"/>
        <v>5793.55666666667</v>
      </c>
      <c r="AB254" s="191">
        <f t="shared" si="123"/>
        <v>55.618144</v>
      </c>
      <c r="AC254" s="191">
        <f t="shared" si="124"/>
        <v>5793.55666666667</v>
      </c>
      <c r="AD254" s="191">
        <f t="shared" si="125"/>
        <v>5793.55666666667</v>
      </c>
      <c r="AE254" s="191">
        <f t="shared" si="126"/>
        <v>1564.2603</v>
      </c>
      <c r="AF254" s="191">
        <f t="shared" si="127"/>
        <v>5793.55666666667</v>
      </c>
      <c r="AG254" s="191">
        <f t="shared" si="128"/>
        <v>5793.55666666667</v>
      </c>
      <c r="AH254" s="191">
        <f t="shared" si="129"/>
        <v>1738.067</v>
      </c>
      <c r="AI254" s="191">
        <f t="shared" si="130"/>
        <v>-2684.5076</v>
      </c>
      <c r="AJ254" s="191">
        <f t="shared" si="131"/>
        <v>-255.29072</v>
      </c>
      <c r="AK254" s="191">
        <f t="shared" si="132"/>
        <v>-37.378144</v>
      </c>
      <c r="AL254" s="191">
        <f t="shared" si="133"/>
        <v>-1043.4603</v>
      </c>
      <c r="AM254" s="191">
        <f t="shared" si="134"/>
        <v>-1738.067</v>
      </c>
      <c r="AN254" s="191">
        <f t="shared" si="135"/>
        <v>4546</v>
      </c>
      <c r="AO254" s="191">
        <f t="shared" si="136"/>
        <v>4546</v>
      </c>
      <c r="AP254" s="191">
        <f t="shared" si="137"/>
        <v>3818.64</v>
      </c>
      <c r="AQ254" s="191">
        <f t="shared" si="138"/>
        <v>1900</v>
      </c>
      <c r="AR254" s="191">
        <f t="shared" si="139"/>
        <v>1900</v>
      </c>
      <c r="AS254" s="191">
        <f t="shared" si="140"/>
        <v>91.2</v>
      </c>
      <c r="AT254" s="191">
        <f t="shared" si="141"/>
        <v>1900</v>
      </c>
      <c r="AU254" s="191">
        <f t="shared" si="142"/>
        <v>18.24</v>
      </c>
      <c r="AV254" s="191">
        <f t="shared" si="143"/>
        <v>4340</v>
      </c>
      <c r="AW254" s="191">
        <f t="shared" si="144"/>
        <v>4340</v>
      </c>
      <c r="AX254" s="191">
        <f t="shared" si="145"/>
        <v>1171.8</v>
      </c>
      <c r="AY254" s="191">
        <f t="shared" si="146"/>
        <v>1900</v>
      </c>
      <c r="AZ254" s="191">
        <f t="shared" si="147"/>
        <v>1900</v>
      </c>
      <c r="BA254" s="191">
        <f t="shared" si="148"/>
        <v>570</v>
      </c>
      <c r="BB254" s="191">
        <f t="shared" si="149"/>
        <v>-1636.56</v>
      </c>
      <c r="BC254" s="191">
        <f t="shared" si="150"/>
        <v>-68.4</v>
      </c>
      <c r="BD254" s="191">
        <f t="shared" si="151"/>
        <v>0</v>
      </c>
      <c r="BE254" s="191">
        <f t="shared" si="152"/>
        <v>-651</v>
      </c>
      <c r="BF254" s="191">
        <f t="shared" si="153"/>
        <v>-570</v>
      </c>
    </row>
    <row r="255" spans="2:58">
      <c r="B255" s="1" t="s">
        <v>445</v>
      </c>
      <c r="C255" s="197" t="str">
        <f>_xlfn.XLOOKUP(B255,'2024.1-2024.6'!B:B,'2024.1-2024.6'!G:G)</f>
        <v>2020/11/02</v>
      </c>
      <c r="D255" s="1">
        <f>_xlfn.XLOOKUP(B255,'2024.1-2024.6'!B:B,'2024.1-2024.6'!I:I)</f>
        <v>0</v>
      </c>
      <c r="E255" s="1" t="str">
        <f>_xlfn.XLOOKUP(B255,'2024.1-2024.6'!B:B,'2024.1-2024.6'!C:C)</f>
        <v>采购部</v>
      </c>
      <c r="F255" s="1" t="str">
        <f>_xlfn.XLOOKUP(B255,'2024.1-2024.6'!B:B,'2024.1-2024.6'!F:F)</f>
        <v>采购专员</v>
      </c>
      <c r="G255" s="1">
        <f>COUNTIF('2024.1-2024.6'!B:B,B255)</f>
        <v>6</v>
      </c>
      <c r="H255" s="191">
        <f>_xlfn.XLOOKUP(B255,'2024.1-2024.6'!B:B,'2024.1-2024.6'!K:K)</f>
        <v>6382.5</v>
      </c>
      <c r="I255" s="191">
        <f>IFERROR(AVERAGEIF('2022.1-2022.12 '!B:B,B255,'2022.1-2022.12 '!K:K),0)</f>
        <v>5702.03583333333</v>
      </c>
      <c r="J255" s="191">
        <f>_xlfn.XLOOKUP(B255,'2024.1-2024.6'!B:B,'2024.1-2024.6'!J:J)</f>
        <v>2400</v>
      </c>
      <c r="K255" s="191">
        <f>IFERROR(AVERAGEIF('2022.1-2022.12 '!B:B,B255,'2022.1-2022.12 '!J:J),0)</f>
        <v>2200</v>
      </c>
      <c r="L255" s="191"/>
      <c r="M255" s="191">
        <f>SUMIF('2024.1-2024.6'!B:B,'Sum 2024.1-2024.6'!B255,'2024.1-2024.6'!L:L)</f>
        <v>2182.08</v>
      </c>
      <c r="N255" s="191"/>
      <c r="O255" s="191">
        <f>SUMIF('2024.1-2024.6'!B:B,'Sum 2024.1-2024.6'!B255,'2024.1-2024.6'!N:N)</f>
        <v>22.8</v>
      </c>
      <c r="P255" s="191">
        <f>SUMIF('2024.1-2024.6'!B:B,'Sum 2024.1-2024.6'!B255,'2024.1-2024.6'!P:P)</f>
        <v>18.24</v>
      </c>
      <c r="Q255" s="191"/>
      <c r="R255" s="191">
        <f>SUMIF('2024.1-2024.6'!B:B,'Sum 2024.1-2024.6'!B255,'2024.1-2024.6'!M:M)</f>
        <v>520.8</v>
      </c>
      <c r="S255" s="191"/>
      <c r="T255" s="191">
        <f>SUMIF('2024.1-2024.6'!B:B,'Sum 2024.1-2024.6'!B255,'2024.1-2024.6'!O:O)</f>
        <v>0</v>
      </c>
      <c r="U255" s="191">
        <f t="shared" si="116"/>
        <v>5702.03583333333</v>
      </c>
      <c r="V255" s="191">
        <f t="shared" si="117"/>
        <v>5702.03583333333</v>
      </c>
      <c r="W255" s="191">
        <f t="shared" si="118"/>
        <v>4789.7101</v>
      </c>
      <c r="X255" s="191">
        <f t="shared" si="119"/>
        <v>5702.03583333333</v>
      </c>
      <c r="Y255" s="191">
        <f t="shared" si="120"/>
        <v>5702.03583333333</v>
      </c>
      <c r="Z255" s="191">
        <f t="shared" si="121"/>
        <v>273.69772</v>
      </c>
      <c r="AA255" s="191">
        <f t="shared" si="122"/>
        <v>5702.03583333333</v>
      </c>
      <c r="AB255" s="191">
        <f t="shared" si="123"/>
        <v>54.739544</v>
      </c>
      <c r="AC255" s="191">
        <f t="shared" si="124"/>
        <v>5702.03583333333</v>
      </c>
      <c r="AD255" s="191">
        <f t="shared" si="125"/>
        <v>5702.03583333333</v>
      </c>
      <c r="AE255" s="191">
        <f t="shared" si="126"/>
        <v>1539.549675</v>
      </c>
      <c r="AF255" s="191">
        <f t="shared" si="127"/>
        <v>5702.03583333333</v>
      </c>
      <c r="AG255" s="191">
        <f t="shared" si="128"/>
        <v>5702.03583333333</v>
      </c>
      <c r="AH255" s="191">
        <f t="shared" si="129"/>
        <v>1710.61075</v>
      </c>
      <c r="AI255" s="191">
        <f t="shared" si="130"/>
        <v>-2607.6301</v>
      </c>
      <c r="AJ255" s="191">
        <f t="shared" si="131"/>
        <v>-250.89772</v>
      </c>
      <c r="AK255" s="191">
        <f t="shared" si="132"/>
        <v>-36.499544</v>
      </c>
      <c r="AL255" s="191">
        <f t="shared" si="133"/>
        <v>-1018.749675</v>
      </c>
      <c r="AM255" s="191">
        <f t="shared" si="134"/>
        <v>-1710.61075</v>
      </c>
      <c r="AN255" s="191">
        <f t="shared" si="135"/>
        <v>4546</v>
      </c>
      <c r="AO255" s="191">
        <f t="shared" si="136"/>
        <v>4546</v>
      </c>
      <c r="AP255" s="191">
        <f t="shared" si="137"/>
        <v>3818.64</v>
      </c>
      <c r="AQ255" s="191">
        <f t="shared" si="138"/>
        <v>2200</v>
      </c>
      <c r="AR255" s="191">
        <f t="shared" si="139"/>
        <v>2200</v>
      </c>
      <c r="AS255" s="191">
        <f t="shared" si="140"/>
        <v>105.6</v>
      </c>
      <c r="AT255" s="191">
        <f t="shared" si="141"/>
        <v>2200</v>
      </c>
      <c r="AU255" s="191">
        <f t="shared" si="142"/>
        <v>21.12</v>
      </c>
      <c r="AV255" s="191">
        <f t="shared" si="143"/>
        <v>4340</v>
      </c>
      <c r="AW255" s="191">
        <f t="shared" si="144"/>
        <v>4340</v>
      </c>
      <c r="AX255" s="191">
        <f t="shared" si="145"/>
        <v>1171.8</v>
      </c>
      <c r="AY255" s="191">
        <f t="shared" si="146"/>
        <v>2200</v>
      </c>
      <c r="AZ255" s="191">
        <f t="shared" si="147"/>
        <v>2200</v>
      </c>
      <c r="BA255" s="191">
        <f t="shared" si="148"/>
        <v>660</v>
      </c>
      <c r="BB255" s="191">
        <f t="shared" si="149"/>
        <v>-1636.56</v>
      </c>
      <c r="BC255" s="191">
        <f t="shared" si="150"/>
        <v>-82.8</v>
      </c>
      <c r="BD255" s="191">
        <f t="shared" si="151"/>
        <v>-2.88</v>
      </c>
      <c r="BE255" s="191">
        <f t="shared" si="152"/>
        <v>-651</v>
      </c>
      <c r="BF255" s="191">
        <f t="shared" si="153"/>
        <v>-660</v>
      </c>
    </row>
    <row r="256" spans="2:58">
      <c r="B256" s="1" t="s">
        <v>446</v>
      </c>
      <c r="C256" s="197" t="str">
        <f>_xlfn.XLOOKUP(B256,'2024.1-2024.6'!B:B,'2024.1-2024.6'!G:G)</f>
        <v>2021/05/10</v>
      </c>
      <c r="D256" s="1">
        <f>_xlfn.XLOOKUP(B256,'2024.1-2024.6'!B:B,'2024.1-2024.6'!I:I)</f>
        <v>0</v>
      </c>
      <c r="E256" s="1" t="str">
        <f>_xlfn.XLOOKUP(B256,'2024.1-2024.6'!B:B,'2024.1-2024.6'!C:C)</f>
        <v>销售部</v>
      </c>
      <c r="F256" s="1" t="str">
        <f>_xlfn.XLOOKUP(B256,'2024.1-2024.6'!B:B,'2024.1-2024.6'!F:F)</f>
        <v>市场专员</v>
      </c>
      <c r="G256" s="1">
        <f>COUNTIF('2024.1-2024.6'!B:B,B256)</f>
        <v>6</v>
      </c>
      <c r="H256" s="191">
        <f>_xlfn.XLOOKUP(B256,'2024.1-2024.6'!B:B,'2024.1-2024.6'!K:K)</f>
        <v>7671.2</v>
      </c>
      <c r="I256" s="191">
        <f>IFERROR(AVERAGEIF('2022.1-2022.12 '!B:B,B256,'2022.1-2022.12 '!K:K),0)</f>
        <v>8121.64916666667</v>
      </c>
      <c r="J256" s="191">
        <f>_xlfn.XLOOKUP(B256,'2024.1-2024.6'!B:B,'2024.1-2024.6'!J:J)</f>
        <v>2760</v>
      </c>
      <c r="K256" s="191">
        <f>IFERROR(AVERAGEIF('2022.1-2022.12 '!B:B,B256,'2022.1-2022.12 '!J:J),0)</f>
        <v>2760</v>
      </c>
      <c r="L256" s="191"/>
      <c r="M256" s="191">
        <f>SUMIF('2024.1-2024.6'!B:B,'Sum 2024.1-2024.6'!B256,'2024.1-2024.6'!L:L)</f>
        <v>2182.08</v>
      </c>
      <c r="N256" s="191"/>
      <c r="O256" s="191">
        <f>SUMIF('2024.1-2024.6'!B:B,'Sum 2024.1-2024.6'!B256,'2024.1-2024.6'!N:N)</f>
        <v>22.8</v>
      </c>
      <c r="P256" s="191">
        <f>SUMIF('2024.1-2024.6'!B:B,'Sum 2024.1-2024.6'!B256,'2024.1-2024.6'!P:P)</f>
        <v>18.24</v>
      </c>
      <c r="Q256" s="191"/>
      <c r="R256" s="191">
        <f>SUMIF('2024.1-2024.6'!B:B,'Sum 2024.1-2024.6'!B256,'2024.1-2024.6'!M:M)</f>
        <v>520.8</v>
      </c>
      <c r="S256" s="191"/>
      <c r="T256" s="191">
        <f>SUMIF('2024.1-2024.6'!B:B,'Sum 2024.1-2024.6'!B256,'2024.1-2024.6'!O:O)</f>
        <v>0</v>
      </c>
      <c r="U256" s="191">
        <f t="shared" si="116"/>
        <v>8121.64916666667</v>
      </c>
      <c r="V256" s="191">
        <f t="shared" si="117"/>
        <v>8121.64916666667</v>
      </c>
      <c r="W256" s="191">
        <f t="shared" si="118"/>
        <v>6822.1853</v>
      </c>
      <c r="X256" s="191">
        <f t="shared" si="119"/>
        <v>8121.64916666667</v>
      </c>
      <c r="Y256" s="191">
        <f t="shared" si="120"/>
        <v>8121.64916666667</v>
      </c>
      <c r="Z256" s="191">
        <f t="shared" si="121"/>
        <v>389.83916</v>
      </c>
      <c r="AA256" s="191">
        <f t="shared" si="122"/>
        <v>8121.64916666667</v>
      </c>
      <c r="AB256" s="191">
        <f t="shared" si="123"/>
        <v>77.967832</v>
      </c>
      <c r="AC256" s="191">
        <f t="shared" si="124"/>
        <v>8121.64916666667</v>
      </c>
      <c r="AD256" s="191">
        <f t="shared" si="125"/>
        <v>8121.64916666667</v>
      </c>
      <c r="AE256" s="191">
        <f t="shared" si="126"/>
        <v>2192.845275</v>
      </c>
      <c r="AF256" s="191">
        <f t="shared" si="127"/>
        <v>8121.64916666667</v>
      </c>
      <c r="AG256" s="191">
        <f t="shared" si="128"/>
        <v>8121.64916666667</v>
      </c>
      <c r="AH256" s="191">
        <f t="shared" si="129"/>
        <v>2436.49475</v>
      </c>
      <c r="AI256" s="191">
        <f t="shared" si="130"/>
        <v>-4640.1053</v>
      </c>
      <c r="AJ256" s="191">
        <f t="shared" si="131"/>
        <v>-367.03916</v>
      </c>
      <c r="AK256" s="191">
        <f t="shared" si="132"/>
        <v>-59.727832</v>
      </c>
      <c r="AL256" s="191">
        <f t="shared" si="133"/>
        <v>-1672.045275</v>
      </c>
      <c r="AM256" s="191">
        <f t="shared" si="134"/>
        <v>-2436.49475</v>
      </c>
      <c r="AN256" s="191">
        <f t="shared" si="135"/>
        <v>4546</v>
      </c>
      <c r="AO256" s="191">
        <f t="shared" si="136"/>
        <v>4546</v>
      </c>
      <c r="AP256" s="191">
        <f t="shared" si="137"/>
        <v>3818.64</v>
      </c>
      <c r="AQ256" s="191">
        <f t="shared" si="138"/>
        <v>2760</v>
      </c>
      <c r="AR256" s="191">
        <f t="shared" si="139"/>
        <v>2760</v>
      </c>
      <c r="AS256" s="191">
        <f t="shared" si="140"/>
        <v>132.48</v>
      </c>
      <c r="AT256" s="191">
        <f t="shared" si="141"/>
        <v>2760</v>
      </c>
      <c r="AU256" s="191">
        <f t="shared" si="142"/>
        <v>26.496</v>
      </c>
      <c r="AV256" s="191">
        <f t="shared" si="143"/>
        <v>4340</v>
      </c>
      <c r="AW256" s="191">
        <f t="shared" si="144"/>
        <v>4340</v>
      </c>
      <c r="AX256" s="191">
        <f t="shared" si="145"/>
        <v>1171.8</v>
      </c>
      <c r="AY256" s="191">
        <f t="shared" si="146"/>
        <v>2760</v>
      </c>
      <c r="AZ256" s="191">
        <f t="shared" si="147"/>
        <v>2760</v>
      </c>
      <c r="BA256" s="191">
        <f t="shared" si="148"/>
        <v>828</v>
      </c>
      <c r="BB256" s="191">
        <f t="shared" si="149"/>
        <v>-1636.56</v>
      </c>
      <c r="BC256" s="191">
        <f t="shared" si="150"/>
        <v>-109.68</v>
      </c>
      <c r="BD256" s="191">
        <f t="shared" si="151"/>
        <v>-8.256</v>
      </c>
      <c r="BE256" s="191">
        <f t="shared" si="152"/>
        <v>-651</v>
      </c>
      <c r="BF256" s="191">
        <f t="shared" si="153"/>
        <v>-828</v>
      </c>
    </row>
    <row r="257" spans="2:58">
      <c r="B257" s="1" t="s">
        <v>447</v>
      </c>
      <c r="C257" s="197" t="str">
        <f>_xlfn.XLOOKUP(B257,'2024.1-2024.6'!B:B,'2024.1-2024.6'!G:G)</f>
        <v>2020/01/06</v>
      </c>
      <c r="D257" s="1">
        <f>_xlfn.XLOOKUP(B257,'2024.1-2024.6'!B:B,'2024.1-2024.6'!I:I)</f>
        <v>0</v>
      </c>
      <c r="E257" s="1" t="str">
        <f>_xlfn.XLOOKUP(B257,'2024.1-2024.6'!B:B,'2024.1-2024.6'!C:C)</f>
        <v>销售部</v>
      </c>
      <c r="F257" s="1" t="str">
        <f>_xlfn.XLOOKUP(B257,'2024.1-2024.6'!B:B,'2024.1-2024.6'!F:F)</f>
        <v>区域销售经理</v>
      </c>
      <c r="G257" s="1">
        <f>COUNTIF('2024.1-2024.6'!B:B,B257)</f>
        <v>6</v>
      </c>
      <c r="H257" s="191">
        <f>_xlfn.XLOOKUP(B257,'2024.1-2024.6'!B:B,'2024.1-2024.6'!K:K)</f>
        <v>10500</v>
      </c>
      <c r="I257" s="191">
        <f>IFERROR(AVERAGEIF('2022.1-2022.12 '!B:B,B257,'2022.1-2022.12 '!K:K),0)</f>
        <v>19446.2675</v>
      </c>
      <c r="J257" s="191">
        <f>_xlfn.XLOOKUP(B257,'2024.1-2024.6'!B:B,'2024.1-2024.6'!J:J)</f>
        <v>3000</v>
      </c>
      <c r="K257" s="191">
        <f>IFERROR(AVERAGEIF('2022.1-2022.12 '!B:B,B257,'2022.1-2022.12 '!J:J),0)</f>
        <v>3000</v>
      </c>
      <c r="L257" s="191"/>
      <c r="M257" s="191">
        <f>SUMIF('2024.1-2024.6'!B:B,'Sum 2024.1-2024.6'!B257,'2024.1-2024.6'!L:L)</f>
        <v>2182.08</v>
      </c>
      <c r="N257" s="191"/>
      <c r="O257" s="191">
        <f>SUMIF('2024.1-2024.6'!B:B,'Sum 2024.1-2024.6'!B257,'2024.1-2024.6'!N:N)</f>
        <v>22.8</v>
      </c>
      <c r="P257" s="191">
        <f>SUMIF('2024.1-2024.6'!B:B,'Sum 2024.1-2024.6'!B257,'2024.1-2024.6'!P:P)</f>
        <v>18.24</v>
      </c>
      <c r="Q257" s="191"/>
      <c r="R257" s="191">
        <f>SUMIF('2024.1-2024.6'!B:B,'Sum 2024.1-2024.6'!B257,'2024.1-2024.6'!M:M)</f>
        <v>520.8</v>
      </c>
      <c r="S257" s="191"/>
      <c r="T257" s="191">
        <f>SUMIF('2024.1-2024.6'!B:B,'Sum 2024.1-2024.6'!B257,'2024.1-2024.6'!O:O)</f>
        <v>0</v>
      </c>
      <c r="U257" s="191">
        <f t="shared" si="116"/>
        <v>19446.2675</v>
      </c>
      <c r="V257" s="191">
        <f t="shared" si="117"/>
        <v>19446.2675</v>
      </c>
      <c r="W257" s="191">
        <f t="shared" si="118"/>
        <v>16334.8647</v>
      </c>
      <c r="X257" s="191">
        <f t="shared" si="119"/>
        <v>19446.2675</v>
      </c>
      <c r="Y257" s="191">
        <f t="shared" si="120"/>
        <v>19446.2675</v>
      </c>
      <c r="Z257" s="191">
        <f t="shared" si="121"/>
        <v>933.42084</v>
      </c>
      <c r="AA257" s="191">
        <f t="shared" si="122"/>
        <v>19446.2675</v>
      </c>
      <c r="AB257" s="191">
        <f t="shared" si="123"/>
        <v>186.684168</v>
      </c>
      <c r="AC257" s="191">
        <f t="shared" si="124"/>
        <v>19446.2675</v>
      </c>
      <c r="AD257" s="191">
        <f t="shared" si="125"/>
        <v>19446.2675</v>
      </c>
      <c r="AE257" s="191">
        <f t="shared" si="126"/>
        <v>5250.492225</v>
      </c>
      <c r="AF257" s="191">
        <f t="shared" si="127"/>
        <v>19446.2675</v>
      </c>
      <c r="AG257" s="191">
        <f t="shared" si="128"/>
        <v>19446.2675</v>
      </c>
      <c r="AH257" s="191">
        <f t="shared" si="129"/>
        <v>5833.88025</v>
      </c>
      <c r="AI257" s="191">
        <f t="shared" si="130"/>
        <v>-14152.7847</v>
      </c>
      <c r="AJ257" s="191">
        <f t="shared" si="131"/>
        <v>-910.62084</v>
      </c>
      <c r="AK257" s="191">
        <f t="shared" si="132"/>
        <v>-168.444168</v>
      </c>
      <c r="AL257" s="191">
        <f t="shared" si="133"/>
        <v>-4729.692225</v>
      </c>
      <c r="AM257" s="191">
        <f t="shared" si="134"/>
        <v>-5833.88025</v>
      </c>
      <c r="AN257" s="191">
        <f t="shared" si="135"/>
        <v>4546</v>
      </c>
      <c r="AO257" s="191">
        <f t="shared" si="136"/>
        <v>4546</v>
      </c>
      <c r="AP257" s="191">
        <f t="shared" si="137"/>
        <v>3818.64</v>
      </c>
      <c r="AQ257" s="191">
        <f t="shared" si="138"/>
        <v>3000</v>
      </c>
      <c r="AR257" s="191">
        <f t="shared" si="139"/>
        <v>3000</v>
      </c>
      <c r="AS257" s="191">
        <f t="shared" si="140"/>
        <v>144</v>
      </c>
      <c r="AT257" s="191">
        <f t="shared" si="141"/>
        <v>3000</v>
      </c>
      <c r="AU257" s="191">
        <f t="shared" si="142"/>
        <v>28.8</v>
      </c>
      <c r="AV257" s="191">
        <f t="shared" si="143"/>
        <v>4340</v>
      </c>
      <c r="AW257" s="191">
        <f t="shared" si="144"/>
        <v>4340</v>
      </c>
      <c r="AX257" s="191">
        <f t="shared" si="145"/>
        <v>1171.8</v>
      </c>
      <c r="AY257" s="191">
        <f t="shared" si="146"/>
        <v>3000</v>
      </c>
      <c r="AZ257" s="191">
        <f t="shared" si="147"/>
        <v>3000</v>
      </c>
      <c r="BA257" s="191">
        <f t="shared" si="148"/>
        <v>900</v>
      </c>
      <c r="BB257" s="191">
        <f t="shared" si="149"/>
        <v>-1636.56</v>
      </c>
      <c r="BC257" s="191">
        <f t="shared" si="150"/>
        <v>-121.2</v>
      </c>
      <c r="BD257" s="191">
        <f t="shared" si="151"/>
        <v>-10.56</v>
      </c>
      <c r="BE257" s="191">
        <f t="shared" si="152"/>
        <v>-651</v>
      </c>
      <c r="BF257" s="191">
        <f t="shared" si="153"/>
        <v>-900</v>
      </c>
    </row>
    <row r="258" spans="2:58">
      <c r="B258" s="1" t="s">
        <v>448</v>
      </c>
      <c r="C258" s="197" t="str">
        <f>_xlfn.XLOOKUP(B258,'2024.1-2024.6'!B:B,'2024.1-2024.6'!G:G)</f>
        <v>2015/08/04</v>
      </c>
      <c r="D258" s="1">
        <f>_xlfn.XLOOKUP(B258,'2024.1-2024.6'!B:B,'2024.1-2024.6'!I:I)</f>
        <v>0</v>
      </c>
      <c r="E258" s="1" t="str">
        <f>_xlfn.XLOOKUP(B258,'2024.1-2024.6'!B:B,'2024.1-2024.6'!C:C)</f>
        <v>销售部</v>
      </c>
      <c r="F258" s="1" t="str">
        <f>_xlfn.XLOOKUP(B258,'2024.1-2024.6'!B:B,'2024.1-2024.6'!F:F)</f>
        <v>区域销售总监</v>
      </c>
      <c r="G258" s="1">
        <f>COUNTIF('2024.1-2024.6'!B:B,B258)</f>
        <v>6</v>
      </c>
      <c r="H258" s="191">
        <f>_xlfn.XLOOKUP(B258,'2024.1-2024.6'!B:B,'2024.1-2024.6'!K:K)</f>
        <v>16600</v>
      </c>
      <c r="I258" s="191">
        <f>IFERROR(AVERAGEIF('2022.1-2022.12 '!B:B,B258,'2022.1-2022.12 '!K:K),0)</f>
        <v>21535.1333333333</v>
      </c>
      <c r="J258" s="191">
        <f>_xlfn.XLOOKUP(B258,'2024.1-2024.6'!B:B,'2024.1-2024.6'!J:J)</f>
        <v>5500</v>
      </c>
      <c r="K258" s="191">
        <f>IFERROR(AVERAGEIF('2022.1-2022.12 '!B:B,B258,'2022.1-2022.12 '!J:J),0)</f>
        <v>5500</v>
      </c>
      <c r="L258" s="191"/>
      <c r="M258" s="191">
        <f>SUMIF('2024.1-2024.6'!B:B,'Sum 2024.1-2024.6'!B258,'2024.1-2024.6'!L:L)</f>
        <v>2182.08</v>
      </c>
      <c r="N258" s="191"/>
      <c r="O258" s="191">
        <f>SUMIF('2024.1-2024.6'!B:B,'Sum 2024.1-2024.6'!B258,'2024.1-2024.6'!N:N)</f>
        <v>22.8</v>
      </c>
      <c r="P258" s="191">
        <f>SUMIF('2024.1-2024.6'!B:B,'Sum 2024.1-2024.6'!B258,'2024.1-2024.6'!P:P)</f>
        <v>18.24</v>
      </c>
      <c r="Q258" s="191"/>
      <c r="R258" s="191">
        <f>SUMIF('2024.1-2024.6'!B:B,'Sum 2024.1-2024.6'!B258,'2024.1-2024.6'!M:M)</f>
        <v>520.8</v>
      </c>
      <c r="S258" s="191"/>
      <c r="T258" s="191">
        <f>SUMIF('2024.1-2024.6'!B:B,'Sum 2024.1-2024.6'!B258,'2024.1-2024.6'!O:O)</f>
        <v>570</v>
      </c>
      <c r="U258" s="191">
        <f t="shared" si="116"/>
        <v>21535.1333333333</v>
      </c>
      <c r="V258" s="191">
        <f t="shared" si="117"/>
        <v>21535.1333333333</v>
      </c>
      <c r="W258" s="191">
        <f t="shared" si="118"/>
        <v>18089.512</v>
      </c>
      <c r="X258" s="191">
        <f t="shared" si="119"/>
        <v>21535.1333333333</v>
      </c>
      <c r="Y258" s="191">
        <f t="shared" si="120"/>
        <v>21535.1333333333</v>
      </c>
      <c r="Z258" s="191">
        <f t="shared" si="121"/>
        <v>1033.6864</v>
      </c>
      <c r="AA258" s="191">
        <f t="shared" si="122"/>
        <v>21535.1333333333</v>
      </c>
      <c r="AB258" s="191">
        <f t="shared" si="123"/>
        <v>206.73728</v>
      </c>
      <c r="AC258" s="191">
        <f t="shared" si="124"/>
        <v>21535.1333333333</v>
      </c>
      <c r="AD258" s="191">
        <f t="shared" si="125"/>
        <v>21535.1333333333</v>
      </c>
      <c r="AE258" s="191">
        <f t="shared" si="126"/>
        <v>5814.486</v>
      </c>
      <c r="AF258" s="191">
        <f t="shared" si="127"/>
        <v>21535.1333333333</v>
      </c>
      <c r="AG258" s="191">
        <f t="shared" si="128"/>
        <v>21535.1333333333</v>
      </c>
      <c r="AH258" s="191">
        <f t="shared" si="129"/>
        <v>6460.54</v>
      </c>
      <c r="AI258" s="191">
        <f t="shared" si="130"/>
        <v>-15907.432</v>
      </c>
      <c r="AJ258" s="191">
        <f t="shared" si="131"/>
        <v>-1010.8864</v>
      </c>
      <c r="AK258" s="191">
        <f t="shared" si="132"/>
        <v>-188.49728</v>
      </c>
      <c r="AL258" s="191">
        <f t="shared" si="133"/>
        <v>-5293.686</v>
      </c>
      <c r="AM258" s="191">
        <f t="shared" si="134"/>
        <v>-5890.54</v>
      </c>
      <c r="AN258" s="191">
        <f t="shared" si="135"/>
        <v>5500</v>
      </c>
      <c r="AO258" s="191">
        <f t="shared" si="136"/>
        <v>5500</v>
      </c>
      <c r="AP258" s="191">
        <f t="shared" si="137"/>
        <v>4620</v>
      </c>
      <c r="AQ258" s="191">
        <f t="shared" si="138"/>
        <v>5500</v>
      </c>
      <c r="AR258" s="191">
        <f t="shared" si="139"/>
        <v>5500</v>
      </c>
      <c r="AS258" s="191">
        <f t="shared" si="140"/>
        <v>264</v>
      </c>
      <c r="AT258" s="191">
        <f t="shared" si="141"/>
        <v>5500</v>
      </c>
      <c r="AU258" s="191">
        <f t="shared" si="142"/>
        <v>52.8</v>
      </c>
      <c r="AV258" s="191">
        <f t="shared" si="143"/>
        <v>5500</v>
      </c>
      <c r="AW258" s="191">
        <f t="shared" si="144"/>
        <v>5500</v>
      </c>
      <c r="AX258" s="191">
        <f t="shared" si="145"/>
        <v>1485</v>
      </c>
      <c r="AY258" s="191">
        <f t="shared" si="146"/>
        <v>5500</v>
      </c>
      <c r="AZ258" s="191">
        <f t="shared" si="147"/>
        <v>5500</v>
      </c>
      <c r="BA258" s="191">
        <f t="shared" si="148"/>
        <v>1650</v>
      </c>
      <c r="BB258" s="191">
        <f t="shared" si="149"/>
        <v>-2437.92</v>
      </c>
      <c r="BC258" s="191">
        <f t="shared" si="150"/>
        <v>-241.2</v>
      </c>
      <c r="BD258" s="191">
        <f t="shared" si="151"/>
        <v>-34.56</v>
      </c>
      <c r="BE258" s="191">
        <f t="shared" si="152"/>
        <v>-964.2</v>
      </c>
      <c r="BF258" s="191">
        <f t="shared" si="153"/>
        <v>-1080</v>
      </c>
    </row>
    <row r="259" spans="2:58">
      <c r="B259" s="1" t="s">
        <v>451</v>
      </c>
      <c r="C259" s="197" t="str">
        <f>_xlfn.XLOOKUP(B259,'2024.1-2024.6'!B:B,'2024.1-2024.6'!G:G)</f>
        <v>2022/12/05</v>
      </c>
      <c r="D259" s="1">
        <f>_xlfn.XLOOKUP(B259,'2024.1-2024.6'!B:B,'2024.1-2024.6'!I:I)</f>
        <v>0</v>
      </c>
      <c r="E259" s="1" t="str">
        <f>_xlfn.XLOOKUP(B259,'2024.1-2024.6'!B:B,'2024.1-2024.6'!C:C)</f>
        <v>服务营销中心</v>
      </c>
      <c r="F259" s="1" t="str">
        <f>_xlfn.XLOOKUP(B259,'2024.1-2024.6'!B:B,'2024.1-2024.6'!F:F)</f>
        <v>电气服务工程师</v>
      </c>
      <c r="G259" s="1">
        <f>COUNTIF('2024.1-2024.6'!B:B,B259)</f>
        <v>6</v>
      </c>
      <c r="H259" s="191">
        <f>_xlfn.XLOOKUP(B259,'2024.1-2024.6'!B:B,'2024.1-2024.6'!K:K)</f>
        <v>6415.18</v>
      </c>
      <c r="I259" s="191">
        <f>IFERROR(AVERAGEIF('2022.1-2022.12 '!B:B,B259,'2022.1-2022.12 '!K:K),0)</f>
        <v>3306.31</v>
      </c>
      <c r="J259" s="191">
        <f>_xlfn.XLOOKUP(B259,'2024.1-2024.6'!B:B,'2024.1-2024.6'!J:J)</f>
        <v>2500</v>
      </c>
      <c r="K259" s="191">
        <f>IFERROR(AVERAGEIF('2022.1-2022.12 '!B:B,B259,'2022.1-2022.12 '!J:J),0)</f>
        <v>2500</v>
      </c>
      <c r="L259" s="191"/>
      <c r="M259" s="191">
        <f>SUMIF('2024.1-2024.6'!B:B,'Sum 2024.1-2024.6'!B259,'2024.1-2024.6'!L:L)</f>
        <v>2182.08</v>
      </c>
      <c r="N259" s="191"/>
      <c r="O259" s="191">
        <f>SUMIF('2024.1-2024.6'!B:B,'Sum 2024.1-2024.6'!B259,'2024.1-2024.6'!N:N)</f>
        <v>22.8</v>
      </c>
      <c r="P259" s="191">
        <f>SUMIF('2024.1-2024.6'!B:B,'Sum 2024.1-2024.6'!B259,'2024.1-2024.6'!P:P)</f>
        <v>18.24</v>
      </c>
      <c r="Q259" s="191"/>
      <c r="R259" s="191">
        <f>SUMIF('2024.1-2024.6'!B:B,'Sum 2024.1-2024.6'!B259,'2024.1-2024.6'!M:M)</f>
        <v>520.8</v>
      </c>
      <c r="S259" s="191"/>
      <c r="T259" s="191">
        <f>SUMIF('2024.1-2024.6'!B:B,'Sum 2024.1-2024.6'!B259,'2024.1-2024.6'!O:O)</f>
        <v>0</v>
      </c>
      <c r="U259" s="191">
        <f t="shared" si="116"/>
        <v>4546</v>
      </c>
      <c r="V259" s="191">
        <f t="shared" si="117"/>
        <v>4546</v>
      </c>
      <c r="W259" s="191">
        <f t="shared" si="118"/>
        <v>3818.64</v>
      </c>
      <c r="X259" s="191">
        <f t="shared" si="119"/>
        <v>3306.31</v>
      </c>
      <c r="Y259" s="191">
        <f t="shared" si="120"/>
        <v>3306.31</v>
      </c>
      <c r="Z259" s="191">
        <f t="shared" si="121"/>
        <v>158.70288</v>
      </c>
      <c r="AA259" s="191">
        <f t="shared" si="122"/>
        <v>3306.31</v>
      </c>
      <c r="AB259" s="191">
        <f t="shared" si="123"/>
        <v>31.740576</v>
      </c>
      <c r="AC259" s="191">
        <f t="shared" si="124"/>
        <v>4340</v>
      </c>
      <c r="AD259" s="191">
        <f t="shared" si="125"/>
        <v>4340</v>
      </c>
      <c r="AE259" s="191">
        <f t="shared" si="126"/>
        <v>1171.8</v>
      </c>
      <c r="AF259" s="191">
        <f t="shared" si="127"/>
        <v>3306.31</v>
      </c>
      <c r="AG259" s="191">
        <f t="shared" si="128"/>
        <v>3306.31</v>
      </c>
      <c r="AH259" s="191">
        <f t="shared" si="129"/>
        <v>991.893</v>
      </c>
      <c r="AI259" s="191">
        <f t="shared" si="130"/>
        <v>-1636.56</v>
      </c>
      <c r="AJ259" s="191">
        <f t="shared" si="131"/>
        <v>-135.90288</v>
      </c>
      <c r="AK259" s="191">
        <f t="shared" si="132"/>
        <v>-13.500576</v>
      </c>
      <c r="AL259" s="191">
        <f t="shared" si="133"/>
        <v>-651</v>
      </c>
      <c r="AM259" s="191">
        <f t="shared" si="134"/>
        <v>-991.893</v>
      </c>
      <c r="AN259" s="191">
        <f t="shared" si="135"/>
        <v>4546</v>
      </c>
      <c r="AO259" s="191">
        <f t="shared" si="136"/>
        <v>4546</v>
      </c>
      <c r="AP259" s="191">
        <f t="shared" si="137"/>
        <v>3818.64</v>
      </c>
      <c r="AQ259" s="191">
        <f t="shared" si="138"/>
        <v>2500</v>
      </c>
      <c r="AR259" s="191">
        <f t="shared" si="139"/>
        <v>2500</v>
      </c>
      <c r="AS259" s="191">
        <f t="shared" si="140"/>
        <v>120</v>
      </c>
      <c r="AT259" s="191">
        <f t="shared" si="141"/>
        <v>2500</v>
      </c>
      <c r="AU259" s="191">
        <f t="shared" si="142"/>
        <v>24</v>
      </c>
      <c r="AV259" s="191">
        <f t="shared" si="143"/>
        <v>4340</v>
      </c>
      <c r="AW259" s="191">
        <f t="shared" si="144"/>
        <v>4340</v>
      </c>
      <c r="AX259" s="191">
        <f t="shared" si="145"/>
        <v>1171.8</v>
      </c>
      <c r="AY259" s="191">
        <f t="shared" si="146"/>
        <v>2500</v>
      </c>
      <c r="AZ259" s="191">
        <f t="shared" si="147"/>
        <v>2500</v>
      </c>
      <c r="BA259" s="191">
        <f t="shared" si="148"/>
        <v>750</v>
      </c>
      <c r="BB259" s="191">
        <f t="shared" si="149"/>
        <v>-1636.56</v>
      </c>
      <c r="BC259" s="191">
        <f t="shared" si="150"/>
        <v>-97.2</v>
      </c>
      <c r="BD259" s="191">
        <f t="shared" si="151"/>
        <v>-5.76</v>
      </c>
      <c r="BE259" s="191">
        <f t="shared" si="152"/>
        <v>-651</v>
      </c>
      <c r="BF259" s="191">
        <f t="shared" si="153"/>
        <v>-750</v>
      </c>
    </row>
    <row r="260" spans="2:58">
      <c r="B260" s="1" t="s">
        <v>452</v>
      </c>
      <c r="C260" s="197" t="str">
        <f>_xlfn.XLOOKUP(B260,'2024.1-2024.6'!B:B,'2024.1-2024.6'!G:G)</f>
        <v>2020/08/20</v>
      </c>
      <c r="D260" s="1">
        <f>_xlfn.XLOOKUP(B260,'2024.1-2024.6'!B:B,'2024.1-2024.6'!I:I)</f>
        <v>0</v>
      </c>
      <c r="E260" s="1" t="str">
        <f>_xlfn.XLOOKUP(B260,'2024.1-2024.6'!B:B,'2024.1-2024.6'!C:C)</f>
        <v>运营中心</v>
      </c>
      <c r="F260" s="1" t="str">
        <f>_xlfn.XLOOKUP(B260,'2024.1-2024.6'!B:B,'2024.1-2024.6'!F:F)</f>
        <v>质检员</v>
      </c>
      <c r="G260" s="1">
        <f>COUNTIF('2024.1-2024.6'!B:B,B260)</f>
        <v>6</v>
      </c>
      <c r="H260" s="191">
        <f>_xlfn.XLOOKUP(B260,'2024.1-2024.6'!B:B,'2024.1-2024.6'!K:K)</f>
        <v>7704.24</v>
      </c>
      <c r="I260" s="191">
        <f>IFERROR(AVERAGEIF('2022.1-2022.12 '!B:B,B260,'2022.1-2022.12 '!K:K),0)</f>
        <v>7484.0575</v>
      </c>
      <c r="J260" s="191">
        <f>_xlfn.XLOOKUP(B260,'2024.1-2024.6'!B:B,'2024.1-2024.6'!J:J)</f>
        <v>2132</v>
      </c>
      <c r="K260" s="191">
        <f>IFERROR(AVERAGEIF('2022.1-2022.12 '!B:B,B260,'2022.1-2022.12 '!J:J),0)</f>
        <v>2132</v>
      </c>
      <c r="L260" s="191"/>
      <c r="M260" s="191">
        <f>SUMIF('2024.1-2024.6'!B:B,'Sum 2024.1-2024.6'!B260,'2024.1-2024.6'!L:L)</f>
        <v>2182.08</v>
      </c>
      <c r="N260" s="191"/>
      <c r="O260" s="191">
        <f>SUMIF('2024.1-2024.6'!B:B,'Sum 2024.1-2024.6'!B260,'2024.1-2024.6'!N:N)</f>
        <v>22.8</v>
      </c>
      <c r="P260" s="191">
        <f>SUMIF('2024.1-2024.6'!B:B,'Sum 2024.1-2024.6'!B260,'2024.1-2024.6'!P:P)</f>
        <v>18.24</v>
      </c>
      <c r="Q260" s="191"/>
      <c r="R260" s="191">
        <f>SUMIF('2024.1-2024.6'!B:B,'Sum 2024.1-2024.6'!B260,'2024.1-2024.6'!M:M)</f>
        <v>520.8</v>
      </c>
      <c r="S260" s="191"/>
      <c r="T260" s="191">
        <f>SUMIF('2024.1-2024.6'!B:B,'Sum 2024.1-2024.6'!B260,'2024.1-2024.6'!O:O)</f>
        <v>0</v>
      </c>
      <c r="U260" s="191">
        <f t="shared" si="116"/>
        <v>7484.0575</v>
      </c>
      <c r="V260" s="191">
        <f t="shared" si="117"/>
        <v>7484.0575</v>
      </c>
      <c r="W260" s="191">
        <f t="shared" si="118"/>
        <v>6286.6083</v>
      </c>
      <c r="X260" s="191">
        <f t="shared" si="119"/>
        <v>7484.0575</v>
      </c>
      <c r="Y260" s="191">
        <f t="shared" si="120"/>
        <v>7484.0575</v>
      </c>
      <c r="Z260" s="191">
        <f t="shared" si="121"/>
        <v>359.23476</v>
      </c>
      <c r="AA260" s="191">
        <f t="shared" si="122"/>
        <v>7484.0575</v>
      </c>
      <c r="AB260" s="191">
        <f t="shared" si="123"/>
        <v>71.846952</v>
      </c>
      <c r="AC260" s="191">
        <f t="shared" si="124"/>
        <v>7484.0575</v>
      </c>
      <c r="AD260" s="191">
        <f t="shared" si="125"/>
        <v>7484.0575</v>
      </c>
      <c r="AE260" s="191">
        <f t="shared" si="126"/>
        <v>2020.695525</v>
      </c>
      <c r="AF260" s="191">
        <f t="shared" si="127"/>
        <v>7484.0575</v>
      </c>
      <c r="AG260" s="191">
        <f t="shared" si="128"/>
        <v>7484.0575</v>
      </c>
      <c r="AH260" s="191">
        <f t="shared" si="129"/>
        <v>2245.21725</v>
      </c>
      <c r="AI260" s="191">
        <f t="shared" si="130"/>
        <v>-4104.5283</v>
      </c>
      <c r="AJ260" s="191">
        <f t="shared" si="131"/>
        <v>-336.43476</v>
      </c>
      <c r="AK260" s="191">
        <f t="shared" si="132"/>
        <v>-53.606952</v>
      </c>
      <c r="AL260" s="191">
        <f t="shared" si="133"/>
        <v>-1499.895525</v>
      </c>
      <c r="AM260" s="191">
        <f t="shared" si="134"/>
        <v>-2245.21725</v>
      </c>
      <c r="AN260" s="191">
        <f t="shared" si="135"/>
        <v>4546</v>
      </c>
      <c r="AO260" s="191">
        <f t="shared" si="136"/>
        <v>4546</v>
      </c>
      <c r="AP260" s="191">
        <f t="shared" si="137"/>
        <v>3818.64</v>
      </c>
      <c r="AQ260" s="191">
        <f t="shared" si="138"/>
        <v>2132</v>
      </c>
      <c r="AR260" s="191">
        <f t="shared" si="139"/>
        <v>2132</v>
      </c>
      <c r="AS260" s="191">
        <f t="shared" si="140"/>
        <v>102.336</v>
      </c>
      <c r="AT260" s="191">
        <f t="shared" si="141"/>
        <v>2132</v>
      </c>
      <c r="AU260" s="191">
        <f t="shared" si="142"/>
        <v>20.4672</v>
      </c>
      <c r="AV260" s="191">
        <f t="shared" si="143"/>
        <v>4340</v>
      </c>
      <c r="AW260" s="191">
        <f t="shared" si="144"/>
        <v>4340</v>
      </c>
      <c r="AX260" s="191">
        <f t="shared" si="145"/>
        <v>1171.8</v>
      </c>
      <c r="AY260" s="191">
        <f t="shared" si="146"/>
        <v>2132</v>
      </c>
      <c r="AZ260" s="191">
        <f t="shared" si="147"/>
        <v>2132</v>
      </c>
      <c r="BA260" s="191">
        <f t="shared" si="148"/>
        <v>639.6</v>
      </c>
      <c r="BB260" s="191">
        <f t="shared" si="149"/>
        <v>-1636.56</v>
      </c>
      <c r="BC260" s="191">
        <f t="shared" si="150"/>
        <v>-79.536</v>
      </c>
      <c r="BD260" s="191">
        <f t="shared" si="151"/>
        <v>-2.2272</v>
      </c>
      <c r="BE260" s="191">
        <f t="shared" si="152"/>
        <v>-651</v>
      </c>
      <c r="BF260" s="191">
        <f t="shared" si="153"/>
        <v>-639.6</v>
      </c>
    </row>
    <row r="261" spans="2:58">
      <c r="B261" s="1" t="s">
        <v>453</v>
      </c>
      <c r="C261" s="197" t="str">
        <f>_xlfn.XLOOKUP(B261,'2024.1-2024.6'!B:B,'2024.1-2024.6'!G:G)</f>
        <v>2007/10/11</v>
      </c>
      <c r="D261" s="1">
        <f>_xlfn.XLOOKUP(B261,'2024.1-2024.6'!B:B,'2024.1-2024.6'!I:I)</f>
        <v>0</v>
      </c>
      <c r="E261" s="1" t="str">
        <f>_xlfn.XLOOKUP(B261,'2024.1-2024.6'!B:B,'2024.1-2024.6'!C:C)</f>
        <v>运营中心</v>
      </c>
      <c r="F261" s="1" t="str">
        <f>_xlfn.XLOOKUP(B261,'2024.1-2024.6'!B:B,'2024.1-2024.6'!F:F)</f>
        <v>质检组长</v>
      </c>
      <c r="G261" s="1">
        <f>COUNTIF('2024.1-2024.6'!B:B,B261)</f>
        <v>6</v>
      </c>
      <c r="H261" s="191">
        <f>_xlfn.XLOOKUP(B261,'2024.1-2024.6'!B:B,'2024.1-2024.6'!K:K)</f>
        <v>9820.86</v>
      </c>
      <c r="I261" s="191">
        <f>IFERROR(AVERAGEIF('2022.1-2022.12 '!B:B,B261,'2022.1-2022.12 '!K:K),0)</f>
        <v>8702.0225</v>
      </c>
      <c r="J261" s="191">
        <f>_xlfn.XLOOKUP(B261,'2024.1-2024.6'!B:B,'2024.1-2024.6'!J:J)</f>
        <v>2132</v>
      </c>
      <c r="K261" s="191">
        <f>IFERROR(AVERAGEIF('2022.1-2022.12 '!B:B,B261,'2022.1-2022.12 '!J:J),0)</f>
        <v>2132</v>
      </c>
      <c r="L261" s="191"/>
      <c r="M261" s="191">
        <f>SUMIF('2024.1-2024.6'!B:B,'Sum 2024.1-2024.6'!B261,'2024.1-2024.6'!L:L)</f>
        <v>0</v>
      </c>
      <c r="N261" s="191"/>
      <c r="O261" s="191">
        <f>SUMIF('2024.1-2024.6'!B:B,'Sum 2024.1-2024.6'!B261,'2024.1-2024.6'!N:N)</f>
        <v>0</v>
      </c>
      <c r="P261" s="191">
        <f>SUMIF('2024.1-2024.6'!B:B,'Sum 2024.1-2024.6'!B261,'2024.1-2024.6'!P:P)</f>
        <v>0</v>
      </c>
      <c r="Q261" s="191"/>
      <c r="R261" s="191">
        <f>SUMIF('2024.1-2024.6'!B:B,'Sum 2024.1-2024.6'!B261,'2024.1-2024.6'!M:M)</f>
        <v>0</v>
      </c>
      <c r="S261" s="191"/>
      <c r="T261" s="191">
        <f>SUMIF('2024.1-2024.6'!B:B,'Sum 2024.1-2024.6'!B261,'2024.1-2024.6'!O:O)</f>
        <v>0</v>
      </c>
      <c r="U261" s="191">
        <f t="shared" si="116"/>
        <v>8702.0225</v>
      </c>
      <c r="V261" s="191">
        <f t="shared" ref="V261:V262" si="154">MIN(U261,$V$4)</f>
        <v>8702.0225</v>
      </c>
      <c r="W261" s="191">
        <f t="shared" ref="W261:W262" si="155">V261*$W$4*G261</f>
        <v>7309.6989</v>
      </c>
      <c r="X261" s="191">
        <f t="shared" si="119"/>
        <v>8702.0225</v>
      </c>
      <c r="Y261" s="191">
        <f t="shared" ref="Y261:Y262" si="156">MIN(X261,$Y$4)</f>
        <v>8702.0225</v>
      </c>
      <c r="Z261" s="191">
        <f t="shared" ref="Z261" si="157">Y261*$Z$4*G261</f>
        <v>417.69708</v>
      </c>
      <c r="AA261" s="191">
        <f t="shared" si="122"/>
        <v>8702.0225</v>
      </c>
      <c r="AB261" s="191">
        <f t="shared" ref="AB261" si="158">AA261*$AB$4*G261</f>
        <v>83.539416</v>
      </c>
      <c r="AC261" s="191">
        <f t="shared" si="124"/>
        <v>8702.0225</v>
      </c>
      <c r="AD261" s="191">
        <f t="shared" ref="AD261:AD262" si="159">MIN(AC261,$AD$4)</f>
        <v>8702.0225</v>
      </c>
      <c r="AE261" s="191">
        <f t="shared" ref="AE261" si="160">AD261*$AE$4*G261</f>
        <v>2349.546075</v>
      </c>
      <c r="AF261" s="191">
        <f t="shared" si="127"/>
        <v>8702.0225</v>
      </c>
      <c r="AG261" s="191">
        <f t="shared" ref="AG261:AG262" si="161">MIN(AF261,$AG$4)</f>
        <v>8702.0225</v>
      </c>
      <c r="AH261" s="191">
        <f t="shared" ref="AH261" si="162">AG261*$AH$4*G261</f>
        <v>2610.60675</v>
      </c>
      <c r="AI261" s="191">
        <f t="shared" si="130"/>
        <v>-7309.6989</v>
      </c>
      <c r="AJ261" s="191">
        <f t="shared" si="131"/>
        <v>-417.69708</v>
      </c>
      <c r="AK261" s="191">
        <f t="shared" si="132"/>
        <v>-83.539416</v>
      </c>
      <c r="AL261" s="191">
        <f t="shared" si="133"/>
        <v>-2349.546075</v>
      </c>
      <c r="AM261" s="191">
        <f t="shared" si="134"/>
        <v>-2610.60675</v>
      </c>
      <c r="AN261" s="191">
        <f t="shared" si="135"/>
        <v>4546</v>
      </c>
      <c r="AO261" s="191">
        <f t="shared" ref="AO261:AO262" si="163">MIN(AN261,$AO$4)</f>
        <v>4546</v>
      </c>
      <c r="AP261" s="191">
        <f t="shared" ref="AP261" si="164">AO261*$AP$4*G261</f>
        <v>3818.64</v>
      </c>
      <c r="AQ261" s="191">
        <f t="shared" si="138"/>
        <v>2132</v>
      </c>
      <c r="AR261" s="191">
        <f t="shared" ref="AR261:AR262" si="165">MIN(AQ261,$AR$4)</f>
        <v>2132</v>
      </c>
      <c r="AS261" s="191">
        <f t="shared" ref="AS261" si="166">AR261*$AS$4*G261</f>
        <v>102.336</v>
      </c>
      <c r="AT261" s="191">
        <f t="shared" si="141"/>
        <v>2132</v>
      </c>
      <c r="AU261" s="191">
        <f t="shared" ref="AU261" si="167">AT261*$AU$4*G261</f>
        <v>20.4672</v>
      </c>
      <c r="AV261" s="191">
        <f t="shared" si="143"/>
        <v>4340</v>
      </c>
      <c r="AW261" s="191">
        <f t="shared" ref="AW261:AW262" si="168">MIN(AV261,$AW$4)</f>
        <v>4340</v>
      </c>
      <c r="AX261" s="191">
        <f t="shared" ref="AX261" si="169">AW261*$AX$4*G261</f>
        <v>1171.8</v>
      </c>
      <c r="AY261" s="191">
        <f t="shared" si="146"/>
        <v>2132</v>
      </c>
      <c r="AZ261" s="191">
        <f t="shared" ref="AZ261:AZ262" si="170">MIN(AY261,$AZ$4)</f>
        <v>2132</v>
      </c>
      <c r="BA261" s="191">
        <f t="shared" ref="BA261" si="171">AZ261*$BA$4*G261</f>
        <v>639.6</v>
      </c>
      <c r="BB261" s="191">
        <f t="shared" si="149"/>
        <v>-3818.64</v>
      </c>
      <c r="BC261" s="191">
        <f t="shared" si="150"/>
        <v>-102.336</v>
      </c>
      <c r="BD261" s="191">
        <f t="shared" si="151"/>
        <v>-20.4672</v>
      </c>
      <c r="BE261" s="191">
        <f t="shared" si="152"/>
        <v>-1171.8</v>
      </c>
      <c r="BF261" s="191">
        <f t="shared" si="153"/>
        <v>-639.6</v>
      </c>
    </row>
    <row r="262" spans="2:58">
      <c r="B262" s="1" t="s">
        <v>454</v>
      </c>
      <c r="C262" s="197" t="str">
        <f>_xlfn.XLOOKUP(B262,'2024.1-2024.6'!B:B,'2024.1-2024.6'!G:G)</f>
        <v>2021/07/01</v>
      </c>
      <c r="D262" s="1">
        <f>_xlfn.XLOOKUP(B262,'2024.1-2024.6'!B:B,'2024.1-2024.6'!I:I)</f>
        <v>0</v>
      </c>
      <c r="E262" s="1" t="str">
        <f>_xlfn.XLOOKUP(B262,'2024.1-2024.6'!B:B,'2024.1-2024.6'!C:C)</f>
        <v>运营中心</v>
      </c>
      <c r="F262" s="1" t="str">
        <f>_xlfn.XLOOKUP(B262,'2024.1-2024.6'!B:B,'2024.1-2024.6'!F:F)</f>
        <v>装配钳工</v>
      </c>
      <c r="G262" s="1">
        <f>COUNTIF('2024.1-2024.6'!B:B,B262)</f>
        <v>6</v>
      </c>
      <c r="H262" s="191">
        <f>_xlfn.XLOOKUP(B262,'2024.1-2024.6'!B:B,'2024.1-2024.6'!K:K)</f>
        <v>7578.59</v>
      </c>
      <c r="I262" s="191">
        <f>IFERROR(AVERAGEIF(#REF!,'Sum 2024.1-2024.6'!B262,#REF!),0)</f>
        <v>0</v>
      </c>
      <c r="J262" s="191">
        <f>_xlfn.XLOOKUP(B262,'2024.1-2024.6'!B:B,'2024.1-2024.6'!J:J)</f>
        <v>1900</v>
      </c>
      <c r="K262" s="191">
        <f>IFERROR(AVERAGEIF('2022.1-2022.12 '!B:B,B262,'2022.1-2022.12 '!J:J),0)</f>
        <v>1900</v>
      </c>
      <c r="L262" s="191"/>
      <c r="M262" s="191">
        <f>SUMIF('2024.1-2024.6'!B:B,'Sum 2024.1-2024.6'!B262,'2024.1-2024.6'!L:L)</f>
        <v>2182.08</v>
      </c>
      <c r="N262" s="191"/>
      <c r="O262" s="191">
        <f>SUMIF('2024.1-2024.6'!B:B,'Sum 2024.1-2024.6'!B262,'2024.1-2024.6'!N:N)</f>
        <v>22.8</v>
      </c>
      <c r="P262" s="191">
        <f>SUMIF('2024.1-2024.6'!B:B,'Sum 2024.1-2024.6'!B262,'2024.1-2024.6'!P:P)</f>
        <v>18.24</v>
      </c>
      <c r="Q262" s="191"/>
      <c r="R262" s="191">
        <f>SUMIF('2024.1-2024.6'!B:B,'Sum 2024.1-2024.6'!B262,'2024.1-2024.6'!M:M)</f>
        <v>520.8</v>
      </c>
      <c r="S262" s="191"/>
      <c r="T262" s="191">
        <f>SUMIF('2024.1-2024.6'!B:B,'Sum 2024.1-2024.6'!B262,'2024.1-2024.6'!O:O)</f>
        <v>0</v>
      </c>
      <c r="U262" s="191">
        <f t="shared" si="116"/>
        <v>7578.59</v>
      </c>
      <c r="V262" s="191">
        <f t="shared" si="154"/>
        <v>7578.59</v>
      </c>
      <c r="W262" s="191">
        <f t="shared" si="155"/>
        <v>6366.0156</v>
      </c>
      <c r="X262" s="191">
        <f t="shared" ref="X262" si="172">IF(I262&gt;0,MAX(I262,$X$4),MAX(H262,$X$4))</f>
        <v>7578.59</v>
      </c>
      <c r="Y262" s="191">
        <f t="shared" si="156"/>
        <v>7578.59</v>
      </c>
      <c r="Z262" s="191">
        <f t="shared" ref="Z262" si="173">Y262*$Z$4*G262</f>
        <v>363.77232</v>
      </c>
      <c r="AA262" s="191">
        <f t="shared" ref="AA262" si="174">IF(I262&gt;0,I262,H262)</f>
        <v>7578.59</v>
      </c>
      <c r="AB262" s="191">
        <f t="shared" ref="AB262" si="175">AA262*$AB$4*G262</f>
        <v>72.754464</v>
      </c>
      <c r="AC262" s="191">
        <f t="shared" ref="AC262" si="176">IF(I262&gt;0,MAX(I262,$AC$4),MAX(H262,$AC$4))</f>
        <v>7578.59</v>
      </c>
      <c r="AD262" s="191">
        <f t="shared" si="159"/>
        <v>7578.59</v>
      </c>
      <c r="AE262" s="191">
        <f t="shared" ref="AE262" si="177">AD262*$AE$4*G262</f>
        <v>2046.2193</v>
      </c>
      <c r="AF262" s="191">
        <f t="shared" ref="AF262" si="178">IF(I262&gt;0,MAX(I262,$AF$4),MAX(H262,$AF$4))</f>
        <v>7578.59</v>
      </c>
      <c r="AG262" s="191">
        <f t="shared" si="161"/>
        <v>7578.59</v>
      </c>
      <c r="AH262" s="191">
        <f t="shared" ref="AH262" si="179">AG262*$AH$4*G262</f>
        <v>2273.577</v>
      </c>
      <c r="AI262" s="191">
        <f t="shared" ref="AI262" si="180">MIN(M262-W262,0)</f>
        <v>-4183.9356</v>
      </c>
      <c r="AJ262" s="191">
        <f t="shared" ref="AJ262" si="181">MIN(O262-Z262,0)</f>
        <v>-340.97232</v>
      </c>
      <c r="AK262" s="191">
        <f t="shared" ref="AK262" si="182">MIN(P262-AB262,0)</f>
        <v>-54.514464</v>
      </c>
      <c r="AL262" s="191">
        <f t="shared" ref="AL262" si="183">MIN(R262-AE262,0)</f>
        <v>-1525.4193</v>
      </c>
      <c r="AM262" s="191">
        <f t="shared" ref="AM262" si="184">MIN(T262-AH262,0)</f>
        <v>-2273.577</v>
      </c>
      <c r="AN262" s="191">
        <f t="shared" ref="AN262" si="185">IF(K262&gt;0,MAX(K262,$AN$4),MAX(J262,$AN$4))</f>
        <v>4546</v>
      </c>
      <c r="AO262" s="191">
        <f t="shared" si="163"/>
        <v>4546</v>
      </c>
      <c r="AP262" s="191">
        <f t="shared" ref="AP262" si="186">AO262*$AP$4*G262</f>
        <v>3818.64</v>
      </c>
      <c r="AQ262" s="191">
        <f t="shared" ref="AQ262" si="187">IF(K262&gt;0,MAX(K262,$AQ$4),MAX(J262,$AQ$4))</f>
        <v>1900</v>
      </c>
      <c r="AR262" s="191">
        <f t="shared" si="165"/>
        <v>1900</v>
      </c>
      <c r="AS262" s="191">
        <f t="shared" ref="AS262" si="188">AR262*$AS$4*G262</f>
        <v>91.2</v>
      </c>
      <c r="AT262" s="191">
        <f t="shared" ref="AT262" si="189">IF(K262&gt;0,K262,J262)</f>
        <v>1900</v>
      </c>
      <c r="AU262" s="191">
        <f t="shared" ref="AU262" si="190">AT262*$AU$4*G262</f>
        <v>18.24</v>
      </c>
      <c r="AV262" s="191">
        <f t="shared" ref="AV262" si="191">IF(K262&gt;0,MAX(K262,$AV$4),MAX(J262,$AV$4))</f>
        <v>4340</v>
      </c>
      <c r="AW262" s="191">
        <f t="shared" si="168"/>
        <v>4340</v>
      </c>
      <c r="AX262" s="191">
        <f t="shared" ref="AX262" si="192">AW262*$AX$4*G262</f>
        <v>1171.8</v>
      </c>
      <c r="AY262" s="191">
        <f t="shared" ref="AY262" si="193">IF(K262&gt;0,MAX(K262,$AY$4),MAX(J262,$AY$4))</f>
        <v>1900</v>
      </c>
      <c r="AZ262" s="191">
        <f t="shared" si="170"/>
        <v>1900</v>
      </c>
      <c r="BA262" s="191">
        <f t="shared" ref="BA262" si="194">AZ262*$BA$4*G262</f>
        <v>570</v>
      </c>
      <c r="BB262" s="191">
        <f t="shared" ref="BB262" si="195">MIN(M262-AP262,0)</f>
        <v>-1636.56</v>
      </c>
      <c r="BC262" s="191">
        <f t="shared" ref="BC262" si="196">MIN(O262-AS262,0)</f>
        <v>-68.4</v>
      </c>
      <c r="BD262" s="191">
        <f t="shared" ref="BD262" si="197">MIN(P262-AU262,0)</f>
        <v>0</v>
      </c>
      <c r="BE262" s="191">
        <f t="shared" ref="BE262" si="198">MIN(R262-AX262,0)</f>
        <v>-651</v>
      </c>
      <c r="BF262" s="191">
        <f t="shared" ref="BF262" si="199">MIN(T262-BA262,0)</f>
        <v>-570</v>
      </c>
    </row>
    <row r="263" s="152" customFormat="1" spans="3:58">
      <c r="C263" s="210"/>
      <c r="D263" s="211"/>
      <c r="E263" s="211"/>
      <c r="F263" s="211"/>
      <c r="H263" s="211"/>
      <c r="I263" s="211"/>
      <c r="J263" s="211"/>
      <c r="K263" s="211"/>
      <c r="L263" s="211"/>
      <c r="M263" s="212">
        <f>SUM(M5:M262)</f>
        <v>500616.480000001</v>
      </c>
      <c r="N263" s="211"/>
      <c r="O263" s="212">
        <f>SUM(O5:O262)</f>
        <v>5398.20000000002</v>
      </c>
      <c r="P263" s="212">
        <f>SUM(P5:P262)</f>
        <v>4186.07999999998</v>
      </c>
      <c r="Q263" s="211"/>
      <c r="R263" s="212">
        <f>SUM(R5:R262)</f>
        <v>119665.14</v>
      </c>
      <c r="S263" s="211"/>
      <c r="T263" s="212">
        <f>SUM(T5:T262)</f>
        <v>181169</v>
      </c>
      <c r="U263" s="211"/>
      <c r="V263" s="211"/>
      <c r="W263" s="212">
        <f>SUM(W5:W262)</f>
        <v>1647348.86542545</v>
      </c>
      <c r="X263" s="211"/>
      <c r="Y263" s="211"/>
      <c r="Z263" s="212">
        <f>SUM(Z5:Z262)</f>
        <v>93238.0885374545</v>
      </c>
      <c r="AA263" s="211"/>
      <c r="AB263" s="212">
        <f>SUM(AB5:AB262)</f>
        <v>18977.6640217766</v>
      </c>
      <c r="AC263" s="211"/>
      <c r="AD263" s="211"/>
      <c r="AE263" s="212">
        <f>SUM(AE5:AE262)</f>
        <v>521864.883233182</v>
      </c>
      <c r="AF263" s="211"/>
      <c r="AG263" s="211"/>
      <c r="AH263" s="212">
        <f>SUM(AH5:AH262)</f>
        <v>582738.053359091</v>
      </c>
      <c r="AI263" s="212">
        <f t="shared" ref="AI263:AM263" si="200">SUM(AI5:AI262)</f>
        <v>-1146732.38542545</v>
      </c>
      <c r="AJ263" s="212">
        <f t="shared" si="200"/>
        <v>-87839.8885374545</v>
      </c>
      <c r="AK263" s="212">
        <f t="shared" si="200"/>
        <v>-14798.0002457766</v>
      </c>
      <c r="AL263" s="212">
        <f t="shared" si="200"/>
        <v>-402199.743233182</v>
      </c>
      <c r="AM263" s="212">
        <f t="shared" si="200"/>
        <v>-468410.113359091</v>
      </c>
      <c r="AN263" s="211"/>
      <c r="AO263" s="211"/>
      <c r="AP263" s="212">
        <f t="shared" ref="AP263" si="201">SUM(AP5:AP262)</f>
        <v>997306.870000002</v>
      </c>
      <c r="AQ263" s="211"/>
      <c r="AR263" s="211"/>
      <c r="AS263" s="212">
        <f t="shared" ref="AS263" si="202">SUM(AS5:AS262)</f>
        <v>35489.7026666667</v>
      </c>
      <c r="AT263" s="211"/>
      <c r="AU263" s="212">
        <f t="shared" ref="AU263" si="203">SUM(AU5:AU262)</f>
        <v>7222.14053333332</v>
      </c>
      <c r="AV263" s="211"/>
      <c r="AW263" s="211"/>
      <c r="AX263" s="212">
        <f t="shared" ref="AX263" si="204">SUM(AX5:AX262)</f>
        <v>307682.167499999</v>
      </c>
      <c r="AY263" s="211"/>
      <c r="AZ263" s="211"/>
      <c r="BA263" s="212">
        <f t="shared" ref="BA263" si="205">SUM(BA5:BA262)</f>
        <v>221810.641666667</v>
      </c>
      <c r="BB263" s="212">
        <f t="shared" ref="BB263" si="206">SUM(BB5:BB262)</f>
        <v>-496690.39</v>
      </c>
      <c r="BC263" s="212">
        <f t="shared" ref="BC263" si="207">SUM(BC5:BC262)</f>
        <v>-30091.5026666667</v>
      </c>
      <c r="BD263" s="212">
        <f t="shared" ref="BD263" si="208">SUM(BD5:BD262)</f>
        <v>-3036.06053333334</v>
      </c>
      <c r="BE263" s="212">
        <f t="shared" ref="BE263" si="209">SUM(BE5:BE262)</f>
        <v>-188017.0275</v>
      </c>
      <c r="BF263" s="212">
        <f t="shared" ref="BF263" si="210">SUM(BF5:BF262)</f>
        <v>-168826.7</v>
      </c>
    </row>
  </sheetData>
  <autoFilter xmlns:etc="http://www.wps.cn/officeDocument/2017/etCustomData" ref="B3:AI26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50"/>
  <sheetViews>
    <sheetView zoomScale="50" zoomScaleNormal="50" workbookViewId="0">
      <pane ySplit="3" topLeftCell="A145" activePane="bottomLeft" state="frozen"/>
      <selection/>
      <selection pane="bottomLeft" activeCell="B19" sqref="B19:H21"/>
    </sheetView>
  </sheetViews>
  <sheetFormatPr defaultColWidth="9" defaultRowHeight="14"/>
  <cols>
    <col min="3" max="3" width="10.5833333333333" customWidth="1"/>
    <col min="4" max="4" width="17.8333333333333" customWidth="1"/>
    <col min="6" max="6" width="29.5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8.75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93" t="s">
        <v>541</v>
      </c>
      <c r="C1" s="194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544</v>
      </c>
      <c r="AJ2" s="187"/>
      <c r="AK2" s="187"/>
      <c r="AL2" s="187"/>
      <c r="AM2" s="188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544</v>
      </c>
      <c r="BC2" s="187"/>
      <c r="BD2" s="187"/>
      <c r="BE2" s="187"/>
      <c r="BF2" s="188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182">
        <f>五险一金比例基数!R10</f>
        <v>4546</v>
      </c>
      <c r="V4" s="182">
        <f>五险一金比例基数!S10</f>
        <v>26421</v>
      </c>
      <c r="W4" s="183">
        <f>五险一金比例基数!G10</f>
        <v>0.15</v>
      </c>
      <c r="X4" s="182">
        <f>五险一金比例基数!V10</f>
        <v>1900</v>
      </c>
      <c r="Y4" s="182">
        <f>五险一金比例基数!W10</f>
        <v>27234</v>
      </c>
      <c r="Z4" s="183">
        <f>五险一金比例基数!K10</f>
        <v>0.008</v>
      </c>
      <c r="AA4" s="183"/>
      <c r="AB4" s="183">
        <f>五险一金比例基数!I10</f>
        <v>0.002</v>
      </c>
      <c r="AC4" s="182">
        <f>五险一金比例基数!X10</f>
        <v>4340</v>
      </c>
      <c r="AD4" s="182">
        <f>五险一金比例基数!Y10</f>
        <v>5626</v>
      </c>
      <c r="AE4" s="183">
        <f>五险一金比例基数!M10</f>
        <v>0.04</v>
      </c>
      <c r="AF4" s="182">
        <f>五险一金比例基数!Z10</f>
        <v>1900</v>
      </c>
      <c r="AG4" s="182">
        <f>五险一金比例基数!AA10</f>
        <v>28770</v>
      </c>
      <c r="AH4" s="183">
        <f>五险一金比例基数!Q10</f>
        <v>0.05</v>
      </c>
      <c r="AI4" s="190"/>
      <c r="AJ4" s="190"/>
      <c r="AK4" s="190"/>
      <c r="AL4" s="190"/>
      <c r="AM4" s="190"/>
      <c r="AN4" s="182">
        <f t="shared" ref="AN4:AS4" si="0">U4</f>
        <v>4546</v>
      </c>
      <c r="AO4" s="182">
        <f t="shared" si="0"/>
        <v>26421</v>
      </c>
      <c r="AP4" s="183">
        <f t="shared" si="0"/>
        <v>0.15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0.002</v>
      </c>
      <c r="AV4" s="182">
        <f t="shared" si="1"/>
        <v>4340</v>
      </c>
      <c r="AW4" s="182">
        <f t="shared" si="1"/>
        <v>5626</v>
      </c>
      <c r="AX4" s="183">
        <f t="shared" si="1"/>
        <v>0.04</v>
      </c>
      <c r="AY4" s="182">
        <f t="shared" si="1"/>
        <v>1900</v>
      </c>
      <c r="AZ4" s="182">
        <f t="shared" si="1"/>
        <v>28770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t="s">
        <v>203</v>
      </c>
      <c r="C5" s="195" t="str">
        <f>_xlfn.XLOOKUP(B5,'2024.7-2024.9'!B:B,'2024.7-2024.9'!G:G)</f>
        <v>2017/04/01</v>
      </c>
      <c r="D5" t="str">
        <f>_xlfn.XLOOKUP(B5,'2024.7-2024.9'!B:B,'2024.7-2024.9'!I:I)</f>
        <v>2024/06/07离职</v>
      </c>
      <c r="E5" t="str">
        <f>_xlfn.XLOOKUP(B5,'2024.7-2024.9'!B:B,'2024.7-2024.9'!C:C)</f>
        <v>销售部</v>
      </c>
      <c r="F5" t="str">
        <f>_xlfn.XLOOKUP(B5,'2024.7-2024.9'!B:B,'2024.7-2024.9'!F:F)</f>
        <v>区域销售总监</v>
      </c>
      <c r="G5">
        <f>_xlfn.XLOOKUP(B5,'2024.07-09姓名和payroll计数'!A:A,'2024.07-09姓名和payroll计数'!B:B)</f>
        <v>1</v>
      </c>
      <c r="H5" s="10">
        <f>_xlfn.XLOOKUP(B5,'2024.1-2024.6'!B:B,'2024.1-2024.6'!K:K)</f>
        <v>49518</v>
      </c>
      <c r="I5" s="10">
        <f>IFERROR(AVERAGEIF(#REF!,B5,#REF!),0)</f>
        <v>0</v>
      </c>
      <c r="J5" s="10">
        <f>_xlfn.XLOOKUP(B5,'2024.1-2024.6'!B:B,'2024.1-2024.6'!J:J)</f>
        <v>43618</v>
      </c>
      <c r="K5" s="10">
        <f>IFERROR(AVERAGEIF(#REF!,B5,#REF!),0)</f>
        <v>0</v>
      </c>
      <c r="M5" s="10">
        <f>SUMIF('2024.7-2024.9'!B:B,B5,'2024.7-2024.9'!L:L)</f>
        <v>0</v>
      </c>
      <c r="O5" s="10">
        <f>SUMIF('2024.7-2024.9'!B:B,B5,'2024.7-2024.9'!N:N)</f>
        <v>0</v>
      </c>
      <c r="P5" s="10">
        <f>SUMIF('2024.7-2024.9'!B:B,B5,'2024.7-2024.9'!P:P)</f>
        <v>0</v>
      </c>
      <c r="R5" s="10">
        <f>SUMIF('2024.7-2024.9'!B:B,B5,'2024.7-2024.9'!M:M)</f>
        <v>0</v>
      </c>
      <c r="T5" s="10">
        <f>SUMIF('2024.7-2024.9'!B:B,B5,'2024.7-2024.9'!O:O)</f>
        <v>0</v>
      </c>
      <c r="U5" s="10">
        <f>IF(I5&gt;0,MAX(I5,$U$4),MAX(H5,$U$4))</f>
        <v>49518</v>
      </c>
      <c r="V5" s="10">
        <f>MIN(U5,$V$4)</f>
        <v>26421</v>
      </c>
      <c r="W5" s="10">
        <f>V5*$W$4*G5</f>
        <v>3963.15</v>
      </c>
      <c r="X5" s="10">
        <f>IF(I5&gt;0,MAX(I5,$X$4),MAX(H5,$X$4))</f>
        <v>49518</v>
      </c>
      <c r="Y5" s="10">
        <f>MIN(X5,$Y$4)</f>
        <v>27234</v>
      </c>
      <c r="Z5" s="10">
        <f>Y5*$Z$4*G5</f>
        <v>217.872</v>
      </c>
      <c r="AA5" s="10">
        <f>IF(I5&gt;0,I5,H5)</f>
        <v>49518</v>
      </c>
      <c r="AB5" s="10">
        <f>AA5*$AB$4*G5</f>
        <v>99.036</v>
      </c>
      <c r="AC5" s="10">
        <f>IF(I5&gt;0,MAX(I5,$AC$4),MAX(H5,$AC$4))</f>
        <v>49518</v>
      </c>
      <c r="AD5" s="10">
        <f>MIN(AC5,$AD$4)</f>
        <v>5626</v>
      </c>
      <c r="AE5" s="10">
        <f>AD5*$AE$4*G5</f>
        <v>225.04</v>
      </c>
      <c r="AF5" s="10">
        <f>IF(I5&gt;0,MAX(I5,$AF$4),MAX(H5,$AF$4))</f>
        <v>49518</v>
      </c>
      <c r="AG5" s="10">
        <f>MIN(AF5,$AG$4)</f>
        <v>28770</v>
      </c>
      <c r="AH5" s="10">
        <f>AG5*$AH$4*G5</f>
        <v>1438.5</v>
      </c>
      <c r="AI5" s="10">
        <f>MIN(M5-W5,0)</f>
        <v>-3963.15</v>
      </c>
      <c r="AJ5" s="10">
        <f>MIN(O5-Z5,0)</f>
        <v>-217.872</v>
      </c>
      <c r="AK5" s="10">
        <f>MIN(P5-AB5,0)</f>
        <v>-99.036</v>
      </c>
      <c r="AL5" s="10">
        <f>MIN(R5-AE5,0)</f>
        <v>-225.04</v>
      </c>
      <c r="AM5" s="10">
        <f>MIN(T5-AH5,0)</f>
        <v>-1438.5</v>
      </c>
      <c r="AN5" s="10">
        <f>IF(K5&gt;0,MAX(K5,$AN$4),MAX(J5,$AN$4))</f>
        <v>43618</v>
      </c>
      <c r="AO5" s="10">
        <f>MIN(AN5,$AO$4)</f>
        <v>26421</v>
      </c>
      <c r="AP5" s="10">
        <f>AO5*$AP$4*G5</f>
        <v>3963.15</v>
      </c>
      <c r="AQ5" s="191">
        <f>IF(K5&gt;0,MAX(K5,$AQ$4),MAX(J5,$AQ$4))</f>
        <v>43618</v>
      </c>
      <c r="AR5" s="191">
        <f>MIN(AQ5,$AR$4)</f>
        <v>27234</v>
      </c>
      <c r="AS5" s="191">
        <f>AR5*$AS$4*G5</f>
        <v>217.872</v>
      </c>
      <c r="AT5" s="191">
        <f>IF(K5&gt;0,K5,J5)</f>
        <v>43618</v>
      </c>
      <c r="AU5" s="191">
        <f>AT5*$AU$4*G5</f>
        <v>87.236</v>
      </c>
      <c r="AV5" s="191">
        <f>IF(K5&gt;0,MAX(K5,$AV$4),MAX(J5,$AV$4))</f>
        <v>43618</v>
      </c>
      <c r="AW5" s="191">
        <f>MIN(AV5,$AW$4)</f>
        <v>5626</v>
      </c>
      <c r="AX5" s="191">
        <f>AW5*$AX$4*G5</f>
        <v>225.04</v>
      </c>
      <c r="AY5" s="191">
        <f>IF(K5&gt;0,MAX(K5,$AY$4),MAX(J5,$AY$4))</f>
        <v>43618</v>
      </c>
      <c r="AZ5" s="191">
        <f>MIN(AY5,$AZ$4)</f>
        <v>28770</v>
      </c>
      <c r="BA5" s="191">
        <f>AZ5*$BA$4*G5</f>
        <v>1438.5</v>
      </c>
      <c r="BB5" s="191">
        <f>MIN(M5-AP5,0)</f>
        <v>-3963.15</v>
      </c>
      <c r="BC5" s="191">
        <f>MIN(O5-AS5,0)</f>
        <v>-217.872</v>
      </c>
      <c r="BD5" s="191">
        <f>MIN(P5-AU5,0)</f>
        <v>-87.236</v>
      </c>
      <c r="BE5" s="191">
        <f>MIN(R5-AX5,0)</f>
        <v>-225.04</v>
      </c>
      <c r="BF5" s="191">
        <f>MIN(T5-BA5,0)</f>
        <v>-1438.5</v>
      </c>
    </row>
    <row r="6" spans="2:58">
      <c r="B6" t="s">
        <v>204</v>
      </c>
      <c r="C6" s="195" t="str">
        <f>_xlfn.XLOOKUP(B6,'2024.7-2024.9'!B:B,'2024.7-2024.9'!G:G)</f>
        <v>2019/06/24</v>
      </c>
      <c r="D6">
        <f>_xlfn.XLOOKUP(B6,'2024.7-2024.9'!B:B,'2024.7-2024.9'!I:I)</f>
        <v>0</v>
      </c>
      <c r="E6" t="str">
        <f>_xlfn.XLOOKUP(B6,'2024.7-2024.9'!B:B,'2024.7-2024.9'!C:C)</f>
        <v>运营中心</v>
      </c>
      <c r="F6" t="str">
        <f>_xlfn.XLOOKUP(B6,'2024.7-2024.9'!B:B,'2024.7-2024.9'!F:F)</f>
        <v>计划专员</v>
      </c>
      <c r="G6">
        <f>_xlfn.XLOOKUP(B6,'2024.07-09姓名和payroll计数'!A:A,'2024.07-09姓名和payroll计数'!B:B)</f>
        <v>3</v>
      </c>
      <c r="H6" s="10">
        <f>_xlfn.XLOOKUP(B6,'2024.1-2024.6'!B:B,'2024.1-2024.6'!K:K)</f>
        <v>5820</v>
      </c>
      <c r="I6" s="10">
        <f>IFERROR(AVERAGEIF(#REF!,B6,#REF!),0)</f>
        <v>0</v>
      </c>
      <c r="J6" s="10">
        <f>_xlfn.XLOOKUP(B6,'2024.1-2024.6'!B:B,'2024.1-2024.6'!J:J)</f>
        <v>1958</v>
      </c>
      <c r="K6" s="10">
        <f>IFERROR(AVERAGEIF(#REF!,B6,#REF!),0)</f>
        <v>0</v>
      </c>
      <c r="M6" s="10">
        <f>SUMIF('2024.7-2024.9'!B:B,B6,'2024.7-2024.9'!L:L)</f>
        <v>1091.04</v>
      </c>
      <c r="O6" s="10">
        <f>SUMIF('2024.7-2024.9'!B:B,B6,'2024.7-2024.9'!N:N)</f>
        <v>16.69</v>
      </c>
      <c r="P6" s="10">
        <f>SUMIF('2024.7-2024.9'!B:B,B6,'2024.7-2024.9'!P:P)</f>
        <v>11.4</v>
      </c>
      <c r="R6" s="10">
        <f>SUMIF('2024.7-2024.9'!B:B,B6,'2024.7-2024.9'!M:M)</f>
        <v>264.52</v>
      </c>
      <c r="T6" s="10">
        <f>SUMIF('2024.7-2024.9'!B:B,B6,'2024.7-2024.9'!O:O)</f>
        <v>0</v>
      </c>
      <c r="U6" s="10">
        <f t="shared" ref="U6:U69" si="2">IF(I6&gt;0,MAX(I6,$U$4),MAX(H6,$U$4))</f>
        <v>5820</v>
      </c>
      <c r="V6" s="10">
        <f t="shared" ref="V6:V69" si="3">MIN(U6,$V$4)</f>
        <v>5820</v>
      </c>
      <c r="W6" s="10">
        <f t="shared" ref="W6:W69" si="4">V6*$W$4*G6</f>
        <v>2619</v>
      </c>
      <c r="X6" s="10">
        <f t="shared" ref="X6:X69" si="5">IF(I6&gt;0,MAX(I6,$X$4),MAX(H6,$X$4))</f>
        <v>5820</v>
      </c>
      <c r="Y6" s="10">
        <f t="shared" ref="Y6:Y69" si="6">MIN(X6,$Y$4)</f>
        <v>5820</v>
      </c>
      <c r="Z6" s="10">
        <f t="shared" ref="Z6:Z69" si="7">Y6*$Z$4*G6</f>
        <v>139.68</v>
      </c>
      <c r="AA6" s="10">
        <f t="shared" ref="AA6:AA69" si="8">IF(I6&gt;0,I6,H6)</f>
        <v>5820</v>
      </c>
      <c r="AB6" s="10">
        <f t="shared" ref="AB6:AB69" si="9">AA6*$AB$4*G6</f>
        <v>34.92</v>
      </c>
      <c r="AC6" s="10">
        <f t="shared" ref="AC6:AC69" si="10">IF(I6&gt;0,MAX(I6,$AC$4),MAX(H6,$AC$4))</f>
        <v>5820</v>
      </c>
      <c r="AD6" s="10">
        <f t="shared" ref="AD6:AD69" si="11">MIN(AC6,$AD$4)</f>
        <v>5626</v>
      </c>
      <c r="AE6" s="10">
        <f t="shared" ref="AE6:AE69" si="12">AD6*$AE$4*G6</f>
        <v>675.12</v>
      </c>
      <c r="AF6" s="10">
        <f t="shared" ref="AF6:AF69" si="13">IF(I6&gt;0,MAX(I6,$AF$4),MAX(H6,$AF$4))</f>
        <v>5820</v>
      </c>
      <c r="AG6" s="10">
        <f t="shared" ref="AG6:AG69" si="14">MIN(AF6,$AG$4)</f>
        <v>5820</v>
      </c>
      <c r="AH6" s="10">
        <f t="shared" ref="AH6:AH69" si="15">AG6*$AH$4*G6</f>
        <v>873</v>
      </c>
      <c r="AI6" s="10">
        <f t="shared" ref="AI6:AI69" si="16">MIN(M6-W6,0)</f>
        <v>-1527.96</v>
      </c>
      <c r="AJ6" s="10">
        <f t="shared" ref="AJ6:AJ69" si="17">MIN(O6-Z6,0)</f>
        <v>-122.99</v>
      </c>
      <c r="AK6" s="10">
        <f t="shared" ref="AK6:AK69" si="18">MIN(P6-AB6,0)</f>
        <v>-23.52</v>
      </c>
      <c r="AL6" s="10">
        <f t="shared" ref="AL6:AL69" si="19">MIN(R6-AE6,0)</f>
        <v>-410.6</v>
      </c>
      <c r="AM6" s="10">
        <f t="shared" ref="AM6:AM69" si="20">MIN(T6-AH6,0)</f>
        <v>-873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2045.7</v>
      </c>
      <c r="AQ6" s="191">
        <f t="shared" ref="AQ6:AQ69" si="24">IF(K6&gt;0,MAX(K6,$AQ$4),MAX(J6,$AQ$4))</f>
        <v>1958</v>
      </c>
      <c r="AR6" s="191">
        <f t="shared" ref="AR6:AR69" si="25">MIN(AQ6,$AR$4)</f>
        <v>1958</v>
      </c>
      <c r="AS6" s="191">
        <f t="shared" ref="AS6:AS69" si="26">AR6*$AS$4*G6</f>
        <v>46.992</v>
      </c>
      <c r="AT6" s="191">
        <f t="shared" ref="AT6:AT69" si="27">IF(K6&gt;0,K6,J6)</f>
        <v>1958</v>
      </c>
      <c r="AU6" s="191">
        <f t="shared" ref="AU6:AU69" si="28">AT6*$AU$4*G6</f>
        <v>11.748</v>
      </c>
      <c r="AV6" s="191">
        <f t="shared" ref="AV6:AV69" si="29">IF(K6&gt;0,MAX(K6,$AV$4),MAX(J6,$AV$4))</f>
        <v>4340</v>
      </c>
      <c r="AW6" s="191">
        <f t="shared" ref="AW6:AW69" si="30">MIN(AV6,$AW$4)</f>
        <v>4340</v>
      </c>
      <c r="AX6" s="191">
        <f t="shared" ref="AX6:AX69" si="31">AW6*$AX$4*G6</f>
        <v>520.8</v>
      </c>
      <c r="AY6" s="191">
        <f t="shared" ref="AY6:AY69" si="32">IF(K6&gt;0,MAX(K6,$AY$4),MAX(J6,$AY$4))</f>
        <v>1958</v>
      </c>
      <c r="AZ6" s="191">
        <f t="shared" ref="AZ6:AZ69" si="33">MIN(AY6,$AZ$4)</f>
        <v>1958</v>
      </c>
      <c r="BA6" s="191">
        <f t="shared" ref="BA6:BA69" si="34">AZ6*$BA$4*G6</f>
        <v>293.7</v>
      </c>
      <c r="BB6" s="191">
        <f t="shared" ref="BB6:BB69" si="35">MIN(M6-AP6,0)</f>
        <v>-954.66</v>
      </c>
      <c r="BC6" s="191">
        <f t="shared" ref="BC6:BC69" si="36">MIN(O6-AS6,0)</f>
        <v>-30.302</v>
      </c>
      <c r="BD6" s="191">
        <f t="shared" ref="BD6:BD69" si="37">MIN(P6-AU6,0)</f>
        <v>-0.347999999999999</v>
      </c>
      <c r="BE6" s="191">
        <f t="shared" ref="BE6:BE69" si="38">MIN(R6-AX6,0)</f>
        <v>-256.28</v>
      </c>
      <c r="BF6" s="191">
        <f t="shared" ref="BF6:BF69" si="39">MIN(T6-BA6,0)</f>
        <v>-293.7</v>
      </c>
    </row>
    <row r="7" spans="2:58">
      <c r="B7" t="s">
        <v>464</v>
      </c>
      <c r="C7" s="195" t="str">
        <f>_xlfn.XLOOKUP(B7,'2024.7-2024.9'!B:B,'2024.7-2024.9'!G:G)</f>
        <v>2023/08/10</v>
      </c>
      <c r="D7">
        <f>_xlfn.XLOOKUP(B7,'2024.7-2024.9'!B:B,'2024.7-2024.9'!I:I)</f>
        <v>0</v>
      </c>
      <c r="E7" t="str">
        <f>_xlfn.XLOOKUP(B7,'2024.7-2024.9'!B:B,'2024.7-2024.9'!C:C)</f>
        <v>运营中心</v>
      </c>
      <c r="F7" t="str">
        <f>_xlfn.XLOOKUP(B7,'2024.7-2024.9'!B:B,'2024.7-2024.9'!F:F)</f>
        <v>装配电工</v>
      </c>
      <c r="G7">
        <f>_xlfn.XLOOKUP(B7,'2024.07-09姓名和payroll计数'!A:A,'2024.07-09姓名和payroll计数'!B:B)</f>
        <v>3</v>
      </c>
      <c r="H7" s="10">
        <f>_xlfn.XLOOKUP(B7,'2024.1-2024.6'!B:B,'2024.1-2024.6'!K:K)</f>
        <v>6805.49</v>
      </c>
      <c r="I7" s="10">
        <f>IFERROR(AVERAGEIF(#REF!,B7,#REF!),0)</f>
        <v>0</v>
      </c>
      <c r="J7" s="10">
        <f>_xlfn.XLOOKUP(B7,'2024.1-2024.6'!B:B,'2024.1-2024.6'!J:J)</f>
        <v>1900</v>
      </c>
      <c r="K7" s="10">
        <f>IFERROR(AVERAGEIF(#REF!,B7,#REF!),0)</f>
        <v>0</v>
      </c>
      <c r="M7" s="10">
        <f>SUMIF('2024.7-2024.9'!B:B,B7,'2024.7-2024.9'!L:L)</f>
        <v>1091.04</v>
      </c>
      <c r="O7" s="10">
        <f>SUMIF('2024.7-2024.9'!B:B,B7,'2024.7-2024.9'!N:N)</f>
        <v>16.69</v>
      </c>
      <c r="P7" s="10">
        <f>SUMIF('2024.7-2024.9'!B:B,B7,'2024.7-2024.9'!P:P)</f>
        <v>11.4</v>
      </c>
      <c r="R7" s="10">
        <f>SUMIF('2024.7-2024.9'!B:B,B7,'2024.7-2024.9'!M:M)</f>
        <v>264.52</v>
      </c>
      <c r="T7" s="10">
        <f>SUMIF('2024.7-2024.9'!B:B,B7,'2024.7-2024.9'!O:O)</f>
        <v>0</v>
      </c>
      <c r="U7" s="10">
        <f t="shared" si="2"/>
        <v>6805.49</v>
      </c>
      <c r="V7" s="10">
        <f t="shared" si="3"/>
        <v>6805.49</v>
      </c>
      <c r="W7" s="10">
        <f t="shared" si="4"/>
        <v>3062.4705</v>
      </c>
      <c r="X7" s="10">
        <f t="shared" si="5"/>
        <v>6805.49</v>
      </c>
      <c r="Y7" s="10">
        <f t="shared" si="6"/>
        <v>6805.49</v>
      </c>
      <c r="Z7" s="10">
        <f t="shared" si="7"/>
        <v>163.33176</v>
      </c>
      <c r="AA7" s="10">
        <f t="shared" si="8"/>
        <v>6805.49</v>
      </c>
      <c r="AB7" s="10">
        <f t="shared" si="9"/>
        <v>40.83294</v>
      </c>
      <c r="AC7" s="10">
        <f t="shared" si="10"/>
        <v>6805.49</v>
      </c>
      <c r="AD7" s="10">
        <f t="shared" si="11"/>
        <v>5626</v>
      </c>
      <c r="AE7" s="10">
        <f t="shared" si="12"/>
        <v>675.12</v>
      </c>
      <c r="AF7" s="10">
        <f t="shared" si="13"/>
        <v>6805.49</v>
      </c>
      <c r="AG7" s="10">
        <f t="shared" si="14"/>
        <v>6805.49</v>
      </c>
      <c r="AH7" s="10">
        <f t="shared" si="15"/>
        <v>1020.8235</v>
      </c>
      <c r="AI7" s="10">
        <f t="shared" si="16"/>
        <v>-1971.4305</v>
      </c>
      <c r="AJ7" s="10">
        <f t="shared" si="17"/>
        <v>-146.64176</v>
      </c>
      <c r="AK7" s="10">
        <f t="shared" si="18"/>
        <v>-29.43294</v>
      </c>
      <c r="AL7" s="10">
        <f t="shared" si="19"/>
        <v>-410.6</v>
      </c>
      <c r="AM7" s="10">
        <f t="shared" si="20"/>
        <v>-1020.8235</v>
      </c>
      <c r="AN7" s="10">
        <f t="shared" si="21"/>
        <v>4546</v>
      </c>
      <c r="AO7" s="10">
        <f t="shared" si="22"/>
        <v>4546</v>
      </c>
      <c r="AP7" s="10">
        <f t="shared" si="23"/>
        <v>2045.7</v>
      </c>
      <c r="AQ7" s="191">
        <f t="shared" si="24"/>
        <v>1900</v>
      </c>
      <c r="AR7" s="191">
        <f t="shared" si="25"/>
        <v>1900</v>
      </c>
      <c r="AS7" s="191">
        <f t="shared" si="26"/>
        <v>45.6</v>
      </c>
      <c r="AT7" s="191">
        <f t="shared" si="27"/>
        <v>1900</v>
      </c>
      <c r="AU7" s="191">
        <f t="shared" si="28"/>
        <v>11.4</v>
      </c>
      <c r="AV7" s="191">
        <f t="shared" si="29"/>
        <v>4340</v>
      </c>
      <c r="AW7" s="191">
        <f t="shared" si="30"/>
        <v>4340</v>
      </c>
      <c r="AX7" s="191">
        <f t="shared" si="31"/>
        <v>520.8</v>
      </c>
      <c r="AY7" s="191">
        <f t="shared" si="32"/>
        <v>1900</v>
      </c>
      <c r="AZ7" s="191">
        <f t="shared" si="33"/>
        <v>1900</v>
      </c>
      <c r="BA7" s="191">
        <f t="shared" si="34"/>
        <v>285</v>
      </c>
      <c r="BB7" s="191">
        <f t="shared" si="35"/>
        <v>-954.66</v>
      </c>
      <c r="BC7" s="191">
        <f t="shared" si="36"/>
        <v>-28.91</v>
      </c>
      <c r="BD7" s="191">
        <f t="shared" si="37"/>
        <v>0</v>
      </c>
      <c r="BE7" s="191">
        <f t="shared" si="38"/>
        <v>-256.28</v>
      </c>
      <c r="BF7" s="191">
        <f t="shared" si="39"/>
        <v>-285</v>
      </c>
    </row>
    <row r="8" spans="2:58">
      <c r="B8" t="s">
        <v>205</v>
      </c>
      <c r="C8" s="195" t="str">
        <f>_xlfn.XLOOKUP(B8,'2024.7-2024.9'!B:B,'2024.7-2024.9'!G:G)</f>
        <v>2021/03/05</v>
      </c>
      <c r="D8">
        <f>_xlfn.XLOOKUP(B8,'2024.7-2024.9'!B:B,'2024.7-2024.9'!I:I)</f>
        <v>0</v>
      </c>
      <c r="E8" t="str">
        <f>_xlfn.XLOOKUP(B8,'2024.7-2024.9'!B:B,'2024.7-2024.9'!C:C)</f>
        <v>运营中心</v>
      </c>
      <c r="F8" t="str">
        <f>_xlfn.XLOOKUP(B8,'2024.7-2024.9'!B:B,'2024.7-2024.9'!F:F)</f>
        <v>装配电工</v>
      </c>
      <c r="G8">
        <f>_xlfn.XLOOKUP(B8,'2024.07-09姓名和payroll计数'!A:A,'2024.07-09姓名和payroll计数'!B:B)</f>
        <v>3</v>
      </c>
      <c r="H8" s="10">
        <f>_xlfn.XLOOKUP(B8,'2024.1-2024.6'!B:B,'2024.1-2024.6'!K:K)</f>
        <v>7342.05</v>
      </c>
      <c r="I8" s="10">
        <f>IFERROR(AVERAGEIF(#REF!,B8,#REF!),0)</f>
        <v>0</v>
      </c>
      <c r="J8" s="10">
        <f>_xlfn.XLOOKUP(B8,'2024.1-2024.6'!B:B,'2024.1-2024.6'!J:J)</f>
        <v>1900</v>
      </c>
      <c r="K8" s="10">
        <f>IFERROR(AVERAGEIF(#REF!,B8,#REF!),0)</f>
        <v>0</v>
      </c>
      <c r="M8" s="10">
        <f>SUMIF('2024.7-2024.9'!B:B,B8,'2024.7-2024.9'!L:L)</f>
        <v>1091.04</v>
      </c>
      <c r="O8" s="10">
        <f>SUMIF('2024.7-2024.9'!B:B,B8,'2024.7-2024.9'!N:N)</f>
        <v>16.69</v>
      </c>
      <c r="P8" s="10">
        <f>SUMIF('2024.7-2024.9'!B:B,B8,'2024.7-2024.9'!P:P)</f>
        <v>11.4</v>
      </c>
      <c r="R8" s="10">
        <f>SUMIF('2024.7-2024.9'!B:B,B8,'2024.7-2024.9'!M:M)</f>
        <v>264.52</v>
      </c>
      <c r="T8" s="10">
        <f>SUMIF('2024.7-2024.9'!B:B,B8,'2024.7-2024.9'!O:O)</f>
        <v>0</v>
      </c>
      <c r="U8" s="10">
        <f t="shared" si="2"/>
        <v>7342.05</v>
      </c>
      <c r="V8" s="10">
        <f t="shared" si="3"/>
        <v>7342.05</v>
      </c>
      <c r="W8" s="10">
        <f t="shared" si="4"/>
        <v>3303.9225</v>
      </c>
      <c r="X8" s="10">
        <f t="shared" si="5"/>
        <v>7342.05</v>
      </c>
      <c r="Y8" s="10">
        <f t="shared" si="6"/>
        <v>7342.05</v>
      </c>
      <c r="Z8" s="10">
        <f t="shared" si="7"/>
        <v>176.2092</v>
      </c>
      <c r="AA8" s="10">
        <f t="shared" si="8"/>
        <v>7342.05</v>
      </c>
      <c r="AB8" s="10">
        <f t="shared" si="9"/>
        <v>44.0523</v>
      </c>
      <c r="AC8" s="10">
        <f t="shared" si="10"/>
        <v>7342.05</v>
      </c>
      <c r="AD8" s="10">
        <f t="shared" si="11"/>
        <v>5626</v>
      </c>
      <c r="AE8" s="10">
        <f t="shared" si="12"/>
        <v>675.12</v>
      </c>
      <c r="AF8" s="10">
        <f t="shared" si="13"/>
        <v>7342.05</v>
      </c>
      <c r="AG8" s="10">
        <f t="shared" si="14"/>
        <v>7342.05</v>
      </c>
      <c r="AH8" s="10">
        <f t="shared" si="15"/>
        <v>1101.3075</v>
      </c>
      <c r="AI8" s="10">
        <f t="shared" si="16"/>
        <v>-2212.8825</v>
      </c>
      <c r="AJ8" s="10">
        <f t="shared" si="17"/>
        <v>-159.5192</v>
      </c>
      <c r="AK8" s="10">
        <f t="shared" si="18"/>
        <v>-32.6523</v>
      </c>
      <c r="AL8" s="10">
        <f t="shared" si="19"/>
        <v>-410.6</v>
      </c>
      <c r="AM8" s="10">
        <f t="shared" si="20"/>
        <v>-1101.3075</v>
      </c>
      <c r="AN8" s="10">
        <f t="shared" si="21"/>
        <v>4546</v>
      </c>
      <c r="AO8" s="10">
        <f t="shared" si="22"/>
        <v>4546</v>
      </c>
      <c r="AP8" s="10">
        <f t="shared" si="23"/>
        <v>2045.7</v>
      </c>
      <c r="AQ8" s="191">
        <f t="shared" si="24"/>
        <v>1900</v>
      </c>
      <c r="AR8" s="191">
        <f t="shared" si="25"/>
        <v>1900</v>
      </c>
      <c r="AS8" s="191">
        <f t="shared" si="26"/>
        <v>45.6</v>
      </c>
      <c r="AT8" s="191">
        <f t="shared" si="27"/>
        <v>1900</v>
      </c>
      <c r="AU8" s="191">
        <f t="shared" si="28"/>
        <v>11.4</v>
      </c>
      <c r="AV8" s="191">
        <f t="shared" si="29"/>
        <v>4340</v>
      </c>
      <c r="AW8" s="191">
        <f t="shared" si="30"/>
        <v>4340</v>
      </c>
      <c r="AX8" s="191">
        <f t="shared" si="31"/>
        <v>520.8</v>
      </c>
      <c r="AY8" s="191">
        <f t="shared" si="32"/>
        <v>1900</v>
      </c>
      <c r="AZ8" s="191">
        <f t="shared" si="33"/>
        <v>1900</v>
      </c>
      <c r="BA8" s="191">
        <f t="shared" si="34"/>
        <v>285</v>
      </c>
      <c r="BB8" s="191">
        <f t="shared" si="35"/>
        <v>-954.66</v>
      </c>
      <c r="BC8" s="191">
        <f t="shared" si="36"/>
        <v>-28.91</v>
      </c>
      <c r="BD8" s="191">
        <f t="shared" si="37"/>
        <v>0</v>
      </c>
      <c r="BE8" s="191">
        <f t="shared" si="38"/>
        <v>-256.28</v>
      </c>
      <c r="BF8" s="191">
        <f t="shared" si="39"/>
        <v>-285</v>
      </c>
    </row>
    <row r="9" spans="2:58">
      <c r="B9" s="196" t="s">
        <v>206</v>
      </c>
      <c r="C9" s="195" t="str">
        <f>_xlfn.XLOOKUP(B9,'2024.7-2024.9'!B:B,'2024.7-2024.9'!G:G)</f>
        <v>2024/03/12</v>
      </c>
      <c r="D9">
        <f>_xlfn.XLOOKUP(B9,'2024.7-2024.9'!B:B,'2024.7-2024.9'!I:I)</f>
        <v>0</v>
      </c>
      <c r="E9" t="str">
        <f>_xlfn.XLOOKUP(B9,'2024.7-2024.9'!B:B,'2024.7-2024.9'!C:C)</f>
        <v>运营中心</v>
      </c>
      <c r="F9" t="str">
        <f>_xlfn.XLOOKUP(B9,'2024.7-2024.9'!B:B,'2024.7-2024.9'!F:F)</f>
        <v>质检员</v>
      </c>
      <c r="G9">
        <f>_xlfn.XLOOKUP(B9,'2024.07-09姓名和payroll计数'!A:A,'2024.07-09姓名和payroll计数'!B:B)</f>
        <v>3</v>
      </c>
      <c r="H9" s="10">
        <f>_xlfn.XLOOKUP(B9,'2024.1-2024.6'!B:B,'2024.1-2024.6'!K:K)</f>
        <v>4479.85</v>
      </c>
      <c r="I9" s="10">
        <v>0</v>
      </c>
      <c r="J9" s="10">
        <f>_xlfn.XLOOKUP(B9,'2024.1-2024.6'!B:B,'2024.1-2024.6'!J:J)</f>
        <v>2120</v>
      </c>
      <c r="K9" s="10">
        <v>0</v>
      </c>
      <c r="M9" s="10">
        <f>SUMIF('2024.7-2024.9'!B:B,B9,'2024.7-2024.9'!L:L)</f>
        <v>1091.04</v>
      </c>
      <c r="O9" s="10">
        <f>SUMIF('2024.7-2024.9'!B:B,B9,'2024.7-2024.9'!N:N)</f>
        <v>16.69</v>
      </c>
      <c r="P9" s="10">
        <f>SUMIF('2024.7-2024.9'!B:B,B9,'2024.7-2024.9'!P:P)</f>
        <v>11.4</v>
      </c>
      <c r="R9" s="10">
        <f>SUMIF('2024.7-2024.9'!B:B,B9,'2024.7-2024.9'!M:M)</f>
        <v>264.52</v>
      </c>
      <c r="T9" s="10">
        <f>SUMIF('2024.7-2024.9'!B:B,B9,'2024.7-2024.9'!O:O)</f>
        <v>0</v>
      </c>
      <c r="U9" s="10">
        <f t="shared" si="2"/>
        <v>4546</v>
      </c>
      <c r="V9" s="10">
        <f t="shared" si="3"/>
        <v>4546</v>
      </c>
      <c r="W9" s="10">
        <f t="shared" si="4"/>
        <v>2045.7</v>
      </c>
      <c r="X9" s="10">
        <f t="shared" si="5"/>
        <v>4479.85</v>
      </c>
      <c r="Y9" s="10">
        <f t="shared" si="6"/>
        <v>4479.85</v>
      </c>
      <c r="Z9" s="10">
        <f t="shared" si="7"/>
        <v>107.5164</v>
      </c>
      <c r="AA9" s="10">
        <f t="shared" si="8"/>
        <v>4479.85</v>
      </c>
      <c r="AB9" s="10">
        <f t="shared" si="9"/>
        <v>26.8791</v>
      </c>
      <c r="AC9" s="10">
        <f t="shared" si="10"/>
        <v>4479.85</v>
      </c>
      <c r="AD9" s="10">
        <f t="shared" si="11"/>
        <v>4479.85</v>
      </c>
      <c r="AE9" s="10">
        <f t="shared" si="12"/>
        <v>537.582</v>
      </c>
      <c r="AF9" s="10">
        <f t="shared" si="13"/>
        <v>4479.85</v>
      </c>
      <c r="AG9" s="10">
        <f t="shared" si="14"/>
        <v>4479.85</v>
      </c>
      <c r="AH9" s="10">
        <f t="shared" si="15"/>
        <v>671.9775</v>
      </c>
      <c r="AI9" s="10">
        <f t="shared" si="16"/>
        <v>-954.66</v>
      </c>
      <c r="AJ9" s="10">
        <f t="shared" si="17"/>
        <v>-90.8264</v>
      </c>
      <c r="AK9" s="10">
        <f t="shared" si="18"/>
        <v>-15.4791</v>
      </c>
      <c r="AL9" s="10">
        <f t="shared" si="19"/>
        <v>-273.062</v>
      </c>
      <c r="AM9" s="10">
        <f t="shared" si="20"/>
        <v>-671.9775</v>
      </c>
      <c r="AN9" s="10">
        <f t="shared" si="21"/>
        <v>4546</v>
      </c>
      <c r="AO9" s="10">
        <f t="shared" si="22"/>
        <v>4546</v>
      </c>
      <c r="AP9" s="10">
        <f t="shared" si="23"/>
        <v>2045.7</v>
      </c>
      <c r="AQ9" s="191">
        <f t="shared" si="24"/>
        <v>2120</v>
      </c>
      <c r="AR9" s="191">
        <f t="shared" si="25"/>
        <v>2120</v>
      </c>
      <c r="AS9" s="191">
        <f t="shared" si="26"/>
        <v>50.88</v>
      </c>
      <c r="AT9" s="191">
        <f t="shared" si="27"/>
        <v>2120</v>
      </c>
      <c r="AU9" s="191">
        <f t="shared" si="28"/>
        <v>12.72</v>
      </c>
      <c r="AV9" s="191">
        <f t="shared" si="29"/>
        <v>4340</v>
      </c>
      <c r="AW9" s="191">
        <f t="shared" si="30"/>
        <v>4340</v>
      </c>
      <c r="AX9" s="191">
        <f t="shared" si="31"/>
        <v>520.8</v>
      </c>
      <c r="AY9" s="191">
        <f t="shared" si="32"/>
        <v>2120</v>
      </c>
      <c r="AZ9" s="191">
        <f t="shared" si="33"/>
        <v>2120</v>
      </c>
      <c r="BA9" s="191">
        <f t="shared" si="34"/>
        <v>318</v>
      </c>
      <c r="BB9" s="191">
        <f t="shared" si="35"/>
        <v>-954.66</v>
      </c>
      <c r="BC9" s="191">
        <f t="shared" si="36"/>
        <v>-34.19</v>
      </c>
      <c r="BD9" s="191">
        <f t="shared" si="37"/>
        <v>-1.32</v>
      </c>
      <c r="BE9" s="191">
        <f t="shared" si="38"/>
        <v>-256.28</v>
      </c>
      <c r="BF9" s="191">
        <f t="shared" si="39"/>
        <v>-318</v>
      </c>
    </row>
    <row r="10" spans="2:58">
      <c r="B10" t="s">
        <v>207</v>
      </c>
      <c r="C10" s="195" t="str">
        <f>_xlfn.XLOOKUP(B10,'2024.7-2024.9'!B:B,'2024.7-2024.9'!G:G)</f>
        <v>2018/03/05</v>
      </c>
      <c r="D10">
        <f>_xlfn.XLOOKUP(B10,'2024.7-2024.9'!B:B,'2024.7-2024.9'!I:I)</f>
        <v>0</v>
      </c>
      <c r="E10" t="str">
        <f>_xlfn.XLOOKUP(B10,'2024.7-2024.9'!B:B,'2024.7-2024.9'!C:C)</f>
        <v>运营中心</v>
      </c>
      <c r="F10" t="str">
        <f>_xlfn.XLOOKUP(B10,'2024.7-2024.9'!B:B,'2024.7-2024.9'!F:F)</f>
        <v>装配电工</v>
      </c>
      <c r="G10">
        <f>_xlfn.XLOOKUP(B10,'2024.07-09姓名和payroll计数'!A:A,'2024.07-09姓名和payroll计数'!B:B)</f>
        <v>3</v>
      </c>
      <c r="H10" s="10">
        <f>_xlfn.XLOOKUP(B10,'2024.1-2024.6'!B:B,'2024.1-2024.6'!K:K)</f>
        <v>9588.46</v>
      </c>
      <c r="I10" s="10">
        <f>IFERROR(AVERAGEIF(#REF!,B10,#REF!),0)</f>
        <v>0</v>
      </c>
      <c r="J10" s="10">
        <f>_xlfn.XLOOKUP(B10,'2024.1-2024.6'!B:B,'2024.1-2024.6'!J:J)</f>
        <v>1900</v>
      </c>
      <c r="K10" s="10">
        <f>IFERROR(AVERAGEIF(#REF!,B10,#REF!),0)</f>
        <v>0</v>
      </c>
      <c r="M10" s="10">
        <f>SUMIF('2024.7-2024.9'!B:B,B10,'2024.7-2024.9'!L:L)</f>
        <v>1091.04</v>
      </c>
      <c r="O10" s="10">
        <f>SUMIF('2024.7-2024.9'!B:B,B10,'2024.7-2024.9'!N:N)</f>
        <v>16.69</v>
      </c>
      <c r="P10" s="10">
        <f>SUMIF('2024.7-2024.9'!B:B,B10,'2024.7-2024.9'!P:P)</f>
        <v>11.4</v>
      </c>
      <c r="R10" s="10">
        <f>SUMIF('2024.7-2024.9'!B:B,B10,'2024.7-2024.9'!M:M)</f>
        <v>264.52</v>
      </c>
      <c r="T10" s="10">
        <f>SUMIF('2024.7-2024.9'!B:B,B10,'2024.7-2024.9'!O:O)</f>
        <v>0</v>
      </c>
      <c r="U10" s="10">
        <f t="shared" si="2"/>
        <v>9588.46</v>
      </c>
      <c r="V10" s="10">
        <f t="shared" si="3"/>
        <v>9588.46</v>
      </c>
      <c r="W10" s="10">
        <f t="shared" si="4"/>
        <v>4314.807</v>
      </c>
      <c r="X10" s="10">
        <f t="shared" si="5"/>
        <v>9588.46</v>
      </c>
      <c r="Y10" s="10">
        <f t="shared" si="6"/>
        <v>9588.46</v>
      </c>
      <c r="Z10" s="10">
        <f t="shared" si="7"/>
        <v>230.12304</v>
      </c>
      <c r="AA10" s="10">
        <f t="shared" si="8"/>
        <v>9588.46</v>
      </c>
      <c r="AB10" s="10">
        <f t="shared" si="9"/>
        <v>57.53076</v>
      </c>
      <c r="AC10" s="10">
        <f t="shared" si="10"/>
        <v>9588.46</v>
      </c>
      <c r="AD10" s="10">
        <f t="shared" si="11"/>
        <v>5626</v>
      </c>
      <c r="AE10" s="10">
        <f t="shared" si="12"/>
        <v>675.12</v>
      </c>
      <c r="AF10" s="10">
        <f t="shared" si="13"/>
        <v>9588.46</v>
      </c>
      <c r="AG10" s="10">
        <f t="shared" si="14"/>
        <v>9588.46</v>
      </c>
      <c r="AH10" s="10">
        <f t="shared" si="15"/>
        <v>1438.269</v>
      </c>
      <c r="AI10" s="10">
        <f t="shared" si="16"/>
        <v>-3223.767</v>
      </c>
      <c r="AJ10" s="10">
        <f t="shared" si="17"/>
        <v>-213.43304</v>
      </c>
      <c r="AK10" s="10">
        <f t="shared" si="18"/>
        <v>-46.13076</v>
      </c>
      <c r="AL10" s="10">
        <f t="shared" si="19"/>
        <v>-410.6</v>
      </c>
      <c r="AM10" s="10">
        <f t="shared" si="20"/>
        <v>-1438.269</v>
      </c>
      <c r="AN10" s="10">
        <f t="shared" si="21"/>
        <v>4546</v>
      </c>
      <c r="AO10" s="10">
        <f t="shared" si="22"/>
        <v>4546</v>
      </c>
      <c r="AP10" s="10">
        <f t="shared" si="23"/>
        <v>2045.7</v>
      </c>
      <c r="AQ10" s="191">
        <f t="shared" si="24"/>
        <v>1900</v>
      </c>
      <c r="AR10" s="191">
        <f t="shared" si="25"/>
        <v>1900</v>
      </c>
      <c r="AS10" s="191">
        <f t="shared" si="26"/>
        <v>45.6</v>
      </c>
      <c r="AT10" s="191">
        <f t="shared" si="27"/>
        <v>1900</v>
      </c>
      <c r="AU10" s="191">
        <f t="shared" si="28"/>
        <v>11.4</v>
      </c>
      <c r="AV10" s="191">
        <f t="shared" si="29"/>
        <v>4340</v>
      </c>
      <c r="AW10" s="191">
        <f t="shared" si="30"/>
        <v>4340</v>
      </c>
      <c r="AX10" s="191">
        <f t="shared" si="31"/>
        <v>520.8</v>
      </c>
      <c r="AY10" s="191">
        <f t="shared" si="32"/>
        <v>1900</v>
      </c>
      <c r="AZ10" s="191">
        <f t="shared" si="33"/>
        <v>1900</v>
      </c>
      <c r="BA10" s="191">
        <f t="shared" si="34"/>
        <v>285</v>
      </c>
      <c r="BB10" s="191">
        <f t="shared" si="35"/>
        <v>-954.66</v>
      </c>
      <c r="BC10" s="191">
        <f t="shared" si="36"/>
        <v>-28.91</v>
      </c>
      <c r="BD10" s="191">
        <f t="shared" si="37"/>
        <v>0</v>
      </c>
      <c r="BE10" s="191">
        <f t="shared" si="38"/>
        <v>-256.28</v>
      </c>
      <c r="BF10" s="191">
        <f t="shared" si="39"/>
        <v>-285</v>
      </c>
    </row>
    <row r="11" spans="2:58">
      <c r="B11" t="s">
        <v>467</v>
      </c>
      <c r="C11" s="195" t="str">
        <f>_xlfn.XLOOKUP(B11,'2024.7-2024.9'!B:B,'2024.7-2024.9'!G:G)</f>
        <v>2023/08/23</v>
      </c>
      <c r="D11">
        <f>_xlfn.XLOOKUP(B11,'2024.7-2024.9'!B:B,'2024.7-2024.9'!I:I)</f>
        <v>0</v>
      </c>
      <c r="E11" t="str">
        <f>_xlfn.XLOOKUP(B11,'2024.7-2024.9'!B:B,'2024.7-2024.9'!C:C)</f>
        <v>运营中心</v>
      </c>
      <c r="F11" t="str">
        <f>_xlfn.XLOOKUP(B11,'2024.7-2024.9'!B:B,'2024.7-2024.9'!F:F)</f>
        <v>仓管员</v>
      </c>
      <c r="G11">
        <f>_xlfn.XLOOKUP(B11,'2024.07-09姓名和payroll计数'!A:A,'2024.07-09姓名和payroll计数'!B:B)</f>
        <v>3</v>
      </c>
      <c r="H11" s="10">
        <f>_xlfn.XLOOKUP(B11,'2024.1-2024.6'!B:B,'2024.1-2024.6'!K:K)</f>
        <v>6673.36</v>
      </c>
      <c r="I11" s="10">
        <f>IFERROR(AVERAGEIF(#REF!,B11,#REF!),0)</f>
        <v>0</v>
      </c>
      <c r="J11" s="10">
        <f>_xlfn.XLOOKUP(B11,'2024.1-2024.6'!B:B,'2024.1-2024.6'!J:J)</f>
        <v>1900</v>
      </c>
      <c r="K11" s="10">
        <f>IFERROR(AVERAGEIF(#REF!,B11,#REF!),0)</f>
        <v>0</v>
      </c>
      <c r="M11" s="10">
        <f>SUMIF('2024.7-2024.9'!B:B,B11,'2024.7-2024.9'!L:L)</f>
        <v>1091.04</v>
      </c>
      <c r="O11" s="10">
        <f>SUMIF('2024.7-2024.9'!B:B,B11,'2024.7-2024.9'!N:N)</f>
        <v>16.69</v>
      </c>
      <c r="P11" s="10">
        <f>SUMIF('2024.7-2024.9'!B:B,B11,'2024.7-2024.9'!P:P)</f>
        <v>11.4</v>
      </c>
      <c r="R11" s="10">
        <f>SUMIF('2024.7-2024.9'!B:B,B11,'2024.7-2024.9'!M:M)</f>
        <v>264.52</v>
      </c>
      <c r="T11" s="10">
        <f>SUMIF('2024.7-2024.9'!B:B,B11,'2024.7-2024.9'!O:O)</f>
        <v>0</v>
      </c>
      <c r="U11" s="10">
        <f t="shared" si="2"/>
        <v>6673.36</v>
      </c>
      <c r="V11" s="10">
        <f t="shared" si="3"/>
        <v>6673.36</v>
      </c>
      <c r="W11" s="10">
        <f t="shared" si="4"/>
        <v>3003.012</v>
      </c>
      <c r="X11" s="10">
        <f t="shared" si="5"/>
        <v>6673.36</v>
      </c>
      <c r="Y11" s="10">
        <f t="shared" si="6"/>
        <v>6673.36</v>
      </c>
      <c r="Z11" s="10">
        <f t="shared" si="7"/>
        <v>160.16064</v>
      </c>
      <c r="AA11" s="10">
        <f t="shared" si="8"/>
        <v>6673.36</v>
      </c>
      <c r="AB11" s="10">
        <f t="shared" si="9"/>
        <v>40.04016</v>
      </c>
      <c r="AC11" s="10">
        <f t="shared" si="10"/>
        <v>6673.36</v>
      </c>
      <c r="AD11" s="10">
        <f t="shared" si="11"/>
        <v>5626</v>
      </c>
      <c r="AE11" s="10">
        <f t="shared" si="12"/>
        <v>675.12</v>
      </c>
      <c r="AF11" s="10">
        <f t="shared" si="13"/>
        <v>6673.36</v>
      </c>
      <c r="AG11" s="10">
        <f t="shared" si="14"/>
        <v>6673.36</v>
      </c>
      <c r="AH11" s="10">
        <f t="shared" si="15"/>
        <v>1001.004</v>
      </c>
      <c r="AI11" s="10">
        <f t="shared" si="16"/>
        <v>-1911.972</v>
      </c>
      <c r="AJ11" s="10">
        <f t="shared" si="17"/>
        <v>-143.47064</v>
      </c>
      <c r="AK11" s="10">
        <f t="shared" si="18"/>
        <v>-28.64016</v>
      </c>
      <c r="AL11" s="10">
        <f t="shared" si="19"/>
        <v>-410.6</v>
      </c>
      <c r="AM11" s="10">
        <f t="shared" si="20"/>
        <v>-1001.004</v>
      </c>
      <c r="AN11" s="10">
        <f t="shared" si="21"/>
        <v>4546</v>
      </c>
      <c r="AO11" s="10">
        <f t="shared" si="22"/>
        <v>4546</v>
      </c>
      <c r="AP11" s="10">
        <f t="shared" si="23"/>
        <v>2045.7</v>
      </c>
      <c r="AQ11" s="191">
        <f t="shared" si="24"/>
        <v>1900</v>
      </c>
      <c r="AR11" s="191">
        <f t="shared" si="25"/>
        <v>1900</v>
      </c>
      <c r="AS11" s="191">
        <f t="shared" si="26"/>
        <v>45.6</v>
      </c>
      <c r="AT11" s="191">
        <f t="shared" si="27"/>
        <v>1900</v>
      </c>
      <c r="AU11" s="191">
        <f t="shared" si="28"/>
        <v>11.4</v>
      </c>
      <c r="AV11" s="191">
        <f t="shared" si="29"/>
        <v>4340</v>
      </c>
      <c r="AW11" s="191">
        <f t="shared" si="30"/>
        <v>4340</v>
      </c>
      <c r="AX11" s="191">
        <f t="shared" si="31"/>
        <v>520.8</v>
      </c>
      <c r="AY11" s="191">
        <f t="shared" si="32"/>
        <v>1900</v>
      </c>
      <c r="AZ11" s="191">
        <f t="shared" si="33"/>
        <v>1900</v>
      </c>
      <c r="BA11" s="191">
        <f t="shared" si="34"/>
        <v>285</v>
      </c>
      <c r="BB11" s="191">
        <f t="shared" si="35"/>
        <v>-954.66</v>
      </c>
      <c r="BC11" s="191">
        <f t="shared" si="36"/>
        <v>-28.91</v>
      </c>
      <c r="BD11" s="191">
        <f t="shared" si="37"/>
        <v>0</v>
      </c>
      <c r="BE11" s="191">
        <f t="shared" si="38"/>
        <v>-256.28</v>
      </c>
      <c r="BF11" s="191">
        <f t="shared" si="39"/>
        <v>-285</v>
      </c>
    </row>
    <row r="12" spans="2:58">
      <c r="B12" t="s">
        <v>208</v>
      </c>
      <c r="C12" s="195" t="str">
        <f>_xlfn.XLOOKUP(B12,'2024.7-2024.9'!B:B,'2024.7-2024.9'!G:G)</f>
        <v>2020/06/28</v>
      </c>
      <c r="D12">
        <f>_xlfn.XLOOKUP(B12,'2024.7-2024.9'!B:B,'2024.7-2024.9'!I:I)</f>
        <v>0</v>
      </c>
      <c r="E12" t="str">
        <f>_xlfn.XLOOKUP(B12,'2024.7-2024.9'!B:B,'2024.7-2024.9'!C:C)</f>
        <v>运营中心</v>
      </c>
      <c r="F12" t="str">
        <f>_xlfn.XLOOKUP(B12,'2024.7-2024.9'!B:B,'2024.7-2024.9'!F:F)</f>
        <v>仓库班长</v>
      </c>
      <c r="G12">
        <f>_xlfn.XLOOKUP(B12,'2024.07-09姓名和payroll计数'!A:A,'2024.07-09姓名和payroll计数'!B:B)</f>
        <v>3</v>
      </c>
      <c r="H12" s="10">
        <f>_xlfn.XLOOKUP(B12,'2024.1-2024.6'!B:B,'2024.1-2024.6'!K:K)</f>
        <v>8382.36</v>
      </c>
      <c r="I12" s="10">
        <f>IFERROR(AVERAGEIF(#REF!,B12,#REF!),0)</f>
        <v>0</v>
      </c>
      <c r="J12" s="10">
        <f>_xlfn.XLOOKUP(B12,'2024.1-2024.6'!B:B,'2024.1-2024.6'!J:J)</f>
        <v>1900</v>
      </c>
      <c r="K12" s="10">
        <f>IFERROR(AVERAGEIF(#REF!,B12,#REF!),0)</f>
        <v>0</v>
      </c>
      <c r="M12" s="10">
        <f>SUMIF('2024.7-2024.9'!B:B,B12,'2024.7-2024.9'!L:L)</f>
        <v>1091.04</v>
      </c>
      <c r="O12" s="10">
        <f>SUMIF('2024.7-2024.9'!B:B,B12,'2024.7-2024.9'!N:N)</f>
        <v>16.69</v>
      </c>
      <c r="P12" s="10">
        <f>SUMIF('2024.7-2024.9'!B:B,B12,'2024.7-2024.9'!P:P)</f>
        <v>11.4</v>
      </c>
      <c r="R12" s="10">
        <f>SUMIF('2024.7-2024.9'!B:B,B12,'2024.7-2024.9'!M:M)</f>
        <v>264.52</v>
      </c>
      <c r="T12" s="10">
        <f>SUMIF('2024.7-2024.9'!B:B,B12,'2024.7-2024.9'!O:O)</f>
        <v>0</v>
      </c>
      <c r="U12" s="10">
        <f t="shared" si="2"/>
        <v>8382.36</v>
      </c>
      <c r="V12" s="10">
        <f t="shared" si="3"/>
        <v>8382.36</v>
      </c>
      <c r="W12" s="10">
        <f t="shared" si="4"/>
        <v>3772.062</v>
      </c>
      <c r="X12" s="10">
        <f t="shared" si="5"/>
        <v>8382.36</v>
      </c>
      <c r="Y12" s="10">
        <f t="shared" si="6"/>
        <v>8382.36</v>
      </c>
      <c r="Z12" s="10">
        <f t="shared" si="7"/>
        <v>201.17664</v>
      </c>
      <c r="AA12" s="10">
        <f t="shared" si="8"/>
        <v>8382.36</v>
      </c>
      <c r="AB12" s="10">
        <f t="shared" si="9"/>
        <v>50.29416</v>
      </c>
      <c r="AC12" s="10">
        <f t="shared" si="10"/>
        <v>8382.36</v>
      </c>
      <c r="AD12" s="10">
        <f t="shared" si="11"/>
        <v>5626</v>
      </c>
      <c r="AE12" s="10">
        <f t="shared" si="12"/>
        <v>675.12</v>
      </c>
      <c r="AF12" s="10">
        <f t="shared" si="13"/>
        <v>8382.36</v>
      </c>
      <c r="AG12" s="10">
        <f t="shared" si="14"/>
        <v>8382.36</v>
      </c>
      <c r="AH12" s="10">
        <f t="shared" si="15"/>
        <v>1257.354</v>
      </c>
      <c r="AI12" s="10">
        <f t="shared" si="16"/>
        <v>-2681.022</v>
      </c>
      <c r="AJ12" s="10">
        <f t="shared" si="17"/>
        <v>-184.48664</v>
      </c>
      <c r="AK12" s="10">
        <f t="shared" si="18"/>
        <v>-38.89416</v>
      </c>
      <c r="AL12" s="10">
        <f t="shared" si="19"/>
        <v>-410.6</v>
      </c>
      <c r="AM12" s="10">
        <f t="shared" si="20"/>
        <v>-1257.354</v>
      </c>
      <c r="AN12" s="10">
        <f t="shared" si="21"/>
        <v>4546</v>
      </c>
      <c r="AO12" s="10">
        <f t="shared" si="22"/>
        <v>4546</v>
      </c>
      <c r="AP12" s="10">
        <f t="shared" si="23"/>
        <v>2045.7</v>
      </c>
      <c r="AQ12" s="191">
        <f t="shared" si="24"/>
        <v>1900</v>
      </c>
      <c r="AR12" s="191">
        <f t="shared" si="25"/>
        <v>1900</v>
      </c>
      <c r="AS12" s="191">
        <f t="shared" si="26"/>
        <v>45.6</v>
      </c>
      <c r="AT12" s="191">
        <f t="shared" si="27"/>
        <v>1900</v>
      </c>
      <c r="AU12" s="191">
        <f t="shared" si="28"/>
        <v>11.4</v>
      </c>
      <c r="AV12" s="191">
        <f t="shared" si="29"/>
        <v>4340</v>
      </c>
      <c r="AW12" s="191">
        <f t="shared" si="30"/>
        <v>4340</v>
      </c>
      <c r="AX12" s="191">
        <f t="shared" si="31"/>
        <v>520.8</v>
      </c>
      <c r="AY12" s="191">
        <f t="shared" si="32"/>
        <v>1900</v>
      </c>
      <c r="AZ12" s="191">
        <f t="shared" si="33"/>
        <v>1900</v>
      </c>
      <c r="BA12" s="191">
        <f t="shared" si="34"/>
        <v>285</v>
      </c>
      <c r="BB12" s="191">
        <f t="shared" si="35"/>
        <v>-954.66</v>
      </c>
      <c r="BC12" s="191">
        <f t="shared" si="36"/>
        <v>-28.91</v>
      </c>
      <c r="BD12" s="191">
        <f t="shared" si="37"/>
        <v>0</v>
      </c>
      <c r="BE12" s="191">
        <f t="shared" si="38"/>
        <v>-256.28</v>
      </c>
      <c r="BF12" s="191">
        <f t="shared" si="39"/>
        <v>-285</v>
      </c>
    </row>
    <row r="13" spans="2:58">
      <c r="B13" t="s">
        <v>520</v>
      </c>
      <c r="C13" s="195" t="str">
        <f>_xlfn.XLOOKUP(B13,'2024.7-2024.9'!B:B,'2024.7-2024.9'!G:G)</f>
        <v>2024/05/15</v>
      </c>
      <c r="D13">
        <f>_xlfn.XLOOKUP(B13,'2024.7-2024.9'!B:B,'2024.7-2024.9'!I:I)</f>
        <v>0</v>
      </c>
      <c r="E13" t="str">
        <f>_xlfn.XLOOKUP(B13,'2024.7-2024.9'!B:B,'2024.7-2024.9'!C:C)</f>
        <v>采购部</v>
      </c>
      <c r="F13" t="str">
        <f>_xlfn.XLOOKUP(B13,'2024.7-2024.9'!B:B,'2024.7-2024.9'!F:F)</f>
        <v>采购工程师</v>
      </c>
      <c r="G13">
        <f>_xlfn.XLOOKUP(B13,'2024.07-09姓名和payroll计数'!A:A,'2024.07-09姓名和payroll计数'!B:B)</f>
        <v>3</v>
      </c>
      <c r="H13" s="10">
        <f>_xlfn.XLOOKUP(B13,'2024.1-2024.6'!B:B,'2024.1-2024.6'!K:K)</f>
        <v>4324.53</v>
      </c>
      <c r="I13" s="10">
        <f>IFERROR(AVERAGEIF(#REF!,B13,#REF!),0)</f>
        <v>0</v>
      </c>
      <c r="J13" s="10">
        <f>_xlfn.XLOOKUP(B13,'2024.1-2024.6'!B:B,'2024.1-2024.6'!J:J)</f>
        <v>3500</v>
      </c>
      <c r="K13" s="10">
        <f>IFERROR(AVERAGEIF(#REF!,B13,#REF!),0)</f>
        <v>0</v>
      </c>
      <c r="M13" s="10">
        <f>SUMIF('2024.7-2024.9'!B:B,B13,'2024.7-2024.9'!L:L)</f>
        <v>1091.04</v>
      </c>
      <c r="O13" s="10">
        <f>SUMIF('2024.7-2024.9'!B:B,B13,'2024.7-2024.9'!N:N)</f>
        <v>16.69</v>
      </c>
      <c r="P13" s="10">
        <f>SUMIF('2024.7-2024.9'!B:B,B13,'2024.7-2024.9'!P:P)</f>
        <v>11.4</v>
      </c>
      <c r="R13" s="10">
        <f>SUMIF('2024.7-2024.9'!B:B,B13,'2024.7-2024.9'!M:M)</f>
        <v>264.52</v>
      </c>
      <c r="T13" s="10">
        <f>SUMIF('2024.7-2024.9'!B:B,B13,'2024.7-2024.9'!O:O)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2045.7</v>
      </c>
      <c r="X13" s="10">
        <f t="shared" si="5"/>
        <v>4324.53</v>
      </c>
      <c r="Y13" s="10">
        <f t="shared" si="6"/>
        <v>4324.53</v>
      </c>
      <c r="Z13" s="10">
        <f t="shared" si="7"/>
        <v>103.78872</v>
      </c>
      <c r="AA13" s="10">
        <f t="shared" si="8"/>
        <v>4324.53</v>
      </c>
      <c r="AB13" s="10">
        <f t="shared" si="9"/>
        <v>25.94718</v>
      </c>
      <c r="AC13" s="10">
        <f t="shared" si="10"/>
        <v>4340</v>
      </c>
      <c r="AD13" s="10">
        <f t="shared" si="11"/>
        <v>4340</v>
      </c>
      <c r="AE13" s="10">
        <f t="shared" si="12"/>
        <v>520.8</v>
      </c>
      <c r="AF13" s="10">
        <f t="shared" si="13"/>
        <v>4324.53</v>
      </c>
      <c r="AG13" s="10">
        <f t="shared" si="14"/>
        <v>4324.53</v>
      </c>
      <c r="AH13" s="10">
        <f t="shared" si="15"/>
        <v>648.6795</v>
      </c>
      <c r="AI13" s="10">
        <f t="shared" si="16"/>
        <v>-954.66</v>
      </c>
      <c r="AJ13" s="10">
        <f t="shared" si="17"/>
        <v>-87.09872</v>
      </c>
      <c r="AK13" s="10">
        <f t="shared" si="18"/>
        <v>-14.54718</v>
      </c>
      <c r="AL13" s="10">
        <f t="shared" si="19"/>
        <v>-256.28</v>
      </c>
      <c r="AM13" s="10">
        <f t="shared" si="20"/>
        <v>-648.6795</v>
      </c>
      <c r="AN13" s="10">
        <f t="shared" si="21"/>
        <v>4546</v>
      </c>
      <c r="AO13" s="10">
        <f t="shared" si="22"/>
        <v>4546</v>
      </c>
      <c r="AP13" s="10">
        <f t="shared" si="23"/>
        <v>2045.7</v>
      </c>
      <c r="AQ13" s="191">
        <f t="shared" si="24"/>
        <v>3500</v>
      </c>
      <c r="AR13" s="191">
        <f t="shared" si="25"/>
        <v>3500</v>
      </c>
      <c r="AS13" s="191">
        <f t="shared" si="26"/>
        <v>84</v>
      </c>
      <c r="AT13" s="191">
        <f t="shared" si="27"/>
        <v>3500</v>
      </c>
      <c r="AU13" s="191">
        <f t="shared" si="28"/>
        <v>21</v>
      </c>
      <c r="AV13" s="191">
        <f t="shared" si="29"/>
        <v>4340</v>
      </c>
      <c r="AW13" s="191">
        <f t="shared" si="30"/>
        <v>4340</v>
      </c>
      <c r="AX13" s="191">
        <f t="shared" si="31"/>
        <v>520.8</v>
      </c>
      <c r="AY13" s="191">
        <f t="shared" si="32"/>
        <v>3500</v>
      </c>
      <c r="AZ13" s="191">
        <f t="shared" si="33"/>
        <v>3500</v>
      </c>
      <c r="BA13" s="191">
        <f t="shared" si="34"/>
        <v>525</v>
      </c>
      <c r="BB13" s="191">
        <f t="shared" si="35"/>
        <v>-954.66</v>
      </c>
      <c r="BC13" s="191">
        <f t="shared" si="36"/>
        <v>-67.31</v>
      </c>
      <c r="BD13" s="191">
        <f t="shared" si="37"/>
        <v>-9.6</v>
      </c>
      <c r="BE13" s="191">
        <f t="shared" si="38"/>
        <v>-256.28</v>
      </c>
      <c r="BF13" s="191">
        <f t="shared" si="39"/>
        <v>-525</v>
      </c>
    </row>
    <row r="14" spans="2:58">
      <c r="B14" t="s">
        <v>468</v>
      </c>
      <c r="C14" s="195" t="str">
        <f>_xlfn.XLOOKUP(B14,'2024.7-2024.9'!B:B,'2024.7-2024.9'!G:G)</f>
        <v>2023/12/06</v>
      </c>
      <c r="D14">
        <f>_xlfn.XLOOKUP(B14,'2024.7-2024.9'!B:B,'2024.7-2024.9'!I:I)</f>
        <v>0</v>
      </c>
      <c r="E14" t="str">
        <f>_xlfn.XLOOKUP(B14,'2024.7-2024.9'!B:B,'2024.7-2024.9'!C:C)</f>
        <v>采购部</v>
      </c>
      <c r="F14" t="str">
        <f>_xlfn.XLOOKUP(B14,'2024.7-2024.9'!B:B,'2024.7-2024.9'!F:F)</f>
        <v>采购助理</v>
      </c>
      <c r="G14">
        <f>_xlfn.XLOOKUP(B14,'2024.07-09姓名和payroll计数'!A:A,'2024.07-09姓名和payroll计数'!B:B)</f>
        <v>3</v>
      </c>
      <c r="H14" s="10">
        <f>_xlfn.XLOOKUP(B14,'2024.1-2024.6'!B:B,'2024.1-2024.6'!K:K)</f>
        <v>3966.5</v>
      </c>
      <c r="I14" s="10">
        <f>IFERROR(AVERAGEIF(#REF!,B14,#REF!),0)</f>
        <v>0</v>
      </c>
      <c r="J14" s="10">
        <f>_xlfn.XLOOKUP(B14,'2024.1-2024.6'!B:B,'2024.1-2024.6'!J:J)</f>
        <v>3118</v>
      </c>
      <c r="K14" s="10">
        <f>IFERROR(AVERAGEIF(#REF!,B14,#REF!),0)</f>
        <v>0</v>
      </c>
      <c r="M14" s="10">
        <f>SUMIF('2024.7-2024.9'!B:B,B14,'2024.7-2024.9'!L:L)</f>
        <v>1091.04</v>
      </c>
      <c r="O14" s="10">
        <f>SUMIF('2024.7-2024.9'!B:B,B14,'2024.7-2024.9'!N:N)</f>
        <v>16.69</v>
      </c>
      <c r="P14" s="10">
        <f>SUMIF('2024.7-2024.9'!B:B,B14,'2024.7-2024.9'!P:P)</f>
        <v>11.4</v>
      </c>
      <c r="R14" s="10">
        <f>SUMIF('2024.7-2024.9'!B:B,B14,'2024.7-2024.9'!M:M)</f>
        <v>264.52</v>
      </c>
      <c r="T14" s="10">
        <f>SUMIF('2024.7-2024.9'!B:B,B14,'2024.7-2024.9'!O:O)</f>
        <v>0</v>
      </c>
      <c r="U14" s="10">
        <f t="shared" si="2"/>
        <v>4546</v>
      </c>
      <c r="V14" s="10">
        <f t="shared" si="3"/>
        <v>4546</v>
      </c>
      <c r="W14" s="10">
        <f t="shared" si="4"/>
        <v>2045.7</v>
      </c>
      <c r="X14" s="10">
        <f t="shared" si="5"/>
        <v>3966.5</v>
      </c>
      <c r="Y14" s="10">
        <f t="shared" si="6"/>
        <v>3966.5</v>
      </c>
      <c r="Z14" s="10">
        <f t="shared" si="7"/>
        <v>95.196</v>
      </c>
      <c r="AA14" s="10">
        <f t="shared" si="8"/>
        <v>3966.5</v>
      </c>
      <c r="AB14" s="10">
        <f t="shared" si="9"/>
        <v>23.799</v>
      </c>
      <c r="AC14" s="10">
        <f t="shared" si="10"/>
        <v>4340</v>
      </c>
      <c r="AD14" s="10">
        <f t="shared" si="11"/>
        <v>4340</v>
      </c>
      <c r="AE14" s="10">
        <f t="shared" si="12"/>
        <v>520.8</v>
      </c>
      <c r="AF14" s="10">
        <f t="shared" si="13"/>
        <v>3966.5</v>
      </c>
      <c r="AG14" s="10">
        <f t="shared" si="14"/>
        <v>3966.5</v>
      </c>
      <c r="AH14" s="10">
        <f t="shared" si="15"/>
        <v>594.975</v>
      </c>
      <c r="AI14" s="10">
        <f t="shared" si="16"/>
        <v>-954.66</v>
      </c>
      <c r="AJ14" s="10">
        <f t="shared" si="17"/>
        <v>-78.506</v>
      </c>
      <c r="AK14" s="10">
        <f t="shared" si="18"/>
        <v>-12.399</v>
      </c>
      <c r="AL14" s="10">
        <f t="shared" si="19"/>
        <v>-256.28</v>
      </c>
      <c r="AM14" s="10">
        <f t="shared" si="20"/>
        <v>-594.975</v>
      </c>
      <c r="AN14" s="10">
        <f t="shared" si="21"/>
        <v>4546</v>
      </c>
      <c r="AO14" s="10">
        <f t="shared" si="22"/>
        <v>4546</v>
      </c>
      <c r="AP14" s="10">
        <f t="shared" si="23"/>
        <v>2045.7</v>
      </c>
      <c r="AQ14" s="191">
        <f t="shared" si="24"/>
        <v>3118</v>
      </c>
      <c r="AR14" s="191">
        <f t="shared" si="25"/>
        <v>3118</v>
      </c>
      <c r="AS14" s="191">
        <f t="shared" si="26"/>
        <v>74.832</v>
      </c>
      <c r="AT14" s="191">
        <f t="shared" si="27"/>
        <v>3118</v>
      </c>
      <c r="AU14" s="191">
        <f t="shared" si="28"/>
        <v>18.708</v>
      </c>
      <c r="AV14" s="191">
        <f t="shared" si="29"/>
        <v>4340</v>
      </c>
      <c r="AW14" s="191">
        <f t="shared" si="30"/>
        <v>4340</v>
      </c>
      <c r="AX14" s="191">
        <f t="shared" si="31"/>
        <v>520.8</v>
      </c>
      <c r="AY14" s="191">
        <f t="shared" si="32"/>
        <v>3118</v>
      </c>
      <c r="AZ14" s="191">
        <f t="shared" si="33"/>
        <v>3118</v>
      </c>
      <c r="BA14" s="191">
        <f t="shared" si="34"/>
        <v>467.7</v>
      </c>
      <c r="BB14" s="191">
        <f t="shared" si="35"/>
        <v>-954.66</v>
      </c>
      <c r="BC14" s="191">
        <f t="shared" si="36"/>
        <v>-58.142</v>
      </c>
      <c r="BD14" s="191">
        <f t="shared" si="37"/>
        <v>-7.308</v>
      </c>
      <c r="BE14" s="191">
        <f t="shared" si="38"/>
        <v>-256.28</v>
      </c>
      <c r="BF14" s="191">
        <f t="shared" si="39"/>
        <v>-467.7</v>
      </c>
    </row>
    <row r="15" spans="2:58">
      <c r="B15" t="s">
        <v>209</v>
      </c>
      <c r="C15" s="195" t="str">
        <f>_xlfn.XLOOKUP(B15,'2024.7-2024.9'!B:B,'2024.7-2024.9'!G:G)</f>
        <v>2021/05/24</v>
      </c>
      <c r="D15">
        <f>_xlfn.XLOOKUP(B15,'2024.7-2024.9'!B:B,'2024.7-2024.9'!I:I)</f>
        <v>0</v>
      </c>
      <c r="E15" t="str">
        <f>_xlfn.XLOOKUP(B15,'2024.7-2024.9'!B:B,'2024.7-2024.9'!C:C)</f>
        <v>运营中心</v>
      </c>
      <c r="F15" t="str">
        <f>_xlfn.XLOOKUP(B15,'2024.7-2024.9'!B:B,'2024.7-2024.9'!F:F)</f>
        <v>仓管员</v>
      </c>
      <c r="G15">
        <f>_xlfn.XLOOKUP(B15,'2024.07-09姓名和payroll计数'!A:A,'2024.07-09姓名和payroll计数'!B:B)</f>
        <v>3</v>
      </c>
      <c r="H15" s="10">
        <f>_xlfn.XLOOKUP(B15,'2024.1-2024.6'!B:B,'2024.1-2024.6'!K:K)</f>
        <v>6706.87</v>
      </c>
      <c r="I15" s="10">
        <f>IFERROR(AVERAGEIF(#REF!,B15,#REF!),0)</f>
        <v>0</v>
      </c>
      <c r="J15" s="10">
        <f>_xlfn.XLOOKUP(B15,'2024.1-2024.6'!B:B,'2024.1-2024.6'!J:J)</f>
        <v>1900</v>
      </c>
      <c r="K15" s="10">
        <f>IFERROR(AVERAGEIF(#REF!,B15,#REF!),0)</f>
        <v>0</v>
      </c>
      <c r="M15" s="10">
        <f>SUMIF('2024.7-2024.9'!B:B,B15,'2024.7-2024.9'!L:L)</f>
        <v>1091.04</v>
      </c>
      <c r="O15" s="10">
        <f>SUMIF('2024.7-2024.9'!B:B,B15,'2024.7-2024.9'!N:N)</f>
        <v>16.69</v>
      </c>
      <c r="P15" s="10">
        <f>SUMIF('2024.7-2024.9'!B:B,B15,'2024.7-2024.9'!P:P)</f>
        <v>11.4</v>
      </c>
      <c r="R15" s="10">
        <f>SUMIF('2024.7-2024.9'!B:B,B15,'2024.7-2024.9'!M:M)</f>
        <v>264.52</v>
      </c>
      <c r="T15" s="10">
        <f>SUMIF('2024.7-2024.9'!B:B,B15,'2024.7-2024.9'!O:O)</f>
        <v>0</v>
      </c>
      <c r="U15" s="10">
        <f t="shared" si="2"/>
        <v>6706.87</v>
      </c>
      <c r="V15" s="10">
        <f t="shared" si="3"/>
        <v>6706.87</v>
      </c>
      <c r="W15" s="10">
        <f t="shared" si="4"/>
        <v>3018.0915</v>
      </c>
      <c r="X15" s="10">
        <f t="shared" si="5"/>
        <v>6706.87</v>
      </c>
      <c r="Y15" s="10">
        <f t="shared" si="6"/>
        <v>6706.87</v>
      </c>
      <c r="Z15" s="10">
        <f t="shared" si="7"/>
        <v>160.96488</v>
      </c>
      <c r="AA15" s="10">
        <f t="shared" si="8"/>
        <v>6706.87</v>
      </c>
      <c r="AB15" s="10">
        <f t="shared" si="9"/>
        <v>40.24122</v>
      </c>
      <c r="AC15" s="10">
        <f t="shared" si="10"/>
        <v>6706.87</v>
      </c>
      <c r="AD15" s="10">
        <f t="shared" si="11"/>
        <v>5626</v>
      </c>
      <c r="AE15" s="10">
        <f t="shared" si="12"/>
        <v>675.12</v>
      </c>
      <c r="AF15" s="10">
        <f t="shared" si="13"/>
        <v>6706.87</v>
      </c>
      <c r="AG15" s="10">
        <f t="shared" si="14"/>
        <v>6706.87</v>
      </c>
      <c r="AH15" s="10">
        <f t="shared" si="15"/>
        <v>1006.0305</v>
      </c>
      <c r="AI15" s="10">
        <f t="shared" si="16"/>
        <v>-1927.0515</v>
      </c>
      <c r="AJ15" s="10">
        <f t="shared" si="17"/>
        <v>-144.27488</v>
      </c>
      <c r="AK15" s="10">
        <f t="shared" si="18"/>
        <v>-28.84122</v>
      </c>
      <c r="AL15" s="10">
        <f t="shared" si="19"/>
        <v>-410.6</v>
      </c>
      <c r="AM15" s="10">
        <f t="shared" si="20"/>
        <v>-1006.0305</v>
      </c>
      <c r="AN15" s="10">
        <f t="shared" si="21"/>
        <v>4546</v>
      </c>
      <c r="AO15" s="10">
        <f t="shared" si="22"/>
        <v>4546</v>
      </c>
      <c r="AP15" s="10">
        <f t="shared" si="23"/>
        <v>2045.7</v>
      </c>
      <c r="AQ15" s="191">
        <f t="shared" si="24"/>
        <v>1900</v>
      </c>
      <c r="AR15" s="191">
        <f t="shared" si="25"/>
        <v>1900</v>
      </c>
      <c r="AS15" s="191">
        <f t="shared" si="26"/>
        <v>45.6</v>
      </c>
      <c r="AT15" s="191">
        <f t="shared" si="27"/>
        <v>1900</v>
      </c>
      <c r="AU15" s="191">
        <f t="shared" si="28"/>
        <v>11.4</v>
      </c>
      <c r="AV15" s="191">
        <f t="shared" si="29"/>
        <v>4340</v>
      </c>
      <c r="AW15" s="191">
        <f t="shared" si="30"/>
        <v>4340</v>
      </c>
      <c r="AX15" s="191">
        <f t="shared" si="31"/>
        <v>520.8</v>
      </c>
      <c r="AY15" s="191">
        <f t="shared" si="32"/>
        <v>1900</v>
      </c>
      <c r="AZ15" s="191">
        <f t="shared" si="33"/>
        <v>1900</v>
      </c>
      <c r="BA15" s="191">
        <f t="shared" si="34"/>
        <v>285</v>
      </c>
      <c r="BB15" s="191">
        <f t="shared" si="35"/>
        <v>-954.66</v>
      </c>
      <c r="BC15" s="191">
        <f t="shared" si="36"/>
        <v>-28.91</v>
      </c>
      <c r="BD15" s="191">
        <f t="shared" si="37"/>
        <v>0</v>
      </c>
      <c r="BE15" s="191">
        <f t="shared" si="38"/>
        <v>-256.28</v>
      </c>
      <c r="BF15" s="191">
        <f t="shared" si="39"/>
        <v>-285</v>
      </c>
    </row>
    <row r="16" spans="2:58">
      <c r="B16" t="s">
        <v>210</v>
      </c>
      <c r="C16" s="195" t="str">
        <f>_xlfn.XLOOKUP(B16,'2024.7-2024.9'!B:B,'2024.7-2024.9'!G:G)</f>
        <v>2021/03/15</v>
      </c>
      <c r="D16">
        <f>_xlfn.XLOOKUP(B16,'2024.7-2024.9'!B:B,'2024.7-2024.9'!I:I)</f>
        <v>0</v>
      </c>
      <c r="E16" t="str">
        <f>_xlfn.XLOOKUP(B16,'2024.7-2024.9'!B:B,'2024.7-2024.9'!C:C)</f>
        <v>运营中心</v>
      </c>
      <c r="F16" t="str">
        <f>_xlfn.XLOOKUP(B16,'2024.7-2024.9'!B:B,'2024.7-2024.9'!F:F)</f>
        <v>仓管员</v>
      </c>
      <c r="G16">
        <f>_xlfn.XLOOKUP(B16,'2024.07-09姓名和payroll计数'!A:A,'2024.07-09姓名和payroll计数'!B:B)</f>
        <v>3</v>
      </c>
      <c r="H16" s="10">
        <f>_xlfn.XLOOKUP(B16,'2024.1-2024.6'!B:B,'2024.1-2024.6'!K:K)</f>
        <v>7984.34</v>
      </c>
      <c r="I16" s="10">
        <f>IFERROR(AVERAGEIF(#REF!,B16,#REF!),0)</f>
        <v>0</v>
      </c>
      <c r="J16" s="10">
        <f>_xlfn.XLOOKUP(B16,'2024.1-2024.6'!B:B,'2024.1-2024.6'!J:J)</f>
        <v>1900</v>
      </c>
      <c r="K16" s="10">
        <f>IFERROR(AVERAGEIF(#REF!,B16,#REF!),0)</f>
        <v>0</v>
      </c>
      <c r="M16" s="10">
        <f>SUMIF('2024.7-2024.9'!B:B,B16,'2024.7-2024.9'!L:L)</f>
        <v>1091.04</v>
      </c>
      <c r="O16" s="10">
        <f>SUMIF('2024.7-2024.9'!B:B,B16,'2024.7-2024.9'!N:N)</f>
        <v>16.69</v>
      </c>
      <c r="P16" s="10">
        <f>SUMIF('2024.7-2024.9'!B:B,B16,'2024.7-2024.9'!P:P)</f>
        <v>11.4</v>
      </c>
      <c r="R16" s="10">
        <f>SUMIF('2024.7-2024.9'!B:B,B16,'2024.7-2024.9'!M:M)</f>
        <v>264.52</v>
      </c>
      <c r="T16" s="10">
        <f>SUMIF('2024.7-2024.9'!B:B,B16,'2024.7-2024.9'!O:O)</f>
        <v>0</v>
      </c>
      <c r="U16" s="10">
        <f t="shared" si="2"/>
        <v>7984.34</v>
      </c>
      <c r="V16" s="10">
        <f t="shared" si="3"/>
        <v>7984.34</v>
      </c>
      <c r="W16" s="10">
        <f t="shared" si="4"/>
        <v>3592.953</v>
      </c>
      <c r="X16" s="10">
        <f t="shared" si="5"/>
        <v>7984.34</v>
      </c>
      <c r="Y16" s="10">
        <f t="shared" si="6"/>
        <v>7984.34</v>
      </c>
      <c r="Z16" s="10">
        <f t="shared" si="7"/>
        <v>191.62416</v>
      </c>
      <c r="AA16" s="10">
        <f t="shared" si="8"/>
        <v>7984.34</v>
      </c>
      <c r="AB16" s="10">
        <f t="shared" si="9"/>
        <v>47.90604</v>
      </c>
      <c r="AC16" s="10">
        <f t="shared" si="10"/>
        <v>7984.34</v>
      </c>
      <c r="AD16" s="10">
        <f t="shared" si="11"/>
        <v>5626</v>
      </c>
      <c r="AE16" s="10">
        <f t="shared" si="12"/>
        <v>675.12</v>
      </c>
      <c r="AF16" s="10">
        <f t="shared" si="13"/>
        <v>7984.34</v>
      </c>
      <c r="AG16" s="10">
        <f t="shared" si="14"/>
        <v>7984.34</v>
      </c>
      <c r="AH16" s="10">
        <f t="shared" si="15"/>
        <v>1197.651</v>
      </c>
      <c r="AI16" s="10">
        <f t="shared" si="16"/>
        <v>-2501.913</v>
      </c>
      <c r="AJ16" s="10">
        <f t="shared" si="17"/>
        <v>-174.93416</v>
      </c>
      <c r="AK16" s="10">
        <f t="shared" si="18"/>
        <v>-36.50604</v>
      </c>
      <c r="AL16" s="10">
        <f t="shared" si="19"/>
        <v>-410.6</v>
      </c>
      <c r="AM16" s="10">
        <f t="shared" si="20"/>
        <v>-1197.651</v>
      </c>
      <c r="AN16" s="10">
        <f t="shared" si="21"/>
        <v>4546</v>
      </c>
      <c r="AO16" s="10">
        <f t="shared" si="22"/>
        <v>4546</v>
      </c>
      <c r="AP16" s="10">
        <f t="shared" si="23"/>
        <v>2045.7</v>
      </c>
      <c r="AQ16" s="191">
        <f t="shared" si="24"/>
        <v>1900</v>
      </c>
      <c r="AR16" s="191">
        <f t="shared" si="25"/>
        <v>1900</v>
      </c>
      <c r="AS16" s="191">
        <f t="shared" si="26"/>
        <v>45.6</v>
      </c>
      <c r="AT16" s="191">
        <f t="shared" si="27"/>
        <v>1900</v>
      </c>
      <c r="AU16" s="191">
        <f t="shared" si="28"/>
        <v>11.4</v>
      </c>
      <c r="AV16" s="191">
        <f t="shared" si="29"/>
        <v>4340</v>
      </c>
      <c r="AW16" s="191">
        <f t="shared" si="30"/>
        <v>4340</v>
      </c>
      <c r="AX16" s="191">
        <f t="shared" si="31"/>
        <v>520.8</v>
      </c>
      <c r="AY16" s="191">
        <f t="shared" si="32"/>
        <v>1900</v>
      </c>
      <c r="AZ16" s="191">
        <f t="shared" si="33"/>
        <v>1900</v>
      </c>
      <c r="BA16" s="191">
        <f t="shared" si="34"/>
        <v>285</v>
      </c>
      <c r="BB16" s="191">
        <f t="shared" si="35"/>
        <v>-954.66</v>
      </c>
      <c r="BC16" s="191">
        <f t="shared" si="36"/>
        <v>-28.91</v>
      </c>
      <c r="BD16" s="191">
        <f t="shared" si="37"/>
        <v>0</v>
      </c>
      <c r="BE16" s="191">
        <f t="shared" si="38"/>
        <v>-256.28</v>
      </c>
      <c r="BF16" s="191">
        <f t="shared" si="39"/>
        <v>-285</v>
      </c>
    </row>
    <row r="17" spans="2:58">
      <c r="B17" t="s">
        <v>211</v>
      </c>
      <c r="C17" s="195" t="str">
        <f>_xlfn.XLOOKUP(B17,'2024.7-2024.9'!B:B,'2024.7-2024.9'!G:G)</f>
        <v>2018/06/26</v>
      </c>
      <c r="D17">
        <f>_xlfn.XLOOKUP(B17,'2024.7-2024.9'!B:B,'2024.7-2024.9'!I:I)</f>
        <v>0</v>
      </c>
      <c r="E17" t="str">
        <f>_xlfn.XLOOKUP(B17,'2024.7-2024.9'!B:B,'2024.7-2024.9'!C:C)</f>
        <v>运营中心</v>
      </c>
      <c r="F17" t="str">
        <f>_xlfn.XLOOKUP(B17,'2024.7-2024.9'!B:B,'2024.7-2024.9'!F:F)</f>
        <v>装配电工</v>
      </c>
      <c r="G17">
        <f>_xlfn.XLOOKUP(B17,'2024.07-09姓名和payroll计数'!A:A,'2024.07-09姓名和payroll计数'!B:B)</f>
        <v>3</v>
      </c>
      <c r="H17" s="10">
        <f>_xlfn.XLOOKUP(B17,'2024.1-2024.6'!B:B,'2024.1-2024.6'!K:K)</f>
        <v>7864.32</v>
      </c>
      <c r="I17" s="10">
        <f>IFERROR(AVERAGEIF(#REF!,B17,#REF!),0)</f>
        <v>0</v>
      </c>
      <c r="J17" s="10">
        <f>_xlfn.XLOOKUP(B17,'2024.1-2024.6'!B:B,'2024.1-2024.6'!J:J)</f>
        <v>1900</v>
      </c>
      <c r="K17" s="10">
        <f>IFERROR(AVERAGEIF(#REF!,B17,#REF!),0)</f>
        <v>0</v>
      </c>
      <c r="M17" s="10">
        <f>SUMIF('2024.7-2024.9'!B:B,B17,'2024.7-2024.9'!L:L)</f>
        <v>1091.04</v>
      </c>
      <c r="O17" s="10">
        <f>SUMIF('2024.7-2024.9'!B:B,B17,'2024.7-2024.9'!N:N)</f>
        <v>16.69</v>
      </c>
      <c r="P17" s="10">
        <f>SUMIF('2024.7-2024.9'!B:B,B17,'2024.7-2024.9'!P:P)</f>
        <v>11.4</v>
      </c>
      <c r="R17" s="10">
        <f>SUMIF('2024.7-2024.9'!B:B,B17,'2024.7-2024.9'!M:M)</f>
        <v>264.52</v>
      </c>
      <c r="T17" s="10">
        <f>SUMIF('2024.7-2024.9'!B:B,B17,'2024.7-2024.9'!O:O)</f>
        <v>0</v>
      </c>
      <c r="U17" s="10">
        <f t="shared" si="2"/>
        <v>7864.32</v>
      </c>
      <c r="V17" s="10">
        <f t="shared" si="3"/>
        <v>7864.32</v>
      </c>
      <c r="W17" s="10">
        <f t="shared" si="4"/>
        <v>3538.944</v>
      </c>
      <c r="X17" s="10">
        <f t="shared" si="5"/>
        <v>7864.32</v>
      </c>
      <c r="Y17" s="10">
        <f t="shared" si="6"/>
        <v>7864.32</v>
      </c>
      <c r="Z17" s="10">
        <f t="shared" si="7"/>
        <v>188.74368</v>
      </c>
      <c r="AA17" s="10">
        <f t="shared" si="8"/>
        <v>7864.32</v>
      </c>
      <c r="AB17" s="10">
        <f t="shared" si="9"/>
        <v>47.18592</v>
      </c>
      <c r="AC17" s="10">
        <f t="shared" si="10"/>
        <v>7864.32</v>
      </c>
      <c r="AD17" s="10">
        <f t="shared" si="11"/>
        <v>5626</v>
      </c>
      <c r="AE17" s="10">
        <f t="shared" si="12"/>
        <v>675.12</v>
      </c>
      <c r="AF17" s="10">
        <f t="shared" si="13"/>
        <v>7864.32</v>
      </c>
      <c r="AG17" s="10">
        <f t="shared" si="14"/>
        <v>7864.32</v>
      </c>
      <c r="AH17" s="10">
        <f t="shared" si="15"/>
        <v>1179.648</v>
      </c>
      <c r="AI17" s="10">
        <f t="shared" si="16"/>
        <v>-2447.904</v>
      </c>
      <c r="AJ17" s="10">
        <f t="shared" si="17"/>
        <v>-172.05368</v>
      </c>
      <c r="AK17" s="10">
        <f t="shared" si="18"/>
        <v>-35.78592</v>
      </c>
      <c r="AL17" s="10">
        <f t="shared" si="19"/>
        <v>-410.6</v>
      </c>
      <c r="AM17" s="10">
        <f t="shared" si="20"/>
        <v>-1179.648</v>
      </c>
      <c r="AN17" s="10">
        <f t="shared" si="21"/>
        <v>4546</v>
      </c>
      <c r="AO17" s="10">
        <f t="shared" si="22"/>
        <v>4546</v>
      </c>
      <c r="AP17" s="10">
        <f t="shared" si="23"/>
        <v>2045.7</v>
      </c>
      <c r="AQ17" s="191">
        <f t="shared" si="24"/>
        <v>1900</v>
      </c>
      <c r="AR17" s="191">
        <f t="shared" si="25"/>
        <v>1900</v>
      </c>
      <c r="AS17" s="191">
        <f t="shared" si="26"/>
        <v>45.6</v>
      </c>
      <c r="AT17" s="191">
        <f t="shared" si="27"/>
        <v>1900</v>
      </c>
      <c r="AU17" s="191">
        <f t="shared" si="28"/>
        <v>11.4</v>
      </c>
      <c r="AV17" s="191">
        <f t="shared" si="29"/>
        <v>4340</v>
      </c>
      <c r="AW17" s="191">
        <f t="shared" si="30"/>
        <v>4340</v>
      </c>
      <c r="AX17" s="191">
        <f t="shared" si="31"/>
        <v>520.8</v>
      </c>
      <c r="AY17" s="191">
        <f t="shared" si="32"/>
        <v>1900</v>
      </c>
      <c r="AZ17" s="191">
        <f t="shared" si="33"/>
        <v>1900</v>
      </c>
      <c r="BA17" s="191">
        <f t="shared" si="34"/>
        <v>285</v>
      </c>
      <c r="BB17" s="191">
        <f t="shared" si="35"/>
        <v>-954.66</v>
      </c>
      <c r="BC17" s="191">
        <f t="shared" si="36"/>
        <v>-28.91</v>
      </c>
      <c r="BD17" s="191">
        <f t="shared" si="37"/>
        <v>0</v>
      </c>
      <c r="BE17" s="191">
        <f t="shared" si="38"/>
        <v>-256.28</v>
      </c>
      <c r="BF17" s="191">
        <f t="shared" si="39"/>
        <v>-285</v>
      </c>
    </row>
    <row r="18" spans="2:58">
      <c r="B18" t="s">
        <v>213</v>
      </c>
      <c r="C18" s="195" t="str">
        <f>_xlfn.XLOOKUP(B18,'2024.7-2024.9'!B:B,'2024.7-2024.9'!G:G)</f>
        <v>2021/09/13</v>
      </c>
      <c r="D18" t="str">
        <f>_xlfn.XLOOKUP(B18,'2024.7-2024.9'!B:B,'2024.7-2024.9'!I:I)</f>
        <v>2024/7/25离职</v>
      </c>
      <c r="E18" t="str">
        <f>_xlfn.XLOOKUP(B18,'2024.7-2024.9'!B:B,'2024.7-2024.9'!C:C)</f>
        <v>研发部</v>
      </c>
      <c r="F18" t="str">
        <f>_xlfn.XLOOKUP(B18,'2024.7-2024.9'!B:B,'2024.7-2024.9'!F:F)</f>
        <v>电气工程师</v>
      </c>
      <c r="G18">
        <f>_xlfn.XLOOKUP(B18,'2024.07-09姓名和payroll计数'!A:A,'2024.07-09姓名和payroll计数'!B:B)</f>
        <v>1</v>
      </c>
      <c r="H18" s="10">
        <f>_xlfn.XLOOKUP(B18,'2024.1-2024.6'!B:B,'2024.1-2024.6'!K:K)</f>
        <v>11085.9</v>
      </c>
      <c r="I18" s="10">
        <f>IFERROR(AVERAGEIF(#REF!,B18,#REF!),0)</f>
        <v>0</v>
      </c>
      <c r="J18" s="10">
        <f>_xlfn.XLOOKUP(B18,'2024.1-2024.6'!B:B,'2024.1-2024.6'!J:J)</f>
        <v>4738</v>
      </c>
      <c r="K18" s="10">
        <f>IFERROR(AVERAGEIF(#REF!,B18,#REF!),0)</f>
        <v>0</v>
      </c>
      <c r="M18" s="10">
        <f>SUMIF('2024.7-2024.9'!B:B,B18,'2024.7-2024.9'!L:L)</f>
        <v>363.68</v>
      </c>
      <c r="O18" s="10">
        <f>SUMIF('2024.7-2024.9'!B:B,B18,'2024.7-2024.9'!N:N)</f>
        <v>3.8</v>
      </c>
      <c r="P18" s="10">
        <f>SUMIF('2024.7-2024.9'!B:B,B18,'2024.7-2024.9'!P:P)</f>
        <v>3.8</v>
      </c>
      <c r="R18" s="10">
        <f>SUMIF('2024.7-2024.9'!B:B,B18,'2024.7-2024.9'!M:M)</f>
        <v>86.8</v>
      </c>
      <c r="T18" s="10">
        <f>SUMIF('2024.7-2024.9'!B:B,B18,'2024.7-2024.9'!O:O)</f>
        <v>0</v>
      </c>
      <c r="U18" s="10">
        <f t="shared" si="2"/>
        <v>11085.9</v>
      </c>
      <c r="V18" s="10">
        <f t="shared" si="3"/>
        <v>11085.9</v>
      </c>
      <c r="W18" s="10">
        <f t="shared" si="4"/>
        <v>1662.885</v>
      </c>
      <c r="X18" s="10">
        <f t="shared" si="5"/>
        <v>11085.9</v>
      </c>
      <c r="Y18" s="10">
        <f t="shared" si="6"/>
        <v>11085.9</v>
      </c>
      <c r="Z18" s="10">
        <f t="shared" si="7"/>
        <v>88.6872</v>
      </c>
      <c r="AA18" s="10">
        <f t="shared" si="8"/>
        <v>11085.9</v>
      </c>
      <c r="AB18" s="10">
        <f t="shared" si="9"/>
        <v>22.1718</v>
      </c>
      <c r="AC18" s="10">
        <f t="shared" si="10"/>
        <v>11085.9</v>
      </c>
      <c r="AD18" s="10">
        <f t="shared" si="11"/>
        <v>5626</v>
      </c>
      <c r="AE18" s="10">
        <f t="shared" si="12"/>
        <v>225.04</v>
      </c>
      <c r="AF18" s="10">
        <f t="shared" si="13"/>
        <v>11085.9</v>
      </c>
      <c r="AG18" s="10">
        <f t="shared" si="14"/>
        <v>11085.9</v>
      </c>
      <c r="AH18" s="10">
        <f t="shared" si="15"/>
        <v>554.295</v>
      </c>
      <c r="AI18" s="10">
        <f t="shared" si="16"/>
        <v>-1299.205</v>
      </c>
      <c r="AJ18" s="10">
        <f t="shared" si="17"/>
        <v>-84.8872</v>
      </c>
      <c r="AK18" s="10">
        <f t="shared" si="18"/>
        <v>-18.3718</v>
      </c>
      <c r="AL18" s="10">
        <f t="shared" si="19"/>
        <v>-138.24</v>
      </c>
      <c r="AM18" s="10">
        <f t="shared" si="20"/>
        <v>-554.295</v>
      </c>
      <c r="AN18" s="10">
        <f t="shared" si="21"/>
        <v>4738</v>
      </c>
      <c r="AO18" s="10">
        <f t="shared" si="22"/>
        <v>4738</v>
      </c>
      <c r="AP18" s="10">
        <f t="shared" si="23"/>
        <v>710.7</v>
      </c>
      <c r="AQ18" s="191">
        <f t="shared" si="24"/>
        <v>4738</v>
      </c>
      <c r="AR18" s="191">
        <f t="shared" si="25"/>
        <v>4738</v>
      </c>
      <c r="AS18" s="191">
        <f t="shared" si="26"/>
        <v>37.904</v>
      </c>
      <c r="AT18" s="191">
        <f t="shared" si="27"/>
        <v>4738</v>
      </c>
      <c r="AU18" s="191">
        <f t="shared" si="28"/>
        <v>9.476</v>
      </c>
      <c r="AV18" s="191">
        <f t="shared" si="29"/>
        <v>4738</v>
      </c>
      <c r="AW18" s="191">
        <f t="shared" si="30"/>
        <v>4738</v>
      </c>
      <c r="AX18" s="191">
        <f t="shared" si="31"/>
        <v>189.52</v>
      </c>
      <c r="AY18" s="191">
        <f t="shared" si="32"/>
        <v>4738</v>
      </c>
      <c r="AZ18" s="191">
        <f t="shared" si="33"/>
        <v>4738</v>
      </c>
      <c r="BA18" s="191">
        <f t="shared" si="34"/>
        <v>236.9</v>
      </c>
      <c r="BB18" s="191">
        <f t="shared" si="35"/>
        <v>-347.02</v>
      </c>
      <c r="BC18" s="191">
        <f t="shared" si="36"/>
        <v>-34.104</v>
      </c>
      <c r="BD18" s="191">
        <f t="shared" si="37"/>
        <v>-5.676</v>
      </c>
      <c r="BE18" s="191">
        <f t="shared" si="38"/>
        <v>-102.72</v>
      </c>
      <c r="BF18" s="191">
        <f t="shared" si="39"/>
        <v>-236.9</v>
      </c>
    </row>
    <row r="19" spans="2:58">
      <c r="B19" t="s">
        <v>469</v>
      </c>
      <c r="C19" s="195" t="str">
        <f>_xlfn.XLOOKUP(B19,'2024.7-2024.9'!B:B,'2024.7-2024.9'!G:G)</f>
        <v>2023/09/04</v>
      </c>
      <c r="D19">
        <f>_xlfn.XLOOKUP(B19,'2024.7-2024.9'!B:B,'2024.7-2024.9'!I:I)</f>
        <v>0</v>
      </c>
      <c r="E19" t="str">
        <f>_xlfn.XLOOKUP(B19,'2024.7-2024.9'!B:B,'2024.7-2024.9'!C:C)</f>
        <v>运营中心</v>
      </c>
      <c r="F19" t="str">
        <f>_xlfn.XLOOKUP(B19,'2024.7-2024.9'!B:B,'2024.7-2024.9'!F:F)</f>
        <v>装配钳工</v>
      </c>
      <c r="G19">
        <f>_xlfn.XLOOKUP(B19,'2024.07-09姓名和payroll计数'!A:A,'2024.07-09姓名和payroll计数'!B:B)</f>
        <v>3</v>
      </c>
      <c r="H19" s="10">
        <f>_xlfn.XLOOKUP(B19,'2024.1-2024.6'!B:B,'2024.1-2024.6'!K:K)</f>
        <v>5917.41</v>
      </c>
      <c r="I19" s="10">
        <f>IFERROR(AVERAGEIF(#REF!,B19,#REF!),0)</f>
        <v>0</v>
      </c>
      <c r="J19" s="10">
        <f>_xlfn.XLOOKUP(B19,'2024.1-2024.6'!B:B,'2024.1-2024.6'!J:J)</f>
        <v>1900</v>
      </c>
      <c r="K19" s="10">
        <f>IFERROR(AVERAGEIF(#REF!,B19,#REF!),0)</f>
        <v>0</v>
      </c>
      <c r="M19" s="10">
        <f>SUMIF('2024.7-2024.9'!B:B,B19,'2024.7-2024.9'!L:L)</f>
        <v>1091.04</v>
      </c>
      <c r="O19" s="10">
        <f>SUMIF('2024.7-2024.9'!B:B,B19,'2024.7-2024.9'!N:N)</f>
        <v>16.69</v>
      </c>
      <c r="P19" s="10">
        <f>SUMIF('2024.7-2024.9'!B:B,B19,'2024.7-2024.9'!P:P)</f>
        <v>11.4</v>
      </c>
      <c r="R19" s="10">
        <f>SUMIF('2024.7-2024.9'!B:B,B19,'2024.7-2024.9'!M:M)</f>
        <v>264.52</v>
      </c>
      <c r="T19" s="10">
        <f>SUMIF('2024.7-2024.9'!B:B,B19,'2024.7-2024.9'!O:O)</f>
        <v>0</v>
      </c>
      <c r="U19" s="10">
        <f t="shared" si="2"/>
        <v>5917.41</v>
      </c>
      <c r="V19" s="10">
        <f t="shared" si="3"/>
        <v>5917.41</v>
      </c>
      <c r="W19" s="10">
        <f t="shared" si="4"/>
        <v>2662.8345</v>
      </c>
      <c r="X19" s="10">
        <f t="shared" si="5"/>
        <v>5917.41</v>
      </c>
      <c r="Y19" s="10">
        <f t="shared" si="6"/>
        <v>5917.41</v>
      </c>
      <c r="Z19" s="10">
        <f t="shared" si="7"/>
        <v>142.01784</v>
      </c>
      <c r="AA19" s="10">
        <f t="shared" si="8"/>
        <v>5917.41</v>
      </c>
      <c r="AB19" s="10">
        <f t="shared" si="9"/>
        <v>35.50446</v>
      </c>
      <c r="AC19" s="10">
        <f t="shared" si="10"/>
        <v>5917.41</v>
      </c>
      <c r="AD19" s="10">
        <f t="shared" si="11"/>
        <v>5626</v>
      </c>
      <c r="AE19" s="10">
        <f t="shared" si="12"/>
        <v>675.12</v>
      </c>
      <c r="AF19" s="10">
        <f t="shared" si="13"/>
        <v>5917.41</v>
      </c>
      <c r="AG19" s="10">
        <f t="shared" si="14"/>
        <v>5917.41</v>
      </c>
      <c r="AH19" s="10">
        <f t="shared" si="15"/>
        <v>887.6115</v>
      </c>
      <c r="AI19" s="10">
        <f t="shared" si="16"/>
        <v>-1571.7945</v>
      </c>
      <c r="AJ19" s="10">
        <f t="shared" si="17"/>
        <v>-125.32784</v>
      </c>
      <c r="AK19" s="10">
        <f t="shared" si="18"/>
        <v>-24.10446</v>
      </c>
      <c r="AL19" s="10">
        <f t="shared" si="19"/>
        <v>-410.6</v>
      </c>
      <c r="AM19" s="10">
        <f t="shared" si="20"/>
        <v>-887.6115</v>
      </c>
      <c r="AN19" s="10">
        <f t="shared" si="21"/>
        <v>4546</v>
      </c>
      <c r="AO19" s="10">
        <f t="shared" si="22"/>
        <v>4546</v>
      </c>
      <c r="AP19" s="10">
        <f t="shared" si="23"/>
        <v>2045.7</v>
      </c>
      <c r="AQ19" s="191">
        <f t="shared" si="24"/>
        <v>1900</v>
      </c>
      <c r="AR19" s="191">
        <f t="shared" si="25"/>
        <v>1900</v>
      </c>
      <c r="AS19" s="191">
        <f t="shared" si="26"/>
        <v>45.6</v>
      </c>
      <c r="AT19" s="191">
        <f t="shared" si="27"/>
        <v>1900</v>
      </c>
      <c r="AU19" s="191">
        <f t="shared" si="28"/>
        <v>11.4</v>
      </c>
      <c r="AV19" s="191">
        <f t="shared" si="29"/>
        <v>4340</v>
      </c>
      <c r="AW19" s="191">
        <f t="shared" si="30"/>
        <v>4340</v>
      </c>
      <c r="AX19" s="191">
        <f t="shared" si="31"/>
        <v>520.8</v>
      </c>
      <c r="AY19" s="191">
        <f t="shared" si="32"/>
        <v>1900</v>
      </c>
      <c r="AZ19" s="191">
        <f t="shared" si="33"/>
        <v>1900</v>
      </c>
      <c r="BA19" s="191">
        <f t="shared" si="34"/>
        <v>285</v>
      </c>
      <c r="BB19" s="191">
        <f t="shared" si="35"/>
        <v>-954.66</v>
      </c>
      <c r="BC19" s="191">
        <f t="shared" si="36"/>
        <v>-28.91</v>
      </c>
      <c r="BD19" s="191">
        <f t="shared" si="37"/>
        <v>0</v>
      </c>
      <c r="BE19" s="191">
        <f t="shared" si="38"/>
        <v>-256.28</v>
      </c>
      <c r="BF19" s="191">
        <f t="shared" si="39"/>
        <v>-285</v>
      </c>
    </row>
    <row r="20" spans="2:58">
      <c r="B20" t="s">
        <v>215</v>
      </c>
      <c r="C20" s="195" t="str">
        <f>_xlfn.XLOOKUP(B20,'2024.7-2024.9'!B:B,'2024.7-2024.9'!G:G)</f>
        <v>2021/06/30</v>
      </c>
      <c r="D20">
        <f>_xlfn.XLOOKUP(B20,'2024.7-2024.9'!B:B,'2024.7-2024.9'!I:I)</f>
        <v>0</v>
      </c>
      <c r="E20" t="str">
        <f>_xlfn.XLOOKUP(B20,'2024.7-2024.9'!B:B,'2024.7-2024.9'!C:C)</f>
        <v>运营中心</v>
      </c>
      <c r="F20" t="str">
        <f>_xlfn.XLOOKUP(B20,'2024.7-2024.9'!B:B,'2024.7-2024.9'!F:F)</f>
        <v>装配电工</v>
      </c>
      <c r="G20">
        <f>_xlfn.XLOOKUP(B20,'2024.07-09姓名和payroll计数'!A:A,'2024.07-09姓名和payroll计数'!B:B)</f>
        <v>3</v>
      </c>
      <c r="H20" s="10">
        <f>_xlfn.XLOOKUP(B20,'2024.1-2024.6'!B:B,'2024.1-2024.6'!K:K)</f>
        <v>6793.33</v>
      </c>
      <c r="I20" s="10">
        <f>IFERROR(AVERAGEIF(#REF!,B20,#REF!),0)</f>
        <v>0</v>
      </c>
      <c r="J20" s="10">
        <f>_xlfn.XLOOKUP(B20,'2024.1-2024.6'!B:B,'2024.1-2024.6'!J:J)</f>
        <v>1900</v>
      </c>
      <c r="K20" s="10">
        <f>IFERROR(AVERAGEIF(#REF!,B20,#REF!),0)</f>
        <v>0</v>
      </c>
      <c r="M20" s="10">
        <f>SUMIF('2024.7-2024.9'!B:B,B20,'2024.7-2024.9'!L:L)</f>
        <v>1091.04</v>
      </c>
      <c r="O20" s="10">
        <f>SUMIF('2024.7-2024.9'!B:B,B20,'2024.7-2024.9'!N:N)</f>
        <v>16.69</v>
      </c>
      <c r="P20" s="10">
        <f>SUMIF('2024.7-2024.9'!B:B,B20,'2024.7-2024.9'!P:P)</f>
        <v>11.4</v>
      </c>
      <c r="R20" s="10">
        <f>SUMIF('2024.7-2024.9'!B:B,B20,'2024.7-2024.9'!M:M)</f>
        <v>264.52</v>
      </c>
      <c r="T20" s="10">
        <f>SUMIF('2024.7-2024.9'!B:B,B20,'2024.7-2024.9'!O:O)</f>
        <v>0</v>
      </c>
      <c r="U20" s="10">
        <f t="shared" si="2"/>
        <v>6793.33</v>
      </c>
      <c r="V20" s="10">
        <f t="shared" si="3"/>
        <v>6793.33</v>
      </c>
      <c r="W20" s="10">
        <f t="shared" si="4"/>
        <v>3056.9985</v>
      </c>
      <c r="X20" s="10">
        <f t="shared" si="5"/>
        <v>6793.33</v>
      </c>
      <c r="Y20" s="10">
        <f t="shared" si="6"/>
        <v>6793.33</v>
      </c>
      <c r="Z20" s="10">
        <f t="shared" si="7"/>
        <v>163.03992</v>
      </c>
      <c r="AA20" s="10">
        <f t="shared" si="8"/>
        <v>6793.33</v>
      </c>
      <c r="AB20" s="10">
        <f t="shared" si="9"/>
        <v>40.75998</v>
      </c>
      <c r="AC20" s="10">
        <f t="shared" si="10"/>
        <v>6793.33</v>
      </c>
      <c r="AD20" s="10">
        <f t="shared" si="11"/>
        <v>5626</v>
      </c>
      <c r="AE20" s="10">
        <f t="shared" si="12"/>
        <v>675.12</v>
      </c>
      <c r="AF20" s="10">
        <f t="shared" si="13"/>
        <v>6793.33</v>
      </c>
      <c r="AG20" s="10">
        <f t="shared" si="14"/>
        <v>6793.33</v>
      </c>
      <c r="AH20" s="10">
        <f t="shared" si="15"/>
        <v>1018.9995</v>
      </c>
      <c r="AI20" s="10">
        <f t="shared" si="16"/>
        <v>-1965.9585</v>
      </c>
      <c r="AJ20" s="10">
        <f t="shared" si="17"/>
        <v>-146.34992</v>
      </c>
      <c r="AK20" s="10">
        <f t="shared" si="18"/>
        <v>-29.35998</v>
      </c>
      <c r="AL20" s="10">
        <f t="shared" si="19"/>
        <v>-410.6</v>
      </c>
      <c r="AM20" s="10">
        <f t="shared" si="20"/>
        <v>-1018.9995</v>
      </c>
      <c r="AN20" s="10">
        <f t="shared" si="21"/>
        <v>4546</v>
      </c>
      <c r="AO20" s="10">
        <f t="shared" si="22"/>
        <v>4546</v>
      </c>
      <c r="AP20" s="10">
        <f t="shared" si="23"/>
        <v>2045.7</v>
      </c>
      <c r="AQ20" s="191">
        <f t="shared" si="24"/>
        <v>1900</v>
      </c>
      <c r="AR20" s="191">
        <f t="shared" si="25"/>
        <v>1900</v>
      </c>
      <c r="AS20" s="191">
        <f t="shared" si="26"/>
        <v>45.6</v>
      </c>
      <c r="AT20" s="191">
        <f t="shared" si="27"/>
        <v>1900</v>
      </c>
      <c r="AU20" s="191">
        <f t="shared" si="28"/>
        <v>11.4</v>
      </c>
      <c r="AV20" s="191">
        <f t="shared" si="29"/>
        <v>4340</v>
      </c>
      <c r="AW20" s="191">
        <f t="shared" si="30"/>
        <v>4340</v>
      </c>
      <c r="AX20" s="191">
        <f t="shared" si="31"/>
        <v>520.8</v>
      </c>
      <c r="AY20" s="191">
        <f t="shared" si="32"/>
        <v>1900</v>
      </c>
      <c r="AZ20" s="191">
        <f t="shared" si="33"/>
        <v>1900</v>
      </c>
      <c r="BA20" s="191">
        <f t="shared" si="34"/>
        <v>285</v>
      </c>
      <c r="BB20" s="191">
        <f t="shared" si="35"/>
        <v>-954.66</v>
      </c>
      <c r="BC20" s="191">
        <f t="shared" si="36"/>
        <v>-28.91</v>
      </c>
      <c r="BD20" s="191">
        <f t="shared" si="37"/>
        <v>0</v>
      </c>
      <c r="BE20" s="191">
        <f t="shared" si="38"/>
        <v>-256.28</v>
      </c>
      <c r="BF20" s="191">
        <f t="shared" si="39"/>
        <v>-285</v>
      </c>
    </row>
    <row r="21" spans="2:58">
      <c r="B21" t="s">
        <v>470</v>
      </c>
      <c r="C21" s="195" t="str">
        <f>_xlfn.XLOOKUP(B21,'2024.7-2024.9'!B:B,'2024.7-2024.9'!G:G)</f>
        <v>2023/11/01</v>
      </c>
      <c r="D21">
        <f>_xlfn.XLOOKUP(B21,'2024.7-2024.9'!B:B,'2024.7-2024.9'!I:I)</f>
        <v>0</v>
      </c>
      <c r="E21" t="str">
        <f>_xlfn.XLOOKUP(B21,'2024.7-2024.9'!B:B,'2024.7-2024.9'!C:C)</f>
        <v>研发部</v>
      </c>
      <c r="F21" t="str">
        <f>_xlfn.XLOOKUP(B21,'2024.7-2024.9'!B:B,'2024.7-2024.9'!F:F)</f>
        <v>机械研发工程师</v>
      </c>
      <c r="G21">
        <f>_xlfn.XLOOKUP(B21,'2024.07-09姓名和payroll计数'!A:A,'2024.07-09姓名和payroll计数'!B:B)</f>
        <v>3</v>
      </c>
      <c r="H21" s="10">
        <f>_xlfn.XLOOKUP(B21,'2024.1-2024.6'!B:B,'2024.1-2024.6'!K:K)</f>
        <v>14178.9</v>
      </c>
      <c r="I21" s="10">
        <f>IFERROR(AVERAGEIF(#REF!,B21,#REF!),0)</f>
        <v>0</v>
      </c>
      <c r="J21" s="10">
        <f>_xlfn.XLOOKUP(B21,'2024.1-2024.6'!B:B,'2024.1-2024.6'!J:J)</f>
        <v>5520</v>
      </c>
      <c r="K21" s="10">
        <f>IFERROR(AVERAGEIF(#REF!,B21,#REF!),0)</f>
        <v>0</v>
      </c>
      <c r="M21" s="10">
        <f>SUMIF('2024.7-2024.9'!B:B,B21,'2024.7-2024.9'!L:L)</f>
        <v>1091.04</v>
      </c>
      <c r="O21" s="10">
        <f>SUMIF('2024.7-2024.9'!B:B,B21,'2024.7-2024.9'!N:N)</f>
        <v>16.69</v>
      </c>
      <c r="P21" s="10">
        <f>SUMIF('2024.7-2024.9'!B:B,B21,'2024.7-2024.9'!P:P)</f>
        <v>11.4</v>
      </c>
      <c r="R21" s="10">
        <f>SUMIF('2024.7-2024.9'!B:B,B21,'2024.7-2024.9'!M:M)</f>
        <v>264.52</v>
      </c>
      <c r="T21" s="10">
        <f>SUMIF('2024.7-2024.9'!B:B,B21,'2024.7-2024.9'!O:O)</f>
        <v>0</v>
      </c>
      <c r="U21" s="10">
        <f t="shared" si="2"/>
        <v>14178.9</v>
      </c>
      <c r="V21" s="10">
        <f t="shared" si="3"/>
        <v>14178.9</v>
      </c>
      <c r="W21" s="10">
        <f t="shared" si="4"/>
        <v>6380.505</v>
      </c>
      <c r="X21" s="10">
        <f t="shared" si="5"/>
        <v>14178.9</v>
      </c>
      <c r="Y21" s="10">
        <f t="shared" si="6"/>
        <v>14178.9</v>
      </c>
      <c r="Z21" s="10">
        <f t="shared" si="7"/>
        <v>340.2936</v>
      </c>
      <c r="AA21" s="10">
        <f t="shared" si="8"/>
        <v>14178.9</v>
      </c>
      <c r="AB21" s="10">
        <f t="shared" si="9"/>
        <v>85.0734</v>
      </c>
      <c r="AC21" s="10">
        <f t="shared" si="10"/>
        <v>14178.9</v>
      </c>
      <c r="AD21" s="10">
        <f t="shared" si="11"/>
        <v>5626</v>
      </c>
      <c r="AE21" s="10">
        <f t="shared" si="12"/>
        <v>675.12</v>
      </c>
      <c r="AF21" s="10">
        <f t="shared" si="13"/>
        <v>14178.9</v>
      </c>
      <c r="AG21" s="10">
        <f t="shared" si="14"/>
        <v>14178.9</v>
      </c>
      <c r="AH21" s="10">
        <f t="shared" si="15"/>
        <v>2126.835</v>
      </c>
      <c r="AI21" s="10">
        <f t="shared" si="16"/>
        <v>-5289.465</v>
      </c>
      <c r="AJ21" s="10">
        <f t="shared" si="17"/>
        <v>-323.6036</v>
      </c>
      <c r="AK21" s="10">
        <f t="shared" si="18"/>
        <v>-73.6734</v>
      </c>
      <c r="AL21" s="10">
        <f t="shared" si="19"/>
        <v>-410.6</v>
      </c>
      <c r="AM21" s="10">
        <f t="shared" si="20"/>
        <v>-2126.835</v>
      </c>
      <c r="AN21" s="10">
        <f t="shared" si="21"/>
        <v>5520</v>
      </c>
      <c r="AO21" s="10">
        <f t="shared" si="22"/>
        <v>5520</v>
      </c>
      <c r="AP21" s="10">
        <f t="shared" si="23"/>
        <v>2484</v>
      </c>
      <c r="AQ21" s="191">
        <f t="shared" si="24"/>
        <v>5520</v>
      </c>
      <c r="AR21" s="191">
        <f t="shared" si="25"/>
        <v>5520</v>
      </c>
      <c r="AS21" s="191">
        <f t="shared" si="26"/>
        <v>132.48</v>
      </c>
      <c r="AT21" s="191">
        <f t="shared" si="27"/>
        <v>5520</v>
      </c>
      <c r="AU21" s="191">
        <f t="shared" si="28"/>
        <v>33.12</v>
      </c>
      <c r="AV21" s="191">
        <f t="shared" si="29"/>
        <v>5520</v>
      </c>
      <c r="AW21" s="191">
        <f t="shared" si="30"/>
        <v>5520</v>
      </c>
      <c r="AX21" s="191">
        <f t="shared" si="31"/>
        <v>662.4</v>
      </c>
      <c r="AY21" s="191">
        <f t="shared" si="32"/>
        <v>5520</v>
      </c>
      <c r="AZ21" s="191">
        <f t="shared" si="33"/>
        <v>5520</v>
      </c>
      <c r="BA21" s="191">
        <f t="shared" si="34"/>
        <v>828</v>
      </c>
      <c r="BB21" s="191">
        <f t="shared" si="35"/>
        <v>-1392.96</v>
      </c>
      <c r="BC21" s="191">
        <f t="shared" si="36"/>
        <v>-115.79</v>
      </c>
      <c r="BD21" s="191">
        <f t="shared" si="37"/>
        <v>-21.72</v>
      </c>
      <c r="BE21" s="191">
        <f t="shared" si="38"/>
        <v>-397.88</v>
      </c>
      <c r="BF21" s="191">
        <f t="shared" si="39"/>
        <v>-828</v>
      </c>
    </row>
    <row r="22" spans="2:58">
      <c r="B22" t="s">
        <v>548</v>
      </c>
      <c r="C22" s="195">
        <f>_xlfn.XLOOKUP(B22,'2024.7-2024.9'!B:B,'2024.7-2024.9'!G:G)</f>
        <v>45475</v>
      </c>
      <c r="D22" t="str">
        <f>_xlfn.XLOOKUP(B22,'2024.7-2024.9'!B:B,'2024.7-2024.9'!I:I)</f>
        <v>7月入职</v>
      </c>
      <c r="E22" t="str">
        <f>_xlfn.XLOOKUP(B22,'2024.7-2024.9'!B:B,'2024.7-2024.9'!C:C)</f>
        <v>采购部</v>
      </c>
      <c r="F22" t="str">
        <f>_xlfn.XLOOKUP(B22,'2024.7-2024.9'!B:B,'2024.7-2024.9'!F:F)</f>
        <v>采购文员</v>
      </c>
      <c r="G22">
        <f>_xlfn.XLOOKUP(B22,'2024.07-09姓名和payroll计数'!A:A,'2024.07-09姓名和payroll计数'!B:B)</f>
        <v>3</v>
      </c>
      <c r="H22" s="10">
        <f>_xlfn.XLOOKUP(B22,'2024.7-2024.9'!B:B,'2024.7-2024.9'!K:K)</f>
        <v>4127.08</v>
      </c>
      <c r="I22" s="10">
        <f>IFERROR(AVERAGEIF(#REF!,B22,#REF!),0)</f>
        <v>0</v>
      </c>
      <c r="J22" s="10">
        <f>_xlfn.XLOOKUP(B22,'2024.7-2024.9'!B:B,'2024.7-2024.9'!J:J)</f>
        <v>2542</v>
      </c>
      <c r="K22" s="10">
        <f>IFERROR(AVERAGEIF(#REF!,B22,#REF!),0)</f>
        <v>0</v>
      </c>
      <c r="M22" s="10">
        <f>SUMIF('2024.7-2024.9'!B:B,B22,'2024.7-2024.9'!L:L)</f>
        <v>1091.04</v>
      </c>
      <c r="O22" s="10">
        <f>SUMIF('2024.7-2024.9'!B:B,B22,'2024.7-2024.9'!N:N)</f>
        <v>16.69</v>
      </c>
      <c r="P22" s="10">
        <f>SUMIF('2024.7-2024.9'!B:B,B22,'2024.7-2024.9'!P:P)</f>
        <v>11.4</v>
      </c>
      <c r="R22" s="10">
        <f>SUMIF('2024.7-2024.9'!B:B,B22,'2024.7-2024.9'!M:M)</f>
        <v>264.52</v>
      </c>
      <c r="T22" s="10">
        <f>SUMIF('2024.7-2024.9'!B:B,B22,'2024.7-2024.9'!O:O)</f>
        <v>0</v>
      </c>
      <c r="U22" s="10">
        <f t="shared" si="2"/>
        <v>4546</v>
      </c>
      <c r="V22" s="10">
        <f t="shared" si="3"/>
        <v>4546</v>
      </c>
      <c r="W22" s="10">
        <f t="shared" si="4"/>
        <v>2045.7</v>
      </c>
      <c r="X22" s="10">
        <f t="shared" si="5"/>
        <v>4127.08</v>
      </c>
      <c r="Y22" s="10">
        <f t="shared" si="6"/>
        <v>4127.08</v>
      </c>
      <c r="Z22" s="10">
        <f t="shared" si="7"/>
        <v>99.04992</v>
      </c>
      <c r="AA22" s="10">
        <f t="shared" si="8"/>
        <v>4127.08</v>
      </c>
      <c r="AB22" s="10">
        <f t="shared" si="9"/>
        <v>24.76248</v>
      </c>
      <c r="AC22" s="10">
        <f t="shared" si="10"/>
        <v>4340</v>
      </c>
      <c r="AD22" s="10">
        <f t="shared" si="11"/>
        <v>4340</v>
      </c>
      <c r="AE22" s="10">
        <f t="shared" si="12"/>
        <v>520.8</v>
      </c>
      <c r="AF22" s="10">
        <f t="shared" si="13"/>
        <v>4127.08</v>
      </c>
      <c r="AG22" s="10">
        <f t="shared" si="14"/>
        <v>4127.08</v>
      </c>
      <c r="AH22" s="10">
        <f t="shared" si="15"/>
        <v>619.062</v>
      </c>
      <c r="AI22" s="10">
        <f t="shared" si="16"/>
        <v>-954.66</v>
      </c>
      <c r="AJ22" s="10">
        <f t="shared" si="17"/>
        <v>-82.35992</v>
      </c>
      <c r="AK22" s="10">
        <f t="shared" si="18"/>
        <v>-13.36248</v>
      </c>
      <c r="AL22" s="10">
        <f t="shared" si="19"/>
        <v>-256.28</v>
      </c>
      <c r="AM22" s="10">
        <f t="shared" si="20"/>
        <v>-619.062</v>
      </c>
      <c r="AN22" s="10">
        <f t="shared" si="21"/>
        <v>4546</v>
      </c>
      <c r="AO22" s="10">
        <f t="shared" si="22"/>
        <v>4546</v>
      </c>
      <c r="AP22" s="10">
        <f t="shared" si="23"/>
        <v>2045.7</v>
      </c>
      <c r="AQ22" s="191">
        <f t="shared" si="24"/>
        <v>2542</v>
      </c>
      <c r="AR22" s="191">
        <f t="shared" si="25"/>
        <v>2542</v>
      </c>
      <c r="AS22" s="191">
        <f t="shared" si="26"/>
        <v>61.008</v>
      </c>
      <c r="AT22" s="191">
        <f t="shared" si="27"/>
        <v>2542</v>
      </c>
      <c r="AU22" s="191">
        <f t="shared" si="28"/>
        <v>15.252</v>
      </c>
      <c r="AV22" s="191">
        <f t="shared" si="29"/>
        <v>4340</v>
      </c>
      <c r="AW22" s="191">
        <f t="shared" si="30"/>
        <v>4340</v>
      </c>
      <c r="AX22" s="191">
        <f t="shared" si="31"/>
        <v>520.8</v>
      </c>
      <c r="AY22" s="191">
        <f t="shared" si="32"/>
        <v>2542</v>
      </c>
      <c r="AZ22" s="191">
        <f t="shared" si="33"/>
        <v>2542</v>
      </c>
      <c r="BA22" s="191">
        <f t="shared" si="34"/>
        <v>381.3</v>
      </c>
      <c r="BB22" s="191">
        <f t="shared" si="35"/>
        <v>-954.66</v>
      </c>
      <c r="BC22" s="191">
        <f t="shared" si="36"/>
        <v>-44.318</v>
      </c>
      <c r="BD22" s="191">
        <f t="shared" si="37"/>
        <v>-3.852</v>
      </c>
      <c r="BE22" s="191">
        <f t="shared" si="38"/>
        <v>-256.28</v>
      </c>
      <c r="BF22" s="191">
        <f t="shared" si="39"/>
        <v>-381.3</v>
      </c>
    </row>
    <row r="23" spans="2:58">
      <c r="B23" t="s">
        <v>472</v>
      </c>
      <c r="C23" s="195" t="str">
        <f>_xlfn.XLOOKUP(B23,'2024.7-2024.9'!B:B,'2024.7-2024.9'!G:G)</f>
        <v>2023/08/03</v>
      </c>
      <c r="D23">
        <f>_xlfn.XLOOKUP(B23,'2024.7-2024.9'!B:B,'2024.7-2024.9'!I:I)</f>
        <v>0</v>
      </c>
      <c r="E23" t="str">
        <f>_xlfn.XLOOKUP(B23,'2024.7-2024.9'!B:B,'2024.7-2024.9'!C:C)</f>
        <v>研发部</v>
      </c>
      <c r="F23" t="str">
        <f>_xlfn.XLOOKUP(B23,'2024.7-2024.9'!B:B,'2024.7-2024.9'!F:F)</f>
        <v>机械助理工程师</v>
      </c>
      <c r="G23">
        <f>_xlfn.XLOOKUP(B23,'2024.07-09姓名和payroll计数'!A:A,'2024.07-09姓名和payroll计数'!B:B)</f>
        <v>3</v>
      </c>
      <c r="H23" s="10">
        <f>_xlfn.XLOOKUP(B23,'2024.1-2024.6'!B:B,'2024.1-2024.6'!K:K)</f>
        <v>5975.8</v>
      </c>
      <c r="I23" s="10">
        <f>IFERROR(AVERAGEIF(#REF!,B23,#REF!),0)</f>
        <v>0</v>
      </c>
      <c r="J23" s="10">
        <f>_xlfn.XLOOKUP(B23,'2024.1-2024.6'!B:B,'2024.1-2024.6'!J:J)</f>
        <v>2520</v>
      </c>
      <c r="K23" s="10">
        <f>IFERROR(AVERAGEIF(#REF!,B23,#REF!),0)</f>
        <v>0</v>
      </c>
      <c r="M23" s="10">
        <f>SUMIF('2024.7-2024.9'!B:B,B23,'2024.7-2024.9'!L:L)</f>
        <v>1091.04</v>
      </c>
      <c r="O23" s="10">
        <f>SUMIF('2024.7-2024.9'!B:B,B23,'2024.7-2024.9'!N:N)</f>
        <v>16.69</v>
      </c>
      <c r="P23" s="10">
        <f>SUMIF('2024.7-2024.9'!B:B,B23,'2024.7-2024.9'!P:P)</f>
        <v>11.4</v>
      </c>
      <c r="R23" s="10">
        <f>SUMIF('2024.7-2024.9'!B:B,B23,'2024.7-2024.9'!M:M)</f>
        <v>264.52</v>
      </c>
      <c r="T23" s="10">
        <f>SUMIF('2024.7-2024.9'!B:B,B23,'2024.7-2024.9'!O:O)</f>
        <v>0</v>
      </c>
      <c r="U23" s="10">
        <f t="shared" si="2"/>
        <v>5975.8</v>
      </c>
      <c r="V23" s="10">
        <f t="shared" si="3"/>
        <v>5975.8</v>
      </c>
      <c r="W23" s="10">
        <f t="shared" si="4"/>
        <v>2689.11</v>
      </c>
      <c r="X23" s="10">
        <f t="shared" si="5"/>
        <v>5975.8</v>
      </c>
      <c r="Y23" s="10">
        <f t="shared" si="6"/>
        <v>5975.8</v>
      </c>
      <c r="Z23" s="10">
        <f t="shared" si="7"/>
        <v>143.4192</v>
      </c>
      <c r="AA23" s="10">
        <f t="shared" si="8"/>
        <v>5975.8</v>
      </c>
      <c r="AB23" s="10">
        <f t="shared" si="9"/>
        <v>35.8548</v>
      </c>
      <c r="AC23" s="10">
        <f t="shared" si="10"/>
        <v>5975.8</v>
      </c>
      <c r="AD23" s="10">
        <f t="shared" si="11"/>
        <v>5626</v>
      </c>
      <c r="AE23" s="10">
        <f t="shared" si="12"/>
        <v>675.12</v>
      </c>
      <c r="AF23" s="10">
        <f t="shared" si="13"/>
        <v>5975.8</v>
      </c>
      <c r="AG23" s="10">
        <f t="shared" si="14"/>
        <v>5975.8</v>
      </c>
      <c r="AH23" s="10">
        <f t="shared" si="15"/>
        <v>896.37</v>
      </c>
      <c r="AI23" s="10">
        <f t="shared" si="16"/>
        <v>-1598.07</v>
      </c>
      <c r="AJ23" s="10">
        <f t="shared" si="17"/>
        <v>-126.7292</v>
      </c>
      <c r="AK23" s="10">
        <f t="shared" si="18"/>
        <v>-24.4548</v>
      </c>
      <c r="AL23" s="10">
        <f t="shared" si="19"/>
        <v>-410.6</v>
      </c>
      <c r="AM23" s="10">
        <f t="shared" si="20"/>
        <v>-896.37</v>
      </c>
      <c r="AN23" s="10">
        <f t="shared" si="21"/>
        <v>4546</v>
      </c>
      <c r="AO23" s="10">
        <f t="shared" si="22"/>
        <v>4546</v>
      </c>
      <c r="AP23" s="10">
        <f t="shared" si="23"/>
        <v>2045.7</v>
      </c>
      <c r="AQ23" s="191">
        <f t="shared" si="24"/>
        <v>2520</v>
      </c>
      <c r="AR23" s="191">
        <f t="shared" si="25"/>
        <v>2520</v>
      </c>
      <c r="AS23" s="191">
        <f t="shared" si="26"/>
        <v>60.48</v>
      </c>
      <c r="AT23" s="191">
        <f t="shared" si="27"/>
        <v>2520</v>
      </c>
      <c r="AU23" s="191">
        <f t="shared" si="28"/>
        <v>15.12</v>
      </c>
      <c r="AV23" s="191">
        <f t="shared" si="29"/>
        <v>4340</v>
      </c>
      <c r="AW23" s="191">
        <f t="shared" si="30"/>
        <v>4340</v>
      </c>
      <c r="AX23" s="191">
        <f t="shared" si="31"/>
        <v>520.8</v>
      </c>
      <c r="AY23" s="191">
        <f t="shared" si="32"/>
        <v>2520</v>
      </c>
      <c r="AZ23" s="191">
        <f t="shared" si="33"/>
        <v>2520</v>
      </c>
      <c r="BA23" s="191">
        <f t="shared" si="34"/>
        <v>378</v>
      </c>
      <c r="BB23" s="191">
        <f t="shared" si="35"/>
        <v>-954.66</v>
      </c>
      <c r="BC23" s="191">
        <f t="shared" si="36"/>
        <v>-43.79</v>
      </c>
      <c r="BD23" s="191">
        <f t="shared" si="37"/>
        <v>-3.72</v>
      </c>
      <c r="BE23" s="191">
        <f t="shared" si="38"/>
        <v>-256.28</v>
      </c>
      <c r="BF23" s="191">
        <f t="shared" si="39"/>
        <v>-378</v>
      </c>
    </row>
    <row r="24" spans="2:58">
      <c r="B24" t="s">
        <v>217</v>
      </c>
      <c r="C24" s="195" t="str">
        <f>_xlfn.XLOOKUP(B24,'2024.7-2024.9'!B:B,'2024.7-2024.9'!G:G)</f>
        <v>2017/11/27</v>
      </c>
      <c r="D24">
        <f>_xlfn.XLOOKUP(B24,'2024.7-2024.9'!B:B,'2024.7-2024.9'!I:I)</f>
        <v>0</v>
      </c>
      <c r="E24" t="str">
        <f>_xlfn.XLOOKUP(B24,'2024.7-2024.9'!B:B,'2024.7-2024.9'!C:C)</f>
        <v>运营中心</v>
      </c>
      <c r="F24" t="str">
        <f>_xlfn.XLOOKUP(B24,'2024.7-2024.9'!B:B,'2024.7-2024.9'!F:F)</f>
        <v>仓管员</v>
      </c>
      <c r="G24">
        <f>_xlfn.XLOOKUP(B24,'2024.07-09姓名和payroll计数'!A:A,'2024.07-09姓名和payroll计数'!B:B)</f>
        <v>3</v>
      </c>
      <c r="H24" s="10">
        <f>_xlfn.XLOOKUP(B24,'2024.1-2024.6'!B:B,'2024.1-2024.6'!K:K)</f>
        <v>6945.09</v>
      </c>
      <c r="I24" s="10">
        <f>IFERROR(AVERAGEIF(#REF!,B24,#REF!),0)</f>
        <v>0</v>
      </c>
      <c r="J24" s="10">
        <f>_xlfn.XLOOKUP(B24,'2024.1-2024.6'!B:B,'2024.1-2024.6'!J:J)</f>
        <v>1900</v>
      </c>
      <c r="K24" s="10">
        <f>IFERROR(AVERAGEIF(#REF!,B24,#REF!),0)</f>
        <v>0</v>
      </c>
      <c r="M24" s="10">
        <f>SUMIF('2024.7-2024.9'!B:B,B24,'2024.7-2024.9'!L:L)</f>
        <v>1091.04</v>
      </c>
      <c r="O24" s="10">
        <f>SUMIF('2024.7-2024.9'!B:B,B24,'2024.7-2024.9'!N:N)</f>
        <v>16.69</v>
      </c>
      <c r="P24" s="10">
        <f>SUMIF('2024.7-2024.9'!B:B,B24,'2024.7-2024.9'!P:P)</f>
        <v>11.4</v>
      </c>
      <c r="R24" s="10">
        <f>SUMIF('2024.7-2024.9'!B:B,B24,'2024.7-2024.9'!M:M)</f>
        <v>264.52</v>
      </c>
      <c r="T24" s="10">
        <f>SUMIF('2024.7-2024.9'!B:B,B24,'2024.7-2024.9'!O:O)</f>
        <v>0</v>
      </c>
      <c r="U24" s="10">
        <f t="shared" si="2"/>
        <v>6945.09</v>
      </c>
      <c r="V24" s="10">
        <f t="shared" si="3"/>
        <v>6945.09</v>
      </c>
      <c r="W24" s="10">
        <f t="shared" si="4"/>
        <v>3125.2905</v>
      </c>
      <c r="X24" s="10">
        <f t="shared" si="5"/>
        <v>6945.09</v>
      </c>
      <c r="Y24" s="10">
        <f t="shared" si="6"/>
        <v>6945.09</v>
      </c>
      <c r="Z24" s="10">
        <f t="shared" si="7"/>
        <v>166.68216</v>
      </c>
      <c r="AA24" s="10">
        <f t="shared" si="8"/>
        <v>6945.09</v>
      </c>
      <c r="AB24" s="10">
        <f t="shared" si="9"/>
        <v>41.67054</v>
      </c>
      <c r="AC24" s="10">
        <f t="shared" si="10"/>
        <v>6945.09</v>
      </c>
      <c r="AD24" s="10">
        <f t="shared" si="11"/>
        <v>5626</v>
      </c>
      <c r="AE24" s="10">
        <f t="shared" si="12"/>
        <v>675.12</v>
      </c>
      <c r="AF24" s="10">
        <f t="shared" si="13"/>
        <v>6945.09</v>
      </c>
      <c r="AG24" s="10">
        <f t="shared" si="14"/>
        <v>6945.09</v>
      </c>
      <c r="AH24" s="10">
        <f t="shared" si="15"/>
        <v>1041.7635</v>
      </c>
      <c r="AI24" s="10">
        <f t="shared" si="16"/>
        <v>-2034.2505</v>
      </c>
      <c r="AJ24" s="10">
        <f t="shared" si="17"/>
        <v>-149.99216</v>
      </c>
      <c r="AK24" s="10">
        <f t="shared" si="18"/>
        <v>-30.27054</v>
      </c>
      <c r="AL24" s="10">
        <f t="shared" si="19"/>
        <v>-410.6</v>
      </c>
      <c r="AM24" s="10">
        <f t="shared" si="20"/>
        <v>-1041.7635</v>
      </c>
      <c r="AN24" s="10">
        <f t="shared" si="21"/>
        <v>4546</v>
      </c>
      <c r="AO24" s="10">
        <f t="shared" si="22"/>
        <v>4546</v>
      </c>
      <c r="AP24" s="10">
        <f t="shared" si="23"/>
        <v>2045.7</v>
      </c>
      <c r="AQ24" s="191">
        <f t="shared" si="24"/>
        <v>1900</v>
      </c>
      <c r="AR24" s="191">
        <f t="shared" si="25"/>
        <v>1900</v>
      </c>
      <c r="AS24" s="191">
        <f t="shared" si="26"/>
        <v>45.6</v>
      </c>
      <c r="AT24" s="191">
        <f t="shared" si="27"/>
        <v>1900</v>
      </c>
      <c r="AU24" s="191">
        <f t="shared" si="28"/>
        <v>11.4</v>
      </c>
      <c r="AV24" s="191">
        <f t="shared" si="29"/>
        <v>4340</v>
      </c>
      <c r="AW24" s="191">
        <f t="shared" si="30"/>
        <v>4340</v>
      </c>
      <c r="AX24" s="191">
        <f t="shared" si="31"/>
        <v>520.8</v>
      </c>
      <c r="AY24" s="191">
        <f t="shared" si="32"/>
        <v>1900</v>
      </c>
      <c r="AZ24" s="191">
        <f t="shared" si="33"/>
        <v>1900</v>
      </c>
      <c r="BA24" s="191">
        <f t="shared" si="34"/>
        <v>285</v>
      </c>
      <c r="BB24" s="191">
        <f t="shared" si="35"/>
        <v>-954.66</v>
      </c>
      <c r="BC24" s="191">
        <f t="shared" si="36"/>
        <v>-28.91</v>
      </c>
      <c r="BD24" s="191">
        <f t="shared" si="37"/>
        <v>0</v>
      </c>
      <c r="BE24" s="191">
        <f t="shared" si="38"/>
        <v>-256.28</v>
      </c>
      <c r="BF24" s="191">
        <f t="shared" si="39"/>
        <v>-285</v>
      </c>
    </row>
    <row r="25" spans="2:58">
      <c r="B25" t="s">
        <v>218</v>
      </c>
      <c r="C25" s="195" t="str">
        <f>_xlfn.XLOOKUP(B25,'2024.7-2024.9'!B:B,'2024.7-2024.9'!G:G)</f>
        <v>2021/04/19</v>
      </c>
      <c r="D25">
        <f>_xlfn.XLOOKUP(B25,'2024.7-2024.9'!B:B,'2024.7-2024.9'!I:I)</f>
        <v>0</v>
      </c>
      <c r="E25" t="str">
        <f>_xlfn.XLOOKUP(B25,'2024.7-2024.9'!B:B,'2024.7-2024.9'!C:C)</f>
        <v>财务部</v>
      </c>
      <c r="F25" t="str">
        <f>_xlfn.XLOOKUP(B25,'2024.7-2024.9'!B:B,'2024.7-2024.9'!F:F)</f>
        <v>财务经理</v>
      </c>
      <c r="G25">
        <f>_xlfn.XLOOKUP(B25,'2024.07-09姓名和payroll计数'!A:A,'2024.07-09姓名和payroll计数'!B:B)</f>
        <v>3</v>
      </c>
      <c r="H25" s="10">
        <f>_xlfn.XLOOKUP(B25,'2024.1-2024.6'!B:B,'2024.1-2024.6'!K:K)</f>
        <v>16095.9</v>
      </c>
      <c r="I25" s="10">
        <f>IFERROR(AVERAGEIF(#REF!,B25,#REF!),0)</f>
        <v>0</v>
      </c>
      <c r="J25" s="10">
        <f>_xlfn.XLOOKUP(B25,'2024.1-2024.6'!B:B,'2024.1-2024.6'!J:J)</f>
        <v>7600</v>
      </c>
      <c r="K25" s="10">
        <f>IFERROR(AVERAGEIF(#REF!,B25,#REF!),0)</f>
        <v>0</v>
      </c>
      <c r="M25" s="10">
        <f>SUMIF('2024.7-2024.9'!B:B,B25,'2024.7-2024.9'!L:L)</f>
        <v>1091.04</v>
      </c>
      <c r="O25" s="10">
        <f>SUMIF('2024.7-2024.9'!B:B,B25,'2024.7-2024.9'!N:N)</f>
        <v>16.69</v>
      </c>
      <c r="P25" s="10">
        <f>SUMIF('2024.7-2024.9'!B:B,B25,'2024.7-2024.9'!P:P)</f>
        <v>11.4</v>
      </c>
      <c r="R25" s="10">
        <f>SUMIF('2024.7-2024.9'!B:B,B25,'2024.7-2024.9'!M:M)</f>
        <v>264.52</v>
      </c>
      <c r="T25" s="10">
        <f>SUMIF('2024.7-2024.9'!B:B,B25,'2024.7-2024.9'!O:O)</f>
        <v>9804</v>
      </c>
      <c r="U25" s="10">
        <f t="shared" si="2"/>
        <v>16095.9</v>
      </c>
      <c r="V25" s="10">
        <f t="shared" si="3"/>
        <v>16095.9</v>
      </c>
      <c r="W25" s="10">
        <f t="shared" si="4"/>
        <v>7243.155</v>
      </c>
      <c r="X25" s="10">
        <f t="shared" si="5"/>
        <v>16095.9</v>
      </c>
      <c r="Y25" s="10">
        <f t="shared" si="6"/>
        <v>16095.9</v>
      </c>
      <c r="Z25" s="10">
        <f t="shared" si="7"/>
        <v>386.3016</v>
      </c>
      <c r="AA25" s="10">
        <f t="shared" si="8"/>
        <v>16095.9</v>
      </c>
      <c r="AB25" s="10">
        <f t="shared" si="9"/>
        <v>96.5754</v>
      </c>
      <c r="AC25" s="10">
        <f t="shared" si="10"/>
        <v>16095.9</v>
      </c>
      <c r="AD25" s="10">
        <f t="shared" si="11"/>
        <v>5626</v>
      </c>
      <c r="AE25" s="10">
        <f t="shared" si="12"/>
        <v>675.12</v>
      </c>
      <c r="AF25" s="10">
        <f t="shared" si="13"/>
        <v>16095.9</v>
      </c>
      <c r="AG25" s="10">
        <f t="shared" si="14"/>
        <v>16095.9</v>
      </c>
      <c r="AH25" s="10">
        <f t="shared" si="15"/>
        <v>2414.385</v>
      </c>
      <c r="AI25" s="10">
        <f t="shared" si="16"/>
        <v>-6152.115</v>
      </c>
      <c r="AJ25" s="10">
        <f t="shared" si="17"/>
        <v>-369.6116</v>
      </c>
      <c r="AK25" s="10">
        <f t="shared" si="18"/>
        <v>-85.1754</v>
      </c>
      <c r="AL25" s="10">
        <f t="shared" si="19"/>
        <v>-410.6</v>
      </c>
      <c r="AM25" s="10">
        <f t="shared" si="20"/>
        <v>0</v>
      </c>
      <c r="AN25" s="10">
        <f t="shared" si="21"/>
        <v>7600</v>
      </c>
      <c r="AO25" s="10">
        <f t="shared" si="22"/>
        <v>7600</v>
      </c>
      <c r="AP25" s="10">
        <f t="shared" si="23"/>
        <v>3420</v>
      </c>
      <c r="AQ25" s="191">
        <f t="shared" si="24"/>
        <v>7600</v>
      </c>
      <c r="AR25" s="191">
        <f t="shared" si="25"/>
        <v>7600</v>
      </c>
      <c r="AS25" s="191">
        <f t="shared" si="26"/>
        <v>182.4</v>
      </c>
      <c r="AT25" s="191">
        <f t="shared" si="27"/>
        <v>7600</v>
      </c>
      <c r="AU25" s="191">
        <f t="shared" si="28"/>
        <v>45.6</v>
      </c>
      <c r="AV25" s="191">
        <f t="shared" si="29"/>
        <v>7600</v>
      </c>
      <c r="AW25" s="191">
        <f t="shared" si="30"/>
        <v>5626</v>
      </c>
      <c r="AX25" s="191">
        <f t="shared" si="31"/>
        <v>675.12</v>
      </c>
      <c r="AY25" s="191">
        <f t="shared" si="32"/>
        <v>7600</v>
      </c>
      <c r="AZ25" s="191">
        <f t="shared" si="33"/>
        <v>7600</v>
      </c>
      <c r="BA25" s="191">
        <f t="shared" si="34"/>
        <v>1140</v>
      </c>
      <c r="BB25" s="191">
        <f t="shared" si="35"/>
        <v>-2328.96</v>
      </c>
      <c r="BC25" s="191">
        <f t="shared" si="36"/>
        <v>-165.71</v>
      </c>
      <c r="BD25" s="191">
        <f t="shared" si="37"/>
        <v>-34.2</v>
      </c>
      <c r="BE25" s="191">
        <f t="shared" si="38"/>
        <v>-410.6</v>
      </c>
      <c r="BF25" s="191">
        <f t="shared" si="39"/>
        <v>0</v>
      </c>
    </row>
    <row r="26" spans="2:58">
      <c r="B26" t="s">
        <v>219</v>
      </c>
      <c r="C26" s="195" t="str">
        <f>_xlfn.XLOOKUP(B26,'2024.7-2024.9'!B:B,'2024.7-2024.9'!G:G)</f>
        <v>2020/04/01</v>
      </c>
      <c r="D26">
        <f>_xlfn.XLOOKUP(B26,'2024.7-2024.9'!B:B,'2024.7-2024.9'!I:I)</f>
        <v>0</v>
      </c>
      <c r="E26" t="str">
        <f>_xlfn.XLOOKUP(B26,'2024.7-2024.9'!B:B,'2024.7-2024.9'!C:C)</f>
        <v>服务营销中心</v>
      </c>
      <c r="F26" t="str">
        <f>_xlfn.XLOOKUP(B26,'2024.7-2024.9'!B:B,'2024.7-2024.9'!F:F)</f>
        <v>机械服务工程师</v>
      </c>
      <c r="G26">
        <f>_xlfn.XLOOKUP(B26,'2024.07-09姓名和payroll计数'!A:A,'2024.07-09姓名和payroll计数'!B:B)</f>
        <v>3</v>
      </c>
      <c r="H26" s="10">
        <f>_xlfn.XLOOKUP(B26,'2024.1-2024.6'!B:B,'2024.1-2024.6'!K:K)</f>
        <v>10667.27</v>
      </c>
      <c r="I26" s="10">
        <f>IFERROR(AVERAGEIF(#REF!,B26,#REF!),0)</f>
        <v>0</v>
      </c>
      <c r="J26" s="10">
        <f>_xlfn.XLOOKUP(B26,'2024.1-2024.6'!B:B,'2024.1-2024.6'!J:J)</f>
        <v>3440</v>
      </c>
      <c r="K26" s="10">
        <f>IFERROR(AVERAGEIF(#REF!,B26,#REF!),0)</f>
        <v>0</v>
      </c>
      <c r="M26" s="10">
        <f>SUMIF('2024.7-2024.9'!B:B,B26,'2024.7-2024.9'!L:L)</f>
        <v>1091.04</v>
      </c>
      <c r="O26" s="10">
        <f>SUMIF('2024.7-2024.9'!B:B,B26,'2024.7-2024.9'!N:N)</f>
        <v>16.69</v>
      </c>
      <c r="P26" s="10">
        <f>SUMIF('2024.7-2024.9'!B:B,B26,'2024.7-2024.9'!P:P)</f>
        <v>11.4</v>
      </c>
      <c r="R26" s="10">
        <f>SUMIF('2024.7-2024.9'!B:B,B26,'2024.7-2024.9'!M:M)</f>
        <v>264.52</v>
      </c>
      <c r="T26" s="10">
        <f>SUMIF('2024.7-2024.9'!B:B,B26,'2024.7-2024.9'!O:O)</f>
        <v>1500</v>
      </c>
      <c r="U26" s="10">
        <f t="shared" si="2"/>
        <v>10667.27</v>
      </c>
      <c r="V26" s="10">
        <f t="shared" si="3"/>
        <v>10667.27</v>
      </c>
      <c r="W26" s="10">
        <f t="shared" si="4"/>
        <v>4800.2715</v>
      </c>
      <c r="X26" s="10">
        <f t="shared" si="5"/>
        <v>10667.27</v>
      </c>
      <c r="Y26" s="10">
        <f t="shared" si="6"/>
        <v>10667.27</v>
      </c>
      <c r="Z26" s="10">
        <f t="shared" si="7"/>
        <v>256.01448</v>
      </c>
      <c r="AA26" s="10">
        <f t="shared" si="8"/>
        <v>10667.27</v>
      </c>
      <c r="AB26" s="10">
        <f t="shared" si="9"/>
        <v>64.00362</v>
      </c>
      <c r="AC26" s="10">
        <f t="shared" si="10"/>
        <v>10667.27</v>
      </c>
      <c r="AD26" s="10">
        <f t="shared" si="11"/>
        <v>5626</v>
      </c>
      <c r="AE26" s="10">
        <f t="shared" si="12"/>
        <v>675.12</v>
      </c>
      <c r="AF26" s="10">
        <f t="shared" si="13"/>
        <v>10667.27</v>
      </c>
      <c r="AG26" s="10">
        <f t="shared" si="14"/>
        <v>10667.27</v>
      </c>
      <c r="AH26" s="10">
        <f t="shared" si="15"/>
        <v>1600.0905</v>
      </c>
      <c r="AI26" s="10">
        <f t="shared" si="16"/>
        <v>-3709.2315</v>
      </c>
      <c r="AJ26" s="10">
        <f t="shared" si="17"/>
        <v>-239.32448</v>
      </c>
      <c r="AK26" s="10">
        <f t="shared" si="18"/>
        <v>-52.60362</v>
      </c>
      <c r="AL26" s="10">
        <f t="shared" si="19"/>
        <v>-410.6</v>
      </c>
      <c r="AM26" s="10">
        <f t="shared" si="20"/>
        <v>-100.0905</v>
      </c>
      <c r="AN26" s="10">
        <f t="shared" si="21"/>
        <v>4546</v>
      </c>
      <c r="AO26" s="10">
        <f t="shared" si="22"/>
        <v>4546</v>
      </c>
      <c r="AP26" s="10">
        <f t="shared" si="23"/>
        <v>2045.7</v>
      </c>
      <c r="AQ26" s="191">
        <f t="shared" si="24"/>
        <v>3440</v>
      </c>
      <c r="AR26" s="191">
        <f t="shared" si="25"/>
        <v>3440</v>
      </c>
      <c r="AS26" s="191">
        <f t="shared" si="26"/>
        <v>82.56</v>
      </c>
      <c r="AT26" s="191">
        <f t="shared" si="27"/>
        <v>3440</v>
      </c>
      <c r="AU26" s="191">
        <f t="shared" si="28"/>
        <v>20.64</v>
      </c>
      <c r="AV26" s="191">
        <f t="shared" si="29"/>
        <v>4340</v>
      </c>
      <c r="AW26" s="191">
        <f t="shared" si="30"/>
        <v>4340</v>
      </c>
      <c r="AX26" s="191">
        <f t="shared" si="31"/>
        <v>520.8</v>
      </c>
      <c r="AY26" s="191">
        <f t="shared" si="32"/>
        <v>3440</v>
      </c>
      <c r="AZ26" s="191">
        <f t="shared" si="33"/>
        <v>3440</v>
      </c>
      <c r="BA26" s="191">
        <f t="shared" si="34"/>
        <v>516</v>
      </c>
      <c r="BB26" s="191">
        <f t="shared" si="35"/>
        <v>-954.66</v>
      </c>
      <c r="BC26" s="191">
        <f t="shared" si="36"/>
        <v>-65.87</v>
      </c>
      <c r="BD26" s="191">
        <f t="shared" si="37"/>
        <v>-9.24</v>
      </c>
      <c r="BE26" s="191">
        <f t="shared" si="38"/>
        <v>-256.28</v>
      </c>
      <c r="BF26" s="191">
        <f t="shared" si="39"/>
        <v>0</v>
      </c>
    </row>
    <row r="27" spans="2:58">
      <c r="B27" t="s">
        <v>220</v>
      </c>
      <c r="C27" s="195" t="str">
        <f>_xlfn.XLOOKUP(B27,'2024.7-2024.9'!B:B,'2024.7-2024.9'!G:G)</f>
        <v>2021/07/01</v>
      </c>
      <c r="D27">
        <f>_xlfn.XLOOKUP(B27,'2024.7-2024.9'!B:B,'2024.7-2024.9'!I:I)</f>
        <v>0</v>
      </c>
      <c r="E27" t="str">
        <f>_xlfn.XLOOKUP(B27,'2024.7-2024.9'!B:B,'2024.7-2024.9'!C:C)</f>
        <v>运营中心</v>
      </c>
      <c r="F27" t="str">
        <f>_xlfn.XLOOKUP(B27,'2024.7-2024.9'!B:B,'2024.7-2024.9'!F:F)</f>
        <v>装配钳工</v>
      </c>
      <c r="G27">
        <f>_xlfn.XLOOKUP(B27,'2024.07-09姓名和payroll计数'!A:A,'2024.07-09姓名和payroll计数'!B:B)</f>
        <v>3</v>
      </c>
      <c r="H27" s="10">
        <f>_xlfn.XLOOKUP(B27,'2024.1-2024.6'!B:B,'2024.1-2024.6'!K:K)</f>
        <v>7780.99</v>
      </c>
      <c r="I27" s="10">
        <f>IFERROR(AVERAGEIF(#REF!,B27,#REF!),0)</f>
        <v>0</v>
      </c>
      <c r="J27" s="10">
        <f>_xlfn.XLOOKUP(B27,'2024.1-2024.6'!B:B,'2024.1-2024.6'!J:J)</f>
        <v>1900</v>
      </c>
      <c r="K27" s="10">
        <f>IFERROR(AVERAGEIF(#REF!,B27,#REF!),0)</f>
        <v>0</v>
      </c>
      <c r="M27" s="10">
        <f>SUMIF('2024.7-2024.9'!B:B,B27,'2024.7-2024.9'!L:L)</f>
        <v>1091.04</v>
      </c>
      <c r="O27" s="10">
        <f>SUMIF('2024.7-2024.9'!B:B,B27,'2024.7-2024.9'!N:N)</f>
        <v>16.69</v>
      </c>
      <c r="P27" s="10">
        <f>SUMIF('2024.7-2024.9'!B:B,B27,'2024.7-2024.9'!P:P)</f>
        <v>11.4</v>
      </c>
      <c r="R27" s="10">
        <f>SUMIF('2024.7-2024.9'!B:B,B27,'2024.7-2024.9'!M:M)</f>
        <v>264.52</v>
      </c>
      <c r="T27" s="10">
        <f>SUMIF('2024.7-2024.9'!B:B,B27,'2024.7-2024.9'!O:O)</f>
        <v>0</v>
      </c>
      <c r="U27" s="10">
        <f t="shared" si="2"/>
        <v>7780.99</v>
      </c>
      <c r="V27" s="10">
        <f t="shared" si="3"/>
        <v>7780.99</v>
      </c>
      <c r="W27" s="10">
        <f t="shared" si="4"/>
        <v>3501.4455</v>
      </c>
      <c r="X27" s="10">
        <f t="shared" si="5"/>
        <v>7780.99</v>
      </c>
      <c r="Y27" s="10">
        <f t="shared" si="6"/>
        <v>7780.99</v>
      </c>
      <c r="Z27" s="10">
        <f t="shared" si="7"/>
        <v>186.74376</v>
      </c>
      <c r="AA27" s="10">
        <f t="shared" si="8"/>
        <v>7780.99</v>
      </c>
      <c r="AB27" s="10">
        <f t="shared" si="9"/>
        <v>46.68594</v>
      </c>
      <c r="AC27" s="10">
        <f t="shared" si="10"/>
        <v>7780.99</v>
      </c>
      <c r="AD27" s="10">
        <f t="shared" si="11"/>
        <v>5626</v>
      </c>
      <c r="AE27" s="10">
        <f t="shared" si="12"/>
        <v>675.12</v>
      </c>
      <c r="AF27" s="10">
        <f t="shared" si="13"/>
        <v>7780.99</v>
      </c>
      <c r="AG27" s="10">
        <f t="shared" si="14"/>
        <v>7780.99</v>
      </c>
      <c r="AH27" s="10">
        <f t="shared" si="15"/>
        <v>1167.1485</v>
      </c>
      <c r="AI27" s="10">
        <f t="shared" si="16"/>
        <v>-2410.4055</v>
      </c>
      <c r="AJ27" s="10">
        <f t="shared" si="17"/>
        <v>-170.05376</v>
      </c>
      <c r="AK27" s="10">
        <f t="shared" si="18"/>
        <v>-35.28594</v>
      </c>
      <c r="AL27" s="10">
        <f t="shared" si="19"/>
        <v>-410.6</v>
      </c>
      <c r="AM27" s="10">
        <f t="shared" si="20"/>
        <v>-1167.1485</v>
      </c>
      <c r="AN27" s="10">
        <f t="shared" si="21"/>
        <v>4546</v>
      </c>
      <c r="AO27" s="10">
        <f t="shared" si="22"/>
        <v>4546</v>
      </c>
      <c r="AP27" s="10">
        <f t="shared" si="23"/>
        <v>2045.7</v>
      </c>
      <c r="AQ27" s="191">
        <f t="shared" si="24"/>
        <v>1900</v>
      </c>
      <c r="AR27" s="191">
        <f t="shared" si="25"/>
        <v>1900</v>
      </c>
      <c r="AS27" s="191">
        <f t="shared" si="26"/>
        <v>45.6</v>
      </c>
      <c r="AT27" s="191">
        <f t="shared" si="27"/>
        <v>1900</v>
      </c>
      <c r="AU27" s="191">
        <f t="shared" si="28"/>
        <v>11.4</v>
      </c>
      <c r="AV27" s="191">
        <f t="shared" si="29"/>
        <v>4340</v>
      </c>
      <c r="AW27" s="191">
        <f t="shared" si="30"/>
        <v>4340</v>
      </c>
      <c r="AX27" s="191">
        <f t="shared" si="31"/>
        <v>520.8</v>
      </c>
      <c r="AY27" s="191">
        <f t="shared" si="32"/>
        <v>1900</v>
      </c>
      <c r="AZ27" s="191">
        <f t="shared" si="33"/>
        <v>1900</v>
      </c>
      <c r="BA27" s="191">
        <f t="shared" si="34"/>
        <v>285</v>
      </c>
      <c r="BB27" s="191">
        <f t="shared" si="35"/>
        <v>-954.66</v>
      </c>
      <c r="BC27" s="191">
        <f t="shared" si="36"/>
        <v>-28.91</v>
      </c>
      <c r="BD27" s="191">
        <f t="shared" si="37"/>
        <v>0</v>
      </c>
      <c r="BE27" s="191">
        <f t="shared" si="38"/>
        <v>-256.28</v>
      </c>
      <c r="BF27" s="191">
        <f t="shared" si="39"/>
        <v>-285</v>
      </c>
    </row>
    <row r="28" spans="2:58">
      <c r="B28" t="s">
        <v>223</v>
      </c>
      <c r="C28" s="195" t="str">
        <f>_xlfn.XLOOKUP(B28,'2024.7-2024.9'!B:B,'2024.7-2024.9'!G:G)</f>
        <v>2022/09/19</v>
      </c>
      <c r="D28">
        <f>_xlfn.XLOOKUP(B28,'2024.7-2024.9'!B:B,'2024.7-2024.9'!I:I)</f>
        <v>0</v>
      </c>
      <c r="E28" t="str">
        <f>_xlfn.XLOOKUP(B28,'2024.7-2024.9'!B:B,'2024.7-2024.9'!C:C)</f>
        <v>运营中心</v>
      </c>
      <c r="F28" t="str">
        <f>_xlfn.XLOOKUP(B28,'2024.7-2024.9'!B:B,'2024.7-2024.9'!F:F)</f>
        <v>装配钳工</v>
      </c>
      <c r="G28">
        <f>_xlfn.XLOOKUP(B28,'2024.07-09姓名和payroll计数'!A:A,'2024.07-09姓名和payroll计数'!B:B)</f>
        <v>3</v>
      </c>
      <c r="H28" s="10">
        <f>_xlfn.XLOOKUP(B28,'2024.1-2024.6'!B:B,'2024.1-2024.6'!K:K)</f>
        <v>6521.22</v>
      </c>
      <c r="I28" s="10">
        <f>IFERROR(AVERAGEIF(#REF!,B28,#REF!),0)</f>
        <v>0</v>
      </c>
      <c r="J28" s="10">
        <f>_xlfn.XLOOKUP(B28,'2024.1-2024.6'!B:B,'2024.1-2024.6'!J:J)</f>
        <v>1900</v>
      </c>
      <c r="K28" s="10">
        <f>IFERROR(AVERAGEIF(#REF!,B28,#REF!),0)</f>
        <v>0</v>
      </c>
      <c r="M28" s="10">
        <f>SUMIF('2024.7-2024.9'!B:B,B28,'2024.7-2024.9'!L:L)</f>
        <v>1091.04</v>
      </c>
      <c r="O28" s="10">
        <f>SUMIF('2024.7-2024.9'!B:B,B28,'2024.7-2024.9'!N:N)</f>
        <v>16.69</v>
      </c>
      <c r="P28" s="10">
        <f>SUMIF('2024.7-2024.9'!B:B,B28,'2024.7-2024.9'!P:P)</f>
        <v>11.4</v>
      </c>
      <c r="R28" s="10">
        <f>SUMIF('2024.7-2024.9'!B:B,B28,'2024.7-2024.9'!M:M)</f>
        <v>264.52</v>
      </c>
      <c r="T28" s="10">
        <f>SUMIF('2024.7-2024.9'!B:B,B28,'2024.7-2024.9'!O:O)</f>
        <v>0</v>
      </c>
      <c r="U28" s="10">
        <f t="shared" si="2"/>
        <v>6521.22</v>
      </c>
      <c r="V28" s="10">
        <f t="shared" si="3"/>
        <v>6521.22</v>
      </c>
      <c r="W28" s="10">
        <f t="shared" si="4"/>
        <v>2934.549</v>
      </c>
      <c r="X28" s="10">
        <f t="shared" si="5"/>
        <v>6521.22</v>
      </c>
      <c r="Y28" s="10">
        <f t="shared" si="6"/>
        <v>6521.22</v>
      </c>
      <c r="Z28" s="10">
        <f t="shared" si="7"/>
        <v>156.50928</v>
      </c>
      <c r="AA28" s="10">
        <f t="shared" si="8"/>
        <v>6521.22</v>
      </c>
      <c r="AB28" s="10">
        <f t="shared" si="9"/>
        <v>39.12732</v>
      </c>
      <c r="AC28" s="10">
        <f t="shared" si="10"/>
        <v>6521.22</v>
      </c>
      <c r="AD28" s="10">
        <f t="shared" si="11"/>
        <v>5626</v>
      </c>
      <c r="AE28" s="10">
        <f t="shared" si="12"/>
        <v>675.12</v>
      </c>
      <c r="AF28" s="10">
        <f t="shared" si="13"/>
        <v>6521.22</v>
      </c>
      <c r="AG28" s="10">
        <f t="shared" si="14"/>
        <v>6521.22</v>
      </c>
      <c r="AH28" s="10">
        <f t="shared" si="15"/>
        <v>978.183</v>
      </c>
      <c r="AI28" s="10">
        <f t="shared" si="16"/>
        <v>-1843.509</v>
      </c>
      <c r="AJ28" s="10">
        <f t="shared" si="17"/>
        <v>-139.81928</v>
      </c>
      <c r="AK28" s="10">
        <f t="shared" si="18"/>
        <v>-27.72732</v>
      </c>
      <c r="AL28" s="10">
        <f t="shared" si="19"/>
        <v>-410.6</v>
      </c>
      <c r="AM28" s="10">
        <f t="shared" si="20"/>
        <v>-978.183</v>
      </c>
      <c r="AN28" s="10">
        <f t="shared" si="21"/>
        <v>4546</v>
      </c>
      <c r="AO28" s="10">
        <f t="shared" si="22"/>
        <v>4546</v>
      </c>
      <c r="AP28" s="10">
        <f t="shared" si="23"/>
        <v>2045.7</v>
      </c>
      <c r="AQ28" s="191">
        <f t="shared" si="24"/>
        <v>1900</v>
      </c>
      <c r="AR28" s="191">
        <f t="shared" si="25"/>
        <v>1900</v>
      </c>
      <c r="AS28" s="191">
        <f t="shared" si="26"/>
        <v>45.6</v>
      </c>
      <c r="AT28" s="191">
        <f t="shared" si="27"/>
        <v>1900</v>
      </c>
      <c r="AU28" s="191">
        <f t="shared" si="28"/>
        <v>11.4</v>
      </c>
      <c r="AV28" s="191">
        <f t="shared" si="29"/>
        <v>4340</v>
      </c>
      <c r="AW28" s="191">
        <f t="shared" si="30"/>
        <v>4340</v>
      </c>
      <c r="AX28" s="191">
        <f t="shared" si="31"/>
        <v>520.8</v>
      </c>
      <c r="AY28" s="191">
        <f t="shared" si="32"/>
        <v>1900</v>
      </c>
      <c r="AZ28" s="191">
        <f t="shared" si="33"/>
        <v>1900</v>
      </c>
      <c r="BA28" s="191">
        <f t="shared" si="34"/>
        <v>285</v>
      </c>
      <c r="BB28" s="191">
        <f t="shared" si="35"/>
        <v>-954.66</v>
      </c>
      <c r="BC28" s="191">
        <f t="shared" si="36"/>
        <v>-28.91</v>
      </c>
      <c r="BD28" s="191">
        <f t="shared" si="37"/>
        <v>0</v>
      </c>
      <c r="BE28" s="191">
        <f t="shared" si="38"/>
        <v>-256.28</v>
      </c>
      <c r="BF28" s="191">
        <f t="shared" si="39"/>
        <v>-285</v>
      </c>
    </row>
    <row r="29" spans="2:58">
      <c r="B29" t="s">
        <v>224</v>
      </c>
      <c r="C29" s="195">
        <f>_xlfn.XLOOKUP(B29,'2024.7-2024.9'!B:B,'2024.7-2024.9'!G:G)</f>
        <v>44909</v>
      </c>
      <c r="D29">
        <f>_xlfn.XLOOKUP(B29,'2024.7-2024.9'!B:B,'2024.7-2024.9'!I:I)</f>
        <v>0</v>
      </c>
      <c r="E29" t="str">
        <f>_xlfn.XLOOKUP(B29,'2024.7-2024.9'!B:B,'2024.7-2024.9'!C:C)</f>
        <v>销售部</v>
      </c>
      <c r="F29" t="str">
        <f>_xlfn.XLOOKUP(B29,'2024.7-2024.9'!B:B,'2024.7-2024.9'!F:F)</f>
        <v>区域销售经理（非洲）</v>
      </c>
      <c r="G29">
        <f>_xlfn.XLOOKUP(B29,'2024.07-09姓名和payroll计数'!A:A,'2024.07-09姓名和payroll计数'!B:B)</f>
        <v>3</v>
      </c>
      <c r="H29" s="10">
        <f>_xlfn.XLOOKUP(B29,'2024.1-2024.6'!B:B,'2024.1-2024.6'!K:K)</f>
        <v>9390</v>
      </c>
      <c r="I29" s="10">
        <f>IFERROR(AVERAGEIF(#REF!,B29,#REF!),0)</f>
        <v>0</v>
      </c>
      <c r="J29" s="10">
        <f>_xlfn.XLOOKUP(B29,'2024.1-2024.6'!B:B,'2024.1-2024.6'!J:J)</f>
        <v>3850</v>
      </c>
      <c r="K29" s="10">
        <f>IFERROR(AVERAGEIF(#REF!,B29,#REF!),0)</f>
        <v>0</v>
      </c>
      <c r="M29" s="10">
        <f>SUMIF('2024.7-2024.9'!B:B,B29,'2024.7-2024.9'!L:L)</f>
        <v>1091.04</v>
      </c>
      <c r="O29" s="10">
        <f>SUMIF('2024.7-2024.9'!B:B,B29,'2024.7-2024.9'!N:N)</f>
        <v>16.69</v>
      </c>
      <c r="P29" s="10">
        <f>SUMIF('2024.7-2024.9'!B:B,B29,'2024.7-2024.9'!P:P)</f>
        <v>11.4</v>
      </c>
      <c r="R29" s="10">
        <f>SUMIF('2024.7-2024.9'!B:B,B29,'2024.7-2024.9'!M:M)</f>
        <v>264.52</v>
      </c>
      <c r="T29" s="10">
        <f>SUMIF('2024.7-2024.9'!B:B,B29,'2024.7-2024.9'!O:O)</f>
        <v>0</v>
      </c>
      <c r="U29" s="10">
        <f t="shared" si="2"/>
        <v>9390</v>
      </c>
      <c r="V29" s="10">
        <f t="shared" si="3"/>
        <v>9390</v>
      </c>
      <c r="W29" s="10">
        <f t="shared" si="4"/>
        <v>4225.5</v>
      </c>
      <c r="X29" s="10">
        <f t="shared" si="5"/>
        <v>9390</v>
      </c>
      <c r="Y29" s="10">
        <f t="shared" si="6"/>
        <v>9390</v>
      </c>
      <c r="Z29" s="10">
        <f t="shared" si="7"/>
        <v>225.36</v>
      </c>
      <c r="AA29" s="10">
        <f t="shared" si="8"/>
        <v>9390</v>
      </c>
      <c r="AB29" s="10">
        <f t="shared" si="9"/>
        <v>56.34</v>
      </c>
      <c r="AC29" s="10">
        <f t="shared" si="10"/>
        <v>9390</v>
      </c>
      <c r="AD29" s="10">
        <f t="shared" si="11"/>
        <v>5626</v>
      </c>
      <c r="AE29" s="10">
        <f t="shared" si="12"/>
        <v>675.12</v>
      </c>
      <c r="AF29" s="10">
        <f t="shared" si="13"/>
        <v>9390</v>
      </c>
      <c r="AG29" s="10">
        <f t="shared" si="14"/>
        <v>9390</v>
      </c>
      <c r="AH29" s="10">
        <f t="shared" si="15"/>
        <v>1408.5</v>
      </c>
      <c r="AI29" s="10">
        <f t="shared" si="16"/>
        <v>-3134.46</v>
      </c>
      <c r="AJ29" s="10">
        <f t="shared" si="17"/>
        <v>-208.67</v>
      </c>
      <c r="AK29" s="10">
        <f t="shared" si="18"/>
        <v>-44.94</v>
      </c>
      <c r="AL29" s="10">
        <f t="shared" si="19"/>
        <v>-410.6</v>
      </c>
      <c r="AM29" s="10">
        <f t="shared" si="20"/>
        <v>-1408.5</v>
      </c>
      <c r="AN29" s="10">
        <f t="shared" si="21"/>
        <v>4546</v>
      </c>
      <c r="AO29" s="10">
        <f t="shared" si="22"/>
        <v>4546</v>
      </c>
      <c r="AP29" s="10">
        <f t="shared" si="23"/>
        <v>2045.7</v>
      </c>
      <c r="AQ29" s="191">
        <f t="shared" si="24"/>
        <v>3850</v>
      </c>
      <c r="AR29" s="191">
        <f t="shared" si="25"/>
        <v>3850</v>
      </c>
      <c r="AS29" s="191">
        <f t="shared" si="26"/>
        <v>92.4</v>
      </c>
      <c r="AT29" s="191">
        <f t="shared" si="27"/>
        <v>3850</v>
      </c>
      <c r="AU29" s="191">
        <f t="shared" si="28"/>
        <v>23.1</v>
      </c>
      <c r="AV29" s="191">
        <f t="shared" si="29"/>
        <v>4340</v>
      </c>
      <c r="AW29" s="191">
        <f t="shared" si="30"/>
        <v>4340</v>
      </c>
      <c r="AX29" s="191">
        <f t="shared" si="31"/>
        <v>520.8</v>
      </c>
      <c r="AY29" s="191">
        <f t="shared" si="32"/>
        <v>3850</v>
      </c>
      <c r="AZ29" s="191">
        <f t="shared" si="33"/>
        <v>3850</v>
      </c>
      <c r="BA29" s="191">
        <f t="shared" si="34"/>
        <v>577.5</v>
      </c>
      <c r="BB29" s="191">
        <f t="shared" si="35"/>
        <v>-954.66</v>
      </c>
      <c r="BC29" s="191">
        <f t="shared" si="36"/>
        <v>-75.71</v>
      </c>
      <c r="BD29" s="191">
        <f t="shared" si="37"/>
        <v>-11.7</v>
      </c>
      <c r="BE29" s="191">
        <f t="shared" si="38"/>
        <v>-256.28</v>
      </c>
      <c r="BF29" s="191">
        <f t="shared" si="39"/>
        <v>-577.5</v>
      </c>
    </row>
    <row r="30" spans="2:58">
      <c r="B30" t="s">
        <v>225</v>
      </c>
      <c r="C30" s="195" t="str">
        <f>_xlfn.XLOOKUP(B30,'2024.7-2024.9'!B:B,'2024.7-2024.9'!G:G)</f>
        <v>2018/03/19</v>
      </c>
      <c r="D30">
        <f>_xlfn.XLOOKUP(B30,'2024.7-2024.9'!B:B,'2024.7-2024.9'!I:I)</f>
        <v>0</v>
      </c>
      <c r="E30" t="str">
        <f>_xlfn.XLOOKUP(B30,'2024.7-2024.9'!B:B,'2024.7-2024.9'!C:C)</f>
        <v>人力资源部</v>
      </c>
      <c r="F30" t="str">
        <f>_xlfn.XLOOKUP(B30,'2024.7-2024.9'!B:B,'2024.7-2024.9'!F:F)</f>
        <v>商务司机</v>
      </c>
      <c r="G30">
        <f>_xlfn.XLOOKUP(B30,'2024.07-09姓名和payroll计数'!A:A,'2024.07-09姓名和payroll计数'!B:B)</f>
        <v>3</v>
      </c>
      <c r="H30" s="10">
        <f>_xlfn.XLOOKUP(B30,'2024.1-2024.6'!B:B,'2024.1-2024.6'!K:K)</f>
        <v>5358.1</v>
      </c>
      <c r="I30" s="10">
        <f>IFERROR(AVERAGEIF(#REF!,B30,#REF!),0)</f>
        <v>0</v>
      </c>
      <c r="J30" s="10">
        <f>_xlfn.XLOOKUP(B30,'2024.1-2024.6'!B:B,'2024.1-2024.6'!J:J)</f>
        <v>1900</v>
      </c>
      <c r="K30" s="10">
        <f>IFERROR(AVERAGEIF(#REF!,B30,#REF!),0)</f>
        <v>0</v>
      </c>
      <c r="M30" s="10">
        <f>SUMIF('2024.7-2024.9'!B:B,B30,'2024.7-2024.9'!L:L)</f>
        <v>1091.04</v>
      </c>
      <c r="O30" s="10">
        <f>SUMIF('2024.7-2024.9'!B:B,B30,'2024.7-2024.9'!N:N)</f>
        <v>16.69</v>
      </c>
      <c r="P30" s="10">
        <f>SUMIF('2024.7-2024.9'!B:B,B30,'2024.7-2024.9'!P:P)</f>
        <v>11.4</v>
      </c>
      <c r="R30" s="10">
        <f>SUMIF('2024.7-2024.9'!B:B,B30,'2024.7-2024.9'!M:M)</f>
        <v>264.52</v>
      </c>
      <c r="T30" s="10">
        <f>SUMIF('2024.7-2024.9'!B:B,B30,'2024.7-2024.9'!O:O)</f>
        <v>0</v>
      </c>
      <c r="U30" s="10">
        <f t="shared" si="2"/>
        <v>5358.1</v>
      </c>
      <c r="V30" s="10">
        <f t="shared" si="3"/>
        <v>5358.1</v>
      </c>
      <c r="W30" s="10">
        <f t="shared" si="4"/>
        <v>2411.145</v>
      </c>
      <c r="X30" s="10">
        <f t="shared" si="5"/>
        <v>5358.1</v>
      </c>
      <c r="Y30" s="10">
        <f t="shared" si="6"/>
        <v>5358.1</v>
      </c>
      <c r="Z30" s="10">
        <f t="shared" si="7"/>
        <v>128.5944</v>
      </c>
      <c r="AA30" s="10">
        <f t="shared" si="8"/>
        <v>5358.1</v>
      </c>
      <c r="AB30" s="10">
        <f t="shared" si="9"/>
        <v>32.1486</v>
      </c>
      <c r="AC30" s="10">
        <f t="shared" si="10"/>
        <v>5358.1</v>
      </c>
      <c r="AD30" s="10">
        <f t="shared" si="11"/>
        <v>5358.1</v>
      </c>
      <c r="AE30" s="10">
        <f t="shared" si="12"/>
        <v>642.972</v>
      </c>
      <c r="AF30" s="10">
        <f t="shared" si="13"/>
        <v>5358.1</v>
      </c>
      <c r="AG30" s="10">
        <f t="shared" si="14"/>
        <v>5358.1</v>
      </c>
      <c r="AH30" s="10">
        <f t="shared" si="15"/>
        <v>803.715</v>
      </c>
      <c r="AI30" s="10">
        <f t="shared" si="16"/>
        <v>-1320.105</v>
      </c>
      <c r="AJ30" s="10">
        <f t="shared" si="17"/>
        <v>-111.9044</v>
      </c>
      <c r="AK30" s="10">
        <f t="shared" si="18"/>
        <v>-20.7486</v>
      </c>
      <c r="AL30" s="10">
        <f t="shared" si="19"/>
        <v>-378.452</v>
      </c>
      <c r="AM30" s="10">
        <f t="shared" si="20"/>
        <v>-803.715</v>
      </c>
      <c r="AN30" s="10">
        <f t="shared" si="21"/>
        <v>4546</v>
      </c>
      <c r="AO30" s="10">
        <f t="shared" si="22"/>
        <v>4546</v>
      </c>
      <c r="AP30" s="10">
        <f t="shared" si="23"/>
        <v>2045.7</v>
      </c>
      <c r="AQ30" s="191">
        <f t="shared" si="24"/>
        <v>1900</v>
      </c>
      <c r="AR30" s="191">
        <f t="shared" si="25"/>
        <v>1900</v>
      </c>
      <c r="AS30" s="191">
        <f t="shared" si="26"/>
        <v>45.6</v>
      </c>
      <c r="AT30" s="191">
        <f t="shared" si="27"/>
        <v>1900</v>
      </c>
      <c r="AU30" s="191">
        <f t="shared" si="28"/>
        <v>11.4</v>
      </c>
      <c r="AV30" s="191">
        <f t="shared" si="29"/>
        <v>4340</v>
      </c>
      <c r="AW30" s="191">
        <f t="shared" si="30"/>
        <v>4340</v>
      </c>
      <c r="AX30" s="191">
        <f t="shared" si="31"/>
        <v>520.8</v>
      </c>
      <c r="AY30" s="191">
        <f t="shared" si="32"/>
        <v>1900</v>
      </c>
      <c r="AZ30" s="191">
        <f t="shared" si="33"/>
        <v>1900</v>
      </c>
      <c r="BA30" s="191">
        <f t="shared" si="34"/>
        <v>285</v>
      </c>
      <c r="BB30" s="191">
        <f t="shared" si="35"/>
        <v>-954.66</v>
      </c>
      <c r="BC30" s="191">
        <f t="shared" si="36"/>
        <v>-28.91</v>
      </c>
      <c r="BD30" s="191">
        <f t="shared" si="37"/>
        <v>0</v>
      </c>
      <c r="BE30" s="191">
        <f t="shared" si="38"/>
        <v>-256.28</v>
      </c>
      <c r="BF30" s="191">
        <f t="shared" si="39"/>
        <v>-285</v>
      </c>
    </row>
    <row r="31" spans="2:58">
      <c r="B31" t="s">
        <v>226</v>
      </c>
      <c r="C31" s="195" t="str">
        <f>_xlfn.XLOOKUP(B31,'2024.7-2024.9'!B:B,'2024.7-2024.9'!G:G)</f>
        <v>2018/03/15</v>
      </c>
      <c r="D31">
        <f>_xlfn.XLOOKUP(B31,'2024.7-2024.9'!B:B,'2024.7-2024.9'!I:I)</f>
        <v>0</v>
      </c>
      <c r="E31" t="str">
        <f>_xlfn.XLOOKUP(B31,'2024.7-2024.9'!B:B,'2024.7-2024.9'!C:C)</f>
        <v>服务营销中心</v>
      </c>
      <c r="F31" t="str">
        <f>_xlfn.XLOOKUP(B31,'2024.7-2024.9'!B:B,'2024.7-2024.9'!F:F)</f>
        <v>现场装配技师</v>
      </c>
      <c r="G31">
        <f>_xlfn.XLOOKUP(B31,'2024.07-09姓名和payroll计数'!A:A,'2024.07-09姓名和payroll计数'!B:B)</f>
        <v>3</v>
      </c>
      <c r="H31" s="10">
        <f>_xlfn.XLOOKUP(B31,'2024.1-2024.6'!B:B,'2024.1-2024.6'!K:K)</f>
        <v>8554.54</v>
      </c>
      <c r="I31" s="10">
        <f>IFERROR(AVERAGEIF(#REF!,B31,#REF!),0)</f>
        <v>0</v>
      </c>
      <c r="J31" s="10">
        <f>_xlfn.XLOOKUP(B31,'2024.1-2024.6'!B:B,'2024.1-2024.6'!J:J)</f>
        <v>2363</v>
      </c>
      <c r="K31" s="10">
        <f>IFERROR(AVERAGEIF(#REF!,B31,#REF!),0)</f>
        <v>0</v>
      </c>
      <c r="M31" s="10">
        <f>SUMIF('2024.7-2024.9'!B:B,B31,'2024.7-2024.9'!L:L)</f>
        <v>1091.04</v>
      </c>
      <c r="O31" s="10">
        <f>SUMIF('2024.7-2024.9'!B:B,B31,'2024.7-2024.9'!N:N)</f>
        <v>16.69</v>
      </c>
      <c r="P31" s="10">
        <f>SUMIF('2024.7-2024.9'!B:B,B31,'2024.7-2024.9'!P:P)</f>
        <v>11.4</v>
      </c>
      <c r="R31" s="10">
        <f>SUMIF('2024.7-2024.9'!B:B,B31,'2024.7-2024.9'!M:M)</f>
        <v>264.52</v>
      </c>
      <c r="T31" s="10">
        <f>SUMIF('2024.7-2024.9'!B:B,B31,'2024.7-2024.9'!O:O)</f>
        <v>0</v>
      </c>
      <c r="U31" s="10">
        <f t="shared" si="2"/>
        <v>8554.54</v>
      </c>
      <c r="V31" s="10">
        <f t="shared" si="3"/>
        <v>8554.54</v>
      </c>
      <c r="W31" s="10">
        <f t="shared" si="4"/>
        <v>3849.543</v>
      </c>
      <c r="X31" s="10">
        <f t="shared" si="5"/>
        <v>8554.54</v>
      </c>
      <c r="Y31" s="10">
        <f t="shared" si="6"/>
        <v>8554.54</v>
      </c>
      <c r="Z31" s="10">
        <f t="shared" si="7"/>
        <v>205.30896</v>
      </c>
      <c r="AA31" s="10">
        <f t="shared" si="8"/>
        <v>8554.54</v>
      </c>
      <c r="AB31" s="10">
        <f t="shared" si="9"/>
        <v>51.32724</v>
      </c>
      <c r="AC31" s="10">
        <f t="shared" si="10"/>
        <v>8554.54</v>
      </c>
      <c r="AD31" s="10">
        <f t="shared" si="11"/>
        <v>5626</v>
      </c>
      <c r="AE31" s="10">
        <f t="shared" si="12"/>
        <v>675.12</v>
      </c>
      <c r="AF31" s="10">
        <f t="shared" si="13"/>
        <v>8554.54</v>
      </c>
      <c r="AG31" s="10">
        <f t="shared" si="14"/>
        <v>8554.54</v>
      </c>
      <c r="AH31" s="10">
        <f t="shared" si="15"/>
        <v>1283.181</v>
      </c>
      <c r="AI31" s="10">
        <f t="shared" si="16"/>
        <v>-2758.503</v>
      </c>
      <c r="AJ31" s="10">
        <f t="shared" si="17"/>
        <v>-188.61896</v>
      </c>
      <c r="AK31" s="10">
        <f t="shared" si="18"/>
        <v>-39.92724</v>
      </c>
      <c r="AL31" s="10">
        <f t="shared" si="19"/>
        <v>-410.6</v>
      </c>
      <c r="AM31" s="10">
        <f t="shared" si="20"/>
        <v>-1283.181</v>
      </c>
      <c r="AN31" s="10">
        <f t="shared" si="21"/>
        <v>4546</v>
      </c>
      <c r="AO31" s="10">
        <f t="shared" si="22"/>
        <v>4546</v>
      </c>
      <c r="AP31" s="10">
        <f t="shared" si="23"/>
        <v>2045.7</v>
      </c>
      <c r="AQ31" s="191">
        <f t="shared" si="24"/>
        <v>2363</v>
      </c>
      <c r="AR31" s="191">
        <f t="shared" si="25"/>
        <v>2363</v>
      </c>
      <c r="AS31" s="191">
        <f t="shared" si="26"/>
        <v>56.712</v>
      </c>
      <c r="AT31" s="191">
        <f t="shared" si="27"/>
        <v>2363</v>
      </c>
      <c r="AU31" s="191">
        <f t="shared" si="28"/>
        <v>14.178</v>
      </c>
      <c r="AV31" s="191">
        <f t="shared" si="29"/>
        <v>4340</v>
      </c>
      <c r="AW31" s="191">
        <f t="shared" si="30"/>
        <v>4340</v>
      </c>
      <c r="AX31" s="191">
        <f t="shared" si="31"/>
        <v>520.8</v>
      </c>
      <c r="AY31" s="191">
        <f t="shared" si="32"/>
        <v>2363</v>
      </c>
      <c r="AZ31" s="191">
        <f t="shared" si="33"/>
        <v>2363</v>
      </c>
      <c r="BA31" s="191">
        <f t="shared" si="34"/>
        <v>354.45</v>
      </c>
      <c r="BB31" s="191">
        <f t="shared" si="35"/>
        <v>-954.66</v>
      </c>
      <c r="BC31" s="191">
        <f t="shared" si="36"/>
        <v>-40.022</v>
      </c>
      <c r="BD31" s="191">
        <f t="shared" si="37"/>
        <v>-2.778</v>
      </c>
      <c r="BE31" s="191">
        <f t="shared" si="38"/>
        <v>-256.28</v>
      </c>
      <c r="BF31" s="191">
        <f t="shared" si="39"/>
        <v>-354.45</v>
      </c>
    </row>
    <row r="32" spans="2:58">
      <c r="B32" t="s">
        <v>227</v>
      </c>
      <c r="C32" s="195" t="str">
        <f>_xlfn.XLOOKUP(B32,'2024.7-2024.9'!B:B,'2024.7-2024.9'!G:G)</f>
        <v>2022/10/27</v>
      </c>
      <c r="D32">
        <f>_xlfn.XLOOKUP(B32,'2024.7-2024.9'!B:B,'2024.7-2024.9'!I:I)</f>
        <v>0</v>
      </c>
      <c r="E32" t="str">
        <f>_xlfn.XLOOKUP(B32,'2024.7-2024.9'!B:B,'2024.7-2024.9'!C:C)</f>
        <v>运营中心</v>
      </c>
      <c r="F32" t="str">
        <f>_xlfn.XLOOKUP(B32,'2024.7-2024.9'!B:B,'2024.7-2024.9'!F:F)</f>
        <v>仓库包装操作工</v>
      </c>
      <c r="G32">
        <f>_xlfn.XLOOKUP(B32,'2024.07-09姓名和payroll计数'!A:A,'2024.07-09姓名和payroll计数'!B:B)</f>
        <v>3</v>
      </c>
      <c r="H32" s="10">
        <f>_xlfn.XLOOKUP(B32,'2024.1-2024.6'!B:B,'2024.1-2024.6'!K:K)</f>
        <v>6771.52</v>
      </c>
      <c r="I32" s="10">
        <f>IFERROR(AVERAGEIF(#REF!,B32,#REF!),0)</f>
        <v>0</v>
      </c>
      <c r="J32" s="10">
        <f>_xlfn.XLOOKUP(B32,'2024.1-2024.6'!B:B,'2024.1-2024.6'!J:J)</f>
        <v>1900</v>
      </c>
      <c r="K32" s="10">
        <f>IFERROR(AVERAGEIF(#REF!,B32,#REF!),0)</f>
        <v>0</v>
      </c>
      <c r="M32" s="10">
        <f>SUMIF('2024.7-2024.9'!B:B,B32,'2024.7-2024.9'!L:L)</f>
        <v>1091.04</v>
      </c>
      <c r="O32" s="10">
        <f>SUMIF('2024.7-2024.9'!B:B,B32,'2024.7-2024.9'!N:N)</f>
        <v>16.69</v>
      </c>
      <c r="P32" s="10">
        <f>SUMIF('2024.7-2024.9'!B:B,B32,'2024.7-2024.9'!P:P)</f>
        <v>11.4</v>
      </c>
      <c r="R32" s="10">
        <f>SUMIF('2024.7-2024.9'!B:B,B32,'2024.7-2024.9'!M:M)</f>
        <v>264.52</v>
      </c>
      <c r="T32" s="10">
        <f>SUMIF('2024.7-2024.9'!B:B,B32,'2024.7-2024.9'!O:O)</f>
        <v>0</v>
      </c>
      <c r="U32" s="10">
        <f t="shared" si="2"/>
        <v>6771.52</v>
      </c>
      <c r="V32" s="10">
        <f t="shared" si="3"/>
        <v>6771.52</v>
      </c>
      <c r="W32" s="10">
        <f t="shared" si="4"/>
        <v>3047.184</v>
      </c>
      <c r="X32" s="10">
        <f t="shared" si="5"/>
        <v>6771.52</v>
      </c>
      <c r="Y32" s="10">
        <f t="shared" si="6"/>
        <v>6771.52</v>
      </c>
      <c r="Z32" s="10">
        <f t="shared" si="7"/>
        <v>162.51648</v>
      </c>
      <c r="AA32" s="10">
        <f t="shared" si="8"/>
        <v>6771.52</v>
      </c>
      <c r="AB32" s="10">
        <f t="shared" si="9"/>
        <v>40.62912</v>
      </c>
      <c r="AC32" s="10">
        <f t="shared" si="10"/>
        <v>6771.52</v>
      </c>
      <c r="AD32" s="10">
        <f t="shared" si="11"/>
        <v>5626</v>
      </c>
      <c r="AE32" s="10">
        <f t="shared" si="12"/>
        <v>675.12</v>
      </c>
      <c r="AF32" s="10">
        <f t="shared" si="13"/>
        <v>6771.52</v>
      </c>
      <c r="AG32" s="10">
        <f t="shared" si="14"/>
        <v>6771.52</v>
      </c>
      <c r="AH32" s="10">
        <f t="shared" si="15"/>
        <v>1015.728</v>
      </c>
      <c r="AI32" s="10">
        <f t="shared" si="16"/>
        <v>-1956.144</v>
      </c>
      <c r="AJ32" s="10">
        <f t="shared" si="17"/>
        <v>-145.82648</v>
      </c>
      <c r="AK32" s="10">
        <f t="shared" si="18"/>
        <v>-29.22912</v>
      </c>
      <c r="AL32" s="10">
        <f t="shared" si="19"/>
        <v>-410.6</v>
      </c>
      <c r="AM32" s="10">
        <f t="shared" si="20"/>
        <v>-1015.728</v>
      </c>
      <c r="AN32" s="10">
        <f t="shared" si="21"/>
        <v>4546</v>
      </c>
      <c r="AO32" s="10">
        <f t="shared" si="22"/>
        <v>4546</v>
      </c>
      <c r="AP32" s="10">
        <f t="shared" si="23"/>
        <v>2045.7</v>
      </c>
      <c r="AQ32" s="191">
        <f t="shared" si="24"/>
        <v>1900</v>
      </c>
      <c r="AR32" s="191">
        <f t="shared" si="25"/>
        <v>1900</v>
      </c>
      <c r="AS32" s="191">
        <f t="shared" si="26"/>
        <v>45.6</v>
      </c>
      <c r="AT32" s="191">
        <f t="shared" si="27"/>
        <v>1900</v>
      </c>
      <c r="AU32" s="191">
        <f t="shared" si="28"/>
        <v>11.4</v>
      </c>
      <c r="AV32" s="191">
        <f t="shared" si="29"/>
        <v>4340</v>
      </c>
      <c r="AW32" s="191">
        <f t="shared" si="30"/>
        <v>4340</v>
      </c>
      <c r="AX32" s="191">
        <f t="shared" si="31"/>
        <v>520.8</v>
      </c>
      <c r="AY32" s="191">
        <f t="shared" si="32"/>
        <v>1900</v>
      </c>
      <c r="AZ32" s="191">
        <f t="shared" si="33"/>
        <v>1900</v>
      </c>
      <c r="BA32" s="191">
        <f t="shared" si="34"/>
        <v>285</v>
      </c>
      <c r="BB32" s="191">
        <f t="shared" si="35"/>
        <v>-954.66</v>
      </c>
      <c r="BC32" s="191">
        <f t="shared" si="36"/>
        <v>-28.91</v>
      </c>
      <c r="BD32" s="191">
        <f t="shared" si="37"/>
        <v>0</v>
      </c>
      <c r="BE32" s="191">
        <f t="shared" si="38"/>
        <v>-256.28</v>
      </c>
      <c r="BF32" s="191">
        <f t="shared" si="39"/>
        <v>-285</v>
      </c>
    </row>
    <row r="33" spans="2:58">
      <c r="B33" t="s">
        <v>228</v>
      </c>
      <c r="C33" s="195" t="str">
        <f>_xlfn.XLOOKUP(B33,'2024.7-2024.9'!B:B,'2024.7-2024.9'!G:G)</f>
        <v>2023/04/24</v>
      </c>
      <c r="D33">
        <f>_xlfn.XLOOKUP(B33,'2024.7-2024.9'!B:B,'2024.7-2024.9'!I:I)</f>
        <v>0</v>
      </c>
      <c r="E33" t="str">
        <f>_xlfn.XLOOKUP(B33,'2024.7-2024.9'!B:B,'2024.7-2024.9'!C:C)</f>
        <v>人力资源部</v>
      </c>
      <c r="F33" t="str">
        <f>_xlfn.XLOOKUP(B33,'2024.7-2024.9'!B:B,'2024.7-2024.9'!F:F)</f>
        <v>行政专员</v>
      </c>
      <c r="G33">
        <f>_xlfn.XLOOKUP(B33,'2024.07-09姓名和payroll计数'!A:A,'2024.07-09姓名和payroll计数'!B:B)</f>
        <v>3</v>
      </c>
      <c r="H33" s="10">
        <f>_xlfn.XLOOKUP(B33,'2024.1-2024.6'!B:B,'2024.1-2024.6'!K:K)</f>
        <v>5263.24</v>
      </c>
      <c r="I33" s="10">
        <f>IFERROR(AVERAGEIF(#REF!,B33,#REF!),0)</f>
        <v>0</v>
      </c>
      <c r="J33" s="10">
        <f>_xlfn.XLOOKUP(B33,'2024.1-2024.6'!B:B,'2024.1-2024.6'!J:J)</f>
        <v>2000</v>
      </c>
      <c r="K33" s="10">
        <f>IFERROR(AVERAGEIF(#REF!,B33,#REF!),0)</f>
        <v>0</v>
      </c>
      <c r="M33" s="10">
        <f>SUMIF('2024.7-2024.9'!B:B,B33,'2024.7-2024.9'!L:L)</f>
        <v>1091.04</v>
      </c>
      <c r="O33" s="10">
        <f>SUMIF('2024.7-2024.9'!B:B,B33,'2024.7-2024.9'!N:N)</f>
        <v>16.69</v>
      </c>
      <c r="P33" s="10">
        <f>SUMIF('2024.7-2024.9'!B:B,B33,'2024.7-2024.9'!P:P)</f>
        <v>11.4</v>
      </c>
      <c r="R33" s="10">
        <f>SUMIF('2024.7-2024.9'!B:B,B33,'2024.7-2024.9'!M:M)</f>
        <v>264.52</v>
      </c>
      <c r="T33" s="10">
        <f>SUMIF('2024.7-2024.9'!B:B,B33,'2024.7-2024.9'!O:O)</f>
        <v>0</v>
      </c>
      <c r="U33" s="10">
        <f t="shared" si="2"/>
        <v>5263.24</v>
      </c>
      <c r="V33" s="10">
        <f t="shared" si="3"/>
        <v>5263.24</v>
      </c>
      <c r="W33" s="10">
        <f t="shared" si="4"/>
        <v>2368.458</v>
      </c>
      <c r="X33" s="10">
        <f t="shared" si="5"/>
        <v>5263.24</v>
      </c>
      <c r="Y33" s="10">
        <f t="shared" si="6"/>
        <v>5263.24</v>
      </c>
      <c r="Z33" s="10">
        <f t="shared" si="7"/>
        <v>126.31776</v>
      </c>
      <c r="AA33" s="10">
        <f t="shared" si="8"/>
        <v>5263.24</v>
      </c>
      <c r="AB33" s="10">
        <f t="shared" si="9"/>
        <v>31.57944</v>
      </c>
      <c r="AC33" s="10">
        <f t="shared" si="10"/>
        <v>5263.24</v>
      </c>
      <c r="AD33" s="10">
        <f t="shared" si="11"/>
        <v>5263.24</v>
      </c>
      <c r="AE33" s="10">
        <f t="shared" si="12"/>
        <v>631.5888</v>
      </c>
      <c r="AF33" s="10">
        <f t="shared" si="13"/>
        <v>5263.24</v>
      </c>
      <c r="AG33" s="10">
        <f t="shared" si="14"/>
        <v>5263.24</v>
      </c>
      <c r="AH33" s="10">
        <f t="shared" si="15"/>
        <v>789.486</v>
      </c>
      <c r="AI33" s="10">
        <f t="shared" si="16"/>
        <v>-1277.418</v>
      </c>
      <c r="AJ33" s="10">
        <f t="shared" si="17"/>
        <v>-109.62776</v>
      </c>
      <c r="AK33" s="10">
        <f t="shared" si="18"/>
        <v>-20.17944</v>
      </c>
      <c r="AL33" s="10">
        <f t="shared" si="19"/>
        <v>-367.0688</v>
      </c>
      <c r="AM33" s="10">
        <f t="shared" si="20"/>
        <v>-789.486</v>
      </c>
      <c r="AN33" s="10">
        <f t="shared" si="21"/>
        <v>4546</v>
      </c>
      <c r="AO33" s="10">
        <f t="shared" si="22"/>
        <v>4546</v>
      </c>
      <c r="AP33" s="10">
        <f t="shared" si="23"/>
        <v>2045.7</v>
      </c>
      <c r="AQ33" s="191">
        <f t="shared" si="24"/>
        <v>2000</v>
      </c>
      <c r="AR33" s="191">
        <f t="shared" si="25"/>
        <v>2000</v>
      </c>
      <c r="AS33" s="191">
        <f t="shared" si="26"/>
        <v>48</v>
      </c>
      <c r="AT33" s="191">
        <f t="shared" si="27"/>
        <v>2000</v>
      </c>
      <c r="AU33" s="191">
        <f t="shared" si="28"/>
        <v>12</v>
      </c>
      <c r="AV33" s="191">
        <f t="shared" si="29"/>
        <v>4340</v>
      </c>
      <c r="AW33" s="191">
        <f t="shared" si="30"/>
        <v>4340</v>
      </c>
      <c r="AX33" s="191">
        <f t="shared" si="31"/>
        <v>520.8</v>
      </c>
      <c r="AY33" s="191">
        <f t="shared" si="32"/>
        <v>2000</v>
      </c>
      <c r="AZ33" s="191">
        <f t="shared" si="33"/>
        <v>2000</v>
      </c>
      <c r="BA33" s="191">
        <f t="shared" si="34"/>
        <v>300</v>
      </c>
      <c r="BB33" s="191">
        <f t="shared" si="35"/>
        <v>-954.66</v>
      </c>
      <c r="BC33" s="191">
        <f t="shared" si="36"/>
        <v>-31.31</v>
      </c>
      <c r="BD33" s="191">
        <f t="shared" si="37"/>
        <v>-0.6</v>
      </c>
      <c r="BE33" s="191">
        <f t="shared" si="38"/>
        <v>-256.28</v>
      </c>
      <c r="BF33" s="191">
        <f t="shared" si="39"/>
        <v>-300</v>
      </c>
    </row>
    <row r="34" spans="2:58">
      <c r="B34" t="s">
        <v>229</v>
      </c>
      <c r="C34" s="195" t="str">
        <f>_xlfn.XLOOKUP(B34,'2024.7-2024.9'!B:B,'2024.7-2024.9'!G:G)</f>
        <v>2021/01/04</v>
      </c>
      <c r="D34">
        <f>_xlfn.XLOOKUP(B34,'2024.7-2024.9'!B:B,'2024.7-2024.9'!I:I)</f>
        <v>0</v>
      </c>
      <c r="E34" t="str">
        <f>_xlfn.XLOOKUP(B34,'2024.7-2024.9'!B:B,'2024.7-2024.9'!C:C)</f>
        <v>服务营销中心</v>
      </c>
      <c r="F34" t="str">
        <f>_xlfn.XLOOKUP(B34,'2024.7-2024.9'!B:B,'2024.7-2024.9'!F:F)</f>
        <v>机械服务助理工程师</v>
      </c>
      <c r="G34">
        <f>_xlfn.XLOOKUP(B34,'2024.07-09姓名和payroll计数'!A:A,'2024.07-09姓名和payroll计数'!B:B)</f>
        <v>3</v>
      </c>
      <c r="H34" s="10">
        <f>_xlfn.XLOOKUP(B34,'2024.1-2024.6'!B:B,'2024.1-2024.6'!K:K)</f>
        <v>4781.7</v>
      </c>
      <c r="I34" s="10">
        <f>IFERROR(AVERAGEIF(#REF!,B34,#REF!),0)</f>
        <v>0</v>
      </c>
      <c r="J34" s="10">
        <f>_xlfn.XLOOKUP(B34,'2024.1-2024.6'!B:B,'2024.1-2024.6'!J:J)</f>
        <v>1913</v>
      </c>
      <c r="K34" s="10">
        <f>IFERROR(AVERAGEIF(#REF!,B34,#REF!),0)</f>
        <v>0</v>
      </c>
      <c r="M34" s="10">
        <f>SUMIF('2024.7-2024.9'!B:B,B34,'2024.7-2024.9'!L:L)</f>
        <v>1091.04</v>
      </c>
      <c r="O34" s="10">
        <f>SUMIF('2024.7-2024.9'!B:B,B34,'2024.7-2024.9'!N:N)</f>
        <v>16.69</v>
      </c>
      <c r="P34" s="10">
        <f>SUMIF('2024.7-2024.9'!B:B,B34,'2024.7-2024.9'!P:P)</f>
        <v>11.4</v>
      </c>
      <c r="R34" s="10">
        <f>SUMIF('2024.7-2024.9'!B:B,B34,'2024.7-2024.9'!M:M)</f>
        <v>264.52</v>
      </c>
      <c r="T34" s="10">
        <f>SUMIF('2024.7-2024.9'!B:B,B34,'2024.7-2024.9'!O:O)</f>
        <v>0</v>
      </c>
      <c r="U34" s="10">
        <f t="shared" si="2"/>
        <v>4781.7</v>
      </c>
      <c r="V34" s="10">
        <f t="shared" si="3"/>
        <v>4781.7</v>
      </c>
      <c r="W34" s="10">
        <f t="shared" si="4"/>
        <v>2151.765</v>
      </c>
      <c r="X34" s="10">
        <f t="shared" si="5"/>
        <v>4781.7</v>
      </c>
      <c r="Y34" s="10">
        <f t="shared" si="6"/>
        <v>4781.7</v>
      </c>
      <c r="Z34" s="10">
        <f t="shared" si="7"/>
        <v>114.7608</v>
      </c>
      <c r="AA34" s="10">
        <f t="shared" si="8"/>
        <v>4781.7</v>
      </c>
      <c r="AB34" s="10">
        <f t="shared" si="9"/>
        <v>28.6902</v>
      </c>
      <c r="AC34" s="10">
        <f t="shared" si="10"/>
        <v>4781.7</v>
      </c>
      <c r="AD34" s="10">
        <f t="shared" si="11"/>
        <v>4781.7</v>
      </c>
      <c r="AE34" s="10">
        <f t="shared" si="12"/>
        <v>573.804</v>
      </c>
      <c r="AF34" s="10">
        <f t="shared" si="13"/>
        <v>4781.7</v>
      </c>
      <c r="AG34" s="10">
        <f t="shared" si="14"/>
        <v>4781.7</v>
      </c>
      <c r="AH34" s="10">
        <f t="shared" si="15"/>
        <v>717.255</v>
      </c>
      <c r="AI34" s="10">
        <f t="shared" si="16"/>
        <v>-1060.725</v>
      </c>
      <c r="AJ34" s="10">
        <f t="shared" si="17"/>
        <v>-98.0708</v>
      </c>
      <c r="AK34" s="10">
        <f t="shared" si="18"/>
        <v>-17.2902</v>
      </c>
      <c r="AL34" s="10">
        <f t="shared" si="19"/>
        <v>-309.284</v>
      </c>
      <c r="AM34" s="10">
        <f t="shared" si="20"/>
        <v>-717.255</v>
      </c>
      <c r="AN34" s="10">
        <f t="shared" si="21"/>
        <v>4546</v>
      </c>
      <c r="AO34" s="10">
        <f t="shared" si="22"/>
        <v>4546</v>
      </c>
      <c r="AP34" s="10">
        <f t="shared" si="23"/>
        <v>2045.7</v>
      </c>
      <c r="AQ34" s="191">
        <f t="shared" si="24"/>
        <v>1913</v>
      </c>
      <c r="AR34" s="191">
        <f t="shared" si="25"/>
        <v>1913</v>
      </c>
      <c r="AS34" s="191">
        <f t="shared" si="26"/>
        <v>45.912</v>
      </c>
      <c r="AT34" s="191">
        <f t="shared" si="27"/>
        <v>1913</v>
      </c>
      <c r="AU34" s="191">
        <f t="shared" si="28"/>
        <v>11.478</v>
      </c>
      <c r="AV34" s="191">
        <f t="shared" si="29"/>
        <v>4340</v>
      </c>
      <c r="AW34" s="191">
        <f t="shared" si="30"/>
        <v>4340</v>
      </c>
      <c r="AX34" s="191">
        <f t="shared" si="31"/>
        <v>520.8</v>
      </c>
      <c r="AY34" s="191">
        <f t="shared" si="32"/>
        <v>1913</v>
      </c>
      <c r="AZ34" s="191">
        <f t="shared" si="33"/>
        <v>1913</v>
      </c>
      <c r="BA34" s="191">
        <f t="shared" si="34"/>
        <v>286.95</v>
      </c>
      <c r="BB34" s="191">
        <f t="shared" si="35"/>
        <v>-954.66</v>
      </c>
      <c r="BC34" s="191">
        <f t="shared" si="36"/>
        <v>-29.222</v>
      </c>
      <c r="BD34" s="191">
        <f t="shared" si="37"/>
        <v>-0.0779999999999994</v>
      </c>
      <c r="BE34" s="191">
        <f t="shared" si="38"/>
        <v>-256.28</v>
      </c>
      <c r="BF34" s="191">
        <f t="shared" si="39"/>
        <v>-286.95</v>
      </c>
    </row>
    <row r="35" spans="2:58">
      <c r="B35" t="s">
        <v>230</v>
      </c>
      <c r="C35" s="195" t="str">
        <f>_xlfn.XLOOKUP(B35,'2024.7-2024.9'!B:B,'2024.7-2024.9'!G:G)</f>
        <v>2020/08/31</v>
      </c>
      <c r="D35">
        <f>_xlfn.XLOOKUP(B35,'2024.7-2024.9'!B:B,'2024.7-2024.9'!I:I)</f>
        <v>0</v>
      </c>
      <c r="E35" t="str">
        <f>_xlfn.XLOOKUP(B35,'2024.7-2024.9'!B:B,'2024.7-2024.9'!C:C)</f>
        <v>运营中心</v>
      </c>
      <c r="F35" t="str">
        <f>_xlfn.XLOOKUP(B35,'2024.7-2024.9'!B:B,'2024.7-2024.9'!F:F)</f>
        <v>装配钳工</v>
      </c>
      <c r="G35">
        <f>_xlfn.XLOOKUP(B35,'2024.07-09姓名和payroll计数'!A:A,'2024.07-09姓名和payroll计数'!B:B)</f>
        <v>3</v>
      </c>
      <c r="H35" s="10">
        <f>_xlfn.XLOOKUP(B35,'2024.1-2024.6'!B:B,'2024.1-2024.6'!K:K)</f>
        <v>8004.12</v>
      </c>
      <c r="I35" s="10">
        <f>IFERROR(AVERAGEIF(#REF!,B35,#REF!),0)</f>
        <v>0</v>
      </c>
      <c r="J35" s="10">
        <f>_xlfn.XLOOKUP(B35,'2024.1-2024.6'!B:B,'2024.1-2024.6'!J:J)</f>
        <v>1900</v>
      </c>
      <c r="K35" s="10">
        <f>IFERROR(AVERAGEIF(#REF!,B35,#REF!),0)</f>
        <v>0</v>
      </c>
      <c r="M35" s="10">
        <f>SUMIF('2024.7-2024.9'!B:B,B35,'2024.7-2024.9'!L:L)</f>
        <v>1091.04</v>
      </c>
      <c r="O35" s="10">
        <f>SUMIF('2024.7-2024.9'!B:B,B35,'2024.7-2024.9'!N:N)</f>
        <v>16.69</v>
      </c>
      <c r="P35" s="10">
        <f>SUMIF('2024.7-2024.9'!B:B,B35,'2024.7-2024.9'!P:P)</f>
        <v>11.4</v>
      </c>
      <c r="R35" s="10">
        <f>SUMIF('2024.7-2024.9'!B:B,B35,'2024.7-2024.9'!M:M)</f>
        <v>264.52</v>
      </c>
      <c r="T35" s="10">
        <f>SUMIF('2024.7-2024.9'!B:B,B35,'2024.7-2024.9'!O:O)</f>
        <v>0</v>
      </c>
      <c r="U35" s="10">
        <f t="shared" si="2"/>
        <v>8004.12</v>
      </c>
      <c r="V35" s="10">
        <f t="shared" si="3"/>
        <v>8004.12</v>
      </c>
      <c r="W35" s="10">
        <f t="shared" si="4"/>
        <v>3601.854</v>
      </c>
      <c r="X35" s="10">
        <f t="shared" si="5"/>
        <v>8004.12</v>
      </c>
      <c r="Y35" s="10">
        <f t="shared" si="6"/>
        <v>8004.12</v>
      </c>
      <c r="Z35" s="10">
        <f t="shared" si="7"/>
        <v>192.09888</v>
      </c>
      <c r="AA35" s="10">
        <f t="shared" si="8"/>
        <v>8004.12</v>
      </c>
      <c r="AB35" s="10">
        <f t="shared" si="9"/>
        <v>48.02472</v>
      </c>
      <c r="AC35" s="10">
        <f t="shared" si="10"/>
        <v>8004.12</v>
      </c>
      <c r="AD35" s="10">
        <f t="shared" si="11"/>
        <v>5626</v>
      </c>
      <c r="AE35" s="10">
        <f t="shared" si="12"/>
        <v>675.12</v>
      </c>
      <c r="AF35" s="10">
        <f t="shared" si="13"/>
        <v>8004.12</v>
      </c>
      <c r="AG35" s="10">
        <f t="shared" si="14"/>
        <v>8004.12</v>
      </c>
      <c r="AH35" s="10">
        <f t="shared" si="15"/>
        <v>1200.618</v>
      </c>
      <c r="AI35" s="10">
        <f t="shared" si="16"/>
        <v>-2510.814</v>
      </c>
      <c r="AJ35" s="10">
        <f t="shared" si="17"/>
        <v>-175.40888</v>
      </c>
      <c r="AK35" s="10">
        <f t="shared" si="18"/>
        <v>-36.62472</v>
      </c>
      <c r="AL35" s="10">
        <f t="shared" si="19"/>
        <v>-410.6</v>
      </c>
      <c r="AM35" s="10">
        <f t="shared" si="20"/>
        <v>-1200.618</v>
      </c>
      <c r="AN35" s="10">
        <f t="shared" si="21"/>
        <v>4546</v>
      </c>
      <c r="AO35" s="10">
        <f t="shared" si="22"/>
        <v>4546</v>
      </c>
      <c r="AP35" s="10">
        <f t="shared" si="23"/>
        <v>2045.7</v>
      </c>
      <c r="AQ35" s="191">
        <f t="shared" si="24"/>
        <v>1900</v>
      </c>
      <c r="AR35" s="191">
        <f t="shared" si="25"/>
        <v>1900</v>
      </c>
      <c r="AS35" s="191">
        <f t="shared" si="26"/>
        <v>45.6</v>
      </c>
      <c r="AT35" s="191">
        <f t="shared" si="27"/>
        <v>1900</v>
      </c>
      <c r="AU35" s="191">
        <f t="shared" si="28"/>
        <v>11.4</v>
      </c>
      <c r="AV35" s="191">
        <f t="shared" si="29"/>
        <v>4340</v>
      </c>
      <c r="AW35" s="191">
        <f t="shared" si="30"/>
        <v>4340</v>
      </c>
      <c r="AX35" s="191">
        <f t="shared" si="31"/>
        <v>520.8</v>
      </c>
      <c r="AY35" s="191">
        <f t="shared" si="32"/>
        <v>1900</v>
      </c>
      <c r="AZ35" s="191">
        <f t="shared" si="33"/>
        <v>1900</v>
      </c>
      <c r="BA35" s="191">
        <f t="shared" si="34"/>
        <v>285</v>
      </c>
      <c r="BB35" s="191">
        <f t="shared" si="35"/>
        <v>-954.66</v>
      </c>
      <c r="BC35" s="191">
        <f t="shared" si="36"/>
        <v>-28.91</v>
      </c>
      <c r="BD35" s="191">
        <f t="shared" si="37"/>
        <v>0</v>
      </c>
      <c r="BE35" s="191">
        <f t="shared" si="38"/>
        <v>-256.28</v>
      </c>
      <c r="BF35" s="191">
        <f t="shared" si="39"/>
        <v>-285</v>
      </c>
    </row>
    <row r="36" spans="2:58">
      <c r="B36" t="s">
        <v>231</v>
      </c>
      <c r="C36" s="195" t="str">
        <f>_xlfn.XLOOKUP(B36,'2024.7-2024.9'!B:B,'2024.7-2024.9'!G:G)</f>
        <v>2023/04/03</v>
      </c>
      <c r="D36">
        <f>_xlfn.XLOOKUP(B36,'2024.7-2024.9'!B:B,'2024.7-2024.9'!I:I)</f>
        <v>0</v>
      </c>
      <c r="E36" t="str">
        <f>_xlfn.XLOOKUP(B36,'2024.7-2024.9'!B:B,'2024.7-2024.9'!C:C)</f>
        <v>采购部</v>
      </c>
      <c r="F36" t="str">
        <f>_xlfn.XLOOKUP(B36,'2024.7-2024.9'!B:B,'2024.7-2024.9'!F:F)</f>
        <v>采购专员</v>
      </c>
      <c r="G36">
        <f>_xlfn.XLOOKUP(B36,'2024.07-09姓名和payroll计数'!A:A,'2024.07-09姓名和payroll计数'!B:B)</f>
        <v>3</v>
      </c>
      <c r="H36" s="10">
        <f>_xlfn.XLOOKUP(B36,'2024.1-2024.6'!B:B,'2024.1-2024.6'!K:K)</f>
        <v>6779.02</v>
      </c>
      <c r="I36" s="10">
        <f>IFERROR(AVERAGEIF(#REF!,B36,#REF!),0)</f>
        <v>0</v>
      </c>
      <c r="J36" s="10">
        <f>_xlfn.XLOOKUP(B36,'2024.1-2024.6'!B:B,'2024.1-2024.6'!J:J)</f>
        <v>3026</v>
      </c>
      <c r="K36" s="10">
        <f>IFERROR(AVERAGEIF(#REF!,B36,#REF!),0)</f>
        <v>0</v>
      </c>
      <c r="M36" s="10">
        <f>SUMIF('2024.7-2024.9'!B:B,B36,'2024.7-2024.9'!L:L)</f>
        <v>1091.04</v>
      </c>
      <c r="O36" s="10">
        <f>SUMIF('2024.7-2024.9'!B:B,B36,'2024.7-2024.9'!N:N)</f>
        <v>16.69</v>
      </c>
      <c r="P36" s="10">
        <f>SUMIF('2024.7-2024.9'!B:B,B36,'2024.7-2024.9'!P:P)</f>
        <v>11.4</v>
      </c>
      <c r="R36" s="10">
        <f>SUMIF('2024.7-2024.9'!B:B,B36,'2024.7-2024.9'!M:M)</f>
        <v>264.52</v>
      </c>
      <c r="T36" s="10">
        <f>SUMIF('2024.7-2024.9'!B:B,B36,'2024.7-2024.9'!O:O)</f>
        <v>250</v>
      </c>
      <c r="U36" s="10">
        <f t="shared" si="2"/>
        <v>6779.02</v>
      </c>
      <c r="V36" s="10">
        <f t="shared" si="3"/>
        <v>6779.02</v>
      </c>
      <c r="W36" s="10">
        <f t="shared" si="4"/>
        <v>3050.559</v>
      </c>
      <c r="X36" s="10">
        <f t="shared" si="5"/>
        <v>6779.02</v>
      </c>
      <c r="Y36" s="10">
        <f t="shared" si="6"/>
        <v>6779.02</v>
      </c>
      <c r="Z36" s="10">
        <f t="shared" si="7"/>
        <v>162.69648</v>
      </c>
      <c r="AA36" s="10">
        <f t="shared" si="8"/>
        <v>6779.02</v>
      </c>
      <c r="AB36" s="10">
        <f t="shared" si="9"/>
        <v>40.67412</v>
      </c>
      <c r="AC36" s="10">
        <f t="shared" si="10"/>
        <v>6779.02</v>
      </c>
      <c r="AD36" s="10">
        <f t="shared" si="11"/>
        <v>5626</v>
      </c>
      <c r="AE36" s="10">
        <f t="shared" si="12"/>
        <v>675.12</v>
      </c>
      <c r="AF36" s="10">
        <f t="shared" si="13"/>
        <v>6779.02</v>
      </c>
      <c r="AG36" s="10">
        <f t="shared" si="14"/>
        <v>6779.02</v>
      </c>
      <c r="AH36" s="10">
        <f t="shared" si="15"/>
        <v>1016.853</v>
      </c>
      <c r="AI36" s="10">
        <f t="shared" si="16"/>
        <v>-1959.519</v>
      </c>
      <c r="AJ36" s="10">
        <f t="shared" si="17"/>
        <v>-146.00648</v>
      </c>
      <c r="AK36" s="10">
        <f t="shared" si="18"/>
        <v>-29.27412</v>
      </c>
      <c r="AL36" s="10">
        <f t="shared" si="19"/>
        <v>-410.6</v>
      </c>
      <c r="AM36" s="10">
        <f t="shared" si="20"/>
        <v>-766.853</v>
      </c>
      <c r="AN36" s="10">
        <f t="shared" si="21"/>
        <v>4546</v>
      </c>
      <c r="AO36" s="10">
        <f t="shared" si="22"/>
        <v>4546</v>
      </c>
      <c r="AP36" s="10">
        <f t="shared" si="23"/>
        <v>2045.7</v>
      </c>
      <c r="AQ36" s="191">
        <f t="shared" si="24"/>
        <v>3026</v>
      </c>
      <c r="AR36" s="191">
        <f t="shared" si="25"/>
        <v>3026</v>
      </c>
      <c r="AS36" s="191">
        <f t="shared" si="26"/>
        <v>72.624</v>
      </c>
      <c r="AT36" s="191">
        <f t="shared" si="27"/>
        <v>3026</v>
      </c>
      <c r="AU36" s="191">
        <f t="shared" si="28"/>
        <v>18.156</v>
      </c>
      <c r="AV36" s="191">
        <f t="shared" si="29"/>
        <v>4340</v>
      </c>
      <c r="AW36" s="191">
        <f t="shared" si="30"/>
        <v>4340</v>
      </c>
      <c r="AX36" s="191">
        <f t="shared" si="31"/>
        <v>520.8</v>
      </c>
      <c r="AY36" s="191">
        <f t="shared" si="32"/>
        <v>3026</v>
      </c>
      <c r="AZ36" s="191">
        <f t="shared" si="33"/>
        <v>3026</v>
      </c>
      <c r="BA36" s="191">
        <f t="shared" si="34"/>
        <v>453.9</v>
      </c>
      <c r="BB36" s="191">
        <f t="shared" si="35"/>
        <v>-954.66</v>
      </c>
      <c r="BC36" s="191">
        <f t="shared" si="36"/>
        <v>-55.934</v>
      </c>
      <c r="BD36" s="191">
        <f t="shared" si="37"/>
        <v>-6.756</v>
      </c>
      <c r="BE36" s="191">
        <f t="shared" si="38"/>
        <v>-256.28</v>
      </c>
      <c r="BF36" s="191">
        <f t="shared" si="39"/>
        <v>-203.9</v>
      </c>
    </row>
    <row r="37" spans="2:58">
      <c r="B37" t="s">
        <v>233</v>
      </c>
      <c r="C37" s="195" t="str">
        <f>_xlfn.XLOOKUP(B37,'2024.7-2024.9'!B:B,'2024.7-2024.9'!G:G)</f>
        <v>2021/05/28</v>
      </c>
      <c r="D37" t="s">
        <v>549</v>
      </c>
      <c r="E37" t="str">
        <f>_xlfn.XLOOKUP(B37,'2024.7-2024.9'!B:B,'2024.7-2024.9'!C:C)</f>
        <v>采购部</v>
      </c>
      <c r="F37" t="str">
        <f>_xlfn.XLOOKUP(B37,'2024.7-2024.9'!B:B,'2024.7-2024.9'!F:F)</f>
        <v>前端采购主管</v>
      </c>
      <c r="G37">
        <f>_xlfn.XLOOKUP(B37,'2024.07-09姓名和payroll计数'!A:A,'2024.07-09姓名和payroll计数'!B:B)</f>
        <v>2</v>
      </c>
      <c r="H37" s="10">
        <f>_xlfn.XLOOKUP(B37,'2024.1-2024.6'!B:B,'2024.1-2024.6'!K:K)</f>
        <v>10150</v>
      </c>
      <c r="I37" s="10">
        <f>IFERROR(AVERAGEIF(#REF!,B37,#REF!),0)</f>
        <v>0</v>
      </c>
      <c r="J37" s="10">
        <f>_xlfn.XLOOKUP(B37,'2024.1-2024.6'!B:B,'2024.1-2024.6'!J:J)</f>
        <v>3800</v>
      </c>
      <c r="K37" s="10">
        <f>IFERROR(AVERAGEIF(#REF!,B37,#REF!),0)</f>
        <v>0</v>
      </c>
      <c r="M37" s="10">
        <f>SUMIF('2024.7-2024.9'!B:B,B37,'2024.7-2024.9'!L:L)</f>
        <v>727.36</v>
      </c>
      <c r="O37" s="10">
        <f>SUMIF('2024.7-2024.9'!B:B,B37,'2024.7-2024.9'!N:N)</f>
        <v>7.6</v>
      </c>
      <c r="P37" s="10">
        <f>SUMIF('2024.7-2024.9'!B:B,B37,'2024.7-2024.9'!P:P)</f>
        <v>7.6</v>
      </c>
      <c r="R37" s="10">
        <f>SUMIF('2024.7-2024.9'!B:B,B37,'2024.7-2024.9'!M:M)</f>
        <v>173.6</v>
      </c>
      <c r="T37" s="10">
        <f>SUMIF('2024.7-2024.9'!B:B,B37,'2024.7-2024.9'!O:O)</f>
        <v>0</v>
      </c>
      <c r="U37" s="10">
        <f t="shared" si="2"/>
        <v>10150</v>
      </c>
      <c r="V37" s="10">
        <f t="shared" si="3"/>
        <v>10150</v>
      </c>
      <c r="W37" s="10">
        <f t="shared" si="4"/>
        <v>3045</v>
      </c>
      <c r="X37" s="10">
        <f t="shared" si="5"/>
        <v>10150</v>
      </c>
      <c r="Y37" s="10">
        <f t="shared" si="6"/>
        <v>10150</v>
      </c>
      <c r="Z37" s="10">
        <f t="shared" si="7"/>
        <v>162.4</v>
      </c>
      <c r="AA37" s="10">
        <f t="shared" si="8"/>
        <v>10150</v>
      </c>
      <c r="AB37" s="10">
        <f t="shared" si="9"/>
        <v>40.6</v>
      </c>
      <c r="AC37" s="10">
        <f t="shared" si="10"/>
        <v>10150</v>
      </c>
      <c r="AD37" s="10">
        <f t="shared" si="11"/>
        <v>5626</v>
      </c>
      <c r="AE37" s="10">
        <f t="shared" si="12"/>
        <v>450.08</v>
      </c>
      <c r="AF37" s="10">
        <f t="shared" si="13"/>
        <v>10150</v>
      </c>
      <c r="AG37" s="10">
        <f t="shared" si="14"/>
        <v>10150</v>
      </c>
      <c r="AH37" s="10">
        <f t="shared" si="15"/>
        <v>1015</v>
      </c>
      <c r="AI37" s="10">
        <f t="shared" si="16"/>
        <v>-2317.64</v>
      </c>
      <c r="AJ37" s="10">
        <f t="shared" si="17"/>
        <v>-154.8</v>
      </c>
      <c r="AK37" s="10">
        <f t="shared" si="18"/>
        <v>-33</v>
      </c>
      <c r="AL37" s="10">
        <f t="shared" si="19"/>
        <v>-276.48</v>
      </c>
      <c r="AM37" s="10">
        <f t="shared" si="20"/>
        <v>-1015</v>
      </c>
      <c r="AN37" s="10">
        <f t="shared" si="21"/>
        <v>4546</v>
      </c>
      <c r="AO37" s="10">
        <f t="shared" si="22"/>
        <v>4546</v>
      </c>
      <c r="AP37" s="10">
        <f t="shared" si="23"/>
        <v>1363.8</v>
      </c>
      <c r="AQ37" s="191">
        <f t="shared" si="24"/>
        <v>3800</v>
      </c>
      <c r="AR37" s="191">
        <f t="shared" si="25"/>
        <v>3800</v>
      </c>
      <c r="AS37" s="191">
        <f t="shared" si="26"/>
        <v>60.8</v>
      </c>
      <c r="AT37" s="191">
        <f t="shared" si="27"/>
        <v>3800</v>
      </c>
      <c r="AU37" s="191">
        <f t="shared" si="28"/>
        <v>15.2</v>
      </c>
      <c r="AV37" s="191">
        <f t="shared" si="29"/>
        <v>4340</v>
      </c>
      <c r="AW37" s="191">
        <f t="shared" si="30"/>
        <v>4340</v>
      </c>
      <c r="AX37" s="191">
        <f t="shared" si="31"/>
        <v>347.2</v>
      </c>
      <c r="AY37" s="191">
        <f t="shared" si="32"/>
        <v>3800</v>
      </c>
      <c r="AZ37" s="191">
        <f t="shared" si="33"/>
        <v>3800</v>
      </c>
      <c r="BA37" s="191">
        <f t="shared" si="34"/>
        <v>380</v>
      </c>
      <c r="BB37" s="191">
        <f t="shared" si="35"/>
        <v>-636.44</v>
      </c>
      <c r="BC37" s="191">
        <f t="shared" si="36"/>
        <v>-53.2</v>
      </c>
      <c r="BD37" s="191">
        <f t="shared" si="37"/>
        <v>-7.6</v>
      </c>
      <c r="BE37" s="191">
        <f t="shared" si="38"/>
        <v>-173.6</v>
      </c>
      <c r="BF37" s="191">
        <f t="shared" si="39"/>
        <v>-380</v>
      </c>
    </row>
    <row r="38" spans="2:58">
      <c r="B38" t="s">
        <v>234</v>
      </c>
      <c r="C38" s="195" t="str">
        <f>_xlfn.XLOOKUP(B38,'2024.7-2024.9'!B:B,'2024.7-2024.9'!G:G)</f>
        <v>2005/09/09</v>
      </c>
      <c r="D38">
        <f>_xlfn.XLOOKUP(B38,'2024.7-2024.9'!B:B,'2024.7-2024.9'!I:I)</f>
        <v>0</v>
      </c>
      <c r="E38" t="str">
        <f>_xlfn.XLOOKUP(B38,'2024.7-2024.9'!B:B,'2024.7-2024.9'!C:C)</f>
        <v>研发部</v>
      </c>
      <c r="F38" t="str">
        <f>_xlfn.XLOOKUP(B38,'2024.7-2024.9'!B:B,'2024.7-2024.9'!F:F)</f>
        <v>机械研发主管</v>
      </c>
      <c r="G38">
        <f>_xlfn.XLOOKUP(B38,'2024.07-09姓名和payroll计数'!A:A,'2024.07-09姓名和payroll计数'!B:B)</f>
        <v>3</v>
      </c>
      <c r="H38" s="10">
        <f>_xlfn.XLOOKUP(B38,'2024.1-2024.6'!B:B,'2024.1-2024.6'!K:K)</f>
        <v>13043.7</v>
      </c>
      <c r="I38" s="10">
        <f>IFERROR(AVERAGEIF(#REF!,B38,#REF!),0)</f>
        <v>0</v>
      </c>
      <c r="J38" s="10">
        <f>_xlfn.XLOOKUP(B38,'2024.1-2024.6'!B:B,'2024.1-2024.6'!J:J)</f>
        <v>5544</v>
      </c>
      <c r="K38" s="10">
        <f>IFERROR(AVERAGEIF(#REF!,B38,#REF!),0)</f>
        <v>0</v>
      </c>
      <c r="M38" s="10">
        <f>SUMIF('2024.7-2024.9'!B:B,B38,'2024.7-2024.9'!L:L)</f>
        <v>1091.04</v>
      </c>
      <c r="O38" s="10">
        <f>SUMIF('2024.7-2024.9'!B:B,B38,'2024.7-2024.9'!N:N)</f>
        <v>16.69</v>
      </c>
      <c r="P38" s="10">
        <f>SUMIF('2024.7-2024.9'!B:B,B38,'2024.7-2024.9'!P:P)</f>
        <v>11.4</v>
      </c>
      <c r="R38" s="10">
        <f>SUMIF('2024.7-2024.9'!B:B,B38,'2024.7-2024.9'!M:M)</f>
        <v>264.52</v>
      </c>
      <c r="T38" s="10">
        <f>SUMIF('2024.7-2024.9'!B:B,B38,'2024.7-2024.9'!O:O)</f>
        <v>375</v>
      </c>
      <c r="U38" s="10">
        <f t="shared" si="2"/>
        <v>13043.7</v>
      </c>
      <c r="V38" s="10">
        <f t="shared" si="3"/>
        <v>13043.7</v>
      </c>
      <c r="W38" s="10">
        <f t="shared" si="4"/>
        <v>5869.665</v>
      </c>
      <c r="X38" s="10">
        <f t="shared" si="5"/>
        <v>13043.7</v>
      </c>
      <c r="Y38" s="10">
        <f t="shared" si="6"/>
        <v>13043.7</v>
      </c>
      <c r="Z38" s="10">
        <f t="shared" si="7"/>
        <v>313.0488</v>
      </c>
      <c r="AA38" s="10">
        <f t="shared" si="8"/>
        <v>13043.7</v>
      </c>
      <c r="AB38" s="10">
        <f t="shared" si="9"/>
        <v>78.2622</v>
      </c>
      <c r="AC38" s="10">
        <f t="shared" si="10"/>
        <v>13043.7</v>
      </c>
      <c r="AD38" s="10">
        <f t="shared" si="11"/>
        <v>5626</v>
      </c>
      <c r="AE38" s="10">
        <f t="shared" si="12"/>
        <v>675.12</v>
      </c>
      <c r="AF38" s="10">
        <f t="shared" si="13"/>
        <v>13043.7</v>
      </c>
      <c r="AG38" s="10">
        <f t="shared" si="14"/>
        <v>13043.7</v>
      </c>
      <c r="AH38" s="10">
        <f t="shared" si="15"/>
        <v>1956.555</v>
      </c>
      <c r="AI38" s="10">
        <f t="shared" si="16"/>
        <v>-4778.625</v>
      </c>
      <c r="AJ38" s="10">
        <f t="shared" si="17"/>
        <v>-296.3588</v>
      </c>
      <c r="AK38" s="10">
        <f t="shared" si="18"/>
        <v>-66.8622</v>
      </c>
      <c r="AL38" s="10">
        <f t="shared" si="19"/>
        <v>-410.6</v>
      </c>
      <c r="AM38" s="10">
        <f t="shared" si="20"/>
        <v>-1581.555</v>
      </c>
      <c r="AN38" s="10">
        <f t="shared" si="21"/>
        <v>5544</v>
      </c>
      <c r="AO38" s="10">
        <f t="shared" si="22"/>
        <v>5544</v>
      </c>
      <c r="AP38" s="10">
        <f t="shared" si="23"/>
        <v>2494.8</v>
      </c>
      <c r="AQ38" s="191">
        <f t="shared" si="24"/>
        <v>5544</v>
      </c>
      <c r="AR38" s="191">
        <f t="shared" si="25"/>
        <v>5544</v>
      </c>
      <c r="AS38" s="191">
        <f t="shared" si="26"/>
        <v>133.056</v>
      </c>
      <c r="AT38" s="191">
        <f t="shared" si="27"/>
        <v>5544</v>
      </c>
      <c r="AU38" s="191">
        <f t="shared" si="28"/>
        <v>33.264</v>
      </c>
      <c r="AV38" s="191">
        <f t="shared" si="29"/>
        <v>5544</v>
      </c>
      <c r="AW38" s="191">
        <f t="shared" si="30"/>
        <v>5544</v>
      </c>
      <c r="AX38" s="191">
        <f t="shared" si="31"/>
        <v>665.28</v>
      </c>
      <c r="AY38" s="191">
        <f t="shared" si="32"/>
        <v>5544</v>
      </c>
      <c r="AZ38" s="191">
        <f t="shared" si="33"/>
        <v>5544</v>
      </c>
      <c r="BA38" s="191">
        <f t="shared" si="34"/>
        <v>831.6</v>
      </c>
      <c r="BB38" s="191">
        <f t="shared" si="35"/>
        <v>-1403.76</v>
      </c>
      <c r="BC38" s="191">
        <f t="shared" si="36"/>
        <v>-116.366</v>
      </c>
      <c r="BD38" s="191">
        <f t="shared" si="37"/>
        <v>-21.864</v>
      </c>
      <c r="BE38" s="191">
        <f t="shared" si="38"/>
        <v>-400.76</v>
      </c>
      <c r="BF38" s="191">
        <f t="shared" si="39"/>
        <v>-456.6</v>
      </c>
    </row>
    <row r="39" spans="2:58">
      <c r="B39" t="s">
        <v>522</v>
      </c>
      <c r="C39" s="195" t="str">
        <f>_xlfn.XLOOKUP(B39,'2024.7-2024.9'!B:B,'2024.7-2024.9'!G:G)</f>
        <v>2024/02/20</v>
      </c>
      <c r="D39">
        <f>_xlfn.XLOOKUP(B39,'2024.7-2024.9'!B:B,'2024.7-2024.9'!I:I)</f>
        <v>0</v>
      </c>
      <c r="E39" t="str">
        <f>_xlfn.XLOOKUP(B39,'2024.7-2024.9'!B:B,'2024.7-2024.9'!C:C)</f>
        <v>服务营销中心</v>
      </c>
      <c r="F39" t="str">
        <f>_xlfn.XLOOKUP(B39,'2024.7-2024.9'!B:B,'2024.7-2024.9'!F:F)</f>
        <v>服务调度专员</v>
      </c>
      <c r="G39">
        <f>_xlfn.XLOOKUP(B39,'2024.07-09姓名和payroll计数'!A:A,'2024.07-09姓名和payroll计数'!B:B)</f>
        <v>3</v>
      </c>
      <c r="H39" s="10">
        <f>_xlfn.XLOOKUP(B39,'2024.1-2024.6'!B:B,'2024.1-2024.6'!K:K)</f>
        <v>2333.7</v>
      </c>
      <c r="I39" s="10">
        <f>IFERROR(AVERAGEIF(#REF!,B39,#REF!),0)</f>
        <v>0</v>
      </c>
      <c r="J39" s="10">
        <f>_xlfn.XLOOKUP(B39,'2024.1-2024.6'!B:B,'2024.1-2024.6'!J:J)</f>
        <v>2474</v>
      </c>
      <c r="K39" s="10">
        <f>IFERROR(AVERAGEIF(#REF!,B39,#REF!),0)</f>
        <v>0</v>
      </c>
      <c r="M39" s="10">
        <f>SUMIF('2024.7-2024.9'!B:B,B39,'2024.7-2024.9'!L:L)</f>
        <v>1091.04</v>
      </c>
      <c r="O39" s="10">
        <f>SUMIF('2024.7-2024.9'!B:B,B39,'2024.7-2024.9'!N:N)</f>
        <v>16.69</v>
      </c>
      <c r="P39" s="10">
        <f>SUMIF('2024.7-2024.9'!B:B,B39,'2024.7-2024.9'!P:P)</f>
        <v>11.4</v>
      </c>
      <c r="R39" s="10">
        <f>SUMIF('2024.7-2024.9'!B:B,B39,'2024.7-2024.9'!M:M)</f>
        <v>264.52</v>
      </c>
      <c r="T39" s="10">
        <f>SUMIF('2024.7-2024.9'!B:B,B39,'2024.7-2024.9'!O:O)</f>
        <v>0</v>
      </c>
      <c r="U39" s="10">
        <f t="shared" si="2"/>
        <v>4546</v>
      </c>
      <c r="V39" s="10">
        <f t="shared" si="3"/>
        <v>4546</v>
      </c>
      <c r="W39" s="10">
        <f t="shared" si="4"/>
        <v>2045.7</v>
      </c>
      <c r="X39" s="10">
        <f t="shared" si="5"/>
        <v>2333.7</v>
      </c>
      <c r="Y39" s="10">
        <f t="shared" si="6"/>
        <v>2333.7</v>
      </c>
      <c r="Z39" s="10">
        <f t="shared" si="7"/>
        <v>56.0088</v>
      </c>
      <c r="AA39" s="10">
        <f t="shared" si="8"/>
        <v>2333.7</v>
      </c>
      <c r="AB39" s="10">
        <f t="shared" si="9"/>
        <v>14.0022</v>
      </c>
      <c r="AC39" s="10">
        <f t="shared" si="10"/>
        <v>4340</v>
      </c>
      <c r="AD39" s="10">
        <f t="shared" si="11"/>
        <v>4340</v>
      </c>
      <c r="AE39" s="10">
        <f t="shared" si="12"/>
        <v>520.8</v>
      </c>
      <c r="AF39" s="10">
        <f t="shared" si="13"/>
        <v>2333.7</v>
      </c>
      <c r="AG39" s="10">
        <f t="shared" si="14"/>
        <v>2333.7</v>
      </c>
      <c r="AH39" s="10">
        <f t="shared" si="15"/>
        <v>350.055</v>
      </c>
      <c r="AI39" s="10">
        <f t="shared" si="16"/>
        <v>-954.66</v>
      </c>
      <c r="AJ39" s="10">
        <f t="shared" si="17"/>
        <v>-39.3188</v>
      </c>
      <c r="AK39" s="10">
        <f t="shared" si="18"/>
        <v>-2.6022</v>
      </c>
      <c r="AL39" s="10">
        <f t="shared" si="19"/>
        <v>-256.28</v>
      </c>
      <c r="AM39" s="10">
        <f t="shared" si="20"/>
        <v>-350.055</v>
      </c>
      <c r="AN39" s="10">
        <f t="shared" si="21"/>
        <v>4546</v>
      </c>
      <c r="AO39" s="10">
        <f t="shared" si="22"/>
        <v>4546</v>
      </c>
      <c r="AP39" s="10">
        <f t="shared" si="23"/>
        <v>2045.7</v>
      </c>
      <c r="AQ39" s="191">
        <f t="shared" si="24"/>
        <v>2474</v>
      </c>
      <c r="AR39" s="191">
        <f t="shared" si="25"/>
        <v>2474</v>
      </c>
      <c r="AS39" s="191">
        <f t="shared" si="26"/>
        <v>59.376</v>
      </c>
      <c r="AT39" s="191">
        <f t="shared" si="27"/>
        <v>2474</v>
      </c>
      <c r="AU39" s="191">
        <f t="shared" si="28"/>
        <v>14.844</v>
      </c>
      <c r="AV39" s="191">
        <f t="shared" si="29"/>
        <v>4340</v>
      </c>
      <c r="AW39" s="191">
        <f t="shared" si="30"/>
        <v>4340</v>
      </c>
      <c r="AX39" s="191">
        <f t="shared" si="31"/>
        <v>520.8</v>
      </c>
      <c r="AY39" s="191">
        <f t="shared" si="32"/>
        <v>2474</v>
      </c>
      <c r="AZ39" s="191">
        <f t="shared" si="33"/>
        <v>2474</v>
      </c>
      <c r="BA39" s="191">
        <f t="shared" si="34"/>
        <v>371.1</v>
      </c>
      <c r="BB39" s="191">
        <f t="shared" si="35"/>
        <v>-954.66</v>
      </c>
      <c r="BC39" s="191">
        <f t="shared" si="36"/>
        <v>-42.686</v>
      </c>
      <c r="BD39" s="191">
        <f t="shared" si="37"/>
        <v>-3.444</v>
      </c>
      <c r="BE39" s="191">
        <f t="shared" si="38"/>
        <v>-256.28</v>
      </c>
      <c r="BF39" s="191">
        <f t="shared" si="39"/>
        <v>-371.1</v>
      </c>
    </row>
    <row r="40" spans="2:58">
      <c r="B40" t="s">
        <v>235</v>
      </c>
      <c r="C40" s="195" t="str">
        <f>_xlfn.XLOOKUP(B40,'2024.7-2024.9'!B:B,'2024.7-2024.9'!G:G)</f>
        <v>2020/02/24</v>
      </c>
      <c r="D40">
        <f>_xlfn.XLOOKUP(B40,'2024.7-2024.9'!B:B,'2024.7-2024.9'!I:I)</f>
        <v>0</v>
      </c>
      <c r="E40" t="str">
        <f>_xlfn.XLOOKUP(B40,'2024.7-2024.9'!B:B,'2024.7-2024.9'!C:C)</f>
        <v>运营中心</v>
      </c>
      <c r="F40" t="str">
        <f>_xlfn.XLOOKUP(B40,'2024.7-2024.9'!B:B,'2024.7-2024.9'!F:F)</f>
        <v>装配电工</v>
      </c>
      <c r="G40">
        <f>_xlfn.XLOOKUP(B40,'2024.07-09姓名和payroll计数'!A:A,'2024.07-09姓名和payroll计数'!B:B)</f>
        <v>3</v>
      </c>
      <c r="H40" s="10">
        <f>_xlfn.XLOOKUP(B40,'2024.1-2024.6'!B:B,'2024.1-2024.6'!K:K)</f>
        <v>7372.52</v>
      </c>
      <c r="I40" s="10">
        <f>IFERROR(AVERAGEIF(#REF!,B40,#REF!),0)</f>
        <v>0</v>
      </c>
      <c r="J40" s="10">
        <f>_xlfn.XLOOKUP(B40,'2024.1-2024.6'!B:B,'2024.1-2024.6'!J:J)</f>
        <v>1900</v>
      </c>
      <c r="K40" s="10">
        <f>IFERROR(AVERAGEIF(#REF!,B40,#REF!),0)</f>
        <v>0</v>
      </c>
      <c r="M40" s="10">
        <f>SUMIF('2024.7-2024.9'!B:B,B40,'2024.7-2024.9'!L:L)</f>
        <v>1091.04</v>
      </c>
      <c r="O40" s="10">
        <f>SUMIF('2024.7-2024.9'!B:B,B40,'2024.7-2024.9'!N:N)</f>
        <v>16.69</v>
      </c>
      <c r="P40" s="10">
        <f>SUMIF('2024.7-2024.9'!B:B,B40,'2024.7-2024.9'!P:P)</f>
        <v>11.4</v>
      </c>
      <c r="R40" s="10">
        <f>SUMIF('2024.7-2024.9'!B:B,B40,'2024.7-2024.9'!M:M)</f>
        <v>264.52</v>
      </c>
      <c r="T40" s="10">
        <f>SUMIF('2024.7-2024.9'!B:B,B40,'2024.7-2024.9'!O:O)</f>
        <v>0</v>
      </c>
      <c r="U40" s="10">
        <f t="shared" si="2"/>
        <v>7372.52</v>
      </c>
      <c r="V40" s="10">
        <f t="shared" si="3"/>
        <v>7372.52</v>
      </c>
      <c r="W40" s="10">
        <f t="shared" si="4"/>
        <v>3317.634</v>
      </c>
      <c r="X40" s="10">
        <f t="shared" si="5"/>
        <v>7372.52</v>
      </c>
      <c r="Y40" s="10">
        <f t="shared" si="6"/>
        <v>7372.52</v>
      </c>
      <c r="Z40" s="10">
        <f t="shared" si="7"/>
        <v>176.94048</v>
      </c>
      <c r="AA40" s="10">
        <f t="shared" si="8"/>
        <v>7372.52</v>
      </c>
      <c r="AB40" s="10">
        <f t="shared" si="9"/>
        <v>44.23512</v>
      </c>
      <c r="AC40" s="10">
        <f t="shared" si="10"/>
        <v>7372.52</v>
      </c>
      <c r="AD40" s="10">
        <f t="shared" si="11"/>
        <v>5626</v>
      </c>
      <c r="AE40" s="10">
        <f t="shared" si="12"/>
        <v>675.12</v>
      </c>
      <c r="AF40" s="10">
        <f t="shared" si="13"/>
        <v>7372.52</v>
      </c>
      <c r="AG40" s="10">
        <f t="shared" si="14"/>
        <v>7372.52</v>
      </c>
      <c r="AH40" s="10">
        <f t="shared" si="15"/>
        <v>1105.878</v>
      </c>
      <c r="AI40" s="10">
        <f t="shared" si="16"/>
        <v>-2226.594</v>
      </c>
      <c r="AJ40" s="10">
        <f t="shared" si="17"/>
        <v>-160.25048</v>
      </c>
      <c r="AK40" s="10">
        <f t="shared" si="18"/>
        <v>-32.83512</v>
      </c>
      <c r="AL40" s="10">
        <f t="shared" si="19"/>
        <v>-410.6</v>
      </c>
      <c r="AM40" s="10">
        <f t="shared" si="20"/>
        <v>-1105.878</v>
      </c>
      <c r="AN40" s="10">
        <f t="shared" si="21"/>
        <v>4546</v>
      </c>
      <c r="AO40" s="10">
        <f t="shared" si="22"/>
        <v>4546</v>
      </c>
      <c r="AP40" s="10">
        <f t="shared" si="23"/>
        <v>2045.7</v>
      </c>
      <c r="AQ40" s="191">
        <f t="shared" si="24"/>
        <v>1900</v>
      </c>
      <c r="AR40" s="191">
        <f t="shared" si="25"/>
        <v>1900</v>
      </c>
      <c r="AS40" s="191">
        <f t="shared" si="26"/>
        <v>45.6</v>
      </c>
      <c r="AT40" s="191">
        <f t="shared" si="27"/>
        <v>1900</v>
      </c>
      <c r="AU40" s="191">
        <f t="shared" si="28"/>
        <v>11.4</v>
      </c>
      <c r="AV40" s="191">
        <f t="shared" si="29"/>
        <v>4340</v>
      </c>
      <c r="AW40" s="191">
        <f t="shared" si="30"/>
        <v>4340</v>
      </c>
      <c r="AX40" s="191">
        <f t="shared" si="31"/>
        <v>520.8</v>
      </c>
      <c r="AY40" s="191">
        <f t="shared" si="32"/>
        <v>1900</v>
      </c>
      <c r="AZ40" s="191">
        <f t="shared" si="33"/>
        <v>1900</v>
      </c>
      <c r="BA40" s="191">
        <f t="shared" si="34"/>
        <v>285</v>
      </c>
      <c r="BB40" s="191">
        <f t="shared" si="35"/>
        <v>-954.66</v>
      </c>
      <c r="BC40" s="191">
        <f t="shared" si="36"/>
        <v>-28.91</v>
      </c>
      <c r="BD40" s="191">
        <f t="shared" si="37"/>
        <v>0</v>
      </c>
      <c r="BE40" s="191">
        <f t="shared" si="38"/>
        <v>-256.28</v>
      </c>
      <c r="BF40" s="191">
        <f t="shared" si="39"/>
        <v>-285</v>
      </c>
    </row>
    <row r="41" spans="2:58">
      <c r="B41" t="s">
        <v>237</v>
      </c>
      <c r="C41" s="195" t="str">
        <f>_xlfn.XLOOKUP(B41,'2024.7-2024.9'!B:B,'2024.7-2024.9'!G:G)</f>
        <v>2020/10/16</v>
      </c>
      <c r="D41">
        <f>_xlfn.XLOOKUP(B41,'2024.7-2024.9'!B:B,'2024.7-2024.9'!I:I)</f>
        <v>0</v>
      </c>
      <c r="E41" t="str">
        <f>_xlfn.XLOOKUP(B41,'2024.7-2024.9'!B:B,'2024.7-2024.9'!C:C)</f>
        <v>运营中心</v>
      </c>
      <c r="F41" t="str">
        <f>_xlfn.XLOOKUP(B41,'2024.7-2024.9'!B:B,'2024.7-2024.9'!F:F)</f>
        <v>装配钳工班长</v>
      </c>
      <c r="G41">
        <f>_xlfn.XLOOKUP(B41,'2024.07-09姓名和payroll计数'!A:A,'2024.07-09姓名和payroll计数'!B:B)</f>
        <v>3</v>
      </c>
      <c r="H41" s="10">
        <f>_xlfn.XLOOKUP(B41,'2024.1-2024.6'!B:B,'2024.1-2024.6'!K:K)</f>
        <v>12076.33</v>
      </c>
      <c r="I41" s="10">
        <f>IFERROR(AVERAGEIF(#REF!,B41,#REF!),0)</f>
        <v>0</v>
      </c>
      <c r="J41" s="10">
        <f>_xlfn.XLOOKUP(B41,'2024.1-2024.6'!B:B,'2024.1-2024.6'!J:J)</f>
        <v>1900</v>
      </c>
      <c r="K41" s="10">
        <f>IFERROR(AVERAGEIF(#REF!,B41,#REF!),0)</f>
        <v>0</v>
      </c>
      <c r="M41" s="10">
        <f>SUMIF('2024.7-2024.9'!B:B,B41,'2024.7-2024.9'!L:L)</f>
        <v>1091.04</v>
      </c>
      <c r="O41" s="10">
        <f>SUMIF('2024.7-2024.9'!B:B,B41,'2024.7-2024.9'!N:N)</f>
        <v>16.69</v>
      </c>
      <c r="P41" s="10">
        <f>SUMIF('2024.7-2024.9'!B:B,B41,'2024.7-2024.9'!P:P)</f>
        <v>11.4</v>
      </c>
      <c r="R41" s="10">
        <f>SUMIF('2024.7-2024.9'!B:B,B41,'2024.7-2024.9'!M:M)</f>
        <v>264.52</v>
      </c>
      <c r="T41" s="10">
        <f>SUMIF('2024.7-2024.9'!B:B,B41,'2024.7-2024.9'!O:O)</f>
        <v>0</v>
      </c>
      <c r="U41" s="10">
        <f t="shared" si="2"/>
        <v>12076.33</v>
      </c>
      <c r="V41" s="10">
        <f t="shared" si="3"/>
        <v>12076.33</v>
      </c>
      <c r="W41" s="10">
        <f t="shared" si="4"/>
        <v>5434.3485</v>
      </c>
      <c r="X41" s="10">
        <f t="shared" si="5"/>
        <v>12076.33</v>
      </c>
      <c r="Y41" s="10">
        <f t="shared" si="6"/>
        <v>12076.33</v>
      </c>
      <c r="Z41" s="10">
        <f t="shared" si="7"/>
        <v>289.83192</v>
      </c>
      <c r="AA41" s="10">
        <f t="shared" si="8"/>
        <v>12076.33</v>
      </c>
      <c r="AB41" s="10">
        <f t="shared" si="9"/>
        <v>72.45798</v>
      </c>
      <c r="AC41" s="10">
        <f t="shared" si="10"/>
        <v>12076.33</v>
      </c>
      <c r="AD41" s="10">
        <f t="shared" si="11"/>
        <v>5626</v>
      </c>
      <c r="AE41" s="10">
        <f t="shared" si="12"/>
        <v>675.12</v>
      </c>
      <c r="AF41" s="10">
        <f t="shared" si="13"/>
        <v>12076.33</v>
      </c>
      <c r="AG41" s="10">
        <f t="shared" si="14"/>
        <v>12076.33</v>
      </c>
      <c r="AH41" s="10">
        <f t="shared" si="15"/>
        <v>1811.4495</v>
      </c>
      <c r="AI41" s="10">
        <f t="shared" si="16"/>
        <v>-4343.3085</v>
      </c>
      <c r="AJ41" s="10">
        <f t="shared" si="17"/>
        <v>-273.14192</v>
      </c>
      <c r="AK41" s="10">
        <f t="shared" si="18"/>
        <v>-61.05798</v>
      </c>
      <c r="AL41" s="10">
        <f t="shared" si="19"/>
        <v>-410.6</v>
      </c>
      <c r="AM41" s="10">
        <f t="shared" si="20"/>
        <v>-1811.4495</v>
      </c>
      <c r="AN41" s="10">
        <f t="shared" si="21"/>
        <v>4546</v>
      </c>
      <c r="AO41" s="10">
        <f t="shared" si="22"/>
        <v>4546</v>
      </c>
      <c r="AP41" s="10">
        <f t="shared" si="23"/>
        <v>2045.7</v>
      </c>
      <c r="AQ41" s="191">
        <f t="shared" si="24"/>
        <v>1900</v>
      </c>
      <c r="AR41" s="191">
        <f t="shared" si="25"/>
        <v>1900</v>
      </c>
      <c r="AS41" s="191">
        <f t="shared" si="26"/>
        <v>45.6</v>
      </c>
      <c r="AT41" s="191">
        <f t="shared" si="27"/>
        <v>1900</v>
      </c>
      <c r="AU41" s="191">
        <f t="shared" si="28"/>
        <v>11.4</v>
      </c>
      <c r="AV41" s="191">
        <f t="shared" si="29"/>
        <v>4340</v>
      </c>
      <c r="AW41" s="191">
        <f t="shared" si="30"/>
        <v>4340</v>
      </c>
      <c r="AX41" s="191">
        <f t="shared" si="31"/>
        <v>520.8</v>
      </c>
      <c r="AY41" s="191">
        <f t="shared" si="32"/>
        <v>1900</v>
      </c>
      <c r="AZ41" s="191">
        <f t="shared" si="33"/>
        <v>1900</v>
      </c>
      <c r="BA41" s="191">
        <f t="shared" si="34"/>
        <v>285</v>
      </c>
      <c r="BB41" s="191">
        <f t="shared" si="35"/>
        <v>-954.66</v>
      </c>
      <c r="BC41" s="191">
        <f t="shared" si="36"/>
        <v>-28.91</v>
      </c>
      <c r="BD41" s="191">
        <f t="shared" si="37"/>
        <v>0</v>
      </c>
      <c r="BE41" s="191">
        <f t="shared" si="38"/>
        <v>-256.28</v>
      </c>
      <c r="BF41" s="191">
        <f t="shared" si="39"/>
        <v>-285</v>
      </c>
    </row>
    <row r="42" spans="2:58">
      <c r="B42" t="s">
        <v>238</v>
      </c>
      <c r="C42" s="195" t="str">
        <f>_xlfn.XLOOKUP(B42,'2024.7-2024.9'!B:B,'2024.7-2024.9'!G:G)</f>
        <v>2022/09/19</v>
      </c>
      <c r="D42">
        <f>_xlfn.XLOOKUP(B42,'2024.7-2024.9'!B:B,'2024.7-2024.9'!I:I)</f>
        <v>0</v>
      </c>
      <c r="E42" t="str">
        <f>_xlfn.XLOOKUP(B42,'2024.7-2024.9'!B:B,'2024.7-2024.9'!C:C)</f>
        <v>研发部</v>
      </c>
      <c r="F42" t="str">
        <f>_xlfn.XLOOKUP(B42,'2024.7-2024.9'!B:B,'2024.7-2024.9'!F:F)</f>
        <v>机械助理工程师</v>
      </c>
      <c r="G42">
        <f>_xlfn.XLOOKUP(B42,'2024.07-09姓名和payroll计数'!A:A,'2024.07-09姓名和payroll计数'!B:B)</f>
        <v>3</v>
      </c>
      <c r="H42" s="10">
        <f>_xlfn.XLOOKUP(B42,'2024.1-2024.6'!B:B,'2024.1-2024.6'!K:K)</f>
        <v>6001.1</v>
      </c>
      <c r="I42" s="10">
        <f>IFERROR(AVERAGEIF(#REF!,B42,#REF!),0)</f>
        <v>0</v>
      </c>
      <c r="J42" s="10">
        <f>_xlfn.XLOOKUP(B42,'2024.1-2024.6'!B:B,'2024.1-2024.6'!J:J)</f>
        <v>2671</v>
      </c>
      <c r="K42" s="10">
        <f>IFERROR(AVERAGEIF(#REF!,B42,#REF!),0)</f>
        <v>0</v>
      </c>
      <c r="M42" s="10">
        <f>SUMIF('2024.7-2024.9'!B:B,B42,'2024.7-2024.9'!L:L)</f>
        <v>1091.04</v>
      </c>
      <c r="O42" s="10">
        <f>SUMIF('2024.7-2024.9'!B:B,B42,'2024.7-2024.9'!N:N)</f>
        <v>16.69</v>
      </c>
      <c r="P42" s="10">
        <f>SUMIF('2024.7-2024.9'!B:B,B42,'2024.7-2024.9'!P:P)</f>
        <v>11.4</v>
      </c>
      <c r="R42" s="10">
        <f>SUMIF('2024.7-2024.9'!B:B,B42,'2024.7-2024.9'!M:M)</f>
        <v>264.52</v>
      </c>
      <c r="T42" s="10">
        <f>SUMIF('2024.7-2024.9'!B:B,B42,'2024.7-2024.9'!O:O)</f>
        <v>0</v>
      </c>
      <c r="U42" s="10">
        <f t="shared" si="2"/>
        <v>6001.1</v>
      </c>
      <c r="V42" s="10">
        <f t="shared" si="3"/>
        <v>6001.1</v>
      </c>
      <c r="W42" s="10">
        <f t="shared" si="4"/>
        <v>2700.495</v>
      </c>
      <c r="X42" s="10">
        <f t="shared" si="5"/>
        <v>6001.1</v>
      </c>
      <c r="Y42" s="10">
        <f t="shared" si="6"/>
        <v>6001.1</v>
      </c>
      <c r="Z42" s="10">
        <f t="shared" si="7"/>
        <v>144.0264</v>
      </c>
      <c r="AA42" s="10">
        <f t="shared" si="8"/>
        <v>6001.1</v>
      </c>
      <c r="AB42" s="10">
        <f t="shared" si="9"/>
        <v>36.0066</v>
      </c>
      <c r="AC42" s="10">
        <f t="shared" si="10"/>
        <v>6001.1</v>
      </c>
      <c r="AD42" s="10">
        <f t="shared" si="11"/>
        <v>5626</v>
      </c>
      <c r="AE42" s="10">
        <f t="shared" si="12"/>
        <v>675.12</v>
      </c>
      <c r="AF42" s="10">
        <f t="shared" si="13"/>
        <v>6001.1</v>
      </c>
      <c r="AG42" s="10">
        <f t="shared" si="14"/>
        <v>6001.1</v>
      </c>
      <c r="AH42" s="10">
        <f t="shared" si="15"/>
        <v>900.165</v>
      </c>
      <c r="AI42" s="10">
        <f t="shared" si="16"/>
        <v>-1609.455</v>
      </c>
      <c r="AJ42" s="10">
        <f t="shared" si="17"/>
        <v>-127.3364</v>
      </c>
      <c r="AK42" s="10">
        <f t="shared" si="18"/>
        <v>-24.6066</v>
      </c>
      <c r="AL42" s="10">
        <f t="shared" si="19"/>
        <v>-410.6</v>
      </c>
      <c r="AM42" s="10">
        <f t="shared" si="20"/>
        <v>-900.165</v>
      </c>
      <c r="AN42" s="10">
        <f t="shared" si="21"/>
        <v>4546</v>
      </c>
      <c r="AO42" s="10">
        <f t="shared" si="22"/>
        <v>4546</v>
      </c>
      <c r="AP42" s="10">
        <f t="shared" si="23"/>
        <v>2045.7</v>
      </c>
      <c r="AQ42" s="191">
        <f t="shared" si="24"/>
        <v>2671</v>
      </c>
      <c r="AR42" s="191">
        <f t="shared" si="25"/>
        <v>2671</v>
      </c>
      <c r="AS42" s="191">
        <f t="shared" si="26"/>
        <v>64.104</v>
      </c>
      <c r="AT42" s="191">
        <f t="shared" si="27"/>
        <v>2671</v>
      </c>
      <c r="AU42" s="191">
        <f t="shared" si="28"/>
        <v>16.026</v>
      </c>
      <c r="AV42" s="191">
        <f t="shared" si="29"/>
        <v>4340</v>
      </c>
      <c r="AW42" s="191">
        <f t="shared" si="30"/>
        <v>4340</v>
      </c>
      <c r="AX42" s="191">
        <f t="shared" si="31"/>
        <v>520.8</v>
      </c>
      <c r="AY42" s="191">
        <f t="shared" si="32"/>
        <v>2671</v>
      </c>
      <c r="AZ42" s="191">
        <f t="shared" si="33"/>
        <v>2671</v>
      </c>
      <c r="BA42" s="191">
        <f t="shared" si="34"/>
        <v>400.65</v>
      </c>
      <c r="BB42" s="191">
        <f t="shared" si="35"/>
        <v>-954.66</v>
      </c>
      <c r="BC42" s="191">
        <f t="shared" si="36"/>
        <v>-47.414</v>
      </c>
      <c r="BD42" s="191">
        <f t="shared" si="37"/>
        <v>-4.626</v>
      </c>
      <c r="BE42" s="191">
        <f t="shared" si="38"/>
        <v>-256.28</v>
      </c>
      <c r="BF42" s="191">
        <f t="shared" si="39"/>
        <v>-400.65</v>
      </c>
    </row>
    <row r="43" spans="2:58">
      <c r="B43" t="s">
        <v>239</v>
      </c>
      <c r="C43" s="195" t="str">
        <f>_xlfn.XLOOKUP(B43,'2024.7-2024.9'!B:B,'2024.7-2024.9'!G:G)</f>
        <v>2017/06/16</v>
      </c>
      <c r="D43">
        <f>_xlfn.XLOOKUP(B43,'2024.7-2024.9'!B:B,'2024.7-2024.9'!I:I)</f>
        <v>0</v>
      </c>
      <c r="E43" t="str">
        <f>_xlfn.XLOOKUP(B43,'2024.7-2024.9'!B:B,'2024.7-2024.9'!C:C)</f>
        <v>运营中心</v>
      </c>
      <c r="F43" t="str">
        <f>_xlfn.XLOOKUP(B43,'2024.7-2024.9'!B:B,'2024.7-2024.9'!F:F)</f>
        <v>仓库主管</v>
      </c>
      <c r="G43">
        <f>_xlfn.XLOOKUP(B43,'2024.07-09姓名和payroll计数'!A:A,'2024.07-09姓名和payroll计数'!B:B)</f>
        <v>3</v>
      </c>
      <c r="H43" s="10">
        <f>_xlfn.XLOOKUP(B43,'2024.1-2024.6'!B:B,'2024.1-2024.6'!K:K)</f>
        <v>7447</v>
      </c>
      <c r="I43" s="10">
        <f>IFERROR(AVERAGEIF(#REF!,B43,#REF!),0)</f>
        <v>0</v>
      </c>
      <c r="J43" s="10">
        <f>_xlfn.XLOOKUP(B43,'2024.1-2024.6'!B:B,'2024.1-2024.6'!J:J)</f>
        <v>3200</v>
      </c>
      <c r="K43" s="10">
        <f>IFERROR(AVERAGEIF(#REF!,B43,#REF!),0)</f>
        <v>0</v>
      </c>
      <c r="M43" s="10">
        <f>SUMIF('2024.7-2024.9'!B:B,B43,'2024.7-2024.9'!L:L)</f>
        <v>1091.04</v>
      </c>
      <c r="O43" s="10">
        <f>SUMIF('2024.7-2024.9'!B:B,B43,'2024.7-2024.9'!N:N)</f>
        <v>16.69</v>
      </c>
      <c r="P43" s="10">
        <f>SUMIF('2024.7-2024.9'!B:B,B43,'2024.7-2024.9'!P:P)</f>
        <v>11.4</v>
      </c>
      <c r="R43" s="10">
        <f>SUMIF('2024.7-2024.9'!B:B,B43,'2024.7-2024.9'!M:M)</f>
        <v>264.52</v>
      </c>
      <c r="T43" s="10">
        <f>SUMIF('2024.7-2024.9'!B:B,B43,'2024.7-2024.9'!O:O)</f>
        <v>900</v>
      </c>
      <c r="U43" s="10">
        <f t="shared" si="2"/>
        <v>7447</v>
      </c>
      <c r="V43" s="10">
        <f t="shared" si="3"/>
        <v>7447</v>
      </c>
      <c r="W43" s="10">
        <f t="shared" si="4"/>
        <v>3351.15</v>
      </c>
      <c r="X43" s="10">
        <f t="shared" si="5"/>
        <v>7447</v>
      </c>
      <c r="Y43" s="10">
        <f t="shared" si="6"/>
        <v>7447</v>
      </c>
      <c r="Z43" s="10">
        <f t="shared" si="7"/>
        <v>178.728</v>
      </c>
      <c r="AA43" s="10">
        <f t="shared" si="8"/>
        <v>7447</v>
      </c>
      <c r="AB43" s="10">
        <f t="shared" si="9"/>
        <v>44.682</v>
      </c>
      <c r="AC43" s="10">
        <f t="shared" si="10"/>
        <v>7447</v>
      </c>
      <c r="AD43" s="10">
        <f t="shared" si="11"/>
        <v>5626</v>
      </c>
      <c r="AE43" s="10">
        <f t="shared" si="12"/>
        <v>675.12</v>
      </c>
      <c r="AF43" s="10">
        <f t="shared" si="13"/>
        <v>7447</v>
      </c>
      <c r="AG43" s="10">
        <f t="shared" si="14"/>
        <v>7447</v>
      </c>
      <c r="AH43" s="10">
        <f t="shared" si="15"/>
        <v>1117.05</v>
      </c>
      <c r="AI43" s="10">
        <f t="shared" si="16"/>
        <v>-2260.11</v>
      </c>
      <c r="AJ43" s="10">
        <f t="shared" si="17"/>
        <v>-162.038</v>
      </c>
      <c r="AK43" s="10">
        <f t="shared" si="18"/>
        <v>-33.282</v>
      </c>
      <c r="AL43" s="10">
        <f t="shared" si="19"/>
        <v>-410.6</v>
      </c>
      <c r="AM43" s="10">
        <f t="shared" si="20"/>
        <v>-217.05</v>
      </c>
      <c r="AN43" s="10">
        <f t="shared" si="21"/>
        <v>4546</v>
      </c>
      <c r="AO43" s="10">
        <f t="shared" si="22"/>
        <v>4546</v>
      </c>
      <c r="AP43" s="10">
        <f t="shared" si="23"/>
        <v>2045.7</v>
      </c>
      <c r="AQ43" s="191">
        <f t="shared" si="24"/>
        <v>3200</v>
      </c>
      <c r="AR43" s="191">
        <f t="shared" si="25"/>
        <v>3200</v>
      </c>
      <c r="AS43" s="191">
        <f t="shared" si="26"/>
        <v>76.8</v>
      </c>
      <c r="AT43" s="191">
        <f t="shared" si="27"/>
        <v>3200</v>
      </c>
      <c r="AU43" s="191">
        <f t="shared" si="28"/>
        <v>19.2</v>
      </c>
      <c r="AV43" s="191">
        <f t="shared" si="29"/>
        <v>4340</v>
      </c>
      <c r="AW43" s="191">
        <f t="shared" si="30"/>
        <v>4340</v>
      </c>
      <c r="AX43" s="191">
        <f t="shared" si="31"/>
        <v>520.8</v>
      </c>
      <c r="AY43" s="191">
        <f t="shared" si="32"/>
        <v>3200</v>
      </c>
      <c r="AZ43" s="191">
        <f t="shared" si="33"/>
        <v>3200</v>
      </c>
      <c r="BA43" s="191">
        <f t="shared" si="34"/>
        <v>480</v>
      </c>
      <c r="BB43" s="191">
        <f t="shared" si="35"/>
        <v>-954.66</v>
      </c>
      <c r="BC43" s="191">
        <f t="shared" si="36"/>
        <v>-60.11</v>
      </c>
      <c r="BD43" s="191">
        <f t="shared" si="37"/>
        <v>-7.8</v>
      </c>
      <c r="BE43" s="191">
        <f t="shared" si="38"/>
        <v>-256.28</v>
      </c>
      <c r="BF43" s="191">
        <f t="shared" si="39"/>
        <v>0</v>
      </c>
    </row>
    <row r="44" spans="2:58">
      <c r="B44" t="s">
        <v>240</v>
      </c>
      <c r="C44" s="195" t="str">
        <f>_xlfn.XLOOKUP(B44,'2024.7-2024.9'!B:B,'2024.7-2024.9'!G:G)</f>
        <v>2015/01/10</v>
      </c>
      <c r="D44">
        <f>_xlfn.XLOOKUP(B44,'2024.7-2024.9'!B:B,'2024.7-2024.9'!I:I)</f>
        <v>0</v>
      </c>
      <c r="E44" t="str">
        <f>_xlfn.XLOOKUP(B44,'2024.7-2024.9'!B:B,'2024.7-2024.9'!C:C)</f>
        <v>研发部</v>
      </c>
      <c r="F44" t="str">
        <f>_xlfn.XLOOKUP(B44,'2024.7-2024.9'!B:B,'2024.7-2024.9'!F:F)</f>
        <v>机械研发工程师</v>
      </c>
      <c r="G44">
        <f>_xlfn.XLOOKUP(B44,'2024.07-09姓名和payroll计数'!A:A,'2024.07-09姓名和payroll计数'!B:B)</f>
        <v>3</v>
      </c>
      <c r="H44" s="10">
        <f>_xlfn.XLOOKUP(B44,'2024.1-2024.6'!B:B,'2024.1-2024.6'!K:K)</f>
        <v>13313.6</v>
      </c>
      <c r="I44" s="10">
        <f>IFERROR(AVERAGEIF(#REF!,B44,#REF!),0)</f>
        <v>0</v>
      </c>
      <c r="J44" s="10">
        <f>_xlfn.XLOOKUP(B44,'2024.1-2024.6'!B:B,'2024.1-2024.6'!J:J)</f>
        <v>5746</v>
      </c>
      <c r="K44" s="10">
        <f>IFERROR(AVERAGEIF(#REF!,B44,#REF!),0)</f>
        <v>0</v>
      </c>
      <c r="M44" s="10">
        <f>SUMIF('2024.7-2024.9'!B:B,B44,'2024.7-2024.9'!L:L)</f>
        <v>1091.04</v>
      </c>
      <c r="O44" s="10">
        <f>SUMIF('2024.7-2024.9'!B:B,B44,'2024.7-2024.9'!N:N)</f>
        <v>16.69</v>
      </c>
      <c r="P44" s="10">
        <f>SUMIF('2024.7-2024.9'!B:B,B44,'2024.7-2024.9'!P:P)</f>
        <v>11.4</v>
      </c>
      <c r="R44" s="10">
        <f>SUMIF('2024.7-2024.9'!B:B,B44,'2024.7-2024.9'!M:M)</f>
        <v>264.52</v>
      </c>
      <c r="T44" s="10">
        <f>SUMIF('2024.7-2024.9'!B:B,B44,'2024.7-2024.9'!O:O)</f>
        <v>3750</v>
      </c>
      <c r="U44" s="10">
        <f t="shared" si="2"/>
        <v>13313.6</v>
      </c>
      <c r="V44" s="10">
        <f t="shared" si="3"/>
        <v>13313.6</v>
      </c>
      <c r="W44" s="10">
        <f t="shared" si="4"/>
        <v>5991.12</v>
      </c>
      <c r="X44" s="10">
        <f t="shared" si="5"/>
        <v>13313.6</v>
      </c>
      <c r="Y44" s="10">
        <f t="shared" si="6"/>
        <v>13313.6</v>
      </c>
      <c r="Z44" s="10">
        <f t="shared" si="7"/>
        <v>319.5264</v>
      </c>
      <c r="AA44" s="10">
        <f t="shared" si="8"/>
        <v>13313.6</v>
      </c>
      <c r="AB44" s="10">
        <f t="shared" si="9"/>
        <v>79.8816</v>
      </c>
      <c r="AC44" s="10">
        <f t="shared" si="10"/>
        <v>13313.6</v>
      </c>
      <c r="AD44" s="10">
        <f t="shared" si="11"/>
        <v>5626</v>
      </c>
      <c r="AE44" s="10">
        <f t="shared" si="12"/>
        <v>675.12</v>
      </c>
      <c r="AF44" s="10">
        <f t="shared" si="13"/>
        <v>13313.6</v>
      </c>
      <c r="AG44" s="10">
        <f t="shared" si="14"/>
        <v>13313.6</v>
      </c>
      <c r="AH44" s="10">
        <f t="shared" si="15"/>
        <v>1997.04</v>
      </c>
      <c r="AI44" s="10">
        <f t="shared" si="16"/>
        <v>-4900.08</v>
      </c>
      <c r="AJ44" s="10">
        <f t="shared" si="17"/>
        <v>-302.8364</v>
      </c>
      <c r="AK44" s="10">
        <f t="shared" si="18"/>
        <v>-68.4816</v>
      </c>
      <c r="AL44" s="10">
        <f t="shared" si="19"/>
        <v>-410.6</v>
      </c>
      <c r="AM44" s="10">
        <f t="shared" si="20"/>
        <v>0</v>
      </c>
      <c r="AN44" s="10">
        <f t="shared" si="21"/>
        <v>5746</v>
      </c>
      <c r="AO44" s="10">
        <f t="shared" si="22"/>
        <v>5746</v>
      </c>
      <c r="AP44" s="10">
        <f t="shared" si="23"/>
        <v>2585.7</v>
      </c>
      <c r="AQ44" s="191">
        <f t="shared" si="24"/>
        <v>5746</v>
      </c>
      <c r="AR44" s="191">
        <f t="shared" si="25"/>
        <v>5746</v>
      </c>
      <c r="AS44" s="191">
        <f t="shared" si="26"/>
        <v>137.904</v>
      </c>
      <c r="AT44" s="191">
        <f t="shared" si="27"/>
        <v>5746</v>
      </c>
      <c r="AU44" s="191">
        <f t="shared" si="28"/>
        <v>34.476</v>
      </c>
      <c r="AV44" s="191">
        <f t="shared" si="29"/>
        <v>5746</v>
      </c>
      <c r="AW44" s="191">
        <f t="shared" si="30"/>
        <v>5626</v>
      </c>
      <c r="AX44" s="191">
        <f t="shared" si="31"/>
        <v>675.12</v>
      </c>
      <c r="AY44" s="191">
        <f t="shared" si="32"/>
        <v>5746</v>
      </c>
      <c r="AZ44" s="191">
        <f t="shared" si="33"/>
        <v>5746</v>
      </c>
      <c r="BA44" s="191">
        <f t="shared" si="34"/>
        <v>861.9</v>
      </c>
      <c r="BB44" s="191">
        <f t="shared" si="35"/>
        <v>-1494.66</v>
      </c>
      <c r="BC44" s="191">
        <f t="shared" si="36"/>
        <v>-121.214</v>
      </c>
      <c r="BD44" s="191">
        <f t="shared" si="37"/>
        <v>-23.076</v>
      </c>
      <c r="BE44" s="191">
        <f t="shared" si="38"/>
        <v>-410.6</v>
      </c>
      <c r="BF44" s="191">
        <f t="shared" si="39"/>
        <v>0</v>
      </c>
    </row>
    <row r="45" spans="2:58">
      <c r="B45" t="s">
        <v>241</v>
      </c>
      <c r="C45" s="195" t="str">
        <f>_xlfn.XLOOKUP(B45,'2024.7-2024.9'!B:B,'2024.7-2024.9'!G:G)</f>
        <v>2020/12/10</v>
      </c>
      <c r="D45">
        <f>_xlfn.XLOOKUP(B45,'2024.7-2024.9'!B:B,'2024.7-2024.9'!I:I)</f>
        <v>0</v>
      </c>
      <c r="E45" t="str">
        <f>_xlfn.XLOOKUP(B45,'2024.7-2024.9'!B:B,'2024.7-2024.9'!C:C)</f>
        <v>服务营销中心</v>
      </c>
      <c r="F45" t="str">
        <f>_xlfn.XLOOKUP(B45,'2024.7-2024.9'!B:B,'2024.7-2024.9'!F:F)</f>
        <v>电气服务工程师（成都）</v>
      </c>
      <c r="G45">
        <f>_xlfn.XLOOKUP(B45,'2024.07-09姓名和payroll计数'!A:A,'2024.07-09姓名和payroll计数'!B:B)</f>
        <v>3</v>
      </c>
      <c r="H45" s="10">
        <f>_xlfn.XLOOKUP(B45,'2024.1-2024.6'!B:B,'2024.1-2024.6'!K:K)</f>
        <v>7617.14</v>
      </c>
      <c r="I45" s="10">
        <f>IFERROR(AVERAGEIF(#REF!,B45,#REF!),0)</f>
        <v>0</v>
      </c>
      <c r="J45" s="10">
        <f>_xlfn.XLOOKUP(B45,'2024.1-2024.6'!B:B,'2024.1-2024.6'!J:J)</f>
        <v>3668</v>
      </c>
      <c r="K45" s="10">
        <f>IFERROR(AVERAGEIF(#REF!,B45,#REF!),0)</f>
        <v>0</v>
      </c>
      <c r="M45" s="10">
        <f>SUMIF('2024.7-2024.9'!B:B,B45,'2024.7-2024.9'!L:L)</f>
        <v>0</v>
      </c>
      <c r="O45" s="10">
        <f>SUMIF('2024.7-2024.9'!B:B,B45,'2024.7-2024.9'!N:N)</f>
        <v>0</v>
      </c>
      <c r="P45" s="10">
        <f>SUMIF('2024.7-2024.9'!B:B,B45,'2024.7-2024.9'!P:P)</f>
        <v>0</v>
      </c>
      <c r="R45" s="10">
        <f>SUMIF('2024.7-2024.9'!B:B,B45,'2024.7-2024.9'!M:M)</f>
        <v>0</v>
      </c>
      <c r="T45" s="10">
        <f>SUMIF('2024.7-2024.9'!B:B,B45,'2024.7-2024.9'!O:O)</f>
        <v>0</v>
      </c>
      <c r="U45" s="10">
        <f t="shared" si="2"/>
        <v>7617.14</v>
      </c>
      <c r="V45" s="10">
        <f t="shared" si="3"/>
        <v>7617.14</v>
      </c>
      <c r="W45" s="10">
        <f t="shared" si="4"/>
        <v>3427.713</v>
      </c>
      <c r="X45" s="10">
        <f t="shared" si="5"/>
        <v>7617.14</v>
      </c>
      <c r="Y45" s="10">
        <f t="shared" si="6"/>
        <v>7617.14</v>
      </c>
      <c r="Z45" s="10">
        <f t="shared" si="7"/>
        <v>182.81136</v>
      </c>
      <c r="AA45" s="10">
        <f t="shared" si="8"/>
        <v>7617.14</v>
      </c>
      <c r="AB45" s="10">
        <f t="shared" si="9"/>
        <v>45.70284</v>
      </c>
      <c r="AC45" s="10">
        <f t="shared" si="10"/>
        <v>7617.14</v>
      </c>
      <c r="AD45" s="10">
        <f t="shared" si="11"/>
        <v>5626</v>
      </c>
      <c r="AE45" s="10">
        <f t="shared" si="12"/>
        <v>675.12</v>
      </c>
      <c r="AF45" s="10">
        <f t="shared" si="13"/>
        <v>7617.14</v>
      </c>
      <c r="AG45" s="10">
        <f t="shared" si="14"/>
        <v>7617.14</v>
      </c>
      <c r="AH45" s="10">
        <f t="shared" si="15"/>
        <v>1142.571</v>
      </c>
      <c r="AI45" s="10">
        <f t="shared" si="16"/>
        <v>-3427.713</v>
      </c>
      <c r="AJ45" s="10">
        <f t="shared" si="17"/>
        <v>-182.81136</v>
      </c>
      <c r="AK45" s="10">
        <f t="shared" si="18"/>
        <v>-45.70284</v>
      </c>
      <c r="AL45" s="10">
        <f t="shared" si="19"/>
        <v>-675.12</v>
      </c>
      <c r="AM45" s="10">
        <f t="shared" si="20"/>
        <v>-1142.571</v>
      </c>
      <c r="AN45" s="10">
        <f t="shared" si="21"/>
        <v>4546</v>
      </c>
      <c r="AO45" s="10">
        <f t="shared" si="22"/>
        <v>4546</v>
      </c>
      <c r="AP45" s="10">
        <f t="shared" si="23"/>
        <v>2045.7</v>
      </c>
      <c r="AQ45" s="191">
        <f t="shared" si="24"/>
        <v>3668</v>
      </c>
      <c r="AR45" s="191">
        <f t="shared" si="25"/>
        <v>3668</v>
      </c>
      <c r="AS45" s="191">
        <f t="shared" si="26"/>
        <v>88.032</v>
      </c>
      <c r="AT45" s="191">
        <f t="shared" si="27"/>
        <v>3668</v>
      </c>
      <c r="AU45" s="191">
        <f t="shared" si="28"/>
        <v>22.008</v>
      </c>
      <c r="AV45" s="191">
        <f t="shared" si="29"/>
        <v>4340</v>
      </c>
      <c r="AW45" s="191">
        <f t="shared" si="30"/>
        <v>4340</v>
      </c>
      <c r="AX45" s="191">
        <f t="shared" si="31"/>
        <v>520.8</v>
      </c>
      <c r="AY45" s="191">
        <f t="shared" si="32"/>
        <v>3668</v>
      </c>
      <c r="AZ45" s="191">
        <f t="shared" si="33"/>
        <v>3668</v>
      </c>
      <c r="BA45" s="191">
        <f t="shared" si="34"/>
        <v>550.2</v>
      </c>
      <c r="BB45" s="191">
        <f t="shared" si="35"/>
        <v>-2045.7</v>
      </c>
      <c r="BC45" s="191">
        <f t="shared" si="36"/>
        <v>-88.032</v>
      </c>
      <c r="BD45" s="191">
        <f t="shared" si="37"/>
        <v>-22.008</v>
      </c>
      <c r="BE45" s="191">
        <f t="shared" si="38"/>
        <v>-520.8</v>
      </c>
      <c r="BF45" s="191">
        <f t="shared" si="39"/>
        <v>-550.2</v>
      </c>
    </row>
    <row r="46" spans="2:58">
      <c r="B46" t="s">
        <v>242</v>
      </c>
      <c r="C46" s="195" t="str">
        <f>_xlfn.XLOOKUP(B46,'2024.7-2024.9'!B:B,'2024.7-2024.9'!G:G)</f>
        <v>2018/05/02</v>
      </c>
      <c r="D46">
        <f>_xlfn.XLOOKUP(B46,'2024.7-2024.9'!B:B,'2024.7-2024.9'!I:I)</f>
        <v>0</v>
      </c>
      <c r="E46" t="str">
        <f>_xlfn.XLOOKUP(B46,'2024.7-2024.9'!B:B,'2024.7-2024.9'!C:C)</f>
        <v>服务营销中心</v>
      </c>
      <c r="F46" t="str">
        <f>_xlfn.XLOOKUP(B46,'2024.7-2024.9'!B:B,'2024.7-2024.9'!F:F)</f>
        <v>现场装配技师</v>
      </c>
      <c r="G46">
        <f>_xlfn.XLOOKUP(B46,'2024.07-09姓名和payroll计数'!A:A,'2024.07-09姓名和payroll计数'!B:B)</f>
        <v>3</v>
      </c>
      <c r="H46" s="10">
        <f>_xlfn.XLOOKUP(B46,'2024.1-2024.6'!B:B,'2024.1-2024.6'!K:K)</f>
        <v>6323.31</v>
      </c>
      <c r="I46" s="10">
        <f>IFERROR(AVERAGEIF(#REF!,B46,#REF!),0)</f>
        <v>0</v>
      </c>
      <c r="J46" s="10">
        <f>_xlfn.XLOOKUP(B46,'2024.1-2024.6'!B:B,'2024.1-2024.6'!J:J)</f>
        <v>2363</v>
      </c>
      <c r="K46" s="10">
        <f>IFERROR(AVERAGEIF(#REF!,B46,#REF!),0)</f>
        <v>0</v>
      </c>
      <c r="M46" s="10">
        <f>SUMIF('2024.7-2024.9'!B:B,B46,'2024.7-2024.9'!L:L)</f>
        <v>1091.04</v>
      </c>
      <c r="O46" s="10">
        <f>SUMIF('2024.7-2024.9'!B:B,B46,'2024.7-2024.9'!N:N)</f>
        <v>16.69</v>
      </c>
      <c r="P46" s="10">
        <f>SUMIF('2024.7-2024.9'!B:B,B46,'2024.7-2024.9'!P:P)</f>
        <v>11.4</v>
      </c>
      <c r="R46" s="10">
        <f>SUMIF('2024.7-2024.9'!B:B,B46,'2024.7-2024.9'!M:M)</f>
        <v>264.52</v>
      </c>
      <c r="T46" s="10">
        <f>SUMIF('2024.7-2024.9'!B:B,B46,'2024.7-2024.9'!O:O)</f>
        <v>0</v>
      </c>
      <c r="U46" s="10">
        <f t="shared" si="2"/>
        <v>6323.31</v>
      </c>
      <c r="V46" s="10">
        <f t="shared" si="3"/>
        <v>6323.31</v>
      </c>
      <c r="W46" s="10">
        <f t="shared" si="4"/>
        <v>2845.4895</v>
      </c>
      <c r="X46" s="10">
        <f t="shared" si="5"/>
        <v>6323.31</v>
      </c>
      <c r="Y46" s="10">
        <f t="shared" si="6"/>
        <v>6323.31</v>
      </c>
      <c r="Z46" s="10">
        <f t="shared" si="7"/>
        <v>151.75944</v>
      </c>
      <c r="AA46" s="10">
        <f t="shared" si="8"/>
        <v>6323.31</v>
      </c>
      <c r="AB46" s="10">
        <f t="shared" si="9"/>
        <v>37.93986</v>
      </c>
      <c r="AC46" s="10">
        <f t="shared" si="10"/>
        <v>6323.31</v>
      </c>
      <c r="AD46" s="10">
        <f t="shared" si="11"/>
        <v>5626</v>
      </c>
      <c r="AE46" s="10">
        <f t="shared" si="12"/>
        <v>675.12</v>
      </c>
      <c r="AF46" s="10">
        <f t="shared" si="13"/>
        <v>6323.31</v>
      </c>
      <c r="AG46" s="10">
        <f t="shared" si="14"/>
        <v>6323.31</v>
      </c>
      <c r="AH46" s="10">
        <f t="shared" si="15"/>
        <v>948.4965</v>
      </c>
      <c r="AI46" s="10">
        <f t="shared" si="16"/>
        <v>-1754.4495</v>
      </c>
      <c r="AJ46" s="10">
        <f t="shared" si="17"/>
        <v>-135.06944</v>
      </c>
      <c r="AK46" s="10">
        <f t="shared" si="18"/>
        <v>-26.53986</v>
      </c>
      <c r="AL46" s="10">
        <f t="shared" si="19"/>
        <v>-410.6</v>
      </c>
      <c r="AM46" s="10">
        <f t="shared" si="20"/>
        <v>-948.4965</v>
      </c>
      <c r="AN46" s="10">
        <f t="shared" si="21"/>
        <v>4546</v>
      </c>
      <c r="AO46" s="10">
        <f t="shared" si="22"/>
        <v>4546</v>
      </c>
      <c r="AP46" s="10">
        <f t="shared" si="23"/>
        <v>2045.7</v>
      </c>
      <c r="AQ46" s="191">
        <f t="shared" si="24"/>
        <v>2363</v>
      </c>
      <c r="AR46" s="191">
        <f t="shared" si="25"/>
        <v>2363</v>
      </c>
      <c r="AS46" s="191">
        <f t="shared" si="26"/>
        <v>56.712</v>
      </c>
      <c r="AT46" s="191">
        <f t="shared" si="27"/>
        <v>2363</v>
      </c>
      <c r="AU46" s="191">
        <f t="shared" si="28"/>
        <v>14.178</v>
      </c>
      <c r="AV46" s="191">
        <f t="shared" si="29"/>
        <v>4340</v>
      </c>
      <c r="AW46" s="191">
        <f t="shared" si="30"/>
        <v>4340</v>
      </c>
      <c r="AX46" s="191">
        <f t="shared" si="31"/>
        <v>520.8</v>
      </c>
      <c r="AY46" s="191">
        <f t="shared" si="32"/>
        <v>2363</v>
      </c>
      <c r="AZ46" s="191">
        <f t="shared" si="33"/>
        <v>2363</v>
      </c>
      <c r="BA46" s="191">
        <f t="shared" si="34"/>
        <v>354.45</v>
      </c>
      <c r="BB46" s="191">
        <f t="shared" si="35"/>
        <v>-954.66</v>
      </c>
      <c r="BC46" s="191">
        <f t="shared" si="36"/>
        <v>-40.022</v>
      </c>
      <c r="BD46" s="191">
        <f t="shared" si="37"/>
        <v>-2.778</v>
      </c>
      <c r="BE46" s="191">
        <f t="shared" si="38"/>
        <v>-256.28</v>
      </c>
      <c r="BF46" s="191">
        <f t="shared" si="39"/>
        <v>-354.45</v>
      </c>
    </row>
    <row r="47" spans="2:58">
      <c r="B47" t="s">
        <v>243</v>
      </c>
      <c r="C47" s="195" t="str">
        <f>_xlfn.XLOOKUP(B47,'2024.7-2024.9'!B:B,'2024.7-2024.9'!G:G)</f>
        <v>2021/02/03</v>
      </c>
      <c r="D47">
        <f>_xlfn.XLOOKUP(B47,'2024.7-2024.9'!B:B,'2024.7-2024.9'!I:I)</f>
        <v>0</v>
      </c>
      <c r="E47" t="str">
        <f>_xlfn.XLOOKUP(B47,'2024.7-2024.9'!B:B,'2024.7-2024.9'!C:C)</f>
        <v>人力资源部</v>
      </c>
      <c r="F47" t="str">
        <f>_xlfn.XLOOKUP(B47,'2024.7-2024.9'!B:B,'2024.7-2024.9'!F:F)</f>
        <v>商务司机</v>
      </c>
      <c r="G47">
        <f>_xlfn.XLOOKUP(B47,'2024.07-09姓名和payroll计数'!A:A,'2024.07-09姓名和payroll计数'!B:B)</f>
        <v>3</v>
      </c>
      <c r="H47" s="10">
        <f>_xlfn.XLOOKUP(B47,'2024.1-2024.6'!B:B,'2024.1-2024.6'!K:K)</f>
        <v>4918</v>
      </c>
      <c r="I47" s="10">
        <f>IFERROR(AVERAGEIF(#REF!,B47,#REF!),0)</f>
        <v>0</v>
      </c>
      <c r="J47" s="10">
        <f>_xlfn.XLOOKUP(B47,'2024.1-2024.6'!B:B,'2024.1-2024.6'!J:J)</f>
        <v>1900</v>
      </c>
      <c r="K47" s="10">
        <f>IFERROR(AVERAGEIF(#REF!,B47,#REF!),0)</f>
        <v>0</v>
      </c>
      <c r="M47" s="10">
        <f>SUMIF('2024.7-2024.9'!B:B,B47,'2024.7-2024.9'!L:L)</f>
        <v>727.36</v>
      </c>
      <c r="O47" s="10">
        <f>SUMIF('2024.7-2024.9'!B:B,B47,'2024.7-2024.9'!N:N)</f>
        <v>7.6</v>
      </c>
      <c r="P47" s="10">
        <f>SUMIF('2024.7-2024.9'!B:B,B47,'2024.7-2024.9'!P:P)</f>
        <v>7.6</v>
      </c>
      <c r="R47" s="10">
        <f>SUMIF('2024.7-2024.9'!B:B,B47,'2024.7-2024.9'!M:M)</f>
        <v>173.6</v>
      </c>
      <c r="T47" s="10">
        <f>SUMIF('2024.7-2024.9'!B:B,B47,'2024.7-2024.9'!O:O)</f>
        <v>0</v>
      </c>
      <c r="U47" s="10">
        <f t="shared" si="2"/>
        <v>4918</v>
      </c>
      <c r="V47" s="10">
        <f t="shared" si="3"/>
        <v>4918</v>
      </c>
      <c r="W47" s="10">
        <f t="shared" si="4"/>
        <v>2213.1</v>
      </c>
      <c r="X47" s="10">
        <f t="shared" si="5"/>
        <v>4918</v>
      </c>
      <c r="Y47" s="10">
        <f t="shared" si="6"/>
        <v>4918</v>
      </c>
      <c r="Z47" s="10">
        <f t="shared" si="7"/>
        <v>118.032</v>
      </c>
      <c r="AA47" s="10">
        <f t="shared" si="8"/>
        <v>4918</v>
      </c>
      <c r="AB47" s="10">
        <f t="shared" si="9"/>
        <v>29.508</v>
      </c>
      <c r="AC47" s="10">
        <f t="shared" si="10"/>
        <v>4918</v>
      </c>
      <c r="AD47" s="10">
        <f t="shared" si="11"/>
        <v>4918</v>
      </c>
      <c r="AE47" s="10">
        <f t="shared" si="12"/>
        <v>590.16</v>
      </c>
      <c r="AF47" s="10">
        <f t="shared" si="13"/>
        <v>4918</v>
      </c>
      <c r="AG47" s="10">
        <f t="shared" si="14"/>
        <v>4918</v>
      </c>
      <c r="AH47" s="10">
        <f t="shared" si="15"/>
        <v>737.7</v>
      </c>
      <c r="AI47" s="10">
        <f t="shared" si="16"/>
        <v>-1485.74</v>
      </c>
      <c r="AJ47" s="10">
        <f t="shared" si="17"/>
        <v>-110.432</v>
      </c>
      <c r="AK47" s="10">
        <f t="shared" si="18"/>
        <v>-21.908</v>
      </c>
      <c r="AL47" s="10">
        <f t="shared" si="19"/>
        <v>-416.56</v>
      </c>
      <c r="AM47" s="10">
        <f t="shared" si="20"/>
        <v>-737.7</v>
      </c>
      <c r="AN47" s="10">
        <f t="shared" si="21"/>
        <v>4546</v>
      </c>
      <c r="AO47" s="10">
        <f t="shared" si="22"/>
        <v>4546</v>
      </c>
      <c r="AP47" s="10">
        <f t="shared" si="23"/>
        <v>2045.7</v>
      </c>
      <c r="AQ47" s="191">
        <f t="shared" si="24"/>
        <v>1900</v>
      </c>
      <c r="AR47" s="191">
        <f t="shared" si="25"/>
        <v>1900</v>
      </c>
      <c r="AS47" s="191">
        <f t="shared" si="26"/>
        <v>45.6</v>
      </c>
      <c r="AT47" s="191">
        <f t="shared" si="27"/>
        <v>1900</v>
      </c>
      <c r="AU47" s="191">
        <f t="shared" si="28"/>
        <v>11.4</v>
      </c>
      <c r="AV47" s="191">
        <f t="shared" si="29"/>
        <v>4340</v>
      </c>
      <c r="AW47" s="191">
        <f t="shared" si="30"/>
        <v>4340</v>
      </c>
      <c r="AX47" s="191">
        <f t="shared" si="31"/>
        <v>520.8</v>
      </c>
      <c r="AY47" s="191">
        <f t="shared" si="32"/>
        <v>1900</v>
      </c>
      <c r="AZ47" s="191">
        <f t="shared" si="33"/>
        <v>1900</v>
      </c>
      <c r="BA47" s="191">
        <f t="shared" si="34"/>
        <v>285</v>
      </c>
      <c r="BB47" s="191">
        <f t="shared" si="35"/>
        <v>-1318.34</v>
      </c>
      <c r="BC47" s="191">
        <f t="shared" si="36"/>
        <v>-38</v>
      </c>
      <c r="BD47" s="191">
        <f t="shared" si="37"/>
        <v>-3.8</v>
      </c>
      <c r="BE47" s="191">
        <f t="shared" si="38"/>
        <v>-347.2</v>
      </c>
      <c r="BF47" s="191">
        <f t="shared" si="39"/>
        <v>-285</v>
      </c>
    </row>
    <row r="48" spans="2:58">
      <c r="B48" t="s">
        <v>244</v>
      </c>
      <c r="C48" s="195" t="str">
        <f>_xlfn.XLOOKUP(B48,'2024.7-2024.9'!B:B,'2024.7-2024.9'!G:G)</f>
        <v>2018/03/01</v>
      </c>
      <c r="D48">
        <f>_xlfn.XLOOKUP(B48,'2024.7-2024.9'!B:B,'2024.7-2024.9'!I:I)</f>
        <v>0</v>
      </c>
      <c r="E48" t="str">
        <f>_xlfn.XLOOKUP(B48,'2024.7-2024.9'!B:B,'2024.7-2024.9'!C:C)</f>
        <v>运营中心</v>
      </c>
      <c r="F48" t="str">
        <f>_xlfn.XLOOKUP(B48,'2024.7-2024.9'!B:B,'2024.7-2024.9'!F:F)</f>
        <v>电气车间主任</v>
      </c>
      <c r="G48">
        <f>_xlfn.XLOOKUP(B48,'2024.07-09姓名和payroll计数'!A:A,'2024.07-09姓名和payroll计数'!B:B)</f>
        <v>3</v>
      </c>
      <c r="H48" s="10">
        <f>_xlfn.XLOOKUP(B48,'2024.1-2024.6'!B:B,'2024.1-2024.6'!K:K)</f>
        <v>10378</v>
      </c>
      <c r="I48" s="10">
        <f>IFERROR(AVERAGEIF(#REF!,B48,#REF!),0)</f>
        <v>0</v>
      </c>
      <c r="J48" s="10">
        <f>_xlfn.XLOOKUP(B48,'2024.1-2024.6'!B:B,'2024.1-2024.6'!J:J)</f>
        <v>4000</v>
      </c>
      <c r="K48" s="10">
        <f>IFERROR(AVERAGEIF(#REF!,B48,#REF!),0)</f>
        <v>0</v>
      </c>
      <c r="M48" s="10">
        <f>SUMIF('2024.7-2024.9'!B:B,B48,'2024.7-2024.9'!L:L)</f>
        <v>1091.04</v>
      </c>
      <c r="O48" s="10">
        <f>SUMIF('2024.7-2024.9'!B:B,B48,'2024.7-2024.9'!N:N)</f>
        <v>16.69</v>
      </c>
      <c r="P48" s="10">
        <f>SUMIF('2024.7-2024.9'!B:B,B48,'2024.7-2024.9'!P:P)</f>
        <v>11.4</v>
      </c>
      <c r="R48" s="10">
        <f>SUMIF('2024.7-2024.9'!B:B,B48,'2024.7-2024.9'!M:M)</f>
        <v>264.52</v>
      </c>
      <c r="T48" s="10">
        <f>SUMIF('2024.7-2024.9'!B:B,B48,'2024.7-2024.9'!O:O)</f>
        <v>0</v>
      </c>
      <c r="U48" s="10">
        <f t="shared" si="2"/>
        <v>10378</v>
      </c>
      <c r="V48" s="10">
        <f t="shared" si="3"/>
        <v>10378</v>
      </c>
      <c r="W48" s="10">
        <f t="shared" si="4"/>
        <v>4670.1</v>
      </c>
      <c r="X48" s="10">
        <f t="shared" si="5"/>
        <v>10378</v>
      </c>
      <c r="Y48" s="10">
        <f t="shared" si="6"/>
        <v>10378</v>
      </c>
      <c r="Z48" s="10">
        <f t="shared" si="7"/>
        <v>249.072</v>
      </c>
      <c r="AA48" s="10">
        <f t="shared" si="8"/>
        <v>10378</v>
      </c>
      <c r="AB48" s="10">
        <f t="shared" si="9"/>
        <v>62.268</v>
      </c>
      <c r="AC48" s="10">
        <f t="shared" si="10"/>
        <v>10378</v>
      </c>
      <c r="AD48" s="10">
        <f t="shared" si="11"/>
        <v>5626</v>
      </c>
      <c r="AE48" s="10">
        <f t="shared" si="12"/>
        <v>675.12</v>
      </c>
      <c r="AF48" s="10">
        <f t="shared" si="13"/>
        <v>10378</v>
      </c>
      <c r="AG48" s="10">
        <f t="shared" si="14"/>
        <v>10378</v>
      </c>
      <c r="AH48" s="10">
        <f t="shared" si="15"/>
        <v>1556.7</v>
      </c>
      <c r="AI48" s="10">
        <f t="shared" si="16"/>
        <v>-3579.06</v>
      </c>
      <c r="AJ48" s="10">
        <f t="shared" si="17"/>
        <v>-232.382</v>
      </c>
      <c r="AK48" s="10">
        <f t="shared" si="18"/>
        <v>-50.868</v>
      </c>
      <c r="AL48" s="10">
        <f t="shared" si="19"/>
        <v>-410.6</v>
      </c>
      <c r="AM48" s="10">
        <f t="shared" si="20"/>
        <v>-1556.7</v>
      </c>
      <c r="AN48" s="10">
        <f t="shared" si="21"/>
        <v>4546</v>
      </c>
      <c r="AO48" s="10">
        <f t="shared" si="22"/>
        <v>4546</v>
      </c>
      <c r="AP48" s="10">
        <f t="shared" si="23"/>
        <v>2045.7</v>
      </c>
      <c r="AQ48" s="191">
        <f t="shared" si="24"/>
        <v>4000</v>
      </c>
      <c r="AR48" s="191">
        <f t="shared" si="25"/>
        <v>4000</v>
      </c>
      <c r="AS48" s="191">
        <f t="shared" si="26"/>
        <v>96</v>
      </c>
      <c r="AT48" s="191">
        <f t="shared" si="27"/>
        <v>4000</v>
      </c>
      <c r="AU48" s="191">
        <f t="shared" si="28"/>
        <v>24</v>
      </c>
      <c r="AV48" s="191">
        <f t="shared" si="29"/>
        <v>4340</v>
      </c>
      <c r="AW48" s="191">
        <f t="shared" si="30"/>
        <v>4340</v>
      </c>
      <c r="AX48" s="191">
        <f t="shared" si="31"/>
        <v>520.8</v>
      </c>
      <c r="AY48" s="191">
        <f t="shared" si="32"/>
        <v>4000</v>
      </c>
      <c r="AZ48" s="191">
        <f t="shared" si="33"/>
        <v>4000</v>
      </c>
      <c r="BA48" s="191">
        <f t="shared" si="34"/>
        <v>600</v>
      </c>
      <c r="BB48" s="191">
        <f t="shared" si="35"/>
        <v>-954.66</v>
      </c>
      <c r="BC48" s="191">
        <f t="shared" si="36"/>
        <v>-79.31</v>
      </c>
      <c r="BD48" s="191">
        <f t="shared" si="37"/>
        <v>-12.6</v>
      </c>
      <c r="BE48" s="191">
        <f t="shared" si="38"/>
        <v>-256.28</v>
      </c>
      <c r="BF48" s="191">
        <f t="shared" si="39"/>
        <v>-600</v>
      </c>
    </row>
    <row r="49" spans="2:58">
      <c r="B49" t="s">
        <v>246</v>
      </c>
      <c r="C49" s="195" t="str">
        <f>_xlfn.XLOOKUP(B49,'2024.7-2024.9'!B:B,'2024.7-2024.9'!G:G)</f>
        <v>2019/11/15</v>
      </c>
      <c r="D49">
        <f>_xlfn.XLOOKUP(B49,'2024.7-2024.9'!B:B,'2024.7-2024.9'!I:I)</f>
        <v>0</v>
      </c>
      <c r="E49" t="str">
        <f>_xlfn.XLOOKUP(B49,'2024.7-2024.9'!B:B,'2024.7-2024.9'!C:C)</f>
        <v>运营中心</v>
      </c>
      <c r="F49" t="str">
        <f>_xlfn.XLOOKUP(B49,'2024.7-2024.9'!B:B,'2024.7-2024.9'!F:F)</f>
        <v>装配电工</v>
      </c>
      <c r="G49">
        <f>_xlfn.XLOOKUP(B49,'2024.07-09姓名和payroll计数'!A:A,'2024.07-09姓名和payroll计数'!B:B)</f>
        <v>3</v>
      </c>
      <c r="H49" s="10">
        <f>_xlfn.XLOOKUP(B49,'2024.1-2024.6'!B:B,'2024.1-2024.6'!K:K)</f>
        <v>7416.92</v>
      </c>
      <c r="I49" s="10">
        <f>IFERROR(AVERAGEIF(#REF!,B49,#REF!),0)</f>
        <v>0</v>
      </c>
      <c r="J49" s="10">
        <f>_xlfn.XLOOKUP(B49,'2024.1-2024.6'!B:B,'2024.1-2024.6'!J:J)</f>
        <v>1900</v>
      </c>
      <c r="K49" s="10">
        <f>IFERROR(AVERAGEIF(#REF!,B49,#REF!),0)</f>
        <v>0</v>
      </c>
      <c r="M49" s="10">
        <f>SUMIF('2024.7-2024.9'!B:B,B49,'2024.7-2024.9'!L:L)</f>
        <v>1091.04</v>
      </c>
      <c r="O49" s="10">
        <f>SUMIF('2024.7-2024.9'!B:B,B49,'2024.7-2024.9'!N:N)</f>
        <v>16.69</v>
      </c>
      <c r="P49" s="10">
        <f>SUMIF('2024.7-2024.9'!B:B,B49,'2024.7-2024.9'!P:P)</f>
        <v>11.4</v>
      </c>
      <c r="R49" s="10">
        <f>SUMIF('2024.7-2024.9'!B:B,B49,'2024.7-2024.9'!M:M)</f>
        <v>264.52</v>
      </c>
      <c r="T49" s="10">
        <f>SUMIF('2024.7-2024.9'!B:B,B49,'2024.7-2024.9'!O:O)</f>
        <v>0</v>
      </c>
      <c r="U49" s="10">
        <f t="shared" si="2"/>
        <v>7416.92</v>
      </c>
      <c r="V49" s="10">
        <f t="shared" si="3"/>
        <v>7416.92</v>
      </c>
      <c r="W49" s="10">
        <f t="shared" si="4"/>
        <v>3337.614</v>
      </c>
      <c r="X49" s="10">
        <f t="shared" si="5"/>
        <v>7416.92</v>
      </c>
      <c r="Y49" s="10">
        <f t="shared" si="6"/>
        <v>7416.92</v>
      </c>
      <c r="Z49" s="10">
        <f t="shared" si="7"/>
        <v>178.00608</v>
      </c>
      <c r="AA49" s="10">
        <f t="shared" si="8"/>
        <v>7416.92</v>
      </c>
      <c r="AB49" s="10">
        <f t="shared" si="9"/>
        <v>44.50152</v>
      </c>
      <c r="AC49" s="10">
        <f t="shared" si="10"/>
        <v>7416.92</v>
      </c>
      <c r="AD49" s="10">
        <f t="shared" si="11"/>
        <v>5626</v>
      </c>
      <c r="AE49" s="10">
        <f t="shared" si="12"/>
        <v>675.12</v>
      </c>
      <c r="AF49" s="10">
        <f t="shared" si="13"/>
        <v>7416.92</v>
      </c>
      <c r="AG49" s="10">
        <f t="shared" si="14"/>
        <v>7416.92</v>
      </c>
      <c r="AH49" s="10">
        <f t="shared" si="15"/>
        <v>1112.538</v>
      </c>
      <c r="AI49" s="10">
        <f t="shared" si="16"/>
        <v>-2246.574</v>
      </c>
      <c r="AJ49" s="10">
        <f t="shared" si="17"/>
        <v>-161.31608</v>
      </c>
      <c r="AK49" s="10">
        <f t="shared" si="18"/>
        <v>-33.10152</v>
      </c>
      <c r="AL49" s="10">
        <f t="shared" si="19"/>
        <v>-410.6</v>
      </c>
      <c r="AM49" s="10">
        <f t="shared" si="20"/>
        <v>-1112.538</v>
      </c>
      <c r="AN49" s="10">
        <f t="shared" si="21"/>
        <v>4546</v>
      </c>
      <c r="AO49" s="10">
        <f t="shared" si="22"/>
        <v>4546</v>
      </c>
      <c r="AP49" s="10">
        <f t="shared" si="23"/>
        <v>2045.7</v>
      </c>
      <c r="AQ49" s="191">
        <f t="shared" si="24"/>
        <v>1900</v>
      </c>
      <c r="AR49" s="191">
        <f t="shared" si="25"/>
        <v>1900</v>
      </c>
      <c r="AS49" s="191">
        <f t="shared" si="26"/>
        <v>45.6</v>
      </c>
      <c r="AT49" s="191">
        <f t="shared" si="27"/>
        <v>1900</v>
      </c>
      <c r="AU49" s="191">
        <f t="shared" si="28"/>
        <v>11.4</v>
      </c>
      <c r="AV49" s="191">
        <f t="shared" si="29"/>
        <v>4340</v>
      </c>
      <c r="AW49" s="191">
        <f t="shared" si="30"/>
        <v>4340</v>
      </c>
      <c r="AX49" s="191">
        <f t="shared" si="31"/>
        <v>520.8</v>
      </c>
      <c r="AY49" s="191">
        <f t="shared" si="32"/>
        <v>1900</v>
      </c>
      <c r="AZ49" s="191">
        <f t="shared" si="33"/>
        <v>1900</v>
      </c>
      <c r="BA49" s="191">
        <f t="shared" si="34"/>
        <v>285</v>
      </c>
      <c r="BB49" s="191">
        <f t="shared" si="35"/>
        <v>-954.66</v>
      </c>
      <c r="BC49" s="191">
        <f t="shared" si="36"/>
        <v>-28.91</v>
      </c>
      <c r="BD49" s="191">
        <f t="shared" si="37"/>
        <v>0</v>
      </c>
      <c r="BE49" s="191">
        <f t="shared" si="38"/>
        <v>-256.28</v>
      </c>
      <c r="BF49" s="191">
        <f t="shared" si="39"/>
        <v>-285</v>
      </c>
    </row>
    <row r="50" spans="2:58">
      <c r="B50" t="s">
        <v>248</v>
      </c>
      <c r="C50" s="195" t="str">
        <f>_xlfn.XLOOKUP(B50,'2024.7-2024.9'!B:B,'2024.7-2024.9'!G:G)</f>
        <v>2017/03/03</v>
      </c>
      <c r="D50">
        <f>_xlfn.XLOOKUP(B50,'2024.7-2024.9'!B:B,'2024.7-2024.9'!I:I)</f>
        <v>0</v>
      </c>
      <c r="E50" t="str">
        <f>_xlfn.XLOOKUP(B50,'2024.7-2024.9'!B:B,'2024.7-2024.9'!C:C)</f>
        <v>服务营销中心</v>
      </c>
      <c r="F50" t="str">
        <f>_xlfn.XLOOKUP(B50,'2024.7-2024.9'!B:B,'2024.7-2024.9'!F:F)</f>
        <v>电气服务工程师</v>
      </c>
      <c r="G50">
        <f>_xlfn.XLOOKUP(B50,'2024.07-09姓名和payroll计数'!A:A,'2024.07-09姓名和payroll计数'!B:B)</f>
        <v>3</v>
      </c>
      <c r="H50" s="10">
        <f>_xlfn.XLOOKUP(B50,'2024.1-2024.6'!B:B,'2024.1-2024.6'!K:K)</f>
        <v>13842.67</v>
      </c>
      <c r="I50" s="10">
        <f>IFERROR(AVERAGEIF(#REF!,B50,#REF!),0)</f>
        <v>0</v>
      </c>
      <c r="J50" s="10">
        <f>_xlfn.XLOOKUP(B50,'2024.1-2024.6'!B:B,'2024.1-2024.6'!J:J)</f>
        <v>4250</v>
      </c>
      <c r="K50" s="10">
        <f>IFERROR(AVERAGEIF(#REF!,B50,#REF!),0)</f>
        <v>0</v>
      </c>
      <c r="M50" s="10">
        <f>SUMIF('2024.7-2024.9'!B:B,B50,'2024.7-2024.9'!L:L)</f>
        <v>1091.04</v>
      </c>
      <c r="O50" s="10">
        <f>SUMIF('2024.7-2024.9'!B:B,B50,'2024.7-2024.9'!N:N)</f>
        <v>16.69</v>
      </c>
      <c r="P50" s="10">
        <f>SUMIF('2024.7-2024.9'!B:B,B50,'2024.7-2024.9'!P:P)</f>
        <v>11.4</v>
      </c>
      <c r="R50" s="10">
        <f>SUMIF('2024.7-2024.9'!B:B,B50,'2024.7-2024.9'!M:M)</f>
        <v>264.52</v>
      </c>
      <c r="T50" s="10">
        <f>SUMIF('2024.7-2024.9'!B:B,B50,'2024.7-2024.9'!O:O)</f>
        <v>0</v>
      </c>
      <c r="U50" s="10">
        <f t="shared" si="2"/>
        <v>13842.67</v>
      </c>
      <c r="V50" s="10">
        <f t="shared" si="3"/>
        <v>13842.67</v>
      </c>
      <c r="W50" s="10">
        <f t="shared" si="4"/>
        <v>6229.2015</v>
      </c>
      <c r="X50" s="10">
        <f t="shared" si="5"/>
        <v>13842.67</v>
      </c>
      <c r="Y50" s="10">
        <f t="shared" si="6"/>
        <v>13842.67</v>
      </c>
      <c r="Z50" s="10">
        <f t="shared" si="7"/>
        <v>332.22408</v>
      </c>
      <c r="AA50" s="10">
        <f t="shared" si="8"/>
        <v>13842.67</v>
      </c>
      <c r="AB50" s="10">
        <f t="shared" si="9"/>
        <v>83.05602</v>
      </c>
      <c r="AC50" s="10">
        <f t="shared" si="10"/>
        <v>13842.67</v>
      </c>
      <c r="AD50" s="10">
        <f t="shared" si="11"/>
        <v>5626</v>
      </c>
      <c r="AE50" s="10">
        <f t="shared" si="12"/>
        <v>675.12</v>
      </c>
      <c r="AF50" s="10">
        <f t="shared" si="13"/>
        <v>13842.67</v>
      </c>
      <c r="AG50" s="10">
        <f t="shared" si="14"/>
        <v>13842.67</v>
      </c>
      <c r="AH50" s="10">
        <f t="shared" si="15"/>
        <v>2076.4005</v>
      </c>
      <c r="AI50" s="10">
        <f t="shared" si="16"/>
        <v>-5138.1615</v>
      </c>
      <c r="AJ50" s="10">
        <f t="shared" si="17"/>
        <v>-315.53408</v>
      </c>
      <c r="AK50" s="10">
        <f t="shared" si="18"/>
        <v>-71.65602</v>
      </c>
      <c r="AL50" s="10">
        <f t="shared" si="19"/>
        <v>-410.6</v>
      </c>
      <c r="AM50" s="10">
        <f t="shared" si="20"/>
        <v>-2076.4005</v>
      </c>
      <c r="AN50" s="10">
        <f t="shared" si="21"/>
        <v>4546</v>
      </c>
      <c r="AO50" s="10">
        <f t="shared" si="22"/>
        <v>4546</v>
      </c>
      <c r="AP50" s="10">
        <f t="shared" si="23"/>
        <v>2045.7</v>
      </c>
      <c r="AQ50" s="191">
        <f t="shared" si="24"/>
        <v>4250</v>
      </c>
      <c r="AR50" s="191">
        <f t="shared" si="25"/>
        <v>4250</v>
      </c>
      <c r="AS50" s="191">
        <f t="shared" si="26"/>
        <v>102</v>
      </c>
      <c r="AT50" s="191">
        <f t="shared" si="27"/>
        <v>4250</v>
      </c>
      <c r="AU50" s="191">
        <f t="shared" si="28"/>
        <v>25.5</v>
      </c>
      <c r="AV50" s="191">
        <f t="shared" si="29"/>
        <v>4340</v>
      </c>
      <c r="AW50" s="191">
        <f t="shared" si="30"/>
        <v>4340</v>
      </c>
      <c r="AX50" s="191">
        <f t="shared" si="31"/>
        <v>520.8</v>
      </c>
      <c r="AY50" s="191">
        <f t="shared" si="32"/>
        <v>4250</v>
      </c>
      <c r="AZ50" s="191">
        <f t="shared" si="33"/>
        <v>4250</v>
      </c>
      <c r="BA50" s="191">
        <f t="shared" si="34"/>
        <v>637.5</v>
      </c>
      <c r="BB50" s="191">
        <f t="shared" si="35"/>
        <v>-954.66</v>
      </c>
      <c r="BC50" s="191">
        <f t="shared" si="36"/>
        <v>-85.31</v>
      </c>
      <c r="BD50" s="191">
        <f t="shared" si="37"/>
        <v>-14.1</v>
      </c>
      <c r="BE50" s="191">
        <f t="shared" si="38"/>
        <v>-256.28</v>
      </c>
      <c r="BF50" s="191">
        <f t="shared" si="39"/>
        <v>-637.5</v>
      </c>
    </row>
    <row r="51" spans="2:58">
      <c r="B51" t="s">
        <v>250</v>
      </c>
      <c r="C51" s="195" t="str">
        <f>_xlfn.XLOOKUP(B51,'2024.7-2024.9'!B:B,'2024.7-2024.9'!G:G)</f>
        <v>2020/11/09</v>
      </c>
      <c r="D51">
        <f>_xlfn.XLOOKUP(B51,'2024.7-2024.9'!B:B,'2024.7-2024.9'!I:I)</f>
        <v>0</v>
      </c>
      <c r="E51" t="str">
        <f>_xlfn.XLOOKUP(B51,'2024.7-2024.9'!B:B,'2024.7-2024.9'!C:C)</f>
        <v>销售部</v>
      </c>
      <c r="F51" t="str">
        <f>_xlfn.XLOOKUP(B51,'2024.7-2024.9'!B:B,'2024.7-2024.9'!F:F)</f>
        <v>高级物流专员</v>
      </c>
      <c r="G51">
        <f>_xlfn.XLOOKUP(B51,'2024.07-09姓名和payroll计数'!A:A,'2024.07-09姓名和payroll计数'!B:B)</f>
        <v>3</v>
      </c>
      <c r="H51" s="10">
        <f>_xlfn.XLOOKUP(B51,'2024.1-2024.6'!B:B,'2024.1-2024.6'!K:K)</f>
        <v>7673.2</v>
      </c>
      <c r="I51" s="10">
        <f>IFERROR(AVERAGEIF(#REF!,B51,#REF!),0)</f>
        <v>0</v>
      </c>
      <c r="J51" s="10">
        <f>_xlfn.XLOOKUP(B51,'2024.1-2024.6'!B:B,'2024.1-2024.6'!J:J)</f>
        <v>2760</v>
      </c>
      <c r="K51" s="10">
        <f>IFERROR(AVERAGEIF(#REF!,B51,#REF!),0)</f>
        <v>0</v>
      </c>
      <c r="M51" s="10">
        <f>SUMIF('2024.7-2024.9'!B:B,B51,'2024.7-2024.9'!L:L)</f>
        <v>1091.04</v>
      </c>
      <c r="O51" s="10">
        <f>SUMIF('2024.7-2024.9'!B:B,B51,'2024.7-2024.9'!N:N)</f>
        <v>16.69</v>
      </c>
      <c r="P51" s="10">
        <f>SUMIF('2024.7-2024.9'!B:B,B51,'2024.7-2024.9'!P:P)</f>
        <v>11.4</v>
      </c>
      <c r="R51" s="10">
        <f>SUMIF('2024.7-2024.9'!B:B,B51,'2024.7-2024.9'!M:M)</f>
        <v>264.52</v>
      </c>
      <c r="T51" s="10">
        <f>SUMIF('2024.7-2024.9'!B:B,B51,'2024.7-2024.9'!O:O)</f>
        <v>0</v>
      </c>
      <c r="U51" s="10">
        <f t="shared" si="2"/>
        <v>7673.2</v>
      </c>
      <c r="V51" s="10">
        <f t="shared" si="3"/>
        <v>7673.2</v>
      </c>
      <c r="W51" s="10">
        <f t="shared" si="4"/>
        <v>3452.94</v>
      </c>
      <c r="X51" s="10">
        <f t="shared" si="5"/>
        <v>7673.2</v>
      </c>
      <c r="Y51" s="10">
        <f t="shared" si="6"/>
        <v>7673.2</v>
      </c>
      <c r="Z51" s="10">
        <f t="shared" si="7"/>
        <v>184.1568</v>
      </c>
      <c r="AA51" s="10">
        <f t="shared" si="8"/>
        <v>7673.2</v>
      </c>
      <c r="AB51" s="10">
        <f t="shared" si="9"/>
        <v>46.0392</v>
      </c>
      <c r="AC51" s="10">
        <f t="shared" si="10"/>
        <v>7673.2</v>
      </c>
      <c r="AD51" s="10">
        <f t="shared" si="11"/>
        <v>5626</v>
      </c>
      <c r="AE51" s="10">
        <f t="shared" si="12"/>
        <v>675.12</v>
      </c>
      <c r="AF51" s="10">
        <f t="shared" si="13"/>
        <v>7673.2</v>
      </c>
      <c r="AG51" s="10">
        <f t="shared" si="14"/>
        <v>7673.2</v>
      </c>
      <c r="AH51" s="10">
        <f t="shared" si="15"/>
        <v>1150.98</v>
      </c>
      <c r="AI51" s="10">
        <f t="shared" si="16"/>
        <v>-2361.9</v>
      </c>
      <c r="AJ51" s="10">
        <f t="shared" si="17"/>
        <v>-167.4668</v>
      </c>
      <c r="AK51" s="10">
        <f t="shared" si="18"/>
        <v>-34.6392</v>
      </c>
      <c r="AL51" s="10">
        <f t="shared" si="19"/>
        <v>-410.6</v>
      </c>
      <c r="AM51" s="10">
        <f t="shared" si="20"/>
        <v>-1150.98</v>
      </c>
      <c r="AN51" s="10">
        <f t="shared" si="21"/>
        <v>4546</v>
      </c>
      <c r="AO51" s="10">
        <f t="shared" si="22"/>
        <v>4546</v>
      </c>
      <c r="AP51" s="10">
        <f t="shared" si="23"/>
        <v>2045.7</v>
      </c>
      <c r="AQ51" s="191">
        <f t="shared" si="24"/>
        <v>2760</v>
      </c>
      <c r="AR51" s="191">
        <f t="shared" si="25"/>
        <v>2760</v>
      </c>
      <c r="AS51" s="191">
        <f t="shared" si="26"/>
        <v>66.24</v>
      </c>
      <c r="AT51" s="191">
        <f t="shared" si="27"/>
        <v>2760</v>
      </c>
      <c r="AU51" s="191">
        <f t="shared" si="28"/>
        <v>16.56</v>
      </c>
      <c r="AV51" s="191">
        <f t="shared" si="29"/>
        <v>4340</v>
      </c>
      <c r="AW51" s="191">
        <f t="shared" si="30"/>
        <v>4340</v>
      </c>
      <c r="AX51" s="191">
        <f t="shared" si="31"/>
        <v>520.8</v>
      </c>
      <c r="AY51" s="191">
        <f t="shared" si="32"/>
        <v>2760</v>
      </c>
      <c r="AZ51" s="191">
        <f t="shared" si="33"/>
        <v>2760</v>
      </c>
      <c r="BA51" s="191">
        <f t="shared" si="34"/>
        <v>414</v>
      </c>
      <c r="BB51" s="191">
        <f t="shared" si="35"/>
        <v>-954.66</v>
      </c>
      <c r="BC51" s="191">
        <f t="shared" si="36"/>
        <v>-49.55</v>
      </c>
      <c r="BD51" s="191">
        <f t="shared" si="37"/>
        <v>-5.16</v>
      </c>
      <c r="BE51" s="191">
        <f t="shared" si="38"/>
        <v>-256.28</v>
      </c>
      <c r="BF51" s="191">
        <f t="shared" si="39"/>
        <v>-414</v>
      </c>
    </row>
    <row r="52" spans="2:58">
      <c r="B52" t="s">
        <v>251</v>
      </c>
      <c r="C52" s="195" t="str">
        <f>_xlfn.XLOOKUP(B52,'2024.7-2024.9'!B:B,'2024.7-2024.9'!G:G)</f>
        <v>2017/06/26</v>
      </c>
      <c r="D52">
        <f>_xlfn.XLOOKUP(B52,'2024.7-2024.9'!B:B,'2024.7-2024.9'!I:I)</f>
        <v>0</v>
      </c>
      <c r="E52" t="str">
        <f>_xlfn.XLOOKUP(B52,'2024.7-2024.9'!B:B,'2024.7-2024.9'!C:C)</f>
        <v>运营中心</v>
      </c>
      <c r="F52" t="str">
        <f>_xlfn.XLOOKUP(B52,'2024.7-2024.9'!B:B,'2024.7-2024.9'!F:F)</f>
        <v>装配电工班长</v>
      </c>
      <c r="G52">
        <f>_xlfn.XLOOKUP(B52,'2024.07-09姓名和payroll计数'!A:A,'2024.07-09姓名和payroll计数'!B:B)</f>
        <v>3</v>
      </c>
      <c r="H52" s="10">
        <f>_xlfn.XLOOKUP(B52,'2024.1-2024.6'!B:B,'2024.1-2024.6'!K:K)</f>
        <v>5270.59</v>
      </c>
      <c r="I52" s="10">
        <f>IFERROR(AVERAGEIF(#REF!,B52,#REF!),0)</f>
        <v>0</v>
      </c>
      <c r="J52" s="10">
        <f>_xlfn.XLOOKUP(B52,'2024.1-2024.6'!B:B,'2024.1-2024.6'!J:J)</f>
        <v>1900</v>
      </c>
      <c r="K52" s="10">
        <f>IFERROR(AVERAGEIF(#REF!,B52,#REF!),0)</f>
        <v>0</v>
      </c>
      <c r="M52" s="10">
        <f>SUMIF('2024.7-2024.9'!B:B,B52,'2024.7-2024.9'!L:L)</f>
        <v>1091.04</v>
      </c>
      <c r="O52" s="10">
        <f>SUMIF('2024.7-2024.9'!B:B,B52,'2024.7-2024.9'!N:N)</f>
        <v>16.69</v>
      </c>
      <c r="P52" s="10">
        <f>SUMIF('2024.7-2024.9'!B:B,B52,'2024.7-2024.9'!P:P)</f>
        <v>11.4</v>
      </c>
      <c r="R52" s="10">
        <f>SUMIF('2024.7-2024.9'!B:B,B52,'2024.7-2024.9'!M:M)</f>
        <v>264.52</v>
      </c>
      <c r="T52" s="10">
        <f>SUMIF('2024.7-2024.9'!B:B,B52,'2024.7-2024.9'!O:O)</f>
        <v>0</v>
      </c>
      <c r="U52" s="10">
        <f t="shared" si="2"/>
        <v>5270.59</v>
      </c>
      <c r="V52" s="10">
        <f t="shared" si="3"/>
        <v>5270.59</v>
      </c>
      <c r="W52" s="10">
        <f t="shared" si="4"/>
        <v>2371.7655</v>
      </c>
      <c r="X52" s="10">
        <f t="shared" si="5"/>
        <v>5270.59</v>
      </c>
      <c r="Y52" s="10">
        <f t="shared" si="6"/>
        <v>5270.59</v>
      </c>
      <c r="Z52" s="10">
        <f t="shared" si="7"/>
        <v>126.49416</v>
      </c>
      <c r="AA52" s="10">
        <f t="shared" si="8"/>
        <v>5270.59</v>
      </c>
      <c r="AB52" s="10">
        <f t="shared" si="9"/>
        <v>31.62354</v>
      </c>
      <c r="AC52" s="10">
        <f t="shared" si="10"/>
        <v>5270.59</v>
      </c>
      <c r="AD52" s="10">
        <f t="shared" si="11"/>
        <v>5270.59</v>
      </c>
      <c r="AE52" s="10">
        <f t="shared" si="12"/>
        <v>632.4708</v>
      </c>
      <c r="AF52" s="10">
        <f t="shared" si="13"/>
        <v>5270.59</v>
      </c>
      <c r="AG52" s="10">
        <f t="shared" si="14"/>
        <v>5270.59</v>
      </c>
      <c r="AH52" s="10">
        <f t="shared" si="15"/>
        <v>790.5885</v>
      </c>
      <c r="AI52" s="10">
        <f t="shared" si="16"/>
        <v>-1280.7255</v>
      </c>
      <c r="AJ52" s="10">
        <f t="shared" si="17"/>
        <v>-109.80416</v>
      </c>
      <c r="AK52" s="10">
        <f t="shared" si="18"/>
        <v>-20.22354</v>
      </c>
      <c r="AL52" s="10">
        <f t="shared" si="19"/>
        <v>-367.9508</v>
      </c>
      <c r="AM52" s="10">
        <f t="shared" si="20"/>
        <v>-790.5885</v>
      </c>
      <c r="AN52" s="10">
        <f t="shared" si="21"/>
        <v>4546</v>
      </c>
      <c r="AO52" s="10">
        <f t="shared" si="22"/>
        <v>4546</v>
      </c>
      <c r="AP52" s="10">
        <f t="shared" si="23"/>
        <v>2045.7</v>
      </c>
      <c r="AQ52" s="191">
        <f t="shared" si="24"/>
        <v>1900</v>
      </c>
      <c r="AR52" s="191">
        <f t="shared" si="25"/>
        <v>1900</v>
      </c>
      <c r="AS52" s="191">
        <f t="shared" si="26"/>
        <v>45.6</v>
      </c>
      <c r="AT52" s="191">
        <f t="shared" si="27"/>
        <v>1900</v>
      </c>
      <c r="AU52" s="191">
        <f t="shared" si="28"/>
        <v>11.4</v>
      </c>
      <c r="AV52" s="191">
        <f t="shared" si="29"/>
        <v>4340</v>
      </c>
      <c r="AW52" s="191">
        <f t="shared" si="30"/>
        <v>4340</v>
      </c>
      <c r="AX52" s="191">
        <f t="shared" si="31"/>
        <v>520.8</v>
      </c>
      <c r="AY52" s="191">
        <f t="shared" si="32"/>
        <v>1900</v>
      </c>
      <c r="AZ52" s="191">
        <f t="shared" si="33"/>
        <v>1900</v>
      </c>
      <c r="BA52" s="191">
        <f t="shared" si="34"/>
        <v>285</v>
      </c>
      <c r="BB52" s="191">
        <f t="shared" si="35"/>
        <v>-954.66</v>
      </c>
      <c r="BC52" s="191">
        <f t="shared" si="36"/>
        <v>-28.91</v>
      </c>
      <c r="BD52" s="191">
        <f t="shared" si="37"/>
        <v>0</v>
      </c>
      <c r="BE52" s="191">
        <f t="shared" si="38"/>
        <v>-256.28</v>
      </c>
      <c r="BF52" s="191">
        <f t="shared" si="39"/>
        <v>-285</v>
      </c>
    </row>
    <row r="53" spans="2:58">
      <c r="B53" t="s">
        <v>252</v>
      </c>
      <c r="C53" s="195" t="str">
        <f>_xlfn.XLOOKUP(B53,'2024.7-2024.9'!B:B,'2024.7-2024.9'!G:G)</f>
        <v>2019/10/10</v>
      </c>
      <c r="D53">
        <f>_xlfn.XLOOKUP(B53,'2024.7-2024.9'!B:B,'2024.7-2024.9'!I:I)</f>
        <v>0</v>
      </c>
      <c r="E53" t="str">
        <f>_xlfn.XLOOKUP(B53,'2024.7-2024.9'!B:B,'2024.7-2024.9'!C:C)</f>
        <v>服务营销中心</v>
      </c>
      <c r="F53" t="str">
        <f>_xlfn.XLOOKUP(B53,'2024.7-2024.9'!B:B,'2024.7-2024.9'!F:F)</f>
        <v>电气服务工程师</v>
      </c>
      <c r="G53">
        <f>_xlfn.XLOOKUP(B53,'2024.07-09姓名和payroll计数'!A:A,'2024.07-09姓名和payroll计数'!B:B)</f>
        <v>3</v>
      </c>
      <c r="H53" s="10">
        <f>_xlfn.XLOOKUP(B53,'2024.1-2024.6'!B:B,'2024.1-2024.6'!K:K)</f>
        <v>16080.24</v>
      </c>
      <c r="I53" s="10">
        <f>IFERROR(AVERAGEIF(#REF!,B53,#REF!),0)</f>
        <v>0</v>
      </c>
      <c r="J53" s="10">
        <f>_xlfn.XLOOKUP(B53,'2024.1-2024.6'!B:B,'2024.1-2024.6'!J:J)</f>
        <v>4937</v>
      </c>
      <c r="K53" s="10">
        <f>IFERROR(AVERAGEIF(#REF!,B53,#REF!),0)</f>
        <v>0</v>
      </c>
      <c r="M53" s="10">
        <f>SUMIF('2024.7-2024.9'!B:B,B53,'2024.7-2024.9'!L:L)</f>
        <v>1091.04</v>
      </c>
      <c r="O53" s="10">
        <f>SUMIF('2024.7-2024.9'!B:B,B53,'2024.7-2024.9'!N:N)</f>
        <v>16.69</v>
      </c>
      <c r="P53" s="10">
        <f>SUMIF('2024.7-2024.9'!B:B,B53,'2024.7-2024.9'!P:P)</f>
        <v>11.4</v>
      </c>
      <c r="R53" s="10">
        <f>SUMIF('2024.7-2024.9'!B:B,B53,'2024.7-2024.9'!M:M)</f>
        <v>264.52</v>
      </c>
      <c r="T53" s="10">
        <f>SUMIF('2024.7-2024.9'!B:B,B53,'2024.7-2024.9'!O:O)</f>
        <v>2800</v>
      </c>
      <c r="U53" s="10">
        <f t="shared" si="2"/>
        <v>16080.24</v>
      </c>
      <c r="V53" s="10">
        <f t="shared" si="3"/>
        <v>16080.24</v>
      </c>
      <c r="W53" s="10">
        <f t="shared" si="4"/>
        <v>7236.108</v>
      </c>
      <c r="X53" s="10">
        <f t="shared" si="5"/>
        <v>16080.24</v>
      </c>
      <c r="Y53" s="10">
        <f t="shared" si="6"/>
        <v>16080.24</v>
      </c>
      <c r="Z53" s="10">
        <f t="shared" si="7"/>
        <v>385.92576</v>
      </c>
      <c r="AA53" s="10">
        <f t="shared" si="8"/>
        <v>16080.24</v>
      </c>
      <c r="AB53" s="10">
        <f t="shared" si="9"/>
        <v>96.48144</v>
      </c>
      <c r="AC53" s="10">
        <f t="shared" si="10"/>
        <v>16080.24</v>
      </c>
      <c r="AD53" s="10">
        <f t="shared" si="11"/>
        <v>5626</v>
      </c>
      <c r="AE53" s="10">
        <f t="shared" si="12"/>
        <v>675.12</v>
      </c>
      <c r="AF53" s="10">
        <f t="shared" si="13"/>
        <v>16080.24</v>
      </c>
      <c r="AG53" s="10">
        <f t="shared" si="14"/>
        <v>16080.24</v>
      </c>
      <c r="AH53" s="10">
        <f t="shared" si="15"/>
        <v>2412.036</v>
      </c>
      <c r="AI53" s="10">
        <f t="shared" si="16"/>
        <v>-6145.068</v>
      </c>
      <c r="AJ53" s="10">
        <f t="shared" si="17"/>
        <v>-369.23576</v>
      </c>
      <c r="AK53" s="10">
        <f t="shared" si="18"/>
        <v>-85.08144</v>
      </c>
      <c r="AL53" s="10">
        <f t="shared" si="19"/>
        <v>-410.6</v>
      </c>
      <c r="AM53" s="10">
        <f t="shared" si="20"/>
        <v>0</v>
      </c>
      <c r="AN53" s="10">
        <f t="shared" si="21"/>
        <v>4937</v>
      </c>
      <c r="AO53" s="10">
        <f t="shared" si="22"/>
        <v>4937</v>
      </c>
      <c r="AP53" s="10">
        <f t="shared" si="23"/>
        <v>2221.65</v>
      </c>
      <c r="AQ53" s="191">
        <f t="shared" si="24"/>
        <v>4937</v>
      </c>
      <c r="AR53" s="191">
        <f t="shared" si="25"/>
        <v>4937</v>
      </c>
      <c r="AS53" s="191">
        <f t="shared" si="26"/>
        <v>118.488</v>
      </c>
      <c r="AT53" s="191">
        <f t="shared" si="27"/>
        <v>4937</v>
      </c>
      <c r="AU53" s="191">
        <f t="shared" si="28"/>
        <v>29.622</v>
      </c>
      <c r="AV53" s="191">
        <f t="shared" si="29"/>
        <v>4937</v>
      </c>
      <c r="AW53" s="191">
        <f t="shared" si="30"/>
        <v>4937</v>
      </c>
      <c r="AX53" s="191">
        <f t="shared" si="31"/>
        <v>592.44</v>
      </c>
      <c r="AY53" s="191">
        <f t="shared" si="32"/>
        <v>4937</v>
      </c>
      <c r="AZ53" s="191">
        <f t="shared" si="33"/>
        <v>4937</v>
      </c>
      <c r="BA53" s="191">
        <f t="shared" si="34"/>
        <v>740.55</v>
      </c>
      <c r="BB53" s="191">
        <f t="shared" si="35"/>
        <v>-1130.61</v>
      </c>
      <c r="BC53" s="191">
        <f t="shared" si="36"/>
        <v>-101.798</v>
      </c>
      <c r="BD53" s="191">
        <f t="shared" si="37"/>
        <v>-18.222</v>
      </c>
      <c r="BE53" s="191">
        <f t="shared" si="38"/>
        <v>-327.92</v>
      </c>
      <c r="BF53" s="191">
        <f t="shared" si="39"/>
        <v>0</v>
      </c>
    </row>
    <row r="54" spans="2:58">
      <c r="B54" t="s">
        <v>253</v>
      </c>
      <c r="C54" s="195" t="str">
        <f>_xlfn.XLOOKUP(B54,'2024.7-2024.9'!B:B,'2024.7-2024.9'!G:G)</f>
        <v>2020/05/08</v>
      </c>
      <c r="D54">
        <f>_xlfn.XLOOKUP(B54,'2024.7-2024.9'!B:B,'2024.7-2024.9'!I:I)</f>
        <v>0</v>
      </c>
      <c r="E54" t="str">
        <f>_xlfn.XLOOKUP(B54,'2024.7-2024.9'!B:B,'2024.7-2024.9'!C:C)</f>
        <v>运营中心</v>
      </c>
      <c r="F54" t="str">
        <f>_xlfn.XLOOKUP(B54,'2024.7-2024.9'!B:B,'2024.7-2024.9'!F:F)</f>
        <v>生产调度员</v>
      </c>
      <c r="G54">
        <f>_xlfn.XLOOKUP(B54,'2024.07-09姓名和payroll计数'!A:A,'2024.07-09姓名和payroll计数'!B:B)</f>
        <v>3</v>
      </c>
      <c r="H54" s="10">
        <f>_xlfn.XLOOKUP(B54,'2024.1-2024.6'!B:B,'2024.1-2024.6'!K:K)</f>
        <v>7380.54</v>
      </c>
      <c r="I54" s="10">
        <f>IFERROR(AVERAGEIF(#REF!,B54,#REF!),0)</f>
        <v>0</v>
      </c>
      <c r="J54" s="10">
        <f>_xlfn.XLOOKUP(B54,'2024.1-2024.6'!B:B,'2024.1-2024.6'!J:J)</f>
        <v>3026</v>
      </c>
      <c r="K54" s="10">
        <f>IFERROR(AVERAGEIF(#REF!,B54,#REF!),0)</f>
        <v>0</v>
      </c>
      <c r="M54" s="10">
        <f>SUMIF('2024.7-2024.9'!B:B,B54,'2024.7-2024.9'!L:L)</f>
        <v>1091.04</v>
      </c>
      <c r="O54" s="10">
        <f>SUMIF('2024.7-2024.9'!B:B,B54,'2024.7-2024.9'!N:N)</f>
        <v>16.69</v>
      </c>
      <c r="P54" s="10">
        <f>SUMIF('2024.7-2024.9'!B:B,B54,'2024.7-2024.9'!P:P)</f>
        <v>11.4</v>
      </c>
      <c r="R54" s="10">
        <f>SUMIF('2024.7-2024.9'!B:B,B54,'2024.7-2024.9'!M:M)</f>
        <v>264.52</v>
      </c>
      <c r="T54" s="10">
        <f>SUMIF('2024.7-2024.9'!B:B,B54,'2024.7-2024.9'!O:O)</f>
        <v>0</v>
      </c>
      <c r="U54" s="10">
        <f t="shared" si="2"/>
        <v>7380.54</v>
      </c>
      <c r="V54" s="10">
        <f t="shared" si="3"/>
        <v>7380.54</v>
      </c>
      <c r="W54" s="10">
        <f t="shared" si="4"/>
        <v>3321.243</v>
      </c>
      <c r="X54" s="10">
        <f t="shared" si="5"/>
        <v>7380.54</v>
      </c>
      <c r="Y54" s="10">
        <f t="shared" si="6"/>
        <v>7380.54</v>
      </c>
      <c r="Z54" s="10">
        <f t="shared" si="7"/>
        <v>177.13296</v>
      </c>
      <c r="AA54" s="10">
        <f t="shared" si="8"/>
        <v>7380.54</v>
      </c>
      <c r="AB54" s="10">
        <f t="shared" si="9"/>
        <v>44.28324</v>
      </c>
      <c r="AC54" s="10">
        <f t="shared" si="10"/>
        <v>7380.54</v>
      </c>
      <c r="AD54" s="10">
        <f t="shared" si="11"/>
        <v>5626</v>
      </c>
      <c r="AE54" s="10">
        <f t="shared" si="12"/>
        <v>675.12</v>
      </c>
      <c r="AF54" s="10">
        <f t="shared" si="13"/>
        <v>7380.54</v>
      </c>
      <c r="AG54" s="10">
        <f t="shared" si="14"/>
        <v>7380.54</v>
      </c>
      <c r="AH54" s="10">
        <f t="shared" si="15"/>
        <v>1107.081</v>
      </c>
      <c r="AI54" s="10">
        <f t="shared" si="16"/>
        <v>-2230.203</v>
      </c>
      <c r="AJ54" s="10">
        <f t="shared" si="17"/>
        <v>-160.44296</v>
      </c>
      <c r="AK54" s="10">
        <f t="shared" si="18"/>
        <v>-32.88324</v>
      </c>
      <c r="AL54" s="10">
        <f t="shared" si="19"/>
        <v>-410.6</v>
      </c>
      <c r="AM54" s="10">
        <f t="shared" si="20"/>
        <v>-1107.081</v>
      </c>
      <c r="AN54" s="10">
        <f t="shared" si="21"/>
        <v>4546</v>
      </c>
      <c r="AO54" s="10">
        <f t="shared" si="22"/>
        <v>4546</v>
      </c>
      <c r="AP54" s="10">
        <f t="shared" si="23"/>
        <v>2045.7</v>
      </c>
      <c r="AQ54" s="191">
        <f t="shared" si="24"/>
        <v>3026</v>
      </c>
      <c r="AR54" s="191">
        <f t="shared" si="25"/>
        <v>3026</v>
      </c>
      <c r="AS54" s="191">
        <f t="shared" si="26"/>
        <v>72.624</v>
      </c>
      <c r="AT54" s="191">
        <f t="shared" si="27"/>
        <v>3026</v>
      </c>
      <c r="AU54" s="191">
        <f t="shared" si="28"/>
        <v>18.156</v>
      </c>
      <c r="AV54" s="191">
        <f t="shared" si="29"/>
        <v>4340</v>
      </c>
      <c r="AW54" s="191">
        <f t="shared" si="30"/>
        <v>4340</v>
      </c>
      <c r="AX54" s="191">
        <f t="shared" si="31"/>
        <v>520.8</v>
      </c>
      <c r="AY54" s="191">
        <f t="shared" si="32"/>
        <v>3026</v>
      </c>
      <c r="AZ54" s="191">
        <f t="shared" si="33"/>
        <v>3026</v>
      </c>
      <c r="BA54" s="191">
        <f t="shared" si="34"/>
        <v>453.9</v>
      </c>
      <c r="BB54" s="191">
        <f t="shared" si="35"/>
        <v>-954.66</v>
      </c>
      <c r="BC54" s="191">
        <f t="shared" si="36"/>
        <v>-55.934</v>
      </c>
      <c r="BD54" s="191">
        <f t="shared" si="37"/>
        <v>-6.756</v>
      </c>
      <c r="BE54" s="191">
        <f t="shared" si="38"/>
        <v>-256.28</v>
      </c>
      <c r="BF54" s="191">
        <f t="shared" si="39"/>
        <v>-453.9</v>
      </c>
    </row>
    <row r="55" spans="2:58">
      <c r="B55" s="196" t="s">
        <v>254</v>
      </c>
      <c r="C55" s="195" t="str">
        <f>_xlfn.XLOOKUP(B55,'2024.7-2024.9'!B:B,'2024.7-2024.9'!G:G)</f>
        <v>2024/03/07</v>
      </c>
      <c r="D55">
        <f>_xlfn.XLOOKUP(B55,'2024.7-2024.9'!B:B,'2024.7-2024.9'!I:I)</f>
        <v>0</v>
      </c>
      <c r="E55" t="str">
        <f>_xlfn.XLOOKUP(B55,'2024.7-2024.9'!B:B,'2024.7-2024.9'!C:C)</f>
        <v>运营中心</v>
      </c>
      <c r="F55" t="str">
        <f>_xlfn.XLOOKUP(B55,'2024.7-2024.9'!B:B,'2024.7-2024.9'!F:F)</f>
        <v>工艺员</v>
      </c>
      <c r="G55">
        <f>_xlfn.XLOOKUP(B55,'2024.07-09姓名和payroll计数'!A:A,'2024.07-09姓名和payroll计数'!B:B)</f>
        <v>3</v>
      </c>
      <c r="H55" s="10">
        <f>_xlfn.XLOOKUP(B55,'2024.1-2024.6'!B:B,'2024.1-2024.6'!K:K)</f>
        <v>4382.26</v>
      </c>
      <c r="I55" s="10">
        <v>0</v>
      </c>
      <c r="J55" s="10">
        <f>_xlfn.XLOOKUP(B55,'2024.1-2024.6'!B:B,'2024.1-2024.6'!J:J)</f>
        <v>2500</v>
      </c>
      <c r="K55" s="10">
        <v>0</v>
      </c>
      <c r="M55" s="10">
        <f>SUMIF('2024.7-2024.9'!B:B,B55,'2024.7-2024.9'!L:L)</f>
        <v>1091.04</v>
      </c>
      <c r="O55" s="10">
        <f>SUMIF('2024.7-2024.9'!B:B,B55,'2024.7-2024.9'!N:N)</f>
        <v>16.69</v>
      </c>
      <c r="P55" s="10">
        <f>SUMIF('2024.7-2024.9'!B:B,B55,'2024.7-2024.9'!P:P)</f>
        <v>11.4</v>
      </c>
      <c r="R55" s="10">
        <f>SUMIF('2024.7-2024.9'!B:B,B55,'2024.7-2024.9'!M:M)</f>
        <v>264.52</v>
      </c>
      <c r="T55" s="10">
        <f>SUMIF('2024.7-2024.9'!B:B,B55,'2024.7-2024.9'!O:O)</f>
        <v>0</v>
      </c>
      <c r="U55" s="10">
        <f t="shared" si="2"/>
        <v>4546</v>
      </c>
      <c r="V55" s="10">
        <f t="shared" si="3"/>
        <v>4546</v>
      </c>
      <c r="W55" s="10">
        <f t="shared" si="4"/>
        <v>2045.7</v>
      </c>
      <c r="X55" s="10">
        <f t="shared" si="5"/>
        <v>4382.26</v>
      </c>
      <c r="Y55" s="10">
        <f t="shared" si="6"/>
        <v>4382.26</v>
      </c>
      <c r="Z55" s="10">
        <f t="shared" si="7"/>
        <v>105.17424</v>
      </c>
      <c r="AA55" s="10">
        <f t="shared" si="8"/>
        <v>4382.26</v>
      </c>
      <c r="AB55" s="10">
        <f t="shared" si="9"/>
        <v>26.29356</v>
      </c>
      <c r="AC55" s="10">
        <f t="shared" si="10"/>
        <v>4382.26</v>
      </c>
      <c r="AD55" s="10">
        <f t="shared" si="11"/>
        <v>4382.26</v>
      </c>
      <c r="AE55" s="10">
        <f t="shared" si="12"/>
        <v>525.8712</v>
      </c>
      <c r="AF55" s="10">
        <f t="shared" si="13"/>
        <v>4382.26</v>
      </c>
      <c r="AG55" s="10">
        <f t="shared" si="14"/>
        <v>4382.26</v>
      </c>
      <c r="AH55" s="10">
        <f t="shared" si="15"/>
        <v>657.339</v>
      </c>
      <c r="AI55" s="10">
        <f t="shared" si="16"/>
        <v>-954.66</v>
      </c>
      <c r="AJ55" s="10">
        <f t="shared" si="17"/>
        <v>-88.48424</v>
      </c>
      <c r="AK55" s="10">
        <f t="shared" si="18"/>
        <v>-14.89356</v>
      </c>
      <c r="AL55" s="10">
        <f t="shared" si="19"/>
        <v>-261.3512</v>
      </c>
      <c r="AM55" s="10">
        <f t="shared" si="20"/>
        <v>-657.339</v>
      </c>
      <c r="AN55" s="10">
        <f t="shared" si="21"/>
        <v>4546</v>
      </c>
      <c r="AO55" s="10">
        <f t="shared" si="22"/>
        <v>4546</v>
      </c>
      <c r="AP55" s="10">
        <f t="shared" si="23"/>
        <v>2045.7</v>
      </c>
      <c r="AQ55" s="191">
        <f t="shared" si="24"/>
        <v>2500</v>
      </c>
      <c r="AR55" s="191">
        <f t="shared" si="25"/>
        <v>2500</v>
      </c>
      <c r="AS55" s="191">
        <f t="shared" si="26"/>
        <v>60</v>
      </c>
      <c r="AT55" s="191">
        <f t="shared" si="27"/>
        <v>2500</v>
      </c>
      <c r="AU55" s="191">
        <f t="shared" si="28"/>
        <v>15</v>
      </c>
      <c r="AV55" s="191">
        <f t="shared" si="29"/>
        <v>4340</v>
      </c>
      <c r="AW55" s="191">
        <f t="shared" si="30"/>
        <v>4340</v>
      </c>
      <c r="AX55" s="191">
        <f t="shared" si="31"/>
        <v>520.8</v>
      </c>
      <c r="AY55" s="191">
        <f t="shared" si="32"/>
        <v>2500</v>
      </c>
      <c r="AZ55" s="191">
        <f t="shared" si="33"/>
        <v>2500</v>
      </c>
      <c r="BA55" s="191">
        <f t="shared" si="34"/>
        <v>375</v>
      </c>
      <c r="BB55" s="191">
        <f t="shared" si="35"/>
        <v>-954.66</v>
      </c>
      <c r="BC55" s="191">
        <f t="shared" si="36"/>
        <v>-43.31</v>
      </c>
      <c r="BD55" s="191">
        <f t="shared" si="37"/>
        <v>-3.6</v>
      </c>
      <c r="BE55" s="191">
        <f t="shared" si="38"/>
        <v>-256.28</v>
      </c>
      <c r="BF55" s="191">
        <f t="shared" si="39"/>
        <v>-375</v>
      </c>
    </row>
    <row r="56" spans="2:58">
      <c r="B56" t="s">
        <v>255</v>
      </c>
      <c r="C56" s="195" t="str">
        <f>_xlfn.XLOOKUP(B56,'2024.7-2024.9'!B:B,'2024.7-2024.9'!G:G)</f>
        <v>2021/09/13</v>
      </c>
      <c r="D56">
        <f>_xlfn.XLOOKUP(B56,'2024.7-2024.9'!B:B,'2024.7-2024.9'!I:I)</f>
        <v>0</v>
      </c>
      <c r="E56" t="str">
        <f>_xlfn.XLOOKUP(B56,'2024.7-2024.9'!B:B,'2024.7-2024.9'!C:C)</f>
        <v>运营中心</v>
      </c>
      <c r="F56" t="str">
        <f>_xlfn.XLOOKUP(B56,'2024.7-2024.9'!B:B,'2024.7-2024.9'!F:F)</f>
        <v>装配钳工</v>
      </c>
      <c r="G56">
        <f>_xlfn.XLOOKUP(B56,'2024.07-09姓名和payroll计数'!A:A,'2024.07-09姓名和payroll计数'!B:B)</f>
        <v>3</v>
      </c>
      <c r="H56" s="10">
        <f>_xlfn.XLOOKUP(B56,'2024.1-2024.6'!B:B,'2024.1-2024.6'!K:K)</f>
        <v>8362.64</v>
      </c>
      <c r="I56" s="10">
        <f>IFERROR(AVERAGEIF(#REF!,B56,#REF!),0)</f>
        <v>0</v>
      </c>
      <c r="J56" s="10">
        <f>_xlfn.XLOOKUP(B56,'2024.1-2024.6'!B:B,'2024.1-2024.6'!J:J)</f>
        <v>1900</v>
      </c>
      <c r="K56" s="10">
        <f>IFERROR(AVERAGEIF(#REF!,B56,#REF!),0)</f>
        <v>0</v>
      </c>
      <c r="M56" s="10">
        <f>SUMIF('2024.7-2024.9'!B:B,B56,'2024.7-2024.9'!L:L)</f>
        <v>1091.04</v>
      </c>
      <c r="O56" s="10">
        <f>SUMIF('2024.7-2024.9'!B:B,B56,'2024.7-2024.9'!N:N)</f>
        <v>16.69</v>
      </c>
      <c r="P56" s="10">
        <f>SUMIF('2024.7-2024.9'!B:B,B56,'2024.7-2024.9'!P:P)</f>
        <v>11.4</v>
      </c>
      <c r="R56" s="10">
        <f>SUMIF('2024.7-2024.9'!B:B,B56,'2024.7-2024.9'!M:M)</f>
        <v>264.52</v>
      </c>
      <c r="T56" s="10">
        <f>SUMIF('2024.7-2024.9'!B:B,B56,'2024.7-2024.9'!O:O)</f>
        <v>0</v>
      </c>
      <c r="U56" s="10">
        <f t="shared" si="2"/>
        <v>8362.64</v>
      </c>
      <c r="V56" s="10">
        <f t="shared" si="3"/>
        <v>8362.64</v>
      </c>
      <c r="W56" s="10">
        <f t="shared" si="4"/>
        <v>3763.188</v>
      </c>
      <c r="X56" s="10">
        <f t="shared" si="5"/>
        <v>8362.64</v>
      </c>
      <c r="Y56" s="10">
        <f t="shared" si="6"/>
        <v>8362.64</v>
      </c>
      <c r="Z56" s="10">
        <f t="shared" si="7"/>
        <v>200.70336</v>
      </c>
      <c r="AA56" s="10">
        <f t="shared" si="8"/>
        <v>8362.64</v>
      </c>
      <c r="AB56" s="10">
        <f t="shared" si="9"/>
        <v>50.17584</v>
      </c>
      <c r="AC56" s="10">
        <f t="shared" si="10"/>
        <v>8362.64</v>
      </c>
      <c r="AD56" s="10">
        <f t="shared" si="11"/>
        <v>5626</v>
      </c>
      <c r="AE56" s="10">
        <f t="shared" si="12"/>
        <v>675.12</v>
      </c>
      <c r="AF56" s="10">
        <f t="shared" si="13"/>
        <v>8362.64</v>
      </c>
      <c r="AG56" s="10">
        <f t="shared" si="14"/>
        <v>8362.64</v>
      </c>
      <c r="AH56" s="10">
        <f t="shared" si="15"/>
        <v>1254.396</v>
      </c>
      <c r="AI56" s="10">
        <f t="shared" si="16"/>
        <v>-2672.148</v>
      </c>
      <c r="AJ56" s="10">
        <f t="shared" si="17"/>
        <v>-184.01336</v>
      </c>
      <c r="AK56" s="10">
        <f t="shared" si="18"/>
        <v>-38.77584</v>
      </c>
      <c r="AL56" s="10">
        <f t="shared" si="19"/>
        <v>-410.6</v>
      </c>
      <c r="AM56" s="10">
        <f t="shared" si="20"/>
        <v>-1254.396</v>
      </c>
      <c r="AN56" s="10">
        <f t="shared" si="21"/>
        <v>4546</v>
      </c>
      <c r="AO56" s="10">
        <f t="shared" si="22"/>
        <v>4546</v>
      </c>
      <c r="AP56" s="10">
        <f t="shared" si="23"/>
        <v>2045.7</v>
      </c>
      <c r="AQ56" s="191">
        <f t="shared" si="24"/>
        <v>1900</v>
      </c>
      <c r="AR56" s="191">
        <f t="shared" si="25"/>
        <v>1900</v>
      </c>
      <c r="AS56" s="191">
        <f t="shared" si="26"/>
        <v>45.6</v>
      </c>
      <c r="AT56" s="191">
        <f t="shared" si="27"/>
        <v>1900</v>
      </c>
      <c r="AU56" s="191">
        <f t="shared" si="28"/>
        <v>11.4</v>
      </c>
      <c r="AV56" s="191">
        <f t="shared" si="29"/>
        <v>4340</v>
      </c>
      <c r="AW56" s="191">
        <f t="shared" si="30"/>
        <v>4340</v>
      </c>
      <c r="AX56" s="191">
        <f t="shared" si="31"/>
        <v>520.8</v>
      </c>
      <c r="AY56" s="191">
        <f t="shared" si="32"/>
        <v>1900</v>
      </c>
      <c r="AZ56" s="191">
        <f t="shared" si="33"/>
        <v>1900</v>
      </c>
      <c r="BA56" s="191">
        <f t="shared" si="34"/>
        <v>285</v>
      </c>
      <c r="BB56" s="191">
        <f t="shared" si="35"/>
        <v>-954.66</v>
      </c>
      <c r="BC56" s="191">
        <f t="shared" si="36"/>
        <v>-28.91</v>
      </c>
      <c r="BD56" s="191">
        <f t="shared" si="37"/>
        <v>0</v>
      </c>
      <c r="BE56" s="191">
        <f t="shared" si="38"/>
        <v>-256.28</v>
      </c>
      <c r="BF56" s="191">
        <f t="shared" si="39"/>
        <v>-285</v>
      </c>
    </row>
    <row r="57" spans="2:58">
      <c r="B57" t="s">
        <v>256</v>
      </c>
      <c r="C57" s="195" t="str">
        <f>_xlfn.XLOOKUP(B57,'2024.7-2024.9'!B:B,'2024.7-2024.9'!G:G)</f>
        <v>2020/07/21</v>
      </c>
      <c r="D57">
        <f>_xlfn.XLOOKUP(B57,'2024.7-2024.9'!B:B,'2024.7-2024.9'!I:I)</f>
        <v>0</v>
      </c>
      <c r="E57" t="str">
        <f>_xlfn.XLOOKUP(B57,'2024.7-2024.9'!B:B,'2024.7-2024.9'!C:C)</f>
        <v>人力资源部</v>
      </c>
      <c r="F57" t="str">
        <f>_xlfn.XLOOKUP(B57,'2024.7-2024.9'!B:B,'2024.7-2024.9'!F:F)</f>
        <v>人力资源专员</v>
      </c>
      <c r="G57">
        <f>_xlfn.XLOOKUP(B57,'2024.07-09姓名和payroll计数'!A:A,'2024.07-09姓名和payroll计数'!B:B)</f>
        <v>3</v>
      </c>
      <c r="H57" s="10">
        <f>_xlfn.XLOOKUP(B57,'2024.1-2024.6'!B:B,'2024.1-2024.6'!K:K)</f>
        <v>7322.1</v>
      </c>
      <c r="I57" s="10">
        <f>IFERROR(AVERAGEIF(#REF!,B57,#REF!),0)</f>
        <v>0</v>
      </c>
      <c r="J57" s="10">
        <f>_xlfn.XLOOKUP(B57,'2024.1-2024.6'!B:B,'2024.1-2024.6'!J:J)</f>
        <v>3303</v>
      </c>
      <c r="K57" s="10">
        <f>IFERROR(AVERAGEIF(#REF!,B57,#REF!),0)</f>
        <v>0</v>
      </c>
      <c r="M57" s="10">
        <f>SUMIF('2024.7-2024.9'!B:B,B57,'2024.7-2024.9'!L:L)</f>
        <v>1091.04</v>
      </c>
      <c r="O57" s="10">
        <f>SUMIF('2024.7-2024.9'!B:B,B57,'2024.7-2024.9'!N:N)</f>
        <v>16.69</v>
      </c>
      <c r="P57" s="10">
        <f>SUMIF('2024.7-2024.9'!B:B,B57,'2024.7-2024.9'!P:P)</f>
        <v>11.4</v>
      </c>
      <c r="R57" s="10">
        <f>SUMIF('2024.7-2024.9'!B:B,B57,'2024.7-2024.9'!M:M)</f>
        <v>264.52</v>
      </c>
      <c r="T57" s="10">
        <f>SUMIF('2024.7-2024.9'!B:B,B57,'2024.7-2024.9'!O:O)</f>
        <v>0</v>
      </c>
      <c r="U57" s="10">
        <f t="shared" si="2"/>
        <v>7322.1</v>
      </c>
      <c r="V57" s="10">
        <f t="shared" si="3"/>
        <v>7322.1</v>
      </c>
      <c r="W57" s="10">
        <f t="shared" si="4"/>
        <v>3294.945</v>
      </c>
      <c r="X57" s="10">
        <f t="shared" si="5"/>
        <v>7322.1</v>
      </c>
      <c r="Y57" s="10">
        <f t="shared" si="6"/>
        <v>7322.1</v>
      </c>
      <c r="Z57" s="10">
        <f t="shared" si="7"/>
        <v>175.7304</v>
      </c>
      <c r="AA57" s="10">
        <f t="shared" si="8"/>
        <v>7322.1</v>
      </c>
      <c r="AB57" s="10">
        <f t="shared" si="9"/>
        <v>43.9326</v>
      </c>
      <c r="AC57" s="10">
        <f t="shared" si="10"/>
        <v>7322.1</v>
      </c>
      <c r="AD57" s="10">
        <f t="shared" si="11"/>
        <v>5626</v>
      </c>
      <c r="AE57" s="10">
        <f t="shared" si="12"/>
        <v>675.12</v>
      </c>
      <c r="AF57" s="10">
        <f t="shared" si="13"/>
        <v>7322.1</v>
      </c>
      <c r="AG57" s="10">
        <f t="shared" si="14"/>
        <v>7322.1</v>
      </c>
      <c r="AH57" s="10">
        <f t="shared" si="15"/>
        <v>1098.315</v>
      </c>
      <c r="AI57" s="10">
        <f t="shared" si="16"/>
        <v>-2203.905</v>
      </c>
      <c r="AJ57" s="10">
        <f t="shared" si="17"/>
        <v>-159.0404</v>
      </c>
      <c r="AK57" s="10">
        <f t="shared" si="18"/>
        <v>-32.5326</v>
      </c>
      <c r="AL57" s="10">
        <f t="shared" si="19"/>
        <v>-410.6</v>
      </c>
      <c r="AM57" s="10">
        <f t="shared" si="20"/>
        <v>-1098.315</v>
      </c>
      <c r="AN57" s="10">
        <f t="shared" si="21"/>
        <v>4546</v>
      </c>
      <c r="AO57" s="10">
        <f t="shared" si="22"/>
        <v>4546</v>
      </c>
      <c r="AP57" s="10">
        <f t="shared" si="23"/>
        <v>2045.7</v>
      </c>
      <c r="AQ57" s="191">
        <f t="shared" si="24"/>
        <v>3303</v>
      </c>
      <c r="AR57" s="191">
        <f t="shared" si="25"/>
        <v>3303</v>
      </c>
      <c r="AS57" s="191">
        <f t="shared" si="26"/>
        <v>79.272</v>
      </c>
      <c r="AT57" s="191">
        <f t="shared" si="27"/>
        <v>3303</v>
      </c>
      <c r="AU57" s="191">
        <f t="shared" si="28"/>
        <v>19.818</v>
      </c>
      <c r="AV57" s="191">
        <f t="shared" si="29"/>
        <v>4340</v>
      </c>
      <c r="AW57" s="191">
        <f t="shared" si="30"/>
        <v>4340</v>
      </c>
      <c r="AX57" s="191">
        <f t="shared" si="31"/>
        <v>520.8</v>
      </c>
      <c r="AY57" s="191">
        <f t="shared" si="32"/>
        <v>3303</v>
      </c>
      <c r="AZ57" s="191">
        <f t="shared" si="33"/>
        <v>3303</v>
      </c>
      <c r="BA57" s="191">
        <f t="shared" si="34"/>
        <v>495.45</v>
      </c>
      <c r="BB57" s="191">
        <f t="shared" si="35"/>
        <v>-954.66</v>
      </c>
      <c r="BC57" s="191">
        <f t="shared" si="36"/>
        <v>-62.582</v>
      </c>
      <c r="BD57" s="191">
        <f t="shared" si="37"/>
        <v>-8.418</v>
      </c>
      <c r="BE57" s="191">
        <f t="shared" si="38"/>
        <v>-256.28</v>
      </c>
      <c r="BF57" s="191">
        <f t="shared" si="39"/>
        <v>-495.45</v>
      </c>
    </row>
    <row r="58" spans="2:58">
      <c r="B58" t="s">
        <v>257</v>
      </c>
      <c r="C58" s="195" t="str">
        <f>_xlfn.XLOOKUP(B58,'2024.7-2024.9'!B:B,'2024.7-2024.9'!G:G)</f>
        <v>2021/09/07</v>
      </c>
      <c r="D58">
        <f>_xlfn.XLOOKUP(B58,'2024.7-2024.9'!B:B,'2024.7-2024.9'!I:I)</f>
        <v>0</v>
      </c>
      <c r="E58" t="str">
        <f>_xlfn.XLOOKUP(B58,'2024.7-2024.9'!B:B,'2024.7-2024.9'!C:C)</f>
        <v>服务营销中心</v>
      </c>
      <c r="F58" t="str">
        <f>_xlfn.XLOOKUP(B58,'2024.7-2024.9'!B:B,'2024.7-2024.9'!F:F)</f>
        <v>电气服务工程师</v>
      </c>
      <c r="G58">
        <f>_xlfn.XLOOKUP(B58,'2024.07-09姓名和payroll计数'!A:A,'2024.07-09姓名和payroll计数'!B:B)</f>
        <v>3</v>
      </c>
      <c r="H58" s="10">
        <f>_xlfn.XLOOKUP(B58,'2024.1-2024.6'!B:B,'2024.1-2024.6'!K:K)</f>
        <v>8415.69</v>
      </c>
      <c r="I58" s="10">
        <f>IFERROR(AVERAGEIF(#REF!,B58,#REF!),0)</f>
        <v>0</v>
      </c>
      <c r="J58" s="10">
        <f>_xlfn.XLOOKUP(B58,'2024.1-2024.6'!B:B,'2024.1-2024.6'!J:J)</f>
        <v>3730</v>
      </c>
      <c r="K58" s="10">
        <f>IFERROR(AVERAGEIF(#REF!,B58,#REF!),0)</f>
        <v>0</v>
      </c>
      <c r="M58" s="10">
        <f>SUMIF('2024.7-2024.9'!B:B,B58,'2024.7-2024.9'!L:L)</f>
        <v>1091.04</v>
      </c>
      <c r="O58" s="10">
        <f>SUMIF('2024.7-2024.9'!B:B,B58,'2024.7-2024.9'!N:N)</f>
        <v>16.69</v>
      </c>
      <c r="P58" s="10">
        <f>SUMIF('2024.7-2024.9'!B:B,B58,'2024.7-2024.9'!P:P)</f>
        <v>11.4</v>
      </c>
      <c r="R58" s="10">
        <f>SUMIF('2024.7-2024.9'!B:B,B58,'2024.7-2024.9'!M:M)</f>
        <v>264.52</v>
      </c>
      <c r="T58" s="10">
        <f>SUMIF('2024.7-2024.9'!B:B,B58,'2024.7-2024.9'!O:O)</f>
        <v>1275</v>
      </c>
      <c r="U58" s="10">
        <f t="shared" si="2"/>
        <v>8415.69</v>
      </c>
      <c r="V58" s="10">
        <f t="shared" si="3"/>
        <v>8415.69</v>
      </c>
      <c r="W58" s="10">
        <f t="shared" si="4"/>
        <v>3787.0605</v>
      </c>
      <c r="X58" s="10">
        <f t="shared" si="5"/>
        <v>8415.69</v>
      </c>
      <c r="Y58" s="10">
        <f t="shared" si="6"/>
        <v>8415.69</v>
      </c>
      <c r="Z58" s="10">
        <f t="shared" si="7"/>
        <v>201.97656</v>
      </c>
      <c r="AA58" s="10">
        <f t="shared" si="8"/>
        <v>8415.69</v>
      </c>
      <c r="AB58" s="10">
        <f t="shared" si="9"/>
        <v>50.49414</v>
      </c>
      <c r="AC58" s="10">
        <f t="shared" si="10"/>
        <v>8415.69</v>
      </c>
      <c r="AD58" s="10">
        <f t="shared" si="11"/>
        <v>5626</v>
      </c>
      <c r="AE58" s="10">
        <f t="shared" si="12"/>
        <v>675.12</v>
      </c>
      <c r="AF58" s="10">
        <f t="shared" si="13"/>
        <v>8415.69</v>
      </c>
      <c r="AG58" s="10">
        <f t="shared" si="14"/>
        <v>8415.69</v>
      </c>
      <c r="AH58" s="10">
        <f t="shared" si="15"/>
        <v>1262.3535</v>
      </c>
      <c r="AI58" s="10">
        <f t="shared" si="16"/>
        <v>-2696.0205</v>
      </c>
      <c r="AJ58" s="10">
        <f t="shared" si="17"/>
        <v>-185.28656</v>
      </c>
      <c r="AK58" s="10">
        <f t="shared" si="18"/>
        <v>-39.09414</v>
      </c>
      <c r="AL58" s="10">
        <f t="shared" si="19"/>
        <v>-410.6</v>
      </c>
      <c r="AM58" s="10">
        <f t="shared" si="20"/>
        <v>0</v>
      </c>
      <c r="AN58" s="10">
        <f t="shared" si="21"/>
        <v>4546</v>
      </c>
      <c r="AO58" s="10">
        <f t="shared" si="22"/>
        <v>4546</v>
      </c>
      <c r="AP58" s="10">
        <f t="shared" si="23"/>
        <v>2045.7</v>
      </c>
      <c r="AQ58" s="191">
        <f t="shared" si="24"/>
        <v>3730</v>
      </c>
      <c r="AR58" s="191">
        <f t="shared" si="25"/>
        <v>3730</v>
      </c>
      <c r="AS58" s="191">
        <f t="shared" si="26"/>
        <v>89.52</v>
      </c>
      <c r="AT58" s="191">
        <f t="shared" si="27"/>
        <v>3730</v>
      </c>
      <c r="AU58" s="191">
        <f t="shared" si="28"/>
        <v>22.38</v>
      </c>
      <c r="AV58" s="191">
        <f t="shared" si="29"/>
        <v>4340</v>
      </c>
      <c r="AW58" s="191">
        <f t="shared" si="30"/>
        <v>4340</v>
      </c>
      <c r="AX58" s="191">
        <f t="shared" si="31"/>
        <v>520.8</v>
      </c>
      <c r="AY58" s="191">
        <f t="shared" si="32"/>
        <v>3730</v>
      </c>
      <c r="AZ58" s="191">
        <f t="shared" si="33"/>
        <v>3730</v>
      </c>
      <c r="BA58" s="191">
        <f t="shared" si="34"/>
        <v>559.5</v>
      </c>
      <c r="BB58" s="191">
        <f t="shared" si="35"/>
        <v>-954.66</v>
      </c>
      <c r="BC58" s="191">
        <f t="shared" si="36"/>
        <v>-72.83</v>
      </c>
      <c r="BD58" s="191">
        <f t="shared" si="37"/>
        <v>-10.98</v>
      </c>
      <c r="BE58" s="191">
        <f t="shared" si="38"/>
        <v>-256.28</v>
      </c>
      <c r="BF58" s="191">
        <f t="shared" si="39"/>
        <v>0</v>
      </c>
    </row>
    <row r="59" spans="2:58">
      <c r="B59" t="s">
        <v>258</v>
      </c>
      <c r="C59" s="195" t="str">
        <f>_xlfn.XLOOKUP(B59,'2024.7-2024.9'!B:B,'2024.7-2024.9'!G:G)</f>
        <v>2018/07/02</v>
      </c>
      <c r="D59">
        <f>_xlfn.XLOOKUP(B59,'2024.7-2024.9'!B:B,'2024.7-2024.9'!I:I)</f>
        <v>0</v>
      </c>
      <c r="E59" t="str">
        <f>_xlfn.XLOOKUP(B59,'2024.7-2024.9'!B:B,'2024.7-2024.9'!C:C)</f>
        <v>销售部</v>
      </c>
      <c r="F59" t="str">
        <f>_xlfn.XLOOKUP(B59,'2024.7-2024.9'!B:B,'2024.7-2024.9'!F:F)</f>
        <v>销售跟单</v>
      </c>
      <c r="G59">
        <f>_xlfn.XLOOKUP(B59,'2024.07-09姓名和payroll计数'!A:A,'2024.07-09姓名和payroll计数'!B:B)</f>
        <v>3</v>
      </c>
      <c r="H59" s="10">
        <f>_xlfn.XLOOKUP(B59,'2024.1-2024.6'!B:B,'2024.1-2024.6'!K:K)</f>
        <v>6705.9</v>
      </c>
      <c r="I59" s="10">
        <f>IFERROR(AVERAGEIF(#REF!,B59,#REF!),0)</f>
        <v>0</v>
      </c>
      <c r="J59" s="10">
        <f>_xlfn.XLOOKUP(B59,'2024.1-2024.6'!B:B,'2024.1-2024.6'!J:J)</f>
        <v>2888</v>
      </c>
      <c r="K59" s="10">
        <f>IFERROR(AVERAGEIF(#REF!,B59,#REF!),0)</f>
        <v>0</v>
      </c>
      <c r="M59" s="10">
        <f>SUMIF('2024.7-2024.9'!B:B,B59,'2024.7-2024.9'!L:L)</f>
        <v>1091.04</v>
      </c>
      <c r="O59" s="10">
        <f>SUMIF('2024.7-2024.9'!B:B,B59,'2024.7-2024.9'!N:N)</f>
        <v>16.69</v>
      </c>
      <c r="P59" s="10">
        <f>SUMIF('2024.7-2024.9'!B:B,B59,'2024.7-2024.9'!P:P)</f>
        <v>11.4</v>
      </c>
      <c r="R59" s="10">
        <f>SUMIF('2024.7-2024.9'!B:B,B59,'2024.7-2024.9'!M:M)</f>
        <v>264.52</v>
      </c>
      <c r="T59" s="10">
        <f>SUMIF('2024.7-2024.9'!B:B,B59,'2024.7-2024.9'!O:O)</f>
        <v>0</v>
      </c>
      <c r="U59" s="10">
        <f t="shared" si="2"/>
        <v>6705.9</v>
      </c>
      <c r="V59" s="10">
        <f t="shared" si="3"/>
        <v>6705.9</v>
      </c>
      <c r="W59" s="10">
        <f t="shared" si="4"/>
        <v>3017.655</v>
      </c>
      <c r="X59" s="10">
        <f t="shared" si="5"/>
        <v>6705.9</v>
      </c>
      <c r="Y59" s="10">
        <f t="shared" si="6"/>
        <v>6705.9</v>
      </c>
      <c r="Z59" s="10">
        <f t="shared" si="7"/>
        <v>160.9416</v>
      </c>
      <c r="AA59" s="10">
        <f t="shared" si="8"/>
        <v>6705.9</v>
      </c>
      <c r="AB59" s="10">
        <f t="shared" si="9"/>
        <v>40.2354</v>
      </c>
      <c r="AC59" s="10">
        <f t="shared" si="10"/>
        <v>6705.9</v>
      </c>
      <c r="AD59" s="10">
        <f t="shared" si="11"/>
        <v>5626</v>
      </c>
      <c r="AE59" s="10">
        <f t="shared" si="12"/>
        <v>675.12</v>
      </c>
      <c r="AF59" s="10">
        <f t="shared" si="13"/>
        <v>6705.9</v>
      </c>
      <c r="AG59" s="10">
        <f t="shared" si="14"/>
        <v>6705.9</v>
      </c>
      <c r="AH59" s="10">
        <f t="shared" si="15"/>
        <v>1005.885</v>
      </c>
      <c r="AI59" s="10">
        <f t="shared" si="16"/>
        <v>-1926.615</v>
      </c>
      <c r="AJ59" s="10">
        <f t="shared" si="17"/>
        <v>-144.2516</v>
      </c>
      <c r="AK59" s="10">
        <f t="shared" si="18"/>
        <v>-28.8354</v>
      </c>
      <c r="AL59" s="10">
        <f t="shared" si="19"/>
        <v>-410.6</v>
      </c>
      <c r="AM59" s="10">
        <f t="shared" si="20"/>
        <v>-1005.885</v>
      </c>
      <c r="AN59" s="10">
        <f t="shared" si="21"/>
        <v>4546</v>
      </c>
      <c r="AO59" s="10">
        <f t="shared" si="22"/>
        <v>4546</v>
      </c>
      <c r="AP59" s="10">
        <f t="shared" si="23"/>
        <v>2045.7</v>
      </c>
      <c r="AQ59" s="191">
        <f t="shared" si="24"/>
        <v>2888</v>
      </c>
      <c r="AR59" s="191">
        <f t="shared" si="25"/>
        <v>2888</v>
      </c>
      <c r="AS59" s="191">
        <f t="shared" si="26"/>
        <v>69.312</v>
      </c>
      <c r="AT59" s="191">
        <f t="shared" si="27"/>
        <v>2888</v>
      </c>
      <c r="AU59" s="191">
        <f t="shared" si="28"/>
        <v>17.328</v>
      </c>
      <c r="AV59" s="191">
        <f t="shared" si="29"/>
        <v>4340</v>
      </c>
      <c r="AW59" s="191">
        <f t="shared" si="30"/>
        <v>4340</v>
      </c>
      <c r="AX59" s="191">
        <f t="shared" si="31"/>
        <v>520.8</v>
      </c>
      <c r="AY59" s="191">
        <f t="shared" si="32"/>
        <v>2888</v>
      </c>
      <c r="AZ59" s="191">
        <f t="shared" si="33"/>
        <v>2888</v>
      </c>
      <c r="BA59" s="191">
        <f t="shared" si="34"/>
        <v>433.2</v>
      </c>
      <c r="BB59" s="191">
        <f t="shared" si="35"/>
        <v>-954.66</v>
      </c>
      <c r="BC59" s="191">
        <f t="shared" si="36"/>
        <v>-52.622</v>
      </c>
      <c r="BD59" s="191">
        <f t="shared" si="37"/>
        <v>-5.928</v>
      </c>
      <c r="BE59" s="191">
        <f t="shared" si="38"/>
        <v>-256.28</v>
      </c>
      <c r="BF59" s="191">
        <f t="shared" si="39"/>
        <v>-433.2</v>
      </c>
    </row>
    <row r="60" spans="2:58">
      <c r="B60" t="s">
        <v>259</v>
      </c>
      <c r="C60" s="195" t="str">
        <f>_xlfn.XLOOKUP(B60,'2024.7-2024.9'!B:B,'2024.7-2024.9'!G:G)</f>
        <v>2023/02/09</v>
      </c>
      <c r="D60">
        <f>_xlfn.XLOOKUP(B60,'2024.7-2024.9'!B:B,'2024.7-2024.9'!I:I)</f>
        <v>0</v>
      </c>
      <c r="E60" t="str">
        <f>_xlfn.XLOOKUP(B60,'2024.7-2024.9'!B:B,'2024.7-2024.9'!C:C)</f>
        <v>运营中心</v>
      </c>
      <c r="F60" t="str">
        <f>_xlfn.XLOOKUP(B60,'2024.7-2024.9'!B:B,'2024.7-2024.9'!F:F)</f>
        <v>装配电工</v>
      </c>
      <c r="G60">
        <f>_xlfn.XLOOKUP(B60,'2024.07-09姓名和payroll计数'!A:A,'2024.07-09姓名和payroll计数'!B:B)</f>
        <v>3</v>
      </c>
      <c r="H60" s="10">
        <f>_xlfn.XLOOKUP(B60,'2024.1-2024.6'!B:B,'2024.1-2024.6'!K:K)</f>
        <v>6942.8</v>
      </c>
      <c r="I60" s="10">
        <f>IFERROR(AVERAGEIF(#REF!,B60,#REF!),0)</f>
        <v>0</v>
      </c>
      <c r="J60" s="10">
        <f>_xlfn.XLOOKUP(B60,'2024.1-2024.6'!B:B,'2024.1-2024.6'!J:J)</f>
        <v>1900</v>
      </c>
      <c r="K60" s="10">
        <f>IFERROR(AVERAGEIF(#REF!,B60,#REF!),0)</f>
        <v>0</v>
      </c>
      <c r="M60" s="10">
        <f>SUMIF('2024.7-2024.9'!B:B,B60,'2024.7-2024.9'!L:L)</f>
        <v>1091.04</v>
      </c>
      <c r="O60" s="10">
        <f>SUMIF('2024.7-2024.9'!B:B,B60,'2024.7-2024.9'!N:N)</f>
        <v>16.69</v>
      </c>
      <c r="P60" s="10">
        <f>SUMIF('2024.7-2024.9'!B:B,B60,'2024.7-2024.9'!P:P)</f>
        <v>11.4</v>
      </c>
      <c r="R60" s="10">
        <f>SUMIF('2024.7-2024.9'!B:B,B60,'2024.7-2024.9'!M:M)</f>
        <v>264.52</v>
      </c>
      <c r="T60" s="10">
        <f>SUMIF('2024.7-2024.9'!B:B,B60,'2024.7-2024.9'!O:O)</f>
        <v>0</v>
      </c>
      <c r="U60" s="10">
        <f t="shared" si="2"/>
        <v>6942.8</v>
      </c>
      <c r="V60" s="10">
        <f t="shared" si="3"/>
        <v>6942.8</v>
      </c>
      <c r="W60" s="10">
        <f t="shared" si="4"/>
        <v>3124.26</v>
      </c>
      <c r="X60" s="10">
        <f t="shared" si="5"/>
        <v>6942.8</v>
      </c>
      <c r="Y60" s="10">
        <f t="shared" si="6"/>
        <v>6942.8</v>
      </c>
      <c r="Z60" s="10">
        <f t="shared" si="7"/>
        <v>166.6272</v>
      </c>
      <c r="AA60" s="10">
        <f t="shared" si="8"/>
        <v>6942.8</v>
      </c>
      <c r="AB60" s="10">
        <f t="shared" si="9"/>
        <v>41.6568</v>
      </c>
      <c r="AC60" s="10">
        <f t="shared" si="10"/>
        <v>6942.8</v>
      </c>
      <c r="AD60" s="10">
        <f t="shared" si="11"/>
        <v>5626</v>
      </c>
      <c r="AE60" s="10">
        <f t="shared" si="12"/>
        <v>675.12</v>
      </c>
      <c r="AF60" s="10">
        <f t="shared" si="13"/>
        <v>6942.8</v>
      </c>
      <c r="AG60" s="10">
        <f t="shared" si="14"/>
        <v>6942.8</v>
      </c>
      <c r="AH60" s="10">
        <f t="shared" si="15"/>
        <v>1041.42</v>
      </c>
      <c r="AI60" s="10">
        <f t="shared" si="16"/>
        <v>-2033.22</v>
      </c>
      <c r="AJ60" s="10">
        <f t="shared" si="17"/>
        <v>-149.9372</v>
      </c>
      <c r="AK60" s="10">
        <f t="shared" si="18"/>
        <v>-30.2568</v>
      </c>
      <c r="AL60" s="10">
        <f t="shared" si="19"/>
        <v>-410.6</v>
      </c>
      <c r="AM60" s="10">
        <f t="shared" si="20"/>
        <v>-1041.42</v>
      </c>
      <c r="AN60" s="10">
        <f t="shared" si="21"/>
        <v>4546</v>
      </c>
      <c r="AO60" s="10">
        <f t="shared" si="22"/>
        <v>4546</v>
      </c>
      <c r="AP60" s="10">
        <f t="shared" si="23"/>
        <v>2045.7</v>
      </c>
      <c r="AQ60" s="191">
        <f t="shared" si="24"/>
        <v>1900</v>
      </c>
      <c r="AR60" s="191">
        <f t="shared" si="25"/>
        <v>1900</v>
      </c>
      <c r="AS60" s="191">
        <f t="shared" si="26"/>
        <v>45.6</v>
      </c>
      <c r="AT60" s="191">
        <f t="shared" si="27"/>
        <v>1900</v>
      </c>
      <c r="AU60" s="191">
        <f t="shared" si="28"/>
        <v>11.4</v>
      </c>
      <c r="AV60" s="191">
        <f t="shared" si="29"/>
        <v>4340</v>
      </c>
      <c r="AW60" s="191">
        <f t="shared" si="30"/>
        <v>4340</v>
      </c>
      <c r="AX60" s="191">
        <f t="shared" si="31"/>
        <v>520.8</v>
      </c>
      <c r="AY60" s="191">
        <f t="shared" si="32"/>
        <v>1900</v>
      </c>
      <c r="AZ60" s="191">
        <f t="shared" si="33"/>
        <v>1900</v>
      </c>
      <c r="BA60" s="191">
        <f t="shared" si="34"/>
        <v>285</v>
      </c>
      <c r="BB60" s="191">
        <f t="shared" si="35"/>
        <v>-954.66</v>
      </c>
      <c r="BC60" s="191">
        <f t="shared" si="36"/>
        <v>-28.91</v>
      </c>
      <c r="BD60" s="191">
        <f t="shared" si="37"/>
        <v>0</v>
      </c>
      <c r="BE60" s="191">
        <f t="shared" si="38"/>
        <v>-256.28</v>
      </c>
      <c r="BF60" s="191">
        <f t="shared" si="39"/>
        <v>-285</v>
      </c>
    </row>
    <row r="61" spans="2:58">
      <c r="B61" t="s">
        <v>260</v>
      </c>
      <c r="C61" s="195" t="str">
        <f>_xlfn.XLOOKUP(B61,'2024.7-2024.9'!B:B,'2024.7-2024.9'!G:G)</f>
        <v>2022/09/05</v>
      </c>
      <c r="D61">
        <f>_xlfn.XLOOKUP(B61,'2024.7-2024.9'!B:B,'2024.7-2024.9'!I:I)</f>
        <v>0</v>
      </c>
      <c r="E61" t="str">
        <f>_xlfn.XLOOKUP(B61,'2024.7-2024.9'!B:B,'2024.7-2024.9'!C:C)</f>
        <v>运营中心</v>
      </c>
      <c r="F61" t="str">
        <f>_xlfn.XLOOKUP(B61,'2024.7-2024.9'!B:B,'2024.7-2024.9'!F:F)</f>
        <v>仓库包装操作工</v>
      </c>
      <c r="G61">
        <f>_xlfn.XLOOKUP(B61,'2024.07-09姓名和payroll计数'!A:A,'2024.07-09姓名和payroll计数'!B:B)</f>
        <v>3</v>
      </c>
      <c r="H61" s="10">
        <f>_xlfn.XLOOKUP(B61,'2024.1-2024.6'!B:B,'2024.1-2024.6'!K:K)</f>
        <v>6110.16</v>
      </c>
      <c r="I61" s="10">
        <f>IFERROR(AVERAGEIF(#REF!,B61,#REF!),0)</f>
        <v>0</v>
      </c>
      <c r="J61" s="10">
        <f>_xlfn.XLOOKUP(B61,'2024.1-2024.6'!B:B,'2024.1-2024.6'!J:J)</f>
        <v>1900</v>
      </c>
      <c r="K61" s="10">
        <f>IFERROR(AVERAGEIF(#REF!,B61,#REF!),0)</f>
        <v>0</v>
      </c>
      <c r="M61" s="10">
        <f>SUMIF('2024.7-2024.9'!B:B,B61,'2024.7-2024.9'!L:L)</f>
        <v>1091.04</v>
      </c>
      <c r="O61" s="10">
        <f>SUMIF('2024.7-2024.9'!B:B,B61,'2024.7-2024.9'!N:N)</f>
        <v>16.69</v>
      </c>
      <c r="P61" s="10">
        <f>SUMIF('2024.7-2024.9'!B:B,B61,'2024.7-2024.9'!P:P)</f>
        <v>11.4</v>
      </c>
      <c r="R61" s="10">
        <f>SUMIF('2024.7-2024.9'!B:B,B61,'2024.7-2024.9'!M:M)</f>
        <v>264.52</v>
      </c>
      <c r="T61" s="10">
        <f>SUMIF('2024.7-2024.9'!B:B,B61,'2024.7-2024.9'!O:O)</f>
        <v>0</v>
      </c>
      <c r="U61" s="10">
        <f t="shared" si="2"/>
        <v>6110.16</v>
      </c>
      <c r="V61" s="10">
        <f t="shared" si="3"/>
        <v>6110.16</v>
      </c>
      <c r="W61" s="10">
        <f t="shared" si="4"/>
        <v>2749.572</v>
      </c>
      <c r="X61" s="10">
        <f t="shared" si="5"/>
        <v>6110.16</v>
      </c>
      <c r="Y61" s="10">
        <f t="shared" si="6"/>
        <v>6110.16</v>
      </c>
      <c r="Z61" s="10">
        <f t="shared" si="7"/>
        <v>146.64384</v>
      </c>
      <c r="AA61" s="10">
        <f t="shared" si="8"/>
        <v>6110.16</v>
      </c>
      <c r="AB61" s="10">
        <f t="shared" si="9"/>
        <v>36.66096</v>
      </c>
      <c r="AC61" s="10">
        <f t="shared" si="10"/>
        <v>6110.16</v>
      </c>
      <c r="AD61" s="10">
        <f t="shared" si="11"/>
        <v>5626</v>
      </c>
      <c r="AE61" s="10">
        <f t="shared" si="12"/>
        <v>675.12</v>
      </c>
      <c r="AF61" s="10">
        <f t="shared" si="13"/>
        <v>6110.16</v>
      </c>
      <c r="AG61" s="10">
        <f t="shared" si="14"/>
        <v>6110.16</v>
      </c>
      <c r="AH61" s="10">
        <f t="shared" si="15"/>
        <v>916.524</v>
      </c>
      <c r="AI61" s="10">
        <f t="shared" si="16"/>
        <v>-1658.532</v>
      </c>
      <c r="AJ61" s="10">
        <f t="shared" si="17"/>
        <v>-129.95384</v>
      </c>
      <c r="AK61" s="10">
        <f t="shared" si="18"/>
        <v>-25.26096</v>
      </c>
      <c r="AL61" s="10">
        <f t="shared" si="19"/>
        <v>-410.6</v>
      </c>
      <c r="AM61" s="10">
        <f t="shared" si="20"/>
        <v>-916.524</v>
      </c>
      <c r="AN61" s="10">
        <f t="shared" si="21"/>
        <v>4546</v>
      </c>
      <c r="AO61" s="10">
        <f t="shared" si="22"/>
        <v>4546</v>
      </c>
      <c r="AP61" s="10">
        <f t="shared" si="23"/>
        <v>2045.7</v>
      </c>
      <c r="AQ61" s="191">
        <f t="shared" si="24"/>
        <v>1900</v>
      </c>
      <c r="AR61" s="191">
        <f t="shared" si="25"/>
        <v>1900</v>
      </c>
      <c r="AS61" s="191">
        <f t="shared" si="26"/>
        <v>45.6</v>
      </c>
      <c r="AT61" s="191">
        <f t="shared" si="27"/>
        <v>1900</v>
      </c>
      <c r="AU61" s="191">
        <f t="shared" si="28"/>
        <v>11.4</v>
      </c>
      <c r="AV61" s="191">
        <f t="shared" si="29"/>
        <v>4340</v>
      </c>
      <c r="AW61" s="191">
        <f t="shared" si="30"/>
        <v>4340</v>
      </c>
      <c r="AX61" s="191">
        <f t="shared" si="31"/>
        <v>520.8</v>
      </c>
      <c r="AY61" s="191">
        <f t="shared" si="32"/>
        <v>1900</v>
      </c>
      <c r="AZ61" s="191">
        <f t="shared" si="33"/>
        <v>1900</v>
      </c>
      <c r="BA61" s="191">
        <f t="shared" si="34"/>
        <v>285</v>
      </c>
      <c r="BB61" s="191">
        <f t="shared" si="35"/>
        <v>-954.66</v>
      </c>
      <c r="BC61" s="191">
        <f t="shared" si="36"/>
        <v>-28.91</v>
      </c>
      <c r="BD61" s="191">
        <f t="shared" si="37"/>
        <v>0</v>
      </c>
      <c r="BE61" s="191">
        <f t="shared" si="38"/>
        <v>-256.28</v>
      </c>
      <c r="BF61" s="191">
        <f t="shared" si="39"/>
        <v>-285</v>
      </c>
    </row>
    <row r="62" spans="2:58">
      <c r="B62" t="s">
        <v>477</v>
      </c>
      <c r="C62" s="195" t="str">
        <f>_xlfn.XLOOKUP(B62,'2024.7-2024.9'!B:B,'2024.7-2024.9'!G:G)</f>
        <v>2023/08/10</v>
      </c>
      <c r="D62">
        <f>_xlfn.XLOOKUP(B62,'2024.7-2024.9'!B:B,'2024.7-2024.9'!I:I)</f>
        <v>0</v>
      </c>
      <c r="E62" t="str">
        <f>_xlfn.XLOOKUP(B62,'2024.7-2024.9'!B:B,'2024.7-2024.9'!C:C)</f>
        <v>运营中心</v>
      </c>
      <c r="F62" t="str">
        <f>_xlfn.XLOOKUP(B62,'2024.7-2024.9'!B:B,'2024.7-2024.9'!F:F)</f>
        <v>质检员</v>
      </c>
      <c r="G62">
        <f>_xlfn.XLOOKUP(B62,'2024.07-09姓名和payroll计数'!A:A,'2024.07-09姓名和payroll计数'!B:B)</f>
        <v>3</v>
      </c>
      <c r="H62" s="10">
        <f>_xlfn.XLOOKUP(B62,'2024.1-2024.6'!B:B,'2024.1-2024.6'!K:K)</f>
        <v>5770.08</v>
      </c>
      <c r="I62" s="10">
        <f>IFERROR(AVERAGEIF(#REF!,B62,#REF!),0)</f>
        <v>0</v>
      </c>
      <c r="J62" s="10">
        <f>_xlfn.XLOOKUP(B62,'2024.1-2024.6'!B:B,'2024.1-2024.6'!J:J)</f>
        <v>2120</v>
      </c>
      <c r="K62" s="10">
        <f>IFERROR(AVERAGEIF(#REF!,B62,#REF!),0)</f>
        <v>0</v>
      </c>
      <c r="M62" s="10">
        <f>SUMIF('2024.7-2024.9'!B:B,B62,'2024.7-2024.9'!L:L)</f>
        <v>1091.04</v>
      </c>
      <c r="O62" s="10">
        <f>SUMIF('2024.7-2024.9'!B:B,B62,'2024.7-2024.9'!N:N)</f>
        <v>16.69</v>
      </c>
      <c r="P62" s="10">
        <f>SUMIF('2024.7-2024.9'!B:B,B62,'2024.7-2024.9'!P:P)</f>
        <v>11.4</v>
      </c>
      <c r="R62" s="10">
        <f>SUMIF('2024.7-2024.9'!B:B,B62,'2024.7-2024.9'!M:M)</f>
        <v>264.52</v>
      </c>
      <c r="T62" s="10">
        <f>SUMIF('2024.7-2024.9'!B:B,B62,'2024.7-2024.9'!O:O)</f>
        <v>0</v>
      </c>
      <c r="U62" s="10">
        <f t="shared" si="2"/>
        <v>5770.08</v>
      </c>
      <c r="V62" s="10">
        <f t="shared" si="3"/>
        <v>5770.08</v>
      </c>
      <c r="W62" s="10">
        <f t="shared" si="4"/>
        <v>2596.536</v>
      </c>
      <c r="X62" s="10">
        <f t="shared" si="5"/>
        <v>5770.08</v>
      </c>
      <c r="Y62" s="10">
        <f t="shared" si="6"/>
        <v>5770.08</v>
      </c>
      <c r="Z62" s="10">
        <f t="shared" si="7"/>
        <v>138.48192</v>
      </c>
      <c r="AA62" s="10">
        <f t="shared" si="8"/>
        <v>5770.08</v>
      </c>
      <c r="AB62" s="10">
        <f t="shared" si="9"/>
        <v>34.62048</v>
      </c>
      <c r="AC62" s="10">
        <f t="shared" si="10"/>
        <v>5770.08</v>
      </c>
      <c r="AD62" s="10">
        <f t="shared" si="11"/>
        <v>5626</v>
      </c>
      <c r="AE62" s="10">
        <f t="shared" si="12"/>
        <v>675.12</v>
      </c>
      <c r="AF62" s="10">
        <f t="shared" si="13"/>
        <v>5770.08</v>
      </c>
      <c r="AG62" s="10">
        <f t="shared" si="14"/>
        <v>5770.08</v>
      </c>
      <c r="AH62" s="10">
        <f t="shared" si="15"/>
        <v>865.512</v>
      </c>
      <c r="AI62" s="10">
        <f t="shared" si="16"/>
        <v>-1505.496</v>
      </c>
      <c r="AJ62" s="10">
        <f t="shared" si="17"/>
        <v>-121.79192</v>
      </c>
      <c r="AK62" s="10">
        <f t="shared" si="18"/>
        <v>-23.22048</v>
      </c>
      <c r="AL62" s="10">
        <f t="shared" si="19"/>
        <v>-410.6</v>
      </c>
      <c r="AM62" s="10">
        <f t="shared" si="20"/>
        <v>-865.512</v>
      </c>
      <c r="AN62" s="10">
        <f t="shared" si="21"/>
        <v>4546</v>
      </c>
      <c r="AO62" s="10">
        <f t="shared" si="22"/>
        <v>4546</v>
      </c>
      <c r="AP62" s="10">
        <f t="shared" si="23"/>
        <v>2045.7</v>
      </c>
      <c r="AQ62" s="191">
        <f t="shared" si="24"/>
        <v>2120</v>
      </c>
      <c r="AR62" s="191">
        <f t="shared" si="25"/>
        <v>2120</v>
      </c>
      <c r="AS62" s="191">
        <f t="shared" si="26"/>
        <v>50.88</v>
      </c>
      <c r="AT62" s="191">
        <f t="shared" si="27"/>
        <v>2120</v>
      </c>
      <c r="AU62" s="191">
        <f t="shared" si="28"/>
        <v>12.72</v>
      </c>
      <c r="AV62" s="191">
        <f t="shared" si="29"/>
        <v>4340</v>
      </c>
      <c r="AW62" s="191">
        <f t="shared" si="30"/>
        <v>4340</v>
      </c>
      <c r="AX62" s="191">
        <f t="shared" si="31"/>
        <v>520.8</v>
      </c>
      <c r="AY62" s="191">
        <f t="shared" si="32"/>
        <v>2120</v>
      </c>
      <c r="AZ62" s="191">
        <f t="shared" si="33"/>
        <v>2120</v>
      </c>
      <c r="BA62" s="191">
        <f t="shared" si="34"/>
        <v>318</v>
      </c>
      <c r="BB62" s="191">
        <f t="shared" si="35"/>
        <v>-954.66</v>
      </c>
      <c r="BC62" s="191">
        <f t="shared" si="36"/>
        <v>-34.19</v>
      </c>
      <c r="BD62" s="191">
        <f t="shared" si="37"/>
        <v>-1.32</v>
      </c>
      <c r="BE62" s="191">
        <f t="shared" si="38"/>
        <v>-256.28</v>
      </c>
      <c r="BF62" s="191">
        <f t="shared" si="39"/>
        <v>-318</v>
      </c>
    </row>
    <row r="63" spans="2:58">
      <c r="B63" t="s">
        <v>261</v>
      </c>
      <c r="C63" s="195" t="str">
        <f>_xlfn.XLOOKUP(B63,'2024.7-2024.9'!B:B,'2024.7-2024.9'!G:G)</f>
        <v>2013/11/11</v>
      </c>
      <c r="D63">
        <f>_xlfn.XLOOKUP(B63,'2024.7-2024.9'!B:B,'2024.7-2024.9'!I:I)</f>
        <v>0</v>
      </c>
      <c r="E63" t="str">
        <f>_xlfn.XLOOKUP(B63,'2024.7-2024.9'!B:B,'2024.7-2024.9'!C:C)</f>
        <v>服务营销中心</v>
      </c>
      <c r="F63" t="str">
        <f>_xlfn.XLOOKUP(B63,'2024.7-2024.9'!B:B,'2024.7-2024.9'!F:F)</f>
        <v>机械服务工程师</v>
      </c>
      <c r="G63">
        <f>_xlfn.XLOOKUP(B63,'2024.07-09姓名和payroll计数'!A:A,'2024.07-09姓名和payroll计数'!B:B)</f>
        <v>3</v>
      </c>
      <c r="H63" s="10">
        <f>_xlfn.XLOOKUP(B63,'2024.1-2024.6'!B:B,'2024.1-2024.6'!K:K)</f>
        <v>10914.15</v>
      </c>
      <c r="I63" s="10">
        <f>IFERROR(AVERAGEIF(#REF!,B63,#REF!),0)</f>
        <v>0</v>
      </c>
      <c r="J63" s="10">
        <f>_xlfn.XLOOKUP(B63,'2024.1-2024.6'!B:B,'2024.1-2024.6'!J:J)</f>
        <v>3440</v>
      </c>
      <c r="K63" s="10">
        <f>IFERROR(AVERAGEIF(#REF!,B63,#REF!),0)</f>
        <v>0</v>
      </c>
      <c r="M63" s="10">
        <f>SUMIF('2024.7-2024.9'!B:B,B63,'2024.7-2024.9'!L:L)</f>
        <v>1091.04</v>
      </c>
      <c r="O63" s="10">
        <f>SUMIF('2024.7-2024.9'!B:B,B63,'2024.7-2024.9'!N:N)</f>
        <v>16.69</v>
      </c>
      <c r="P63" s="10">
        <f>SUMIF('2024.7-2024.9'!B:B,B63,'2024.7-2024.9'!P:P)</f>
        <v>11.4</v>
      </c>
      <c r="R63" s="10">
        <f>SUMIF('2024.7-2024.9'!B:B,B63,'2024.7-2024.9'!M:M)</f>
        <v>264.52</v>
      </c>
      <c r="T63" s="10">
        <f>SUMIF('2024.7-2024.9'!B:B,B63,'2024.7-2024.9'!O:O)</f>
        <v>0</v>
      </c>
      <c r="U63" s="10">
        <f t="shared" si="2"/>
        <v>10914.15</v>
      </c>
      <c r="V63" s="10">
        <f t="shared" si="3"/>
        <v>10914.15</v>
      </c>
      <c r="W63" s="10">
        <f t="shared" si="4"/>
        <v>4911.3675</v>
      </c>
      <c r="X63" s="10">
        <f t="shared" si="5"/>
        <v>10914.15</v>
      </c>
      <c r="Y63" s="10">
        <f t="shared" si="6"/>
        <v>10914.15</v>
      </c>
      <c r="Z63" s="10">
        <f t="shared" si="7"/>
        <v>261.9396</v>
      </c>
      <c r="AA63" s="10">
        <f t="shared" si="8"/>
        <v>10914.15</v>
      </c>
      <c r="AB63" s="10">
        <f t="shared" si="9"/>
        <v>65.4849</v>
      </c>
      <c r="AC63" s="10">
        <f t="shared" si="10"/>
        <v>10914.15</v>
      </c>
      <c r="AD63" s="10">
        <f t="shared" si="11"/>
        <v>5626</v>
      </c>
      <c r="AE63" s="10">
        <f t="shared" si="12"/>
        <v>675.12</v>
      </c>
      <c r="AF63" s="10">
        <f t="shared" si="13"/>
        <v>10914.15</v>
      </c>
      <c r="AG63" s="10">
        <f t="shared" si="14"/>
        <v>10914.15</v>
      </c>
      <c r="AH63" s="10">
        <f t="shared" si="15"/>
        <v>1637.1225</v>
      </c>
      <c r="AI63" s="10">
        <f t="shared" si="16"/>
        <v>-3820.3275</v>
      </c>
      <c r="AJ63" s="10">
        <f t="shared" si="17"/>
        <v>-245.2496</v>
      </c>
      <c r="AK63" s="10">
        <f t="shared" si="18"/>
        <v>-54.0849</v>
      </c>
      <c r="AL63" s="10">
        <f t="shared" si="19"/>
        <v>-410.6</v>
      </c>
      <c r="AM63" s="10">
        <f t="shared" si="20"/>
        <v>-1637.1225</v>
      </c>
      <c r="AN63" s="10">
        <f t="shared" si="21"/>
        <v>4546</v>
      </c>
      <c r="AO63" s="10">
        <f t="shared" si="22"/>
        <v>4546</v>
      </c>
      <c r="AP63" s="10">
        <f t="shared" si="23"/>
        <v>2045.7</v>
      </c>
      <c r="AQ63" s="191">
        <f t="shared" si="24"/>
        <v>3440</v>
      </c>
      <c r="AR63" s="191">
        <f t="shared" si="25"/>
        <v>3440</v>
      </c>
      <c r="AS63" s="191">
        <f t="shared" si="26"/>
        <v>82.56</v>
      </c>
      <c r="AT63" s="191">
        <f t="shared" si="27"/>
        <v>3440</v>
      </c>
      <c r="AU63" s="191">
        <f t="shared" si="28"/>
        <v>20.64</v>
      </c>
      <c r="AV63" s="191">
        <f t="shared" si="29"/>
        <v>4340</v>
      </c>
      <c r="AW63" s="191">
        <f t="shared" si="30"/>
        <v>4340</v>
      </c>
      <c r="AX63" s="191">
        <f t="shared" si="31"/>
        <v>520.8</v>
      </c>
      <c r="AY63" s="191">
        <f t="shared" si="32"/>
        <v>3440</v>
      </c>
      <c r="AZ63" s="191">
        <f t="shared" si="33"/>
        <v>3440</v>
      </c>
      <c r="BA63" s="191">
        <f t="shared" si="34"/>
        <v>516</v>
      </c>
      <c r="BB63" s="191">
        <f t="shared" si="35"/>
        <v>-954.66</v>
      </c>
      <c r="BC63" s="191">
        <f t="shared" si="36"/>
        <v>-65.87</v>
      </c>
      <c r="BD63" s="191">
        <f t="shared" si="37"/>
        <v>-9.24</v>
      </c>
      <c r="BE63" s="191">
        <f t="shared" si="38"/>
        <v>-256.28</v>
      </c>
      <c r="BF63" s="191">
        <f t="shared" si="39"/>
        <v>-516</v>
      </c>
    </row>
    <row r="64" spans="2:58">
      <c r="B64" t="s">
        <v>262</v>
      </c>
      <c r="C64" s="195" t="str">
        <f>_xlfn.XLOOKUP(B64,'2024.7-2024.9'!B:B,'2024.7-2024.9'!G:G)</f>
        <v>2021/10/13</v>
      </c>
      <c r="D64">
        <f>_xlfn.XLOOKUP(B64,'2024.7-2024.9'!B:B,'2024.7-2024.9'!I:I)</f>
        <v>0</v>
      </c>
      <c r="E64" t="str">
        <f>_xlfn.XLOOKUP(B64,'2024.7-2024.9'!B:B,'2024.7-2024.9'!C:C)</f>
        <v>运营中心</v>
      </c>
      <c r="F64" t="str">
        <f>_xlfn.XLOOKUP(B64,'2024.7-2024.9'!B:B,'2024.7-2024.9'!F:F)</f>
        <v>PMC经理</v>
      </c>
      <c r="G64">
        <f>_xlfn.XLOOKUP(B64,'2024.07-09姓名和payroll计数'!A:A,'2024.07-09姓名和payroll计数'!B:B)</f>
        <v>3</v>
      </c>
      <c r="H64" s="10">
        <f>_xlfn.XLOOKUP(B64,'2024.1-2024.6'!B:B,'2024.1-2024.6'!K:K)</f>
        <v>9023.5</v>
      </c>
      <c r="I64" s="10">
        <f>IFERROR(AVERAGEIF(#REF!,B64,#REF!),0)</f>
        <v>0</v>
      </c>
      <c r="J64" s="10">
        <f>_xlfn.XLOOKUP(B64,'2024.1-2024.6'!B:B,'2024.1-2024.6'!J:J)</f>
        <v>4100</v>
      </c>
      <c r="K64" s="10">
        <f>IFERROR(AVERAGEIF(#REF!,B64,#REF!),0)</f>
        <v>0</v>
      </c>
      <c r="M64" s="10">
        <f>SUMIF('2024.7-2024.9'!B:B,B64,'2024.7-2024.9'!L:L)</f>
        <v>1091.04</v>
      </c>
      <c r="O64" s="10">
        <f>SUMIF('2024.7-2024.9'!B:B,B64,'2024.7-2024.9'!N:N)</f>
        <v>16.69</v>
      </c>
      <c r="P64" s="10">
        <f>SUMIF('2024.7-2024.9'!B:B,B64,'2024.7-2024.9'!P:P)</f>
        <v>11.4</v>
      </c>
      <c r="R64" s="10">
        <f>SUMIF('2024.7-2024.9'!B:B,B64,'2024.7-2024.9'!M:M)</f>
        <v>264.52</v>
      </c>
      <c r="T64" s="10">
        <f>SUMIF('2024.7-2024.9'!B:B,B64,'2024.7-2024.9'!O:O)</f>
        <v>3000</v>
      </c>
      <c r="U64" s="10">
        <f t="shared" si="2"/>
        <v>9023.5</v>
      </c>
      <c r="V64" s="10">
        <f t="shared" si="3"/>
        <v>9023.5</v>
      </c>
      <c r="W64" s="10">
        <f t="shared" si="4"/>
        <v>4060.575</v>
      </c>
      <c r="X64" s="10">
        <f t="shared" si="5"/>
        <v>9023.5</v>
      </c>
      <c r="Y64" s="10">
        <f t="shared" si="6"/>
        <v>9023.5</v>
      </c>
      <c r="Z64" s="10">
        <f t="shared" si="7"/>
        <v>216.564</v>
      </c>
      <c r="AA64" s="10">
        <f t="shared" si="8"/>
        <v>9023.5</v>
      </c>
      <c r="AB64" s="10">
        <f t="shared" si="9"/>
        <v>54.141</v>
      </c>
      <c r="AC64" s="10">
        <f t="shared" si="10"/>
        <v>9023.5</v>
      </c>
      <c r="AD64" s="10">
        <f t="shared" si="11"/>
        <v>5626</v>
      </c>
      <c r="AE64" s="10">
        <f t="shared" si="12"/>
        <v>675.12</v>
      </c>
      <c r="AF64" s="10">
        <f t="shared" si="13"/>
        <v>9023.5</v>
      </c>
      <c r="AG64" s="10">
        <f t="shared" si="14"/>
        <v>9023.5</v>
      </c>
      <c r="AH64" s="10">
        <f t="shared" si="15"/>
        <v>1353.525</v>
      </c>
      <c r="AI64" s="10">
        <f t="shared" si="16"/>
        <v>-2969.535</v>
      </c>
      <c r="AJ64" s="10">
        <f t="shared" si="17"/>
        <v>-199.874</v>
      </c>
      <c r="AK64" s="10">
        <f t="shared" si="18"/>
        <v>-42.741</v>
      </c>
      <c r="AL64" s="10">
        <f t="shared" si="19"/>
        <v>-410.6</v>
      </c>
      <c r="AM64" s="10">
        <f t="shared" si="20"/>
        <v>0</v>
      </c>
      <c r="AN64" s="10">
        <f t="shared" si="21"/>
        <v>4546</v>
      </c>
      <c r="AO64" s="10">
        <f t="shared" si="22"/>
        <v>4546</v>
      </c>
      <c r="AP64" s="10">
        <f t="shared" si="23"/>
        <v>2045.7</v>
      </c>
      <c r="AQ64" s="191">
        <f t="shared" si="24"/>
        <v>4100</v>
      </c>
      <c r="AR64" s="191">
        <f t="shared" si="25"/>
        <v>4100</v>
      </c>
      <c r="AS64" s="191">
        <f t="shared" si="26"/>
        <v>98.4</v>
      </c>
      <c r="AT64" s="191">
        <f t="shared" si="27"/>
        <v>4100</v>
      </c>
      <c r="AU64" s="191">
        <f t="shared" si="28"/>
        <v>24.6</v>
      </c>
      <c r="AV64" s="191">
        <f t="shared" si="29"/>
        <v>4340</v>
      </c>
      <c r="AW64" s="191">
        <f t="shared" si="30"/>
        <v>4340</v>
      </c>
      <c r="AX64" s="191">
        <f t="shared" si="31"/>
        <v>520.8</v>
      </c>
      <c r="AY64" s="191">
        <f t="shared" si="32"/>
        <v>4100</v>
      </c>
      <c r="AZ64" s="191">
        <f t="shared" si="33"/>
        <v>4100</v>
      </c>
      <c r="BA64" s="191">
        <f t="shared" si="34"/>
        <v>615</v>
      </c>
      <c r="BB64" s="191">
        <f t="shared" si="35"/>
        <v>-954.66</v>
      </c>
      <c r="BC64" s="191">
        <f t="shared" si="36"/>
        <v>-81.71</v>
      </c>
      <c r="BD64" s="191">
        <f t="shared" si="37"/>
        <v>-13.2</v>
      </c>
      <c r="BE64" s="191">
        <f t="shared" si="38"/>
        <v>-256.28</v>
      </c>
      <c r="BF64" s="191">
        <f t="shared" si="39"/>
        <v>0</v>
      </c>
    </row>
    <row r="65" spans="2:58">
      <c r="B65" t="s">
        <v>263</v>
      </c>
      <c r="C65" s="195" t="str">
        <f>_xlfn.XLOOKUP(B65,'2024.7-2024.9'!B:B,'2024.7-2024.9'!G:G)</f>
        <v>2023/06/20</v>
      </c>
      <c r="D65">
        <f>_xlfn.XLOOKUP(B65,'2024.7-2024.9'!B:B,'2024.7-2024.9'!I:I)</f>
        <v>0</v>
      </c>
      <c r="E65" t="str">
        <f>_xlfn.XLOOKUP(B65,'2024.7-2024.9'!B:B,'2024.7-2024.9'!C:C)</f>
        <v>总经办</v>
      </c>
      <c r="F65" t="str">
        <f>_xlfn.XLOOKUP(B65,'2024.7-2024.9'!B:B,'2024.7-2024.9'!F:F)</f>
        <v>总经理助理</v>
      </c>
      <c r="G65">
        <f>_xlfn.XLOOKUP(B65,'2024.07-09姓名和payroll计数'!A:A,'2024.07-09姓名和payroll计数'!B:B)</f>
        <v>3</v>
      </c>
      <c r="H65" s="10">
        <f>_xlfn.XLOOKUP(B65,'2024.1-2024.6'!B:B,'2024.1-2024.6'!K:K)</f>
        <v>13280</v>
      </c>
      <c r="I65" s="10">
        <f>IFERROR(AVERAGEIF(#REF!,B65,#REF!),0)</f>
        <v>0</v>
      </c>
      <c r="J65" s="10">
        <f>_xlfn.XLOOKUP(B65,'2024.1-2024.6'!B:B,'2024.1-2024.6'!J:J)</f>
        <v>5200</v>
      </c>
      <c r="K65" s="10">
        <f>IFERROR(AVERAGEIF(#REF!,B65,#REF!),0)</f>
        <v>0</v>
      </c>
      <c r="M65" s="10">
        <f>SUMIF('2024.7-2024.9'!B:B,B65,'2024.7-2024.9'!L:L)</f>
        <v>1091.04</v>
      </c>
      <c r="O65" s="10">
        <f>SUMIF('2024.7-2024.9'!B:B,B65,'2024.7-2024.9'!N:N)</f>
        <v>16.69</v>
      </c>
      <c r="P65" s="10">
        <f>SUMIF('2024.7-2024.9'!B:B,B65,'2024.7-2024.9'!P:P)</f>
        <v>11.4</v>
      </c>
      <c r="R65" s="10">
        <f>SUMIF('2024.7-2024.9'!B:B,B65,'2024.7-2024.9'!M:M)</f>
        <v>264.52</v>
      </c>
      <c r="T65" s="10">
        <f>SUMIF('2024.7-2024.9'!B:B,B65,'2024.7-2024.9'!O:O)</f>
        <v>0</v>
      </c>
      <c r="U65" s="10">
        <f t="shared" si="2"/>
        <v>13280</v>
      </c>
      <c r="V65" s="10">
        <f t="shared" si="3"/>
        <v>13280</v>
      </c>
      <c r="W65" s="10">
        <f t="shared" si="4"/>
        <v>5976</v>
      </c>
      <c r="X65" s="10">
        <f t="shared" si="5"/>
        <v>13280</v>
      </c>
      <c r="Y65" s="10">
        <f t="shared" si="6"/>
        <v>13280</v>
      </c>
      <c r="Z65" s="10">
        <f t="shared" si="7"/>
        <v>318.72</v>
      </c>
      <c r="AA65" s="10">
        <f t="shared" si="8"/>
        <v>13280</v>
      </c>
      <c r="AB65" s="10">
        <f t="shared" si="9"/>
        <v>79.68</v>
      </c>
      <c r="AC65" s="10">
        <f t="shared" si="10"/>
        <v>13280</v>
      </c>
      <c r="AD65" s="10">
        <f t="shared" si="11"/>
        <v>5626</v>
      </c>
      <c r="AE65" s="10">
        <f t="shared" si="12"/>
        <v>675.12</v>
      </c>
      <c r="AF65" s="10">
        <f t="shared" si="13"/>
        <v>13280</v>
      </c>
      <c r="AG65" s="10">
        <f t="shared" si="14"/>
        <v>13280</v>
      </c>
      <c r="AH65" s="10">
        <f t="shared" si="15"/>
        <v>1992</v>
      </c>
      <c r="AI65" s="10">
        <f t="shared" si="16"/>
        <v>-4884.96</v>
      </c>
      <c r="AJ65" s="10">
        <f t="shared" si="17"/>
        <v>-302.03</v>
      </c>
      <c r="AK65" s="10">
        <f t="shared" si="18"/>
        <v>-68.28</v>
      </c>
      <c r="AL65" s="10">
        <f t="shared" si="19"/>
        <v>-410.6</v>
      </c>
      <c r="AM65" s="10">
        <f t="shared" si="20"/>
        <v>-1992</v>
      </c>
      <c r="AN65" s="10">
        <f t="shared" si="21"/>
        <v>5200</v>
      </c>
      <c r="AO65" s="10">
        <f t="shared" si="22"/>
        <v>5200</v>
      </c>
      <c r="AP65" s="10">
        <f t="shared" si="23"/>
        <v>2340</v>
      </c>
      <c r="AQ65" s="191">
        <f t="shared" si="24"/>
        <v>5200</v>
      </c>
      <c r="AR65" s="191">
        <f t="shared" si="25"/>
        <v>5200</v>
      </c>
      <c r="AS65" s="191">
        <f t="shared" si="26"/>
        <v>124.8</v>
      </c>
      <c r="AT65" s="191">
        <f t="shared" si="27"/>
        <v>5200</v>
      </c>
      <c r="AU65" s="191">
        <f t="shared" si="28"/>
        <v>31.2</v>
      </c>
      <c r="AV65" s="191">
        <f t="shared" si="29"/>
        <v>5200</v>
      </c>
      <c r="AW65" s="191">
        <f t="shared" si="30"/>
        <v>5200</v>
      </c>
      <c r="AX65" s="191">
        <f t="shared" si="31"/>
        <v>624</v>
      </c>
      <c r="AY65" s="191">
        <f t="shared" si="32"/>
        <v>5200</v>
      </c>
      <c r="AZ65" s="191">
        <f t="shared" si="33"/>
        <v>5200</v>
      </c>
      <c r="BA65" s="191">
        <f t="shared" si="34"/>
        <v>780</v>
      </c>
      <c r="BB65" s="191">
        <f t="shared" si="35"/>
        <v>-1248.96</v>
      </c>
      <c r="BC65" s="191">
        <f t="shared" si="36"/>
        <v>-108.11</v>
      </c>
      <c r="BD65" s="191">
        <f t="shared" si="37"/>
        <v>-19.8</v>
      </c>
      <c r="BE65" s="191">
        <f t="shared" si="38"/>
        <v>-359.48</v>
      </c>
      <c r="BF65" s="191">
        <f t="shared" si="39"/>
        <v>-780</v>
      </c>
    </row>
    <row r="66" spans="2:58">
      <c r="B66" t="s">
        <v>264</v>
      </c>
      <c r="C66" s="195" t="str">
        <f>_xlfn.XLOOKUP(B66,'2024.7-2024.9'!B:B,'2024.7-2024.9'!G:G)</f>
        <v>2018/03/21</v>
      </c>
      <c r="D66">
        <f>_xlfn.XLOOKUP(B66,'2024.7-2024.9'!B:B,'2024.7-2024.9'!I:I)</f>
        <v>0</v>
      </c>
      <c r="E66" t="str">
        <f>_xlfn.XLOOKUP(B66,'2024.7-2024.9'!B:B,'2024.7-2024.9'!C:C)</f>
        <v>研发部</v>
      </c>
      <c r="F66" t="str">
        <f>_xlfn.XLOOKUP(B66,'2024.7-2024.9'!B:B,'2024.7-2024.9'!F:F)</f>
        <v>高级文控专员</v>
      </c>
      <c r="G66">
        <f>_xlfn.XLOOKUP(B66,'2024.07-09姓名和payroll计数'!A:A,'2024.07-09姓名和payroll计数'!B:B)</f>
        <v>3</v>
      </c>
      <c r="H66" s="10">
        <f>_xlfn.XLOOKUP(B66,'2024.1-2024.6'!B:B,'2024.1-2024.6'!K:K)</f>
        <v>6905</v>
      </c>
      <c r="I66" s="10">
        <f>IFERROR(AVERAGEIF(#REF!,B66,#REF!),0)</f>
        <v>0</v>
      </c>
      <c r="J66" s="10">
        <f>_xlfn.XLOOKUP(B66,'2024.1-2024.6'!B:B,'2024.1-2024.6'!J:J)</f>
        <v>2440</v>
      </c>
      <c r="K66" s="10">
        <f>IFERROR(AVERAGEIF(#REF!,B66,#REF!),0)</f>
        <v>0</v>
      </c>
      <c r="M66" s="10">
        <f>SUMIF('2024.7-2024.9'!B:B,B66,'2024.7-2024.9'!L:L)</f>
        <v>1091.04</v>
      </c>
      <c r="O66" s="10">
        <f>SUMIF('2024.7-2024.9'!B:B,B66,'2024.7-2024.9'!N:N)</f>
        <v>16.69</v>
      </c>
      <c r="P66" s="10">
        <f>SUMIF('2024.7-2024.9'!B:B,B66,'2024.7-2024.9'!P:P)</f>
        <v>11.4</v>
      </c>
      <c r="R66" s="10">
        <f>SUMIF('2024.7-2024.9'!B:B,B66,'2024.7-2024.9'!M:M)</f>
        <v>264.52</v>
      </c>
      <c r="T66" s="10">
        <f>SUMIF('2024.7-2024.9'!B:B,B66,'2024.7-2024.9'!O:O)</f>
        <v>285</v>
      </c>
      <c r="U66" s="10">
        <f t="shared" si="2"/>
        <v>6905</v>
      </c>
      <c r="V66" s="10">
        <f t="shared" si="3"/>
        <v>6905</v>
      </c>
      <c r="W66" s="10">
        <f t="shared" si="4"/>
        <v>3107.25</v>
      </c>
      <c r="X66" s="10">
        <f t="shared" si="5"/>
        <v>6905</v>
      </c>
      <c r="Y66" s="10">
        <f t="shared" si="6"/>
        <v>6905</v>
      </c>
      <c r="Z66" s="10">
        <f t="shared" si="7"/>
        <v>165.72</v>
      </c>
      <c r="AA66" s="10">
        <f t="shared" si="8"/>
        <v>6905</v>
      </c>
      <c r="AB66" s="10">
        <f t="shared" si="9"/>
        <v>41.43</v>
      </c>
      <c r="AC66" s="10">
        <f t="shared" si="10"/>
        <v>6905</v>
      </c>
      <c r="AD66" s="10">
        <f t="shared" si="11"/>
        <v>5626</v>
      </c>
      <c r="AE66" s="10">
        <f t="shared" si="12"/>
        <v>675.12</v>
      </c>
      <c r="AF66" s="10">
        <f t="shared" si="13"/>
        <v>6905</v>
      </c>
      <c r="AG66" s="10">
        <f t="shared" si="14"/>
        <v>6905</v>
      </c>
      <c r="AH66" s="10">
        <f t="shared" si="15"/>
        <v>1035.75</v>
      </c>
      <c r="AI66" s="10">
        <f t="shared" si="16"/>
        <v>-2016.21</v>
      </c>
      <c r="AJ66" s="10">
        <f t="shared" si="17"/>
        <v>-149.03</v>
      </c>
      <c r="AK66" s="10">
        <f t="shared" si="18"/>
        <v>-30.03</v>
      </c>
      <c r="AL66" s="10">
        <f t="shared" si="19"/>
        <v>-410.6</v>
      </c>
      <c r="AM66" s="10">
        <f t="shared" si="20"/>
        <v>-750.75</v>
      </c>
      <c r="AN66" s="10">
        <f t="shared" si="21"/>
        <v>4546</v>
      </c>
      <c r="AO66" s="10">
        <f t="shared" si="22"/>
        <v>4546</v>
      </c>
      <c r="AP66" s="10">
        <f t="shared" si="23"/>
        <v>2045.7</v>
      </c>
      <c r="AQ66" s="191">
        <f t="shared" si="24"/>
        <v>2440</v>
      </c>
      <c r="AR66" s="191">
        <f t="shared" si="25"/>
        <v>2440</v>
      </c>
      <c r="AS66" s="191">
        <f t="shared" si="26"/>
        <v>58.56</v>
      </c>
      <c r="AT66" s="191">
        <f t="shared" si="27"/>
        <v>2440</v>
      </c>
      <c r="AU66" s="191">
        <f t="shared" si="28"/>
        <v>14.64</v>
      </c>
      <c r="AV66" s="191">
        <f t="shared" si="29"/>
        <v>4340</v>
      </c>
      <c r="AW66" s="191">
        <f t="shared" si="30"/>
        <v>4340</v>
      </c>
      <c r="AX66" s="191">
        <f t="shared" si="31"/>
        <v>520.8</v>
      </c>
      <c r="AY66" s="191">
        <f t="shared" si="32"/>
        <v>2440</v>
      </c>
      <c r="AZ66" s="191">
        <f t="shared" si="33"/>
        <v>2440</v>
      </c>
      <c r="BA66" s="191">
        <f t="shared" si="34"/>
        <v>366</v>
      </c>
      <c r="BB66" s="191">
        <f t="shared" si="35"/>
        <v>-954.66</v>
      </c>
      <c r="BC66" s="191">
        <f t="shared" si="36"/>
        <v>-41.87</v>
      </c>
      <c r="BD66" s="191">
        <f t="shared" si="37"/>
        <v>-3.24</v>
      </c>
      <c r="BE66" s="191">
        <f t="shared" si="38"/>
        <v>-256.28</v>
      </c>
      <c r="BF66" s="191">
        <f t="shared" si="39"/>
        <v>-81</v>
      </c>
    </row>
    <row r="67" spans="2:58">
      <c r="B67" t="s">
        <v>478</v>
      </c>
      <c r="C67" s="195" t="str">
        <f>_xlfn.XLOOKUP(B67,'2024.7-2024.9'!B:B,'2024.7-2024.9'!G:G)</f>
        <v>2023/08/15</v>
      </c>
      <c r="D67">
        <f>_xlfn.XLOOKUP(B67,'2024.7-2024.9'!B:B,'2024.7-2024.9'!I:I)</f>
        <v>0</v>
      </c>
      <c r="E67" t="str">
        <f>_xlfn.XLOOKUP(B67,'2024.7-2024.9'!B:B,'2024.7-2024.9'!C:C)</f>
        <v>服务营销中心</v>
      </c>
      <c r="F67" t="str">
        <f>_xlfn.XLOOKUP(B67,'2024.7-2024.9'!B:B,'2024.7-2024.9'!F:F)</f>
        <v>电气服务工程师</v>
      </c>
      <c r="G67">
        <f>_xlfn.XLOOKUP(B67,'2024.07-09姓名和payroll计数'!A:A,'2024.07-09姓名和payroll计数'!B:B)</f>
        <v>3</v>
      </c>
      <c r="H67" s="10">
        <f>_xlfn.XLOOKUP(B67,'2024.1-2024.6'!B:B,'2024.1-2024.6'!K:K)</f>
        <v>4325.13</v>
      </c>
      <c r="I67" s="10">
        <f>IFERROR(AVERAGEIF(#REF!,B67,#REF!),0)</f>
        <v>0</v>
      </c>
      <c r="J67" s="10">
        <f>_xlfn.XLOOKUP(B67,'2024.1-2024.6'!B:B,'2024.1-2024.6'!J:J)</f>
        <v>1900</v>
      </c>
      <c r="K67" s="10">
        <f>IFERROR(AVERAGEIF(#REF!,B67,#REF!),0)</f>
        <v>0</v>
      </c>
      <c r="M67" s="10">
        <f>SUMIF('2024.7-2024.9'!B:B,B67,'2024.7-2024.9'!L:L)</f>
        <v>1091.04</v>
      </c>
      <c r="O67" s="10">
        <f>SUMIF('2024.7-2024.9'!B:B,B67,'2024.7-2024.9'!N:N)</f>
        <v>16.69</v>
      </c>
      <c r="P67" s="10">
        <f>SUMIF('2024.7-2024.9'!B:B,B67,'2024.7-2024.9'!P:P)</f>
        <v>11.4</v>
      </c>
      <c r="R67" s="10">
        <f>SUMIF('2024.7-2024.9'!B:B,B67,'2024.7-2024.9'!M:M)</f>
        <v>264.52</v>
      </c>
      <c r="T67" s="10">
        <f>SUMIF('2024.7-2024.9'!B:B,B67,'2024.7-2024.9'!O:O)</f>
        <v>0</v>
      </c>
      <c r="U67" s="10">
        <f t="shared" si="2"/>
        <v>4546</v>
      </c>
      <c r="V67" s="10">
        <f t="shared" si="3"/>
        <v>4546</v>
      </c>
      <c r="W67" s="10">
        <f t="shared" si="4"/>
        <v>2045.7</v>
      </c>
      <c r="X67" s="10">
        <f t="shared" si="5"/>
        <v>4325.13</v>
      </c>
      <c r="Y67" s="10">
        <f t="shared" si="6"/>
        <v>4325.13</v>
      </c>
      <c r="Z67" s="10">
        <f t="shared" si="7"/>
        <v>103.80312</v>
      </c>
      <c r="AA67" s="10">
        <f t="shared" si="8"/>
        <v>4325.13</v>
      </c>
      <c r="AB67" s="10">
        <f t="shared" si="9"/>
        <v>25.95078</v>
      </c>
      <c r="AC67" s="10">
        <f t="shared" si="10"/>
        <v>4340</v>
      </c>
      <c r="AD67" s="10">
        <f t="shared" si="11"/>
        <v>4340</v>
      </c>
      <c r="AE67" s="10">
        <f t="shared" si="12"/>
        <v>520.8</v>
      </c>
      <c r="AF67" s="10">
        <f t="shared" si="13"/>
        <v>4325.13</v>
      </c>
      <c r="AG67" s="10">
        <f t="shared" si="14"/>
        <v>4325.13</v>
      </c>
      <c r="AH67" s="10">
        <f t="shared" si="15"/>
        <v>648.7695</v>
      </c>
      <c r="AI67" s="10">
        <f t="shared" si="16"/>
        <v>-954.66</v>
      </c>
      <c r="AJ67" s="10">
        <f t="shared" si="17"/>
        <v>-87.11312</v>
      </c>
      <c r="AK67" s="10">
        <f t="shared" si="18"/>
        <v>-14.55078</v>
      </c>
      <c r="AL67" s="10">
        <f t="shared" si="19"/>
        <v>-256.28</v>
      </c>
      <c r="AM67" s="10">
        <f t="shared" si="20"/>
        <v>-648.7695</v>
      </c>
      <c r="AN67" s="10">
        <f t="shared" si="21"/>
        <v>4546</v>
      </c>
      <c r="AO67" s="10">
        <f t="shared" si="22"/>
        <v>4546</v>
      </c>
      <c r="AP67" s="10">
        <f t="shared" si="23"/>
        <v>2045.7</v>
      </c>
      <c r="AQ67" s="191">
        <f t="shared" si="24"/>
        <v>1900</v>
      </c>
      <c r="AR67" s="191">
        <f t="shared" si="25"/>
        <v>1900</v>
      </c>
      <c r="AS67" s="191">
        <f t="shared" si="26"/>
        <v>45.6</v>
      </c>
      <c r="AT67" s="191">
        <f t="shared" si="27"/>
        <v>1900</v>
      </c>
      <c r="AU67" s="191">
        <f t="shared" si="28"/>
        <v>11.4</v>
      </c>
      <c r="AV67" s="191">
        <f t="shared" si="29"/>
        <v>4340</v>
      </c>
      <c r="AW67" s="191">
        <f t="shared" si="30"/>
        <v>4340</v>
      </c>
      <c r="AX67" s="191">
        <f t="shared" si="31"/>
        <v>520.8</v>
      </c>
      <c r="AY67" s="191">
        <f t="shared" si="32"/>
        <v>1900</v>
      </c>
      <c r="AZ67" s="191">
        <f t="shared" si="33"/>
        <v>1900</v>
      </c>
      <c r="BA67" s="191">
        <f t="shared" si="34"/>
        <v>285</v>
      </c>
      <c r="BB67" s="191">
        <f t="shared" si="35"/>
        <v>-954.66</v>
      </c>
      <c r="BC67" s="191">
        <f t="shared" si="36"/>
        <v>-28.91</v>
      </c>
      <c r="BD67" s="191">
        <f t="shared" si="37"/>
        <v>0</v>
      </c>
      <c r="BE67" s="191">
        <f t="shared" si="38"/>
        <v>-256.28</v>
      </c>
      <c r="BF67" s="191">
        <f t="shared" si="39"/>
        <v>-285</v>
      </c>
    </row>
    <row r="68" spans="2:58">
      <c r="B68" t="s">
        <v>265</v>
      </c>
      <c r="C68" s="195" t="str">
        <f>_xlfn.XLOOKUP(B68,'2024.7-2024.9'!B:B,'2024.7-2024.9'!G:G)</f>
        <v>2023/05/29</v>
      </c>
      <c r="D68">
        <f>_xlfn.XLOOKUP(B68,'2024.7-2024.9'!B:B,'2024.7-2024.9'!I:I)</f>
        <v>0</v>
      </c>
      <c r="E68" t="str">
        <f>_xlfn.XLOOKUP(B68,'2024.7-2024.9'!B:B,'2024.7-2024.9'!C:C)</f>
        <v>研发部</v>
      </c>
      <c r="F68" t="str">
        <f>_xlfn.XLOOKUP(B68,'2024.7-2024.9'!B:B,'2024.7-2024.9'!F:F)</f>
        <v>电气工程师</v>
      </c>
      <c r="G68">
        <f>_xlfn.XLOOKUP(B68,'2024.07-09姓名和payroll计数'!A:A,'2024.07-09姓名和payroll计数'!B:B)</f>
        <v>3</v>
      </c>
      <c r="H68" s="10">
        <f>_xlfn.XLOOKUP(B68,'2024.1-2024.6'!B:B,'2024.1-2024.6'!K:K)</f>
        <v>4676.1</v>
      </c>
      <c r="I68" s="10">
        <f>IFERROR(AVERAGEIF(#REF!,B68,#REF!),0)</f>
        <v>0</v>
      </c>
      <c r="J68" s="10">
        <f>_xlfn.XLOOKUP(B68,'2024.1-2024.6'!B:B,'2024.1-2024.6'!J:J)</f>
        <v>1900</v>
      </c>
      <c r="K68" s="10">
        <f>IFERROR(AVERAGEIF(#REF!,B68,#REF!),0)</f>
        <v>0</v>
      </c>
      <c r="M68" s="10">
        <f>SUMIF('2024.7-2024.9'!B:B,B68,'2024.7-2024.9'!L:L)</f>
        <v>1091.04</v>
      </c>
      <c r="O68" s="10">
        <f>SUMIF('2024.7-2024.9'!B:B,B68,'2024.7-2024.9'!N:N)</f>
        <v>16.69</v>
      </c>
      <c r="P68" s="10">
        <f>SUMIF('2024.7-2024.9'!B:B,B68,'2024.7-2024.9'!P:P)</f>
        <v>11.4</v>
      </c>
      <c r="R68" s="10">
        <f>SUMIF('2024.7-2024.9'!B:B,B68,'2024.7-2024.9'!M:M)</f>
        <v>264.52</v>
      </c>
      <c r="T68" s="10">
        <f>SUMIF('2024.7-2024.9'!B:B,B68,'2024.7-2024.9'!O:O)</f>
        <v>0</v>
      </c>
      <c r="U68" s="10">
        <f t="shared" si="2"/>
        <v>4676.1</v>
      </c>
      <c r="V68" s="10">
        <f t="shared" si="3"/>
        <v>4676.1</v>
      </c>
      <c r="W68" s="10">
        <f t="shared" si="4"/>
        <v>2104.245</v>
      </c>
      <c r="X68" s="10">
        <f t="shared" si="5"/>
        <v>4676.1</v>
      </c>
      <c r="Y68" s="10">
        <f t="shared" si="6"/>
        <v>4676.1</v>
      </c>
      <c r="Z68" s="10">
        <f t="shared" si="7"/>
        <v>112.2264</v>
      </c>
      <c r="AA68" s="10">
        <f t="shared" si="8"/>
        <v>4676.1</v>
      </c>
      <c r="AB68" s="10">
        <f t="shared" si="9"/>
        <v>28.0566</v>
      </c>
      <c r="AC68" s="10">
        <f t="shared" si="10"/>
        <v>4676.1</v>
      </c>
      <c r="AD68" s="10">
        <f t="shared" si="11"/>
        <v>4676.1</v>
      </c>
      <c r="AE68" s="10">
        <f t="shared" si="12"/>
        <v>561.132</v>
      </c>
      <c r="AF68" s="10">
        <f t="shared" si="13"/>
        <v>4676.1</v>
      </c>
      <c r="AG68" s="10">
        <f t="shared" si="14"/>
        <v>4676.1</v>
      </c>
      <c r="AH68" s="10">
        <f t="shared" si="15"/>
        <v>701.415</v>
      </c>
      <c r="AI68" s="10">
        <f t="shared" si="16"/>
        <v>-1013.205</v>
      </c>
      <c r="AJ68" s="10">
        <f t="shared" si="17"/>
        <v>-95.5364</v>
      </c>
      <c r="AK68" s="10">
        <f t="shared" si="18"/>
        <v>-16.6566</v>
      </c>
      <c r="AL68" s="10">
        <f t="shared" si="19"/>
        <v>-296.612</v>
      </c>
      <c r="AM68" s="10">
        <f t="shared" si="20"/>
        <v>-701.415</v>
      </c>
      <c r="AN68" s="10">
        <f t="shared" si="21"/>
        <v>4546</v>
      </c>
      <c r="AO68" s="10">
        <f t="shared" si="22"/>
        <v>4546</v>
      </c>
      <c r="AP68" s="10">
        <f t="shared" si="23"/>
        <v>2045.7</v>
      </c>
      <c r="AQ68" s="191">
        <f t="shared" si="24"/>
        <v>1900</v>
      </c>
      <c r="AR68" s="191">
        <f t="shared" si="25"/>
        <v>1900</v>
      </c>
      <c r="AS68" s="191">
        <f t="shared" si="26"/>
        <v>45.6</v>
      </c>
      <c r="AT68" s="191">
        <f t="shared" si="27"/>
        <v>1900</v>
      </c>
      <c r="AU68" s="191">
        <f t="shared" si="28"/>
        <v>11.4</v>
      </c>
      <c r="AV68" s="191">
        <f t="shared" si="29"/>
        <v>4340</v>
      </c>
      <c r="AW68" s="191">
        <f t="shared" si="30"/>
        <v>4340</v>
      </c>
      <c r="AX68" s="191">
        <f t="shared" si="31"/>
        <v>520.8</v>
      </c>
      <c r="AY68" s="191">
        <f t="shared" si="32"/>
        <v>1900</v>
      </c>
      <c r="AZ68" s="191">
        <f t="shared" si="33"/>
        <v>1900</v>
      </c>
      <c r="BA68" s="191">
        <f t="shared" si="34"/>
        <v>285</v>
      </c>
      <c r="BB68" s="191">
        <f t="shared" si="35"/>
        <v>-954.66</v>
      </c>
      <c r="BC68" s="191">
        <f t="shared" si="36"/>
        <v>-28.91</v>
      </c>
      <c r="BD68" s="191">
        <f t="shared" si="37"/>
        <v>0</v>
      </c>
      <c r="BE68" s="191">
        <f t="shared" si="38"/>
        <v>-256.28</v>
      </c>
      <c r="BF68" s="191">
        <f t="shared" si="39"/>
        <v>-285</v>
      </c>
    </row>
    <row r="69" spans="2:58">
      <c r="B69" t="s">
        <v>266</v>
      </c>
      <c r="C69" s="195" t="str">
        <f>_xlfn.XLOOKUP(B69,'2024.7-2024.9'!B:B,'2024.7-2024.9'!G:G)</f>
        <v>2021/09/30</v>
      </c>
      <c r="D69">
        <f>_xlfn.XLOOKUP(B69,'2024.7-2024.9'!B:B,'2024.7-2024.9'!I:I)</f>
        <v>0</v>
      </c>
      <c r="E69" t="str">
        <f>_xlfn.XLOOKUP(B69,'2024.7-2024.9'!B:B,'2024.7-2024.9'!C:C)</f>
        <v>运营中心</v>
      </c>
      <c r="F69" t="str">
        <f>_xlfn.XLOOKUP(B69,'2024.7-2024.9'!B:B,'2024.7-2024.9'!F:F)</f>
        <v>装配钳工</v>
      </c>
      <c r="G69">
        <f>_xlfn.XLOOKUP(B69,'2024.07-09姓名和payroll计数'!A:A,'2024.07-09姓名和payroll计数'!B:B)</f>
        <v>3</v>
      </c>
      <c r="H69" s="10">
        <f>_xlfn.XLOOKUP(B69,'2024.1-2024.6'!B:B,'2024.1-2024.6'!K:K)</f>
        <v>7361.62</v>
      </c>
      <c r="I69" s="10">
        <f>IFERROR(AVERAGEIF(#REF!,B69,#REF!),0)</f>
        <v>0</v>
      </c>
      <c r="J69" s="10">
        <f>_xlfn.XLOOKUP(B69,'2024.1-2024.6'!B:B,'2024.1-2024.6'!J:J)</f>
        <v>1900</v>
      </c>
      <c r="K69" s="10">
        <f>IFERROR(AVERAGEIF(#REF!,B69,#REF!),0)</f>
        <v>0</v>
      </c>
      <c r="M69" s="10">
        <f>SUMIF('2024.7-2024.9'!B:B,B69,'2024.7-2024.9'!L:L)</f>
        <v>1091.04</v>
      </c>
      <c r="O69" s="10">
        <f>SUMIF('2024.7-2024.9'!B:B,B69,'2024.7-2024.9'!N:N)</f>
        <v>16.69</v>
      </c>
      <c r="P69" s="10">
        <f>SUMIF('2024.7-2024.9'!B:B,B69,'2024.7-2024.9'!P:P)</f>
        <v>11.4</v>
      </c>
      <c r="R69" s="10">
        <f>SUMIF('2024.7-2024.9'!B:B,B69,'2024.7-2024.9'!M:M)</f>
        <v>264.52</v>
      </c>
      <c r="T69" s="10">
        <f>SUMIF('2024.7-2024.9'!B:B,B69,'2024.7-2024.9'!O:O)</f>
        <v>0</v>
      </c>
      <c r="U69" s="10">
        <f t="shared" si="2"/>
        <v>7361.62</v>
      </c>
      <c r="V69" s="10">
        <f t="shared" si="3"/>
        <v>7361.62</v>
      </c>
      <c r="W69" s="10">
        <f t="shared" si="4"/>
        <v>3312.729</v>
      </c>
      <c r="X69" s="10">
        <f t="shared" si="5"/>
        <v>7361.62</v>
      </c>
      <c r="Y69" s="10">
        <f t="shared" si="6"/>
        <v>7361.62</v>
      </c>
      <c r="Z69" s="10">
        <f t="shared" si="7"/>
        <v>176.67888</v>
      </c>
      <c r="AA69" s="10">
        <f t="shared" si="8"/>
        <v>7361.62</v>
      </c>
      <c r="AB69" s="10">
        <f t="shared" si="9"/>
        <v>44.16972</v>
      </c>
      <c r="AC69" s="10">
        <f t="shared" si="10"/>
        <v>7361.62</v>
      </c>
      <c r="AD69" s="10">
        <f t="shared" si="11"/>
        <v>5626</v>
      </c>
      <c r="AE69" s="10">
        <f t="shared" si="12"/>
        <v>675.12</v>
      </c>
      <c r="AF69" s="10">
        <f t="shared" si="13"/>
        <v>7361.62</v>
      </c>
      <c r="AG69" s="10">
        <f t="shared" si="14"/>
        <v>7361.62</v>
      </c>
      <c r="AH69" s="10">
        <f t="shared" si="15"/>
        <v>1104.243</v>
      </c>
      <c r="AI69" s="10">
        <f t="shared" si="16"/>
        <v>-2221.689</v>
      </c>
      <c r="AJ69" s="10">
        <f t="shared" si="17"/>
        <v>-159.98888</v>
      </c>
      <c r="AK69" s="10">
        <f t="shared" si="18"/>
        <v>-32.76972</v>
      </c>
      <c r="AL69" s="10">
        <f t="shared" si="19"/>
        <v>-410.6</v>
      </c>
      <c r="AM69" s="10">
        <f t="shared" si="20"/>
        <v>-1104.243</v>
      </c>
      <c r="AN69" s="10">
        <f t="shared" si="21"/>
        <v>4546</v>
      </c>
      <c r="AO69" s="10">
        <f t="shared" si="22"/>
        <v>4546</v>
      </c>
      <c r="AP69" s="10">
        <f t="shared" si="23"/>
        <v>2045.7</v>
      </c>
      <c r="AQ69" s="191">
        <f t="shared" si="24"/>
        <v>1900</v>
      </c>
      <c r="AR69" s="191">
        <f t="shared" si="25"/>
        <v>1900</v>
      </c>
      <c r="AS69" s="191">
        <f t="shared" si="26"/>
        <v>45.6</v>
      </c>
      <c r="AT69" s="191">
        <f t="shared" si="27"/>
        <v>1900</v>
      </c>
      <c r="AU69" s="191">
        <f t="shared" si="28"/>
        <v>11.4</v>
      </c>
      <c r="AV69" s="191">
        <f t="shared" si="29"/>
        <v>4340</v>
      </c>
      <c r="AW69" s="191">
        <f t="shared" si="30"/>
        <v>4340</v>
      </c>
      <c r="AX69" s="191">
        <f t="shared" si="31"/>
        <v>520.8</v>
      </c>
      <c r="AY69" s="191">
        <f t="shared" si="32"/>
        <v>1900</v>
      </c>
      <c r="AZ69" s="191">
        <f t="shared" si="33"/>
        <v>1900</v>
      </c>
      <c r="BA69" s="191">
        <f t="shared" si="34"/>
        <v>285</v>
      </c>
      <c r="BB69" s="191">
        <f t="shared" si="35"/>
        <v>-954.66</v>
      </c>
      <c r="BC69" s="191">
        <f t="shared" si="36"/>
        <v>-28.91</v>
      </c>
      <c r="BD69" s="191">
        <f t="shared" si="37"/>
        <v>0</v>
      </c>
      <c r="BE69" s="191">
        <f t="shared" si="38"/>
        <v>-256.28</v>
      </c>
      <c r="BF69" s="191">
        <f t="shared" si="39"/>
        <v>-285</v>
      </c>
    </row>
    <row r="70" spans="2:58">
      <c r="B70" t="s">
        <v>267</v>
      </c>
      <c r="C70" s="195" t="str">
        <f>_xlfn.XLOOKUP(B70,'2024.7-2024.9'!B:B,'2024.7-2024.9'!G:G)</f>
        <v>2022/06/02</v>
      </c>
      <c r="D70">
        <f>_xlfn.XLOOKUP(B70,'2024.7-2024.9'!B:B,'2024.7-2024.9'!I:I)</f>
        <v>0</v>
      </c>
      <c r="E70" t="str">
        <f>_xlfn.XLOOKUP(B70,'2024.7-2024.9'!B:B,'2024.7-2024.9'!C:C)</f>
        <v>销售部</v>
      </c>
      <c r="F70" t="str">
        <f>_xlfn.XLOOKUP(B70,'2024.7-2024.9'!B:B,'2024.7-2024.9'!F:F)</f>
        <v>区域销售经理</v>
      </c>
      <c r="G70">
        <f>_xlfn.XLOOKUP(B70,'2024.07-09姓名和payroll计数'!A:A,'2024.07-09姓名和payroll计数'!B:B)</f>
        <v>3</v>
      </c>
      <c r="H70" s="10">
        <f>_xlfn.XLOOKUP(B70,'2024.1-2024.6'!B:B,'2024.1-2024.6'!K:K)</f>
        <v>8520</v>
      </c>
      <c r="I70" s="10">
        <f>IFERROR(AVERAGEIF(#REF!,B70,#REF!),0)</f>
        <v>0</v>
      </c>
      <c r="J70" s="10">
        <f>_xlfn.XLOOKUP(B70,'2024.1-2024.6'!B:B,'2024.1-2024.6'!J:J)</f>
        <v>3850</v>
      </c>
      <c r="K70" s="10">
        <f>IFERROR(AVERAGEIF(#REF!,B70,#REF!),0)</f>
        <v>0</v>
      </c>
      <c r="M70" s="10">
        <f>SUMIF('2024.7-2024.9'!B:B,B70,'2024.7-2024.9'!L:L)</f>
        <v>1091.04</v>
      </c>
      <c r="O70" s="10">
        <f>SUMIF('2024.7-2024.9'!B:B,B70,'2024.7-2024.9'!N:N)</f>
        <v>16.69</v>
      </c>
      <c r="P70" s="10">
        <f>SUMIF('2024.7-2024.9'!B:B,B70,'2024.7-2024.9'!P:P)</f>
        <v>11.4</v>
      </c>
      <c r="R70" s="10">
        <f>SUMIF('2024.7-2024.9'!B:B,B70,'2024.7-2024.9'!M:M)</f>
        <v>264.52</v>
      </c>
      <c r="T70" s="10">
        <f>SUMIF('2024.7-2024.9'!B:B,B70,'2024.7-2024.9'!O:O)</f>
        <v>0</v>
      </c>
      <c r="U70" s="10">
        <f t="shared" ref="U70:U133" si="40">IF(I70&gt;0,MAX(I70,$U$4),MAX(H70,$U$4))</f>
        <v>8520</v>
      </c>
      <c r="V70" s="10">
        <f t="shared" ref="V70:V133" si="41">MIN(U70,$V$4)</f>
        <v>8520</v>
      </c>
      <c r="W70" s="10">
        <f t="shared" ref="W70:W133" si="42">V70*$W$4*G70</f>
        <v>3834</v>
      </c>
      <c r="X70" s="10">
        <f t="shared" ref="X70:X133" si="43">IF(I70&gt;0,MAX(I70,$X$4),MAX(H70,$X$4))</f>
        <v>8520</v>
      </c>
      <c r="Y70" s="10">
        <f t="shared" ref="Y70:Y133" si="44">MIN(X70,$Y$4)</f>
        <v>8520</v>
      </c>
      <c r="Z70" s="10">
        <f t="shared" ref="Z70:Z133" si="45">Y70*$Z$4*G70</f>
        <v>204.48</v>
      </c>
      <c r="AA70" s="10">
        <f t="shared" ref="AA70:AA133" si="46">IF(I70&gt;0,I70,H70)</f>
        <v>8520</v>
      </c>
      <c r="AB70" s="10">
        <f t="shared" ref="AB70:AB133" si="47">AA70*$AB$4*G70</f>
        <v>51.12</v>
      </c>
      <c r="AC70" s="10">
        <f t="shared" ref="AC70:AC133" si="48">IF(I70&gt;0,MAX(I70,$AC$4),MAX(H70,$AC$4))</f>
        <v>8520</v>
      </c>
      <c r="AD70" s="10">
        <f t="shared" ref="AD70:AD133" si="49">MIN(AC70,$AD$4)</f>
        <v>5626</v>
      </c>
      <c r="AE70" s="10">
        <f t="shared" ref="AE70:AE133" si="50">AD70*$AE$4*G70</f>
        <v>675.12</v>
      </c>
      <c r="AF70" s="10">
        <f t="shared" ref="AF70:AF133" si="51">IF(I70&gt;0,MAX(I70,$AF$4),MAX(H70,$AF$4))</f>
        <v>8520</v>
      </c>
      <c r="AG70" s="10">
        <f t="shared" ref="AG70:AG133" si="52">MIN(AF70,$AG$4)</f>
        <v>8520</v>
      </c>
      <c r="AH70" s="10">
        <f t="shared" ref="AH70:AH133" si="53">AG70*$AH$4*G70</f>
        <v>1278</v>
      </c>
      <c r="AI70" s="10">
        <f t="shared" ref="AI70:AI133" si="54">MIN(M70-W70,0)</f>
        <v>-2742.96</v>
      </c>
      <c r="AJ70" s="10">
        <f t="shared" ref="AJ70:AJ133" si="55">MIN(O70-Z70,0)</f>
        <v>-187.79</v>
      </c>
      <c r="AK70" s="10">
        <f t="shared" ref="AK70:AK133" si="56">MIN(P70-AB70,0)</f>
        <v>-39.72</v>
      </c>
      <c r="AL70" s="10">
        <f t="shared" ref="AL70:AL133" si="57">MIN(R70-AE70,0)</f>
        <v>-410.6</v>
      </c>
      <c r="AM70" s="10">
        <f t="shared" ref="AM70:AM133" si="58">MIN(T70-AH70,0)</f>
        <v>-1278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2045.7</v>
      </c>
      <c r="AQ70" s="191">
        <f t="shared" ref="AQ70:AQ133" si="62">IF(K70&gt;0,MAX(K70,$AQ$4),MAX(J70,$AQ$4))</f>
        <v>3850</v>
      </c>
      <c r="AR70" s="191">
        <f t="shared" ref="AR70:AR133" si="63">MIN(AQ70,$AR$4)</f>
        <v>3850</v>
      </c>
      <c r="AS70" s="191">
        <f t="shared" ref="AS70:AS133" si="64">AR70*$AS$4*G70</f>
        <v>92.4</v>
      </c>
      <c r="AT70" s="191">
        <f t="shared" ref="AT70:AT133" si="65">IF(K70&gt;0,K70,J70)</f>
        <v>3850</v>
      </c>
      <c r="AU70" s="191">
        <f t="shared" ref="AU70:AU133" si="66">AT70*$AU$4*G70</f>
        <v>23.1</v>
      </c>
      <c r="AV70" s="191">
        <f t="shared" ref="AV70:AV133" si="67">IF(K70&gt;0,MAX(K70,$AV$4),MAX(J70,$AV$4))</f>
        <v>4340</v>
      </c>
      <c r="AW70" s="191">
        <f t="shared" ref="AW70:AW133" si="68">MIN(AV70,$AW$4)</f>
        <v>4340</v>
      </c>
      <c r="AX70" s="191">
        <f t="shared" ref="AX70:AX133" si="69">AW70*$AX$4*G70</f>
        <v>520.8</v>
      </c>
      <c r="AY70" s="191">
        <f t="shared" ref="AY70:AY133" si="70">IF(K70&gt;0,MAX(K70,$AY$4),MAX(J70,$AY$4))</f>
        <v>3850</v>
      </c>
      <c r="AZ70" s="191">
        <f t="shared" ref="AZ70:AZ133" si="71">MIN(AY70,$AZ$4)</f>
        <v>3850</v>
      </c>
      <c r="BA70" s="191">
        <f t="shared" ref="BA70:BA133" si="72">AZ70*$BA$4*G70</f>
        <v>577.5</v>
      </c>
      <c r="BB70" s="191">
        <f t="shared" ref="BB70:BB133" si="73">MIN(M70-AP70,0)</f>
        <v>-954.66</v>
      </c>
      <c r="BC70" s="191">
        <f t="shared" ref="BC70:BC133" si="74">MIN(O70-AS70,0)</f>
        <v>-75.71</v>
      </c>
      <c r="BD70" s="191">
        <f t="shared" ref="BD70:BD133" si="75">MIN(P70-AU70,0)</f>
        <v>-11.7</v>
      </c>
      <c r="BE70" s="191">
        <f t="shared" ref="BE70:BE133" si="76">MIN(R70-AX70,0)</f>
        <v>-256.28</v>
      </c>
      <c r="BF70" s="191">
        <f t="shared" ref="BF70:BF133" si="77">MIN(T70-BA70,0)</f>
        <v>-577.5</v>
      </c>
    </row>
    <row r="71" spans="2:58">
      <c r="B71" t="s">
        <v>268</v>
      </c>
      <c r="C71" s="195" t="str">
        <f>_xlfn.XLOOKUP(B71,'2024.7-2024.9'!B:B,'2024.7-2024.9'!G:G)</f>
        <v>2021/03/26</v>
      </c>
      <c r="D71">
        <f>_xlfn.XLOOKUP(B71,'2024.7-2024.9'!B:B,'2024.7-2024.9'!I:I)</f>
        <v>0</v>
      </c>
      <c r="E71" t="str">
        <f>_xlfn.XLOOKUP(B71,'2024.7-2024.9'!B:B,'2024.7-2024.9'!C:C)</f>
        <v>运营中心</v>
      </c>
      <c r="F71" t="str">
        <f>_xlfn.XLOOKUP(B71,'2024.7-2024.9'!B:B,'2024.7-2024.9'!F:F)</f>
        <v>质检员</v>
      </c>
      <c r="G71">
        <f>_xlfn.XLOOKUP(B71,'2024.07-09姓名和payroll计数'!A:A,'2024.07-09姓名和payroll计数'!B:B)</f>
        <v>3</v>
      </c>
      <c r="H71" s="10">
        <f>_xlfn.XLOOKUP(B71,'2024.1-2024.6'!B:B,'2024.1-2024.6'!K:K)</f>
        <v>7831.64</v>
      </c>
      <c r="I71" s="10">
        <f>IFERROR(AVERAGEIF(#REF!,B71,#REF!),0)</f>
        <v>0</v>
      </c>
      <c r="J71" s="10">
        <f>_xlfn.XLOOKUP(B71,'2024.1-2024.6'!B:B,'2024.1-2024.6'!J:J)</f>
        <v>2120</v>
      </c>
      <c r="K71" s="10">
        <f>IFERROR(AVERAGEIF(#REF!,B71,#REF!),0)</f>
        <v>0</v>
      </c>
      <c r="M71" s="10">
        <f>SUMIF('2024.7-2024.9'!B:B,B71,'2024.7-2024.9'!L:L)</f>
        <v>1091.04</v>
      </c>
      <c r="O71" s="10">
        <f>SUMIF('2024.7-2024.9'!B:B,B71,'2024.7-2024.9'!N:N)</f>
        <v>16.69</v>
      </c>
      <c r="P71" s="10">
        <f>SUMIF('2024.7-2024.9'!B:B,B71,'2024.7-2024.9'!P:P)</f>
        <v>11.4</v>
      </c>
      <c r="R71" s="10">
        <f>SUMIF('2024.7-2024.9'!B:B,B71,'2024.7-2024.9'!M:M)</f>
        <v>264.52</v>
      </c>
      <c r="T71" s="10">
        <f>SUMIF('2024.7-2024.9'!B:B,B71,'2024.7-2024.9'!O:O)</f>
        <v>0</v>
      </c>
      <c r="U71" s="10">
        <f t="shared" si="40"/>
        <v>7831.64</v>
      </c>
      <c r="V71" s="10">
        <f t="shared" si="41"/>
        <v>7831.64</v>
      </c>
      <c r="W71" s="10">
        <f t="shared" si="42"/>
        <v>3524.238</v>
      </c>
      <c r="X71" s="10">
        <f t="shared" si="43"/>
        <v>7831.64</v>
      </c>
      <c r="Y71" s="10">
        <f t="shared" si="44"/>
        <v>7831.64</v>
      </c>
      <c r="Z71" s="10">
        <f t="shared" si="45"/>
        <v>187.95936</v>
      </c>
      <c r="AA71" s="10">
        <f t="shared" si="46"/>
        <v>7831.64</v>
      </c>
      <c r="AB71" s="10">
        <f t="shared" si="47"/>
        <v>46.98984</v>
      </c>
      <c r="AC71" s="10">
        <f t="shared" si="48"/>
        <v>7831.64</v>
      </c>
      <c r="AD71" s="10">
        <f t="shared" si="49"/>
        <v>5626</v>
      </c>
      <c r="AE71" s="10">
        <f t="shared" si="50"/>
        <v>675.12</v>
      </c>
      <c r="AF71" s="10">
        <f t="shared" si="51"/>
        <v>7831.64</v>
      </c>
      <c r="AG71" s="10">
        <f t="shared" si="52"/>
        <v>7831.64</v>
      </c>
      <c r="AH71" s="10">
        <f t="shared" si="53"/>
        <v>1174.746</v>
      </c>
      <c r="AI71" s="10">
        <f t="shared" si="54"/>
        <v>-2433.198</v>
      </c>
      <c r="AJ71" s="10">
        <f t="shared" si="55"/>
        <v>-171.26936</v>
      </c>
      <c r="AK71" s="10">
        <f t="shared" si="56"/>
        <v>-35.58984</v>
      </c>
      <c r="AL71" s="10">
        <f t="shared" si="57"/>
        <v>-410.6</v>
      </c>
      <c r="AM71" s="10">
        <f t="shared" si="58"/>
        <v>-1174.746</v>
      </c>
      <c r="AN71" s="10">
        <f t="shared" si="59"/>
        <v>4546</v>
      </c>
      <c r="AO71" s="10">
        <f t="shared" si="60"/>
        <v>4546</v>
      </c>
      <c r="AP71" s="10">
        <f t="shared" si="61"/>
        <v>2045.7</v>
      </c>
      <c r="AQ71" s="191">
        <f t="shared" si="62"/>
        <v>2120</v>
      </c>
      <c r="AR71" s="191">
        <f t="shared" si="63"/>
        <v>2120</v>
      </c>
      <c r="AS71" s="191">
        <f t="shared" si="64"/>
        <v>50.88</v>
      </c>
      <c r="AT71" s="191">
        <f t="shared" si="65"/>
        <v>2120</v>
      </c>
      <c r="AU71" s="191">
        <f t="shared" si="66"/>
        <v>12.72</v>
      </c>
      <c r="AV71" s="191">
        <f t="shared" si="67"/>
        <v>4340</v>
      </c>
      <c r="AW71" s="191">
        <f t="shared" si="68"/>
        <v>4340</v>
      </c>
      <c r="AX71" s="191">
        <f t="shared" si="69"/>
        <v>520.8</v>
      </c>
      <c r="AY71" s="191">
        <f t="shared" si="70"/>
        <v>2120</v>
      </c>
      <c r="AZ71" s="191">
        <f t="shared" si="71"/>
        <v>2120</v>
      </c>
      <c r="BA71" s="191">
        <f t="shared" si="72"/>
        <v>318</v>
      </c>
      <c r="BB71" s="191">
        <f t="shared" si="73"/>
        <v>-954.66</v>
      </c>
      <c r="BC71" s="191">
        <f t="shared" si="74"/>
        <v>-34.19</v>
      </c>
      <c r="BD71" s="191">
        <f t="shared" si="75"/>
        <v>-1.32</v>
      </c>
      <c r="BE71" s="191">
        <f t="shared" si="76"/>
        <v>-256.28</v>
      </c>
      <c r="BF71" s="191">
        <f t="shared" si="77"/>
        <v>-318</v>
      </c>
    </row>
    <row r="72" spans="2:58">
      <c r="B72" t="s">
        <v>269</v>
      </c>
      <c r="C72" s="195" t="str">
        <f>_xlfn.XLOOKUP(B72,'2024.7-2024.9'!B:B,'2024.7-2024.9'!G:G)</f>
        <v>2023/05/08</v>
      </c>
      <c r="D72">
        <f>_xlfn.XLOOKUP(B72,'2024.7-2024.9'!B:B,'2024.7-2024.9'!I:I)</f>
        <v>0</v>
      </c>
      <c r="E72" t="str">
        <f>_xlfn.XLOOKUP(B72,'2024.7-2024.9'!B:B,'2024.7-2024.9'!C:C)</f>
        <v>服务营销中心</v>
      </c>
      <c r="F72" t="str">
        <f>_xlfn.XLOOKUP(B72,'2024.7-2024.9'!B:B,'2024.7-2024.9'!F:F)</f>
        <v>售后服务专员</v>
      </c>
      <c r="G72">
        <f>_xlfn.XLOOKUP(B72,'2024.07-09姓名和payroll计数'!A:A,'2024.07-09姓名和payroll计数'!B:B)</f>
        <v>3</v>
      </c>
      <c r="H72" s="10">
        <f>_xlfn.XLOOKUP(B72,'2024.1-2024.6'!B:B,'2024.1-2024.6'!K:K)</f>
        <v>5775.8</v>
      </c>
      <c r="I72" s="10">
        <f>IFERROR(AVERAGEIF(#REF!,B72,#REF!),0)</f>
        <v>0</v>
      </c>
      <c r="J72" s="10">
        <f>_xlfn.XLOOKUP(B72,'2024.1-2024.6'!B:B,'2024.1-2024.6'!J:J)</f>
        <v>2600</v>
      </c>
      <c r="K72" s="10">
        <f>IFERROR(AVERAGEIF(#REF!,B72,#REF!),0)</f>
        <v>0</v>
      </c>
      <c r="M72" s="10">
        <f>SUMIF('2024.7-2024.9'!B:B,B72,'2024.7-2024.9'!L:L)</f>
        <v>1091.04</v>
      </c>
      <c r="O72" s="10">
        <f>SUMIF('2024.7-2024.9'!B:B,B72,'2024.7-2024.9'!N:N)</f>
        <v>16.69</v>
      </c>
      <c r="P72" s="10">
        <f>SUMIF('2024.7-2024.9'!B:B,B72,'2024.7-2024.9'!P:P)</f>
        <v>11.4</v>
      </c>
      <c r="R72" s="10">
        <f>SUMIF('2024.7-2024.9'!B:B,B72,'2024.7-2024.9'!M:M)</f>
        <v>264.52</v>
      </c>
      <c r="T72" s="10">
        <f>SUMIF('2024.7-2024.9'!B:B,B72,'2024.7-2024.9'!O:O)</f>
        <v>0</v>
      </c>
      <c r="U72" s="10">
        <f t="shared" si="40"/>
        <v>5775.8</v>
      </c>
      <c r="V72" s="10">
        <f t="shared" si="41"/>
        <v>5775.8</v>
      </c>
      <c r="W72" s="10">
        <f t="shared" si="42"/>
        <v>2599.11</v>
      </c>
      <c r="X72" s="10">
        <f t="shared" si="43"/>
        <v>5775.8</v>
      </c>
      <c r="Y72" s="10">
        <f t="shared" si="44"/>
        <v>5775.8</v>
      </c>
      <c r="Z72" s="10">
        <f t="shared" si="45"/>
        <v>138.6192</v>
      </c>
      <c r="AA72" s="10">
        <f t="shared" si="46"/>
        <v>5775.8</v>
      </c>
      <c r="AB72" s="10">
        <f t="shared" si="47"/>
        <v>34.6548</v>
      </c>
      <c r="AC72" s="10">
        <f t="shared" si="48"/>
        <v>5775.8</v>
      </c>
      <c r="AD72" s="10">
        <f t="shared" si="49"/>
        <v>5626</v>
      </c>
      <c r="AE72" s="10">
        <f t="shared" si="50"/>
        <v>675.12</v>
      </c>
      <c r="AF72" s="10">
        <f t="shared" si="51"/>
        <v>5775.8</v>
      </c>
      <c r="AG72" s="10">
        <f t="shared" si="52"/>
        <v>5775.8</v>
      </c>
      <c r="AH72" s="10">
        <f t="shared" si="53"/>
        <v>866.37</v>
      </c>
      <c r="AI72" s="10">
        <f t="shared" si="54"/>
        <v>-1508.07</v>
      </c>
      <c r="AJ72" s="10">
        <f t="shared" si="55"/>
        <v>-121.9292</v>
      </c>
      <c r="AK72" s="10">
        <f t="shared" si="56"/>
        <v>-23.2548</v>
      </c>
      <c r="AL72" s="10">
        <f t="shared" si="57"/>
        <v>-410.6</v>
      </c>
      <c r="AM72" s="10">
        <f t="shared" si="58"/>
        <v>-866.37</v>
      </c>
      <c r="AN72" s="10">
        <f t="shared" si="59"/>
        <v>4546</v>
      </c>
      <c r="AO72" s="10">
        <f t="shared" si="60"/>
        <v>4546</v>
      </c>
      <c r="AP72" s="10">
        <f t="shared" si="61"/>
        <v>2045.7</v>
      </c>
      <c r="AQ72" s="191">
        <f t="shared" si="62"/>
        <v>2600</v>
      </c>
      <c r="AR72" s="191">
        <f t="shared" si="63"/>
        <v>2600</v>
      </c>
      <c r="AS72" s="191">
        <f t="shared" si="64"/>
        <v>62.4</v>
      </c>
      <c r="AT72" s="191">
        <f t="shared" si="65"/>
        <v>2600</v>
      </c>
      <c r="AU72" s="191">
        <f t="shared" si="66"/>
        <v>15.6</v>
      </c>
      <c r="AV72" s="191">
        <f t="shared" si="67"/>
        <v>4340</v>
      </c>
      <c r="AW72" s="191">
        <f t="shared" si="68"/>
        <v>4340</v>
      </c>
      <c r="AX72" s="191">
        <f t="shared" si="69"/>
        <v>520.8</v>
      </c>
      <c r="AY72" s="191">
        <f t="shared" si="70"/>
        <v>2600</v>
      </c>
      <c r="AZ72" s="191">
        <f t="shared" si="71"/>
        <v>2600</v>
      </c>
      <c r="BA72" s="191">
        <f t="shared" si="72"/>
        <v>390</v>
      </c>
      <c r="BB72" s="191">
        <f t="shared" si="73"/>
        <v>-954.66</v>
      </c>
      <c r="BC72" s="191">
        <f t="shared" si="74"/>
        <v>-45.71</v>
      </c>
      <c r="BD72" s="191">
        <f t="shared" si="75"/>
        <v>-4.2</v>
      </c>
      <c r="BE72" s="191">
        <f t="shared" si="76"/>
        <v>-256.28</v>
      </c>
      <c r="BF72" s="191">
        <f t="shared" si="77"/>
        <v>-390</v>
      </c>
    </row>
    <row r="73" spans="2:58">
      <c r="B73" t="s">
        <v>271</v>
      </c>
      <c r="C73" s="195" t="str">
        <f>_xlfn.XLOOKUP(B73,'2024.7-2024.9'!B:B,'2024.7-2024.9'!G:G)</f>
        <v>2006/10/21</v>
      </c>
      <c r="D73">
        <f>_xlfn.XLOOKUP(B73,'2024.7-2024.9'!B:B,'2024.7-2024.9'!I:I)</f>
        <v>0</v>
      </c>
      <c r="E73" t="str">
        <f>_xlfn.XLOOKUP(B73,'2024.7-2024.9'!B:B,'2024.7-2024.9'!C:C)</f>
        <v>运营中心</v>
      </c>
      <c r="F73" t="str">
        <f>_xlfn.XLOOKUP(B73,'2024.7-2024.9'!B:B,'2024.7-2024.9'!F:F)</f>
        <v>装配电工班长</v>
      </c>
      <c r="G73">
        <f>_xlfn.XLOOKUP(B73,'2024.07-09姓名和payroll计数'!A:A,'2024.07-09姓名和payroll计数'!B:B)</f>
        <v>3</v>
      </c>
      <c r="H73" s="10">
        <f>_xlfn.XLOOKUP(B73,'2024.1-2024.6'!B:B,'2024.1-2024.6'!K:K)</f>
        <v>11626.87</v>
      </c>
      <c r="I73" s="10">
        <f>IFERROR(AVERAGEIF(#REF!,B73,#REF!),0)</f>
        <v>0</v>
      </c>
      <c r="J73" s="10">
        <f>_xlfn.XLOOKUP(B73,'2024.1-2024.6'!B:B,'2024.1-2024.6'!J:J)</f>
        <v>1900</v>
      </c>
      <c r="K73" s="10">
        <f>IFERROR(AVERAGEIF(#REF!,B73,#REF!),0)</f>
        <v>0</v>
      </c>
      <c r="M73" s="10">
        <f>SUMIF('2024.7-2024.9'!B:B,B73,'2024.7-2024.9'!L:L)</f>
        <v>1091.04</v>
      </c>
      <c r="O73" s="10">
        <f>SUMIF('2024.7-2024.9'!B:B,B73,'2024.7-2024.9'!N:N)</f>
        <v>16.69</v>
      </c>
      <c r="P73" s="10">
        <f>SUMIF('2024.7-2024.9'!B:B,B73,'2024.7-2024.9'!P:P)</f>
        <v>11.4</v>
      </c>
      <c r="R73" s="10">
        <f>SUMIF('2024.7-2024.9'!B:B,B73,'2024.7-2024.9'!M:M)</f>
        <v>264.52</v>
      </c>
      <c r="T73" s="10">
        <f>SUMIF('2024.7-2024.9'!B:B,B73,'2024.7-2024.9'!O:O)</f>
        <v>0</v>
      </c>
      <c r="U73" s="10">
        <f t="shared" si="40"/>
        <v>11626.87</v>
      </c>
      <c r="V73" s="10">
        <f t="shared" si="41"/>
        <v>11626.87</v>
      </c>
      <c r="W73" s="10">
        <f t="shared" si="42"/>
        <v>5232.0915</v>
      </c>
      <c r="X73" s="10">
        <f t="shared" si="43"/>
        <v>11626.87</v>
      </c>
      <c r="Y73" s="10">
        <f t="shared" si="44"/>
        <v>11626.87</v>
      </c>
      <c r="Z73" s="10">
        <f t="shared" si="45"/>
        <v>279.04488</v>
      </c>
      <c r="AA73" s="10">
        <f t="shared" si="46"/>
        <v>11626.87</v>
      </c>
      <c r="AB73" s="10">
        <f t="shared" si="47"/>
        <v>69.76122</v>
      </c>
      <c r="AC73" s="10">
        <f t="shared" si="48"/>
        <v>11626.87</v>
      </c>
      <c r="AD73" s="10">
        <f t="shared" si="49"/>
        <v>5626</v>
      </c>
      <c r="AE73" s="10">
        <f t="shared" si="50"/>
        <v>675.12</v>
      </c>
      <c r="AF73" s="10">
        <f t="shared" si="51"/>
        <v>11626.87</v>
      </c>
      <c r="AG73" s="10">
        <f t="shared" si="52"/>
        <v>11626.87</v>
      </c>
      <c r="AH73" s="10">
        <f t="shared" si="53"/>
        <v>1744.0305</v>
      </c>
      <c r="AI73" s="10">
        <f t="shared" si="54"/>
        <v>-4141.0515</v>
      </c>
      <c r="AJ73" s="10">
        <f t="shared" si="55"/>
        <v>-262.35488</v>
      </c>
      <c r="AK73" s="10">
        <f t="shared" si="56"/>
        <v>-58.36122</v>
      </c>
      <c r="AL73" s="10">
        <f t="shared" si="57"/>
        <v>-410.6</v>
      </c>
      <c r="AM73" s="10">
        <f t="shared" si="58"/>
        <v>-1744.0305</v>
      </c>
      <c r="AN73" s="10">
        <f t="shared" si="59"/>
        <v>4546</v>
      </c>
      <c r="AO73" s="10">
        <f t="shared" si="60"/>
        <v>4546</v>
      </c>
      <c r="AP73" s="10">
        <f t="shared" si="61"/>
        <v>2045.7</v>
      </c>
      <c r="AQ73" s="191">
        <f t="shared" si="62"/>
        <v>1900</v>
      </c>
      <c r="AR73" s="191">
        <f t="shared" si="63"/>
        <v>1900</v>
      </c>
      <c r="AS73" s="191">
        <f t="shared" si="64"/>
        <v>45.6</v>
      </c>
      <c r="AT73" s="191">
        <f t="shared" si="65"/>
        <v>1900</v>
      </c>
      <c r="AU73" s="191">
        <f t="shared" si="66"/>
        <v>11.4</v>
      </c>
      <c r="AV73" s="191">
        <f t="shared" si="67"/>
        <v>4340</v>
      </c>
      <c r="AW73" s="191">
        <f t="shared" si="68"/>
        <v>4340</v>
      </c>
      <c r="AX73" s="191">
        <f t="shared" si="69"/>
        <v>520.8</v>
      </c>
      <c r="AY73" s="191">
        <f t="shared" si="70"/>
        <v>1900</v>
      </c>
      <c r="AZ73" s="191">
        <f t="shared" si="71"/>
        <v>1900</v>
      </c>
      <c r="BA73" s="191">
        <f t="shared" si="72"/>
        <v>285</v>
      </c>
      <c r="BB73" s="191">
        <f t="shared" si="73"/>
        <v>-954.66</v>
      </c>
      <c r="BC73" s="191">
        <f t="shared" si="74"/>
        <v>-28.91</v>
      </c>
      <c r="BD73" s="191">
        <f t="shared" si="75"/>
        <v>0</v>
      </c>
      <c r="BE73" s="191">
        <f t="shared" si="76"/>
        <v>-256.28</v>
      </c>
      <c r="BF73" s="191">
        <f t="shared" si="77"/>
        <v>-285</v>
      </c>
    </row>
    <row r="74" spans="2:58">
      <c r="B74" t="s">
        <v>272</v>
      </c>
      <c r="C74" s="195" t="str">
        <f>_xlfn.XLOOKUP(B74,'2024.7-2024.9'!B:B,'2024.7-2024.9'!G:G)</f>
        <v>2021/09/30</v>
      </c>
      <c r="D74">
        <f>_xlfn.XLOOKUP(B74,'2024.7-2024.9'!B:B,'2024.7-2024.9'!I:I)</f>
        <v>0</v>
      </c>
      <c r="E74" t="str">
        <f>_xlfn.XLOOKUP(B74,'2024.7-2024.9'!B:B,'2024.7-2024.9'!C:C)</f>
        <v>运营中心</v>
      </c>
      <c r="F74" t="str">
        <f>_xlfn.XLOOKUP(B74,'2024.7-2024.9'!B:B,'2024.7-2024.9'!F:F)</f>
        <v>装配钳工</v>
      </c>
      <c r="G74">
        <f>_xlfn.XLOOKUP(B74,'2024.07-09姓名和payroll计数'!A:A,'2024.07-09姓名和payroll计数'!B:B)</f>
        <v>3</v>
      </c>
      <c r="H74" s="10">
        <f>_xlfn.XLOOKUP(B74,'2024.1-2024.6'!B:B,'2024.1-2024.6'!K:K)</f>
        <v>6993.48</v>
      </c>
      <c r="I74" s="10">
        <f>IFERROR(AVERAGEIF(#REF!,B74,#REF!),0)</f>
        <v>0</v>
      </c>
      <c r="J74" s="10">
        <f>_xlfn.XLOOKUP(B74,'2024.1-2024.6'!B:B,'2024.1-2024.6'!J:J)</f>
        <v>1900</v>
      </c>
      <c r="K74" s="10">
        <f>IFERROR(AVERAGEIF(#REF!,B74,#REF!),0)</f>
        <v>0</v>
      </c>
      <c r="M74" s="10">
        <f>SUMIF('2024.7-2024.9'!B:B,B74,'2024.7-2024.9'!L:L)</f>
        <v>1091.04</v>
      </c>
      <c r="O74" s="10">
        <f>SUMIF('2024.7-2024.9'!B:B,B74,'2024.7-2024.9'!N:N)</f>
        <v>16.69</v>
      </c>
      <c r="P74" s="10">
        <f>SUMIF('2024.7-2024.9'!B:B,B74,'2024.7-2024.9'!P:P)</f>
        <v>11.4</v>
      </c>
      <c r="R74" s="10">
        <f>SUMIF('2024.7-2024.9'!B:B,B74,'2024.7-2024.9'!M:M)</f>
        <v>264.52</v>
      </c>
      <c r="T74" s="10">
        <f>SUMIF('2024.7-2024.9'!B:B,B74,'2024.7-2024.9'!O:O)</f>
        <v>0</v>
      </c>
      <c r="U74" s="10">
        <f t="shared" si="40"/>
        <v>6993.48</v>
      </c>
      <c r="V74" s="10">
        <f t="shared" si="41"/>
        <v>6993.48</v>
      </c>
      <c r="W74" s="10">
        <f t="shared" si="42"/>
        <v>3147.066</v>
      </c>
      <c r="X74" s="10">
        <f t="shared" si="43"/>
        <v>6993.48</v>
      </c>
      <c r="Y74" s="10">
        <f t="shared" si="44"/>
        <v>6993.48</v>
      </c>
      <c r="Z74" s="10">
        <f t="shared" si="45"/>
        <v>167.84352</v>
      </c>
      <c r="AA74" s="10">
        <f t="shared" si="46"/>
        <v>6993.48</v>
      </c>
      <c r="AB74" s="10">
        <f t="shared" si="47"/>
        <v>41.96088</v>
      </c>
      <c r="AC74" s="10">
        <f t="shared" si="48"/>
        <v>6993.48</v>
      </c>
      <c r="AD74" s="10">
        <f t="shared" si="49"/>
        <v>5626</v>
      </c>
      <c r="AE74" s="10">
        <f t="shared" si="50"/>
        <v>675.12</v>
      </c>
      <c r="AF74" s="10">
        <f t="shared" si="51"/>
        <v>6993.48</v>
      </c>
      <c r="AG74" s="10">
        <f t="shared" si="52"/>
        <v>6993.48</v>
      </c>
      <c r="AH74" s="10">
        <f t="shared" si="53"/>
        <v>1049.022</v>
      </c>
      <c r="AI74" s="10">
        <f t="shared" si="54"/>
        <v>-2056.026</v>
      </c>
      <c r="AJ74" s="10">
        <f t="shared" si="55"/>
        <v>-151.15352</v>
      </c>
      <c r="AK74" s="10">
        <f t="shared" si="56"/>
        <v>-30.56088</v>
      </c>
      <c r="AL74" s="10">
        <f t="shared" si="57"/>
        <v>-410.6</v>
      </c>
      <c r="AM74" s="10">
        <f t="shared" si="58"/>
        <v>-1049.022</v>
      </c>
      <c r="AN74" s="10">
        <f t="shared" si="59"/>
        <v>4546</v>
      </c>
      <c r="AO74" s="10">
        <f t="shared" si="60"/>
        <v>4546</v>
      </c>
      <c r="AP74" s="10">
        <f t="shared" si="61"/>
        <v>2045.7</v>
      </c>
      <c r="AQ74" s="191">
        <f t="shared" si="62"/>
        <v>1900</v>
      </c>
      <c r="AR74" s="191">
        <f t="shared" si="63"/>
        <v>1900</v>
      </c>
      <c r="AS74" s="191">
        <f t="shared" si="64"/>
        <v>45.6</v>
      </c>
      <c r="AT74" s="191">
        <f t="shared" si="65"/>
        <v>1900</v>
      </c>
      <c r="AU74" s="191">
        <f t="shared" si="66"/>
        <v>11.4</v>
      </c>
      <c r="AV74" s="191">
        <f t="shared" si="67"/>
        <v>4340</v>
      </c>
      <c r="AW74" s="191">
        <f t="shared" si="68"/>
        <v>4340</v>
      </c>
      <c r="AX74" s="191">
        <f t="shared" si="69"/>
        <v>520.8</v>
      </c>
      <c r="AY74" s="191">
        <f t="shared" si="70"/>
        <v>1900</v>
      </c>
      <c r="AZ74" s="191">
        <f t="shared" si="71"/>
        <v>1900</v>
      </c>
      <c r="BA74" s="191">
        <f t="shared" si="72"/>
        <v>285</v>
      </c>
      <c r="BB74" s="191">
        <f t="shared" si="73"/>
        <v>-954.66</v>
      </c>
      <c r="BC74" s="191">
        <f t="shared" si="74"/>
        <v>-28.91</v>
      </c>
      <c r="BD74" s="191">
        <f t="shared" si="75"/>
        <v>0</v>
      </c>
      <c r="BE74" s="191">
        <f t="shared" si="76"/>
        <v>-256.28</v>
      </c>
      <c r="BF74" s="191">
        <f t="shared" si="77"/>
        <v>-285</v>
      </c>
    </row>
    <row r="75" spans="2:58">
      <c r="B75" t="s">
        <v>525</v>
      </c>
      <c r="C75" s="195" t="str">
        <f>_xlfn.XLOOKUP(B75,'2024.7-2024.9'!B:B,'2024.7-2024.9'!G:G)</f>
        <v>2024/05/16</v>
      </c>
      <c r="D75">
        <f>_xlfn.XLOOKUP(B75,'2024.7-2024.9'!B:B,'2024.7-2024.9'!I:I)</f>
        <v>0</v>
      </c>
      <c r="E75" t="str">
        <f>_xlfn.XLOOKUP(B75,'2024.7-2024.9'!B:B,'2024.7-2024.9'!C:C)</f>
        <v>运营中心</v>
      </c>
      <c r="F75" t="str">
        <f>_xlfn.XLOOKUP(B75,'2024.7-2024.9'!B:B,'2024.7-2024.9'!F:F)</f>
        <v>计划专员</v>
      </c>
      <c r="G75">
        <f>_xlfn.XLOOKUP(B75,'2024.07-09姓名和payroll计数'!A:A,'2024.07-09姓名和payroll计数'!B:B)</f>
        <v>3</v>
      </c>
      <c r="H75" s="10">
        <f>_xlfn.XLOOKUP(B75,'2024.1-2024.6'!B:B,'2024.1-2024.6'!K:K)</f>
        <v>2732.13</v>
      </c>
      <c r="I75" s="10">
        <f>IFERROR(AVERAGEIF(#REF!,B75,#REF!),0)</f>
        <v>0</v>
      </c>
      <c r="J75" s="10">
        <f>_xlfn.XLOOKUP(B75,'2024.1-2024.6'!B:B,'2024.1-2024.6'!J:J)</f>
        <v>2500</v>
      </c>
      <c r="K75" s="10">
        <f>IFERROR(AVERAGEIF(#REF!,B75,#REF!),0)</f>
        <v>0</v>
      </c>
      <c r="M75" s="10">
        <f>SUMIF('2024.7-2024.9'!B:B,B75,'2024.7-2024.9'!L:L)</f>
        <v>1091.04</v>
      </c>
      <c r="O75" s="10">
        <f>SUMIF('2024.7-2024.9'!B:B,B75,'2024.7-2024.9'!N:N)</f>
        <v>16.69</v>
      </c>
      <c r="P75" s="10">
        <f>SUMIF('2024.7-2024.9'!B:B,B75,'2024.7-2024.9'!P:P)</f>
        <v>11.4</v>
      </c>
      <c r="R75" s="10">
        <f>SUMIF('2024.7-2024.9'!B:B,B75,'2024.7-2024.9'!M:M)</f>
        <v>264.52</v>
      </c>
      <c r="T75" s="10">
        <f>SUMIF('2024.7-2024.9'!B:B,B75,'2024.7-2024.9'!O:O)</f>
        <v>0</v>
      </c>
      <c r="U75" s="10">
        <f t="shared" si="40"/>
        <v>4546</v>
      </c>
      <c r="V75" s="10">
        <f t="shared" si="41"/>
        <v>4546</v>
      </c>
      <c r="W75" s="10">
        <f t="shared" si="42"/>
        <v>2045.7</v>
      </c>
      <c r="X75" s="10">
        <f t="shared" si="43"/>
        <v>2732.13</v>
      </c>
      <c r="Y75" s="10">
        <f t="shared" si="44"/>
        <v>2732.13</v>
      </c>
      <c r="Z75" s="10">
        <f t="shared" si="45"/>
        <v>65.57112</v>
      </c>
      <c r="AA75" s="10">
        <f t="shared" si="46"/>
        <v>2732.13</v>
      </c>
      <c r="AB75" s="10">
        <f t="shared" si="47"/>
        <v>16.39278</v>
      </c>
      <c r="AC75" s="10">
        <f t="shared" si="48"/>
        <v>4340</v>
      </c>
      <c r="AD75" s="10">
        <f t="shared" si="49"/>
        <v>4340</v>
      </c>
      <c r="AE75" s="10">
        <f t="shared" si="50"/>
        <v>520.8</v>
      </c>
      <c r="AF75" s="10">
        <f t="shared" si="51"/>
        <v>2732.13</v>
      </c>
      <c r="AG75" s="10">
        <f t="shared" si="52"/>
        <v>2732.13</v>
      </c>
      <c r="AH75" s="10">
        <f t="shared" si="53"/>
        <v>409.8195</v>
      </c>
      <c r="AI75" s="10">
        <f t="shared" si="54"/>
        <v>-954.66</v>
      </c>
      <c r="AJ75" s="10">
        <f t="shared" si="55"/>
        <v>-48.88112</v>
      </c>
      <c r="AK75" s="10">
        <f t="shared" si="56"/>
        <v>-4.99278</v>
      </c>
      <c r="AL75" s="10">
        <f t="shared" si="57"/>
        <v>-256.28</v>
      </c>
      <c r="AM75" s="10">
        <f t="shared" si="58"/>
        <v>-409.8195</v>
      </c>
      <c r="AN75" s="10">
        <f t="shared" si="59"/>
        <v>4546</v>
      </c>
      <c r="AO75" s="10">
        <f t="shared" si="60"/>
        <v>4546</v>
      </c>
      <c r="AP75" s="10">
        <f t="shared" si="61"/>
        <v>2045.7</v>
      </c>
      <c r="AQ75" s="191">
        <f t="shared" si="62"/>
        <v>2500</v>
      </c>
      <c r="AR75" s="191">
        <f t="shared" si="63"/>
        <v>2500</v>
      </c>
      <c r="AS75" s="191">
        <f t="shared" si="64"/>
        <v>60</v>
      </c>
      <c r="AT75" s="191">
        <f t="shared" si="65"/>
        <v>2500</v>
      </c>
      <c r="AU75" s="191">
        <f t="shared" si="66"/>
        <v>15</v>
      </c>
      <c r="AV75" s="191">
        <f t="shared" si="67"/>
        <v>4340</v>
      </c>
      <c r="AW75" s="191">
        <f t="shared" si="68"/>
        <v>4340</v>
      </c>
      <c r="AX75" s="191">
        <f t="shared" si="69"/>
        <v>520.8</v>
      </c>
      <c r="AY75" s="191">
        <f t="shared" si="70"/>
        <v>2500</v>
      </c>
      <c r="AZ75" s="191">
        <f t="shared" si="71"/>
        <v>2500</v>
      </c>
      <c r="BA75" s="191">
        <f t="shared" si="72"/>
        <v>375</v>
      </c>
      <c r="BB75" s="191">
        <f t="shared" si="73"/>
        <v>-954.66</v>
      </c>
      <c r="BC75" s="191">
        <f t="shared" si="74"/>
        <v>-43.31</v>
      </c>
      <c r="BD75" s="191">
        <f t="shared" si="75"/>
        <v>-3.6</v>
      </c>
      <c r="BE75" s="191">
        <f t="shared" si="76"/>
        <v>-256.28</v>
      </c>
      <c r="BF75" s="191">
        <f t="shared" si="77"/>
        <v>-375</v>
      </c>
    </row>
    <row r="76" spans="2:58">
      <c r="B76" t="s">
        <v>273</v>
      </c>
      <c r="C76" s="195" t="str">
        <f>_xlfn.XLOOKUP(B76,'2024.7-2024.9'!B:B,'2024.7-2024.9'!G:G)</f>
        <v>2019/03/06</v>
      </c>
      <c r="D76">
        <f>_xlfn.XLOOKUP(B76,'2024.7-2024.9'!B:B,'2024.7-2024.9'!I:I)</f>
        <v>0</v>
      </c>
      <c r="E76" t="str">
        <f>_xlfn.XLOOKUP(B76,'2024.7-2024.9'!B:B,'2024.7-2024.9'!C:C)</f>
        <v>运营中心</v>
      </c>
      <c r="F76" t="str">
        <f>_xlfn.XLOOKUP(B76,'2024.7-2024.9'!B:B,'2024.7-2024.9'!F:F)</f>
        <v>装配电工</v>
      </c>
      <c r="G76">
        <f>_xlfn.XLOOKUP(B76,'2024.07-09姓名和payroll计数'!A:A,'2024.07-09姓名和payroll计数'!B:B)</f>
        <v>3</v>
      </c>
      <c r="H76" s="10">
        <f>_xlfn.XLOOKUP(B76,'2024.1-2024.6'!B:B,'2024.1-2024.6'!K:K)</f>
        <v>9555.9</v>
      </c>
      <c r="I76" s="10">
        <f>IFERROR(AVERAGEIF(#REF!,B76,#REF!),0)</f>
        <v>0</v>
      </c>
      <c r="J76" s="10">
        <f>_xlfn.XLOOKUP(B76,'2024.1-2024.6'!B:B,'2024.1-2024.6'!J:J)</f>
        <v>1900</v>
      </c>
      <c r="K76" s="10">
        <f>IFERROR(AVERAGEIF(#REF!,B76,#REF!),0)</f>
        <v>0</v>
      </c>
      <c r="M76" s="10">
        <f>SUMIF('2024.7-2024.9'!B:B,B76,'2024.7-2024.9'!L:L)</f>
        <v>1091.04</v>
      </c>
      <c r="O76" s="10">
        <f>SUMIF('2024.7-2024.9'!B:B,B76,'2024.7-2024.9'!N:N)</f>
        <v>16.69</v>
      </c>
      <c r="P76" s="10">
        <f>SUMIF('2024.7-2024.9'!B:B,B76,'2024.7-2024.9'!P:P)</f>
        <v>11.4</v>
      </c>
      <c r="R76" s="10">
        <f>SUMIF('2024.7-2024.9'!B:B,B76,'2024.7-2024.9'!M:M)</f>
        <v>264.52</v>
      </c>
      <c r="T76" s="10">
        <f>SUMIF('2024.7-2024.9'!B:B,B76,'2024.7-2024.9'!O:O)</f>
        <v>0</v>
      </c>
      <c r="U76" s="10">
        <f t="shared" si="40"/>
        <v>9555.9</v>
      </c>
      <c r="V76" s="10">
        <f t="shared" si="41"/>
        <v>9555.9</v>
      </c>
      <c r="W76" s="10">
        <f t="shared" si="42"/>
        <v>4300.155</v>
      </c>
      <c r="X76" s="10">
        <f t="shared" si="43"/>
        <v>9555.9</v>
      </c>
      <c r="Y76" s="10">
        <f t="shared" si="44"/>
        <v>9555.9</v>
      </c>
      <c r="Z76" s="10">
        <f t="shared" si="45"/>
        <v>229.3416</v>
      </c>
      <c r="AA76" s="10">
        <f t="shared" si="46"/>
        <v>9555.9</v>
      </c>
      <c r="AB76" s="10">
        <f t="shared" si="47"/>
        <v>57.3354</v>
      </c>
      <c r="AC76" s="10">
        <f t="shared" si="48"/>
        <v>9555.9</v>
      </c>
      <c r="AD76" s="10">
        <f t="shared" si="49"/>
        <v>5626</v>
      </c>
      <c r="AE76" s="10">
        <f t="shared" si="50"/>
        <v>675.12</v>
      </c>
      <c r="AF76" s="10">
        <f t="shared" si="51"/>
        <v>9555.9</v>
      </c>
      <c r="AG76" s="10">
        <f t="shared" si="52"/>
        <v>9555.9</v>
      </c>
      <c r="AH76" s="10">
        <f t="shared" si="53"/>
        <v>1433.385</v>
      </c>
      <c r="AI76" s="10">
        <f t="shared" si="54"/>
        <v>-3209.115</v>
      </c>
      <c r="AJ76" s="10">
        <f t="shared" si="55"/>
        <v>-212.6516</v>
      </c>
      <c r="AK76" s="10">
        <f t="shared" si="56"/>
        <v>-45.9354</v>
      </c>
      <c r="AL76" s="10">
        <f t="shared" si="57"/>
        <v>-410.6</v>
      </c>
      <c r="AM76" s="10">
        <f t="shared" si="58"/>
        <v>-1433.385</v>
      </c>
      <c r="AN76" s="10">
        <f t="shared" si="59"/>
        <v>4546</v>
      </c>
      <c r="AO76" s="10">
        <f t="shared" si="60"/>
        <v>4546</v>
      </c>
      <c r="AP76" s="10">
        <f t="shared" si="61"/>
        <v>2045.7</v>
      </c>
      <c r="AQ76" s="191">
        <f t="shared" si="62"/>
        <v>1900</v>
      </c>
      <c r="AR76" s="191">
        <f t="shared" si="63"/>
        <v>1900</v>
      </c>
      <c r="AS76" s="191">
        <f t="shared" si="64"/>
        <v>45.6</v>
      </c>
      <c r="AT76" s="191">
        <f t="shared" si="65"/>
        <v>1900</v>
      </c>
      <c r="AU76" s="191">
        <f t="shared" si="66"/>
        <v>11.4</v>
      </c>
      <c r="AV76" s="191">
        <f t="shared" si="67"/>
        <v>4340</v>
      </c>
      <c r="AW76" s="191">
        <f t="shared" si="68"/>
        <v>4340</v>
      </c>
      <c r="AX76" s="191">
        <f t="shared" si="69"/>
        <v>520.8</v>
      </c>
      <c r="AY76" s="191">
        <f t="shared" si="70"/>
        <v>1900</v>
      </c>
      <c r="AZ76" s="191">
        <f t="shared" si="71"/>
        <v>1900</v>
      </c>
      <c r="BA76" s="191">
        <f t="shared" si="72"/>
        <v>285</v>
      </c>
      <c r="BB76" s="191">
        <f t="shared" si="73"/>
        <v>-954.66</v>
      </c>
      <c r="BC76" s="191">
        <f t="shared" si="74"/>
        <v>-28.91</v>
      </c>
      <c r="BD76" s="191">
        <f t="shared" si="75"/>
        <v>0</v>
      </c>
      <c r="BE76" s="191">
        <f t="shared" si="76"/>
        <v>-256.28</v>
      </c>
      <c r="BF76" s="191">
        <f t="shared" si="77"/>
        <v>-285</v>
      </c>
    </row>
    <row r="77" spans="2:58">
      <c r="B77" t="s">
        <v>275</v>
      </c>
      <c r="C77" s="195" t="str">
        <f>_xlfn.XLOOKUP(B77,'2024.7-2024.9'!B:B,'2024.7-2024.9'!G:G)</f>
        <v>2018/05/02</v>
      </c>
      <c r="D77">
        <f>_xlfn.XLOOKUP(B77,'2024.7-2024.9'!B:B,'2024.7-2024.9'!I:I)</f>
        <v>0</v>
      </c>
      <c r="E77" t="str">
        <f>_xlfn.XLOOKUP(B77,'2024.7-2024.9'!B:B,'2024.7-2024.9'!C:C)</f>
        <v>运营中心</v>
      </c>
      <c r="F77" t="str">
        <f>_xlfn.XLOOKUP(B77,'2024.7-2024.9'!B:B,'2024.7-2024.9'!F:F)</f>
        <v>装配钳工</v>
      </c>
      <c r="G77">
        <f>_xlfn.XLOOKUP(B77,'2024.07-09姓名和payroll计数'!A:A,'2024.07-09姓名和payroll计数'!B:B)</f>
        <v>3</v>
      </c>
      <c r="H77" s="10">
        <f>_xlfn.XLOOKUP(B77,'2024.1-2024.6'!B:B,'2024.1-2024.6'!K:K)</f>
        <v>8162.98</v>
      </c>
      <c r="I77" s="10">
        <f>IFERROR(AVERAGEIF(#REF!,B77,#REF!),0)</f>
        <v>0</v>
      </c>
      <c r="J77" s="10">
        <f>_xlfn.XLOOKUP(B77,'2024.1-2024.6'!B:B,'2024.1-2024.6'!J:J)</f>
        <v>1900</v>
      </c>
      <c r="K77" s="10">
        <f>IFERROR(AVERAGEIF(#REF!,B77,#REF!),0)</f>
        <v>0</v>
      </c>
      <c r="M77" s="10">
        <f>SUMIF('2024.7-2024.9'!B:B,B77,'2024.7-2024.9'!L:L)</f>
        <v>1091.04</v>
      </c>
      <c r="O77" s="10">
        <f>SUMIF('2024.7-2024.9'!B:B,B77,'2024.7-2024.9'!N:N)</f>
        <v>16.69</v>
      </c>
      <c r="P77" s="10">
        <f>SUMIF('2024.7-2024.9'!B:B,B77,'2024.7-2024.9'!P:P)</f>
        <v>11.4</v>
      </c>
      <c r="R77" s="10">
        <f>SUMIF('2024.7-2024.9'!B:B,B77,'2024.7-2024.9'!M:M)</f>
        <v>264.52</v>
      </c>
      <c r="T77" s="10">
        <f>SUMIF('2024.7-2024.9'!B:B,B77,'2024.7-2024.9'!O:O)</f>
        <v>0</v>
      </c>
      <c r="U77" s="10">
        <f t="shared" si="40"/>
        <v>8162.98</v>
      </c>
      <c r="V77" s="10">
        <f t="shared" si="41"/>
        <v>8162.98</v>
      </c>
      <c r="W77" s="10">
        <f t="shared" si="42"/>
        <v>3673.341</v>
      </c>
      <c r="X77" s="10">
        <f t="shared" si="43"/>
        <v>8162.98</v>
      </c>
      <c r="Y77" s="10">
        <f t="shared" si="44"/>
        <v>8162.98</v>
      </c>
      <c r="Z77" s="10">
        <f t="shared" si="45"/>
        <v>195.91152</v>
      </c>
      <c r="AA77" s="10">
        <f t="shared" si="46"/>
        <v>8162.98</v>
      </c>
      <c r="AB77" s="10">
        <f t="shared" si="47"/>
        <v>48.97788</v>
      </c>
      <c r="AC77" s="10">
        <f t="shared" si="48"/>
        <v>8162.98</v>
      </c>
      <c r="AD77" s="10">
        <f t="shared" si="49"/>
        <v>5626</v>
      </c>
      <c r="AE77" s="10">
        <f t="shared" si="50"/>
        <v>675.12</v>
      </c>
      <c r="AF77" s="10">
        <f t="shared" si="51"/>
        <v>8162.98</v>
      </c>
      <c r="AG77" s="10">
        <f t="shared" si="52"/>
        <v>8162.98</v>
      </c>
      <c r="AH77" s="10">
        <f t="shared" si="53"/>
        <v>1224.447</v>
      </c>
      <c r="AI77" s="10">
        <f t="shared" si="54"/>
        <v>-2582.301</v>
      </c>
      <c r="AJ77" s="10">
        <f t="shared" si="55"/>
        <v>-179.22152</v>
      </c>
      <c r="AK77" s="10">
        <f t="shared" si="56"/>
        <v>-37.57788</v>
      </c>
      <c r="AL77" s="10">
        <f t="shared" si="57"/>
        <v>-410.6</v>
      </c>
      <c r="AM77" s="10">
        <f t="shared" si="58"/>
        <v>-1224.447</v>
      </c>
      <c r="AN77" s="10">
        <f t="shared" si="59"/>
        <v>4546</v>
      </c>
      <c r="AO77" s="10">
        <f t="shared" si="60"/>
        <v>4546</v>
      </c>
      <c r="AP77" s="10">
        <f t="shared" si="61"/>
        <v>2045.7</v>
      </c>
      <c r="AQ77" s="191">
        <f t="shared" si="62"/>
        <v>1900</v>
      </c>
      <c r="AR77" s="191">
        <f t="shared" si="63"/>
        <v>1900</v>
      </c>
      <c r="AS77" s="191">
        <f t="shared" si="64"/>
        <v>45.6</v>
      </c>
      <c r="AT77" s="191">
        <f t="shared" si="65"/>
        <v>1900</v>
      </c>
      <c r="AU77" s="191">
        <f t="shared" si="66"/>
        <v>11.4</v>
      </c>
      <c r="AV77" s="191">
        <f t="shared" si="67"/>
        <v>4340</v>
      </c>
      <c r="AW77" s="191">
        <f t="shared" si="68"/>
        <v>4340</v>
      </c>
      <c r="AX77" s="191">
        <f t="shared" si="69"/>
        <v>520.8</v>
      </c>
      <c r="AY77" s="191">
        <f t="shared" si="70"/>
        <v>1900</v>
      </c>
      <c r="AZ77" s="191">
        <f t="shared" si="71"/>
        <v>1900</v>
      </c>
      <c r="BA77" s="191">
        <f t="shared" si="72"/>
        <v>285</v>
      </c>
      <c r="BB77" s="191">
        <f t="shared" si="73"/>
        <v>-954.66</v>
      </c>
      <c r="BC77" s="191">
        <f t="shared" si="74"/>
        <v>-28.91</v>
      </c>
      <c r="BD77" s="191">
        <f t="shared" si="75"/>
        <v>0</v>
      </c>
      <c r="BE77" s="191">
        <f t="shared" si="76"/>
        <v>-256.28</v>
      </c>
      <c r="BF77" s="191">
        <f t="shared" si="77"/>
        <v>-285</v>
      </c>
    </row>
    <row r="78" spans="2:58">
      <c r="B78" t="s">
        <v>276</v>
      </c>
      <c r="C78" s="195" t="str">
        <f>_xlfn.XLOOKUP(B78,'2024.7-2024.9'!B:B,'2024.7-2024.9'!G:G)</f>
        <v>2021/01/04</v>
      </c>
      <c r="D78">
        <f>_xlfn.XLOOKUP(B78,'2024.7-2024.9'!B:B,'2024.7-2024.9'!I:I)</f>
        <v>0</v>
      </c>
      <c r="E78" t="str">
        <f>_xlfn.XLOOKUP(B78,'2024.7-2024.9'!B:B,'2024.7-2024.9'!C:C)</f>
        <v>采购部</v>
      </c>
      <c r="F78" t="str">
        <f>_xlfn.XLOOKUP(B78,'2024.7-2024.9'!B:B,'2024.7-2024.9'!F:F)</f>
        <v>战略采购</v>
      </c>
      <c r="G78">
        <f>_xlfn.XLOOKUP(B78,'2024.07-09姓名和payroll计数'!A:A,'2024.07-09姓名和payroll计数'!B:B)</f>
        <v>3</v>
      </c>
      <c r="H78" s="10">
        <f>_xlfn.XLOOKUP(B78,'2024.1-2024.6'!B:B,'2024.1-2024.6'!K:K)</f>
        <v>8258.4</v>
      </c>
      <c r="I78" s="10">
        <f>IFERROR(AVERAGEIF(#REF!,B78,#REF!),0)</f>
        <v>0</v>
      </c>
      <c r="J78" s="10">
        <f>_xlfn.XLOOKUP(B78,'2024.1-2024.6'!B:B,'2024.1-2024.6'!J:J)</f>
        <v>3212</v>
      </c>
      <c r="K78" s="10">
        <f>IFERROR(AVERAGEIF(#REF!,B78,#REF!),0)</f>
        <v>0</v>
      </c>
      <c r="M78" s="10">
        <f>SUMIF('2024.7-2024.9'!B:B,B78,'2024.7-2024.9'!L:L)</f>
        <v>1091.04</v>
      </c>
      <c r="O78" s="10">
        <f>SUMIF('2024.7-2024.9'!B:B,B78,'2024.7-2024.9'!N:N)</f>
        <v>16.69</v>
      </c>
      <c r="P78" s="10">
        <f>SUMIF('2024.7-2024.9'!B:B,B78,'2024.7-2024.9'!P:P)</f>
        <v>11.4</v>
      </c>
      <c r="R78" s="10">
        <f>SUMIF('2024.7-2024.9'!B:B,B78,'2024.7-2024.9'!M:M)</f>
        <v>264.52</v>
      </c>
      <c r="T78" s="10">
        <f>SUMIF('2024.7-2024.9'!B:B,B78,'2024.7-2024.9'!O:O)</f>
        <v>0</v>
      </c>
      <c r="U78" s="10">
        <f t="shared" si="40"/>
        <v>8258.4</v>
      </c>
      <c r="V78" s="10">
        <f t="shared" si="41"/>
        <v>8258.4</v>
      </c>
      <c r="W78" s="10">
        <f t="shared" si="42"/>
        <v>3716.28</v>
      </c>
      <c r="X78" s="10">
        <f t="shared" si="43"/>
        <v>8258.4</v>
      </c>
      <c r="Y78" s="10">
        <f t="shared" si="44"/>
        <v>8258.4</v>
      </c>
      <c r="Z78" s="10">
        <f t="shared" si="45"/>
        <v>198.2016</v>
      </c>
      <c r="AA78" s="10">
        <f t="shared" si="46"/>
        <v>8258.4</v>
      </c>
      <c r="AB78" s="10">
        <f t="shared" si="47"/>
        <v>49.5504</v>
      </c>
      <c r="AC78" s="10">
        <f t="shared" si="48"/>
        <v>8258.4</v>
      </c>
      <c r="AD78" s="10">
        <f t="shared" si="49"/>
        <v>5626</v>
      </c>
      <c r="AE78" s="10">
        <f t="shared" si="50"/>
        <v>675.12</v>
      </c>
      <c r="AF78" s="10">
        <f t="shared" si="51"/>
        <v>8258.4</v>
      </c>
      <c r="AG78" s="10">
        <f t="shared" si="52"/>
        <v>8258.4</v>
      </c>
      <c r="AH78" s="10">
        <f t="shared" si="53"/>
        <v>1238.76</v>
      </c>
      <c r="AI78" s="10">
        <f t="shared" si="54"/>
        <v>-2625.24</v>
      </c>
      <c r="AJ78" s="10">
        <f t="shared" si="55"/>
        <v>-181.5116</v>
      </c>
      <c r="AK78" s="10">
        <f t="shared" si="56"/>
        <v>-38.1504</v>
      </c>
      <c r="AL78" s="10">
        <f t="shared" si="57"/>
        <v>-410.6</v>
      </c>
      <c r="AM78" s="10">
        <f t="shared" si="58"/>
        <v>-1238.76</v>
      </c>
      <c r="AN78" s="10">
        <f t="shared" si="59"/>
        <v>4546</v>
      </c>
      <c r="AO78" s="10">
        <f t="shared" si="60"/>
        <v>4546</v>
      </c>
      <c r="AP78" s="10">
        <f t="shared" si="61"/>
        <v>2045.7</v>
      </c>
      <c r="AQ78" s="191">
        <f t="shared" si="62"/>
        <v>3212</v>
      </c>
      <c r="AR78" s="191">
        <f t="shared" si="63"/>
        <v>3212</v>
      </c>
      <c r="AS78" s="191">
        <f t="shared" si="64"/>
        <v>77.088</v>
      </c>
      <c r="AT78" s="191">
        <f t="shared" si="65"/>
        <v>3212</v>
      </c>
      <c r="AU78" s="191">
        <f t="shared" si="66"/>
        <v>19.272</v>
      </c>
      <c r="AV78" s="191">
        <f t="shared" si="67"/>
        <v>4340</v>
      </c>
      <c r="AW78" s="191">
        <f t="shared" si="68"/>
        <v>4340</v>
      </c>
      <c r="AX78" s="191">
        <f t="shared" si="69"/>
        <v>520.8</v>
      </c>
      <c r="AY78" s="191">
        <f t="shared" si="70"/>
        <v>3212</v>
      </c>
      <c r="AZ78" s="191">
        <f t="shared" si="71"/>
        <v>3212</v>
      </c>
      <c r="BA78" s="191">
        <f t="shared" si="72"/>
        <v>481.8</v>
      </c>
      <c r="BB78" s="191">
        <f t="shared" si="73"/>
        <v>-954.66</v>
      </c>
      <c r="BC78" s="191">
        <f t="shared" si="74"/>
        <v>-60.398</v>
      </c>
      <c r="BD78" s="191">
        <f t="shared" si="75"/>
        <v>-7.872</v>
      </c>
      <c r="BE78" s="191">
        <f t="shared" si="76"/>
        <v>-256.28</v>
      </c>
      <c r="BF78" s="191">
        <f t="shared" si="77"/>
        <v>-481.8</v>
      </c>
    </row>
    <row r="79" spans="2:58">
      <c r="B79" t="s">
        <v>277</v>
      </c>
      <c r="C79" s="195" t="str">
        <f>_xlfn.XLOOKUP(B79,'2024.7-2024.9'!B:B,'2024.7-2024.9'!G:G)</f>
        <v>2019/04/24</v>
      </c>
      <c r="D79">
        <f>_xlfn.XLOOKUP(B79,'2024.7-2024.9'!B:B,'2024.7-2024.9'!I:I)</f>
        <v>0</v>
      </c>
      <c r="E79" t="str">
        <f>_xlfn.XLOOKUP(B79,'2024.7-2024.9'!B:B,'2024.7-2024.9'!C:C)</f>
        <v>运营中心</v>
      </c>
      <c r="F79" t="str">
        <f>_xlfn.XLOOKUP(B79,'2024.7-2024.9'!B:B,'2024.7-2024.9'!F:F)</f>
        <v>仓库文员</v>
      </c>
      <c r="G79">
        <f>_xlfn.XLOOKUP(B79,'2024.07-09姓名和payroll计数'!A:A,'2024.07-09姓名和payroll计数'!B:B)</f>
        <v>3</v>
      </c>
      <c r="H79" s="10">
        <f>_xlfn.XLOOKUP(B79,'2024.1-2024.6'!B:B,'2024.1-2024.6'!K:K)</f>
        <v>4479.2</v>
      </c>
      <c r="I79" s="10">
        <f>IFERROR(AVERAGEIF(#REF!,B79,#REF!),0)</f>
        <v>0</v>
      </c>
      <c r="J79" s="10">
        <f>_xlfn.XLOOKUP(B79,'2024.1-2024.6'!B:B,'2024.1-2024.6'!J:J)</f>
        <v>1900</v>
      </c>
      <c r="K79" s="10">
        <f>IFERROR(AVERAGEIF(#REF!,B79,#REF!),0)</f>
        <v>0</v>
      </c>
      <c r="M79" s="10">
        <f>SUMIF('2024.7-2024.9'!B:B,B79,'2024.7-2024.9'!L:L)</f>
        <v>1091.04</v>
      </c>
      <c r="O79" s="10">
        <f>SUMIF('2024.7-2024.9'!B:B,B79,'2024.7-2024.9'!N:N)</f>
        <v>16.69</v>
      </c>
      <c r="P79" s="10">
        <f>SUMIF('2024.7-2024.9'!B:B,B79,'2024.7-2024.9'!P:P)</f>
        <v>11.4</v>
      </c>
      <c r="R79" s="10">
        <f>SUMIF('2024.7-2024.9'!B:B,B79,'2024.7-2024.9'!M:M)</f>
        <v>264.52</v>
      </c>
      <c r="T79" s="10">
        <f>SUMIF('2024.7-2024.9'!B:B,B79,'2024.7-2024.9'!O:O)</f>
        <v>0</v>
      </c>
      <c r="U79" s="10">
        <f t="shared" si="40"/>
        <v>4546</v>
      </c>
      <c r="V79" s="10">
        <f t="shared" si="41"/>
        <v>4546</v>
      </c>
      <c r="W79" s="10">
        <f t="shared" si="42"/>
        <v>2045.7</v>
      </c>
      <c r="X79" s="10">
        <f t="shared" si="43"/>
        <v>4479.2</v>
      </c>
      <c r="Y79" s="10">
        <f t="shared" si="44"/>
        <v>4479.2</v>
      </c>
      <c r="Z79" s="10">
        <f t="shared" si="45"/>
        <v>107.5008</v>
      </c>
      <c r="AA79" s="10">
        <f t="shared" si="46"/>
        <v>4479.2</v>
      </c>
      <c r="AB79" s="10">
        <f t="shared" si="47"/>
        <v>26.8752</v>
      </c>
      <c r="AC79" s="10">
        <f t="shared" si="48"/>
        <v>4479.2</v>
      </c>
      <c r="AD79" s="10">
        <f t="shared" si="49"/>
        <v>4479.2</v>
      </c>
      <c r="AE79" s="10">
        <f t="shared" si="50"/>
        <v>537.504</v>
      </c>
      <c r="AF79" s="10">
        <f t="shared" si="51"/>
        <v>4479.2</v>
      </c>
      <c r="AG79" s="10">
        <f t="shared" si="52"/>
        <v>4479.2</v>
      </c>
      <c r="AH79" s="10">
        <f t="shared" si="53"/>
        <v>671.88</v>
      </c>
      <c r="AI79" s="10">
        <f t="shared" si="54"/>
        <v>-954.66</v>
      </c>
      <c r="AJ79" s="10">
        <f t="shared" si="55"/>
        <v>-90.8108</v>
      </c>
      <c r="AK79" s="10">
        <f t="shared" si="56"/>
        <v>-15.4752</v>
      </c>
      <c r="AL79" s="10">
        <f t="shared" si="57"/>
        <v>-272.984</v>
      </c>
      <c r="AM79" s="10">
        <f t="shared" si="58"/>
        <v>-671.88</v>
      </c>
      <c r="AN79" s="10">
        <f t="shared" si="59"/>
        <v>4546</v>
      </c>
      <c r="AO79" s="10">
        <f t="shared" si="60"/>
        <v>4546</v>
      </c>
      <c r="AP79" s="10">
        <f t="shared" si="61"/>
        <v>2045.7</v>
      </c>
      <c r="AQ79" s="191">
        <f t="shared" si="62"/>
        <v>1900</v>
      </c>
      <c r="AR79" s="191">
        <f t="shared" si="63"/>
        <v>1900</v>
      </c>
      <c r="AS79" s="191">
        <f t="shared" si="64"/>
        <v>45.6</v>
      </c>
      <c r="AT79" s="191">
        <f t="shared" si="65"/>
        <v>1900</v>
      </c>
      <c r="AU79" s="191">
        <f t="shared" si="66"/>
        <v>11.4</v>
      </c>
      <c r="AV79" s="191">
        <f t="shared" si="67"/>
        <v>4340</v>
      </c>
      <c r="AW79" s="191">
        <f t="shared" si="68"/>
        <v>4340</v>
      </c>
      <c r="AX79" s="191">
        <f t="shared" si="69"/>
        <v>520.8</v>
      </c>
      <c r="AY79" s="191">
        <f t="shared" si="70"/>
        <v>1900</v>
      </c>
      <c r="AZ79" s="191">
        <f t="shared" si="71"/>
        <v>1900</v>
      </c>
      <c r="BA79" s="191">
        <f t="shared" si="72"/>
        <v>285</v>
      </c>
      <c r="BB79" s="191">
        <f t="shared" si="73"/>
        <v>-954.66</v>
      </c>
      <c r="BC79" s="191">
        <f t="shared" si="74"/>
        <v>-28.91</v>
      </c>
      <c r="BD79" s="191">
        <f t="shared" si="75"/>
        <v>0</v>
      </c>
      <c r="BE79" s="191">
        <f t="shared" si="76"/>
        <v>-256.28</v>
      </c>
      <c r="BF79" s="191">
        <f t="shared" si="77"/>
        <v>-285</v>
      </c>
    </row>
    <row r="80" spans="2:58">
      <c r="B80" t="s">
        <v>278</v>
      </c>
      <c r="C80" s="195" t="str">
        <f>_xlfn.XLOOKUP(B80,'2024.7-2024.9'!B:B,'2024.7-2024.9'!G:G)</f>
        <v>2021/06/07</v>
      </c>
      <c r="D80">
        <f>_xlfn.XLOOKUP(B80,'2024.7-2024.9'!B:B,'2024.7-2024.9'!I:I)</f>
        <v>0</v>
      </c>
      <c r="E80" t="str">
        <f>_xlfn.XLOOKUP(B80,'2024.7-2024.9'!B:B,'2024.7-2024.9'!C:C)</f>
        <v>研发部</v>
      </c>
      <c r="F80" t="str">
        <f>_xlfn.XLOOKUP(B80,'2024.7-2024.9'!B:B,'2024.7-2024.9'!F:F)</f>
        <v>机械工程师</v>
      </c>
      <c r="G80">
        <f>_xlfn.XLOOKUP(B80,'2024.07-09姓名和payroll计数'!A:A,'2024.07-09姓名和payroll计数'!B:B)</f>
        <v>3</v>
      </c>
      <c r="H80" s="10">
        <f>_xlfn.XLOOKUP(B80,'2024.1-2024.6'!B:B,'2024.1-2024.6'!K:K)</f>
        <v>9500.14</v>
      </c>
      <c r="I80" s="10">
        <f>IFERROR(AVERAGEIF(#REF!,B80,#REF!),0)</f>
        <v>0</v>
      </c>
      <c r="J80" s="10">
        <f>_xlfn.XLOOKUP(B80,'2024.1-2024.6'!B:B,'2024.1-2024.6'!J:J)</f>
        <v>3471</v>
      </c>
      <c r="K80" s="10">
        <f>IFERROR(AVERAGEIF(#REF!,B80,#REF!),0)</f>
        <v>0</v>
      </c>
      <c r="M80" s="10">
        <f>SUMIF('2024.7-2024.9'!B:B,B80,'2024.7-2024.9'!L:L)</f>
        <v>1091.04</v>
      </c>
      <c r="O80" s="10">
        <f>SUMIF('2024.7-2024.9'!B:B,B80,'2024.7-2024.9'!N:N)</f>
        <v>16.69</v>
      </c>
      <c r="P80" s="10">
        <f>SUMIF('2024.7-2024.9'!B:B,B80,'2024.7-2024.9'!P:P)</f>
        <v>11.4</v>
      </c>
      <c r="R80" s="10">
        <f>SUMIF('2024.7-2024.9'!B:B,B80,'2024.7-2024.9'!M:M)</f>
        <v>264.52</v>
      </c>
      <c r="T80" s="10">
        <f>SUMIF('2024.7-2024.9'!B:B,B80,'2024.7-2024.9'!O:O)</f>
        <v>0</v>
      </c>
      <c r="U80" s="10">
        <f t="shared" si="40"/>
        <v>9500.14</v>
      </c>
      <c r="V80" s="10">
        <f t="shared" si="41"/>
        <v>9500.14</v>
      </c>
      <c r="W80" s="10">
        <f t="shared" si="42"/>
        <v>4275.063</v>
      </c>
      <c r="X80" s="10">
        <f t="shared" si="43"/>
        <v>9500.14</v>
      </c>
      <c r="Y80" s="10">
        <f t="shared" si="44"/>
        <v>9500.14</v>
      </c>
      <c r="Z80" s="10">
        <f t="shared" si="45"/>
        <v>228.00336</v>
      </c>
      <c r="AA80" s="10">
        <f t="shared" si="46"/>
        <v>9500.14</v>
      </c>
      <c r="AB80" s="10">
        <f t="shared" si="47"/>
        <v>57.00084</v>
      </c>
      <c r="AC80" s="10">
        <f t="shared" si="48"/>
        <v>9500.14</v>
      </c>
      <c r="AD80" s="10">
        <f t="shared" si="49"/>
        <v>5626</v>
      </c>
      <c r="AE80" s="10">
        <f t="shared" si="50"/>
        <v>675.12</v>
      </c>
      <c r="AF80" s="10">
        <f t="shared" si="51"/>
        <v>9500.14</v>
      </c>
      <c r="AG80" s="10">
        <f t="shared" si="52"/>
        <v>9500.14</v>
      </c>
      <c r="AH80" s="10">
        <f t="shared" si="53"/>
        <v>1425.021</v>
      </c>
      <c r="AI80" s="10">
        <f t="shared" si="54"/>
        <v>-3184.023</v>
      </c>
      <c r="AJ80" s="10">
        <f t="shared" si="55"/>
        <v>-211.31336</v>
      </c>
      <c r="AK80" s="10">
        <f t="shared" si="56"/>
        <v>-45.60084</v>
      </c>
      <c r="AL80" s="10">
        <f t="shared" si="57"/>
        <v>-410.6</v>
      </c>
      <c r="AM80" s="10">
        <f t="shared" si="58"/>
        <v>-1425.021</v>
      </c>
      <c r="AN80" s="10">
        <f t="shared" si="59"/>
        <v>4546</v>
      </c>
      <c r="AO80" s="10">
        <f t="shared" si="60"/>
        <v>4546</v>
      </c>
      <c r="AP80" s="10">
        <f t="shared" si="61"/>
        <v>2045.7</v>
      </c>
      <c r="AQ80" s="191">
        <f t="shared" si="62"/>
        <v>3471</v>
      </c>
      <c r="AR80" s="191">
        <f t="shared" si="63"/>
        <v>3471</v>
      </c>
      <c r="AS80" s="191">
        <f t="shared" si="64"/>
        <v>83.304</v>
      </c>
      <c r="AT80" s="191">
        <f t="shared" si="65"/>
        <v>3471</v>
      </c>
      <c r="AU80" s="191">
        <f t="shared" si="66"/>
        <v>20.826</v>
      </c>
      <c r="AV80" s="191">
        <f t="shared" si="67"/>
        <v>4340</v>
      </c>
      <c r="AW80" s="191">
        <f t="shared" si="68"/>
        <v>4340</v>
      </c>
      <c r="AX80" s="191">
        <f t="shared" si="69"/>
        <v>520.8</v>
      </c>
      <c r="AY80" s="191">
        <f t="shared" si="70"/>
        <v>3471</v>
      </c>
      <c r="AZ80" s="191">
        <f t="shared" si="71"/>
        <v>3471</v>
      </c>
      <c r="BA80" s="191">
        <f t="shared" si="72"/>
        <v>520.65</v>
      </c>
      <c r="BB80" s="191">
        <f t="shared" si="73"/>
        <v>-954.66</v>
      </c>
      <c r="BC80" s="191">
        <f t="shared" si="74"/>
        <v>-66.614</v>
      </c>
      <c r="BD80" s="191">
        <f t="shared" si="75"/>
        <v>-9.426</v>
      </c>
      <c r="BE80" s="191">
        <f t="shared" si="76"/>
        <v>-256.28</v>
      </c>
      <c r="BF80" s="191">
        <f t="shared" si="77"/>
        <v>-520.65</v>
      </c>
    </row>
    <row r="81" spans="2:58">
      <c r="B81" t="s">
        <v>279</v>
      </c>
      <c r="C81" s="195" t="str">
        <f>_xlfn.XLOOKUP(B81,'2024.7-2024.9'!B:B,'2024.7-2024.9'!G:G)</f>
        <v>2020/03/18</v>
      </c>
      <c r="D81">
        <f>_xlfn.XLOOKUP(B81,'2024.7-2024.9'!B:B,'2024.7-2024.9'!I:I)</f>
        <v>0</v>
      </c>
      <c r="E81" t="str">
        <f>_xlfn.XLOOKUP(B81,'2024.7-2024.9'!B:B,'2024.7-2024.9'!C:C)</f>
        <v>研发部</v>
      </c>
      <c r="F81" t="str">
        <f>_xlfn.XLOOKUP(B81,'2024.7-2024.9'!B:B,'2024.7-2024.9'!F:F)</f>
        <v>软件工程师</v>
      </c>
      <c r="G81">
        <f>_xlfn.XLOOKUP(B81,'2024.07-09姓名和payroll计数'!A:A,'2024.07-09姓名和payroll计数'!B:B)</f>
        <v>3</v>
      </c>
      <c r="H81" s="10">
        <f>_xlfn.XLOOKUP(B81,'2024.1-2024.6'!B:B,'2024.1-2024.6'!K:K)</f>
        <v>11105.78</v>
      </c>
      <c r="I81" s="10">
        <f>IFERROR(AVERAGEIF(#REF!,B81,#REF!),0)</f>
        <v>0</v>
      </c>
      <c r="J81" s="10">
        <f>_xlfn.XLOOKUP(B81,'2024.1-2024.6'!B:B,'2024.1-2024.6'!J:J)</f>
        <v>4536</v>
      </c>
      <c r="K81" s="10">
        <f>IFERROR(AVERAGEIF(#REF!,B81,#REF!),0)</f>
        <v>0</v>
      </c>
      <c r="M81" s="10">
        <f>SUMIF('2024.7-2024.9'!B:B,B81,'2024.7-2024.9'!L:L)</f>
        <v>1091.04</v>
      </c>
      <c r="O81" s="10">
        <f>SUMIF('2024.7-2024.9'!B:B,B81,'2024.7-2024.9'!N:N)</f>
        <v>16.69</v>
      </c>
      <c r="P81" s="10">
        <f>SUMIF('2024.7-2024.9'!B:B,B81,'2024.7-2024.9'!P:P)</f>
        <v>11.4</v>
      </c>
      <c r="R81" s="10">
        <f>SUMIF('2024.7-2024.9'!B:B,B81,'2024.7-2024.9'!M:M)</f>
        <v>264.52</v>
      </c>
      <c r="T81" s="10">
        <f>SUMIF('2024.7-2024.9'!B:B,B81,'2024.7-2024.9'!O:O)</f>
        <v>1500</v>
      </c>
      <c r="U81" s="10">
        <f t="shared" si="40"/>
        <v>11105.78</v>
      </c>
      <c r="V81" s="10">
        <f t="shared" si="41"/>
        <v>11105.78</v>
      </c>
      <c r="W81" s="10">
        <f t="shared" si="42"/>
        <v>4997.601</v>
      </c>
      <c r="X81" s="10">
        <f t="shared" si="43"/>
        <v>11105.78</v>
      </c>
      <c r="Y81" s="10">
        <f t="shared" si="44"/>
        <v>11105.78</v>
      </c>
      <c r="Z81" s="10">
        <f t="shared" si="45"/>
        <v>266.53872</v>
      </c>
      <c r="AA81" s="10">
        <f t="shared" si="46"/>
        <v>11105.78</v>
      </c>
      <c r="AB81" s="10">
        <f t="shared" si="47"/>
        <v>66.63468</v>
      </c>
      <c r="AC81" s="10">
        <f t="shared" si="48"/>
        <v>11105.78</v>
      </c>
      <c r="AD81" s="10">
        <f t="shared" si="49"/>
        <v>5626</v>
      </c>
      <c r="AE81" s="10">
        <f t="shared" si="50"/>
        <v>675.12</v>
      </c>
      <c r="AF81" s="10">
        <f t="shared" si="51"/>
        <v>11105.78</v>
      </c>
      <c r="AG81" s="10">
        <f t="shared" si="52"/>
        <v>11105.78</v>
      </c>
      <c r="AH81" s="10">
        <f t="shared" si="53"/>
        <v>1665.867</v>
      </c>
      <c r="AI81" s="10">
        <f t="shared" si="54"/>
        <v>-3906.561</v>
      </c>
      <c r="AJ81" s="10">
        <f t="shared" si="55"/>
        <v>-249.84872</v>
      </c>
      <c r="AK81" s="10">
        <f t="shared" si="56"/>
        <v>-55.23468</v>
      </c>
      <c r="AL81" s="10">
        <f t="shared" si="57"/>
        <v>-410.6</v>
      </c>
      <c r="AM81" s="10">
        <f t="shared" si="58"/>
        <v>-165.867</v>
      </c>
      <c r="AN81" s="10">
        <f t="shared" si="59"/>
        <v>4546</v>
      </c>
      <c r="AO81" s="10">
        <f t="shared" si="60"/>
        <v>4546</v>
      </c>
      <c r="AP81" s="10">
        <f t="shared" si="61"/>
        <v>2045.7</v>
      </c>
      <c r="AQ81" s="191">
        <f t="shared" si="62"/>
        <v>4536</v>
      </c>
      <c r="AR81" s="191">
        <f t="shared" si="63"/>
        <v>4536</v>
      </c>
      <c r="AS81" s="191">
        <f t="shared" si="64"/>
        <v>108.864</v>
      </c>
      <c r="AT81" s="191">
        <f t="shared" si="65"/>
        <v>4536</v>
      </c>
      <c r="AU81" s="191">
        <f t="shared" si="66"/>
        <v>27.216</v>
      </c>
      <c r="AV81" s="191">
        <f t="shared" si="67"/>
        <v>4536</v>
      </c>
      <c r="AW81" s="191">
        <f t="shared" si="68"/>
        <v>4536</v>
      </c>
      <c r="AX81" s="191">
        <f t="shared" si="69"/>
        <v>544.32</v>
      </c>
      <c r="AY81" s="191">
        <f t="shared" si="70"/>
        <v>4536</v>
      </c>
      <c r="AZ81" s="191">
        <f t="shared" si="71"/>
        <v>4536</v>
      </c>
      <c r="BA81" s="191">
        <f t="shared" si="72"/>
        <v>680.4</v>
      </c>
      <c r="BB81" s="191">
        <f t="shared" si="73"/>
        <v>-954.66</v>
      </c>
      <c r="BC81" s="191">
        <f t="shared" si="74"/>
        <v>-92.174</v>
      </c>
      <c r="BD81" s="191">
        <f t="shared" si="75"/>
        <v>-15.816</v>
      </c>
      <c r="BE81" s="191">
        <f t="shared" si="76"/>
        <v>-279.8</v>
      </c>
      <c r="BF81" s="191">
        <f t="shared" si="77"/>
        <v>0</v>
      </c>
    </row>
    <row r="82" spans="2:58">
      <c r="B82" t="s">
        <v>280</v>
      </c>
      <c r="C82" s="195">
        <f>_xlfn.XLOOKUP(B82,'2024.7-2024.9'!B:B,'2024.7-2024.9'!G:G)</f>
        <v>40504</v>
      </c>
      <c r="D82">
        <f>_xlfn.XLOOKUP(B82,'2024.7-2024.9'!B:B,'2024.7-2024.9'!I:I)</f>
        <v>0</v>
      </c>
      <c r="E82" t="str">
        <f>_xlfn.XLOOKUP(B82,'2024.7-2024.9'!B:B,'2024.7-2024.9'!C:C)</f>
        <v>销售部</v>
      </c>
      <c r="F82" t="str">
        <f>_xlfn.XLOOKUP(B82,'2024.7-2024.9'!B:B,'2024.7-2024.9'!F:F)</f>
        <v>销售支持经理</v>
      </c>
      <c r="G82">
        <f>_xlfn.XLOOKUP(B82,'2024.07-09姓名和payroll计数'!A:A,'2024.07-09姓名和payroll计数'!B:B)</f>
        <v>3</v>
      </c>
      <c r="H82" s="10">
        <f>_xlfn.XLOOKUP(B82,'2024.1-2024.6'!B:B,'2024.1-2024.6'!K:K)</f>
        <v>10437.5</v>
      </c>
      <c r="I82" s="10">
        <f>IFERROR(AVERAGEIF(#REF!,B82,#REF!),0)</f>
        <v>0</v>
      </c>
      <c r="J82" s="10">
        <f>_xlfn.XLOOKUP(B82,'2024.1-2024.6'!B:B,'2024.1-2024.6'!J:J)</f>
        <v>4453</v>
      </c>
      <c r="K82" s="10">
        <f>IFERROR(AVERAGEIF(#REF!,B82,#REF!),0)</f>
        <v>0</v>
      </c>
      <c r="M82" s="10">
        <f>SUMIF('2024.7-2024.9'!B:B,B82,'2024.7-2024.9'!L:L)</f>
        <v>1091.04</v>
      </c>
      <c r="O82" s="10">
        <f>SUMIF('2024.7-2024.9'!B:B,B82,'2024.7-2024.9'!N:N)</f>
        <v>16.69</v>
      </c>
      <c r="P82" s="10">
        <f>SUMIF('2024.7-2024.9'!B:B,B82,'2024.7-2024.9'!P:P)</f>
        <v>11.4</v>
      </c>
      <c r="R82" s="10">
        <f>SUMIF('2024.7-2024.9'!B:B,B82,'2024.7-2024.9'!M:M)</f>
        <v>264.52</v>
      </c>
      <c r="T82" s="10">
        <f>SUMIF('2024.7-2024.9'!B:B,B82,'2024.7-2024.9'!O:O)</f>
        <v>3000</v>
      </c>
      <c r="U82" s="10">
        <f t="shared" si="40"/>
        <v>10437.5</v>
      </c>
      <c r="V82" s="10">
        <f t="shared" si="41"/>
        <v>10437.5</v>
      </c>
      <c r="W82" s="10">
        <f t="shared" si="42"/>
        <v>4696.875</v>
      </c>
      <c r="X82" s="10">
        <f t="shared" si="43"/>
        <v>10437.5</v>
      </c>
      <c r="Y82" s="10">
        <f t="shared" si="44"/>
        <v>10437.5</v>
      </c>
      <c r="Z82" s="10">
        <f t="shared" si="45"/>
        <v>250.5</v>
      </c>
      <c r="AA82" s="10">
        <f t="shared" si="46"/>
        <v>10437.5</v>
      </c>
      <c r="AB82" s="10">
        <f t="shared" si="47"/>
        <v>62.625</v>
      </c>
      <c r="AC82" s="10">
        <f t="shared" si="48"/>
        <v>10437.5</v>
      </c>
      <c r="AD82" s="10">
        <f t="shared" si="49"/>
        <v>5626</v>
      </c>
      <c r="AE82" s="10">
        <f t="shared" si="50"/>
        <v>675.12</v>
      </c>
      <c r="AF82" s="10">
        <f t="shared" si="51"/>
        <v>10437.5</v>
      </c>
      <c r="AG82" s="10">
        <f t="shared" si="52"/>
        <v>10437.5</v>
      </c>
      <c r="AH82" s="10">
        <f t="shared" si="53"/>
        <v>1565.625</v>
      </c>
      <c r="AI82" s="10">
        <f t="shared" si="54"/>
        <v>-3605.835</v>
      </c>
      <c r="AJ82" s="10">
        <f t="shared" si="55"/>
        <v>-233.81</v>
      </c>
      <c r="AK82" s="10">
        <f t="shared" si="56"/>
        <v>-51.225</v>
      </c>
      <c r="AL82" s="10">
        <f t="shared" si="57"/>
        <v>-410.6</v>
      </c>
      <c r="AM82" s="10">
        <f t="shared" si="58"/>
        <v>0</v>
      </c>
      <c r="AN82" s="10">
        <f t="shared" si="59"/>
        <v>4546</v>
      </c>
      <c r="AO82" s="10">
        <f t="shared" si="60"/>
        <v>4546</v>
      </c>
      <c r="AP82" s="10">
        <f t="shared" si="61"/>
        <v>2045.7</v>
      </c>
      <c r="AQ82" s="191">
        <f t="shared" si="62"/>
        <v>4453</v>
      </c>
      <c r="AR82" s="191">
        <f t="shared" si="63"/>
        <v>4453</v>
      </c>
      <c r="AS82" s="191">
        <f t="shared" si="64"/>
        <v>106.872</v>
      </c>
      <c r="AT82" s="191">
        <f t="shared" si="65"/>
        <v>4453</v>
      </c>
      <c r="AU82" s="191">
        <f t="shared" si="66"/>
        <v>26.718</v>
      </c>
      <c r="AV82" s="191">
        <f t="shared" si="67"/>
        <v>4453</v>
      </c>
      <c r="AW82" s="191">
        <f t="shared" si="68"/>
        <v>4453</v>
      </c>
      <c r="AX82" s="191">
        <f t="shared" si="69"/>
        <v>534.36</v>
      </c>
      <c r="AY82" s="191">
        <f t="shared" si="70"/>
        <v>4453</v>
      </c>
      <c r="AZ82" s="191">
        <f t="shared" si="71"/>
        <v>4453</v>
      </c>
      <c r="BA82" s="191">
        <f t="shared" si="72"/>
        <v>667.95</v>
      </c>
      <c r="BB82" s="191">
        <f t="shared" si="73"/>
        <v>-954.66</v>
      </c>
      <c r="BC82" s="191">
        <f t="shared" si="74"/>
        <v>-90.182</v>
      </c>
      <c r="BD82" s="191">
        <f t="shared" si="75"/>
        <v>-15.318</v>
      </c>
      <c r="BE82" s="191">
        <f t="shared" si="76"/>
        <v>-269.84</v>
      </c>
      <c r="BF82" s="191">
        <f t="shared" si="77"/>
        <v>0</v>
      </c>
    </row>
    <row r="83" spans="2:58">
      <c r="B83" t="s">
        <v>281</v>
      </c>
      <c r="C83" s="195" t="str">
        <f>_xlfn.XLOOKUP(B83,'2024.7-2024.9'!B:B,'2024.7-2024.9'!G:G)</f>
        <v>2020/07/01</v>
      </c>
      <c r="D83">
        <f>_xlfn.XLOOKUP(B83,'2024.7-2024.9'!B:B,'2024.7-2024.9'!I:I)</f>
        <v>0</v>
      </c>
      <c r="E83" t="str">
        <f>_xlfn.XLOOKUP(B83,'2024.7-2024.9'!B:B,'2024.7-2024.9'!C:C)</f>
        <v>服务营销中心</v>
      </c>
      <c r="F83" t="str">
        <f>_xlfn.XLOOKUP(B83,'2024.7-2024.9'!B:B,'2024.7-2024.9'!F:F)</f>
        <v>现场装配技师</v>
      </c>
      <c r="G83">
        <f>_xlfn.XLOOKUP(B83,'2024.07-09姓名和payroll计数'!A:A,'2024.07-09姓名和payroll计数'!B:B)</f>
        <v>3</v>
      </c>
      <c r="H83" s="10">
        <f>_xlfn.XLOOKUP(B83,'2024.1-2024.6'!B:B,'2024.1-2024.6'!K:K)</f>
        <v>6180.03</v>
      </c>
      <c r="I83" s="10">
        <f>IFERROR(AVERAGEIF(#REF!,B83,#REF!),0)</f>
        <v>0</v>
      </c>
      <c r="J83" s="10">
        <f>_xlfn.XLOOKUP(B83,'2024.1-2024.6'!B:B,'2024.1-2024.6'!J:J)</f>
        <v>2363</v>
      </c>
      <c r="K83" s="10">
        <f>IFERROR(AVERAGEIF(#REF!,B83,#REF!),0)</f>
        <v>0</v>
      </c>
      <c r="M83" s="10">
        <f>SUMIF('2024.7-2024.9'!B:B,B83,'2024.7-2024.9'!L:L)</f>
        <v>1091.04</v>
      </c>
      <c r="O83" s="10">
        <f>SUMIF('2024.7-2024.9'!B:B,B83,'2024.7-2024.9'!N:N)</f>
        <v>16.69</v>
      </c>
      <c r="P83" s="10">
        <f>SUMIF('2024.7-2024.9'!B:B,B83,'2024.7-2024.9'!P:P)</f>
        <v>11.4</v>
      </c>
      <c r="R83" s="10">
        <f>SUMIF('2024.7-2024.9'!B:B,B83,'2024.7-2024.9'!M:M)</f>
        <v>264.52</v>
      </c>
      <c r="T83" s="10">
        <f>SUMIF('2024.7-2024.9'!B:B,B83,'2024.7-2024.9'!O:O)</f>
        <v>0</v>
      </c>
      <c r="U83" s="10">
        <f t="shared" si="40"/>
        <v>6180.03</v>
      </c>
      <c r="V83" s="10">
        <f t="shared" si="41"/>
        <v>6180.03</v>
      </c>
      <c r="W83" s="10">
        <f t="shared" si="42"/>
        <v>2781.0135</v>
      </c>
      <c r="X83" s="10">
        <f t="shared" si="43"/>
        <v>6180.03</v>
      </c>
      <c r="Y83" s="10">
        <f t="shared" si="44"/>
        <v>6180.03</v>
      </c>
      <c r="Z83" s="10">
        <f t="shared" si="45"/>
        <v>148.32072</v>
      </c>
      <c r="AA83" s="10">
        <f t="shared" si="46"/>
        <v>6180.03</v>
      </c>
      <c r="AB83" s="10">
        <f t="shared" si="47"/>
        <v>37.08018</v>
      </c>
      <c r="AC83" s="10">
        <f t="shared" si="48"/>
        <v>6180.03</v>
      </c>
      <c r="AD83" s="10">
        <f t="shared" si="49"/>
        <v>5626</v>
      </c>
      <c r="AE83" s="10">
        <f t="shared" si="50"/>
        <v>675.12</v>
      </c>
      <c r="AF83" s="10">
        <f t="shared" si="51"/>
        <v>6180.03</v>
      </c>
      <c r="AG83" s="10">
        <f t="shared" si="52"/>
        <v>6180.03</v>
      </c>
      <c r="AH83" s="10">
        <f t="shared" si="53"/>
        <v>927.0045</v>
      </c>
      <c r="AI83" s="10">
        <f t="shared" si="54"/>
        <v>-1689.9735</v>
      </c>
      <c r="AJ83" s="10">
        <f t="shared" si="55"/>
        <v>-131.63072</v>
      </c>
      <c r="AK83" s="10">
        <f t="shared" si="56"/>
        <v>-25.68018</v>
      </c>
      <c r="AL83" s="10">
        <f t="shared" si="57"/>
        <v>-410.6</v>
      </c>
      <c r="AM83" s="10">
        <f t="shared" si="58"/>
        <v>-927.0045</v>
      </c>
      <c r="AN83" s="10">
        <f t="shared" si="59"/>
        <v>4546</v>
      </c>
      <c r="AO83" s="10">
        <f t="shared" si="60"/>
        <v>4546</v>
      </c>
      <c r="AP83" s="10">
        <f t="shared" si="61"/>
        <v>2045.7</v>
      </c>
      <c r="AQ83" s="191">
        <f t="shared" si="62"/>
        <v>2363</v>
      </c>
      <c r="AR83" s="191">
        <f t="shared" si="63"/>
        <v>2363</v>
      </c>
      <c r="AS83" s="191">
        <f t="shared" si="64"/>
        <v>56.712</v>
      </c>
      <c r="AT83" s="191">
        <f t="shared" si="65"/>
        <v>2363</v>
      </c>
      <c r="AU83" s="191">
        <f t="shared" si="66"/>
        <v>14.178</v>
      </c>
      <c r="AV83" s="191">
        <f t="shared" si="67"/>
        <v>4340</v>
      </c>
      <c r="AW83" s="191">
        <f t="shared" si="68"/>
        <v>4340</v>
      </c>
      <c r="AX83" s="191">
        <f t="shared" si="69"/>
        <v>520.8</v>
      </c>
      <c r="AY83" s="191">
        <f t="shared" si="70"/>
        <v>2363</v>
      </c>
      <c r="AZ83" s="191">
        <f t="shared" si="71"/>
        <v>2363</v>
      </c>
      <c r="BA83" s="191">
        <f t="shared" si="72"/>
        <v>354.45</v>
      </c>
      <c r="BB83" s="191">
        <f t="shared" si="73"/>
        <v>-954.66</v>
      </c>
      <c r="BC83" s="191">
        <f t="shared" si="74"/>
        <v>-40.022</v>
      </c>
      <c r="BD83" s="191">
        <f t="shared" si="75"/>
        <v>-2.778</v>
      </c>
      <c r="BE83" s="191">
        <f t="shared" si="76"/>
        <v>-256.28</v>
      </c>
      <c r="BF83" s="191">
        <f t="shared" si="77"/>
        <v>-354.45</v>
      </c>
    </row>
    <row r="84" spans="2:58">
      <c r="B84" t="s">
        <v>282</v>
      </c>
      <c r="C84" s="195" t="str">
        <f>_xlfn.XLOOKUP(B84,'2024.7-2024.9'!B:B,'2024.7-2024.9'!G:G)</f>
        <v>2021/06/29</v>
      </c>
      <c r="D84">
        <f>_xlfn.XLOOKUP(B84,'2024.7-2024.9'!B:B,'2024.7-2024.9'!I:I)</f>
        <v>0</v>
      </c>
      <c r="E84" t="str">
        <f>_xlfn.XLOOKUP(B84,'2024.7-2024.9'!B:B,'2024.7-2024.9'!C:C)</f>
        <v>运营中心</v>
      </c>
      <c r="F84" t="str">
        <f>_xlfn.XLOOKUP(B84,'2024.7-2024.9'!B:B,'2024.7-2024.9'!F:F)</f>
        <v>装配电工</v>
      </c>
      <c r="G84">
        <f>_xlfn.XLOOKUP(B84,'2024.07-09姓名和payroll计数'!A:A,'2024.07-09姓名和payroll计数'!B:B)</f>
        <v>3</v>
      </c>
      <c r="H84" s="10">
        <f>_xlfn.XLOOKUP(B84,'2024.1-2024.6'!B:B,'2024.1-2024.6'!K:K)</f>
        <v>7880.82</v>
      </c>
      <c r="I84" s="10">
        <f>IFERROR(AVERAGEIF(#REF!,B84,#REF!),0)</f>
        <v>0</v>
      </c>
      <c r="J84" s="10">
        <f>_xlfn.XLOOKUP(B84,'2024.1-2024.6'!B:B,'2024.1-2024.6'!J:J)</f>
        <v>1900</v>
      </c>
      <c r="K84" s="10">
        <f>IFERROR(AVERAGEIF(#REF!,B84,#REF!),0)</f>
        <v>0</v>
      </c>
      <c r="M84" s="10">
        <f>SUMIF('2024.7-2024.9'!B:B,B84,'2024.7-2024.9'!L:L)</f>
        <v>1091.04</v>
      </c>
      <c r="O84" s="10">
        <f>SUMIF('2024.7-2024.9'!B:B,B84,'2024.7-2024.9'!N:N)</f>
        <v>16.69</v>
      </c>
      <c r="P84" s="10">
        <f>SUMIF('2024.7-2024.9'!B:B,B84,'2024.7-2024.9'!P:P)</f>
        <v>11.4</v>
      </c>
      <c r="R84" s="10">
        <f>SUMIF('2024.7-2024.9'!B:B,B84,'2024.7-2024.9'!M:M)</f>
        <v>264.52</v>
      </c>
      <c r="T84" s="10">
        <f>SUMIF('2024.7-2024.9'!B:B,B84,'2024.7-2024.9'!O:O)</f>
        <v>0</v>
      </c>
      <c r="U84" s="10">
        <f t="shared" si="40"/>
        <v>7880.82</v>
      </c>
      <c r="V84" s="10">
        <f t="shared" si="41"/>
        <v>7880.82</v>
      </c>
      <c r="W84" s="10">
        <f t="shared" si="42"/>
        <v>3546.369</v>
      </c>
      <c r="X84" s="10">
        <f t="shared" si="43"/>
        <v>7880.82</v>
      </c>
      <c r="Y84" s="10">
        <f t="shared" si="44"/>
        <v>7880.82</v>
      </c>
      <c r="Z84" s="10">
        <f t="shared" si="45"/>
        <v>189.13968</v>
      </c>
      <c r="AA84" s="10">
        <f t="shared" si="46"/>
        <v>7880.82</v>
      </c>
      <c r="AB84" s="10">
        <f t="shared" si="47"/>
        <v>47.28492</v>
      </c>
      <c r="AC84" s="10">
        <f t="shared" si="48"/>
        <v>7880.82</v>
      </c>
      <c r="AD84" s="10">
        <f t="shared" si="49"/>
        <v>5626</v>
      </c>
      <c r="AE84" s="10">
        <f t="shared" si="50"/>
        <v>675.12</v>
      </c>
      <c r="AF84" s="10">
        <f t="shared" si="51"/>
        <v>7880.82</v>
      </c>
      <c r="AG84" s="10">
        <f t="shared" si="52"/>
        <v>7880.82</v>
      </c>
      <c r="AH84" s="10">
        <f t="shared" si="53"/>
        <v>1182.123</v>
      </c>
      <c r="AI84" s="10">
        <f t="shared" si="54"/>
        <v>-2455.329</v>
      </c>
      <c r="AJ84" s="10">
        <f t="shared" si="55"/>
        <v>-172.44968</v>
      </c>
      <c r="AK84" s="10">
        <f t="shared" si="56"/>
        <v>-35.88492</v>
      </c>
      <c r="AL84" s="10">
        <f t="shared" si="57"/>
        <v>-410.6</v>
      </c>
      <c r="AM84" s="10">
        <f t="shared" si="58"/>
        <v>-1182.123</v>
      </c>
      <c r="AN84" s="10">
        <f t="shared" si="59"/>
        <v>4546</v>
      </c>
      <c r="AO84" s="10">
        <f t="shared" si="60"/>
        <v>4546</v>
      </c>
      <c r="AP84" s="10">
        <f t="shared" si="61"/>
        <v>2045.7</v>
      </c>
      <c r="AQ84" s="191">
        <f t="shared" si="62"/>
        <v>1900</v>
      </c>
      <c r="AR84" s="191">
        <f t="shared" si="63"/>
        <v>1900</v>
      </c>
      <c r="AS84" s="191">
        <f t="shared" si="64"/>
        <v>45.6</v>
      </c>
      <c r="AT84" s="191">
        <f t="shared" si="65"/>
        <v>1900</v>
      </c>
      <c r="AU84" s="191">
        <f t="shared" si="66"/>
        <v>11.4</v>
      </c>
      <c r="AV84" s="191">
        <f t="shared" si="67"/>
        <v>4340</v>
      </c>
      <c r="AW84" s="191">
        <f t="shared" si="68"/>
        <v>4340</v>
      </c>
      <c r="AX84" s="191">
        <f t="shared" si="69"/>
        <v>520.8</v>
      </c>
      <c r="AY84" s="191">
        <f t="shared" si="70"/>
        <v>1900</v>
      </c>
      <c r="AZ84" s="191">
        <f t="shared" si="71"/>
        <v>1900</v>
      </c>
      <c r="BA84" s="191">
        <f t="shared" si="72"/>
        <v>285</v>
      </c>
      <c r="BB84" s="191">
        <f t="shared" si="73"/>
        <v>-954.66</v>
      </c>
      <c r="BC84" s="191">
        <f t="shared" si="74"/>
        <v>-28.91</v>
      </c>
      <c r="BD84" s="191">
        <f t="shared" si="75"/>
        <v>0</v>
      </c>
      <c r="BE84" s="191">
        <f t="shared" si="76"/>
        <v>-256.28</v>
      </c>
      <c r="BF84" s="191">
        <f t="shared" si="77"/>
        <v>-285</v>
      </c>
    </row>
    <row r="85" spans="2:58">
      <c r="B85" t="s">
        <v>480</v>
      </c>
      <c r="C85" s="195" t="str">
        <f>_xlfn.XLOOKUP(B85,'2024.7-2024.9'!B:B,'2024.7-2024.9'!G:G)</f>
        <v>2023/07/31</v>
      </c>
      <c r="D85">
        <f>_xlfn.XLOOKUP(B85,'2024.7-2024.9'!B:B,'2024.7-2024.9'!I:I)</f>
        <v>0</v>
      </c>
      <c r="E85" t="str">
        <f>_xlfn.XLOOKUP(B85,'2024.7-2024.9'!B:B,'2024.7-2024.9'!C:C)</f>
        <v>运营中心</v>
      </c>
      <c r="F85" t="str">
        <f>_xlfn.XLOOKUP(B85,'2024.7-2024.9'!B:B,'2024.7-2024.9'!F:F)</f>
        <v>装配电工</v>
      </c>
      <c r="G85">
        <f>_xlfn.XLOOKUP(B85,'2024.07-09姓名和payroll计数'!A:A,'2024.07-09姓名和payroll计数'!B:B)</f>
        <v>3</v>
      </c>
      <c r="H85" s="10">
        <f>_xlfn.XLOOKUP(B85,'2024.1-2024.6'!B:B,'2024.1-2024.6'!K:K)</f>
        <v>4654.34</v>
      </c>
      <c r="I85" s="10">
        <f>IFERROR(AVERAGEIF(#REF!,B85,#REF!),0)</f>
        <v>0</v>
      </c>
      <c r="J85" s="10">
        <f>_xlfn.XLOOKUP(B85,'2024.1-2024.6'!B:B,'2024.1-2024.6'!J:J)</f>
        <v>1900</v>
      </c>
      <c r="K85" s="10">
        <f>IFERROR(AVERAGEIF(#REF!,B85,#REF!),0)</f>
        <v>0</v>
      </c>
      <c r="M85" s="10">
        <f>SUMIF('2024.7-2024.9'!B:B,B85,'2024.7-2024.9'!L:L)</f>
        <v>1091.04</v>
      </c>
      <c r="O85" s="10">
        <f>SUMIF('2024.7-2024.9'!B:B,B85,'2024.7-2024.9'!N:N)</f>
        <v>16.69</v>
      </c>
      <c r="P85" s="10">
        <f>SUMIF('2024.7-2024.9'!B:B,B85,'2024.7-2024.9'!P:P)</f>
        <v>11.4</v>
      </c>
      <c r="R85" s="10">
        <f>SUMIF('2024.7-2024.9'!B:B,B85,'2024.7-2024.9'!M:M)</f>
        <v>264.52</v>
      </c>
      <c r="T85" s="10">
        <f>SUMIF('2024.7-2024.9'!B:B,B85,'2024.7-2024.9'!O:O)</f>
        <v>0</v>
      </c>
      <c r="U85" s="10">
        <f t="shared" si="40"/>
        <v>4654.34</v>
      </c>
      <c r="V85" s="10">
        <f t="shared" si="41"/>
        <v>4654.34</v>
      </c>
      <c r="W85" s="10">
        <f t="shared" si="42"/>
        <v>2094.453</v>
      </c>
      <c r="X85" s="10">
        <f t="shared" si="43"/>
        <v>4654.34</v>
      </c>
      <c r="Y85" s="10">
        <f t="shared" si="44"/>
        <v>4654.34</v>
      </c>
      <c r="Z85" s="10">
        <f t="shared" si="45"/>
        <v>111.70416</v>
      </c>
      <c r="AA85" s="10">
        <f t="shared" si="46"/>
        <v>4654.34</v>
      </c>
      <c r="AB85" s="10">
        <f t="shared" si="47"/>
        <v>27.92604</v>
      </c>
      <c r="AC85" s="10">
        <f t="shared" si="48"/>
        <v>4654.34</v>
      </c>
      <c r="AD85" s="10">
        <f t="shared" si="49"/>
        <v>4654.34</v>
      </c>
      <c r="AE85" s="10">
        <f t="shared" si="50"/>
        <v>558.5208</v>
      </c>
      <c r="AF85" s="10">
        <f t="shared" si="51"/>
        <v>4654.34</v>
      </c>
      <c r="AG85" s="10">
        <f t="shared" si="52"/>
        <v>4654.34</v>
      </c>
      <c r="AH85" s="10">
        <f t="shared" si="53"/>
        <v>698.151</v>
      </c>
      <c r="AI85" s="10">
        <f t="shared" si="54"/>
        <v>-1003.413</v>
      </c>
      <c r="AJ85" s="10">
        <f t="shared" si="55"/>
        <v>-95.01416</v>
      </c>
      <c r="AK85" s="10">
        <f t="shared" si="56"/>
        <v>-16.52604</v>
      </c>
      <c r="AL85" s="10">
        <f t="shared" si="57"/>
        <v>-294.0008</v>
      </c>
      <c r="AM85" s="10">
        <f t="shared" si="58"/>
        <v>-698.151</v>
      </c>
      <c r="AN85" s="10">
        <f t="shared" si="59"/>
        <v>4546</v>
      </c>
      <c r="AO85" s="10">
        <f t="shared" si="60"/>
        <v>4546</v>
      </c>
      <c r="AP85" s="10">
        <f t="shared" si="61"/>
        <v>2045.7</v>
      </c>
      <c r="AQ85" s="191">
        <f t="shared" si="62"/>
        <v>1900</v>
      </c>
      <c r="AR85" s="191">
        <f t="shared" si="63"/>
        <v>1900</v>
      </c>
      <c r="AS85" s="191">
        <f t="shared" si="64"/>
        <v>45.6</v>
      </c>
      <c r="AT85" s="191">
        <f t="shared" si="65"/>
        <v>1900</v>
      </c>
      <c r="AU85" s="191">
        <f t="shared" si="66"/>
        <v>11.4</v>
      </c>
      <c r="AV85" s="191">
        <f t="shared" si="67"/>
        <v>4340</v>
      </c>
      <c r="AW85" s="191">
        <f t="shared" si="68"/>
        <v>4340</v>
      </c>
      <c r="AX85" s="191">
        <f t="shared" si="69"/>
        <v>520.8</v>
      </c>
      <c r="AY85" s="191">
        <f t="shared" si="70"/>
        <v>1900</v>
      </c>
      <c r="AZ85" s="191">
        <f t="shared" si="71"/>
        <v>1900</v>
      </c>
      <c r="BA85" s="191">
        <f t="shared" si="72"/>
        <v>285</v>
      </c>
      <c r="BB85" s="191">
        <f t="shared" si="73"/>
        <v>-954.66</v>
      </c>
      <c r="BC85" s="191">
        <f t="shared" si="74"/>
        <v>-28.91</v>
      </c>
      <c r="BD85" s="191">
        <f t="shared" si="75"/>
        <v>0</v>
      </c>
      <c r="BE85" s="191">
        <f t="shared" si="76"/>
        <v>-256.28</v>
      </c>
      <c r="BF85" s="191">
        <f t="shared" si="77"/>
        <v>-285</v>
      </c>
    </row>
    <row r="86" spans="2:58">
      <c r="B86" t="s">
        <v>285</v>
      </c>
      <c r="C86" s="195" t="str">
        <f>_xlfn.XLOOKUP(B86,'2024.7-2024.9'!B:B,'2024.7-2024.9'!G:G)</f>
        <v>2020/08/03</v>
      </c>
      <c r="D86">
        <f>_xlfn.XLOOKUP(B86,'2024.7-2024.9'!B:B,'2024.7-2024.9'!I:I)</f>
        <v>0</v>
      </c>
      <c r="E86" t="str">
        <f>_xlfn.XLOOKUP(B86,'2024.7-2024.9'!B:B,'2024.7-2024.9'!C:C)</f>
        <v>研发部</v>
      </c>
      <c r="F86" t="str">
        <f>_xlfn.XLOOKUP(B86,'2024.7-2024.9'!B:B,'2024.7-2024.9'!F:F)</f>
        <v>资料管理员</v>
      </c>
      <c r="G86">
        <f>_xlfn.XLOOKUP(B86,'2024.07-09姓名和payroll计数'!A:A,'2024.07-09姓名和payroll计数'!B:B)</f>
        <v>3</v>
      </c>
      <c r="H86" s="10">
        <f>_xlfn.XLOOKUP(B86,'2024.1-2024.6'!B:B,'2024.1-2024.6'!K:K)</f>
        <v>4436.5</v>
      </c>
      <c r="I86" s="10">
        <f>IFERROR(AVERAGEIF(#REF!,B86,#REF!),0)</f>
        <v>0</v>
      </c>
      <c r="J86" s="10">
        <f>_xlfn.XLOOKUP(B86,'2024.1-2024.6'!B:B,'2024.1-2024.6'!J:J)</f>
        <v>1900</v>
      </c>
      <c r="K86" s="10">
        <f>IFERROR(AVERAGEIF(#REF!,B86,#REF!),0)</f>
        <v>0</v>
      </c>
      <c r="M86" s="10">
        <f>SUMIF('2024.7-2024.9'!B:B,B86,'2024.7-2024.9'!L:L)</f>
        <v>1091.04</v>
      </c>
      <c r="O86" s="10">
        <f>SUMIF('2024.7-2024.9'!B:B,B86,'2024.7-2024.9'!N:N)</f>
        <v>16.69</v>
      </c>
      <c r="P86" s="10">
        <f>SUMIF('2024.7-2024.9'!B:B,B86,'2024.7-2024.9'!P:P)</f>
        <v>11.4</v>
      </c>
      <c r="R86" s="10">
        <f>SUMIF('2024.7-2024.9'!B:B,B86,'2024.7-2024.9'!M:M)</f>
        <v>264.52</v>
      </c>
      <c r="T86" s="10">
        <f>SUMIF('2024.7-2024.9'!B:B,B86,'2024.7-2024.9'!O:O)</f>
        <v>0</v>
      </c>
      <c r="U86" s="10">
        <f t="shared" si="40"/>
        <v>4546</v>
      </c>
      <c r="V86" s="10">
        <f t="shared" si="41"/>
        <v>4546</v>
      </c>
      <c r="W86" s="10">
        <f t="shared" si="42"/>
        <v>2045.7</v>
      </c>
      <c r="X86" s="10">
        <f t="shared" si="43"/>
        <v>4436.5</v>
      </c>
      <c r="Y86" s="10">
        <f t="shared" si="44"/>
        <v>4436.5</v>
      </c>
      <c r="Z86" s="10">
        <f t="shared" si="45"/>
        <v>106.476</v>
      </c>
      <c r="AA86" s="10">
        <f t="shared" si="46"/>
        <v>4436.5</v>
      </c>
      <c r="AB86" s="10">
        <f t="shared" si="47"/>
        <v>26.619</v>
      </c>
      <c r="AC86" s="10">
        <f t="shared" si="48"/>
        <v>4436.5</v>
      </c>
      <c r="AD86" s="10">
        <f t="shared" si="49"/>
        <v>4436.5</v>
      </c>
      <c r="AE86" s="10">
        <f t="shared" si="50"/>
        <v>532.38</v>
      </c>
      <c r="AF86" s="10">
        <f t="shared" si="51"/>
        <v>4436.5</v>
      </c>
      <c r="AG86" s="10">
        <f t="shared" si="52"/>
        <v>4436.5</v>
      </c>
      <c r="AH86" s="10">
        <f t="shared" si="53"/>
        <v>665.475</v>
      </c>
      <c r="AI86" s="10">
        <f t="shared" si="54"/>
        <v>-954.66</v>
      </c>
      <c r="AJ86" s="10">
        <f t="shared" si="55"/>
        <v>-89.786</v>
      </c>
      <c r="AK86" s="10">
        <f t="shared" si="56"/>
        <v>-15.219</v>
      </c>
      <c r="AL86" s="10">
        <f t="shared" si="57"/>
        <v>-267.86</v>
      </c>
      <c r="AM86" s="10">
        <f t="shared" si="58"/>
        <v>-665.475</v>
      </c>
      <c r="AN86" s="10">
        <f t="shared" si="59"/>
        <v>4546</v>
      </c>
      <c r="AO86" s="10">
        <f t="shared" si="60"/>
        <v>4546</v>
      </c>
      <c r="AP86" s="10">
        <f t="shared" si="61"/>
        <v>2045.7</v>
      </c>
      <c r="AQ86" s="191">
        <f t="shared" si="62"/>
        <v>1900</v>
      </c>
      <c r="AR86" s="191">
        <f t="shared" si="63"/>
        <v>1900</v>
      </c>
      <c r="AS86" s="191">
        <f t="shared" si="64"/>
        <v>45.6</v>
      </c>
      <c r="AT86" s="191">
        <f t="shared" si="65"/>
        <v>1900</v>
      </c>
      <c r="AU86" s="191">
        <f t="shared" si="66"/>
        <v>11.4</v>
      </c>
      <c r="AV86" s="191">
        <f t="shared" si="67"/>
        <v>4340</v>
      </c>
      <c r="AW86" s="191">
        <f t="shared" si="68"/>
        <v>4340</v>
      </c>
      <c r="AX86" s="191">
        <f t="shared" si="69"/>
        <v>520.8</v>
      </c>
      <c r="AY86" s="191">
        <f t="shared" si="70"/>
        <v>1900</v>
      </c>
      <c r="AZ86" s="191">
        <f t="shared" si="71"/>
        <v>1900</v>
      </c>
      <c r="BA86" s="191">
        <f t="shared" si="72"/>
        <v>285</v>
      </c>
      <c r="BB86" s="191">
        <f t="shared" si="73"/>
        <v>-954.66</v>
      </c>
      <c r="BC86" s="191">
        <f t="shared" si="74"/>
        <v>-28.91</v>
      </c>
      <c r="BD86" s="191">
        <f t="shared" si="75"/>
        <v>0</v>
      </c>
      <c r="BE86" s="191">
        <f t="shared" si="76"/>
        <v>-256.28</v>
      </c>
      <c r="BF86" s="191">
        <f t="shared" si="77"/>
        <v>-285</v>
      </c>
    </row>
    <row r="87" spans="2:58">
      <c r="B87" t="s">
        <v>526</v>
      </c>
      <c r="C87" s="195" t="str">
        <f>_xlfn.XLOOKUP(B87,'2024.7-2024.9'!B:B,'2024.7-2024.9'!G:G)</f>
        <v>2024/03/06</v>
      </c>
      <c r="D87">
        <f>_xlfn.XLOOKUP(B87,'2024.7-2024.9'!B:B,'2024.7-2024.9'!I:I)</f>
        <v>0</v>
      </c>
      <c r="E87" t="str">
        <f>_xlfn.XLOOKUP(B87,'2024.7-2024.9'!B:B,'2024.7-2024.9'!C:C)</f>
        <v>运营中心</v>
      </c>
      <c r="F87" t="str">
        <f>_xlfn.XLOOKUP(B87,'2024.7-2024.9'!B:B,'2024.7-2024.9'!F:F)</f>
        <v>装配钳工</v>
      </c>
      <c r="G87">
        <f>_xlfn.XLOOKUP(B87,'2024.07-09姓名和payroll计数'!A:A,'2024.07-09姓名和payroll计数'!B:B)</f>
        <v>3</v>
      </c>
      <c r="H87" s="10">
        <f>_xlfn.XLOOKUP(B87,'2024.1-2024.6'!B:B,'2024.1-2024.6'!K:K)</f>
        <v>5803.99</v>
      </c>
      <c r="I87" s="10">
        <f>IFERROR(AVERAGEIF(#REF!,B87,#REF!),0)</f>
        <v>0</v>
      </c>
      <c r="J87" s="10">
        <f>_xlfn.XLOOKUP(B87,'2024.1-2024.6'!B:B,'2024.1-2024.6'!J:J)</f>
        <v>1900</v>
      </c>
      <c r="K87" s="10">
        <f>IFERROR(AVERAGEIF(#REF!,B87,#REF!),0)</f>
        <v>0</v>
      </c>
      <c r="M87" s="10">
        <f>SUMIF('2024.7-2024.9'!B:B,B87,'2024.7-2024.9'!L:L)</f>
        <v>1091.04</v>
      </c>
      <c r="O87" s="10">
        <f>SUMIF('2024.7-2024.9'!B:B,B87,'2024.7-2024.9'!N:N)</f>
        <v>16.69</v>
      </c>
      <c r="P87" s="10">
        <f>SUMIF('2024.7-2024.9'!B:B,B87,'2024.7-2024.9'!P:P)</f>
        <v>11.4</v>
      </c>
      <c r="R87" s="10">
        <f>SUMIF('2024.7-2024.9'!B:B,B87,'2024.7-2024.9'!M:M)</f>
        <v>264.52</v>
      </c>
      <c r="T87" s="10">
        <f>SUMIF('2024.7-2024.9'!B:B,B87,'2024.7-2024.9'!O:O)</f>
        <v>0</v>
      </c>
      <c r="U87" s="10">
        <f t="shared" si="40"/>
        <v>5803.99</v>
      </c>
      <c r="V87" s="10">
        <f t="shared" si="41"/>
        <v>5803.99</v>
      </c>
      <c r="W87" s="10">
        <f t="shared" si="42"/>
        <v>2611.7955</v>
      </c>
      <c r="X87" s="10">
        <f t="shared" si="43"/>
        <v>5803.99</v>
      </c>
      <c r="Y87" s="10">
        <f t="shared" si="44"/>
        <v>5803.99</v>
      </c>
      <c r="Z87" s="10">
        <f t="shared" si="45"/>
        <v>139.29576</v>
      </c>
      <c r="AA87" s="10">
        <f t="shared" si="46"/>
        <v>5803.99</v>
      </c>
      <c r="AB87" s="10">
        <f t="shared" si="47"/>
        <v>34.82394</v>
      </c>
      <c r="AC87" s="10">
        <f t="shared" si="48"/>
        <v>5803.99</v>
      </c>
      <c r="AD87" s="10">
        <f t="shared" si="49"/>
        <v>5626</v>
      </c>
      <c r="AE87" s="10">
        <f t="shared" si="50"/>
        <v>675.12</v>
      </c>
      <c r="AF87" s="10">
        <f t="shared" si="51"/>
        <v>5803.99</v>
      </c>
      <c r="AG87" s="10">
        <f t="shared" si="52"/>
        <v>5803.99</v>
      </c>
      <c r="AH87" s="10">
        <f t="shared" si="53"/>
        <v>870.5985</v>
      </c>
      <c r="AI87" s="10">
        <f t="shared" si="54"/>
        <v>-1520.7555</v>
      </c>
      <c r="AJ87" s="10">
        <f t="shared" si="55"/>
        <v>-122.60576</v>
      </c>
      <c r="AK87" s="10">
        <f t="shared" si="56"/>
        <v>-23.42394</v>
      </c>
      <c r="AL87" s="10">
        <f t="shared" si="57"/>
        <v>-410.6</v>
      </c>
      <c r="AM87" s="10">
        <f t="shared" si="58"/>
        <v>-870.5985</v>
      </c>
      <c r="AN87" s="10">
        <f t="shared" si="59"/>
        <v>4546</v>
      </c>
      <c r="AO87" s="10">
        <f t="shared" si="60"/>
        <v>4546</v>
      </c>
      <c r="AP87" s="10">
        <f t="shared" si="61"/>
        <v>2045.7</v>
      </c>
      <c r="AQ87" s="191">
        <f t="shared" si="62"/>
        <v>1900</v>
      </c>
      <c r="AR87" s="191">
        <f t="shared" si="63"/>
        <v>1900</v>
      </c>
      <c r="AS87" s="191">
        <f t="shared" si="64"/>
        <v>45.6</v>
      </c>
      <c r="AT87" s="191">
        <f t="shared" si="65"/>
        <v>1900</v>
      </c>
      <c r="AU87" s="191">
        <f t="shared" si="66"/>
        <v>11.4</v>
      </c>
      <c r="AV87" s="191">
        <f t="shared" si="67"/>
        <v>4340</v>
      </c>
      <c r="AW87" s="191">
        <f t="shared" si="68"/>
        <v>4340</v>
      </c>
      <c r="AX87" s="191">
        <f t="shared" si="69"/>
        <v>520.8</v>
      </c>
      <c r="AY87" s="191">
        <f t="shared" si="70"/>
        <v>1900</v>
      </c>
      <c r="AZ87" s="191">
        <f t="shared" si="71"/>
        <v>1900</v>
      </c>
      <c r="BA87" s="191">
        <f t="shared" si="72"/>
        <v>285</v>
      </c>
      <c r="BB87" s="191">
        <f t="shared" si="73"/>
        <v>-954.66</v>
      </c>
      <c r="BC87" s="191">
        <f t="shared" si="74"/>
        <v>-28.91</v>
      </c>
      <c r="BD87" s="191">
        <f t="shared" si="75"/>
        <v>0</v>
      </c>
      <c r="BE87" s="191">
        <f t="shared" si="76"/>
        <v>-256.28</v>
      </c>
      <c r="BF87" s="191">
        <f t="shared" si="77"/>
        <v>-285</v>
      </c>
    </row>
    <row r="88" spans="2:58">
      <c r="B88" t="s">
        <v>286</v>
      </c>
      <c r="C88" s="195" t="str">
        <f>_xlfn.XLOOKUP(B88,'2024.7-2024.9'!B:B,'2024.7-2024.9'!G:G)</f>
        <v>2018/05/29</v>
      </c>
      <c r="D88">
        <f>_xlfn.XLOOKUP(B88,'2024.7-2024.9'!B:B,'2024.7-2024.9'!I:I)</f>
        <v>0</v>
      </c>
      <c r="E88" t="str">
        <f>_xlfn.XLOOKUP(B88,'2024.7-2024.9'!B:B,'2024.7-2024.9'!C:C)</f>
        <v>服务营销中心</v>
      </c>
      <c r="F88" t="str">
        <f>_xlfn.XLOOKUP(B88,'2024.7-2024.9'!B:B,'2024.7-2024.9'!F:F)</f>
        <v>海外服务高级经理</v>
      </c>
      <c r="G88">
        <f>_xlfn.XLOOKUP(B88,'2024.07-09姓名和payroll计数'!A:A,'2024.07-09姓名和payroll计数'!B:B)</f>
        <v>3</v>
      </c>
      <c r="H88" s="10">
        <f>_xlfn.XLOOKUP(B88,'2024.1-2024.6'!B:B,'2024.1-2024.6'!K:K)</f>
        <v>20675</v>
      </c>
      <c r="I88" s="10">
        <f>IFERROR(AVERAGEIF(#REF!,B88,#REF!),0)</f>
        <v>0</v>
      </c>
      <c r="J88" s="10">
        <f>_xlfn.XLOOKUP(B88,'2024.1-2024.6'!B:B,'2024.1-2024.6'!J:J)</f>
        <v>7100</v>
      </c>
      <c r="K88" s="10">
        <f>IFERROR(AVERAGEIF(#REF!,B88,#REF!),0)</f>
        <v>0</v>
      </c>
      <c r="M88" s="10">
        <f>SUMIF('2024.7-2024.9'!B:B,B88,'2024.7-2024.9'!L:L)</f>
        <v>1091.04</v>
      </c>
      <c r="O88" s="10">
        <f>SUMIF('2024.7-2024.9'!B:B,B88,'2024.7-2024.9'!N:N)</f>
        <v>16.69</v>
      </c>
      <c r="P88" s="10">
        <f>SUMIF('2024.7-2024.9'!B:B,B88,'2024.7-2024.9'!P:P)</f>
        <v>11.4</v>
      </c>
      <c r="R88" s="10">
        <f>SUMIF('2024.7-2024.9'!B:B,B88,'2024.7-2024.9'!M:M)</f>
        <v>264.52</v>
      </c>
      <c r="T88" s="10">
        <f>SUMIF('2024.7-2024.9'!B:B,B88,'2024.7-2024.9'!O:O)</f>
        <v>1372.5</v>
      </c>
      <c r="U88" s="10">
        <f t="shared" si="40"/>
        <v>20675</v>
      </c>
      <c r="V88" s="10">
        <f t="shared" si="41"/>
        <v>20675</v>
      </c>
      <c r="W88" s="10">
        <f t="shared" si="42"/>
        <v>9303.75</v>
      </c>
      <c r="X88" s="10">
        <f t="shared" si="43"/>
        <v>20675</v>
      </c>
      <c r="Y88" s="10">
        <f t="shared" si="44"/>
        <v>20675</v>
      </c>
      <c r="Z88" s="10">
        <f t="shared" si="45"/>
        <v>496.2</v>
      </c>
      <c r="AA88" s="10">
        <f t="shared" si="46"/>
        <v>20675</v>
      </c>
      <c r="AB88" s="10">
        <f t="shared" si="47"/>
        <v>124.05</v>
      </c>
      <c r="AC88" s="10">
        <f t="shared" si="48"/>
        <v>20675</v>
      </c>
      <c r="AD88" s="10">
        <f t="shared" si="49"/>
        <v>5626</v>
      </c>
      <c r="AE88" s="10">
        <f t="shared" si="50"/>
        <v>675.12</v>
      </c>
      <c r="AF88" s="10">
        <f t="shared" si="51"/>
        <v>20675</v>
      </c>
      <c r="AG88" s="10">
        <f t="shared" si="52"/>
        <v>20675</v>
      </c>
      <c r="AH88" s="10">
        <f t="shared" si="53"/>
        <v>3101.25</v>
      </c>
      <c r="AI88" s="10">
        <f t="shared" si="54"/>
        <v>-8212.71</v>
      </c>
      <c r="AJ88" s="10">
        <f t="shared" si="55"/>
        <v>-479.51</v>
      </c>
      <c r="AK88" s="10">
        <f t="shared" si="56"/>
        <v>-112.65</v>
      </c>
      <c r="AL88" s="10">
        <f t="shared" si="57"/>
        <v>-410.6</v>
      </c>
      <c r="AM88" s="10">
        <f t="shared" si="58"/>
        <v>-1728.75</v>
      </c>
      <c r="AN88" s="10">
        <f t="shared" si="59"/>
        <v>7100</v>
      </c>
      <c r="AO88" s="10">
        <f t="shared" si="60"/>
        <v>7100</v>
      </c>
      <c r="AP88" s="10">
        <f t="shared" si="61"/>
        <v>3195</v>
      </c>
      <c r="AQ88" s="191">
        <f t="shared" si="62"/>
        <v>7100</v>
      </c>
      <c r="AR88" s="191">
        <f t="shared" si="63"/>
        <v>7100</v>
      </c>
      <c r="AS88" s="191">
        <f t="shared" si="64"/>
        <v>170.4</v>
      </c>
      <c r="AT88" s="191">
        <f t="shared" si="65"/>
        <v>7100</v>
      </c>
      <c r="AU88" s="191">
        <f t="shared" si="66"/>
        <v>42.6</v>
      </c>
      <c r="AV88" s="191">
        <f t="shared" si="67"/>
        <v>7100</v>
      </c>
      <c r="AW88" s="191">
        <f t="shared" si="68"/>
        <v>5626</v>
      </c>
      <c r="AX88" s="191">
        <f t="shared" si="69"/>
        <v>675.12</v>
      </c>
      <c r="AY88" s="191">
        <f t="shared" si="70"/>
        <v>7100</v>
      </c>
      <c r="AZ88" s="191">
        <f t="shared" si="71"/>
        <v>7100</v>
      </c>
      <c r="BA88" s="191">
        <f t="shared" si="72"/>
        <v>1065</v>
      </c>
      <c r="BB88" s="191">
        <f t="shared" si="73"/>
        <v>-2103.96</v>
      </c>
      <c r="BC88" s="191">
        <f t="shared" si="74"/>
        <v>-153.71</v>
      </c>
      <c r="BD88" s="191">
        <f t="shared" si="75"/>
        <v>-31.2</v>
      </c>
      <c r="BE88" s="191">
        <f t="shared" si="76"/>
        <v>-410.6</v>
      </c>
      <c r="BF88" s="191">
        <f t="shared" si="77"/>
        <v>0</v>
      </c>
    </row>
    <row r="89" spans="2:58">
      <c r="B89" t="s">
        <v>481</v>
      </c>
      <c r="C89" s="195" t="str">
        <f>_xlfn.XLOOKUP(B89,'2024.7-2024.9'!B:B,'2024.7-2024.9'!G:G)</f>
        <v>2023/10/01</v>
      </c>
      <c r="D89">
        <f>_xlfn.XLOOKUP(B89,'2024.7-2024.9'!B:B,'2024.7-2024.9'!I:I)</f>
        <v>0</v>
      </c>
      <c r="E89" t="str">
        <f>_xlfn.XLOOKUP(B89,'2024.7-2024.9'!B:B,'2024.7-2024.9'!C:C)</f>
        <v>服务营销中心</v>
      </c>
      <c r="F89" t="str">
        <f>_xlfn.XLOOKUP(B89,'2024.7-2024.9'!B:B,'2024.7-2024.9'!F:F)</f>
        <v>配件销售主管</v>
      </c>
      <c r="G89">
        <f>_xlfn.XLOOKUP(B89,'2024.07-09姓名和payroll计数'!A:A,'2024.07-09姓名和payroll计数'!B:B)</f>
        <v>3</v>
      </c>
      <c r="H89" s="10">
        <f>_xlfn.XLOOKUP(B89,'2024.1-2024.6'!B:B,'2024.1-2024.6'!K:K)</f>
        <v>10209.6</v>
      </c>
      <c r="I89" s="10">
        <f>IFERROR(AVERAGEIF(#REF!,B89,#REF!),0)</f>
        <v>0</v>
      </c>
      <c r="J89" s="10">
        <f>_xlfn.XLOOKUP(B89,'2024.1-2024.6'!B:B,'2024.1-2024.6'!J:J)</f>
        <v>4480</v>
      </c>
      <c r="K89" s="10">
        <f>IFERROR(AVERAGEIF(#REF!,B89,#REF!),0)</f>
        <v>0</v>
      </c>
      <c r="M89" s="10">
        <f>SUMIF('2024.7-2024.9'!B:B,B89,'2024.7-2024.9'!L:L)</f>
        <v>1091.04</v>
      </c>
      <c r="O89" s="10">
        <f>SUMIF('2024.7-2024.9'!B:B,B89,'2024.7-2024.9'!N:N)</f>
        <v>16.69</v>
      </c>
      <c r="P89" s="10">
        <f>SUMIF('2024.7-2024.9'!B:B,B89,'2024.7-2024.9'!P:P)</f>
        <v>11.4</v>
      </c>
      <c r="R89" s="10">
        <f>SUMIF('2024.7-2024.9'!B:B,B89,'2024.7-2024.9'!M:M)</f>
        <v>264.52</v>
      </c>
      <c r="T89" s="10">
        <f>SUMIF('2024.7-2024.9'!B:B,B89,'2024.7-2024.9'!O:O)</f>
        <v>4032</v>
      </c>
      <c r="U89" s="10">
        <f t="shared" si="40"/>
        <v>10209.6</v>
      </c>
      <c r="V89" s="10">
        <f t="shared" si="41"/>
        <v>10209.6</v>
      </c>
      <c r="W89" s="10">
        <f t="shared" si="42"/>
        <v>4594.32</v>
      </c>
      <c r="X89" s="10">
        <f t="shared" si="43"/>
        <v>10209.6</v>
      </c>
      <c r="Y89" s="10">
        <f t="shared" si="44"/>
        <v>10209.6</v>
      </c>
      <c r="Z89" s="10">
        <f t="shared" si="45"/>
        <v>245.0304</v>
      </c>
      <c r="AA89" s="10">
        <f t="shared" si="46"/>
        <v>10209.6</v>
      </c>
      <c r="AB89" s="10">
        <f t="shared" si="47"/>
        <v>61.2576</v>
      </c>
      <c r="AC89" s="10">
        <f t="shared" si="48"/>
        <v>10209.6</v>
      </c>
      <c r="AD89" s="10">
        <f t="shared" si="49"/>
        <v>5626</v>
      </c>
      <c r="AE89" s="10">
        <f t="shared" si="50"/>
        <v>675.12</v>
      </c>
      <c r="AF89" s="10">
        <f t="shared" si="51"/>
        <v>10209.6</v>
      </c>
      <c r="AG89" s="10">
        <f t="shared" si="52"/>
        <v>10209.6</v>
      </c>
      <c r="AH89" s="10">
        <f t="shared" si="53"/>
        <v>1531.44</v>
      </c>
      <c r="AI89" s="10">
        <f t="shared" si="54"/>
        <v>-3503.28</v>
      </c>
      <c r="AJ89" s="10">
        <f t="shared" si="55"/>
        <v>-228.3404</v>
      </c>
      <c r="AK89" s="10">
        <f t="shared" si="56"/>
        <v>-49.8576</v>
      </c>
      <c r="AL89" s="10">
        <f t="shared" si="57"/>
        <v>-410.6</v>
      </c>
      <c r="AM89" s="10">
        <f t="shared" si="58"/>
        <v>0</v>
      </c>
      <c r="AN89" s="10">
        <f t="shared" si="59"/>
        <v>4546</v>
      </c>
      <c r="AO89" s="10">
        <f t="shared" si="60"/>
        <v>4546</v>
      </c>
      <c r="AP89" s="10">
        <f t="shared" si="61"/>
        <v>2045.7</v>
      </c>
      <c r="AQ89" s="191">
        <f t="shared" si="62"/>
        <v>4480</v>
      </c>
      <c r="AR89" s="191">
        <f t="shared" si="63"/>
        <v>4480</v>
      </c>
      <c r="AS89" s="191">
        <f t="shared" si="64"/>
        <v>107.52</v>
      </c>
      <c r="AT89" s="191">
        <f t="shared" si="65"/>
        <v>4480</v>
      </c>
      <c r="AU89" s="191">
        <f t="shared" si="66"/>
        <v>26.88</v>
      </c>
      <c r="AV89" s="191">
        <f t="shared" si="67"/>
        <v>4480</v>
      </c>
      <c r="AW89" s="191">
        <f t="shared" si="68"/>
        <v>4480</v>
      </c>
      <c r="AX89" s="191">
        <f t="shared" si="69"/>
        <v>537.6</v>
      </c>
      <c r="AY89" s="191">
        <f t="shared" si="70"/>
        <v>4480</v>
      </c>
      <c r="AZ89" s="191">
        <f t="shared" si="71"/>
        <v>4480</v>
      </c>
      <c r="BA89" s="191">
        <f t="shared" si="72"/>
        <v>672</v>
      </c>
      <c r="BB89" s="191">
        <f t="shared" si="73"/>
        <v>-954.66</v>
      </c>
      <c r="BC89" s="191">
        <f t="shared" si="74"/>
        <v>-90.83</v>
      </c>
      <c r="BD89" s="191">
        <f t="shared" si="75"/>
        <v>-15.48</v>
      </c>
      <c r="BE89" s="191">
        <f t="shared" si="76"/>
        <v>-273.08</v>
      </c>
      <c r="BF89" s="191">
        <f t="shared" si="77"/>
        <v>0</v>
      </c>
    </row>
    <row r="90" spans="2:58">
      <c r="B90" t="s">
        <v>287</v>
      </c>
      <c r="C90" s="195" t="str">
        <f>_xlfn.XLOOKUP(B90,'2024.7-2024.9'!B:B,'2024.7-2024.9'!G:G)</f>
        <v>2021/06/03</v>
      </c>
      <c r="D90">
        <f>_xlfn.XLOOKUP(B90,'2024.7-2024.9'!B:B,'2024.7-2024.9'!I:I)</f>
        <v>0</v>
      </c>
      <c r="E90" t="str">
        <f>_xlfn.XLOOKUP(B90,'2024.7-2024.9'!B:B,'2024.7-2024.9'!C:C)</f>
        <v>人力资源部</v>
      </c>
      <c r="F90" t="str">
        <f>_xlfn.XLOOKUP(B90,'2024.7-2024.9'!B:B,'2024.7-2024.9'!F:F)</f>
        <v>人力资源专员</v>
      </c>
      <c r="G90">
        <f>_xlfn.XLOOKUP(B90,'2024.07-09姓名和payroll计数'!A:A,'2024.07-09姓名和payroll计数'!B:B)</f>
        <v>3</v>
      </c>
      <c r="H90" s="10">
        <f>_xlfn.XLOOKUP(B90,'2024.1-2024.6'!B:B,'2024.1-2024.6'!K:K)</f>
        <v>6226</v>
      </c>
      <c r="I90" s="10">
        <f>IFERROR(AVERAGEIF(#REF!,B90,#REF!),0)</f>
        <v>0</v>
      </c>
      <c r="J90" s="10">
        <f>_xlfn.XLOOKUP(B90,'2024.1-2024.6'!B:B,'2024.1-2024.6'!J:J)</f>
        <v>2888</v>
      </c>
      <c r="K90" s="10">
        <f>IFERROR(AVERAGEIF(#REF!,B90,#REF!),0)</f>
        <v>0</v>
      </c>
      <c r="M90" s="10">
        <f>SUMIF('2024.7-2024.9'!B:B,B90,'2024.7-2024.9'!L:L)</f>
        <v>1091.04</v>
      </c>
      <c r="O90" s="10">
        <f>SUMIF('2024.7-2024.9'!B:B,B90,'2024.7-2024.9'!N:N)</f>
        <v>16.69</v>
      </c>
      <c r="P90" s="10">
        <f>SUMIF('2024.7-2024.9'!B:B,B90,'2024.7-2024.9'!P:P)</f>
        <v>11.4</v>
      </c>
      <c r="R90" s="10">
        <f>SUMIF('2024.7-2024.9'!B:B,B90,'2024.7-2024.9'!M:M)</f>
        <v>264.52</v>
      </c>
      <c r="T90" s="10">
        <f>SUMIF('2024.7-2024.9'!B:B,B90,'2024.7-2024.9'!O:O)</f>
        <v>0</v>
      </c>
      <c r="U90" s="10">
        <f t="shared" si="40"/>
        <v>6226</v>
      </c>
      <c r="V90" s="10">
        <f t="shared" si="41"/>
        <v>6226</v>
      </c>
      <c r="W90" s="10">
        <f t="shared" si="42"/>
        <v>2801.7</v>
      </c>
      <c r="X90" s="10">
        <f t="shared" si="43"/>
        <v>6226</v>
      </c>
      <c r="Y90" s="10">
        <f t="shared" si="44"/>
        <v>6226</v>
      </c>
      <c r="Z90" s="10">
        <f t="shared" si="45"/>
        <v>149.424</v>
      </c>
      <c r="AA90" s="10">
        <f t="shared" si="46"/>
        <v>6226</v>
      </c>
      <c r="AB90" s="10">
        <f t="shared" si="47"/>
        <v>37.356</v>
      </c>
      <c r="AC90" s="10">
        <f t="shared" si="48"/>
        <v>6226</v>
      </c>
      <c r="AD90" s="10">
        <f t="shared" si="49"/>
        <v>5626</v>
      </c>
      <c r="AE90" s="10">
        <f t="shared" si="50"/>
        <v>675.12</v>
      </c>
      <c r="AF90" s="10">
        <f t="shared" si="51"/>
        <v>6226</v>
      </c>
      <c r="AG90" s="10">
        <f t="shared" si="52"/>
        <v>6226</v>
      </c>
      <c r="AH90" s="10">
        <f t="shared" si="53"/>
        <v>933.9</v>
      </c>
      <c r="AI90" s="10">
        <f t="shared" si="54"/>
        <v>-1710.66</v>
      </c>
      <c r="AJ90" s="10">
        <f t="shared" si="55"/>
        <v>-132.734</v>
      </c>
      <c r="AK90" s="10">
        <f t="shared" si="56"/>
        <v>-25.956</v>
      </c>
      <c r="AL90" s="10">
        <f t="shared" si="57"/>
        <v>-410.6</v>
      </c>
      <c r="AM90" s="10">
        <f t="shared" si="58"/>
        <v>-933.9</v>
      </c>
      <c r="AN90" s="10">
        <f t="shared" si="59"/>
        <v>4546</v>
      </c>
      <c r="AO90" s="10">
        <f t="shared" si="60"/>
        <v>4546</v>
      </c>
      <c r="AP90" s="10">
        <f t="shared" si="61"/>
        <v>2045.7</v>
      </c>
      <c r="AQ90" s="191">
        <f t="shared" si="62"/>
        <v>2888</v>
      </c>
      <c r="AR90" s="191">
        <f t="shared" si="63"/>
        <v>2888</v>
      </c>
      <c r="AS90" s="191">
        <f t="shared" si="64"/>
        <v>69.312</v>
      </c>
      <c r="AT90" s="191">
        <f t="shared" si="65"/>
        <v>2888</v>
      </c>
      <c r="AU90" s="191">
        <f t="shared" si="66"/>
        <v>17.328</v>
      </c>
      <c r="AV90" s="191">
        <f t="shared" si="67"/>
        <v>4340</v>
      </c>
      <c r="AW90" s="191">
        <f t="shared" si="68"/>
        <v>4340</v>
      </c>
      <c r="AX90" s="191">
        <f t="shared" si="69"/>
        <v>520.8</v>
      </c>
      <c r="AY90" s="191">
        <f t="shared" si="70"/>
        <v>2888</v>
      </c>
      <c r="AZ90" s="191">
        <f t="shared" si="71"/>
        <v>2888</v>
      </c>
      <c r="BA90" s="191">
        <f t="shared" si="72"/>
        <v>433.2</v>
      </c>
      <c r="BB90" s="191">
        <f t="shared" si="73"/>
        <v>-954.66</v>
      </c>
      <c r="BC90" s="191">
        <f t="shared" si="74"/>
        <v>-52.622</v>
      </c>
      <c r="BD90" s="191">
        <f t="shared" si="75"/>
        <v>-5.928</v>
      </c>
      <c r="BE90" s="191">
        <f t="shared" si="76"/>
        <v>-256.28</v>
      </c>
      <c r="BF90" s="191">
        <f t="shared" si="77"/>
        <v>-433.2</v>
      </c>
    </row>
    <row r="91" spans="2:58">
      <c r="B91" t="s">
        <v>288</v>
      </c>
      <c r="C91" s="195" t="str">
        <f>_xlfn.XLOOKUP(B91,'2024.7-2024.9'!B:B,'2024.7-2024.9'!G:G)</f>
        <v>2023/03/17</v>
      </c>
      <c r="D91">
        <f>_xlfn.XLOOKUP(B91,'2024.7-2024.9'!B:B,'2024.7-2024.9'!I:I)</f>
        <v>0</v>
      </c>
      <c r="E91" t="str">
        <f>_xlfn.XLOOKUP(B91,'2024.7-2024.9'!B:B,'2024.7-2024.9'!C:C)</f>
        <v>运营中心</v>
      </c>
      <c r="F91" t="str">
        <f>_xlfn.XLOOKUP(B91,'2024.7-2024.9'!B:B,'2024.7-2024.9'!F:F)</f>
        <v>装配钳工</v>
      </c>
      <c r="G91">
        <f>_xlfn.XLOOKUP(B91,'2024.07-09姓名和payroll计数'!A:A,'2024.07-09姓名和payroll计数'!B:B)</f>
        <v>3</v>
      </c>
      <c r="H91" s="10">
        <f>_xlfn.XLOOKUP(B91,'2024.1-2024.6'!B:B,'2024.1-2024.6'!K:K)</f>
        <v>6642.2</v>
      </c>
      <c r="I91" s="10">
        <f>IFERROR(AVERAGEIF(#REF!,B91,#REF!),0)</f>
        <v>0</v>
      </c>
      <c r="J91" s="10">
        <f>_xlfn.XLOOKUP(B91,'2024.1-2024.6'!B:B,'2024.1-2024.6'!J:J)</f>
        <v>1900</v>
      </c>
      <c r="K91" s="10">
        <f>IFERROR(AVERAGEIF(#REF!,B91,#REF!),0)</f>
        <v>0</v>
      </c>
      <c r="M91" s="10">
        <f>SUMIF('2024.7-2024.9'!B:B,B91,'2024.7-2024.9'!L:L)</f>
        <v>1091.04</v>
      </c>
      <c r="O91" s="10">
        <f>SUMIF('2024.7-2024.9'!B:B,B91,'2024.7-2024.9'!N:N)</f>
        <v>16.69</v>
      </c>
      <c r="P91" s="10">
        <f>SUMIF('2024.7-2024.9'!B:B,B91,'2024.7-2024.9'!P:P)</f>
        <v>11.4</v>
      </c>
      <c r="R91" s="10">
        <f>SUMIF('2024.7-2024.9'!B:B,B91,'2024.7-2024.9'!M:M)</f>
        <v>264.52</v>
      </c>
      <c r="T91" s="10">
        <f>SUMIF('2024.7-2024.9'!B:B,B91,'2024.7-2024.9'!O:O)</f>
        <v>0</v>
      </c>
      <c r="U91" s="10">
        <f t="shared" si="40"/>
        <v>6642.2</v>
      </c>
      <c r="V91" s="10">
        <f t="shared" si="41"/>
        <v>6642.2</v>
      </c>
      <c r="W91" s="10">
        <f t="shared" si="42"/>
        <v>2988.99</v>
      </c>
      <c r="X91" s="10">
        <f t="shared" si="43"/>
        <v>6642.2</v>
      </c>
      <c r="Y91" s="10">
        <f t="shared" si="44"/>
        <v>6642.2</v>
      </c>
      <c r="Z91" s="10">
        <f t="shared" si="45"/>
        <v>159.4128</v>
      </c>
      <c r="AA91" s="10">
        <f t="shared" si="46"/>
        <v>6642.2</v>
      </c>
      <c r="AB91" s="10">
        <f t="shared" si="47"/>
        <v>39.8532</v>
      </c>
      <c r="AC91" s="10">
        <f t="shared" si="48"/>
        <v>6642.2</v>
      </c>
      <c r="AD91" s="10">
        <f t="shared" si="49"/>
        <v>5626</v>
      </c>
      <c r="AE91" s="10">
        <f t="shared" si="50"/>
        <v>675.12</v>
      </c>
      <c r="AF91" s="10">
        <f t="shared" si="51"/>
        <v>6642.2</v>
      </c>
      <c r="AG91" s="10">
        <f t="shared" si="52"/>
        <v>6642.2</v>
      </c>
      <c r="AH91" s="10">
        <f t="shared" si="53"/>
        <v>996.33</v>
      </c>
      <c r="AI91" s="10">
        <f t="shared" si="54"/>
        <v>-1897.95</v>
      </c>
      <c r="AJ91" s="10">
        <f t="shared" si="55"/>
        <v>-142.7228</v>
      </c>
      <c r="AK91" s="10">
        <f t="shared" si="56"/>
        <v>-28.4532</v>
      </c>
      <c r="AL91" s="10">
        <f t="shared" si="57"/>
        <v>-410.6</v>
      </c>
      <c r="AM91" s="10">
        <f t="shared" si="58"/>
        <v>-996.33</v>
      </c>
      <c r="AN91" s="10">
        <f t="shared" si="59"/>
        <v>4546</v>
      </c>
      <c r="AO91" s="10">
        <f t="shared" si="60"/>
        <v>4546</v>
      </c>
      <c r="AP91" s="10">
        <f t="shared" si="61"/>
        <v>2045.7</v>
      </c>
      <c r="AQ91" s="191">
        <f t="shared" si="62"/>
        <v>1900</v>
      </c>
      <c r="AR91" s="191">
        <f t="shared" si="63"/>
        <v>1900</v>
      </c>
      <c r="AS91" s="191">
        <f t="shared" si="64"/>
        <v>45.6</v>
      </c>
      <c r="AT91" s="191">
        <f t="shared" si="65"/>
        <v>1900</v>
      </c>
      <c r="AU91" s="191">
        <f t="shared" si="66"/>
        <v>11.4</v>
      </c>
      <c r="AV91" s="191">
        <f t="shared" si="67"/>
        <v>4340</v>
      </c>
      <c r="AW91" s="191">
        <f t="shared" si="68"/>
        <v>4340</v>
      </c>
      <c r="AX91" s="191">
        <f t="shared" si="69"/>
        <v>520.8</v>
      </c>
      <c r="AY91" s="191">
        <f t="shared" si="70"/>
        <v>1900</v>
      </c>
      <c r="AZ91" s="191">
        <f t="shared" si="71"/>
        <v>1900</v>
      </c>
      <c r="BA91" s="191">
        <f t="shared" si="72"/>
        <v>285</v>
      </c>
      <c r="BB91" s="191">
        <f t="shared" si="73"/>
        <v>-954.66</v>
      </c>
      <c r="BC91" s="191">
        <f t="shared" si="74"/>
        <v>-28.91</v>
      </c>
      <c r="BD91" s="191">
        <f t="shared" si="75"/>
        <v>0</v>
      </c>
      <c r="BE91" s="191">
        <f t="shared" si="76"/>
        <v>-256.28</v>
      </c>
      <c r="BF91" s="191">
        <f t="shared" si="77"/>
        <v>-285</v>
      </c>
    </row>
    <row r="92" spans="2:58">
      <c r="B92" t="s">
        <v>290</v>
      </c>
      <c r="C92" s="195" t="str">
        <f>_xlfn.XLOOKUP(B92,'2024.7-2024.9'!B:B,'2024.7-2024.9'!G:G)</f>
        <v>2010/06/21</v>
      </c>
      <c r="D92">
        <f>_xlfn.XLOOKUP(B92,'2024.7-2024.9'!B:B,'2024.7-2024.9'!I:I)</f>
        <v>0</v>
      </c>
      <c r="E92" t="str">
        <f>_xlfn.XLOOKUP(B92,'2024.7-2024.9'!B:B,'2024.7-2024.9'!C:C)</f>
        <v>研发部</v>
      </c>
      <c r="F92" t="str">
        <f>_xlfn.XLOOKUP(B92,'2024.7-2024.9'!B:B,'2024.7-2024.9'!F:F)</f>
        <v>研发经理</v>
      </c>
      <c r="G92">
        <f>_xlfn.XLOOKUP(B92,'2024.07-09姓名和payroll计数'!A:A,'2024.07-09姓名和payroll计数'!B:B)</f>
        <v>3</v>
      </c>
      <c r="H92" s="10">
        <f>_xlfn.XLOOKUP(B92,'2024.1-2024.6'!B:B,'2024.1-2024.6'!K:K)</f>
        <v>13008</v>
      </c>
      <c r="I92" s="10">
        <f>IFERROR(AVERAGEIF(#REF!,B92,#REF!),0)</f>
        <v>0</v>
      </c>
      <c r="J92" s="10">
        <f>_xlfn.XLOOKUP(B92,'2024.1-2024.6'!B:B,'2024.1-2024.6'!J:J)</f>
        <v>5389</v>
      </c>
      <c r="K92" s="10">
        <f>IFERROR(AVERAGEIF(#REF!,B92,#REF!),0)</f>
        <v>0</v>
      </c>
      <c r="M92" s="10">
        <f>SUMIF('2024.7-2024.9'!B:B,B92,'2024.7-2024.9'!L:L)</f>
        <v>1091.04</v>
      </c>
      <c r="O92" s="10">
        <f>SUMIF('2024.7-2024.9'!B:B,B92,'2024.7-2024.9'!N:N)</f>
        <v>16.69</v>
      </c>
      <c r="P92" s="10">
        <f>SUMIF('2024.7-2024.9'!B:B,B92,'2024.7-2024.9'!P:P)</f>
        <v>11.4</v>
      </c>
      <c r="R92" s="10">
        <f>SUMIF('2024.7-2024.9'!B:B,B92,'2024.7-2024.9'!M:M)</f>
        <v>264.52</v>
      </c>
      <c r="T92" s="10">
        <f>SUMIF('2024.7-2024.9'!B:B,B92,'2024.7-2024.9'!O:O)</f>
        <v>1500</v>
      </c>
      <c r="U92" s="10">
        <f t="shared" si="40"/>
        <v>13008</v>
      </c>
      <c r="V92" s="10">
        <f t="shared" si="41"/>
        <v>13008</v>
      </c>
      <c r="W92" s="10">
        <f t="shared" si="42"/>
        <v>5853.6</v>
      </c>
      <c r="X92" s="10">
        <f t="shared" si="43"/>
        <v>13008</v>
      </c>
      <c r="Y92" s="10">
        <f t="shared" si="44"/>
        <v>13008</v>
      </c>
      <c r="Z92" s="10">
        <f t="shared" si="45"/>
        <v>312.192</v>
      </c>
      <c r="AA92" s="10">
        <f t="shared" si="46"/>
        <v>13008</v>
      </c>
      <c r="AB92" s="10">
        <f t="shared" si="47"/>
        <v>78.048</v>
      </c>
      <c r="AC92" s="10">
        <f t="shared" si="48"/>
        <v>13008</v>
      </c>
      <c r="AD92" s="10">
        <f t="shared" si="49"/>
        <v>5626</v>
      </c>
      <c r="AE92" s="10">
        <f t="shared" si="50"/>
        <v>675.12</v>
      </c>
      <c r="AF92" s="10">
        <f t="shared" si="51"/>
        <v>13008</v>
      </c>
      <c r="AG92" s="10">
        <f t="shared" si="52"/>
        <v>13008</v>
      </c>
      <c r="AH92" s="10">
        <f t="shared" si="53"/>
        <v>1951.2</v>
      </c>
      <c r="AI92" s="10">
        <f t="shared" si="54"/>
        <v>-4762.56</v>
      </c>
      <c r="AJ92" s="10">
        <f t="shared" si="55"/>
        <v>-295.502</v>
      </c>
      <c r="AK92" s="10">
        <f t="shared" si="56"/>
        <v>-66.648</v>
      </c>
      <c r="AL92" s="10">
        <f t="shared" si="57"/>
        <v>-410.6</v>
      </c>
      <c r="AM92" s="10">
        <f t="shared" si="58"/>
        <v>-451.2</v>
      </c>
      <c r="AN92" s="10">
        <f t="shared" si="59"/>
        <v>5389</v>
      </c>
      <c r="AO92" s="10">
        <f t="shared" si="60"/>
        <v>5389</v>
      </c>
      <c r="AP92" s="10">
        <f t="shared" si="61"/>
        <v>2425.05</v>
      </c>
      <c r="AQ92" s="191">
        <f t="shared" si="62"/>
        <v>5389</v>
      </c>
      <c r="AR92" s="191">
        <f t="shared" si="63"/>
        <v>5389</v>
      </c>
      <c r="AS92" s="191">
        <f t="shared" si="64"/>
        <v>129.336</v>
      </c>
      <c r="AT92" s="191">
        <f t="shared" si="65"/>
        <v>5389</v>
      </c>
      <c r="AU92" s="191">
        <f t="shared" si="66"/>
        <v>32.334</v>
      </c>
      <c r="AV92" s="191">
        <f t="shared" si="67"/>
        <v>5389</v>
      </c>
      <c r="AW92" s="191">
        <f t="shared" si="68"/>
        <v>5389</v>
      </c>
      <c r="AX92" s="191">
        <f t="shared" si="69"/>
        <v>646.68</v>
      </c>
      <c r="AY92" s="191">
        <f t="shared" si="70"/>
        <v>5389</v>
      </c>
      <c r="AZ92" s="191">
        <f t="shared" si="71"/>
        <v>5389</v>
      </c>
      <c r="BA92" s="191">
        <f t="shared" si="72"/>
        <v>808.35</v>
      </c>
      <c r="BB92" s="191">
        <f t="shared" si="73"/>
        <v>-1334.01</v>
      </c>
      <c r="BC92" s="191">
        <f t="shared" si="74"/>
        <v>-112.646</v>
      </c>
      <c r="BD92" s="191">
        <f t="shared" si="75"/>
        <v>-20.934</v>
      </c>
      <c r="BE92" s="191">
        <f t="shared" si="76"/>
        <v>-382.16</v>
      </c>
      <c r="BF92" s="191">
        <f t="shared" si="77"/>
        <v>0</v>
      </c>
    </row>
    <row r="93" spans="2:58">
      <c r="B93" t="s">
        <v>291</v>
      </c>
      <c r="C93" s="195" t="str">
        <f>_xlfn.XLOOKUP(B93,'2024.7-2024.9'!B:B,'2024.7-2024.9'!G:G)</f>
        <v>2021/08/23</v>
      </c>
      <c r="D93">
        <f>_xlfn.XLOOKUP(B93,'2024.7-2024.9'!B:B,'2024.7-2024.9'!I:I)</f>
        <v>0</v>
      </c>
      <c r="E93" t="str">
        <f>_xlfn.XLOOKUP(B93,'2024.7-2024.9'!B:B,'2024.7-2024.9'!C:C)</f>
        <v>核价管理部</v>
      </c>
      <c r="F93" t="str">
        <f>_xlfn.XLOOKUP(B93,'2024.7-2024.9'!B:B,'2024.7-2024.9'!F:F)</f>
        <v>核价工程师</v>
      </c>
      <c r="G93">
        <f>_xlfn.XLOOKUP(B93,'2024.07-09姓名和payroll计数'!A:A,'2024.07-09姓名和payroll计数'!B:B)</f>
        <v>3</v>
      </c>
      <c r="H93" s="10">
        <f>_xlfn.XLOOKUP(B93,'2024.1-2024.6'!B:B,'2024.1-2024.6'!K:K)</f>
        <v>12206.1</v>
      </c>
      <c r="I93" s="10">
        <f>IFERROR(AVERAGEIF(#REF!,B93,#REF!),0)</f>
        <v>0</v>
      </c>
      <c r="J93" s="10">
        <f>_xlfn.XLOOKUP(B93,'2024.1-2024.6'!B:B,'2024.1-2024.6'!J:J)</f>
        <v>4800</v>
      </c>
      <c r="K93" s="10">
        <f>IFERROR(AVERAGEIF(#REF!,B93,#REF!),0)</f>
        <v>0</v>
      </c>
      <c r="M93" s="10">
        <f>SUMIF('2024.7-2024.9'!B:B,B93,'2024.7-2024.9'!L:L)</f>
        <v>1091.04</v>
      </c>
      <c r="O93" s="10">
        <f>SUMIF('2024.7-2024.9'!B:B,B93,'2024.7-2024.9'!N:N)</f>
        <v>16.69</v>
      </c>
      <c r="P93" s="10">
        <f>SUMIF('2024.7-2024.9'!B:B,B93,'2024.7-2024.9'!P:P)</f>
        <v>11.4</v>
      </c>
      <c r="R93" s="10">
        <f>SUMIF('2024.7-2024.9'!B:B,B93,'2024.7-2024.9'!M:M)</f>
        <v>264.52</v>
      </c>
      <c r="T93" s="10">
        <f>SUMIF('2024.7-2024.9'!B:B,B93,'2024.7-2024.9'!O:O)</f>
        <v>0</v>
      </c>
      <c r="U93" s="10">
        <f t="shared" si="40"/>
        <v>12206.1</v>
      </c>
      <c r="V93" s="10">
        <f t="shared" si="41"/>
        <v>12206.1</v>
      </c>
      <c r="W93" s="10">
        <f t="shared" si="42"/>
        <v>5492.745</v>
      </c>
      <c r="X93" s="10">
        <f t="shared" si="43"/>
        <v>12206.1</v>
      </c>
      <c r="Y93" s="10">
        <f t="shared" si="44"/>
        <v>12206.1</v>
      </c>
      <c r="Z93" s="10">
        <f t="shared" si="45"/>
        <v>292.9464</v>
      </c>
      <c r="AA93" s="10">
        <f t="shared" si="46"/>
        <v>12206.1</v>
      </c>
      <c r="AB93" s="10">
        <f t="shared" si="47"/>
        <v>73.2366</v>
      </c>
      <c r="AC93" s="10">
        <f t="shared" si="48"/>
        <v>12206.1</v>
      </c>
      <c r="AD93" s="10">
        <f t="shared" si="49"/>
        <v>5626</v>
      </c>
      <c r="AE93" s="10">
        <f t="shared" si="50"/>
        <v>675.12</v>
      </c>
      <c r="AF93" s="10">
        <f t="shared" si="51"/>
        <v>12206.1</v>
      </c>
      <c r="AG93" s="10">
        <f t="shared" si="52"/>
        <v>12206.1</v>
      </c>
      <c r="AH93" s="10">
        <f t="shared" si="53"/>
        <v>1830.915</v>
      </c>
      <c r="AI93" s="10">
        <f t="shared" si="54"/>
        <v>-4401.705</v>
      </c>
      <c r="AJ93" s="10">
        <f t="shared" si="55"/>
        <v>-276.2564</v>
      </c>
      <c r="AK93" s="10">
        <f t="shared" si="56"/>
        <v>-61.8366</v>
      </c>
      <c r="AL93" s="10">
        <f t="shared" si="57"/>
        <v>-410.6</v>
      </c>
      <c r="AM93" s="10">
        <f t="shared" si="58"/>
        <v>-1830.915</v>
      </c>
      <c r="AN93" s="10">
        <f t="shared" si="59"/>
        <v>4800</v>
      </c>
      <c r="AO93" s="10">
        <f t="shared" si="60"/>
        <v>4800</v>
      </c>
      <c r="AP93" s="10">
        <f t="shared" si="61"/>
        <v>2160</v>
      </c>
      <c r="AQ93" s="191">
        <f t="shared" si="62"/>
        <v>4800</v>
      </c>
      <c r="AR93" s="191">
        <f t="shared" si="63"/>
        <v>4800</v>
      </c>
      <c r="AS93" s="191">
        <f t="shared" si="64"/>
        <v>115.2</v>
      </c>
      <c r="AT93" s="191">
        <f t="shared" si="65"/>
        <v>4800</v>
      </c>
      <c r="AU93" s="191">
        <f t="shared" si="66"/>
        <v>28.8</v>
      </c>
      <c r="AV93" s="191">
        <f t="shared" si="67"/>
        <v>4800</v>
      </c>
      <c r="AW93" s="191">
        <f t="shared" si="68"/>
        <v>4800</v>
      </c>
      <c r="AX93" s="191">
        <f t="shared" si="69"/>
        <v>576</v>
      </c>
      <c r="AY93" s="191">
        <f t="shared" si="70"/>
        <v>4800</v>
      </c>
      <c r="AZ93" s="191">
        <f t="shared" si="71"/>
        <v>4800</v>
      </c>
      <c r="BA93" s="191">
        <f t="shared" si="72"/>
        <v>720</v>
      </c>
      <c r="BB93" s="191">
        <f t="shared" si="73"/>
        <v>-1068.96</v>
      </c>
      <c r="BC93" s="191">
        <f t="shared" si="74"/>
        <v>-98.51</v>
      </c>
      <c r="BD93" s="191">
        <f t="shared" si="75"/>
        <v>-17.4</v>
      </c>
      <c r="BE93" s="191">
        <f t="shared" si="76"/>
        <v>-311.48</v>
      </c>
      <c r="BF93" s="191">
        <f t="shared" si="77"/>
        <v>-720</v>
      </c>
    </row>
    <row r="94" spans="2:58">
      <c r="B94" t="s">
        <v>292</v>
      </c>
      <c r="C94" s="195" t="str">
        <f>_xlfn.XLOOKUP(B94,'2024.7-2024.9'!B:B,'2024.7-2024.9'!G:G)</f>
        <v>2023/02/21</v>
      </c>
      <c r="D94">
        <f>_xlfn.XLOOKUP(B94,'2024.7-2024.9'!B:B,'2024.7-2024.9'!I:I)</f>
        <v>0</v>
      </c>
      <c r="E94" t="str">
        <f>_xlfn.XLOOKUP(B94,'2024.7-2024.9'!B:B,'2024.7-2024.9'!C:C)</f>
        <v>运营中心</v>
      </c>
      <c r="F94" t="str">
        <f>_xlfn.XLOOKUP(B94,'2024.7-2024.9'!B:B,'2024.7-2024.9'!F:F)</f>
        <v>装配钳工</v>
      </c>
      <c r="G94">
        <f>_xlfn.XLOOKUP(B94,'2024.07-09姓名和payroll计数'!A:A,'2024.07-09姓名和payroll计数'!B:B)</f>
        <v>3</v>
      </c>
      <c r="H94" s="10">
        <f>_xlfn.XLOOKUP(B94,'2024.1-2024.6'!B:B,'2024.1-2024.6'!K:K)</f>
        <v>7201.25</v>
      </c>
      <c r="I94" s="10">
        <f>IFERROR(AVERAGEIF(#REF!,B94,#REF!),0)</f>
        <v>0</v>
      </c>
      <c r="J94" s="10">
        <f>_xlfn.XLOOKUP(B94,'2024.1-2024.6'!B:B,'2024.1-2024.6'!J:J)</f>
        <v>1900</v>
      </c>
      <c r="K94" s="10">
        <f>IFERROR(AVERAGEIF(#REF!,B94,#REF!),0)</f>
        <v>0</v>
      </c>
      <c r="M94" s="10">
        <f>SUMIF('2024.7-2024.9'!B:B,B94,'2024.7-2024.9'!L:L)</f>
        <v>1091.04</v>
      </c>
      <c r="O94" s="10">
        <f>SUMIF('2024.7-2024.9'!B:B,B94,'2024.7-2024.9'!N:N)</f>
        <v>16.69</v>
      </c>
      <c r="P94" s="10">
        <f>SUMIF('2024.7-2024.9'!B:B,B94,'2024.7-2024.9'!P:P)</f>
        <v>11.4</v>
      </c>
      <c r="R94" s="10">
        <f>SUMIF('2024.7-2024.9'!B:B,B94,'2024.7-2024.9'!M:M)</f>
        <v>264.52</v>
      </c>
      <c r="T94" s="10">
        <f>SUMIF('2024.7-2024.9'!B:B,B94,'2024.7-2024.9'!O:O)</f>
        <v>0</v>
      </c>
      <c r="U94" s="10">
        <f t="shared" si="40"/>
        <v>7201.25</v>
      </c>
      <c r="V94" s="10">
        <f t="shared" si="41"/>
        <v>7201.25</v>
      </c>
      <c r="W94" s="10">
        <f t="shared" si="42"/>
        <v>3240.5625</v>
      </c>
      <c r="X94" s="10">
        <f t="shared" si="43"/>
        <v>7201.25</v>
      </c>
      <c r="Y94" s="10">
        <f t="shared" si="44"/>
        <v>7201.25</v>
      </c>
      <c r="Z94" s="10">
        <f t="shared" si="45"/>
        <v>172.83</v>
      </c>
      <c r="AA94" s="10">
        <f t="shared" si="46"/>
        <v>7201.25</v>
      </c>
      <c r="AB94" s="10">
        <f t="shared" si="47"/>
        <v>43.2075</v>
      </c>
      <c r="AC94" s="10">
        <f t="shared" si="48"/>
        <v>7201.25</v>
      </c>
      <c r="AD94" s="10">
        <f t="shared" si="49"/>
        <v>5626</v>
      </c>
      <c r="AE94" s="10">
        <f t="shared" si="50"/>
        <v>675.12</v>
      </c>
      <c r="AF94" s="10">
        <f t="shared" si="51"/>
        <v>7201.25</v>
      </c>
      <c r="AG94" s="10">
        <f t="shared" si="52"/>
        <v>7201.25</v>
      </c>
      <c r="AH94" s="10">
        <f t="shared" si="53"/>
        <v>1080.1875</v>
      </c>
      <c r="AI94" s="10">
        <f t="shared" si="54"/>
        <v>-2149.5225</v>
      </c>
      <c r="AJ94" s="10">
        <f t="shared" si="55"/>
        <v>-156.14</v>
      </c>
      <c r="AK94" s="10">
        <f t="shared" si="56"/>
        <v>-31.8075</v>
      </c>
      <c r="AL94" s="10">
        <f t="shared" si="57"/>
        <v>-410.6</v>
      </c>
      <c r="AM94" s="10">
        <f t="shared" si="58"/>
        <v>-1080.1875</v>
      </c>
      <c r="AN94" s="10">
        <f t="shared" si="59"/>
        <v>4546</v>
      </c>
      <c r="AO94" s="10">
        <f t="shared" si="60"/>
        <v>4546</v>
      </c>
      <c r="AP94" s="10">
        <f t="shared" si="61"/>
        <v>2045.7</v>
      </c>
      <c r="AQ94" s="191">
        <f t="shared" si="62"/>
        <v>1900</v>
      </c>
      <c r="AR94" s="191">
        <f t="shared" si="63"/>
        <v>1900</v>
      </c>
      <c r="AS94" s="191">
        <f t="shared" si="64"/>
        <v>45.6</v>
      </c>
      <c r="AT94" s="191">
        <f t="shared" si="65"/>
        <v>1900</v>
      </c>
      <c r="AU94" s="191">
        <f t="shared" si="66"/>
        <v>11.4</v>
      </c>
      <c r="AV94" s="191">
        <f t="shared" si="67"/>
        <v>4340</v>
      </c>
      <c r="AW94" s="191">
        <f t="shared" si="68"/>
        <v>4340</v>
      </c>
      <c r="AX94" s="191">
        <f t="shared" si="69"/>
        <v>520.8</v>
      </c>
      <c r="AY94" s="191">
        <f t="shared" si="70"/>
        <v>1900</v>
      </c>
      <c r="AZ94" s="191">
        <f t="shared" si="71"/>
        <v>1900</v>
      </c>
      <c r="BA94" s="191">
        <f t="shared" si="72"/>
        <v>285</v>
      </c>
      <c r="BB94" s="191">
        <f t="shared" si="73"/>
        <v>-954.66</v>
      </c>
      <c r="BC94" s="191">
        <f t="shared" si="74"/>
        <v>-28.91</v>
      </c>
      <c r="BD94" s="191">
        <f t="shared" si="75"/>
        <v>0</v>
      </c>
      <c r="BE94" s="191">
        <f t="shared" si="76"/>
        <v>-256.28</v>
      </c>
      <c r="BF94" s="191">
        <f t="shared" si="77"/>
        <v>-285</v>
      </c>
    </row>
    <row r="95" spans="2:58">
      <c r="B95" t="s">
        <v>482</v>
      </c>
      <c r="C95" s="195" t="str">
        <f>_xlfn.XLOOKUP(B95,'2024.7-2024.9'!B:B,'2024.7-2024.9'!G:G)</f>
        <v>2023/08/28</v>
      </c>
      <c r="D95">
        <f>_xlfn.XLOOKUP(B95,'2024.7-2024.9'!B:B,'2024.7-2024.9'!I:I)</f>
        <v>0</v>
      </c>
      <c r="E95" t="str">
        <f>_xlfn.XLOOKUP(B95,'2024.7-2024.9'!B:B,'2024.7-2024.9'!C:C)</f>
        <v>运营中心</v>
      </c>
      <c r="F95" t="str">
        <f>_xlfn.XLOOKUP(B95,'2024.7-2024.9'!B:B,'2024.7-2024.9'!F:F)</f>
        <v>装配钳工</v>
      </c>
      <c r="G95">
        <f>_xlfn.XLOOKUP(B95,'2024.07-09姓名和payroll计数'!A:A,'2024.07-09姓名和payroll计数'!B:B)</f>
        <v>3</v>
      </c>
      <c r="H95" s="10">
        <f>_xlfn.XLOOKUP(B95,'2024.1-2024.6'!B:B,'2024.1-2024.6'!K:K)</f>
        <v>6396.84</v>
      </c>
      <c r="I95" s="10">
        <f>IFERROR(AVERAGEIF(#REF!,B95,#REF!),0)</f>
        <v>0</v>
      </c>
      <c r="J95" s="10">
        <f>_xlfn.XLOOKUP(B95,'2024.1-2024.6'!B:B,'2024.1-2024.6'!J:J)</f>
        <v>1900</v>
      </c>
      <c r="K95" s="10">
        <f>IFERROR(AVERAGEIF(#REF!,B95,#REF!),0)</f>
        <v>0</v>
      </c>
      <c r="M95" s="10">
        <f>SUMIF('2024.7-2024.9'!B:B,B95,'2024.7-2024.9'!L:L)</f>
        <v>1091.04</v>
      </c>
      <c r="O95" s="10">
        <f>SUMIF('2024.7-2024.9'!B:B,B95,'2024.7-2024.9'!N:N)</f>
        <v>16.69</v>
      </c>
      <c r="P95" s="10">
        <f>SUMIF('2024.7-2024.9'!B:B,B95,'2024.7-2024.9'!P:P)</f>
        <v>11.4</v>
      </c>
      <c r="R95" s="10">
        <f>SUMIF('2024.7-2024.9'!B:B,B95,'2024.7-2024.9'!M:M)</f>
        <v>264.52</v>
      </c>
      <c r="T95" s="10">
        <f>SUMIF('2024.7-2024.9'!B:B,B95,'2024.7-2024.9'!O:O)</f>
        <v>0</v>
      </c>
      <c r="U95" s="10">
        <f t="shared" si="40"/>
        <v>6396.84</v>
      </c>
      <c r="V95" s="10">
        <f t="shared" si="41"/>
        <v>6396.84</v>
      </c>
      <c r="W95" s="10">
        <f t="shared" si="42"/>
        <v>2878.578</v>
      </c>
      <c r="X95" s="10">
        <f t="shared" si="43"/>
        <v>6396.84</v>
      </c>
      <c r="Y95" s="10">
        <f t="shared" si="44"/>
        <v>6396.84</v>
      </c>
      <c r="Z95" s="10">
        <f t="shared" si="45"/>
        <v>153.52416</v>
      </c>
      <c r="AA95" s="10">
        <f t="shared" si="46"/>
        <v>6396.84</v>
      </c>
      <c r="AB95" s="10">
        <f t="shared" si="47"/>
        <v>38.38104</v>
      </c>
      <c r="AC95" s="10">
        <f t="shared" si="48"/>
        <v>6396.84</v>
      </c>
      <c r="AD95" s="10">
        <f t="shared" si="49"/>
        <v>5626</v>
      </c>
      <c r="AE95" s="10">
        <f t="shared" si="50"/>
        <v>675.12</v>
      </c>
      <c r="AF95" s="10">
        <f t="shared" si="51"/>
        <v>6396.84</v>
      </c>
      <c r="AG95" s="10">
        <f t="shared" si="52"/>
        <v>6396.84</v>
      </c>
      <c r="AH95" s="10">
        <f t="shared" si="53"/>
        <v>959.526</v>
      </c>
      <c r="AI95" s="10">
        <f t="shared" si="54"/>
        <v>-1787.538</v>
      </c>
      <c r="AJ95" s="10">
        <f t="shared" si="55"/>
        <v>-136.83416</v>
      </c>
      <c r="AK95" s="10">
        <f t="shared" si="56"/>
        <v>-26.98104</v>
      </c>
      <c r="AL95" s="10">
        <f t="shared" si="57"/>
        <v>-410.6</v>
      </c>
      <c r="AM95" s="10">
        <f t="shared" si="58"/>
        <v>-959.526</v>
      </c>
      <c r="AN95" s="10">
        <f t="shared" si="59"/>
        <v>4546</v>
      </c>
      <c r="AO95" s="10">
        <f t="shared" si="60"/>
        <v>4546</v>
      </c>
      <c r="AP95" s="10">
        <f t="shared" si="61"/>
        <v>2045.7</v>
      </c>
      <c r="AQ95" s="191">
        <f t="shared" si="62"/>
        <v>1900</v>
      </c>
      <c r="AR95" s="191">
        <f t="shared" si="63"/>
        <v>1900</v>
      </c>
      <c r="AS95" s="191">
        <f t="shared" si="64"/>
        <v>45.6</v>
      </c>
      <c r="AT95" s="191">
        <f t="shared" si="65"/>
        <v>1900</v>
      </c>
      <c r="AU95" s="191">
        <f t="shared" si="66"/>
        <v>11.4</v>
      </c>
      <c r="AV95" s="191">
        <f t="shared" si="67"/>
        <v>4340</v>
      </c>
      <c r="AW95" s="191">
        <f t="shared" si="68"/>
        <v>4340</v>
      </c>
      <c r="AX95" s="191">
        <f t="shared" si="69"/>
        <v>520.8</v>
      </c>
      <c r="AY95" s="191">
        <f t="shared" si="70"/>
        <v>1900</v>
      </c>
      <c r="AZ95" s="191">
        <f t="shared" si="71"/>
        <v>1900</v>
      </c>
      <c r="BA95" s="191">
        <f t="shared" si="72"/>
        <v>285</v>
      </c>
      <c r="BB95" s="191">
        <f t="shared" si="73"/>
        <v>-954.66</v>
      </c>
      <c r="BC95" s="191">
        <f t="shared" si="74"/>
        <v>-28.91</v>
      </c>
      <c r="BD95" s="191">
        <f t="shared" si="75"/>
        <v>0</v>
      </c>
      <c r="BE95" s="191">
        <f t="shared" si="76"/>
        <v>-256.28</v>
      </c>
      <c r="BF95" s="191">
        <f t="shared" si="77"/>
        <v>-285</v>
      </c>
    </row>
    <row r="96" spans="2:58">
      <c r="B96" t="s">
        <v>293</v>
      </c>
      <c r="C96" s="195" t="str">
        <f>_xlfn.XLOOKUP(B96,'2024.7-2024.9'!B:B,'2024.7-2024.9'!G:G)</f>
        <v>2022/06/02</v>
      </c>
      <c r="D96">
        <f>_xlfn.XLOOKUP(B96,'2024.7-2024.9'!B:B,'2024.7-2024.9'!I:I)</f>
        <v>0</v>
      </c>
      <c r="E96" t="str">
        <f>_xlfn.XLOOKUP(B96,'2024.7-2024.9'!B:B,'2024.7-2024.9'!C:C)</f>
        <v>销售部</v>
      </c>
      <c r="F96" t="str">
        <f>_xlfn.XLOOKUP(B96,'2024.7-2024.9'!B:B,'2024.7-2024.9'!F:F)</f>
        <v>区域销售经理</v>
      </c>
      <c r="G96">
        <f>_xlfn.XLOOKUP(B96,'2024.07-09姓名和payroll计数'!A:A,'2024.07-09姓名和payroll计数'!B:B)</f>
        <v>3</v>
      </c>
      <c r="H96" s="10">
        <f>_xlfn.XLOOKUP(B96,'2024.1-2024.6'!B:B,'2024.1-2024.6'!K:K)</f>
        <v>9075</v>
      </c>
      <c r="I96" s="10">
        <f>IFERROR(AVERAGEIF(#REF!,B96,#REF!),0)</f>
        <v>0</v>
      </c>
      <c r="J96" s="10">
        <f>_xlfn.XLOOKUP(B96,'2024.1-2024.6'!B:B,'2024.1-2024.6'!J:J)</f>
        <v>3850</v>
      </c>
      <c r="K96" s="10">
        <f>IFERROR(AVERAGEIF(#REF!,B96,#REF!),0)</f>
        <v>0</v>
      </c>
      <c r="M96" s="10">
        <f>SUMIF('2024.7-2024.9'!B:B,B96,'2024.7-2024.9'!L:L)</f>
        <v>1091.04</v>
      </c>
      <c r="O96" s="10">
        <f>SUMIF('2024.7-2024.9'!B:B,B96,'2024.7-2024.9'!N:N)</f>
        <v>16.69</v>
      </c>
      <c r="P96" s="10">
        <f>SUMIF('2024.7-2024.9'!B:B,B96,'2024.7-2024.9'!P:P)</f>
        <v>11.4</v>
      </c>
      <c r="R96" s="10">
        <f>SUMIF('2024.7-2024.9'!B:B,B96,'2024.7-2024.9'!M:M)</f>
        <v>264.52</v>
      </c>
      <c r="T96" s="10">
        <f>SUMIF('2024.7-2024.9'!B:B,B96,'2024.7-2024.9'!O:O)</f>
        <v>0</v>
      </c>
      <c r="U96" s="10">
        <f t="shared" si="40"/>
        <v>9075</v>
      </c>
      <c r="V96" s="10">
        <f t="shared" si="41"/>
        <v>9075</v>
      </c>
      <c r="W96" s="10">
        <f t="shared" si="42"/>
        <v>4083.75</v>
      </c>
      <c r="X96" s="10">
        <f t="shared" si="43"/>
        <v>9075</v>
      </c>
      <c r="Y96" s="10">
        <f t="shared" si="44"/>
        <v>9075</v>
      </c>
      <c r="Z96" s="10">
        <f t="shared" si="45"/>
        <v>217.8</v>
      </c>
      <c r="AA96" s="10">
        <f t="shared" si="46"/>
        <v>9075</v>
      </c>
      <c r="AB96" s="10">
        <f t="shared" si="47"/>
        <v>54.45</v>
      </c>
      <c r="AC96" s="10">
        <f t="shared" si="48"/>
        <v>9075</v>
      </c>
      <c r="AD96" s="10">
        <f t="shared" si="49"/>
        <v>5626</v>
      </c>
      <c r="AE96" s="10">
        <f t="shared" si="50"/>
        <v>675.12</v>
      </c>
      <c r="AF96" s="10">
        <f t="shared" si="51"/>
        <v>9075</v>
      </c>
      <c r="AG96" s="10">
        <f t="shared" si="52"/>
        <v>9075</v>
      </c>
      <c r="AH96" s="10">
        <f t="shared" si="53"/>
        <v>1361.25</v>
      </c>
      <c r="AI96" s="10">
        <f t="shared" si="54"/>
        <v>-2992.71</v>
      </c>
      <c r="AJ96" s="10">
        <f t="shared" si="55"/>
        <v>-201.11</v>
      </c>
      <c r="AK96" s="10">
        <f t="shared" si="56"/>
        <v>-43.05</v>
      </c>
      <c r="AL96" s="10">
        <f t="shared" si="57"/>
        <v>-410.6</v>
      </c>
      <c r="AM96" s="10">
        <f t="shared" si="58"/>
        <v>-1361.25</v>
      </c>
      <c r="AN96" s="10">
        <f t="shared" si="59"/>
        <v>4546</v>
      </c>
      <c r="AO96" s="10">
        <f t="shared" si="60"/>
        <v>4546</v>
      </c>
      <c r="AP96" s="10">
        <f t="shared" si="61"/>
        <v>2045.7</v>
      </c>
      <c r="AQ96" s="191">
        <f t="shared" si="62"/>
        <v>3850</v>
      </c>
      <c r="AR96" s="191">
        <f t="shared" si="63"/>
        <v>3850</v>
      </c>
      <c r="AS96" s="191">
        <f t="shared" si="64"/>
        <v>92.4</v>
      </c>
      <c r="AT96" s="191">
        <f t="shared" si="65"/>
        <v>3850</v>
      </c>
      <c r="AU96" s="191">
        <f t="shared" si="66"/>
        <v>23.1</v>
      </c>
      <c r="AV96" s="191">
        <f t="shared" si="67"/>
        <v>4340</v>
      </c>
      <c r="AW96" s="191">
        <f t="shared" si="68"/>
        <v>4340</v>
      </c>
      <c r="AX96" s="191">
        <f t="shared" si="69"/>
        <v>520.8</v>
      </c>
      <c r="AY96" s="191">
        <f t="shared" si="70"/>
        <v>3850</v>
      </c>
      <c r="AZ96" s="191">
        <f t="shared" si="71"/>
        <v>3850</v>
      </c>
      <c r="BA96" s="191">
        <f t="shared" si="72"/>
        <v>577.5</v>
      </c>
      <c r="BB96" s="191">
        <f t="shared" si="73"/>
        <v>-954.66</v>
      </c>
      <c r="BC96" s="191">
        <f t="shared" si="74"/>
        <v>-75.71</v>
      </c>
      <c r="BD96" s="191">
        <f t="shared" si="75"/>
        <v>-11.7</v>
      </c>
      <c r="BE96" s="191">
        <f t="shared" si="76"/>
        <v>-256.28</v>
      </c>
      <c r="BF96" s="191">
        <f t="shared" si="77"/>
        <v>-577.5</v>
      </c>
    </row>
    <row r="97" spans="2:58">
      <c r="B97" t="s">
        <v>294</v>
      </c>
      <c r="C97" s="195" t="str">
        <f>_xlfn.XLOOKUP(B97,'2024.7-2024.9'!B:B,'2024.7-2024.9'!G:G)</f>
        <v>2019/07/15</v>
      </c>
      <c r="D97">
        <f>_xlfn.XLOOKUP(B97,'2024.7-2024.9'!B:B,'2024.7-2024.9'!I:I)</f>
        <v>0</v>
      </c>
      <c r="E97" t="str">
        <f>_xlfn.XLOOKUP(B97,'2024.7-2024.9'!B:B,'2024.7-2024.9'!C:C)</f>
        <v>服务营销中心</v>
      </c>
      <c r="F97" t="str">
        <f>_xlfn.XLOOKUP(B97,'2024.7-2024.9'!B:B,'2024.7-2024.9'!F:F)</f>
        <v>现场装配技师</v>
      </c>
      <c r="G97">
        <f>_xlfn.XLOOKUP(B97,'2024.07-09姓名和payroll计数'!A:A,'2024.07-09姓名和payroll计数'!B:B)</f>
        <v>3</v>
      </c>
      <c r="H97" s="10">
        <f>_xlfn.XLOOKUP(B97,'2024.1-2024.6'!B:B,'2024.1-2024.6'!K:K)</f>
        <v>8984.17</v>
      </c>
      <c r="I97" s="10">
        <f>IFERROR(AVERAGEIF(#REF!,B97,#REF!),0)</f>
        <v>0</v>
      </c>
      <c r="J97" s="10">
        <f>_xlfn.XLOOKUP(B97,'2024.1-2024.6'!B:B,'2024.1-2024.6'!J:J)</f>
        <v>2363</v>
      </c>
      <c r="K97" s="10">
        <f>IFERROR(AVERAGEIF(#REF!,B97,#REF!),0)</f>
        <v>0</v>
      </c>
      <c r="M97" s="10">
        <f>SUMIF('2024.7-2024.9'!B:B,B97,'2024.7-2024.9'!L:L)</f>
        <v>1091.04</v>
      </c>
      <c r="O97" s="10">
        <f>SUMIF('2024.7-2024.9'!B:B,B97,'2024.7-2024.9'!N:N)</f>
        <v>16.69</v>
      </c>
      <c r="P97" s="10">
        <f>SUMIF('2024.7-2024.9'!B:B,B97,'2024.7-2024.9'!P:P)</f>
        <v>11.4</v>
      </c>
      <c r="R97" s="10">
        <f>SUMIF('2024.7-2024.9'!B:B,B97,'2024.7-2024.9'!M:M)</f>
        <v>264.52</v>
      </c>
      <c r="T97" s="10">
        <f>SUMIF('2024.7-2024.9'!B:B,B97,'2024.7-2024.9'!O:O)</f>
        <v>0</v>
      </c>
      <c r="U97" s="10">
        <f t="shared" si="40"/>
        <v>8984.17</v>
      </c>
      <c r="V97" s="10">
        <f t="shared" si="41"/>
        <v>8984.17</v>
      </c>
      <c r="W97" s="10">
        <f t="shared" si="42"/>
        <v>4042.8765</v>
      </c>
      <c r="X97" s="10">
        <f t="shared" si="43"/>
        <v>8984.17</v>
      </c>
      <c r="Y97" s="10">
        <f t="shared" si="44"/>
        <v>8984.17</v>
      </c>
      <c r="Z97" s="10">
        <f t="shared" si="45"/>
        <v>215.62008</v>
      </c>
      <c r="AA97" s="10">
        <f t="shared" si="46"/>
        <v>8984.17</v>
      </c>
      <c r="AB97" s="10">
        <f t="shared" si="47"/>
        <v>53.90502</v>
      </c>
      <c r="AC97" s="10">
        <f t="shared" si="48"/>
        <v>8984.17</v>
      </c>
      <c r="AD97" s="10">
        <f t="shared" si="49"/>
        <v>5626</v>
      </c>
      <c r="AE97" s="10">
        <f t="shared" si="50"/>
        <v>675.12</v>
      </c>
      <c r="AF97" s="10">
        <f t="shared" si="51"/>
        <v>8984.17</v>
      </c>
      <c r="AG97" s="10">
        <f t="shared" si="52"/>
        <v>8984.17</v>
      </c>
      <c r="AH97" s="10">
        <f t="shared" si="53"/>
        <v>1347.6255</v>
      </c>
      <c r="AI97" s="10">
        <f t="shared" si="54"/>
        <v>-2951.8365</v>
      </c>
      <c r="AJ97" s="10">
        <f t="shared" si="55"/>
        <v>-198.93008</v>
      </c>
      <c r="AK97" s="10">
        <f t="shared" si="56"/>
        <v>-42.50502</v>
      </c>
      <c r="AL97" s="10">
        <f t="shared" si="57"/>
        <v>-410.6</v>
      </c>
      <c r="AM97" s="10">
        <f t="shared" si="58"/>
        <v>-1347.6255</v>
      </c>
      <c r="AN97" s="10">
        <f t="shared" si="59"/>
        <v>4546</v>
      </c>
      <c r="AO97" s="10">
        <f t="shared" si="60"/>
        <v>4546</v>
      </c>
      <c r="AP97" s="10">
        <f t="shared" si="61"/>
        <v>2045.7</v>
      </c>
      <c r="AQ97" s="191">
        <f t="shared" si="62"/>
        <v>2363</v>
      </c>
      <c r="AR97" s="191">
        <f t="shared" si="63"/>
        <v>2363</v>
      </c>
      <c r="AS97" s="191">
        <f t="shared" si="64"/>
        <v>56.712</v>
      </c>
      <c r="AT97" s="191">
        <f t="shared" si="65"/>
        <v>2363</v>
      </c>
      <c r="AU97" s="191">
        <f t="shared" si="66"/>
        <v>14.178</v>
      </c>
      <c r="AV97" s="191">
        <f t="shared" si="67"/>
        <v>4340</v>
      </c>
      <c r="AW97" s="191">
        <f t="shared" si="68"/>
        <v>4340</v>
      </c>
      <c r="AX97" s="191">
        <f t="shared" si="69"/>
        <v>520.8</v>
      </c>
      <c r="AY97" s="191">
        <f t="shared" si="70"/>
        <v>2363</v>
      </c>
      <c r="AZ97" s="191">
        <f t="shared" si="71"/>
        <v>2363</v>
      </c>
      <c r="BA97" s="191">
        <f t="shared" si="72"/>
        <v>354.45</v>
      </c>
      <c r="BB97" s="191">
        <f t="shared" si="73"/>
        <v>-954.66</v>
      </c>
      <c r="BC97" s="191">
        <f t="shared" si="74"/>
        <v>-40.022</v>
      </c>
      <c r="BD97" s="191">
        <f t="shared" si="75"/>
        <v>-2.778</v>
      </c>
      <c r="BE97" s="191">
        <f t="shared" si="76"/>
        <v>-256.28</v>
      </c>
      <c r="BF97" s="191">
        <f t="shared" si="77"/>
        <v>-354.45</v>
      </c>
    </row>
    <row r="98" spans="2:58">
      <c r="B98" t="s">
        <v>295</v>
      </c>
      <c r="C98" s="195" t="str">
        <f>_xlfn.XLOOKUP(B98,'2024.7-2024.9'!B:B,'2024.7-2024.9'!G:G)</f>
        <v>2010/07/08</v>
      </c>
      <c r="D98">
        <f>_xlfn.XLOOKUP(B98,'2024.7-2024.9'!B:B,'2024.7-2024.9'!I:I)</f>
        <v>0</v>
      </c>
      <c r="E98" t="str">
        <f>_xlfn.XLOOKUP(B98,'2024.7-2024.9'!B:B,'2024.7-2024.9'!C:C)</f>
        <v>研发部</v>
      </c>
      <c r="F98" t="str">
        <f>_xlfn.XLOOKUP(B98,'2024.7-2024.9'!B:B,'2024.7-2024.9'!F:F)</f>
        <v>电气主管</v>
      </c>
      <c r="G98">
        <f>_xlfn.XLOOKUP(B98,'2024.07-09姓名和payroll计数'!A:A,'2024.07-09姓名和payroll计数'!B:B)</f>
        <v>3</v>
      </c>
      <c r="H98" s="10">
        <f>_xlfn.XLOOKUP(B98,'2024.1-2024.6'!B:B,'2024.1-2024.6'!K:K)</f>
        <v>15811.86</v>
      </c>
      <c r="I98" s="10">
        <f>IFERROR(AVERAGEIF(#REF!,B98,#REF!),0)</f>
        <v>0</v>
      </c>
      <c r="J98" s="10">
        <f>_xlfn.XLOOKUP(B98,'2024.1-2024.6'!B:B,'2024.1-2024.6'!J:J)</f>
        <v>5544</v>
      </c>
      <c r="K98" s="10">
        <f>IFERROR(AVERAGEIF(#REF!,B98,#REF!),0)</f>
        <v>0</v>
      </c>
      <c r="M98" s="10">
        <f>SUMIF('2024.7-2024.9'!B:B,B98,'2024.7-2024.9'!L:L)</f>
        <v>1091.04</v>
      </c>
      <c r="O98" s="10">
        <f>SUMIF('2024.7-2024.9'!B:B,B98,'2024.7-2024.9'!N:N)</f>
        <v>16.69</v>
      </c>
      <c r="P98" s="10">
        <f>SUMIF('2024.7-2024.9'!B:B,B98,'2024.7-2024.9'!P:P)</f>
        <v>11.4</v>
      </c>
      <c r="R98" s="10">
        <f>SUMIF('2024.7-2024.9'!B:B,B98,'2024.7-2024.9'!M:M)</f>
        <v>264.52</v>
      </c>
      <c r="T98" s="10">
        <f>SUMIF('2024.7-2024.9'!B:B,B98,'2024.7-2024.9'!O:O)</f>
        <v>285</v>
      </c>
      <c r="U98" s="10">
        <f t="shared" si="40"/>
        <v>15811.86</v>
      </c>
      <c r="V98" s="10">
        <f t="shared" si="41"/>
        <v>15811.86</v>
      </c>
      <c r="W98" s="10">
        <f t="shared" si="42"/>
        <v>7115.337</v>
      </c>
      <c r="X98" s="10">
        <f t="shared" si="43"/>
        <v>15811.86</v>
      </c>
      <c r="Y98" s="10">
        <f t="shared" si="44"/>
        <v>15811.86</v>
      </c>
      <c r="Z98" s="10">
        <f t="shared" si="45"/>
        <v>379.48464</v>
      </c>
      <c r="AA98" s="10">
        <f t="shared" si="46"/>
        <v>15811.86</v>
      </c>
      <c r="AB98" s="10">
        <f t="shared" si="47"/>
        <v>94.87116</v>
      </c>
      <c r="AC98" s="10">
        <f t="shared" si="48"/>
        <v>15811.86</v>
      </c>
      <c r="AD98" s="10">
        <f t="shared" si="49"/>
        <v>5626</v>
      </c>
      <c r="AE98" s="10">
        <f t="shared" si="50"/>
        <v>675.12</v>
      </c>
      <c r="AF98" s="10">
        <f t="shared" si="51"/>
        <v>15811.86</v>
      </c>
      <c r="AG98" s="10">
        <f t="shared" si="52"/>
        <v>15811.86</v>
      </c>
      <c r="AH98" s="10">
        <f t="shared" si="53"/>
        <v>2371.779</v>
      </c>
      <c r="AI98" s="10">
        <f t="shared" si="54"/>
        <v>-6024.297</v>
      </c>
      <c r="AJ98" s="10">
        <f t="shared" si="55"/>
        <v>-362.79464</v>
      </c>
      <c r="AK98" s="10">
        <f t="shared" si="56"/>
        <v>-83.47116</v>
      </c>
      <c r="AL98" s="10">
        <f t="shared" si="57"/>
        <v>-410.6</v>
      </c>
      <c r="AM98" s="10">
        <f t="shared" si="58"/>
        <v>-2086.779</v>
      </c>
      <c r="AN98" s="10">
        <f t="shared" si="59"/>
        <v>5544</v>
      </c>
      <c r="AO98" s="10">
        <f t="shared" si="60"/>
        <v>5544</v>
      </c>
      <c r="AP98" s="10">
        <f t="shared" si="61"/>
        <v>2494.8</v>
      </c>
      <c r="AQ98" s="191">
        <f t="shared" si="62"/>
        <v>5544</v>
      </c>
      <c r="AR98" s="191">
        <f t="shared" si="63"/>
        <v>5544</v>
      </c>
      <c r="AS98" s="191">
        <f t="shared" si="64"/>
        <v>133.056</v>
      </c>
      <c r="AT98" s="191">
        <f t="shared" si="65"/>
        <v>5544</v>
      </c>
      <c r="AU98" s="191">
        <f t="shared" si="66"/>
        <v>33.264</v>
      </c>
      <c r="AV98" s="191">
        <f t="shared" si="67"/>
        <v>5544</v>
      </c>
      <c r="AW98" s="191">
        <f t="shared" si="68"/>
        <v>5544</v>
      </c>
      <c r="AX98" s="191">
        <f t="shared" si="69"/>
        <v>665.28</v>
      </c>
      <c r="AY98" s="191">
        <f t="shared" si="70"/>
        <v>5544</v>
      </c>
      <c r="AZ98" s="191">
        <f t="shared" si="71"/>
        <v>5544</v>
      </c>
      <c r="BA98" s="191">
        <f t="shared" si="72"/>
        <v>831.6</v>
      </c>
      <c r="BB98" s="191">
        <f t="shared" si="73"/>
        <v>-1403.76</v>
      </c>
      <c r="BC98" s="191">
        <f t="shared" si="74"/>
        <v>-116.366</v>
      </c>
      <c r="BD98" s="191">
        <f t="shared" si="75"/>
        <v>-21.864</v>
      </c>
      <c r="BE98" s="191">
        <f t="shared" si="76"/>
        <v>-400.76</v>
      </c>
      <c r="BF98" s="191">
        <f t="shared" si="77"/>
        <v>-546.6</v>
      </c>
    </row>
    <row r="99" spans="2:58">
      <c r="B99" t="s">
        <v>296</v>
      </c>
      <c r="C99" s="195" t="str">
        <f>_xlfn.XLOOKUP(B99,'2024.7-2024.9'!B:B,'2024.7-2024.9'!G:G)</f>
        <v>2021/12/01</v>
      </c>
      <c r="D99">
        <f>_xlfn.XLOOKUP(B99,'2024.7-2024.9'!B:B,'2024.7-2024.9'!I:I)</f>
        <v>0</v>
      </c>
      <c r="E99" t="str">
        <f>_xlfn.XLOOKUP(B99,'2024.7-2024.9'!B:B,'2024.7-2024.9'!C:C)</f>
        <v>运营中心</v>
      </c>
      <c r="F99" t="str">
        <f>_xlfn.XLOOKUP(B99,'2024.7-2024.9'!B:B,'2024.7-2024.9'!F:F)</f>
        <v>售后仓管</v>
      </c>
      <c r="G99">
        <f>_xlfn.XLOOKUP(B99,'2024.07-09姓名和payroll计数'!A:A,'2024.07-09姓名和payroll计数'!B:B)</f>
        <v>3</v>
      </c>
      <c r="H99" s="10">
        <f>_xlfn.XLOOKUP(B99,'2024.1-2024.6'!B:B,'2024.1-2024.6'!K:K)</f>
        <v>5325</v>
      </c>
      <c r="I99" s="10">
        <f>IFERROR(AVERAGEIF(#REF!,B99,#REF!),0)</f>
        <v>0</v>
      </c>
      <c r="J99" s="10">
        <f>_xlfn.XLOOKUP(B99,'2024.1-2024.6'!B:B,'2024.1-2024.6'!J:J)</f>
        <v>1900</v>
      </c>
      <c r="K99" s="10">
        <f>IFERROR(AVERAGEIF(#REF!,B99,#REF!),0)</f>
        <v>0</v>
      </c>
      <c r="M99" s="10">
        <f>SUMIF('2024.7-2024.9'!B:B,B99,'2024.7-2024.9'!L:L)</f>
        <v>1091.04</v>
      </c>
      <c r="O99" s="10">
        <f>SUMIF('2024.7-2024.9'!B:B,B99,'2024.7-2024.9'!N:N)</f>
        <v>16.69</v>
      </c>
      <c r="P99" s="10">
        <f>SUMIF('2024.7-2024.9'!B:B,B99,'2024.7-2024.9'!P:P)</f>
        <v>11.4</v>
      </c>
      <c r="R99" s="10">
        <f>SUMIF('2024.7-2024.9'!B:B,B99,'2024.7-2024.9'!M:M)</f>
        <v>264.52</v>
      </c>
      <c r="T99" s="10">
        <f>SUMIF('2024.7-2024.9'!B:B,B99,'2024.7-2024.9'!O:O)</f>
        <v>600</v>
      </c>
      <c r="U99" s="10">
        <f t="shared" si="40"/>
        <v>5325</v>
      </c>
      <c r="V99" s="10">
        <f t="shared" si="41"/>
        <v>5325</v>
      </c>
      <c r="W99" s="10">
        <f t="shared" si="42"/>
        <v>2396.25</v>
      </c>
      <c r="X99" s="10">
        <f t="shared" si="43"/>
        <v>5325</v>
      </c>
      <c r="Y99" s="10">
        <f t="shared" si="44"/>
        <v>5325</v>
      </c>
      <c r="Z99" s="10">
        <f t="shared" si="45"/>
        <v>127.8</v>
      </c>
      <c r="AA99" s="10">
        <f t="shared" si="46"/>
        <v>5325</v>
      </c>
      <c r="AB99" s="10">
        <f t="shared" si="47"/>
        <v>31.95</v>
      </c>
      <c r="AC99" s="10">
        <f t="shared" si="48"/>
        <v>5325</v>
      </c>
      <c r="AD99" s="10">
        <f t="shared" si="49"/>
        <v>5325</v>
      </c>
      <c r="AE99" s="10">
        <f t="shared" si="50"/>
        <v>639</v>
      </c>
      <c r="AF99" s="10">
        <f t="shared" si="51"/>
        <v>5325</v>
      </c>
      <c r="AG99" s="10">
        <f t="shared" si="52"/>
        <v>5325</v>
      </c>
      <c r="AH99" s="10">
        <f t="shared" si="53"/>
        <v>798.75</v>
      </c>
      <c r="AI99" s="10">
        <f t="shared" si="54"/>
        <v>-1305.21</v>
      </c>
      <c r="AJ99" s="10">
        <f t="shared" si="55"/>
        <v>-111.11</v>
      </c>
      <c r="AK99" s="10">
        <f t="shared" si="56"/>
        <v>-20.55</v>
      </c>
      <c r="AL99" s="10">
        <f t="shared" si="57"/>
        <v>-374.48</v>
      </c>
      <c r="AM99" s="10">
        <f t="shared" si="58"/>
        <v>-198.75</v>
      </c>
      <c r="AN99" s="10">
        <f t="shared" si="59"/>
        <v>4546</v>
      </c>
      <c r="AO99" s="10">
        <f t="shared" si="60"/>
        <v>4546</v>
      </c>
      <c r="AP99" s="10">
        <f t="shared" si="61"/>
        <v>2045.7</v>
      </c>
      <c r="AQ99" s="191">
        <f t="shared" si="62"/>
        <v>1900</v>
      </c>
      <c r="AR99" s="191">
        <f t="shared" si="63"/>
        <v>1900</v>
      </c>
      <c r="AS99" s="191">
        <f t="shared" si="64"/>
        <v>45.6</v>
      </c>
      <c r="AT99" s="191">
        <f t="shared" si="65"/>
        <v>1900</v>
      </c>
      <c r="AU99" s="191">
        <f t="shared" si="66"/>
        <v>11.4</v>
      </c>
      <c r="AV99" s="191">
        <f t="shared" si="67"/>
        <v>4340</v>
      </c>
      <c r="AW99" s="191">
        <f t="shared" si="68"/>
        <v>4340</v>
      </c>
      <c r="AX99" s="191">
        <f t="shared" si="69"/>
        <v>520.8</v>
      </c>
      <c r="AY99" s="191">
        <f t="shared" si="70"/>
        <v>1900</v>
      </c>
      <c r="AZ99" s="191">
        <f t="shared" si="71"/>
        <v>1900</v>
      </c>
      <c r="BA99" s="191">
        <f t="shared" si="72"/>
        <v>285</v>
      </c>
      <c r="BB99" s="191">
        <f t="shared" si="73"/>
        <v>-954.66</v>
      </c>
      <c r="BC99" s="191">
        <f t="shared" si="74"/>
        <v>-28.91</v>
      </c>
      <c r="BD99" s="191">
        <f t="shared" si="75"/>
        <v>0</v>
      </c>
      <c r="BE99" s="191">
        <f t="shared" si="76"/>
        <v>-256.28</v>
      </c>
      <c r="BF99" s="191">
        <f t="shared" si="77"/>
        <v>0</v>
      </c>
    </row>
    <row r="100" spans="2:58">
      <c r="B100" t="s">
        <v>297</v>
      </c>
      <c r="C100" s="195" t="str">
        <f>_xlfn.XLOOKUP(B100,'2024.7-2024.9'!B:B,'2024.7-2024.9'!G:G)</f>
        <v>2020/09/21</v>
      </c>
      <c r="D100">
        <f>_xlfn.XLOOKUP(B100,'2024.7-2024.9'!B:B,'2024.7-2024.9'!I:I)</f>
        <v>0</v>
      </c>
      <c r="E100" t="str">
        <f>_xlfn.XLOOKUP(B100,'2024.7-2024.9'!B:B,'2024.7-2024.9'!C:C)</f>
        <v>运营中心</v>
      </c>
      <c r="F100" t="str">
        <f>_xlfn.XLOOKUP(B100,'2024.7-2024.9'!B:B,'2024.7-2024.9'!F:F)</f>
        <v>装配钳工</v>
      </c>
      <c r="G100">
        <f>_xlfn.XLOOKUP(B100,'2024.07-09姓名和payroll计数'!A:A,'2024.07-09姓名和payroll计数'!B:B)</f>
        <v>3</v>
      </c>
      <c r="H100" s="10">
        <f>_xlfn.XLOOKUP(B100,'2024.1-2024.6'!B:B,'2024.1-2024.6'!K:K)</f>
        <v>8091.58</v>
      </c>
      <c r="I100" s="10">
        <f>IFERROR(AVERAGEIF(#REF!,B100,#REF!),0)</f>
        <v>0</v>
      </c>
      <c r="J100" s="10">
        <f>_xlfn.XLOOKUP(B100,'2024.1-2024.6'!B:B,'2024.1-2024.6'!J:J)</f>
        <v>1900</v>
      </c>
      <c r="K100" s="10">
        <f>IFERROR(AVERAGEIF(#REF!,B100,#REF!),0)</f>
        <v>0</v>
      </c>
      <c r="M100" s="10">
        <f>SUMIF('2024.7-2024.9'!B:B,B100,'2024.7-2024.9'!L:L)</f>
        <v>1091.04</v>
      </c>
      <c r="O100" s="10">
        <f>SUMIF('2024.7-2024.9'!B:B,B100,'2024.7-2024.9'!N:N)</f>
        <v>16.69</v>
      </c>
      <c r="P100" s="10">
        <f>SUMIF('2024.7-2024.9'!B:B,B100,'2024.7-2024.9'!P:P)</f>
        <v>11.4</v>
      </c>
      <c r="R100" s="10">
        <f>SUMIF('2024.7-2024.9'!B:B,B100,'2024.7-2024.9'!M:M)</f>
        <v>264.52</v>
      </c>
      <c r="T100" s="10">
        <f>SUMIF('2024.7-2024.9'!B:B,B100,'2024.7-2024.9'!O:O)</f>
        <v>0</v>
      </c>
      <c r="U100" s="10">
        <f t="shared" si="40"/>
        <v>8091.58</v>
      </c>
      <c r="V100" s="10">
        <f t="shared" si="41"/>
        <v>8091.58</v>
      </c>
      <c r="W100" s="10">
        <f t="shared" si="42"/>
        <v>3641.211</v>
      </c>
      <c r="X100" s="10">
        <f t="shared" si="43"/>
        <v>8091.58</v>
      </c>
      <c r="Y100" s="10">
        <f t="shared" si="44"/>
        <v>8091.58</v>
      </c>
      <c r="Z100" s="10">
        <f t="shared" si="45"/>
        <v>194.19792</v>
      </c>
      <c r="AA100" s="10">
        <f t="shared" si="46"/>
        <v>8091.58</v>
      </c>
      <c r="AB100" s="10">
        <f t="shared" si="47"/>
        <v>48.54948</v>
      </c>
      <c r="AC100" s="10">
        <f t="shared" si="48"/>
        <v>8091.58</v>
      </c>
      <c r="AD100" s="10">
        <f t="shared" si="49"/>
        <v>5626</v>
      </c>
      <c r="AE100" s="10">
        <f t="shared" si="50"/>
        <v>675.12</v>
      </c>
      <c r="AF100" s="10">
        <f t="shared" si="51"/>
        <v>8091.58</v>
      </c>
      <c r="AG100" s="10">
        <f t="shared" si="52"/>
        <v>8091.58</v>
      </c>
      <c r="AH100" s="10">
        <f t="shared" si="53"/>
        <v>1213.737</v>
      </c>
      <c r="AI100" s="10">
        <f t="shared" si="54"/>
        <v>-2550.171</v>
      </c>
      <c r="AJ100" s="10">
        <f t="shared" si="55"/>
        <v>-177.50792</v>
      </c>
      <c r="AK100" s="10">
        <f t="shared" si="56"/>
        <v>-37.14948</v>
      </c>
      <c r="AL100" s="10">
        <f t="shared" si="57"/>
        <v>-410.6</v>
      </c>
      <c r="AM100" s="10">
        <f t="shared" si="58"/>
        <v>-1213.737</v>
      </c>
      <c r="AN100" s="10">
        <f t="shared" si="59"/>
        <v>4546</v>
      </c>
      <c r="AO100" s="10">
        <f t="shared" si="60"/>
        <v>4546</v>
      </c>
      <c r="AP100" s="10">
        <f t="shared" si="61"/>
        <v>2045.7</v>
      </c>
      <c r="AQ100" s="191">
        <f t="shared" si="62"/>
        <v>1900</v>
      </c>
      <c r="AR100" s="191">
        <f t="shared" si="63"/>
        <v>1900</v>
      </c>
      <c r="AS100" s="191">
        <f t="shared" si="64"/>
        <v>45.6</v>
      </c>
      <c r="AT100" s="191">
        <f t="shared" si="65"/>
        <v>1900</v>
      </c>
      <c r="AU100" s="191">
        <f t="shared" si="66"/>
        <v>11.4</v>
      </c>
      <c r="AV100" s="191">
        <f t="shared" si="67"/>
        <v>4340</v>
      </c>
      <c r="AW100" s="191">
        <f t="shared" si="68"/>
        <v>4340</v>
      </c>
      <c r="AX100" s="191">
        <f t="shared" si="69"/>
        <v>520.8</v>
      </c>
      <c r="AY100" s="191">
        <f t="shared" si="70"/>
        <v>1900</v>
      </c>
      <c r="AZ100" s="191">
        <f t="shared" si="71"/>
        <v>1900</v>
      </c>
      <c r="BA100" s="191">
        <f t="shared" si="72"/>
        <v>285</v>
      </c>
      <c r="BB100" s="191">
        <f t="shared" si="73"/>
        <v>-954.66</v>
      </c>
      <c r="BC100" s="191">
        <f t="shared" si="74"/>
        <v>-28.91</v>
      </c>
      <c r="BD100" s="191">
        <f t="shared" si="75"/>
        <v>0</v>
      </c>
      <c r="BE100" s="191">
        <f t="shared" si="76"/>
        <v>-256.28</v>
      </c>
      <c r="BF100" s="191">
        <f t="shared" si="77"/>
        <v>-285</v>
      </c>
    </row>
    <row r="101" spans="2:58">
      <c r="B101" t="s">
        <v>298</v>
      </c>
      <c r="C101" s="195" t="str">
        <f>_xlfn.XLOOKUP(B101,'2024.7-2024.9'!B:B,'2024.7-2024.9'!G:G)</f>
        <v>2018/12/27</v>
      </c>
      <c r="D101">
        <f>_xlfn.XLOOKUP(B101,'2024.7-2024.9'!B:B,'2024.7-2024.9'!I:I)</f>
        <v>0</v>
      </c>
      <c r="E101" t="str">
        <f>_xlfn.XLOOKUP(B101,'2024.7-2024.9'!B:B,'2024.7-2024.9'!C:C)</f>
        <v>服务营销中心</v>
      </c>
      <c r="F101" t="str">
        <f>_xlfn.XLOOKUP(B101,'2024.7-2024.9'!B:B,'2024.7-2024.9'!F:F)</f>
        <v>采购专员</v>
      </c>
      <c r="G101">
        <f>_xlfn.XLOOKUP(B101,'2024.07-09姓名和payroll计数'!A:A,'2024.07-09姓名和payroll计数'!B:B)</f>
        <v>3</v>
      </c>
      <c r="H101" s="10">
        <f>_xlfn.XLOOKUP(B101,'2024.1-2024.6'!B:B,'2024.1-2024.6'!K:K)</f>
        <v>7245.5</v>
      </c>
      <c r="I101" s="10">
        <f>IFERROR(AVERAGEIF(#REF!,B101,#REF!),0)</f>
        <v>0</v>
      </c>
      <c r="J101" s="10">
        <f>_xlfn.XLOOKUP(B101,'2024.1-2024.6'!B:B,'2024.1-2024.6'!J:J)</f>
        <v>2532</v>
      </c>
      <c r="K101" s="10">
        <f>IFERROR(AVERAGEIF(#REF!,B101,#REF!),0)</f>
        <v>0</v>
      </c>
      <c r="M101" s="10">
        <f>SUMIF('2024.7-2024.9'!B:B,B101,'2024.7-2024.9'!L:L)</f>
        <v>1091.04</v>
      </c>
      <c r="O101" s="10">
        <f>SUMIF('2024.7-2024.9'!B:B,B101,'2024.7-2024.9'!N:N)</f>
        <v>16.69</v>
      </c>
      <c r="P101" s="10">
        <f>SUMIF('2024.7-2024.9'!B:B,B101,'2024.7-2024.9'!P:P)</f>
        <v>11.4</v>
      </c>
      <c r="R101" s="10">
        <f>SUMIF('2024.7-2024.9'!B:B,B101,'2024.7-2024.9'!M:M)</f>
        <v>264.52</v>
      </c>
      <c r="T101" s="10">
        <f>SUMIF('2024.7-2024.9'!B:B,B101,'2024.7-2024.9'!O:O)</f>
        <v>0</v>
      </c>
      <c r="U101" s="10">
        <f t="shared" si="40"/>
        <v>7245.5</v>
      </c>
      <c r="V101" s="10">
        <f t="shared" si="41"/>
        <v>7245.5</v>
      </c>
      <c r="W101" s="10">
        <f t="shared" si="42"/>
        <v>3260.475</v>
      </c>
      <c r="X101" s="10">
        <f t="shared" si="43"/>
        <v>7245.5</v>
      </c>
      <c r="Y101" s="10">
        <f t="shared" si="44"/>
        <v>7245.5</v>
      </c>
      <c r="Z101" s="10">
        <f t="shared" si="45"/>
        <v>173.892</v>
      </c>
      <c r="AA101" s="10">
        <f t="shared" si="46"/>
        <v>7245.5</v>
      </c>
      <c r="AB101" s="10">
        <f t="shared" si="47"/>
        <v>43.473</v>
      </c>
      <c r="AC101" s="10">
        <f t="shared" si="48"/>
        <v>7245.5</v>
      </c>
      <c r="AD101" s="10">
        <f t="shared" si="49"/>
        <v>5626</v>
      </c>
      <c r="AE101" s="10">
        <f t="shared" si="50"/>
        <v>675.12</v>
      </c>
      <c r="AF101" s="10">
        <f t="shared" si="51"/>
        <v>7245.5</v>
      </c>
      <c r="AG101" s="10">
        <f t="shared" si="52"/>
        <v>7245.5</v>
      </c>
      <c r="AH101" s="10">
        <f t="shared" si="53"/>
        <v>1086.825</v>
      </c>
      <c r="AI101" s="10">
        <f t="shared" si="54"/>
        <v>-2169.435</v>
      </c>
      <c r="AJ101" s="10">
        <f t="shared" si="55"/>
        <v>-157.202</v>
      </c>
      <c r="AK101" s="10">
        <f t="shared" si="56"/>
        <v>-32.073</v>
      </c>
      <c r="AL101" s="10">
        <f t="shared" si="57"/>
        <v>-410.6</v>
      </c>
      <c r="AM101" s="10">
        <f t="shared" si="58"/>
        <v>-1086.825</v>
      </c>
      <c r="AN101" s="10">
        <f t="shared" si="59"/>
        <v>4546</v>
      </c>
      <c r="AO101" s="10">
        <f t="shared" si="60"/>
        <v>4546</v>
      </c>
      <c r="AP101" s="10">
        <f t="shared" si="61"/>
        <v>2045.7</v>
      </c>
      <c r="AQ101" s="191">
        <f t="shared" si="62"/>
        <v>2532</v>
      </c>
      <c r="AR101" s="191">
        <f t="shared" si="63"/>
        <v>2532</v>
      </c>
      <c r="AS101" s="191">
        <f t="shared" si="64"/>
        <v>60.768</v>
      </c>
      <c r="AT101" s="191">
        <f t="shared" si="65"/>
        <v>2532</v>
      </c>
      <c r="AU101" s="191">
        <f t="shared" si="66"/>
        <v>15.192</v>
      </c>
      <c r="AV101" s="191">
        <f t="shared" si="67"/>
        <v>4340</v>
      </c>
      <c r="AW101" s="191">
        <f t="shared" si="68"/>
        <v>4340</v>
      </c>
      <c r="AX101" s="191">
        <f t="shared" si="69"/>
        <v>520.8</v>
      </c>
      <c r="AY101" s="191">
        <f t="shared" si="70"/>
        <v>2532</v>
      </c>
      <c r="AZ101" s="191">
        <f t="shared" si="71"/>
        <v>2532</v>
      </c>
      <c r="BA101" s="191">
        <f t="shared" si="72"/>
        <v>379.8</v>
      </c>
      <c r="BB101" s="191">
        <f t="shared" si="73"/>
        <v>-954.66</v>
      </c>
      <c r="BC101" s="191">
        <f t="shared" si="74"/>
        <v>-44.078</v>
      </c>
      <c r="BD101" s="191">
        <f t="shared" si="75"/>
        <v>-3.792</v>
      </c>
      <c r="BE101" s="191">
        <f t="shared" si="76"/>
        <v>-256.28</v>
      </c>
      <c r="BF101" s="191">
        <f t="shared" si="77"/>
        <v>-379.8</v>
      </c>
    </row>
    <row r="102" spans="2:58">
      <c r="B102" t="s">
        <v>299</v>
      </c>
      <c r="C102" s="195">
        <f>_xlfn.XLOOKUP(B102,'2024.7-2024.9'!B:B,'2024.7-2024.9'!G:G)</f>
        <v>42738</v>
      </c>
      <c r="D102">
        <f>_xlfn.XLOOKUP(B102,'2024.7-2024.9'!B:B,'2024.7-2024.9'!I:I)</f>
        <v>0</v>
      </c>
      <c r="E102" t="str">
        <f>_xlfn.XLOOKUP(B102,'2024.7-2024.9'!B:B,'2024.7-2024.9'!C:C)</f>
        <v>服务营销中心</v>
      </c>
      <c r="F102" t="str">
        <f>_xlfn.XLOOKUP(B102,'2024.7-2024.9'!B:B,'2024.7-2024.9'!F:F)</f>
        <v>机械服务安装工程师</v>
      </c>
      <c r="G102">
        <f>_xlfn.XLOOKUP(B102,'2024.07-09姓名和payroll计数'!A:A,'2024.07-09姓名和payroll计数'!B:B)</f>
        <v>3</v>
      </c>
      <c r="H102" s="10">
        <f>_xlfn.XLOOKUP(B102,'2024.1-2024.6'!B:B,'2024.1-2024.6'!K:K)</f>
        <v>10002.89</v>
      </c>
      <c r="I102" s="10">
        <f>IFERROR(AVERAGEIF(#REF!,B102,#REF!),0)</f>
        <v>0</v>
      </c>
      <c r="J102" s="10">
        <f>_xlfn.XLOOKUP(B102,'2024.1-2024.6'!B:B,'2024.1-2024.6'!J:J)</f>
        <v>3263</v>
      </c>
      <c r="K102" s="10">
        <f>IFERROR(AVERAGEIF(#REF!,B102,#REF!),0)</f>
        <v>0</v>
      </c>
      <c r="M102" s="10">
        <f>SUMIF('2024.7-2024.9'!B:B,B102,'2024.7-2024.9'!L:L)</f>
        <v>1091.04</v>
      </c>
      <c r="O102" s="10">
        <f>SUMIF('2024.7-2024.9'!B:B,B102,'2024.7-2024.9'!N:N)</f>
        <v>16.69</v>
      </c>
      <c r="P102" s="10">
        <f>SUMIF('2024.7-2024.9'!B:B,B102,'2024.7-2024.9'!P:P)</f>
        <v>11.4</v>
      </c>
      <c r="R102" s="10">
        <f>SUMIF('2024.7-2024.9'!B:B,B102,'2024.7-2024.9'!M:M)</f>
        <v>264.52</v>
      </c>
      <c r="T102" s="10">
        <f>SUMIF('2024.7-2024.9'!B:B,B102,'2024.7-2024.9'!O:O)</f>
        <v>0</v>
      </c>
      <c r="U102" s="10">
        <f t="shared" si="40"/>
        <v>10002.89</v>
      </c>
      <c r="V102" s="10">
        <f t="shared" si="41"/>
        <v>10002.89</v>
      </c>
      <c r="W102" s="10">
        <f t="shared" si="42"/>
        <v>4501.3005</v>
      </c>
      <c r="X102" s="10">
        <f t="shared" si="43"/>
        <v>10002.89</v>
      </c>
      <c r="Y102" s="10">
        <f t="shared" si="44"/>
        <v>10002.89</v>
      </c>
      <c r="Z102" s="10">
        <f t="shared" si="45"/>
        <v>240.06936</v>
      </c>
      <c r="AA102" s="10">
        <f t="shared" si="46"/>
        <v>10002.89</v>
      </c>
      <c r="AB102" s="10">
        <f t="shared" si="47"/>
        <v>60.01734</v>
      </c>
      <c r="AC102" s="10">
        <f t="shared" si="48"/>
        <v>10002.89</v>
      </c>
      <c r="AD102" s="10">
        <f t="shared" si="49"/>
        <v>5626</v>
      </c>
      <c r="AE102" s="10">
        <f t="shared" si="50"/>
        <v>675.12</v>
      </c>
      <c r="AF102" s="10">
        <f t="shared" si="51"/>
        <v>10002.89</v>
      </c>
      <c r="AG102" s="10">
        <f t="shared" si="52"/>
        <v>10002.89</v>
      </c>
      <c r="AH102" s="10">
        <f t="shared" si="53"/>
        <v>1500.4335</v>
      </c>
      <c r="AI102" s="10">
        <f t="shared" si="54"/>
        <v>-3410.2605</v>
      </c>
      <c r="AJ102" s="10">
        <f t="shared" si="55"/>
        <v>-223.37936</v>
      </c>
      <c r="AK102" s="10">
        <f t="shared" si="56"/>
        <v>-48.61734</v>
      </c>
      <c r="AL102" s="10">
        <f t="shared" si="57"/>
        <v>-410.6</v>
      </c>
      <c r="AM102" s="10">
        <f t="shared" si="58"/>
        <v>-1500.4335</v>
      </c>
      <c r="AN102" s="10">
        <f t="shared" si="59"/>
        <v>4546</v>
      </c>
      <c r="AO102" s="10">
        <f t="shared" si="60"/>
        <v>4546</v>
      </c>
      <c r="AP102" s="10">
        <f t="shared" si="61"/>
        <v>2045.7</v>
      </c>
      <c r="AQ102" s="191">
        <f t="shared" si="62"/>
        <v>3263</v>
      </c>
      <c r="AR102" s="191">
        <f t="shared" si="63"/>
        <v>3263</v>
      </c>
      <c r="AS102" s="191">
        <f t="shared" si="64"/>
        <v>78.312</v>
      </c>
      <c r="AT102" s="191">
        <f t="shared" si="65"/>
        <v>3263</v>
      </c>
      <c r="AU102" s="191">
        <f t="shared" si="66"/>
        <v>19.578</v>
      </c>
      <c r="AV102" s="191">
        <f t="shared" si="67"/>
        <v>4340</v>
      </c>
      <c r="AW102" s="191">
        <f t="shared" si="68"/>
        <v>4340</v>
      </c>
      <c r="AX102" s="191">
        <f t="shared" si="69"/>
        <v>520.8</v>
      </c>
      <c r="AY102" s="191">
        <f t="shared" si="70"/>
        <v>3263</v>
      </c>
      <c r="AZ102" s="191">
        <f t="shared" si="71"/>
        <v>3263</v>
      </c>
      <c r="BA102" s="191">
        <f t="shared" si="72"/>
        <v>489.45</v>
      </c>
      <c r="BB102" s="191">
        <f t="shared" si="73"/>
        <v>-954.66</v>
      </c>
      <c r="BC102" s="191">
        <f t="shared" si="74"/>
        <v>-61.622</v>
      </c>
      <c r="BD102" s="191">
        <f t="shared" si="75"/>
        <v>-8.178</v>
      </c>
      <c r="BE102" s="191">
        <f t="shared" si="76"/>
        <v>-256.28</v>
      </c>
      <c r="BF102" s="191">
        <f t="shared" si="77"/>
        <v>-489.45</v>
      </c>
    </row>
    <row r="103" spans="2:58">
      <c r="B103" t="s">
        <v>301</v>
      </c>
      <c r="C103" s="195" t="str">
        <f>_xlfn.XLOOKUP(B103,'2024.7-2024.9'!B:B,'2024.7-2024.9'!G:G)</f>
        <v>2015/04/25</v>
      </c>
      <c r="D103">
        <f>_xlfn.XLOOKUP(B103,'2024.7-2024.9'!B:B,'2024.7-2024.9'!I:I)</f>
        <v>0</v>
      </c>
      <c r="E103" t="str">
        <f>_xlfn.XLOOKUP(B103,'2024.7-2024.9'!B:B,'2024.7-2024.9'!C:C)</f>
        <v>研发部</v>
      </c>
      <c r="F103" t="str">
        <f>_xlfn.XLOOKUP(B103,'2024.7-2024.9'!B:B,'2024.7-2024.9'!F:F)</f>
        <v>电气硬件工程师</v>
      </c>
      <c r="G103">
        <f>_xlfn.XLOOKUP(B103,'2024.07-09姓名和payroll计数'!A:A,'2024.07-09姓名和payroll计数'!B:B)</f>
        <v>3</v>
      </c>
      <c r="H103" s="10">
        <f>_xlfn.XLOOKUP(B103,'2024.1-2024.6'!B:B,'2024.1-2024.6'!K:K)</f>
        <v>14401.59</v>
      </c>
      <c r="I103" s="10">
        <f>IFERROR(AVERAGEIF(#REF!,B103,#REF!),0)</f>
        <v>0</v>
      </c>
      <c r="J103" s="10">
        <f>_xlfn.XLOOKUP(B103,'2024.1-2024.6'!B:B,'2024.1-2024.6'!J:J)</f>
        <v>5746</v>
      </c>
      <c r="K103" s="10">
        <f>IFERROR(AVERAGEIF(#REF!,B103,#REF!),0)</f>
        <v>0</v>
      </c>
      <c r="M103" s="10">
        <f>SUMIF('2024.7-2024.9'!B:B,B103,'2024.7-2024.9'!L:L)</f>
        <v>1091.04</v>
      </c>
      <c r="O103" s="10">
        <f>SUMIF('2024.7-2024.9'!B:B,B103,'2024.7-2024.9'!N:N)</f>
        <v>16.69</v>
      </c>
      <c r="P103" s="10">
        <f>SUMIF('2024.7-2024.9'!B:B,B103,'2024.7-2024.9'!P:P)</f>
        <v>11.4</v>
      </c>
      <c r="R103" s="10">
        <f>SUMIF('2024.7-2024.9'!B:B,B103,'2024.7-2024.9'!M:M)</f>
        <v>264.52</v>
      </c>
      <c r="T103" s="10">
        <f>SUMIF('2024.7-2024.9'!B:B,B103,'2024.7-2024.9'!O:O)</f>
        <v>3750</v>
      </c>
      <c r="U103" s="10">
        <f t="shared" si="40"/>
        <v>14401.59</v>
      </c>
      <c r="V103" s="10">
        <f t="shared" si="41"/>
        <v>14401.59</v>
      </c>
      <c r="W103" s="10">
        <f t="shared" si="42"/>
        <v>6480.7155</v>
      </c>
      <c r="X103" s="10">
        <f t="shared" si="43"/>
        <v>14401.59</v>
      </c>
      <c r="Y103" s="10">
        <f t="shared" si="44"/>
        <v>14401.59</v>
      </c>
      <c r="Z103" s="10">
        <f t="shared" si="45"/>
        <v>345.63816</v>
      </c>
      <c r="AA103" s="10">
        <f t="shared" si="46"/>
        <v>14401.59</v>
      </c>
      <c r="AB103" s="10">
        <f t="shared" si="47"/>
        <v>86.40954</v>
      </c>
      <c r="AC103" s="10">
        <f t="shared" si="48"/>
        <v>14401.59</v>
      </c>
      <c r="AD103" s="10">
        <f t="shared" si="49"/>
        <v>5626</v>
      </c>
      <c r="AE103" s="10">
        <f t="shared" si="50"/>
        <v>675.12</v>
      </c>
      <c r="AF103" s="10">
        <f t="shared" si="51"/>
        <v>14401.59</v>
      </c>
      <c r="AG103" s="10">
        <f t="shared" si="52"/>
        <v>14401.59</v>
      </c>
      <c r="AH103" s="10">
        <f t="shared" si="53"/>
        <v>2160.2385</v>
      </c>
      <c r="AI103" s="10">
        <f t="shared" si="54"/>
        <v>-5389.6755</v>
      </c>
      <c r="AJ103" s="10">
        <f t="shared" si="55"/>
        <v>-328.94816</v>
      </c>
      <c r="AK103" s="10">
        <f t="shared" si="56"/>
        <v>-75.00954</v>
      </c>
      <c r="AL103" s="10">
        <f t="shared" si="57"/>
        <v>-410.6</v>
      </c>
      <c r="AM103" s="10">
        <f t="shared" si="58"/>
        <v>0</v>
      </c>
      <c r="AN103" s="10">
        <f t="shared" si="59"/>
        <v>5746</v>
      </c>
      <c r="AO103" s="10">
        <f t="shared" si="60"/>
        <v>5746</v>
      </c>
      <c r="AP103" s="10">
        <f t="shared" si="61"/>
        <v>2585.7</v>
      </c>
      <c r="AQ103" s="191">
        <f t="shared" si="62"/>
        <v>5746</v>
      </c>
      <c r="AR103" s="191">
        <f t="shared" si="63"/>
        <v>5746</v>
      </c>
      <c r="AS103" s="191">
        <f t="shared" si="64"/>
        <v>137.904</v>
      </c>
      <c r="AT103" s="191">
        <f t="shared" si="65"/>
        <v>5746</v>
      </c>
      <c r="AU103" s="191">
        <f t="shared" si="66"/>
        <v>34.476</v>
      </c>
      <c r="AV103" s="191">
        <f t="shared" si="67"/>
        <v>5746</v>
      </c>
      <c r="AW103" s="191">
        <f t="shared" si="68"/>
        <v>5626</v>
      </c>
      <c r="AX103" s="191">
        <f t="shared" si="69"/>
        <v>675.12</v>
      </c>
      <c r="AY103" s="191">
        <f t="shared" si="70"/>
        <v>5746</v>
      </c>
      <c r="AZ103" s="191">
        <f t="shared" si="71"/>
        <v>5746</v>
      </c>
      <c r="BA103" s="191">
        <f t="shared" si="72"/>
        <v>861.9</v>
      </c>
      <c r="BB103" s="191">
        <f t="shared" si="73"/>
        <v>-1494.66</v>
      </c>
      <c r="BC103" s="191">
        <f t="shared" si="74"/>
        <v>-121.214</v>
      </c>
      <c r="BD103" s="191">
        <f t="shared" si="75"/>
        <v>-23.076</v>
      </c>
      <c r="BE103" s="191">
        <f t="shared" si="76"/>
        <v>-410.6</v>
      </c>
      <c r="BF103" s="191">
        <f t="shared" si="77"/>
        <v>0</v>
      </c>
    </row>
    <row r="104" spans="2:58">
      <c r="B104" t="s">
        <v>302</v>
      </c>
      <c r="C104" s="195" t="str">
        <f>_xlfn.XLOOKUP(B104,'2024.7-2024.9'!B:B,'2024.7-2024.9'!G:G)</f>
        <v>2018/04/21</v>
      </c>
      <c r="D104">
        <f>_xlfn.XLOOKUP(B104,'2024.7-2024.9'!B:B,'2024.7-2024.9'!I:I)</f>
        <v>0</v>
      </c>
      <c r="E104" t="str">
        <f>_xlfn.XLOOKUP(B104,'2024.7-2024.9'!B:B,'2024.7-2024.9'!C:C)</f>
        <v>运营中心</v>
      </c>
      <c r="F104" t="str">
        <f>_xlfn.XLOOKUP(B104,'2024.7-2024.9'!B:B,'2024.7-2024.9'!F:F)</f>
        <v>装配钳工</v>
      </c>
      <c r="G104">
        <f>_xlfn.XLOOKUP(B104,'2024.07-09姓名和payroll计数'!A:A,'2024.07-09姓名和payroll计数'!B:B)</f>
        <v>3</v>
      </c>
      <c r="H104" s="10">
        <f>_xlfn.XLOOKUP(B104,'2024.1-2024.6'!B:B,'2024.1-2024.6'!K:K)</f>
        <v>8253.1</v>
      </c>
      <c r="I104" s="10">
        <f>IFERROR(AVERAGEIF(#REF!,B104,#REF!),0)</f>
        <v>0</v>
      </c>
      <c r="J104" s="10">
        <f>_xlfn.XLOOKUP(B104,'2024.1-2024.6'!B:B,'2024.1-2024.6'!J:J)</f>
        <v>1900</v>
      </c>
      <c r="K104" s="10">
        <f>IFERROR(AVERAGEIF(#REF!,B104,#REF!),0)</f>
        <v>0</v>
      </c>
      <c r="M104" s="10">
        <f>SUMIF('2024.7-2024.9'!B:B,B104,'2024.7-2024.9'!L:L)</f>
        <v>1091.04</v>
      </c>
      <c r="O104" s="10">
        <f>SUMIF('2024.7-2024.9'!B:B,B104,'2024.7-2024.9'!N:N)</f>
        <v>16.69</v>
      </c>
      <c r="P104" s="10">
        <f>SUMIF('2024.7-2024.9'!B:B,B104,'2024.7-2024.9'!P:P)</f>
        <v>11.4</v>
      </c>
      <c r="R104" s="10">
        <f>SUMIF('2024.7-2024.9'!B:B,B104,'2024.7-2024.9'!M:M)</f>
        <v>264.52</v>
      </c>
      <c r="T104" s="10">
        <f>SUMIF('2024.7-2024.9'!B:B,B104,'2024.7-2024.9'!O:O)</f>
        <v>0</v>
      </c>
      <c r="U104" s="10">
        <f t="shared" si="40"/>
        <v>8253.1</v>
      </c>
      <c r="V104" s="10">
        <f t="shared" si="41"/>
        <v>8253.1</v>
      </c>
      <c r="W104" s="10">
        <f t="shared" si="42"/>
        <v>3713.895</v>
      </c>
      <c r="X104" s="10">
        <f t="shared" si="43"/>
        <v>8253.1</v>
      </c>
      <c r="Y104" s="10">
        <f t="shared" si="44"/>
        <v>8253.1</v>
      </c>
      <c r="Z104" s="10">
        <f t="shared" si="45"/>
        <v>198.0744</v>
      </c>
      <c r="AA104" s="10">
        <f t="shared" si="46"/>
        <v>8253.1</v>
      </c>
      <c r="AB104" s="10">
        <f t="shared" si="47"/>
        <v>49.5186</v>
      </c>
      <c r="AC104" s="10">
        <f t="shared" si="48"/>
        <v>8253.1</v>
      </c>
      <c r="AD104" s="10">
        <f t="shared" si="49"/>
        <v>5626</v>
      </c>
      <c r="AE104" s="10">
        <f t="shared" si="50"/>
        <v>675.12</v>
      </c>
      <c r="AF104" s="10">
        <f t="shared" si="51"/>
        <v>8253.1</v>
      </c>
      <c r="AG104" s="10">
        <f t="shared" si="52"/>
        <v>8253.1</v>
      </c>
      <c r="AH104" s="10">
        <f t="shared" si="53"/>
        <v>1237.965</v>
      </c>
      <c r="AI104" s="10">
        <f t="shared" si="54"/>
        <v>-2622.855</v>
      </c>
      <c r="AJ104" s="10">
        <f t="shared" si="55"/>
        <v>-181.3844</v>
      </c>
      <c r="AK104" s="10">
        <f t="shared" si="56"/>
        <v>-38.1186</v>
      </c>
      <c r="AL104" s="10">
        <f t="shared" si="57"/>
        <v>-410.6</v>
      </c>
      <c r="AM104" s="10">
        <f t="shared" si="58"/>
        <v>-1237.965</v>
      </c>
      <c r="AN104" s="10">
        <f t="shared" si="59"/>
        <v>4546</v>
      </c>
      <c r="AO104" s="10">
        <f t="shared" si="60"/>
        <v>4546</v>
      </c>
      <c r="AP104" s="10">
        <f t="shared" si="61"/>
        <v>2045.7</v>
      </c>
      <c r="AQ104" s="191">
        <f t="shared" si="62"/>
        <v>1900</v>
      </c>
      <c r="AR104" s="191">
        <f t="shared" si="63"/>
        <v>1900</v>
      </c>
      <c r="AS104" s="191">
        <f t="shared" si="64"/>
        <v>45.6</v>
      </c>
      <c r="AT104" s="191">
        <f t="shared" si="65"/>
        <v>1900</v>
      </c>
      <c r="AU104" s="191">
        <f t="shared" si="66"/>
        <v>11.4</v>
      </c>
      <c r="AV104" s="191">
        <f t="shared" si="67"/>
        <v>4340</v>
      </c>
      <c r="AW104" s="191">
        <f t="shared" si="68"/>
        <v>4340</v>
      </c>
      <c r="AX104" s="191">
        <f t="shared" si="69"/>
        <v>520.8</v>
      </c>
      <c r="AY104" s="191">
        <f t="shared" si="70"/>
        <v>1900</v>
      </c>
      <c r="AZ104" s="191">
        <f t="shared" si="71"/>
        <v>1900</v>
      </c>
      <c r="BA104" s="191">
        <f t="shared" si="72"/>
        <v>285</v>
      </c>
      <c r="BB104" s="191">
        <f t="shared" si="73"/>
        <v>-954.66</v>
      </c>
      <c r="BC104" s="191">
        <f t="shared" si="74"/>
        <v>-28.91</v>
      </c>
      <c r="BD104" s="191">
        <f t="shared" si="75"/>
        <v>0</v>
      </c>
      <c r="BE104" s="191">
        <f t="shared" si="76"/>
        <v>-256.28</v>
      </c>
      <c r="BF104" s="191">
        <f t="shared" si="77"/>
        <v>-285</v>
      </c>
    </row>
    <row r="105" spans="2:58">
      <c r="B105" t="s">
        <v>303</v>
      </c>
      <c r="C105" s="195" t="str">
        <f>_xlfn.XLOOKUP(B105,'2024.7-2024.9'!B:B,'2024.7-2024.9'!G:G)</f>
        <v>2022/10/26</v>
      </c>
      <c r="D105">
        <f>_xlfn.XLOOKUP(B105,'2024.7-2024.9'!B:B,'2024.7-2024.9'!I:I)</f>
        <v>0</v>
      </c>
      <c r="E105" t="str">
        <f>_xlfn.XLOOKUP(B105,'2024.7-2024.9'!B:B,'2024.7-2024.9'!C:C)</f>
        <v>运营中心</v>
      </c>
      <c r="F105" t="str">
        <f>_xlfn.XLOOKUP(B105,'2024.7-2024.9'!B:B,'2024.7-2024.9'!F:F)</f>
        <v>装配钳工</v>
      </c>
      <c r="G105">
        <f>_xlfn.XLOOKUP(B105,'2024.07-09姓名和payroll计数'!A:A,'2024.07-09姓名和payroll计数'!B:B)</f>
        <v>3</v>
      </c>
      <c r="H105" s="10">
        <f>_xlfn.XLOOKUP(B105,'2024.1-2024.6'!B:B,'2024.1-2024.6'!K:K)</f>
        <v>7275.52</v>
      </c>
      <c r="I105" s="10">
        <f>IFERROR(AVERAGEIF(#REF!,B105,#REF!),0)</f>
        <v>0</v>
      </c>
      <c r="J105" s="10">
        <f>_xlfn.XLOOKUP(B105,'2024.1-2024.6'!B:B,'2024.1-2024.6'!J:J)</f>
        <v>1900</v>
      </c>
      <c r="K105" s="10">
        <f>IFERROR(AVERAGEIF(#REF!,B105,#REF!),0)</f>
        <v>0</v>
      </c>
      <c r="M105" s="10">
        <f>SUMIF('2024.7-2024.9'!B:B,B105,'2024.7-2024.9'!L:L)</f>
        <v>1091.04</v>
      </c>
      <c r="O105" s="10">
        <f>SUMIF('2024.7-2024.9'!B:B,B105,'2024.7-2024.9'!N:N)</f>
        <v>16.69</v>
      </c>
      <c r="P105" s="10">
        <f>SUMIF('2024.7-2024.9'!B:B,B105,'2024.7-2024.9'!P:P)</f>
        <v>11.4</v>
      </c>
      <c r="R105" s="10">
        <f>SUMIF('2024.7-2024.9'!B:B,B105,'2024.7-2024.9'!M:M)</f>
        <v>264.52</v>
      </c>
      <c r="T105" s="10">
        <f>SUMIF('2024.7-2024.9'!B:B,B105,'2024.7-2024.9'!O:O)</f>
        <v>0</v>
      </c>
      <c r="U105" s="10">
        <f t="shared" si="40"/>
        <v>7275.52</v>
      </c>
      <c r="V105" s="10">
        <f t="shared" si="41"/>
        <v>7275.52</v>
      </c>
      <c r="W105" s="10">
        <f t="shared" si="42"/>
        <v>3273.984</v>
      </c>
      <c r="X105" s="10">
        <f t="shared" si="43"/>
        <v>7275.52</v>
      </c>
      <c r="Y105" s="10">
        <f t="shared" si="44"/>
        <v>7275.52</v>
      </c>
      <c r="Z105" s="10">
        <f t="shared" si="45"/>
        <v>174.61248</v>
      </c>
      <c r="AA105" s="10">
        <f t="shared" si="46"/>
        <v>7275.52</v>
      </c>
      <c r="AB105" s="10">
        <f t="shared" si="47"/>
        <v>43.65312</v>
      </c>
      <c r="AC105" s="10">
        <f t="shared" si="48"/>
        <v>7275.52</v>
      </c>
      <c r="AD105" s="10">
        <f t="shared" si="49"/>
        <v>5626</v>
      </c>
      <c r="AE105" s="10">
        <f t="shared" si="50"/>
        <v>675.12</v>
      </c>
      <c r="AF105" s="10">
        <f t="shared" si="51"/>
        <v>7275.52</v>
      </c>
      <c r="AG105" s="10">
        <f t="shared" si="52"/>
        <v>7275.52</v>
      </c>
      <c r="AH105" s="10">
        <f t="shared" si="53"/>
        <v>1091.328</v>
      </c>
      <c r="AI105" s="10">
        <f t="shared" si="54"/>
        <v>-2182.944</v>
      </c>
      <c r="AJ105" s="10">
        <f t="shared" si="55"/>
        <v>-157.92248</v>
      </c>
      <c r="AK105" s="10">
        <f t="shared" si="56"/>
        <v>-32.25312</v>
      </c>
      <c r="AL105" s="10">
        <f t="shared" si="57"/>
        <v>-410.6</v>
      </c>
      <c r="AM105" s="10">
        <f t="shared" si="58"/>
        <v>-1091.328</v>
      </c>
      <c r="AN105" s="10">
        <f t="shared" si="59"/>
        <v>4546</v>
      </c>
      <c r="AO105" s="10">
        <f t="shared" si="60"/>
        <v>4546</v>
      </c>
      <c r="AP105" s="10">
        <f t="shared" si="61"/>
        <v>2045.7</v>
      </c>
      <c r="AQ105" s="191">
        <f t="shared" si="62"/>
        <v>1900</v>
      </c>
      <c r="AR105" s="191">
        <f t="shared" si="63"/>
        <v>1900</v>
      </c>
      <c r="AS105" s="191">
        <f t="shared" si="64"/>
        <v>45.6</v>
      </c>
      <c r="AT105" s="191">
        <f t="shared" si="65"/>
        <v>1900</v>
      </c>
      <c r="AU105" s="191">
        <f t="shared" si="66"/>
        <v>11.4</v>
      </c>
      <c r="AV105" s="191">
        <f t="shared" si="67"/>
        <v>4340</v>
      </c>
      <c r="AW105" s="191">
        <f t="shared" si="68"/>
        <v>4340</v>
      </c>
      <c r="AX105" s="191">
        <f t="shared" si="69"/>
        <v>520.8</v>
      </c>
      <c r="AY105" s="191">
        <f t="shared" si="70"/>
        <v>1900</v>
      </c>
      <c r="AZ105" s="191">
        <f t="shared" si="71"/>
        <v>1900</v>
      </c>
      <c r="BA105" s="191">
        <f t="shared" si="72"/>
        <v>285</v>
      </c>
      <c r="BB105" s="191">
        <f t="shared" si="73"/>
        <v>-954.66</v>
      </c>
      <c r="BC105" s="191">
        <f t="shared" si="74"/>
        <v>-28.91</v>
      </c>
      <c r="BD105" s="191">
        <f t="shared" si="75"/>
        <v>0</v>
      </c>
      <c r="BE105" s="191">
        <f t="shared" si="76"/>
        <v>-256.28</v>
      </c>
      <c r="BF105" s="191">
        <f t="shared" si="77"/>
        <v>-285</v>
      </c>
    </row>
    <row r="106" spans="2:58">
      <c r="B106" t="s">
        <v>304</v>
      </c>
      <c r="C106" s="195" t="str">
        <f>_xlfn.XLOOKUP(B106,'2024.7-2024.9'!B:B,'2024.7-2024.9'!G:G)</f>
        <v>2023/03/24</v>
      </c>
      <c r="D106">
        <f>_xlfn.XLOOKUP(B106,'2024.7-2024.9'!B:B,'2024.7-2024.9'!I:I)</f>
        <v>0</v>
      </c>
      <c r="E106" t="str">
        <f>_xlfn.XLOOKUP(B106,'2024.7-2024.9'!B:B,'2024.7-2024.9'!C:C)</f>
        <v>采购部</v>
      </c>
      <c r="F106" t="str">
        <f>_xlfn.XLOOKUP(B106,'2024.7-2024.9'!B:B,'2024.7-2024.9'!F:F)</f>
        <v>采购助理</v>
      </c>
      <c r="G106">
        <f>_xlfn.XLOOKUP(B106,'2024.07-09姓名和payroll计数'!A:A,'2024.07-09姓名和payroll计数'!B:B)</f>
        <v>3</v>
      </c>
      <c r="H106" s="10">
        <f>_xlfn.XLOOKUP(B106,'2024.1-2024.6'!B:B,'2024.1-2024.6'!K:K)</f>
        <v>5034.89</v>
      </c>
      <c r="I106" s="10">
        <f>IFERROR(AVERAGEIF(#REF!,B106,#REF!),0)</f>
        <v>0</v>
      </c>
      <c r="J106" s="10">
        <f>_xlfn.XLOOKUP(B106,'2024.1-2024.6'!B:B,'2024.1-2024.6'!J:J)</f>
        <v>2000</v>
      </c>
      <c r="K106" s="10">
        <f>IFERROR(AVERAGEIF(#REF!,B106,#REF!),0)</f>
        <v>0</v>
      </c>
      <c r="M106" s="10">
        <f>SUMIF('2024.7-2024.9'!B:B,B106,'2024.7-2024.9'!L:L)</f>
        <v>1091.04</v>
      </c>
      <c r="O106" s="10">
        <f>SUMIF('2024.7-2024.9'!B:B,B106,'2024.7-2024.9'!N:N)</f>
        <v>16.69</v>
      </c>
      <c r="P106" s="10">
        <f>SUMIF('2024.7-2024.9'!B:B,B106,'2024.7-2024.9'!P:P)</f>
        <v>11.4</v>
      </c>
      <c r="R106" s="10">
        <f>SUMIF('2024.7-2024.9'!B:B,B106,'2024.7-2024.9'!M:M)</f>
        <v>264.52</v>
      </c>
      <c r="T106" s="10">
        <f>SUMIF('2024.7-2024.9'!B:B,B106,'2024.7-2024.9'!O:O)</f>
        <v>0</v>
      </c>
      <c r="U106" s="10">
        <f t="shared" si="40"/>
        <v>5034.89</v>
      </c>
      <c r="V106" s="10">
        <f t="shared" si="41"/>
        <v>5034.89</v>
      </c>
      <c r="W106" s="10">
        <f t="shared" si="42"/>
        <v>2265.7005</v>
      </c>
      <c r="X106" s="10">
        <f t="shared" si="43"/>
        <v>5034.89</v>
      </c>
      <c r="Y106" s="10">
        <f t="shared" si="44"/>
        <v>5034.89</v>
      </c>
      <c r="Z106" s="10">
        <f t="shared" si="45"/>
        <v>120.83736</v>
      </c>
      <c r="AA106" s="10">
        <f t="shared" si="46"/>
        <v>5034.89</v>
      </c>
      <c r="AB106" s="10">
        <f t="shared" si="47"/>
        <v>30.20934</v>
      </c>
      <c r="AC106" s="10">
        <f t="shared" si="48"/>
        <v>5034.89</v>
      </c>
      <c r="AD106" s="10">
        <f t="shared" si="49"/>
        <v>5034.89</v>
      </c>
      <c r="AE106" s="10">
        <f t="shared" si="50"/>
        <v>604.1868</v>
      </c>
      <c r="AF106" s="10">
        <f t="shared" si="51"/>
        <v>5034.89</v>
      </c>
      <c r="AG106" s="10">
        <f t="shared" si="52"/>
        <v>5034.89</v>
      </c>
      <c r="AH106" s="10">
        <f t="shared" si="53"/>
        <v>755.2335</v>
      </c>
      <c r="AI106" s="10">
        <f t="shared" si="54"/>
        <v>-1174.6605</v>
      </c>
      <c r="AJ106" s="10">
        <f t="shared" si="55"/>
        <v>-104.14736</v>
      </c>
      <c r="AK106" s="10">
        <f t="shared" si="56"/>
        <v>-18.80934</v>
      </c>
      <c r="AL106" s="10">
        <f t="shared" si="57"/>
        <v>-339.6668</v>
      </c>
      <c r="AM106" s="10">
        <f t="shared" si="58"/>
        <v>-755.2335</v>
      </c>
      <c r="AN106" s="10">
        <f t="shared" si="59"/>
        <v>4546</v>
      </c>
      <c r="AO106" s="10">
        <f t="shared" si="60"/>
        <v>4546</v>
      </c>
      <c r="AP106" s="10">
        <f t="shared" si="61"/>
        <v>2045.7</v>
      </c>
      <c r="AQ106" s="191">
        <f t="shared" si="62"/>
        <v>2000</v>
      </c>
      <c r="AR106" s="191">
        <f t="shared" si="63"/>
        <v>2000</v>
      </c>
      <c r="AS106" s="191">
        <f t="shared" si="64"/>
        <v>48</v>
      </c>
      <c r="AT106" s="191">
        <f t="shared" si="65"/>
        <v>2000</v>
      </c>
      <c r="AU106" s="191">
        <f t="shared" si="66"/>
        <v>12</v>
      </c>
      <c r="AV106" s="191">
        <f t="shared" si="67"/>
        <v>4340</v>
      </c>
      <c r="AW106" s="191">
        <f t="shared" si="68"/>
        <v>4340</v>
      </c>
      <c r="AX106" s="191">
        <f t="shared" si="69"/>
        <v>520.8</v>
      </c>
      <c r="AY106" s="191">
        <f t="shared" si="70"/>
        <v>2000</v>
      </c>
      <c r="AZ106" s="191">
        <f t="shared" si="71"/>
        <v>2000</v>
      </c>
      <c r="BA106" s="191">
        <f t="shared" si="72"/>
        <v>300</v>
      </c>
      <c r="BB106" s="191">
        <f t="shared" si="73"/>
        <v>-954.66</v>
      </c>
      <c r="BC106" s="191">
        <f t="shared" si="74"/>
        <v>-31.31</v>
      </c>
      <c r="BD106" s="191">
        <f t="shared" si="75"/>
        <v>-0.6</v>
      </c>
      <c r="BE106" s="191">
        <f t="shared" si="76"/>
        <v>-256.28</v>
      </c>
      <c r="BF106" s="191">
        <f t="shared" si="77"/>
        <v>-300</v>
      </c>
    </row>
    <row r="107" spans="2:58">
      <c r="B107" t="s">
        <v>483</v>
      </c>
      <c r="C107" s="195" t="str">
        <f>_xlfn.XLOOKUP(B107,'2024.7-2024.9'!B:B,'2024.7-2024.9'!G:G)</f>
        <v>2023/09/20</v>
      </c>
      <c r="D107" t="s">
        <v>550</v>
      </c>
      <c r="E107" t="str">
        <f>_xlfn.XLOOKUP(B107,'2024.7-2024.9'!B:B,'2024.7-2024.9'!C:C)</f>
        <v>销售部</v>
      </c>
      <c r="F107" t="str">
        <f>_xlfn.XLOOKUP(B107,'2024.7-2024.9'!B:B,'2024.7-2024.9'!F:F)</f>
        <v>区域销售经理（中东）</v>
      </c>
      <c r="G107">
        <f>_xlfn.XLOOKUP(B107,'2024.07-09姓名和payroll计数'!A:A,'2024.07-09姓名和payroll计数'!B:B)</f>
        <v>2</v>
      </c>
      <c r="H107" s="10">
        <f>_xlfn.XLOOKUP(B107,'2024.1-2024.6'!B:B,'2024.1-2024.6'!K:K)</f>
        <v>7465</v>
      </c>
      <c r="I107" s="10">
        <f>IFERROR(AVERAGEIF(#REF!,B107,#REF!),0)</f>
        <v>0</v>
      </c>
      <c r="J107" s="10">
        <f>_xlfn.XLOOKUP(B107,'2024.1-2024.6'!B:B,'2024.1-2024.6'!J:J)</f>
        <v>3850</v>
      </c>
      <c r="K107" s="10">
        <f>IFERROR(AVERAGEIF(#REF!,B107,#REF!),0)</f>
        <v>0</v>
      </c>
      <c r="M107" s="10">
        <f>SUMIF('2024.7-2024.9'!B:B,B107,'2024.7-2024.9'!L:L)</f>
        <v>727.36</v>
      </c>
      <c r="O107" s="10">
        <f>SUMIF('2024.7-2024.9'!B:B,B107,'2024.7-2024.9'!N:N)</f>
        <v>7.6</v>
      </c>
      <c r="P107" s="10">
        <f>SUMIF('2024.7-2024.9'!B:B,B107,'2024.7-2024.9'!P:P)</f>
        <v>7.6</v>
      </c>
      <c r="R107" s="10">
        <f>SUMIF('2024.7-2024.9'!B:B,B107,'2024.7-2024.9'!M:M)</f>
        <v>173.6</v>
      </c>
      <c r="T107" s="10">
        <f>SUMIF('2024.7-2024.9'!B:B,B107,'2024.7-2024.9'!O:O)</f>
        <v>0</v>
      </c>
      <c r="U107" s="10">
        <f t="shared" si="40"/>
        <v>7465</v>
      </c>
      <c r="V107" s="10">
        <f t="shared" si="41"/>
        <v>7465</v>
      </c>
      <c r="W107" s="10">
        <f t="shared" si="42"/>
        <v>2239.5</v>
      </c>
      <c r="X107" s="10">
        <f t="shared" si="43"/>
        <v>7465</v>
      </c>
      <c r="Y107" s="10">
        <f t="shared" si="44"/>
        <v>7465</v>
      </c>
      <c r="Z107" s="10">
        <f t="shared" si="45"/>
        <v>119.44</v>
      </c>
      <c r="AA107" s="10">
        <f t="shared" si="46"/>
        <v>7465</v>
      </c>
      <c r="AB107" s="10">
        <f t="shared" si="47"/>
        <v>29.86</v>
      </c>
      <c r="AC107" s="10">
        <f t="shared" si="48"/>
        <v>7465</v>
      </c>
      <c r="AD107" s="10">
        <f t="shared" si="49"/>
        <v>5626</v>
      </c>
      <c r="AE107" s="10">
        <f t="shared" si="50"/>
        <v>450.08</v>
      </c>
      <c r="AF107" s="10">
        <f t="shared" si="51"/>
        <v>7465</v>
      </c>
      <c r="AG107" s="10">
        <f t="shared" si="52"/>
        <v>7465</v>
      </c>
      <c r="AH107" s="10">
        <f t="shared" si="53"/>
        <v>746.5</v>
      </c>
      <c r="AI107" s="10">
        <f t="shared" si="54"/>
        <v>-1512.14</v>
      </c>
      <c r="AJ107" s="10">
        <f t="shared" si="55"/>
        <v>-111.84</v>
      </c>
      <c r="AK107" s="10">
        <f t="shared" si="56"/>
        <v>-22.26</v>
      </c>
      <c r="AL107" s="10">
        <f t="shared" si="57"/>
        <v>-276.48</v>
      </c>
      <c r="AM107" s="10">
        <f t="shared" si="58"/>
        <v>-746.5</v>
      </c>
      <c r="AN107" s="10">
        <f t="shared" si="59"/>
        <v>4546</v>
      </c>
      <c r="AO107" s="10">
        <f t="shared" si="60"/>
        <v>4546</v>
      </c>
      <c r="AP107" s="10">
        <f t="shared" si="61"/>
        <v>1363.8</v>
      </c>
      <c r="AQ107" s="191">
        <f t="shared" si="62"/>
        <v>3850</v>
      </c>
      <c r="AR107" s="191">
        <f t="shared" si="63"/>
        <v>3850</v>
      </c>
      <c r="AS107" s="191">
        <f t="shared" si="64"/>
        <v>61.6</v>
      </c>
      <c r="AT107" s="191">
        <f t="shared" si="65"/>
        <v>3850</v>
      </c>
      <c r="AU107" s="191">
        <f t="shared" si="66"/>
        <v>15.4</v>
      </c>
      <c r="AV107" s="191">
        <f t="shared" si="67"/>
        <v>4340</v>
      </c>
      <c r="AW107" s="191">
        <f t="shared" si="68"/>
        <v>4340</v>
      </c>
      <c r="AX107" s="191">
        <f t="shared" si="69"/>
        <v>347.2</v>
      </c>
      <c r="AY107" s="191">
        <f t="shared" si="70"/>
        <v>3850</v>
      </c>
      <c r="AZ107" s="191">
        <f t="shared" si="71"/>
        <v>3850</v>
      </c>
      <c r="BA107" s="191">
        <f t="shared" si="72"/>
        <v>385</v>
      </c>
      <c r="BB107" s="191">
        <f t="shared" si="73"/>
        <v>-636.44</v>
      </c>
      <c r="BC107" s="191">
        <f t="shared" si="74"/>
        <v>-54</v>
      </c>
      <c r="BD107" s="191">
        <f t="shared" si="75"/>
        <v>-7.8</v>
      </c>
      <c r="BE107" s="191">
        <f t="shared" si="76"/>
        <v>-173.6</v>
      </c>
      <c r="BF107" s="191">
        <f t="shared" si="77"/>
        <v>-385</v>
      </c>
    </row>
    <row r="108" spans="2:58">
      <c r="B108" t="s">
        <v>307</v>
      </c>
      <c r="C108" s="195" t="str">
        <f>_xlfn.XLOOKUP(B108,'2024.7-2024.9'!B:B,'2024.7-2024.9'!G:G)</f>
        <v>2014/10/13</v>
      </c>
      <c r="D108">
        <f>_xlfn.XLOOKUP(B108,'2024.7-2024.9'!B:B,'2024.7-2024.9'!I:I)</f>
        <v>0</v>
      </c>
      <c r="E108" t="str">
        <f>_xlfn.XLOOKUP(B108,'2024.7-2024.9'!B:B,'2024.7-2024.9'!C:C)</f>
        <v>销售部</v>
      </c>
      <c r="F108" t="str">
        <f>_xlfn.XLOOKUP(B108,'2024.7-2024.9'!B:B,'2024.7-2024.9'!F:F)</f>
        <v>区域销售总监</v>
      </c>
      <c r="G108">
        <f>_xlfn.XLOOKUP(B108,'2024.07-09姓名和payroll计数'!A:A,'2024.07-09姓名和payroll计数'!B:B)</f>
        <v>3</v>
      </c>
      <c r="H108" s="10">
        <f>_xlfn.XLOOKUP(B108,'2024.1-2024.6'!B:B,'2024.1-2024.6'!K:K)</f>
        <v>15835</v>
      </c>
      <c r="I108" s="10">
        <f>IFERROR(AVERAGEIF(#REF!,B108,#REF!),0)</f>
        <v>0</v>
      </c>
      <c r="J108" s="10">
        <f>_xlfn.XLOOKUP(B108,'2024.1-2024.6'!B:B,'2024.1-2024.6'!J:J)</f>
        <v>5500</v>
      </c>
      <c r="K108" s="10">
        <f>IFERROR(AVERAGEIF(#REF!,B108,#REF!),0)</f>
        <v>0</v>
      </c>
      <c r="M108" s="10">
        <f>SUMIF('2024.7-2024.9'!B:B,B108,'2024.7-2024.9'!L:L)</f>
        <v>1091.04</v>
      </c>
      <c r="O108" s="10">
        <f>SUMIF('2024.7-2024.9'!B:B,B108,'2024.7-2024.9'!N:N)</f>
        <v>16.69</v>
      </c>
      <c r="P108" s="10">
        <f>SUMIF('2024.7-2024.9'!B:B,B108,'2024.7-2024.9'!P:P)</f>
        <v>11.4</v>
      </c>
      <c r="R108" s="10">
        <f>SUMIF('2024.7-2024.9'!B:B,B108,'2024.7-2024.9'!M:M)</f>
        <v>264.52</v>
      </c>
      <c r="T108" s="10">
        <f>SUMIF('2024.7-2024.9'!B:B,B108,'2024.7-2024.9'!O:O)</f>
        <v>9000</v>
      </c>
      <c r="U108" s="10">
        <f t="shared" si="40"/>
        <v>15835</v>
      </c>
      <c r="V108" s="10">
        <f t="shared" si="41"/>
        <v>15835</v>
      </c>
      <c r="W108" s="10">
        <f t="shared" si="42"/>
        <v>7125.75</v>
      </c>
      <c r="X108" s="10">
        <f t="shared" si="43"/>
        <v>15835</v>
      </c>
      <c r="Y108" s="10">
        <f t="shared" si="44"/>
        <v>15835</v>
      </c>
      <c r="Z108" s="10">
        <f t="shared" si="45"/>
        <v>380.04</v>
      </c>
      <c r="AA108" s="10">
        <f t="shared" si="46"/>
        <v>15835</v>
      </c>
      <c r="AB108" s="10">
        <f t="shared" si="47"/>
        <v>95.01</v>
      </c>
      <c r="AC108" s="10">
        <f t="shared" si="48"/>
        <v>15835</v>
      </c>
      <c r="AD108" s="10">
        <f t="shared" si="49"/>
        <v>5626</v>
      </c>
      <c r="AE108" s="10">
        <f t="shared" si="50"/>
        <v>675.12</v>
      </c>
      <c r="AF108" s="10">
        <f t="shared" si="51"/>
        <v>15835</v>
      </c>
      <c r="AG108" s="10">
        <f t="shared" si="52"/>
        <v>15835</v>
      </c>
      <c r="AH108" s="10">
        <f t="shared" si="53"/>
        <v>2375.25</v>
      </c>
      <c r="AI108" s="10">
        <f t="shared" si="54"/>
        <v>-6034.71</v>
      </c>
      <c r="AJ108" s="10">
        <f t="shared" si="55"/>
        <v>-363.35</v>
      </c>
      <c r="AK108" s="10">
        <f t="shared" si="56"/>
        <v>-83.61</v>
      </c>
      <c r="AL108" s="10">
        <f t="shared" si="57"/>
        <v>-410.6</v>
      </c>
      <c r="AM108" s="10">
        <f t="shared" si="58"/>
        <v>0</v>
      </c>
      <c r="AN108" s="10">
        <f t="shared" si="59"/>
        <v>5500</v>
      </c>
      <c r="AO108" s="10">
        <f t="shared" si="60"/>
        <v>5500</v>
      </c>
      <c r="AP108" s="10">
        <f t="shared" si="61"/>
        <v>2475</v>
      </c>
      <c r="AQ108" s="191">
        <f t="shared" si="62"/>
        <v>5500</v>
      </c>
      <c r="AR108" s="191">
        <f t="shared" si="63"/>
        <v>5500</v>
      </c>
      <c r="AS108" s="191">
        <f t="shared" si="64"/>
        <v>132</v>
      </c>
      <c r="AT108" s="191">
        <f t="shared" si="65"/>
        <v>5500</v>
      </c>
      <c r="AU108" s="191">
        <f t="shared" si="66"/>
        <v>33</v>
      </c>
      <c r="AV108" s="191">
        <f t="shared" si="67"/>
        <v>5500</v>
      </c>
      <c r="AW108" s="191">
        <f t="shared" si="68"/>
        <v>5500</v>
      </c>
      <c r="AX108" s="191">
        <f t="shared" si="69"/>
        <v>660</v>
      </c>
      <c r="AY108" s="191">
        <f t="shared" si="70"/>
        <v>5500</v>
      </c>
      <c r="AZ108" s="191">
        <f t="shared" si="71"/>
        <v>5500</v>
      </c>
      <c r="BA108" s="191">
        <f t="shared" si="72"/>
        <v>825</v>
      </c>
      <c r="BB108" s="191">
        <f t="shared" si="73"/>
        <v>-1383.96</v>
      </c>
      <c r="BC108" s="191">
        <f t="shared" si="74"/>
        <v>-115.31</v>
      </c>
      <c r="BD108" s="191">
        <f t="shared" si="75"/>
        <v>-21.6</v>
      </c>
      <c r="BE108" s="191">
        <f t="shared" si="76"/>
        <v>-395.48</v>
      </c>
      <c r="BF108" s="191">
        <f t="shared" si="77"/>
        <v>0</v>
      </c>
    </row>
    <row r="109" spans="2:58">
      <c r="B109" t="s">
        <v>308</v>
      </c>
      <c r="C109" s="195" t="str">
        <f>_xlfn.XLOOKUP(B109,'2024.7-2024.9'!B:B,'2024.7-2024.9'!G:G)</f>
        <v>2019/03/11</v>
      </c>
      <c r="D109">
        <f>_xlfn.XLOOKUP(B109,'2024.7-2024.9'!B:B,'2024.7-2024.9'!I:I)</f>
        <v>0</v>
      </c>
      <c r="E109" t="str">
        <f>_xlfn.XLOOKUP(B109,'2024.7-2024.9'!B:B,'2024.7-2024.9'!C:C)</f>
        <v>运营中心</v>
      </c>
      <c r="F109" t="str">
        <f>_xlfn.XLOOKUP(B109,'2024.7-2024.9'!B:B,'2024.7-2024.9'!F:F)</f>
        <v>测试技师</v>
      </c>
      <c r="G109">
        <f>_xlfn.XLOOKUP(B109,'2024.07-09姓名和payroll计数'!A:A,'2024.07-09姓名和payroll计数'!B:B)</f>
        <v>3</v>
      </c>
      <c r="H109" s="10">
        <f>_xlfn.XLOOKUP(B109,'2024.1-2024.6'!B:B,'2024.1-2024.6'!K:K)</f>
        <v>8858.32</v>
      </c>
      <c r="I109" s="10">
        <f>IFERROR(AVERAGEIF(#REF!,B109,#REF!),0)</f>
        <v>0</v>
      </c>
      <c r="J109" s="10">
        <f>_xlfn.XLOOKUP(B109,'2024.1-2024.6'!B:B,'2024.1-2024.6'!J:J)</f>
        <v>1900</v>
      </c>
      <c r="K109" s="10">
        <f>IFERROR(AVERAGEIF(#REF!,B109,#REF!),0)</f>
        <v>0</v>
      </c>
      <c r="M109" s="10">
        <f>SUMIF('2024.7-2024.9'!B:B,B109,'2024.7-2024.9'!L:L)</f>
        <v>1091.04</v>
      </c>
      <c r="O109" s="10">
        <f>SUMIF('2024.7-2024.9'!B:B,B109,'2024.7-2024.9'!N:N)</f>
        <v>16.69</v>
      </c>
      <c r="P109" s="10">
        <f>SUMIF('2024.7-2024.9'!B:B,B109,'2024.7-2024.9'!P:P)</f>
        <v>11.4</v>
      </c>
      <c r="R109" s="10">
        <f>SUMIF('2024.7-2024.9'!B:B,B109,'2024.7-2024.9'!M:M)</f>
        <v>264.52</v>
      </c>
      <c r="T109" s="10">
        <f>SUMIF('2024.7-2024.9'!B:B,B109,'2024.7-2024.9'!O:O)</f>
        <v>0</v>
      </c>
      <c r="U109" s="10">
        <f t="shared" si="40"/>
        <v>8858.32</v>
      </c>
      <c r="V109" s="10">
        <f t="shared" si="41"/>
        <v>8858.32</v>
      </c>
      <c r="W109" s="10">
        <f t="shared" si="42"/>
        <v>3986.244</v>
      </c>
      <c r="X109" s="10">
        <f t="shared" si="43"/>
        <v>8858.32</v>
      </c>
      <c r="Y109" s="10">
        <f t="shared" si="44"/>
        <v>8858.32</v>
      </c>
      <c r="Z109" s="10">
        <f t="shared" si="45"/>
        <v>212.59968</v>
      </c>
      <c r="AA109" s="10">
        <f t="shared" si="46"/>
        <v>8858.32</v>
      </c>
      <c r="AB109" s="10">
        <f t="shared" si="47"/>
        <v>53.14992</v>
      </c>
      <c r="AC109" s="10">
        <f t="shared" si="48"/>
        <v>8858.32</v>
      </c>
      <c r="AD109" s="10">
        <f t="shared" si="49"/>
        <v>5626</v>
      </c>
      <c r="AE109" s="10">
        <f t="shared" si="50"/>
        <v>675.12</v>
      </c>
      <c r="AF109" s="10">
        <f t="shared" si="51"/>
        <v>8858.32</v>
      </c>
      <c r="AG109" s="10">
        <f t="shared" si="52"/>
        <v>8858.32</v>
      </c>
      <c r="AH109" s="10">
        <f t="shared" si="53"/>
        <v>1328.748</v>
      </c>
      <c r="AI109" s="10">
        <f t="shared" si="54"/>
        <v>-2895.204</v>
      </c>
      <c r="AJ109" s="10">
        <f t="shared" si="55"/>
        <v>-195.90968</v>
      </c>
      <c r="AK109" s="10">
        <f t="shared" si="56"/>
        <v>-41.74992</v>
      </c>
      <c r="AL109" s="10">
        <f t="shared" si="57"/>
        <v>-410.6</v>
      </c>
      <c r="AM109" s="10">
        <f t="shared" si="58"/>
        <v>-1328.748</v>
      </c>
      <c r="AN109" s="10">
        <f t="shared" si="59"/>
        <v>4546</v>
      </c>
      <c r="AO109" s="10">
        <f t="shared" si="60"/>
        <v>4546</v>
      </c>
      <c r="AP109" s="10">
        <f t="shared" si="61"/>
        <v>2045.7</v>
      </c>
      <c r="AQ109" s="191">
        <f t="shared" si="62"/>
        <v>1900</v>
      </c>
      <c r="AR109" s="191">
        <f t="shared" si="63"/>
        <v>1900</v>
      </c>
      <c r="AS109" s="191">
        <f t="shared" si="64"/>
        <v>45.6</v>
      </c>
      <c r="AT109" s="191">
        <f t="shared" si="65"/>
        <v>1900</v>
      </c>
      <c r="AU109" s="191">
        <f t="shared" si="66"/>
        <v>11.4</v>
      </c>
      <c r="AV109" s="191">
        <f t="shared" si="67"/>
        <v>4340</v>
      </c>
      <c r="AW109" s="191">
        <f t="shared" si="68"/>
        <v>4340</v>
      </c>
      <c r="AX109" s="191">
        <f t="shared" si="69"/>
        <v>520.8</v>
      </c>
      <c r="AY109" s="191">
        <f t="shared" si="70"/>
        <v>1900</v>
      </c>
      <c r="AZ109" s="191">
        <f t="shared" si="71"/>
        <v>1900</v>
      </c>
      <c r="BA109" s="191">
        <f t="shared" si="72"/>
        <v>285</v>
      </c>
      <c r="BB109" s="191">
        <f t="shared" si="73"/>
        <v>-954.66</v>
      </c>
      <c r="BC109" s="191">
        <f t="shared" si="74"/>
        <v>-28.91</v>
      </c>
      <c r="BD109" s="191">
        <f t="shared" si="75"/>
        <v>0</v>
      </c>
      <c r="BE109" s="191">
        <f t="shared" si="76"/>
        <v>-256.28</v>
      </c>
      <c r="BF109" s="191">
        <f t="shared" si="77"/>
        <v>-285</v>
      </c>
    </row>
    <row r="110" spans="2:58">
      <c r="B110" t="s">
        <v>309</v>
      </c>
      <c r="C110" s="195" t="str">
        <f>_xlfn.XLOOKUP(B110,'2024.7-2024.9'!B:B,'2024.7-2024.9'!G:G)</f>
        <v>2021/03/08</v>
      </c>
      <c r="D110">
        <f>_xlfn.XLOOKUP(B110,'2024.7-2024.9'!B:B,'2024.7-2024.9'!I:I)</f>
        <v>0</v>
      </c>
      <c r="E110" t="str">
        <f>_xlfn.XLOOKUP(B110,'2024.7-2024.9'!B:B,'2024.7-2024.9'!C:C)</f>
        <v>运营中心</v>
      </c>
      <c r="F110" t="str">
        <f>_xlfn.XLOOKUP(B110,'2024.7-2024.9'!B:B,'2024.7-2024.9'!F:F)</f>
        <v>仓管员</v>
      </c>
      <c r="G110">
        <f>_xlfn.XLOOKUP(B110,'2024.07-09姓名和payroll计数'!A:A,'2024.07-09姓名和payroll计数'!B:B)</f>
        <v>3</v>
      </c>
      <c r="H110" s="10">
        <f>_xlfn.XLOOKUP(B110,'2024.1-2024.6'!B:B,'2024.1-2024.6'!K:K)</f>
        <v>6693.44</v>
      </c>
      <c r="I110" s="10">
        <f>IFERROR(AVERAGEIF(#REF!,B110,#REF!),0)</f>
        <v>0</v>
      </c>
      <c r="J110" s="10">
        <f>_xlfn.XLOOKUP(B110,'2024.1-2024.6'!B:B,'2024.1-2024.6'!J:J)</f>
        <v>1900</v>
      </c>
      <c r="K110" s="10">
        <f>IFERROR(AVERAGEIF(#REF!,B110,#REF!),0)</f>
        <v>0</v>
      </c>
      <c r="M110" s="10">
        <f>SUMIF('2024.7-2024.9'!B:B,B110,'2024.7-2024.9'!L:L)</f>
        <v>1091.04</v>
      </c>
      <c r="O110" s="10">
        <f>SUMIF('2024.7-2024.9'!B:B,B110,'2024.7-2024.9'!N:N)</f>
        <v>16.69</v>
      </c>
      <c r="P110" s="10">
        <f>SUMIF('2024.7-2024.9'!B:B,B110,'2024.7-2024.9'!P:P)</f>
        <v>11.4</v>
      </c>
      <c r="R110" s="10">
        <f>SUMIF('2024.7-2024.9'!B:B,B110,'2024.7-2024.9'!M:M)</f>
        <v>264.52</v>
      </c>
      <c r="T110" s="10">
        <f>SUMIF('2024.7-2024.9'!B:B,B110,'2024.7-2024.9'!O:O)</f>
        <v>0</v>
      </c>
      <c r="U110" s="10">
        <f t="shared" si="40"/>
        <v>6693.44</v>
      </c>
      <c r="V110" s="10">
        <f t="shared" si="41"/>
        <v>6693.44</v>
      </c>
      <c r="W110" s="10">
        <f t="shared" si="42"/>
        <v>3012.048</v>
      </c>
      <c r="X110" s="10">
        <f t="shared" si="43"/>
        <v>6693.44</v>
      </c>
      <c r="Y110" s="10">
        <f t="shared" si="44"/>
        <v>6693.44</v>
      </c>
      <c r="Z110" s="10">
        <f t="shared" si="45"/>
        <v>160.64256</v>
      </c>
      <c r="AA110" s="10">
        <f t="shared" si="46"/>
        <v>6693.44</v>
      </c>
      <c r="AB110" s="10">
        <f t="shared" si="47"/>
        <v>40.16064</v>
      </c>
      <c r="AC110" s="10">
        <f t="shared" si="48"/>
        <v>6693.44</v>
      </c>
      <c r="AD110" s="10">
        <f t="shared" si="49"/>
        <v>5626</v>
      </c>
      <c r="AE110" s="10">
        <f t="shared" si="50"/>
        <v>675.12</v>
      </c>
      <c r="AF110" s="10">
        <f t="shared" si="51"/>
        <v>6693.44</v>
      </c>
      <c r="AG110" s="10">
        <f t="shared" si="52"/>
        <v>6693.44</v>
      </c>
      <c r="AH110" s="10">
        <f t="shared" si="53"/>
        <v>1004.016</v>
      </c>
      <c r="AI110" s="10">
        <f t="shared" si="54"/>
        <v>-1921.008</v>
      </c>
      <c r="AJ110" s="10">
        <f t="shared" si="55"/>
        <v>-143.95256</v>
      </c>
      <c r="AK110" s="10">
        <f t="shared" si="56"/>
        <v>-28.76064</v>
      </c>
      <c r="AL110" s="10">
        <f t="shared" si="57"/>
        <v>-410.6</v>
      </c>
      <c r="AM110" s="10">
        <f t="shared" si="58"/>
        <v>-1004.016</v>
      </c>
      <c r="AN110" s="10">
        <f t="shared" si="59"/>
        <v>4546</v>
      </c>
      <c r="AO110" s="10">
        <f t="shared" si="60"/>
        <v>4546</v>
      </c>
      <c r="AP110" s="10">
        <f t="shared" si="61"/>
        <v>2045.7</v>
      </c>
      <c r="AQ110" s="191">
        <f t="shared" si="62"/>
        <v>1900</v>
      </c>
      <c r="AR110" s="191">
        <f t="shared" si="63"/>
        <v>1900</v>
      </c>
      <c r="AS110" s="191">
        <f t="shared" si="64"/>
        <v>45.6</v>
      </c>
      <c r="AT110" s="191">
        <f t="shared" si="65"/>
        <v>1900</v>
      </c>
      <c r="AU110" s="191">
        <f t="shared" si="66"/>
        <v>11.4</v>
      </c>
      <c r="AV110" s="191">
        <f t="shared" si="67"/>
        <v>4340</v>
      </c>
      <c r="AW110" s="191">
        <f t="shared" si="68"/>
        <v>4340</v>
      </c>
      <c r="AX110" s="191">
        <f t="shared" si="69"/>
        <v>520.8</v>
      </c>
      <c r="AY110" s="191">
        <f t="shared" si="70"/>
        <v>1900</v>
      </c>
      <c r="AZ110" s="191">
        <f t="shared" si="71"/>
        <v>1900</v>
      </c>
      <c r="BA110" s="191">
        <f t="shared" si="72"/>
        <v>285</v>
      </c>
      <c r="BB110" s="191">
        <f t="shared" si="73"/>
        <v>-954.66</v>
      </c>
      <c r="BC110" s="191">
        <f t="shared" si="74"/>
        <v>-28.91</v>
      </c>
      <c r="BD110" s="191">
        <f t="shared" si="75"/>
        <v>0</v>
      </c>
      <c r="BE110" s="191">
        <f t="shared" si="76"/>
        <v>-256.28</v>
      </c>
      <c r="BF110" s="191">
        <f t="shared" si="77"/>
        <v>-285</v>
      </c>
    </row>
    <row r="111" spans="2:58">
      <c r="B111" t="s">
        <v>311</v>
      </c>
      <c r="C111" s="195" t="str">
        <f>_xlfn.XLOOKUP(B111,'2024.7-2024.9'!B:B,'2024.7-2024.9'!G:G)</f>
        <v>2021/07/06</v>
      </c>
      <c r="D111">
        <f>_xlfn.XLOOKUP(B111,'2024.7-2024.9'!B:B,'2024.7-2024.9'!I:I)</f>
        <v>0</v>
      </c>
      <c r="E111" t="str">
        <f>_xlfn.XLOOKUP(B111,'2024.7-2024.9'!B:B,'2024.7-2024.9'!C:C)</f>
        <v>核价管理部</v>
      </c>
      <c r="F111" t="str">
        <f>_xlfn.XLOOKUP(B111,'2024.7-2024.9'!B:B,'2024.7-2024.9'!F:F)</f>
        <v>核价专员</v>
      </c>
      <c r="G111">
        <f>_xlfn.XLOOKUP(B111,'2024.07-09姓名和payroll计数'!A:A,'2024.07-09姓名和payroll计数'!B:B)</f>
        <v>3</v>
      </c>
      <c r="H111" s="10">
        <f>_xlfn.XLOOKUP(B111,'2024.1-2024.6'!B:B,'2024.1-2024.6'!K:K)</f>
        <v>7162.5</v>
      </c>
      <c r="I111" s="10">
        <f>IFERROR(AVERAGEIF(#REF!,B111,#REF!),0)</f>
        <v>0</v>
      </c>
      <c r="J111" s="10">
        <f>_xlfn.XLOOKUP(B111,'2024.1-2024.6'!B:B,'2024.1-2024.6'!J:J)</f>
        <v>2642</v>
      </c>
      <c r="K111" s="10">
        <f>IFERROR(AVERAGEIF(#REF!,B111,#REF!),0)</f>
        <v>0</v>
      </c>
      <c r="M111" s="10">
        <f>SUMIF('2024.7-2024.9'!B:B,B111,'2024.7-2024.9'!L:L)</f>
        <v>1091.04</v>
      </c>
      <c r="O111" s="10">
        <f>SUMIF('2024.7-2024.9'!B:B,B111,'2024.7-2024.9'!N:N)</f>
        <v>16.69</v>
      </c>
      <c r="P111" s="10">
        <f>SUMIF('2024.7-2024.9'!B:B,B111,'2024.7-2024.9'!P:P)</f>
        <v>11.4</v>
      </c>
      <c r="R111" s="10">
        <f>SUMIF('2024.7-2024.9'!B:B,B111,'2024.7-2024.9'!M:M)</f>
        <v>264.52</v>
      </c>
      <c r="T111" s="10">
        <f>SUMIF('2024.7-2024.9'!B:B,B111,'2024.7-2024.9'!O:O)</f>
        <v>0</v>
      </c>
      <c r="U111" s="10">
        <f t="shared" si="40"/>
        <v>7162.5</v>
      </c>
      <c r="V111" s="10">
        <f t="shared" si="41"/>
        <v>7162.5</v>
      </c>
      <c r="W111" s="10">
        <f t="shared" si="42"/>
        <v>3223.125</v>
      </c>
      <c r="X111" s="10">
        <f t="shared" si="43"/>
        <v>7162.5</v>
      </c>
      <c r="Y111" s="10">
        <f t="shared" si="44"/>
        <v>7162.5</v>
      </c>
      <c r="Z111" s="10">
        <f t="shared" si="45"/>
        <v>171.9</v>
      </c>
      <c r="AA111" s="10">
        <f t="shared" si="46"/>
        <v>7162.5</v>
      </c>
      <c r="AB111" s="10">
        <f t="shared" si="47"/>
        <v>42.975</v>
      </c>
      <c r="AC111" s="10">
        <f t="shared" si="48"/>
        <v>7162.5</v>
      </c>
      <c r="AD111" s="10">
        <f t="shared" si="49"/>
        <v>5626</v>
      </c>
      <c r="AE111" s="10">
        <f t="shared" si="50"/>
        <v>675.12</v>
      </c>
      <c r="AF111" s="10">
        <f t="shared" si="51"/>
        <v>7162.5</v>
      </c>
      <c r="AG111" s="10">
        <f t="shared" si="52"/>
        <v>7162.5</v>
      </c>
      <c r="AH111" s="10">
        <f t="shared" si="53"/>
        <v>1074.375</v>
      </c>
      <c r="AI111" s="10">
        <f t="shared" si="54"/>
        <v>-2132.085</v>
      </c>
      <c r="AJ111" s="10">
        <f t="shared" si="55"/>
        <v>-155.21</v>
      </c>
      <c r="AK111" s="10">
        <f t="shared" si="56"/>
        <v>-31.575</v>
      </c>
      <c r="AL111" s="10">
        <f t="shared" si="57"/>
        <v>-410.6</v>
      </c>
      <c r="AM111" s="10">
        <f t="shared" si="58"/>
        <v>-1074.375</v>
      </c>
      <c r="AN111" s="10">
        <f t="shared" si="59"/>
        <v>4546</v>
      </c>
      <c r="AO111" s="10">
        <f t="shared" si="60"/>
        <v>4546</v>
      </c>
      <c r="AP111" s="10">
        <f t="shared" si="61"/>
        <v>2045.7</v>
      </c>
      <c r="AQ111" s="191">
        <f t="shared" si="62"/>
        <v>2642</v>
      </c>
      <c r="AR111" s="191">
        <f t="shared" si="63"/>
        <v>2642</v>
      </c>
      <c r="AS111" s="191">
        <f t="shared" si="64"/>
        <v>63.408</v>
      </c>
      <c r="AT111" s="191">
        <f t="shared" si="65"/>
        <v>2642</v>
      </c>
      <c r="AU111" s="191">
        <f t="shared" si="66"/>
        <v>15.852</v>
      </c>
      <c r="AV111" s="191">
        <f t="shared" si="67"/>
        <v>4340</v>
      </c>
      <c r="AW111" s="191">
        <f t="shared" si="68"/>
        <v>4340</v>
      </c>
      <c r="AX111" s="191">
        <f t="shared" si="69"/>
        <v>520.8</v>
      </c>
      <c r="AY111" s="191">
        <f t="shared" si="70"/>
        <v>2642</v>
      </c>
      <c r="AZ111" s="191">
        <f t="shared" si="71"/>
        <v>2642</v>
      </c>
      <c r="BA111" s="191">
        <f t="shared" si="72"/>
        <v>396.3</v>
      </c>
      <c r="BB111" s="191">
        <f t="shared" si="73"/>
        <v>-954.66</v>
      </c>
      <c r="BC111" s="191">
        <f t="shared" si="74"/>
        <v>-46.718</v>
      </c>
      <c r="BD111" s="191">
        <f t="shared" si="75"/>
        <v>-4.452</v>
      </c>
      <c r="BE111" s="191">
        <f t="shared" si="76"/>
        <v>-256.28</v>
      </c>
      <c r="BF111" s="191">
        <f t="shared" si="77"/>
        <v>-396.3</v>
      </c>
    </row>
    <row r="112" spans="2:58">
      <c r="B112" t="s">
        <v>312</v>
      </c>
      <c r="C112" s="195" t="str">
        <f>_xlfn.XLOOKUP(B112,'2024.7-2024.9'!B:B,'2024.7-2024.9'!G:G)</f>
        <v>2021/11/22</v>
      </c>
      <c r="D112">
        <f>_xlfn.XLOOKUP(B112,'2024.7-2024.9'!B:B,'2024.7-2024.9'!I:I)</f>
        <v>0</v>
      </c>
      <c r="E112" t="str">
        <f>_xlfn.XLOOKUP(B112,'2024.7-2024.9'!B:B,'2024.7-2024.9'!C:C)</f>
        <v>研发部</v>
      </c>
      <c r="F112" t="str">
        <f>_xlfn.XLOOKUP(B112,'2024.7-2024.9'!B:B,'2024.7-2024.9'!F:F)</f>
        <v>PLM专员</v>
      </c>
      <c r="G112">
        <f>_xlfn.XLOOKUP(B112,'2024.07-09姓名和payroll计数'!A:A,'2024.07-09姓名和payroll计数'!B:B)</f>
        <v>3</v>
      </c>
      <c r="H112" s="10">
        <f>_xlfn.XLOOKUP(B112,'2024.1-2024.6'!B:B,'2024.1-2024.6'!K:K)</f>
        <v>6413.4</v>
      </c>
      <c r="I112" s="10">
        <f>IFERROR(AVERAGEIF(#REF!,B112,#REF!),0)</f>
        <v>0</v>
      </c>
      <c r="J112" s="10">
        <f>_xlfn.XLOOKUP(B112,'2024.1-2024.6'!B:B,'2024.1-2024.6'!J:J)</f>
        <v>2311</v>
      </c>
      <c r="K112" s="10">
        <f>IFERROR(AVERAGEIF(#REF!,B112,#REF!),0)</f>
        <v>0</v>
      </c>
      <c r="M112" s="10">
        <f>SUMIF('2024.7-2024.9'!B:B,B112,'2024.7-2024.9'!L:L)</f>
        <v>1091.04</v>
      </c>
      <c r="O112" s="10">
        <f>SUMIF('2024.7-2024.9'!B:B,B112,'2024.7-2024.9'!N:N)</f>
        <v>16.69</v>
      </c>
      <c r="P112" s="10">
        <f>SUMIF('2024.7-2024.9'!B:B,B112,'2024.7-2024.9'!P:P)</f>
        <v>11.4</v>
      </c>
      <c r="R112" s="10">
        <f>SUMIF('2024.7-2024.9'!B:B,B112,'2024.7-2024.9'!M:M)</f>
        <v>264.52</v>
      </c>
      <c r="T112" s="10">
        <f>SUMIF('2024.7-2024.9'!B:B,B112,'2024.7-2024.9'!O:O)</f>
        <v>0</v>
      </c>
      <c r="U112" s="10">
        <f t="shared" si="40"/>
        <v>6413.4</v>
      </c>
      <c r="V112" s="10">
        <f t="shared" si="41"/>
        <v>6413.4</v>
      </c>
      <c r="W112" s="10">
        <f t="shared" si="42"/>
        <v>2886.03</v>
      </c>
      <c r="X112" s="10">
        <f t="shared" si="43"/>
        <v>6413.4</v>
      </c>
      <c r="Y112" s="10">
        <f t="shared" si="44"/>
        <v>6413.4</v>
      </c>
      <c r="Z112" s="10">
        <f t="shared" si="45"/>
        <v>153.9216</v>
      </c>
      <c r="AA112" s="10">
        <f t="shared" si="46"/>
        <v>6413.4</v>
      </c>
      <c r="AB112" s="10">
        <f t="shared" si="47"/>
        <v>38.4804</v>
      </c>
      <c r="AC112" s="10">
        <f t="shared" si="48"/>
        <v>6413.4</v>
      </c>
      <c r="AD112" s="10">
        <f t="shared" si="49"/>
        <v>5626</v>
      </c>
      <c r="AE112" s="10">
        <f t="shared" si="50"/>
        <v>675.12</v>
      </c>
      <c r="AF112" s="10">
        <f t="shared" si="51"/>
        <v>6413.4</v>
      </c>
      <c r="AG112" s="10">
        <f t="shared" si="52"/>
        <v>6413.4</v>
      </c>
      <c r="AH112" s="10">
        <f t="shared" si="53"/>
        <v>962.01</v>
      </c>
      <c r="AI112" s="10">
        <f t="shared" si="54"/>
        <v>-1794.99</v>
      </c>
      <c r="AJ112" s="10">
        <f t="shared" si="55"/>
        <v>-137.2316</v>
      </c>
      <c r="AK112" s="10">
        <f t="shared" si="56"/>
        <v>-27.0804</v>
      </c>
      <c r="AL112" s="10">
        <f t="shared" si="57"/>
        <v>-410.6</v>
      </c>
      <c r="AM112" s="10">
        <f t="shared" si="58"/>
        <v>-962.01</v>
      </c>
      <c r="AN112" s="10">
        <f t="shared" si="59"/>
        <v>4546</v>
      </c>
      <c r="AO112" s="10">
        <f t="shared" si="60"/>
        <v>4546</v>
      </c>
      <c r="AP112" s="10">
        <f t="shared" si="61"/>
        <v>2045.7</v>
      </c>
      <c r="AQ112" s="191">
        <f t="shared" si="62"/>
        <v>2311</v>
      </c>
      <c r="AR112" s="191">
        <f t="shared" si="63"/>
        <v>2311</v>
      </c>
      <c r="AS112" s="191">
        <f t="shared" si="64"/>
        <v>55.464</v>
      </c>
      <c r="AT112" s="191">
        <f t="shared" si="65"/>
        <v>2311</v>
      </c>
      <c r="AU112" s="191">
        <f t="shared" si="66"/>
        <v>13.866</v>
      </c>
      <c r="AV112" s="191">
        <f t="shared" si="67"/>
        <v>4340</v>
      </c>
      <c r="AW112" s="191">
        <f t="shared" si="68"/>
        <v>4340</v>
      </c>
      <c r="AX112" s="191">
        <f t="shared" si="69"/>
        <v>520.8</v>
      </c>
      <c r="AY112" s="191">
        <f t="shared" si="70"/>
        <v>2311</v>
      </c>
      <c r="AZ112" s="191">
        <f t="shared" si="71"/>
        <v>2311</v>
      </c>
      <c r="BA112" s="191">
        <f t="shared" si="72"/>
        <v>346.65</v>
      </c>
      <c r="BB112" s="191">
        <f t="shared" si="73"/>
        <v>-954.66</v>
      </c>
      <c r="BC112" s="191">
        <f t="shared" si="74"/>
        <v>-38.774</v>
      </c>
      <c r="BD112" s="191">
        <f t="shared" si="75"/>
        <v>-2.466</v>
      </c>
      <c r="BE112" s="191">
        <f t="shared" si="76"/>
        <v>-256.28</v>
      </c>
      <c r="BF112" s="191">
        <f t="shared" si="77"/>
        <v>-346.65</v>
      </c>
    </row>
    <row r="113" spans="2:58">
      <c r="B113" t="s">
        <v>313</v>
      </c>
      <c r="C113" s="195" t="str">
        <f>_xlfn.XLOOKUP(B113,'2024.7-2024.9'!B:B,'2024.7-2024.9'!G:G)</f>
        <v>2023/05/04</v>
      </c>
      <c r="D113">
        <f>_xlfn.XLOOKUP(B113,'2024.7-2024.9'!B:B,'2024.7-2024.9'!I:I)</f>
        <v>0</v>
      </c>
      <c r="E113" t="str">
        <f>_xlfn.XLOOKUP(B113,'2024.7-2024.9'!B:B,'2024.7-2024.9'!C:C)</f>
        <v>研发部</v>
      </c>
      <c r="F113" t="str">
        <f>_xlfn.XLOOKUP(B113,'2024.7-2024.9'!B:B,'2024.7-2024.9'!F:F)</f>
        <v>机械助理工程师</v>
      </c>
      <c r="G113">
        <f>_xlfn.XLOOKUP(B113,'2024.07-09姓名和payroll计数'!A:A,'2024.07-09姓名和payroll计数'!B:B)</f>
        <v>3</v>
      </c>
      <c r="H113" s="10">
        <f>_xlfn.XLOOKUP(B113,'2024.1-2024.6'!B:B,'2024.1-2024.6'!K:K)</f>
        <v>6295.2</v>
      </c>
      <c r="I113" s="10">
        <f>IFERROR(AVERAGEIF(#REF!,B113,#REF!),0)</f>
        <v>0</v>
      </c>
      <c r="J113" s="10">
        <f>_xlfn.XLOOKUP(B113,'2024.1-2024.6'!B:B,'2024.1-2024.6'!J:J)</f>
        <v>2320</v>
      </c>
      <c r="K113" s="10">
        <f>IFERROR(AVERAGEIF(#REF!,B113,#REF!),0)</f>
        <v>0</v>
      </c>
      <c r="M113" s="10">
        <f>SUMIF('2024.7-2024.9'!B:B,B113,'2024.7-2024.9'!L:L)</f>
        <v>1091.04</v>
      </c>
      <c r="O113" s="10">
        <f>SUMIF('2024.7-2024.9'!B:B,B113,'2024.7-2024.9'!N:N)</f>
        <v>16.69</v>
      </c>
      <c r="P113" s="10">
        <f>SUMIF('2024.7-2024.9'!B:B,B113,'2024.7-2024.9'!P:P)</f>
        <v>11.4</v>
      </c>
      <c r="R113" s="10">
        <f>SUMIF('2024.7-2024.9'!B:B,B113,'2024.7-2024.9'!M:M)</f>
        <v>264.52</v>
      </c>
      <c r="T113" s="10">
        <f>SUMIF('2024.7-2024.9'!B:B,B113,'2024.7-2024.9'!O:O)</f>
        <v>0</v>
      </c>
      <c r="U113" s="10">
        <f t="shared" si="40"/>
        <v>6295.2</v>
      </c>
      <c r="V113" s="10">
        <f t="shared" si="41"/>
        <v>6295.2</v>
      </c>
      <c r="W113" s="10">
        <f t="shared" si="42"/>
        <v>2832.84</v>
      </c>
      <c r="X113" s="10">
        <f t="shared" si="43"/>
        <v>6295.2</v>
      </c>
      <c r="Y113" s="10">
        <f t="shared" si="44"/>
        <v>6295.2</v>
      </c>
      <c r="Z113" s="10">
        <f t="shared" si="45"/>
        <v>151.0848</v>
      </c>
      <c r="AA113" s="10">
        <f t="shared" si="46"/>
        <v>6295.2</v>
      </c>
      <c r="AB113" s="10">
        <f t="shared" si="47"/>
        <v>37.7712</v>
      </c>
      <c r="AC113" s="10">
        <f t="shared" si="48"/>
        <v>6295.2</v>
      </c>
      <c r="AD113" s="10">
        <f t="shared" si="49"/>
        <v>5626</v>
      </c>
      <c r="AE113" s="10">
        <f t="shared" si="50"/>
        <v>675.12</v>
      </c>
      <c r="AF113" s="10">
        <f t="shared" si="51"/>
        <v>6295.2</v>
      </c>
      <c r="AG113" s="10">
        <f t="shared" si="52"/>
        <v>6295.2</v>
      </c>
      <c r="AH113" s="10">
        <f t="shared" si="53"/>
        <v>944.28</v>
      </c>
      <c r="AI113" s="10">
        <f t="shared" si="54"/>
        <v>-1741.8</v>
      </c>
      <c r="AJ113" s="10">
        <f t="shared" si="55"/>
        <v>-134.3948</v>
      </c>
      <c r="AK113" s="10">
        <f t="shared" si="56"/>
        <v>-26.3712</v>
      </c>
      <c r="AL113" s="10">
        <f t="shared" si="57"/>
        <v>-410.6</v>
      </c>
      <c r="AM113" s="10">
        <f t="shared" si="58"/>
        <v>-944.28</v>
      </c>
      <c r="AN113" s="10">
        <f t="shared" si="59"/>
        <v>4546</v>
      </c>
      <c r="AO113" s="10">
        <f t="shared" si="60"/>
        <v>4546</v>
      </c>
      <c r="AP113" s="10">
        <f t="shared" si="61"/>
        <v>2045.7</v>
      </c>
      <c r="AQ113" s="191">
        <f t="shared" si="62"/>
        <v>2320</v>
      </c>
      <c r="AR113" s="191">
        <f t="shared" si="63"/>
        <v>2320</v>
      </c>
      <c r="AS113" s="191">
        <f t="shared" si="64"/>
        <v>55.68</v>
      </c>
      <c r="AT113" s="191">
        <f t="shared" si="65"/>
        <v>2320</v>
      </c>
      <c r="AU113" s="191">
        <f t="shared" si="66"/>
        <v>13.92</v>
      </c>
      <c r="AV113" s="191">
        <f t="shared" si="67"/>
        <v>4340</v>
      </c>
      <c r="AW113" s="191">
        <f t="shared" si="68"/>
        <v>4340</v>
      </c>
      <c r="AX113" s="191">
        <f t="shared" si="69"/>
        <v>520.8</v>
      </c>
      <c r="AY113" s="191">
        <f t="shared" si="70"/>
        <v>2320</v>
      </c>
      <c r="AZ113" s="191">
        <f t="shared" si="71"/>
        <v>2320</v>
      </c>
      <c r="BA113" s="191">
        <f t="shared" si="72"/>
        <v>348</v>
      </c>
      <c r="BB113" s="191">
        <f t="shared" si="73"/>
        <v>-954.66</v>
      </c>
      <c r="BC113" s="191">
        <f t="shared" si="74"/>
        <v>-38.99</v>
      </c>
      <c r="BD113" s="191">
        <f t="shared" si="75"/>
        <v>-2.52</v>
      </c>
      <c r="BE113" s="191">
        <f t="shared" si="76"/>
        <v>-256.28</v>
      </c>
      <c r="BF113" s="191">
        <f t="shared" si="77"/>
        <v>-348</v>
      </c>
    </row>
    <row r="114" spans="2:58">
      <c r="B114" t="s">
        <v>315</v>
      </c>
      <c r="C114" s="195">
        <f>_xlfn.XLOOKUP(B114,'2024.7-2024.9'!B:B,'2024.7-2024.9'!G:G)</f>
        <v>44879</v>
      </c>
      <c r="D114">
        <f>_xlfn.XLOOKUP(B114,'2024.7-2024.9'!B:B,'2024.7-2024.9'!I:I)</f>
        <v>0</v>
      </c>
      <c r="E114" t="str">
        <f>_xlfn.XLOOKUP(B114,'2024.7-2024.9'!B:B,'2024.7-2024.9'!C:C)</f>
        <v>销售部</v>
      </c>
      <c r="F114" t="str">
        <f>_xlfn.XLOOKUP(B114,'2024.7-2024.9'!B:B,'2024.7-2024.9'!F:F)</f>
        <v>海外销售跟单</v>
      </c>
      <c r="G114">
        <f>_xlfn.XLOOKUP(B114,'2024.07-09姓名和payroll计数'!A:A,'2024.07-09姓名和payroll计数'!B:B)</f>
        <v>3</v>
      </c>
      <c r="H114" s="10">
        <f>_xlfn.XLOOKUP(B114,'2024.1-2024.6'!B:B,'2024.1-2024.6'!K:K)</f>
        <v>6598.7</v>
      </c>
      <c r="I114" s="10">
        <f>IFERROR(AVERAGEIF(#REF!,B114,#REF!),0)</f>
        <v>0</v>
      </c>
      <c r="J114" s="10">
        <f>_xlfn.XLOOKUP(B114,'2024.1-2024.6'!B:B,'2024.1-2024.6'!J:J)</f>
        <v>3050</v>
      </c>
      <c r="K114" s="10">
        <f>IFERROR(AVERAGEIF(#REF!,B114,#REF!),0)</f>
        <v>0</v>
      </c>
      <c r="M114" s="10">
        <f>SUMIF('2024.7-2024.9'!B:B,B114,'2024.7-2024.9'!L:L)</f>
        <v>1091.04</v>
      </c>
      <c r="O114" s="10">
        <f>SUMIF('2024.7-2024.9'!B:B,B114,'2024.7-2024.9'!N:N)</f>
        <v>16.69</v>
      </c>
      <c r="P114" s="10">
        <f>SUMIF('2024.7-2024.9'!B:B,B114,'2024.7-2024.9'!P:P)</f>
        <v>11.4</v>
      </c>
      <c r="R114" s="10">
        <f>SUMIF('2024.7-2024.9'!B:B,B114,'2024.7-2024.9'!M:M)</f>
        <v>264.52</v>
      </c>
      <c r="T114" s="10">
        <f>SUMIF('2024.7-2024.9'!B:B,B114,'2024.7-2024.9'!O:O)</f>
        <v>0</v>
      </c>
      <c r="U114" s="10">
        <f t="shared" si="40"/>
        <v>6598.7</v>
      </c>
      <c r="V114" s="10">
        <f t="shared" si="41"/>
        <v>6598.7</v>
      </c>
      <c r="W114" s="10">
        <f t="shared" si="42"/>
        <v>2969.415</v>
      </c>
      <c r="X114" s="10">
        <f t="shared" si="43"/>
        <v>6598.7</v>
      </c>
      <c r="Y114" s="10">
        <f t="shared" si="44"/>
        <v>6598.7</v>
      </c>
      <c r="Z114" s="10">
        <f t="shared" si="45"/>
        <v>158.3688</v>
      </c>
      <c r="AA114" s="10">
        <f t="shared" si="46"/>
        <v>6598.7</v>
      </c>
      <c r="AB114" s="10">
        <f t="shared" si="47"/>
        <v>39.5922</v>
      </c>
      <c r="AC114" s="10">
        <f t="shared" si="48"/>
        <v>6598.7</v>
      </c>
      <c r="AD114" s="10">
        <f t="shared" si="49"/>
        <v>5626</v>
      </c>
      <c r="AE114" s="10">
        <f t="shared" si="50"/>
        <v>675.12</v>
      </c>
      <c r="AF114" s="10">
        <f t="shared" si="51"/>
        <v>6598.7</v>
      </c>
      <c r="AG114" s="10">
        <f t="shared" si="52"/>
        <v>6598.7</v>
      </c>
      <c r="AH114" s="10">
        <f t="shared" si="53"/>
        <v>989.805</v>
      </c>
      <c r="AI114" s="10">
        <f t="shared" si="54"/>
        <v>-1878.375</v>
      </c>
      <c r="AJ114" s="10">
        <f t="shared" si="55"/>
        <v>-141.6788</v>
      </c>
      <c r="AK114" s="10">
        <f t="shared" si="56"/>
        <v>-28.1922</v>
      </c>
      <c r="AL114" s="10">
        <f t="shared" si="57"/>
        <v>-410.6</v>
      </c>
      <c r="AM114" s="10">
        <f t="shared" si="58"/>
        <v>-989.805</v>
      </c>
      <c r="AN114" s="10">
        <f t="shared" si="59"/>
        <v>4546</v>
      </c>
      <c r="AO114" s="10">
        <f t="shared" si="60"/>
        <v>4546</v>
      </c>
      <c r="AP114" s="10">
        <f t="shared" si="61"/>
        <v>2045.7</v>
      </c>
      <c r="AQ114" s="191">
        <f t="shared" si="62"/>
        <v>3050</v>
      </c>
      <c r="AR114" s="191">
        <f t="shared" si="63"/>
        <v>3050</v>
      </c>
      <c r="AS114" s="191">
        <f t="shared" si="64"/>
        <v>73.2</v>
      </c>
      <c r="AT114" s="191">
        <f t="shared" si="65"/>
        <v>3050</v>
      </c>
      <c r="AU114" s="191">
        <f t="shared" si="66"/>
        <v>18.3</v>
      </c>
      <c r="AV114" s="191">
        <f t="shared" si="67"/>
        <v>4340</v>
      </c>
      <c r="AW114" s="191">
        <f t="shared" si="68"/>
        <v>4340</v>
      </c>
      <c r="AX114" s="191">
        <f t="shared" si="69"/>
        <v>520.8</v>
      </c>
      <c r="AY114" s="191">
        <f t="shared" si="70"/>
        <v>3050</v>
      </c>
      <c r="AZ114" s="191">
        <f t="shared" si="71"/>
        <v>3050</v>
      </c>
      <c r="BA114" s="191">
        <f t="shared" si="72"/>
        <v>457.5</v>
      </c>
      <c r="BB114" s="191">
        <f t="shared" si="73"/>
        <v>-954.66</v>
      </c>
      <c r="BC114" s="191">
        <f t="shared" si="74"/>
        <v>-56.51</v>
      </c>
      <c r="BD114" s="191">
        <f t="shared" si="75"/>
        <v>-6.9</v>
      </c>
      <c r="BE114" s="191">
        <f t="shared" si="76"/>
        <v>-256.28</v>
      </c>
      <c r="BF114" s="191">
        <f t="shared" si="77"/>
        <v>-457.5</v>
      </c>
    </row>
    <row r="115" spans="2:58">
      <c r="B115" t="s">
        <v>316</v>
      </c>
      <c r="C115" s="195" t="str">
        <f>_xlfn.XLOOKUP(B115,'2024.7-2024.9'!B:B,'2024.7-2024.9'!G:G)</f>
        <v>2017/02/27</v>
      </c>
      <c r="D115">
        <f>_xlfn.XLOOKUP(B115,'2024.7-2024.9'!B:B,'2024.7-2024.9'!I:I)</f>
        <v>0</v>
      </c>
      <c r="E115" t="str">
        <f>_xlfn.XLOOKUP(B115,'2024.7-2024.9'!B:B,'2024.7-2024.9'!C:C)</f>
        <v>运营中心</v>
      </c>
      <c r="F115" t="str">
        <f>_xlfn.XLOOKUP(B115,'2024.7-2024.9'!B:B,'2024.7-2024.9'!F:F)</f>
        <v>装配钳工班长</v>
      </c>
      <c r="G115">
        <f>_xlfn.XLOOKUP(B115,'2024.07-09姓名和payroll计数'!A:A,'2024.07-09姓名和payroll计数'!B:B)</f>
        <v>3</v>
      </c>
      <c r="H115" s="10">
        <f>_xlfn.XLOOKUP(B115,'2024.1-2024.6'!B:B,'2024.1-2024.6'!K:K)</f>
        <v>11260.52</v>
      </c>
      <c r="I115" s="10">
        <f>IFERROR(AVERAGEIF(#REF!,B115,#REF!),0)</f>
        <v>0</v>
      </c>
      <c r="J115" s="10">
        <f>_xlfn.XLOOKUP(B115,'2024.1-2024.6'!B:B,'2024.1-2024.6'!J:J)</f>
        <v>1900</v>
      </c>
      <c r="K115" s="10">
        <f>IFERROR(AVERAGEIF(#REF!,B115,#REF!),0)</f>
        <v>0</v>
      </c>
      <c r="M115" s="10">
        <f>SUMIF('2024.7-2024.9'!B:B,B115,'2024.7-2024.9'!L:L)</f>
        <v>1091.04</v>
      </c>
      <c r="O115" s="10">
        <f>SUMIF('2024.7-2024.9'!B:B,B115,'2024.7-2024.9'!N:N)</f>
        <v>16.69</v>
      </c>
      <c r="P115" s="10">
        <f>SUMIF('2024.7-2024.9'!B:B,B115,'2024.7-2024.9'!P:P)</f>
        <v>11.4</v>
      </c>
      <c r="R115" s="10">
        <f>SUMIF('2024.7-2024.9'!B:B,B115,'2024.7-2024.9'!M:M)</f>
        <v>264.52</v>
      </c>
      <c r="T115" s="10">
        <f>SUMIF('2024.7-2024.9'!B:B,B115,'2024.7-2024.9'!O:O)</f>
        <v>0</v>
      </c>
      <c r="U115" s="10">
        <f t="shared" si="40"/>
        <v>11260.52</v>
      </c>
      <c r="V115" s="10">
        <f t="shared" si="41"/>
        <v>11260.52</v>
      </c>
      <c r="W115" s="10">
        <f t="shared" si="42"/>
        <v>5067.234</v>
      </c>
      <c r="X115" s="10">
        <f t="shared" si="43"/>
        <v>11260.52</v>
      </c>
      <c r="Y115" s="10">
        <f t="shared" si="44"/>
        <v>11260.52</v>
      </c>
      <c r="Z115" s="10">
        <f t="shared" si="45"/>
        <v>270.25248</v>
      </c>
      <c r="AA115" s="10">
        <f t="shared" si="46"/>
        <v>11260.52</v>
      </c>
      <c r="AB115" s="10">
        <f t="shared" si="47"/>
        <v>67.56312</v>
      </c>
      <c r="AC115" s="10">
        <f t="shared" si="48"/>
        <v>11260.52</v>
      </c>
      <c r="AD115" s="10">
        <f t="shared" si="49"/>
        <v>5626</v>
      </c>
      <c r="AE115" s="10">
        <f t="shared" si="50"/>
        <v>675.12</v>
      </c>
      <c r="AF115" s="10">
        <f t="shared" si="51"/>
        <v>11260.52</v>
      </c>
      <c r="AG115" s="10">
        <f t="shared" si="52"/>
        <v>11260.52</v>
      </c>
      <c r="AH115" s="10">
        <f t="shared" si="53"/>
        <v>1689.078</v>
      </c>
      <c r="AI115" s="10">
        <f t="shared" si="54"/>
        <v>-3976.194</v>
      </c>
      <c r="AJ115" s="10">
        <f t="shared" si="55"/>
        <v>-253.56248</v>
      </c>
      <c r="AK115" s="10">
        <f t="shared" si="56"/>
        <v>-56.16312</v>
      </c>
      <c r="AL115" s="10">
        <f t="shared" si="57"/>
        <v>-410.6</v>
      </c>
      <c r="AM115" s="10">
        <f t="shared" si="58"/>
        <v>-1689.078</v>
      </c>
      <c r="AN115" s="10">
        <f t="shared" si="59"/>
        <v>4546</v>
      </c>
      <c r="AO115" s="10">
        <f t="shared" si="60"/>
        <v>4546</v>
      </c>
      <c r="AP115" s="10">
        <f t="shared" si="61"/>
        <v>2045.7</v>
      </c>
      <c r="AQ115" s="191">
        <f t="shared" si="62"/>
        <v>1900</v>
      </c>
      <c r="AR115" s="191">
        <f t="shared" si="63"/>
        <v>1900</v>
      </c>
      <c r="AS115" s="191">
        <f t="shared" si="64"/>
        <v>45.6</v>
      </c>
      <c r="AT115" s="191">
        <f t="shared" si="65"/>
        <v>1900</v>
      </c>
      <c r="AU115" s="191">
        <f t="shared" si="66"/>
        <v>11.4</v>
      </c>
      <c r="AV115" s="191">
        <f t="shared" si="67"/>
        <v>4340</v>
      </c>
      <c r="AW115" s="191">
        <f t="shared" si="68"/>
        <v>4340</v>
      </c>
      <c r="AX115" s="191">
        <f t="shared" si="69"/>
        <v>520.8</v>
      </c>
      <c r="AY115" s="191">
        <f t="shared" si="70"/>
        <v>1900</v>
      </c>
      <c r="AZ115" s="191">
        <f t="shared" si="71"/>
        <v>1900</v>
      </c>
      <c r="BA115" s="191">
        <f t="shared" si="72"/>
        <v>285</v>
      </c>
      <c r="BB115" s="191">
        <f t="shared" si="73"/>
        <v>-954.66</v>
      </c>
      <c r="BC115" s="191">
        <f t="shared" si="74"/>
        <v>-28.91</v>
      </c>
      <c r="BD115" s="191">
        <f t="shared" si="75"/>
        <v>0</v>
      </c>
      <c r="BE115" s="191">
        <f t="shared" si="76"/>
        <v>-256.28</v>
      </c>
      <c r="BF115" s="191">
        <f t="shared" si="77"/>
        <v>-285</v>
      </c>
    </row>
    <row r="116" spans="2:58">
      <c r="B116" t="s">
        <v>317</v>
      </c>
      <c r="C116" s="195" t="str">
        <f>_xlfn.XLOOKUP(B116,'2024.7-2024.9'!B:B,'2024.7-2024.9'!G:G)</f>
        <v>2021/08/11</v>
      </c>
      <c r="D116">
        <f>_xlfn.XLOOKUP(B116,'2024.7-2024.9'!B:B,'2024.7-2024.9'!I:I)</f>
        <v>0</v>
      </c>
      <c r="E116" t="str">
        <f>_xlfn.XLOOKUP(B116,'2024.7-2024.9'!B:B,'2024.7-2024.9'!C:C)</f>
        <v>运营中心</v>
      </c>
      <c r="F116" t="str">
        <f>_xlfn.XLOOKUP(B116,'2024.7-2024.9'!B:B,'2024.7-2024.9'!F:F)</f>
        <v>质检员</v>
      </c>
      <c r="G116">
        <f>_xlfn.XLOOKUP(B116,'2024.07-09姓名和payroll计数'!A:A,'2024.07-09姓名和payroll计数'!B:B)</f>
        <v>3</v>
      </c>
      <c r="H116" s="10">
        <f>_xlfn.XLOOKUP(B116,'2024.1-2024.6'!B:B,'2024.1-2024.6'!K:K)</f>
        <v>7345.19</v>
      </c>
      <c r="I116" s="10">
        <f>IFERROR(AVERAGEIF(#REF!,B116,#REF!),0)</f>
        <v>0</v>
      </c>
      <c r="J116" s="10">
        <f>_xlfn.XLOOKUP(B116,'2024.1-2024.6'!B:B,'2024.1-2024.6'!J:J)</f>
        <v>2120</v>
      </c>
      <c r="K116" s="10">
        <f>IFERROR(AVERAGEIF(#REF!,B116,#REF!),0)</f>
        <v>0</v>
      </c>
      <c r="M116" s="10">
        <f>SUMIF('2024.7-2024.9'!B:B,B116,'2024.7-2024.9'!L:L)</f>
        <v>1091.04</v>
      </c>
      <c r="O116" s="10">
        <f>SUMIF('2024.7-2024.9'!B:B,B116,'2024.7-2024.9'!N:N)</f>
        <v>16.69</v>
      </c>
      <c r="P116" s="10">
        <f>SUMIF('2024.7-2024.9'!B:B,B116,'2024.7-2024.9'!P:P)</f>
        <v>11.4</v>
      </c>
      <c r="R116" s="10">
        <f>SUMIF('2024.7-2024.9'!B:B,B116,'2024.7-2024.9'!M:M)</f>
        <v>264.52</v>
      </c>
      <c r="T116" s="10">
        <f>SUMIF('2024.7-2024.9'!B:B,B116,'2024.7-2024.9'!O:O)</f>
        <v>0</v>
      </c>
      <c r="U116" s="10">
        <f t="shared" si="40"/>
        <v>7345.19</v>
      </c>
      <c r="V116" s="10">
        <f t="shared" si="41"/>
        <v>7345.19</v>
      </c>
      <c r="W116" s="10">
        <f t="shared" si="42"/>
        <v>3305.3355</v>
      </c>
      <c r="X116" s="10">
        <f t="shared" si="43"/>
        <v>7345.19</v>
      </c>
      <c r="Y116" s="10">
        <f t="shared" si="44"/>
        <v>7345.19</v>
      </c>
      <c r="Z116" s="10">
        <f t="shared" si="45"/>
        <v>176.28456</v>
      </c>
      <c r="AA116" s="10">
        <f t="shared" si="46"/>
        <v>7345.19</v>
      </c>
      <c r="AB116" s="10">
        <f t="shared" si="47"/>
        <v>44.07114</v>
      </c>
      <c r="AC116" s="10">
        <f t="shared" si="48"/>
        <v>7345.19</v>
      </c>
      <c r="AD116" s="10">
        <f t="shared" si="49"/>
        <v>5626</v>
      </c>
      <c r="AE116" s="10">
        <f t="shared" si="50"/>
        <v>675.12</v>
      </c>
      <c r="AF116" s="10">
        <f t="shared" si="51"/>
        <v>7345.19</v>
      </c>
      <c r="AG116" s="10">
        <f t="shared" si="52"/>
        <v>7345.19</v>
      </c>
      <c r="AH116" s="10">
        <f t="shared" si="53"/>
        <v>1101.7785</v>
      </c>
      <c r="AI116" s="10">
        <f t="shared" si="54"/>
        <v>-2214.2955</v>
      </c>
      <c r="AJ116" s="10">
        <f t="shared" si="55"/>
        <v>-159.59456</v>
      </c>
      <c r="AK116" s="10">
        <f t="shared" si="56"/>
        <v>-32.67114</v>
      </c>
      <c r="AL116" s="10">
        <f t="shared" si="57"/>
        <v>-410.6</v>
      </c>
      <c r="AM116" s="10">
        <f t="shared" si="58"/>
        <v>-1101.7785</v>
      </c>
      <c r="AN116" s="10">
        <f t="shared" si="59"/>
        <v>4546</v>
      </c>
      <c r="AO116" s="10">
        <f t="shared" si="60"/>
        <v>4546</v>
      </c>
      <c r="AP116" s="10">
        <f t="shared" si="61"/>
        <v>2045.7</v>
      </c>
      <c r="AQ116" s="191">
        <f t="shared" si="62"/>
        <v>2120</v>
      </c>
      <c r="AR116" s="191">
        <f t="shared" si="63"/>
        <v>2120</v>
      </c>
      <c r="AS116" s="191">
        <f t="shared" si="64"/>
        <v>50.88</v>
      </c>
      <c r="AT116" s="191">
        <f t="shared" si="65"/>
        <v>2120</v>
      </c>
      <c r="AU116" s="191">
        <f t="shared" si="66"/>
        <v>12.72</v>
      </c>
      <c r="AV116" s="191">
        <f t="shared" si="67"/>
        <v>4340</v>
      </c>
      <c r="AW116" s="191">
        <f t="shared" si="68"/>
        <v>4340</v>
      </c>
      <c r="AX116" s="191">
        <f t="shared" si="69"/>
        <v>520.8</v>
      </c>
      <c r="AY116" s="191">
        <f t="shared" si="70"/>
        <v>2120</v>
      </c>
      <c r="AZ116" s="191">
        <f t="shared" si="71"/>
        <v>2120</v>
      </c>
      <c r="BA116" s="191">
        <f t="shared" si="72"/>
        <v>318</v>
      </c>
      <c r="BB116" s="191">
        <f t="shared" si="73"/>
        <v>-954.66</v>
      </c>
      <c r="BC116" s="191">
        <f t="shared" si="74"/>
        <v>-34.19</v>
      </c>
      <c r="BD116" s="191">
        <f t="shared" si="75"/>
        <v>-1.32</v>
      </c>
      <c r="BE116" s="191">
        <f t="shared" si="76"/>
        <v>-256.28</v>
      </c>
      <c r="BF116" s="191">
        <f t="shared" si="77"/>
        <v>-318</v>
      </c>
    </row>
    <row r="117" spans="2:58">
      <c r="B117" t="s">
        <v>318</v>
      </c>
      <c r="C117" s="195" t="str">
        <f>_xlfn.XLOOKUP(B117,'2024.7-2024.9'!B:B,'2024.7-2024.9'!G:G)</f>
        <v>2020/07/21</v>
      </c>
      <c r="D117">
        <f>_xlfn.XLOOKUP(B117,'2024.7-2024.9'!B:B,'2024.7-2024.9'!I:I)</f>
        <v>0</v>
      </c>
      <c r="E117" t="str">
        <f>_xlfn.XLOOKUP(B117,'2024.7-2024.9'!B:B,'2024.7-2024.9'!C:C)</f>
        <v>服务营销中心</v>
      </c>
      <c r="F117" t="str">
        <f>_xlfn.XLOOKUP(B117,'2024.7-2024.9'!B:B,'2024.7-2024.9'!F:F)</f>
        <v>软件工程师</v>
      </c>
      <c r="G117">
        <f>_xlfn.XLOOKUP(B117,'2024.07-09姓名和payroll计数'!A:A,'2024.07-09姓名和payroll计数'!B:B)</f>
        <v>3</v>
      </c>
      <c r="H117" s="10">
        <f>_xlfn.XLOOKUP(B117,'2024.1-2024.6'!B:B,'2024.1-2024.6'!K:K)</f>
        <v>11172.34</v>
      </c>
      <c r="I117" s="10">
        <f>IFERROR(AVERAGEIF(#REF!,B117,#REF!),0)</f>
        <v>0</v>
      </c>
      <c r="J117" s="10">
        <f>_xlfn.XLOOKUP(B117,'2024.1-2024.6'!B:B,'2024.1-2024.6'!J:J)</f>
        <v>4572</v>
      </c>
      <c r="K117" s="10">
        <f>IFERROR(AVERAGEIF(#REF!,B117,#REF!),0)</f>
        <v>0</v>
      </c>
      <c r="M117" s="10">
        <f>SUMIF('2024.7-2024.9'!B:B,B117,'2024.7-2024.9'!L:L)</f>
        <v>1091.04</v>
      </c>
      <c r="O117" s="10">
        <f>SUMIF('2024.7-2024.9'!B:B,B117,'2024.7-2024.9'!N:N)</f>
        <v>16.69</v>
      </c>
      <c r="P117" s="10">
        <f>SUMIF('2024.7-2024.9'!B:B,B117,'2024.7-2024.9'!P:P)</f>
        <v>11.4</v>
      </c>
      <c r="R117" s="10">
        <f>SUMIF('2024.7-2024.9'!B:B,B117,'2024.7-2024.9'!M:M)</f>
        <v>264.52</v>
      </c>
      <c r="T117" s="10">
        <f>SUMIF('2024.7-2024.9'!B:B,B117,'2024.7-2024.9'!O:O)</f>
        <v>0</v>
      </c>
      <c r="U117" s="10">
        <f t="shared" si="40"/>
        <v>11172.34</v>
      </c>
      <c r="V117" s="10">
        <f t="shared" si="41"/>
        <v>11172.34</v>
      </c>
      <c r="W117" s="10">
        <f t="shared" si="42"/>
        <v>5027.553</v>
      </c>
      <c r="X117" s="10">
        <f t="shared" si="43"/>
        <v>11172.34</v>
      </c>
      <c r="Y117" s="10">
        <f t="shared" si="44"/>
        <v>11172.34</v>
      </c>
      <c r="Z117" s="10">
        <f t="shared" si="45"/>
        <v>268.13616</v>
      </c>
      <c r="AA117" s="10">
        <f t="shared" si="46"/>
        <v>11172.34</v>
      </c>
      <c r="AB117" s="10">
        <f t="shared" si="47"/>
        <v>67.03404</v>
      </c>
      <c r="AC117" s="10">
        <f t="shared" si="48"/>
        <v>11172.34</v>
      </c>
      <c r="AD117" s="10">
        <f t="shared" si="49"/>
        <v>5626</v>
      </c>
      <c r="AE117" s="10">
        <f t="shared" si="50"/>
        <v>675.12</v>
      </c>
      <c r="AF117" s="10">
        <f t="shared" si="51"/>
        <v>11172.34</v>
      </c>
      <c r="AG117" s="10">
        <f t="shared" si="52"/>
        <v>11172.34</v>
      </c>
      <c r="AH117" s="10">
        <f t="shared" si="53"/>
        <v>1675.851</v>
      </c>
      <c r="AI117" s="10">
        <f t="shared" si="54"/>
        <v>-3936.513</v>
      </c>
      <c r="AJ117" s="10">
        <f t="shared" si="55"/>
        <v>-251.44616</v>
      </c>
      <c r="AK117" s="10">
        <f t="shared" si="56"/>
        <v>-55.63404</v>
      </c>
      <c r="AL117" s="10">
        <f t="shared" si="57"/>
        <v>-410.6</v>
      </c>
      <c r="AM117" s="10">
        <f t="shared" si="58"/>
        <v>-1675.851</v>
      </c>
      <c r="AN117" s="10">
        <f t="shared" si="59"/>
        <v>4572</v>
      </c>
      <c r="AO117" s="10">
        <f t="shared" si="60"/>
        <v>4572</v>
      </c>
      <c r="AP117" s="10">
        <f t="shared" si="61"/>
        <v>2057.4</v>
      </c>
      <c r="AQ117" s="191">
        <f t="shared" si="62"/>
        <v>4572</v>
      </c>
      <c r="AR117" s="191">
        <f t="shared" si="63"/>
        <v>4572</v>
      </c>
      <c r="AS117" s="191">
        <f t="shared" si="64"/>
        <v>109.728</v>
      </c>
      <c r="AT117" s="191">
        <f t="shared" si="65"/>
        <v>4572</v>
      </c>
      <c r="AU117" s="191">
        <f t="shared" si="66"/>
        <v>27.432</v>
      </c>
      <c r="AV117" s="191">
        <f t="shared" si="67"/>
        <v>4572</v>
      </c>
      <c r="AW117" s="191">
        <f t="shared" si="68"/>
        <v>4572</v>
      </c>
      <c r="AX117" s="191">
        <f t="shared" si="69"/>
        <v>548.64</v>
      </c>
      <c r="AY117" s="191">
        <f t="shared" si="70"/>
        <v>4572</v>
      </c>
      <c r="AZ117" s="191">
        <f t="shared" si="71"/>
        <v>4572</v>
      </c>
      <c r="BA117" s="191">
        <f t="shared" si="72"/>
        <v>685.8</v>
      </c>
      <c r="BB117" s="191">
        <f t="shared" si="73"/>
        <v>-966.36</v>
      </c>
      <c r="BC117" s="191">
        <f t="shared" si="74"/>
        <v>-93.038</v>
      </c>
      <c r="BD117" s="191">
        <f t="shared" si="75"/>
        <v>-16.032</v>
      </c>
      <c r="BE117" s="191">
        <f t="shared" si="76"/>
        <v>-284.12</v>
      </c>
      <c r="BF117" s="191">
        <f t="shared" si="77"/>
        <v>-685.8</v>
      </c>
    </row>
    <row r="118" spans="2:58">
      <c r="B118" t="s">
        <v>321</v>
      </c>
      <c r="C118" s="195" t="str">
        <f>_xlfn.XLOOKUP(B118,'2024.7-2024.9'!B:B,'2024.7-2024.9'!G:G)</f>
        <v>2020/03/11</v>
      </c>
      <c r="D118">
        <f>_xlfn.XLOOKUP(B118,'2024.7-2024.9'!B:B,'2024.7-2024.9'!I:I)</f>
        <v>0</v>
      </c>
      <c r="E118" t="str">
        <f>_xlfn.XLOOKUP(B118,'2024.7-2024.9'!B:B,'2024.7-2024.9'!C:C)</f>
        <v>服务营销中心</v>
      </c>
      <c r="F118" t="str">
        <f>_xlfn.XLOOKUP(B118,'2024.7-2024.9'!B:B,'2024.7-2024.9'!F:F)</f>
        <v>项目经理</v>
      </c>
      <c r="G118">
        <f>_xlfn.XLOOKUP(B118,'2024.07-09姓名和payroll计数'!A:A,'2024.07-09姓名和payroll计数'!B:B)</f>
        <v>3</v>
      </c>
      <c r="H118" s="10">
        <f>_xlfn.XLOOKUP(B118,'2024.1-2024.6'!B:B,'2024.1-2024.6'!K:K)</f>
        <v>14060</v>
      </c>
      <c r="I118" s="10">
        <f>IFERROR(AVERAGEIF(#REF!,B118,#REF!),0)</f>
        <v>0</v>
      </c>
      <c r="J118" s="10">
        <f>_xlfn.XLOOKUP(B118,'2024.1-2024.6'!B:B,'2024.1-2024.6'!J:J)</f>
        <v>5240</v>
      </c>
      <c r="K118" s="10">
        <f>IFERROR(AVERAGEIF(#REF!,B118,#REF!),0)</f>
        <v>0</v>
      </c>
      <c r="M118" s="10">
        <f>SUMIF('2024.7-2024.9'!B:B,B118,'2024.7-2024.9'!L:L)</f>
        <v>1091.04</v>
      </c>
      <c r="O118" s="10">
        <f>SUMIF('2024.7-2024.9'!B:B,B118,'2024.7-2024.9'!N:N)</f>
        <v>16.69</v>
      </c>
      <c r="P118" s="10">
        <f>SUMIF('2024.7-2024.9'!B:B,B118,'2024.7-2024.9'!P:P)</f>
        <v>11.4</v>
      </c>
      <c r="R118" s="10">
        <f>SUMIF('2024.7-2024.9'!B:B,B118,'2024.7-2024.9'!M:M)</f>
        <v>264.52</v>
      </c>
      <c r="T118" s="10">
        <f>SUMIF('2024.7-2024.9'!B:B,B118,'2024.7-2024.9'!O:O)</f>
        <v>1425</v>
      </c>
      <c r="U118" s="10">
        <f t="shared" si="40"/>
        <v>14060</v>
      </c>
      <c r="V118" s="10">
        <f t="shared" si="41"/>
        <v>14060</v>
      </c>
      <c r="W118" s="10">
        <f t="shared" si="42"/>
        <v>6327</v>
      </c>
      <c r="X118" s="10">
        <f t="shared" si="43"/>
        <v>14060</v>
      </c>
      <c r="Y118" s="10">
        <f t="shared" si="44"/>
        <v>14060</v>
      </c>
      <c r="Z118" s="10">
        <f t="shared" si="45"/>
        <v>337.44</v>
      </c>
      <c r="AA118" s="10">
        <f t="shared" si="46"/>
        <v>14060</v>
      </c>
      <c r="AB118" s="10">
        <f t="shared" si="47"/>
        <v>84.36</v>
      </c>
      <c r="AC118" s="10">
        <f t="shared" si="48"/>
        <v>14060</v>
      </c>
      <c r="AD118" s="10">
        <f t="shared" si="49"/>
        <v>5626</v>
      </c>
      <c r="AE118" s="10">
        <f t="shared" si="50"/>
        <v>675.12</v>
      </c>
      <c r="AF118" s="10">
        <f t="shared" si="51"/>
        <v>14060</v>
      </c>
      <c r="AG118" s="10">
        <f t="shared" si="52"/>
        <v>14060</v>
      </c>
      <c r="AH118" s="10">
        <f t="shared" si="53"/>
        <v>2109</v>
      </c>
      <c r="AI118" s="10">
        <f t="shared" si="54"/>
        <v>-5235.96</v>
      </c>
      <c r="AJ118" s="10">
        <f t="shared" si="55"/>
        <v>-320.75</v>
      </c>
      <c r="AK118" s="10">
        <f t="shared" si="56"/>
        <v>-72.96</v>
      </c>
      <c r="AL118" s="10">
        <f t="shared" si="57"/>
        <v>-410.6</v>
      </c>
      <c r="AM118" s="10">
        <f t="shared" si="58"/>
        <v>-684</v>
      </c>
      <c r="AN118" s="10">
        <f t="shared" si="59"/>
        <v>5240</v>
      </c>
      <c r="AO118" s="10">
        <f t="shared" si="60"/>
        <v>5240</v>
      </c>
      <c r="AP118" s="10">
        <f t="shared" si="61"/>
        <v>2358</v>
      </c>
      <c r="AQ118" s="191">
        <f t="shared" si="62"/>
        <v>5240</v>
      </c>
      <c r="AR118" s="191">
        <f t="shared" si="63"/>
        <v>5240</v>
      </c>
      <c r="AS118" s="191">
        <f t="shared" si="64"/>
        <v>125.76</v>
      </c>
      <c r="AT118" s="191">
        <f t="shared" si="65"/>
        <v>5240</v>
      </c>
      <c r="AU118" s="191">
        <f t="shared" si="66"/>
        <v>31.44</v>
      </c>
      <c r="AV118" s="191">
        <f t="shared" si="67"/>
        <v>5240</v>
      </c>
      <c r="AW118" s="191">
        <f t="shared" si="68"/>
        <v>5240</v>
      </c>
      <c r="AX118" s="191">
        <f t="shared" si="69"/>
        <v>628.8</v>
      </c>
      <c r="AY118" s="191">
        <f t="shared" si="70"/>
        <v>5240</v>
      </c>
      <c r="AZ118" s="191">
        <f t="shared" si="71"/>
        <v>5240</v>
      </c>
      <c r="BA118" s="191">
        <f t="shared" si="72"/>
        <v>786</v>
      </c>
      <c r="BB118" s="191">
        <f t="shared" si="73"/>
        <v>-1266.96</v>
      </c>
      <c r="BC118" s="191">
        <f t="shared" si="74"/>
        <v>-109.07</v>
      </c>
      <c r="BD118" s="191">
        <f t="shared" si="75"/>
        <v>-20.04</v>
      </c>
      <c r="BE118" s="191">
        <f t="shared" si="76"/>
        <v>-364.28</v>
      </c>
      <c r="BF118" s="191">
        <f t="shared" si="77"/>
        <v>0</v>
      </c>
    </row>
    <row r="119" spans="2:58">
      <c r="B119" t="s">
        <v>322</v>
      </c>
      <c r="C119" s="195">
        <f>_xlfn.XLOOKUP(B119,'2024.7-2024.9'!B:B,'2024.7-2024.9'!G:G)</f>
        <v>44886</v>
      </c>
      <c r="D119">
        <f>_xlfn.XLOOKUP(B119,'2024.7-2024.9'!B:B,'2024.7-2024.9'!I:I)</f>
        <v>0</v>
      </c>
      <c r="E119" t="str">
        <f>_xlfn.XLOOKUP(B119,'2024.7-2024.9'!B:B,'2024.7-2024.9'!C:C)</f>
        <v>研发部</v>
      </c>
      <c r="F119" t="str">
        <f>_xlfn.XLOOKUP(B119,'2024.7-2024.9'!B:B,'2024.7-2024.9'!F:F)</f>
        <v>软件工程师</v>
      </c>
      <c r="G119">
        <f>_xlfn.XLOOKUP(B119,'2024.07-09姓名和payroll计数'!A:A,'2024.07-09姓名和payroll计数'!B:B)</f>
        <v>3</v>
      </c>
      <c r="H119" s="10">
        <f>_xlfn.XLOOKUP(B119,'2024.1-2024.6'!B:B,'2024.1-2024.6'!K:K)</f>
        <v>5694.69</v>
      </c>
      <c r="I119" s="10">
        <f>IFERROR(AVERAGEIF(#REF!,B119,#REF!),0)</f>
        <v>0</v>
      </c>
      <c r="J119" s="10">
        <f>_xlfn.XLOOKUP(B119,'2024.1-2024.6'!B:B,'2024.1-2024.6'!J:J)</f>
        <v>1900</v>
      </c>
      <c r="K119" s="10">
        <f>IFERROR(AVERAGEIF(#REF!,B119,#REF!),0)</f>
        <v>0</v>
      </c>
      <c r="M119" s="10">
        <f>SUMIF('2024.7-2024.9'!B:B,B119,'2024.7-2024.9'!L:L)</f>
        <v>1091.04</v>
      </c>
      <c r="O119" s="10">
        <f>SUMIF('2024.7-2024.9'!B:B,B119,'2024.7-2024.9'!N:N)</f>
        <v>16.69</v>
      </c>
      <c r="P119" s="10">
        <f>SUMIF('2024.7-2024.9'!B:B,B119,'2024.7-2024.9'!P:P)</f>
        <v>11.4</v>
      </c>
      <c r="R119" s="10">
        <f>SUMIF('2024.7-2024.9'!B:B,B119,'2024.7-2024.9'!M:M)</f>
        <v>264.52</v>
      </c>
      <c r="T119" s="10">
        <f>SUMIF('2024.7-2024.9'!B:B,B119,'2024.7-2024.9'!O:O)</f>
        <v>0</v>
      </c>
      <c r="U119" s="10">
        <f t="shared" si="40"/>
        <v>5694.69</v>
      </c>
      <c r="V119" s="10">
        <f t="shared" si="41"/>
        <v>5694.69</v>
      </c>
      <c r="W119" s="10">
        <f t="shared" si="42"/>
        <v>2562.6105</v>
      </c>
      <c r="X119" s="10">
        <f t="shared" si="43"/>
        <v>5694.69</v>
      </c>
      <c r="Y119" s="10">
        <f t="shared" si="44"/>
        <v>5694.69</v>
      </c>
      <c r="Z119" s="10">
        <f t="shared" si="45"/>
        <v>136.67256</v>
      </c>
      <c r="AA119" s="10">
        <f t="shared" si="46"/>
        <v>5694.69</v>
      </c>
      <c r="AB119" s="10">
        <f t="shared" si="47"/>
        <v>34.16814</v>
      </c>
      <c r="AC119" s="10">
        <f t="shared" si="48"/>
        <v>5694.69</v>
      </c>
      <c r="AD119" s="10">
        <f t="shared" si="49"/>
        <v>5626</v>
      </c>
      <c r="AE119" s="10">
        <f t="shared" si="50"/>
        <v>675.12</v>
      </c>
      <c r="AF119" s="10">
        <f t="shared" si="51"/>
        <v>5694.69</v>
      </c>
      <c r="AG119" s="10">
        <f t="shared" si="52"/>
        <v>5694.69</v>
      </c>
      <c r="AH119" s="10">
        <f t="shared" si="53"/>
        <v>854.2035</v>
      </c>
      <c r="AI119" s="10">
        <f t="shared" si="54"/>
        <v>-1471.5705</v>
      </c>
      <c r="AJ119" s="10">
        <f t="shared" si="55"/>
        <v>-119.98256</v>
      </c>
      <c r="AK119" s="10">
        <f t="shared" si="56"/>
        <v>-22.76814</v>
      </c>
      <c r="AL119" s="10">
        <f t="shared" si="57"/>
        <v>-410.6</v>
      </c>
      <c r="AM119" s="10">
        <f t="shared" si="58"/>
        <v>-854.2035</v>
      </c>
      <c r="AN119" s="10">
        <f t="shared" si="59"/>
        <v>4546</v>
      </c>
      <c r="AO119" s="10">
        <f t="shared" si="60"/>
        <v>4546</v>
      </c>
      <c r="AP119" s="10">
        <f t="shared" si="61"/>
        <v>2045.7</v>
      </c>
      <c r="AQ119" s="191">
        <f t="shared" si="62"/>
        <v>1900</v>
      </c>
      <c r="AR119" s="191">
        <f t="shared" si="63"/>
        <v>1900</v>
      </c>
      <c r="AS119" s="191">
        <f t="shared" si="64"/>
        <v>45.6</v>
      </c>
      <c r="AT119" s="191">
        <f t="shared" si="65"/>
        <v>1900</v>
      </c>
      <c r="AU119" s="191">
        <f t="shared" si="66"/>
        <v>11.4</v>
      </c>
      <c r="AV119" s="191">
        <f t="shared" si="67"/>
        <v>4340</v>
      </c>
      <c r="AW119" s="191">
        <f t="shared" si="68"/>
        <v>4340</v>
      </c>
      <c r="AX119" s="191">
        <f t="shared" si="69"/>
        <v>520.8</v>
      </c>
      <c r="AY119" s="191">
        <f t="shared" si="70"/>
        <v>1900</v>
      </c>
      <c r="AZ119" s="191">
        <f t="shared" si="71"/>
        <v>1900</v>
      </c>
      <c r="BA119" s="191">
        <f t="shared" si="72"/>
        <v>285</v>
      </c>
      <c r="BB119" s="191">
        <f t="shared" si="73"/>
        <v>-954.66</v>
      </c>
      <c r="BC119" s="191">
        <f t="shared" si="74"/>
        <v>-28.91</v>
      </c>
      <c r="BD119" s="191">
        <f t="shared" si="75"/>
        <v>0</v>
      </c>
      <c r="BE119" s="191">
        <f t="shared" si="76"/>
        <v>-256.28</v>
      </c>
      <c r="BF119" s="191">
        <f t="shared" si="77"/>
        <v>-285</v>
      </c>
    </row>
    <row r="120" spans="2:58">
      <c r="B120" t="s">
        <v>324</v>
      </c>
      <c r="C120" s="195" t="str">
        <f>_xlfn.XLOOKUP(B120,'2024.7-2024.9'!B:B,'2024.7-2024.9'!G:G)</f>
        <v>2021/07/15</v>
      </c>
      <c r="D120">
        <f>_xlfn.XLOOKUP(B120,'2024.7-2024.9'!B:B,'2024.7-2024.9'!I:I)</f>
        <v>0</v>
      </c>
      <c r="E120" t="str">
        <f>_xlfn.XLOOKUP(B120,'2024.7-2024.9'!B:B,'2024.7-2024.9'!C:C)</f>
        <v>运营中心</v>
      </c>
      <c r="F120" t="str">
        <f>_xlfn.XLOOKUP(B120,'2024.7-2024.9'!B:B,'2024.7-2024.9'!F:F)</f>
        <v>装配钳工</v>
      </c>
      <c r="G120">
        <f>_xlfn.XLOOKUP(B120,'2024.07-09姓名和payroll计数'!A:A,'2024.07-09姓名和payroll计数'!B:B)</f>
        <v>3</v>
      </c>
      <c r="H120" s="10">
        <f>_xlfn.XLOOKUP(B120,'2024.1-2024.6'!B:B,'2024.1-2024.6'!K:K)</f>
        <v>5577.29</v>
      </c>
      <c r="I120" s="10">
        <f>IFERROR(AVERAGEIF(#REF!,B120,#REF!),0)</f>
        <v>0</v>
      </c>
      <c r="J120" s="10">
        <f>_xlfn.XLOOKUP(B120,'2024.1-2024.6'!B:B,'2024.1-2024.6'!J:J)</f>
        <v>1900</v>
      </c>
      <c r="K120" s="10">
        <f>IFERROR(AVERAGEIF(#REF!,B120,#REF!),0)</f>
        <v>0</v>
      </c>
      <c r="M120" s="10">
        <f>SUMIF('2024.7-2024.9'!B:B,B120,'2024.7-2024.9'!L:L)</f>
        <v>1091.04</v>
      </c>
      <c r="O120" s="10">
        <f>SUMIF('2024.7-2024.9'!B:B,B120,'2024.7-2024.9'!N:N)</f>
        <v>16.69</v>
      </c>
      <c r="P120" s="10">
        <f>SUMIF('2024.7-2024.9'!B:B,B120,'2024.7-2024.9'!P:P)</f>
        <v>11.4</v>
      </c>
      <c r="R120" s="10">
        <f>SUMIF('2024.7-2024.9'!B:B,B120,'2024.7-2024.9'!M:M)</f>
        <v>264.52</v>
      </c>
      <c r="T120" s="10">
        <f>SUMIF('2024.7-2024.9'!B:B,B120,'2024.7-2024.9'!O:O)</f>
        <v>0</v>
      </c>
      <c r="U120" s="10">
        <f t="shared" si="40"/>
        <v>5577.29</v>
      </c>
      <c r="V120" s="10">
        <f t="shared" si="41"/>
        <v>5577.29</v>
      </c>
      <c r="W120" s="10">
        <f t="shared" si="42"/>
        <v>2509.7805</v>
      </c>
      <c r="X120" s="10">
        <f t="shared" si="43"/>
        <v>5577.29</v>
      </c>
      <c r="Y120" s="10">
        <f t="shared" si="44"/>
        <v>5577.29</v>
      </c>
      <c r="Z120" s="10">
        <f t="shared" si="45"/>
        <v>133.85496</v>
      </c>
      <c r="AA120" s="10">
        <f t="shared" si="46"/>
        <v>5577.29</v>
      </c>
      <c r="AB120" s="10">
        <f t="shared" si="47"/>
        <v>33.46374</v>
      </c>
      <c r="AC120" s="10">
        <f t="shared" si="48"/>
        <v>5577.29</v>
      </c>
      <c r="AD120" s="10">
        <f t="shared" si="49"/>
        <v>5577.29</v>
      </c>
      <c r="AE120" s="10">
        <f t="shared" si="50"/>
        <v>669.2748</v>
      </c>
      <c r="AF120" s="10">
        <f t="shared" si="51"/>
        <v>5577.29</v>
      </c>
      <c r="AG120" s="10">
        <f t="shared" si="52"/>
        <v>5577.29</v>
      </c>
      <c r="AH120" s="10">
        <f t="shared" si="53"/>
        <v>836.5935</v>
      </c>
      <c r="AI120" s="10">
        <f t="shared" si="54"/>
        <v>-1418.7405</v>
      </c>
      <c r="AJ120" s="10">
        <f t="shared" si="55"/>
        <v>-117.16496</v>
      </c>
      <c r="AK120" s="10">
        <f t="shared" si="56"/>
        <v>-22.06374</v>
      </c>
      <c r="AL120" s="10">
        <f t="shared" si="57"/>
        <v>-404.7548</v>
      </c>
      <c r="AM120" s="10">
        <f t="shared" si="58"/>
        <v>-836.5935</v>
      </c>
      <c r="AN120" s="10">
        <f t="shared" si="59"/>
        <v>4546</v>
      </c>
      <c r="AO120" s="10">
        <f t="shared" si="60"/>
        <v>4546</v>
      </c>
      <c r="AP120" s="10">
        <f t="shared" si="61"/>
        <v>2045.7</v>
      </c>
      <c r="AQ120" s="191">
        <f t="shared" si="62"/>
        <v>1900</v>
      </c>
      <c r="AR120" s="191">
        <f t="shared" si="63"/>
        <v>1900</v>
      </c>
      <c r="AS120" s="191">
        <f t="shared" si="64"/>
        <v>45.6</v>
      </c>
      <c r="AT120" s="191">
        <f t="shared" si="65"/>
        <v>1900</v>
      </c>
      <c r="AU120" s="191">
        <f t="shared" si="66"/>
        <v>11.4</v>
      </c>
      <c r="AV120" s="191">
        <f t="shared" si="67"/>
        <v>4340</v>
      </c>
      <c r="AW120" s="191">
        <f t="shared" si="68"/>
        <v>4340</v>
      </c>
      <c r="AX120" s="191">
        <f t="shared" si="69"/>
        <v>520.8</v>
      </c>
      <c r="AY120" s="191">
        <f t="shared" si="70"/>
        <v>1900</v>
      </c>
      <c r="AZ120" s="191">
        <f t="shared" si="71"/>
        <v>1900</v>
      </c>
      <c r="BA120" s="191">
        <f t="shared" si="72"/>
        <v>285</v>
      </c>
      <c r="BB120" s="191">
        <f t="shared" si="73"/>
        <v>-954.66</v>
      </c>
      <c r="BC120" s="191">
        <f t="shared" si="74"/>
        <v>-28.91</v>
      </c>
      <c r="BD120" s="191">
        <f t="shared" si="75"/>
        <v>0</v>
      </c>
      <c r="BE120" s="191">
        <f t="shared" si="76"/>
        <v>-256.28</v>
      </c>
      <c r="BF120" s="191">
        <f t="shared" si="77"/>
        <v>-285</v>
      </c>
    </row>
    <row r="121" spans="2:58">
      <c r="B121" t="s">
        <v>325</v>
      </c>
      <c r="C121" s="195" t="str">
        <f>_xlfn.XLOOKUP(B121,'2024.7-2024.9'!B:B,'2024.7-2024.9'!G:G)</f>
        <v>2020/12/24</v>
      </c>
      <c r="D121">
        <f>_xlfn.XLOOKUP(B121,'2024.7-2024.9'!B:B,'2024.7-2024.9'!I:I)</f>
        <v>0</v>
      </c>
      <c r="E121" t="str">
        <f>_xlfn.XLOOKUP(B121,'2024.7-2024.9'!B:B,'2024.7-2024.9'!C:C)</f>
        <v>运营中心</v>
      </c>
      <c r="F121" t="str">
        <f>_xlfn.XLOOKUP(B121,'2024.7-2024.9'!B:B,'2024.7-2024.9'!F:F)</f>
        <v>装配钳工</v>
      </c>
      <c r="G121">
        <f>_xlfn.XLOOKUP(B121,'2024.07-09姓名和payroll计数'!A:A,'2024.07-09姓名和payroll计数'!B:B)</f>
        <v>3</v>
      </c>
      <c r="H121" s="10">
        <f>_xlfn.XLOOKUP(B121,'2024.1-2024.6'!B:B,'2024.1-2024.6'!K:K)</f>
        <v>8728.26</v>
      </c>
      <c r="I121" s="10">
        <f>IFERROR(AVERAGEIF(#REF!,B121,#REF!),0)</f>
        <v>0</v>
      </c>
      <c r="J121" s="10">
        <f>_xlfn.XLOOKUP(B121,'2024.1-2024.6'!B:B,'2024.1-2024.6'!J:J)</f>
        <v>1900</v>
      </c>
      <c r="K121" s="10">
        <f>IFERROR(AVERAGEIF(#REF!,B121,#REF!),0)</f>
        <v>0</v>
      </c>
      <c r="M121" s="10">
        <f>SUMIF('2024.7-2024.9'!B:B,B121,'2024.7-2024.9'!L:L)</f>
        <v>1091.04</v>
      </c>
      <c r="O121" s="10">
        <f>SUMIF('2024.7-2024.9'!B:B,B121,'2024.7-2024.9'!N:N)</f>
        <v>16.69</v>
      </c>
      <c r="P121" s="10">
        <f>SUMIF('2024.7-2024.9'!B:B,B121,'2024.7-2024.9'!P:P)</f>
        <v>11.4</v>
      </c>
      <c r="R121" s="10">
        <f>SUMIF('2024.7-2024.9'!B:B,B121,'2024.7-2024.9'!M:M)</f>
        <v>264.52</v>
      </c>
      <c r="T121" s="10">
        <f>SUMIF('2024.7-2024.9'!B:B,B121,'2024.7-2024.9'!O:O)</f>
        <v>0</v>
      </c>
      <c r="U121" s="10">
        <f t="shared" si="40"/>
        <v>8728.26</v>
      </c>
      <c r="V121" s="10">
        <f t="shared" si="41"/>
        <v>8728.26</v>
      </c>
      <c r="W121" s="10">
        <f t="shared" si="42"/>
        <v>3927.717</v>
      </c>
      <c r="X121" s="10">
        <f t="shared" si="43"/>
        <v>8728.26</v>
      </c>
      <c r="Y121" s="10">
        <f t="shared" si="44"/>
        <v>8728.26</v>
      </c>
      <c r="Z121" s="10">
        <f t="shared" si="45"/>
        <v>209.47824</v>
      </c>
      <c r="AA121" s="10">
        <f t="shared" si="46"/>
        <v>8728.26</v>
      </c>
      <c r="AB121" s="10">
        <f t="shared" si="47"/>
        <v>52.36956</v>
      </c>
      <c r="AC121" s="10">
        <f t="shared" si="48"/>
        <v>8728.26</v>
      </c>
      <c r="AD121" s="10">
        <f t="shared" si="49"/>
        <v>5626</v>
      </c>
      <c r="AE121" s="10">
        <f t="shared" si="50"/>
        <v>675.12</v>
      </c>
      <c r="AF121" s="10">
        <f t="shared" si="51"/>
        <v>8728.26</v>
      </c>
      <c r="AG121" s="10">
        <f t="shared" si="52"/>
        <v>8728.26</v>
      </c>
      <c r="AH121" s="10">
        <f t="shared" si="53"/>
        <v>1309.239</v>
      </c>
      <c r="AI121" s="10">
        <f t="shared" si="54"/>
        <v>-2836.677</v>
      </c>
      <c r="AJ121" s="10">
        <f t="shared" si="55"/>
        <v>-192.78824</v>
      </c>
      <c r="AK121" s="10">
        <f t="shared" si="56"/>
        <v>-40.96956</v>
      </c>
      <c r="AL121" s="10">
        <f t="shared" si="57"/>
        <v>-410.6</v>
      </c>
      <c r="AM121" s="10">
        <f t="shared" si="58"/>
        <v>-1309.239</v>
      </c>
      <c r="AN121" s="10">
        <f t="shared" si="59"/>
        <v>4546</v>
      </c>
      <c r="AO121" s="10">
        <f t="shared" si="60"/>
        <v>4546</v>
      </c>
      <c r="AP121" s="10">
        <f t="shared" si="61"/>
        <v>2045.7</v>
      </c>
      <c r="AQ121" s="191">
        <f t="shared" si="62"/>
        <v>1900</v>
      </c>
      <c r="AR121" s="191">
        <f t="shared" si="63"/>
        <v>1900</v>
      </c>
      <c r="AS121" s="191">
        <f t="shared" si="64"/>
        <v>45.6</v>
      </c>
      <c r="AT121" s="191">
        <f t="shared" si="65"/>
        <v>1900</v>
      </c>
      <c r="AU121" s="191">
        <f t="shared" si="66"/>
        <v>11.4</v>
      </c>
      <c r="AV121" s="191">
        <f t="shared" si="67"/>
        <v>4340</v>
      </c>
      <c r="AW121" s="191">
        <f t="shared" si="68"/>
        <v>4340</v>
      </c>
      <c r="AX121" s="191">
        <f t="shared" si="69"/>
        <v>520.8</v>
      </c>
      <c r="AY121" s="191">
        <f t="shared" si="70"/>
        <v>1900</v>
      </c>
      <c r="AZ121" s="191">
        <f t="shared" si="71"/>
        <v>1900</v>
      </c>
      <c r="BA121" s="191">
        <f t="shared" si="72"/>
        <v>285</v>
      </c>
      <c r="BB121" s="191">
        <f t="shared" si="73"/>
        <v>-954.66</v>
      </c>
      <c r="BC121" s="191">
        <f t="shared" si="74"/>
        <v>-28.91</v>
      </c>
      <c r="BD121" s="191">
        <f t="shared" si="75"/>
        <v>0</v>
      </c>
      <c r="BE121" s="191">
        <f t="shared" si="76"/>
        <v>-256.28</v>
      </c>
      <c r="BF121" s="191">
        <f t="shared" si="77"/>
        <v>-285</v>
      </c>
    </row>
    <row r="122" spans="2:58">
      <c r="B122" t="s">
        <v>326</v>
      </c>
      <c r="C122" s="195" t="str">
        <f>_xlfn.XLOOKUP(B122,'2024.7-2024.9'!B:B,'2024.7-2024.9'!G:G)</f>
        <v>2015/03/02</v>
      </c>
      <c r="D122">
        <f>_xlfn.XLOOKUP(B122,'2024.7-2024.9'!B:B,'2024.7-2024.9'!I:I)</f>
        <v>0</v>
      </c>
      <c r="E122" t="str">
        <f>_xlfn.XLOOKUP(B122,'2024.7-2024.9'!B:B,'2024.7-2024.9'!C:C)</f>
        <v>研发部</v>
      </c>
      <c r="F122" t="str">
        <f>_xlfn.XLOOKUP(B122,'2024.7-2024.9'!B:B,'2024.7-2024.9'!F:F)</f>
        <v>Syncro软件工程师</v>
      </c>
      <c r="G122">
        <f>_xlfn.XLOOKUP(B122,'2024.07-09姓名和payroll计数'!A:A,'2024.07-09姓名和payroll计数'!B:B)</f>
        <v>3</v>
      </c>
      <c r="H122" s="10">
        <f>_xlfn.XLOOKUP(B122,'2024.1-2024.6'!B:B,'2024.1-2024.6'!K:K)</f>
        <v>17826.01</v>
      </c>
      <c r="I122" s="10">
        <f>IFERROR(AVERAGEIF(#REF!,B122,#REF!),0)</f>
        <v>0</v>
      </c>
      <c r="J122" s="10">
        <f>_xlfn.XLOOKUP(B122,'2024.1-2024.6'!B:B,'2024.1-2024.6'!J:J)</f>
        <v>5544</v>
      </c>
      <c r="K122" s="10">
        <f>IFERROR(AVERAGEIF(#REF!,B122,#REF!),0)</f>
        <v>0</v>
      </c>
      <c r="M122" s="10">
        <f>SUMIF('2024.7-2024.9'!B:B,B122,'2024.7-2024.9'!L:L)</f>
        <v>1091.04</v>
      </c>
      <c r="O122" s="10">
        <f>SUMIF('2024.7-2024.9'!B:B,B122,'2024.7-2024.9'!N:N)</f>
        <v>16.69</v>
      </c>
      <c r="P122" s="10">
        <f>SUMIF('2024.7-2024.9'!B:B,B122,'2024.7-2024.9'!P:P)</f>
        <v>11.4</v>
      </c>
      <c r="R122" s="10">
        <f>SUMIF('2024.7-2024.9'!B:B,B122,'2024.7-2024.9'!M:M)</f>
        <v>264.52</v>
      </c>
      <c r="T122" s="10">
        <f>SUMIF('2024.7-2024.9'!B:B,B122,'2024.7-2024.9'!O:O)</f>
        <v>1500</v>
      </c>
      <c r="U122" s="10">
        <f t="shared" si="40"/>
        <v>17826.01</v>
      </c>
      <c r="V122" s="10">
        <f t="shared" si="41"/>
        <v>17826.01</v>
      </c>
      <c r="W122" s="10">
        <f t="shared" si="42"/>
        <v>8021.7045</v>
      </c>
      <c r="X122" s="10">
        <f t="shared" si="43"/>
        <v>17826.01</v>
      </c>
      <c r="Y122" s="10">
        <f t="shared" si="44"/>
        <v>17826.01</v>
      </c>
      <c r="Z122" s="10">
        <f t="shared" si="45"/>
        <v>427.82424</v>
      </c>
      <c r="AA122" s="10">
        <f t="shared" si="46"/>
        <v>17826.01</v>
      </c>
      <c r="AB122" s="10">
        <f t="shared" si="47"/>
        <v>106.95606</v>
      </c>
      <c r="AC122" s="10">
        <f t="shared" si="48"/>
        <v>17826.01</v>
      </c>
      <c r="AD122" s="10">
        <f t="shared" si="49"/>
        <v>5626</v>
      </c>
      <c r="AE122" s="10">
        <f t="shared" si="50"/>
        <v>675.12</v>
      </c>
      <c r="AF122" s="10">
        <f t="shared" si="51"/>
        <v>17826.01</v>
      </c>
      <c r="AG122" s="10">
        <f t="shared" si="52"/>
        <v>17826.01</v>
      </c>
      <c r="AH122" s="10">
        <f t="shared" si="53"/>
        <v>2673.9015</v>
      </c>
      <c r="AI122" s="10">
        <f t="shared" si="54"/>
        <v>-6930.6645</v>
      </c>
      <c r="AJ122" s="10">
        <f t="shared" si="55"/>
        <v>-411.13424</v>
      </c>
      <c r="AK122" s="10">
        <f t="shared" si="56"/>
        <v>-95.55606</v>
      </c>
      <c r="AL122" s="10">
        <f t="shared" si="57"/>
        <v>-410.6</v>
      </c>
      <c r="AM122" s="10">
        <f t="shared" si="58"/>
        <v>-1173.9015</v>
      </c>
      <c r="AN122" s="10">
        <f t="shared" si="59"/>
        <v>5544</v>
      </c>
      <c r="AO122" s="10">
        <f t="shared" si="60"/>
        <v>5544</v>
      </c>
      <c r="AP122" s="10">
        <f t="shared" si="61"/>
        <v>2494.8</v>
      </c>
      <c r="AQ122" s="191">
        <f t="shared" si="62"/>
        <v>5544</v>
      </c>
      <c r="AR122" s="191">
        <f t="shared" si="63"/>
        <v>5544</v>
      </c>
      <c r="AS122" s="191">
        <f t="shared" si="64"/>
        <v>133.056</v>
      </c>
      <c r="AT122" s="191">
        <f t="shared" si="65"/>
        <v>5544</v>
      </c>
      <c r="AU122" s="191">
        <f t="shared" si="66"/>
        <v>33.264</v>
      </c>
      <c r="AV122" s="191">
        <f t="shared" si="67"/>
        <v>5544</v>
      </c>
      <c r="AW122" s="191">
        <f t="shared" si="68"/>
        <v>5544</v>
      </c>
      <c r="AX122" s="191">
        <f t="shared" si="69"/>
        <v>665.28</v>
      </c>
      <c r="AY122" s="191">
        <f t="shared" si="70"/>
        <v>5544</v>
      </c>
      <c r="AZ122" s="191">
        <f t="shared" si="71"/>
        <v>5544</v>
      </c>
      <c r="BA122" s="191">
        <f t="shared" si="72"/>
        <v>831.6</v>
      </c>
      <c r="BB122" s="191">
        <f t="shared" si="73"/>
        <v>-1403.76</v>
      </c>
      <c r="BC122" s="191">
        <f t="shared" si="74"/>
        <v>-116.366</v>
      </c>
      <c r="BD122" s="191">
        <f t="shared" si="75"/>
        <v>-21.864</v>
      </c>
      <c r="BE122" s="191">
        <f t="shared" si="76"/>
        <v>-400.76</v>
      </c>
      <c r="BF122" s="191">
        <f t="shared" si="77"/>
        <v>0</v>
      </c>
    </row>
    <row r="123" spans="2:58">
      <c r="B123" t="s">
        <v>327</v>
      </c>
      <c r="C123" s="195" t="str">
        <f>_xlfn.XLOOKUP(B123,'2024.7-2024.9'!B:B,'2024.7-2024.9'!G:G)</f>
        <v>2021/07/02</v>
      </c>
      <c r="D123">
        <f>_xlfn.XLOOKUP(B123,'2024.7-2024.9'!B:B,'2024.7-2024.9'!I:I)</f>
        <v>0</v>
      </c>
      <c r="E123" t="str">
        <f>_xlfn.XLOOKUP(B123,'2024.7-2024.9'!B:B,'2024.7-2024.9'!C:C)</f>
        <v>运营中心</v>
      </c>
      <c r="F123" t="str">
        <f>_xlfn.XLOOKUP(B123,'2024.7-2024.9'!B:B,'2024.7-2024.9'!F:F)</f>
        <v>质检员</v>
      </c>
      <c r="G123">
        <f>_xlfn.XLOOKUP(B123,'2024.07-09姓名和payroll计数'!A:A,'2024.07-09姓名和payroll计数'!B:B)</f>
        <v>3</v>
      </c>
      <c r="H123" s="10">
        <f>_xlfn.XLOOKUP(B123,'2024.1-2024.6'!B:B,'2024.1-2024.6'!K:K)</f>
        <v>7240.26</v>
      </c>
      <c r="I123" s="10">
        <f>IFERROR(AVERAGEIF(#REF!,B123,#REF!),0)</f>
        <v>0</v>
      </c>
      <c r="J123" s="10">
        <f>_xlfn.XLOOKUP(B123,'2024.1-2024.6'!B:B,'2024.1-2024.6'!J:J)</f>
        <v>2120</v>
      </c>
      <c r="K123" s="10">
        <f>IFERROR(AVERAGEIF(#REF!,B123,#REF!),0)</f>
        <v>0</v>
      </c>
      <c r="M123" s="10">
        <f>SUMIF('2024.7-2024.9'!B:B,B123,'2024.7-2024.9'!L:L)</f>
        <v>1091.04</v>
      </c>
      <c r="O123" s="10">
        <f>SUMIF('2024.7-2024.9'!B:B,B123,'2024.7-2024.9'!N:N)</f>
        <v>16.69</v>
      </c>
      <c r="P123" s="10">
        <f>SUMIF('2024.7-2024.9'!B:B,B123,'2024.7-2024.9'!P:P)</f>
        <v>11.4</v>
      </c>
      <c r="R123" s="10">
        <f>SUMIF('2024.7-2024.9'!B:B,B123,'2024.7-2024.9'!M:M)</f>
        <v>264.52</v>
      </c>
      <c r="T123" s="10">
        <f>SUMIF('2024.7-2024.9'!B:B,B123,'2024.7-2024.9'!O:O)</f>
        <v>0</v>
      </c>
      <c r="U123" s="10">
        <f t="shared" si="40"/>
        <v>7240.26</v>
      </c>
      <c r="V123" s="10">
        <f t="shared" si="41"/>
        <v>7240.26</v>
      </c>
      <c r="W123" s="10">
        <f t="shared" si="42"/>
        <v>3258.117</v>
      </c>
      <c r="X123" s="10">
        <f t="shared" si="43"/>
        <v>7240.26</v>
      </c>
      <c r="Y123" s="10">
        <f t="shared" si="44"/>
        <v>7240.26</v>
      </c>
      <c r="Z123" s="10">
        <f t="shared" si="45"/>
        <v>173.76624</v>
      </c>
      <c r="AA123" s="10">
        <f t="shared" si="46"/>
        <v>7240.26</v>
      </c>
      <c r="AB123" s="10">
        <f t="shared" si="47"/>
        <v>43.44156</v>
      </c>
      <c r="AC123" s="10">
        <f t="shared" si="48"/>
        <v>7240.26</v>
      </c>
      <c r="AD123" s="10">
        <f t="shared" si="49"/>
        <v>5626</v>
      </c>
      <c r="AE123" s="10">
        <f t="shared" si="50"/>
        <v>675.12</v>
      </c>
      <c r="AF123" s="10">
        <f t="shared" si="51"/>
        <v>7240.26</v>
      </c>
      <c r="AG123" s="10">
        <f t="shared" si="52"/>
        <v>7240.26</v>
      </c>
      <c r="AH123" s="10">
        <f t="shared" si="53"/>
        <v>1086.039</v>
      </c>
      <c r="AI123" s="10">
        <f t="shared" si="54"/>
        <v>-2167.077</v>
      </c>
      <c r="AJ123" s="10">
        <f t="shared" si="55"/>
        <v>-157.07624</v>
      </c>
      <c r="AK123" s="10">
        <f t="shared" si="56"/>
        <v>-32.04156</v>
      </c>
      <c r="AL123" s="10">
        <f t="shared" si="57"/>
        <v>-410.6</v>
      </c>
      <c r="AM123" s="10">
        <f t="shared" si="58"/>
        <v>-1086.039</v>
      </c>
      <c r="AN123" s="10">
        <f t="shared" si="59"/>
        <v>4546</v>
      </c>
      <c r="AO123" s="10">
        <f t="shared" si="60"/>
        <v>4546</v>
      </c>
      <c r="AP123" s="10">
        <f t="shared" si="61"/>
        <v>2045.7</v>
      </c>
      <c r="AQ123" s="191">
        <f t="shared" si="62"/>
        <v>2120</v>
      </c>
      <c r="AR123" s="191">
        <f t="shared" si="63"/>
        <v>2120</v>
      </c>
      <c r="AS123" s="191">
        <f t="shared" si="64"/>
        <v>50.88</v>
      </c>
      <c r="AT123" s="191">
        <f t="shared" si="65"/>
        <v>2120</v>
      </c>
      <c r="AU123" s="191">
        <f t="shared" si="66"/>
        <v>12.72</v>
      </c>
      <c r="AV123" s="191">
        <f t="shared" si="67"/>
        <v>4340</v>
      </c>
      <c r="AW123" s="191">
        <f t="shared" si="68"/>
        <v>4340</v>
      </c>
      <c r="AX123" s="191">
        <f t="shared" si="69"/>
        <v>520.8</v>
      </c>
      <c r="AY123" s="191">
        <f t="shared" si="70"/>
        <v>2120</v>
      </c>
      <c r="AZ123" s="191">
        <f t="shared" si="71"/>
        <v>2120</v>
      </c>
      <c r="BA123" s="191">
        <f t="shared" si="72"/>
        <v>318</v>
      </c>
      <c r="BB123" s="191">
        <f t="shared" si="73"/>
        <v>-954.66</v>
      </c>
      <c r="BC123" s="191">
        <f t="shared" si="74"/>
        <v>-34.19</v>
      </c>
      <c r="BD123" s="191">
        <f t="shared" si="75"/>
        <v>-1.32</v>
      </c>
      <c r="BE123" s="191">
        <f t="shared" si="76"/>
        <v>-256.28</v>
      </c>
      <c r="BF123" s="191">
        <f t="shared" si="77"/>
        <v>-318</v>
      </c>
    </row>
    <row r="124" spans="2:58">
      <c r="B124" t="s">
        <v>486</v>
      </c>
      <c r="C124" s="195" t="str">
        <f>_xlfn.XLOOKUP(B124,'2024.7-2024.9'!B:B,'2024.7-2024.9'!G:G)</f>
        <v>2023/08/02</v>
      </c>
      <c r="D124">
        <f>_xlfn.XLOOKUP(B124,'2024.7-2024.9'!B:B,'2024.7-2024.9'!I:I)</f>
        <v>0</v>
      </c>
      <c r="E124" t="str">
        <f>_xlfn.XLOOKUP(B124,'2024.7-2024.9'!B:B,'2024.7-2024.9'!C:C)</f>
        <v>研发部</v>
      </c>
      <c r="F124" t="str">
        <f>_xlfn.XLOOKUP(B124,'2024.7-2024.9'!B:B,'2024.7-2024.9'!F:F)</f>
        <v>电气工程师储备生</v>
      </c>
      <c r="G124">
        <f>_xlfn.XLOOKUP(B124,'2024.07-09姓名和payroll计数'!A:A,'2024.07-09姓名和payroll计数'!B:B)</f>
        <v>3</v>
      </c>
      <c r="H124" s="10">
        <f>_xlfn.XLOOKUP(B124,'2024.1-2024.6'!B:B,'2024.1-2024.6'!K:K)</f>
        <v>4586.3</v>
      </c>
      <c r="I124" s="10">
        <f>IFERROR(AVERAGEIF(#REF!,B124,#REF!),0)</f>
        <v>0</v>
      </c>
      <c r="J124" s="10">
        <f>_xlfn.XLOOKUP(B124,'2024.1-2024.6'!B:B,'2024.1-2024.6'!J:J)</f>
        <v>1900</v>
      </c>
      <c r="K124" s="10">
        <f>IFERROR(AVERAGEIF(#REF!,B124,#REF!),0)</f>
        <v>0</v>
      </c>
      <c r="M124" s="10">
        <f>SUMIF('2024.7-2024.9'!B:B,B124,'2024.7-2024.9'!L:L)</f>
        <v>1091.04</v>
      </c>
      <c r="O124" s="10">
        <f>SUMIF('2024.7-2024.9'!B:B,B124,'2024.7-2024.9'!N:N)</f>
        <v>16.69</v>
      </c>
      <c r="P124" s="10">
        <f>SUMIF('2024.7-2024.9'!B:B,B124,'2024.7-2024.9'!P:P)</f>
        <v>11.4</v>
      </c>
      <c r="R124" s="10">
        <f>SUMIF('2024.7-2024.9'!B:B,B124,'2024.7-2024.9'!M:M)</f>
        <v>264.52</v>
      </c>
      <c r="T124" s="10">
        <f>SUMIF('2024.7-2024.9'!B:B,B124,'2024.7-2024.9'!O:O)</f>
        <v>0</v>
      </c>
      <c r="U124" s="10">
        <f t="shared" si="40"/>
        <v>4586.3</v>
      </c>
      <c r="V124" s="10">
        <f t="shared" si="41"/>
        <v>4586.3</v>
      </c>
      <c r="W124" s="10">
        <f t="shared" si="42"/>
        <v>2063.835</v>
      </c>
      <c r="X124" s="10">
        <f t="shared" si="43"/>
        <v>4586.3</v>
      </c>
      <c r="Y124" s="10">
        <f t="shared" si="44"/>
        <v>4586.3</v>
      </c>
      <c r="Z124" s="10">
        <f t="shared" si="45"/>
        <v>110.0712</v>
      </c>
      <c r="AA124" s="10">
        <f t="shared" si="46"/>
        <v>4586.3</v>
      </c>
      <c r="AB124" s="10">
        <f t="shared" si="47"/>
        <v>27.5178</v>
      </c>
      <c r="AC124" s="10">
        <f t="shared" si="48"/>
        <v>4586.3</v>
      </c>
      <c r="AD124" s="10">
        <f t="shared" si="49"/>
        <v>4586.3</v>
      </c>
      <c r="AE124" s="10">
        <f t="shared" si="50"/>
        <v>550.356</v>
      </c>
      <c r="AF124" s="10">
        <f t="shared" si="51"/>
        <v>4586.3</v>
      </c>
      <c r="AG124" s="10">
        <f t="shared" si="52"/>
        <v>4586.3</v>
      </c>
      <c r="AH124" s="10">
        <f t="shared" si="53"/>
        <v>687.945</v>
      </c>
      <c r="AI124" s="10">
        <f t="shared" si="54"/>
        <v>-972.795</v>
      </c>
      <c r="AJ124" s="10">
        <f t="shared" si="55"/>
        <v>-93.3812</v>
      </c>
      <c r="AK124" s="10">
        <f t="shared" si="56"/>
        <v>-16.1178</v>
      </c>
      <c r="AL124" s="10">
        <f t="shared" si="57"/>
        <v>-285.836</v>
      </c>
      <c r="AM124" s="10">
        <f t="shared" si="58"/>
        <v>-687.945</v>
      </c>
      <c r="AN124" s="10">
        <f t="shared" si="59"/>
        <v>4546</v>
      </c>
      <c r="AO124" s="10">
        <f t="shared" si="60"/>
        <v>4546</v>
      </c>
      <c r="AP124" s="10">
        <f t="shared" si="61"/>
        <v>2045.7</v>
      </c>
      <c r="AQ124" s="191">
        <f t="shared" si="62"/>
        <v>1900</v>
      </c>
      <c r="AR124" s="191">
        <f t="shared" si="63"/>
        <v>1900</v>
      </c>
      <c r="AS124" s="191">
        <f t="shared" si="64"/>
        <v>45.6</v>
      </c>
      <c r="AT124" s="191">
        <f t="shared" si="65"/>
        <v>1900</v>
      </c>
      <c r="AU124" s="191">
        <f t="shared" si="66"/>
        <v>11.4</v>
      </c>
      <c r="AV124" s="191">
        <f t="shared" si="67"/>
        <v>4340</v>
      </c>
      <c r="AW124" s="191">
        <f t="shared" si="68"/>
        <v>4340</v>
      </c>
      <c r="AX124" s="191">
        <f t="shared" si="69"/>
        <v>520.8</v>
      </c>
      <c r="AY124" s="191">
        <f t="shared" si="70"/>
        <v>1900</v>
      </c>
      <c r="AZ124" s="191">
        <f t="shared" si="71"/>
        <v>1900</v>
      </c>
      <c r="BA124" s="191">
        <f t="shared" si="72"/>
        <v>285</v>
      </c>
      <c r="BB124" s="191">
        <f t="shared" si="73"/>
        <v>-954.66</v>
      </c>
      <c r="BC124" s="191">
        <f t="shared" si="74"/>
        <v>-28.91</v>
      </c>
      <c r="BD124" s="191">
        <f t="shared" si="75"/>
        <v>0</v>
      </c>
      <c r="BE124" s="191">
        <f t="shared" si="76"/>
        <v>-256.28</v>
      </c>
      <c r="BF124" s="191">
        <f t="shared" si="77"/>
        <v>-285</v>
      </c>
    </row>
    <row r="125" spans="2:58">
      <c r="B125" t="s">
        <v>328</v>
      </c>
      <c r="C125" s="195" t="str">
        <f>_xlfn.XLOOKUP(B125,'2024.7-2024.9'!B:B,'2024.7-2024.9'!G:G)</f>
        <v>2021/06/08</v>
      </c>
      <c r="D125">
        <f>_xlfn.XLOOKUP(B125,'2024.7-2024.9'!B:B,'2024.7-2024.9'!I:I)</f>
        <v>0</v>
      </c>
      <c r="E125" t="str">
        <f>_xlfn.XLOOKUP(B125,'2024.7-2024.9'!B:B,'2024.7-2024.9'!C:C)</f>
        <v>服务营销中心</v>
      </c>
      <c r="F125" t="str">
        <f>_xlfn.XLOOKUP(B125,'2024.7-2024.9'!B:B,'2024.7-2024.9'!F:F)</f>
        <v>机械服务工程师</v>
      </c>
      <c r="G125">
        <f>_xlfn.XLOOKUP(B125,'2024.07-09姓名和payroll计数'!A:A,'2024.07-09姓名和payroll计数'!B:B)</f>
        <v>3</v>
      </c>
      <c r="H125" s="10">
        <f>_xlfn.XLOOKUP(B125,'2024.1-2024.6'!B:B,'2024.1-2024.6'!K:K)</f>
        <v>10075.82</v>
      </c>
      <c r="I125" s="10">
        <f>IFERROR(AVERAGEIF(#REF!,B125,#REF!),0)</f>
        <v>0</v>
      </c>
      <c r="J125" s="10">
        <f>_xlfn.XLOOKUP(B125,'2024.1-2024.6'!B:B,'2024.1-2024.6'!J:J)</f>
        <v>4344</v>
      </c>
      <c r="K125" s="10">
        <f>IFERROR(AVERAGEIF(#REF!,B125,#REF!),0)</f>
        <v>0</v>
      </c>
      <c r="M125" s="10">
        <f>SUMIF('2024.7-2024.9'!B:B,B125,'2024.7-2024.9'!L:L)</f>
        <v>0</v>
      </c>
      <c r="O125" s="10">
        <f>SUMIF('2024.7-2024.9'!B:B,B125,'2024.7-2024.9'!N:N)</f>
        <v>0</v>
      </c>
      <c r="P125" s="10">
        <f>SUMIF('2024.7-2024.9'!B:B,B125,'2024.7-2024.9'!P:P)</f>
        <v>0</v>
      </c>
      <c r="R125" s="10">
        <f>SUMIF('2024.7-2024.9'!B:B,B125,'2024.7-2024.9'!M:M)</f>
        <v>0</v>
      </c>
      <c r="T125" s="10">
        <f>SUMIF('2024.7-2024.9'!B:B,B125,'2024.7-2024.9'!O:O)</f>
        <v>0</v>
      </c>
      <c r="U125" s="10">
        <f t="shared" si="40"/>
        <v>10075.82</v>
      </c>
      <c r="V125" s="10">
        <f t="shared" si="41"/>
        <v>10075.82</v>
      </c>
      <c r="W125" s="10">
        <f t="shared" si="42"/>
        <v>4534.119</v>
      </c>
      <c r="X125" s="10">
        <f t="shared" si="43"/>
        <v>10075.82</v>
      </c>
      <c r="Y125" s="10">
        <f t="shared" si="44"/>
        <v>10075.82</v>
      </c>
      <c r="Z125" s="10">
        <f t="shared" si="45"/>
        <v>241.81968</v>
      </c>
      <c r="AA125" s="10">
        <f t="shared" si="46"/>
        <v>10075.82</v>
      </c>
      <c r="AB125" s="10">
        <f t="shared" si="47"/>
        <v>60.45492</v>
      </c>
      <c r="AC125" s="10">
        <f t="shared" si="48"/>
        <v>10075.82</v>
      </c>
      <c r="AD125" s="10">
        <f t="shared" si="49"/>
        <v>5626</v>
      </c>
      <c r="AE125" s="10">
        <f t="shared" si="50"/>
        <v>675.12</v>
      </c>
      <c r="AF125" s="10">
        <f t="shared" si="51"/>
        <v>10075.82</v>
      </c>
      <c r="AG125" s="10">
        <f t="shared" si="52"/>
        <v>10075.82</v>
      </c>
      <c r="AH125" s="10">
        <f t="shared" si="53"/>
        <v>1511.373</v>
      </c>
      <c r="AI125" s="10">
        <f t="shared" si="54"/>
        <v>-4534.119</v>
      </c>
      <c r="AJ125" s="10">
        <f t="shared" si="55"/>
        <v>-241.81968</v>
      </c>
      <c r="AK125" s="10">
        <f t="shared" si="56"/>
        <v>-60.45492</v>
      </c>
      <c r="AL125" s="10">
        <f t="shared" si="57"/>
        <v>-675.12</v>
      </c>
      <c r="AM125" s="10">
        <f t="shared" si="58"/>
        <v>-1511.373</v>
      </c>
      <c r="AN125" s="10">
        <f t="shared" si="59"/>
        <v>4546</v>
      </c>
      <c r="AO125" s="10">
        <f t="shared" si="60"/>
        <v>4546</v>
      </c>
      <c r="AP125" s="10">
        <f t="shared" si="61"/>
        <v>2045.7</v>
      </c>
      <c r="AQ125" s="191">
        <f t="shared" si="62"/>
        <v>4344</v>
      </c>
      <c r="AR125" s="191">
        <f t="shared" si="63"/>
        <v>4344</v>
      </c>
      <c r="AS125" s="191">
        <f t="shared" si="64"/>
        <v>104.256</v>
      </c>
      <c r="AT125" s="191">
        <f t="shared" si="65"/>
        <v>4344</v>
      </c>
      <c r="AU125" s="191">
        <f t="shared" si="66"/>
        <v>26.064</v>
      </c>
      <c r="AV125" s="191">
        <f t="shared" si="67"/>
        <v>4344</v>
      </c>
      <c r="AW125" s="191">
        <f t="shared" si="68"/>
        <v>4344</v>
      </c>
      <c r="AX125" s="191">
        <f t="shared" si="69"/>
        <v>521.28</v>
      </c>
      <c r="AY125" s="191">
        <f t="shared" si="70"/>
        <v>4344</v>
      </c>
      <c r="AZ125" s="191">
        <f t="shared" si="71"/>
        <v>4344</v>
      </c>
      <c r="BA125" s="191">
        <f t="shared" si="72"/>
        <v>651.6</v>
      </c>
      <c r="BB125" s="191">
        <f t="shared" si="73"/>
        <v>-2045.7</v>
      </c>
      <c r="BC125" s="191">
        <f t="shared" si="74"/>
        <v>-104.256</v>
      </c>
      <c r="BD125" s="191">
        <f t="shared" si="75"/>
        <v>-26.064</v>
      </c>
      <c r="BE125" s="191">
        <f t="shared" si="76"/>
        <v>-521.28</v>
      </c>
      <c r="BF125" s="191">
        <f t="shared" si="77"/>
        <v>-651.6</v>
      </c>
    </row>
    <row r="126" spans="2:58">
      <c r="B126" t="s">
        <v>329</v>
      </c>
      <c r="C126" s="195" t="str">
        <f>_xlfn.XLOOKUP(B126,'2024.7-2024.9'!B:B,'2024.7-2024.9'!G:G)</f>
        <v>2021/09/13</v>
      </c>
      <c r="D126">
        <f>_xlfn.XLOOKUP(B126,'2024.7-2024.9'!B:B,'2024.7-2024.9'!I:I)</f>
        <v>0</v>
      </c>
      <c r="E126" t="str">
        <f>_xlfn.XLOOKUP(B126,'2024.7-2024.9'!B:B,'2024.7-2024.9'!C:C)</f>
        <v>研发部</v>
      </c>
      <c r="F126" t="str">
        <f>_xlfn.XLOOKUP(B126,'2024.7-2024.9'!B:B,'2024.7-2024.9'!F:F)</f>
        <v>机械工程师</v>
      </c>
      <c r="G126">
        <f>_xlfn.XLOOKUP(B126,'2024.07-09姓名和payroll计数'!A:A,'2024.07-09姓名和payroll计数'!B:B)</f>
        <v>3</v>
      </c>
      <c r="H126" s="10">
        <f>_xlfn.XLOOKUP(B126,'2024.1-2024.6'!B:B,'2024.1-2024.6'!K:K)</f>
        <v>8822.5</v>
      </c>
      <c r="I126" s="10">
        <f>IFERROR(AVERAGEIF(#REF!,B126,#REF!),0)</f>
        <v>0</v>
      </c>
      <c r="J126" s="10">
        <f>_xlfn.XLOOKUP(B126,'2024.1-2024.6'!B:B,'2024.1-2024.6'!J:J)</f>
        <v>3730</v>
      </c>
      <c r="K126" s="10">
        <f>IFERROR(AVERAGEIF(#REF!,B126,#REF!),0)</f>
        <v>0</v>
      </c>
      <c r="M126" s="10">
        <f>SUMIF('2024.7-2024.9'!B:B,B126,'2024.7-2024.9'!L:L)</f>
        <v>1091.04</v>
      </c>
      <c r="O126" s="10">
        <f>SUMIF('2024.7-2024.9'!B:B,B126,'2024.7-2024.9'!N:N)</f>
        <v>16.69</v>
      </c>
      <c r="P126" s="10">
        <f>SUMIF('2024.7-2024.9'!B:B,B126,'2024.7-2024.9'!P:P)</f>
        <v>11.4</v>
      </c>
      <c r="R126" s="10">
        <f>SUMIF('2024.7-2024.9'!B:B,B126,'2024.7-2024.9'!M:M)</f>
        <v>264.52</v>
      </c>
      <c r="T126" s="10">
        <f>SUMIF('2024.7-2024.9'!B:B,B126,'2024.7-2024.9'!O:O)</f>
        <v>300</v>
      </c>
      <c r="U126" s="10">
        <f t="shared" si="40"/>
        <v>8822.5</v>
      </c>
      <c r="V126" s="10">
        <f t="shared" si="41"/>
        <v>8822.5</v>
      </c>
      <c r="W126" s="10">
        <f t="shared" si="42"/>
        <v>3970.125</v>
      </c>
      <c r="X126" s="10">
        <f t="shared" si="43"/>
        <v>8822.5</v>
      </c>
      <c r="Y126" s="10">
        <f t="shared" si="44"/>
        <v>8822.5</v>
      </c>
      <c r="Z126" s="10">
        <f t="shared" si="45"/>
        <v>211.74</v>
      </c>
      <c r="AA126" s="10">
        <f t="shared" si="46"/>
        <v>8822.5</v>
      </c>
      <c r="AB126" s="10">
        <f t="shared" si="47"/>
        <v>52.935</v>
      </c>
      <c r="AC126" s="10">
        <f t="shared" si="48"/>
        <v>8822.5</v>
      </c>
      <c r="AD126" s="10">
        <f t="shared" si="49"/>
        <v>5626</v>
      </c>
      <c r="AE126" s="10">
        <f t="shared" si="50"/>
        <v>675.12</v>
      </c>
      <c r="AF126" s="10">
        <f t="shared" si="51"/>
        <v>8822.5</v>
      </c>
      <c r="AG126" s="10">
        <f t="shared" si="52"/>
        <v>8822.5</v>
      </c>
      <c r="AH126" s="10">
        <f t="shared" si="53"/>
        <v>1323.375</v>
      </c>
      <c r="AI126" s="10">
        <f t="shared" si="54"/>
        <v>-2879.085</v>
      </c>
      <c r="AJ126" s="10">
        <f t="shared" si="55"/>
        <v>-195.05</v>
      </c>
      <c r="AK126" s="10">
        <f t="shared" si="56"/>
        <v>-41.535</v>
      </c>
      <c r="AL126" s="10">
        <f t="shared" si="57"/>
        <v>-410.6</v>
      </c>
      <c r="AM126" s="10">
        <f t="shared" si="58"/>
        <v>-1023.375</v>
      </c>
      <c r="AN126" s="10">
        <f t="shared" si="59"/>
        <v>4546</v>
      </c>
      <c r="AO126" s="10">
        <f t="shared" si="60"/>
        <v>4546</v>
      </c>
      <c r="AP126" s="10">
        <f t="shared" si="61"/>
        <v>2045.7</v>
      </c>
      <c r="AQ126" s="191">
        <f t="shared" si="62"/>
        <v>3730</v>
      </c>
      <c r="AR126" s="191">
        <f t="shared" si="63"/>
        <v>3730</v>
      </c>
      <c r="AS126" s="191">
        <f t="shared" si="64"/>
        <v>89.52</v>
      </c>
      <c r="AT126" s="191">
        <f t="shared" si="65"/>
        <v>3730</v>
      </c>
      <c r="AU126" s="191">
        <f t="shared" si="66"/>
        <v>22.38</v>
      </c>
      <c r="AV126" s="191">
        <f t="shared" si="67"/>
        <v>4340</v>
      </c>
      <c r="AW126" s="191">
        <f t="shared" si="68"/>
        <v>4340</v>
      </c>
      <c r="AX126" s="191">
        <f t="shared" si="69"/>
        <v>520.8</v>
      </c>
      <c r="AY126" s="191">
        <f t="shared" si="70"/>
        <v>3730</v>
      </c>
      <c r="AZ126" s="191">
        <f t="shared" si="71"/>
        <v>3730</v>
      </c>
      <c r="BA126" s="191">
        <f t="shared" si="72"/>
        <v>559.5</v>
      </c>
      <c r="BB126" s="191">
        <f t="shared" si="73"/>
        <v>-954.66</v>
      </c>
      <c r="BC126" s="191">
        <f t="shared" si="74"/>
        <v>-72.83</v>
      </c>
      <c r="BD126" s="191">
        <f t="shared" si="75"/>
        <v>-10.98</v>
      </c>
      <c r="BE126" s="191">
        <f t="shared" si="76"/>
        <v>-256.28</v>
      </c>
      <c r="BF126" s="191">
        <f t="shared" si="77"/>
        <v>-259.5</v>
      </c>
    </row>
    <row r="127" spans="2:58">
      <c r="B127" t="s">
        <v>330</v>
      </c>
      <c r="C127" s="195" t="str">
        <f>_xlfn.XLOOKUP(B127,'2024.7-2024.9'!B:B,'2024.7-2024.9'!G:G)</f>
        <v>2020/06/12</v>
      </c>
      <c r="D127">
        <f>_xlfn.XLOOKUP(B127,'2024.7-2024.9'!B:B,'2024.7-2024.9'!I:I)</f>
        <v>0</v>
      </c>
      <c r="E127" t="str">
        <f>_xlfn.XLOOKUP(B127,'2024.7-2024.9'!B:B,'2024.7-2024.9'!C:C)</f>
        <v>运营中心</v>
      </c>
      <c r="F127" t="str">
        <f>_xlfn.XLOOKUP(B127,'2024.7-2024.9'!B:B,'2024.7-2024.9'!F:F)</f>
        <v>测试技师</v>
      </c>
      <c r="G127">
        <f>_xlfn.XLOOKUP(B127,'2024.07-09姓名和payroll计数'!A:A,'2024.07-09姓名和payroll计数'!B:B)</f>
        <v>3</v>
      </c>
      <c r="H127" s="10">
        <f>_xlfn.XLOOKUP(B127,'2024.1-2024.6'!B:B,'2024.1-2024.6'!K:K)</f>
        <v>8067</v>
      </c>
      <c r="I127" s="10">
        <f>IFERROR(AVERAGEIF(#REF!,B127,#REF!),0)</f>
        <v>0</v>
      </c>
      <c r="J127" s="10">
        <f>_xlfn.XLOOKUP(B127,'2024.1-2024.6'!B:B,'2024.1-2024.6'!J:J)</f>
        <v>1900</v>
      </c>
      <c r="K127" s="10">
        <f>IFERROR(AVERAGEIF(#REF!,B127,#REF!),0)</f>
        <v>0</v>
      </c>
      <c r="M127" s="10">
        <f>SUMIF('2024.7-2024.9'!B:B,B127,'2024.7-2024.9'!L:L)</f>
        <v>1091.04</v>
      </c>
      <c r="O127" s="10">
        <f>SUMIF('2024.7-2024.9'!B:B,B127,'2024.7-2024.9'!N:N)</f>
        <v>16.69</v>
      </c>
      <c r="P127" s="10">
        <f>SUMIF('2024.7-2024.9'!B:B,B127,'2024.7-2024.9'!P:P)</f>
        <v>11.4</v>
      </c>
      <c r="R127" s="10">
        <f>SUMIF('2024.7-2024.9'!B:B,B127,'2024.7-2024.9'!M:M)</f>
        <v>264.52</v>
      </c>
      <c r="T127" s="10">
        <f>SUMIF('2024.7-2024.9'!B:B,B127,'2024.7-2024.9'!O:O)</f>
        <v>0</v>
      </c>
      <c r="U127" s="10">
        <f t="shared" si="40"/>
        <v>8067</v>
      </c>
      <c r="V127" s="10">
        <f t="shared" si="41"/>
        <v>8067</v>
      </c>
      <c r="W127" s="10">
        <f t="shared" si="42"/>
        <v>3630.15</v>
      </c>
      <c r="X127" s="10">
        <f t="shared" si="43"/>
        <v>8067</v>
      </c>
      <c r="Y127" s="10">
        <f t="shared" si="44"/>
        <v>8067</v>
      </c>
      <c r="Z127" s="10">
        <f t="shared" si="45"/>
        <v>193.608</v>
      </c>
      <c r="AA127" s="10">
        <f t="shared" si="46"/>
        <v>8067</v>
      </c>
      <c r="AB127" s="10">
        <f t="shared" si="47"/>
        <v>48.402</v>
      </c>
      <c r="AC127" s="10">
        <f t="shared" si="48"/>
        <v>8067</v>
      </c>
      <c r="AD127" s="10">
        <f t="shared" si="49"/>
        <v>5626</v>
      </c>
      <c r="AE127" s="10">
        <f t="shared" si="50"/>
        <v>675.12</v>
      </c>
      <c r="AF127" s="10">
        <f t="shared" si="51"/>
        <v>8067</v>
      </c>
      <c r="AG127" s="10">
        <f t="shared" si="52"/>
        <v>8067</v>
      </c>
      <c r="AH127" s="10">
        <f t="shared" si="53"/>
        <v>1210.05</v>
      </c>
      <c r="AI127" s="10">
        <f t="shared" si="54"/>
        <v>-2539.11</v>
      </c>
      <c r="AJ127" s="10">
        <f t="shared" si="55"/>
        <v>-176.918</v>
      </c>
      <c r="AK127" s="10">
        <f t="shared" si="56"/>
        <v>-37.002</v>
      </c>
      <c r="AL127" s="10">
        <f t="shared" si="57"/>
        <v>-410.6</v>
      </c>
      <c r="AM127" s="10">
        <f t="shared" si="58"/>
        <v>-1210.05</v>
      </c>
      <c r="AN127" s="10">
        <f t="shared" si="59"/>
        <v>4546</v>
      </c>
      <c r="AO127" s="10">
        <f t="shared" si="60"/>
        <v>4546</v>
      </c>
      <c r="AP127" s="10">
        <f t="shared" si="61"/>
        <v>2045.7</v>
      </c>
      <c r="AQ127" s="191">
        <f t="shared" si="62"/>
        <v>1900</v>
      </c>
      <c r="AR127" s="191">
        <f t="shared" si="63"/>
        <v>1900</v>
      </c>
      <c r="AS127" s="191">
        <f t="shared" si="64"/>
        <v>45.6</v>
      </c>
      <c r="AT127" s="191">
        <f t="shared" si="65"/>
        <v>1900</v>
      </c>
      <c r="AU127" s="191">
        <f t="shared" si="66"/>
        <v>11.4</v>
      </c>
      <c r="AV127" s="191">
        <f t="shared" si="67"/>
        <v>4340</v>
      </c>
      <c r="AW127" s="191">
        <f t="shared" si="68"/>
        <v>4340</v>
      </c>
      <c r="AX127" s="191">
        <f t="shared" si="69"/>
        <v>520.8</v>
      </c>
      <c r="AY127" s="191">
        <f t="shared" si="70"/>
        <v>1900</v>
      </c>
      <c r="AZ127" s="191">
        <f t="shared" si="71"/>
        <v>1900</v>
      </c>
      <c r="BA127" s="191">
        <f t="shared" si="72"/>
        <v>285</v>
      </c>
      <c r="BB127" s="191">
        <f t="shared" si="73"/>
        <v>-954.66</v>
      </c>
      <c r="BC127" s="191">
        <f t="shared" si="74"/>
        <v>-28.91</v>
      </c>
      <c r="BD127" s="191">
        <f t="shared" si="75"/>
        <v>0</v>
      </c>
      <c r="BE127" s="191">
        <f t="shared" si="76"/>
        <v>-256.28</v>
      </c>
      <c r="BF127" s="191">
        <f t="shared" si="77"/>
        <v>-285</v>
      </c>
    </row>
    <row r="128" spans="2:58">
      <c r="B128" t="s">
        <v>331</v>
      </c>
      <c r="C128" s="195" t="str">
        <f>_xlfn.XLOOKUP(B128,'2024.7-2024.9'!B:B,'2024.7-2024.9'!G:G)</f>
        <v>2020/04/08</v>
      </c>
      <c r="D128">
        <f>_xlfn.XLOOKUP(B128,'2024.7-2024.9'!B:B,'2024.7-2024.9'!I:I)</f>
        <v>0</v>
      </c>
      <c r="E128" t="str">
        <f>_xlfn.XLOOKUP(B128,'2024.7-2024.9'!B:B,'2024.7-2024.9'!C:C)</f>
        <v>研发部</v>
      </c>
      <c r="F128" t="str">
        <f>_xlfn.XLOOKUP(B128,'2024.7-2024.9'!B:B,'2024.7-2024.9'!F:F)</f>
        <v>初级机械工程师</v>
      </c>
      <c r="G128">
        <f>_xlfn.XLOOKUP(B128,'2024.07-09姓名和payroll计数'!A:A,'2024.07-09姓名和payroll计数'!B:B)</f>
        <v>3</v>
      </c>
      <c r="H128" s="10">
        <f>_xlfn.XLOOKUP(B128,'2024.1-2024.6'!B:B,'2024.1-2024.6'!K:K)</f>
        <v>7818.5</v>
      </c>
      <c r="I128" s="10">
        <f>IFERROR(AVERAGEIF(#REF!,B128,#REF!),0)</f>
        <v>0</v>
      </c>
      <c r="J128" s="10">
        <f>_xlfn.XLOOKUP(B128,'2024.1-2024.6'!B:B,'2024.1-2024.6'!J:J)</f>
        <v>3326</v>
      </c>
      <c r="K128" s="10">
        <f>IFERROR(AVERAGEIF(#REF!,B128,#REF!),0)</f>
        <v>0</v>
      </c>
      <c r="M128" s="10">
        <f>SUMIF('2024.7-2024.9'!B:B,B128,'2024.7-2024.9'!L:L)</f>
        <v>1091.04</v>
      </c>
      <c r="O128" s="10">
        <f>SUMIF('2024.7-2024.9'!B:B,B128,'2024.7-2024.9'!N:N)</f>
        <v>16.69</v>
      </c>
      <c r="P128" s="10">
        <f>SUMIF('2024.7-2024.9'!B:B,B128,'2024.7-2024.9'!P:P)</f>
        <v>11.4</v>
      </c>
      <c r="R128" s="10">
        <f>SUMIF('2024.7-2024.9'!B:B,B128,'2024.7-2024.9'!M:M)</f>
        <v>264.52</v>
      </c>
      <c r="T128" s="10">
        <f>SUMIF('2024.7-2024.9'!B:B,B128,'2024.7-2024.9'!O:O)</f>
        <v>0</v>
      </c>
      <c r="U128" s="10">
        <f t="shared" si="40"/>
        <v>7818.5</v>
      </c>
      <c r="V128" s="10">
        <f t="shared" si="41"/>
        <v>7818.5</v>
      </c>
      <c r="W128" s="10">
        <f t="shared" si="42"/>
        <v>3518.325</v>
      </c>
      <c r="X128" s="10">
        <f t="shared" si="43"/>
        <v>7818.5</v>
      </c>
      <c r="Y128" s="10">
        <f t="shared" si="44"/>
        <v>7818.5</v>
      </c>
      <c r="Z128" s="10">
        <f t="shared" si="45"/>
        <v>187.644</v>
      </c>
      <c r="AA128" s="10">
        <f t="shared" si="46"/>
        <v>7818.5</v>
      </c>
      <c r="AB128" s="10">
        <f t="shared" si="47"/>
        <v>46.911</v>
      </c>
      <c r="AC128" s="10">
        <f t="shared" si="48"/>
        <v>7818.5</v>
      </c>
      <c r="AD128" s="10">
        <f t="shared" si="49"/>
        <v>5626</v>
      </c>
      <c r="AE128" s="10">
        <f t="shared" si="50"/>
        <v>675.12</v>
      </c>
      <c r="AF128" s="10">
        <f t="shared" si="51"/>
        <v>7818.5</v>
      </c>
      <c r="AG128" s="10">
        <f t="shared" si="52"/>
        <v>7818.5</v>
      </c>
      <c r="AH128" s="10">
        <f t="shared" si="53"/>
        <v>1172.775</v>
      </c>
      <c r="AI128" s="10">
        <f t="shared" si="54"/>
        <v>-2427.285</v>
      </c>
      <c r="AJ128" s="10">
        <f t="shared" si="55"/>
        <v>-170.954</v>
      </c>
      <c r="AK128" s="10">
        <f t="shared" si="56"/>
        <v>-35.511</v>
      </c>
      <c r="AL128" s="10">
        <f t="shared" si="57"/>
        <v>-410.6</v>
      </c>
      <c r="AM128" s="10">
        <f t="shared" si="58"/>
        <v>-1172.775</v>
      </c>
      <c r="AN128" s="10">
        <f t="shared" si="59"/>
        <v>4546</v>
      </c>
      <c r="AO128" s="10">
        <f t="shared" si="60"/>
        <v>4546</v>
      </c>
      <c r="AP128" s="10">
        <f t="shared" si="61"/>
        <v>2045.7</v>
      </c>
      <c r="AQ128" s="191">
        <f t="shared" si="62"/>
        <v>3326</v>
      </c>
      <c r="AR128" s="191">
        <f t="shared" si="63"/>
        <v>3326</v>
      </c>
      <c r="AS128" s="191">
        <f t="shared" si="64"/>
        <v>79.824</v>
      </c>
      <c r="AT128" s="191">
        <f t="shared" si="65"/>
        <v>3326</v>
      </c>
      <c r="AU128" s="191">
        <f t="shared" si="66"/>
        <v>19.956</v>
      </c>
      <c r="AV128" s="191">
        <f t="shared" si="67"/>
        <v>4340</v>
      </c>
      <c r="AW128" s="191">
        <f t="shared" si="68"/>
        <v>4340</v>
      </c>
      <c r="AX128" s="191">
        <f t="shared" si="69"/>
        <v>520.8</v>
      </c>
      <c r="AY128" s="191">
        <f t="shared" si="70"/>
        <v>3326</v>
      </c>
      <c r="AZ128" s="191">
        <f t="shared" si="71"/>
        <v>3326</v>
      </c>
      <c r="BA128" s="191">
        <f t="shared" si="72"/>
        <v>498.9</v>
      </c>
      <c r="BB128" s="191">
        <f t="shared" si="73"/>
        <v>-954.66</v>
      </c>
      <c r="BC128" s="191">
        <f t="shared" si="74"/>
        <v>-63.134</v>
      </c>
      <c r="BD128" s="191">
        <f t="shared" si="75"/>
        <v>-8.556</v>
      </c>
      <c r="BE128" s="191">
        <f t="shared" si="76"/>
        <v>-256.28</v>
      </c>
      <c r="BF128" s="191">
        <f t="shared" si="77"/>
        <v>-498.9</v>
      </c>
    </row>
    <row r="129" spans="2:58">
      <c r="B129" t="s">
        <v>332</v>
      </c>
      <c r="C129" s="195" t="str">
        <f>_xlfn.XLOOKUP(B129,'2024.7-2024.9'!B:B,'2024.7-2024.9'!G:G)</f>
        <v>2020/08/24</v>
      </c>
      <c r="D129">
        <f>_xlfn.XLOOKUP(B129,'2024.7-2024.9'!B:B,'2024.7-2024.9'!I:I)</f>
        <v>0</v>
      </c>
      <c r="E129" t="str">
        <f>_xlfn.XLOOKUP(B129,'2024.7-2024.9'!B:B,'2024.7-2024.9'!C:C)</f>
        <v>人力资源部</v>
      </c>
      <c r="F129" t="str">
        <f>_xlfn.XLOOKUP(B129,'2024.7-2024.9'!B:B,'2024.7-2024.9'!F:F)</f>
        <v>人力资源经理</v>
      </c>
      <c r="G129">
        <f>_xlfn.XLOOKUP(B129,'2024.07-09姓名和payroll计数'!A:A,'2024.07-09姓名和payroll计数'!B:B)</f>
        <v>3</v>
      </c>
      <c r="H129" s="10">
        <f>_xlfn.XLOOKUP(B129,'2024.1-2024.6'!B:B,'2024.1-2024.6'!K:K)</f>
        <v>12646</v>
      </c>
      <c r="I129" s="10">
        <f>IFERROR(AVERAGEIF(#REF!,B129,#REF!),0)</f>
        <v>0</v>
      </c>
      <c r="J129" s="10">
        <f>_xlfn.XLOOKUP(B129,'2024.1-2024.6'!B:B,'2024.1-2024.6'!J:J)</f>
        <v>5632</v>
      </c>
      <c r="K129" s="10">
        <f>IFERROR(AVERAGEIF(#REF!,B129,#REF!),0)</f>
        <v>0</v>
      </c>
      <c r="M129" s="10">
        <f>SUMIF('2024.7-2024.9'!B:B,B129,'2024.7-2024.9'!L:L)</f>
        <v>1091.04</v>
      </c>
      <c r="O129" s="10">
        <f>SUMIF('2024.7-2024.9'!B:B,B129,'2024.7-2024.9'!N:N)</f>
        <v>16.69</v>
      </c>
      <c r="P129" s="10">
        <f>SUMIF('2024.7-2024.9'!B:B,B129,'2024.7-2024.9'!P:P)</f>
        <v>11.4</v>
      </c>
      <c r="R129" s="10">
        <f>SUMIF('2024.7-2024.9'!B:B,B129,'2024.7-2024.9'!M:M)</f>
        <v>264.52</v>
      </c>
      <c r="T129" s="10">
        <f>SUMIF('2024.7-2024.9'!B:B,B129,'2024.7-2024.9'!O:O)</f>
        <v>4500</v>
      </c>
      <c r="U129" s="10">
        <f t="shared" si="40"/>
        <v>12646</v>
      </c>
      <c r="V129" s="10">
        <f t="shared" si="41"/>
        <v>12646</v>
      </c>
      <c r="W129" s="10">
        <f t="shared" si="42"/>
        <v>5690.7</v>
      </c>
      <c r="X129" s="10">
        <f t="shared" si="43"/>
        <v>12646</v>
      </c>
      <c r="Y129" s="10">
        <f t="shared" si="44"/>
        <v>12646</v>
      </c>
      <c r="Z129" s="10">
        <f t="shared" si="45"/>
        <v>303.504</v>
      </c>
      <c r="AA129" s="10">
        <f t="shared" si="46"/>
        <v>12646</v>
      </c>
      <c r="AB129" s="10">
        <f t="shared" si="47"/>
        <v>75.876</v>
      </c>
      <c r="AC129" s="10">
        <f t="shared" si="48"/>
        <v>12646</v>
      </c>
      <c r="AD129" s="10">
        <f t="shared" si="49"/>
        <v>5626</v>
      </c>
      <c r="AE129" s="10">
        <f t="shared" si="50"/>
        <v>675.12</v>
      </c>
      <c r="AF129" s="10">
        <f t="shared" si="51"/>
        <v>12646</v>
      </c>
      <c r="AG129" s="10">
        <f t="shared" si="52"/>
        <v>12646</v>
      </c>
      <c r="AH129" s="10">
        <f t="shared" si="53"/>
        <v>1896.9</v>
      </c>
      <c r="AI129" s="10">
        <f t="shared" si="54"/>
        <v>-4599.66</v>
      </c>
      <c r="AJ129" s="10">
        <f t="shared" si="55"/>
        <v>-286.814</v>
      </c>
      <c r="AK129" s="10">
        <f t="shared" si="56"/>
        <v>-64.476</v>
      </c>
      <c r="AL129" s="10">
        <f t="shared" si="57"/>
        <v>-410.6</v>
      </c>
      <c r="AM129" s="10">
        <f t="shared" si="58"/>
        <v>0</v>
      </c>
      <c r="AN129" s="10">
        <f t="shared" si="59"/>
        <v>5632</v>
      </c>
      <c r="AO129" s="10">
        <f t="shared" si="60"/>
        <v>5632</v>
      </c>
      <c r="AP129" s="10">
        <f t="shared" si="61"/>
        <v>2534.4</v>
      </c>
      <c r="AQ129" s="191">
        <f t="shared" si="62"/>
        <v>5632</v>
      </c>
      <c r="AR129" s="191">
        <f t="shared" si="63"/>
        <v>5632</v>
      </c>
      <c r="AS129" s="191">
        <f t="shared" si="64"/>
        <v>135.168</v>
      </c>
      <c r="AT129" s="191">
        <f t="shared" si="65"/>
        <v>5632</v>
      </c>
      <c r="AU129" s="191">
        <f t="shared" si="66"/>
        <v>33.792</v>
      </c>
      <c r="AV129" s="191">
        <f t="shared" si="67"/>
        <v>5632</v>
      </c>
      <c r="AW129" s="191">
        <f t="shared" si="68"/>
        <v>5626</v>
      </c>
      <c r="AX129" s="191">
        <f t="shared" si="69"/>
        <v>675.12</v>
      </c>
      <c r="AY129" s="191">
        <f t="shared" si="70"/>
        <v>5632</v>
      </c>
      <c r="AZ129" s="191">
        <f t="shared" si="71"/>
        <v>5632</v>
      </c>
      <c r="BA129" s="191">
        <f t="shared" si="72"/>
        <v>844.8</v>
      </c>
      <c r="BB129" s="191">
        <f t="shared" si="73"/>
        <v>-1443.36</v>
      </c>
      <c r="BC129" s="191">
        <f t="shared" si="74"/>
        <v>-118.478</v>
      </c>
      <c r="BD129" s="191">
        <f t="shared" si="75"/>
        <v>-22.392</v>
      </c>
      <c r="BE129" s="191">
        <f t="shared" si="76"/>
        <v>-410.6</v>
      </c>
      <c r="BF129" s="191">
        <f t="shared" si="77"/>
        <v>0</v>
      </c>
    </row>
    <row r="130" spans="2:58">
      <c r="B130" t="s">
        <v>333</v>
      </c>
      <c r="C130" s="195" t="str">
        <f>_xlfn.XLOOKUP(B130,'2024.7-2024.9'!B:B,'2024.7-2024.9'!G:G)</f>
        <v>2021/08/16</v>
      </c>
      <c r="D130">
        <f>_xlfn.XLOOKUP(B130,'2024.7-2024.9'!B:B,'2024.7-2024.9'!I:I)</f>
        <v>0</v>
      </c>
      <c r="E130" t="str">
        <f>_xlfn.XLOOKUP(B130,'2024.7-2024.9'!B:B,'2024.7-2024.9'!C:C)</f>
        <v>销售部</v>
      </c>
      <c r="F130" t="str">
        <f>_xlfn.XLOOKUP(B130,'2024.7-2024.9'!B:B,'2024.7-2024.9'!F:F)</f>
        <v>进口专员</v>
      </c>
      <c r="G130">
        <f>_xlfn.XLOOKUP(B130,'2024.07-09姓名和payroll计数'!A:A,'2024.07-09姓名和payroll计数'!B:B)</f>
        <v>3</v>
      </c>
      <c r="H130" s="10">
        <f>_xlfn.XLOOKUP(B130,'2024.1-2024.6'!B:B,'2024.1-2024.6'!K:K)</f>
        <v>6966.2</v>
      </c>
      <c r="I130" s="10">
        <f>IFERROR(AVERAGEIF(#REF!,B130,#REF!),0)</f>
        <v>0</v>
      </c>
      <c r="J130" s="10">
        <f>_xlfn.XLOOKUP(B130,'2024.1-2024.6'!B:B,'2024.1-2024.6'!J:J)</f>
        <v>2532</v>
      </c>
      <c r="K130" s="10">
        <f>IFERROR(AVERAGEIF(#REF!,B130,#REF!),0)</f>
        <v>0</v>
      </c>
      <c r="M130" s="10">
        <f>SUMIF('2024.7-2024.9'!B:B,B130,'2024.7-2024.9'!L:L)</f>
        <v>1091.04</v>
      </c>
      <c r="O130" s="10">
        <f>SUMIF('2024.7-2024.9'!B:B,B130,'2024.7-2024.9'!N:N)</f>
        <v>16.69</v>
      </c>
      <c r="P130" s="10">
        <f>SUMIF('2024.7-2024.9'!B:B,B130,'2024.7-2024.9'!P:P)</f>
        <v>11.4</v>
      </c>
      <c r="R130" s="10">
        <f>SUMIF('2024.7-2024.9'!B:B,B130,'2024.7-2024.9'!M:M)</f>
        <v>264.52</v>
      </c>
      <c r="T130" s="10">
        <f>SUMIF('2024.7-2024.9'!B:B,B130,'2024.7-2024.9'!O:O)</f>
        <v>0</v>
      </c>
      <c r="U130" s="10">
        <f t="shared" si="40"/>
        <v>6966.2</v>
      </c>
      <c r="V130" s="10">
        <f t="shared" si="41"/>
        <v>6966.2</v>
      </c>
      <c r="W130" s="10">
        <f t="shared" si="42"/>
        <v>3134.79</v>
      </c>
      <c r="X130" s="10">
        <f t="shared" si="43"/>
        <v>6966.2</v>
      </c>
      <c r="Y130" s="10">
        <f t="shared" si="44"/>
        <v>6966.2</v>
      </c>
      <c r="Z130" s="10">
        <f t="shared" si="45"/>
        <v>167.1888</v>
      </c>
      <c r="AA130" s="10">
        <f t="shared" si="46"/>
        <v>6966.2</v>
      </c>
      <c r="AB130" s="10">
        <f t="shared" si="47"/>
        <v>41.7972</v>
      </c>
      <c r="AC130" s="10">
        <f t="shared" si="48"/>
        <v>6966.2</v>
      </c>
      <c r="AD130" s="10">
        <f t="shared" si="49"/>
        <v>5626</v>
      </c>
      <c r="AE130" s="10">
        <f t="shared" si="50"/>
        <v>675.12</v>
      </c>
      <c r="AF130" s="10">
        <f t="shared" si="51"/>
        <v>6966.2</v>
      </c>
      <c r="AG130" s="10">
        <f t="shared" si="52"/>
        <v>6966.2</v>
      </c>
      <c r="AH130" s="10">
        <f t="shared" si="53"/>
        <v>1044.93</v>
      </c>
      <c r="AI130" s="10">
        <f t="shared" si="54"/>
        <v>-2043.75</v>
      </c>
      <c r="AJ130" s="10">
        <f t="shared" si="55"/>
        <v>-150.4988</v>
      </c>
      <c r="AK130" s="10">
        <f t="shared" si="56"/>
        <v>-30.3972</v>
      </c>
      <c r="AL130" s="10">
        <f t="shared" si="57"/>
        <v>-410.6</v>
      </c>
      <c r="AM130" s="10">
        <f t="shared" si="58"/>
        <v>-1044.93</v>
      </c>
      <c r="AN130" s="10">
        <f t="shared" si="59"/>
        <v>4546</v>
      </c>
      <c r="AO130" s="10">
        <f t="shared" si="60"/>
        <v>4546</v>
      </c>
      <c r="AP130" s="10">
        <f t="shared" si="61"/>
        <v>2045.7</v>
      </c>
      <c r="AQ130" s="191">
        <f t="shared" si="62"/>
        <v>2532</v>
      </c>
      <c r="AR130" s="191">
        <f t="shared" si="63"/>
        <v>2532</v>
      </c>
      <c r="AS130" s="191">
        <f t="shared" si="64"/>
        <v>60.768</v>
      </c>
      <c r="AT130" s="191">
        <f t="shared" si="65"/>
        <v>2532</v>
      </c>
      <c r="AU130" s="191">
        <f t="shared" si="66"/>
        <v>15.192</v>
      </c>
      <c r="AV130" s="191">
        <f t="shared" si="67"/>
        <v>4340</v>
      </c>
      <c r="AW130" s="191">
        <f t="shared" si="68"/>
        <v>4340</v>
      </c>
      <c r="AX130" s="191">
        <f t="shared" si="69"/>
        <v>520.8</v>
      </c>
      <c r="AY130" s="191">
        <f t="shared" si="70"/>
        <v>2532</v>
      </c>
      <c r="AZ130" s="191">
        <f t="shared" si="71"/>
        <v>2532</v>
      </c>
      <c r="BA130" s="191">
        <f t="shared" si="72"/>
        <v>379.8</v>
      </c>
      <c r="BB130" s="191">
        <f t="shared" si="73"/>
        <v>-954.66</v>
      </c>
      <c r="BC130" s="191">
        <f t="shared" si="74"/>
        <v>-44.078</v>
      </c>
      <c r="BD130" s="191">
        <f t="shared" si="75"/>
        <v>-3.792</v>
      </c>
      <c r="BE130" s="191">
        <f t="shared" si="76"/>
        <v>-256.28</v>
      </c>
      <c r="BF130" s="191">
        <f t="shared" si="77"/>
        <v>-379.8</v>
      </c>
    </row>
    <row r="131" spans="2:58">
      <c r="B131" t="s">
        <v>488</v>
      </c>
      <c r="C131" s="195" t="str">
        <f>_xlfn.XLOOKUP(B131,'2024.7-2024.9'!B:B,'2024.7-2024.9'!G:G)</f>
        <v>2023/07/03</v>
      </c>
      <c r="D131">
        <f>_xlfn.XLOOKUP(B131,'2024.7-2024.9'!B:B,'2024.7-2024.9'!I:I)</f>
        <v>0</v>
      </c>
      <c r="E131" t="str">
        <f>_xlfn.XLOOKUP(B131,'2024.7-2024.9'!B:B,'2024.7-2024.9'!C:C)</f>
        <v>服务营销中心</v>
      </c>
      <c r="F131" t="str">
        <f>_xlfn.XLOOKUP(B131,'2024.7-2024.9'!B:B,'2024.7-2024.9'!F:F)</f>
        <v>服务专员</v>
      </c>
      <c r="G131">
        <f>_xlfn.XLOOKUP(B131,'2024.07-09姓名和payroll计数'!A:A,'2024.07-09姓名和payroll计数'!B:B)</f>
        <v>3</v>
      </c>
      <c r="H131" s="10">
        <f>_xlfn.XLOOKUP(B131,'2024.1-2024.6'!B:B,'2024.1-2024.6'!K:K)</f>
        <v>6347.2</v>
      </c>
      <c r="I131" s="10">
        <f>IFERROR(AVERAGEIF(#REF!,B131,#REF!),0)</f>
        <v>0</v>
      </c>
      <c r="J131" s="10">
        <f>_xlfn.XLOOKUP(B131,'2024.1-2024.6'!B:B,'2024.1-2024.6'!J:J)</f>
        <v>3000</v>
      </c>
      <c r="K131" s="10">
        <f>IFERROR(AVERAGEIF(#REF!,B131,#REF!),0)</f>
        <v>0</v>
      </c>
      <c r="M131" s="10">
        <f>SUMIF('2024.7-2024.9'!B:B,B131,'2024.7-2024.9'!L:L)</f>
        <v>1091.04</v>
      </c>
      <c r="O131" s="10">
        <f>SUMIF('2024.7-2024.9'!B:B,B131,'2024.7-2024.9'!N:N)</f>
        <v>16.69</v>
      </c>
      <c r="P131" s="10">
        <f>SUMIF('2024.7-2024.9'!B:B,B131,'2024.7-2024.9'!P:P)</f>
        <v>11.4</v>
      </c>
      <c r="R131" s="10">
        <f>SUMIF('2024.7-2024.9'!B:B,B131,'2024.7-2024.9'!M:M)</f>
        <v>264.52</v>
      </c>
      <c r="T131" s="10">
        <f>SUMIF('2024.7-2024.9'!B:B,B131,'2024.7-2024.9'!O:O)</f>
        <v>0</v>
      </c>
      <c r="U131" s="10">
        <f t="shared" si="40"/>
        <v>6347.2</v>
      </c>
      <c r="V131" s="10">
        <f t="shared" si="41"/>
        <v>6347.2</v>
      </c>
      <c r="W131" s="10">
        <f t="shared" si="42"/>
        <v>2856.24</v>
      </c>
      <c r="X131" s="10">
        <f t="shared" si="43"/>
        <v>6347.2</v>
      </c>
      <c r="Y131" s="10">
        <f t="shared" si="44"/>
        <v>6347.2</v>
      </c>
      <c r="Z131" s="10">
        <f t="shared" si="45"/>
        <v>152.3328</v>
      </c>
      <c r="AA131" s="10">
        <f t="shared" si="46"/>
        <v>6347.2</v>
      </c>
      <c r="AB131" s="10">
        <f t="shared" si="47"/>
        <v>38.0832</v>
      </c>
      <c r="AC131" s="10">
        <f t="shared" si="48"/>
        <v>6347.2</v>
      </c>
      <c r="AD131" s="10">
        <f t="shared" si="49"/>
        <v>5626</v>
      </c>
      <c r="AE131" s="10">
        <f t="shared" si="50"/>
        <v>675.12</v>
      </c>
      <c r="AF131" s="10">
        <f t="shared" si="51"/>
        <v>6347.2</v>
      </c>
      <c r="AG131" s="10">
        <f t="shared" si="52"/>
        <v>6347.2</v>
      </c>
      <c r="AH131" s="10">
        <f t="shared" si="53"/>
        <v>952.08</v>
      </c>
      <c r="AI131" s="10">
        <f t="shared" si="54"/>
        <v>-1765.2</v>
      </c>
      <c r="AJ131" s="10">
        <f t="shared" si="55"/>
        <v>-135.6428</v>
      </c>
      <c r="AK131" s="10">
        <f t="shared" si="56"/>
        <v>-26.6832</v>
      </c>
      <c r="AL131" s="10">
        <f t="shared" si="57"/>
        <v>-410.6</v>
      </c>
      <c r="AM131" s="10">
        <f t="shared" si="58"/>
        <v>-952.08</v>
      </c>
      <c r="AN131" s="10">
        <f t="shared" si="59"/>
        <v>4546</v>
      </c>
      <c r="AO131" s="10">
        <f t="shared" si="60"/>
        <v>4546</v>
      </c>
      <c r="AP131" s="10">
        <f t="shared" si="61"/>
        <v>2045.7</v>
      </c>
      <c r="AQ131" s="191">
        <f t="shared" si="62"/>
        <v>3000</v>
      </c>
      <c r="AR131" s="191">
        <f t="shared" si="63"/>
        <v>3000</v>
      </c>
      <c r="AS131" s="191">
        <f t="shared" si="64"/>
        <v>72</v>
      </c>
      <c r="AT131" s="191">
        <f t="shared" si="65"/>
        <v>3000</v>
      </c>
      <c r="AU131" s="191">
        <f t="shared" si="66"/>
        <v>18</v>
      </c>
      <c r="AV131" s="191">
        <f t="shared" si="67"/>
        <v>4340</v>
      </c>
      <c r="AW131" s="191">
        <f t="shared" si="68"/>
        <v>4340</v>
      </c>
      <c r="AX131" s="191">
        <f t="shared" si="69"/>
        <v>520.8</v>
      </c>
      <c r="AY131" s="191">
        <f t="shared" si="70"/>
        <v>3000</v>
      </c>
      <c r="AZ131" s="191">
        <f t="shared" si="71"/>
        <v>3000</v>
      </c>
      <c r="BA131" s="191">
        <f t="shared" si="72"/>
        <v>450</v>
      </c>
      <c r="BB131" s="191">
        <f t="shared" si="73"/>
        <v>-954.66</v>
      </c>
      <c r="BC131" s="191">
        <f t="shared" si="74"/>
        <v>-55.31</v>
      </c>
      <c r="BD131" s="191">
        <f t="shared" si="75"/>
        <v>-6.6</v>
      </c>
      <c r="BE131" s="191">
        <f t="shared" si="76"/>
        <v>-256.28</v>
      </c>
      <c r="BF131" s="191">
        <f t="shared" si="77"/>
        <v>-450</v>
      </c>
    </row>
    <row r="132" spans="2:58">
      <c r="B132" t="s">
        <v>528</v>
      </c>
      <c r="C132" s="195" t="str">
        <f>_xlfn.XLOOKUP(B132,'2024.7-2024.9'!B:B,'2024.7-2024.9'!G:G)</f>
        <v>2024/03/15</v>
      </c>
      <c r="D132">
        <f>_xlfn.XLOOKUP(B132,'2024.7-2024.9'!B:B,'2024.7-2024.9'!I:I)</f>
        <v>0</v>
      </c>
      <c r="E132" t="str">
        <f>_xlfn.XLOOKUP(B132,'2024.7-2024.9'!B:B,'2024.7-2024.9'!C:C)</f>
        <v>服务营销中心</v>
      </c>
      <c r="F132" t="str">
        <f>_xlfn.XLOOKUP(B132,'2024.7-2024.9'!B:B,'2024.7-2024.9'!F:F)</f>
        <v>机械服务工程师</v>
      </c>
      <c r="G132">
        <f>_xlfn.XLOOKUP(B132,'2024.07-09姓名和payroll计数'!A:A,'2024.07-09姓名和payroll计数'!B:B)</f>
        <v>3</v>
      </c>
      <c r="H132" s="10">
        <f>_xlfn.XLOOKUP(B132,'2024.1-2024.6'!B:B,'2024.1-2024.6'!K:K)</f>
        <v>4479.49</v>
      </c>
      <c r="I132" s="10">
        <f>IFERROR(AVERAGEIF(#REF!,B132,#REF!),0)</f>
        <v>0</v>
      </c>
      <c r="J132" s="10">
        <f>_xlfn.XLOOKUP(B132,'2024.1-2024.6'!B:B,'2024.1-2024.6'!J:J)</f>
        <v>3200</v>
      </c>
      <c r="K132" s="10">
        <f>IFERROR(AVERAGEIF(#REF!,B132,#REF!),0)</f>
        <v>0</v>
      </c>
      <c r="M132" s="10">
        <f>SUMIF('2024.7-2024.9'!B:B,B132,'2024.7-2024.9'!L:L)</f>
        <v>1091.04</v>
      </c>
      <c r="O132" s="10">
        <f>SUMIF('2024.7-2024.9'!B:B,B132,'2024.7-2024.9'!N:N)</f>
        <v>16.69</v>
      </c>
      <c r="P132" s="10">
        <f>SUMIF('2024.7-2024.9'!B:B,B132,'2024.7-2024.9'!P:P)</f>
        <v>11.4</v>
      </c>
      <c r="R132" s="10">
        <f>SUMIF('2024.7-2024.9'!B:B,B132,'2024.7-2024.9'!M:M)</f>
        <v>264.52</v>
      </c>
      <c r="T132" s="10">
        <f>SUMIF('2024.7-2024.9'!B:B,B132,'2024.7-2024.9'!O:O)</f>
        <v>0</v>
      </c>
      <c r="U132" s="10">
        <f t="shared" si="40"/>
        <v>4546</v>
      </c>
      <c r="V132" s="10">
        <f t="shared" si="41"/>
        <v>4546</v>
      </c>
      <c r="W132" s="10">
        <f t="shared" si="42"/>
        <v>2045.7</v>
      </c>
      <c r="X132" s="10">
        <f t="shared" si="43"/>
        <v>4479.49</v>
      </c>
      <c r="Y132" s="10">
        <f t="shared" si="44"/>
        <v>4479.49</v>
      </c>
      <c r="Z132" s="10">
        <f t="shared" si="45"/>
        <v>107.50776</v>
      </c>
      <c r="AA132" s="10">
        <f t="shared" si="46"/>
        <v>4479.49</v>
      </c>
      <c r="AB132" s="10">
        <f t="shared" si="47"/>
        <v>26.87694</v>
      </c>
      <c r="AC132" s="10">
        <f t="shared" si="48"/>
        <v>4479.49</v>
      </c>
      <c r="AD132" s="10">
        <f t="shared" si="49"/>
        <v>4479.49</v>
      </c>
      <c r="AE132" s="10">
        <f t="shared" si="50"/>
        <v>537.5388</v>
      </c>
      <c r="AF132" s="10">
        <f t="shared" si="51"/>
        <v>4479.49</v>
      </c>
      <c r="AG132" s="10">
        <f t="shared" si="52"/>
        <v>4479.49</v>
      </c>
      <c r="AH132" s="10">
        <f t="shared" si="53"/>
        <v>671.9235</v>
      </c>
      <c r="AI132" s="10">
        <f t="shared" si="54"/>
        <v>-954.66</v>
      </c>
      <c r="AJ132" s="10">
        <f t="shared" si="55"/>
        <v>-90.81776</v>
      </c>
      <c r="AK132" s="10">
        <f t="shared" si="56"/>
        <v>-15.47694</v>
      </c>
      <c r="AL132" s="10">
        <f t="shared" si="57"/>
        <v>-273.0188</v>
      </c>
      <c r="AM132" s="10">
        <f t="shared" si="58"/>
        <v>-671.9235</v>
      </c>
      <c r="AN132" s="10">
        <f t="shared" si="59"/>
        <v>4546</v>
      </c>
      <c r="AO132" s="10">
        <f t="shared" si="60"/>
        <v>4546</v>
      </c>
      <c r="AP132" s="10">
        <f t="shared" si="61"/>
        <v>2045.7</v>
      </c>
      <c r="AQ132" s="191">
        <f t="shared" si="62"/>
        <v>3200</v>
      </c>
      <c r="AR132" s="191">
        <f t="shared" si="63"/>
        <v>3200</v>
      </c>
      <c r="AS132" s="191">
        <f t="shared" si="64"/>
        <v>76.8</v>
      </c>
      <c r="AT132" s="191">
        <f t="shared" si="65"/>
        <v>3200</v>
      </c>
      <c r="AU132" s="191">
        <f t="shared" si="66"/>
        <v>19.2</v>
      </c>
      <c r="AV132" s="191">
        <f t="shared" si="67"/>
        <v>4340</v>
      </c>
      <c r="AW132" s="191">
        <f t="shared" si="68"/>
        <v>4340</v>
      </c>
      <c r="AX132" s="191">
        <f t="shared" si="69"/>
        <v>520.8</v>
      </c>
      <c r="AY132" s="191">
        <f t="shared" si="70"/>
        <v>3200</v>
      </c>
      <c r="AZ132" s="191">
        <f t="shared" si="71"/>
        <v>3200</v>
      </c>
      <c r="BA132" s="191">
        <f t="shared" si="72"/>
        <v>480</v>
      </c>
      <c r="BB132" s="191">
        <f t="shared" si="73"/>
        <v>-954.66</v>
      </c>
      <c r="BC132" s="191">
        <f t="shared" si="74"/>
        <v>-60.11</v>
      </c>
      <c r="BD132" s="191">
        <f t="shared" si="75"/>
        <v>-7.8</v>
      </c>
      <c r="BE132" s="191">
        <f t="shared" si="76"/>
        <v>-256.28</v>
      </c>
      <c r="BF132" s="191">
        <f t="shared" si="77"/>
        <v>-480</v>
      </c>
    </row>
    <row r="133" spans="2:58">
      <c r="B133" t="s">
        <v>334</v>
      </c>
      <c r="C133" s="195" t="str">
        <f>_xlfn.XLOOKUP(B133,'2024.7-2024.9'!B:B,'2024.7-2024.9'!G:G)</f>
        <v>2016/04/14</v>
      </c>
      <c r="D133">
        <f>_xlfn.XLOOKUP(B133,'2024.7-2024.9'!B:B,'2024.7-2024.9'!I:I)</f>
        <v>0</v>
      </c>
      <c r="E133" t="str">
        <f>_xlfn.XLOOKUP(B133,'2024.7-2024.9'!B:B,'2024.7-2024.9'!C:C)</f>
        <v>销售部</v>
      </c>
      <c r="F133" t="str">
        <f>_xlfn.XLOOKUP(B133,'2024.7-2024.9'!B:B,'2024.7-2024.9'!F:F)</f>
        <v>市场运营主管</v>
      </c>
      <c r="G133">
        <f>_xlfn.XLOOKUP(B133,'2024.07-09姓名和payroll计数'!A:A,'2024.07-09姓名和payroll计数'!B:B)</f>
        <v>3</v>
      </c>
      <c r="H133" s="10">
        <f>_xlfn.XLOOKUP(B133,'2024.1-2024.6'!B:B,'2024.1-2024.6'!K:K)</f>
        <v>9130</v>
      </c>
      <c r="I133" s="10">
        <f>IFERROR(AVERAGEIF(#REF!,B133,#REF!),0)</f>
        <v>0</v>
      </c>
      <c r="J133" s="10">
        <f>_xlfn.XLOOKUP(B133,'2024.1-2024.6'!B:B,'2024.1-2024.6'!J:J)</f>
        <v>3200</v>
      </c>
      <c r="K133" s="10">
        <f>IFERROR(AVERAGEIF(#REF!,B133,#REF!),0)</f>
        <v>0</v>
      </c>
      <c r="M133" s="10">
        <f>SUMIF('2024.7-2024.9'!B:B,B133,'2024.7-2024.9'!L:L)</f>
        <v>1091.04</v>
      </c>
      <c r="O133" s="10">
        <f>SUMIF('2024.7-2024.9'!B:B,B133,'2024.7-2024.9'!N:N)</f>
        <v>16.69</v>
      </c>
      <c r="P133" s="10">
        <f>SUMIF('2024.7-2024.9'!B:B,B133,'2024.7-2024.9'!P:P)</f>
        <v>11.4</v>
      </c>
      <c r="R133" s="10">
        <f>SUMIF('2024.7-2024.9'!B:B,B133,'2024.7-2024.9'!M:M)</f>
        <v>264.52</v>
      </c>
      <c r="T133" s="10">
        <f>SUMIF('2024.7-2024.9'!B:B,B133,'2024.7-2024.9'!O:O)</f>
        <v>285</v>
      </c>
      <c r="U133" s="10">
        <f t="shared" si="40"/>
        <v>9130</v>
      </c>
      <c r="V133" s="10">
        <f t="shared" si="41"/>
        <v>9130</v>
      </c>
      <c r="W133" s="10">
        <f t="shared" si="42"/>
        <v>4108.5</v>
      </c>
      <c r="X133" s="10">
        <f t="shared" si="43"/>
        <v>9130</v>
      </c>
      <c r="Y133" s="10">
        <f t="shared" si="44"/>
        <v>9130</v>
      </c>
      <c r="Z133" s="10">
        <f t="shared" si="45"/>
        <v>219.12</v>
      </c>
      <c r="AA133" s="10">
        <f t="shared" si="46"/>
        <v>9130</v>
      </c>
      <c r="AB133" s="10">
        <f t="shared" si="47"/>
        <v>54.78</v>
      </c>
      <c r="AC133" s="10">
        <f t="shared" si="48"/>
        <v>9130</v>
      </c>
      <c r="AD133" s="10">
        <f t="shared" si="49"/>
        <v>5626</v>
      </c>
      <c r="AE133" s="10">
        <f t="shared" si="50"/>
        <v>675.12</v>
      </c>
      <c r="AF133" s="10">
        <f t="shared" si="51"/>
        <v>9130</v>
      </c>
      <c r="AG133" s="10">
        <f t="shared" si="52"/>
        <v>9130</v>
      </c>
      <c r="AH133" s="10">
        <f t="shared" si="53"/>
        <v>1369.5</v>
      </c>
      <c r="AI133" s="10">
        <f t="shared" si="54"/>
        <v>-3017.46</v>
      </c>
      <c r="AJ133" s="10">
        <f t="shared" si="55"/>
        <v>-202.43</v>
      </c>
      <c r="AK133" s="10">
        <f t="shared" si="56"/>
        <v>-43.38</v>
      </c>
      <c r="AL133" s="10">
        <f t="shared" si="57"/>
        <v>-410.6</v>
      </c>
      <c r="AM133" s="10">
        <f t="shared" si="58"/>
        <v>-1084.5</v>
      </c>
      <c r="AN133" s="10">
        <f t="shared" si="59"/>
        <v>4546</v>
      </c>
      <c r="AO133" s="10">
        <f t="shared" si="60"/>
        <v>4546</v>
      </c>
      <c r="AP133" s="10">
        <f t="shared" si="61"/>
        <v>2045.7</v>
      </c>
      <c r="AQ133" s="191">
        <f t="shared" si="62"/>
        <v>3200</v>
      </c>
      <c r="AR133" s="191">
        <f t="shared" si="63"/>
        <v>3200</v>
      </c>
      <c r="AS133" s="191">
        <f t="shared" si="64"/>
        <v>76.8</v>
      </c>
      <c r="AT133" s="191">
        <f t="shared" si="65"/>
        <v>3200</v>
      </c>
      <c r="AU133" s="191">
        <f t="shared" si="66"/>
        <v>19.2</v>
      </c>
      <c r="AV133" s="191">
        <f t="shared" si="67"/>
        <v>4340</v>
      </c>
      <c r="AW133" s="191">
        <f t="shared" si="68"/>
        <v>4340</v>
      </c>
      <c r="AX133" s="191">
        <f t="shared" si="69"/>
        <v>520.8</v>
      </c>
      <c r="AY133" s="191">
        <f t="shared" si="70"/>
        <v>3200</v>
      </c>
      <c r="AZ133" s="191">
        <f t="shared" si="71"/>
        <v>3200</v>
      </c>
      <c r="BA133" s="191">
        <f t="shared" si="72"/>
        <v>480</v>
      </c>
      <c r="BB133" s="191">
        <f t="shared" si="73"/>
        <v>-954.66</v>
      </c>
      <c r="BC133" s="191">
        <f t="shared" si="74"/>
        <v>-60.11</v>
      </c>
      <c r="BD133" s="191">
        <f t="shared" si="75"/>
        <v>-7.8</v>
      </c>
      <c r="BE133" s="191">
        <f t="shared" si="76"/>
        <v>-256.28</v>
      </c>
      <c r="BF133" s="191">
        <f t="shared" si="77"/>
        <v>-195</v>
      </c>
    </row>
    <row r="134" spans="2:58">
      <c r="B134" t="s">
        <v>335</v>
      </c>
      <c r="C134" s="195">
        <f>_xlfn.XLOOKUP(B134,'2024.7-2024.9'!B:B,'2024.7-2024.9'!G:G)</f>
        <v>44803</v>
      </c>
      <c r="D134">
        <f>_xlfn.XLOOKUP(B134,'2024.7-2024.9'!B:B,'2024.7-2024.9'!I:I)</f>
        <v>0</v>
      </c>
      <c r="E134" t="str">
        <f>_xlfn.XLOOKUP(B134,'2024.7-2024.9'!B:B,'2024.7-2024.9'!C:C)</f>
        <v>运营中心</v>
      </c>
      <c r="F134" t="str">
        <f>_xlfn.XLOOKUP(B134,'2024.7-2024.9'!B:B,'2024.7-2024.9'!F:F)</f>
        <v>仓库包装操作工</v>
      </c>
      <c r="G134">
        <f>_xlfn.XLOOKUP(B134,'2024.07-09姓名和payroll计数'!A:A,'2024.07-09姓名和payroll计数'!B:B)</f>
        <v>3</v>
      </c>
      <c r="H134" s="10">
        <f>_xlfn.XLOOKUP(B134,'2024.1-2024.6'!B:B,'2024.1-2024.6'!K:K)</f>
        <v>6285.05</v>
      </c>
      <c r="I134" s="10">
        <f>IFERROR(AVERAGEIF(#REF!,B134,#REF!),0)</f>
        <v>0</v>
      </c>
      <c r="J134" s="10">
        <f>_xlfn.XLOOKUP(B134,'2024.1-2024.6'!B:B,'2024.1-2024.6'!J:J)</f>
        <v>1900</v>
      </c>
      <c r="K134" s="10">
        <f>IFERROR(AVERAGEIF(#REF!,B134,#REF!),0)</f>
        <v>0</v>
      </c>
      <c r="M134" s="10">
        <f>SUMIF('2024.7-2024.9'!B:B,B134,'2024.7-2024.9'!L:L)</f>
        <v>1091.04</v>
      </c>
      <c r="O134" s="10">
        <f>SUMIF('2024.7-2024.9'!B:B,B134,'2024.7-2024.9'!N:N)</f>
        <v>16.69</v>
      </c>
      <c r="P134" s="10">
        <f>SUMIF('2024.7-2024.9'!B:B,B134,'2024.7-2024.9'!P:P)</f>
        <v>11.4</v>
      </c>
      <c r="R134" s="10">
        <f>SUMIF('2024.7-2024.9'!B:B,B134,'2024.7-2024.9'!M:M)</f>
        <v>264.52</v>
      </c>
      <c r="T134" s="10">
        <f>SUMIF('2024.7-2024.9'!B:B,B134,'2024.7-2024.9'!O:O)</f>
        <v>0</v>
      </c>
      <c r="U134" s="10">
        <f t="shared" ref="U134:U197" si="78">IF(I134&gt;0,MAX(I134,$U$4),MAX(H134,$U$4))</f>
        <v>6285.05</v>
      </c>
      <c r="V134" s="10">
        <f t="shared" ref="V134:V197" si="79">MIN(U134,$V$4)</f>
        <v>6285.05</v>
      </c>
      <c r="W134" s="10">
        <f t="shared" ref="W134:W197" si="80">V134*$W$4*G134</f>
        <v>2828.2725</v>
      </c>
      <c r="X134" s="10">
        <f t="shared" ref="X134:X197" si="81">IF(I134&gt;0,MAX(I134,$X$4),MAX(H134,$X$4))</f>
        <v>6285.05</v>
      </c>
      <c r="Y134" s="10">
        <f t="shared" ref="Y134:Y197" si="82">MIN(X134,$Y$4)</f>
        <v>6285.05</v>
      </c>
      <c r="Z134" s="10">
        <f t="shared" ref="Z134:Z197" si="83">Y134*$Z$4*G134</f>
        <v>150.8412</v>
      </c>
      <c r="AA134" s="10">
        <f t="shared" ref="AA134:AA197" si="84">IF(I134&gt;0,I134,H134)</f>
        <v>6285.05</v>
      </c>
      <c r="AB134" s="10">
        <f t="shared" ref="AB134:AB197" si="85">AA134*$AB$4*G134</f>
        <v>37.7103</v>
      </c>
      <c r="AC134" s="10">
        <f t="shared" ref="AC134:AC197" si="86">IF(I134&gt;0,MAX(I134,$AC$4),MAX(H134,$AC$4))</f>
        <v>6285.05</v>
      </c>
      <c r="AD134" s="10">
        <f t="shared" ref="AD134:AD197" si="87">MIN(AC134,$AD$4)</f>
        <v>5626</v>
      </c>
      <c r="AE134" s="10">
        <f t="shared" ref="AE134:AE197" si="88">AD134*$AE$4*G134</f>
        <v>675.12</v>
      </c>
      <c r="AF134" s="10">
        <f t="shared" ref="AF134:AF197" si="89">IF(I134&gt;0,MAX(I134,$AF$4),MAX(H134,$AF$4))</f>
        <v>6285.05</v>
      </c>
      <c r="AG134" s="10">
        <f t="shared" ref="AG134:AG197" si="90">MIN(AF134,$AG$4)</f>
        <v>6285.05</v>
      </c>
      <c r="AH134" s="10">
        <f t="shared" ref="AH134:AH197" si="91">AG134*$AH$4*G134</f>
        <v>942.7575</v>
      </c>
      <c r="AI134" s="10">
        <f t="shared" ref="AI134:AI197" si="92">MIN(M134-W134,0)</f>
        <v>-1737.2325</v>
      </c>
      <c r="AJ134" s="10">
        <f t="shared" ref="AJ134:AJ197" si="93">MIN(O134-Z134,0)</f>
        <v>-134.1512</v>
      </c>
      <c r="AK134" s="10">
        <f t="shared" ref="AK134:AK197" si="94">MIN(P134-AB134,0)</f>
        <v>-26.3103</v>
      </c>
      <c r="AL134" s="10">
        <f t="shared" ref="AL134:AL197" si="95">MIN(R134-AE134,0)</f>
        <v>-410.6</v>
      </c>
      <c r="AM134" s="10">
        <f t="shared" ref="AM134:AM197" si="96">MIN(T134-AH134,0)</f>
        <v>-942.7575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2045.7</v>
      </c>
      <c r="AQ134" s="191">
        <f t="shared" ref="AQ134:AQ197" si="100">IF(K134&gt;0,MAX(K134,$AQ$4),MAX(J134,$AQ$4))</f>
        <v>1900</v>
      </c>
      <c r="AR134" s="191">
        <f t="shared" ref="AR134:AR197" si="101">MIN(AQ134,$AR$4)</f>
        <v>1900</v>
      </c>
      <c r="AS134" s="191">
        <f t="shared" ref="AS134:AS197" si="102">AR134*$AS$4*G134</f>
        <v>45.6</v>
      </c>
      <c r="AT134" s="191">
        <f t="shared" ref="AT134:AT197" si="103">IF(K134&gt;0,K134,J134)</f>
        <v>1900</v>
      </c>
      <c r="AU134" s="191">
        <f t="shared" ref="AU134:AU197" si="104">AT134*$AU$4*G134</f>
        <v>11.4</v>
      </c>
      <c r="AV134" s="191">
        <f t="shared" ref="AV134:AV197" si="105">IF(K134&gt;0,MAX(K134,$AV$4),MAX(J134,$AV$4))</f>
        <v>4340</v>
      </c>
      <c r="AW134" s="191">
        <f t="shared" ref="AW134:AW197" si="106">MIN(AV134,$AW$4)</f>
        <v>4340</v>
      </c>
      <c r="AX134" s="191">
        <f t="shared" ref="AX134:AX197" si="107">AW134*$AX$4*G134</f>
        <v>520.8</v>
      </c>
      <c r="AY134" s="191">
        <f t="shared" ref="AY134:AY197" si="108">IF(K134&gt;0,MAX(K134,$AY$4),MAX(J134,$AY$4))</f>
        <v>1900</v>
      </c>
      <c r="AZ134" s="191">
        <f t="shared" ref="AZ134:AZ197" si="109">MIN(AY134,$AZ$4)</f>
        <v>1900</v>
      </c>
      <c r="BA134" s="191">
        <f t="shared" ref="BA134:BA197" si="110">AZ134*$BA$4*G134</f>
        <v>285</v>
      </c>
      <c r="BB134" s="191">
        <f t="shared" ref="BB134:BB197" si="111">MIN(M134-AP134,0)</f>
        <v>-954.66</v>
      </c>
      <c r="BC134" s="191">
        <f t="shared" ref="BC134:BC197" si="112">MIN(O134-AS134,0)</f>
        <v>-28.91</v>
      </c>
      <c r="BD134" s="191">
        <f t="shared" ref="BD134:BD197" si="113">MIN(P134-AU134,0)</f>
        <v>0</v>
      </c>
      <c r="BE134" s="191">
        <f t="shared" ref="BE134:BE197" si="114">MIN(R134-AX134,0)</f>
        <v>-256.28</v>
      </c>
      <c r="BF134" s="191">
        <f t="shared" ref="BF134:BF197" si="115">MIN(T134-BA134,0)</f>
        <v>-285</v>
      </c>
    </row>
    <row r="135" spans="2:58">
      <c r="B135" t="s">
        <v>529</v>
      </c>
      <c r="C135" s="195" t="str">
        <f>_xlfn.XLOOKUP(B135,'2024.7-2024.9'!B:B,'2024.7-2024.9'!G:G)</f>
        <v>2024/06/24</v>
      </c>
      <c r="D135">
        <f>_xlfn.XLOOKUP(B135,'2024.7-2024.9'!B:B,'2024.7-2024.9'!I:I)</f>
        <v>0</v>
      </c>
      <c r="E135" t="str">
        <f>_xlfn.XLOOKUP(B135,'2024.7-2024.9'!B:B,'2024.7-2024.9'!C:C)</f>
        <v>服务营销中心</v>
      </c>
      <c r="F135" t="str">
        <f>_xlfn.XLOOKUP(B135,'2024.7-2024.9'!B:B,'2024.7-2024.9'!F:F)</f>
        <v>项目经理</v>
      </c>
      <c r="G135">
        <f>_xlfn.XLOOKUP(B135,'2024.07-09姓名和payroll计数'!A:A,'2024.07-09姓名和payroll计数'!B:B)</f>
        <v>3</v>
      </c>
      <c r="H135" s="10">
        <f>_xlfn.XLOOKUP(B135,'2024.1-2024.6'!B:B,'2024.1-2024.6'!K:K)</f>
        <v>3655.92</v>
      </c>
      <c r="I135" s="10">
        <f>IFERROR(AVERAGEIF(#REF!,B135,#REF!),0)</f>
        <v>0</v>
      </c>
      <c r="J135" s="10">
        <f>_xlfn.XLOOKUP(B135,'2024.1-2024.6'!B:B,'2024.1-2024.6'!J:J)</f>
        <v>5300</v>
      </c>
      <c r="K135" s="10">
        <f>IFERROR(AVERAGEIF(#REF!,B135,#REF!),0)</f>
        <v>0</v>
      </c>
      <c r="M135" s="10">
        <f>SUMIF('2024.7-2024.9'!B:B,B135,'2024.7-2024.9'!L:L)</f>
        <v>1091.04</v>
      </c>
      <c r="O135" s="10">
        <f>SUMIF('2024.7-2024.9'!B:B,B135,'2024.7-2024.9'!N:N)</f>
        <v>16.69</v>
      </c>
      <c r="P135" s="10">
        <f>SUMIF('2024.7-2024.9'!B:B,B135,'2024.7-2024.9'!P:P)</f>
        <v>11.4</v>
      </c>
      <c r="R135" s="10">
        <f>SUMIF('2024.7-2024.9'!B:B,B135,'2024.7-2024.9'!M:M)</f>
        <v>264.52</v>
      </c>
      <c r="T135" s="10">
        <f>SUMIF('2024.7-2024.9'!B:B,B135,'2024.7-2024.9'!O:O)</f>
        <v>1800</v>
      </c>
      <c r="U135" s="10">
        <f t="shared" si="78"/>
        <v>4546</v>
      </c>
      <c r="V135" s="10">
        <f t="shared" si="79"/>
        <v>4546</v>
      </c>
      <c r="W135" s="10">
        <f t="shared" si="80"/>
        <v>2045.7</v>
      </c>
      <c r="X135" s="10">
        <f t="shared" si="81"/>
        <v>3655.92</v>
      </c>
      <c r="Y135" s="10">
        <f t="shared" si="82"/>
        <v>3655.92</v>
      </c>
      <c r="Z135" s="10">
        <f t="shared" si="83"/>
        <v>87.74208</v>
      </c>
      <c r="AA135" s="10">
        <f t="shared" si="84"/>
        <v>3655.92</v>
      </c>
      <c r="AB135" s="10">
        <f t="shared" si="85"/>
        <v>21.93552</v>
      </c>
      <c r="AC135" s="10">
        <f t="shared" si="86"/>
        <v>4340</v>
      </c>
      <c r="AD135" s="10">
        <f t="shared" si="87"/>
        <v>4340</v>
      </c>
      <c r="AE135" s="10">
        <f t="shared" si="88"/>
        <v>520.8</v>
      </c>
      <c r="AF135" s="10">
        <f t="shared" si="89"/>
        <v>3655.92</v>
      </c>
      <c r="AG135" s="10">
        <f t="shared" si="90"/>
        <v>3655.92</v>
      </c>
      <c r="AH135" s="10">
        <f t="shared" si="91"/>
        <v>548.388</v>
      </c>
      <c r="AI135" s="10">
        <f t="shared" si="92"/>
        <v>-954.66</v>
      </c>
      <c r="AJ135" s="10">
        <f t="shared" si="93"/>
        <v>-71.05208</v>
      </c>
      <c r="AK135" s="10">
        <f t="shared" si="94"/>
        <v>-10.53552</v>
      </c>
      <c r="AL135" s="10">
        <f t="shared" si="95"/>
        <v>-256.28</v>
      </c>
      <c r="AM135" s="10">
        <f t="shared" si="96"/>
        <v>0</v>
      </c>
      <c r="AN135" s="10">
        <f t="shared" si="97"/>
        <v>5300</v>
      </c>
      <c r="AO135" s="10">
        <f t="shared" si="98"/>
        <v>5300</v>
      </c>
      <c r="AP135" s="10">
        <f t="shared" si="99"/>
        <v>2385</v>
      </c>
      <c r="AQ135" s="191">
        <f t="shared" si="100"/>
        <v>5300</v>
      </c>
      <c r="AR135" s="191">
        <f t="shared" si="101"/>
        <v>5300</v>
      </c>
      <c r="AS135" s="191">
        <f t="shared" si="102"/>
        <v>127.2</v>
      </c>
      <c r="AT135" s="191">
        <f t="shared" si="103"/>
        <v>5300</v>
      </c>
      <c r="AU135" s="191">
        <f t="shared" si="104"/>
        <v>31.8</v>
      </c>
      <c r="AV135" s="191">
        <f t="shared" si="105"/>
        <v>5300</v>
      </c>
      <c r="AW135" s="191">
        <f t="shared" si="106"/>
        <v>5300</v>
      </c>
      <c r="AX135" s="191">
        <f t="shared" si="107"/>
        <v>636</v>
      </c>
      <c r="AY135" s="191">
        <f t="shared" si="108"/>
        <v>5300</v>
      </c>
      <c r="AZ135" s="191">
        <f t="shared" si="109"/>
        <v>5300</v>
      </c>
      <c r="BA135" s="191">
        <f t="shared" si="110"/>
        <v>795</v>
      </c>
      <c r="BB135" s="191">
        <f t="shared" si="111"/>
        <v>-1293.96</v>
      </c>
      <c r="BC135" s="191">
        <f t="shared" si="112"/>
        <v>-110.51</v>
      </c>
      <c r="BD135" s="191">
        <f t="shared" si="113"/>
        <v>-20.4</v>
      </c>
      <c r="BE135" s="191">
        <f t="shared" si="114"/>
        <v>-371.48</v>
      </c>
      <c r="BF135" s="191">
        <f t="shared" si="115"/>
        <v>0</v>
      </c>
    </row>
    <row r="136" spans="2:58">
      <c r="B136" t="s">
        <v>336</v>
      </c>
      <c r="C136" s="195" t="str">
        <f>_xlfn.XLOOKUP(B136,'2024.7-2024.9'!B:B,'2024.7-2024.9'!G:G)</f>
        <v>2021/07/17</v>
      </c>
      <c r="D136">
        <f>_xlfn.XLOOKUP(B136,'2024.7-2024.9'!B:B,'2024.7-2024.9'!I:I)</f>
        <v>0</v>
      </c>
      <c r="E136" t="str">
        <f>_xlfn.XLOOKUP(B136,'2024.7-2024.9'!B:B,'2024.7-2024.9'!C:C)</f>
        <v>运营中心</v>
      </c>
      <c r="F136" t="str">
        <f>_xlfn.XLOOKUP(B136,'2024.7-2024.9'!B:B,'2024.7-2024.9'!F:F)</f>
        <v>装配钳工</v>
      </c>
      <c r="G136">
        <f>_xlfn.XLOOKUP(B136,'2024.07-09姓名和payroll计数'!A:A,'2024.07-09姓名和payroll计数'!B:B)</f>
        <v>3</v>
      </c>
      <c r="H136" s="10">
        <f>_xlfn.XLOOKUP(B136,'2024.1-2024.6'!B:B,'2024.1-2024.6'!K:K)</f>
        <v>5480.84</v>
      </c>
      <c r="I136" s="10">
        <f>IFERROR(AVERAGEIF(#REF!,B136,#REF!),0)</f>
        <v>0</v>
      </c>
      <c r="J136" s="10">
        <f>_xlfn.XLOOKUP(B136,'2024.1-2024.6'!B:B,'2024.1-2024.6'!J:J)</f>
        <v>1900</v>
      </c>
      <c r="K136" s="10">
        <f>IFERROR(AVERAGEIF(#REF!,B136,#REF!),0)</f>
        <v>0</v>
      </c>
      <c r="M136" s="10">
        <f>SUMIF('2024.7-2024.9'!B:B,B136,'2024.7-2024.9'!L:L)</f>
        <v>1091.04</v>
      </c>
      <c r="O136" s="10">
        <f>SUMIF('2024.7-2024.9'!B:B,B136,'2024.7-2024.9'!N:N)</f>
        <v>16.69</v>
      </c>
      <c r="P136" s="10">
        <f>SUMIF('2024.7-2024.9'!B:B,B136,'2024.7-2024.9'!P:P)</f>
        <v>11.4</v>
      </c>
      <c r="R136" s="10">
        <f>SUMIF('2024.7-2024.9'!B:B,B136,'2024.7-2024.9'!M:M)</f>
        <v>264.52</v>
      </c>
      <c r="T136" s="10">
        <f>SUMIF('2024.7-2024.9'!B:B,B136,'2024.7-2024.9'!O:O)</f>
        <v>0</v>
      </c>
      <c r="U136" s="10">
        <f t="shared" si="78"/>
        <v>5480.84</v>
      </c>
      <c r="V136" s="10">
        <f t="shared" si="79"/>
        <v>5480.84</v>
      </c>
      <c r="W136" s="10">
        <f t="shared" si="80"/>
        <v>2466.378</v>
      </c>
      <c r="X136" s="10">
        <f t="shared" si="81"/>
        <v>5480.84</v>
      </c>
      <c r="Y136" s="10">
        <f t="shared" si="82"/>
        <v>5480.84</v>
      </c>
      <c r="Z136" s="10">
        <f t="shared" si="83"/>
        <v>131.54016</v>
      </c>
      <c r="AA136" s="10">
        <f t="shared" si="84"/>
        <v>5480.84</v>
      </c>
      <c r="AB136" s="10">
        <f t="shared" si="85"/>
        <v>32.88504</v>
      </c>
      <c r="AC136" s="10">
        <f t="shared" si="86"/>
        <v>5480.84</v>
      </c>
      <c r="AD136" s="10">
        <f t="shared" si="87"/>
        <v>5480.84</v>
      </c>
      <c r="AE136" s="10">
        <f t="shared" si="88"/>
        <v>657.7008</v>
      </c>
      <c r="AF136" s="10">
        <f t="shared" si="89"/>
        <v>5480.84</v>
      </c>
      <c r="AG136" s="10">
        <f t="shared" si="90"/>
        <v>5480.84</v>
      </c>
      <c r="AH136" s="10">
        <f t="shared" si="91"/>
        <v>822.126</v>
      </c>
      <c r="AI136" s="10">
        <f t="shared" si="92"/>
        <v>-1375.338</v>
      </c>
      <c r="AJ136" s="10">
        <f t="shared" si="93"/>
        <v>-114.85016</v>
      </c>
      <c r="AK136" s="10">
        <f t="shared" si="94"/>
        <v>-21.48504</v>
      </c>
      <c r="AL136" s="10">
        <f t="shared" si="95"/>
        <v>-393.1808</v>
      </c>
      <c r="AM136" s="10">
        <f t="shared" si="96"/>
        <v>-822.126</v>
      </c>
      <c r="AN136" s="10">
        <f t="shared" si="97"/>
        <v>4546</v>
      </c>
      <c r="AO136" s="10">
        <f t="shared" si="98"/>
        <v>4546</v>
      </c>
      <c r="AP136" s="10">
        <f t="shared" si="99"/>
        <v>2045.7</v>
      </c>
      <c r="AQ136" s="191">
        <f t="shared" si="100"/>
        <v>1900</v>
      </c>
      <c r="AR136" s="191">
        <f t="shared" si="101"/>
        <v>1900</v>
      </c>
      <c r="AS136" s="191">
        <f t="shared" si="102"/>
        <v>45.6</v>
      </c>
      <c r="AT136" s="191">
        <f t="shared" si="103"/>
        <v>1900</v>
      </c>
      <c r="AU136" s="191">
        <f t="shared" si="104"/>
        <v>11.4</v>
      </c>
      <c r="AV136" s="191">
        <f t="shared" si="105"/>
        <v>4340</v>
      </c>
      <c r="AW136" s="191">
        <f t="shared" si="106"/>
        <v>4340</v>
      </c>
      <c r="AX136" s="191">
        <f t="shared" si="107"/>
        <v>520.8</v>
      </c>
      <c r="AY136" s="191">
        <f t="shared" si="108"/>
        <v>1900</v>
      </c>
      <c r="AZ136" s="191">
        <f t="shared" si="109"/>
        <v>1900</v>
      </c>
      <c r="BA136" s="191">
        <f t="shared" si="110"/>
        <v>285</v>
      </c>
      <c r="BB136" s="191">
        <f t="shared" si="111"/>
        <v>-954.66</v>
      </c>
      <c r="BC136" s="191">
        <f t="shared" si="112"/>
        <v>-28.91</v>
      </c>
      <c r="BD136" s="191">
        <f t="shared" si="113"/>
        <v>0</v>
      </c>
      <c r="BE136" s="191">
        <f t="shared" si="114"/>
        <v>-256.28</v>
      </c>
      <c r="BF136" s="191">
        <f t="shared" si="115"/>
        <v>-285</v>
      </c>
    </row>
    <row r="137" spans="2:58">
      <c r="B137" t="s">
        <v>337</v>
      </c>
      <c r="C137" s="195" t="str">
        <f>_xlfn.XLOOKUP(B137,'2024.7-2024.9'!B:B,'2024.7-2024.9'!G:G)</f>
        <v>2021/07/15</v>
      </c>
      <c r="D137">
        <f>_xlfn.XLOOKUP(B137,'2024.7-2024.9'!B:B,'2024.7-2024.9'!I:I)</f>
        <v>0</v>
      </c>
      <c r="E137" t="str">
        <f>_xlfn.XLOOKUP(B137,'2024.7-2024.9'!B:B,'2024.7-2024.9'!C:C)</f>
        <v>运营中心</v>
      </c>
      <c r="F137" t="str">
        <f>_xlfn.XLOOKUP(B137,'2024.7-2024.9'!B:B,'2024.7-2024.9'!F:F)</f>
        <v>装配钳工</v>
      </c>
      <c r="G137">
        <f>_xlfn.XLOOKUP(B137,'2024.07-09姓名和payroll计数'!A:A,'2024.07-09姓名和payroll计数'!B:B)</f>
        <v>3</v>
      </c>
      <c r="H137" s="10">
        <f>_xlfn.XLOOKUP(B137,'2024.1-2024.6'!B:B,'2024.1-2024.6'!K:K)</f>
        <v>6654.44</v>
      </c>
      <c r="I137" s="10">
        <f>IFERROR(AVERAGEIF(#REF!,B137,#REF!),0)</f>
        <v>0</v>
      </c>
      <c r="J137" s="10">
        <f>_xlfn.XLOOKUP(B137,'2024.1-2024.6'!B:B,'2024.1-2024.6'!J:J)</f>
        <v>1900</v>
      </c>
      <c r="K137" s="10">
        <f>IFERROR(AVERAGEIF(#REF!,B137,#REF!),0)</f>
        <v>0</v>
      </c>
      <c r="M137" s="10">
        <f>SUMIF('2024.7-2024.9'!B:B,B137,'2024.7-2024.9'!L:L)</f>
        <v>1091.04</v>
      </c>
      <c r="O137" s="10">
        <f>SUMIF('2024.7-2024.9'!B:B,B137,'2024.7-2024.9'!N:N)</f>
        <v>16.69</v>
      </c>
      <c r="P137" s="10">
        <f>SUMIF('2024.7-2024.9'!B:B,B137,'2024.7-2024.9'!P:P)</f>
        <v>11.4</v>
      </c>
      <c r="R137" s="10">
        <f>SUMIF('2024.7-2024.9'!B:B,B137,'2024.7-2024.9'!M:M)</f>
        <v>264.52</v>
      </c>
      <c r="T137" s="10">
        <f>SUMIF('2024.7-2024.9'!B:B,B137,'2024.7-2024.9'!O:O)</f>
        <v>0</v>
      </c>
      <c r="U137" s="10">
        <f t="shared" si="78"/>
        <v>6654.44</v>
      </c>
      <c r="V137" s="10">
        <f t="shared" si="79"/>
        <v>6654.44</v>
      </c>
      <c r="W137" s="10">
        <f t="shared" si="80"/>
        <v>2994.498</v>
      </c>
      <c r="X137" s="10">
        <f t="shared" si="81"/>
        <v>6654.44</v>
      </c>
      <c r="Y137" s="10">
        <f t="shared" si="82"/>
        <v>6654.44</v>
      </c>
      <c r="Z137" s="10">
        <f t="shared" si="83"/>
        <v>159.70656</v>
      </c>
      <c r="AA137" s="10">
        <f t="shared" si="84"/>
        <v>6654.44</v>
      </c>
      <c r="AB137" s="10">
        <f t="shared" si="85"/>
        <v>39.92664</v>
      </c>
      <c r="AC137" s="10">
        <f t="shared" si="86"/>
        <v>6654.44</v>
      </c>
      <c r="AD137" s="10">
        <f t="shared" si="87"/>
        <v>5626</v>
      </c>
      <c r="AE137" s="10">
        <f t="shared" si="88"/>
        <v>675.12</v>
      </c>
      <c r="AF137" s="10">
        <f t="shared" si="89"/>
        <v>6654.44</v>
      </c>
      <c r="AG137" s="10">
        <f t="shared" si="90"/>
        <v>6654.44</v>
      </c>
      <c r="AH137" s="10">
        <f t="shared" si="91"/>
        <v>998.166</v>
      </c>
      <c r="AI137" s="10">
        <f t="shared" si="92"/>
        <v>-1903.458</v>
      </c>
      <c r="AJ137" s="10">
        <f t="shared" si="93"/>
        <v>-143.01656</v>
      </c>
      <c r="AK137" s="10">
        <f t="shared" si="94"/>
        <v>-28.52664</v>
      </c>
      <c r="AL137" s="10">
        <f t="shared" si="95"/>
        <v>-410.6</v>
      </c>
      <c r="AM137" s="10">
        <f t="shared" si="96"/>
        <v>-998.166</v>
      </c>
      <c r="AN137" s="10">
        <f t="shared" si="97"/>
        <v>4546</v>
      </c>
      <c r="AO137" s="10">
        <f t="shared" si="98"/>
        <v>4546</v>
      </c>
      <c r="AP137" s="10">
        <f t="shared" si="99"/>
        <v>2045.7</v>
      </c>
      <c r="AQ137" s="191">
        <f t="shared" si="100"/>
        <v>1900</v>
      </c>
      <c r="AR137" s="191">
        <f t="shared" si="101"/>
        <v>1900</v>
      </c>
      <c r="AS137" s="191">
        <f t="shared" si="102"/>
        <v>45.6</v>
      </c>
      <c r="AT137" s="191">
        <f t="shared" si="103"/>
        <v>1900</v>
      </c>
      <c r="AU137" s="191">
        <f t="shared" si="104"/>
        <v>11.4</v>
      </c>
      <c r="AV137" s="191">
        <f t="shared" si="105"/>
        <v>4340</v>
      </c>
      <c r="AW137" s="191">
        <f t="shared" si="106"/>
        <v>4340</v>
      </c>
      <c r="AX137" s="191">
        <f t="shared" si="107"/>
        <v>520.8</v>
      </c>
      <c r="AY137" s="191">
        <f t="shared" si="108"/>
        <v>1900</v>
      </c>
      <c r="AZ137" s="191">
        <f t="shared" si="109"/>
        <v>1900</v>
      </c>
      <c r="BA137" s="191">
        <f t="shared" si="110"/>
        <v>285</v>
      </c>
      <c r="BB137" s="191">
        <f t="shared" si="111"/>
        <v>-954.66</v>
      </c>
      <c r="BC137" s="191">
        <f t="shared" si="112"/>
        <v>-28.91</v>
      </c>
      <c r="BD137" s="191">
        <f t="shared" si="113"/>
        <v>0</v>
      </c>
      <c r="BE137" s="191">
        <f t="shared" si="114"/>
        <v>-256.28</v>
      </c>
      <c r="BF137" s="191">
        <f t="shared" si="115"/>
        <v>-285</v>
      </c>
    </row>
    <row r="138" spans="2:58">
      <c r="B138" t="s">
        <v>338</v>
      </c>
      <c r="C138" s="195" t="str">
        <f>_xlfn.XLOOKUP(B138,'2024.7-2024.9'!B:B,'2024.7-2024.9'!G:G)</f>
        <v>2021/01/25</v>
      </c>
      <c r="D138">
        <f>_xlfn.XLOOKUP(B138,'2024.7-2024.9'!B:B,'2024.7-2024.9'!I:I)</f>
        <v>0</v>
      </c>
      <c r="E138" t="str">
        <f>_xlfn.XLOOKUP(B138,'2024.7-2024.9'!B:B,'2024.7-2024.9'!C:C)</f>
        <v>运营中心</v>
      </c>
      <c r="F138" t="str">
        <f>_xlfn.XLOOKUP(B138,'2024.7-2024.9'!B:B,'2024.7-2024.9'!F:F)</f>
        <v>仓管员</v>
      </c>
      <c r="G138">
        <f>_xlfn.XLOOKUP(B138,'2024.07-09姓名和payroll计数'!A:A,'2024.07-09姓名和payroll计数'!B:B)</f>
        <v>3</v>
      </c>
      <c r="H138" s="10">
        <f>_xlfn.XLOOKUP(B138,'2024.1-2024.6'!B:B,'2024.1-2024.6'!K:K)</f>
        <v>5671.72</v>
      </c>
      <c r="I138" s="10">
        <f>IFERROR(AVERAGEIF(#REF!,B138,#REF!),0)</f>
        <v>0</v>
      </c>
      <c r="J138" s="10">
        <f>_xlfn.XLOOKUP(B138,'2024.1-2024.6'!B:B,'2024.1-2024.6'!J:J)</f>
        <v>1900</v>
      </c>
      <c r="K138" s="10">
        <f>IFERROR(AVERAGEIF(#REF!,B138,#REF!),0)</f>
        <v>0</v>
      </c>
      <c r="M138" s="10">
        <f>SUMIF('2024.7-2024.9'!B:B,B138,'2024.7-2024.9'!L:L)</f>
        <v>1091.04</v>
      </c>
      <c r="O138" s="10">
        <f>SUMIF('2024.7-2024.9'!B:B,B138,'2024.7-2024.9'!N:N)</f>
        <v>16.69</v>
      </c>
      <c r="P138" s="10">
        <f>SUMIF('2024.7-2024.9'!B:B,B138,'2024.7-2024.9'!P:P)</f>
        <v>11.4</v>
      </c>
      <c r="R138" s="10">
        <f>SUMIF('2024.7-2024.9'!B:B,B138,'2024.7-2024.9'!M:M)</f>
        <v>264.52</v>
      </c>
      <c r="T138" s="10">
        <f>SUMIF('2024.7-2024.9'!B:B,B138,'2024.7-2024.9'!O:O)</f>
        <v>0</v>
      </c>
      <c r="U138" s="10">
        <f t="shared" si="78"/>
        <v>5671.72</v>
      </c>
      <c r="V138" s="10">
        <f t="shared" si="79"/>
        <v>5671.72</v>
      </c>
      <c r="W138" s="10">
        <f t="shared" si="80"/>
        <v>2552.274</v>
      </c>
      <c r="X138" s="10">
        <f t="shared" si="81"/>
        <v>5671.72</v>
      </c>
      <c r="Y138" s="10">
        <f t="shared" si="82"/>
        <v>5671.72</v>
      </c>
      <c r="Z138" s="10">
        <f t="shared" si="83"/>
        <v>136.12128</v>
      </c>
      <c r="AA138" s="10">
        <f t="shared" si="84"/>
        <v>5671.72</v>
      </c>
      <c r="AB138" s="10">
        <f t="shared" si="85"/>
        <v>34.03032</v>
      </c>
      <c r="AC138" s="10">
        <f t="shared" si="86"/>
        <v>5671.72</v>
      </c>
      <c r="AD138" s="10">
        <f t="shared" si="87"/>
        <v>5626</v>
      </c>
      <c r="AE138" s="10">
        <f t="shared" si="88"/>
        <v>675.12</v>
      </c>
      <c r="AF138" s="10">
        <f t="shared" si="89"/>
        <v>5671.72</v>
      </c>
      <c r="AG138" s="10">
        <f t="shared" si="90"/>
        <v>5671.72</v>
      </c>
      <c r="AH138" s="10">
        <f t="shared" si="91"/>
        <v>850.758</v>
      </c>
      <c r="AI138" s="10">
        <f t="shared" si="92"/>
        <v>-1461.234</v>
      </c>
      <c r="AJ138" s="10">
        <f t="shared" si="93"/>
        <v>-119.43128</v>
      </c>
      <c r="AK138" s="10">
        <f t="shared" si="94"/>
        <v>-22.63032</v>
      </c>
      <c r="AL138" s="10">
        <f t="shared" si="95"/>
        <v>-410.6</v>
      </c>
      <c r="AM138" s="10">
        <f t="shared" si="96"/>
        <v>-850.758</v>
      </c>
      <c r="AN138" s="10">
        <f t="shared" si="97"/>
        <v>4546</v>
      </c>
      <c r="AO138" s="10">
        <f t="shared" si="98"/>
        <v>4546</v>
      </c>
      <c r="AP138" s="10">
        <f t="shared" si="99"/>
        <v>2045.7</v>
      </c>
      <c r="AQ138" s="191">
        <f t="shared" si="100"/>
        <v>1900</v>
      </c>
      <c r="AR138" s="191">
        <f t="shared" si="101"/>
        <v>1900</v>
      </c>
      <c r="AS138" s="191">
        <f t="shared" si="102"/>
        <v>45.6</v>
      </c>
      <c r="AT138" s="191">
        <f t="shared" si="103"/>
        <v>1900</v>
      </c>
      <c r="AU138" s="191">
        <f t="shared" si="104"/>
        <v>11.4</v>
      </c>
      <c r="AV138" s="191">
        <f t="shared" si="105"/>
        <v>4340</v>
      </c>
      <c r="AW138" s="191">
        <f t="shared" si="106"/>
        <v>4340</v>
      </c>
      <c r="AX138" s="191">
        <f t="shared" si="107"/>
        <v>520.8</v>
      </c>
      <c r="AY138" s="191">
        <f t="shared" si="108"/>
        <v>1900</v>
      </c>
      <c r="AZ138" s="191">
        <f t="shared" si="109"/>
        <v>1900</v>
      </c>
      <c r="BA138" s="191">
        <f t="shared" si="110"/>
        <v>285</v>
      </c>
      <c r="BB138" s="191">
        <f t="shared" si="111"/>
        <v>-954.66</v>
      </c>
      <c r="BC138" s="191">
        <f t="shared" si="112"/>
        <v>-28.91</v>
      </c>
      <c r="BD138" s="191">
        <f t="shared" si="113"/>
        <v>0</v>
      </c>
      <c r="BE138" s="191">
        <f t="shared" si="114"/>
        <v>-256.28</v>
      </c>
      <c r="BF138" s="191">
        <f t="shared" si="115"/>
        <v>-285</v>
      </c>
    </row>
    <row r="139" spans="2:58">
      <c r="B139" t="s">
        <v>339</v>
      </c>
      <c r="C139" s="195" t="str">
        <f>_xlfn.XLOOKUP(B139,'2024.7-2024.9'!B:B,'2024.7-2024.9'!G:G)</f>
        <v>2020/05/29</v>
      </c>
      <c r="D139">
        <f>_xlfn.XLOOKUP(B139,'2024.7-2024.9'!B:B,'2024.7-2024.9'!I:I)</f>
        <v>0</v>
      </c>
      <c r="E139" t="str">
        <f>_xlfn.XLOOKUP(B139,'2024.7-2024.9'!B:B,'2024.7-2024.9'!C:C)</f>
        <v>运营中心</v>
      </c>
      <c r="F139" t="str">
        <f>_xlfn.XLOOKUP(B139,'2024.7-2024.9'!B:B,'2024.7-2024.9'!F:F)</f>
        <v>装配钳工</v>
      </c>
      <c r="G139">
        <f>_xlfn.XLOOKUP(B139,'2024.07-09姓名和payroll计数'!A:A,'2024.07-09姓名和payroll计数'!B:B)</f>
        <v>3</v>
      </c>
      <c r="H139" s="10">
        <f>_xlfn.XLOOKUP(B139,'2024.1-2024.6'!B:B,'2024.1-2024.6'!K:K)</f>
        <v>6107.01</v>
      </c>
      <c r="I139" s="10">
        <f>IFERROR(AVERAGEIF(#REF!,B139,#REF!),0)</f>
        <v>0</v>
      </c>
      <c r="J139" s="10">
        <f>_xlfn.XLOOKUP(B139,'2024.1-2024.6'!B:B,'2024.1-2024.6'!J:J)</f>
        <v>1900</v>
      </c>
      <c r="K139" s="10">
        <f>IFERROR(AVERAGEIF(#REF!,B139,#REF!),0)</f>
        <v>0</v>
      </c>
      <c r="M139" s="10">
        <f>SUMIF('2024.7-2024.9'!B:B,B139,'2024.7-2024.9'!L:L)</f>
        <v>1091.04</v>
      </c>
      <c r="O139" s="10">
        <f>SUMIF('2024.7-2024.9'!B:B,B139,'2024.7-2024.9'!N:N)</f>
        <v>16.69</v>
      </c>
      <c r="P139" s="10">
        <f>SUMIF('2024.7-2024.9'!B:B,B139,'2024.7-2024.9'!P:P)</f>
        <v>11.4</v>
      </c>
      <c r="R139" s="10">
        <f>SUMIF('2024.7-2024.9'!B:B,B139,'2024.7-2024.9'!M:M)</f>
        <v>264.52</v>
      </c>
      <c r="T139" s="10">
        <f>SUMIF('2024.7-2024.9'!B:B,B139,'2024.7-2024.9'!O:O)</f>
        <v>0</v>
      </c>
      <c r="U139" s="10">
        <f t="shared" si="78"/>
        <v>6107.01</v>
      </c>
      <c r="V139" s="10">
        <f t="shared" si="79"/>
        <v>6107.01</v>
      </c>
      <c r="W139" s="10">
        <f t="shared" si="80"/>
        <v>2748.1545</v>
      </c>
      <c r="X139" s="10">
        <f t="shared" si="81"/>
        <v>6107.01</v>
      </c>
      <c r="Y139" s="10">
        <f t="shared" si="82"/>
        <v>6107.01</v>
      </c>
      <c r="Z139" s="10">
        <f t="shared" si="83"/>
        <v>146.56824</v>
      </c>
      <c r="AA139" s="10">
        <f t="shared" si="84"/>
        <v>6107.01</v>
      </c>
      <c r="AB139" s="10">
        <f t="shared" si="85"/>
        <v>36.64206</v>
      </c>
      <c r="AC139" s="10">
        <f t="shared" si="86"/>
        <v>6107.01</v>
      </c>
      <c r="AD139" s="10">
        <f t="shared" si="87"/>
        <v>5626</v>
      </c>
      <c r="AE139" s="10">
        <f t="shared" si="88"/>
        <v>675.12</v>
      </c>
      <c r="AF139" s="10">
        <f t="shared" si="89"/>
        <v>6107.01</v>
      </c>
      <c r="AG139" s="10">
        <f t="shared" si="90"/>
        <v>6107.01</v>
      </c>
      <c r="AH139" s="10">
        <f t="shared" si="91"/>
        <v>916.0515</v>
      </c>
      <c r="AI139" s="10">
        <f t="shared" si="92"/>
        <v>-1657.1145</v>
      </c>
      <c r="AJ139" s="10">
        <f t="shared" si="93"/>
        <v>-129.87824</v>
      </c>
      <c r="AK139" s="10">
        <f t="shared" si="94"/>
        <v>-25.24206</v>
      </c>
      <c r="AL139" s="10">
        <f t="shared" si="95"/>
        <v>-410.6</v>
      </c>
      <c r="AM139" s="10">
        <f t="shared" si="96"/>
        <v>-916.0515</v>
      </c>
      <c r="AN139" s="10">
        <f t="shared" si="97"/>
        <v>4546</v>
      </c>
      <c r="AO139" s="10">
        <f t="shared" si="98"/>
        <v>4546</v>
      </c>
      <c r="AP139" s="10">
        <f t="shared" si="99"/>
        <v>2045.7</v>
      </c>
      <c r="AQ139" s="191">
        <f t="shared" si="100"/>
        <v>1900</v>
      </c>
      <c r="AR139" s="191">
        <f t="shared" si="101"/>
        <v>1900</v>
      </c>
      <c r="AS139" s="191">
        <f t="shared" si="102"/>
        <v>45.6</v>
      </c>
      <c r="AT139" s="191">
        <f t="shared" si="103"/>
        <v>1900</v>
      </c>
      <c r="AU139" s="191">
        <f t="shared" si="104"/>
        <v>11.4</v>
      </c>
      <c r="AV139" s="191">
        <f t="shared" si="105"/>
        <v>4340</v>
      </c>
      <c r="AW139" s="191">
        <f t="shared" si="106"/>
        <v>4340</v>
      </c>
      <c r="AX139" s="191">
        <f t="shared" si="107"/>
        <v>520.8</v>
      </c>
      <c r="AY139" s="191">
        <f t="shared" si="108"/>
        <v>1900</v>
      </c>
      <c r="AZ139" s="191">
        <f t="shared" si="109"/>
        <v>1900</v>
      </c>
      <c r="BA139" s="191">
        <f t="shared" si="110"/>
        <v>285</v>
      </c>
      <c r="BB139" s="191">
        <f t="shared" si="111"/>
        <v>-954.66</v>
      </c>
      <c r="BC139" s="191">
        <f t="shared" si="112"/>
        <v>-28.91</v>
      </c>
      <c r="BD139" s="191">
        <f t="shared" si="113"/>
        <v>0</v>
      </c>
      <c r="BE139" s="191">
        <f t="shared" si="114"/>
        <v>-256.28</v>
      </c>
      <c r="BF139" s="191">
        <f t="shared" si="115"/>
        <v>-285</v>
      </c>
    </row>
    <row r="140" spans="2:58">
      <c r="B140" t="s">
        <v>340</v>
      </c>
      <c r="C140" s="195" t="str">
        <f>_xlfn.XLOOKUP(B140,'2024.7-2024.9'!B:B,'2024.7-2024.9'!G:G)</f>
        <v>2022/10/09</v>
      </c>
      <c r="D140">
        <f>_xlfn.XLOOKUP(B140,'2024.7-2024.9'!B:B,'2024.7-2024.9'!I:I)</f>
        <v>0</v>
      </c>
      <c r="E140" t="str">
        <f>_xlfn.XLOOKUP(B140,'2024.7-2024.9'!B:B,'2024.7-2024.9'!C:C)</f>
        <v>运营中心</v>
      </c>
      <c r="F140" t="str">
        <f>_xlfn.XLOOKUP(B140,'2024.7-2024.9'!B:B,'2024.7-2024.9'!F:F)</f>
        <v>装配钳工</v>
      </c>
      <c r="G140">
        <f>_xlfn.XLOOKUP(B140,'2024.07-09姓名和payroll计数'!A:A,'2024.07-09姓名和payroll计数'!B:B)</f>
        <v>3</v>
      </c>
      <c r="H140" s="10">
        <f>_xlfn.XLOOKUP(B140,'2024.1-2024.6'!B:B,'2024.1-2024.6'!K:K)</f>
        <v>5560.32</v>
      </c>
      <c r="I140" s="10">
        <f>IFERROR(AVERAGEIF(#REF!,B140,#REF!),0)</f>
        <v>0</v>
      </c>
      <c r="J140" s="10">
        <f>_xlfn.XLOOKUP(B140,'2024.1-2024.6'!B:B,'2024.1-2024.6'!J:J)</f>
        <v>1900</v>
      </c>
      <c r="K140" s="10">
        <f>IFERROR(AVERAGEIF(#REF!,B140,#REF!),0)</f>
        <v>0</v>
      </c>
      <c r="M140" s="10">
        <f>SUMIF('2024.7-2024.9'!B:B,B140,'2024.7-2024.9'!L:L)</f>
        <v>1091.04</v>
      </c>
      <c r="O140" s="10">
        <f>SUMIF('2024.7-2024.9'!B:B,B140,'2024.7-2024.9'!N:N)</f>
        <v>16.69</v>
      </c>
      <c r="P140" s="10">
        <f>SUMIF('2024.7-2024.9'!B:B,B140,'2024.7-2024.9'!P:P)</f>
        <v>11.4</v>
      </c>
      <c r="R140" s="10">
        <f>SUMIF('2024.7-2024.9'!B:B,B140,'2024.7-2024.9'!M:M)</f>
        <v>264.52</v>
      </c>
      <c r="T140" s="10">
        <f>SUMIF('2024.7-2024.9'!B:B,B140,'2024.7-2024.9'!O:O)</f>
        <v>0</v>
      </c>
      <c r="U140" s="10">
        <f t="shared" si="78"/>
        <v>5560.32</v>
      </c>
      <c r="V140" s="10">
        <f t="shared" si="79"/>
        <v>5560.32</v>
      </c>
      <c r="W140" s="10">
        <f t="shared" si="80"/>
        <v>2502.144</v>
      </c>
      <c r="X140" s="10">
        <f t="shared" si="81"/>
        <v>5560.32</v>
      </c>
      <c r="Y140" s="10">
        <f t="shared" si="82"/>
        <v>5560.32</v>
      </c>
      <c r="Z140" s="10">
        <f t="shared" si="83"/>
        <v>133.44768</v>
      </c>
      <c r="AA140" s="10">
        <f t="shared" si="84"/>
        <v>5560.32</v>
      </c>
      <c r="AB140" s="10">
        <f t="shared" si="85"/>
        <v>33.36192</v>
      </c>
      <c r="AC140" s="10">
        <f t="shared" si="86"/>
        <v>5560.32</v>
      </c>
      <c r="AD140" s="10">
        <f t="shared" si="87"/>
        <v>5560.32</v>
      </c>
      <c r="AE140" s="10">
        <f t="shared" si="88"/>
        <v>667.2384</v>
      </c>
      <c r="AF140" s="10">
        <f t="shared" si="89"/>
        <v>5560.32</v>
      </c>
      <c r="AG140" s="10">
        <f t="shared" si="90"/>
        <v>5560.32</v>
      </c>
      <c r="AH140" s="10">
        <f t="shared" si="91"/>
        <v>834.048</v>
      </c>
      <c r="AI140" s="10">
        <f t="shared" si="92"/>
        <v>-1411.104</v>
      </c>
      <c r="AJ140" s="10">
        <f t="shared" si="93"/>
        <v>-116.75768</v>
      </c>
      <c r="AK140" s="10">
        <f t="shared" si="94"/>
        <v>-21.96192</v>
      </c>
      <c r="AL140" s="10">
        <f t="shared" si="95"/>
        <v>-402.7184</v>
      </c>
      <c r="AM140" s="10">
        <f t="shared" si="96"/>
        <v>-834.048</v>
      </c>
      <c r="AN140" s="10">
        <f t="shared" si="97"/>
        <v>4546</v>
      </c>
      <c r="AO140" s="10">
        <f t="shared" si="98"/>
        <v>4546</v>
      </c>
      <c r="AP140" s="10">
        <f t="shared" si="99"/>
        <v>2045.7</v>
      </c>
      <c r="AQ140" s="191">
        <f t="shared" si="100"/>
        <v>1900</v>
      </c>
      <c r="AR140" s="191">
        <f t="shared" si="101"/>
        <v>1900</v>
      </c>
      <c r="AS140" s="191">
        <f t="shared" si="102"/>
        <v>45.6</v>
      </c>
      <c r="AT140" s="191">
        <f t="shared" si="103"/>
        <v>1900</v>
      </c>
      <c r="AU140" s="191">
        <f t="shared" si="104"/>
        <v>11.4</v>
      </c>
      <c r="AV140" s="191">
        <f t="shared" si="105"/>
        <v>4340</v>
      </c>
      <c r="AW140" s="191">
        <f t="shared" si="106"/>
        <v>4340</v>
      </c>
      <c r="AX140" s="191">
        <f t="shared" si="107"/>
        <v>520.8</v>
      </c>
      <c r="AY140" s="191">
        <f t="shared" si="108"/>
        <v>1900</v>
      </c>
      <c r="AZ140" s="191">
        <f t="shared" si="109"/>
        <v>1900</v>
      </c>
      <c r="BA140" s="191">
        <f t="shared" si="110"/>
        <v>285</v>
      </c>
      <c r="BB140" s="191">
        <f t="shared" si="111"/>
        <v>-954.66</v>
      </c>
      <c r="BC140" s="191">
        <f t="shared" si="112"/>
        <v>-28.91</v>
      </c>
      <c r="BD140" s="191">
        <f t="shared" si="113"/>
        <v>0</v>
      </c>
      <c r="BE140" s="191">
        <f t="shared" si="114"/>
        <v>-256.28</v>
      </c>
      <c r="BF140" s="191">
        <f t="shared" si="115"/>
        <v>-285</v>
      </c>
    </row>
    <row r="141" spans="2:58">
      <c r="B141" t="s">
        <v>341</v>
      </c>
      <c r="C141" s="195" t="str">
        <f>_xlfn.XLOOKUP(B141,'2024.7-2024.9'!B:B,'2024.7-2024.9'!G:G)</f>
        <v>2020/09/14</v>
      </c>
      <c r="D141">
        <f>_xlfn.XLOOKUP(B141,'2024.7-2024.9'!B:B,'2024.7-2024.9'!I:I)</f>
        <v>0</v>
      </c>
      <c r="E141" t="str">
        <f>_xlfn.XLOOKUP(B141,'2024.7-2024.9'!B:B,'2024.7-2024.9'!C:C)</f>
        <v>运营中心</v>
      </c>
      <c r="F141" t="str">
        <f>_xlfn.XLOOKUP(B141,'2024.7-2024.9'!B:B,'2024.7-2024.9'!F:F)</f>
        <v>装配钳工</v>
      </c>
      <c r="G141">
        <f>_xlfn.XLOOKUP(B141,'2024.07-09姓名和payroll计数'!A:A,'2024.07-09姓名和payroll计数'!B:B)</f>
        <v>3</v>
      </c>
      <c r="H141" s="10">
        <f>_xlfn.XLOOKUP(B141,'2024.1-2024.6'!B:B,'2024.1-2024.6'!K:K)</f>
        <v>8913.96</v>
      </c>
      <c r="I141" s="10">
        <f>IFERROR(AVERAGEIF(#REF!,B141,#REF!),0)</f>
        <v>0</v>
      </c>
      <c r="J141" s="10">
        <f>_xlfn.XLOOKUP(B141,'2024.1-2024.6'!B:B,'2024.1-2024.6'!J:J)</f>
        <v>1900</v>
      </c>
      <c r="K141" s="10">
        <f>IFERROR(AVERAGEIF(#REF!,B141,#REF!),0)</f>
        <v>0</v>
      </c>
      <c r="M141" s="10">
        <f>SUMIF('2024.7-2024.9'!B:B,B141,'2024.7-2024.9'!L:L)</f>
        <v>1091.04</v>
      </c>
      <c r="O141" s="10">
        <f>SUMIF('2024.7-2024.9'!B:B,B141,'2024.7-2024.9'!N:N)</f>
        <v>16.69</v>
      </c>
      <c r="P141" s="10">
        <f>SUMIF('2024.7-2024.9'!B:B,B141,'2024.7-2024.9'!P:P)</f>
        <v>11.4</v>
      </c>
      <c r="R141" s="10">
        <f>SUMIF('2024.7-2024.9'!B:B,B141,'2024.7-2024.9'!M:M)</f>
        <v>264.52</v>
      </c>
      <c r="T141" s="10">
        <f>SUMIF('2024.7-2024.9'!B:B,B141,'2024.7-2024.9'!O:O)</f>
        <v>0</v>
      </c>
      <c r="U141" s="10">
        <f t="shared" si="78"/>
        <v>8913.96</v>
      </c>
      <c r="V141" s="10">
        <f t="shared" si="79"/>
        <v>8913.96</v>
      </c>
      <c r="W141" s="10">
        <f t="shared" si="80"/>
        <v>4011.282</v>
      </c>
      <c r="X141" s="10">
        <f t="shared" si="81"/>
        <v>8913.96</v>
      </c>
      <c r="Y141" s="10">
        <f t="shared" si="82"/>
        <v>8913.96</v>
      </c>
      <c r="Z141" s="10">
        <f t="shared" si="83"/>
        <v>213.93504</v>
      </c>
      <c r="AA141" s="10">
        <f t="shared" si="84"/>
        <v>8913.96</v>
      </c>
      <c r="AB141" s="10">
        <f t="shared" si="85"/>
        <v>53.48376</v>
      </c>
      <c r="AC141" s="10">
        <f t="shared" si="86"/>
        <v>8913.96</v>
      </c>
      <c r="AD141" s="10">
        <f t="shared" si="87"/>
        <v>5626</v>
      </c>
      <c r="AE141" s="10">
        <f t="shared" si="88"/>
        <v>675.12</v>
      </c>
      <c r="AF141" s="10">
        <f t="shared" si="89"/>
        <v>8913.96</v>
      </c>
      <c r="AG141" s="10">
        <f t="shared" si="90"/>
        <v>8913.96</v>
      </c>
      <c r="AH141" s="10">
        <f t="shared" si="91"/>
        <v>1337.094</v>
      </c>
      <c r="AI141" s="10">
        <f t="shared" si="92"/>
        <v>-2920.242</v>
      </c>
      <c r="AJ141" s="10">
        <f t="shared" si="93"/>
        <v>-197.24504</v>
      </c>
      <c r="AK141" s="10">
        <f t="shared" si="94"/>
        <v>-42.08376</v>
      </c>
      <c r="AL141" s="10">
        <f t="shared" si="95"/>
        <v>-410.6</v>
      </c>
      <c r="AM141" s="10">
        <f t="shared" si="96"/>
        <v>-1337.094</v>
      </c>
      <c r="AN141" s="10">
        <f t="shared" si="97"/>
        <v>4546</v>
      </c>
      <c r="AO141" s="10">
        <f t="shared" si="98"/>
        <v>4546</v>
      </c>
      <c r="AP141" s="10">
        <f t="shared" si="99"/>
        <v>2045.7</v>
      </c>
      <c r="AQ141" s="191">
        <f t="shared" si="100"/>
        <v>1900</v>
      </c>
      <c r="AR141" s="191">
        <f t="shared" si="101"/>
        <v>1900</v>
      </c>
      <c r="AS141" s="191">
        <f t="shared" si="102"/>
        <v>45.6</v>
      </c>
      <c r="AT141" s="191">
        <f t="shared" si="103"/>
        <v>1900</v>
      </c>
      <c r="AU141" s="191">
        <f t="shared" si="104"/>
        <v>11.4</v>
      </c>
      <c r="AV141" s="191">
        <f t="shared" si="105"/>
        <v>4340</v>
      </c>
      <c r="AW141" s="191">
        <f t="shared" si="106"/>
        <v>4340</v>
      </c>
      <c r="AX141" s="191">
        <f t="shared" si="107"/>
        <v>520.8</v>
      </c>
      <c r="AY141" s="191">
        <f t="shared" si="108"/>
        <v>1900</v>
      </c>
      <c r="AZ141" s="191">
        <f t="shared" si="109"/>
        <v>1900</v>
      </c>
      <c r="BA141" s="191">
        <f t="shared" si="110"/>
        <v>285</v>
      </c>
      <c r="BB141" s="191">
        <f t="shared" si="111"/>
        <v>-954.66</v>
      </c>
      <c r="BC141" s="191">
        <f t="shared" si="112"/>
        <v>-28.91</v>
      </c>
      <c r="BD141" s="191">
        <f t="shared" si="113"/>
        <v>0</v>
      </c>
      <c r="BE141" s="191">
        <f t="shared" si="114"/>
        <v>-256.28</v>
      </c>
      <c r="BF141" s="191">
        <f t="shared" si="115"/>
        <v>-285</v>
      </c>
    </row>
    <row r="142" spans="2:58">
      <c r="B142" t="s">
        <v>342</v>
      </c>
      <c r="C142" s="195" t="str">
        <f>_xlfn.XLOOKUP(B142,'2024.7-2024.9'!B:B,'2024.7-2024.9'!G:G)</f>
        <v>2018/02/01</v>
      </c>
      <c r="D142">
        <f>_xlfn.XLOOKUP(B142,'2024.7-2024.9'!B:B,'2024.7-2024.9'!I:I)</f>
        <v>0</v>
      </c>
      <c r="E142" t="str">
        <f>_xlfn.XLOOKUP(B142,'2024.7-2024.9'!B:B,'2024.7-2024.9'!C:C)</f>
        <v>人力资源部</v>
      </c>
      <c r="F142" t="str">
        <f>_xlfn.XLOOKUP(B142,'2024.7-2024.9'!B:B,'2024.7-2024.9'!F:F)</f>
        <v>清洁工</v>
      </c>
      <c r="G142">
        <f>_xlfn.XLOOKUP(B142,'2024.07-09姓名和payroll计数'!A:A,'2024.07-09姓名和payroll计数'!B:B)</f>
        <v>3</v>
      </c>
      <c r="H142" s="10">
        <f>_xlfn.XLOOKUP(B142,'2024.1-2024.6'!B:B,'2024.1-2024.6'!K:K)</f>
        <v>4419.37</v>
      </c>
      <c r="I142" s="10">
        <f>IFERROR(AVERAGEIF(#REF!,B142,#REF!),0)</f>
        <v>0</v>
      </c>
      <c r="J142" s="10">
        <f>_xlfn.XLOOKUP(B142,'2024.1-2024.6'!B:B,'2024.1-2024.6'!J:J)</f>
        <v>1900</v>
      </c>
      <c r="K142" s="10">
        <f>IFERROR(AVERAGEIF(#REF!,B142,#REF!),0)</f>
        <v>0</v>
      </c>
      <c r="M142" s="10">
        <f>SUMIF('2024.7-2024.9'!B:B,B142,'2024.7-2024.9'!L:L)</f>
        <v>0</v>
      </c>
      <c r="O142" s="10">
        <f>SUMIF('2024.7-2024.9'!B:B,B142,'2024.7-2024.9'!N:N)</f>
        <v>0</v>
      </c>
      <c r="P142" s="10">
        <f>SUMIF('2024.7-2024.9'!B:B,B142,'2024.7-2024.9'!P:P)</f>
        <v>0</v>
      </c>
      <c r="R142" s="10">
        <f>SUMIF('2024.7-2024.9'!B:B,B142,'2024.7-2024.9'!M:M)</f>
        <v>0</v>
      </c>
      <c r="T142" s="10">
        <f>SUMIF('2024.7-2024.9'!B:B,B142,'2024.7-2024.9'!O:O)</f>
        <v>0</v>
      </c>
      <c r="U142" s="10">
        <f t="shared" si="78"/>
        <v>4546</v>
      </c>
      <c r="V142" s="10">
        <f t="shared" si="79"/>
        <v>4546</v>
      </c>
      <c r="W142" s="10">
        <f t="shared" si="80"/>
        <v>2045.7</v>
      </c>
      <c r="X142" s="10">
        <f t="shared" si="81"/>
        <v>4419.37</v>
      </c>
      <c r="Y142" s="10">
        <f t="shared" si="82"/>
        <v>4419.37</v>
      </c>
      <c r="Z142" s="10">
        <f t="shared" si="83"/>
        <v>106.06488</v>
      </c>
      <c r="AA142" s="10">
        <f t="shared" si="84"/>
        <v>4419.37</v>
      </c>
      <c r="AB142" s="10">
        <f t="shared" si="85"/>
        <v>26.51622</v>
      </c>
      <c r="AC142" s="10">
        <f t="shared" si="86"/>
        <v>4419.37</v>
      </c>
      <c r="AD142" s="10">
        <f t="shared" si="87"/>
        <v>4419.37</v>
      </c>
      <c r="AE142" s="10">
        <f t="shared" si="88"/>
        <v>530.3244</v>
      </c>
      <c r="AF142" s="10">
        <f t="shared" si="89"/>
        <v>4419.37</v>
      </c>
      <c r="AG142" s="10">
        <f t="shared" si="90"/>
        <v>4419.37</v>
      </c>
      <c r="AH142" s="10">
        <f t="shared" si="91"/>
        <v>662.9055</v>
      </c>
      <c r="AI142" s="10">
        <f t="shared" si="92"/>
        <v>-2045.7</v>
      </c>
      <c r="AJ142" s="10">
        <f t="shared" si="93"/>
        <v>-106.06488</v>
      </c>
      <c r="AK142" s="10">
        <f t="shared" si="94"/>
        <v>-26.51622</v>
      </c>
      <c r="AL142" s="10">
        <f t="shared" si="95"/>
        <v>-530.3244</v>
      </c>
      <c r="AM142" s="10">
        <f t="shared" si="96"/>
        <v>-662.9055</v>
      </c>
      <c r="AN142" s="10">
        <f t="shared" si="97"/>
        <v>4546</v>
      </c>
      <c r="AO142" s="10">
        <f t="shared" si="98"/>
        <v>4546</v>
      </c>
      <c r="AP142" s="10">
        <f t="shared" si="99"/>
        <v>2045.7</v>
      </c>
      <c r="AQ142" s="191">
        <f t="shared" si="100"/>
        <v>1900</v>
      </c>
      <c r="AR142" s="191">
        <f t="shared" si="101"/>
        <v>1900</v>
      </c>
      <c r="AS142" s="191">
        <f t="shared" si="102"/>
        <v>45.6</v>
      </c>
      <c r="AT142" s="191">
        <f t="shared" si="103"/>
        <v>1900</v>
      </c>
      <c r="AU142" s="191">
        <f t="shared" si="104"/>
        <v>11.4</v>
      </c>
      <c r="AV142" s="191">
        <f t="shared" si="105"/>
        <v>4340</v>
      </c>
      <c r="AW142" s="191">
        <f t="shared" si="106"/>
        <v>4340</v>
      </c>
      <c r="AX142" s="191">
        <f t="shared" si="107"/>
        <v>520.8</v>
      </c>
      <c r="AY142" s="191">
        <f t="shared" si="108"/>
        <v>1900</v>
      </c>
      <c r="AZ142" s="191">
        <f t="shared" si="109"/>
        <v>1900</v>
      </c>
      <c r="BA142" s="191">
        <f t="shared" si="110"/>
        <v>285</v>
      </c>
      <c r="BB142" s="191">
        <f t="shared" si="111"/>
        <v>-2045.7</v>
      </c>
      <c r="BC142" s="191">
        <f t="shared" si="112"/>
        <v>-45.6</v>
      </c>
      <c r="BD142" s="191">
        <f t="shared" si="113"/>
        <v>-11.4</v>
      </c>
      <c r="BE142" s="191">
        <f t="shared" si="114"/>
        <v>-520.8</v>
      </c>
      <c r="BF142" s="191">
        <f t="shared" si="115"/>
        <v>-285</v>
      </c>
    </row>
    <row r="143" spans="2:58">
      <c r="B143" t="s">
        <v>530</v>
      </c>
      <c r="C143" s="195" t="str">
        <f>_xlfn.XLOOKUP(B143,'2024.7-2024.9'!B:B,'2024.7-2024.9'!G:G)</f>
        <v>2024/03/06</v>
      </c>
      <c r="D143">
        <f>_xlfn.XLOOKUP(B143,'2024.7-2024.9'!B:B,'2024.7-2024.9'!I:I)</f>
        <v>0</v>
      </c>
      <c r="E143" t="str">
        <f>_xlfn.XLOOKUP(B143,'2024.7-2024.9'!B:B,'2024.7-2024.9'!C:C)</f>
        <v>运营中心</v>
      </c>
      <c r="F143" t="str">
        <f>_xlfn.XLOOKUP(B143,'2024.7-2024.9'!B:B,'2024.7-2024.9'!F:F)</f>
        <v>装配钳工</v>
      </c>
      <c r="G143">
        <f>_xlfn.XLOOKUP(B143,'2024.07-09姓名和payroll计数'!A:A,'2024.07-09姓名和payroll计数'!B:B)</f>
        <v>3</v>
      </c>
      <c r="H143" s="10">
        <f>_xlfn.XLOOKUP(B143,'2024.1-2024.6'!B:B,'2024.1-2024.6'!K:K)</f>
        <v>5366.69</v>
      </c>
      <c r="I143" s="10">
        <f>IFERROR(AVERAGEIF(#REF!,B143,#REF!),0)</f>
        <v>0</v>
      </c>
      <c r="J143" s="10">
        <f>_xlfn.XLOOKUP(B143,'2024.1-2024.6'!B:B,'2024.1-2024.6'!J:J)</f>
        <v>1900</v>
      </c>
      <c r="K143" s="10">
        <f>IFERROR(AVERAGEIF(#REF!,B143,#REF!),0)</f>
        <v>0</v>
      </c>
      <c r="M143" s="10">
        <f>SUMIF('2024.7-2024.9'!B:B,B143,'2024.7-2024.9'!L:L)</f>
        <v>1091.04</v>
      </c>
      <c r="O143" s="10">
        <f>SUMIF('2024.7-2024.9'!B:B,B143,'2024.7-2024.9'!N:N)</f>
        <v>16.69</v>
      </c>
      <c r="P143" s="10">
        <f>SUMIF('2024.7-2024.9'!B:B,B143,'2024.7-2024.9'!P:P)</f>
        <v>11.4</v>
      </c>
      <c r="R143" s="10">
        <f>SUMIF('2024.7-2024.9'!B:B,B143,'2024.7-2024.9'!M:M)</f>
        <v>264.52</v>
      </c>
      <c r="T143" s="10">
        <f>SUMIF('2024.7-2024.9'!B:B,B143,'2024.7-2024.9'!O:O)</f>
        <v>0</v>
      </c>
      <c r="U143" s="10">
        <f t="shared" si="78"/>
        <v>5366.69</v>
      </c>
      <c r="V143" s="10">
        <f t="shared" si="79"/>
        <v>5366.69</v>
      </c>
      <c r="W143" s="10">
        <f t="shared" si="80"/>
        <v>2415.0105</v>
      </c>
      <c r="X143" s="10">
        <f t="shared" si="81"/>
        <v>5366.69</v>
      </c>
      <c r="Y143" s="10">
        <f t="shared" si="82"/>
        <v>5366.69</v>
      </c>
      <c r="Z143" s="10">
        <f t="shared" si="83"/>
        <v>128.80056</v>
      </c>
      <c r="AA143" s="10">
        <f t="shared" si="84"/>
        <v>5366.69</v>
      </c>
      <c r="AB143" s="10">
        <f t="shared" si="85"/>
        <v>32.20014</v>
      </c>
      <c r="AC143" s="10">
        <f t="shared" si="86"/>
        <v>5366.69</v>
      </c>
      <c r="AD143" s="10">
        <f t="shared" si="87"/>
        <v>5366.69</v>
      </c>
      <c r="AE143" s="10">
        <f t="shared" si="88"/>
        <v>644.0028</v>
      </c>
      <c r="AF143" s="10">
        <f t="shared" si="89"/>
        <v>5366.69</v>
      </c>
      <c r="AG143" s="10">
        <f t="shared" si="90"/>
        <v>5366.69</v>
      </c>
      <c r="AH143" s="10">
        <f t="shared" si="91"/>
        <v>805.0035</v>
      </c>
      <c r="AI143" s="10">
        <f t="shared" si="92"/>
        <v>-1323.9705</v>
      </c>
      <c r="AJ143" s="10">
        <f t="shared" si="93"/>
        <v>-112.11056</v>
      </c>
      <c r="AK143" s="10">
        <f t="shared" si="94"/>
        <v>-20.80014</v>
      </c>
      <c r="AL143" s="10">
        <f t="shared" si="95"/>
        <v>-379.4828</v>
      </c>
      <c r="AM143" s="10">
        <f t="shared" si="96"/>
        <v>-805.0035</v>
      </c>
      <c r="AN143" s="10">
        <f t="shared" si="97"/>
        <v>4546</v>
      </c>
      <c r="AO143" s="10">
        <f t="shared" si="98"/>
        <v>4546</v>
      </c>
      <c r="AP143" s="10">
        <f t="shared" si="99"/>
        <v>2045.7</v>
      </c>
      <c r="AQ143" s="191">
        <f t="shared" si="100"/>
        <v>1900</v>
      </c>
      <c r="AR143" s="191">
        <f t="shared" si="101"/>
        <v>1900</v>
      </c>
      <c r="AS143" s="191">
        <f t="shared" si="102"/>
        <v>45.6</v>
      </c>
      <c r="AT143" s="191">
        <f t="shared" si="103"/>
        <v>1900</v>
      </c>
      <c r="AU143" s="191">
        <f t="shared" si="104"/>
        <v>11.4</v>
      </c>
      <c r="AV143" s="191">
        <f t="shared" si="105"/>
        <v>4340</v>
      </c>
      <c r="AW143" s="191">
        <f t="shared" si="106"/>
        <v>4340</v>
      </c>
      <c r="AX143" s="191">
        <f t="shared" si="107"/>
        <v>520.8</v>
      </c>
      <c r="AY143" s="191">
        <f t="shared" si="108"/>
        <v>1900</v>
      </c>
      <c r="AZ143" s="191">
        <f t="shared" si="109"/>
        <v>1900</v>
      </c>
      <c r="BA143" s="191">
        <f t="shared" si="110"/>
        <v>285</v>
      </c>
      <c r="BB143" s="191">
        <f t="shared" si="111"/>
        <v>-954.66</v>
      </c>
      <c r="BC143" s="191">
        <f t="shared" si="112"/>
        <v>-28.91</v>
      </c>
      <c r="BD143" s="191">
        <f t="shared" si="113"/>
        <v>0</v>
      </c>
      <c r="BE143" s="191">
        <f t="shared" si="114"/>
        <v>-256.28</v>
      </c>
      <c r="BF143" s="191">
        <f t="shared" si="115"/>
        <v>-285</v>
      </c>
    </row>
    <row r="144" spans="2:58">
      <c r="B144" t="s">
        <v>344</v>
      </c>
      <c r="C144" s="195" t="str">
        <f>_xlfn.XLOOKUP(B144,'2024.7-2024.9'!B:B,'2024.7-2024.9'!G:G)</f>
        <v>2018/12/12</v>
      </c>
      <c r="D144">
        <f>_xlfn.XLOOKUP(B144,'2024.7-2024.9'!B:B,'2024.7-2024.9'!I:I)</f>
        <v>0</v>
      </c>
      <c r="E144" t="str">
        <f>_xlfn.XLOOKUP(B144,'2024.7-2024.9'!B:B,'2024.7-2024.9'!C:C)</f>
        <v>销售部</v>
      </c>
      <c r="F144" t="str">
        <f>_xlfn.XLOOKUP(B144,'2024.7-2024.9'!B:B,'2024.7-2024.9'!F:F)</f>
        <v>区域销售总监</v>
      </c>
      <c r="G144">
        <f>_xlfn.XLOOKUP(B144,'2024.07-09姓名和payroll计数'!A:A,'2024.07-09姓名和payroll计数'!B:B)</f>
        <v>3</v>
      </c>
      <c r="H144" s="10">
        <f>_xlfn.XLOOKUP(B144,'2024.1-2024.6'!B:B,'2024.1-2024.6'!K:K)</f>
        <v>20525</v>
      </c>
      <c r="I144" s="10">
        <f>IFERROR(AVERAGEIF(#REF!,B144,#REF!),0)</f>
        <v>0</v>
      </c>
      <c r="J144" s="10">
        <f>_xlfn.XLOOKUP(B144,'2024.1-2024.6'!B:B,'2024.1-2024.6'!J:J)</f>
        <v>8800</v>
      </c>
      <c r="K144" s="10">
        <f>IFERROR(AVERAGEIF(#REF!,B144,#REF!),0)</f>
        <v>0</v>
      </c>
      <c r="M144" s="10">
        <f>SUMIF('2024.7-2024.9'!B:B,B144,'2024.7-2024.9'!L:L)</f>
        <v>0</v>
      </c>
      <c r="O144" s="10">
        <f>SUMIF('2024.7-2024.9'!B:B,B144,'2024.7-2024.9'!N:N)</f>
        <v>0</v>
      </c>
      <c r="P144" s="10">
        <f>SUMIF('2024.7-2024.9'!B:B,B144,'2024.7-2024.9'!P:P)</f>
        <v>0</v>
      </c>
      <c r="R144" s="10">
        <f>SUMIF('2024.7-2024.9'!B:B,B144,'2024.7-2024.9'!M:M)</f>
        <v>0</v>
      </c>
      <c r="T144" s="10">
        <f>SUMIF('2024.7-2024.9'!B:B,B144,'2024.7-2024.9'!O:O)</f>
        <v>0</v>
      </c>
      <c r="U144" s="10">
        <f t="shared" si="78"/>
        <v>20525</v>
      </c>
      <c r="V144" s="10">
        <f t="shared" si="79"/>
        <v>20525</v>
      </c>
      <c r="W144" s="10">
        <f t="shared" si="80"/>
        <v>9236.25</v>
      </c>
      <c r="X144" s="10">
        <f t="shared" si="81"/>
        <v>20525</v>
      </c>
      <c r="Y144" s="10">
        <f t="shared" si="82"/>
        <v>20525</v>
      </c>
      <c r="Z144" s="10">
        <f t="shared" si="83"/>
        <v>492.6</v>
      </c>
      <c r="AA144" s="10">
        <f t="shared" si="84"/>
        <v>20525</v>
      </c>
      <c r="AB144" s="10">
        <f t="shared" si="85"/>
        <v>123.15</v>
      </c>
      <c r="AC144" s="10">
        <f t="shared" si="86"/>
        <v>20525</v>
      </c>
      <c r="AD144" s="10">
        <f t="shared" si="87"/>
        <v>5626</v>
      </c>
      <c r="AE144" s="10">
        <f t="shared" si="88"/>
        <v>675.12</v>
      </c>
      <c r="AF144" s="10">
        <f t="shared" si="89"/>
        <v>20525</v>
      </c>
      <c r="AG144" s="10">
        <f t="shared" si="90"/>
        <v>20525</v>
      </c>
      <c r="AH144" s="10">
        <f t="shared" si="91"/>
        <v>3078.75</v>
      </c>
      <c r="AI144" s="10">
        <f t="shared" si="92"/>
        <v>-9236.25</v>
      </c>
      <c r="AJ144" s="10">
        <f t="shared" si="93"/>
        <v>-492.6</v>
      </c>
      <c r="AK144" s="10">
        <f t="shared" si="94"/>
        <v>-123.15</v>
      </c>
      <c r="AL144" s="10">
        <f t="shared" si="95"/>
        <v>-675.12</v>
      </c>
      <c r="AM144" s="10">
        <f t="shared" si="96"/>
        <v>-3078.75</v>
      </c>
      <c r="AN144" s="10">
        <f t="shared" si="97"/>
        <v>8800</v>
      </c>
      <c r="AO144" s="10">
        <f t="shared" si="98"/>
        <v>8800</v>
      </c>
      <c r="AP144" s="10">
        <f t="shared" si="99"/>
        <v>3960</v>
      </c>
      <c r="AQ144" s="191">
        <f t="shared" si="100"/>
        <v>8800</v>
      </c>
      <c r="AR144" s="191">
        <f t="shared" si="101"/>
        <v>8800</v>
      </c>
      <c r="AS144" s="191">
        <f t="shared" si="102"/>
        <v>211.2</v>
      </c>
      <c r="AT144" s="191">
        <f t="shared" si="103"/>
        <v>8800</v>
      </c>
      <c r="AU144" s="191">
        <f t="shared" si="104"/>
        <v>52.8</v>
      </c>
      <c r="AV144" s="191">
        <f t="shared" si="105"/>
        <v>8800</v>
      </c>
      <c r="AW144" s="191">
        <f t="shared" si="106"/>
        <v>5626</v>
      </c>
      <c r="AX144" s="191">
        <f t="shared" si="107"/>
        <v>675.12</v>
      </c>
      <c r="AY144" s="191">
        <f t="shared" si="108"/>
        <v>8800</v>
      </c>
      <c r="AZ144" s="191">
        <f t="shared" si="109"/>
        <v>8800</v>
      </c>
      <c r="BA144" s="191">
        <f t="shared" si="110"/>
        <v>1320</v>
      </c>
      <c r="BB144" s="191">
        <f t="shared" si="111"/>
        <v>-3960</v>
      </c>
      <c r="BC144" s="191">
        <f t="shared" si="112"/>
        <v>-211.2</v>
      </c>
      <c r="BD144" s="191">
        <f t="shared" si="113"/>
        <v>-52.8</v>
      </c>
      <c r="BE144" s="191">
        <f t="shared" si="114"/>
        <v>-675.12</v>
      </c>
      <c r="BF144" s="191">
        <f t="shared" si="115"/>
        <v>-1320</v>
      </c>
    </row>
    <row r="145" spans="2:58">
      <c r="B145" t="s">
        <v>346</v>
      </c>
      <c r="C145" s="195" t="str">
        <f>_xlfn.XLOOKUP(B145,'2024.7-2024.9'!B:B,'2024.7-2024.9'!G:G)</f>
        <v>2020/11/16</v>
      </c>
      <c r="D145">
        <f>_xlfn.XLOOKUP(B145,'2024.7-2024.9'!B:B,'2024.7-2024.9'!I:I)</f>
        <v>0</v>
      </c>
      <c r="E145" t="str">
        <f>_xlfn.XLOOKUP(B145,'2024.7-2024.9'!B:B,'2024.7-2024.9'!C:C)</f>
        <v>服务营销中心</v>
      </c>
      <c r="F145" t="str">
        <f>_xlfn.XLOOKUP(B145,'2024.7-2024.9'!B:B,'2024.7-2024.9'!F:F)</f>
        <v>电气服务工程师（上海）</v>
      </c>
      <c r="G145">
        <f>_xlfn.XLOOKUP(B145,'2024.07-09姓名和payroll计数'!A:A,'2024.07-09姓名和payroll计数'!B:B)</f>
        <v>3</v>
      </c>
      <c r="H145" s="10">
        <f>_xlfn.XLOOKUP(B145,'2024.1-2024.6'!B:B,'2024.1-2024.6'!K:K)</f>
        <v>9363.05</v>
      </c>
      <c r="I145" s="10">
        <f>IFERROR(AVERAGEIF(#REF!,B145,#REF!),0)</f>
        <v>0</v>
      </c>
      <c r="J145" s="10">
        <f>_xlfn.XLOOKUP(B145,'2024.1-2024.6'!B:B,'2024.1-2024.6'!J:J)</f>
        <v>4925</v>
      </c>
      <c r="K145" s="10">
        <f>IFERROR(AVERAGEIF(#REF!,B145,#REF!),0)</f>
        <v>0</v>
      </c>
      <c r="M145" s="10">
        <f>SUMIF('2024.7-2024.9'!B:B,B145,'2024.7-2024.9'!L:L)</f>
        <v>0</v>
      </c>
      <c r="O145" s="10">
        <f>SUMIF('2024.7-2024.9'!B:B,B145,'2024.7-2024.9'!N:N)</f>
        <v>0</v>
      </c>
      <c r="P145" s="10">
        <f>SUMIF('2024.7-2024.9'!B:B,B145,'2024.7-2024.9'!P:P)</f>
        <v>0</v>
      </c>
      <c r="R145" s="10">
        <f>SUMIF('2024.7-2024.9'!B:B,B145,'2024.7-2024.9'!M:M)</f>
        <v>0</v>
      </c>
      <c r="T145" s="10">
        <f>SUMIF('2024.7-2024.9'!B:B,B145,'2024.7-2024.9'!O:O)</f>
        <v>0</v>
      </c>
      <c r="U145" s="10">
        <f t="shared" si="78"/>
        <v>9363.05</v>
      </c>
      <c r="V145" s="10">
        <f t="shared" si="79"/>
        <v>9363.05</v>
      </c>
      <c r="W145" s="10">
        <f t="shared" si="80"/>
        <v>4213.3725</v>
      </c>
      <c r="X145" s="10">
        <f t="shared" si="81"/>
        <v>9363.05</v>
      </c>
      <c r="Y145" s="10">
        <f t="shared" si="82"/>
        <v>9363.05</v>
      </c>
      <c r="Z145" s="10">
        <f t="shared" si="83"/>
        <v>224.7132</v>
      </c>
      <c r="AA145" s="10">
        <f t="shared" si="84"/>
        <v>9363.05</v>
      </c>
      <c r="AB145" s="10">
        <f t="shared" si="85"/>
        <v>56.1783</v>
      </c>
      <c r="AC145" s="10">
        <f t="shared" si="86"/>
        <v>9363.05</v>
      </c>
      <c r="AD145" s="10">
        <f t="shared" si="87"/>
        <v>5626</v>
      </c>
      <c r="AE145" s="10">
        <f t="shared" si="88"/>
        <v>675.12</v>
      </c>
      <c r="AF145" s="10">
        <f t="shared" si="89"/>
        <v>9363.05</v>
      </c>
      <c r="AG145" s="10">
        <f t="shared" si="90"/>
        <v>9363.05</v>
      </c>
      <c r="AH145" s="10">
        <f t="shared" si="91"/>
        <v>1404.4575</v>
      </c>
      <c r="AI145" s="10">
        <f t="shared" si="92"/>
        <v>-4213.3725</v>
      </c>
      <c r="AJ145" s="10">
        <f t="shared" si="93"/>
        <v>-224.7132</v>
      </c>
      <c r="AK145" s="10">
        <f t="shared" si="94"/>
        <v>-56.1783</v>
      </c>
      <c r="AL145" s="10">
        <f t="shared" si="95"/>
        <v>-675.12</v>
      </c>
      <c r="AM145" s="10">
        <f t="shared" si="96"/>
        <v>-1404.4575</v>
      </c>
      <c r="AN145" s="10">
        <f t="shared" si="97"/>
        <v>4925</v>
      </c>
      <c r="AO145" s="10">
        <f t="shared" si="98"/>
        <v>4925</v>
      </c>
      <c r="AP145" s="10">
        <f t="shared" si="99"/>
        <v>2216.25</v>
      </c>
      <c r="AQ145" s="191">
        <f t="shared" si="100"/>
        <v>4925</v>
      </c>
      <c r="AR145" s="191">
        <f t="shared" si="101"/>
        <v>4925</v>
      </c>
      <c r="AS145" s="191">
        <f t="shared" si="102"/>
        <v>118.2</v>
      </c>
      <c r="AT145" s="191">
        <f t="shared" si="103"/>
        <v>4925</v>
      </c>
      <c r="AU145" s="191">
        <f t="shared" si="104"/>
        <v>29.55</v>
      </c>
      <c r="AV145" s="191">
        <f t="shared" si="105"/>
        <v>4925</v>
      </c>
      <c r="AW145" s="191">
        <f t="shared" si="106"/>
        <v>4925</v>
      </c>
      <c r="AX145" s="191">
        <f t="shared" si="107"/>
        <v>591</v>
      </c>
      <c r="AY145" s="191">
        <f t="shared" si="108"/>
        <v>4925</v>
      </c>
      <c r="AZ145" s="191">
        <f t="shared" si="109"/>
        <v>4925</v>
      </c>
      <c r="BA145" s="191">
        <f t="shared" si="110"/>
        <v>738.75</v>
      </c>
      <c r="BB145" s="191">
        <f t="shared" si="111"/>
        <v>-2216.25</v>
      </c>
      <c r="BC145" s="191">
        <f t="shared" si="112"/>
        <v>-118.2</v>
      </c>
      <c r="BD145" s="191">
        <f t="shared" si="113"/>
        <v>-29.55</v>
      </c>
      <c r="BE145" s="191">
        <f t="shared" si="114"/>
        <v>-591</v>
      </c>
      <c r="BF145" s="191">
        <f t="shared" si="115"/>
        <v>-738.75</v>
      </c>
    </row>
    <row r="146" spans="2:58">
      <c r="B146" t="s">
        <v>347</v>
      </c>
      <c r="C146" s="195" t="str">
        <f>_xlfn.XLOOKUP(B146,'2024.7-2024.9'!B:B,'2024.7-2024.9'!G:G)</f>
        <v>2021/01/12</v>
      </c>
      <c r="D146">
        <f>_xlfn.XLOOKUP(B146,'2024.7-2024.9'!B:B,'2024.7-2024.9'!I:I)</f>
        <v>0</v>
      </c>
      <c r="E146" t="str">
        <f>_xlfn.XLOOKUP(B146,'2024.7-2024.9'!B:B,'2024.7-2024.9'!C:C)</f>
        <v>运营中心</v>
      </c>
      <c r="F146" t="str">
        <f>_xlfn.XLOOKUP(B146,'2024.7-2024.9'!B:B,'2024.7-2024.9'!F:F)</f>
        <v>仓管员</v>
      </c>
      <c r="G146">
        <f>_xlfn.XLOOKUP(B146,'2024.07-09姓名和payroll计数'!A:A,'2024.07-09姓名和payroll计数'!B:B)</f>
        <v>3</v>
      </c>
      <c r="H146" s="10">
        <f>_xlfn.XLOOKUP(B146,'2024.1-2024.6'!B:B,'2024.1-2024.6'!K:K)</f>
        <v>7144.85</v>
      </c>
      <c r="I146" s="10">
        <f>IFERROR(AVERAGEIF(#REF!,B146,#REF!),0)</f>
        <v>0</v>
      </c>
      <c r="J146" s="10">
        <f>_xlfn.XLOOKUP(B146,'2024.1-2024.6'!B:B,'2024.1-2024.6'!J:J)</f>
        <v>1900</v>
      </c>
      <c r="K146" s="10">
        <f>IFERROR(AVERAGEIF(#REF!,B146,#REF!),0)</f>
        <v>0</v>
      </c>
      <c r="M146" s="10">
        <f>SUMIF('2024.7-2024.9'!B:B,B146,'2024.7-2024.9'!L:L)</f>
        <v>1091.04</v>
      </c>
      <c r="O146" s="10">
        <f>SUMIF('2024.7-2024.9'!B:B,B146,'2024.7-2024.9'!N:N)</f>
        <v>16.69</v>
      </c>
      <c r="P146" s="10">
        <f>SUMIF('2024.7-2024.9'!B:B,B146,'2024.7-2024.9'!P:P)</f>
        <v>11.4</v>
      </c>
      <c r="R146" s="10">
        <f>SUMIF('2024.7-2024.9'!B:B,B146,'2024.7-2024.9'!M:M)</f>
        <v>264.52</v>
      </c>
      <c r="T146" s="10">
        <f>SUMIF('2024.7-2024.9'!B:B,B146,'2024.7-2024.9'!O:O)</f>
        <v>0</v>
      </c>
      <c r="U146" s="10">
        <f t="shared" si="78"/>
        <v>7144.85</v>
      </c>
      <c r="V146" s="10">
        <f t="shared" si="79"/>
        <v>7144.85</v>
      </c>
      <c r="W146" s="10">
        <f t="shared" si="80"/>
        <v>3215.1825</v>
      </c>
      <c r="X146" s="10">
        <f t="shared" si="81"/>
        <v>7144.85</v>
      </c>
      <c r="Y146" s="10">
        <f t="shared" si="82"/>
        <v>7144.85</v>
      </c>
      <c r="Z146" s="10">
        <f t="shared" si="83"/>
        <v>171.4764</v>
      </c>
      <c r="AA146" s="10">
        <f t="shared" si="84"/>
        <v>7144.85</v>
      </c>
      <c r="AB146" s="10">
        <f t="shared" si="85"/>
        <v>42.8691</v>
      </c>
      <c r="AC146" s="10">
        <f t="shared" si="86"/>
        <v>7144.85</v>
      </c>
      <c r="AD146" s="10">
        <f t="shared" si="87"/>
        <v>5626</v>
      </c>
      <c r="AE146" s="10">
        <f t="shared" si="88"/>
        <v>675.12</v>
      </c>
      <c r="AF146" s="10">
        <f t="shared" si="89"/>
        <v>7144.85</v>
      </c>
      <c r="AG146" s="10">
        <f t="shared" si="90"/>
        <v>7144.85</v>
      </c>
      <c r="AH146" s="10">
        <f t="shared" si="91"/>
        <v>1071.7275</v>
      </c>
      <c r="AI146" s="10">
        <f t="shared" si="92"/>
        <v>-2124.1425</v>
      </c>
      <c r="AJ146" s="10">
        <f t="shared" si="93"/>
        <v>-154.7864</v>
      </c>
      <c r="AK146" s="10">
        <f t="shared" si="94"/>
        <v>-31.4691</v>
      </c>
      <c r="AL146" s="10">
        <f t="shared" si="95"/>
        <v>-410.6</v>
      </c>
      <c r="AM146" s="10">
        <f t="shared" si="96"/>
        <v>-1071.7275</v>
      </c>
      <c r="AN146" s="10">
        <f t="shared" si="97"/>
        <v>4546</v>
      </c>
      <c r="AO146" s="10">
        <f t="shared" si="98"/>
        <v>4546</v>
      </c>
      <c r="AP146" s="10">
        <f t="shared" si="99"/>
        <v>2045.7</v>
      </c>
      <c r="AQ146" s="191">
        <f t="shared" si="100"/>
        <v>1900</v>
      </c>
      <c r="AR146" s="191">
        <f t="shared" si="101"/>
        <v>1900</v>
      </c>
      <c r="AS146" s="191">
        <f t="shared" si="102"/>
        <v>45.6</v>
      </c>
      <c r="AT146" s="191">
        <f t="shared" si="103"/>
        <v>1900</v>
      </c>
      <c r="AU146" s="191">
        <f t="shared" si="104"/>
        <v>11.4</v>
      </c>
      <c r="AV146" s="191">
        <f t="shared" si="105"/>
        <v>4340</v>
      </c>
      <c r="AW146" s="191">
        <f t="shared" si="106"/>
        <v>4340</v>
      </c>
      <c r="AX146" s="191">
        <f t="shared" si="107"/>
        <v>520.8</v>
      </c>
      <c r="AY146" s="191">
        <f t="shared" si="108"/>
        <v>1900</v>
      </c>
      <c r="AZ146" s="191">
        <f t="shared" si="109"/>
        <v>1900</v>
      </c>
      <c r="BA146" s="191">
        <f t="shared" si="110"/>
        <v>285</v>
      </c>
      <c r="BB146" s="191">
        <f t="shared" si="111"/>
        <v>-954.66</v>
      </c>
      <c r="BC146" s="191">
        <f t="shared" si="112"/>
        <v>-28.91</v>
      </c>
      <c r="BD146" s="191">
        <f t="shared" si="113"/>
        <v>0</v>
      </c>
      <c r="BE146" s="191">
        <f t="shared" si="114"/>
        <v>-256.28</v>
      </c>
      <c r="BF146" s="191">
        <f t="shared" si="115"/>
        <v>-285</v>
      </c>
    </row>
    <row r="147" spans="2:58">
      <c r="B147" t="s">
        <v>348</v>
      </c>
      <c r="C147" s="195" t="str">
        <f>_xlfn.XLOOKUP(B147,'2024.7-2024.9'!B:B,'2024.7-2024.9'!G:G)</f>
        <v>2023/01/03</v>
      </c>
      <c r="D147">
        <f>_xlfn.XLOOKUP(B147,'2024.7-2024.9'!B:B,'2024.7-2024.9'!I:I)</f>
        <v>0</v>
      </c>
      <c r="E147" t="str">
        <f>_xlfn.XLOOKUP(B147,'2024.7-2024.9'!B:B,'2024.7-2024.9'!C:C)</f>
        <v>服务营销中心</v>
      </c>
      <c r="F147" t="str">
        <f>_xlfn.XLOOKUP(B147,'2024.7-2024.9'!B:B,'2024.7-2024.9'!F:F)</f>
        <v>项目经理</v>
      </c>
      <c r="G147">
        <f>_xlfn.XLOOKUP(B147,'2024.07-09姓名和payroll计数'!A:A,'2024.07-09姓名和payroll计数'!B:B)</f>
        <v>3</v>
      </c>
      <c r="H147" s="10">
        <f>_xlfn.XLOOKUP(B147,'2024.1-2024.6'!B:B,'2024.1-2024.6'!K:K)</f>
        <v>15660.4</v>
      </c>
      <c r="I147" s="10">
        <f>IFERROR(AVERAGEIF(#REF!,B147,#REF!),0)</f>
        <v>0</v>
      </c>
      <c r="J147" s="10">
        <f>_xlfn.XLOOKUP(B147,'2024.1-2024.6'!B:B,'2024.1-2024.6'!J:J)</f>
        <v>6160</v>
      </c>
      <c r="K147" s="10">
        <f>IFERROR(AVERAGEIF(#REF!,B147,#REF!),0)</f>
        <v>0</v>
      </c>
      <c r="M147" s="10">
        <f>SUMIF('2024.7-2024.9'!B:B,B147,'2024.7-2024.9'!L:L)</f>
        <v>1091.04</v>
      </c>
      <c r="O147" s="10">
        <f>SUMIF('2024.7-2024.9'!B:B,B147,'2024.7-2024.9'!N:N)</f>
        <v>16.69</v>
      </c>
      <c r="P147" s="10">
        <f>SUMIF('2024.7-2024.9'!B:B,B147,'2024.7-2024.9'!P:P)</f>
        <v>11.4</v>
      </c>
      <c r="R147" s="10">
        <f>SUMIF('2024.7-2024.9'!B:B,B147,'2024.7-2024.9'!M:M)</f>
        <v>264.52</v>
      </c>
      <c r="T147" s="10">
        <f>SUMIF('2024.7-2024.9'!B:B,B147,'2024.7-2024.9'!O:O)</f>
        <v>2400</v>
      </c>
      <c r="U147" s="10">
        <f t="shared" si="78"/>
        <v>15660.4</v>
      </c>
      <c r="V147" s="10">
        <f t="shared" si="79"/>
        <v>15660.4</v>
      </c>
      <c r="W147" s="10">
        <f t="shared" si="80"/>
        <v>7047.18</v>
      </c>
      <c r="X147" s="10">
        <f t="shared" si="81"/>
        <v>15660.4</v>
      </c>
      <c r="Y147" s="10">
        <f t="shared" si="82"/>
        <v>15660.4</v>
      </c>
      <c r="Z147" s="10">
        <f t="shared" si="83"/>
        <v>375.8496</v>
      </c>
      <c r="AA147" s="10">
        <f t="shared" si="84"/>
        <v>15660.4</v>
      </c>
      <c r="AB147" s="10">
        <f t="shared" si="85"/>
        <v>93.9624</v>
      </c>
      <c r="AC147" s="10">
        <f t="shared" si="86"/>
        <v>15660.4</v>
      </c>
      <c r="AD147" s="10">
        <f t="shared" si="87"/>
        <v>5626</v>
      </c>
      <c r="AE147" s="10">
        <f t="shared" si="88"/>
        <v>675.12</v>
      </c>
      <c r="AF147" s="10">
        <f t="shared" si="89"/>
        <v>15660.4</v>
      </c>
      <c r="AG147" s="10">
        <f t="shared" si="90"/>
        <v>15660.4</v>
      </c>
      <c r="AH147" s="10">
        <f t="shared" si="91"/>
        <v>2349.06</v>
      </c>
      <c r="AI147" s="10">
        <f t="shared" si="92"/>
        <v>-5956.14</v>
      </c>
      <c r="AJ147" s="10">
        <f t="shared" si="93"/>
        <v>-359.1596</v>
      </c>
      <c r="AK147" s="10">
        <f t="shared" si="94"/>
        <v>-82.5624</v>
      </c>
      <c r="AL147" s="10">
        <f t="shared" si="95"/>
        <v>-410.6</v>
      </c>
      <c r="AM147" s="10">
        <f t="shared" si="96"/>
        <v>0</v>
      </c>
      <c r="AN147" s="10">
        <f t="shared" si="97"/>
        <v>6160</v>
      </c>
      <c r="AO147" s="10">
        <f t="shared" si="98"/>
        <v>6160</v>
      </c>
      <c r="AP147" s="10">
        <f t="shared" si="99"/>
        <v>2772</v>
      </c>
      <c r="AQ147" s="191">
        <f t="shared" si="100"/>
        <v>6160</v>
      </c>
      <c r="AR147" s="191">
        <f t="shared" si="101"/>
        <v>6160</v>
      </c>
      <c r="AS147" s="191">
        <f t="shared" si="102"/>
        <v>147.84</v>
      </c>
      <c r="AT147" s="191">
        <f t="shared" si="103"/>
        <v>6160</v>
      </c>
      <c r="AU147" s="191">
        <f t="shared" si="104"/>
        <v>36.96</v>
      </c>
      <c r="AV147" s="191">
        <f t="shared" si="105"/>
        <v>6160</v>
      </c>
      <c r="AW147" s="191">
        <f t="shared" si="106"/>
        <v>5626</v>
      </c>
      <c r="AX147" s="191">
        <f t="shared" si="107"/>
        <v>675.12</v>
      </c>
      <c r="AY147" s="191">
        <f t="shared" si="108"/>
        <v>6160</v>
      </c>
      <c r="AZ147" s="191">
        <f t="shared" si="109"/>
        <v>6160</v>
      </c>
      <c r="BA147" s="191">
        <f t="shared" si="110"/>
        <v>924</v>
      </c>
      <c r="BB147" s="191">
        <f t="shared" si="111"/>
        <v>-1680.96</v>
      </c>
      <c r="BC147" s="191">
        <f t="shared" si="112"/>
        <v>-131.15</v>
      </c>
      <c r="BD147" s="191">
        <f t="shared" si="113"/>
        <v>-25.56</v>
      </c>
      <c r="BE147" s="191">
        <f t="shared" si="114"/>
        <v>-410.6</v>
      </c>
      <c r="BF147" s="191">
        <f t="shared" si="115"/>
        <v>0</v>
      </c>
    </row>
    <row r="148" spans="2:58">
      <c r="B148" t="s">
        <v>349</v>
      </c>
      <c r="C148" s="195" t="str">
        <f>_xlfn.XLOOKUP(B148,'2024.7-2024.9'!B:B,'2024.7-2024.9'!G:G)</f>
        <v>2021/07/29</v>
      </c>
      <c r="D148">
        <f>_xlfn.XLOOKUP(B148,'2024.7-2024.9'!B:B,'2024.7-2024.9'!I:I)</f>
        <v>0</v>
      </c>
      <c r="E148" t="str">
        <f>_xlfn.XLOOKUP(B148,'2024.7-2024.9'!B:B,'2024.7-2024.9'!C:C)</f>
        <v>运营中心</v>
      </c>
      <c r="F148" t="str">
        <f>_xlfn.XLOOKUP(B148,'2024.7-2024.9'!B:B,'2024.7-2024.9'!F:F)</f>
        <v>装配电工</v>
      </c>
      <c r="G148">
        <f>_xlfn.XLOOKUP(B148,'2024.07-09姓名和payroll计数'!A:A,'2024.07-09姓名和payroll计数'!B:B)</f>
        <v>3</v>
      </c>
      <c r="H148" s="10">
        <f>_xlfn.XLOOKUP(B148,'2024.1-2024.6'!B:B,'2024.1-2024.6'!K:K)</f>
        <v>8787.9</v>
      </c>
      <c r="I148" s="10">
        <f>IFERROR(AVERAGEIF(#REF!,B148,#REF!),0)</f>
        <v>0</v>
      </c>
      <c r="J148" s="10">
        <f>_xlfn.XLOOKUP(B148,'2024.1-2024.6'!B:B,'2024.1-2024.6'!J:J)</f>
        <v>1900</v>
      </c>
      <c r="K148" s="10">
        <f>IFERROR(AVERAGEIF(#REF!,B148,#REF!),0)</f>
        <v>0</v>
      </c>
      <c r="M148" s="10">
        <f>SUMIF('2024.7-2024.9'!B:B,B148,'2024.7-2024.9'!L:L)</f>
        <v>1091.04</v>
      </c>
      <c r="O148" s="10">
        <f>SUMIF('2024.7-2024.9'!B:B,B148,'2024.7-2024.9'!N:N)</f>
        <v>16.69</v>
      </c>
      <c r="P148" s="10">
        <f>SUMIF('2024.7-2024.9'!B:B,B148,'2024.7-2024.9'!P:P)</f>
        <v>11.4</v>
      </c>
      <c r="R148" s="10">
        <f>SUMIF('2024.7-2024.9'!B:B,B148,'2024.7-2024.9'!M:M)</f>
        <v>264.52</v>
      </c>
      <c r="T148" s="10">
        <f>SUMIF('2024.7-2024.9'!B:B,B148,'2024.7-2024.9'!O:O)</f>
        <v>0</v>
      </c>
      <c r="U148" s="10">
        <f t="shared" si="78"/>
        <v>8787.9</v>
      </c>
      <c r="V148" s="10">
        <f t="shared" si="79"/>
        <v>8787.9</v>
      </c>
      <c r="W148" s="10">
        <f t="shared" si="80"/>
        <v>3954.555</v>
      </c>
      <c r="X148" s="10">
        <f t="shared" si="81"/>
        <v>8787.9</v>
      </c>
      <c r="Y148" s="10">
        <f t="shared" si="82"/>
        <v>8787.9</v>
      </c>
      <c r="Z148" s="10">
        <f t="shared" si="83"/>
        <v>210.9096</v>
      </c>
      <c r="AA148" s="10">
        <f t="shared" si="84"/>
        <v>8787.9</v>
      </c>
      <c r="AB148" s="10">
        <f t="shared" si="85"/>
        <v>52.7274</v>
      </c>
      <c r="AC148" s="10">
        <f t="shared" si="86"/>
        <v>8787.9</v>
      </c>
      <c r="AD148" s="10">
        <f t="shared" si="87"/>
        <v>5626</v>
      </c>
      <c r="AE148" s="10">
        <f t="shared" si="88"/>
        <v>675.12</v>
      </c>
      <c r="AF148" s="10">
        <f t="shared" si="89"/>
        <v>8787.9</v>
      </c>
      <c r="AG148" s="10">
        <f t="shared" si="90"/>
        <v>8787.9</v>
      </c>
      <c r="AH148" s="10">
        <f t="shared" si="91"/>
        <v>1318.185</v>
      </c>
      <c r="AI148" s="10">
        <f t="shared" si="92"/>
        <v>-2863.515</v>
      </c>
      <c r="AJ148" s="10">
        <f t="shared" si="93"/>
        <v>-194.2196</v>
      </c>
      <c r="AK148" s="10">
        <f t="shared" si="94"/>
        <v>-41.3274</v>
      </c>
      <c r="AL148" s="10">
        <f t="shared" si="95"/>
        <v>-410.6</v>
      </c>
      <c r="AM148" s="10">
        <f t="shared" si="96"/>
        <v>-1318.185</v>
      </c>
      <c r="AN148" s="10">
        <f t="shared" si="97"/>
        <v>4546</v>
      </c>
      <c r="AO148" s="10">
        <f t="shared" si="98"/>
        <v>4546</v>
      </c>
      <c r="AP148" s="10">
        <f t="shared" si="99"/>
        <v>2045.7</v>
      </c>
      <c r="AQ148" s="191">
        <f t="shared" si="100"/>
        <v>1900</v>
      </c>
      <c r="AR148" s="191">
        <f t="shared" si="101"/>
        <v>1900</v>
      </c>
      <c r="AS148" s="191">
        <f t="shared" si="102"/>
        <v>45.6</v>
      </c>
      <c r="AT148" s="191">
        <f t="shared" si="103"/>
        <v>1900</v>
      </c>
      <c r="AU148" s="191">
        <f t="shared" si="104"/>
        <v>11.4</v>
      </c>
      <c r="AV148" s="191">
        <f t="shared" si="105"/>
        <v>4340</v>
      </c>
      <c r="AW148" s="191">
        <f t="shared" si="106"/>
        <v>4340</v>
      </c>
      <c r="AX148" s="191">
        <f t="shared" si="107"/>
        <v>520.8</v>
      </c>
      <c r="AY148" s="191">
        <f t="shared" si="108"/>
        <v>1900</v>
      </c>
      <c r="AZ148" s="191">
        <f t="shared" si="109"/>
        <v>1900</v>
      </c>
      <c r="BA148" s="191">
        <f t="shared" si="110"/>
        <v>285</v>
      </c>
      <c r="BB148" s="191">
        <f t="shared" si="111"/>
        <v>-954.66</v>
      </c>
      <c r="BC148" s="191">
        <f t="shared" si="112"/>
        <v>-28.91</v>
      </c>
      <c r="BD148" s="191">
        <f t="shared" si="113"/>
        <v>0</v>
      </c>
      <c r="BE148" s="191">
        <f t="shared" si="114"/>
        <v>-256.28</v>
      </c>
      <c r="BF148" s="191">
        <f t="shared" si="115"/>
        <v>-285</v>
      </c>
    </row>
    <row r="149" spans="2:58">
      <c r="B149" t="s">
        <v>350</v>
      </c>
      <c r="C149" s="195" t="str">
        <f>_xlfn.XLOOKUP(B149,'2024.7-2024.9'!B:B,'2024.7-2024.9'!G:G)</f>
        <v>2022/09/01</v>
      </c>
      <c r="D149">
        <f>_xlfn.XLOOKUP(B149,'2024.7-2024.9'!B:B,'2024.7-2024.9'!I:I)</f>
        <v>0</v>
      </c>
      <c r="E149" t="str">
        <f>_xlfn.XLOOKUP(B149,'2024.7-2024.9'!B:B,'2024.7-2024.9'!C:C)</f>
        <v>服务营销中心</v>
      </c>
      <c r="F149" t="str">
        <f>_xlfn.XLOOKUP(B149,'2024.7-2024.9'!B:B,'2024.7-2024.9'!F:F)</f>
        <v>项目经理</v>
      </c>
      <c r="G149">
        <f>_xlfn.XLOOKUP(B149,'2024.07-09姓名和payroll计数'!A:A,'2024.07-09姓名和payroll计数'!B:B)</f>
        <v>3</v>
      </c>
      <c r="H149" s="10">
        <f>_xlfn.XLOOKUP(B149,'2024.1-2024.6'!B:B,'2024.1-2024.6'!K:K)</f>
        <v>13226</v>
      </c>
      <c r="I149" s="10">
        <f>IFERROR(AVERAGEIF(#REF!,B149,#REF!),0)</f>
        <v>0</v>
      </c>
      <c r="J149" s="10">
        <f>_xlfn.XLOOKUP(B149,'2024.1-2024.6'!B:B,'2024.1-2024.6'!J:J)</f>
        <v>5000</v>
      </c>
      <c r="K149" s="10">
        <f>IFERROR(AVERAGEIF(#REF!,B149,#REF!),0)</f>
        <v>0</v>
      </c>
      <c r="M149" s="10">
        <f>SUMIF('2024.7-2024.9'!B:B,B149,'2024.7-2024.9'!L:L)</f>
        <v>727.36</v>
      </c>
      <c r="O149" s="10">
        <f>SUMIF('2024.7-2024.9'!B:B,B149,'2024.7-2024.9'!N:N)</f>
        <v>7.6</v>
      </c>
      <c r="P149" s="10">
        <f>SUMIF('2024.7-2024.9'!B:B,B149,'2024.7-2024.9'!P:P)</f>
        <v>7.6</v>
      </c>
      <c r="R149" s="10">
        <f>SUMIF('2024.7-2024.9'!B:B,B149,'2024.7-2024.9'!M:M)</f>
        <v>173.6</v>
      </c>
      <c r="T149" s="10">
        <f>SUMIF('2024.7-2024.9'!B:B,B149,'2024.7-2024.9'!O:O)</f>
        <v>0</v>
      </c>
      <c r="U149" s="10">
        <f t="shared" si="78"/>
        <v>13226</v>
      </c>
      <c r="V149" s="10">
        <f t="shared" si="79"/>
        <v>13226</v>
      </c>
      <c r="W149" s="10">
        <f t="shared" si="80"/>
        <v>5951.7</v>
      </c>
      <c r="X149" s="10">
        <f t="shared" si="81"/>
        <v>13226</v>
      </c>
      <c r="Y149" s="10">
        <f t="shared" si="82"/>
        <v>13226</v>
      </c>
      <c r="Z149" s="10">
        <f t="shared" si="83"/>
        <v>317.424</v>
      </c>
      <c r="AA149" s="10">
        <f t="shared" si="84"/>
        <v>13226</v>
      </c>
      <c r="AB149" s="10">
        <f t="shared" si="85"/>
        <v>79.356</v>
      </c>
      <c r="AC149" s="10">
        <f t="shared" si="86"/>
        <v>13226</v>
      </c>
      <c r="AD149" s="10">
        <f t="shared" si="87"/>
        <v>5626</v>
      </c>
      <c r="AE149" s="10">
        <f t="shared" si="88"/>
        <v>675.12</v>
      </c>
      <c r="AF149" s="10">
        <f t="shared" si="89"/>
        <v>13226</v>
      </c>
      <c r="AG149" s="10">
        <f t="shared" si="90"/>
        <v>13226</v>
      </c>
      <c r="AH149" s="10">
        <f t="shared" si="91"/>
        <v>1983.9</v>
      </c>
      <c r="AI149" s="10">
        <f t="shared" si="92"/>
        <v>-5224.34</v>
      </c>
      <c r="AJ149" s="10">
        <f t="shared" si="93"/>
        <v>-309.824</v>
      </c>
      <c r="AK149" s="10">
        <f t="shared" si="94"/>
        <v>-71.756</v>
      </c>
      <c r="AL149" s="10">
        <f t="shared" si="95"/>
        <v>-501.52</v>
      </c>
      <c r="AM149" s="10">
        <f t="shared" si="96"/>
        <v>-1983.9</v>
      </c>
      <c r="AN149" s="10">
        <f t="shared" si="97"/>
        <v>5000</v>
      </c>
      <c r="AO149" s="10">
        <f t="shared" si="98"/>
        <v>5000</v>
      </c>
      <c r="AP149" s="10">
        <f t="shared" si="99"/>
        <v>2250</v>
      </c>
      <c r="AQ149" s="191">
        <f t="shared" si="100"/>
        <v>5000</v>
      </c>
      <c r="AR149" s="191">
        <f t="shared" si="101"/>
        <v>5000</v>
      </c>
      <c r="AS149" s="191">
        <f t="shared" si="102"/>
        <v>120</v>
      </c>
      <c r="AT149" s="191">
        <f t="shared" si="103"/>
        <v>5000</v>
      </c>
      <c r="AU149" s="191">
        <f t="shared" si="104"/>
        <v>30</v>
      </c>
      <c r="AV149" s="191">
        <f t="shared" si="105"/>
        <v>5000</v>
      </c>
      <c r="AW149" s="191">
        <f t="shared" si="106"/>
        <v>5000</v>
      </c>
      <c r="AX149" s="191">
        <f t="shared" si="107"/>
        <v>600</v>
      </c>
      <c r="AY149" s="191">
        <f t="shared" si="108"/>
        <v>5000</v>
      </c>
      <c r="AZ149" s="191">
        <f t="shared" si="109"/>
        <v>5000</v>
      </c>
      <c r="BA149" s="191">
        <f t="shared" si="110"/>
        <v>750</v>
      </c>
      <c r="BB149" s="191">
        <f t="shared" si="111"/>
        <v>-1522.64</v>
      </c>
      <c r="BC149" s="191">
        <f t="shared" si="112"/>
        <v>-112.4</v>
      </c>
      <c r="BD149" s="191">
        <f t="shared" si="113"/>
        <v>-22.4</v>
      </c>
      <c r="BE149" s="191">
        <f t="shared" si="114"/>
        <v>-426.4</v>
      </c>
      <c r="BF149" s="191">
        <f t="shared" si="115"/>
        <v>-750</v>
      </c>
    </row>
    <row r="150" spans="2:58">
      <c r="B150" t="s">
        <v>351</v>
      </c>
      <c r="C150" s="195" t="str">
        <f>_xlfn.XLOOKUP(B150,'2024.7-2024.9'!B:B,'2024.7-2024.9'!G:G)</f>
        <v>2022/12/14</v>
      </c>
      <c r="D150">
        <f>_xlfn.XLOOKUP(B150,'2024.7-2024.9'!B:B,'2024.7-2024.9'!I:I)</f>
        <v>0</v>
      </c>
      <c r="E150" t="str">
        <f>_xlfn.XLOOKUP(B150,'2024.7-2024.9'!B:B,'2024.7-2024.9'!C:C)</f>
        <v>运营中心</v>
      </c>
      <c r="F150" t="str">
        <f>_xlfn.XLOOKUP(B150,'2024.7-2024.9'!B:B,'2024.7-2024.9'!F:F)</f>
        <v>质量主管</v>
      </c>
      <c r="G150">
        <f>_xlfn.XLOOKUP(B150,'2024.07-09姓名和payroll计数'!A:A,'2024.07-09姓名和payroll计数'!B:B)</f>
        <v>3</v>
      </c>
      <c r="H150" s="10">
        <f>_xlfn.XLOOKUP(B150,'2024.1-2024.6'!B:B,'2024.1-2024.6'!K:K)</f>
        <v>11530</v>
      </c>
      <c r="I150" s="10">
        <f>IFERROR(AVERAGEIF(#REF!,B150,#REF!),0)</f>
        <v>0</v>
      </c>
      <c r="J150" s="10">
        <f>_xlfn.XLOOKUP(B150,'2024.1-2024.6'!B:B,'2024.1-2024.6'!J:J)</f>
        <v>4480</v>
      </c>
      <c r="K150" s="10">
        <f>IFERROR(AVERAGEIF(#REF!,B150,#REF!),0)</f>
        <v>0</v>
      </c>
      <c r="M150" s="10">
        <f>SUMIF('2024.7-2024.9'!B:B,B150,'2024.7-2024.9'!L:L)</f>
        <v>1091.04</v>
      </c>
      <c r="O150" s="10">
        <f>SUMIF('2024.7-2024.9'!B:B,B150,'2024.7-2024.9'!N:N)</f>
        <v>16.69</v>
      </c>
      <c r="P150" s="10">
        <f>SUMIF('2024.7-2024.9'!B:B,B150,'2024.7-2024.9'!P:P)</f>
        <v>11.4</v>
      </c>
      <c r="R150" s="10">
        <f>SUMIF('2024.7-2024.9'!B:B,B150,'2024.7-2024.9'!M:M)</f>
        <v>264.52</v>
      </c>
      <c r="T150" s="10">
        <f>SUMIF('2024.7-2024.9'!B:B,B150,'2024.7-2024.9'!O:O)</f>
        <v>285</v>
      </c>
      <c r="U150" s="10">
        <f t="shared" si="78"/>
        <v>11530</v>
      </c>
      <c r="V150" s="10">
        <f t="shared" si="79"/>
        <v>11530</v>
      </c>
      <c r="W150" s="10">
        <f t="shared" si="80"/>
        <v>5188.5</v>
      </c>
      <c r="X150" s="10">
        <f t="shared" si="81"/>
        <v>11530</v>
      </c>
      <c r="Y150" s="10">
        <f t="shared" si="82"/>
        <v>11530</v>
      </c>
      <c r="Z150" s="10">
        <f t="shared" si="83"/>
        <v>276.72</v>
      </c>
      <c r="AA150" s="10">
        <f t="shared" si="84"/>
        <v>11530</v>
      </c>
      <c r="AB150" s="10">
        <f t="shared" si="85"/>
        <v>69.18</v>
      </c>
      <c r="AC150" s="10">
        <f t="shared" si="86"/>
        <v>11530</v>
      </c>
      <c r="AD150" s="10">
        <f t="shared" si="87"/>
        <v>5626</v>
      </c>
      <c r="AE150" s="10">
        <f t="shared" si="88"/>
        <v>675.12</v>
      </c>
      <c r="AF150" s="10">
        <f t="shared" si="89"/>
        <v>11530</v>
      </c>
      <c r="AG150" s="10">
        <f t="shared" si="90"/>
        <v>11530</v>
      </c>
      <c r="AH150" s="10">
        <f t="shared" si="91"/>
        <v>1729.5</v>
      </c>
      <c r="AI150" s="10">
        <f t="shared" si="92"/>
        <v>-4097.46</v>
      </c>
      <c r="AJ150" s="10">
        <f t="shared" si="93"/>
        <v>-260.03</v>
      </c>
      <c r="AK150" s="10">
        <f t="shared" si="94"/>
        <v>-57.78</v>
      </c>
      <c r="AL150" s="10">
        <f t="shared" si="95"/>
        <v>-410.6</v>
      </c>
      <c r="AM150" s="10">
        <f t="shared" si="96"/>
        <v>-1444.5</v>
      </c>
      <c r="AN150" s="10">
        <f t="shared" si="97"/>
        <v>4546</v>
      </c>
      <c r="AO150" s="10">
        <f t="shared" si="98"/>
        <v>4546</v>
      </c>
      <c r="AP150" s="10">
        <f t="shared" si="99"/>
        <v>2045.7</v>
      </c>
      <c r="AQ150" s="191">
        <f t="shared" si="100"/>
        <v>4480</v>
      </c>
      <c r="AR150" s="191">
        <f t="shared" si="101"/>
        <v>4480</v>
      </c>
      <c r="AS150" s="191">
        <f t="shared" si="102"/>
        <v>107.52</v>
      </c>
      <c r="AT150" s="191">
        <f t="shared" si="103"/>
        <v>4480</v>
      </c>
      <c r="AU150" s="191">
        <f t="shared" si="104"/>
        <v>26.88</v>
      </c>
      <c r="AV150" s="191">
        <f t="shared" si="105"/>
        <v>4480</v>
      </c>
      <c r="AW150" s="191">
        <f t="shared" si="106"/>
        <v>4480</v>
      </c>
      <c r="AX150" s="191">
        <f t="shared" si="107"/>
        <v>537.6</v>
      </c>
      <c r="AY150" s="191">
        <f t="shared" si="108"/>
        <v>4480</v>
      </c>
      <c r="AZ150" s="191">
        <f t="shared" si="109"/>
        <v>4480</v>
      </c>
      <c r="BA150" s="191">
        <f t="shared" si="110"/>
        <v>672</v>
      </c>
      <c r="BB150" s="191">
        <f t="shared" si="111"/>
        <v>-954.66</v>
      </c>
      <c r="BC150" s="191">
        <f t="shared" si="112"/>
        <v>-90.83</v>
      </c>
      <c r="BD150" s="191">
        <f t="shared" si="113"/>
        <v>-15.48</v>
      </c>
      <c r="BE150" s="191">
        <f t="shared" si="114"/>
        <v>-273.08</v>
      </c>
      <c r="BF150" s="191">
        <f t="shared" si="115"/>
        <v>-387</v>
      </c>
    </row>
    <row r="151" spans="2:58">
      <c r="B151" t="s">
        <v>492</v>
      </c>
      <c r="C151" s="195" t="str">
        <f>_xlfn.XLOOKUP(B151,'2024.7-2024.9'!B:B,'2024.7-2024.9'!G:G)</f>
        <v>2023/08/07</v>
      </c>
      <c r="D151">
        <f>_xlfn.XLOOKUP(B151,'2024.7-2024.9'!B:B,'2024.7-2024.9'!I:I)</f>
        <v>0</v>
      </c>
      <c r="E151" t="str">
        <f>_xlfn.XLOOKUP(B151,'2024.7-2024.9'!B:B,'2024.7-2024.9'!C:C)</f>
        <v>运营中心</v>
      </c>
      <c r="F151" t="str">
        <f>_xlfn.XLOOKUP(B151,'2024.7-2024.9'!B:B,'2024.7-2024.9'!F:F)</f>
        <v>普工</v>
      </c>
      <c r="G151">
        <f>_xlfn.XLOOKUP(B151,'2024.07-09姓名和payroll计数'!A:A,'2024.07-09姓名和payroll计数'!B:B)</f>
        <v>3</v>
      </c>
      <c r="H151" s="10">
        <f>_xlfn.XLOOKUP(B151,'2024.1-2024.6'!B:B,'2024.1-2024.6'!K:K)</f>
        <v>5444.59</v>
      </c>
      <c r="I151" s="10">
        <f>IFERROR(AVERAGEIF(#REF!,B151,#REF!),0)</f>
        <v>0</v>
      </c>
      <c r="J151" s="10">
        <f>_xlfn.XLOOKUP(B151,'2024.1-2024.6'!B:B,'2024.1-2024.6'!J:J)</f>
        <v>1900</v>
      </c>
      <c r="K151" s="10">
        <f>IFERROR(AVERAGEIF(#REF!,B151,#REF!),0)</f>
        <v>0</v>
      </c>
      <c r="M151" s="10">
        <f>SUMIF('2024.7-2024.9'!B:B,B151,'2024.7-2024.9'!L:L)</f>
        <v>0</v>
      </c>
      <c r="O151" s="10">
        <f>SUMIF('2024.7-2024.9'!B:B,B151,'2024.7-2024.9'!N:N)</f>
        <v>0</v>
      </c>
      <c r="P151" s="10">
        <f>SUMIF('2024.7-2024.9'!B:B,B151,'2024.7-2024.9'!P:P)</f>
        <v>0</v>
      </c>
      <c r="R151" s="10">
        <f>SUMIF('2024.7-2024.9'!B:B,B151,'2024.7-2024.9'!M:M)</f>
        <v>0</v>
      </c>
      <c r="T151" s="10">
        <f>SUMIF('2024.7-2024.9'!B:B,B151,'2024.7-2024.9'!O:O)</f>
        <v>0</v>
      </c>
      <c r="U151" s="10">
        <f t="shared" si="78"/>
        <v>5444.59</v>
      </c>
      <c r="V151" s="10">
        <f t="shared" si="79"/>
        <v>5444.59</v>
      </c>
      <c r="W151" s="10">
        <f t="shared" si="80"/>
        <v>2450.0655</v>
      </c>
      <c r="X151" s="10">
        <f t="shared" si="81"/>
        <v>5444.59</v>
      </c>
      <c r="Y151" s="10">
        <f t="shared" si="82"/>
        <v>5444.59</v>
      </c>
      <c r="Z151" s="10">
        <f t="shared" si="83"/>
        <v>130.67016</v>
      </c>
      <c r="AA151" s="10">
        <f t="shared" si="84"/>
        <v>5444.59</v>
      </c>
      <c r="AB151" s="10">
        <f t="shared" si="85"/>
        <v>32.66754</v>
      </c>
      <c r="AC151" s="10">
        <f t="shared" si="86"/>
        <v>5444.59</v>
      </c>
      <c r="AD151" s="10">
        <f t="shared" si="87"/>
        <v>5444.59</v>
      </c>
      <c r="AE151" s="10">
        <f t="shared" si="88"/>
        <v>653.3508</v>
      </c>
      <c r="AF151" s="10">
        <f t="shared" si="89"/>
        <v>5444.59</v>
      </c>
      <c r="AG151" s="10">
        <f t="shared" si="90"/>
        <v>5444.59</v>
      </c>
      <c r="AH151" s="10">
        <f t="shared" si="91"/>
        <v>816.6885</v>
      </c>
      <c r="AI151" s="10">
        <f t="shared" si="92"/>
        <v>-2450.0655</v>
      </c>
      <c r="AJ151" s="10">
        <f t="shared" si="93"/>
        <v>-130.67016</v>
      </c>
      <c r="AK151" s="10">
        <f t="shared" si="94"/>
        <v>-32.66754</v>
      </c>
      <c r="AL151" s="10">
        <f t="shared" si="95"/>
        <v>-653.3508</v>
      </c>
      <c r="AM151" s="10">
        <f t="shared" si="96"/>
        <v>-816.6885</v>
      </c>
      <c r="AN151" s="10">
        <f t="shared" si="97"/>
        <v>4546</v>
      </c>
      <c r="AO151" s="10">
        <f t="shared" si="98"/>
        <v>4546</v>
      </c>
      <c r="AP151" s="10">
        <f t="shared" si="99"/>
        <v>2045.7</v>
      </c>
      <c r="AQ151" s="191">
        <f t="shared" si="100"/>
        <v>1900</v>
      </c>
      <c r="AR151" s="191">
        <f t="shared" si="101"/>
        <v>1900</v>
      </c>
      <c r="AS151" s="191">
        <f t="shared" si="102"/>
        <v>45.6</v>
      </c>
      <c r="AT151" s="191">
        <f t="shared" si="103"/>
        <v>1900</v>
      </c>
      <c r="AU151" s="191">
        <f t="shared" si="104"/>
        <v>11.4</v>
      </c>
      <c r="AV151" s="191">
        <f t="shared" si="105"/>
        <v>4340</v>
      </c>
      <c r="AW151" s="191">
        <f t="shared" si="106"/>
        <v>4340</v>
      </c>
      <c r="AX151" s="191">
        <f t="shared" si="107"/>
        <v>520.8</v>
      </c>
      <c r="AY151" s="191">
        <f t="shared" si="108"/>
        <v>1900</v>
      </c>
      <c r="AZ151" s="191">
        <f t="shared" si="109"/>
        <v>1900</v>
      </c>
      <c r="BA151" s="191">
        <f t="shared" si="110"/>
        <v>285</v>
      </c>
      <c r="BB151" s="191">
        <f t="shared" si="111"/>
        <v>-2045.7</v>
      </c>
      <c r="BC151" s="191">
        <f t="shared" si="112"/>
        <v>-45.6</v>
      </c>
      <c r="BD151" s="191">
        <f t="shared" si="113"/>
        <v>-11.4</v>
      </c>
      <c r="BE151" s="191">
        <f t="shared" si="114"/>
        <v>-520.8</v>
      </c>
      <c r="BF151" s="191">
        <f t="shared" si="115"/>
        <v>-285</v>
      </c>
    </row>
    <row r="152" spans="2:58">
      <c r="B152" t="s">
        <v>353</v>
      </c>
      <c r="C152" s="195" t="str">
        <f>_xlfn.XLOOKUP(B152,'2024.7-2024.9'!B:B,'2024.7-2024.9'!G:G)</f>
        <v>2015/04/02</v>
      </c>
      <c r="D152">
        <f>_xlfn.XLOOKUP(B152,'2024.7-2024.9'!B:B,'2024.7-2024.9'!I:I)</f>
        <v>0</v>
      </c>
      <c r="E152" t="str">
        <f>_xlfn.XLOOKUP(B152,'2024.7-2024.9'!B:B,'2024.7-2024.9'!C:C)</f>
        <v>运营中心</v>
      </c>
      <c r="F152" t="str">
        <f>_xlfn.XLOOKUP(B152,'2024.7-2024.9'!B:B,'2024.7-2024.9'!F:F)</f>
        <v>生产经理</v>
      </c>
      <c r="G152">
        <f>_xlfn.XLOOKUP(B152,'2024.07-09姓名和payroll计数'!A:A,'2024.07-09姓名和payroll计数'!B:B)</f>
        <v>3</v>
      </c>
      <c r="H152" s="10">
        <f>_xlfn.XLOOKUP(B152,'2024.1-2024.6'!B:B,'2024.1-2024.6'!K:K)</f>
        <v>14578.6</v>
      </c>
      <c r="I152" s="10">
        <f>IFERROR(AVERAGEIF(#REF!,B152,#REF!),0)</f>
        <v>0</v>
      </c>
      <c r="J152" s="10">
        <f>_xlfn.XLOOKUP(B152,'2024.1-2024.6'!B:B,'2024.1-2024.6'!J:J)</f>
        <v>6070</v>
      </c>
      <c r="K152" s="10">
        <f>IFERROR(AVERAGEIF(#REF!,B152,#REF!),0)</f>
        <v>0</v>
      </c>
      <c r="M152" s="10">
        <f>SUMIF('2024.7-2024.9'!B:B,B152,'2024.7-2024.9'!L:L)</f>
        <v>1091.04</v>
      </c>
      <c r="O152" s="10">
        <f>SUMIF('2024.7-2024.9'!B:B,B152,'2024.7-2024.9'!N:N)</f>
        <v>16.69</v>
      </c>
      <c r="P152" s="10">
        <f>SUMIF('2024.7-2024.9'!B:B,B152,'2024.7-2024.9'!P:P)</f>
        <v>11.4</v>
      </c>
      <c r="R152" s="10">
        <f>SUMIF('2024.7-2024.9'!B:B,B152,'2024.7-2024.9'!M:M)</f>
        <v>264.52</v>
      </c>
      <c r="T152" s="10">
        <f>SUMIF('2024.7-2024.9'!B:B,B152,'2024.7-2024.9'!O:O)</f>
        <v>4500</v>
      </c>
      <c r="U152" s="10">
        <f t="shared" si="78"/>
        <v>14578.6</v>
      </c>
      <c r="V152" s="10">
        <f t="shared" si="79"/>
        <v>14578.6</v>
      </c>
      <c r="W152" s="10">
        <f t="shared" si="80"/>
        <v>6560.37</v>
      </c>
      <c r="X152" s="10">
        <f t="shared" si="81"/>
        <v>14578.6</v>
      </c>
      <c r="Y152" s="10">
        <f t="shared" si="82"/>
        <v>14578.6</v>
      </c>
      <c r="Z152" s="10">
        <f t="shared" si="83"/>
        <v>349.8864</v>
      </c>
      <c r="AA152" s="10">
        <f t="shared" si="84"/>
        <v>14578.6</v>
      </c>
      <c r="AB152" s="10">
        <f t="shared" si="85"/>
        <v>87.4716</v>
      </c>
      <c r="AC152" s="10">
        <f t="shared" si="86"/>
        <v>14578.6</v>
      </c>
      <c r="AD152" s="10">
        <f t="shared" si="87"/>
        <v>5626</v>
      </c>
      <c r="AE152" s="10">
        <f t="shared" si="88"/>
        <v>675.12</v>
      </c>
      <c r="AF152" s="10">
        <f t="shared" si="89"/>
        <v>14578.6</v>
      </c>
      <c r="AG152" s="10">
        <f t="shared" si="90"/>
        <v>14578.6</v>
      </c>
      <c r="AH152" s="10">
        <f t="shared" si="91"/>
        <v>2186.79</v>
      </c>
      <c r="AI152" s="10">
        <f t="shared" si="92"/>
        <v>-5469.33</v>
      </c>
      <c r="AJ152" s="10">
        <f t="shared" si="93"/>
        <v>-333.1964</v>
      </c>
      <c r="AK152" s="10">
        <f t="shared" si="94"/>
        <v>-76.0716</v>
      </c>
      <c r="AL152" s="10">
        <f t="shared" si="95"/>
        <v>-410.6</v>
      </c>
      <c r="AM152" s="10">
        <f t="shared" si="96"/>
        <v>0</v>
      </c>
      <c r="AN152" s="10">
        <f t="shared" si="97"/>
        <v>6070</v>
      </c>
      <c r="AO152" s="10">
        <f t="shared" si="98"/>
        <v>6070</v>
      </c>
      <c r="AP152" s="10">
        <f t="shared" si="99"/>
        <v>2731.5</v>
      </c>
      <c r="AQ152" s="191">
        <f t="shared" si="100"/>
        <v>6070</v>
      </c>
      <c r="AR152" s="191">
        <f t="shared" si="101"/>
        <v>6070</v>
      </c>
      <c r="AS152" s="191">
        <f t="shared" si="102"/>
        <v>145.68</v>
      </c>
      <c r="AT152" s="191">
        <f t="shared" si="103"/>
        <v>6070</v>
      </c>
      <c r="AU152" s="191">
        <f t="shared" si="104"/>
        <v>36.42</v>
      </c>
      <c r="AV152" s="191">
        <f t="shared" si="105"/>
        <v>6070</v>
      </c>
      <c r="AW152" s="191">
        <f t="shared" si="106"/>
        <v>5626</v>
      </c>
      <c r="AX152" s="191">
        <f t="shared" si="107"/>
        <v>675.12</v>
      </c>
      <c r="AY152" s="191">
        <f t="shared" si="108"/>
        <v>6070</v>
      </c>
      <c r="AZ152" s="191">
        <f t="shared" si="109"/>
        <v>6070</v>
      </c>
      <c r="BA152" s="191">
        <f t="shared" si="110"/>
        <v>910.5</v>
      </c>
      <c r="BB152" s="191">
        <f t="shared" si="111"/>
        <v>-1640.46</v>
      </c>
      <c r="BC152" s="191">
        <f t="shared" si="112"/>
        <v>-128.99</v>
      </c>
      <c r="BD152" s="191">
        <f t="shared" si="113"/>
        <v>-25.02</v>
      </c>
      <c r="BE152" s="191">
        <f t="shared" si="114"/>
        <v>-410.6</v>
      </c>
      <c r="BF152" s="191">
        <f t="shared" si="115"/>
        <v>0</v>
      </c>
    </row>
    <row r="153" spans="2:58">
      <c r="B153" t="s">
        <v>531</v>
      </c>
      <c r="C153" s="195" t="str">
        <f>_xlfn.XLOOKUP(B153,'2024.7-2024.9'!B:B,'2024.7-2024.9'!G:G)</f>
        <v>2024/05/23</v>
      </c>
      <c r="D153">
        <f>_xlfn.XLOOKUP(B153,'2024.7-2024.9'!B:B,'2024.7-2024.9'!I:I)</f>
        <v>0</v>
      </c>
      <c r="E153" t="str">
        <f>_xlfn.XLOOKUP(B153,'2024.7-2024.9'!B:B,'2024.7-2024.9'!C:C)</f>
        <v>服务营销中心</v>
      </c>
      <c r="F153" t="str">
        <f>_xlfn.XLOOKUP(B153,'2024.7-2024.9'!B:B,'2024.7-2024.9'!F:F)</f>
        <v>机械服务工程师（上海）</v>
      </c>
      <c r="G153">
        <f>_xlfn.XLOOKUP(B153,'2024.07-09姓名和payroll计数'!A:A,'2024.07-09姓名和payroll计数'!B:B)</f>
        <v>3</v>
      </c>
      <c r="H153" s="10">
        <f>_xlfn.XLOOKUP(B153,'2024.1-2024.6'!B:B,'2024.1-2024.6'!K:K)</f>
        <v>2686.87</v>
      </c>
      <c r="I153" s="10">
        <f>IFERROR(AVERAGEIF(#REF!,B153,#REF!),0)</f>
        <v>0</v>
      </c>
      <c r="J153" s="10">
        <f>_xlfn.XLOOKUP(B153,'2024.1-2024.6'!B:B,'2024.1-2024.6'!J:J)</f>
        <v>4000</v>
      </c>
      <c r="K153" s="10">
        <f>IFERROR(AVERAGEIF(#REF!,B153,#REF!),0)</f>
        <v>0</v>
      </c>
      <c r="M153" s="10">
        <f>SUMIF('2024.7-2024.9'!B:B,B153,'2024.7-2024.9'!L:L)</f>
        <v>0</v>
      </c>
      <c r="O153" s="10">
        <f>SUMIF('2024.7-2024.9'!B:B,B153,'2024.7-2024.9'!N:N)</f>
        <v>0</v>
      </c>
      <c r="P153" s="10">
        <f>SUMIF('2024.7-2024.9'!B:B,B153,'2024.7-2024.9'!P:P)</f>
        <v>0</v>
      </c>
      <c r="R153" s="10">
        <f>SUMIF('2024.7-2024.9'!B:B,B153,'2024.7-2024.9'!M:M)</f>
        <v>0</v>
      </c>
      <c r="T153" s="10">
        <f>SUMIF('2024.7-2024.9'!B:B,B153,'2024.7-2024.9'!O:O)</f>
        <v>0</v>
      </c>
      <c r="U153" s="10">
        <f t="shared" si="78"/>
        <v>4546</v>
      </c>
      <c r="V153" s="10">
        <f t="shared" si="79"/>
        <v>4546</v>
      </c>
      <c r="W153" s="10">
        <f t="shared" si="80"/>
        <v>2045.7</v>
      </c>
      <c r="X153" s="10">
        <f t="shared" si="81"/>
        <v>2686.87</v>
      </c>
      <c r="Y153" s="10">
        <f t="shared" si="82"/>
        <v>2686.87</v>
      </c>
      <c r="Z153" s="10">
        <f t="shared" si="83"/>
        <v>64.48488</v>
      </c>
      <c r="AA153" s="10">
        <f t="shared" si="84"/>
        <v>2686.87</v>
      </c>
      <c r="AB153" s="10">
        <f t="shared" si="85"/>
        <v>16.12122</v>
      </c>
      <c r="AC153" s="10">
        <f t="shared" si="86"/>
        <v>4340</v>
      </c>
      <c r="AD153" s="10">
        <f t="shared" si="87"/>
        <v>4340</v>
      </c>
      <c r="AE153" s="10">
        <f t="shared" si="88"/>
        <v>520.8</v>
      </c>
      <c r="AF153" s="10">
        <f t="shared" si="89"/>
        <v>2686.87</v>
      </c>
      <c r="AG153" s="10">
        <f t="shared" si="90"/>
        <v>2686.87</v>
      </c>
      <c r="AH153" s="10">
        <f t="shared" si="91"/>
        <v>403.0305</v>
      </c>
      <c r="AI153" s="10">
        <f t="shared" si="92"/>
        <v>-2045.7</v>
      </c>
      <c r="AJ153" s="10">
        <f t="shared" si="93"/>
        <v>-64.48488</v>
      </c>
      <c r="AK153" s="10">
        <f t="shared" si="94"/>
        <v>-16.12122</v>
      </c>
      <c r="AL153" s="10">
        <f t="shared" si="95"/>
        <v>-520.8</v>
      </c>
      <c r="AM153" s="10">
        <f t="shared" si="96"/>
        <v>-403.0305</v>
      </c>
      <c r="AN153" s="10">
        <f t="shared" si="97"/>
        <v>4546</v>
      </c>
      <c r="AO153" s="10">
        <f t="shared" si="98"/>
        <v>4546</v>
      </c>
      <c r="AP153" s="10">
        <f t="shared" si="99"/>
        <v>2045.7</v>
      </c>
      <c r="AQ153" s="191">
        <f t="shared" si="100"/>
        <v>4000</v>
      </c>
      <c r="AR153" s="191">
        <f t="shared" si="101"/>
        <v>4000</v>
      </c>
      <c r="AS153" s="191">
        <f t="shared" si="102"/>
        <v>96</v>
      </c>
      <c r="AT153" s="191">
        <f t="shared" si="103"/>
        <v>4000</v>
      </c>
      <c r="AU153" s="191">
        <f t="shared" si="104"/>
        <v>24</v>
      </c>
      <c r="AV153" s="191">
        <f t="shared" si="105"/>
        <v>4340</v>
      </c>
      <c r="AW153" s="191">
        <f t="shared" si="106"/>
        <v>4340</v>
      </c>
      <c r="AX153" s="191">
        <f t="shared" si="107"/>
        <v>520.8</v>
      </c>
      <c r="AY153" s="191">
        <f t="shared" si="108"/>
        <v>4000</v>
      </c>
      <c r="AZ153" s="191">
        <f t="shared" si="109"/>
        <v>4000</v>
      </c>
      <c r="BA153" s="191">
        <f t="shared" si="110"/>
        <v>600</v>
      </c>
      <c r="BB153" s="191">
        <f t="shared" si="111"/>
        <v>-2045.7</v>
      </c>
      <c r="BC153" s="191">
        <f t="shared" si="112"/>
        <v>-96</v>
      </c>
      <c r="BD153" s="191">
        <f t="shared" si="113"/>
        <v>-24</v>
      </c>
      <c r="BE153" s="191">
        <f t="shared" si="114"/>
        <v>-520.8</v>
      </c>
      <c r="BF153" s="191">
        <f t="shared" si="115"/>
        <v>-600</v>
      </c>
    </row>
    <row r="154" spans="2:58">
      <c r="B154" t="s">
        <v>354</v>
      </c>
      <c r="C154" s="195" t="str">
        <f>_xlfn.XLOOKUP(B154,'2024.7-2024.9'!B:B,'2024.7-2024.9'!G:G)</f>
        <v>2021/10/12</v>
      </c>
      <c r="D154">
        <f>_xlfn.XLOOKUP(B154,'2024.7-2024.9'!B:B,'2024.7-2024.9'!I:I)</f>
        <v>0</v>
      </c>
      <c r="E154" t="str">
        <f>_xlfn.XLOOKUP(B154,'2024.7-2024.9'!B:B,'2024.7-2024.9'!C:C)</f>
        <v>运营中心</v>
      </c>
      <c r="F154" t="str">
        <f>_xlfn.XLOOKUP(B154,'2024.7-2024.9'!B:B,'2024.7-2024.9'!F:F)</f>
        <v>装配钳工</v>
      </c>
      <c r="G154">
        <f>_xlfn.XLOOKUP(B154,'2024.07-09姓名和payroll计数'!A:A,'2024.07-09姓名和payroll计数'!B:B)</f>
        <v>3</v>
      </c>
      <c r="H154" s="10">
        <f>_xlfn.XLOOKUP(B154,'2024.1-2024.6'!B:B,'2024.1-2024.6'!K:K)</f>
        <v>7727.69</v>
      </c>
      <c r="I154" s="10">
        <f>IFERROR(AVERAGEIF(#REF!,B154,#REF!),0)</f>
        <v>0</v>
      </c>
      <c r="J154" s="10">
        <f>_xlfn.XLOOKUP(B154,'2024.1-2024.6'!B:B,'2024.1-2024.6'!J:J)</f>
        <v>1900</v>
      </c>
      <c r="K154" s="10">
        <f>IFERROR(AVERAGEIF(#REF!,B154,#REF!),0)</f>
        <v>0</v>
      </c>
      <c r="M154" s="10">
        <f>SUMIF('2024.7-2024.9'!B:B,B154,'2024.7-2024.9'!L:L)</f>
        <v>1091.04</v>
      </c>
      <c r="O154" s="10">
        <f>SUMIF('2024.7-2024.9'!B:B,B154,'2024.7-2024.9'!N:N)</f>
        <v>16.69</v>
      </c>
      <c r="P154" s="10">
        <f>SUMIF('2024.7-2024.9'!B:B,B154,'2024.7-2024.9'!P:P)</f>
        <v>11.4</v>
      </c>
      <c r="R154" s="10">
        <f>SUMIF('2024.7-2024.9'!B:B,B154,'2024.7-2024.9'!M:M)</f>
        <v>264.52</v>
      </c>
      <c r="T154" s="10">
        <f>SUMIF('2024.7-2024.9'!B:B,B154,'2024.7-2024.9'!O:O)</f>
        <v>0</v>
      </c>
      <c r="U154" s="10">
        <f t="shared" si="78"/>
        <v>7727.69</v>
      </c>
      <c r="V154" s="10">
        <f t="shared" si="79"/>
        <v>7727.69</v>
      </c>
      <c r="W154" s="10">
        <f t="shared" si="80"/>
        <v>3477.4605</v>
      </c>
      <c r="X154" s="10">
        <f t="shared" si="81"/>
        <v>7727.69</v>
      </c>
      <c r="Y154" s="10">
        <f t="shared" si="82"/>
        <v>7727.69</v>
      </c>
      <c r="Z154" s="10">
        <f t="shared" si="83"/>
        <v>185.46456</v>
      </c>
      <c r="AA154" s="10">
        <f t="shared" si="84"/>
        <v>7727.69</v>
      </c>
      <c r="AB154" s="10">
        <f t="shared" si="85"/>
        <v>46.36614</v>
      </c>
      <c r="AC154" s="10">
        <f t="shared" si="86"/>
        <v>7727.69</v>
      </c>
      <c r="AD154" s="10">
        <f t="shared" si="87"/>
        <v>5626</v>
      </c>
      <c r="AE154" s="10">
        <f t="shared" si="88"/>
        <v>675.12</v>
      </c>
      <c r="AF154" s="10">
        <f t="shared" si="89"/>
        <v>7727.69</v>
      </c>
      <c r="AG154" s="10">
        <f t="shared" si="90"/>
        <v>7727.69</v>
      </c>
      <c r="AH154" s="10">
        <f t="shared" si="91"/>
        <v>1159.1535</v>
      </c>
      <c r="AI154" s="10">
        <f t="shared" si="92"/>
        <v>-2386.4205</v>
      </c>
      <c r="AJ154" s="10">
        <f t="shared" si="93"/>
        <v>-168.77456</v>
      </c>
      <c r="AK154" s="10">
        <f t="shared" si="94"/>
        <v>-34.96614</v>
      </c>
      <c r="AL154" s="10">
        <f t="shared" si="95"/>
        <v>-410.6</v>
      </c>
      <c r="AM154" s="10">
        <f t="shared" si="96"/>
        <v>-1159.1535</v>
      </c>
      <c r="AN154" s="10">
        <f t="shared" si="97"/>
        <v>4546</v>
      </c>
      <c r="AO154" s="10">
        <f t="shared" si="98"/>
        <v>4546</v>
      </c>
      <c r="AP154" s="10">
        <f t="shared" si="99"/>
        <v>2045.7</v>
      </c>
      <c r="AQ154" s="191">
        <f t="shared" si="100"/>
        <v>1900</v>
      </c>
      <c r="AR154" s="191">
        <f t="shared" si="101"/>
        <v>1900</v>
      </c>
      <c r="AS154" s="191">
        <f t="shared" si="102"/>
        <v>45.6</v>
      </c>
      <c r="AT154" s="191">
        <f t="shared" si="103"/>
        <v>1900</v>
      </c>
      <c r="AU154" s="191">
        <f t="shared" si="104"/>
        <v>11.4</v>
      </c>
      <c r="AV154" s="191">
        <f t="shared" si="105"/>
        <v>4340</v>
      </c>
      <c r="AW154" s="191">
        <f t="shared" si="106"/>
        <v>4340</v>
      </c>
      <c r="AX154" s="191">
        <f t="shared" si="107"/>
        <v>520.8</v>
      </c>
      <c r="AY154" s="191">
        <f t="shared" si="108"/>
        <v>1900</v>
      </c>
      <c r="AZ154" s="191">
        <f t="shared" si="109"/>
        <v>1900</v>
      </c>
      <c r="BA154" s="191">
        <f t="shared" si="110"/>
        <v>285</v>
      </c>
      <c r="BB154" s="191">
        <f t="shared" si="111"/>
        <v>-954.66</v>
      </c>
      <c r="BC154" s="191">
        <f t="shared" si="112"/>
        <v>-28.91</v>
      </c>
      <c r="BD154" s="191">
        <f t="shared" si="113"/>
        <v>0</v>
      </c>
      <c r="BE154" s="191">
        <f t="shared" si="114"/>
        <v>-256.28</v>
      </c>
      <c r="BF154" s="191">
        <f t="shared" si="115"/>
        <v>-285</v>
      </c>
    </row>
    <row r="155" spans="2:58">
      <c r="B155" t="s">
        <v>355</v>
      </c>
      <c r="C155" s="195" t="str">
        <f>_xlfn.XLOOKUP(B155,'2024.7-2024.9'!B:B,'2024.7-2024.9'!G:G)</f>
        <v>2019/03/19</v>
      </c>
      <c r="D155">
        <f>_xlfn.XLOOKUP(B155,'2024.7-2024.9'!B:B,'2024.7-2024.9'!I:I)</f>
        <v>0</v>
      </c>
      <c r="E155" t="str">
        <f>_xlfn.XLOOKUP(B155,'2024.7-2024.9'!B:B,'2024.7-2024.9'!C:C)</f>
        <v>运营中心</v>
      </c>
      <c r="F155" t="str">
        <f>_xlfn.XLOOKUP(B155,'2024.7-2024.9'!B:B,'2024.7-2024.9'!F:F)</f>
        <v>质检员</v>
      </c>
      <c r="G155">
        <f>_xlfn.XLOOKUP(B155,'2024.07-09姓名和payroll计数'!A:A,'2024.07-09姓名和payroll计数'!B:B)</f>
        <v>3</v>
      </c>
      <c r="H155" s="10">
        <f>_xlfn.XLOOKUP(B155,'2024.1-2024.6'!B:B,'2024.1-2024.6'!K:K)</f>
        <v>9134.69</v>
      </c>
      <c r="I155" s="10">
        <f>IFERROR(AVERAGEIF(#REF!,B155,#REF!),0)</f>
        <v>0</v>
      </c>
      <c r="J155" s="10">
        <f>_xlfn.XLOOKUP(B155,'2024.1-2024.6'!B:B,'2024.1-2024.6'!J:J)</f>
        <v>2520</v>
      </c>
      <c r="K155" s="10">
        <f>IFERROR(AVERAGEIF(#REF!,B155,#REF!),0)</f>
        <v>0</v>
      </c>
      <c r="M155" s="10">
        <f>SUMIF('2024.7-2024.9'!B:B,B155,'2024.7-2024.9'!L:L)</f>
        <v>1091.04</v>
      </c>
      <c r="O155" s="10">
        <f>SUMIF('2024.7-2024.9'!B:B,B155,'2024.7-2024.9'!N:N)</f>
        <v>16.69</v>
      </c>
      <c r="P155" s="10">
        <f>SUMIF('2024.7-2024.9'!B:B,B155,'2024.7-2024.9'!P:P)</f>
        <v>11.4</v>
      </c>
      <c r="R155" s="10">
        <f>SUMIF('2024.7-2024.9'!B:B,B155,'2024.7-2024.9'!M:M)</f>
        <v>264.52</v>
      </c>
      <c r="T155" s="10">
        <f>SUMIF('2024.7-2024.9'!B:B,B155,'2024.7-2024.9'!O:O)</f>
        <v>0</v>
      </c>
      <c r="U155" s="10">
        <f t="shared" si="78"/>
        <v>9134.69</v>
      </c>
      <c r="V155" s="10">
        <f t="shared" si="79"/>
        <v>9134.69</v>
      </c>
      <c r="W155" s="10">
        <f t="shared" si="80"/>
        <v>4110.6105</v>
      </c>
      <c r="X155" s="10">
        <f t="shared" si="81"/>
        <v>9134.69</v>
      </c>
      <c r="Y155" s="10">
        <f t="shared" si="82"/>
        <v>9134.69</v>
      </c>
      <c r="Z155" s="10">
        <f t="shared" si="83"/>
        <v>219.23256</v>
      </c>
      <c r="AA155" s="10">
        <f t="shared" si="84"/>
        <v>9134.69</v>
      </c>
      <c r="AB155" s="10">
        <f t="shared" si="85"/>
        <v>54.80814</v>
      </c>
      <c r="AC155" s="10">
        <f t="shared" si="86"/>
        <v>9134.69</v>
      </c>
      <c r="AD155" s="10">
        <f t="shared" si="87"/>
        <v>5626</v>
      </c>
      <c r="AE155" s="10">
        <f t="shared" si="88"/>
        <v>675.12</v>
      </c>
      <c r="AF155" s="10">
        <f t="shared" si="89"/>
        <v>9134.69</v>
      </c>
      <c r="AG155" s="10">
        <f t="shared" si="90"/>
        <v>9134.69</v>
      </c>
      <c r="AH155" s="10">
        <f t="shared" si="91"/>
        <v>1370.2035</v>
      </c>
      <c r="AI155" s="10">
        <f t="shared" si="92"/>
        <v>-3019.5705</v>
      </c>
      <c r="AJ155" s="10">
        <f t="shared" si="93"/>
        <v>-202.54256</v>
      </c>
      <c r="AK155" s="10">
        <f t="shared" si="94"/>
        <v>-43.40814</v>
      </c>
      <c r="AL155" s="10">
        <f t="shared" si="95"/>
        <v>-410.6</v>
      </c>
      <c r="AM155" s="10">
        <f t="shared" si="96"/>
        <v>-1370.2035</v>
      </c>
      <c r="AN155" s="10">
        <f t="shared" si="97"/>
        <v>4546</v>
      </c>
      <c r="AO155" s="10">
        <f t="shared" si="98"/>
        <v>4546</v>
      </c>
      <c r="AP155" s="10">
        <f t="shared" si="99"/>
        <v>2045.7</v>
      </c>
      <c r="AQ155" s="191">
        <f t="shared" si="100"/>
        <v>2520</v>
      </c>
      <c r="AR155" s="191">
        <f t="shared" si="101"/>
        <v>2520</v>
      </c>
      <c r="AS155" s="191">
        <f t="shared" si="102"/>
        <v>60.48</v>
      </c>
      <c r="AT155" s="191">
        <f t="shared" si="103"/>
        <v>2520</v>
      </c>
      <c r="AU155" s="191">
        <f t="shared" si="104"/>
        <v>15.12</v>
      </c>
      <c r="AV155" s="191">
        <f t="shared" si="105"/>
        <v>4340</v>
      </c>
      <c r="AW155" s="191">
        <f t="shared" si="106"/>
        <v>4340</v>
      </c>
      <c r="AX155" s="191">
        <f t="shared" si="107"/>
        <v>520.8</v>
      </c>
      <c r="AY155" s="191">
        <f t="shared" si="108"/>
        <v>2520</v>
      </c>
      <c r="AZ155" s="191">
        <f t="shared" si="109"/>
        <v>2520</v>
      </c>
      <c r="BA155" s="191">
        <f t="shared" si="110"/>
        <v>378</v>
      </c>
      <c r="BB155" s="191">
        <f t="shared" si="111"/>
        <v>-954.66</v>
      </c>
      <c r="BC155" s="191">
        <f t="shared" si="112"/>
        <v>-43.79</v>
      </c>
      <c r="BD155" s="191">
        <f t="shared" si="113"/>
        <v>-3.72</v>
      </c>
      <c r="BE155" s="191">
        <f t="shared" si="114"/>
        <v>-256.28</v>
      </c>
      <c r="BF155" s="191">
        <f t="shared" si="115"/>
        <v>-378</v>
      </c>
    </row>
    <row r="156" spans="2:58">
      <c r="B156" t="s">
        <v>358</v>
      </c>
      <c r="C156" s="195" t="str">
        <f>_xlfn.XLOOKUP(B156,'2024.7-2024.9'!B:B,'2024.7-2024.9'!G:G)</f>
        <v>2021/07/02</v>
      </c>
      <c r="D156">
        <f>_xlfn.XLOOKUP(B156,'2024.7-2024.9'!B:B,'2024.7-2024.9'!I:I)</f>
        <v>0</v>
      </c>
      <c r="E156" t="str">
        <f>_xlfn.XLOOKUP(B156,'2024.7-2024.9'!B:B,'2024.7-2024.9'!C:C)</f>
        <v>运营中心</v>
      </c>
      <c r="F156" t="str">
        <f>_xlfn.XLOOKUP(B156,'2024.7-2024.9'!B:B,'2024.7-2024.9'!F:F)</f>
        <v>装配钳工</v>
      </c>
      <c r="G156">
        <f>_xlfn.XLOOKUP(B156,'2024.07-09姓名和payroll计数'!A:A,'2024.07-09姓名和payroll计数'!B:B)</f>
        <v>3</v>
      </c>
      <c r="H156" s="10">
        <f>_xlfn.XLOOKUP(B156,'2024.1-2024.6'!B:B,'2024.1-2024.6'!K:K)</f>
        <v>7843.42</v>
      </c>
      <c r="I156" s="10">
        <f>IFERROR(AVERAGEIF(#REF!,B156,#REF!),0)</f>
        <v>0</v>
      </c>
      <c r="J156" s="10">
        <f>_xlfn.XLOOKUP(B156,'2024.1-2024.6'!B:B,'2024.1-2024.6'!J:J)</f>
        <v>1900</v>
      </c>
      <c r="K156" s="10">
        <f>IFERROR(AVERAGEIF(#REF!,B156,#REF!),0)</f>
        <v>0</v>
      </c>
      <c r="M156" s="10">
        <f>SUMIF('2024.7-2024.9'!B:B,B156,'2024.7-2024.9'!L:L)</f>
        <v>1091.04</v>
      </c>
      <c r="O156" s="10">
        <f>SUMIF('2024.7-2024.9'!B:B,B156,'2024.7-2024.9'!N:N)</f>
        <v>16.69</v>
      </c>
      <c r="P156" s="10">
        <f>SUMIF('2024.7-2024.9'!B:B,B156,'2024.7-2024.9'!P:P)</f>
        <v>11.4</v>
      </c>
      <c r="R156" s="10">
        <f>SUMIF('2024.7-2024.9'!B:B,B156,'2024.7-2024.9'!M:M)</f>
        <v>264.52</v>
      </c>
      <c r="T156" s="10">
        <f>SUMIF('2024.7-2024.9'!B:B,B156,'2024.7-2024.9'!O:O)</f>
        <v>0</v>
      </c>
      <c r="U156" s="10">
        <f t="shared" si="78"/>
        <v>7843.42</v>
      </c>
      <c r="V156" s="10">
        <f t="shared" si="79"/>
        <v>7843.42</v>
      </c>
      <c r="W156" s="10">
        <f t="shared" si="80"/>
        <v>3529.539</v>
      </c>
      <c r="X156" s="10">
        <f t="shared" si="81"/>
        <v>7843.42</v>
      </c>
      <c r="Y156" s="10">
        <f t="shared" si="82"/>
        <v>7843.42</v>
      </c>
      <c r="Z156" s="10">
        <f t="shared" si="83"/>
        <v>188.24208</v>
      </c>
      <c r="AA156" s="10">
        <f t="shared" si="84"/>
        <v>7843.42</v>
      </c>
      <c r="AB156" s="10">
        <f t="shared" si="85"/>
        <v>47.06052</v>
      </c>
      <c r="AC156" s="10">
        <f t="shared" si="86"/>
        <v>7843.42</v>
      </c>
      <c r="AD156" s="10">
        <f t="shared" si="87"/>
        <v>5626</v>
      </c>
      <c r="AE156" s="10">
        <f t="shared" si="88"/>
        <v>675.12</v>
      </c>
      <c r="AF156" s="10">
        <f t="shared" si="89"/>
        <v>7843.42</v>
      </c>
      <c r="AG156" s="10">
        <f t="shared" si="90"/>
        <v>7843.42</v>
      </c>
      <c r="AH156" s="10">
        <f t="shared" si="91"/>
        <v>1176.513</v>
      </c>
      <c r="AI156" s="10">
        <f t="shared" si="92"/>
        <v>-2438.499</v>
      </c>
      <c r="AJ156" s="10">
        <f t="shared" si="93"/>
        <v>-171.55208</v>
      </c>
      <c r="AK156" s="10">
        <f t="shared" si="94"/>
        <v>-35.66052</v>
      </c>
      <c r="AL156" s="10">
        <f t="shared" si="95"/>
        <v>-410.6</v>
      </c>
      <c r="AM156" s="10">
        <f t="shared" si="96"/>
        <v>-1176.513</v>
      </c>
      <c r="AN156" s="10">
        <f t="shared" si="97"/>
        <v>4546</v>
      </c>
      <c r="AO156" s="10">
        <f t="shared" si="98"/>
        <v>4546</v>
      </c>
      <c r="AP156" s="10">
        <f t="shared" si="99"/>
        <v>2045.7</v>
      </c>
      <c r="AQ156" s="191">
        <f t="shared" si="100"/>
        <v>1900</v>
      </c>
      <c r="AR156" s="191">
        <f t="shared" si="101"/>
        <v>1900</v>
      </c>
      <c r="AS156" s="191">
        <f t="shared" si="102"/>
        <v>45.6</v>
      </c>
      <c r="AT156" s="191">
        <f t="shared" si="103"/>
        <v>1900</v>
      </c>
      <c r="AU156" s="191">
        <f t="shared" si="104"/>
        <v>11.4</v>
      </c>
      <c r="AV156" s="191">
        <f t="shared" si="105"/>
        <v>4340</v>
      </c>
      <c r="AW156" s="191">
        <f t="shared" si="106"/>
        <v>4340</v>
      </c>
      <c r="AX156" s="191">
        <f t="shared" si="107"/>
        <v>520.8</v>
      </c>
      <c r="AY156" s="191">
        <f t="shared" si="108"/>
        <v>1900</v>
      </c>
      <c r="AZ156" s="191">
        <f t="shared" si="109"/>
        <v>1900</v>
      </c>
      <c r="BA156" s="191">
        <f t="shared" si="110"/>
        <v>285</v>
      </c>
      <c r="BB156" s="191">
        <f t="shared" si="111"/>
        <v>-954.66</v>
      </c>
      <c r="BC156" s="191">
        <f t="shared" si="112"/>
        <v>-28.91</v>
      </c>
      <c r="BD156" s="191">
        <f t="shared" si="113"/>
        <v>0</v>
      </c>
      <c r="BE156" s="191">
        <f t="shared" si="114"/>
        <v>-256.28</v>
      </c>
      <c r="BF156" s="191">
        <f t="shared" si="115"/>
        <v>-285</v>
      </c>
    </row>
    <row r="157" spans="2:58">
      <c r="B157" t="s">
        <v>359</v>
      </c>
      <c r="C157" s="195" t="str">
        <f>_xlfn.XLOOKUP(B157,'2024.7-2024.9'!B:B,'2024.7-2024.9'!G:G)</f>
        <v>2020/07/01</v>
      </c>
      <c r="D157">
        <f>_xlfn.XLOOKUP(B157,'2024.7-2024.9'!B:B,'2024.7-2024.9'!I:I)</f>
        <v>0</v>
      </c>
      <c r="E157" t="str">
        <f>_xlfn.XLOOKUP(B157,'2024.7-2024.9'!B:B,'2024.7-2024.9'!C:C)</f>
        <v>服务营销中心</v>
      </c>
      <c r="F157" t="str">
        <f>_xlfn.XLOOKUP(B157,'2024.7-2024.9'!B:B,'2024.7-2024.9'!F:F)</f>
        <v>机械服务助理工程师</v>
      </c>
      <c r="G157">
        <f>_xlfn.XLOOKUP(B157,'2024.07-09姓名和payroll计数'!A:A,'2024.07-09姓名和payroll计数'!B:B)</f>
        <v>3</v>
      </c>
      <c r="H157" s="10">
        <f>_xlfn.XLOOKUP(B157,'2024.1-2024.6'!B:B,'2024.1-2024.6'!K:K)</f>
        <v>7328.69</v>
      </c>
      <c r="I157" s="10">
        <f>IFERROR(AVERAGEIF(#REF!,B157,#REF!),0)</f>
        <v>0</v>
      </c>
      <c r="J157" s="10">
        <f>_xlfn.XLOOKUP(B157,'2024.1-2024.6'!B:B,'2024.1-2024.6'!J:J)</f>
        <v>2138</v>
      </c>
      <c r="K157" s="10">
        <f>IFERROR(AVERAGEIF(#REF!,B157,#REF!),0)</f>
        <v>0</v>
      </c>
      <c r="M157" s="10">
        <f>SUMIF('2024.7-2024.9'!B:B,B157,'2024.7-2024.9'!L:L)</f>
        <v>1091.04</v>
      </c>
      <c r="O157" s="10">
        <f>SUMIF('2024.7-2024.9'!B:B,B157,'2024.7-2024.9'!N:N)</f>
        <v>16.69</v>
      </c>
      <c r="P157" s="10">
        <f>SUMIF('2024.7-2024.9'!B:B,B157,'2024.7-2024.9'!P:P)</f>
        <v>11.4</v>
      </c>
      <c r="R157" s="10">
        <f>SUMIF('2024.7-2024.9'!B:B,B157,'2024.7-2024.9'!M:M)</f>
        <v>264.52</v>
      </c>
      <c r="T157" s="10">
        <f>SUMIF('2024.7-2024.9'!B:B,B157,'2024.7-2024.9'!O:O)</f>
        <v>0</v>
      </c>
      <c r="U157" s="10">
        <f t="shared" si="78"/>
        <v>7328.69</v>
      </c>
      <c r="V157" s="10">
        <f t="shared" si="79"/>
        <v>7328.69</v>
      </c>
      <c r="W157" s="10">
        <f t="shared" si="80"/>
        <v>3297.9105</v>
      </c>
      <c r="X157" s="10">
        <f t="shared" si="81"/>
        <v>7328.69</v>
      </c>
      <c r="Y157" s="10">
        <f t="shared" si="82"/>
        <v>7328.69</v>
      </c>
      <c r="Z157" s="10">
        <f t="shared" si="83"/>
        <v>175.88856</v>
      </c>
      <c r="AA157" s="10">
        <f t="shared" si="84"/>
        <v>7328.69</v>
      </c>
      <c r="AB157" s="10">
        <f t="shared" si="85"/>
        <v>43.97214</v>
      </c>
      <c r="AC157" s="10">
        <f t="shared" si="86"/>
        <v>7328.69</v>
      </c>
      <c r="AD157" s="10">
        <f t="shared" si="87"/>
        <v>5626</v>
      </c>
      <c r="AE157" s="10">
        <f t="shared" si="88"/>
        <v>675.12</v>
      </c>
      <c r="AF157" s="10">
        <f t="shared" si="89"/>
        <v>7328.69</v>
      </c>
      <c r="AG157" s="10">
        <f t="shared" si="90"/>
        <v>7328.69</v>
      </c>
      <c r="AH157" s="10">
        <f t="shared" si="91"/>
        <v>1099.3035</v>
      </c>
      <c r="AI157" s="10">
        <f t="shared" si="92"/>
        <v>-2206.8705</v>
      </c>
      <c r="AJ157" s="10">
        <f t="shared" si="93"/>
        <v>-159.19856</v>
      </c>
      <c r="AK157" s="10">
        <f t="shared" si="94"/>
        <v>-32.57214</v>
      </c>
      <c r="AL157" s="10">
        <f t="shared" si="95"/>
        <v>-410.6</v>
      </c>
      <c r="AM157" s="10">
        <f t="shared" si="96"/>
        <v>-1099.3035</v>
      </c>
      <c r="AN157" s="10">
        <f t="shared" si="97"/>
        <v>4546</v>
      </c>
      <c r="AO157" s="10">
        <f t="shared" si="98"/>
        <v>4546</v>
      </c>
      <c r="AP157" s="10">
        <f t="shared" si="99"/>
        <v>2045.7</v>
      </c>
      <c r="AQ157" s="191">
        <f t="shared" si="100"/>
        <v>2138</v>
      </c>
      <c r="AR157" s="191">
        <f t="shared" si="101"/>
        <v>2138</v>
      </c>
      <c r="AS157" s="191">
        <f t="shared" si="102"/>
        <v>51.312</v>
      </c>
      <c r="AT157" s="191">
        <f t="shared" si="103"/>
        <v>2138</v>
      </c>
      <c r="AU157" s="191">
        <f t="shared" si="104"/>
        <v>12.828</v>
      </c>
      <c r="AV157" s="191">
        <f t="shared" si="105"/>
        <v>4340</v>
      </c>
      <c r="AW157" s="191">
        <f t="shared" si="106"/>
        <v>4340</v>
      </c>
      <c r="AX157" s="191">
        <f t="shared" si="107"/>
        <v>520.8</v>
      </c>
      <c r="AY157" s="191">
        <f t="shared" si="108"/>
        <v>2138</v>
      </c>
      <c r="AZ157" s="191">
        <f t="shared" si="109"/>
        <v>2138</v>
      </c>
      <c r="BA157" s="191">
        <f t="shared" si="110"/>
        <v>320.7</v>
      </c>
      <c r="BB157" s="191">
        <f t="shared" si="111"/>
        <v>-954.66</v>
      </c>
      <c r="BC157" s="191">
        <f t="shared" si="112"/>
        <v>-34.622</v>
      </c>
      <c r="BD157" s="191">
        <f t="shared" si="113"/>
        <v>-1.428</v>
      </c>
      <c r="BE157" s="191">
        <f t="shared" si="114"/>
        <v>-256.28</v>
      </c>
      <c r="BF157" s="191">
        <f t="shared" si="115"/>
        <v>-320.7</v>
      </c>
    </row>
    <row r="158" spans="2:58">
      <c r="B158" t="s">
        <v>360</v>
      </c>
      <c r="C158" s="195" t="str">
        <f>_xlfn.XLOOKUP(B158,'2024.7-2024.9'!B:B,'2024.7-2024.9'!G:G)</f>
        <v>2017/06/20</v>
      </c>
      <c r="D158">
        <f>_xlfn.XLOOKUP(B158,'2024.7-2024.9'!B:B,'2024.7-2024.9'!I:I)</f>
        <v>0</v>
      </c>
      <c r="E158" t="str">
        <f>_xlfn.XLOOKUP(B158,'2024.7-2024.9'!B:B,'2024.7-2024.9'!C:C)</f>
        <v>运营中心</v>
      </c>
      <c r="F158" t="str">
        <f>_xlfn.XLOOKUP(B158,'2024.7-2024.9'!B:B,'2024.7-2024.9'!F:F)</f>
        <v>测试技师</v>
      </c>
      <c r="G158">
        <f>_xlfn.XLOOKUP(B158,'2024.07-09姓名和payroll计数'!A:A,'2024.07-09姓名和payroll计数'!B:B)</f>
        <v>3</v>
      </c>
      <c r="H158" s="10">
        <f>_xlfn.XLOOKUP(B158,'2024.1-2024.6'!B:B,'2024.1-2024.6'!K:K)</f>
        <v>8048.38</v>
      </c>
      <c r="I158" s="10">
        <f>IFERROR(AVERAGEIF(#REF!,B158,#REF!),0)</f>
        <v>0</v>
      </c>
      <c r="J158" s="10">
        <f>_xlfn.XLOOKUP(B158,'2024.1-2024.6'!B:B,'2024.1-2024.6'!J:J)</f>
        <v>1900</v>
      </c>
      <c r="K158" s="10">
        <f>IFERROR(AVERAGEIF(#REF!,B158,#REF!),0)</f>
        <v>0</v>
      </c>
      <c r="M158" s="10">
        <f>SUMIF('2024.7-2024.9'!B:B,B158,'2024.7-2024.9'!L:L)</f>
        <v>1091.04</v>
      </c>
      <c r="O158" s="10">
        <f>SUMIF('2024.7-2024.9'!B:B,B158,'2024.7-2024.9'!N:N)</f>
        <v>16.69</v>
      </c>
      <c r="P158" s="10">
        <f>SUMIF('2024.7-2024.9'!B:B,B158,'2024.7-2024.9'!P:P)</f>
        <v>11.4</v>
      </c>
      <c r="R158" s="10">
        <f>SUMIF('2024.7-2024.9'!B:B,B158,'2024.7-2024.9'!M:M)</f>
        <v>264.52</v>
      </c>
      <c r="T158" s="10">
        <f>SUMIF('2024.7-2024.9'!B:B,B158,'2024.7-2024.9'!O:O)</f>
        <v>285</v>
      </c>
      <c r="U158" s="10">
        <f t="shared" si="78"/>
        <v>8048.38</v>
      </c>
      <c r="V158" s="10">
        <f t="shared" si="79"/>
        <v>8048.38</v>
      </c>
      <c r="W158" s="10">
        <f t="shared" si="80"/>
        <v>3621.771</v>
      </c>
      <c r="X158" s="10">
        <f t="shared" si="81"/>
        <v>8048.38</v>
      </c>
      <c r="Y158" s="10">
        <f t="shared" si="82"/>
        <v>8048.38</v>
      </c>
      <c r="Z158" s="10">
        <f t="shared" si="83"/>
        <v>193.16112</v>
      </c>
      <c r="AA158" s="10">
        <f t="shared" si="84"/>
        <v>8048.38</v>
      </c>
      <c r="AB158" s="10">
        <f t="shared" si="85"/>
        <v>48.29028</v>
      </c>
      <c r="AC158" s="10">
        <f t="shared" si="86"/>
        <v>8048.38</v>
      </c>
      <c r="AD158" s="10">
        <f t="shared" si="87"/>
        <v>5626</v>
      </c>
      <c r="AE158" s="10">
        <f t="shared" si="88"/>
        <v>675.12</v>
      </c>
      <c r="AF158" s="10">
        <f t="shared" si="89"/>
        <v>8048.38</v>
      </c>
      <c r="AG158" s="10">
        <f t="shared" si="90"/>
        <v>8048.38</v>
      </c>
      <c r="AH158" s="10">
        <f t="shared" si="91"/>
        <v>1207.257</v>
      </c>
      <c r="AI158" s="10">
        <f t="shared" si="92"/>
        <v>-2530.731</v>
      </c>
      <c r="AJ158" s="10">
        <f t="shared" si="93"/>
        <v>-176.47112</v>
      </c>
      <c r="AK158" s="10">
        <f t="shared" si="94"/>
        <v>-36.89028</v>
      </c>
      <c r="AL158" s="10">
        <f t="shared" si="95"/>
        <v>-410.6</v>
      </c>
      <c r="AM158" s="10">
        <f t="shared" si="96"/>
        <v>-922.257</v>
      </c>
      <c r="AN158" s="10">
        <f t="shared" si="97"/>
        <v>4546</v>
      </c>
      <c r="AO158" s="10">
        <f t="shared" si="98"/>
        <v>4546</v>
      </c>
      <c r="AP158" s="10">
        <f t="shared" si="99"/>
        <v>2045.7</v>
      </c>
      <c r="AQ158" s="191">
        <f t="shared" si="100"/>
        <v>1900</v>
      </c>
      <c r="AR158" s="191">
        <f t="shared" si="101"/>
        <v>1900</v>
      </c>
      <c r="AS158" s="191">
        <f t="shared" si="102"/>
        <v>45.6</v>
      </c>
      <c r="AT158" s="191">
        <f t="shared" si="103"/>
        <v>1900</v>
      </c>
      <c r="AU158" s="191">
        <f t="shared" si="104"/>
        <v>11.4</v>
      </c>
      <c r="AV158" s="191">
        <f t="shared" si="105"/>
        <v>4340</v>
      </c>
      <c r="AW158" s="191">
        <f t="shared" si="106"/>
        <v>4340</v>
      </c>
      <c r="AX158" s="191">
        <f t="shared" si="107"/>
        <v>520.8</v>
      </c>
      <c r="AY158" s="191">
        <f t="shared" si="108"/>
        <v>1900</v>
      </c>
      <c r="AZ158" s="191">
        <f t="shared" si="109"/>
        <v>1900</v>
      </c>
      <c r="BA158" s="191">
        <f t="shared" si="110"/>
        <v>285</v>
      </c>
      <c r="BB158" s="191">
        <f t="shared" si="111"/>
        <v>-954.66</v>
      </c>
      <c r="BC158" s="191">
        <f t="shared" si="112"/>
        <v>-28.91</v>
      </c>
      <c r="BD158" s="191">
        <f t="shared" si="113"/>
        <v>0</v>
      </c>
      <c r="BE158" s="191">
        <f t="shared" si="114"/>
        <v>-256.28</v>
      </c>
      <c r="BF158" s="191">
        <f t="shared" si="115"/>
        <v>0</v>
      </c>
    </row>
    <row r="159" spans="2:58">
      <c r="B159" t="s">
        <v>361</v>
      </c>
      <c r="C159" s="195" t="str">
        <f>_xlfn.XLOOKUP(B159,'2024.7-2024.9'!B:B,'2024.7-2024.9'!G:G)</f>
        <v>2015/06/25</v>
      </c>
      <c r="D159">
        <f>_xlfn.XLOOKUP(B159,'2024.7-2024.9'!B:B,'2024.7-2024.9'!I:I)</f>
        <v>0</v>
      </c>
      <c r="E159" t="str">
        <f>_xlfn.XLOOKUP(B159,'2024.7-2024.9'!B:B,'2024.7-2024.9'!C:C)</f>
        <v>运营中心</v>
      </c>
      <c r="F159" t="str">
        <f>_xlfn.XLOOKUP(B159,'2024.7-2024.9'!B:B,'2024.7-2024.9'!F:F)</f>
        <v>测试班长</v>
      </c>
      <c r="G159">
        <f>_xlfn.XLOOKUP(B159,'2024.07-09姓名和payroll计数'!A:A,'2024.07-09姓名和payroll计数'!B:B)</f>
        <v>3</v>
      </c>
      <c r="H159" s="10">
        <f>_xlfn.XLOOKUP(B159,'2024.1-2024.6'!B:B,'2024.1-2024.6'!K:K)</f>
        <v>10022.41</v>
      </c>
      <c r="I159" s="10">
        <f>IFERROR(AVERAGEIF(#REF!,B159,#REF!),0)</f>
        <v>0</v>
      </c>
      <c r="J159" s="10">
        <f>_xlfn.XLOOKUP(B159,'2024.1-2024.6'!B:B,'2024.1-2024.6'!J:J)</f>
        <v>1900</v>
      </c>
      <c r="K159" s="10">
        <f>IFERROR(AVERAGEIF(#REF!,B159,#REF!),0)</f>
        <v>0</v>
      </c>
      <c r="M159" s="10">
        <f>SUMIF('2024.7-2024.9'!B:B,B159,'2024.7-2024.9'!L:L)</f>
        <v>1091.04</v>
      </c>
      <c r="O159" s="10">
        <f>SUMIF('2024.7-2024.9'!B:B,B159,'2024.7-2024.9'!N:N)</f>
        <v>16.69</v>
      </c>
      <c r="P159" s="10">
        <f>SUMIF('2024.7-2024.9'!B:B,B159,'2024.7-2024.9'!P:P)</f>
        <v>11.4</v>
      </c>
      <c r="R159" s="10">
        <f>SUMIF('2024.7-2024.9'!B:B,B159,'2024.7-2024.9'!M:M)</f>
        <v>264.52</v>
      </c>
      <c r="T159" s="10">
        <f>SUMIF('2024.7-2024.9'!B:B,B159,'2024.7-2024.9'!O:O)</f>
        <v>0</v>
      </c>
      <c r="U159" s="10">
        <f t="shared" si="78"/>
        <v>10022.41</v>
      </c>
      <c r="V159" s="10">
        <f t="shared" si="79"/>
        <v>10022.41</v>
      </c>
      <c r="W159" s="10">
        <f t="shared" si="80"/>
        <v>4510.0845</v>
      </c>
      <c r="X159" s="10">
        <f t="shared" si="81"/>
        <v>10022.41</v>
      </c>
      <c r="Y159" s="10">
        <f t="shared" si="82"/>
        <v>10022.41</v>
      </c>
      <c r="Z159" s="10">
        <f t="shared" si="83"/>
        <v>240.53784</v>
      </c>
      <c r="AA159" s="10">
        <f t="shared" si="84"/>
        <v>10022.41</v>
      </c>
      <c r="AB159" s="10">
        <f t="shared" si="85"/>
        <v>60.13446</v>
      </c>
      <c r="AC159" s="10">
        <f t="shared" si="86"/>
        <v>10022.41</v>
      </c>
      <c r="AD159" s="10">
        <f t="shared" si="87"/>
        <v>5626</v>
      </c>
      <c r="AE159" s="10">
        <f t="shared" si="88"/>
        <v>675.12</v>
      </c>
      <c r="AF159" s="10">
        <f t="shared" si="89"/>
        <v>10022.41</v>
      </c>
      <c r="AG159" s="10">
        <f t="shared" si="90"/>
        <v>10022.41</v>
      </c>
      <c r="AH159" s="10">
        <f t="shared" si="91"/>
        <v>1503.3615</v>
      </c>
      <c r="AI159" s="10">
        <f t="shared" si="92"/>
        <v>-3419.0445</v>
      </c>
      <c r="AJ159" s="10">
        <f t="shared" si="93"/>
        <v>-223.84784</v>
      </c>
      <c r="AK159" s="10">
        <f t="shared" si="94"/>
        <v>-48.73446</v>
      </c>
      <c r="AL159" s="10">
        <f t="shared" si="95"/>
        <v>-410.6</v>
      </c>
      <c r="AM159" s="10">
        <f t="shared" si="96"/>
        <v>-1503.3615</v>
      </c>
      <c r="AN159" s="10">
        <f t="shared" si="97"/>
        <v>4546</v>
      </c>
      <c r="AO159" s="10">
        <f t="shared" si="98"/>
        <v>4546</v>
      </c>
      <c r="AP159" s="10">
        <f t="shared" si="99"/>
        <v>2045.7</v>
      </c>
      <c r="AQ159" s="191">
        <f t="shared" si="100"/>
        <v>1900</v>
      </c>
      <c r="AR159" s="191">
        <f t="shared" si="101"/>
        <v>1900</v>
      </c>
      <c r="AS159" s="191">
        <f t="shared" si="102"/>
        <v>45.6</v>
      </c>
      <c r="AT159" s="191">
        <f t="shared" si="103"/>
        <v>1900</v>
      </c>
      <c r="AU159" s="191">
        <f t="shared" si="104"/>
        <v>11.4</v>
      </c>
      <c r="AV159" s="191">
        <f t="shared" si="105"/>
        <v>4340</v>
      </c>
      <c r="AW159" s="191">
        <f t="shared" si="106"/>
        <v>4340</v>
      </c>
      <c r="AX159" s="191">
        <f t="shared" si="107"/>
        <v>520.8</v>
      </c>
      <c r="AY159" s="191">
        <f t="shared" si="108"/>
        <v>1900</v>
      </c>
      <c r="AZ159" s="191">
        <f t="shared" si="109"/>
        <v>1900</v>
      </c>
      <c r="BA159" s="191">
        <f t="shared" si="110"/>
        <v>285</v>
      </c>
      <c r="BB159" s="191">
        <f t="shared" si="111"/>
        <v>-954.66</v>
      </c>
      <c r="BC159" s="191">
        <f t="shared" si="112"/>
        <v>-28.91</v>
      </c>
      <c r="BD159" s="191">
        <f t="shared" si="113"/>
        <v>0</v>
      </c>
      <c r="BE159" s="191">
        <f t="shared" si="114"/>
        <v>-256.28</v>
      </c>
      <c r="BF159" s="191">
        <f t="shared" si="115"/>
        <v>-285</v>
      </c>
    </row>
    <row r="160" spans="2:58">
      <c r="B160" t="s">
        <v>363</v>
      </c>
      <c r="C160" s="195" t="str">
        <f>_xlfn.XLOOKUP(B160,'2024.7-2024.9'!B:B,'2024.7-2024.9'!G:G)</f>
        <v>2018/11/09</v>
      </c>
      <c r="D160">
        <f>_xlfn.XLOOKUP(B160,'2024.7-2024.9'!B:B,'2024.7-2024.9'!I:I)</f>
        <v>0</v>
      </c>
      <c r="E160" t="str">
        <f>_xlfn.XLOOKUP(B160,'2024.7-2024.9'!B:B,'2024.7-2024.9'!C:C)</f>
        <v>运营中心</v>
      </c>
      <c r="F160" t="str">
        <f>_xlfn.XLOOKUP(B160,'2024.7-2024.9'!B:B,'2024.7-2024.9'!F:F)</f>
        <v>装配电工</v>
      </c>
      <c r="G160">
        <f>_xlfn.XLOOKUP(B160,'2024.07-09姓名和payroll计数'!A:A,'2024.07-09姓名和payroll计数'!B:B)</f>
        <v>3</v>
      </c>
      <c r="H160" s="10">
        <f>_xlfn.XLOOKUP(B160,'2024.1-2024.6'!B:B,'2024.1-2024.6'!K:K)</f>
        <v>7477.05</v>
      </c>
      <c r="I160" s="10">
        <f>IFERROR(AVERAGEIF(#REF!,B160,#REF!),0)</f>
        <v>0</v>
      </c>
      <c r="J160" s="10">
        <f>_xlfn.XLOOKUP(B160,'2024.1-2024.6'!B:B,'2024.1-2024.6'!J:J)</f>
        <v>1900</v>
      </c>
      <c r="K160" s="10">
        <f>IFERROR(AVERAGEIF(#REF!,B160,#REF!),0)</f>
        <v>0</v>
      </c>
      <c r="M160" s="10">
        <f>SUMIF('2024.7-2024.9'!B:B,B160,'2024.7-2024.9'!L:L)</f>
        <v>1091.04</v>
      </c>
      <c r="O160" s="10">
        <f>SUMIF('2024.7-2024.9'!B:B,B160,'2024.7-2024.9'!N:N)</f>
        <v>16.69</v>
      </c>
      <c r="P160" s="10">
        <f>SUMIF('2024.7-2024.9'!B:B,B160,'2024.7-2024.9'!P:P)</f>
        <v>11.4</v>
      </c>
      <c r="R160" s="10">
        <f>SUMIF('2024.7-2024.9'!B:B,B160,'2024.7-2024.9'!M:M)</f>
        <v>264.52</v>
      </c>
      <c r="T160" s="10">
        <f>SUMIF('2024.7-2024.9'!B:B,B160,'2024.7-2024.9'!O:O)</f>
        <v>0</v>
      </c>
      <c r="U160" s="10">
        <f t="shared" si="78"/>
        <v>7477.05</v>
      </c>
      <c r="V160" s="10">
        <f t="shared" si="79"/>
        <v>7477.05</v>
      </c>
      <c r="W160" s="10">
        <f t="shared" si="80"/>
        <v>3364.6725</v>
      </c>
      <c r="X160" s="10">
        <f t="shared" si="81"/>
        <v>7477.05</v>
      </c>
      <c r="Y160" s="10">
        <f t="shared" si="82"/>
        <v>7477.05</v>
      </c>
      <c r="Z160" s="10">
        <f t="shared" si="83"/>
        <v>179.4492</v>
      </c>
      <c r="AA160" s="10">
        <f t="shared" si="84"/>
        <v>7477.05</v>
      </c>
      <c r="AB160" s="10">
        <f t="shared" si="85"/>
        <v>44.8623</v>
      </c>
      <c r="AC160" s="10">
        <f t="shared" si="86"/>
        <v>7477.05</v>
      </c>
      <c r="AD160" s="10">
        <f t="shared" si="87"/>
        <v>5626</v>
      </c>
      <c r="AE160" s="10">
        <f t="shared" si="88"/>
        <v>675.12</v>
      </c>
      <c r="AF160" s="10">
        <f t="shared" si="89"/>
        <v>7477.05</v>
      </c>
      <c r="AG160" s="10">
        <f t="shared" si="90"/>
        <v>7477.05</v>
      </c>
      <c r="AH160" s="10">
        <f t="shared" si="91"/>
        <v>1121.5575</v>
      </c>
      <c r="AI160" s="10">
        <f t="shared" si="92"/>
        <v>-2273.6325</v>
      </c>
      <c r="AJ160" s="10">
        <f t="shared" si="93"/>
        <v>-162.7592</v>
      </c>
      <c r="AK160" s="10">
        <f t="shared" si="94"/>
        <v>-33.4623</v>
      </c>
      <c r="AL160" s="10">
        <f t="shared" si="95"/>
        <v>-410.6</v>
      </c>
      <c r="AM160" s="10">
        <f t="shared" si="96"/>
        <v>-1121.5575</v>
      </c>
      <c r="AN160" s="10">
        <f t="shared" si="97"/>
        <v>4546</v>
      </c>
      <c r="AO160" s="10">
        <f t="shared" si="98"/>
        <v>4546</v>
      </c>
      <c r="AP160" s="10">
        <f t="shared" si="99"/>
        <v>2045.7</v>
      </c>
      <c r="AQ160" s="191">
        <f t="shared" si="100"/>
        <v>1900</v>
      </c>
      <c r="AR160" s="191">
        <f t="shared" si="101"/>
        <v>1900</v>
      </c>
      <c r="AS160" s="191">
        <f t="shared" si="102"/>
        <v>45.6</v>
      </c>
      <c r="AT160" s="191">
        <f t="shared" si="103"/>
        <v>1900</v>
      </c>
      <c r="AU160" s="191">
        <f t="shared" si="104"/>
        <v>11.4</v>
      </c>
      <c r="AV160" s="191">
        <f t="shared" si="105"/>
        <v>4340</v>
      </c>
      <c r="AW160" s="191">
        <f t="shared" si="106"/>
        <v>4340</v>
      </c>
      <c r="AX160" s="191">
        <f t="shared" si="107"/>
        <v>520.8</v>
      </c>
      <c r="AY160" s="191">
        <f t="shared" si="108"/>
        <v>1900</v>
      </c>
      <c r="AZ160" s="191">
        <f t="shared" si="109"/>
        <v>1900</v>
      </c>
      <c r="BA160" s="191">
        <f t="shared" si="110"/>
        <v>285</v>
      </c>
      <c r="BB160" s="191">
        <f t="shared" si="111"/>
        <v>-954.66</v>
      </c>
      <c r="BC160" s="191">
        <f t="shared" si="112"/>
        <v>-28.91</v>
      </c>
      <c r="BD160" s="191">
        <f t="shared" si="113"/>
        <v>0</v>
      </c>
      <c r="BE160" s="191">
        <f t="shared" si="114"/>
        <v>-256.28</v>
      </c>
      <c r="BF160" s="191">
        <f t="shared" si="115"/>
        <v>-285</v>
      </c>
    </row>
    <row r="161" spans="2:58">
      <c r="B161" t="s">
        <v>364</v>
      </c>
      <c r="C161" s="195">
        <f>_xlfn.XLOOKUP(B161,'2024.7-2024.9'!B:B,'2024.7-2024.9'!G:G)</f>
        <v>44046</v>
      </c>
      <c r="D161">
        <f>_xlfn.XLOOKUP(B161,'2024.7-2024.9'!B:B,'2024.7-2024.9'!I:I)</f>
        <v>0</v>
      </c>
      <c r="E161" t="str">
        <f>_xlfn.XLOOKUP(B161,'2024.7-2024.9'!B:B,'2024.7-2024.9'!C:C)</f>
        <v>服务营销中心</v>
      </c>
      <c r="F161" t="str">
        <f>_xlfn.XLOOKUP(B161,'2024.7-2024.9'!B:B,'2024.7-2024.9'!F:F)</f>
        <v>电气服务助理工程师</v>
      </c>
      <c r="G161">
        <f>_xlfn.XLOOKUP(B161,'2024.07-09姓名和payroll计数'!A:A,'2024.07-09姓名和payroll计数'!B:B)</f>
        <v>3</v>
      </c>
      <c r="H161" s="10">
        <f>_xlfn.XLOOKUP(B161,'2024.1-2024.6'!B:B,'2024.1-2024.6'!K:K)</f>
        <v>8038.72</v>
      </c>
      <c r="I161" s="10">
        <f>IFERROR(AVERAGEIF(#REF!,B161,#REF!),0)</f>
        <v>0</v>
      </c>
      <c r="J161" s="10">
        <f>_xlfn.XLOOKUP(B161,'2024.1-2024.6'!B:B,'2024.1-2024.6'!J:J)</f>
        <v>2138</v>
      </c>
      <c r="K161" s="10">
        <f>IFERROR(AVERAGEIF(#REF!,B161,#REF!),0)</f>
        <v>0</v>
      </c>
      <c r="M161" s="10">
        <f>SUMIF('2024.7-2024.9'!B:B,B161,'2024.7-2024.9'!L:L)</f>
        <v>1091.04</v>
      </c>
      <c r="O161" s="10">
        <f>SUMIF('2024.7-2024.9'!B:B,B161,'2024.7-2024.9'!N:N)</f>
        <v>16.69</v>
      </c>
      <c r="P161" s="10">
        <f>SUMIF('2024.7-2024.9'!B:B,B161,'2024.7-2024.9'!P:P)</f>
        <v>11.4</v>
      </c>
      <c r="R161" s="10">
        <f>SUMIF('2024.7-2024.9'!B:B,B161,'2024.7-2024.9'!M:M)</f>
        <v>264.52</v>
      </c>
      <c r="T161" s="10">
        <f>SUMIF('2024.7-2024.9'!B:B,B161,'2024.7-2024.9'!O:O)</f>
        <v>0</v>
      </c>
      <c r="U161" s="10">
        <f t="shared" si="78"/>
        <v>8038.72</v>
      </c>
      <c r="V161" s="10">
        <f t="shared" si="79"/>
        <v>8038.72</v>
      </c>
      <c r="W161" s="10">
        <f t="shared" si="80"/>
        <v>3617.424</v>
      </c>
      <c r="X161" s="10">
        <f t="shared" si="81"/>
        <v>8038.72</v>
      </c>
      <c r="Y161" s="10">
        <f t="shared" si="82"/>
        <v>8038.72</v>
      </c>
      <c r="Z161" s="10">
        <f t="shared" si="83"/>
        <v>192.92928</v>
      </c>
      <c r="AA161" s="10">
        <f t="shared" si="84"/>
        <v>8038.72</v>
      </c>
      <c r="AB161" s="10">
        <f t="shared" si="85"/>
        <v>48.23232</v>
      </c>
      <c r="AC161" s="10">
        <f t="shared" si="86"/>
        <v>8038.72</v>
      </c>
      <c r="AD161" s="10">
        <f t="shared" si="87"/>
        <v>5626</v>
      </c>
      <c r="AE161" s="10">
        <f t="shared" si="88"/>
        <v>675.12</v>
      </c>
      <c r="AF161" s="10">
        <f t="shared" si="89"/>
        <v>8038.72</v>
      </c>
      <c r="AG161" s="10">
        <f t="shared" si="90"/>
        <v>8038.72</v>
      </c>
      <c r="AH161" s="10">
        <f t="shared" si="91"/>
        <v>1205.808</v>
      </c>
      <c r="AI161" s="10">
        <f t="shared" si="92"/>
        <v>-2526.384</v>
      </c>
      <c r="AJ161" s="10">
        <f t="shared" si="93"/>
        <v>-176.23928</v>
      </c>
      <c r="AK161" s="10">
        <f t="shared" si="94"/>
        <v>-36.83232</v>
      </c>
      <c r="AL161" s="10">
        <f t="shared" si="95"/>
        <v>-410.6</v>
      </c>
      <c r="AM161" s="10">
        <f t="shared" si="96"/>
        <v>-1205.808</v>
      </c>
      <c r="AN161" s="10">
        <f t="shared" si="97"/>
        <v>4546</v>
      </c>
      <c r="AO161" s="10">
        <f t="shared" si="98"/>
        <v>4546</v>
      </c>
      <c r="AP161" s="10">
        <f t="shared" si="99"/>
        <v>2045.7</v>
      </c>
      <c r="AQ161" s="191">
        <f t="shared" si="100"/>
        <v>2138</v>
      </c>
      <c r="AR161" s="191">
        <f t="shared" si="101"/>
        <v>2138</v>
      </c>
      <c r="AS161" s="191">
        <f t="shared" si="102"/>
        <v>51.312</v>
      </c>
      <c r="AT161" s="191">
        <f t="shared" si="103"/>
        <v>2138</v>
      </c>
      <c r="AU161" s="191">
        <f t="shared" si="104"/>
        <v>12.828</v>
      </c>
      <c r="AV161" s="191">
        <f t="shared" si="105"/>
        <v>4340</v>
      </c>
      <c r="AW161" s="191">
        <f t="shared" si="106"/>
        <v>4340</v>
      </c>
      <c r="AX161" s="191">
        <f t="shared" si="107"/>
        <v>520.8</v>
      </c>
      <c r="AY161" s="191">
        <f t="shared" si="108"/>
        <v>2138</v>
      </c>
      <c r="AZ161" s="191">
        <f t="shared" si="109"/>
        <v>2138</v>
      </c>
      <c r="BA161" s="191">
        <f t="shared" si="110"/>
        <v>320.7</v>
      </c>
      <c r="BB161" s="191">
        <f t="shared" si="111"/>
        <v>-954.66</v>
      </c>
      <c r="BC161" s="191">
        <f t="shared" si="112"/>
        <v>-34.622</v>
      </c>
      <c r="BD161" s="191">
        <f t="shared" si="113"/>
        <v>-1.428</v>
      </c>
      <c r="BE161" s="191">
        <f t="shared" si="114"/>
        <v>-256.28</v>
      </c>
      <c r="BF161" s="191">
        <f t="shared" si="115"/>
        <v>-320.7</v>
      </c>
    </row>
    <row r="162" spans="2:58">
      <c r="B162" t="s">
        <v>365</v>
      </c>
      <c r="C162" s="195" t="str">
        <f>_xlfn.XLOOKUP(B162,'2024.7-2024.9'!B:B,'2024.7-2024.9'!G:G)</f>
        <v>2020/12/29</v>
      </c>
      <c r="D162">
        <f>_xlfn.XLOOKUP(B162,'2024.7-2024.9'!B:B,'2024.7-2024.9'!I:I)</f>
        <v>0</v>
      </c>
      <c r="E162" t="str">
        <f>_xlfn.XLOOKUP(B162,'2024.7-2024.9'!B:B,'2024.7-2024.9'!C:C)</f>
        <v>运营中心</v>
      </c>
      <c r="F162" t="str">
        <f>_xlfn.XLOOKUP(B162,'2024.7-2024.9'!B:B,'2024.7-2024.9'!F:F)</f>
        <v>检测工程师</v>
      </c>
      <c r="G162">
        <f>_xlfn.XLOOKUP(B162,'2024.07-09姓名和payroll计数'!A:A,'2024.07-09姓名和payroll计数'!B:B)</f>
        <v>3</v>
      </c>
      <c r="H162" s="10">
        <f>_xlfn.XLOOKUP(B162,'2024.1-2024.6'!B:B,'2024.1-2024.6'!K:K)</f>
        <v>9313.98</v>
      </c>
      <c r="I162" s="10">
        <f>IFERROR(AVERAGEIF(#REF!,B162,#REF!),0)</f>
        <v>0</v>
      </c>
      <c r="J162" s="10">
        <f>_xlfn.XLOOKUP(B162,'2024.1-2024.6'!B:B,'2024.1-2024.6'!J:J)</f>
        <v>3481</v>
      </c>
      <c r="K162" s="10">
        <f>IFERROR(AVERAGEIF(#REF!,B162,#REF!),0)</f>
        <v>0</v>
      </c>
      <c r="M162" s="10">
        <f>SUMIF('2024.7-2024.9'!B:B,B162,'2024.7-2024.9'!L:L)</f>
        <v>1091.04</v>
      </c>
      <c r="O162" s="10">
        <f>SUMIF('2024.7-2024.9'!B:B,B162,'2024.7-2024.9'!N:N)</f>
        <v>16.69</v>
      </c>
      <c r="P162" s="10">
        <f>SUMIF('2024.7-2024.9'!B:B,B162,'2024.7-2024.9'!P:P)</f>
        <v>11.4</v>
      </c>
      <c r="R162" s="10">
        <f>SUMIF('2024.7-2024.9'!B:B,B162,'2024.7-2024.9'!M:M)</f>
        <v>264.52</v>
      </c>
      <c r="T162" s="10">
        <f>SUMIF('2024.7-2024.9'!B:B,B162,'2024.7-2024.9'!O:O)</f>
        <v>0</v>
      </c>
      <c r="U162" s="10">
        <f t="shared" si="78"/>
        <v>9313.98</v>
      </c>
      <c r="V162" s="10">
        <f t="shared" si="79"/>
        <v>9313.98</v>
      </c>
      <c r="W162" s="10">
        <f t="shared" si="80"/>
        <v>4191.291</v>
      </c>
      <c r="X162" s="10">
        <f t="shared" si="81"/>
        <v>9313.98</v>
      </c>
      <c r="Y162" s="10">
        <f t="shared" si="82"/>
        <v>9313.98</v>
      </c>
      <c r="Z162" s="10">
        <f t="shared" si="83"/>
        <v>223.53552</v>
      </c>
      <c r="AA162" s="10">
        <f t="shared" si="84"/>
        <v>9313.98</v>
      </c>
      <c r="AB162" s="10">
        <f t="shared" si="85"/>
        <v>55.88388</v>
      </c>
      <c r="AC162" s="10">
        <f t="shared" si="86"/>
        <v>9313.98</v>
      </c>
      <c r="AD162" s="10">
        <f t="shared" si="87"/>
        <v>5626</v>
      </c>
      <c r="AE162" s="10">
        <f t="shared" si="88"/>
        <v>675.12</v>
      </c>
      <c r="AF162" s="10">
        <f t="shared" si="89"/>
        <v>9313.98</v>
      </c>
      <c r="AG162" s="10">
        <f t="shared" si="90"/>
        <v>9313.98</v>
      </c>
      <c r="AH162" s="10">
        <f t="shared" si="91"/>
        <v>1397.097</v>
      </c>
      <c r="AI162" s="10">
        <f t="shared" si="92"/>
        <v>-3100.251</v>
      </c>
      <c r="AJ162" s="10">
        <f t="shared" si="93"/>
        <v>-206.84552</v>
      </c>
      <c r="AK162" s="10">
        <f t="shared" si="94"/>
        <v>-44.48388</v>
      </c>
      <c r="AL162" s="10">
        <f t="shared" si="95"/>
        <v>-410.6</v>
      </c>
      <c r="AM162" s="10">
        <f t="shared" si="96"/>
        <v>-1397.097</v>
      </c>
      <c r="AN162" s="10">
        <f t="shared" si="97"/>
        <v>4546</v>
      </c>
      <c r="AO162" s="10">
        <f t="shared" si="98"/>
        <v>4546</v>
      </c>
      <c r="AP162" s="10">
        <f t="shared" si="99"/>
        <v>2045.7</v>
      </c>
      <c r="AQ162" s="191">
        <f t="shared" si="100"/>
        <v>3481</v>
      </c>
      <c r="AR162" s="191">
        <f t="shared" si="101"/>
        <v>3481</v>
      </c>
      <c r="AS162" s="191">
        <f t="shared" si="102"/>
        <v>83.544</v>
      </c>
      <c r="AT162" s="191">
        <f t="shared" si="103"/>
        <v>3481</v>
      </c>
      <c r="AU162" s="191">
        <f t="shared" si="104"/>
        <v>20.886</v>
      </c>
      <c r="AV162" s="191">
        <f t="shared" si="105"/>
        <v>4340</v>
      </c>
      <c r="AW162" s="191">
        <f t="shared" si="106"/>
        <v>4340</v>
      </c>
      <c r="AX162" s="191">
        <f t="shared" si="107"/>
        <v>520.8</v>
      </c>
      <c r="AY162" s="191">
        <f t="shared" si="108"/>
        <v>3481</v>
      </c>
      <c r="AZ162" s="191">
        <f t="shared" si="109"/>
        <v>3481</v>
      </c>
      <c r="BA162" s="191">
        <f t="shared" si="110"/>
        <v>522.15</v>
      </c>
      <c r="BB162" s="191">
        <f t="shared" si="111"/>
        <v>-954.66</v>
      </c>
      <c r="BC162" s="191">
        <f t="shared" si="112"/>
        <v>-66.854</v>
      </c>
      <c r="BD162" s="191">
        <f t="shared" si="113"/>
        <v>-9.486</v>
      </c>
      <c r="BE162" s="191">
        <f t="shared" si="114"/>
        <v>-256.28</v>
      </c>
      <c r="BF162" s="191">
        <f t="shared" si="115"/>
        <v>-522.15</v>
      </c>
    </row>
    <row r="163" spans="2:58">
      <c r="B163" t="s">
        <v>366</v>
      </c>
      <c r="C163" s="195" t="str">
        <f>_xlfn.XLOOKUP(B163,'2024.7-2024.9'!B:B,'2024.7-2024.9'!G:G)</f>
        <v>2022/03/30</v>
      </c>
      <c r="D163">
        <f>_xlfn.XLOOKUP(B163,'2024.7-2024.9'!B:B,'2024.7-2024.9'!I:I)</f>
        <v>0</v>
      </c>
      <c r="E163" t="str">
        <f>_xlfn.XLOOKUP(B163,'2024.7-2024.9'!B:B,'2024.7-2024.9'!C:C)</f>
        <v>销售部</v>
      </c>
      <c r="F163" t="str">
        <f>_xlfn.XLOOKUP(B163,'2024.7-2024.9'!B:B,'2024.7-2024.9'!F:F)</f>
        <v>区域销售经理</v>
      </c>
      <c r="G163">
        <f>_xlfn.XLOOKUP(B163,'2024.07-09姓名和payroll计数'!A:A,'2024.07-09姓名和payroll计数'!B:B)</f>
        <v>3</v>
      </c>
      <c r="H163" s="10">
        <f>_xlfn.XLOOKUP(B163,'2024.1-2024.6'!B:B,'2024.1-2024.6'!K:K)</f>
        <v>8814</v>
      </c>
      <c r="I163" s="10">
        <f>IFERROR(AVERAGEIF(#REF!,B163,#REF!),0)</f>
        <v>0</v>
      </c>
      <c r="J163" s="10">
        <f>_xlfn.XLOOKUP(B163,'2024.1-2024.6'!B:B,'2024.1-2024.6'!J:J)</f>
        <v>3850</v>
      </c>
      <c r="K163" s="10">
        <f>IFERROR(AVERAGEIF(#REF!,B163,#REF!),0)</f>
        <v>0</v>
      </c>
      <c r="M163" s="10">
        <f>SUMIF('2024.7-2024.9'!B:B,B163,'2024.7-2024.9'!L:L)</f>
        <v>0</v>
      </c>
      <c r="O163" s="10">
        <f>SUMIF('2024.7-2024.9'!B:B,B163,'2024.7-2024.9'!N:N)</f>
        <v>0</v>
      </c>
      <c r="P163" s="10">
        <f>SUMIF('2024.7-2024.9'!B:B,B163,'2024.7-2024.9'!P:P)</f>
        <v>0</v>
      </c>
      <c r="R163" s="10">
        <f>SUMIF('2024.7-2024.9'!B:B,B163,'2024.7-2024.9'!M:M)</f>
        <v>0</v>
      </c>
      <c r="T163" s="10">
        <f>SUMIF('2024.7-2024.9'!B:B,B163,'2024.7-2024.9'!O:O)</f>
        <v>0</v>
      </c>
      <c r="U163" s="10">
        <f t="shared" si="78"/>
        <v>8814</v>
      </c>
      <c r="V163" s="10">
        <f t="shared" si="79"/>
        <v>8814</v>
      </c>
      <c r="W163" s="10">
        <f t="shared" si="80"/>
        <v>3966.3</v>
      </c>
      <c r="X163" s="10">
        <f t="shared" si="81"/>
        <v>8814</v>
      </c>
      <c r="Y163" s="10">
        <f t="shared" si="82"/>
        <v>8814</v>
      </c>
      <c r="Z163" s="10">
        <f t="shared" si="83"/>
        <v>211.536</v>
      </c>
      <c r="AA163" s="10">
        <f t="shared" si="84"/>
        <v>8814</v>
      </c>
      <c r="AB163" s="10">
        <f t="shared" si="85"/>
        <v>52.884</v>
      </c>
      <c r="AC163" s="10">
        <f t="shared" si="86"/>
        <v>8814</v>
      </c>
      <c r="AD163" s="10">
        <f t="shared" si="87"/>
        <v>5626</v>
      </c>
      <c r="AE163" s="10">
        <f t="shared" si="88"/>
        <v>675.12</v>
      </c>
      <c r="AF163" s="10">
        <f t="shared" si="89"/>
        <v>8814</v>
      </c>
      <c r="AG163" s="10">
        <f t="shared" si="90"/>
        <v>8814</v>
      </c>
      <c r="AH163" s="10">
        <f t="shared" si="91"/>
        <v>1322.1</v>
      </c>
      <c r="AI163" s="10">
        <f t="shared" si="92"/>
        <v>-3966.3</v>
      </c>
      <c r="AJ163" s="10">
        <f t="shared" si="93"/>
        <v>-211.536</v>
      </c>
      <c r="AK163" s="10">
        <f t="shared" si="94"/>
        <v>-52.884</v>
      </c>
      <c r="AL163" s="10">
        <f t="shared" si="95"/>
        <v>-675.12</v>
      </c>
      <c r="AM163" s="10">
        <f t="shared" si="96"/>
        <v>-1322.1</v>
      </c>
      <c r="AN163" s="10">
        <f t="shared" si="97"/>
        <v>4546</v>
      </c>
      <c r="AO163" s="10">
        <f t="shared" si="98"/>
        <v>4546</v>
      </c>
      <c r="AP163" s="10">
        <f t="shared" si="99"/>
        <v>2045.7</v>
      </c>
      <c r="AQ163" s="191">
        <f t="shared" si="100"/>
        <v>3850</v>
      </c>
      <c r="AR163" s="191">
        <f t="shared" si="101"/>
        <v>3850</v>
      </c>
      <c r="AS163" s="191">
        <f t="shared" si="102"/>
        <v>92.4</v>
      </c>
      <c r="AT163" s="191">
        <f t="shared" si="103"/>
        <v>3850</v>
      </c>
      <c r="AU163" s="191">
        <f t="shared" si="104"/>
        <v>23.1</v>
      </c>
      <c r="AV163" s="191">
        <f t="shared" si="105"/>
        <v>4340</v>
      </c>
      <c r="AW163" s="191">
        <f t="shared" si="106"/>
        <v>4340</v>
      </c>
      <c r="AX163" s="191">
        <f t="shared" si="107"/>
        <v>520.8</v>
      </c>
      <c r="AY163" s="191">
        <f t="shared" si="108"/>
        <v>3850</v>
      </c>
      <c r="AZ163" s="191">
        <f t="shared" si="109"/>
        <v>3850</v>
      </c>
      <c r="BA163" s="191">
        <f t="shared" si="110"/>
        <v>577.5</v>
      </c>
      <c r="BB163" s="191">
        <f t="shared" si="111"/>
        <v>-2045.7</v>
      </c>
      <c r="BC163" s="191">
        <f t="shared" si="112"/>
        <v>-92.4</v>
      </c>
      <c r="BD163" s="191">
        <f t="shared" si="113"/>
        <v>-23.1</v>
      </c>
      <c r="BE163" s="191">
        <f t="shared" si="114"/>
        <v>-520.8</v>
      </c>
      <c r="BF163" s="191">
        <f t="shared" si="115"/>
        <v>-577.5</v>
      </c>
    </row>
    <row r="164" spans="2:58">
      <c r="B164" t="s">
        <v>367</v>
      </c>
      <c r="C164" s="195" t="str">
        <f>_xlfn.XLOOKUP(B164,'2024.7-2024.9'!B:B,'2024.7-2024.9'!G:G)</f>
        <v>2023/03/06</v>
      </c>
      <c r="D164">
        <f>_xlfn.XLOOKUP(B164,'2024.7-2024.9'!B:B,'2024.7-2024.9'!I:I)</f>
        <v>0</v>
      </c>
      <c r="E164" t="str">
        <f>_xlfn.XLOOKUP(B164,'2024.7-2024.9'!B:B,'2024.7-2024.9'!C:C)</f>
        <v>服务营销中心</v>
      </c>
      <c r="F164" t="str">
        <f>_xlfn.XLOOKUP(B164,'2024.7-2024.9'!B:B,'2024.7-2024.9'!F:F)</f>
        <v>电气服务工程师</v>
      </c>
      <c r="G164">
        <f>_xlfn.XLOOKUP(B164,'2024.07-09姓名和payroll计数'!A:A,'2024.07-09姓名和payroll计数'!B:B)</f>
        <v>3</v>
      </c>
      <c r="H164" s="10">
        <f>_xlfn.XLOOKUP(B164,'2024.1-2024.6'!B:B,'2024.1-2024.6'!K:K)</f>
        <v>5463.3</v>
      </c>
      <c r="I164" s="10">
        <f>IFERROR(AVERAGEIF(#REF!,B164,#REF!),0)</f>
        <v>0</v>
      </c>
      <c r="J164" s="10">
        <f>_xlfn.XLOOKUP(B164,'2024.1-2024.6'!B:B,'2024.1-2024.6'!J:J)</f>
        <v>1900</v>
      </c>
      <c r="K164" s="10">
        <f>IFERROR(AVERAGEIF(#REF!,B164,#REF!),0)</f>
        <v>0</v>
      </c>
      <c r="M164" s="10">
        <f>SUMIF('2024.7-2024.9'!B:B,B164,'2024.7-2024.9'!L:L)</f>
        <v>1091.04</v>
      </c>
      <c r="O164" s="10">
        <f>SUMIF('2024.7-2024.9'!B:B,B164,'2024.7-2024.9'!N:N)</f>
        <v>16.69</v>
      </c>
      <c r="P164" s="10">
        <f>SUMIF('2024.7-2024.9'!B:B,B164,'2024.7-2024.9'!P:P)</f>
        <v>11.4</v>
      </c>
      <c r="R164" s="10">
        <f>SUMIF('2024.7-2024.9'!B:B,B164,'2024.7-2024.9'!M:M)</f>
        <v>264.52</v>
      </c>
      <c r="T164" s="10">
        <f>SUMIF('2024.7-2024.9'!B:B,B164,'2024.7-2024.9'!O:O)</f>
        <v>0</v>
      </c>
      <c r="U164" s="10">
        <f t="shared" si="78"/>
        <v>5463.3</v>
      </c>
      <c r="V164" s="10">
        <f t="shared" si="79"/>
        <v>5463.3</v>
      </c>
      <c r="W164" s="10">
        <f t="shared" si="80"/>
        <v>2458.485</v>
      </c>
      <c r="X164" s="10">
        <f t="shared" si="81"/>
        <v>5463.3</v>
      </c>
      <c r="Y164" s="10">
        <f t="shared" si="82"/>
        <v>5463.3</v>
      </c>
      <c r="Z164" s="10">
        <f t="shared" si="83"/>
        <v>131.1192</v>
      </c>
      <c r="AA164" s="10">
        <f t="shared" si="84"/>
        <v>5463.3</v>
      </c>
      <c r="AB164" s="10">
        <f t="shared" si="85"/>
        <v>32.7798</v>
      </c>
      <c r="AC164" s="10">
        <f t="shared" si="86"/>
        <v>5463.3</v>
      </c>
      <c r="AD164" s="10">
        <f t="shared" si="87"/>
        <v>5463.3</v>
      </c>
      <c r="AE164" s="10">
        <f t="shared" si="88"/>
        <v>655.596</v>
      </c>
      <c r="AF164" s="10">
        <f t="shared" si="89"/>
        <v>5463.3</v>
      </c>
      <c r="AG164" s="10">
        <f t="shared" si="90"/>
        <v>5463.3</v>
      </c>
      <c r="AH164" s="10">
        <f t="shared" si="91"/>
        <v>819.495</v>
      </c>
      <c r="AI164" s="10">
        <f t="shared" si="92"/>
        <v>-1367.445</v>
      </c>
      <c r="AJ164" s="10">
        <f t="shared" si="93"/>
        <v>-114.4292</v>
      </c>
      <c r="AK164" s="10">
        <f t="shared" si="94"/>
        <v>-21.3798</v>
      </c>
      <c r="AL164" s="10">
        <f t="shared" si="95"/>
        <v>-391.076</v>
      </c>
      <c r="AM164" s="10">
        <f t="shared" si="96"/>
        <v>-819.495</v>
      </c>
      <c r="AN164" s="10">
        <f t="shared" si="97"/>
        <v>4546</v>
      </c>
      <c r="AO164" s="10">
        <f t="shared" si="98"/>
        <v>4546</v>
      </c>
      <c r="AP164" s="10">
        <f t="shared" si="99"/>
        <v>2045.7</v>
      </c>
      <c r="AQ164" s="191">
        <f t="shared" si="100"/>
        <v>1900</v>
      </c>
      <c r="AR164" s="191">
        <f t="shared" si="101"/>
        <v>1900</v>
      </c>
      <c r="AS164" s="191">
        <f t="shared" si="102"/>
        <v>45.6</v>
      </c>
      <c r="AT164" s="191">
        <f t="shared" si="103"/>
        <v>1900</v>
      </c>
      <c r="AU164" s="191">
        <f t="shared" si="104"/>
        <v>11.4</v>
      </c>
      <c r="AV164" s="191">
        <f t="shared" si="105"/>
        <v>4340</v>
      </c>
      <c r="AW164" s="191">
        <f t="shared" si="106"/>
        <v>4340</v>
      </c>
      <c r="AX164" s="191">
        <f t="shared" si="107"/>
        <v>520.8</v>
      </c>
      <c r="AY164" s="191">
        <f t="shared" si="108"/>
        <v>1900</v>
      </c>
      <c r="AZ164" s="191">
        <f t="shared" si="109"/>
        <v>1900</v>
      </c>
      <c r="BA164" s="191">
        <f t="shared" si="110"/>
        <v>285</v>
      </c>
      <c r="BB164" s="191">
        <f t="shared" si="111"/>
        <v>-954.66</v>
      </c>
      <c r="BC164" s="191">
        <f t="shared" si="112"/>
        <v>-28.91</v>
      </c>
      <c r="BD164" s="191">
        <f t="shared" si="113"/>
        <v>0</v>
      </c>
      <c r="BE164" s="191">
        <f t="shared" si="114"/>
        <v>-256.28</v>
      </c>
      <c r="BF164" s="191">
        <f t="shared" si="115"/>
        <v>-285</v>
      </c>
    </row>
    <row r="165" spans="2:58">
      <c r="B165" t="s">
        <v>493</v>
      </c>
      <c r="C165" s="195" t="str">
        <f>_xlfn.XLOOKUP(B165,'2024.7-2024.9'!B:B,'2024.7-2024.9'!G:G)</f>
        <v>2023/08/24</v>
      </c>
      <c r="D165">
        <f>_xlfn.XLOOKUP(B165,'2024.7-2024.9'!B:B,'2024.7-2024.9'!I:I)</f>
        <v>0</v>
      </c>
      <c r="E165" t="str">
        <f>_xlfn.XLOOKUP(B165,'2024.7-2024.9'!B:B,'2024.7-2024.9'!C:C)</f>
        <v>服务营销中心</v>
      </c>
      <c r="F165" t="str">
        <f>_xlfn.XLOOKUP(B165,'2024.7-2024.9'!B:B,'2024.7-2024.9'!F:F)</f>
        <v>品质工程师</v>
      </c>
      <c r="G165">
        <f>_xlfn.XLOOKUP(B165,'2024.07-09姓名和payroll计数'!A:A,'2024.07-09姓名和payroll计数'!B:B)</f>
        <v>3</v>
      </c>
      <c r="H165" s="10">
        <f>_xlfn.XLOOKUP(B165,'2024.1-2024.6'!B:B,'2024.1-2024.6'!K:K)</f>
        <v>12438.52</v>
      </c>
      <c r="I165" s="10">
        <f>IFERROR(AVERAGEIF(#REF!,B165,#REF!),0)</f>
        <v>0</v>
      </c>
      <c r="J165" s="10">
        <f>_xlfn.XLOOKUP(B165,'2024.1-2024.6'!B:B,'2024.1-2024.6'!J:J)</f>
        <v>5500</v>
      </c>
      <c r="K165" s="10">
        <f>IFERROR(AVERAGEIF(#REF!,B165,#REF!),0)</f>
        <v>0</v>
      </c>
      <c r="M165" s="10">
        <f>SUMIF('2024.7-2024.9'!B:B,B165,'2024.7-2024.9'!L:L)</f>
        <v>1091.04</v>
      </c>
      <c r="O165" s="10">
        <f>SUMIF('2024.7-2024.9'!B:B,B165,'2024.7-2024.9'!N:N)</f>
        <v>16.69</v>
      </c>
      <c r="P165" s="10">
        <f>SUMIF('2024.7-2024.9'!B:B,B165,'2024.7-2024.9'!P:P)</f>
        <v>11.4</v>
      </c>
      <c r="R165" s="10">
        <f>SUMIF('2024.7-2024.9'!B:B,B165,'2024.7-2024.9'!M:M)</f>
        <v>264.52</v>
      </c>
      <c r="T165" s="10">
        <f>SUMIF('2024.7-2024.9'!B:B,B165,'2024.7-2024.9'!O:O)</f>
        <v>0</v>
      </c>
      <c r="U165" s="10">
        <f t="shared" si="78"/>
        <v>12438.52</v>
      </c>
      <c r="V165" s="10">
        <f t="shared" si="79"/>
        <v>12438.52</v>
      </c>
      <c r="W165" s="10">
        <f t="shared" si="80"/>
        <v>5597.334</v>
      </c>
      <c r="X165" s="10">
        <f t="shared" si="81"/>
        <v>12438.52</v>
      </c>
      <c r="Y165" s="10">
        <f t="shared" si="82"/>
        <v>12438.52</v>
      </c>
      <c r="Z165" s="10">
        <f t="shared" si="83"/>
        <v>298.52448</v>
      </c>
      <c r="AA165" s="10">
        <f t="shared" si="84"/>
        <v>12438.52</v>
      </c>
      <c r="AB165" s="10">
        <f t="shared" si="85"/>
        <v>74.63112</v>
      </c>
      <c r="AC165" s="10">
        <f t="shared" si="86"/>
        <v>12438.52</v>
      </c>
      <c r="AD165" s="10">
        <f t="shared" si="87"/>
        <v>5626</v>
      </c>
      <c r="AE165" s="10">
        <f t="shared" si="88"/>
        <v>675.12</v>
      </c>
      <c r="AF165" s="10">
        <f t="shared" si="89"/>
        <v>12438.52</v>
      </c>
      <c r="AG165" s="10">
        <f t="shared" si="90"/>
        <v>12438.52</v>
      </c>
      <c r="AH165" s="10">
        <f t="shared" si="91"/>
        <v>1865.778</v>
      </c>
      <c r="AI165" s="10">
        <f t="shared" si="92"/>
        <v>-4506.294</v>
      </c>
      <c r="AJ165" s="10">
        <f t="shared" si="93"/>
        <v>-281.83448</v>
      </c>
      <c r="AK165" s="10">
        <f t="shared" si="94"/>
        <v>-63.23112</v>
      </c>
      <c r="AL165" s="10">
        <f t="shared" si="95"/>
        <v>-410.6</v>
      </c>
      <c r="AM165" s="10">
        <f t="shared" si="96"/>
        <v>-1865.778</v>
      </c>
      <c r="AN165" s="10">
        <f t="shared" si="97"/>
        <v>5500</v>
      </c>
      <c r="AO165" s="10">
        <f t="shared" si="98"/>
        <v>5500</v>
      </c>
      <c r="AP165" s="10">
        <f t="shared" si="99"/>
        <v>2475</v>
      </c>
      <c r="AQ165" s="191">
        <f t="shared" si="100"/>
        <v>5500</v>
      </c>
      <c r="AR165" s="191">
        <f t="shared" si="101"/>
        <v>5500</v>
      </c>
      <c r="AS165" s="191">
        <f t="shared" si="102"/>
        <v>132</v>
      </c>
      <c r="AT165" s="191">
        <f t="shared" si="103"/>
        <v>5500</v>
      </c>
      <c r="AU165" s="191">
        <f t="shared" si="104"/>
        <v>33</v>
      </c>
      <c r="AV165" s="191">
        <f t="shared" si="105"/>
        <v>5500</v>
      </c>
      <c r="AW165" s="191">
        <f t="shared" si="106"/>
        <v>5500</v>
      </c>
      <c r="AX165" s="191">
        <f t="shared" si="107"/>
        <v>660</v>
      </c>
      <c r="AY165" s="191">
        <f t="shared" si="108"/>
        <v>5500</v>
      </c>
      <c r="AZ165" s="191">
        <f t="shared" si="109"/>
        <v>5500</v>
      </c>
      <c r="BA165" s="191">
        <f t="shared" si="110"/>
        <v>825</v>
      </c>
      <c r="BB165" s="191">
        <f t="shared" si="111"/>
        <v>-1383.96</v>
      </c>
      <c r="BC165" s="191">
        <f t="shared" si="112"/>
        <v>-115.31</v>
      </c>
      <c r="BD165" s="191">
        <f t="shared" si="113"/>
        <v>-21.6</v>
      </c>
      <c r="BE165" s="191">
        <f t="shared" si="114"/>
        <v>-395.48</v>
      </c>
      <c r="BF165" s="191">
        <f t="shared" si="115"/>
        <v>-825</v>
      </c>
    </row>
    <row r="166" spans="2:58">
      <c r="B166" t="s">
        <v>494</v>
      </c>
      <c r="C166" s="195" t="str">
        <f>_xlfn.XLOOKUP(B166,'2024.7-2024.9'!B:B,'2024.7-2024.9'!G:G)</f>
        <v>2023/08/21</v>
      </c>
      <c r="D166">
        <f>_xlfn.XLOOKUP(B166,'2024.7-2024.9'!B:B,'2024.7-2024.9'!I:I)</f>
        <v>0</v>
      </c>
      <c r="E166" t="str">
        <f>_xlfn.XLOOKUP(B166,'2024.7-2024.9'!B:B,'2024.7-2024.9'!C:C)</f>
        <v>运营中心</v>
      </c>
      <c r="F166" t="str">
        <f>_xlfn.XLOOKUP(B166,'2024.7-2024.9'!B:B,'2024.7-2024.9'!F:F)</f>
        <v>仓管员</v>
      </c>
      <c r="G166">
        <f>_xlfn.XLOOKUP(B166,'2024.07-09姓名和payroll计数'!A:A,'2024.07-09姓名和payroll计数'!B:B)</f>
        <v>3</v>
      </c>
      <c r="H166" s="10">
        <f>_xlfn.XLOOKUP(B166,'2024.1-2024.6'!B:B,'2024.1-2024.6'!K:K)</f>
        <v>6430.33</v>
      </c>
      <c r="I166" s="10">
        <f>IFERROR(AVERAGEIF(#REF!,B166,#REF!),0)</f>
        <v>0</v>
      </c>
      <c r="J166" s="10">
        <f>_xlfn.XLOOKUP(B166,'2024.1-2024.6'!B:B,'2024.1-2024.6'!J:J)</f>
        <v>1900</v>
      </c>
      <c r="K166" s="10">
        <f>IFERROR(AVERAGEIF(#REF!,B166,#REF!),0)</f>
        <v>0</v>
      </c>
      <c r="M166" s="10">
        <f>SUMIF('2024.7-2024.9'!B:B,B166,'2024.7-2024.9'!L:L)</f>
        <v>1091.04</v>
      </c>
      <c r="O166" s="10">
        <f>SUMIF('2024.7-2024.9'!B:B,B166,'2024.7-2024.9'!N:N)</f>
        <v>16.69</v>
      </c>
      <c r="P166" s="10">
        <f>SUMIF('2024.7-2024.9'!B:B,B166,'2024.7-2024.9'!P:P)</f>
        <v>11.4</v>
      </c>
      <c r="R166" s="10">
        <f>SUMIF('2024.7-2024.9'!B:B,B166,'2024.7-2024.9'!M:M)</f>
        <v>264.52</v>
      </c>
      <c r="T166" s="10">
        <f>SUMIF('2024.7-2024.9'!B:B,B166,'2024.7-2024.9'!O:O)</f>
        <v>0</v>
      </c>
      <c r="U166" s="10">
        <f t="shared" si="78"/>
        <v>6430.33</v>
      </c>
      <c r="V166" s="10">
        <f t="shared" si="79"/>
        <v>6430.33</v>
      </c>
      <c r="W166" s="10">
        <f t="shared" si="80"/>
        <v>2893.6485</v>
      </c>
      <c r="X166" s="10">
        <f t="shared" si="81"/>
        <v>6430.33</v>
      </c>
      <c r="Y166" s="10">
        <f t="shared" si="82"/>
        <v>6430.33</v>
      </c>
      <c r="Z166" s="10">
        <f t="shared" si="83"/>
        <v>154.32792</v>
      </c>
      <c r="AA166" s="10">
        <f t="shared" si="84"/>
        <v>6430.33</v>
      </c>
      <c r="AB166" s="10">
        <f t="shared" si="85"/>
        <v>38.58198</v>
      </c>
      <c r="AC166" s="10">
        <f t="shared" si="86"/>
        <v>6430.33</v>
      </c>
      <c r="AD166" s="10">
        <f t="shared" si="87"/>
        <v>5626</v>
      </c>
      <c r="AE166" s="10">
        <f t="shared" si="88"/>
        <v>675.12</v>
      </c>
      <c r="AF166" s="10">
        <f t="shared" si="89"/>
        <v>6430.33</v>
      </c>
      <c r="AG166" s="10">
        <f t="shared" si="90"/>
        <v>6430.33</v>
      </c>
      <c r="AH166" s="10">
        <f t="shared" si="91"/>
        <v>964.5495</v>
      </c>
      <c r="AI166" s="10">
        <f t="shared" si="92"/>
        <v>-1802.6085</v>
      </c>
      <c r="AJ166" s="10">
        <f t="shared" si="93"/>
        <v>-137.63792</v>
      </c>
      <c r="AK166" s="10">
        <f t="shared" si="94"/>
        <v>-27.18198</v>
      </c>
      <c r="AL166" s="10">
        <f t="shared" si="95"/>
        <v>-410.6</v>
      </c>
      <c r="AM166" s="10">
        <f t="shared" si="96"/>
        <v>-964.5495</v>
      </c>
      <c r="AN166" s="10">
        <f t="shared" si="97"/>
        <v>4546</v>
      </c>
      <c r="AO166" s="10">
        <f t="shared" si="98"/>
        <v>4546</v>
      </c>
      <c r="AP166" s="10">
        <f t="shared" si="99"/>
        <v>2045.7</v>
      </c>
      <c r="AQ166" s="191">
        <f t="shared" si="100"/>
        <v>1900</v>
      </c>
      <c r="AR166" s="191">
        <f t="shared" si="101"/>
        <v>1900</v>
      </c>
      <c r="AS166" s="191">
        <f t="shared" si="102"/>
        <v>45.6</v>
      </c>
      <c r="AT166" s="191">
        <f t="shared" si="103"/>
        <v>1900</v>
      </c>
      <c r="AU166" s="191">
        <f t="shared" si="104"/>
        <v>11.4</v>
      </c>
      <c r="AV166" s="191">
        <f t="shared" si="105"/>
        <v>4340</v>
      </c>
      <c r="AW166" s="191">
        <f t="shared" si="106"/>
        <v>4340</v>
      </c>
      <c r="AX166" s="191">
        <f t="shared" si="107"/>
        <v>520.8</v>
      </c>
      <c r="AY166" s="191">
        <f t="shared" si="108"/>
        <v>1900</v>
      </c>
      <c r="AZ166" s="191">
        <f t="shared" si="109"/>
        <v>1900</v>
      </c>
      <c r="BA166" s="191">
        <f t="shared" si="110"/>
        <v>285</v>
      </c>
      <c r="BB166" s="191">
        <f t="shared" si="111"/>
        <v>-954.66</v>
      </c>
      <c r="BC166" s="191">
        <f t="shared" si="112"/>
        <v>-28.91</v>
      </c>
      <c r="BD166" s="191">
        <f t="shared" si="113"/>
        <v>0</v>
      </c>
      <c r="BE166" s="191">
        <f t="shared" si="114"/>
        <v>-256.28</v>
      </c>
      <c r="BF166" s="191">
        <f t="shared" si="115"/>
        <v>-285</v>
      </c>
    </row>
    <row r="167" spans="2:58">
      <c r="B167" t="s">
        <v>368</v>
      </c>
      <c r="C167" s="195" t="str">
        <f>_xlfn.XLOOKUP(B167,'2024.7-2024.9'!B:B,'2024.7-2024.9'!G:G)</f>
        <v>2021/06/01</v>
      </c>
      <c r="D167">
        <f>_xlfn.XLOOKUP(B167,'2024.7-2024.9'!B:B,'2024.7-2024.9'!I:I)</f>
        <v>0</v>
      </c>
      <c r="E167" t="str">
        <f>_xlfn.XLOOKUP(B167,'2024.7-2024.9'!B:B,'2024.7-2024.9'!C:C)</f>
        <v>核价管理部</v>
      </c>
      <c r="F167" t="str">
        <f>_xlfn.XLOOKUP(B167,'2024.7-2024.9'!B:B,'2024.7-2024.9'!F:F)</f>
        <v>核价主管</v>
      </c>
      <c r="G167">
        <f>_xlfn.XLOOKUP(B167,'2024.07-09姓名和payroll计数'!A:A,'2024.07-09姓名和payroll计数'!B:B)</f>
        <v>3</v>
      </c>
      <c r="H167" s="10">
        <f>_xlfn.XLOOKUP(B167,'2024.1-2024.6'!B:B,'2024.1-2024.6'!K:K)</f>
        <v>9205.5</v>
      </c>
      <c r="I167" s="10">
        <f>IFERROR(AVERAGEIF(#REF!,B167,#REF!),0)</f>
        <v>0</v>
      </c>
      <c r="J167" s="10">
        <f>_xlfn.XLOOKUP(B167,'2024.1-2024.6'!B:B,'2024.1-2024.6'!J:J)</f>
        <v>3850</v>
      </c>
      <c r="K167" s="10">
        <f>IFERROR(AVERAGEIF(#REF!,B167,#REF!),0)</f>
        <v>0</v>
      </c>
      <c r="M167" s="10">
        <f>SUMIF('2024.7-2024.9'!B:B,B167,'2024.7-2024.9'!L:L)</f>
        <v>1091.04</v>
      </c>
      <c r="O167" s="10">
        <f>SUMIF('2024.7-2024.9'!B:B,B167,'2024.7-2024.9'!N:N)</f>
        <v>16.69</v>
      </c>
      <c r="P167" s="10">
        <f>SUMIF('2024.7-2024.9'!B:B,B167,'2024.7-2024.9'!P:P)</f>
        <v>11.4</v>
      </c>
      <c r="R167" s="10">
        <f>SUMIF('2024.7-2024.9'!B:B,B167,'2024.7-2024.9'!M:M)</f>
        <v>264.52</v>
      </c>
      <c r="T167" s="10">
        <f>SUMIF('2024.7-2024.9'!B:B,B167,'2024.7-2024.9'!O:O)</f>
        <v>285</v>
      </c>
      <c r="U167" s="10">
        <f t="shared" si="78"/>
        <v>9205.5</v>
      </c>
      <c r="V167" s="10">
        <f t="shared" si="79"/>
        <v>9205.5</v>
      </c>
      <c r="W167" s="10">
        <f t="shared" si="80"/>
        <v>4142.475</v>
      </c>
      <c r="X167" s="10">
        <f t="shared" si="81"/>
        <v>9205.5</v>
      </c>
      <c r="Y167" s="10">
        <f t="shared" si="82"/>
        <v>9205.5</v>
      </c>
      <c r="Z167" s="10">
        <f t="shared" si="83"/>
        <v>220.932</v>
      </c>
      <c r="AA167" s="10">
        <f t="shared" si="84"/>
        <v>9205.5</v>
      </c>
      <c r="AB167" s="10">
        <f t="shared" si="85"/>
        <v>55.233</v>
      </c>
      <c r="AC167" s="10">
        <f t="shared" si="86"/>
        <v>9205.5</v>
      </c>
      <c r="AD167" s="10">
        <f t="shared" si="87"/>
        <v>5626</v>
      </c>
      <c r="AE167" s="10">
        <f t="shared" si="88"/>
        <v>675.12</v>
      </c>
      <c r="AF167" s="10">
        <f t="shared" si="89"/>
        <v>9205.5</v>
      </c>
      <c r="AG167" s="10">
        <f t="shared" si="90"/>
        <v>9205.5</v>
      </c>
      <c r="AH167" s="10">
        <f t="shared" si="91"/>
        <v>1380.825</v>
      </c>
      <c r="AI167" s="10">
        <f t="shared" si="92"/>
        <v>-3051.435</v>
      </c>
      <c r="AJ167" s="10">
        <f t="shared" si="93"/>
        <v>-204.242</v>
      </c>
      <c r="AK167" s="10">
        <f t="shared" si="94"/>
        <v>-43.833</v>
      </c>
      <c r="AL167" s="10">
        <f t="shared" si="95"/>
        <v>-410.6</v>
      </c>
      <c r="AM167" s="10">
        <f t="shared" si="96"/>
        <v>-1095.825</v>
      </c>
      <c r="AN167" s="10">
        <f t="shared" si="97"/>
        <v>4546</v>
      </c>
      <c r="AO167" s="10">
        <f t="shared" si="98"/>
        <v>4546</v>
      </c>
      <c r="AP167" s="10">
        <f t="shared" si="99"/>
        <v>2045.7</v>
      </c>
      <c r="AQ167" s="191">
        <f t="shared" si="100"/>
        <v>3850</v>
      </c>
      <c r="AR167" s="191">
        <f t="shared" si="101"/>
        <v>3850</v>
      </c>
      <c r="AS167" s="191">
        <f t="shared" si="102"/>
        <v>92.4</v>
      </c>
      <c r="AT167" s="191">
        <f t="shared" si="103"/>
        <v>3850</v>
      </c>
      <c r="AU167" s="191">
        <f t="shared" si="104"/>
        <v>23.1</v>
      </c>
      <c r="AV167" s="191">
        <f t="shared" si="105"/>
        <v>4340</v>
      </c>
      <c r="AW167" s="191">
        <f t="shared" si="106"/>
        <v>4340</v>
      </c>
      <c r="AX167" s="191">
        <f t="shared" si="107"/>
        <v>520.8</v>
      </c>
      <c r="AY167" s="191">
        <f t="shared" si="108"/>
        <v>3850</v>
      </c>
      <c r="AZ167" s="191">
        <f t="shared" si="109"/>
        <v>3850</v>
      </c>
      <c r="BA167" s="191">
        <f t="shared" si="110"/>
        <v>577.5</v>
      </c>
      <c r="BB167" s="191">
        <f t="shared" si="111"/>
        <v>-954.66</v>
      </c>
      <c r="BC167" s="191">
        <f t="shared" si="112"/>
        <v>-75.71</v>
      </c>
      <c r="BD167" s="191">
        <f t="shared" si="113"/>
        <v>-11.7</v>
      </c>
      <c r="BE167" s="191">
        <f t="shared" si="114"/>
        <v>-256.28</v>
      </c>
      <c r="BF167" s="191">
        <f t="shared" si="115"/>
        <v>-292.5</v>
      </c>
    </row>
    <row r="168" spans="2:58">
      <c r="B168" t="s">
        <v>369</v>
      </c>
      <c r="C168" s="195" t="str">
        <f>_xlfn.XLOOKUP(B168,'2024.7-2024.9'!B:B,'2024.7-2024.9'!G:G)</f>
        <v>2019/05/14</v>
      </c>
      <c r="D168">
        <f>_xlfn.XLOOKUP(B168,'2024.7-2024.9'!B:B,'2024.7-2024.9'!I:I)</f>
        <v>0</v>
      </c>
      <c r="E168" t="str">
        <f>_xlfn.XLOOKUP(B168,'2024.7-2024.9'!B:B,'2024.7-2024.9'!C:C)</f>
        <v>运营中心</v>
      </c>
      <c r="F168" t="str">
        <f>_xlfn.XLOOKUP(B168,'2024.7-2024.9'!B:B,'2024.7-2024.9'!F:F)</f>
        <v>仓管员</v>
      </c>
      <c r="G168">
        <f>_xlfn.XLOOKUP(B168,'2024.07-09姓名和payroll计数'!A:A,'2024.07-09姓名和payroll计数'!B:B)</f>
        <v>3</v>
      </c>
      <c r="H168" s="10">
        <f>_xlfn.XLOOKUP(B168,'2024.1-2024.6'!B:B,'2024.1-2024.6'!K:K)</f>
        <v>7297.8</v>
      </c>
      <c r="I168" s="10">
        <f>IFERROR(AVERAGEIF(#REF!,B168,#REF!),0)</f>
        <v>0</v>
      </c>
      <c r="J168" s="10">
        <f>_xlfn.XLOOKUP(B168,'2024.1-2024.6'!B:B,'2024.1-2024.6'!J:J)</f>
        <v>1900</v>
      </c>
      <c r="K168" s="10">
        <f>IFERROR(AVERAGEIF(#REF!,B168,#REF!),0)</f>
        <v>0</v>
      </c>
      <c r="M168" s="10">
        <f>SUMIF('2024.7-2024.9'!B:B,B168,'2024.7-2024.9'!L:L)</f>
        <v>1091.04</v>
      </c>
      <c r="O168" s="10">
        <f>SUMIF('2024.7-2024.9'!B:B,B168,'2024.7-2024.9'!N:N)</f>
        <v>16.69</v>
      </c>
      <c r="P168" s="10">
        <f>SUMIF('2024.7-2024.9'!B:B,B168,'2024.7-2024.9'!P:P)</f>
        <v>11.4</v>
      </c>
      <c r="R168" s="10">
        <f>SUMIF('2024.7-2024.9'!B:B,B168,'2024.7-2024.9'!M:M)</f>
        <v>264.52</v>
      </c>
      <c r="T168" s="10">
        <f>SUMIF('2024.7-2024.9'!B:B,B168,'2024.7-2024.9'!O:O)</f>
        <v>0</v>
      </c>
      <c r="U168" s="10">
        <f t="shared" si="78"/>
        <v>7297.8</v>
      </c>
      <c r="V168" s="10">
        <f t="shared" si="79"/>
        <v>7297.8</v>
      </c>
      <c r="W168" s="10">
        <f t="shared" si="80"/>
        <v>3284.01</v>
      </c>
      <c r="X168" s="10">
        <f t="shared" si="81"/>
        <v>7297.8</v>
      </c>
      <c r="Y168" s="10">
        <f t="shared" si="82"/>
        <v>7297.8</v>
      </c>
      <c r="Z168" s="10">
        <f t="shared" si="83"/>
        <v>175.1472</v>
      </c>
      <c r="AA168" s="10">
        <f t="shared" si="84"/>
        <v>7297.8</v>
      </c>
      <c r="AB168" s="10">
        <f t="shared" si="85"/>
        <v>43.7868</v>
      </c>
      <c r="AC168" s="10">
        <f t="shared" si="86"/>
        <v>7297.8</v>
      </c>
      <c r="AD168" s="10">
        <f t="shared" si="87"/>
        <v>5626</v>
      </c>
      <c r="AE168" s="10">
        <f t="shared" si="88"/>
        <v>675.12</v>
      </c>
      <c r="AF168" s="10">
        <f t="shared" si="89"/>
        <v>7297.8</v>
      </c>
      <c r="AG168" s="10">
        <f t="shared" si="90"/>
        <v>7297.8</v>
      </c>
      <c r="AH168" s="10">
        <f t="shared" si="91"/>
        <v>1094.67</v>
      </c>
      <c r="AI168" s="10">
        <f t="shared" si="92"/>
        <v>-2192.97</v>
      </c>
      <c r="AJ168" s="10">
        <f t="shared" si="93"/>
        <v>-158.4572</v>
      </c>
      <c r="AK168" s="10">
        <f t="shared" si="94"/>
        <v>-32.3868</v>
      </c>
      <c r="AL168" s="10">
        <f t="shared" si="95"/>
        <v>-410.6</v>
      </c>
      <c r="AM168" s="10">
        <f t="shared" si="96"/>
        <v>-1094.67</v>
      </c>
      <c r="AN168" s="10">
        <f t="shared" si="97"/>
        <v>4546</v>
      </c>
      <c r="AO168" s="10">
        <f t="shared" si="98"/>
        <v>4546</v>
      </c>
      <c r="AP168" s="10">
        <f t="shared" si="99"/>
        <v>2045.7</v>
      </c>
      <c r="AQ168" s="191">
        <f t="shared" si="100"/>
        <v>1900</v>
      </c>
      <c r="AR168" s="191">
        <f t="shared" si="101"/>
        <v>1900</v>
      </c>
      <c r="AS168" s="191">
        <f t="shared" si="102"/>
        <v>45.6</v>
      </c>
      <c r="AT168" s="191">
        <f t="shared" si="103"/>
        <v>1900</v>
      </c>
      <c r="AU168" s="191">
        <f t="shared" si="104"/>
        <v>11.4</v>
      </c>
      <c r="AV168" s="191">
        <f t="shared" si="105"/>
        <v>4340</v>
      </c>
      <c r="AW168" s="191">
        <f t="shared" si="106"/>
        <v>4340</v>
      </c>
      <c r="AX168" s="191">
        <f t="shared" si="107"/>
        <v>520.8</v>
      </c>
      <c r="AY168" s="191">
        <f t="shared" si="108"/>
        <v>1900</v>
      </c>
      <c r="AZ168" s="191">
        <f t="shared" si="109"/>
        <v>1900</v>
      </c>
      <c r="BA168" s="191">
        <f t="shared" si="110"/>
        <v>285</v>
      </c>
      <c r="BB168" s="191">
        <f t="shared" si="111"/>
        <v>-954.66</v>
      </c>
      <c r="BC168" s="191">
        <f t="shared" si="112"/>
        <v>-28.91</v>
      </c>
      <c r="BD168" s="191">
        <f t="shared" si="113"/>
        <v>0</v>
      </c>
      <c r="BE168" s="191">
        <f t="shared" si="114"/>
        <v>-256.28</v>
      </c>
      <c r="BF168" s="191">
        <f t="shared" si="115"/>
        <v>-285</v>
      </c>
    </row>
    <row r="169" spans="2:58">
      <c r="B169" t="s">
        <v>370</v>
      </c>
      <c r="C169" s="195" t="str">
        <f>_xlfn.XLOOKUP(B169,'2024.7-2024.9'!B:B,'2024.7-2024.9'!G:G)</f>
        <v>2022/09/01</v>
      </c>
      <c r="D169">
        <f>_xlfn.XLOOKUP(B169,'2024.7-2024.9'!B:B,'2024.7-2024.9'!I:I)</f>
        <v>0</v>
      </c>
      <c r="E169" t="str">
        <f>_xlfn.XLOOKUP(B169,'2024.7-2024.9'!B:B,'2024.7-2024.9'!C:C)</f>
        <v>服务营销中心</v>
      </c>
      <c r="F169" t="str">
        <f>_xlfn.XLOOKUP(B169,'2024.7-2024.9'!B:B,'2024.7-2024.9'!F:F)</f>
        <v>商务专员</v>
      </c>
      <c r="G169">
        <f>_xlfn.XLOOKUP(B169,'2024.07-09姓名和payroll计数'!A:A,'2024.07-09姓名和payroll计数'!B:B)</f>
        <v>3</v>
      </c>
      <c r="H169" s="10">
        <f>_xlfn.XLOOKUP(B169,'2024.1-2024.6'!B:B,'2024.1-2024.6'!K:K)</f>
        <v>8499</v>
      </c>
      <c r="I169" s="10">
        <f>IFERROR(AVERAGEIF(#REF!,B169,#REF!),0)</f>
        <v>0</v>
      </c>
      <c r="J169" s="10">
        <f>_xlfn.XLOOKUP(B169,'2024.1-2024.6'!B:B,'2024.1-2024.6'!J:J)</f>
        <v>4068</v>
      </c>
      <c r="K169" s="10">
        <f>IFERROR(AVERAGEIF(#REF!,B169,#REF!),0)</f>
        <v>0</v>
      </c>
      <c r="M169" s="10">
        <f>SUMIF('2024.7-2024.9'!B:B,B169,'2024.7-2024.9'!L:L)</f>
        <v>0</v>
      </c>
      <c r="O169" s="10">
        <f>SUMIF('2024.7-2024.9'!B:B,B169,'2024.7-2024.9'!N:N)</f>
        <v>0</v>
      </c>
      <c r="P169" s="10">
        <f>SUMIF('2024.7-2024.9'!B:B,B169,'2024.7-2024.9'!P:P)</f>
        <v>0</v>
      </c>
      <c r="R169" s="10">
        <f>SUMIF('2024.7-2024.9'!B:B,B169,'2024.7-2024.9'!M:M)</f>
        <v>0</v>
      </c>
      <c r="T169" s="10">
        <f>SUMIF('2024.7-2024.9'!B:B,B169,'2024.7-2024.9'!O:O)</f>
        <v>0</v>
      </c>
      <c r="U169" s="10">
        <f t="shared" si="78"/>
        <v>8499</v>
      </c>
      <c r="V169" s="10">
        <f t="shared" si="79"/>
        <v>8499</v>
      </c>
      <c r="W169" s="10">
        <f t="shared" si="80"/>
        <v>3824.55</v>
      </c>
      <c r="X169" s="10">
        <f t="shared" si="81"/>
        <v>8499</v>
      </c>
      <c r="Y169" s="10">
        <f t="shared" si="82"/>
        <v>8499</v>
      </c>
      <c r="Z169" s="10">
        <f t="shared" si="83"/>
        <v>203.976</v>
      </c>
      <c r="AA169" s="10">
        <f t="shared" si="84"/>
        <v>8499</v>
      </c>
      <c r="AB169" s="10">
        <f t="shared" si="85"/>
        <v>50.994</v>
      </c>
      <c r="AC169" s="10">
        <f t="shared" si="86"/>
        <v>8499</v>
      </c>
      <c r="AD169" s="10">
        <f t="shared" si="87"/>
        <v>5626</v>
      </c>
      <c r="AE169" s="10">
        <f t="shared" si="88"/>
        <v>675.12</v>
      </c>
      <c r="AF169" s="10">
        <f t="shared" si="89"/>
        <v>8499</v>
      </c>
      <c r="AG169" s="10">
        <f t="shared" si="90"/>
        <v>8499</v>
      </c>
      <c r="AH169" s="10">
        <f t="shared" si="91"/>
        <v>1274.85</v>
      </c>
      <c r="AI169" s="10">
        <f t="shared" si="92"/>
        <v>-3824.55</v>
      </c>
      <c r="AJ169" s="10">
        <f t="shared" si="93"/>
        <v>-203.976</v>
      </c>
      <c r="AK169" s="10">
        <f t="shared" si="94"/>
        <v>-50.994</v>
      </c>
      <c r="AL169" s="10">
        <f t="shared" si="95"/>
        <v>-675.12</v>
      </c>
      <c r="AM169" s="10">
        <f t="shared" si="96"/>
        <v>-1274.85</v>
      </c>
      <c r="AN169" s="10">
        <f t="shared" si="97"/>
        <v>4546</v>
      </c>
      <c r="AO169" s="10">
        <f t="shared" si="98"/>
        <v>4546</v>
      </c>
      <c r="AP169" s="10">
        <f t="shared" si="99"/>
        <v>2045.7</v>
      </c>
      <c r="AQ169" s="191">
        <f t="shared" si="100"/>
        <v>4068</v>
      </c>
      <c r="AR169" s="191">
        <f t="shared" si="101"/>
        <v>4068</v>
      </c>
      <c r="AS169" s="191">
        <f t="shared" si="102"/>
        <v>97.632</v>
      </c>
      <c r="AT169" s="191">
        <f t="shared" si="103"/>
        <v>4068</v>
      </c>
      <c r="AU169" s="191">
        <f t="shared" si="104"/>
        <v>24.408</v>
      </c>
      <c r="AV169" s="191">
        <f t="shared" si="105"/>
        <v>4340</v>
      </c>
      <c r="AW169" s="191">
        <f t="shared" si="106"/>
        <v>4340</v>
      </c>
      <c r="AX169" s="191">
        <f t="shared" si="107"/>
        <v>520.8</v>
      </c>
      <c r="AY169" s="191">
        <f t="shared" si="108"/>
        <v>4068</v>
      </c>
      <c r="AZ169" s="191">
        <f t="shared" si="109"/>
        <v>4068</v>
      </c>
      <c r="BA169" s="191">
        <f t="shared" si="110"/>
        <v>610.2</v>
      </c>
      <c r="BB169" s="191">
        <f t="shared" si="111"/>
        <v>-2045.7</v>
      </c>
      <c r="BC169" s="191">
        <f t="shared" si="112"/>
        <v>-97.632</v>
      </c>
      <c r="BD169" s="191">
        <f t="shared" si="113"/>
        <v>-24.408</v>
      </c>
      <c r="BE169" s="191">
        <f t="shared" si="114"/>
        <v>-520.8</v>
      </c>
      <c r="BF169" s="191">
        <f t="shared" si="115"/>
        <v>-610.2</v>
      </c>
    </row>
    <row r="170" spans="2:58">
      <c r="B170" t="s">
        <v>371</v>
      </c>
      <c r="C170" s="195" t="str">
        <f>_xlfn.XLOOKUP(B170,'2024.7-2024.9'!B:B,'2024.7-2024.9'!G:G)</f>
        <v>2020/12/10</v>
      </c>
      <c r="D170">
        <f>_xlfn.XLOOKUP(B170,'2024.7-2024.9'!B:B,'2024.7-2024.9'!I:I)</f>
        <v>0</v>
      </c>
      <c r="E170" t="str">
        <f>_xlfn.XLOOKUP(B170,'2024.7-2024.9'!B:B,'2024.7-2024.9'!C:C)</f>
        <v>人力资源部</v>
      </c>
      <c r="F170" t="str">
        <f>_xlfn.XLOOKUP(B170,'2024.7-2024.9'!B:B,'2024.7-2024.9'!F:F)</f>
        <v>ABAP工程师</v>
      </c>
      <c r="G170">
        <f>_xlfn.XLOOKUP(B170,'2024.07-09姓名和payroll计数'!A:A,'2024.07-09姓名和payroll计数'!B:B)</f>
        <v>3</v>
      </c>
      <c r="H170" s="10">
        <f>_xlfn.XLOOKUP(B170,'2024.1-2024.6'!B:B,'2024.1-2024.6'!K:K)</f>
        <v>11675.2</v>
      </c>
      <c r="I170" s="10">
        <f>IFERROR(AVERAGEIF(#REF!,B170,#REF!),0)</f>
        <v>0</v>
      </c>
      <c r="J170" s="10">
        <f>_xlfn.XLOOKUP(B170,'2024.1-2024.6'!B:B,'2024.1-2024.6'!J:J)</f>
        <v>4640</v>
      </c>
      <c r="K170" s="10">
        <f>IFERROR(AVERAGEIF(#REF!,B170,#REF!),0)</f>
        <v>0</v>
      </c>
      <c r="M170" s="10">
        <f>SUMIF('2024.7-2024.9'!B:B,B170,'2024.7-2024.9'!L:L)</f>
        <v>1091.04</v>
      </c>
      <c r="O170" s="10">
        <f>SUMIF('2024.7-2024.9'!B:B,B170,'2024.7-2024.9'!N:N)</f>
        <v>16.69</v>
      </c>
      <c r="P170" s="10">
        <f>SUMIF('2024.7-2024.9'!B:B,B170,'2024.7-2024.9'!P:P)</f>
        <v>11.4</v>
      </c>
      <c r="R170" s="10">
        <f>SUMIF('2024.7-2024.9'!B:B,B170,'2024.7-2024.9'!M:M)</f>
        <v>264.52</v>
      </c>
      <c r="T170" s="10">
        <f>SUMIF('2024.7-2024.9'!B:B,B170,'2024.7-2024.9'!O:O)</f>
        <v>1500</v>
      </c>
      <c r="U170" s="10">
        <f t="shared" si="78"/>
        <v>11675.2</v>
      </c>
      <c r="V170" s="10">
        <f t="shared" si="79"/>
        <v>11675.2</v>
      </c>
      <c r="W170" s="10">
        <f t="shared" si="80"/>
        <v>5253.84</v>
      </c>
      <c r="X170" s="10">
        <f t="shared" si="81"/>
        <v>11675.2</v>
      </c>
      <c r="Y170" s="10">
        <f t="shared" si="82"/>
        <v>11675.2</v>
      </c>
      <c r="Z170" s="10">
        <f t="shared" si="83"/>
        <v>280.2048</v>
      </c>
      <c r="AA170" s="10">
        <f t="shared" si="84"/>
        <v>11675.2</v>
      </c>
      <c r="AB170" s="10">
        <f t="shared" si="85"/>
        <v>70.0512</v>
      </c>
      <c r="AC170" s="10">
        <f t="shared" si="86"/>
        <v>11675.2</v>
      </c>
      <c r="AD170" s="10">
        <f t="shared" si="87"/>
        <v>5626</v>
      </c>
      <c r="AE170" s="10">
        <f t="shared" si="88"/>
        <v>675.12</v>
      </c>
      <c r="AF170" s="10">
        <f t="shared" si="89"/>
        <v>11675.2</v>
      </c>
      <c r="AG170" s="10">
        <f t="shared" si="90"/>
        <v>11675.2</v>
      </c>
      <c r="AH170" s="10">
        <f t="shared" si="91"/>
        <v>1751.28</v>
      </c>
      <c r="AI170" s="10">
        <f t="shared" si="92"/>
        <v>-4162.8</v>
      </c>
      <c r="AJ170" s="10">
        <f t="shared" si="93"/>
        <v>-263.5148</v>
      </c>
      <c r="AK170" s="10">
        <f t="shared" si="94"/>
        <v>-58.6512</v>
      </c>
      <c r="AL170" s="10">
        <f t="shared" si="95"/>
        <v>-410.6</v>
      </c>
      <c r="AM170" s="10">
        <f t="shared" si="96"/>
        <v>-251.28</v>
      </c>
      <c r="AN170" s="10">
        <f t="shared" si="97"/>
        <v>4640</v>
      </c>
      <c r="AO170" s="10">
        <f t="shared" si="98"/>
        <v>4640</v>
      </c>
      <c r="AP170" s="10">
        <f t="shared" si="99"/>
        <v>2088</v>
      </c>
      <c r="AQ170" s="191">
        <f t="shared" si="100"/>
        <v>4640</v>
      </c>
      <c r="AR170" s="191">
        <f t="shared" si="101"/>
        <v>4640</v>
      </c>
      <c r="AS170" s="191">
        <f t="shared" si="102"/>
        <v>111.36</v>
      </c>
      <c r="AT170" s="191">
        <f t="shared" si="103"/>
        <v>4640</v>
      </c>
      <c r="AU170" s="191">
        <f t="shared" si="104"/>
        <v>27.84</v>
      </c>
      <c r="AV170" s="191">
        <f t="shared" si="105"/>
        <v>4640</v>
      </c>
      <c r="AW170" s="191">
        <f t="shared" si="106"/>
        <v>4640</v>
      </c>
      <c r="AX170" s="191">
        <f t="shared" si="107"/>
        <v>556.8</v>
      </c>
      <c r="AY170" s="191">
        <f t="shared" si="108"/>
        <v>4640</v>
      </c>
      <c r="AZ170" s="191">
        <f t="shared" si="109"/>
        <v>4640</v>
      </c>
      <c r="BA170" s="191">
        <f t="shared" si="110"/>
        <v>696</v>
      </c>
      <c r="BB170" s="191">
        <f t="shared" si="111"/>
        <v>-996.96</v>
      </c>
      <c r="BC170" s="191">
        <f t="shared" si="112"/>
        <v>-94.67</v>
      </c>
      <c r="BD170" s="191">
        <f t="shared" si="113"/>
        <v>-16.44</v>
      </c>
      <c r="BE170" s="191">
        <f t="shared" si="114"/>
        <v>-292.28</v>
      </c>
      <c r="BF170" s="191">
        <f t="shared" si="115"/>
        <v>0</v>
      </c>
    </row>
    <row r="171" spans="2:58">
      <c r="B171" t="s">
        <v>495</v>
      </c>
      <c r="C171" s="195" t="str">
        <f>_xlfn.XLOOKUP(B171,'2024.7-2024.9'!B:B,'2024.7-2024.9'!G:G)</f>
        <v>2023/11/09</v>
      </c>
      <c r="D171">
        <f>_xlfn.XLOOKUP(B171,'2024.7-2024.9'!B:B,'2024.7-2024.9'!I:I)</f>
        <v>0</v>
      </c>
      <c r="E171" t="str">
        <f>_xlfn.XLOOKUP(B171,'2024.7-2024.9'!B:B,'2024.7-2024.9'!C:C)</f>
        <v>运营中心</v>
      </c>
      <c r="F171" t="str">
        <f>_xlfn.XLOOKUP(B171,'2024.7-2024.9'!B:B,'2024.7-2024.9'!F:F)</f>
        <v>装配钳工</v>
      </c>
      <c r="G171">
        <f>_xlfn.XLOOKUP(B171,'2024.07-09姓名和payroll计数'!A:A,'2024.07-09姓名和payroll计数'!B:B)</f>
        <v>3</v>
      </c>
      <c r="H171" s="10">
        <f>_xlfn.XLOOKUP(B171,'2024.1-2024.6'!B:B,'2024.1-2024.6'!K:K)</f>
        <v>5859.52</v>
      </c>
      <c r="I171" s="10">
        <f>IFERROR(AVERAGEIF(#REF!,B171,#REF!),0)</f>
        <v>0</v>
      </c>
      <c r="J171" s="10">
        <f>_xlfn.XLOOKUP(B171,'2024.1-2024.6'!B:B,'2024.1-2024.6'!J:J)</f>
        <v>1900</v>
      </c>
      <c r="K171" s="10">
        <f>IFERROR(AVERAGEIF(#REF!,B171,#REF!),0)</f>
        <v>0</v>
      </c>
      <c r="M171" s="10">
        <f>SUMIF('2024.7-2024.9'!B:B,B171,'2024.7-2024.9'!L:L)</f>
        <v>1091.04</v>
      </c>
      <c r="O171" s="10">
        <f>SUMIF('2024.7-2024.9'!B:B,B171,'2024.7-2024.9'!N:N)</f>
        <v>16.69</v>
      </c>
      <c r="P171" s="10">
        <f>SUMIF('2024.7-2024.9'!B:B,B171,'2024.7-2024.9'!P:P)</f>
        <v>11.4</v>
      </c>
      <c r="R171" s="10">
        <f>SUMIF('2024.7-2024.9'!B:B,B171,'2024.7-2024.9'!M:M)</f>
        <v>264.52</v>
      </c>
      <c r="T171" s="10">
        <f>SUMIF('2024.7-2024.9'!B:B,B171,'2024.7-2024.9'!O:O)</f>
        <v>0</v>
      </c>
      <c r="U171" s="10">
        <f t="shared" si="78"/>
        <v>5859.52</v>
      </c>
      <c r="V171" s="10">
        <f t="shared" si="79"/>
        <v>5859.52</v>
      </c>
      <c r="W171" s="10">
        <f t="shared" si="80"/>
        <v>2636.784</v>
      </c>
      <c r="X171" s="10">
        <f t="shared" si="81"/>
        <v>5859.52</v>
      </c>
      <c r="Y171" s="10">
        <f t="shared" si="82"/>
        <v>5859.52</v>
      </c>
      <c r="Z171" s="10">
        <f t="shared" si="83"/>
        <v>140.62848</v>
      </c>
      <c r="AA171" s="10">
        <f t="shared" si="84"/>
        <v>5859.52</v>
      </c>
      <c r="AB171" s="10">
        <f t="shared" si="85"/>
        <v>35.15712</v>
      </c>
      <c r="AC171" s="10">
        <f t="shared" si="86"/>
        <v>5859.52</v>
      </c>
      <c r="AD171" s="10">
        <f t="shared" si="87"/>
        <v>5626</v>
      </c>
      <c r="AE171" s="10">
        <f t="shared" si="88"/>
        <v>675.12</v>
      </c>
      <c r="AF171" s="10">
        <f t="shared" si="89"/>
        <v>5859.52</v>
      </c>
      <c r="AG171" s="10">
        <f t="shared" si="90"/>
        <v>5859.52</v>
      </c>
      <c r="AH171" s="10">
        <f t="shared" si="91"/>
        <v>878.928</v>
      </c>
      <c r="AI171" s="10">
        <f t="shared" si="92"/>
        <v>-1545.744</v>
      </c>
      <c r="AJ171" s="10">
        <f t="shared" si="93"/>
        <v>-123.93848</v>
      </c>
      <c r="AK171" s="10">
        <f t="shared" si="94"/>
        <v>-23.75712</v>
      </c>
      <c r="AL171" s="10">
        <f t="shared" si="95"/>
        <v>-410.6</v>
      </c>
      <c r="AM171" s="10">
        <f t="shared" si="96"/>
        <v>-878.928</v>
      </c>
      <c r="AN171" s="10">
        <f t="shared" si="97"/>
        <v>4546</v>
      </c>
      <c r="AO171" s="10">
        <f t="shared" si="98"/>
        <v>4546</v>
      </c>
      <c r="AP171" s="10">
        <f t="shared" si="99"/>
        <v>2045.7</v>
      </c>
      <c r="AQ171" s="191">
        <f t="shared" si="100"/>
        <v>1900</v>
      </c>
      <c r="AR171" s="191">
        <f t="shared" si="101"/>
        <v>1900</v>
      </c>
      <c r="AS171" s="191">
        <f t="shared" si="102"/>
        <v>45.6</v>
      </c>
      <c r="AT171" s="191">
        <f t="shared" si="103"/>
        <v>1900</v>
      </c>
      <c r="AU171" s="191">
        <f t="shared" si="104"/>
        <v>11.4</v>
      </c>
      <c r="AV171" s="191">
        <f t="shared" si="105"/>
        <v>4340</v>
      </c>
      <c r="AW171" s="191">
        <f t="shared" si="106"/>
        <v>4340</v>
      </c>
      <c r="AX171" s="191">
        <f t="shared" si="107"/>
        <v>520.8</v>
      </c>
      <c r="AY171" s="191">
        <f t="shared" si="108"/>
        <v>1900</v>
      </c>
      <c r="AZ171" s="191">
        <f t="shared" si="109"/>
        <v>1900</v>
      </c>
      <c r="BA171" s="191">
        <f t="shared" si="110"/>
        <v>285</v>
      </c>
      <c r="BB171" s="191">
        <f t="shared" si="111"/>
        <v>-954.66</v>
      </c>
      <c r="BC171" s="191">
        <f t="shared" si="112"/>
        <v>-28.91</v>
      </c>
      <c r="BD171" s="191">
        <f t="shared" si="113"/>
        <v>0</v>
      </c>
      <c r="BE171" s="191">
        <f t="shared" si="114"/>
        <v>-256.28</v>
      </c>
      <c r="BF171" s="191">
        <f t="shared" si="115"/>
        <v>-285</v>
      </c>
    </row>
    <row r="172" spans="2:58">
      <c r="B172" t="s">
        <v>496</v>
      </c>
      <c r="C172" s="195" t="str">
        <f>_xlfn.XLOOKUP(B172,'2024.7-2024.9'!B:B,'2024.7-2024.9'!G:G)</f>
        <v>2023/07/03</v>
      </c>
      <c r="D172">
        <f>_xlfn.XLOOKUP(B172,'2024.7-2024.9'!B:B,'2024.7-2024.9'!I:I)</f>
        <v>0</v>
      </c>
      <c r="E172" t="str">
        <f>_xlfn.XLOOKUP(B172,'2024.7-2024.9'!B:B,'2024.7-2024.9'!C:C)</f>
        <v>研发部</v>
      </c>
      <c r="F172" t="str">
        <f>_xlfn.XLOOKUP(B172,'2024.7-2024.9'!B:B,'2024.7-2024.9'!F:F)</f>
        <v>电气工程师储备生</v>
      </c>
      <c r="G172">
        <f>_xlfn.XLOOKUP(B172,'2024.07-09姓名和payroll计数'!A:A,'2024.07-09姓名和payroll计数'!B:B)</f>
        <v>3</v>
      </c>
      <c r="H172" s="10">
        <f>_xlfn.XLOOKUP(B172,'2024.1-2024.6'!B:B,'2024.1-2024.6'!K:K)</f>
        <v>4749.8</v>
      </c>
      <c r="I172" s="10">
        <f>IFERROR(AVERAGEIF(#REF!,B172,#REF!),0)</f>
        <v>0</v>
      </c>
      <c r="J172" s="10">
        <f>_xlfn.XLOOKUP(B172,'2024.1-2024.6'!B:B,'2024.1-2024.6'!J:J)</f>
        <v>1900</v>
      </c>
      <c r="K172" s="10">
        <f>IFERROR(AVERAGEIF(#REF!,B172,#REF!),0)</f>
        <v>0</v>
      </c>
      <c r="M172" s="10">
        <f>SUMIF('2024.7-2024.9'!B:B,B172,'2024.7-2024.9'!L:L)</f>
        <v>1091.04</v>
      </c>
      <c r="O172" s="10">
        <f>SUMIF('2024.7-2024.9'!B:B,B172,'2024.7-2024.9'!N:N)</f>
        <v>16.69</v>
      </c>
      <c r="P172" s="10">
        <f>SUMIF('2024.7-2024.9'!B:B,B172,'2024.7-2024.9'!P:P)</f>
        <v>11.4</v>
      </c>
      <c r="R172" s="10">
        <f>SUMIF('2024.7-2024.9'!B:B,B172,'2024.7-2024.9'!M:M)</f>
        <v>264.52</v>
      </c>
      <c r="T172" s="10">
        <f>SUMIF('2024.7-2024.9'!B:B,B172,'2024.7-2024.9'!O:O)</f>
        <v>0</v>
      </c>
      <c r="U172" s="10">
        <f t="shared" si="78"/>
        <v>4749.8</v>
      </c>
      <c r="V172" s="10">
        <f t="shared" si="79"/>
        <v>4749.8</v>
      </c>
      <c r="W172" s="10">
        <f t="shared" si="80"/>
        <v>2137.41</v>
      </c>
      <c r="X172" s="10">
        <f t="shared" si="81"/>
        <v>4749.8</v>
      </c>
      <c r="Y172" s="10">
        <f t="shared" si="82"/>
        <v>4749.8</v>
      </c>
      <c r="Z172" s="10">
        <f t="shared" si="83"/>
        <v>113.9952</v>
      </c>
      <c r="AA172" s="10">
        <f t="shared" si="84"/>
        <v>4749.8</v>
      </c>
      <c r="AB172" s="10">
        <f t="shared" si="85"/>
        <v>28.4988</v>
      </c>
      <c r="AC172" s="10">
        <f t="shared" si="86"/>
        <v>4749.8</v>
      </c>
      <c r="AD172" s="10">
        <f t="shared" si="87"/>
        <v>4749.8</v>
      </c>
      <c r="AE172" s="10">
        <f t="shared" si="88"/>
        <v>569.976</v>
      </c>
      <c r="AF172" s="10">
        <f t="shared" si="89"/>
        <v>4749.8</v>
      </c>
      <c r="AG172" s="10">
        <f t="shared" si="90"/>
        <v>4749.8</v>
      </c>
      <c r="AH172" s="10">
        <f t="shared" si="91"/>
        <v>712.47</v>
      </c>
      <c r="AI172" s="10">
        <f t="shared" si="92"/>
        <v>-1046.37</v>
      </c>
      <c r="AJ172" s="10">
        <f t="shared" si="93"/>
        <v>-97.3052</v>
      </c>
      <c r="AK172" s="10">
        <f t="shared" si="94"/>
        <v>-17.0988</v>
      </c>
      <c r="AL172" s="10">
        <f t="shared" si="95"/>
        <v>-305.456</v>
      </c>
      <c r="AM172" s="10">
        <f t="shared" si="96"/>
        <v>-712.47</v>
      </c>
      <c r="AN172" s="10">
        <f t="shared" si="97"/>
        <v>4546</v>
      </c>
      <c r="AO172" s="10">
        <f t="shared" si="98"/>
        <v>4546</v>
      </c>
      <c r="AP172" s="10">
        <f t="shared" si="99"/>
        <v>2045.7</v>
      </c>
      <c r="AQ172" s="191">
        <f t="shared" si="100"/>
        <v>1900</v>
      </c>
      <c r="AR172" s="191">
        <f t="shared" si="101"/>
        <v>1900</v>
      </c>
      <c r="AS172" s="191">
        <f t="shared" si="102"/>
        <v>45.6</v>
      </c>
      <c r="AT172" s="191">
        <f t="shared" si="103"/>
        <v>1900</v>
      </c>
      <c r="AU172" s="191">
        <f t="shared" si="104"/>
        <v>11.4</v>
      </c>
      <c r="AV172" s="191">
        <f t="shared" si="105"/>
        <v>4340</v>
      </c>
      <c r="AW172" s="191">
        <f t="shared" si="106"/>
        <v>4340</v>
      </c>
      <c r="AX172" s="191">
        <f t="shared" si="107"/>
        <v>520.8</v>
      </c>
      <c r="AY172" s="191">
        <f t="shared" si="108"/>
        <v>1900</v>
      </c>
      <c r="AZ172" s="191">
        <f t="shared" si="109"/>
        <v>1900</v>
      </c>
      <c r="BA172" s="191">
        <f t="shared" si="110"/>
        <v>285</v>
      </c>
      <c r="BB172" s="191">
        <f t="shared" si="111"/>
        <v>-954.66</v>
      </c>
      <c r="BC172" s="191">
        <f t="shared" si="112"/>
        <v>-28.91</v>
      </c>
      <c r="BD172" s="191">
        <f t="shared" si="113"/>
        <v>0</v>
      </c>
      <c r="BE172" s="191">
        <f t="shared" si="114"/>
        <v>-256.28</v>
      </c>
      <c r="BF172" s="191">
        <f t="shared" si="115"/>
        <v>-285</v>
      </c>
    </row>
    <row r="173" spans="2:58">
      <c r="B173" t="s">
        <v>372</v>
      </c>
      <c r="C173" s="195" t="str">
        <f>_xlfn.XLOOKUP(B173,'2024.7-2024.9'!B:B,'2024.7-2024.9'!G:G)</f>
        <v>2018/06/12</v>
      </c>
      <c r="D173">
        <f>_xlfn.XLOOKUP(B173,'2024.7-2024.9'!B:B,'2024.7-2024.9'!I:I)</f>
        <v>0</v>
      </c>
      <c r="E173" t="str">
        <f>_xlfn.XLOOKUP(B173,'2024.7-2024.9'!B:B,'2024.7-2024.9'!C:C)</f>
        <v>运营中心</v>
      </c>
      <c r="F173" t="str">
        <f>_xlfn.XLOOKUP(B173,'2024.7-2024.9'!B:B,'2024.7-2024.9'!F:F)</f>
        <v>装配钳工班长</v>
      </c>
      <c r="G173">
        <f>_xlfn.XLOOKUP(B173,'2024.07-09姓名和payroll计数'!A:A,'2024.07-09姓名和payroll计数'!B:B)</f>
        <v>3</v>
      </c>
      <c r="H173" s="10">
        <f>_xlfn.XLOOKUP(B173,'2024.1-2024.6'!B:B,'2024.1-2024.6'!K:K)</f>
        <v>10512.7</v>
      </c>
      <c r="I173" s="10">
        <f>IFERROR(AVERAGEIF(#REF!,B173,#REF!),0)</f>
        <v>0</v>
      </c>
      <c r="J173" s="10">
        <f>_xlfn.XLOOKUP(B173,'2024.1-2024.6'!B:B,'2024.1-2024.6'!J:J)</f>
        <v>1900</v>
      </c>
      <c r="K173" s="10">
        <f>IFERROR(AVERAGEIF(#REF!,B173,#REF!),0)</f>
        <v>0</v>
      </c>
      <c r="M173" s="10">
        <f>SUMIF('2024.7-2024.9'!B:B,B173,'2024.7-2024.9'!L:L)</f>
        <v>1091.04</v>
      </c>
      <c r="O173" s="10">
        <f>SUMIF('2024.7-2024.9'!B:B,B173,'2024.7-2024.9'!N:N)</f>
        <v>16.69</v>
      </c>
      <c r="P173" s="10">
        <f>SUMIF('2024.7-2024.9'!B:B,B173,'2024.7-2024.9'!P:P)</f>
        <v>11.4</v>
      </c>
      <c r="R173" s="10">
        <f>SUMIF('2024.7-2024.9'!B:B,B173,'2024.7-2024.9'!M:M)</f>
        <v>264.52</v>
      </c>
      <c r="T173" s="10">
        <f>SUMIF('2024.7-2024.9'!B:B,B173,'2024.7-2024.9'!O:O)</f>
        <v>0</v>
      </c>
      <c r="U173" s="10">
        <f t="shared" si="78"/>
        <v>10512.7</v>
      </c>
      <c r="V173" s="10">
        <f t="shared" si="79"/>
        <v>10512.7</v>
      </c>
      <c r="W173" s="10">
        <f t="shared" si="80"/>
        <v>4730.715</v>
      </c>
      <c r="X173" s="10">
        <f t="shared" si="81"/>
        <v>10512.7</v>
      </c>
      <c r="Y173" s="10">
        <f t="shared" si="82"/>
        <v>10512.7</v>
      </c>
      <c r="Z173" s="10">
        <f t="shared" si="83"/>
        <v>252.3048</v>
      </c>
      <c r="AA173" s="10">
        <f t="shared" si="84"/>
        <v>10512.7</v>
      </c>
      <c r="AB173" s="10">
        <f t="shared" si="85"/>
        <v>63.0762</v>
      </c>
      <c r="AC173" s="10">
        <f t="shared" si="86"/>
        <v>10512.7</v>
      </c>
      <c r="AD173" s="10">
        <f t="shared" si="87"/>
        <v>5626</v>
      </c>
      <c r="AE173" s="10">
        <f t="shared" si="88"/>
        <v>675.12</v>
      </c>
      <c r="AF173" s="10">
        <f t="shared" si="89"/>
        <v>10512.7</v>
      </c>
      <c r="AG173" s="10">
        <f t="shared" si="90"/>
        <v>10512.7</v>
      </c>
      <c r="AH173" s="10">
        <f t="shared" si="91"/>
        <v>1576.905</v>
      </c>
      <c r="AI173" s="10">
        <f t="shared" si="92"/>
        <v>-3639.675</v>
      </c>
      <c r="AJ173" s="10">
        <f t="shared" si="93"/>
        <v>-235.6148</v>
      </c>
      <c r="AK173" s="10">
        <f t="shared" si="94"/>
        <v>-51.6762</v>
      </c>
      <c r="AL173" s="10">
        <f t="shared" si="95"/>
        <v>-410.6</v>
      </c>
      <c r="AM173" s="10">
        <f t="shared" si="96"/>
        <v>-1576.905</v>
      </c>
      <c r="AN173" s="10">
        <f t="shared" si="97"/>
        <v>4546</v>
      </c>
      <c r="AO173" s="10">
        <f t="shared" si="98"/>
        <v>4546</v>
      </c>
      <c r="AP173" s="10">
        <f t="shared" si="99"/>
        <v>2045.7</v>
      </c>
      <c r="AQ173" s="191">
        <f t="shared" si="100"/>
        <v>1900</v>
      </c>
      <c r="AR173" s="191">
        <f t="shared" si="101"/>
        <v>1900</v>
      </c>
      <c r="AS173" s="191">
        <f t="shared" si="102"/>
        <v>45.6</v>
      </c>
      <c r="AT173" s="191">
        <f t="shared" si="103"/>
        <v>1900</v>
      </c>
      <c r="AU173" s="191">
        <f t="shared" si="104"/>
        <v>11.4</v>
      </c>
      <c r="AV173" s="191">
        <f t="shared" si="105"/>
        <v>4340</v>
      </c>
      <c r="AW173" s="191">
        <f t="shared" si="106"/>
        <v>4340</v>
      </c>
      <c r="AX173" s="191">
        <f t="shared" si="107"/>
        <v>520.8</v>
      </c>
      <c r="AY173" s="191">
        <f t="shared" si="108"/>
        <v>1900</v>
      </c>
      <c r="AZ173" s="191">
        <f t="shared" si="109"/>
        <v>1900</v>
      </c>
      <c r="BA173" s="191">
        <f t="shared" si="110"/>
        <v>285</v>
      </c>
      <c r="BB173" s="191">
        <f t="shared" si="111"/>
        <v>-954.66</v>
      </c>
      <c r="BC173" s="191">
        <f t="shared" si="112"/>
        <v>-28.91</v>
      </c>
      <c r="BD173" s="191">
        <f t="shared" si="113"/>
        <v>0</v>
      </c>
      <c r="BE173" s="191">
        <f t="shared" si="114"/>
        <v>-256.28</v>
      </c>
      <c r="BF173" s="191">
        <f t="shared" si="115"/>
        <v>-285</v>
      </c>
    </row>
    <row r="174" spans="2:58">
      <c r="B174" t="s">
        <v>373</v>
      </c>
      <c r="C174" s="195" t="str">
        <f>_xlfn.XLOOKUP(B174,'2024.7-2024.9'!B:B,'2024.7-2024.9'!G:G)</f>
        <v>2021/09/03</v>
      </c>
      <c r="D174">
        <f>_xlfn.XLOOKUP(B174,'2024.7-2024.9'!B:B,'2024.7-2024.9'!I:I)</f>
        <v>0</v>
      </c>
      <c r="E174" t="str">
        <f>_xlfn.XLOOKUP(B174,'2024.7-2024.9'!B:B,'2024.7-2024.9'!C:C)</f>
        <v>运营中心</v>
      </c>
      <c r="F174" t="str">
        <f>_xlfn.XLOOKUP(B174,'2024.7-2024.9'!B:B,'2024.7-2024.9'!F:F)</f>
        <v>装配钳工</v>
      </c>
      <c r="G174">
        <f>_xlfn.XLOOKUP(B174,'2024.07-09姓名和payroll计数'!A:A,'2024.07-09姓名和payroll计数'!B:B)</f>
        <v>3</v>
      </c>
      <c r="H174" s="10">
        <f>_xlfn.XLOOKUP(B174,'2024.1-2024.6'!B:B,'2024.1-2024.6'!K:K)</f>
        <v>7505.88</v>
      </c>
      <c r="I174" s="10">
        <f>IFERROR(AVERAGEIF(#REF!,B174,#REF!),0)</f>
        <v>0</v>
      </c>
      <c r="J174" s="10">
        <f>_xlfn.XLOOKUP(B174,'2024.1-2024.6'!B:B,'2024.1-2024.6'!J:J)</f>
        <v>1900</v>
      </c>
      <c r="K174" s="10">
        <f>IFERROR(AVERAGEIF(#REF!,B174,#REF!),0)</f>
        <v>0</v>
      </c>
      <c r="M174" s="10">
        <f>SUMIF('2024.7-2024.9'!B:B,B174,'2024.7-2024.9'!L:L)</f>
        <v>1091.04</v>
      </c>
      <c r="O174" s="10">
        <f>SUMIF('2024.7-2024.9'!B:B,B174,'2024.7-2024.9'!N:N)</f>
        <v>16.69</v>
      </c>
      <c r="P174" s="10">
        <f>SUMIF('2024.7-2024.9'!B:B,B174,'2024.7-2024.9'!P:P)</f>
        <v>11.4</v>
      </c>
      <c r="R174" s="10">
        <f>SUMIF('2024.7-2024.9'!B:B,B174,'2024.7-2024.9'!M:M)</f>
        <v>264.52</v>
      </c>
      <c r="T174" s="10">
        <f>SUMIF('2024.7-2024.9'!B:B,B174,'2024.7-2024.9'!O:O)</f>
        <v>0</v>
      </c>
      <c r="U174" s="10">
        <f t="shared" si="78"/>
        <v>7505.88</v>
      </c>
      <c r="V174" s="10">
        <f t="shared" si="79"/>
        <v>7505.88</v>
      </c>
      <c r="W174" s="10">
        <f t="shared" si="80"/>
        <v>3377.646</v>
      </c>
      <c r="X174" s="10">
        <f t="shared" si="81"/>
        <v>7505.88</v>
      </c>
      <c r="Y174" s="10">
        <f t="shared" si="82"/>
        <v>7505.88</v>
      </c>
      <c r="Z174" s="10">
        <f t="shared" si="83"/>
        <v>180.14112</v>
      </c>
      <c r="AA174" s="10">
        <f t="shared" si="84"/>
        <v>7505.88</v>
      </c>
      <c r="AB174" s="10">
        <f t="shared" si="85"/>
        <v>45.03528</v>
      </c>
      <c r="AC174" s="10">
        <f t="shared" si="86"/>
        <v>7505.88</v>
      </c>
      <c r="AD174" s="10">
        <f t="shared" si="87"/>
        <v>5626</v>
      </c>
      <c r="AE174" s="10">
        <f t="shared" si="88"/>
        <v>675.12</v>
      </c>
      <c r="AF174" s="10">
        <f t="shared" si="89"/>
        <v>7505.88</v>
      </c>
      <c r="AG174" s="10">
        <f t="shared" si="90"/>
        <v>7505.88</v>
      </c>
      <c r="AH174" s="10">
        <f t="shared" si="91"/>
        <v>1125.882</v>
      </c>
      <c r="AI174" s="10">
        <f t="shared" si="92"/>
        <v>-2286.606</v>
      </c>
      <c r="AJ174" s="10">
        <f t="shared" si="93"/>
        <v>-163.45112</v>
      </c>
      <c r="AK174" s="10">
        <f t="shared" si="94"/>
        <v>-33.63528</v>
      </c>
      <c r="AL174" s="10">
        <f t="shared" si="95"/>
        <v>-410.6</v>
      </c>
      <c r="AM174" s="10">
        <f t="shared" si="96"/>
        <v>-1125.882</v>
      </c>
      <c r="AN174" s="10">
        <f t="shared" si="97"/>
        <v>4546</v>
      </c>
      <c r="AO174" s="10">
        <f t="shared" si="98"/>
        <v>4546</v>
      </c>
      <c r="AP174" s="10">
        <f t="shared" si="99"/>
        <v>2045.7</v>
      </c>
      <c r="AQ174" s="191">
        <f t="shared" si="100"/>
        <v>1900</v>
      </c>
      <c r="AR174" s="191">
        <f t="shared" si="101"/>
        <v>1900</v>
      </c>
      <c r="AS174" s="191">
        <f t="shared" si="102"/>
        <v>45.6</v>
      </c>
      <c r="AT174" s="191">
        <f t="shared" si="103"/>
        <v>1900</v>
      </c>
      <c r="AU174" s="191">
        <f t="shared" si="104"/>
        <v>11.4</v>
      </c>
      <c r="AV174" s="191">
        <f t="shared" si="105"/>
        <v>4340</v>
      </c>
      <c r="AW174" s="191">
        <f t="shared" si="106"/>
        <v>4340</v>
      </c>
      <c r="AX174" s="191">
        <f t="shared" si="107"/>
        <v>520.8</v>
      </c>
      <c r="AY174" s="191">
        <f t="shared" si="108"/>
        <v>1900</v>
      </c>
      <c r="AZ174" s="191">
        <f t="shared" si="109"/>
        <v>1900</v>
      </c>
      <c r="BA174" s="191">
        <f t="shared" si="110"/>
        <v>285</v>
      </c>
      <c r="BB174" s="191">
        <f t="shared" si="111"/>
        <v>-954.66</v>
      </c>
      <c r="BC174" s="191">
        <f t="shared" si="112"/>
        <v>-28.91</v>
      </c>
      <c r="BD174" s="191">
        <f t="shared" si="113"/>
        <v>0</v>
      </c>
      <c r="BE174" s="191">
        <f t="shared" si="114"/>
        <v>-256.28</v>
      </c>
      <c r="BF174" s="191">
        <f t="shared" si="115"/>
        <v>-285</v>
      </c>
    </row>
    <row r="175" spans="2:58">
      <c r="B175" t="s">
        <v>375</v>
      </c>
      <c r="C175" s="195" t="str">
        <f>_xlfn.XLOOKUP(B175,'2024.7-2024.9'!B:B,'2024.7-2024.9'!G:G)</f>
        <v>2019/07/02</v>
      </c>
      <c r="D175">
        <f>_xlfn.XLOOKUP(B175,'2024.7-2024.9'!B:B,'2024.7-2024.9'!I:I)</f>
        <v>0</v>
      </c>
      <c r="E175" t="str">
        <f>_xlfn.XLOOKUP(B175,'2024.7-2024.9'!B:B,'2024.7-2024.9'!C:C)</f>
        <v>运营中心</v>
      </c>
      <c r="F175" t="str">
        <f>_xlfn.XLOOKUP(B175,'2024.7-2024.9'!B:B,'2024.7-2024.9'!F:F)</f>
        <v>装配电工</v>
      </c>
      <c r="G175">
        <f>_xlfn.XLOOKUP(B175,'2024.07-09姓名和payroll计数'!A:A,'2024.07-09姓名和payroll计数'!B:B)</f>
        <v>3</v>
      </c>
      <c r="H175" s="10">
        <f>_xlfn.XLOOKUP(B175,'2024.1-2024.6'!B:B,'2024.1-2024.6'!K:K)</f>
        <v>7339.8</v>
      </c>
      <c r="I175" s="10">
        <f>IFERROR(AVERAGEIF(#REF!,B175,#REF!),0)</f>
        <v>0</v>
      </c>
      <c r="J175" s="10">
        <f>_xlfn.XLOOKUP(B175,'2024.1-2024.6'!B:B,'2024.1-2024.6'!J:J)</f>
        <v>1900</v>
      </c>
      <c r="K175" s="10">
        <f>IFERROR(AVERAGEIF(#REF!,B175,#REF!),0)</f>
        <v>0</v>
      </c>
      <c r="M175" s="10">
        <f>SUMIF('2024.7-2024.9'!B:B,B175,'2024.7-2024.9'!L:L)</f>
        <v>1091.04</v>
      </c>
      <c r="O175" s="10">
        <f>SUMIF('2024.7-2024.9'!B:B,B175,'2024.7-2024.9'!N:N)</f>
        <v>16.69</v>
      </c>
      <c r="P175" s="10">
        <f>SUMIF('2024.7-2024.9'!B:B,B175,'2024.7-2024.9'!P:P)</f>
        <v>11.4</v>
      </c>
      <c r="R175" s="10">
        <f>SUMIF('2024.7-2024.9'!B:B,B175,'2024.7-2024.9'!M:M)</f>
        <v>264.52</v>
      </c>
      <c r="T175" s="10">
        <f>SUMIF('2024.7-2024.9'!B:B,B175,'2024.7-2024.9'!O:O)</f>
        <v>1155</v>
      </c>
      <c r="U175" s="10">
        <f t="shared" si="78"/>
        <v>7339.8</v>
      </c>
      <c r="V175" s="10">
        <f t="shared" si="79"/>
        <v>7339.8</v>
      </c>
      <c r="W175" s="10">
        <f t="shared" si="80"/>
        <v>3302.91</v>
      </c>
      <c r="X175" s="10">
        <f t="shared" si="81"/>
        <v>7339.8</v>
      </c>
      <c r="Y175" s="10">
        <f t="shared" si="82"/>
        <v>7339.8</v>
      </c>
      <c r="Z175" s="10">
        <f t="shared" si="83"/>
        <v>176.1552</v>
      </c>
      <c r="AA175" s="10">
        <f t="shared" si="84"/>
        <v>7339.8</v>
      </c>
      <c r="AB175" s="10">
        <f t="shared" si="85"/>
        <v>44.0388</v>
      </c>
      <c r="AC175" s="10">
        <f t="shared" si="86"/>
        <v>7339.8</v>
      </c>
      <c r="AD175" s="10">
        <f t="shared" si="87"/>
        <v>5626</v>
      </c>
      <c r="AE175" s="10">
        <f t="shared" si="88"/>
        <v>675.12</v>
      </c>
      <c r="AF175" s="10">
        <f t="shared" si="89"/>
        <v>7339.8</v>
      </c>
      <c r="AG175" s="10">
        <f t="shared" si="90"/>
        <v>7339.8</v>
      </c>
      <c r="AH175" s="10">
        <f t="shared" si="91"/>
        <v>1100.97</v>
      </c>
      <c r="AI175" s="10">
        <f t="shared" si="92"/>
        <v>-2211.87</v>
      </c>
      <c r="AJ175" s="10">
        <f t="shared" si="93"/>
        <v>-159.4652</v>
      </c>
      <c r="AK175" s="10">
        <f t="shared" si="94"/>
        <v>-32.6388</v>
      </c>
      <c r="AL175" s="10">
        <f t="shared" si="95"/>
        <v>-410.6</v>
      </c>
      <c r="AM175" s="10">
        <f t="shared" si="96"/>
        <v>0</v>
      </c>
      <c r="AN175" s="10">
        <f t="shared" si="97"/>
        <v>4546</v>
      </c>
      <c r="AO175" s="10">
        <f t="shared" si="98"/>
        <v>4546</v>
      </c>
      <c r="AP175" s="10">
        <f t="shared" si="99"/>
        <v>2045.7</v>
      </c>
      <c r="AQ175" s="191">
        <f t="shared" si="100"/>
        <v>1900</v>
      </c>
      <c r="AR175" s="191">
        <f t="shared" si="101"/>
        <v>1900</v>
      </c>
      <c r="AS175" s="191">
        <f t="shared" si="102"/>
        <v>45.6</v>
      </c>
      <c r="AT175" s="191">
        <f t="shared" si="103"/>
        <v>1900</v>
      </c>
      <c r="AU175" s="191">
        <f t="shared" si="104"/>
        <v>11.4</v>
      </c>
      <c r="AV175" s="191">
        <f t="shared" si="105"/>
        <v>4340</v>
      </c>
      <c r="AW175" s="191">
        <f t="shared" si="106"/>
        <v>4340</v>
      </c>
      <c r="AX175" s="191">
        <f t="shared" si="107"/>
        <v>520.8</v>
      </c>
      <c r="AY175" s="191">
        <f t="shared" si="108"/>
        <v>1900</v>
      </c>
      <c r="AZ175" s="191">
        <f t="shared" si="109"/>
        <v>1900</v>
      </c>
      <c r="BA175" s="191">
        <f t="shared" si="110"/>
        <v>285</v>
      </c>
      <c r="BB175" s="191">
        <f t="shared" si="111"/>
        <v>-954.66</v>
      </c>
      <c r="BC175" s="191">
        <f t="shared" si="112"/>
        <v>-28.91</v>
      </c>
      <c r="BD175" s="191">
        <f t="shared" si="113"/>
        <v>0</v>
      </c>
      <c r="BE175" s="191">
        <f t="shared" si="114"/>
        <v>-256.28</v>
      </c>
      <c r="BF175" s="191">
        <f t="shared" si="115"/>
        <v>0</v>
      </c>
    </row>
    <row r="176" spans="2:58">
      <c r="B176" t="s">
        <v>376</v>
      </c>
      <c r="C176" s="195" t="str">
        <f>_xlfn.XLOOKUP(B176,'2024.7-2024.9'!B:B,'2024.7-2024.9'!G:G)</f>
        <v>2009/10/10</v>
      </c>
      <c r="D176">
        <f>_xlfn.XLOOKUP(B176,'2024.7-2024.9'!B:B,'2024.7-2024.9'!I:I)</f>
        <v>0</v>
      </c>
      <c r="E176" t="str">
        <f>_xlfn.XLOOKUP(B176,'2024.7-2024.9'!B:B,'2024.7-2024.9'!C:C)</f>
        <v>研发部</v>
      </c>
      <c r="F176" t="str">
        <f>_xlfn.XLOOKUP(B176,'2024.7-2024.9'!B:B,'2024.7-2024.9'!F:F)</f>
        <v>机械研发工程师</v>
      </c>
      <c r="G176">
        <f>_xlfn.XLOOKUP(B176,'2024.07-09姓名和payroll计数'!A:A,'2024.07-09姓名和payroll计数'!B:B)</f>
        <v>3</v>
      </c>
      <c r="H176" s="10">
        <f>_xlfn.XLOOKUP(B176,'2024.1-2024.6'!B:B,'2024.1-2024.6'!K:K)</f>
        <v>7045.7</v>
      </c>
      <c r="I176" s="10">
        <f>IFERROR(AVERAGEIF(#REF!,B176,#REF!),0)</f>
        <v>0</v>
      </c>
      <c r="J176" s="10">
        <f>_xlfn.XLOOKUP(B176,'2024.1-2024.6'!B:B,'2024.1-2024.6'!J:J)</f>
        <v>2671</v>
      </c>
      <c r="K176" s="10">
        <f>IFERROR(AVERAGEIF(#REF!,B176,#REF!),0)</f>
        <v>0</v>
      </c>
      <c r="M176" s="10">
        <f>SUMIF('2024.7-2024.9'!B:B,B176,'2024.7-2024.9'!L:L)</f>
        <v>1091.04</v>
      </c>
      <c r="O176" s="10">
        <f>SUMIF('2024.7-2024.9'!B:B,B176,'2024.7-2024.9'!N:N)</f>
        <v>16.69</v>
      </c>
      <c r="P176" s="10">
        <f>SUMIF('2024.7-2024.9'!B:B,B176,'2024.7-2024.9'!P:P)</f>
        <v>11.4</v>
      </c>
      <c r="R176" s="10">
        <f>SUMIF('2024.7-2024.9'!B:B,B176,'2024.7-2024.9'!M:M)</f>
        <v>264.52</v>
      </c>
      <c r="T176" s="10">
        <f>SUMIF('2024.7-2024.9'!B:B,B176,'2024.7-2024.9'!O:O)</f>
        <v>1500</v>
      </c>
      <c r="U176" s="10">
        <f t="shared" si="78"/>
        <v>7045.7</v>
      </c>
      <c r="V176" s="10">
        <f t="shared" si="79"/>
        <v>7045.7</v>
      </c>
      <c r="W176" s="10">
        <f t="shared" si="80"/>
        <v>3170.565</v>
      </c>
      <c r="X176" s="10">
        <f t="shared" si="81"/>
        <v>7045.7</v>
      </c>
      <c r="Y176" s="10">
        <f t="shared" si="82"/>
        <v>7045.7</v>
      </c>
      <c r="Z176" s="10">
        <f t="shared" si="83"/>
        <v>169.0968</v>
      </c>
      <c r="AA176" s="10">
        <f t="shared" si="84"/>
        <v>7045.7</v>
      </c>
      <c r="AB176" s="10">
        <f t="shared" si="85"/>
        <v>42.2742</v>
      </c>
      <c r="AC176" s="10">
        <f t="shared" si="86"/>
        <v>7045.7</v>
      </c>
      <c r="AD176" s="10">
        <f t="shared" si="87"/>
        <v>5626</v>
      </c>
      <c r="AE176" s="10">
        <f t="shared" si="88"/>
        <v>675.12</v>
      </c>
      <c r="AF176" s="10">
        <f t="shared" si="89"/>
        <v>7045.7</v>
      </c>
      <c r="AG176" s="10">
        <f t="shared" si="90"/>
        <v>7045.7</v>
      </c>
      <c r="AH176" s="10">
        <f t="shared" si="91"/>
        <v>1056.855</v>
      </c>
      <c r="AI176" s="10">
        <f t="shared" si="92"/>
        <v>-2079.525</v>
      </c>
      <c r="AJ176" s="10">
        <f t="shared" si="93"/>
        <v>-152.4068</v>
      </c>
      <c r="AK176" s="10">
        <f t="shared" si="94"/>
        <v>-30.8742</v>
      </c>
      <c r="AL176" s="10">
        <f t="shared" si="95"/>
        <v>-410.6</v>
      </c>
      <c r="AM176" s="10">
        <f t="shared" si="96"/>
        <v>0</v>
      </c>
      <c r="AN176" s="10">
        <f t="shared" si="97"/>
        <v>4546</v>
      </c>
      <c r="AO176" s="10">
        <f t="shared" si="98"/>
        <v>4546</v>
      </c>
      <c r="AP176" s="10">
        <f t="shared" si="99"/>
        <v>2045.7</v>
      </c>
      <c r="AQ176" s="191">
        <f t="shared" si="100"/>
        <v>2671</v>
      </c>
      <c r="AR176" s="191">
        <f t="shared" si="101"/>
        <v>2671</v>
      </c>
      <c r="AS176" s="191">
        <f t="shared" si="102"/>
        <v>64.104</v>
      </c>
      <c r="AT176" s="191">
        <f t="shared" si="103"/>
        <v>2671</v>
      </c>
      <c r="AU176" s="191">
        <f t="shared" si="104"/>
        <v>16.026</v>
      </c>
      <c r="AV176" s="191">
        <f t="shared" si="105"/>
        <v>4340</v>
      </c>
      <c r="AW176" s="191">
        <f t="shared" si="106"/>
        <v>4340</v>
      </c>
      <c r="AX176" s="191">
        <f t="shared" si="107"/>
        <v>520.8</v>
      </c>
      <c r="AY176" s="191">
        <f t="shared" si="108"/>
        <v>2671</v>
      </c>
      <c r="AZ176" s="191">
        <f t="shared" si="109"/>
        <v>2671</v>
      </c>
      <c r="BA176" s="191">
        <f t="shared" si="110"/>
        <v>400.65</v>
      </c>
      <c r="BB176" s="191">
        <f t="shared" si="111"/>
        <v>-954.66</v>
      </c>
      <c r="BC176" s="191">
        <f t="shared" si="112"/>
        <v>-47.414</v>
      </c>
      <c r="BD176" s="191">
        <f t="shared" si="113"/>
        <v>-4.626</v>
      </c>
      <c r="BE176" s="191">
        <f t="shared" si="114"/>
        <v>-256.28</v>
      </c>
      <c r="BF176" s="191">
        <f t="shared" si="115"/>
        <v>0</v>
      </c>
    </row>
    <row r="177" spans="2:58">
      <c r="B177" t="s">
        <v>377</v>
      </c>
      <c r="C177" s="195" t="str">
        <f>_xlfn.XLOOKUP(B177,'2024.7-2024.9'!B:B,'2024.7-2024.9'!G:G)</f>
        <v>2022/05/17</v>
      </c>
      <c r="D177">
        <f>_xlfn.XLOOKUP(B177,'2024.7-2024.9'!B:B,'2024.7-2024.9'!I:I)</f>
        <v>0</v>
      </c>
      <c r="E177" t="str">
        <f>_xlfn.XLOOKUP(B177,'2024.7-2024.9'!B:B,'2024.7-2024.9'!C:C)</f>
        <v>研发部</v>
      </c>
      <c r="F177" t="str">
        <f>_xlfn.XLOOKUP(B177,'2024.7-2024.9'!B:B,'2024.7-2024.9'!F:F)</f>
        <v>软件助理工程师</v>
      </c>
      <c r="G177">
        <f>_xlfn.XLOOKUP(B177,'2024.07-09姓名和payroll计数'!A:A,'2024.07-09姓名和payroll计数'!B:B)</f>
        <v>3</v>
      </c>
      <c r="H177" s="10">
        <f>_xlfn.XLOOKUP(B177,'2024.1-2024.6'!B:B,'2024.1-2024.6'!K:K)</f>
        <v>5947.9</v>
      </c>
      <c r="I177" s="10">
        <f>IFERROR(AVERAGEIF(#REF!,B177,#REF!),0)</f>
        <v>0</v>
      </c>
      <c r="J177" s="10">
        <f>_xlfn.XLOOKUP(B177,'2024.1-2024.6'!B:B,'2024.1-2024.6'!J:J)</f>
        <v>2520</v>
      </c>
      <c r="K177" s="10">
        <f>IFERROR(AVERAGEIF(#REF!,B177,#REF!),0)</f>
        <v>0</v>
      </c>
      <c r="M177" s="10">
        <f>SUMIF('2024.7-2024.9'!B:B,B177,'2024.7-2024.9'!L:L)</f>
        <v>1091.04</v>
      </c>
      <c r="O177" s="10">
        <f>SUMIF('2024.7-2024.9'!B:B,B177,'2024.7-2024.9'!N:N)</f>
        <v>16.69</v>
      </c>
      <c r="P177" s="10">
        <f>SUMIF('2024.7-2024.9'!B:B,B177,'2024.7-2024.9'!P:P)</f>
        <v>11.4</v>
      </c>
      <c r="R177" s="10">
        <f>SUMIF('2024.7-2024.9'!B:B,B177,'2024.7-2024.9'!M:M)</f>
        <v>264.52</v>
      </c>
      <c r="T177" s="10">
        <f>SUMIF('2024.7-2024.9'!B:B,B177,'2024.7-2024.9'!O:O)</f>
        <v>0</v>
      </c>
      <c r="U177" s="10">
        <f t="shared" si="78"/>
        <v>5947.9</v>
      </c>
      <c r="V177" s="10">
        <f t="shared" si="79"/>
        <v>5947.9</v>
      </c>
      <c r="W177" s="10">
        <f t="shared" si="80"/>
        <v>2676.555</v>
      </c>
      <c r="X177" s="10">
        <f t="shared" si="81"/>
        <v>5947.9</v>
      </c>
      <c r="Y177" s="10">
        <f t="shared" si="82"/>
        <v>5947.9</v>
      </c>
      <c r="Z177" s="10">
        <f t="shared" si="83"/>
        <v>142.7496</v>
      </c>
      <c r="AA177" s="10">
        <f t="shared" si="84"/>
        <v>5947.9</v>
      </c>
      <c r="AB177" s="10">
        <f t="shared" si="85"/>
        <v>35.6874</v>
      </c>
      <c r="AC177" s="10">
        <f t="shared" si="86"/>
        <v>5947.9</v>
      </c>
      <c r="AD177" s="10">
        <f t="shared" si="87"/>
        <v>5626</v>
      </c>
      <c r="AE177" s="10">
        <f t="shared" si="88"/>
        <v>675.12</v>
      </c>
      <c r="AF177" s="10">
        <f t="shared" si="89"/>
        <v>5947.9</v>
      </c>
      <c r="AG177" s="10">
        <f t="shared" si="90"/>
        <v>5947.9</v>
      </c>
      <c r="AH177" s="10">
        <f t="shared" si="91"/>
        <v>892.185</v>
      </c>
      <c r="AI177" s="10">
        <f t="shared" si="92"/>
        <v>-1585.515</v>
      </c>
      <c r="AJ177" s="10">
        <f t="shared" si="93"/>
        <v>-126.0596</v>
      </c>
      <c r="AK177" s="10">
        <f t="shared" si="94"/>
        <v>-24.2874</v>
      </c>
      <c r="AL177" s="10">
        <f t="shared" si="95"/>
        <v>-410.6</v>
      </c>
      <c r="AM177" s="10">
        <f t="shared" si="96"/>
        <v>-892.185</v>
      </c>
      <c r="AN177" s="10">
        <f t="shared" si="97"/>
        <v>4546</v>
      </c>
      <c r="AO177" s="10">
        <f t="shared" si="98"/>
        <v>4546</v>
      </c>
      <c r="AP177" s="10">
        <f t="shared" si="99"/>
        <v>2045.7</v>
      </c>
      <c r="AQ177" s="191">
        <f t="shared" si="100"/>
        <v>2520</v>
      </c>
      <c r="AR177" s="191">
        <f t="shared" si="101"/>
        <v>2520</v>
      </c>
      <c r="AS177" s="191">
        <f t="shared" si="102"/>
        <v>60.48</v>
      </c>
      <c r="AT177" s="191">
        <f t="shared" si="103"/>
        <v>2520</v>
      </c>
      <c r="AU177" s="191">
        <f t="shared" si="104"/>
        <v>15.12</v>
      </c>
      <c r="AV177" s="191">
        <f t="shared" si="105"/>
        <v>4340</v>
      </c>
      <c r="AW177" s="191">
        <f t="shared" si="106"/>
        <v>4340</v>
      </c>
      <c r="AX177" s="191">
        <f t="shared" si="107"/>
        <v>520.8</v>
      </c>
      <c r="AY177" s="191">
        <f t="shared" si="108"/>
        <v>2520</v>
      </c>
      <c r="AZ177" s="191">
        <f t="shared" si="109"/>
        <v>2520</v>
      </c>
      <c r="BA177" s="191">
        <f t="shared" si="110"/>
        <v>378</v>
      </c>
      <c r="BB177" s="191">
        <f t="shared" si="111"/>
        <v>-954.66</v>
      </c>
      <c r="BC177" s="191">
        <f t="shared" si="112"/>
        <v>-43.79</v>
      </c>
      <c r="BD177" s="191">
        <f t="shared" si="113"/>
        <v>-3.72</v>
      </c>
      <c r="BE177" s="191">
        <f t="shared" si="114"/>
        <v>-256.28</v>
      </c>
      <c r="BF177" s="191">
        <f t="shared" si="115"/>
        <v>-378</v>
      </c>
    </row>
    <row r="178" spans="2:58">
      <c r="B178" t="s">
        <v>551</v>
      </c>
      <c r="C178" s="195">
        <f>_xlfn.XLOOKUP(B178,'2024.7-2024.9'!B:B,'2024.7-2024.9'!G:G)</f>
        <v>45544</v>
      </c>
      <c r="D178" t="str">
        <f>_xlfn.XLOOKUP(B178,'2024.7-2024.9'!B:B,'2024.7-2024.9'!I:I)</f>
        <v>9月入职</v>
      </c>
      <c r="E178" t="str">
        <f>_xlfn.XLOOKUP(B178,'2024.7-2024.9'!B:B,'2024.7-2024.9'!C:C)</f>
        <v>采购部</v>
      </c>
      <c r="F178" t="str">
        <f>_xlfn.XLOOKUP(B178,'2024.7-2024.9'!B:B,'2024.7-2024.9'!F:F)</f>
        <v>前端采购主管</v>
      </c>
      <c r="G178">
        <f>_xlfn.XLOOKUP(B178,'2024.07-09姓名和payroll计数'!A:A,'2024.07-09姓名和payroll计数'!B:B)</f>
        <v>1</v>
      </c>
      <c r="H178" s="10">
        <f>_xlfn.XLOOKUP(B178,'2024.7-2024.9'!B:B,'2024.7-2024.9'!K:K)</f>
        <v>7140.05</v>
      </c>
      <c r="I178" s="10">
        <f>IFERROR(AVERAGEIF(#REF!,B178,#REF!),0)</f>
        <v>0</v>
      </c>
      <c r="J178" s="10">
        <f>_xlfn.XLOOKUP(B178,'2024.7-2024.9'!B:B,'2024.7-2024.9'!J:J)</f>
        <v>3840</v>
      </c>
      <c r="K178" s="10">
        <f>IFERROR(AVERAGEIF(#REF!,B178,#REF!),0)</f>
        <v>0</v>
      </c>
      <c r="M178" s="10">
        <f>SUMIF('2024.7-2024.9'!B:B,B178,'2024.7-2024.9'!L:L)</f>
        <v>363.68</v>
      </c>
      <c r="O178" s="10">
        <f>SUMIF('2024.7-2024.9'!B:B,B178,'2024.7-2024.9'!N:N)</f>
        <v>9.09</v>
      </c>
      <c r="P178" s="10">
        <f>SUMIF('2024.7-2024.9'!B:B,B178,'2024.7-2024.9'!P:P)</f>
        <v>3.8</v>
      </c>
      <c r="R178" s="10">
        <f>SUMIF('2024.7-2024.9'!B:B,B178,'2024.7-2024.9'!M:M)</f>
        <v>90.92</v>
      </c>
      <c r="T178" s="10">
        <f>SUMIF('2024.7-2024.9'!B:B,B178,'2024.7-2024.9'!O:O)</f>
        <v>0</v>
      </c>
      <c r="U178" s="10">
        <f t="shared" si="78"/>
        <v>7140.05</v>
      </c>
      <c r="V178" s="10">
        <f t="shared" si="79"/>
        <v>7140.05</v>
      </c>
      <c r="W178" s="10">
        <f t="shared" si="80"/>
        <v>1071.0075</v>
      </c>
      <c r="X178" s="10">
        <f t="shared" si="81"/>
        <v>7140.05</v>
      </c>
      <c r="Y178" s="10">
        <f t="shared" si="82"/>
        <v>7140.05</v>
      </c>
      <c r="Z178" s="10">
        <f t="shared" si="83"/>
        <v>57.1204</v>
      </c>
      <c r="AA178" s="10">
        <f t="shared" si="84"/>
        <v>7140.05</v>
      </c>
      <c r="AB178" s="10">
        <f t="shared" si="85"/>
        <v>14.2801</v>
      </c>
      <c r="AC178" s="10">
        <f t="shared" si="86"/>
        <v>7140.05</v>
      </c>
      <c r="AD178" s="10">
        <f t="shared" si="87"/>
        <v>5626</v>
      </c>
      <c r="AE178" s="10">
        <f t="shared" si="88"/>
        <v>225.04</v>
      </c>
      <c r="AF178" s="10">
        <f t="shared" si="89"/>
        <v>7140.05</v>
      </c>
      <c r="AG178" s="10">
        <f t="shared" si="90"/>
        <v>7140.05</v>
      </c>
      <c r="AH178" s="10">
        <f t="shared" si="91"/>
        <v>357.0025</v>
      </c>
      <c r="AI178" s="10">
        <f t="shared" si="92"/>
        <v>-707.3275</v>
      </c>
      <c r="AJ178" s="10">
        <f t="shared" si="93"/>
        <v>-48.0304</v>
      </c>
      <c r="AK178" s="10">
        <f t="shared" si="94"/>
        <v>-10.4801</v>
      </c>
      <c r="AL178" s="10">
        <f t="shared" si="95"/>
        <v>-134.12</v>
      </c>
      <c r="AM178" s="10">
        <f t="shared" si="96"/>
        <v>-357.0025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1">
        <f t="shared" si="100"/>
        <v>3840</v>
      </c>
      <c r="AR178" s="191">
        <f t="shared" si="101"/>
        <v>3840</v>
      </c>
      <c r="AS178" s="191">
        <f t="shared" si="102"/>
        <v>30.72</v>
      </c>
      <c r="AT178" s="191">
        <f t="shared" si="103"/>
        <v>3840</v>
      </c>
      <c r="AU178" s="191">
        <f t="shared" si="104"/>
        <v>7.68</v>
      </c>
      <c r="AV178" s="191">
        <f t="shared" si="105"/>
        <v>4340</v>
      </c>
      <c r="AW178" s="191">
        <f t="shared" si="106"/>
        <v>4340</v>
      </c>
      <c r="AX178" s="191">
        <f t="shared" si="107"/>
        <v>173.6</v>
      </c>
      <c r="AY178" s="191">
        <f t="shared" si="108"/>
        <v>3840</v>
      </c>
      <c r="AZ178" s="191">
        <f t="shared" si="109"/>
        <v>3840</v>
      </c>
      <c r="BA178" s="191">
        <f t="shared" si="110"/>
        <v>192</v>
      </c>
      <c r="BB178" s="191">
        <f t="shared" si="111"/>
        <v>-318.22</v>
      </c>
      <c r="BC178" s="191">
        <f t="shared" si="112"/>
        <v>-21.63</v>
      </c>
      <c r="BD178" s="191">
        <f t="shared" si="113"/>
        <v>-3.88</v>
      </c>
      <c r="BE178" s="191">
        <f t="shared" si="114"/>
        <v>-82.68</v>
      </c>
      <c r="BF178" s="191">
        <f t="shared" si="115"/>
        <v>-192</v>
      </c>
    </row>
    <row r="179" spans="2:58">
      <c r="B179" t="s">
        <v>498</v>
      </c>
      <c r="C179" s="195" t="str">
        <f>_xlfn.XLOOKUP(B179,'2024.7-2024.9'!B:B,'2024.7-2024.9'!G:G)</f>
        <v>2023/11/20</v>
      </c>
      <c r="D179">
        <f>_xlfn.XLOOKUP(B179,'2024.7-2024.9'!B:B,'2024.7-2024.9'!I:I)</f>
        <v>0</v>
      </c>
      <c r="E179" t="str">
        <f>_xlfn.XLOOKUP(B179,'2024.7-2024.9'!B:B,'2024.7-2024.9'!C:C)</f>
        <v>运营中心</v>
      </c>
      <c r="F179" t="str">
        <f>_xlfn.XLOOKUP(B179,'2024.7-2024.9'!B:B,'2024.7-2024.9'!F:F)</f>
        <v>仓管员</v>
      </c>
      <c r="G179">
        <f>_xlfn.XLOOKUP(B179,'2024.07-09姓名和payroll计数'!A:A,'2024.07-09姓名和payroll计数'!B:B)</f>
        <v>3</v>
      </c>
      <c r="H179" s="10">
        <f>_xlfn.XLOOKUP(B179,'2024.1-2024.6'!B:B,'2024.1-2024.6'!K:K)</f>
        <v>6506.36</v>
      </c>
      <c r="I179" s="10">
        <f>IFERROR(AVERAGEIF(#REF!,B179,#REF!),0)</f>
        <v>0</v>
      </c>
      <c r="J179" s="10">
        <f>_xlfn.XLOOKUP(B179,'2024.1-2024.6'!B:B,'2024.1-2024.6'!J:J)</f>
        <v>1900</v>
      </c>
      <c r="K179" s="10">
        <f>IFERROR(AVERAGEIF(#REF!,B179,#REF!),0)</f>
        <v>0</v>
      </c>
      <c r="M179" s="10">
        <f>SUMIF('2024.7-2024.9'!B:B,B179,'2024.7-2024.9'!L:L)</f>
        <v>1091.04</v>
      </c>
      <c r="O179" s="10">
        <f>SUMIF('2024.7-2024.9'!B:B,B179,'2024.7-2024.9'!N:N)</f>
        <v>16.69</v>
      </c>
      <c r="P179" s="10">
        <f>SUMIF('2024.7-2024.9'!B:B,B179,'2024.7-2024.9'!P:P)</f>
        <v>11.4</v>
      </c>
      <c r="R179" s="10">
        <f>SUMIF('2024.7-2024.9'!B:B,B179,'2024.7-2024.9'!M:M)</f>
        <v>264.52</v>
      </c>
      <c r="T179" s="10">
        <f>SUMIF('2024.7-2024.9'!B:B,B179,'2024.7-2024.9'!O:O)</f>
        <v>0</v>
      </c>
      <c r="U179" s="10">
        <f t="shared" si="78"/>
        <v>6506.36</v>
      </c>
      <c r="V179" s="10">
        <f t="shared" si="79"/>
        <v>6506.36</v>
      </c>
      <c r="W179" s="10">
        <f t="shared" si="80"/>
        <v>2927.862</v>
      </c>
      <c r="X179" s="10">
        <f t="shared" si="81"/>
        <v>6506.36</v>
      </c>
      <c r="Y179" s="10">
        <f t="shared" si="82"/>
        <v>6506.36</v>
      </c>
      <c r="Z179" s="10">
        <f t="shared" si="83"/>
        <v>156.15264</v>
      </c>
      <c r="AA179" s="10">
        <f t="shared" si="84"/>
        <v>6506.36</v>
      </c>
      <c r="AB179" s="10">
        <f t="shared" si="85"/>
        <v>39.03816</v>
      </c>
      <c r="AC179" s="10">
        <f t="shared" si="86"/>
        <v>6506.36</v>
      </c>
      <c r="AD179" s="10">
        <f t="shared" si="87"/>
        <v>5626</v>
      </c>
      <c r="AE179" s="10">
        <f t="shared" si="88"/>
        <v>675.12</v>
      </c>
      <c r="AF179" s="10">
        <f t="shared" si="89"/>
        <v>6506.36</v>
      </c>
      <c r="AG179" s="10">
        <f t="shared" si="90"/>
        <v>6506.36</v>
      </c>
      <c r="AH179" s="10">
        <f t="shared" si="91"/>
        <v>975.954</v>
      </c>
      <c r="AI179" s="10">
        <f t="shared" si="92"/>
        <v>-1836.822</v>
      </c>
      <c r="AJ179" s="10">
        <f t="shared" si="93"/>
        <v>-139.46264</v>
      </c>
      <c r="AK179" s="10">
        <f t="shared" si="94"/>
        <v>-27.63816</v>
      </c>
      <c r="AL179" s="10">
        <f t="shared" si="95"/>
        <v>-410.6</v>
      </c>
      <c r="AM179" s="10">
        <f t="shared" si="96"/>
        <v>-975.954</v>
      </c>
      <c r="AN179" s="10">
        <f t="shared" si="97"/>
        <v>4546</v>
      </c>
      <c r="AO179" s="10">
        <f t="shared" si="98"/>
        <v>4546</v>
      </c>
      <c r="AP179" s="10">
        <f t="shared" si="99"/>
        <v>2045.7</v>
      </c>
      <c r="AQ179" s="191">
        <f t="shared" si="100"/>
        <v>1900</v>
      </c>
      <c r="AR179" s="191">
        <f t="shared" si="101"/>
        <v>1900</v>
      </c>
      <c r="AS179" s="191">
        <f t="shared" si="102"/>
        <v>45.6</v>
      </c>
      <c r="AT179" s="191">
        <f t="shared" si="103"/>
        <v>1900</v>
      </c>
      <c r="AU179" s="191">
        <f t="shared" si="104"/>
        <v>11.4</v>
      </c>
      <c r="AV179" s="191">
        <f t="shared" si="105"/>
        <v>4340</v>
      </c>
      <c r="AW179" s="191">
        <f t="shared" si="106"/>
        <v>4340</v>
      </c>
      <c r="AX179" s="191">
        <f t="shared" si="107"/>
        <v>520.8</v>
      </c>
      <c r="AY179" s="191">
        <f t="shared" si="108"/>
        <v>1900</v>
      </c>
      <c r="AZ179" s="191">
        <f t="shared" si="109"/>
        <v>1900</v>
      </c>
      <c r="BA179" s="191">
        <f t="shared" si="110"/>
        <v>285</v>
      </c>
      <c r="BB179" s="191">
        <f t="shared" si="111"/>
        <v>-954.66</v>
      </c>
      <c r="BC179" s="191">
        <f t="shared" si="112"/>
        <v>-28.91</v>
      </c>
      <c r="BD179" s="191">
        <f t="shared" si="113"/>
        <v>0</v>
      </c>
      <c r="BE179" s="191">
        <f t="shared" si="114"/>
        <v>-256.28</v>
      </c>
      <c r="BF179" s="191">
        <f t="shared" si="115"/>
        <v>-285</v>
      </c>
    </row>
    <row r="180" spans="2:58">
      <c r="B180" t="s">
        <v>379</v>
      </c>
      <c r="C180" s="195" t="str">
        <f>_xlfn.XLOOKUP(B180,'2024.7-2024.9'!B:B,'2024.7-2024.9'!G:G)</f>
        <v>2015/07/06</v>
      </c>
      <c r="D180">
        <f>_xlfn.XLOOKUP(B180,'2024.7-2024.9'!B:B,'2024.7-2024.9'!I:I)</f>
        <v>0</v>
      </c>
      <c r="E180" t="str">
        <f>_xlfn.XLOOKUP(B180,'2024.7-2024.9'!B:B,'2024.7-2024.9'!C:C)</f>
        <v>服务营销中心</v>
      </c>
      <c r="F180" t="str">
        <f>_xlfn.XLOOKUP(B180,'2024.7-2024.9'!B:B,'2024.7-2024.9'!F:F)</f>
        <v>技术主管</v>
      </c>
      <c r="G180">
        <f>_xlfn.XLOOKUP(B180,'2024.07-09姓名和payroll计数'!A:A,'2024.07-09姓名和payroll计数'!B:B)</f>
        <v>3</v>
      </c>
      <c r="H180" s="10">
        <f>_xlfn.XLOOKUP(B180,'2024.1-2024.6'!B:B,'2024.1-2024.6'!K:K)</f>
        <v>18925</v>
      </c>
      <c r="I180" s="10">
        <f>IFERROR(AVERAGEIF(#REF!,B180,#REF!),0)</f>
        <v>0</v>
      </c>
      <c r="J180" s="10">
        <f>_xlfn.XLOOKUP(B180,'2024.1-2024.6'!B:B,'2024.1-2024.6'!J:J)</f>
        <v>5520</v>
      </c>
      <c r="K180" s="10">
        <f>IFERROR(AVERAGEIF(#REF!,B180,#REF!),0)</f>
        <v>0</v>
      </c>
      <c r="M180" s="10">
        <f>SUMIF('2024.7-2024.9'!B:B,B180,'2024.7-2024.9'!L:L)</f>
        <v>1091.04</v>
      </c>
      <c r="O180" s="10">
        <f>SUMIF('2024.7-2024.9'!B:B,B180,'2024.7-2024.9'!N:N)</f>
        <v>16.69</v>
      </c>
      <c r="P180" s="10">
        <f>SUMIF('2024.7-2024.9'!B:B,B180,'2024.7-2024.9'!P:P)</f>
        <v>11.4</v>
      </c>
      <c r="R180" s="10">
        <f>SUMIF('2024.7-2024.9'!B:B,B180,'2024.7-2024.9'!M:M)</f>
        <v>264.52</v>
      </c>
      <c r="T180" s="10">
        <f>SUMIF('2024.7-2024.9'!B:B,B180,'2024.7-2024.9'!O:O)</f>
        <v>2250</v>
      </c>
      <c r="U180" s="10">
        <f t="shared" si="78"/>
        <v>18925</v>
      </c>
      <c r="V180" s="10">
        <f t="shared" si="79"/>
        <v>18925</v>
      </c>
      <c r="W180" s="10">
        <f t="shared" si="80"/>
        <v>8516.25</v>
      </c>
      <c r="X180" s="10">
        <f t="shared" si="81"/>
        <v>18925</v>
      </c>
      <c r="Y180" s="10">
        <f t="shared" si="82"/>
        <v>18925</v>
      </c>
      <c r="Z180" s="10">
        <f t="shared" si="83"/>
        <v>454.2</v>
      </c>
      <c r="AA180" s="10">
        <f t="shared" si="84"/>
        <v>18925</v>
      </c>
      <c r="AB180" s="10">
        <f t="shared" si="85"/>
        <v>113.55</v>
      </c>
      <c r="AC180" s="10">
        <f t="shared" si="86"/>
        <v>18925</v>
      </c>
      <c r="AD180" s="10">
        <f t="shared" si="87"/>
        <v>5626</v>
      </c>
      <c r="AE180" s="10">
        <f t="shared" si="88"/>
        <v>675.12</v>
      </c>
      <c r="AF180" s="10">
        <f t="shared" si="89"/>
        <v>18925</v>
      </c>
      <c r="AG180" s="10">
        <f t="shared" si="90"/>
        <v>18925</v>
      </c>
      <c r="AH180" s="10">
        <f t="shared" si="91"/>
        <v>2838.75</v>
      </c>
      <c r="AI180" s="10">
        <f t="shared" si="92"/>
        <v>-7425.21</v>
      </c>
      <c r="AJ180" s="10">
        <f t="shared" si="93"/>
        <v>-437.51</v>
      </c>
      <c r="AK180" s="10">
        <f t="shared" si="94"/>
        <v>-102.15</v>
      </c>
      <c r="AL180" s="10">
        <f t="shared" si="95"/>
        <v>-410.6</v>
      </c>
      <c r="AM180" s="10">
        <f t="shared" si="96"/>
        <v>-588.75</v>
      </c>
      <c r="AN180" s="10">
        <f t="shared" si="97"/>
        <v>5520</v>
      </c>
      <c r="AO180" s="10">
        <f t="shared" si="98"/>
        <v>5520</v>
      </c>
      <c r="AP180" s="10">
        <f t="shared" si="99"/>
        <v>2484</v>
      </c>
      <c r="AQ180" s="191">
        <f t="shared" si="100"/>
        <v>5520</v>
      </c>
      <c r="AR180" s="191">
        <f t="shared" si="101"/>
        <v>5520</v>
      </c>
      <c r="AS180" s="191">
        <f t="shared" si="102"/>
        <v>132.48</v>
      </c>
      <c r="AT180" s="191">
        <f t="shared" si="103"/>
        <v>5520</v>
      </c>
      <c r="AU180" s="191">
        <f t="shared" si="104"/>
        <v>33.12</v>
      </c>
      <c r="AV180" s="191">
        <f t="shared" si="105"/>
        <v>5520</v>
      </c>
      <c r="AW180" s="191">
        <f t="shared" si="106"/>
        <v>5520</v>
      </c>
      <c r="AX180" s="191">
        <f t="shared" si="107"/>
        <v>662.4</v>
      </c>
      <c r="AY180" s="191">
        <f t="shared" si="108"/>
        <v>5520</v>
      </c>
      <c r="AZ180" s="191">
        <f t="shared" si="109"/>
        <v>5520</v>
      </c>
      <c r="BA180" s="191">
        <f t="shared" si="110"/>
        <v>828</v>
      </c>
      <c r="BB180" s="191">
        <f t="shared" si="111"/>
        <v>-1392.96</v>
      </c>
      <c r="BC180" s="191">
        <f t="shared" si="112"/>
        <v>-115.79</v>
      </c>
      <c r="BD180" s="191">
        <f t="shared" si="113"/>
        <v>-21.72</v>
      </c>
      <c r="BE180" s="191">
        <f t="shared" si="114"/>
        <v>-397.88</v>
      </c>
      <c r="BF180" s="191">
        <f t="shared" si="115"/>
        <v>0</v>
      </c>
    </row>
    <row r="181" spans="2:58">
      <c r="B181" t="s">
        <v>533</v>
      </c>
      <c r="C181" s="195" t="str">
        <f>_xlfn.XLOOKUP(B181,'2024.7-2024.9'!B:B,'2024.7-2024.9'!G:G)</f>
        <v>2024/02/27</v>
      </c>
      <c r="D181">
        <f>_xlfn.XLOOKUP(B181,'2024.7-2024.9'!B:B,'2024.7-2024.9'!I:I)</f>
        <v>0</v>
      </c>
      <c r="E181" t="str">
        <f>_xlfn.XLOOKUP(B181,'2024.7-2024.9'!B:B,'2024.7-2024.9'!C:C)</f>
        <v>运营中心</v>
      </c>
      <c r="F181" t="str">
        <f>_xlfn.XLOOKUP(B181,'2024.7-2024.9'!B:B,'2024.7-2024.9'!F:F)</f>
        <v>装配钳工学徒</v>
      </c>
      <c r="G181">
        <f>_xlfn.XLOOKUP(B181,'2024.07-09姓名和payroll计数'!A:A,'2024.07-09姓名和payroll计数'!B:B)</f>
        <v>3</v>
      </c>
      <c r="H181" s="10">
        <f>_xlfn.XLOOKUP(B181,'2024.1-2024.6'!B:B,'2024.1-2024.6'!K:K)</f>
        <v>773.28</v>
      </c>
      <c r="I181" s="10">
        <f>IFERROR(AVERAGEIF(#REF!,B181,#REF!),0)</f>
        <v>0</v>
      </c>
      <c r="J181" s="10">
        <f>_xlfn.XLOOKUP(B181,'2024.1-2024.6'!B:B,'2024.1-2024.6'!J:J)</f>
        <v>1900</v>
      </c>
      <c r="K181" s="10">
        <f>IFERROR(AVERAGEIF(#REF!,B181,#REF!),0)</f>
        <v>0</v>
      </c>
      <c r="M181" s="10">
        <f>SUMIF('2024.7-2024.9'!B:B,B181,'2024.7-2024.9'!L:L)</f>
        <v>727.36</v>
      </c>
      <c r="O181" s="10">
        <f>SUMIF('2024.7-2024.9'!B:B,B181,'2024.7-2024.9'!N:N)</f>
        <v>7.6</v>
      </c>
      <c r="P181" s="10">
        <f>SUMIF('2024.7-2024.9'!B:B,B181,'2024.7-2024.9'!P:P)</f>
        <v>7.6</v>
      </c>
      <c r="R181" s="10">
        <f>SUMIF('2024.7-2024.9'!B:B,B181,'2024.7-2024.9'!M:M)</f>
        <v>173.6</v>
      </c>
      <c r="T181" s="10">
        <f>SUMIF('2024.7-2024.9'!B:B,B181,'2024.7-2024.9'!O:O)</f>
        <v>0</v>
      </c>
      <c r="U181" s="10">
        <f t="shared" si="78"/>
        <v>4546</v>
      </c>
      <c r="V181" s="10">
        <f t="shared" si="79"/>
        <v>4546</v>
      </c>
      <c r="W181" s="10">
        <f t="shared" si="80"/>
        <v>2045.7</v>
      </c>
      <c r="X181" s="10">
        <f t="shared" si="81"/>
        <v>1900</v>
      </c>
      <c r="Y181" s="10">
        <f t="shared" si="82"/>
        <v>1900</v>
      </c>
      <c r="Z181" s="10">
        <f t="shared" si="83"/>
        <v>45.6</v>
      </c>
      <c r="AA181" s="10">
        <f t="shared" si="84"/>
        <v>773.28</v>
      </c>
      <c r="AB181" s="10">
        <f t="shared" si="85"/>
        <v>4.63968</v>
      </c>
      <c r="AC181" s="10">
        <f t="shared" si="86"/>
        <v>4340</v>
      </c>
      <c r="AD181" s="10">
        <f t="shared" si="87"/>
        <v>4340</v>
      </c>
      <c r="AE181" s="10">
        <f t="shared" si="88"/>
        <v>520.8</v>
      </c>
      <c r="AF181" s="10">
        <f t="shared" si="89"/>
        <v>1900</v>
      </c>
      <c r="AG181" s="10">
        <f t="shared" si="90"/>
        <v>1900</v>
      </c>
      <c r="AH181" s="10">
        <f t="shared" si="91"/>
        <v>285</v>
      </c>
      <c r="AI181" s="10">
        <f t="shared" si="92"/>
        <v>-1318.34</v>
      </c>
      <c r="AJ181" s="10">
        <f t="shared" si="93"/>
        <v>-38</v>
      </c>
      <c r="AK181" s="10">
        <f t="shared" si="94"/>
        <v>0</v>
      </c>
      <c r="AL181" s="10">
        <f t="shared" si="95"/>
        <v>-347.2</v>
      </c>
      <c r="AM181" s="10">
        <f t="shared" si="96"/>
        <v>-285</v>
      </c>
      <c r="AN181" s="10">
        <f t="shared" si="97"/>
        <v>4546</v>
      </c>
      <c r="AO181" s="10">
        <f t="shared" si="98"/>
        <v>4546</v>
      </c>
      <c r="AP181" s="10">
        <f t="shared" si="99"/>
        <v>2045.7</v>
      </c>
      <c r="AQ181" s="191">
        <f t="shared" si="100"/>
        <v>1900</v>
      </c>
      <c r="AR181" s="191">
        <f t="shared" si="101"/>
        <v>1900</v>
      </c>
      <c r="AS181" s="191">
        <f t="shared" si="102"/>
        <v>45.6</v>
      </c>
      <c r="AT181" s="191">
        <f t="shared" si="103"/>
        <v>1900</v>
      </c>
      <c r="AU181" s="191">
        <f t="shared" si="104"/>
        <v>11.4</v>
      </c>
      <c r="AV181" s="191">
        <f t="shared" si="105"/>
        <v>4340</v>
      </c>
      <c r="AW181" s="191">
        <f t="shared" si="106"/>
        <v>4340</v>
      </c>
      <c r="AX181" s="191">
        <f t="shared" si="107"/>
        <v>520.8</v>
      </c>
      <c r="AY181" s="191">
        <f t="shared" si="108"/>
        <v>1900</v>
      </c>
      <c r="AZ181" s="191">
        <f t="shared" si="109"/>
        <v>1900</v>
      </c>
      <c r="BA181" s="191">
        <f t="shared" si="110"/>
        <v>285</v>
      </c>
      <c r="BB181" s="191">
        <f t="shared" si="111"/>
        <v>-1318.34</v>
      </c>
      <c r="BC181" s="191">
        <f t="shared" si="112"/>
        <v>-38</v>
      </c>
      <c r="BD181" s="191">
        <f t="shared" si="113"/>
        <v>-3.8</v>
      </c>
      <c r="BE181" s="191">
        <f t="shared" si="114"/>
        <v>-347.2</v>
      </c>
      <c r="BF181" s="191">
        <f t="shared" si="115"/>
        <v>-285</v>
      </c>
    </row>
    <row r="182" spans="2:58">
      <c r="B182" t="s">
        <v>500</v>
      </c>
      <c r="C182" s="195" t="str">
        <f>_xlfn.XLOOKUP(B182,'2024.7-2024.9'!B:B,'2024.7-2024.9'!G:G)</f>
        <v>2023/09/08</v>
      </c>
      <c r="D182">
        <f>_xlfn.XLOOKUP(B182,'2024.7-2024.9'!B:B,'2024.7-2024.9'!I:I)</f>
        <v>0</v>
      </c>
      <c r="E182" t="str">
        <f>_xlfn.XLOOKUP(B182,'2024.7-2024.9'!B:B,'2024.7-2024.9'!C:C)</f>
        <v>运营中心</v>
      </c>
      <c r="F182" t="str">
        <f>_xlfn.XLOOKUP(B182,'2024.7-2024.9'!B:B,'2024.7-2024.9'!F:F)</f>
        <v>品质文员</v>
      </c>
      <c r="G182">
        <f>_xlfn.XLOOKUP(B182,'2024.07-09姓名和payroll计数'!A:A,'2024.07-09姓名和payroll计数'!B:B)</f>
        <v>3</v>
      </c>
      <c r="H182" s="10">
        <f>_xlfn.XLOOKUP(B182,'2024.1-2024.6'!B:B,'2024.1-2024.6'!K:K)</f>
        <v>4357.5</v>
      </c>
      <c r="I182" s="10">
        <f>IFERROR(AVERAGEIF(#REF!,B182,#REF!),0)</f>
        <v>0</v>
      </c>
      <c r="J182" s="10">
        <f>_xlfn.XLOOKUP(B182,'2024.1-2024.6'!B:B,'2024.1-2024.6'!J:J)</f>
        <v>2500</v>
      </c>
      <c r="K182" s="10">
        <f>IFERROR(AVERAGEIF(#REF!,B182,#REF!),0)</f>
        <v>0</v>
      </c>
      <c r="M182" s="10">
        <f>SUMIF('2024.7-2024.9'!B:B,B182,'2024.7-2024.9'!L:L)</f>
        <v>1091.04</v>
      </c>
      <c r="O182" s="10">
        <f>SUMIF('2024.7-2024.9'!B:B,B182,'2024.7-2024.9'!N:N)</f>
        <v>16.69</v>
      </c>
      <c r="P182" s="10">
        <f>SUMIF('2024.7-2024.9'!B:B,B182,'2024.7-2024.9'!P:P)</f>
        <v>11.4</v>
      </c>
      <c r="R182" s="10">
        <f>SUMIF('2024.7-2024.9'!B:B,B182,'2024.7-2024.9'!M:M)</f>
        <v>264.52</v>
      </c>
      <c r="T182" s="10">
        <f>SUMIF('2024.7-2024.9'!B:B,B182,'2024.7-2024.9'!O:O)</f>
        <v>0</v>
      </c>
      <c r="U182" s="10">
        <f t="shared" si="78"/>
        <v>4546</v>
      </c>
      <c r="V182" s="10">
        <f t="shared" si="79"/>
        <v>4546</v>
      </c>
      <c r="W182" s="10">
        <f t="shared" si="80"/>
        <v>2045.7</v>
      </c>
      <c r="X182" s="10">
        <f t="shared" si="81"/>
        <v>4357.5</v>
      </c>
      <c r="Y182" s="10">
        <f t="shared" si="82"/>
        <v>4357.5</v>
      </c>
      <c r="Z182" s="10">
        <f t="shared" si="83"/>
        <v>104.58</v>
      </c>
      <c r="AA182" s="10">
        <f t="shared" si="84"/>
        <v>4357.5</v>
      </c>
      <c r="AB182" s="10">
        <f t="shared" si="85"/>
        <v>26.145</v>
      </c>
      <c r="AC182" s="10">
        <f t="shared" si="86"/>
        <v>4357.5</v>
      </c>
      <c r="AD182" s="10">
        <f t="shared" si="87"/>
        <v>4357.5</v>
      </c>
      <c r="AE182" s="10">
        <f t="shared" si="88"/>
        <v>522.9</v>
      </c>
      <c r="AF182" s="10">
        <f t="shared" si="89"/>
        <v>4357.5</v>
      </c>
      <c r="AG182" s="10">
        <f t="shared" si="90"/>
        <v>4357.5</v>
      </c>
      <c r="AH182" s="10">
        <f t="shared" si="91"/>
        <v>653.625</v>
      </c>
      <c r="AI182" s="10">
        <f t="shared" si="92"/>
        <v>-954.66</v>
      </c>
      <c r="AJ182" s="10">
        <f t="shared" si="93"/>
        <v>-87.89</v>
      </c>
      <c r="AK182" s="10">
        <f t="shared" si="94"/>
        <v>-14.745</v>
      </c>
      <c r="AL182" s="10">
        <f t="shared" si="95"/>
        <v>-258.38</v>
      </c>
      <c r="AM182" s="10">
        <f t="shared" si="96"/>
        <v>-653.625</v>
      </c>
      <c r="AN182" s="10">
        <f t="shared" si="97"/>
        <v>4546</v>
      </c>
      <c r="AO182" s="10">
        <f t="shared" si="98"/>
        <v>4546</v>
      </c>
      <c r="AP182" s="10">
        <f t="shared" si="99"/>
        <v>2045.7</v>
      </c>
      <c r="AQ182" s="191">
        <f t="shared" si="100"/>
        <v>2500</v>
      </c>
      <c r="AR182" s="191">
        <f t="shared" si="101"/>
        <v>2500</v>
      </c>
      <c r="AS182" s="191">
        <f t="shared" si="102"/>
        <v>60</v>
      </c>
      <c r="AT182" s="191">
        <f t="shared" si="103"/>
        <v>2500</v>
      </c>
      <c r="AU182" s="191">
        <f t="shared" si="104"/>
        <v>15</v>
      </c>
      <c r="AV182" s="191">
        <f t="shared" si="105"/>
        <v>4340</v>
      </c>
      <c r="AW182" s="191">
        <f t="shared" si="106"/>
        <v>4340</v>
      </c>
      <c r="AX182" s="191">
        <f t="shared" si="107"/>
        <v>520.8</v>
      </c>
      <c r="AY182" s="191">
        <f t="shared" si="108"/>
        <v>2500</v>
      </c>
      <c r="AZ182" s="191">
        <f t="shared" si="109"/>
        <v>2500</v>
      </c>
      <c r="BA182" s="191">
        <f t="shared" si="110"/>
        <v>375</v>
      </c>
      <c r="BB182" s="191">
        <f t="shared" si="111"/>
        <v>-954.66</v>
      </c>
      <c r="BC182" s="191">
        <f t="shared" si="112"/>
        <v>-43.31</v>
      </c>
      <c r="BD182" s="191">
        <f t="shared" si="113"/>
        <v>-3.6</v>
      </c>
      <c r="BE182" s="191">
        <f t="shared" si="114"/>
        <v>-256.28</v>
      </c>
      <c r="BF182" s="191">
        <f t="shared" si="115"/>
        <v>-375</v>
      </c>
    </row>
    <row r="183" spans="2:58">
      <c r="B183" t="s">
        <v>552</v>
      </c>
      <c r="C183" s="195" t="str">
        <f>_xlfn.XLOOKUP(B183,'2024.7-2024.9'!B:B,'2024.7-2024.9'!G:G)</f>
        <v>2024/08/01</v>
      </c>
      <c r="D183" t="str">
        <f>_xlfn.XLOOKUP(B183,'2024.7-2024.9'!B:B,'2024.7-2024.9'!I:I)</f>
        <v>8月入职</v>
      </c>
      <c r="E183" t="str">
        <f>_xlfn.XLOOKUP(B183,'2024.7-2024.9'!B:B,'2024.7-2024.9'!C:C)</f>
        <v>服务营销中心</v>
      </c>
      <c r="F183" t="str">
        <f>_xlfn.XLOOKUP(B183,'2024.7-2024.9'!B:B,'2024.7-2024.9'!F:F)</f>
        <v>项目经理</v>
      </c>
      <c r="G183">
        <f>_xlfn.XLOOKUP(B183,'2024.07-09姓名和payroll计数'!A:A,'2024.07-09姓名和payroll计数'!B:B)</f>
        <v>2</v>
      </c>
      <c r="H183" s="10">
        <f>_xlfn.XLOOKUP(B183,'2024.7-2024.9'!B:B,'2024.7-2024.9'!K:K)</f>
        <v>15434.9</v>
      </c>
      <c r="I183" s="10">
        <f>IFERROR(AVERAGEIF(#REF!,B183,#REF!),0)</f>
        <v>0</v>
      </c>
      <c r="J183" s="10">
        <f>_xlfn.XLOOKUP(B183,'2024.7-2024.9'!B:B,'2024.7-2024.9'!J:J)</f>
        <v>5900</v>
      </c>
      <c r="K183" s="10">
        <f>IFERROR(AVERAGEIF(#REF!,B183,#REF!),0)</f>
        <v>0</v>
      </c>
      <c r="M183" s="10">
        <f>SUMIF('2024.7-2024.9'!B:B,B183,'2024.7-2024.9'!L:L)</f>
        <v>727.36</v>
      </c>
      <c r="O183" s="10">
        <f>SUMIF('2024.7-2024.9'!B:B,B183,'2024.7-2024.9'!N:N)</f>
        <v>12.89</v>
      </c>
      <c r="P183" s="10">
        <f>SUMIF('2024.7-2024.9'!B:B,B183,'2024.7-2024.9'!P:P)</f>
        <v>7.6</v>
      </c>
      <c r="R183" s="10">
        <f>SUMIF('2024.7-2024.9'!B:B,B183,'2024.7-2024.9'!M:M)</f>
        <v>177.72</v>
      </c>
      <c r="T183" s="10">
        <f>SUMIF('2024.7-2024.9'!B:B,B183,'2024.7-2024.9'!O:O)</f>
        <v>0</v>
      </c>
      <c r="U183" s="10">
        <f t="shared" si="78"/>
        <v>15434.9</v>
      </c>
      <c r="V183" s="10">
        <f t="shared" si="79"/>
        <v>15434.9</v>
      </c>
      <c r="W183" s="10">
        <f t="shared" si="80"/>
        <v>4630.47</v>
      </c>
      <c r="X183" s="10">
        <f t="shared" si="81"/>
        <v>15434.9</v>
      </c>
      <c r="Y183" s="10">
        <f t="shared" si="82"/>
        <v>15434.9</v>
      </c>
      <c r="Z183" s="10">
        <f t="shared" si="83"/>
        <v>246.9584</v>
      </c>
      <c r="AA183" s="10">
        <f t="shared" si="84"/>
        <v>15434.9</v>
      </c>
      <c r="AB183" s="10">
        <f t="shared" si="85"/>
        <v>61.7396</v>
      </c>
      <c r="AC183" s="10">
        <f t="shared" si="86"/>
        <v>15434.9</v>
      </c>
      <c r="AD183" s="10">
        <f t="shared" si="87"/>
        <v>5626</v>
      </c>
      <c r="AE183" s="10">
        <f t="shared" si="88"/>
        <v>450.08</v>
      </c>
      <c r="AF183" s="10">
        <f t="shared" si="89"/>
        <v>15434.9</v>
      </c>
      <c r="AG183" s="10">
        <f t="shared" si="90"/>
        <v>15434.9</v>
      </c>
      <c r="AH183" s="10">
        <f t="shared" si="91"/>
        <v>1543.49</v>
      </c>
      <c r="AI183" s="10">
        <f t="shared" si="92"/>
        <v>-3903.11</v>
      </c>
      <c r="AJ183" s="10">
        <f t="shared" si="93"/>
        <v>-234.0684</v>
      </c>
      <c r="AK183" s="10">
        <f t="shared" si="94"/>
        <v>-54.1396</v>
      </c>
      <c r="AL183" s="10">
        <f t="shared" si="95"/>
        <v>-272.36</v>
      </c>
      <c r="AM183" s="10">
        <f t="shared" si="96"/>
        <v>-1543.49</v>
      </c>
      <c r="AN183" s="10">
        <f t="shared" si="97"/>
        <v>5900</v>
      </c>
      <c r="AO183" s="10">
        <f t="shared" si="98"/>
        <v>5900</v>
      </c>
      <c r="AP183" s="10">
        <f t="shared" si="99"/>
        <v>1770</v>
      </c>
      <c r="AQ183" s="191">
        <f t="shared" si="100"/>
        <v>5900</v>
      </c>
      <c r="AR183" s="191">
        <f t="shared" si="101"/>
        <v>5900</v>
      </c>
      <c r="AS183" s="191">
        <f t="shared" si="102"/>
        <v>94.4</v>
      </c>
      <c r="AT183" s="191">
        <f t="shared" si="103"/>
        <v>5900</v>
      </c>
      <c r="AU183" s="191">
        <f t="shared" si="104"/>
        <v>23.6</v>
      </c>
      <c r="AV183" s="191">
        <f t="shared" si="105"/>
        <v>5900</v>
      </c>
      <c r="AW183" s="191">
        <f t="shared" si="106"/>
        <v>5626</v>
      </c>
      <c r="AX183" s="191">
        <f t="shared" si="107"/>
        <v>450.08</v>
      </c>
      <c r="AY183" s="191">
        <f t="shared" si="108"/>
        <v>5900</v>
      </c>
      <c r="AZ183" s="191">
        <f t="shared" si="109"/>
        <v>5900</v>
      </c>
      <c r="BA183" s="191">
        <f t="shared" si="110"/>
        <v>590</v>
      </c>
      <c r="BB183" s="191">
        <f t="shared" si="111"/>
        <v>-1042.64</v>
      </c>
      <c r="BC183" s="191">
        <f t="shared" si="112"/>
        <v>-81.51</v>
      </c>
      <c r="BD183" s="191">
        <f t="shared" si="113"/>
        <v>-16</v>
      </c>
      <c r="BE183" s="191">
        <f t="shared" si="114"/>
        <v>-272.36</v>
      </c>
      <c r="BF183" s="191">
        <f t="shared" si="115"/>
        <v>-590</v>
      </c>
    </row>
    <row r="184" spans="2:58">
      <c r="B184" t="s">
        <v>381</v>
      </c>
      <c r="C184" s="195" t="str">
        <f>_xlfn.XLOOKUP(B184,'2024.7-2024.9'!B:B,'2024.7-2024.9'!G:G)</f>
        <v>2021/08/12</v>
      </c>
      <c r="D184">
        <f>_xlfn.XLOOKUP(B184,'2024.7-2024.9'!B:B,'2024.7-2024.9'!I:I)</f>
        <v>0</v>
      </c>
      <c r="E184" t="str">
        <f>_xlfn.XLOOKUP(B184,'2024.7-2024.9'!B:B,'2024.7-2024.9'!C:C)</f>
        <v>运营中心</v>
      </c>
      <c r="F184" t="str">
        <f>_xlfn.XLOOKUP(B184,'2024.7-2024.9'!B:B,'2024.7-2024.9'!F:F)</f>
        <v>质检员</v>
      </c>
      <c r="G184">
        <f>_xlfn.XLOOKUP(B184,'2024.07-09姓名和payroll计数'!A:A,'2024.07-09姓名和payroll计数'!B:B)</f>
        <v>3</v>
      </c>
      <c r="H184" s="10">
        <f>_xlfn.XLOOKUP(B184,'2024.1-2024.6'!B:B,'2024.1-2024.6'!K:K)</f>
        <v>7884.67</v>
      </c>
      <c r="I184" s="10">
        <f>IFERROR(AVERAGEIF(#REF!,B184,#REF!),0)</f>
        <v>0</v>
      </c>
      <c r="J184" s="10">
        <f>_xlfn.XLOOKUP(B184,'2024.1-2024.6'!B:B,'2024.1-2024.6'!J:J)</f>
        <v>2120</v>
      </c>
      <c r="K184" s="10">
        <f>IFERROR(AVERAGEIF(#REF!,B184,#REF!),0)</f>
        <v>0</v>
      </c>
      <c r="M184" s="10">
        <f>SUMIF('2024.7-2024.9'!B:B,B184,'2024.7-2024.9'!L:L)</f>
        <v>1091.04</v>
      </c>
      <c r="O184" s="10">
        <f>SUMIF('2024.7-2024.9'!B:B,B184,'2024.7-2024.9'!N:N)</f>
        <v>16.69</v>
      </c>
      <c r="P184" s="10">
        <f>SUMIF('2024.7-2024.9'!B:B,B184,'2024.7-2024.9'!P:P)</f>
        <v>11.4</v>
      </c>
      <c r="R184" s="10">
        <f>SUMIF('2024.7-2024.9'!B:B,B184,'2024.7-2024.9'!M:M)</f>
        <v>264.52</v>
      </c>
      <c r="T184" s="10">
        <f>SUMIF('2024.7-2024.9'!B:B,B184,'2024.7-2024.9'!O:O)</f>
        <v>0</v>
      </c>
      <c r="U184" s="10">
        <f t="shared" si="78"/>
        <v>7884.67</v>
      </c>
      <c r="V184" s="10">
        <f t="shared" si="79"/>
        <v>7884.67</v>
      </c>
      <c r="W184" s="10">
        <f t="shared" si="80"/>
        <v>3548.1015</v>
      </c>
      <c r="X184" s="10">
        <f t="shared" si="81"/>
        <v>7884.67</v>
      </c>
      <c r="Y184" s="10">
        <f t="shared" si="82"/>
        <v>7884.67</v>
      </c>
      <c r="Z184" s="10">
        <f t="shared" si="83"/>
        <v>189.23208</v>
      </c>
      <c r="AA184" s="10">
        <f t="shared" si="84"/>
        <v>7884.67</v>
      </c>
      <c r="AB184" s="10">
        <f t="shared" si="85"/>
        <v>47.30802</v>
      </c>
      <c r="AC184" s="10">
        <f t="shared" si="86"/>
        <v>7884.67</v>
      </c>
      <c r="AD184" s="10">
        <f t="shared" si="87"/>
        <v>5626</v>
      </c>
      <c r="AE184" s="10">
        <f t="shared" si="88"/>
        <v>675.12</v>
      </c>
      <c r="AF184" s="10">
        <f t="shared" si="89"/>
        <v>7884.67</v>
      </c>
      <c r="AG184" s="10">
        <f t="shared" si="90"/>
        <v>7884.67</v>
      </c>
      <c r="AH184" s="10">
        <f t="shared" si="91"/>
        <v>1182.7005</v>
      </c>
      <c r="AI184" s="10">
        <f t="shared" si="92"/>
        <v>-2457.0615</v>
      </c>
      <c r="AJ184" s="10">
        <f t="shared" si="93"/>
        <v>-172.54208</v>
      </c>
      <c r="AK184" s="10">
        <f t="shared" si="94"/>
        <v>-35.90802</v>
      </c>
      <c r="AL184" s="10">
        <f t="shared" si="95"/>
        <v>-410.6</v>
      </c>
      <c r="AM184" s="10">
        <f t="shared" si="96"/>
        <v>-1182.7005</v>
      </c>
      <c r="AN184" s="10">
        <f t="shared" si="97"/>
        <v>4546</v>
      </c>
      <c r="AO184" s="10">
        <f t="shared" si="98"/>
        <v>4546</v>
      </c>
      <c r="AP184" s="10">
        <f t="shared" si="99"/>
        <v>2045.7</v>
      </c>
      <c r="AQ184" s="191">
        <f t="shared" si="100"/>
        <v>2120</v>
      </c>
      <c r="AR184" s="191">
        <f t="shared" si="101"/>
        <v>2120</v>
      </c>
      <c r="AS184" s="191">
        <f t="shared" si="102"/>
        <v>50.88</v>
      </c>
      <c r="AT184" s="191">
        <f t="shared" si="103"/>
        <v>2120</v>
      </c>
      <c r="AU184" s="191">
        <f t="shared" si="104"/>
        <v>12.72</v>
      </c>
      <c r="AV184" s="191">
        <f t="shared" si="105"/>
        <v>4340</v>
      </c>
      <c r="AW184" s="191">
        <f t="shared" si="106"/>
        <v>4340</v>
      </c>
      <c r="AX184" s="191">
        <f t="shared" si="107"/>
        <v>520.8</v>
      </c>
      <c r="AY184" s="191">
        <f t="shared" si="108"/>
        <v>2120</v>
      </c>
      <c r="AZ184" s="191">
        <f t="shared" si="109"/>
        <v>2120</v>
      </c>
      <c r="BA184" s="191">
        <f t="shared" si="110"/>
        <v>318</v>
      </c>
      <c r="BB184" s="191">
        <f t="shared" si="111"/>
        <v>-954.66</v>
      </c>
      <c r="BC184" s="191">
        <f t="shared" si="112"/>
        <v>-34.19</v>
      </c>
      <c r="BD184" s="191">
        <f t="shared" si="113"/>
        <v>-1.32</v>
      </c>
      <c r="BE184" s="191">
        <f t="shared" si="114"/>
        <v>-256.28</v>
      </c>
      <c r="BF184" s="191">
        <f t="shared" si="115"/>
        <v>-318</v>
      </c>
    </row>
    <row r="185" spans="2:58">
      <c r="B185" t="s">
        <v>382</v>
      </c>
      <c r="C185" s="195" t="str">
        <f>_xlfn.XLOOKUP(B185,'2024.7-2024.9'!B:B,'2024.7-2024.9'!G:G)</f>
        <v>2021/08/03</v>
      </c>
      <c r="D185">
        <f>_xlfn.XLOOKUP(B185,'2024.7-2024.9'!B:B,'2024.7-2024.9'!I:I)</f>
        <v>0</v>
      </c>
      <c r="E185" t="str">
        <f>_xlfn.XLOOKUP(B185,'2024.7-2024.9'!B:B,'2024.7-2024.9'!C:C)</f>
        <v>运营中心</v>
      </c>
      <c r="F185" t="str">
        <f>_xlfn.XLOOKUP(B185,'2024.7-2024.9'!B:B,'2024.7-2024.9'!F:F)</f>
        <v>电气装配储备生</v>
      </c>
      <c r="G185">
        <f>_xlfn.XLOOKUP(B185,'2024.07-09姓名和payroll计数'!A:A,'2024.07-09姓名和payroll计数'!B:B)</f>
        <v>3</v>
      </c>
      <c r="H185" s="10">
        <f>_xlfn.XLOOKUP(B185,'2024.1-2024.6'!B:B,'2024.1-2024.6'!K:K)</f>
        <v>6935.89</v>
      </c>
      <c r="I185" s="10">
        <f>IFERROR(AVERAGEIF(#REF!,B185,#REF!),0)</f>
        <v>0</v>
      </c>
      <c r="J185" s="10">
        <f>_xlfn.XLOOKUP(B185,'2024.1-2024.6'!B:B,'2024.1-2024.6'!J:J)</f>
        <v>1900</v>
      </c>
      <c r="K185" s="10">
        <f>IFERROR(AVERAGEIF(#REF!,B185,#REF!),0)</f>
        <v>0</v>
      </c>
      <c r="M185" s="10">
        <f>SUMIF('2024.7-2024.9'!B:B,B185,'2024.7-2024.9'!L:L)</f>
        <v>1091.04</v>
      </c>
      <c r="O185" s="10">
        <f>SUMIF('2024.7-2024.9'!B:B,B185,'2024.7-2024.9'!N:N)</f>
        <v>16.69</v>
      </c>
      <c r="P185" s="10">
        <f>SUMIF('2024.7-2024.9'!B:B,B185,'2024.7-2024.9'!P:P)</f>
        <v>11.4</v>
      </c>
      <c r="R185" s="10">
        <f>SUMIF('2024.7-2024.9'!B:B,B185,'2024.7-2024.9'!M:M)</f>
        <v>264.52</v>
      </c>
      <c r="T185" s="10">
        <f>SUMIF('2024.7-2024.9'!B:B,B185,'2024.7-2024.9'!O:O)</f>
        <v>0</v>
      </c>
      <c r="U185" s="10">
        <f t="shared" si="78"/>
        <v>6935.89</v>
      </c>
      <c r="V185" s="10">
        <f t="shared" si="79"/>
        <v>6935.89</v>
      </c>
      <c r="W185" s="10">
        <f t="shared" si="80"/>
        <v>3121.1505</v>
      </c>
      <c r="X185" s="10">
        <f t="shared" si="81"/>
        <v>6935.89</v>
      </c>
      <c r="Y185" s="10">
        <f t="shared" si="82"/>
        <v>6935.89</v>
      </c>
      <c r="Z185" s="10">
        <f t="shared" si="83"/>
        <v>166.46136</v>
      </c>
      <c r="AA185" s="10">
        <f t="shared" si="84"/>
        <v>6935.89</v>
      </c>
      <c r="AB185" s="10">
        <f t="shared" si="85"/>
        <v>41.61534</v>
      </c>
      <c r="AC185" s="10">
        <f t="shared" si="86"/>
        <v>6935.89</v>
      </c>
      <c r="AD185" s="10">
        <f t="shared" si="87"/>
        <v>5626</v>
      </c>
      <c r="AE185" s="10">
        <f t="shared" si="88"/>
        <v>675.12</v>
      </c>
      <c r="AF185" s="10">
        <f t="shared" si="89"/>
        <v>6935.89</v>
      </c>
      <c r="AG185" s="10">
        <f t="shared" si="90"/>
        <v>6935.89</v>
      </c>
      <c r="AH185" s="10">
        <f t="shared" si="91"/>
        <v>1040.3835</v>
      </c>
      <c r="AI185" s="10">
        <f t="shared" si="92"/>
        <v>-2030.1105</v>
      </c>
      <c r="AJ185" s="10">
        <f t="shared" si="93"/>
        <v>-149.77136</v>
      </c>
      <c r="AK185" s="10">
        <f t="shared" si="94"/>
        <v>-30.21534</v>
      </c>
      <c r="AL185" s="10">
        <f t="shared" si="95"/>
        <v>-410.6</v>
      </c>
      <c r="AM185" s="10">
        <f t="shared" si="96"/>
        <v>-1040.3835</v>
      </c>
      <c r="AN185" s="10">
        <f t="shared" si="97"/>
        <v>4546</v>
      </c>
      <c r="AO185" s="10">
        <f t="shared" si="98"/>
        <v>4546</v>
      </c>
      <c r="AP185" s="10">
        <f t="shared" si="99"/>
        <v>2045.7</v>
      </c>
      <c r="AQ185" s="191">
        <f t="shared" si="100"/>
        <v>1900</v>
      </c>
      <c r="AR185" s="191">
        <f t="shared" si="101"/>
        <v>1900</v>
      </c>
      <c r="AS185" s="191">
        <f t="shared" si="102"/>
        <v>45.6</v>
      </c>
      <c r="AT185" s="191">
        <f t="shared" si="103"/>
        <v>1900</v>
      </c>
      <c r="AU185" s="191">
        <f t="shared" si="104"/>
        <v>11.4</v>
      </c>
      <c r="AV185" s="191">
        <f t="shared" si="105"/>
        <v>4340</v>
      </c>
      <c r="AW185" s="191">
        <f t="shared" si="106"/>
        <v>4340</v>
      </c>
      <c r="AX185" s="191">
        <f t="shared" si="107"/>
        <v>520.8</v>
      </c>
      <c r="AY185" s="191">
        <f t="shared" si="108"/>
        <v>1900</v>
      </c>
      <c r="AZ185" s="191">
        <f t="shared" si="109"/>
        <v>1900</v>
      </c>
      <c r="BA185" s="191">
        <f t="shared" si="110"/>
        <v>285</v>
      </c>
      <c r="BB185" s="191">
        <f t="shared" si="111"/>
        <v>-954.66</v>
      </c>
      <c r="BC185" s="191">
        <f t="shared" si="112"/>
        <v>-28.91</v>
      </c>
      <c r="BD185" s="191">
        <f t="shared" si="113"/>
        <v>0</v>
      </c>
      <c r="BE185" s="191">
        <f t="shared" si="114"/>
        <v>-256.28</v>
      </c>
      <c r="BF185" s="191">
        <f t="shared" si="115"/>
        <v>-285</v>
      </c>
    </row>
    <row r="186" spans="2:58">
      <c r="B186" t="s">
        <v>383</v>
      </c>
      <c r="C186" s="195" t="str">
        <f>_xlfn.XLOOKUP(B186,'2024.7-2024.9'!B:B,'2024.7-2024.9'!G:G)</f>
        <v>2021/09/09</v>
      </c>
      <c r="D186">
        <f>_xlfn.XLOOKUP(B186,'2024.7-2024.9'!B:B,'2024.7-2024.9'!I:I)</f>
        <v>0</v>
      </c>
      <c r="E186" t="str">
        <f>_xlfn.XLOOKUP(B186,'2024.7-2024.9'!B:B,'2024.7-2024.9'!C:C)</f>
        <v>研发部</v>
      </c>
      <c r="F186" t="str">
        <f>_xlfn.XLOOKUP(B186,'2024.7-2024.9'!B:B,'2024.7-2024.9'!F:F)</f>
        <v>机械工程师</v>
      </c>
      <c r="G186">
        <f>_xlfn.XLOOKUP(B186,'2024.07-09姓名和payroll计数'!A:A,'2024.07-09姓名和payroll计数'!B:B)</f>
        <v>3</v>
      </c>
      <c r="H186" s="10">
        <f>_xlfn.XLOOKUP(B186,'2024.1-2024.6'!B:B,'2024.1-2024.6'!K:K)</f>
        <v>8000.7</v>
      </c>
      <c r="I186" s="10">
        <f>IFERROR(AVERAGEIF(#REF!,B186,#REF!),0)</f>
        <v>0</v>
      </c>
      <c r="J186" s="10">
        <f>_xlfn.XLOOKUP(B186,'2024.1-2024.6'!B:B,'2024.1-2024.6'!J:J)</f>
        <v>3326</v>
      </c>
      <c r="K186" s="10">
        <f>IFERROR(AVERAGEIF(#REF!,B186,#REF!),0)</f>
        <v>0</v>
      </c>
      <c r="M186" s="10">
        <f>SUMIF('2024.7-2024.9'!B:B,B186,'2024.7-2024.9'!L:L)</f>
        <v>1091.04</v>
      </c>
      <c r="O186" s="10">
        <f>SUMIF('2024.7-2024.9'!B:B,B186,'2024.7-2024.9'!N:N)</f>
        <v>16.69</v>
      </c>
      <c r="P186" s="10">
        <f>SUMIF('2024.7-2024.9'!B:B,B186,'2024.7-2024.9'!P:P)</f>
        <v>11.4</v>
      </c>
      <c r="R186" s="10">
        <f>SUMIF('2024.7-2024.9'!B:B,B186,'2024.7-2024.9'!M:M)</f>
        <v>264.52</v>
      </c>
      <c r="T186" s="10">
        <f>SUMIF('2024.7-2024.9'!B:B,B186,'2024.7-2024.9'!O:O)</f>
        <v>0</v>
      </c>
      <c r="U186" s="10">
        <f t="shared" si="78"/>
        <v>8000.7</v>
      </c>
      <c r="V186" s="10">
        <f t="shared" si="79"/>
        <v>8000.7</v>
      </c>
      <c r="W186" s="10">
        <f t="shared" si="80"/>
        <v>3600.315</v>
      </c>
      <c r="X186" s="10">
        <f t="shared" si="81"/>
        <v>8000.7</v>
      </c>
      <c r="Y186" s="10">
        <f t="shared" si="82"/>
        <v>8000.7</v>
      </c>
      <c r="Z186" s="10">
        <f t="shared" si="83"/>
        <v>192.0168</v>
      </c>
      <c r="AA186" s="10">
        <f t="shared" si="84"/>
        <v>8000.7</v>
      </c>
      <c r="AB186" s="10">
        <f t="shared" si="85"/>
        <v>48.0042</v>
      </c>
      <c r="AC186" s="10">
        <f t="shared" si="86"/>
        <v>8000.7</v>
      </c>
      <c r="AD186" s="10">
        <f t="shared" si="87"/>
        <v>5626</v>
      </c>
      <c r="AE186" s="10">
        <f t="shared" si="88"/>
        <v>675.12</v>
      </c>
      <c r="AF186" s="10">
        <f t="shared" si="89"/>
        <v>8000.7</v>
      </c>
      <c r="AG186" s="10">
        <f t="shared" si="90"/>
        <v>8000.7</v>
      </c>
      <c r="AH186" s="10">
        <f t="shared" si="91"/>
        <v>1200.105</v>
      </c>
      <c r="AI186" s="10">
        <f t="shared" si="92"/>
        <v>-2509.275</v>
      </c>
      <c r="AJ186" s="10">
        <f t="shared" si="93"/>
        <v>-175.3268</v>
      </c>
      <c r="AK186" s="10">
        <f t="shared" si="94"/>
        <v>-36.6042</v>
      </c>
      <c r="AL186" s="10">
        <f t="shared" si="95"/>
        <v>-410.6</v>
      </c>
      <c r="AM186" s="10">
        <f t="shared" si="96"/>
        <v>-1200.105</v>
      </c>
      <c r="AN186" s="10">
        <f t="shared" si="97"/>
        <v>4546</v>
      </c>
      <c r="AO186" s="10">
        <f t="shared" si="98"/>
        <v>4546</v>
      </c>
      <c r="AP186" s="10">
        <f t="shared" si="99"/>
        <v>2045.7</v>
      </c>
      <c r="AQ186" s="191">
        <f t="shared" si="100"/>
        <v>3326</v>
      </c>
      <c r="AR186" s="191">
        <f t="shared" si="101"/>
        <v>3326</v>
      </c>
      <c r="AS186" s="191">
        <f t="shared" si="102"/>
        <v>79.824</v>
      </c>
      <c r="AT186" s="191">
        <f t="shared" si="103"/>
        <v>3326</v>
      </c>
      <c r="AU186" s="191">
        <f t="shared" si="104"/>
        <v>19.956</v>
      </c>
      <c r="AV186" s="191">
        <f t="shared" si="105"/>
        <v>4340</v>
      </c>
      <c r="AW186" s="191">
        <f t="shared" si="106"/>
        <v>4340</v>
      </c>
      <c r="AX186" s="191">
        <f t="shared" si="107"/>
        <v>520.8</v>
      </c>
      <c r="AY186" s="191">
        <f t="shared" si="108"/>
        <v>3326</v>
      </c>
      <c r="AZ186" s="191">
        <f t="shared" si="109"/>
        <v>3326</v>
      </c>
      <c r="BA186" s="191">
        <f t="shared" si="110"/>
        <v>498.9</v>
      </c>
      <c r="BB186" s="191">
        <f t="shared" si="111"/>
        <v>-954.66</v>
      </c>
      <c r="BC186" s="191">
        <f t="shared" si="112"/>
        <v>-63.134</v>
      </c>
      <c r="BD186" s="191">
        <f t="shared" si="113"/>
        <v>-8.556</v>
      </c>
      <c r="BE186" s="191">
        <f t="shared" si="114"/>
        <v>-256.28</v>
      </c>
      <c r="BF186" s="191">
        <f t="shared" si="115"/>
        <v>-498.9</v>
      </c>
    </row>
    <row r="187" spans="2:58">
      <c r="B187" t="s">
        <v>384</v>
      </c>
      <c r="C187" s="195" t="str">
        <f>_xlfn.XLOOKUP(B187,'2024.7-2024.9'!B:B,'2024.7-2024.9'!G:G)</f>
        <v>2020/08/15</v>
      </c>
      <c r="D187">
        <f>_xlfn.XLOOKUP(B187,'2024.7-2024.9'!B:B,'2024.7-2024.9'!I:I)</f>
        <v>0</v>
      </c>
      <c r="E187" t="str">
        <f>_xlfn.XLOOKUP(B187,'2024.7-2024.9'!B:B,'2024.7-2024.9'!C:C)</f>
        <v>服务营销中心</v>
      </c>
      <c r="F187" t="str">
        <f>_xlfn.XLOOKUP(B187,'2024.7-2024.9'!B:B,'2024.7-2024.9'!F:F)</f>
        <v>售后服务工程师</v>
      </c>
      <c r="G187">
        <f>_xlfn.XLOOKUP(B187,'2024.07-09姓名和payroll计数'!A:A,'2024.07-09姓名和payroll计数'!B:B)</f>
        <v>3</v>
      </c>
      <c r="H187" s="10">
        <f>_xlfn.XLOOKUP(B187,'2024.1-2024.6'!B:B,'2024.1-2024.6'!K:K)</f>
        <v>26284.8</v>
      </c>
      <c r="I187" s="10">
        <f>IFERROR(AVERAGEIF(#REF!,B187,#REF!),0)</f>
        <v>0</v>
      </c>
      <c r="J187" s="10">
        <f>_xlfn.XLOOKUP(B187,'2024.1-2024.6'!B:B,'2024.1-2024.6'!J:J)</f>
        <v>7881</v>
      </c>
      <c r="K187" s="10">
        <f>IFERROR(AVERAGEIF(#REF!,B187,#REF!),0)</f>
        <v>0</v>
      </c>
      <c r="M187" s="10">
        <f>SUMIF('2024.7-2024.9'!B:B,B187,'2024.7-2024.9'!L:L)</f>
        <v>1091.04</v>
      </c>
      <c r="O187" s="10">
        <f>SUMIF('2024.7-2024.9'!B:B,B187,'2024.7-2024.9'!N:N)</f>
        <v>16.69</v>
      </c>
      <c r="P187" s="10">
        <f>SUMIF('2024.7-2024.9'!B:B,B187,'2024.7-2024.9'!P:P)</f>
        <v>11.4</v>
      </c>
      <c r="R187" s="10">
        <f>SUMIF('2024.7-2024.9'!B:B,B187,'2024.7-2024.9'!M:M)</f>
        <v>264.52</v>
      </c>
      <c r="T187" s="10">
        <f>SUMIF('2024.7-2024.9'!B:B,B187,'2024.7-2024.9'!O:O)</f>
        <v>0</v>
      </c>
      <c r="U187" s="10">
        <f t="shared" si="78"/>
        <v>26284.8</v>
      </c>
      <c r="V187" s="10">
        <f t="shared" si="79"/>
        <v>26284.8</v>
      </c>
      <c r="W187" s="10">
        <f t="shared" si="80"/>
        <v>11828.16</v>
      </c>
      <c r="X187" s="10">
        <f t="shared" si="81"/>
        <v>26284.8</v>
      </c>
      <c r="Y187" s="10">
        <f t="shared" si="82"/>
        <v>26284.8</v>
      </c>
      <c r="Z187" s="10">
        <f t="shared" si="83"/>
        <v>630.8352</v>
      </c>
      <c r="AA187" s="10">
        <f t="shared" si="84"/>
        <v>26284.8</v>
      </c>
      <c r="AB187" s="10">
        <f t="shared" si="85"/>
        <v>157.7088</v>
      </c>
      <c r="AC187" s="10">
        <f t="shared" si="86"/>
        <v>26284.8</v>
      </c>
      <c r="AD187" s="10">
        <f t="shared" si="87"/>
        <v>5626</v>
      </c>
      <c r="AE187" s="10">
        <f t="shared" si="88"/>
        <v>675.12</v>
      </c>
      <c r="AF187" s="10">
        <f t="shared" si="89"/>
        <v>26284.8</v>
      </c>
      <c r="AG187" s="10">
        <f t="shared" si="90"/>
        <v>26284.8</v>
      </c>
      <c r="AH187" s="10">
        <f t="shared" si="91"/>
        <v>3942.72</v>
      </c>
      <c r="AI187" s="10">
        <f t="shared" si="92"/>
        <v>-10737.12</v>
      </c>
      <c r="AJ187" s="10">
        <f t="shared" si="93"/>
        <v>-614.1452</v>
      </c>
      <c r="AK187" s="10">
        <f t="shared" si="94"/>
        <v>-146.3088</v>
      </c>
      <c r="AL187" s="10">
        <f t="shared" si="95"/>
        <v>-410.6</v>
      </c>
      <c r="AM187" s="10">
        <f t="shared" si="96"/>
        <v>-3942.72</v>
      </c>
      <c r="AN187" s="10">
        <f t="shared" si="97"/>
        <v>7881</v>
      </c>
      <c r="AO187" s="10">
        <f t="shared" si="98"/>
        <v>7881</v>
      </c>
      <c r="AP187" s="10">
        <f t="shared" si="99"/>
        <v>3546.45</v>
      </c>
      <c r="AQ187" s="191">
        <f t="shared" si="100"/>
        <v>7881</v>
      </c>
      <c r="AR187" s="191">
        <f t="shared" si="101"/>
        <v>7881</v>
      </c>
      <c r="AS187" s="191">
        <f t="shared" si="102"/>
        <v>189.144</v>
      </c>
      <c r="AT187" s="191">
        <f t="shared" si="103"/>
        <v>7881</v>
      </c>
      <c r="AU187" s="191">
        <f t="shared" si="104"/>
        <v>47.286</v>
      </c>
      <c r="AV187" s="191">
        <f t="shared" si="105"/>
        <v>7881</v>
      </c>
      <c r="AW187" s="191">
        <f t="shared" si="106"/>
        <v>5626</v>
      </c>
      <c r="AX187" s="191">
        <f t="shared" si="107"/>
        <v>675.12</v>
      </c>
      <c r="AY187" s="191">
        <f t="shared" si="108"/>
        <v>7881</v>
      </c>
      <c r="AZ187" s="191">
        <f t="shared" si="109"/>
        <v>7881</v>
      </c>
      <c r="BA187" s="191">
        <f t="shared" si="110"/>
        <v>1182.15</v>
      </c>
      <c r="BB187" s="191">
        <f t="shared" si="111"/>
        <v>-2455.41</v>
      </c>
      <c r="BC187" s="191">
        <f t="shared" si="112"/>
        <v>-172.454</v>
      </c>
      <c r="BD187" s="191">
        <f t="shared" si="113"/>
        <v>-35.886</v>
      </c>
      <c r="BE187" s="191">
        <f t="shared" si="114"/>
        <v>-410.6</v>
      </c>
      <c r="BF187" s="191">
        <f t="shared" si="115"/>
        <v>-1182.15</v>
      </c>
    </row>
    <row r="188" spans="2:58">
      <c r="B188" t="s">
        <v>535</v>
      </c>
      <c r="C188" s="195" t="str">
        <f>_xlfn.XLOOKUP(B188,'2024.7-2024.9'!B:B,'2024.7-2024.9'!G:G)</f>
        <v>2024/05/28</v>
      </c>
      <c r="D188">
        <f>_xlfn.XLOOKUP(B188,'2024.7-2024.9'!B:B,'2024.7-2024.9'!I:I)</f>
        <v>0</v>
      </c>
      <c r="E188" t="str">
        <f>_xlfn.XLOOKUP(B188,'2024.7-2024.9'!B:B,'2024.7-2024.9'!C:C)</f>
        <v>服务营销中心</v>
      </c>
      <c r="F188" t="str">
        <f>_xlfn.XLOOKUP(B188,'2024.7-2024.9'!B:B,'2024.7-2024.9'!F:F)</f>
        <v>售后服务专员</v>
      </c>
      <c r="G188">
        <f>_xlfn.XLOOKUP(B188,'2024.07-09姓名和payroll计数'!A:A,'2024.07-09姓名和payroll计数'!B:B)</f>
        <v>3</v>
      </c>
      <c r="H188" s="10">
        <f>_xlfn.XLOOKUP(B188,'2024.1-2024.6'!B:B,'2024.1-2024.6'!K:K)</f>
        <v>1109.51</v>
      </c>
      <c r="I188" s="10">
        <f>IFERROR(AVERAGEIF(#REF!,B188,#REF!),0)</f>
        <v>0</v>
      </c>
      <c r="J188" s="10">
        <f>_xlfn.XLOOKUP(B188,'2024.1-2024.6'!B:B,'2024.1-2024.6'!J:J)</f>
        <v>2750</v>
      </c>
      <c r="K188" s="10">
        <f>IFERROR(AVERAGEIF(#REF!,B188,#REF!),0)</f>
        <v>0</v>
      </c>
      <c r="M188" s="10">
        <f>SUMIF('2024.7-2024.9'!B:B,B188,'2024.7-2024.9'!L:L)</f>
        <v>1091.04</v>
      </c>
      <c r="O188" s="10">
        <f>SUMIF('2024.7-2024.9'!B:B,B188,'2024.7-2024.9'!N:N)</f>
        <v>16.69</v>
      </c>
      <c r="P188" s="10">
        <f>SUMIF('2024.7-2024.9'!B:B,B188,'2024.7-2024.9'!P:P)</f>
        <v>11.4</v>
      </c>
      <c r="R188" s="10">
        <f>SUMIF('2024.7-2024.9'!B:B,B188,'2024.7-2024.9'!M:M)</f>
        <v>264.52</v>
      </c>
      <c r="T188" s="10">
        <f>SUMIF('2024.7-2024.9'!B:B,B188,'2024.7-2024.9'!O:O)</f>
        <v>0</v>
      </c>
      <c r="U188" s="10">
        <f t="shared" si="78"/>
        <v>4546</v>
      </c>
      <c r="V188" s="10">
        <f t="shared" si="79"/>
        <v>4546</v>
      </c>
      <c r="W188" s="10">
        <f t="shared" si="80"/>
        <v>2045.7</v>
      </c>
      <c r="X188" s="10">
        <f t="shared" si="81"/>
        <v>1900</v>
      </c>
      <c r="Y188" s="10">
        <f t="shared" si="82"/>
        <v>1900</v>
      </c>
      <c r="Z188" s="10">
        <f t="shared" si="83"/>
        <v>45.6</v>
      </c>
      <c r="AA188" s="10">
        <f t="shared" si="84"/>
        <v>1109.51</v>
      </c>
      <c r="AB188" s="10">
        <f t="shared" si="85"/>
        <v>6.65706</v>
      </c>
      <c r="AC188" s="10">
        <f t="shared" si="86"/>
        <v>4340</v>
      </c>
      <c r="AD188" s="10">
        <f t="shared" si="87"/>
        <v>4340</v>
      </c>
      <c r="AE188" s="10">
        <f t="shared" si="88"/>
        <v>520.8</v>
      </c>
      <c r="AF188" s="10">
        <f t="shared" si="89"/>
        <v>1900</v>
      </c>
      <c r="AG188" s="10">
        <f t="shared" si="90"/>
        <v>1900</v>
      </c>
      <c r="AH188" s="10">
        <f t="shared" si="91"/>
        <v>285</v>
      </c>
      <c r="AI188" s="10">
        <f t="shared" si="92"/>
        <v>-954.66</v>
      </c>
      <c r="AJ188" s="10">
        <f t="shared" si="93"/>
        <v>-28.91</v>
      </c>
      <c r="AK188" s="10">
        <f t="shared" si="94"/>
        <v>0</v>
      </c>
      <c r="AL188" s="10">
        <f t="shared" si="95"/>
        <v>-256.28</v>
      </c>
      <c r="AM188" s="10">
        <f t="shared" si="96"/>
        <v>-285</v>
      </c>
      <c r="AN188" s="10">
        <f t="shared" si="97"/>
        <v>4546</v>
      </c>
      <c r="AO188" s="10">
        <f t="shared" si="98"/>
        <v>4546</v>
      </c>
      <c r="AP188" s="10">
        <f t="shared" si="99"/>
        <v>2045.7</v>
      </c>
      <c r="AQ188" s="191">
        <f t="shared" si="100"/>
        <v>2750</v>
      </c>
      <c r="AR188" s="191">
        <f t="shared" si="101"/>
        <v>2750</v>
      </c>
      <c r="AS188" s="191">
        <f t="shared" si="102"/>
        <v>66</v>
      </c>
      <c r="AT188" s="191">
        <f t="shared" si="103"/>
        <v>2750</v>
      </c>
      <c r="AU188" s="191">
        <f t="shared" si="104"/>
        <v>16.5</v>
      </c>
      <c r="AV188" s="191">
        <f t="shared" si="105"/>
        <v>4340</v>
      </c>
      <c r="AW188" s="191">
        <f t="shared" si="106"/>
        <v>4340</v>
      </c>
      <c r="AX188" s="191">
        <f t="shared" si="107"/>
        <v>520.8</v>
      </c>
      <c r="AY188" s="191">
        <f t="shared" si="108"/>
        <v>2750</v>
      </c>
      <c r="AZ188" s="191">
        <f t="shared" si="109"/>
        <v>2750</v>
      </c>
      <c r="BA188" s="191">
        <f t="shared" si="110"/>
        <v>412.5</v>
      </c>
      <c r="BB188" s="191">
        <f t="shared" si="111"/>
        <v>-954.66</v>
      </c>
      <c r="BC188" s="191">
        <f t="shared" si="112"/>
        <v>-49.31</v>
      </c>
      <c r="BD188" s="191">
        <f t="shared" si="113"/>
        <v>-5.1</v>
      </c>
      <c r="BE188" s="191">
        <f t="shared" si="114"/>
        <v>-256.28</v>
      </c>
      <c r="BF188" s="191">
        <f t="shared" si="115"/>
        <v>-412.5</v>
      </c>
    </row>
    <row r="189" spans="2:58">
      <c r="B189" t="s">
        <v>385</v>
      </c>
      <c r="C189" s="195" t="str">
        <f>_xlfn.XLOOKUP(B189,'2024.7-2024.9'!B:B,'2024.7-2024.9'!G:G)</f>
        <v>2020/08/03</v>
      </c>
      <c r="D189">
        <f>_xlfn.XLOOKUP(B189,'2024.7-2024.9'!B:B,'2024.7-2024.9'!I:I)</f>
        <v>0</v>
      </c>
      <c r="E189" t="str">
        <f>_xlfn.XLOOKUP(B189,'2024.7-2024.9'!B:B,'2024.7-2024.9'!C:C)</f>
        <v>服务营销中心</v>
      </c>
      <c r="F189" t="str">
        <f>_xlfn.XLOOKUP(B189,'2024.7-2024.9'!B:B,'2024.7-2024.9'!F:F)</f>
        <v>机械服务工程师</v>
      </c>
      <c r="G189">
        <f>_xlfn.XLOOKUP(B189,'2024.07-09姓名和payroll计数'!A:A,'2024.07-09姓名和payroll计数'!B:B)</f>
        <v>3</v>
      </c>
      <c r="H189" s="10">
        <f>_xlfn.XLOOKUP(B189,'2024.1-2024.6'!B:B,'2024.1-2024.6'!K:K)</f>
        <v>10565.68</v>
      </c>
      <c r="I189" s="10">
        <f>IFERROR(AVERAGEIF(#REF!,B189,#REF!),0)</f>
        <v>0</v>
      </c>
      <c r="J189" s="10">
        <f>_xlfn.XLOOKUP(B189,'2024.1-2024.6'!B:B,'2024.1-2024.6'!J:J)</f>
        <v>3275</v>
      </c>
      <c r="K189" s="10">
        <f>IFERROR(AVERAGEIF(#REF!,B189,#REF!),0)</f>
        <v>0</v>
      </c>
      <c r="M189" s="10">
        <f>SUMIF('2024.7-2024.9'!B:B,B189,'2024.7-2024.9'!L:L)</f>
        <v>1091.04</v>
      </c>
      <c r="O189" s="10">
        <f>SUMIF('2024.7-2024.9'!B:B,B189,'2024.7-2024.9'!N:N)</f>
        <v>16.69</v>
      </c>
      <c r="P189" s="10">
        <f>SUMIF('2024.7-2024.9'!B:B,B189,'2024.7-2024.9'!P:P)</f>
        <v>11.4</v>
      </c>
      <c r="R189" s="10">
        <f>SUMIF('2024.7-2024.9'!B:B,B189,'2024.7-2024.9'!M:M)</f>
        <v>264.52</v>
      </c>
      <c r="T189" s="10">
        <f>SUMIF('2024.7-2024.9'!B:B,B189,'2024.7-2024.9'!O:O)</f>
        <v>0</v>
      </c>
      <c r="U189" s="10">
        <f t="shared" si="78"/>
        <v>10565.68</v>
      </c>
      <c r="V189" s="10">
        <f t="shared" si="79"/>
        <v>10565.68</v>
      </c>
      <c r="W189" s="10">
        <f t="shared" si="80"/>
        <v>4754.556</v>
      </c>
      <c r="X189" s="10">
        <f t="shared" si="81"/>
        <v>10565.68</v>
      </c>
      <c r="Y189" s="10">
        <f t="shared" si="82"/>
        <v>10565.68</v>
      </c>
      <c r="Z189" s="10">
        <f t="shared" si="83"/>
        <v>253.57632</v>
      </c>
      <c r="AA189" s="10">
        <f t="shared" si="84"/>
        <v>10565.68</v>
      </c>
      <c r="AB189" s="10">
        <f t="shared" si="85"/>
        <v>63.39408</v>
      </c>
      <c r="AC189" s="10">
        <f t="shared" si="86"/>
        <v>10565.68</v>
      </c>
      <c r="AD189" s="10">
        <f t="shared" si="87"/>
        <v>5626</v>
      </c>
      <c r="AE189" s="10">
        <f t="shared" si="88"/>
        <v>675.12</v>
      </c>
      <c r="AF189" s="10">
        <f t="shared" si="89"/>
        <v>10565.68</v>
      </c>
      <c r="AG189" s="10">
        <f t="shared" si="90"/>
        <v>10565.68</v>
      </c>
      <c r="AH189" s="10">
        <f t="shared" si="91"/>
        <v>1584.852</v>
      </c>
      <c r="AI189" s="10">
        <f t="shared" si="92"/>
        <v>-3663.516</v>
      </c>
      <c r="AJ189" s="10">
        <f t="shared" si="93"/>
        <v>-236.88632</v>
      </c>
      <c r="AK189" s="10">
        <f t="shared" si="94"/>
        <v>-51.99408</v>
      </c>
      <c r="AL189" s="10">
        <f t="shared" si="95"/>
        <v>-410.6</v>
      </c>
      <c r="AM189" s="10">
        <f t="shared" si="96"/>
        <v>-1584.852</v>
      </c>
      <c r="AN189" s="10">
        <f t="shared" si="97"/>
        <v>4546</v>
      </c>
      <c r="AO189" s="10">
        <f t="shared" si="98"/>
        <v>4546</v>
      </c>
      <c r="AP189" s="10">
        <f t="shared" si="99"/>
        <v>2045.7</v>
      </c>
      <c r="AQ189" s="191">
        <f t="shared" si="100"/>
        <v>3275</v>
      </c>
      <c r="AR189" s="191">
        <f t="shared" si="101"/>
        <v>3275</v>
      </c>
      <c r="AS189" s="191">
        <f t="shared" si="102"/>
        <v>78.6</v>
      </c>
      <c r="AT189" s="191">
        <f t="shared" si="103"/>
        <v>3275</v>
      </c>
      <c r="AU189" s="191">
        <f t="shared" si="104"/>
        <v>19.65</v>
      </c>
      <c r="AV189" s="191">
        <f t="shared" si="105"/>
        <v>4340</v>
      </c>
      <c r="AW189" s="191">
        <f t="shared" si="106"/>
        <v>4340</v>
      </c>
      <c r="AX189" s="191">
        <f t="shared" si="107"/>
        <v>520.8</v>
      </c>
      <c r="AY189" s="191">
        <f t="shared" si="108"/>
        <v>3275</v>
      </c>
      <c r="AZ189" s="191">
        <f t="shared" si="109"/>
        <v>3275</v>
      </c>
      <c r="BA189" s="191">
        <f t="shared" si="110"/>
        <v>491.25</v>
      </c>
      <c r="BB189" s="191">
        <f t="shared" si="111"/>
        <v>-954.66</v>
      </c>
      <c r="BC189" s="191">
        <f t="shared" si="112"/>
        <v>-61.91</v>
      </c>
      <c r="BD189" s="191">
        <f t="shared" si="113"/>
        <v>-8.25</v>
      </c>
      <c r="BE189" s="191">
        <f t="shared" si="114"/>
        <v>-256.28</v>
      </c>
      <c r="BF189" s="191">
        <f t="shared" si="115"/>
        <v>-491.25</v>
      </c>
    </row>
    <row r="190" spans="2:58">
      <c r="B190" t="s">
        <v>386</v>
      </c>
      <c r="C190" s="195" t="str">
        <f>_xlfn.XLOOKUP(B190,'2024.7-2024.9'!B:B,'2024.7-2024.9'!G:G)</f>
        <v>2022/04/24</v>
      </c>
      <c r="D190">
        <f>_xlfn.XLOOKUP(B190,'2024.7-2024.9'!B:B,'2024.7-2024.9'!I:I)</f>
        <v>0</v>
      </c>
      <c r="E190" t="str">
        <f>_xlfn.XLOOKUP(B190,'2024.7-2024.9'!B:B,'2024.7-2024.9'!C:C)</f>
        <v>销售部</v>
      </c>
      <c r="F190" t="str">
        <f>_xlfn.XLOOKUP(B190,'2024.7-2024.9'!B:B,'2024.7-2024.9'!F:F)</f>
        <v>区域销售总监</v>
      </c>
      <c r="G190">
        <f>_xlfn.XLOOKUP(B190,'2024.07-09姓名和payroll计数'!A:A,'2024.07-09姓名和payroll计数'!B:B)</f>
        <v>3</v>
      </c>
      <c r="H190" s="10">
        <f>_xlfn.XLOOKUP(B190,'2024.1-2024.6'!B:B,'2024.1-2024.6'!K:K)</f>
        <v>15880</v>
      </c>
      <c r="I190" s="10">
        <f>IFERROR(AVERAGEIF(#REF!,B190,#REF!),0)</f>
        <v>0</v>
      </c>
      <c r="J190" s="10">
        <f>_xlfn.XLOOKUP(B190,'2024.1-2024.6'!B:B,'2024.1-2024.6'!J:J)</f>
        <v>5500</v>
      </c>
      <c r="K190" s="10">
        <f>IFERROR(AVERAGEIF(#REF!,B190,#REF!),0)</f>
        <v>0</v>
      </c>
      <c r="M190" s="10">
        <f>SUMIF('2024.7-2024.9'!B:B,B190,'2024.7-2024.9'!L:L)</f>
        <v>1091.04</v>
      </c>
      <c r="O190" s="10">
        <f>SUMIF('2024.7-2024.9'!B:B,B190,'2024.7-2024.9'!N:N)</f>
        <v>16.69</v>
      </c>
      <c r="P190" s="10">
        <f>SUMIF('2024.7-2024.9'!B:B,B190,'2024.7-2024.9'!P:P)</f>
        <v>11.4</v>
      </c>
      <c r="R190" s="10">
        <f>SUMIF('2024.7-2024.9'!B:B,B190,'2024.7-2024.9'!M:M)</f>
        <v>264.52</v>
      </c>
      <c r="T190" s="10">
        <f>SUMIF('2024.7-2024.9'!B:B,B190,'2024.7-2024.9'!O:O)</f>
        <v>0</v>
      </c>
      <c r="U190" s="10">
        <f t="shared" si="78"/>
        <v>15880</v>
      </c>
      <c r="V190" s="10">
        <f t="shared" si="79"/>
        <v>15880</v>
      </c>
      <c r="W190" s="10">
        <f t="shared" si="80"/>
        <v>7146</v>
      </c>
      <c r="X190" s="10">
        <f t="shared" si="81"/>
        <v>15880</v>
      </c>
      <c r="Y190" s="10">
        <f t="shared" si="82"/>
        <v>15880</v>
      </c>
      <c r="Z190" s="10">
        <f t="shared" si="83"/>
        <v>381.12</v>
      </c>
      <c r="AA190" s="10">
        <f t="shared" si="84"/>
        <v>15880</v>
      </c>
      <c r="AB190" s="10">
        <f t="shared" si="85"/>
        <v>95.28</v>
      </c>
      <c r="AC190" s="10">
        <f t="shared" si="86"/>
        <v>15880</v>
      </c>
      <c r="AD190" s="10">
        <f t="shared" si="87"/>
        <v>5626</v>
      </c>
      <c r="AE190" s="10">
        <f t="shared" si="88"/>
        <v>675.12</v>
      </c>
      <c r="AF190" s="10">
        <f t="shared" si="89"/>
        <v>15880</v>
      </c>
      <c r="AG190" s="10">
        <f t="shared" si="90"/>
        <v>15880</v>
      </c>
      <c r="AH190" s="10">
        <f t="shared" si="91"/>
        <v>2382</v>
      </c>
      <c r="AI190" s="10">
        <f t="shared" si="92"/>
        <v>-6054.96</v>
      </c>
      <c r="AJ190" s="10">
        <f t="shared" si="93"/>
        <v>-364.43</v>
      </c>
      <c r="AK190" s="10">
        <f t="shared" si="94"/>
        <v>-83.88</v>
      </c>
      <c r="AL190" s="10">
        <f t="shared" si="95"/>
        <v>-410.6</v>
      </c>
      <c r="AM190" s="10">
        <f t="shared" si="96"/>
        <v>-2382</v>
      </c>
      <c r="AN190" s="10">
        <f t="shared" si="97"/>
        <v>5500</v>
      </c>
      <c r="AO190" s="10">
        <f t="shared" si="98"/>
        <v>5500</v>
      </c>
      <c r="AP190" s="10">
        <f t="shared" si="99"/>
        <v>2475</v>
      </c>
      <c r="AQ190" s="191">
        <f t="shared" si="100"/>
        <v>5500</v>
      </c>
      <c r="AR190" s="191">
        <f t="shared" si="101"/>
        <v>5500</v>
      </c>
      <c r="AS190" s="191">
        <f t="shared" si="102"/>
        <v>132</v>
      </c>
      <c r="AT190" s="191">
        <f t="shared" si="103"/>
        <v>5500</v>
      </c>
      <c r="AU190" s="191">
        <f t="shared" si="104"/>
        <v>33</v>
      </c>
      <c r="AV190" s="191">
        <f t="shared" si="105"/>
        <v>5500</v>
      </c>
      <c r="AW190" s="191">
        <f t="shared" si="106"/>
        <v>5500</v>
      </c>
      <c r="AX190" s="191">
        <f t="shared" si="107"/>
        <v>660</v>
      </c>
      <c r="AY190" s="191">
        <f t="shared" si="108"/>
        <v>5500</v>
      </c>
      <c r="AZ190" s="191">
        <f t="shared" si="109"/>
        <v>5500</v>
      </c>
      <c r="BA190" s="191">
        <f t="shared" si="110"/>
        <v>825</v>
      </c>
      <c r="BB190" s="191">
        <f t="shared" si="111"/>
        <v>-1383.96</v>
      </c>
      <c r="BC190" s="191">
        <f t="shared" si="112"/>
        <v>-115.31</v>
      </c>
      <c r="BD190" s="191">
        <f t="shared" si="113"/>
        <v>-21.6</v>
      </c>
      <c r="BE190" s="191">
        <f t="shared" si="114"/>
        <v>-395.48</v>
      </c>
      <c r="BF190" s="191">
        <f t="shared" si="115"/>
        <v>-825</v>
      </c>
    </row>
    <row r="191" spans="2:58">
      <c r="B191" t="s">
        <v>387</v>
      </c>
      <c r="C191" s="195" t="str">
        <f>_xlfn.XLOOKUP(B191,'2024.7-2024.9'!B:B,'2024.7-2024.9'!G:G)</f>
        <v>2021/03/04</v>
      </c>
      <c r="D191">
        <f>_xlfn.XLOOKUP(B191,'2024.7-2024.9'!B:B,'2024.7-2024.9'!I:I)</f>
        <v>0</v>
      </c>
      <c r="E191" t="str">
        <f>_xlfn.XLOOKUP(B191,'2024.7-2024.9'!B:B,'2024.7-2024.9'!C:C)</f>
        <v>运营中心</v>
      </c>
      <c r="F191" t="str">
        <f>_xlfn.XLOOKUP(B191,'2024.7-2024.9'!B:B,'2024.7-2024.9'!F:F)</f>
        <v>装配电工</v>
      </c>
      <c r="G191">
        <f>_xlfn.XLOOKUP(B191,'2024.07-09姓名和payroll计数'!A:A,'2024.07-09姓名和payroll计数'!B:B)</f>
        <v>3</v>
      </c>
      <c r="H191" s="10">
        <f>_xlfn.XLOOKUP(B191,'2024.1-2024.6'!B:B,'2024.1-2024.6'!K:K)</f>
        <v>8742.92</v>
      </c>
      <c r="I191" s="10">
        <f>IFERROR(AVERAGEIF(#REF!,B191,#REF!),0)</f>
        <v>0</v>
      </c>
      <c r="J191" s="10">
        <f>_xlfn.XLOOKUP(B191,'2024.1-2024.6'!B:B,'2024.1-2024.6'!J:J)</f>
        <v>1900</v>
      </c>
      <c r="K191" s="10">
        <f>IFERROR(AVERAGEIF(#REF!,B191,#REF!),0)</f>
        <v>0</v>
      </c>
      <c r="M191" s="10">
        <f>SUMIF('2024.7-2024.9'!B:B,B191,'2024.7-2024.9'!L:L)</f>
        <v>1091.04</v>
      </c>
      <c r="O191" s="10">
        <f>SUMIF('2024.7-2024.9'!B:B,B191,'2024.7-2024.9'!N:N)</f>
        <v>16.69</v>
      </c>
      <c r="P191" s="10">
        <f>SUMIF('2024.7-2024.9'!B:B,B191,'2024.7-2024.9'!P:P)</f>
        <v>11.4</v>
      </c>
      <c r="R191" s="10">
        <f>SUMIF('2024.7-2024.9'!B:B,B191,'2024.7-2024.9'!M:M)</f>
        <v>264.52</v>
      </c>
      <c r="T191" s="10">
        <f>SUMIF('2024.7-2024.9'!B:B,B191,'2024.7-2024.9'!O:O)</f>
        <v>0</v>
      </c>
      <c r="U191" s="10">
        <f t="shared" si="78"/>
        <v>8742.92</v>
      </c>
      <c r="V191" s="10">
        <f t="shared" si="79"/>
        <v>8742.92</v>
      </c>
      <c r="W191" s="10">
        <f t="shared" si="80"/>
        <v>3934.314</v>
      </c>
      <c r="X191" s="10">
        <f t="shared" si="81"/>
        <v>8742.92</v>
      </c>
      <c r="Y191" s="10">
        <f t="shared" si="82"/>
        <v>8742.92</v>
      </c>
      <c r="Z191" s="10">
        <f t="shared" si="83"/>
        <v>209.83008</v>
      </c>
      <c r="AA191" s="10">
        <f t="shared" si="84"/>
        <v>8742.92</v>
      </c>
      <c r="AB191" s="10">
        <f t="shared" si="85"/>
        <v>52.45752</v>
      </c>
      <c r="AC191" s="10">
        <f t="shared" si="86"/>
        <v>8742.92</v>
      </c>
      <c r="AD191" s="10">
        <f t="shared" si="87"/>
        <v>5626</v>
      </c>
      <c r="AE191" s="10">
        <f t="shared" si="88"/>
        <v>675.12</v>
      </c>
      <c r="AF191" s="10">
        <f t="shared" si="89"/>
        <v>8742.92</v>
      </c>
      <c r="AG191" s="10">
        <f t="shared" si="90"/>
        <v>8742.92</v>
      </c>
      <c r="AH191" s="10">
        <f t="shared" si="91"/>
        <v>1311.438</v>
      </c>
      <c r="AI191" s="10">
        <f t="shared" si="92"/>
        <v>-2843.274</v>
      </c>
      <c r="AJ191" s="10">
        <f t="shared" si="93"/>
        <v>-193.14008</v>
      </c>
      <c r="AK191" s="10">
        <f t="shared" si="94"/>
        <v>-41.05752</v>
      </c>
      <c r="AL191" s="10">
        <f t="shared" si="95"/>
        <v>-410.6</v>
      </c>
      <c r="AM191" s="10">
        <f t="shared" si="96"/>
        <v>-1311.438</v>
      </c>
      <c r="AN191" s="10">
        <f t="shared" si="97"/>
        <v>4546</v>
      </c>
      <c r="AO191" s="10">
        <f t="shared" si="98"/>
        <v>4546</v>
      </c>
      <c r="AP191" s="10">
        <f t="shared" si="99"/>
        <v>2045.7</v>
      </c>
      <c r="AQ191" s="191">
        <f t="shared" si="100"/>
        <v>1900</v>
      </c>
      <c r="AR191" s="191">
        <f t="shared" si="101"/>
        <v>1900</v>
      </c>
      <c r="AS191" s="191">
        <f t="shared" si="102"/>
        <v>45.6</v>
      </c>
      <c r="AT191" s="191">
        <f t="shared" si="103"/>
        <v>1900</v>
      </c>
      <c r="AU191" s="191">
        <f t="shared" si="104"/>
        <v>11.4</v>
      </c>
      <c r="AV191" s="191">
        <f t="shared" si="105"/>
        <v>4340</v>
      </c>
      <c r="AW191" s="191">
        <f t="shared" si="106"/>
        <v>4340</v>
      </c>
      <c r="AX191" s="191">
        <f t="shared" si="107"/>
        <v>520.8</v>
      </c>
      <c r="AY191" s="191">
        <f t="shared" si="108"/>
        <v>1900</v>
      </c>
      <c r="AZ191" s="191">
        <f t="shared" si="109"/>
        <v>1900</v>
      </c>
      <c r="BA191" s="191">
        <f t="shared" si="110"/>
        <v>285</v>
      </c>
      <c r="BB191" s="191">
        <f t="shared" si="111"/>
        <v>-954.66</v>
      </c>
      <c r="BC191" s="191">
        <f t="shared" si="112"/>
        <v>-28.91</v>
      </c>
      <c r="BD191" s="191">
        <f t="shared" si="113"/>
        <v>0</v>
      </c>
      <c r="BE191" s="191">
        <f t="shared" si="114"/>
        <v>-256.28</v>
      </c>
      <c r="BF191" s="191">
        <f t="shared" si="115"/>
        <v>-285</v>
      </c>
    </row>
    <row r="192" spans="2:58">
      <c r="B192" t="s">
        <v>388</v>
      </c>
      <c r="C192" s="195" t="str">
        <f>_xlfn.XLOOKUP(B192,'2024.7-2024.9'!B:B,'2024.7-2024.9'!G:G)</f>
        <v>2020/03/20</v>
      </c>
      <c r="D192">
        <f>_xlfn.XLOOKUP(B192,'2024.7-2024.9'!B:B,'2024.7-2024.9'!I:I)</f>
        <v>0</v>
      </c>
      <c r="E192" t="str">
        <f>_xlfn.XLOOKUP(B192,'2024.7-2024.9'!B:B,'2024.7-2024.9'!C:C)</f>
        <v>服务营销中心</v>
      </c>
      <c r="F192" t="str">
        <f>_xlfn.XLOOKUP(B192,'2024.7-2024.9'!B:B,'2024.7-2024.9'!F:F)</f>
        <v>上海服务经理兼大客户项目经理</v>
      </c>
      <c r="G192">
        <f>_xlfn.XLOOKUP(B192,'2024.07-09姓名和payroll计数'!A:A,'2024.07-09姓名和payroll计数'!B:B)</f>
        <v>3</v>
      </c>
      <c r="H192" s="10">
        <f>_xlfn.XLOOKUP(B192,'2024.1-2024.6'!B:B,'2024.1-2024.6'!K:K)</f>
        <v>28613</v>
      </c>
      <c r="I192" s="10">
        <f>IFERROR(AVERAGEIF(#REF!,B192,#REF!),0)</f>
        <v>0</v>
      </c>
      <c r="J192" s="10">
        <f>_xlfn.XLOOKUP(B192,'2024.1-2024.6'!B:B,'2024.1-2024.6'!J:J)</f>
        <v>11800</v>
      </c>
      <c r="K192" s="10">
        <f>IFERROR(AVERAGEIF(#REF!,B192,#REF!),0)</f>
        <v>0</v>
      </c>
      <c r="M192" s="10">
        <f>SUMIF('2024.7-2024.9'!B:B,B192,'2024.7-2024.9'!L:L)</f>
        <v>0</v>
      </c>
      <c r="O192" s="10">
        <f>SUMIF('2024.7-2024.9'!B:B,B192,'2024.7-2024.9'!N:N)</f>
        <v>0</v>
      </c>
      <c r="P192" s="10">
        <f>SUMIF('2024.7-2024.9'!B:B,B192,'2024.7-2024.9'!P:P)</f>
        <v>0</v>
      </c>
      <c r="R192" s="10">
        <f>SUMIF('2024.7-2024.9'!B:B,B192,'2024.7-2024.9'!M:M)</f>
        <v>0</v>
      </c>
      <c r="T192" s="10">
        <f>SUMIF('2024.7-2024.9'!B:B,B192,'2024.7-2024.9'!O:O)</f>
        <v>0</v>
      </c>
      <c r="U192" s="10">
        <f t="shared" si="78"/>
        <v>28613</v>
      </c>
      <c r="V192" s="10">
        <f t="shared" si="79"/>
        <v>26421</v>
      </c>
      <c r="W192" s="10">
        <f t="shared" si="80"/>
        <v>11889.45</v>
      </c>
      <c r="X192" s="10">
        <f t="shared" si="81"/>
        <v>28613</v>
      </c>
      <c r="Y192" s="10">
        <f t="shared" si="82"/>
        <v>27234</v>
      </c>
      <c r="Z192" s="10">
        <f t="shared" si="83"/>
        <v>653.616</v>
      </c>
      <c r="AA192" s="10">
        <f t="shared" si="84"/>
        <v>28613</v>
      </c>
      <c r="AB192" s="10">
        <f t="shared" si="85"/>
        <v>171.678</v>
      </c>
      <c r="AC192" s="10">
        <f t="shared" si="86"/>
        <v>28613</v>
      </c>
      <c r="AD192" s="10">
        <f t="shared" si="87"/>
        <v>5626</v>
      </c>
      <c r="AE192" s="10">
        <f t="shared" si="88"/>
        <v>675.12</v>
      </c>
      <c r="AF192" s="10">
        <f t="shared" si="89"/>
        <v>28613</v>
      </c>
      <c r="AG192" s="10">
        <f t="shared" si="90"/>
        <v>28613</v>
      </c>
      <c r="AH192" s="10">
        <f t="shared" si="91"/>
        <v>4291.95</v>
      </c>
      <c r="AI192" s="10">
        <f t="shared" si="92"/>
        <v>-11889.45</v>
      </c>
      <c r="AJ192" s="10">
        <f t="shared" si="93"/>
        <v>-653.616</v>
      </c>
      <c r="AK192" s="10">
        <f t="shared" si="94"/>
        <v>-171.678</v>
      </c>
      <c r="AL192" s="10">
        <f t="shared" si="95"/>
        <v>-675.12</v>
      </c>
      <c r="AM192" s="10">
        <f t="shared" si="96"/>
        <v>-4291.95</v>
      </c>
      <c r="AN192" s="10">
        <f t="shared" si="97"/>
        <v>11800</v>
      </c>
      <c r="AO192" s="10">
        <f t="shared" si="98"/>
        <v>11800</v>
      </c>
      <c r="AP192" s="10">
        <f t="shared" si="99"/>
        <v>5310</v>
      </c>
      <c r="AQ192" s="191">
        <f t="shared" si="100"/>
        <v>11800</v>
      </c>
      <c r="AR192" s="191">
        <f t="shared" si="101"/>
        <v>11800</v>
      </c>
      <c r="AS192" s="191">
        <f t="shared" si="102"/>
        <v>283.2</v>
      </c>
      <c r="AT192" s="191">
        <f t="shared" si="103"/>
        <v>11800</v>
      </c>
      <c r="AU192" s="191">
        <f t="shared" si="104"/>
        <v>70.8</v>
      </c>
      <c r="AV192" s="191">
        <f t="shared" si="105"/>
        <v>11800</v>
      </c>
      <c r="AW192" s="191">
        <f t="shared" si="106"/>
        <v>5626</v>
      </c>
      <c r="AX192" s="191">
        <f t="shared" si="107"/>
        <v>675.12</v>
      </c>
      <c r="AY192" s="191">
        <f t="shared" si="108"/>
        <v>11800</v>
      </c>
      <c r="AZ192" s="191">
        <f t="shared" si="109"/>
        <v>11800</v>
      </c>
      <c r="BA192" s="191">
        <f t="shared" si="110"/>
        <v>1770</v>
      </c>
      <c r="BB192" s="191">
        <f t="shared" si="111"/>
        <v>-5310</v>
      </c>
      <c r="BC192" s="191">
        <f t="shared" si="112"/>
        <v>-283.2</v>
      </c>
      <c r="BD192" s="191">
        <f t="shared" si="113"/>
        <v>-70.8</v>
      </c>
      <c r="BE192" s="191">
        <f t="shared" si="114"/>
        <v>-675.12</v>
      </c>
      <c r="BF192" s="191">
        <f t="shared" si="115"/>
        <v>-1770</v>
      </c>
    </row>
    <row r="193" spans="2:58">
      <c r="B193" t="s">
        <v>389</v>
      </c>
      <c r="C193" s="195" t="str">
        <f>_xlfn.XLOOKUP(B193,'2024.7-2024.9'!B:B,'2024.7-2024.9'!G:G)</f>
        <v>2020/11/16</v>
      </c>
      <c r="D193">
        <f>_xlfn.XLOOKUP(B193,'2024.7-2024.9'!B:B,'2024.7-2024.9'!I:I)</f>
        <v>0</v>
      </c>
      <c r="E193" t="str">
        <f>_xlfn.XLOOKUP(B193,'2024.7-2024.9'!B:B,'2024.7-2024.9'!C:C)</f>
        <v>研发部</v>
      </c>
      <c r="F193" t="str">
        <f>_xlfn.XLOOKUP(B193,'2024.7-2024.9'!B:B,'2024.7-2024.9'!F:F)</f>
        <v>机械工程师</v>
      </c>
      <c r="G193">
        <f>_xlfn.XLOOKUP(B193,'2024.07-09姓名和payroll计数'!A:A,'2024.07-09姓名和payroll计数'!B:B)</f>
        <v>3</v>
      </c>
      <c r="H193" s="10">
        <f>_xlfn.XLOOKUP(B193,'2024.1-2024.6'!B:B,'2024.1-2024.6'!K:K)</f>
        <v>8481.6</v>
      </c>
      <c r="I193" s="10">
        <f>IFERROR(AVERAGEIF(#REF!,B193,#REF!),0)</f>
        <v>0</v>
      </c>
      <c r="J193" s="10">
        <f>_xlfn.XLOOKUP(B193,'2024.1-2024.6'!B:B,'2024.1-2024.6'!J:J)</f>
        <v>4050</v>
      </c>
      <c r="K193" s="10">
        <f>IFERROR(AVERAGEIF(#REF!,B193,#REF!),0)</f>
        <v>0</v>
      </c>
      <c r="M193" s="10">
        <f>SUMIF('2024.7-2024.9'!B:B,B193,'2024.7-2024.9'!L:L)</f>
        <v>1091.04</v>
      </c>
      <c r="O193" s="10">
        <f>SUMIF('2024.7-2024.9'!B:B,B193,'2024.7-2024.9'!N:N)</f>
        <v>16.69</v>
      </c>
      <c r="P193" s="10">
        <f>SUMIF('2024.7-2024.9'!B:B,B193,'2024.7-2024.9'!P:P)</f>
        <v>11.4</v>
      </c>
      <c r="R193" s="10">
        <f>SUMIF('2024.7-2024.9'!B:B,B193,'2024.7-2024.9'!M:M)</f>
        <v>264.52</v>
      </c>
      <c r="T193" s="10">
        <f>SUMIF('2024.7-2024.9'!B:B,B193,'2024.7-2024.9'!O:O)</f>
        <v>3750</v>
      </c>
      <c r="U193" s="10">
        <f t="shared" si="78"/>
        <v>8481.6</v>
      </c>
      <c r="V193" s="10">
        <f t="shared" si="79"/>
        <v>8481.6</v>
      </c>
      <c r="W193" s="10">
        <f t="shared" si="80"/>
        <v>3816.72</v>
      </c>
      <c r="X193" s="10">
        <f t="shared" si="81"/>
        <v>8481.6</v>
      </c>
      <c r="Y193" s="10">
        <f t="shared" si="82"/>
        <v>8481.6</v>
      </c>
      <c r="Z193" s="10">
        <f t="shared" si="83"/>
        <v>203.5584</v>
      </c>
      <c r="AA193" s="10">
        <f t="shared" si="84"/>
        <v>8481.6</v>
      </c>
      <c r="AB193" s="10">
        <f t="shared" si="85"/>
        <v>50.8896</v>
      </c>
      <c r="AC193" s="10">
        <f t="shared" si="86"/>
        <v>8481.6</v>
      </c>
      <c r="AD193" s="10">
        <f t="shared" si="87"/>
        <v>5626</v>
      </c>
      <c r="AE193" s="10">
        <f t="shared" si="88"/>
        <v>675.12</v>
      </c>
      <c r="AF193" s="10">
        <f t="shared" si="89"/>
        <v>8481.6</v>
      </c>
      <c r="AG193" s="10">
        <f t="shared" si="90"/>
        <v>8481.6</v>
      </c>
      <c r="AH193" s="10">
        <f t="shared" si="91"/>
        <v>1272.24</v>
      </c>
      <c r="AI193" s="10">
        <f t="shared" si="92"/>
        <v>-2725.68</v>
      </c>
      <c r="AJ193" s="10">
        <f t="shared" si="93"/>
        <v>-186.8684</v>
      </c>
      <c r="AK193" s="10">
        <f t="shared" si="94"/>
        <v>-39.4896</v>
      </c>
      <c r="AL193" s="10">
        <f t="shared" si="95"/>
        <v>-410.6</v>
      </c>
      <c r="AM193" s="10">
        <f t="shared" si="96"/>
        <v>0</v>
      </c>
      <c r="AN193" s="10">
        <f t="shared" si="97"/>
        <v>4546</v>
      </c>
      <c r="AO193" s="10">
        <f t="shared" si="98"/>
        <v>4546</v>
      </c>
      <c r="AP193" s="10">
        <f t="shared" si="99"/>
        <v>2045.7</v>
      </c>
      <c r="AQ193" s="191">
        <f t="shared" si="100"/>
        <v>4050</v>
      </c>
      <c r="AR193" s="191">
        <f t="shared" si="101"/>
        <v>4050</v>
      </c>
      <c r="AS193" s="191">
        <f t="shared" si="102"/>
        <v>97.2</v>
      </c>
      <c r="AT193" s="191">
        <f t="shared" si="103"/>
        <v>4050</v>
      </c>
      <c r="AU193" s="191">
        <f t="shared" si="104"/>
        <v>24.3</v>
      </c>
      <c r="AV193" s="191">
        <f t="shared" si="105"/>
        <v>4340</v>
      </c>
      <c r="AW193" s="191">
        <f t="shared" si="106"/>
        <v>4340</v>
      </c>
      <c r="AX193" s="191">
        <f t="shared" si="107"/>
        <v>520.8</v>
      </c>
      <c r="AY193" s="191">
        <f t="shared" si="108"/>
        <v>4050</v>
      </c>
      <c r="AZ193" s="191">
        <f t="shared" si="109"/>
        <v>4050</v>
      </c>
      <c r="BA193" s="191">
        <f t="shared" si="110"/>
        <v>607.5</v>
      </c>
      <c r="BB193" s="191">
        <f t="shared" si="111"/>
        <v>-954.66</v>
      </c>
      <c r="BC193" s="191">
        <f t="shared" si="112"/>
        <v>-80.51</v>
      </c>
      <c r="BD193" s="191">
        <f t="shared" si="113"/>
        <v>-12.9</v>
      </c>
      <c r="BE193" s="191">
        <f t="shared" si="114"/>
        <v>-256.28</v>
      </c>
      <c r="BF193" s="191">
        <f t="shared" si="115"/>
        <v>0</v>
      </c>
    </row>
    <row r="194" spans="2:58">
      <c r="B194" t="s">
        <v>390</v>
      </c>
      <c r="C194" s="195" t="str">
        <f>_xlfn.XLOOKUP(B194,'2024.7-2024.9'!B:B,'2024.7-2024.9'!G:G)</f>
        <v>2023/05/10</v>
      </c>
      <c r="D194">
        <f>_xlfn.XLOOKUP(B194,'2024.7-2024.9'!B:B,'2024.7-2024.9'!I:I)</f>
        <v>0</v>
      </c>
      <c r="E194" t="str">
        <f>_xlfn.XLOOKUP(B194,'2024.7-2024.9'!B:B,'2024.7-2024.9'!C:C)</f>
        <v>采购部</v>
      </c>
      <c r="F194" t="str">
        <f>_xlfn.XLOOKUP(B194,'2024.7-2024.9'!B:B,'2024.7-2024.9'!F:F)</f>
        <v>采购专员</v>
      </c>
      <c r="G194">
        <f>_xlfn.XLOOKUP(B194,'2024.07-09姓名和payroll计数'!A:A,'2024.07-09姓名和payroll计数'!B:B)</f>
        <v>3</v>
      </c>
      <c r="H194" s="10">
        <f>_xlfn.XLOOKUP(B194,'2024.1-2024.6'!B:B,'2024.1-2024.6'!K:K)</f>
        <v>6645.87</v>
      </c>
      <c r="I194" s="10">
        <f>IFERROR(AVERAGEIF(#REF!,B194,#REF!),0)</f>
        <v>0</v>
      </c>
      <c r="J194" s="10">
        <f>_xlfn.XLOOKUP(B194,'2024.1-2024.6'!B:B,'2024.1-2024.6'!J:J)</f>
        <v>3026</v>
      </c>
      <c r="K194" s="10">
        <f>IFERROR(AVERAGEIF(#REF!,B194,#REF!),0)</f>
        <v>0</v>
      </c>
      <c r="M194" s="10">
        <f>SUMIF('2024.7-2024.9'!B:B,B194,'2024.7-2024.9'!L:L)</f>
        <v>1091.04</v>
      </c>
      <c r="O194" s="10">
        <f>SUMIF('2024.7-2024.9'!B:B,B194,'2024.7-2024.9'!N:N)</f>
        <v>16.69</v>
      </c>
      <c r="P194" s="10">
        <f>SUMIF('2024.7-2024.9'!B:B,B194,'2024.7-2024.9'!P:P)</f>
        <v>11.4</v>
      </c>
      <c r="R194" s="10">
        <f>SUMIF('2024.7-2024.9'!B:B,B194,'2024.7-2024.9'!M:M)</f>
        <v>264.52</v>
      </c>
      <c r="T194" s="10">
        <f>SUMIF('2024.7-2024.9'!B:B,B194,'2024.7-2024.9'!O:O)</f>
        <v>0</v>
      </c>
      <c r="U194" s="10">
        <f t="shared" si="78"/>
        <v>6645.87</v>
      </c>
      <c r="V194" s="10">
        <f t="shared" si="79"/>
        <v>6645.87</v>
      </c>
      <c r="W194" s="10">
        <f t="shared" si="80"/>
        <v>2990.6415</v>
      </c>
      <c r="X194" s="10">
        <f t="shared" si="81"/>
        <v>6645.87</v>
      </c>
      <c r="Y194" s="10">
        <f t="shared" si="82"/>
        <v>6645.87</v>
      </c>
      <c r="Z194" s="10">
        <f t="shared" si="83"/>
        <v>159.50088</v>
      </c>
      <c r="AA194" s="10">
        <f t="shared" si="84"/>
        <v>6645.87</v>
      </c>
      <c r="AB194" s="10">
        <f t="shared" si="85"/>
        <v>39.87522</v>
      </c>
      <c r="AC194" s="10">
        <f t="shared" si="86"/>
        <v>6645.87</v>
      </c>
      <c r="AD194" s="10">
        <f t="shared" si="87"/>
        <v>5626</v>
      </c>
      <c r="AE194" s="10">
        <f t="shared" si="88"/>
        <v>675.12</v>
      </c>
      <c r="AF194" s="10">
        <f t="shared" si="89"/>
        <v>6645.87</v>
      </c>
      <c r="AG194" s="10">
        <f t="shared" si="90"/>
        <v>6645.87</v>
      </c>
      <c r="AH194" s="10">
        <f t="shared" si="91"/>
        <v>996.8805</v>
      </c>
      <c r="AI194" s="10">
        <f t="shared" si="92"/>
        <v>-1899.6015</v>
      </c>
      <c r="AJ194" s="10">
        <f t="shared" si="93"/>
        <v>-142.81088</v>
      </c>
      <c r="AK194" s="10">
        <f t="shared" si="94"/>
        <v>-28.47522</v>
      </c>
      <c r="AL194" s="10">
        <f t="shared" si="95"/>
        <v>-410.6</v>
      </c>
      <c r="AM194" s="10">
        <f t="shared" si="96"/>
        <v>-996.8805</v>
      </c>
      <c r="AN194" s="10">
        <f t="shared" si="97"/>
        <v>4546</v>
      </c>
      <c r="AO194" s="10">
        <f t="shared" si="98"/>
        <v>4546</v>
      </c>
      <c r="AP194" s="10">
        <f t="shared" si="99"/>
        <v>2045.7</v>
      </c>
      <c r="AQ194" s="191">
        <f t="shared" si="100"/>
        <v>3026</v>
      </c>
      <c r="AR194" s="191">
        <f t="shared" si="101"/>
        <v>3026</v>
      </c>
      <c r="AS194" s="191">
        <f t="shared" si="102"/>
        <v>72.624</v>
      </c>
      <c r="AT194" s="191">
        <f t="shared" si="103"/>
        <v>3026</v>
      </c>
      <c r="AU194" s="191">
        <f t="shared" si="104"/>
        <v>18.156</v>
      </c>
      <c r="AV194" s="191">
        <f t="shared" si="105"/>
        <v>4340</v>
      </c>
      <c r="AW194" s="191">
        <f t="shared" si="106"/>
        <v>4340</v>
      </c>
      <c r="AX194" s="191">
        <f t="shared" si="107"/>
        <v>520.8</v>
      </c>
      <c r="AY194" s="191">
        <f t="shared" si="108"/>
        <v>3026</v>
      </c>
      <c r="AZ194" s="191">
        <f t="shared" si="109"/>
        <v>3026</v>
      </c>
      <c r="BA194" s="191">
        <f t="shared" si="110"/>
        <v>453.9</v>
      </c>
      <c r="BB194" s="191">
        <f t="shared" si="111"/>
        <v>-954.66</v>
      </c>
      <c r="BC194" s="191">
        <f t="shared" si="112"/>
        <v>-55.934</v>
      </c>
      <c r="BD194" s="191">
        <f t="shared" si="113"/>
        <v>-6.756</v>
      </c>
      <c r="BE194" s="191">
        <f t="shared" si="114"/>
        <v>-256.28</v>
      </c>
      <c r="BF194" s="191">
        <f t="shared" si="115"/>
        <v>-453.9</v>
      </c>
    </row>
    <row r="195" spans="2:58">
      <c r="B195" t="s">
        <v>391</v>
      </c>
      <c r="C195" s="195" t="str">
        <f>_xlfn.XLOOKUP(B195,'2024.7-2024.9'!B:B,'2024.7-2024.9'!G:G)</f>
        <v>2021/08/17</v>
      </c>
      <c r="D195">
        <f>_xlfn.XLOOKUP(B195,'2024.7-2024.9'!B:B,'2024.7-2024.9'!I:I)</f>
        <v>0</v>
      </c>
      <c r="E195" t="str">
        <f>_xlfn.XLOOKUP(B195,'2024.7-2024.9'!B:B,'2024.7-2024.9'!C:C)</f>
        <v>研发部</v>
      </c>
      <c r="F195" t="str">
        <f>_xlfn.XLOOKUP(B195,'2024.7-2024.9'!B:B,'2024.7-2024.9'!F:F)</f>
        <v>电气工程师</v>
      </c>
      <c r="G195">
        <f>_xlfn.XLOOKUP(B195,'2024.07-09姓名和payroll计数'!A:A,'2024.07-09姓名和payroll计数'!B:B)</f>
        <v>3</v>
      </c>
      <c r="H195" s="10">
        <f>_xlfn.XLOOKUP(B195,'2024.1-2024.6'!B:B,'2024.1-2024.6'!K:K)</f>
        <v>10835.1</v>
      </c>
      <c r="I195" s="10">
        <f>IFERROR(AVERAGEIF(#REF!,B195,#REF!),0)</f>
        <v>0</v>
      </c>
      <c r="J195" s="10">
        <f>_xlfn.XLOOKUP(B195,'2024.1-2024.6'!B:B,'2024.1-2024.6'!J:J)</f>
        <v>4738</v>
      </c>
      <c r="K195" s="10">
        <f>IFERROR(AVERAGEIF(#REF!,B195,#REF!),0)</f>
        <v>0</v>
      </c>
      <c r="M195" s="10">
        <f>SUMIF('2024.7-2024.9'!B:B,B195,'2024.7-2024.9'!L:L)</f>
        <v>1091.04</v>
      </c>
      <c r="O195" s="10">
        <f>SUMIF('2024.7-2024.9'!B:B,B195,'2024.7-2024.9'!N:N)</f>
        <v>16.69</v>
      </c>
      <c r="P195" s="10">
        <f>SUMIF('2024.7-2024.9'!B:B,B195,'2024.7-2024.9'!P:P)</f>
        <v>11.4</v>
      </c>
      <c r="R195" s="10">
        <f>SUMIF('2024.7-2024.9'!B:B,B195,'2024.7-2024.9'!M:M)</f>
        <v>264.52</v>
      </c>
      <c r="T195" s="10">
        <f>SUMIF('2024.7-2024.9'!B:B,B195,'2024.7-2024.9'!O:O)</f>
        <v>0</v>
      </c>
      <c r="U195" s="10">
        <f t="shared" si="78"/>
        <v>10835.1</v>
      </c>
      <c r="V195" s="10">
        <f t="shared" si="79"/>
        <v>10835.1</v>
      </c>
      <c r="W195" s="10">
        <f t="shared" si="80"/>
        <v>4875.795</v>
      </c>
      <c r="X195" s="10">
        <f t="shared" si="81"/>
        <v>10835.1</v>
      </c>
      <c r="Y195" s="10">
        <f t="shared" si="82"/>
        <v>10835.1</v>
      </c>
      <c r="Z195" s="10">
        <f t="shared" si="83"/>
        <v>260.0424</v>
      </c>
      <c r="AA195" s="10">
        <f t="shared" si="84"/>
        <v>10835.1</v>
      </c>
      <c r="AB195" s="10">
        <f t="shared" si="85"/>
        <v>65.0106</v>
      </c>
      <c r="AC195" s="10">
        <f t="shared" si="86"/>
        <v>10835.1</v>
      </c>
      <c r="AD195" s="10">
        <f t="shared" si="87"/>
        <v>5626</v>
      </c>
      <c r="AE195" s="10">
        <f t="shared" si="88"/>
        <v>675.12</v>
      </c>
      <c r="AF195" s="10">
        <f t="shared" si="89"/>
        <v>10835.1</v>
      </c>
      <c r="AG195" s="10">
        <f t="shared" si="90"/>
        <v>10835.1</v>
      </c>
      <c r="AH195" s="10">
        <f t="shared" si="91"/>
        <v>1625.265</v>
      </c>
      <c r="AI195" s="10">
        <f t="shared" si="92"/>
        <v>-3784.755</v>
      </c>
      <c r="AJ195" s="10">
        <f t="shared" si="93"/>
        <v>-243.3524</v>
      </c>
      <c r="AK195" s="10">
        <f t="shared" si="94"/>
        <v>-53.6106</v>
      </c>
      <c r="AL195" s="10">
        <f t="shared" si="95"/>
        <v>-410.6</v>
      </c>
      <c r="AM195" s="10">
        <f t="shared" si="96"/>
        <v>-1625.265</v>
      </c>
      <c r="AN195" s="10">
        <f t="shared" si="97"/>
        <v>4738</v>
      </c>
      <c r="AO195" s="10">
        <f t="shared" si="98"/>
        <v>4738</v>
      </c>
      <c r="AP195" s="10">
        <f t="shared" si="99"/>
        <v>2132.1</v>
      </c>
      <c r="AQ195" s="191">
        <f t="shared" si="100"/>
        <v>4738</v>
      </c>
      <c r="AR195" s="191">
        <f t="shared" si="101"/>
        <v>4738</v>
      </c>
      <c r="AS195" s="191">
        <f t="shared" si="102"/>
        <v>113.712</v>
      </c>
      <c r="AT195" s="191">
        <f t="shared" si="103"/>
        <v>4738</v>
      </c>
      <c r="AU195" s="191">
        <f t="shared" si="104"/>
        <v>28.428</v>
      </c>
      <c r="AV195" s="191">
        <f t="shared" si="105"/>
        <v>4738</v>
      </c>
      <c r="AW195" s="191">
        <f t="shared" si="106"/>
        <v>4738</v>
      </c>
      <c r="AX195" s="191">
        <f t="shared" si="107"/>
        <v>568.56</v>
      </c>
      <c r="AY195" s="191">
        <f t="shared" si="108"/>
        <v>4738</v>
      </c>
      <c r="AZ195" s="191">
        <f t="shared" si="109"/>
        <v>4738</v>
      </c>
      <c r="BA195" s="191">
        <f t="shared" si="110"/>
        <v>710.7</v>
      </c>
      <c r="BB195" s="191">
        <f t="shared" si="111"/>
        <v>-1041.06</v>
      </c>
      <c r="BC195" s="191">
        <f t="shared" si="112"/>
        <v>-97.022</v>
      </c>
      <c r="BD195" s="191">
        <f t="shared" si="113"/>
        <v>-17.028</v>
      </c>
      <c r="BE195" s="191">
        <f t="shared" si="114"/>
        <v>-304.04</v>
      </c>
      <c r="BF195" s="191">
        <f t="shared" si="115"/>
        <v>-710.7</v>
      </c>
    </row>
    <row r="196" spans="2:58">
      <c r="B196" t="s">
        <v>393</v>
      </c>
      <c r="C196" s="195" t="str">
        <f>_xlfn.XLOOKUP(B196,'2024.7-2024.9'!B:B,'2024.7-2024.9'!G:G)</f>
        <v>2019/07/30</v>
      </c>
      <c r="D196">
        <f>_xlfn.XLOOKUP(B196,'2024.7-2024.9'!B:B,'2024.7-2024.9'!I:I)</f>
        <v>0</v>
      </c>
      <c r="E196" t="str">
        <f>_xlfn.XLOOKUP(B196,'2024.7-2024.9'!B:B,'2024.7-2024.9'!C:C)</f>
        <v>服务营销中心</v>
      </c>
      <c r="F196" t="str">
        <f>_xlfn.XLOOKUP(B196,'2024.7-2024.9'!B:B,'2024.7-2024.9'!F:F)</f>
        <v>初级电气安装服务技师</v>
      </c>
      <c r="G196">
        <f>_xlfn.XLOOKUP(B196,'2024.07-09姓名和payroll计数'!A:A,'2024.07-09姓名和payroll计数'!B:B)</f>
        <v>3</v>
      </c>
      <c r="H196" s="10">
        <f>_xlfn.XLOOKUP(B196,'2024.1-2024.6'!B:B,'2024.1-2024.6'!K:K)</f>
        <v>7322.41</v>
      </c>
      <c r="I196" s="10">
        <f>IFERROR(AVERAGEIF(#REF!,B196,#REF!),0)</f>
        <v>0</v>
      </c>
      <c r="J196" s="10">
        <f>_xlfn.XLOOKUP(B196,'2024.1-2024.6'!B:B,'2024.1-2024.6'!J:J)</f>
        <v>3000</v>
      </c>
      <c r="K196" s="10">
        <f>IFERROR(AVERAGEIF(#REF!,B196,#REF!),0)</f>
        <v>0</v>
      </c>
      <c r="M196" s="10">
        <f>SUMIF('2024.7-2024.9'!B:B,B196,'2024.7-2024.9'!L:L)</f>
        <v>1091.04</v>
      </c>
      <c r="O196" s="10">
        <f>SUMIF('2024.7-2024.9'!B:B,B196,'2024.7-2024.9'!N:N)</f>
        <v>16.69</v>
      </c>
      <c r="P196" s="10">
        <f>SUMIF('2024.7-2024.9'!B:B,B196,'2024.7-2024.9'!P:P)</f>
        <v>11.4</v>
      </c>
      <c r="R196" s="10">
        <f>SUMIF('2024.7-2024.9'!B:B,B196,'2024.7-2024.9'!M:M)</f>
        <v>264.52</v>
      </c>
      <c r="T196" s="10">
        <f>SUMIF('2024.7-2024.9'!B:B,B196,'2024.7-2024.9'!O:O)</f>
        <v>0</v>
      </c>
      <c r="U196" s="10">
        <f t="shared" si="78"/>
        <v>7322.41</v>
      </c>
      <c r="V196" s="10">
        <f t="shared" si="79"/>
        <v>7322.41</v>
      </c>
      <c r="W196" s="10">
        <f t="shared" si="80"/>
        <v>3295.0845</v>
      </c>
      <c r="X196" s="10">
        <f t="shared" si="81"/>
        <v>7322.41</v>
      </c>
      <c r="Y196" s="10">
        <f t="shared" si="82"/>
        <v>7322.41</v>
      </c>
      <c r="Z196" s="10">
        <f t="shared" si="83"/>
        <v>175.73784</v>
      </c>
      <c r="AA196" s="10">
        <f t="shared" si="84"/>
        <v>7322.41</v>
      </c>
      <c r="AB196" s="10">
        <f t="shared" si="85"/>
        <v>43.93446</v>
      </c>
      <c r="AC196" s="10">
        <f t="shared" si="86"/>
        <v>7322.41</v>
      </c>
      <c r="AD196" s="10">
        <f t="shared" si="87"/>
        <v>5626</v>
      </c>
      <c r="AE196" s="10">
        <f t="shared" si="88"/>
        <v>675.12</v>
      </c>
      <c r="AF196" s="10">
        <f t="shared" si="89"/>
        <v>7322.41</v>
      </c>
      <c r="AG196" s="10">
        <f t="shared" si="90"/>
        <v>7322.41</v>
      </c>
      <c r="AH196" s="10">
        <f t="shared" si="91"/>
        <v>1098.3615</v>
      </c>
      <c r="AI196" s="10">
        <f t="shared" si="92"/>
        <v>-2204.0445</v>
      </c>
      <c r="AJ196" s="10">
        <f t="shared" si="93"/>
        <v>-159.04784</v>
      </c>
      <c r="AK196" s="10">
        <f t="shared" si="94"/>
        <v>-32.53446</v>
      </c>
      <c r="AL196" s="10">
        <f t="shared" si="95"/>
        <v>-410.6</v>
      </c>
      <c r="AM196" s="10">
        <f t="shared" si="96"/>
        <v>-1098.3615</v>
      </c>
      <c r="AN196" s="10">
        <f t="shared" si="97"/>
        <v>4546</v>
      </c>
      <c r="AO196" s="10">
        <f t="shared" si="98"/>
        <v>4546</v>
      </c>
      <c r="AP196" s="10">
        <f t="shared" si="99"/>
        <v>2045.7</v>
      </c>
      <c r="AQ196" s="191">
        <f t="shared" si="100"/>
        <v>3000</v>
      </c>
      <c r="AR196" s="191">
        <f t="shared" si="101"/>
        <v>3000</v>
      </c>
      <c r="AS196" s="191">
        <f t="shared" si="102"/>
        <v>72</v>
      </c>
      <c r="AT196" s="191">
        <f t="shared" si="103"/>
        <v>3000</v>
      </c>
      <c r="AU196" s="191">
        <f t="shared" si="104"/>
        <v>18</v>
      </c>
      <c r="AV196" s="191">
        <f t="shared" si="105"/>
        <v>4340</v>
      </c>
      <c r="AW196" s="191">
        <f t="shared" si="106"/>
        <v>4340</v>
      </c>
      <c r="AX196" s="191">
        <f t="shared" si="107"/>
        <v>520.8</v>
      </c>
      <c r="AY196" s="191">
        <f t="shared" si="108"/>
        <v>3000</v>
      </c>
      <c r="AZ196" s="191">
        <f t="shared" si="109"/>
        <v>3000</v>
      </c>
      <c r="BA196" s="191">
        <f t="shared" si="110"/>
        <v>450</v>
      </c>
      <c r="BB196" s="191">
        <f t="shared" si="111"/>
        <v>-954.66</v>
      </c>
      <c r="BC196" s="191">
        <f t="shared" si="112"/>
        <v>-55.31</v>
      </c>
      <c r="BD196" s="191">
        <f t="shared" si="113"/>
        <v>-6.6</v>
      </c>
      <c r="BE196" s="191">
        <f t="shared" si="114"/>
        <v>-256.28</v>
      </c>
      <c r="BF196" s="191">
        <f t="shared" si="115"/>
        <v>-450</v>
      </c>
    </row>
    <row r="197" spans="2:58">
      <c r="B197" t="s">
        <v>394</v>
      </c>
      <c r="C197" s="195" t="str">
        <f>_xlfn.XLOOKUP(B197,'2024.7-2024.9'!B:B,'2024.7-2024.9'!G:G)</f>
        <v>2021/04/06</v>
      </c>
      <c r="D197" s="196" t="s">
        <v>475</v>
      </c>
      <c r="E197" t="str">
        <f>_xlfn.XLOOKUP(B197,'2024.7-2024.9'!B:B,'2024.7-2024.9'!C:C)</f>
        <v>采购部</v>
      </c>
      <c r="F197" t="str">
        <f>_xlfn.XLOOKUP(B197,'2024.7-2024.9'!B:B,'2024.7-2024.9'!F:F)</f>
        <v>采购文员</v>
      </c>
      <c r="G197">
        <f>_xlfn.XLOOKUP(B197,'2024.07-09姓名和payroll计数'!A:A,'2024.07-09姓名和payroll计数'!B:B)</f>
        <v>1</v>
      </c>
      <c r="H197" s="10">
        <f>_xlfn.XLOOKUP(B197,'2024.1-2024.6'!B:B,'2024.1-2024.6'!K:K)</f>
        <v>5538.6</v>
      </c>
      <c r="I197" s="10">
        <f>IFERROR(AVERAGEIF(#REF!,B197,#REF!),0)</f>
        <v>0</v>
      </c>
      <c r="J197" s="10">
        <f>_xlfn.XLOOKUP(B197,'2024.1-2024.6'!B:B,'2024.1-2024.6'!J:J)</f>
        <v>1980</v>
      </c>
      <c r="K197" s="10">
        <f>IFERROR(AVERAGEIF(#REF!,B197,#REF!),0)</f>
        <v>0</v>
      </c>
      <c r="M197" s="10">
        <f>SUMIF('2024.7-2024.9'!B:B,B197,'2024.7-2024.9'!L:L)</f>
        <v>363.68</v>
      </c>
      <c r="O197" s="10">
        <f>SUMIF('2024.7-2024.9'!B:B,B197,'2024.7-2024.9'!N:N)</f>
        <v>3.8</v>
      </c>
      <c r="P197" s="10">
        <f>SUMIF('2024.7-2024.9'!B:B,B197,'2024.7-2024.9'!P:P)</f>
        <v>3.8</v>
      </c>
      <c r="R197" s="10">
        <f>SUMIF('2024.7-2024.9'!B:B,B197,'2024.7-2024.9'!M:M)</f>
        <v>86.8</v>
      </c>
      <c r="T197" s="10">
        <f>SUMIF('2024.7-2024.9'!B:B,B197,'2024.7-2024.9'!O:O)</f>
        <v>0</v>
      </c>
      <c r="U197" s="10">
        <f t="shared" si="78"/>
        <v>5538.6</v>
      </c>
      <c r="V197" s="10">
        <f t="shared" si="79"/>
        <v>5538.6</v>
      </c>
      <c r="W197" s="10">
        <f t="shared" si="80"/>
        <v>830.79</v>
      </c>
      <c r="X197" s="10">
        <f t="shared" si="81"/>
        <v>5538.6</v>
      </c>
      <c r="Y197" s="10">
        <f t="shared" si="82"/>
        <v>5538.6</v>
      </c>
      <c r="Z197" s="10">
        <f t="shared" si="83"/>
        <v>44.3088</v>
      </c>
      <c r="AA197" s="10">
        <f t="shared" si="84"/>
        <v>5538.6</v>
      </c>
      <c r="AB197" s="10">
        <f t="shared" si="85"/>
        <v>11.0772</v>
      </c>
      <c r="AC197" s="10">
        <f t="shared" si="86"/>
        <v>5538.6</v>
      </c>
      <c r="AD197" s="10">
        <f t="shared" si="87"/>
        <v>5538.6</v>
      </c>
      <c r="AE197" s="10">
        <f t="shared" si="88"/>
        <v>221.544</v>
      </c>
      <c r="AF197" s="10">
        <f t="shared" si="89"/>
        <v>5538.6</v>
      </c>
      <c r="AG197" s="10">
        <f t="shared" si="90"/>
        <v>5538.6</v>
      </c>
      <c r="AH197" s="10">
        <f t="shared" si="91"/>
        <v>276.93</v>
      </c>
      <c r="AI197" s="10">
        <f t="shared" si="92"/>
        <v>-467.11</v>
      </c>
      <c r="AJ197" s="10">
        <f t="shared" si="93"/>
        <v>-40.5088</v>
      </c>
      <c r="AK197" s="10">
        <f t="shared" si="94"/>
        <v>-7.2772</v>
      </c>
      <c r="AL197" s="10">
        <f t="shared" si="95"/>
        <v>-134.744</v>
      </c>
      <c r="AM197" s="10">
        <f t="shared" si="96"/>
        <v>-276.93</v>
      </c>
      <c r="AN197" s="10">
        <f t="shared" si="97"/>
        <v>4546</v>
      </c>
      <c r="AO197" s="10">
        <f t="shared" si="98"/>
        <v>4546</v>
      </c>
      <c r="AP197" s="10">
        <f t="shared" si="99"/>
        <v>681.9</v>
      </c>
      <c r="AQ197" s="191">
        <f t="shared" si="100"/>
        <v>1980</v>
      </c>
      <c r="AR197" s="191">
        <f t="shared" si="101"/>
        <v>1980</v>
      </c>
      <c r="AS197" s="191">
        <f t="shared" si="102"/>
        <v>15.84</v>
      </c>
      <c r="AT197" s="191">
        <f t="shared" si="103"/>
        <v>1980</v>
      </c>
      <c r="AU197" s="191">
        <f t="shared" si="104"/>
        <v>3.96</v>
      </c>
      <c r="AV197" s="191">
        <f t="shared" si="105"/>
        <v>4340</v>
      </c>
      <c r="AW197" s="191">
        <f t="shared" si="106"/>
        <v>4340</v>
      </c>
      <c r="AX197" s="191">
        <f t="shared" si="107"/>
        <v>173.6</v>
      </c>
      <c r="AY197" s="191">
        <f t="shared" si="108"/>
        <v>1980</v>
      </c>
      <c r="AZ197" s="191">
        <f t="shared" si="109"/>
        <v>1980</v>
      </c>
      <c r="BA197" s="191">
        <f t="shared" si="110"/>
        <v>99</v>
      </c>
      <c r="BB197" s="191">
        <f t="shared" si="111"/>
        <v>-318.22</v>
      </c>
      <c r="BC197" s="191">
        <f t="shared" si="112"/>
        <v>-12.04</v>
      </c>
      <c r="BD197" s="191">
        <f t="shared" si="113"/>
        <v>-0.16</v>
      </c>
      <c r="BE197" s="191">
        <f t="shared" si="114"/>
        <v>-86.8</v>
      </c>
      <c r="BF197" s="191">
        <f t="shared" si="115"/>
        <v>-99</v>
      </c>
    </row>
    <row r="198" spans="2:58">
      <c r="B198" t="s">
        <v>398</v>
      </c>
      <c r="C198" s="195" t="str">
        <f>_xlfn.XLOOKUP(B198,'2024.7-2024.9'!B:B,'2024.7-2024.9'!G:G)</f>
        <v>2023/03/14</v>
      </c>
      <c r="D198">
        <f>_xlfn.XLOOKUP(B198,'2024.7-2024.9'!B:B,'2024.7-2024.9'!I:I)</f>
        <v>0</v>
      </c>
      <c r="E198" t="str">
        <f>_xlfn.XLOOKUP(B198,'2024.7-2024.9'!B:B,'2024.7-2024.9'!C:C)</f>
        <v>运营中心</v>
      </c>
      <c r="F198" t="str">
        <f>_xlfn.XLOOKUP(B198,'2024.7-2024.9'!B:B,'2024.7-2024.9'!F:F)</f>
        <v>装配电工</v>
      </c>
      <c r="G198">
        <f>_xlfn.XLOOKUP(B198,'2024.07-09姓名和payroll计数'!A:A,'2024.07-09姓名和payroll计数'!B:B)</f>
        <v>3</v>
      </c>
      <c r="H198" s="10">
        <f>_xlfn.XLOOKUP(B198,'2024.1-2024.6'!B:B,'2024.1-2024.6'!K:K)</f>
        <v>7796.27</v>
      </c>
      <c r="I198" s="10">
        <f>IFERROR(AVERAGEIF(#REF!,B198,#REF!),0)</f>
        <v>0</v>
      </c>
      <c r="J198" s="10">
        <f>_xlfn.XLOOKUP(B198,'2024.1-2024.6'!B:B,'2024.1-2024.6'!J:J)</f>
        <v>1900</v>
      </c>
      <c r="K198" s="10">
        <f>IFERROR(AVERAGEIF(#REF!,B198,#REF!),0)</f>
        <v>0</v>
      </c>
      <c r="M198" s="10">
        <f>SUMIF('2024.7-2024.9'!B:B,B198,'2024.7-2024.9'!L:L)</f>
        <v>1091.04</v>
      </c>
      <c r="O198" s="10">
        <f>SUMIF('2024.7-2024.9'!B:B,B198,'2024.7-2024.9'!N:N)</f>
        <v>16.69</v>
      </c>
      <c r="P198" s="10">
        <f>SUMIF('2024.7-2024.9'!B:B,B198,'2024.7-2024.9'!P:P)</f>
        <v>11.4</v>
      </c>
      <c r="R198" s="10">
        <f>SUMIF('2024.7-2024.9'!B:B,B198,'2024.7-2024.9'!M:M)</f>
        <v>264.52</v>
      </c>
      <c r="T198" s="10">
        <f>SUMIF('2024.7-2024.9'!B:B,B198,'2024.7-2024.9'!O:O)</f>
        <v>0</v>
      </c>
      <c r="U198" s="10">
        <f t="shared" ref="U198:U249" si="116">IF(I198&gt;0,MAX(I198,$U$4),MAX(H198,$U$4))</f>
        <v>7796.27</v>
      </c>
      <c r="V198" s="10">
        <f t="shared" ref="V198:V249" si="117">MIN(U198,$V$4)</f>
        <v>7796.27</v>
      </c>
      <c r="W198" s="10">
        <f t="shared" ref="W198:W249" si="118">V198*$W$4*G198</f>
        <v>3508.3215</v>
      </c>
      <c r="X198" s="10">
        <f t="shared" ref="X198:X248" si="119">IF(I198&gt;0,MAX(I198,$X$4),MAX(H198,$X$4))</f>
        <v>7796.27</v>
      </c>
      <c r="Y198" s="10">
        <f t="shared" ref="Y198:Y249" si="120">MIN(X198,$Y$4)</f>
        <v>7796.27</v>
      </c>
      <c r="Z198" s="10">
        <f t="shared" ref="Z198:Z248" si="121">Y198*$Z$4*G198</f>
        <v>187.11048</v>
      </c>
      <c r="AA198" s="10">
        <f t="shared" ref="AA198:AA248" si="122">IF(I198&gt;0,I198,H198)</f>
        <v>7796.27</v>
      </c>
      <c r="AB198" s="10">
        <f t="shared" ref="AB198:AB248" si="123">AA198*$AB$4*G198</f>
        <v>46.77762</v>
      </c>
      <c r="AC198" s="10">
        <f t="shared" ref="AC198:AC248" si="124">IF(I198&gt;0,MAX(I198,$AC$4),MAX(H198,$AC$4))</f>
        <v>7796.27</v>
      </c>
      <c r="AD198" s="10">
        <f t="shared" ref="AD198:AD249" si="125">MIN(AC198,$AD$4)</f>
        <v>5626</v>
      </c>
      <c r="AE198" s="10">
        <f t="shared" ref="AE198:AE248" si="126">AD198*$AE$4*G198</f>
        <v>675.12</v>
      </c>
      <c r="AF198" s="10">
        <f t="shared" ref="AF198:AF248" si="127">IF(I198&gt;0,MAX(I198,$AF$4),MAX(H198,$AF$4))</f>
        <v>7796.27</v>
      </c>
      <c r="AG198" s="10">
        <f t="shared" ref="AG198:AG249" si="128">MIN(AF198,$AG$4)</f>
        <v>7796.27</v>
      </c>
      <c r="AH198" s="10">
        <f t="shared" ref="AH198:AH248" si="129">AG198*$AH$4*G198</f>
        <v>1169.4405</v>
      </c>
      <c r="AI198" s="10">
        <f t="shared" ref="AI198:AI249" si="130">MIN(M198-W198,0)</f>
        <v>-2417.2815</v>
      </c>
      <c r="AJ198" s="10">
        <f t="shared" ref="AJ198:AJ249" si="131">MIN(O198-Z198,0)</f>
        <v>-170.42048</v>
      </c>
      <c r="AK198" s="10">
        <f t="shared" ref="AK198:AK249" si="132">MIN(P198-AB198,0)</f>
        <v>-35.37762</v>
      </c>
      <c r="AL198" s="10">
        <f t="shared" ref="AL198:AL249" si="133">MIN(R198-AE198,0)</f>
        <v>-410.6</v>
      </c>
      <c r="AM198" s="10">
        <f t="shared" ref="AM198:AM249" si="134">MIN(T198-AH198,0)</f>
        <v>-1169.4405</v>
      </c>
      <c r="AN198" s="10">
        <f t="shared" ref="AN198:AN249" si="135">IF(K198&gt;0,MAX(K198,$AN$4),MAX(J198,$AN$4))</f>
        <v>4546</v>
      </c>
      <c r="AO198" s="10">
        <f t="shared" ref="AO198:AO249" si="136">MIN(AN198,$AO$4)</f>
        <v>4546</v>
      </c>
      <c r="AP198" s="10">
        <f t="shared" ref="AP198:AP249" si="137">AO198*$AP$4*G198</f>
        <v>2045.7</v>
      </c>
      <c r="AQ198" s="191">
        <f t="shared" ref="AQ198:AQ249" si="138">IF(K198&gt;0,MAX(K198,$AQ$4),MAX(J198,$AQ$4))</f>
        <v>1900</v>
      </c>
      <c r="AR198" s="191">
        <f t="shared" ref="AR198:AR249" si="139">MIN(AQ198,$AR$4)</f>
        <v>1900</v>
      </c>
      <c r="AS198" s="191">
        <f t="shared" ref="AS198:AS249" si="140">AR198*$AS$4*G198</f>
        <v>45.6</v>
      </c>
      <c r="AT198" s="191">
        <f t="shared" ref="AT198:AT249" si="141">IF(K198&gt;0,K198,J198)</f>
        <v>1900</v>
      </c>
      <c r="AU198" s="191">
        <f t="shared" ref="AU198:AU249" si="142">AT198*$AU$4*G198</f>
        <v>11.4</v>
      </c>
      <c r="AV198" s="191">
        <f t="shared" ref="AV198:AV249" si="143">IF(K198&gt;0,MAX(K198,$AV$4),MAX(J198,$AV$4))</f>
        <v>4340</v>
      </c>
      <c r="AW198" s="191">
        <f t="shared" ref="AW198:AW249" si="144">MIN(AV198,$AW$4)</f>
        <v>4340</v>
      </c>
      <c r="AX198" s="191">
        <f t="shared" ref="AX198:AX249" si="145">AW198*$AX$4*G198</f>
        <v>520.8</v>
      </c>
      <c r="AY198" s="191">
        <f t="shared" ref="AY198:AY249" si="146">IF(K198&gt;0,MAX(K198,$AY$4),MAX(J198,$AY$4))</f>
        <v>1900</v>
      </c>
      <c r="AZ198" s="191">
        <f t="shared" ref="AZ198:AZ249" si="147">MIN(AY198,$AZ$4)</f>
        <v>1900</v>
      </c>
      <c r="BA198" s="191">
        <f t="shared" ref="BA198:BA249" si="148">AZ198*$BA$4*G198</f>
        <v>285</v>
      </c>
      <c r="BB198" s="191">
        <f t="shared" ref="BB198:BB249" si="149">MIN(M198-AP198,0)</f>
        <v>-954.66</v>
      </c>
      <c r="BC198" s="191">
        <f t="shared" ref="BC198:BC249" si="150">MIN(O198-AS198,0)</f>
        <v>-28.91</v>
      </c>
      <c r="BD198" s="191">
        <f t="shared" ref="BD198:BD249" si="151">MIN(P198-AU198,0)</f>
        <v>0</v>
      </c>
      <c r="BE198" s="191">
        <f t="shared" ref="BE198:BE249" si="152">MIN(R198-AX198,0)</f>
        <v>-256.28</v>
      </c>
      <c r="BF198" s="191">
        <f t="shared" ref="BF198:BF249" si="153">MIN(T198-BA198,0)</f>
        <v>-285</v>
      </c>
    </row>
    <row r="199" spans="2:58">
      <c r="B199" t="s">
        <v>399</v>
      </c>
      <c r="C199" s="195" t="str">
        <f>_xlfn.XLOOKUP(B199,'2024.7-2024.9'!B:B,'2024.7-2024.9'!G:G)</f>
        <v>2020/07/01</v>
      </c>
      <c r="D199">
        <f>_xlfn.XLOOKUP(B199,'2024.7-2024.9'!B:B,'2024.7-2024.9'!I:I)</f>
        <v>0</v>
      </c>
      <c r="E199" t="str">
        <f>_xlfn.XLOOKUP(B199,'2024.7-2024.9'!B:B,'2024.7-2024.9'!C:C)</f>
        <v>运营中心</v>
      </c>
      <c r="F199" t="str">
        <f>_xlfn.XLOOKUP(B199,'2024.7-2024.9'!B:B,'2024.7-2024.9'!F:F)</f>
        <v>测试技师</v>
      </c>
      <c r="G199">
        <f>_xlfn.XLOOKUP(B199,'2024.07-09姓名和payroll计数'!A:A,'2024.07-09姓名和payroll计数'!B:B)</f>
        <v>3</v>
      </c>
      <c r="H199" s="10">
        <f>_xlfn.XLOOKUP(B199,'2024.1-2024.6'!B:B,'2024.1-2024.6'!K:K)</f>
        <v>7201.27</v>
      </c>
      <c r="I199" s="10">
        <f>IFERROR(AVERAGEIF(#REF!,B199,#REF!),0)</f>
        <v>0</v>
      </c>
      <c r="J199" s="10">
        <f>_xlfn.XLOOKUP(B199,'2024.1-2024.6'!B:B,'2024.1-2024.6'!J:J)</f>
        <v>1900</v>
      </c>
      <c r="K199" s="10">
        <f>IFERROR(AVERAGEIF(#REF!,B199,#REF!),0)</f>
        <v>0</v>
      </c>
      <c r="M199" s="10">
        <f>SUMIF('2024.7-2024.9'!B:B,B199,'2024.7-2024.9'!L:L)</f>
        <v>1091.04</v>
      </c>
      <c r="O199" s="10">
        <f>SUMIF('2024.7-2024.9'!B:B,B199,'2024.7-2024.9'!N:N)</f>
        <v>16.69</v>
      </c>
      <c r="P199" s="10">
        <f>SUMIF('2024.7-2024.9'!B:B,B199,'2024.7-2024.9'!P:P)</f>
        <v>11.4</v>
      </c>
      <c r="R199" s="10">
        <f>SUMIF('2024.7-2024.9'!B:B,B199,'2024.7-2024.9'!M:M)</f>
        <v>264.52</v>
      </c>
      <c r="T199" s="10">
        <f>SUMIF('2024.7-2024.9'!B:B,B199,'2024.7-2024.9'!O:O)</f>
        <v>300</v>
      </c>
      <c r="U199" s="10">
        <f t="shared" si="116"/>
        <v>7201.27</v>
      </c>
      <c r="V199" s="10">
        <f t="shared" si="117"/>
        <v>7201.27</v>
      </c>
      <c r="W199" s="10">
        <f t="shared" si="118"/>
        <v>3240.5715</v>
      </c>
      <c r="X199" s="10">
        <f t="shared" si="119"/>
        <v>7201.27</v>
      </c>
      <c r="Y199" s="10">
        <f t="shared" si="120"/>
        <v>7201.27</v>
      </c>
      <c r="Z199" s="10">
        <f t="shared" si="121"/>
        <v>172.83048</v>
      </c>
      <c r="AA199" s="10">
        <f t="shared" si="122"/>
        <v>7201.27</v>
      </c>
      <c r="AB199" s="10">
        <f t="shared" si="123"/>
        <v>43.20762</v>
      </c>
      <c r="AC199" s="10">
        <f t="shared" si="124"/>
        <v>7201.27</v>
      </c>
      <c r="AD199" s="10">
        <f t="shared" si="125"/>
        <v>5626</v>
      </c>
      <c r="AE199" s="10">
        <f t="shared" si="126"/>
        <v>675.12</v>
      </c>
      <c r="AF199" s="10">
        <f t="shared" si="127"/>
        <v>7201.27</v>
      </c>
      <c r="AG199" s="10">
        <f t="shared" si="128"/>
        <v>7201.27</v>
      </c>
      <c r="AH199" s="10">
        <f t="shared" si="129"/>
        <v>1080.1905</v>
      </c>
      <c r="AI199" s="10">
        <f t="shared" si="130"/>
        <v>-2149.5315</v>
      </c>
      <c r="AJ199" s="10">
        <f t="shared" si="131"/>
        <v>-156.14048</v>
      </c>
      <c r="AK199" s="10">
        <f t="shared" si="132"/>
        <v>-31.80762</v>
      </c>
      <c r="AL199" s="10">
        <f t="shared" si="133"/>
        <v>-410.6</v>
      </c>
      <c r="AM199" s="10">
        <f t="shared" si="134"/>
        <v>-780.1905</v>
      </c>
      <c r="AN199" s="10">
        <f t="shared" si="135"/>
        <v>4546</v>
      </c>
      <c r="AO199" s="10">
        <f t="shared" si="136"/>
        <v>4546</v>
      </c>
      <c r="AP199" s="10">
        <f t="shared" si="137"/>
        <v>2045.7</v>
      </c>
      <c r="AQ199" s="191">
        <f t="shared" si="138"/>
        <v>1900</v>
      </c>
      <c r="AR199" s="191">
        <f t="shared" si="139"/>
        <v>1900</v>
      </c>
      <c r="AS199" s="191">
        <f t="shared" si="140"/>
        <v>45.6</v>
      </c>
      <c r="AT199" s="191">
        <f t="shared" si="141"/>
        <v>1900</v>
      </c>
      <c r="AU199" s="191">
        <f t="shared" si="142"/>
        <v>11.4</v>
      </c>
      <c r="AV199" s="191">
        <f t="shared" si="143"/>
        <v>4340</v>
      </c>
      <c r="AW199" s="191">
        <f t="shared" si="144"/>
        <v>4340</v>
      </c>
      <c r="AX199" s="191">
        <f t="shared" si="145"/>
        <v>520.8</v>
      </c>
      <c r="AY199" s="191">
        <f t="shared" si="146"/>
        <v>1900</v>
      </c>
      <c r="AZ199" s="191">
        <f t="shared" si="147"/>
        <v>1900</v>
      </c>
      <c r="BA199" s="191">
        <f t="shared" si="148"/>
        <v>285</v>
      </c>
      <c r="BB199" s="191">
        <f t="shared" si="149"/>
        <v>-954.66</v>
      </c>
      <c r="BC199" s="191">
        <f t="shared" si="150"/>
        <v>-28.91</v>
      </c>
      <c r="BD199" s="191">
        <f t="shared" si="151"/>
        <v>0</v>
      </c>
      <c r="BE199" s="191">
        <f t="shared" si="152"/>
        <v>-256.28</v>
      </c>
      <c r="BF199" s="191">
        <f t="shared" si="153"/>
        <v>0</v>
      </c>
    </row>
    <row r="200" spans="2:58">
      <c r="B200" t="s">
        <v>400</v>
      </c>
      <c r="C200" s="195">
        <f>_xlfn.XLOOKUP(B200,'2024.7-2024.9'!B:B,'2024.7-2024.9'!G:G)</f>
        <v>44782</v>
      </c>
      <c r="D200">
        <f>_xlfn.XLOOKUP(B200,'2024.7-2024.9'!B:B,'2024.7-2024.9'!I:I)</f>
        <v>0</v>
      </c>
      <c r="E200" t="str">
        <f>_xlfn.XLOOKUP(B200,'2024.7-2024.9'!B:B,'2024.7-2024.9'!C:C)</f>
        <v>运营中心</v>
      </c>
      <c r="F200" t="str">
        <f>_xlfn.XLOOKUP(B200,'2024.7-2024.9'!B:B,'2024.7-2024.9'!F:F)</f>
        <v>质检员</v>
      </c>
      <c r="G200">
        <f>_xlfn.XLOOKUP(B200,'2024.07-09姓名和payroll计数'!A:A,'2024.07-09姓名和payroll计数'!B:B)</f>
        <v>3</v>
      </c>
      <c r="H200" s="10">
        <f>_xlfn.XLOOKUP(B200,'2024.1-2024.6'!B:B,'2024.1-2024.6'!K:K)</f>
        <v>5890.84</v>
      </c>
      <c r="I200" s="10">
        <f>IFERROR(AVERAGEIF(#REF!,B200,#REF!),0)</f>
        <v>0</v>
      </c>
      <c r="J200" s="10">
        <f>_xlfn.XLOOKUP(B200,'2024.1-2024.6'!B:B,'2024.1-2024.6'!J:J)</f>
        <v>2120</v>
      </c>
      <c r="K200" s="10">
        <f>IFERROR(AVERAGEIF(#REF!,B200,#REF!),0)</f>
        <v>0</v>
      </c>
      <c r="M200" s="10">
        <f>SUMIF('2024.7-2024.9'!B:B,B200,'2024.7-2024.9'!L:L)</f>
        <v>1091.04</v>
      </c>
      <c r="O200" s="10">
        <f>SUMIF('2024.7-2024.9'!B:B,B200,'2024.7-2024.9'!N:N)</f>
        <v>16.69</v>
      </c>
      <c r="P200" s="10">
        <f>SUMIF('2024.7-2024.9'!B:B,B200,'2024.7-2024.9'!P:P)</f>
        <v>11.4</v>
      </c>
      <c r="R200" s="10">
        <f>SUMIF('2024.7-2024.9'!B:B,B200,'2024.7-2024.9'!M:M)</f>
        <v>264.52</v>
      </c>
      <c r="T200" s="10">
        <f>SUMIF('2024.7-2024.9'!B:B,B200,'2024.7-2024.9'!O:O)</f>
        <v>0</v>
      </c>
      <c r="U200" s="10">
        <f t="shared" si="116"/>
        <v>5890.84</v>
      </c>
      <c r="V200" s="10">
        <f t="shared" si="117"/>
        <v>5890.84</v>
      </c>
      <c r="W200" s="10">
        <f t="shared" si="118"/>
        <v>2650.878</v>
      </c>
      <c r="X200" s="10">
        <f t="shared" si="119"/>
        <v>5890.84</v>
      </c>
      <c r="Y200" s="10">
        <f t="shared" si="120"/>
        <v>5890.84</v>
      </c>
      <c r="Z200" s="10">
        <f t="shared" si="121"/>
        <v>141.38016</v>
      </c>
      <c r="AA200" s="10">
        <f t="shared" si="122"/>
        <v>5890.84</v>
      </c>
      <c r="AB200" s="10">
        <f t="shared" si="123"/>
        <v>35.34504</v>
      </c>
      <c r="AC200" s="10">
        <f t="shared" si="124"/>
        <v>5890.84</v>
      </c>
      <c r="AD200" s="10">
        <f t="shared" si="125"/>
        <v>5626</v>
      </c>
      <c r="AE200" s="10">
        <f t="shared" si="126"/>
        <v>675.12</v>
      </c>
      <c r="AF200" s="10">
        <f t="shared" si="127"/>
        <v>5890.84</v>
      </c>
      <c r="AG200" s="10">
        <f t="shared" si="128"/>
        <v>5890.84</v>
      </c>
      <c r="AH200" s="10">
        <f t="shared" si="129"/>
        <v>883.626</v>
      </c>
      <c r="AI200" s="10">
        <f t="shared" si="130"/>
        <v>-1559.838</v>
      </c>
      <c r="AJ200" s="10">
        <f t="shared" si="131"/>
        <v>-124.69016</v>
      </c>
      <c r="AK200" s="10">
        <f t="shared" si="132"/>
        <v>-23.94504</v>
      </c>
      <c r="AL200" s="10">
        <f t="shared" si="133"/>
        <v>-410.6</v>
      </c>
      <c r="AM200" s="10">
        <f t="shared" si="134"/>
        <v>-883.626</v>
      </c>
      <c r="AN200" s="10">
        <f t="shared" si="135"/>
        <v>4546</v>
      </c>
      <c r="AO200" s="10">
        <f t="shared" si="136"/>
        <v>4546</v>
      </c>
      <c r="AP200" s="10">
        <f t="shared" si="137"/>
        <v>2045.7</v>
      </c>
      <c r="AQ200" s="191">
        <f t="shared" si="138"/>
        <v>2120</v>
      </c>
      <c r="AR200" s="191">
        <f t="shared" si="139"/>
        <v>2120</v>
      </c>
      <c r="AS200" s="191">
        <f t="shared" si="140"/>
        <v>50.88</v>
      </c>
      <c r="AT200" s="191">
        <f t="shared" si="141"/>
        <v>2120</v>
      </c>
      <c r="AU200" s="191">
        <f t="shared" si="142"/>
        <v>12.72</v>
      </c>
      <c r="AV200" s="191">
        <f t="shared" si="143"/>
        <v>4340</v>
      </c>
      <c r="AW200" s="191">
        <f t="shared" si="144"/>
        <v>4340</v>
      </c>
      <c r="AX200" s="191">
        <f t="shared" si="145"/>
        <v>520.8</v>
      </c>
      <c r="AY200" s="191">
        <f t="shared" si="146"/>
        <v>2120</v>
      </c>
      <c r="AZ200" s="191">
        <f t="shared" si="147"/>
        <v>2120</v>
      </c>
      <c r="BA200" s="191">
        <f t="shared" si="148"/>
        <v>318</v>
      </c>
      <c r="BB200" s="191">
        <f t="shared" si="149"/>
        <v>-954.66</v>
      </c>
      <c r="BC200" s="191">
        <f t="shared" si="150"/>
        <v>-34.19</v>
      </c>
      <c r="BD200" s="191">
        <f t="shared" si="151"/>
        <v>-1.32</v>
      </c>
      <c r="BE200" s="191">
        <f t="shared" si="152"/>
        <v>-256.28</v>
      </c>
      <c r="BF200" s="191">
        <f t="shared" si="153"/>
        <v>-318</v>
      </c>
    </row>
    <row r="201" spans="2:58">
      <c r="B201" t="s">
        <v>401</v>
      </c>
      <c r="C201" s="195" t="str">
        <f>_xlfn.XLOOKUP(B201,'2024.7-2024.9'!B:B,'2024.7-2024.9'!G:G)</f>
        <v>2020/02/10</v>
      </c>
      <c r="D201">
        <f>_xlfn.XLOOKUP(B201,'2024.7-2024.9'!B:B,'2024.7-2024.9'!I:I)</f>
        <v>0</v>
      </c>
      <c r="E201" t="str">
        <f>_xlfn.XLOOKUP(B201,'2024.7-2024.9'!B:B,'2024.7-2024.9'!C:C)</f>
        <v>运营中心</v>
      </c>
      <c r="F201" t="str">
        <f>_xlfn.XLOOKUP(B201,'2024.7-2024.9'!B:B,'2024.7-2024.9'!F:F)</f>
        <v>安全环保专员</v>
      </c>
      <c r="G201">
        <f>_xlfn.XLOOKUP(B201,'2024.07-09姓名和payroll计数'!A:A,'2024.07-09姓名和payroll计数'!B:B)</f>
        <v>3</v>
      </c>
      <c r="H201" s="10">
        <f>_xlfn.XLOOKUP(B201,'2024.1-2024.6'!B:B,'2024.1-2024.6'!K:K)</f>
        <v>6864</v>
      </c>
      <c r="I201" s="10">
        <f>IFERROR(AVERAGEIF(#REF!,B201,#REF!),0)</f>
        <v>0</v>
      </c>
      <c r="J201" s="10">
        <f>_xlfn.XLOOKUP(B201,'2024.1-2024.6'!B:B,'2024.1-2024.6'!J:J)</f>
        <v>2240</v>
      </c>
      <c r="K201" s="10">
        <f>IFERROR(AVERAGEIF(#REF!,B201,#REF!),0)</f>
        <v>0</v>
      </c>
      <c r="M201" s="10">
        <f>SUMIF('2024.7-2024.9'!B:B,B201,'2024.7-2024.9'!L:L)</f>
        <v>1091.04</v>
      </c>
      <c r="O201" s="10">
        <f>SUMIF('2024.7-2024.9'!B:B,B201,'2024.7-2024.9'!N:N)</f>
        <v>16.69</v>
      </c>
      <c r="P201" s="10">
        <f>SUMIF('2024.7-2024.9'!B:B,B201,'2024.7-2024.9'!P:P)</f>
        <v>11.4</v>
      </c>
      <c r="R201" s="10">
        <f>SUMIF('2024.7-2024.9'!B:B,B201,'2024.7-2024.9'!M:M)</f>
        <v>264.52</v>
      </c>
      <c r="T201" s="10">
        <f>SUMIF('2024.7-2024.9'!B:B,B201,'2024.7-2024.9'!O:O)</f>
        <v>0</v>
      </c>
      <c r="U201" s="10">
        <f t="shared" si="116"/>
        <v>6864</v>
      </c>
      <c r="V201" s="10">
        <f t="shared" si="117"/>
        <v>6864</v>
      </c>
      <c r="W201" s="10">
        <f t="shared" si="118"/>
        <v>3088.8</v>
      </c>
      <c r="X201" s="10">
        <f t="shared" si="119"/>
        <v>6864</v>
      </c>
      <c r="Y201" s="10">
        <f t="shared" si="120"/>
        <v>6864</v>
      </c>
      <c r="Z201" s="10">
        <f t="shared" si="121"/>
        <v>164.736</v>
      </c>
      <c r="AA201" s="10">
        <f t="shared" si="122"/>
        <v>6864</v>
      </c>
      <c r="AB201" s="10">
        <f t="shared" si="123"/>
        <v>41.184</v>
      </c>
      <c r="AC201" s="10">
        <f t="shared" si="124"/>
        <v>6864</v>
      </c>
      <c r="AD201" s="10">
        <f t="shared" si="125"/>
        <v>5626</v>
      </c>
      <c r="AE201" s="10">
        <f t="shared" si="126"/>
        <v>675.12</v>
      </c>
      <c r="AF201" s="10">
        <f t="shared" si="127"/>
        <v>6864</v>
      </c>
      <c r="AG201" s="10">
        <f t="shared" si="128"/>
        <v>6864</v>
      </c>
      <c r="AH201" s="10">
        <f t="shared" si="129"/>
        <v>1029.6</v>
      </c>
      <c r="AI201" s="10">
        <f t="shared" si="130"/>
        <v>-1997.76</v>
      </c>
      <c r="AJ201" s="10">
        <f t="shared" si="131"/>
        <v>-148.046</v>
      </c>
      <c r="AK201" s="10">
        <f t="shared" si="132"/>
        <v>-29.784</v>
      </c>
      <c r="AL201" s="10">
        <f t="shared" si="133"/>
        <v>-410.6</v>
      </c>
      <c r="AM201" s="10">
        <f t="shared" si="134"/>
        <v>-1029.6</v>
      </c>
      <c r="AN201" s="10">
        <f t="shared" si="135"/>
        <v>4546</v>
      </c>
      <c r="AO201" s="10">
        <f t="shared" si="136"/>
        <v>4546</v>
      </c>
      <c r="AP201" s="10">
        <f t="shared" si="137"/>
        <v>2045.7</v>
      </c>
      <c r="AQ201" s="191">
        <f t="shared" si="138"/>
        <v>2240</v>
      </c>
      <c r="AR201" s="191">
        <f t="shared" si="139"/>
        <v>2240</v>
      </c>
      <c r="AS201" s="191">
        <f t="shared" si="140"/>
        <v>53.76</v>
      </c>
      <c r="AT201" s="191">
        <f t="shared" si="141"/>
        <v>2240</v>
      </c>
      <c r="AU201" s="191">
        <f t="shared" si="142"/>
        <v>13.44</v>
      </c>
      <c r="AV201" s="191">
        <f t="shared" si="143"/>
        <v>4340</v>
      </c>
      <c r="AW201" s="191">
        <f t="shared" si="144"/>
        <v>4340</v>
      </c>
      <c r="AX201" s="191">
        <f t="shared" si="145"/>
        <v>520.8</v>
      </c>
      <c r="AY201" s="191">
        <f t="shared" si="146"/>
        <v>2240</v>
      </c>
      <c r="AZ201" s="191">
        <f t="shared" si="147"/>
        <v>2240</v>
      </c>
      <c r="BA201" s="191">
        <f t="shared" si="148"/>
        <v>336</v>
      </c>
      <c r="BB201" s="191">
        <f t="shared" si="149"/>
        <v>-954.66</v>
      </c>
      <c r="BC201" s="191">
        <f t="shared" si="150"/>
        <v>-37.07</v>
      </c>
      <c r="BD201" s="191">
        <f t="shared" si="151"/>
        <v>-2.04</v>
      </c>
      <c r="BE201" s="191">
        <f t="shared" si="152"/>
        <v>-256.28</v>
      </c>
      <c r="BF201" s="191">
        <f t="shared" si="153"/>
        <v>-336</v>
      </c>
    </row>
    <row r="202" spans="2:58">
      <c r="B202" t="s">
        <v>402</v>
      </c>
      <c r="C202" s="195" t="str">
        <f>_xlfn.XLOOKUP(B202,'2024.7-2024.9'!B:B,'2024.7-2024.9'!G:G)</f>
        <v>2023/05/22</v>
      </c>
      <c r="D202">
        <f>_xlfn.XLOOKUP(B202,'2024.7-2024.9'!B:B,'2024.7-2024.9'!I:I)</f>
        <v>0</v>
      </c>
      <c r="E202" t="str">
        <f>_xlfn.XLOOKUP(B202,'2024.7-2024.9'!B:B,'2024.7-2024.9'!C:C)</f>
        <v>服务营销中心</v>
      </c>
      <c r="F202" t="str">
        <f>_xlfn.XLOOKUP(B202,'2024.7-2024.9'!B:B,'2024.7-2024.9'!F:F)</f>
        <v>中国区售后服务高级经理</v>
      </c>
      <c r="G202">
        <f>_xlfn.XLOOKUP(B202,'2024.07-09姓名和payroll计数'!A:A,'2024.07-09姓名和payroll计数'!B:B)</f>
        <v>3</v>
      </c>
      <c r="H202" s="10">
        <f>_xlfn.XLOOKUP(B202,'2024.1-2024.6'!B:B,'2024.1-2024.6'!K:K)</f>
        <v>28096.5</v>
      </c>
      <c r="I202" s="10">
        <f>IFERROR(AVERAGEIF(#REF!,B202,#REF!),0)</f>
        <v>0</v>
      </c>
      <c r="J202" s="10">
        <f>_xlfn.XLOOKUP(B202,'2024.1-2024.6'!B:B,'2024.1-2024.6'!J:J)</f>
        <v>12400</v>
      </c>
      <c r="K202" s="10">
        <f>IFERROR(AVERAGEIF(#REF!,B202,#REF!),0)</f>
        <v>0</v>
      </c>
      <c r="M202" s="10">
        <f>SUMIF('2024.7-2024.9'!B:B,B202,'2024.7-2024.9'!L:L)</f>
        <v>1091.04</v>
      </c>
      <c r="O202" s="10">
        <f>SUMIF('2024.7-2024.9'!B:B,B202,'2024.7-2024.9'!N:N)</f>
        <v>16.69</v>
      </c>
      <c r="P202" s="10">
        <f>SUMIF('2024.7-2024.9'!B:B,B202,'2024.7-2024.9'!P:P)</f>
        <v>11.4</v>
      </c>
      <c r="R202" s="10">
        <f>SUMIF('2024.7-2024.9'!B:B,B202,'2024.7-2024.9'!M:M)</f>
        <v>264.52</v>
      </c>
      <c r="T202" s="10">
        <f>SUMIF('2024.7-2024.9'!B:B,B202,'2024.7-2024.9'!O:O)</f>
        <v>9384</v>
      </c>
      <c r="U202" s="10">
        <f t="shared" si="116"/>
        <v>28096.5</v>
      </c>
      <c r="V202" s="10">
        <f t="shared" si="117"/>
        <v>26421</v>
      </c>
      <c r="W202" s="10">
        <f t="shared" si="118"/>
        <v>11889.45</v>
      </c>
      <c r="X202" s="10">
        <f t="shared" si="119"/>
        <v>28096.5</v>
      </c>
      <c r="Y202" s="10">
        <f t="shared" si="120"/>
        <v>27234</v>
      </c>
      <c r="Z202" s="10">
        <f t="shared" si="121"/>
        <v>653.616</v>
      </c>
      <c r="AA202" s="10">
        <f t="shared" si="122"/>
        <v>28096.5</v>
      </c>
      <c r="AB202" s="10">
        <f t="shared" si="123"/>
        <v>168.579</v>
      </c>
      <c r="AC202" s="10">
        <f t="shared" si="124"/>
        <v>28096.5</v>
      </c>
      <c r="AD202" s="10">
        <f t="shared" si="125"/>
        <v>5626</v>
      </c>
      <c r="AE202" s="10">
        <f t="shared" si="126"/>
        <v>675.12</v>
      </c>
      <c r="AF202" s="10">
        <f t="shared" si="127"/>
        <v>28096.5</v>
      </c>
      <c r="AG202" s="10">
        <f t="shared" si="128"/>
        <v>28096.5</v>
      </c>
      <c r="AH202" s="10">
        <f t="shared" si="129"/>
        <v>4214.475</v>
      </c>
      <c r="AI202" s="10">
        <f t="shared" si="130"/>
        <v>-10798.41</v>
      </c>
      <c r="AJ202" s="10">
        <f t="shared" si="131"/>
        <v>-636.926</v>
      </c>
      <c r="AK202" s="10">
        <f t="shared" si="132"/>
        <v>-157.179</v>
      </c>
      <c r="AL202" s="10">
        <f t="shared" si="133"/>
        <v>-410.6</v>
      </c>
      <c r="AM202" s="10">
        <f t="shared" si="134"/>
        <v>0</v>
      </c>
      <c r="AN202" s="10">
        <f t="shared" si="135"/>
        <v>12400</v>
      </c>
      <c r="AO202" s="10">
        <f t="shared" si="136"/>
        <v>12400</v>
      </c>
      <c r="AP202" s="10">
        <f t="shared" si="137"/>
        <v>5580</v>
      </c>
      <c r="AQ202" s="191">
        <f t="shared" si="138"/>
        <v>12400</v>
      </c>
      <c r="AR202" s="191">
        <f t="shared" si="139"/>
        <v>12400</v>
      </c>
      <c r="AS202" s="191">
        <f t="shared" si="140"/>
        <v>297.6</v>
      </c>
      <c r="AT202" s="191">
        <f t="shared" si="141"/>
        <v>12400</v>
      </c>
      <c r="AU202" s="191">
        <f t="shared" si="142"/>
        <v>74.4</v>
      </c>
      <c r="AV202" s="191">
        <f t="shared" si="143"/>
        <v>12400</v>
      </c>
      <c r="AW202" s="191">
        <f t="shared" si="144"/>
        <v>5626</v>
      </c>
      <c r="AX202" s="191">
        <f t="shared" si="145"/>
        <v>675.12</v>
      </c>
      <c r="AY202" s="191">
        <f t="shared" si="146"/>
        <v>12400</v>
      </c>
      <c r="AZ202" s="191">
        <f t="shared" si="147"/>
        <v>12400</v>
      </c>
      <c r="BA202" s="191">
        <f t="shared" si="148"/>
        <v>1860</v>
      </c>
      <c r="BB202" s="191">
        <f t="shared" si="149"/>
        <v>-4488.96</v>
      </c>
      <c r="BC202" s="191">
        <f t="shared" si="150"/>
        <v>-280.91</v>
      </c>
      <c r="BD202" s="191">
        <f t="shared" si="151"/>
        <v>-63</v>
      </c>
      <c r="BE202" s="191">
        <f t="shared" si="152"/>
        <v>-410.6</v>
      </c>
      <c r="BF202" s="191">
        <f t="shared" si="153"/>
        <v>0</v>
      </c>
    </row>
    <row r="203" spans="2:58">
      <c r="B203" t="s">
        <v>404</v>
      </c>
      <c r="C203" s="195" t="str">
        <f>_xlfn.XLOOKUP(B203,'2024.7-2024.9'!B:B,'2024.7-2024.9'!G:G)</f>
        <v>2024/03/25</v>
      </c>
      <c r="D203">
        <f>_xlfn.XLOOKUP(B203,'2024.7-2024.9'!B:B,'2024.7-2024.9'!I:I)</f>
        <v>0</v>
      </c>
      <c r="E203" t="str">
        <f>_xlfn.XLOOKUP(B203,'2024.7-2024.9'!B:B,'2024.7-2024.9'!C:C)</f>
        <v>服务营销中心</v>
      </c>
      <c r="F203" t="str">
        <f>_xlfn.XLOOKUP(B203,'2024.7-2024.9'!B:B,'2024.7-2024.9'!F:F)</f>
        <v>机械服务工程师（成都）</v>
      </c>
      <c r="G203">
        <f>_xlfn.XLOOKUP(B203,'2024.07-09姓名和payroll计数'!A:A,'2024.07-09姓名和payroll计数'!B:B)</f>
        <v>3</v>
      </c>
      <c r="H203" s="10">
        <f>_xlfn.XLOOKUP(B203,'2024.1-2024.6'!B:B,'2024.1-2024.6'!K:K)</f>
        <v>7404.51</v>
      </c>
      <c r="I203" s="10">
        <f>IFERROR(AVERAGEIF(#REF!,B203,#REF!),0)</f>
        <v>0</v>
      </c>
      <c r="J203" s="10">
        <f>_xlfn.XLOOKUP(B203,'2024.1-2024.6'!B:B,'2024.1-2024.6'!J:J)</f>
        <v>3128</v>
      </c>
      <c r="K203" s="10">
        <f>IFERROR(AVERAGEIF(#REF!,B203,#REF!),0)</f>
        <v>0</v>
      </c>
      <c r="M203" s="10">
        <f>SUMIF('2024.7-2024.9'!B:B,B203,'2024.7-2024.9'!L:L)</f>
        <v>0</v>
      </c>
      <c r="O203" s="10">
        <f>SUMIF('2024.7-2024.9'!B:B,B203,'2024.7-2024.9'!N:N)</f>
        <v>0</v>
      </c>
      <c r="P203" s="10">
        <f>SUMIF('2024.7-2024.9'!B:B,B203,'2024.7-2024.9'!P:P)</f>
        <v>0</v>
      </c>
      <c r="R203" s="10">
        <f>SUMIF('2024.7-2024.9'!B:B,B203,'2024.7-2024.9'!M:M)</f>
        <v>0</v>
      </c>
      <c r="T203" s="10">
        <f>SUMIF('2024.7-2024.9'!B:B,B203,'2024.7-2024.9'!O:O)</f>
        <v>0</v>
      </c>
      <c r="U203" s="10">
        <f t="shared" si="116"/>
        <v>7404.51</v>
      </c>
      <c r="V203" s="10">
        <f t="shared" si="117"/>
        <v>7404.51</v>
      </c>
      <c r="W203" s="10">
        <f t="shared" si="118"/>
        <v>3332.0295</v>
      </c>
      <c r="X203" s="10">
        <f t="shared" si="119"/>
        <v>7404.51</v>
      </c>
      <c r="Y203" s="10">
        <f t="shared" si="120"/>
        <v>7404.51</v>
      </c>
      <c r="Z203" s="10">
        <f t="shared" si="121"/>
        <v>177.70824</v>
      </c>
      <c r="AA203" s="10">
        <f t="shared" si="122"/>
        <v>7404.51</v>
      </c>
      <c r="AB203" s="10">
        <f t="shared" si="123"/>
        <v>44.42706</v>
      </c>
      <c r="AC203" s="10">
        <f t="shared" si="124"/>
        <v>7404.51</v>
      </c>
      <c r="AD203" s="10">
        <f t="shared" si="125"/>
        <v>5626</v>
      </c>
      <c r="AE203" s="10">
        <f t="shared" si="126"/>
        <v>675.12</v>
      </c>
      <c r="AF203" s="10">
        <f t="shared" si="127"/>
        <v>7404.51</v>
      </c>
      <c r="AG203" s="10">
        <f t="shared" si="128"/>
        <v>7404.51</v>
      </c>
      <c r="AH203" s="10">
        <f t="shared" si="129"/>
        <v>1110.6765</v>
      </c>
      <c r="AI203" s="10">
        <f t="shared" si="130"/>
        <v>-3332.0295</v>
      </c>
      <c r="AJ203" s="10">
        <f t="shared" si="131"/>
        <v>-177.70824</v>
      </c>
      <c r="AK203" s="10">
        <f t="shared" si="132"/>
        <v>-44.42706</v>
      </c>
      <c r="AL203" s="10">
        <f t="shared" si="133"/>
        <v>-675.12</v>
      </c>
      <c r="AM203" s="10">
        <f t="shared" si="134"/>
        <v>-1110.6765</v>
      </c>
      <c r="AN203" s="10">
        <f t="shared" si="135"/>
        <v>4546</v>
      </c>
      <c r="AO203" s="10">
        <f t="shared" si="136"/>
        <v>4546</v>
      </c>
      <c r="AP203" s="10">
        <f t="shared" si="137"/>
        <v>2045.7</v>
      </c>
      <c r="AQ203" s="191">
        <f t="shared" si="138"/>
        <v>3128</v>
      </c>
      <c r="AR203" s="191">
        <f t="shared" si="139"/>
        <v>3128</v>
      </c>
      <c r="AS203" s="191">
        <f t="shared" si="140"/>
        <v>75.072</v>
      </c>
      <c r="AT203" s="191">
        <f t="shared" si="141"/>
        <v>3128</v>
      </c>
      <c r="AU203" s="191">
        <f t="shared" si="142"/>
        <v>18.768</v>
      </c>
      <c r="AV203" s="191">
        <f t="shared" si="143"/>
        <v>4340</v>
      </c>
      <c r="AW203" s="191">
        <f t="shared" si="144"/>
        <v>4340</v>
      </c>
      <c r="AX203" s="191">
        <f t="shared" si="145"/>
        <v>520.8</v>
      </c>
      <c r="AY203" s="191">
        <f t="shared" si="146"/>
        <v>3128</v>
      </c>
      <c r="AZ203" s="191">
        <f t="shared" si="147"/>
        <v>3128</v>
      </c>
      <c r="BA203" s="191">
        <f t="shared" si="148"/>
        <v>469.2</v>
      </c>
      <c r="BB203" s="191">
        <f t="shared" si="149"/>
        <v>-2045.7</v>
      </c>
      <c r="BC203" s="191">
        <f t="shared" si="150"/>
        <v>-75.072</v>
      </c>
      <c r="BD203" s="191">
        <f t="shared" si="151"/>
        <v>-18.768</v>
      </c>
      <c r="BE203" s="191">
        <f t="shared" si="152"/>
        <v>-520.8</v>
      </c>
      <c r="BF203" s="191">
        <f t="shared" si="153"/>
        <v>-469.2</v>
      </c>
    </row>
    <row r="204" spans="2:58">
      <c r="B204" t="s">
        <v>405</v>
      </c>
      <c r="C204" s="195" t="str">
        <f>_xlfn.XLOOKUP(B204,'2024.7-2024.9'!B:B,'2024.7-2024.9'!G:G)</f>
        <v>2016/02/22</v>
      </c>
      <c r="D204">
        <f>_xlfn.XLOOKUP(B204,'2024.7-2024.9'!B:B,'2024.7-2024.9'!I:I)</f>
        <v>0</v>
      </c>
      <c r="E204" t="str">
        <f>_xlfn.XLOOKUP(B204,'2024.7-2024.9'!B:B,'2024.7-2024.9'!C:C)</f>
        <v>服务营销中心</v>
      </c>
      <c r="F204" t="str">
        <f>_xlfn.XLOOKUP(B204,'2024.7-2024.9'!B:B,'2024.7-2024.9'!F:F)</f>
        <v>机械服务技师</v>
      </c>
      <c r="G204">
        <f>_xlfn.XLOOKUP(B204,'2024.07-09姓名和payroll计数'!A:A,'2024.07-09姓名和payroll计数'!B:B)</f>
        <v>3</v>
      </c>
      <c r="H204" s="10">
        <f>_xlfn.XLOOKUP(B204,'2024.1-2024.6'!B:B,'2024.1-2024.6'!K:K)</f>
        <v>11580.61</v>
      </c>
      <c r="I204" s="10">
        <f>IFERROR(AVERAGEIF(#REF!,B204,#REF!),0)</f>
        <v>0</v>
      </c>
      <c r="J204" s="10">
        <f>_xlfn.XLOOKUP(B204,'2024.1-2024.6'!B:B,'2024.1-2024.6'!J:J)</f>
        <v>4331</v>
      </c>
      <c r="K204" s="10">
        <f>IFERROR(AVERAGEIF(#REF!,B204,#REF!),0)</f>
        <v>0</v>
      </c>
      <c r="M204" s="10">
        <f>SUMIF('2024.7-2024.9'!B:B,B204,'2024.7-2024.9'!L:L)</f>
        <v>1091.04</v>
      </c>
      <c r="O204" s="10">
        <f>SUMIF('2024.7-2024.9'!B:B,B204,'2024.7-2024.9'!N:N)</f>
        <v>16.69</v>
      </c>
      <c r="P204" s="10">
        <f>SUMIF('2024.7-2024.9'!B:B,B204,'2024.7-2024.9'!P:P)</f>
        <v>11.4</v>
      </c>
      <c r="R204" s="10">
        <f>SUMIF('2024.7-2024.9'!B:B,B204,'2024.7-2024.9'!M:M)</f>
        <v>264.52</v>
      </c>
      <c r="T204" s="10">
        <f>SUMIF('2024.7-2024.9'!B:B,B204,'2024.7-2024.9'!O:O)</f>
        <v>0</v>
      </c>
      <c r="U204" s="10">
        <f t="shared" si="116"/>
        <v>11580.61</v>
      </c>
      <c r="V204" s="10">
        <f t="shared" si="117"/>
        <v>11580.61</v>
      </c>
      <c r="W204" s="10">
        <f t="shared" si="118"/>
        <v>5211.2745</v>
      </c>
      <c r="X204" s="10">
        <f t="shared" si="119"/>
        <v>11580.61</v>
      </c>
      <c r="Y204" s="10">
        <f t="shared" si="120"/>
        <v>11580.61</v>
      </c>
      <c r="Z204" s="10">
        <f t="shared" si="121"/>
        <v>277.93464</v>
      </c>
      <c r="AA204" s="10">
        <f t="shared" si="122"/>
        <v>11580.61</v>
      </c>
      <c r="AB204" s="10">
        <f t="shared" si="123"/>
        <v>69.48366</v>
      </c>
      <c r="AC204" s="10">
        <f t="shared" si="124"/>
        <v>11580.61</v>
      </c>
      <c r="AD204" s="10">
        <f t="shared" si="125"/>
        <v>5626</v>
      </c>
      <c r="AE204" s="10">
        <f t="shared" si="126"/>
        <v>675.12</v>
      </c>
      <c r="AF204" s="10">
        <f t="shared" si="127"/>
        <v>11580.61</v>
      </c>
      <c r="AG204" s="10">
        <f t="shared" si="128"/>
        <v>11580.61</v>
      </c>
      <c r="AH204" s="10">
        <f t="shared" si="129"/>
        <v>1737.0915</v>
      </c>
      <c r="AI204" s="10">
        <f t="shared" si="130"/>
        <v>-4120.2345</v>
      </c>
      <c r="AJ204" s="10">
        <f t="shared" si="131"/>
        <v>-261.24464</v>
      </c>
      <c r="AK204" s="10">
        <f t="shared" si="132"/>
        <v>-58.08366</v>
      </c>
      <c r="AL204" s="10">
        <f t="shared" si="133"/>
        <v>-410.6</v>
      </c>
      <c r="AM204" s="10">
        <f t="shared" si="134"/>
        <v>-1737.0915</v>
      </c>
      <c r="AN204" s="10">
        <f t="shared" si="135"/>
        <v>4546</v>
      </c>
      <c r="AO204" s="10">
        <f t="shared" si="136"/>
        <v>4546</v>
      </c>
      <c r="AP204" s="10">
        <f t="shared" si="137"/>
        <v>2045.7</v>
      </c>
      <c r="AQ204" s="191">
        <f t="shared" si="138"/>
        <v>4331</v>
      </c>
      <c r="AR204" s="191">
        <f t="shared" si="139"/>
        <v>4331</v>
      </c>
      <c r="AS204" s="191">
        <f t="shared" si="140"/>
        <v>103.944</v>
      </c>
      <c r="AT204" s="191">
        <f t="shared" si="141"/>
        <v>4331</v>
      </c>
      <c r="AU204" s="191">
        <f t="shared" si="142"/>
        <v>25.986</v>
      </c>
      <c r="AV204" s="191">
        <f t="shared" si="143"/>
        <v>4340</v>
      </c>
      <c r="AW204" s="191">
        <f t="shared" si="144"/>
        <v>4340</v>
      </c>
      <c r="AX204" s="191">
        <f t="shared" si="145"/>
        <v>520.8</v>
      </c>
      <c r="AY204" s="191">
        <f t="shared" si="146"/>
        <v>4331</v>
      </c>
      <c r="AZ204" s="191">
        <f t="shared" si="147"/>
        <v>4331</v>
      </c>
      <c r="BA204" s="191">
        <f t="shared" si="148"/>
        <v>649.65</v>
      </c>
      <c r="BB204" s="191">
        <f t="shared" si="149"/>
        <v>-954.66</v>
      </c>
      <c r="BC204" s="191">
        <f t="shared" si="150"/>
        <v>-87.254</v>
      </c>
      <c r="BD204" s="191">
        <f t="shared" si="151"/>
        <v>-14.586</v>
      </c>
      <c r="BE204" s="191">
        <f t="shared" si="152"/>
        <v>-256.28</v>
      </c>
      <c r="BF204" s="191">
        <f t="shared" si="153"/>
        <v>-649.65</v>
      </c>
    </row>
    <row r="205" spans="2:58">
      <c r="B205" t="s">
        <v>553</v>
      </c>
      <c r="C205" s="195" t="str">
        <f>_xlfn.XLOOKUP(B205,'2024.7-2024.9'!B:B,'2024.7-2024.9'!G:G)</f>
        <v>2024/08/15</v>
      </c>
      <c r="D205" t="str">
        <f>_xlfn.XLOOKUP(B205,'2024.7-2024.9'!B:B,'2024.7-2024.9'!I:I)</f>
        <v>8月入职</v>
      </c>
      <c r="E205" t="str">
        <f>_xlfn.XLOOKUP(B205,'2024.7-2024.9'!B:B,'2024.7-2024.9'!C:C)</f>
        <v>销售部</v>
      </c>
      <c r="F205" t="str">
        <f>_xlfn.XLOOKUP(B205,'2024.7-2024.9'!B:B,'2024.7-2024.9'!F:F)</f>
        <v>海外销售经理</v>
      </c>
      <c r="G205">
        <f>_xlfn.XLOOKUP(B205,'2024.07-09姓名和payroll计数'!A:A,'2024.07-09姓名和payroll计数'!B:B)</f>
        <v>2</v>
      </c>
      <c r="H205" s="10">
        <f>_xlfn.XLOOKUP(B205,'2024.7-2024.9'!B:B,'2024.7-2024.9'!K:K)</f>
        <v>4179.9</v>
      </c>
      <c r="I205" s="10">
        <f>IFERROR(AVERAGEIF(#REF!,B205,#REF!),0)</f>
        <v>0</v>
      </c>
      <c r="J205" s="10">
        <f>_xlfn.XLOOKUP(B205,'2024.7-2024.9'!B:B,'2024.7-2024.9'!J:J)</f>
        <v>3850</v>
      </c>
      <c r="K205" s="10">
        <f>IFERROR(AVERAGEIF(#REF!,B205,#REF!),0)</f>
        <v>0</v>
      </c>
      <c r="M205" s="10">
        <f>SUMIF('2024.7-2024.9'!B:B,B205,'2024.7-2024.9'!L:L)</f>
        <v>363.68</v>
      </c>
      <c r="O205" s="10">
        <f>SUMIF('2024.7-2024.9'!B:B,B205,'2024.7-2024.9'!N:N)</f>
        <v>9.09</v>
      </c>
      <c r="P205" s="10">
        <f>SUMIF('2024.7-2024.9'!B:B,B205,'2024.7-2024.9'!P:P)</f>
        <v>3.8</v>
      </c>
      <c r="R205" s="10">
        <f>SUMIF('2024.7-2024.9'!B:B,B205,'2024.7-2024.9'!M:M)</f>
        <v>90.92</v>
      </c>
      <c r="T205" s="10">
        <f>SUMIF('2024.7-2024.9'!B:B,B205,'2024.7-2024.9'!O:O)</f>
        <v>0</v>
      </c>
      <c r="U205" s="10">
        <f t="shared" si="116"/>
        <v>4546</v>
      </c>
      <c r="V205" s="10">
        <f t="shared" si="117"/>
        <v>4546</v>
      </c>
      <c r="W205" s="10">
        <f t="shared" si="118"/>
        <v>1363.8</v>
      </c>
      <c r="X205" s="10">
        <f t="shared" si="119"/>
        <v>4179.9</v>
      </c>
      <c r="Y205" s="10">
        <f t="shared" si="120"/>
        <v>4179.9</v>
      </c>
      <c r="Z205" s="10">
        <f t="shared" si="121"/>
        <v>66.8784</v>
      </c>
      <c r="AA205" s="10">
        <f t="shared" si="122"/>
        <v>4179.9</v>
      </c>
      <c r="AB205" s="10">
        <f t="shared" si="123"/>
        <v>16.7196</v>
      </c>
      <c r="AC205" s="10">
        <f t="shared" si="124"/>
        <v>4340</v>
      </c>
      <c r="AD205" s="10">
        <f t="shared" si="125"/>
        <v>4340</v>
      </c>
      <c r="AE205" s="10">
        <f t="shared" si="126"/>
        <v>347.2</v>
      </c>
      <c r="AF205" s="10">
        <f t="shared" si="127"/>
        <v>4179.9</v>
      </c>
      <c r="AG205" s="10">
        <f t="shared" si="128"/>
        <v>4179.9</v>
      </c>
      <c r="AH205" s="10">
        <f t="shared" si="129"/>
        <v>417.99</v>
      </c>
      <c r="AI205" s="10">
        <f t="shared" si="130"/>
        <v>-1000.12</v>
      </c>
      <c r="AJ205" s="10">
        <f t="shared" si="131"/>
        <v>-57.7884</v>
      </c>
      <c r="AK205" s="10">
        <f t="shared" si="132"/>
        <v>-12.9196</v>
      </c>
      <c r="AL205" s="10">
        <f t="shared" si="133"/>
        <v>-256.28</v>
      </c>
      <c r="AM205" s="10">
        <f t="shared" si="134"/>
        <v>-417.99</v>
      </c>
      <c r="AN205" s="10">
        <f t="shared" si="135"/>
        <v>4546</v>
      </c>
      <c r="AO205" s="10">
        <f t="shared" si="136"/>
        <v>4546</v>
      </c>
      <c r="AP205" s="10">
        <f t="shared" si="137"/>
        <v>1363.8</v>
      </c>
      <c r="AQ205" s="191">
        <f t="shared" si="138"/>
        <v>3850</v>
      </c>
      <c r="AR205" s="191">
        <f t="shared" si="139"/>
        <v>3850</v>
      </c>
      <c r="AS205" s="191">
        <f t="shared" si="140"/>
        <v>61.6</v>
      </c>
      <c r="AT205" s="191">
        <f t="shared" si="141"/>
        <v>3850</v>
      </c>
      <c r="AU205" s="191">
        <f t="shared" si="142"/>
        <v>15.4</v>
      </c>
      <c r="AV205" s="191">
        <f t="shared" si="143"/>
        <v>4340</v>
      </c>
      <c r="AW205" s="191">
        <f t="shared" si="144"/>
        <v>4340</v>
      </c>
      <c r="AX205" s="191">
        <f t="shared" si="145"/>
        <v>347.2</v>
      </c>
      <c r="AY205" s="191">
        <f t="shared" si="146"/>
        <v>3850</v>
      </c>
      <c r="AZ205" s="191">
        <f t="shared" si="147"/>
        <v>3850</v>
      </c>
      <c r="BA205" s="191">
        <f t="shared" si="148"/>
        <v>385</v>
      </c>
      <c r="BB205" s="191">
        <f t="shared" si="149"/>
        <v>-1000.12</v>
      </c>
      <c r="BC205" s="191">
        <f t="shared" si="150"/>
        <v>-52.51</v>
      </c>
      <c r="BD205" s="191">
        <f t="shared" si="151"/>
        <v>-11.6</v>
      </c>
      <c r="BE205" s="191">
        <f t="shared" si="152"/>
        <v>-256.28</v>
      </c>
      <c r="BF205" s="191">
        <f t="shared" si="153"/>
        <v>-385</v>
      </c>
    </row>
    <row r="206" spans="2:58">
      <c r="B206" t="s">
        <v>406</v>
      </c>
      <c r="C206" s="195" t="str">
        <f>_xlfn.XLOOKUP(B206,'2024.7-2024.9'!B:B,'2024.7-2024.9'!G:G)</f>
        <v>2021/05/07</v>
      </c>
      <c r="D206">
        <f>_xlfn.XLOOKUP(B206,'2024.7-2024.9'!B:B,'2024.7-2024.9'!I:I)</f>
        <v>0</v>
      </c>
      <c r="E206" t="str">
        <f>_xlfn.XLOOKUP(B206,'2024.7-2024.9'!B:B,'2024.7-2024.9'!C:C)</f>
        <v>运营中心</v>
      </c>
      <c r="F206" t="str">
        <f>_xlfn.XLOOKUP(B206,'2024.7-2024.9'!B:B,'2024.7-2024.9'!F:F)</f>
        <v>生产文员</v>
      </c>
      <c r="G206">
        <f>_xlfn.XLOOKUP(B206,'2024.07-09姓名和payroll计数'!A:A,'2024.07-09姓名和payroll计数'!B:B)</f>
        <v>3</v>
      </c>
      <c r="H206" s="10">
        <f>_xlfn.XLOOKUP(B206,'2024.1-2024.6'!B:B,'2024.1-2024.6'!K:K)</f>
        <v>4164</v>
      </c>
      <c r="I206" s="10">
        <f>IFERROR(AVERAGEIF(#REF!,B206,#REF!),0)</f>
        <v>0</v>
      </c>
      <c r="J206" s="10">
        <f>_xlfn.XLOOKUP(B206,'2024.1-2024.6'!B:B,'2024.1-2024.6'!J:J)</f>
        <v>1900</v>
      </c>
      <c r="K206" s="10">
        <f>IFERROR(AVERAGEIF(#REF!,B206,#REF!),0)</f>
        <v>0</v>
      </c>
      <c r="M206" s="10">
        <f>SUMIF('2024.7-2024.9'!B:B,B206,'2024.7-2024.9'!L:L)</f>
        <v>1091.04</v>
      </c>
      <c r="O206" s="10">
        <f>SUMIF('2024.7-2024.9'!B:B,B206,'2024.7-2024.9'!N:N)</f>
        <v>16.69</v>
      </c>
      <c r="P206" s="10">
        <f>SUMIF('2024.7-2024.9'!B:B,B206,'2024.7-2024.9'!P:P)</f>
        <v>11.4</v>
      </c>
      <c r="R206" s="10">
        <f>SUMIF('2024.7-2024.9'!B:B,B206,'2024.7-2024.9'!M:M)</f>
        <v>264.52</v>
      </c>
      <c r="T206" s="10">
        <f>SUMIF('2024.7-2024.9'!B:B,B206,'2024.7-2024.9'!O:O)</f>
        <v>0</v>
      </c>
      <c r="U206" s="10">
        <f t="shared" si="116"/>
        <v>4546</v>
      </c>
      <c r="V206" s="10">
        <f t="shared" si="117"/>
        <v>4546</v>
      </c>
      <c r="W206" s="10">
        <f t="shared" si="118"/>
        <v>2045.7</v>
      </c>
      <c r="X206" s="10">
        <f t="shared" si="119"/>
        <v>4164</v>
      </c>
      <c r="Y206" s="10">
        <f t="shared" si="120"/>
        <v>4164</v>
      </c>
      <c r="Z206" s="10">
        <f t="shared" si="121"/>
        <v>99.936</v>
      </c>
      <c r="AA206" s="10">
        <f t="shared" si="122"/>
        <v>4164</v>
      </c>
      <c r="AB206" s="10">
        <f t="shared" si="123"/>
        <v>24.984</v>
      </c>
      <c r="AC206" s="10">
        <f t="shared" si="124"/>
        <v>4340</v>
      </c>
      <c r="AD206" s="10">
        <f t="shared" si="125"/>
        <v>4340</v>
      </c>
      <c r="AE206" s="10">
        <f t="shared" si="126"/>
        <v>520.8</v>
      </c>
      <c r="AF206" s="10">
        <f t="shared" si="127"/>
        <v>4164</v>
      </c>
      <c r="AG206" s="10">
        <f t="shared" si="128"/>
        <v>4164</v>
      </c>
      <c r="AH206" s="10">
        <f t="shared" si="129"/>
        <v>624.6</v>
      </c>
      <c r="AI206" s="10">
        <f t="shared" si="130"/>
        <v>-954.66</v>
      </c>
      <c r="AJ206" s="10">
        <f t="shared" si="131"/>
        <v>-83.246</v>
      </c>
      <c r="AK206" s="10">
        <f t="shared" si="132"/>
        <v>-13.584</v>
      </c>
      <c r="AL206" s="10">
        <f t="shared" si="133"/>
        <v>-256.28</v>
      </c>
      <c r="AM206" s="10">
        <f t="shared" si="134"/>
        <v>-624.6</v>
      </c>
      <c r="AN206" s="10">
        <f t="shared" si="135"/>
        <v>4546</v>
      </c>
      <c r="AO206" s="10">
        <f t="shared" si="136"/>
        <v>4546</v>
      </c>
      <c r="AP206" s="10">
        <f t="shared" si="137"/>
        <v>2045.7</v>
      </c>
      <c r="AQ206" s="191">
        <f t="shared" si="138"/>
        <v>1900</v>
      </c>
      <c r="AR206" s="191">
        <f t="shared" si="139"/>
        <v>1900</v>
      </c>
      <c r="AS206" s="191">
        <f t="shared" si="140"/>
        <v>45.6</v>
      </c>
      <c r="AT206" s="191">
        <f t="shared" si="141"/>
        <v>1900</v>
      </c>
      <c r="AU206" s="191">
        <f t="shared" si="142"/>
        <v>11.4</v>
      </c>
      <c r="AV206" s="191">
        <f t="shared" si="143"/>
        <v>4340</v>
      </c>
      <c r="AW206" s="191">
        <f t="shared" si="144"/>
        <v>4340</v>
      </c>
      <c r="AX206" s="191">
        <f t="shared" si="145"/>
        <v>520.8</v>
      </c>
      <c r="AY206" s="191">
        <f t="shared" si="146"/>
        <v>1900</v>
      </c>
      <c r="AZ206" s="191">
        <f t="shared" si="147"/>
        <v>1900</v>
      </c>
      <c r="BA206" s="191">
        <f t="shared" si="148"/>
        <v>285</v>
      </c>
      <c r="BB206" s="191">
        <f t="shared" si="149"/>
        <v>-954.66</v>
      </c>
      <c r="BC206" s="191">
        <f t="shared" si="150"/>
        <v>-28.91</v>
      </c>
      <c r="BD206" s="191">
        <f t="shared" si="151"/>
        <v>0</v>
      </c>
      <c r="BE206" s="191">
        <f t="shared" si="152"/>
        <v>-256.28</v>
      </c>
      <c r="BF206" s="191">
        <f t="shared" si="153"/>
        <v>-285</v>
      </c>
    </row>
    <row r="207" spans="2:58">
      <c r="B207" t="s">
        <v>502</v>
      </c>
      <c r="C207" s="195" t="str">
        <f>_xlfn.XLOOKUP(B207,'2024.7-2024.9'!B:B,'2024.7-2024.9'!G:G)</f>
        <v>2023/09/18</v>
      </c>
      <c r="D207">
        <f>_xlfn.XLOOKUP(B207,'2024.7-2024.9'!B:B,'2024.7-2024.9'!I:I)</f>
        <v>0</v>
      </c>
      <c r="E207" t="str">
        <f>_xlfn.XLOOKUP(B207,'2024.7-2024.9'!B:B,'2024.7-2024.9'!C:C)</f>
        <v>运营中心</v>
      </c>
      <c r="F207" t="str">
        <f>_xlfn.XLOOKUP(B207,'2024.7-2024.9'!B:B,'2024.7-2024.9'!F:F)</f>
        <v>品质经理</v>
      </c>
      <c r="G207">
        <f>_xlfn.XLOOKUP(B207,'2024.07-09姓名和payroll计数'!A:A,'2024.07-09姓名和payroll计数'!B:B)</f>
        <v>3</v>
      </c>
      <c r="H207" s="10">
        <f>_xlfn.XLOOKUP(B207,'2024.1-2024.6'!B:B,'2024.1-2024.6'!K:K)</f>
        <v>18405</v>
      </c>
      <c r="I207" s="10">
        <f>IFERROR(AVERAGEIF(#REF!,B207,#REF!),0)</f>
        <v>0</v>
      </c>
      <c r="J207" s="10">
        <f>_xlfn.XLOOKUP(B207,'2024.1-2024.6'!B:B,'2024.1-2024.6'!J:J)</f>
        <v>7100</v>
      </c>
      <c r="K207" s="10">
        <f>IFERROR(AVERAGEIF(#REF!,B207,#REF!),0)</f>
        <v>0</v>
      </c>
      <c r="M207" s="10">
        <f>SUMIF('2024.7-2024.9'!B:B,B207,'2024.7-2024.9'!L:L)</f>
        <v>1091.04</v>
      </c>
      <c r="O207" s="10">
        <f>SUMIF('2024.7-2024.9'!B:B,B207,'2024.7-2024.9'!N:N)</f>
        <v>16.69</v>
      </c>
      <c r="P207" s="10">
        <f>SUMIF('2024.7-2024.9'!B:B,B207,'2024.7-2024.9'!P:P)</f>
        <v>11.4</v>
      </c>
      <c r="R207" s="10">
        <f>SUMIF('2024.7-2024.9'!B:B,B207,'2024.7-2024.9'!M:M)</f>
        <v>264.52</v>
      </c>
      <c r="T207" s="10">
        <f>SUMIF('2024.7-2024.9'!B:B,B207,'2024.7-2024.9'!O:O)</f>
        <v>285</v>
      </c>
      <c r="U207" s="10">
        <f t="shared" si="116"/>
        <v>18405</v>
      </c>
      <c r="V207" s="10">
        <f t="shared" si="117"/>
        <v>18405</v>
      </c>
      <c r="W207" s="10">
        <f t="shared" si="118"/>
        <v>8282.25</v>
      </c>
      <c r="X207" s="10">
        <f t="shared" si="119"/>
        <v>18405</v>
      </c>
      <c r="Y207" s="10">
        <f t="shared" si="120"/>
        <v>18405</v>
      </c>
      <c r="Z207" s="10">
        <f t="shared" si="121"/>
        <v>441.72</v>
      </c>
      <c r="AA207" s="10">
        <f t="shared" si="122"/>
        <v>18405</v>
      </c>
      <c r="AB207" s="10">
        <f t="shared" si="123"/>
        <v>110.43</v>
      </c>
      <c r="AC207" s="10">
        <f t="shared" si="124"/>
        <v>18405</v>
      </c>
      <c r="AD207" s="10">
        <f t="shared" si="125"/>
        <v>5626</v>
      </c>
      <c r="AE207" s="10">
        <f t="shared" si="126"/>
        <v>675.12</v>
      </c>
      <c r="AF207" s="10">
        <f t="shared" si="127"/>
        <v>18405</v>
      </c>
      <c r="AG207" s="10">
        <f t="shared" si="128"/>
        <v>18405</v>
      </c>
      <c r="AH207" s="10">
        <f t="shared" si="129"/>
        <v>2760.75</v>
      </c>
      <c r="AI207" s="10">
        <f t="shared" si="130"/>
        <v>-7191.21</v>
      </c>
      <c r="AJ207" s="10">
        <f t="shared" si="131"/>
        <v>-425.03</v>
      </c>
      <c r="AK207" s="10">
        <f t="shared" si="132"/>
        <v>-99.03</v>
      </c>
      <c r="AL207" s="10">
        <f t="shared" si="133"/>
        <v>-410.6</v>
      </c>
      <c r="AM207" s="10">
        <f t="shared" si="134"/>
        <v>-2475.75</v>
      </c>
      <c r="AN207" s="10">
        <f t="shared" si="135"/>
        <v>7100</v>
      </c>
      <c r="AO207" s="10">
        <f t="shared" si="136"/>
        <v>7100</v>
      </c>
      <c r="AP207" s="10">
        <f t="shared" si="137"/>
        <v>3195</v>
      </c>
      <c r="AQ207" s="191">
        <f t="shared" si="138"/>
        <v>7100</v>
      </c>
      <c r="AR207" s="191">
        <f t="shared" si="139"/>
        <v>7100</v>
      </c>
      <c r="AS207" s="191">
        <f t="shared" si="140"/>
        <v>170.4</v>
      </c>
      <c r="AT207" s="191">
        <f t="shared" si="141"/>
        <v>7100</v>
      </c>
      <c r="AU207" s="191">
        <f t="shared" si="142"/>
        <v>42.6</v>
      </c>
      <c r="AV207" s="191">
        <f t="shared" si="143"/>
        <v>7100</v>
      </c>
      <c r="AW207" s="191">
        <f t="shared" si="144"/>
        <v>5626</v>
      </c>
      <c r="AX207" s="191">
        <f t="shared" si="145"/>
        <v>675.12</v>
      </c>
      <c r="AY207" s="191">
        <f t="shared" si="146"/>
        <v>7100</v>
      </c>
      <c r="AZ207" s="191">
        <f t="shared" si="147"/>
        <v>7100</v>
      </c>
      <c r="BA207" s="191">
        <f t="shared" si="148"/>
        <v>1065</v>
      </c>
      <c r="BB207" s="191">
        <f t="shared" si="149"/>
        <v>-2103.96</v>
      </c>
      <c r="BC207" s="191">
        <f t="shared" si="150"/>
        <v>-153.71</v>
      </c>
      <c r="BD207" s="191">
        <f t="shared" si="151"/>
        <v>-31.2</v>
      </c>
      <c r="BE207" s="191">
        <f t="shared" si="152"/>
        <v>-410.6</v>
      </c>
      <c r="BF207" s="191">
        <f t="shared" si="153"/>
        <v>-780</v>
      </c>
    </row>
    <row r="208" spans="2:58">
      <c r="B208" t="s">
        <v>407</v>
      </c>
      <c r="C208" s="195" t="str">
        <f>_xlfn.XLOOKUP(B208,'2024.7-2024.9'!B:B,'2024.7-2024.9'!G:G)</f>
        <v>2022/04/06</v>
      </c>
      <c r="D208">
        <f>_xlfn.XLOOKUP(B208,'2024.7-2024.9'!B:B,'2024.7-2024.9'!I:I)</f>
        <v>0</v>
      </c>
      <c r="E208" t="str">
        <f>_xlfn.XLOOKUP(B208,'2024.7-2024.9'!B:B,'2024.7-2024.9'!C:C)</f>
        <v>财务部</v>
      </c>
      <c r="F208" t="str">
        <f>_xlfn.XLOOKUP(B208,'2024.7-2024.9'!B:B,'2024.7-2024.9'!F:F)</f>
        <v>会计高级专员</v>
      </c>
      <c r="G208">
        <f>_xlfn.XLOOKUP(B208,'2024.07-09姓名和payroll计数'!A:A,'2024.07-09姓名和payroll计数'!B:B)</f>
        <v>3</v>
      </c>
      <c r="H208" s="10">
        <f>_xlfn.XLOOKUP(B208,'2024.1-2024.6'!B:B,'2024.1-2024.6'!K:K)</f>
        <v>7907.1</v>
      </c>
      <c r="I208" s="10">
        <f>IFERROR(AVERAGEIF(#REF!,B208,#REF!),0)</f>
        <v>0</v>
      </c>
      <c r="J208" s="10">
        <f>_xlfn.XLOOKUP(B208,'2024.1-2024.6'!B:B,'2024.1-2024.6'!J:J)</f>
        <v>3214</v>
      </c>
      <c r="K208" s="10">
        <f>IFERROR(AVERAGEIF(#REF!,B208,#REF!),0)</f>
        <v>0</v>
      </c>
      <c r="M208" s="10">
        <f>SUMIF('2024.7-2024.9'!B:B,B208,'2024.7-2024.9'!L:L)</f>
        <v>1091.04</v>
      </c>
      <c r="O208" s="10">
        <f>SUMIF('2024.7-2024.9'!B:B,B208,'2024.7-2024.9'!N:N)</f>
        <v>16.69</v>
      </c>
      <c r="P208" s="10">
        <f>SUMIF('2024.7-2024.9'!B:B,B208,'2024.7-2024.9'!P:P)</f>
        <v>11.4</v>
      </c>
      <c r="R208" s="10">
        <f>SUMIF('2024.7-2024.9'!B:B,B208,'2024.7-2024.9'!M:M)</f>
        <v>264.52</v>
      </c>
      <c r="T208" s="10">
        <f>SUMIF('2024.7-2024.9'!B:B,B208,'2024.7-2024.9'!O:O)</f>
        <v>3750</v>
      </c>
      <c r="U208" s="10">
        <f t="shared" si="116"/>
        <v>7907.1</v>
      </c>
      <c r="V208" s="10">
        <f t="shared" si="117"/>
        <v>7907.1</v>
      </c>
      <c r="W208" s="10">
        <f t="shared" si="118"/>
        <v>3558.195</v>
      </c>
      <c r="X208" s="10">
        <f t="shared" si="119"/>
        <v>7907.1</v>
      </c>
      <c r="Y208" s="10">
        <f t="shared" si="120"/>
        <v>7907.1</v>
      </c>
      <c r="Z208" s="10">
        <f t="shared" si="121"/>
        <v>189.7704</v>
      </c>
      <c r="AA208" s="10">
        <f t="shared" si="122"/>
        <v>7907.1</v>
      </c>
      <c r="AB208" s="10">
        <f t="shared" si="123"/>
        <v>47.4426</v>
      </c>
      <c r="AC208" s="10">
        <f t="shared" si="124"/>
        <v>7907.1</v>
      </c>
      <c r="AD208" s="10">
        <f t="shared" si="125"/>
        <v>5626</v>
      </c>
      <c r="AE208" s="10">
        <f t="shared" si="126"/>
        <v>675.12</v>
      </c>
      <c r="AF208" s="10">
        <f t="shared" si="127"/>
        <v>7907.1</v>
      </c>
      <c r="AG208" s="10">
        <f t="shared" si="128"/>
        <v>7907.1</v>
      </c>
      <c r="AH208" s="10">
        <f t="shared" si="129"/>
        <v>1186.065</v>
      </c>
      <c r="AI208" s="10">
        <f t="shared" si="130"/>
        <v>-2467.155</v>
      </c>
      <c r="AJ208" s="10">
        <f t="shared" si="131"/>
        <v>-173.0804</v>
      </c>
      <c r="AK208" s="10">
        <f t="shared" si="132"/>
        <v>-36.0426</v>
      </c>
      <c r="AL208" s="10">
        <f t="shared" si="133"/>
        <v>-410.6</v>
      </c>
      <c r="AM208" s="10">
        <f t="shared" si="134"/>
        <v>0</v>
      </c>
      <c r="AN208" s="10">
        <f t="shared" si="135"/>
        <v>4546</v>
      </c>
      <c r="AO208" s="10">
        <f t="shared" si="136"/>
        <v>4546</v>
      </c>
      <c r="AP208" s="10">
        <f t="shared" si="137"/>
        <v>2045.7</v>
      </c>
      <c r="AQ208" s="191">
        <f t="shared" si="138"/>
        <v>3214</v>
      </c>
      <c r="AR208" s="191">
        <f t="shared" si="139"/>
        <v>3214</v>
      </c>
      <c r="AS208" s="191">
        <f t="shared" si="140"/>
        <v>77.136</v>
      </c>
      <c r="AT208" s="191">
        <f t="shared" si="141"/>
        <v>3214</v>
      </c>
      <c r="AU208" s="191">
        <f t="shared" si="142"/>
        <v>19.284</v>
      </c>
      <c r="AV208" s="191">
        <f t="shared" si="143"/>
        <v>4340</v>
      </c>
      <c r="AW208" s="191">
        <f t="shared" si="144"/>
        <v>4340</v>
      </c>
      <c r="AX208" s="191">
        <f t="shared" si="145"/>
        <v>520.8</v>
      </c>
      <c r="AY208" s="191">
        <f t="shared" si="146"/>
        <v>3214</v>
      </c>
      <c r="AZ208" s="191">
        <f t="shared" si="147"/>
        <v>3214</v>
      </c>
      <c r="BA208" s="191">
        <f t="shared" si="148"/>
        <v>482.1</v>
      </c>
      <c r="BB208" s="191">
        <f t="shared" si="149"/>
        <v>-954.66</v>
      </c>
      <c r="BC208" s="191">
        <f t="shared" si="150"/>
        <v>-60.446</v>
      </c>
      <c r="BD208" s="191">
        <f t="shared" si="151"/>
        <v>-7.884</v>
      </c>
      <c r="BE208" s="191">
        <f t="shared" si="152"/>
        <v>-256.28</v>
      </c>
      <c r="BF208" s="191">
        <f t="shared" si="153"/>
        <v>0</v>
      </c>
    </row>
    <row r="209" spans="2:58">
      <c r="B209" t="s">
        <v>410</v>
      </c>
      <c r="C209" s="195" t="str">
        <f>_xlfn.XLOOKUP(B209,'2024.7-2024.9'!B:B,'2024.7-2024.9'!G:G)</f>
        <v>2021/10/27</v>
      </c>
      <c r="D209">
        <f>_xlfn.XLOOKUP(B209,'2024.7-2024.9'!B:B,'2024.7-2024.9'!I:I)</f>
        <v>0</v>
      </c>
      <c r="E209" t="str">
        <f>_xlfn.XLOOKUP(B209,'2024.7-2024.9'!B:B,'2024.7-2024.9'!C:C)</f>
        <v>运营中心</v>
      </c>
      <c r="F209" t="str">
        <f>_xlfn.XLOOKUP(B209,'2024.7-2024.9'!B:B,'2024.7-2024.9'!F:F)</f>
        <v>装配钳工</v>
      </c>
      <c r="G209">
        <f>_xlfn.XLOOKUP(B209,'2024.07-09姓名和payroll计数'!A:A,'2024.07-09姓名和payroll计数'!B:B)</f>
        <v>3</v>
      </c>
      <c r="H209" s="10">
        <f>_xlfn.XLOOKUP(B209,'2024.1-2024.6'!B:B,'2024.1-2024.6'!K:K)</f>
        <v>6104.59</v>
      </c>
      <c r="I209" s="10">
        <f>IFERROR(AVERAGEIF(#REF!,B209,#REF!),0)</f>
        <v>0</v>
      </c>
      <c r="J209" s="10">
        <f>_xlfn.XLOOKUP(B209,'2024.1-2024.6'!B:B,'2024.1-2024.6'!J:J)</f>
        <v>1900</v>
      </c>
      <c r="K209" s="10">
        <f>IFERROR(AVERAGEIF(#REF!,B209,#REF!),0)</f>
        <v>0</v>
      </c>
      <c r="M209" s="10">
        <f>SUMIF('2024.7-2024.9'!B:B,B209,'2024.7-2024.9'!L:L)</f>
        <v>1091.04</v>
      </c>
      <c r="O209" s="10">
        <f>SUMIF('2024.7-2024.9'!B:B,B209,'2024.7-2024.9'!N:N)</f>
        <v>16.69</v>
      </c>
      <c r="P209" s="10">
        <f>SUMIF('2024.7-2024.9'!B:B,B209,'2024.7-2024.9'!P:P)</f>
        <v>11.4</v>
      </c>
      <c r="R209" s="10">
        <f>SUMIF('2024.7-2024.9'!B:B,B209,'2024.7-2024.9'!M:M)</f>
        <v>264.52</v>
      </c>
      <c r="T209" s="10">
        <f>SUMIF('2024.7-2024.9'!B:B,B209,'2024.7-2024.9'!O:O)</f>
        <v>0</v>
      </c>
      <c r="U209" s="10">
        <f t="shared" si="116"/>
        <v>6104.59</v>
      </c>
      <c r="V209" s="10">
        <f t="shared" si="117"/>
        <v>6104.59</v>
      </c>
      <c r="W209" s="10">
        <f t="shared" si="118"/>
        <v>2747.0655</v>
      </c>
      <c r="X209" s="10">
        <f t="shared" si="119"/>
        <v>6104.59</v>
      </c>
      <c r="Y209" s="10">
        <f t="shared" si="120"/>
        <v>6104.59</v>
      </c>
      <c r="Z209" s="10">
        <f t="shared" si="121"/>
        <v>146.51016</v>
      </c>
      <c r="AA209" s="10">
        <f t="shared" si="122"/>
        <v>6104.59</v>
      </c>
      <c r="AB209" s="10">
        <f t="shared" si="123"/>
        <v>36.62754</v>
      </c>
      <c r="AC209" s="10">
        <f t="shared" si="124"/>
        <v>6104.59</v>
      </c>
      <c r="AD209" s="10">
        <f t="shared" si="125"/>
        <v>5626</v>
      </c>
      <c r="AE209" s="10">
        <f t="shared" si="126"/>
        <v>675.12</v>
      </c>
      <c r="AF209" s="10">
        <f t="shared" si="127"/>
        <v>6104.59</v>
      </c>
      <c r="AG209" s="10">
        <f t="shared" si="128"/>
        <v>6104.59</v>
      </c>
      <c r="AH209" s="10">
        <f t="shared" si="129"/>
        <v>915.6885</v>
      </c>
      <c r="AI209" s="10">
        <f t="shared" si="130"/>
        <v>-1656.0255</v>
      </c>
      <c r="AJ209" s="10">
        <f t="shared" si="131"/>
        <v>-129.82016</v>
      </c>
      <c r="AK209" s="10">
        <f t="shared" si="132"/>
        <v>-25.22754</v>
      </c>
      <c r="AL209" s="10">
        <f t="shared" si="133"/>
        <v>-410.6</v>
      </c>
      <c r="AM209" s="10">
        <f t="shared" si="134"/>
        <v>-915.6885</v>
      </c>
      <c r="AN209" s="10">
        <f t="shared" si="135"/>
        <v>4546</v>
      </c>
      <c r="AO209" s="10">
        <f t="shared" si="136"/>
        <v>4546</v>
      </c>
      <c r="AP209" s="10">
        <f t="shared" si="137"/>
        <v>2045.7</v>
      </c>
      <c r="AQ209" s="191">
        <f t="shared" si="138"/>
        <v>1900</v>
      </c>
      <c r="AR209" s="191">
        <f t="shared" si="139"/>
        <v>1900</v>
      </c>
      <c r="AS209" s="191">
        <f t="shared" si="140"/>
        <v>45.6</v>
      </c>
      <c r="AT209" s="191">
        <f t="shared" si="141"/>
        <v>1900</v>
      </c>
      <c r="AU209" s="191">
        <f t="shared" si="142"/>
        <v>11.4</v>
      </c>
      <c r="AV209" s="191">
        <f t="shared" si="143"/>
        <v>4340</v>
      </c>
      <c r="AW209" s="191">
        <f t="shared" si="144"/>
        <v>4340</v>
      </c>
      <c r="AX209" s="191">
        <f t="shared" si="145"/>
        <v>520.8</v>
      </c>
      <c r="AY209" s="191">
        <f t="shared" si="146"/>
        <v>1900</v>
      </c>
      <c r="AZ209" s="191">
        <f t="shared" si="147"/>
        <v>1900</v>
      </c>
      <c r="BA209" s="191">
        <f t="shared" si="148"/>
        <v>285</v>
      </c>
      <c r="BB209" s="191">
        <f t="shared" si="149"/>
        <v>-954.66</v>
      </c>
      <c r="BC209" s="191">
        <f t="shared" si="150"/>
        <v>-28.91</v>
      </c>
      <c r="BD209" s="191">
        <f t="shared" si="151"/>
        <v>0</v>
      </c>
      <c r="BE209" s="191">
        <f t="shared" si="152"/>
        <v>-256.28</v>
      </c>
      <c r="BF209" s="191">
        <f t="shared" si="153"/>
        <v>-285</v>
      </c>
    </row>
    <row r="210" spans="2:58">
      <c r="B210" t="s">
        <v>411</v>
      </c>
      <c r="C210" s="195" t="str">
        <f>_xlfn.XLOOKUP(B210,'2024.7-2024.9'!B:B,'2024.7-2024.9'!G:G)</f>
        <v>2019/03/11</v>
      </c>
      <c r="D210">
        <f>_xlfn.XLOOKUP(B210,'2024.7-2024.9'!B:B,'2024.7-2024.9'!I:I)</f>
        <v>0</v>
      </c>
      <c r="E210" t="str">
        <f>_xlfn.XLOOKUP(B210,'2024.7-2024.9'!B:B,'2024.7-2024.9'!C:C)</f>
        <v>运营中心</v>
      </c>
      <c r="F210" t="str">
        <f>_xlfn.XLOOKUP(B210,'2024.7-2024.9'!B:B,'2024.7-2024.9'!F:F)</f>
        <v>仓管员</v>
      </c>
      <c r="G210">
        <f>_xlfn.XLOOKUP(B210,'2024.07-09姓名和payroll计数'!A:A,'2024.07-09姓名和payroll计数'!B:B)</f>
        <v>3</v>
      </c>
      <c r="H210" s="10">
        <f>_xlfn.XLOOKUP(B210,'2024.1-2024.6'!B:B,'2024.1-2024.6'!K:K)</f>
        <v>7265.73</v>
      </c>
      <c r="I210" s="10">
        <f>IFERROR(AVERAGEIF(#REF!,B210,#REF!),0)</f>
        <v>0</v>
      </c>
      <c r="J210" s="10">
        <f>_xlfn.XLOOKUP(B210,'2024.1-2024.6'!B:B,'2024.1-2024.6'!J:J)</f>
        <v>1900</v>
      </c>
      <c r="K210" s="10">
        <f>IFERROR(AVERAGEIF(#REF!,B210,#REF!),0)</f>
        <v>0</v>
      </c>
      <c r="M210" s="10">
        <f>SUMIF('2024.7-2024.9'!B:B,B210,'2024.7-2024.9'!L:L)</f>
        <v>1091.04</v>
      </c>
      <c r="O210" s="10">
        <f>SUMIF('2024.7-2024.9'!B:B,B210,'2024.7-2024.9'!N:N)</f>
        <v>16.69</v>
      </c>
      <c r="P210" s="10">
        <f>SUMIF('2024.7-2024.9'!B:B,B210,'2024.7-2024.9'!P:P)</f>
        <v>11.4</v>
      </c>
      <c r="R210" s="10">
        <f>SUMIF('2024.7-2024.9'!B:B,B210,'2024.7-2024.9'!M:M)</f>
        <v>264.52</v>
      </c>
      <c r="T210" s="10">
        <f>SUMIF('2024.7-2024.9'!B:B,B210,'2024.7-2024.9'!O:O)</f>
        <v>0</v>
      </c>
      <c r="U210" s="10">
        <f t="shared" si="116"/>
        <v>7265.73</v>
      </c>
      <c r="V210" s="10">
        <f t="shared" si="117"/>
        <v>7265.73</v>
      </c>
      <c r="W210" s="10">
        <f t="shared" si="118"/>
        <v>3269.5785</v>
      </c>
      <c r="X210" s="10">
        <f t="shared" si="119"/>
        <v>7265.73</v>
      </c>
      <c r="Y210" s="10">
        <f t="shared" si="120"/>
        <v>7265.73</v>
      </c>
      <c r="Z210" s="10">
        <f t="shared" si="121"/>
        <v>174.37752</v>
      </c>
      <c r="AA210" s="10">
        <f t="shared" si="122"/>
        <v>7265.73</v>
      </c>
      <c r="AB210" s="10">
        <f t="shared" si="123"/>
        <v>43.59438</v>
      </c>
      <c r="AC210" s="10">
        <f t="shared" si="124"/>
        <v>7265.73</v>
      </c>
      <c r="AD210" s="10">
        <f t="shared" si="125"/>
        <v>5626</v>
      </c>
      <c r="AE210" s="10">
        <f t="shared" si="126"/>
        <v>675.12</v>
      </c>
      <c r="AF210" s="10">
        <f t="shared" si="127"/>
        <v>7265.73</v>
      </c>
      <c r="AG210" s="10">
        <f t="shared" si="128"/>
        <v>7265.73</v>
      </c>
      <c r="AH210" s="10">
        <f t="shared" si="129"/>
        <v>1089.8595</v>
      </c>
      <c r="AI210" s="10">
        <f t="shared" si="130"/>
        <v>-2178.5385</v>
      </c>
      <c r="AJ210" s="10">
        <f t="shared" si="131"/>
        <v>-157.68752</v>
      </c>
      <c r="AK210" s="10">
        <f t="shared" si="132"/>
        <v>-32.19438</v>
      </c>
      <c r="AL210" s="10">
        <f t="shared" si="133"/>
        <v>-410.6</v>
      </c>
      <c r="AM210" s="10">
        <f t="shared" si="134"/>
        <v>-1089.8595</v>
      </c>
      <c r="AN210" s="10">
        <f t="shared" si="135"/>
        <v>4546</v>
      </c>
      <c r="AO210" s="10">
        <f t="shared" si="136"/>
        <v>4546</v>
      </c>
      <c r="AP210" s="10">
        <f t="shared" si="137"/>
        <v>2045.7</v>
      </c>
      <c r="AQ210" s="191">
        <f t="shared" si="138"/>
        <v>1900</v>
      </c>
      <c r="AR210" s="191">
        <f t="shared" si="139"/>
        <v>1900</v>
      </c>
      <c r="AS210" s="191">
        <f t="shared" si="140"/>
        <v>45.6</v>
      </c>
      <c r="AT210" s="191">
        <f t="shared" si="141"/>
        <v>1900</v>
      </c>
      <c r="AU210" s="191">
        <f t="shared" si="142"/>
        <v>11.4</v>
      </c>
      <c r="AV210" s="191">
        <f t="shared" si="143"/>
        <v>4340</v>
      </c>
      <c r="AW210" s="191">
        <f t="shared" si="144"/>
        <v>4340</v>
      </c>
      <c r="AX210" s="191">
        <f t="shared" si="145"/>
        <v>520.8</v>
      </c>
      <c r="AY210" s="191">
        <f t="shared" si="146"/>
        <v>1900</v>
      </c>
      <c r="AZ210" s="191">
        <f t="shared" si="147"/>
        <v>1900</v>
      </c>
      <c r="BA210" s="191">
        <f t="shared" si="148"/>
        <v>285</v>
      </c>
      <c r="BB210" s="191">
        <f t="shared" si="149"/>
        <v>-954.66</v>
      </c>
      <c r="BC210" s="191">
        <f t="shared" si="150"/>
        <v>-28.91</v>
      </c>
      <c r="BD210" s="191">
        <f t="shared" si="151"/>
        <v>0</v>
      </c>
      <c r="BE210" s="191">
        <f t="shared" si="152"/>
        <v>-256.28</v>
      </c>
      <c r="BF210" s="191">
        <f t="shared" si="153"/>
        <v>-285</v>
      </c>
    </row>
    <row r="211" spans="2:58">
      <c r="B211" t="s">
        <v>412</v>
      </c>
      <c r="C211" s="195" t="str">
        <f>_xlfn.XLOOKUP(B211,'2024.7-2024.9'!B:B,'2024.7-2024.9'!G:G)</f>
        <v>2023/02/09</v>
      </c>
      <c r="D211">
        <f>_xlfn.XLOOKUP(B211,'2024.7-2024.9'!B:B,'2024.7-2024.9'!I:I)</f>
        <v>0</v>
      </c>
      <c r="E211" t="str">
        <f>_xlfn.XLOOKUP(B211,'2024.7-2024.9'!B:B,'2024.7-2024.9'!C:C)</f>
        <v>运营中心</v>
      </c>
      <c r="F211" t="str">
        <f>_xlfn.XLOOKUP(B211,'2024.7-2024.9'!B:B,'2024.7-2024.9'!F:F)</f>
        <v>装配钳工</v>
      </c>
      <c r="G211">
        <f>_xlfn.XLOOKUP(B211,'2024.07-09姓名和payroll计数'!A:A,'2024.07-09姓名和payroll计数'!B:B)</f>
        <v>3</v>
      </c>
      <c r="H211" s="10">
        <f>_xlfn.XLOOKUP(B211,'2024.1-2024.6'!B:B,'2024.1-2024.6'!K:K)</f>
        <v>5913.81</v>
      </c>
      <c r="I211" s="10">
        <f>IFERROR(AVERAGEIF(#REF!,B211,#REF!),0)</f>
        <v>0</v>
      </c>
      <c r="J211" s="10">
        <f>_xlfn.XLOOKUP(B211,'2024.1-2024.6'!B:B,'2024.1-2024.6'!J:J)</f>
        <v>1900</v>
      </c>
      <c r="K211" s="10">
        <f>IFERROR(AVERAGEIF(#REF!,B211,#REF!),0)</f>
        <v>0</v>
      </c>
      <c r="M211" s="10">
        <f>SUMIF('2024.7-2024.9'!B:B,B211,'2024.7-2024.9'!L:L)</f>
        <v>1091.04</v>
      </c>
      <c r="O211" s="10">
        <f>SUMIF('2024.7-2024.9'!B:B,B211,'2024.7-2024.9'!N:N)</f>
        <v>16.69</v>
      </c>
      <c r="P211" s="10">
        <f>SUMIF('2024.7-2024.9'!B:B,B211,'2024.7-2024.9'!P:P)</f>
        <v>11.4</v>
      </c>
      <c r="R211" s="10">
        <f>SUMIF('2024.7-2024.9'!B:B,B211,'2024.7-2024.9'!M:M)</f>
        <v>264.52</v>
      </c>
      <c r="T211" s="10">
        <f>SUMIF('2024.7-2024.9'!B:B,B211,'2024.7-2024.9'!O:O)</f>
        <v>0</v>
      </c>
      <c r="U211" s="10">
        <f t="shared" si="116"/>
        <v>5913.81</v>
      </c>
      <c r="V211" s="10">
        <f t="shared" si="117"/>
        <v>5913.81</v>
      </c>
      <c r="W211" s="10">
        <f t="shared" si="118"/>
        <v>2661.2145</v>
      </c>
      <c r="X211" s="10">
        <f t="shared" si="119"/>
        <v>5913.81</v>
      </c>
      <c r="Y211" s="10">
        <f t="shared" si="120"/>
        <v>5913.81</v>
      </c>
      <c r="Z211" s="10">
        <f t="shared" si="121"/>
        <v>141.93144</v>
      </c>
      <c r="AA211" s="10">
        <f t="shared" si="122"/>
        <v>5913.81</v>
      </c>
      <c r="AB211" s="10">
        <f t="shared" si="123"/>
        <v>35.48286</v>
      </c>
      <c r="AC211" s="10">
        <f t="shared" si="124"/>
        <v>5913.81</v>
      </c>
      <c r="AD211" s="10">
        <f t="shared" si="125"/>
        <v>5626</v>
      </c>
      <c r="AE211" s="10">
        <f t="shared" si="126"/>
        <v>675.12</v>
      </c>
      <c r="AF211" s="10">
        <f t="shared" si="127"/>
        <v>5913.81</v>
      </c>
      <c r="AG211" s="10">
        <f t="shared" si="128"/>
        <v>5913.81</v>
      </c>
      <c r="AH211" s="10">
        <f t="shared" si="129"/>
        <v>887.0715</v>
      </c>
      <c r="AI211" s="10">
        <f t="shared" si="130"/>
        <v>-1570.1745</v>
      </c>
      <c r="AJ211" s="10">
        <f t="shared" si="131"/>
        <v>-125.24144</v>
      </c>
      <c r="AK211" s="10">
        <f t="shared" si="132"/>
        <v>-24.08286</v>
      </c>
      <c r="AL211" s="10">
        <f t="shared" si="133"/>
        <v>-410.6</v>
      </c>
      <c r="AM211" s="10">
        <f t="shared" si="134"/>
        <v>-887.0715</v>
      </c>
      <c r="AN211" s="10">
        <f t="shared" si="135"/>
        <v>4546</v>
      </c>
      <c r="AO211" s="10">
        <f t="shared" si="136"/>
        <v>4546</v>
      </c>
      <c r="AP211" s="10">
        <f t="shared" si="137"/>
        <v>2045.7</v>
      </c>
      <c r="AQ211" s="191">
        <f t="shared" si="138"/>
        <v>1900</v>
      </c>
      <c r="AR211" s="191">
        <f t="shared" si="139"/>
        <v>1900</v>
      </c>
      <c r="AS211" s="191">
        <f t="shared" si="140"/>
        <v>45.6</v>
      </c>
      <c r="AT211" s="191">
        <f t="shared" si="141"/>
        <v>1900</v>
      </c>
      <c r="AU211" s="191">
        <f t="shared" si="142"/>
        <v>11.4</v>
      </c>
      <c r="AV211" s="191">
        <f t="shared" si="143"/>
        <v>4340</v>
      </c>
      <c r="AW211" s="191">
        <f t="shared" si="144"/>
        <v>4340</v>
      </c>
      <c r="AX211" s="191">
        <f t="shared" si="145"/>
        <v>520.8</v>
      </c>
      <c r="AY211" s="191">
        <f t="shared" si="146"/>
        <v>1900</v>
      </c>
      <c r="AZ211" s="191">
        <f t="shared" si="147"/>
        <v>1900</v>
      </c>
      <c r="BA211" s="191">
        <f t="shared" si="148"/>
        <v>285</v>
      </c>
      <c r="BB211" s="191">
        <f t="shared" si="149"/>
        <v>-954.66</v>
      </c>
      <c r="BC211" s="191">
        <f t="shared" si="150"/>
        <v>-28.91</v>
      </c>
      <c r="BD211" s="191">
        <f t="shared" si="151"/>
        <v>0</v>
      </c>
      <c r="BE211" s="191">
        <f t="shared" si="152"/>
        <v>-256.28</v>
      </c>
      <c r="BF211" s="191">
        <f t="shared" si="153"/>
        <v>-285</v>
      </c>
    </row>
    <row r="212" spans="2:58">
      <c r="B212" t="s">
        <v>413</v>
      </c>
      <c r="C212" s="195" t="str">
        <f>_xlfn.XLOOKUP(B212,'2024.7-2024.9'!B:B,'2024.7-2024.9'!G:G)</f>
        <v>2019/07/16</v>
      </c>
      <c r="D212">
        <f>_xlfn.XLOOKUP(B212,'2024.7-2024.9'!B:B,'2024.7-2024.9'!I:I)</f>
        <v>0</v>
      </c>
      <c r="E212" t="str">
        <f>_xlfn.XLOOKUP(B212,'2024.7-2024.9'!B:B,'2024.7-2024.9'!C:C)</f>
        <v>服务营销中心</v>
      </c>
      <c r="F212" t="str">
        <f>_xlfn.XLOOKUP(B212,'2024.7-2024.9'!B:B,'2024.7-2024.9'!F:F)</f>
        <v>电气服务安装技师</v>
      </c>
      <c r="G212">
        <f>_xlfn.XLOOKUP(B212,'2024.07-09姓名和payroll计数'!A:A,'2024.07-09姓名和payroll计数'!B:B)</f>
        <v>3</v>
      </c>
      <c r="H212" s="10">
        <f>_xlfn.XLOOKUP(B212,'2024.1-2024.6'!B:B,'2024.1-2024.6'!K:K)</f>
        <v>8137.46</v>
      </c>
      <c r="I212" s="10">
        <f>IFERROR(AVERAGEIF(#REF!,B212,#REF!),0)</f>
        <v>0</v>
      </c>
      <c r="J212" s="10">
        <f>_xlfn.XLOOKUP(B212,'2024.1-2024.6'!B:B,'2024.1-2024.6'!J:J)</f>
        <v>2993</v>
      </c>
      <c r="K212" s="10">
        <f>IFERROR(AVERAGEIF(#REF!,B212,#REF!),0)</f>
        <v>0</v>
      </c>
      <c r="M212" s="10">
        <f>SUMIF('2024.7-2024.9'!B:B,B212,'2024.7-2024.9'!L:L)</f>
        <v>1091.04</v>
      </c>
      <c r="O212" s="10">
        <f>SUMIF('2024.7-2024.9'!B:B,B212,'2024.7-2024.9'!N:N)</f>
        <v>16.69</v>
      </c>
      <c r="P212" s="10">
        <f>SUMIF('2024.7-2024.9'!B:B,B212,'2024.7-2024.9'!P:P)</f>
        <v>11.4</v>
      </c>
      <c r="R212" s="10">
        <f>SUMIF('2024.7-2024.9'!B:B,B212,'2024.7-2024.9'!M:M)</f>
        <v>264.52</v>
      </c>
      <c r="T212" s="10">
        <f>SUMIF('2024.7-2024.9'!B:B,B212,'2024.7-2024.9'!O:O)</f>
        <v>0</v>
      </c>
      <c r="U212" s="10">
        <f t="shared" si="116"/>
        <v>8137.46</v>
      </c>
      <c r="V212" s="10">
        <f t="shared" si="117"/>
        <v>8137.46</v>
      </c>
      <c r="W212" s="10">
        <f t="shared" si="118"/>
        <v>3661.857</v>
      </c>
      <c r="X212" s="10">
        <f t="shared" si="119"/>
        <v>8137.46</v>
      </c>
      <c r="Y212" s="10">
        <f t="shared" si="120"/>
        <v>8137.46</v>
      </c>
      <c r="Z212" s="10">
        <f t="shared" si="121"/>
        <v>195.29904</v>
      </c>
      <c r="AA212" s="10">
        <f t="shared" si="122"/>
        <v>8137.46</v>
      </c>
      <c r="AB212" s="10">
        <f t="shared" si="123"/>
        <v>48.82476</v>
      </c>
      <c r="AC212" s="10">
        <f t="shared" si="124"/>
        <v>8137.46</v>
      </c>
      <c r="AD212" s="10">
        <f t="shared" si="125"/>
        <v>5626</v>
      </c>
      <c r="AE212" s="10">
        <f t="shared" si="126"/>
        <v>675.12</v>
      </c>
      <c r="AF212" s="10">
        <f t="shared" si="127"/>
        <v>8137.46</v>
      </c>
      <c r="AG212" s="10">
        <f t="shared" si="128"/>
        <v>8137.46</v>
      </c>
      <c r="AH212" s="10">
        <f t="shared" si="129"/>
        <v>1220.619</v>
      </c>
      <c r="AI212" s="10">
        <f t="shared" si="130"/>
        <v>-2570.817</v>
      </c>
      <c r="AJ212" s="10">
        <f t="shared" si="131"/>
        <v>-178.60904</v>
      </c>
      <c r="AK212" s="10">
        <f t="shared" si="132"/>
        <v>-37.42476</v>
      </c>
      <c r="AL212" s="10">
        <f t="shared" si="133"/>
        <v>-410.6</v>
      </c>
      <c r="AM212" s="10">
        <f t="shared" si="134"/>
        <v>-1220.619</v>
      </c>
      <c r="AN212" s="10">
        <f t="shared" si="135"/>
        <v>4546</v>
      </c>
      <c r="AO212" s="10">
        <f t="shared" si="136"/>
        <v>4546</v>
      </c>
      <c r="AP212" s="10">
        <f t="shared" si="137"/>
        <v>2045.7</v>
      </c>
      <c r="AQ212" s="191">
        <f t="shared" si="138"/>
        <v>2993</v>
      </c>
      <c r="AR212" s="191">
        <f t="shared" si="139"/>
        <v>2993</v>
      </c>
      <c r="AS212" s="191">
        <f t="shared" si="140"/>
        <v>71.832</v>
      </c>
      <c r="AT212" s="191">
        <f t="shared" si="141"/>
        <v>2993</v>
      </c>
      <c r="AU212" s="191">
        <f t="shared" si="142"/>
        <v>17.958</v>
      </c>
      <c r="AV212" s="191">
        <f t="shared" si="143"/>
        <v>4340</v>
      </c>
      <c r="AW212" s="191">
        <f t="shared" si="144"/>
        <v>4340</v>
      </c>
      <c r="AX212" s="191">
        <f t="shared" si="145"/>
        <v>520.8</v>
      </c>
      <c r="AY212" s="191">
        <f t="shared" si="146"/>
        <v>2993</v>
      </c>
      <c r="AZ212" s="191">
        <f t="shared" si="147"/>
        <v>2993</v>
      </c>
      <c r="BA212" s="191">
        <f t="shared" si="148"/>
        <v>448.95</v>
      </c>
      <c r="BB212" s="191">
        <f t="shared" si="149"/>
        <v>-954.66</v>
      </c>
      <c r="BC212" s="191">
        <f t="shared" si="150"/>
        <v>-55.142</v>
      </c>
      <c r="BD212" s="191">
        <f t="shared" si="151"/>
        <v>-6.558</v>
      </c>
      <c r="BE212" s="191">
        <f t="shared" si="152"/>
        <v>-256.28</v>
      </c>
      <c r="BF212" s="191">
        <f t="shared" si="153"/>
        <v>-448.95</v>
      </c>
    </row>
    <row r="213" spans="2:58">
      <c r="B213" t="s">
        <v>414</v>
      </c>
      <c r="C213" s="195" t="str">
        <f>_xlfn.XLOOKUP(B213,'2024.7-2024.9'!B:B,'2024.7-2024.9'!G:G)</f>
        <v>2017/11/22</v>
      </c>
      <c r="D213">
        <f>_xlfn.XLOOKUP(B213,'2024.7-2024.9'!B:B,'2024.7-2024.9'!I:I)</f>
        <v>0</v>
      </c>
      <c r="E213" t="str">
        <f>_xlfn.XLOOKUP(B213,'2024.7-2024.9'!B:B,'2024.7-2024.9'!C:C)</f>
        <v>运营中心</v>
      </c>
      <c r="F213" t="str">
        <f>_xlfn.XLOOKUP(B213,'2024.7-2024.9'!B:B,'2024.7-2024.9'!F:F)</f>
        <v>装配钳工</v>
      </c>
      <c r="G213">
        <f>_xlfn.XLOOKUP(B213,'2024.07-09姓名和payroll计数'!A:A,'2024.07-09姓名和payroll计数'!B:B)</f>
        <v>3</v>
      </c>
      <c r="H213" s="10">
        <f>_xlfn.XLOOKUP(B213,'2024.1-2024.6'!B:B,'2024.1-2024.6'!K:K)</f>
        <v>9377.28</v>
      </c>
      <c r="I213" s="10">
        <f>IFERROR(AVERAGEIF(#REF!,B213,#REF!),0)</f>
        <v>0</v>
      </c>
      <c r="J213" s="10">
        <f>_xlfn.XLOOKUP(B213,'2024.1-2024.6'!B:B,'2024.1-2024.6'!J:J)</f>
        <v>1900</v>
      </c>
      <c r="K213" s="10">
        <f>IFERROR(AVERAGEIF(#REF!,B213,#REF!),0)</f>
        <v>0</v>
      </c>
      <c r="M213" s="10">
        <f>SUMIF('2024.7-2024.9'!B:B,B213,'2024.7-2024.9'!L:L)</f>
        <v>1091.04</v>
      </c>
      <c r="O213" s="10">
        <f>SUMIF('2024.7-2024.9'!B:B,B213,'2024.7-2024.9'!N:N)</f>
        <v>16.69</v>
      </c>
      <c r="P213" s="10">
        <f>SUMIF('2024.7-2024.9'!B:B,B213,'2024.7-2024.9'!P:P)</f>
        <v>11.4</v>
      </c>
      <c r="R213" s="10">
        <f>SUMIF('2024.7-2024.9'!B:B,B213,'2024.7-2024.9'!M:M)</f>
        <v>264.52</v>
      </c>
      <c r="T213" s="10">
        <f>SUMIF('2024.7-2024.9'!B:B,B213,'2024.7-2024.9'!O:O)</f>
        <v>0</v>
      </c>
      <c r="U213" s="10">
        <f t="shared" si="116"/>
        <v>9377.28</v>
      </c>
      <c r="V213" s="10">
        <f t="shared" si="117"/>
        <v>9377.28</v>
      </c>
      <c r="W213" s="10">
        <f t="shared" si="118"/>
        <v>4219.776</v>
      </c>
      <c r="X213" s="10">
        <f t="shared" si="119"/>
        <v>9377.28</v>
      </c>
      <c r="Y213" s="10">
        <f t="shared" si="120"/>
        <v>9377.28</v>
      </c>
      <c r="Z213" s="10">
        <f t="shared" si="121"/>
        <v>225.05472</v>
      </c>
      <c r="AA213" s="10">
        <f t="shared" si="122"/>
        <v>9377.28</v>
      </c>
      <c r="AB213" s="10">
        <f t="shared" si="123"/>
        <v>56.26368</v>
      </c>
      <c r="AC213" s="10">
        <f t="shared" si="124"/>
        <v>9377.28</v>
      </c>
      <c r="AD213" s="10">
        <f t="shared" si="125"/>
        <v>5626</v>
      </c>
      <c r="AE213" s="10">
        <f t="shared" si="126"/>
        <v>675.12</v>
      </c>
      <c r="AF213" s="10">
        <f t="shared" si="127"/>
        <v>9377.28</v>
      </c>
      <c r="AG213" s="10">
        <f t="shared" si="128"/>
        <v>9377.28</v>
      </c>
      <c r="AH213" s="10">
        <f t="shared" si="129"/>
        <v>1406.592</v>
      </c>
      <c r="AI213" s="10">
        <f t="shared" si="130"/>
        <v>-3128.736</v>
      </c>
      <c r="AJ213" s="10">
        <f t="shared" si="131"/>
        <v>-208.36472</v>
      </c>
      <c r="AK213" s="10">
        <f t="shared" si="132"/>
        <v>-44.86368</v>
      </c>
      <c r="AL213" s="10">
        <f t="shared" si="133"/>
        <v>-410.6</v>
      </c>
      <c r="AM213" s="10">
        <f t="shared" si="134"/>
        <v>-1406.592</v>
      </c>
      <c r="AN213" s="10">
        <f t="shared" si="135"/>
        <v>4546</v>
      </c>
      <c r="AO213" s="10">
        <f t="shared" si="136"/>
        <v>4546</v>
      </c>
      <c r="AP213" s="10">
        <f t="shared" si="137"/>
        <v>2045.7</v>
      </c>
      <c r="AQ213" s="191">
        <f t="shared" si="138"/>
        <v>1900</v>
      </c>
      <c r="AR213" s="191">
        <f t="shared" si="139"/>
        <v>1900</v>
      </c>
      <c r="AS213" s="191">
        <f t="shared" si="140"/>
        <v>45.6</v>
      </c>
      <c r="AT213" s="191">
        <f t="shared" si="141"/>
        <v>1900</v>
      </c>
      <c r="AU213" s="191">
        <f t="shared" si="142"/>
        <v>11.4</v>
      </c>
      <c r="AV213" s="191">
        <f t="shared" si="143"/>
        <v>4340</v>
      </c>
      <c r="AW213" s="191">
        <f t="shared" si="144"/>
        <v>4340</v>
      </c>
      <c r="AX213" s="191">
        <f t="shared" si="145"/>
        <v>520.8</v>
      </c>
      <c r="AY213" s="191">
        <f t="shared" si="146"/>
        <v>1900</v>
      </c>
      <c r="AZ213" s="191">
        <f t="shared" si="147"/>
        <v>1900</v>
      </c>
      <c r="BA213" s="191">
        <f t="shared" si="148"/>
        <v>285</v>
      </c>
      <c r="BB213" s="191">
        <f t="shared" si="149"/>
        <v>-954.66</v>
      </c>
      <c r="BC213" s="191">
        <f t="shared" si="150"/>
        <v>-28.91</v>
      </c>
      <c r="BD213" s="191">
        <f t="shared" si="151"/>
        <v>0</v>
      </c>
      <c r="BE213" s="191">
        <f t="shared" si="152"/>
        <v>-256.28</v>
      </c>
      <c r="BF213" s="191">
        <f t="shared" si="153"/>
        <v>-285</v>
      </c>
    </row>
    <row r="214" spans="2:58">
      <c r="B214" t="s">
        <v>415</v>
      </c>
      <c r="C214" s="195" t="str">
        <f>_xlfn.XLOOKUP(B214,'2024.7-2024.9'!B:B,'2024.7-2024.9'!G:G)</f>
        <v>2022/10/20</v>
      </c>
      <c r="D214">
        <f>_xlfn.XLOOKUP(B214,'2024.7-2024.9'!B:B,'2024.7-2024.9'!I:I)</f>
        <v>0</v>
      </c>
      <c r="E214" t="str">
        <f>_xlfn.XLOOKUP(B214,'2024.7-2024.9'!B:B,'2024.7-2024.9'!C:C)</f>
        <v>销售部</v>
      </c>
      <c r="F214" t="str">
        <f>_xlfn.XLOOKUP(B214,'2024.7-2024.9'!B:B,'2024.7-2024.9'!F:F)</f>
        <v>区域销售经理</v>
      </c>
      <c r="G214">
        <f>_xlfn.XLOOKUP(B214,'2024.07-09姓名和payroll计数'!A:A,'2024.07-09姓名和payroll计数'!B:B)</f>
        <v>3</v>
      </c>
      <c r="H214" s="10">
        <f>_xlfn.XLOOKUP(B214,'2024.1-2024.6'!B:B,'2024.1-2024.6'!K:K)</f>
        <v>5802.3</v>
      </c>
      <c r="I214" s="10">
        <f>IFERROR(AVERAGEIF(#REF!,B214,#REF!),0)</f>
        <v>0</v>
      </c>
      <c r="J214" s="10">
        <f>_xlfn.XLOOKUP(B214,'2024.1-2024.6'!B:B,'2024.1-2024.6'!J:J)</f>
        <v>3850</v>
      </c>
      <c r="K214" s="10">
        <f>IFERROR(AVERAGEIF(#REF!,B214,#REF!),0)</f>
        <v>0</v>
      </c>
      <c r="M214" s="10">
        <f>SUMIF('2024.7-2024.9'!B:B,B214,'2024.7-2024.9'!L:L)</f>
        <v>0</v>
      </c>
      <c r="O214" s="10">
        <f>SUMIF('2024.7-2024.9'!B:B,B214,'2024.7-2024.9'!N:N)</f>
        <v>0</v>
      </c>
      <c r="P214" s="10">
        <f>SUMIF('2024.7-2024.9'!B:B,B214,'2024.7-2024.9'!P:P)</f>
        <v>0</v>
      </c>
      <c r="R214" s="10">
        <f>SUMIF('2024.7-2024.9'!B:B,B214,'2024.7-2024.9'!M:M)</f>
        <v>0</v>
      </c>
      <c r="T214" s="10">
        <f>SUMIF('2024.7-2024.9'!B:B,B214,'2024.7-2024.9'!O:O)</f>
        <v>0</v>
      </c>
      <c r="U214" s="10">
        <f t="shared" si="116"/>
        <v>5802.3</v>
      </c>
      <c r="V214" s="10">
        <f t="shared" si="117"/>
        <v>5802.3</v>
      </c>
      <c r="W214" s="10">
        <f t="shared" si="118"/>
        <v>2611.035</v>
      </c>
      <c r="X214" s="10">
        <f t="shared" si="119"/>
        <v>5802.3</v>
      </c>
      <c r="Y214" s="10">
        <f t="shared" si="120"/>
        <v>5802.3</v>
      </c>
      <c r="Z214" s="10">
        <f t="shared" si="121"/>
        <v>139.2552</v>
      </c>
      <c r="AA214" s="10">
        <f t="shared" si="122"/>
        <v>5802.3</v>
      </c>
      <c r="AB214" s="10">
        <f t="shared" si="123"/>
        <v>34.8138</v>
      </c>
      <c r="AC214" s="10">
        <f t="shared" si="124"/>
        <v>5802.3</v>
      </c>
      <c r="AD214" s="10">
        <f t="shared" si="125"/>
        <v>5626</v>
      </c>
      <c r="AE214" s="10">
        <f t="shared" si="126"/>
        <v>675.12</v>
      </c>
      <c r="AF214" s="10">
        <f t="shared" si="127"/>
        <v>5802.3</v>
      </c>
      <c r="AG214" s="10">
        <f t="shared" si="128"/>
        <v>5802.3</v>
      </c>
      <c r="AH214" s="10">
        <f t="shared" si="129"/>
        <v>870.345</v>
      </c>
      <c r="AI214" s="10">
        <f t="shared" si="130"/>
        <v>-2611.035</v>
      </c>
      <c r="AJ214" s="10">
        <f t="shared" si="131"/>
        <v>-139.2552</v>
      </c>
      <c r="AK214" s="10">
        <f t="shared" si="132"/>
        <v>-34.8138</v>
      </c>
      <c r="AL214" s="10">
        <f t="shared" si="133"/>
        <v>-675.12</v>
      </c>
      <c r="AM214" s="10">
        <f t="shared" si="134"/>
        <v>-870.345</v>
      </c>
      <c r="AN214" s="10">
        <f t="shared" si="135"/>
        <v>4546</v>
      </c>
      <c r="AO214" s="10">
        <f t="shared" si="136"/>
        <v>4546</v>
      </c>
      <c r="AP214" s="10">
        <f t="shared" si="137"/>
        <v>2045.7</v>
      </c>
      <c r="AQ214" s="191">
        <f t="shared" si="138"/>
        <v>3850</v>
      </c>
      <c r="AR214" s="191">
        <f t="shared" si="139"/>
        <v>3850</v>
      </c>
      <c r="AS214" s="191">
        <f t="shared" si="140"/>
        <v>92.4</v>
      </c>
      <c r="AT214" s="191">
        <f t="shared" si="141"/>
        <v>3850</v>
      </c>
      <c r="AU214" s="191">
        <f t="shared" si="142"/>
        <v>23.1</v>
      </c>
      <c r="AV214" s="191">
        <f t="shared" si="143"/>
        <v>4340</v>
      </c>
      <c r="AW214" s="191">
        <f t="shared" si="144"/>
        <v>4340</v>
      </c>
      <c r="AX214" s="191">
        <f t="shared" si="145"/>
        <v>520.8</v>
      </c>
      <c r="AY214" s="191">
        <f t="shared" si="146"/>
        <v>3850</v>
      </c>
      <c r="AZ214" s="191">
        <f t="shared" si="147"/>
        <v>3850</v>
      </c>
      <c r="BA214" s="191">
        <f t="shared" si="148"/>
        <v>577.5</v>
      </c>
      <c r="BB214" s="191">
        <f t="shared" si="149"/>
        <v>-2045.7</v>
      </c>
      <c r="BC214" s="191">
        <f t="shared" si="150"/>
        <v>-92.4</v>
      </c>
      <c r="BD214" s="191">
        <f t="shared" si="151"/>
        <v>-23.1</v>
      </c>
      <c r="BE214" s="191">
        <f t="shared" si="152"/>
        <v>-520.8</v>
      </c>
      <c r="BF214" s="191">
        <f t="shared" si="153"/>
        <v>-577.5</v>
      </c>
    </row>
    <row r="215" spans="2:58">
      <c r="B215" t="s">
        <v>416</v>
      </c>
      <c r="C215" s="195" t="str">
        <f>_xlfn.XLOOKUP(B215,'2024.7-2024.9'!B:B,'2024.7-2024.9'!G:G)</f>
        <v>2018/10/23</v>
      </c>
      <c r="D215">
        <f>_xlfn.XLOOKUP(B215,'2024.7-2024.9'!B:B,'2024.7-2024.9'!I:I)</f>
        <v>0</v>
      </c>
      <c r="E215" t="str">
        <f>_xlfn.XLOOKUP(B215,'2024.7-2024.9'!B:B,'2024.7-2024.9'!C:C)</f>
        <v>研发部</v>
      </c>
      <c r="F215" t="str">
        <f>_xlfn.XLOOKUP(B215,'2024.7-2024.9'!B:B,'2024.7-2024.9'!F:F)</f>
        <v>初级电气研发工程师</v>
      </c>
      <c r="G215">
        <f>_xlfn.XLOOKUP(B215,'2024.07-09姓名和payroll计数'!A:A,'2024.07-09姓名和payroll计数'!B:B)</f>
        <v>3</v>
      </c>
      <c r="H215" s="10">
        <f>_xlfn.XLOOKUP(B215,'2024.1-2024.6'!B:B,'2024.1-2024.6'!K:K)</f>
        <v>11028.5</v>
      </c>
      <c r="I215" s="10">
        <f>IFERROR(AVERAGEIF(#REF!,B215,#REF!),0)</f>
        <v>0</v>
      </c>
      <c r="J215" s="10">
        <f>_xlfn.XLOOKUP(B215,'2024.1-2024.6'!B:B,'2024.1-2024.6'!J:J)</f>
        <v>4133</v>
      </c>
      <c r="K215" s="10">
        <f>IFERROR(AVERAGEIF(#REF!,B215,#REF!),0)</f>
        <v>0</v>
      </c>
      <c r="M215" s="10">
        <f>SUMIF('2024.7-2024.9'!B:B,B215,'2024.7-2024.9'!L:L)</f>
        <v>1091.04</v>
      </c>
      <c r="O215" s="10">
        <f>SUMIF('2024.7-2024.9'!B:B,B215,'2024.7-2024.9'!N:N)</f>
        <v>16.69</v>
      </c>
      <c r="P215" s="10">
        <f>SUMIF('2024.7-2024.9'!B:B,B215,'2024.7-2024.9'!P:P)</f>
        <v>11.4</v>
      </c>
      <c r="R215" s="10">
        <f>SUMIF('2024.7-2024.9'!B:B,B215,'2024.7-2024.9'!M:M)</f>
        <v>264.52</v>
      </c>
      <c r="T215" s="10">
        <f>SUMIF('2024.7-2024.9'!B:B,B215,'2024.7-2024.9'!O:O)</f>
        <v>900</v>
      </c>
      <c r="U215" s="10">
        <f t="shared" si="116"/>
        <v>11028.5</v>
      </c>
      <c r="V215" s="10">
        <f t="shared" si="117"/>
        <v>11028.5</v>
      </c>
      <c r="W215" s="10">
        <f t="shared" si="118"/>
        <v>4962.825</v>
      </c>
      <c r="X215" s="10">
        <f t="shared" si="119"/>
        <v>11028.5</v>
      </c>
      <c r="Y215" s="10">
        <f t="shared" si="120"/>
        <v>11028.5</v>
      </c>
      <c r="Z215" s="10">
        <f t="shared" si="121"/>
        <v>264.684</v>
      </c>
      <c r="AA215" s="10">
        <f t="shared" si="122"/>
        <v>11028.5</v>
      </c>
      <c r="AB215" s="10">
        <f t="shared" si="123"/>
        <v>66.171</v>
      </c>
      <c r="AC215" s="10">
        <f t="shared" si="124"/>
        <v>11028.5</v>
      </c>
      <c r="AD215" s="10">
        <f t="shared" si="125"/>
        <v>5626</v>
      </c>
      <c r="AE215" s="10">
        <f t="shared" si="126"/>
        <v>675.12</v>
      </c>
      <c r="AF215" s="10">
        <f t="shared" si="127"/>
        <v>11028.5</v>
      </c>
      <c r="AG215" s="10">
        <f t="shared" si="128"/>
        <v>11028.5</v>
      </c>
      <c r="AH215" s="10">
        <f t="shared" si="129"/>
        <v>1654.275</v>
      </c>
      <c r="AI215" s="10">
        <f t="shared" si="130"/>
        <v>-3871.785</v>
      </c>
      <c r="AJ215" s="10">
        <f t="shared" si="131"/>
        <v>-247.994</v>
      </c>
      <c r="AK215" s="10">
        <f t="shared" si="132"/>
        <v>-54.771</v>
      </c>
      <c r="AL215" s="10">
        <f t="shared" si="133"/>
        <v>-410.6</v>
      </c>
      <c r="AM215" s="10">
        <f t="shared" si="134"/>
        <v>-754.275</v>
      </c>
      <c r="AN215" s="10">
        <f t="shared" si="135"/>
        <v>4546</v>
      </c>
      <c r="AO215" s="10">
        <f t="shared" si="136"/>
        <v>4546</v>
      </c>
      <c r="AP215" s="10">
        <f t="shared" si="137"/>
        <v>2045.7</v>
      </c>
      <c r="AQ215" s="191">
        <f t="shared" si="138"/>
        <v>4133</v>
      </c>
      <c r="AR215" s="191">
        <f t="shared" si="139"/>
        <v>4133</v>
      </c>
      <c r="AS215" s="191">
        <f t="shared" si="140"/>
        <v>99.192</v>
      </c>
      <c r="AT215" s="191">
        <f t="shared" si="141"/>
        <v>4133</v>
      </c>
      <c r="AU215" s="191">
        <f t="shared" si="142"/>
        <v>24.798</v>
      </c>
      <c r="AV215" s="191">
        <f t="shared" si="143"/>
        <v>4340</v>
      </c>
      <c r="AW215" s="191">
        <f t="shared" si="144"/>
        <v>4340</v>
      </c>
      <c r="AX215" s="191">
        <f t="shared" si="145"/>
        <v>520.8</v>
      </c>
      <c r="AY215" s="191">
        <f t="shared" si="146"/>
        <v>4133</v>
      </c>
      <c r="AZ215" s="191">
        <f t="shared" si="147"/>
        <v>4133</v>
      </c>
      <c r="BA215" s="191">
        <f t="shared" si="148"/>
        <v>619.95</v>
      </c>
      <c r="BB215" s="191">
        <f t="shared" si="149"/>
        <v>-954.66</v>
      </c>
      <c r="BC215" s="191">
        <f t="shared" si="150"/>
        <v>-82.502</v>
      </c>
      <c r="BD215" s="191">
        <f t="shared" si="151"/>
        <v>-13.398</v>
      </c>
      <c r="BE215" s="191">
        <f t="shared" si="152"/>
        <v>-256.28</v>
      </c>
      <c r="BF215" s="191">
        <f t="shared" si="153"/>
        <v>0</v>
      </c>
    </row>
    <row r="216" spans="2:58">
      <c r="B216" t="s">
        <v>417</v>
      </c>
      <c r="C216" s="195" t="str">
        <f>_xlfn.XLOOKUP(B216,'2024.7-2024.9'!B:B,'2024.7-2024.9'!G:G)</f>
        <v>2021/06/25</v>
      </c>
      <c r="D216">
        <f>_xlfn.XLOOKUP(B216,'2024.7-2024.9'!B:B,'2024.7-2024.9'!I:I)</f>
        <v>0</v>
      </c>
      <c r="E216" t="str">
        <f>_xlfn.XLOOKUP(B216,'2024.7-2024.9'!B:B,'2024.7-2024.9'!C:C)</f>
        <v>采购部</v>
      </c>
      <c r="F216" t="str">
        <f>_xlfn.XLOOKUP(B216,'2024.7-2024.9'!B:B,'2024.7-2024.9'!F:F)</f>
        <v>跟单主管</v>
      </c>
      <c r="G216">
        <f>_xlfn.XLOOKUP(B216,'2024.07-09姓名和payroll计数'!A:A,'2024.07-09姓名和payroll计数'!B:B)</f>
        <v>3</v>
      </c>
      <c r="H216" s="10">
        <f>_xlfn.XLOOKUP(B216,'2024.1-2024.6'!B:B,'2024.1-2024.6'!K:K)</f>
        <v>8179.7</v>
      </c>
      <c r="I216" s="10">
        <f>IFERROR(AVERAGEIF(#REF!,B216,#REF!),0)</f>
        <v>0</v>
      </c>
      <c r="J216" s="10">
        <f>_xlfn.XLOOKUP(B216,'2024.1-2024.6'!B:B,'2024.1-2024.6'!J:J)</f>
        <v>2980</v>
      </c>
      <c r="K216" s="10">
        <f>IFERROR(AVERAGEIF(#REF!,B216,#REF!),0)</f>
        <v>0</v>
      </c>
      <c r="M216" s="10">
        <f>SUMIF('2024.7-2024.9'!B:B,B216,'2024.7-2024.9'!L:L)</f>
        <v>1091.04</v>
      </c>
      <c r="O216" s="10">
        <f>SUMIF('2024.7-2024.9'!B:B,B216,'2024.7-2024.9'!N:N)</f>
        <v>16.69</v>
      </c>
      <c r="P216" s="10">
        <f>SUMIF('2024.7-2024.9'!B:B,B216,'2024.7-2024.9'!P:P)</f>
        <v>11.4</v>
      </c>
      <c r="R216" s="10">
        <f>SUMIF('2024.7-2024.9'!B:B,B216,'2024.7-2024.9'!M:M)</f>
        <v>264.52</v>
      </c>
      <c r="T216" s="10">
        <f>SUMIF('2024.7-2024.9'!B:B,B216,'2024.7-2024.9'!O:O)</f>
        <v>0</v>
      </c>
      <c r="U216" s="10">
        <f t="shared" si="116"/>
        <v>8179.7</v>
      </c>
      <c r="V216" s="10">
        <f t="shared" si="117"/>
        <v>8179.7</v>
      </c>
      <c r="W216" s="10">
        <f t="shared" si="118"/>
        <v>3680.865</v>
      </c>
      <c r="X216" s="10">
        <f t="shared" si="119"/>
        <v>8179.7</v>
      </c>
      <c r="Y216" s="10">
        <f t="shared" si="120"/>
        <v>8179.7</v>
      </c>
      <c r="Z216" s="10">
        <f t="shared" si="121"/>
        <v>196.3128</v>
      </c>
      <c r="AA216" s="10">
        <f t="shared" si="122"/>
        <v>8179.7</v>
      </c>
      <c r="AB216" s="10">
        <f t="shared" si="123"/>
        <v>49.0782</v>
      </c>
      <c r="AC216" s="10">
        <f t="shared" si="124"/>
        <v>8179.7</v>
      </c>
      <c r="AD216" s="10">
        <f t="shared" si="125"/>
        <v>5626</v>
      </c>
      <c r="AE216" s="10">
        <f t="shared" si="126"/>
        <v>675.12</v>
      </c>
      <c r="AF216" s="10">
        <f t="shared" si="127"/>
        <v>8179.7</v>
      </c>
      <c r="AG216" s="10">
        <f t="shared" si="128"/>
        <v>8179.7</v>
      </c>
      <c r="AH216" s="10">
        <f t="shared" si="129"/>
        <v>1226.955</v>
      </c>
      <c r="AI216" s="10">
        <f t="shared" si="130"/>
        <v>-2589.825</v>
      </c>
      <c r="AJ216" s="10">
        <f t="shared" si="131"/>
        <v>-179.6228</v>
      </c>
      <c r="AK216" s="10">
        <f t="shared" si="132"/>
        <v>-37.6782</v>
      </c>
      <c r="AL216" s="10">
        <f t="shared" si="133"/>
        <v>-410.6</v>
      </c>
      <c r="AM216" s="10">
        <f t="shared" si="134"/>
        <v>-1226.955</v>
      </c>
      <c r="AN216" s="10">
        <f t="shared" si="135"/>
        <v>4546</v>
      </c>
      <c r="AO216" s="10">
        <f t="shared" si="136"/>
        <v>4546</v>
      </c>
      <c r="AP216" s="10">
        <f t="shared" si="137"/>
        <v>2045.7</v>
      </c>
      <c r="AQ216" s="191">
        <f t="shared" si="138"/>
        <v>2980</v>
      </c>
      <c r="AR216" s="191">
        <f t="shared" si="139"/>
        <v>2980</v>
      </c>
      <c r="AS216" s="191">
        <f t="shared" si="140"/>
        <v>71.52</v>
      </c>
      <c r="AT216" s="191">
        <f t="shared" si="141"/>
        <v>2980</v>
      </c>
      <c r="AU216" s="191">
        <f t="shared" si="142"/>
        <v>17.88</v>
      </c>
      <c r="AV216" s="191">
        <f t="shared" si="143"/>
        <v>4340</v>
      </c>
      <c r="AW216" s="191">
        <f t="shared" si="144"/>
        <v>4340</v>
      </c>
      <c r="AX216" s="191">
        <f t="shared" si="145"/>
        <v>520.8</v>
      </c>
      <c r="AY216" s="191">
        <f t="shared" si="146"/>
        <v>2980</v>
      </c>
      <c r="AZ216" s="191">
        <f t="shared" si="147"/>
        <v>2980</v>
      </c>
      <c r="BA216" s="191">
        <f t="shared" si="148"/>
        <v>447</v>
      </c>
      <c r="BB216" s="191">
        <f t="shared" si="149"/>
        <v>-954.66</v>
      </c>
      <c r="BC216" s="191">
        <f t="shared" si="150"/>
        <v>-54.83</v>
      </c>
      <c r="BD216" s="191">
        <f t="shared" si="151"/>
        <v>-6.48</v>
      </c>
      <c r="BE216" s="191">
        <f t="shared" si="152"/>
        <v>-256.28</v>
      </c>
      <c r="BF216" s="191">
        <f t="shared" si="153"/>
        <v>-447</v>
      </c>
    </row>
    <row r="217" spans="2:58">
      <c r="B217" t="s">
        <v>539</v>
      </c>
      <c r="C217" s="195" t="str">
        <f>_xlfn.XLOOKUP(B217,'2024.7-2024.9'!B:B,'2024.7-2024.9'!G:G)</f>
        <v>2024/04/22</v>
      </c>
      <c r="D217">
        <f>_xlfn.XLOOKUP(B217,'2024.7-2024.9'!B:B,'2024.7-2024.9'!I:I)</f>
        <v>0</v>
      </c>
      <c r="E217" t="str">
        <f>_xlfn.XLOOKUP(B217,'2024.7-2024.9'!B:B,'2024.7-2024.9'!C:C)</f>
        <v>销售部</v>
      </c>
      <c r="F217" t="str">
        <f>_xlfn.XLOOKUP(B217,'2024.7-2024.9'!B:B,'2024.7-2024.9'!F:F)</f>
        <v>区域销售经理（华东）</v>
      </c>
      <c r="G217">
        <f>_xlfn.XLOOKUP(B217,'2024.07-09姓名和payroll计数'!A:A,'2024.07-09姓名和payroll计数'!B:B)</f>
        <v>3</v>
      </c>
      <c r="H217" s="10">
        <f>_xlfn.XLOOKUP(B217,'2024.1-2024.6'!B:B,'2024.1-2024.6'!K:K)</f>
        <v>3863.64</v>
      </c>
      <c r="I217" s="10">
        <f>IFERROR(AVERAGEIF(#REF!,B217,#REF!),0)</f>
        <v>0</v>
      </c>
      <c r="J217" s="10">
        <f>_xlfn.XLOOKUP(B217,'2024.1-2024.6'!B:B,'2024.1-2024.6'!J:J)</f>
        <v>3850</v>
      </c>
      <c r="K217" s="10">
        <f>IFERROR(AVERAGEIF(#REF!,B217,#REF!),0)</f>
        <v>0</v>
      </c>
      <c r="M217" s="10">
        <f>SUMIF('2024.7-2024.9'!B:B,B217,'2024.7-2024.9'!L:L)</f>
        <v>1091.04</v>
      </c>
      <c r="O217" s="10">
        <f>SUMIF('2024.7-2024.9'!B:B,B217,'2024.7-2024.9'!N:N)</f>
        <v>16.69</v>
      </c>
      <c r="P217" s="10">
        <f>SUMIF('2024.7-2024.9'!B:B,B217,'2024.7-2024.9'!P:P)</f>
        <v>11.4</v>
      </c>
      <c r="R217" s="10">
        <f>SUMIF('2024.7-2024.9'!B:B,B217,'2024.7-2024.9'!M:M)</f>
        <v>264.52</v>
      </c>
      <c r="T217" s="10">
        <f>SUMIF('2024.7-2024.9'!B:B,B217,'2024.7-2024.9'!O:O)</f>
        <v>0</v>
      </c>
      <c r="U217" s="10">
        <f t="shared" si="116"/>
        <v>4546</v>
      </c>
      <c r="V217" s="10">
        <f t="shared" si="117"/>
        <v>4546</v>
      </c>
      <c r="W217" s="10">
        <f t="shared" si="118"/>
        <v>2045.7</v>
      </c>
      <c r="X217" s="10">
        <f t="shared" si="119"/>
        <v>3863.64</v>
      </c>
      <c r="Y217" s="10">
        <f t="shared" si="120"/>
        <v>3863.64</v>
      </c>
      <c r="Z217" s="10">
        <f t="shared" si="121"/>
        <v>92.72736</v>
      </c>
      <c r="AA217" s="10">
        <f t="shared" si="122"/>
        <v>3863.64</v>
      </c>
      <c r="AB217" s="10">
        <f t="shared" si="123"/>
        <v>23.18184</v>
      </c>
      <c r="AC217" s="10">
        <f t="shared" si="124"/>
        <v>4340</v>
      </c>
      <c r="AD217" s="10">
        <f t="shared" si="125"/>
        <v>4340</v>
      </c>
      <c r="AE217" s="10">
        <f t="shared" si="126"/>
        <v>520.8</v>
      </c>
      <c r="AF217" s="10">
        <f t="shared" si="127"/>
        <v>3863.64</v>
      </c>
      <c r="AG217" s="10">
        <f t="shared" si="128"/>
        <v>3863.64</v>
      </c>
      <c r="AH217" s="10">
        <f t="shared" si="129"/>
        <v>579.546</v>
      </c>
      <c r="AI217" s="10">
        <f t="shared" si="130"/>
        <v>-954.66</v>
      </c>
      <c r="AJ217" s="10">
        <f t="shared" si="131"/>
        <v>-76.03736</v>
      </c>
      <c r="AK217" s="10">
        <f t="shared" si="132"/>
        <v>-11.78184</v>
      </c>
      <c r="AL217" s="10">
        <f t="shared" si="133"/>
        <v>-256.28</v>
      </c>
      <c r="AM217" s="10">
        <f t="shared" si="134"/>
        <v>-579.546</v>
      </c>
      <c r="AN217" s="10">
        <f t="shared" si="135"/>
        <v>4546</v>
      </c>
      <c r="AO217" s="10">
        <f t="shared" si="136"/>
        <v>4546</v>
      </c>
      <c r="AP217" s="10">
        <f t="shared" si="137"/>
        <v>2045.7</v>
      </c>
      <c r="AQ217" s="191">
        <f t="shared" si="138"/>
        <v>3850</v>
      </c>
      <c r="AR217" s="191">
        <f t="shared" si="139"/>
        <v>3850</v>
      </c>
      <c r="AS217" s="191">
        <f t="shared" si="140"/>
        <v>92.4</v>
      </c>
      <c r="AT217" s="191">
        <f t="shared" si="141"/>
        <v>3850</v>
      </c>
      <c r="AU217" s="191">
        <f t="shared" si="142"/>
        <v>23.1</v>
      </c>
      <c r="AV217" s="191">
        <f t="shared" si="143"/>
        <v>4340</v>
      </c>
      <c r="AW217" s="191">
        <f t="shared" si="144"/>
        <v>4340</v>
      </c>
      <c r="AX217" s="191">
        <f t="shared" si="145"/>
        <v>520.8</v>
      </c>
      <c r="AY217" s="191">
        <f t="shared" si="146"/>
        <v>3850</v>
      </c>
      <c r="AZ217" s="191">
        <f t="shared" si="147"/>
        <v>3850</v>
      </c>
      <c r="BA217" s="191">
        <f t="shared" si="148"/>
        <v>577.5</v>
      </c>
      <c r="BB217" s="191">
        <f t="shared" si="149"/>
        <v>-954.66</v>
      </c>
      <c r="BC217" s="191">
        <f t="shared" si="150"/>
        <v>-75.71</v>
      </c>
      <c r="BD217" s="191">
        <f t="shared" si="151"/>
        <v>-11.7</v>
      </c>
      <c r="BE217" s="191">
        <f t="shared" si="152"/>
        <v>-256.28</v>
      </c>
      <c r="BF217" s="191">
        <f t="shared" si="153"/>
        <v>-577.5</v>
      </c>
    </row>
    <row r="218" spans="2:58">
      <c r="B218" t="s">
        <v>420</v>
      </c>
      <c r="C218" s="195" t="str">
        <f>_xlfn.XLOOKUP(B218,'2024.7-2024.9'!B:B,'2024.7-2024.9'!G:G)</f>
        <v>2019/04/22</v>
      </c>
      <c r="D218">
        <f>_xlfn.XLOOKUP(B218,'2024.7-2024.9'!B:B,'2024.7-2024.9'!I:I)</f>
        <v>0</v>
      </c>
      <c r="E218" t="str">
        <f>_xlfn.XLOOKUP(B218,'2024.7-2024.9'!B:B,'2024.7-2024.9'!C:C)</f>
        <v>研发部</v>
      </c>
      <c r="F218" t="str">
        <f>_xlfn.XLOOKUP(B218,'2024.7-2024.9'!B:B,'2024.7-2024.9'!F:F)</f>
        <v>机械工程师</v>
      </c>
      <c r="G218">
        <f>_xlfn.XLOOKUP(B218,'2024.07-09姓名和payroll计数'!A:A,'2024.07-09姓名和payroll计数'!B:B)</f>
        <v>3</v>
      </c>
      <c r="H218" s="10">
        <f>_xlfn.XLOOKUP(B218,'2024.1-2024.6'!B:B,'2024.1-2024.6'!K:K)</f>
        <v>10700.7</v>
      </c>
      <c r="I218" s="10">
        <f>IFERROR(AVERAGEIF(#REF!,B218,#REF!),0)</f>
        <v>0</v>
      </c>
      <c r="J218" s="10">
        <f>_xlfn.XLOOKUP(B218,'2024.1-2024.6'!B:B,'2024.1-2024.6'!J:J)</f>
        <v>4536</v>
      </c>
      <c r="K218" s="10">
        <f>IFERROR(AVERAGEIF(#REF!,B218,#REF!),0)</f>
        <v>0</v>
      </c>
      <c r="M218" s="10">
        <f>SUMIF('2024.7-2024.9'!B:B,B218,'2024.7-2024.9'!L:L)</f>
        <v>1091.04</v>
      </c>
      <c r="O218" s="10">
        <f>SUMIF('2024.7-2024.9'!B:B,B218,'2024.7-2024.9'!N:N)</f>
        <v>16.69</v>
      </c>
      <c r="P218" s="10">
        <f>SUMIF('2024.7-2024.9'!B:B,B218,'2024.7-2024.9'!P:P)</f>
        <v>11.4</v>
      </c>
      <c r="R218" s="10">
        <f>SUMIF('2024.7-2024.9'!B:B,B218,'2024.7-2024.9'!M:M)</f>
        <v>264.52</v>
      </c>
      <c r="T218" s="10">
        <f>SUMIF('2024.7-2024.9'!B:B,B218,'2024.7-2024.9'!O:O)</f>
        <v>900</v>
      </c>
      <c r="U218" s="10">
        <f t="shared" si="116"/>
        <v>10700.7</v>
      </c>
      <c r="V218" s="10">
        <f t="shared" si="117"/>
        <v>10700.7</v>
      </c>
      <c r="W218" s="10">
        <f t="shared" si="118"/>
        <v>4815.315</v>
      </c>
      <c r="X218" s="10">
        <f t="shared" si="119"/>
        <v>10700.7</v>
      </c>
      <c r="Y218" s="10">
        <f t="shared" si="120"/>
        <v>10700.7</v>
      </c>
      <c r="Z218" s="10">
        <f t="shared" si="121"/>
        <v>256.8168</v>
      </c>
      <c r="AA218" s="10">
        <f t="shared" si="122"/>
        <v>10700.7</v>
      </c>
      <c r="AB218" s="10">
        <f t="shared" si="123"/>
        <v>64.2042</v>
      </c>
      <c r="AC218" s="10">
        <f t="shared" si="124"/>
        <v>10700.7</v>
      </c>
      <c r="AD218" s="10">
        <f t="shared" si="125"/>
        <v>5626</v>
      </c>
      <c r="AE218" s="10">
        <f t="shared" si="126"/>
        <v>675.12</v>
      </c>
      <c r="AF218" s="10">
        <f t="shared" si="127"/>
        <v>10700.7</v>
      </c>
      <c r="AG218" s="10">
        <f t="shared" si="128"/>
        <v>10700.7</v>
      </c>
      <c r="AH218" s="10">
        <f t="shared" si="129"/>
        <v>1605.105</v>
      </c>
      <c r="AI218" s="10">
        <f t="shared" si="130"/>
        <v>-3724.275</v>
      </c>
      <c r="AJ218" s="10">
        <f t="shared" si="131"/>
        <v>-240.1268</v>
      </c>
      <c r="AK218" s="10">
        <f t="shared" si="132"/>
        <v>-52.8042</v>
      </c>
      <c r="AL218" s="10">
        <f t="shared" si="133"/>
        <v>-410.6</v>
      </c>
      <c r="AM218" s="10">
        <f t="shared" si="134"/>
        <v>-705.105</v>
      </c>
      <c r="AN218" s="10">
        <f t="shared" si="135"/>
        <v>4546</v>
      </c>
      <c r="AO218" s="10">
        <f t="shared" si="136"/>
        <v>4546</v>
      </c>
      <c r="AP218" s="10">
        <f t="shared" si="137"/>
        <v>2045.7</v>
      </c>
      <c r="AQ218" s="191">
        <f t="shared" si="138"/>
        <v>4536</v>
      </c>
      <c r="AR218" s="191">
        <f t="shared" si="139"/>
        <v>4536</v>
      </c>
      <c r="AS218" s="191">
        <f t="shared" si="140"/>
        <v>108.864</v>
      </c>
      <c r="AT218" s="191">
        <f t="shared" si="141"/>
        <v>4536</v>
      </c>
      <c r="AU218" s="191">
        <f t="shared" si="142"/>
        <v>27.216</v>
      </c>
      <c r="AV218" s="191">
        <f t="shared" si="143"/>
        <v>4536</v>
      </c>
      <c r="AW218" s="191">
        <f t="shared" si="144"/>
        <v>4536</v>
      </c>
      <c r="AX218" s="191">
        <f t="shared" si="145"/>
        <v>544.32</v>
      </c>
      <c r="AY218" s="191">
        <f t="shared" si="146"/>
        <v>4536</v>
      </c>
      <c r="AZ218" s="191">
        <f t="shared" si="147"/>
        <v>4536</v>
      </c>
      <c r="BA218" s="191">
        <f t="shared" si="148"/>
        <v>680.4</v>
      </c>
      <c r="BB218" s="191">
        <f t="shared" si="149"/>
        <v>-954.66</v>
      </c>
      <c r="BC218" s="191">
        <f t="shared" si="150"/>
        <v>-92.174</v>
      </c>
      <c r="BD218" s="191">
        <f t="shared" si="151"/>
        <v>-15.816</v>
      </c>
      <c r="BE218" s="191">
        <f t="shared" si="152"/>
        <v>-279.8</v>
      </c>
      <c r="BF218" s="191">
        <f t="shared" si="153"/>
        <v>0</v>
      </c>
    </row>
    <row r="219" spans="2:58">
      <c r="B219" t="s">
        <v>421</v>
      </c>
      <c r="C219" s="195" t="str">
        <f>_xlfn.XLOOKUP(B219,'2024.7-2024.9'!B:B,'2024.7-2024.9'!G:G)</f>
        <v>2018/06/01</v>
      </c>
      <c r="D219">
        <f>_xlfn.XLOOKUP(B219,'2024.7-2024.9'!B:B,'2024.7-2024.9'!I:I)</f>
        <v>0</v>
      </c>
      <c r="E219" t="str">
        <f>_xlfn.XLOOKUP(B219,'2024.7-2024.9'!B:B,'2024.7-2024.9'!C:C)</f>
        <v>服务营销中心</v>
      </c>
      <c r="F219" t="str">
        <f>_xlfn.XLOOKUP(B219,'2024.7-2024.9'!B:B,'2024.7-2024.9'!F:F)</f>
        <v>机械服务工程师</v>
      </c>
      <c r="G219">
        <f>_xlfn.XLOOKUP(B219,'2024.07-09姓名和payroll计数'!A:A,'2024.07-09姓名和payroll计数'!B:B)</f>
        <v>3</v>
      </c>
      <c r="H219" s="10">
        <f>_xlfn.XLOOKUP(B219,'2024.1-2024.6'!B:B,'2024.1-2024.6'!K:K)</f>
        <v>14604.44</v>
      </c>
      <c r="I219" s="10">
        <f>IFERROR(AVERAGEIF(#REF!,B219,#REF!),0)</f>
        <v>0</v>
      </c>
      <c r="J219" s="10">
        <f>_xlfn.XLOOKUP(B219,'2024.1-2024.6'!B:B,'2024.1-2024.6'!J:J)</f>
        <v>5519</v>
      </c>
      <c r="K219" s="10">
        <f>IFERROR(AVERAGEIF(#REF!,B219,#REF!),0)</f>
        <v>0</v>
      </c>
      <c r="M219" s="10">
        <f>SUMIF('2024.7-2024.9'!B:B,B219,'2024.7-2024.9'!L:L)</f>
        <v>1091.04</v>
      </c>
      <c r="O219" s="10">
        <f>SUMIF('2024.7-2024.9'!B:B,B219,'2024.7-2024.9'!N:N)</f>
        <v>16.69</v>
      </c>
      <c r="P219" s="10">
        <f>SUMIF('2024.7-2024.9'!B:B,B219,'2024.7-2024.9'!P:P)</f>
        <v>11.4</v>
      </c>
      <c r="R219" s="10">
        <f>SUMIF('2024.7-2024.9'!B:B,B219,'2024.7-2024.9'!M:M)</f>
        <v>264.52</v>
      </c>
      <c r="T219" s="10">
        <f>SUMIF('2024.7-2024.9'!B:B,B219,'2024.7-2024.9'!O:O)</f>
        <v>0</v>
      </c>
      <c r="U219" s="10">
        <f t="shared" si="116"/>
        <v>14604.44</v>
      </c>
      <c r="V219" s="10">
        <f t="shared" si="117"/>
        <v>14604.44</v>
      </c>
      <c r="W219" s="10">
        <f t="shared" si="118"/>
        <v>6571.998</v>
      </c>
      <c r="X219" s="10">
        <f t="shared" si="119"/>
        <v>14604.44</v>
      </c>
      <c r="Y219" s="10">
        <f t="shared" si="120"/>
        <v>14604.44</v>
      </c>
      <c r="Z219" s="10">
        <f t="shared" si="121"/>
        <v>350.50656</v>
      </c>
      <c r="AA219" s="10">
        <f t="shared" si="122"/>
        <v>14604.44</v>
      </c>
      <c r="AB219" s="10">
        <f t="shared" si="123"/>
        <v>87.62664</v>
      </c>
      <c r="AC219" s="10">
        <f t="shared" si="124"/>
        <v>14604.44</v>
      </c>
      <c r="AD219" s="10">
        <f t="shared" si="125"/>
        <v>5626</v>
      </c>
      <c r="AE219" s="10">
        <f t="shared" si="126"/>
        <v>675.12</v>
      </c>
      <c r="AF219" s="10">
        <f t="shared" si="127"/>
        <v>14604.44</v>
      </c>
      <c r="AG219" s="10">
        <f t="shared" si="128"/>
        <v>14604.44</v>
      </c>
      <c r="AH219" s="10">
        <f t="shared" si="129"/>
        <v>2190.666</v>
      </c>
      <c r="AI219" s="10">
        <f t="shared" si="130"/>
        <v>-5480.958</v>
      </c>
      <c r="AJ219" s="10">
        <f t="shared" si="131"/>
        <v>-333.81656</v>
      </c>
      <c r="AK219" s="10">
        <f t="shared" si="132"/>
        <v>-76.22664</v>
      </c>
      <c r="AL219" s="10">
        <f t="shared" si="133"/>
        <v>-410.6</v>
      </c>
      <c r="AM219" s="10">
        <f t="shared" si="134"/>
        <v>-2190.666</v>
      </c>
      <c r="AN219" s="10">
        <f t="shared" si="135"/>
        <v>5519</v>
      </c>
      <c r="AO219" s="10">
        <f t="shared" si="136"/>
        <v>5519</v>
      </c>
      <c r="AP219" s="10">
        <f t="shared" si="137"/>
        <v>2483.55</v>
      </c>
      <c r="AQ219" s="191">
        <f t="shared" si="138"/>
        <v>5519</v>
      </c>
      <c r="AR219" s="191">
        <f t="shared" si="139"/>
        <v>5519</v>
      </c>
      <c r="AS219" s="191">
        <f t="shared" si="140"/>
        <v>132.456</v>
      </c>
      <c r="AT219" s="191">
        <f t="shared" si="141"/>
        <v>5519</v>
      </c>
      <c r="AU219" s="191">
        <f t="shared" si="142"/>
        <v>33.114</v>
      </c>
      <c r="AV219" s="191">
        <f t="shared" si="143"/>
        <v>5519</v>
      </c>
      <c r="AW219" s="191">
        <f t="shared" si="144"/>
        <v>5519</v>
      </c>
      <c r="AX219" s="191">
        <f t="shared" si="145"/>
        <v>662.28</v>
      </c>
      <c r="AY219" s="191">
        <f t="shared" si="146"/>
        <v>5519</v>
      </c>
      <c r="AZ219" s="191">
        <f t="shared" si="147"/>
        <v>5519</v>
      </c>
      <c r="BA219" s="191">
        <f t="shared" si="148"/>
        <v>827.85</v>
      </c>
      <c r="BB219" s="191">
        <f t="shared" si="149"/>
        <v>-1392.51</v>
      </c>
      <c r="BC219" s="191">
        <f t="shared" si="150"/>
        <v>-115.766</v>
      </c>
      <c r="BD219" s="191">
        <f t="shared" si="151"/>
        <v>-21.714</v>
      </c>
      <c r="BE219" s="191">
        <f t="shared" si="152"/>
        <v>-397.76</v>
      </c>
      <c r="BF219" s="191">
        <f t="shared" si="153"/>
        <v>-827.85</v>
      </c>
    </row>
    <row r="220" spans="2:58">
      <c r="B220" t="s">
        <v>422</v>
      </c>
      <c r="C220" s="195" t="str">
        <f>_xlfn.XLOOKUP(B220,'2024.7-2024.9'!B:B,'2024.7-2024.9'!G:G)</f>
        <v>2023/02/21</v>
      </c>
      <c r="D220" t="s">
        <v>554</v>
      </c>
      <c r="E220" t="str">
        <f>_xlfn.XLOOKUP(B220,'2024.7-2024.9'!B:B,'2024.7-2024.9'!C:C)</f>
        <v>运营中心</v>
      </c>
      <c r="F220" t="str">
        <f>_xlfn.XLOOKUP(B220,'2024.7-2024.9'!B:B,'2024.7-2024.9'!F:F)</f>
        <v>装配钳工</v>
      </c>
      <c r="G220">
        <f>_xlfn.XLOOKUP(B220,'2024.07-09姓名和payroll计数'!A:A,'2024.07-09姓名和payroll计数'!B:B)</f>
        <v>2</v>
      </c>
      <c r="H220" s="10">
        <f>_xlfn.XLOOKUP(B220,'2024.1-2024.6'!B:B,'2024.1-2024.6'!K:K)</f>
        <v>1853.91</v>
      </c>
      <c r="I220" s="10">
        <f>IFERROR(AVERAGEIF(#REF!,B220,#REF!),0)</f>
        <v>0</v>
      </c>
      <c r="J220" s="10">
        <f>_xlfn.XLOOKUP(B220,'2024.1-2024.6'!B:B,'2024.1-2024.6'!J:J)</f>
        <v>1900</v>
      </c>
      <c r="K220" s="10">
        <f>IFERROR(AVERAGEIF(#REF!,B220,#REF!),0)</f>
        <v>0</v>
      </c>
      <c r="M220" s="10">
        <f>SUMIF('2024.7-2024.9'!B:B,B220,'2024.7-2024.9'!L:L)</f>
        <v>727.36</v>
      </c>
      <c r="O220" s="10">
        <f>SUMIF('2024.7-2024.9'!B:B,B220,'2024.7-2024.9'!N:N)</f>
        <v>7.6</v>
      </c>
      <c r="P220" s="10">
        <f>SUMIF('2024.7-2024.9'!B:B,B220,'2024.7-2024.9'!P:P)</f>
        <v>7.6</v>
      </c>
      <c r="R220" s="10">
        <f>SUMIF('2024.7-2024.9'!B:B,B220,'2024.7-2024.9'!M:M)</f>
        <v>173.6</v>
      </c>
      <c r="T220" s="10">
        <f>SUMIF('2024.7-2024.9'!B:B,B220,'2024.7-2024.9'!O:O)</f>
        <v>0</v>
      </c>
      <c r="U220" s="10">
        <f t="shared" si="116"/>
        <v>4546</v>
      </c>
      <c r="V220" s="10">
        <f t="shared" si="117"/>
        <v>4546</v>
      </c>
      <c r="W220" s="10">
        <f t="shared" si="118"/>
        <v>1363.8</v>
      </c>
      <c r="X220" s="10">
        <f t="shared" si="119"/>
        <v>1900</v>
      </c>
      <c r="Y220" s="10">
        <f t="shared" si="120"/>
        <v>1900</v>
      </c>
      <c r="Z220" s="10">
        <f t="shared" si="121"/>
        <v>30.4</v>
      </c>
      <c r="AA220" s="10">
        <f t="shared" si="122"/>
        <v>1853.91</v>
      </c>
      <c r="AB220" s="10">
        <f t="shared" si="123"/>
        <v>7.41564</v>
      </c>
      <c r="AC220" s="10">
        <f t="shared" si="124"/>
        <v>4340</v>
      </c>
      <c r="AD220" s="10">
        <f t="shared" si="125"/>
        <v>4340</v>
      </c>
      <c r="AE220" s="10">
        <f t="shared" si="126"/>
        <v>347.2</v>
      </c>
      <c r="AF220" s="10">
        <f t="shared" si="127"/>
        <v>1900</v>
      </c>
      <c r="AG220" s="10">
        <f t="shared" si="128"/>
        <v>1900</v>
      </c>
      <c r="AH220" s="10">
        <f t="shared" si="129"/>
        <v>190</v>
      </c>
      <c r="AI220" s="10">
        <f t="shared" si="130"/>
        <v>-636.44</v>
      </c>
      <c r="AJ220" s="10">
        <f t="shared" si="131"/>
        <v>-22.8</v>
      </c>
      <c r="AK220" s="10">
        <f t="shared" si="132"/>
        <v>0</v>
      </c>
      <c r="AL220" s="10">
        <f t="shared" si="133"/>
        <v>-173.6</v>
      </c>
      <c r="AM220" s="10">
        <f t="shared" si="134"/>
        <v>-190</v>
      </c>
      <c r="AN220" s="10">
        <f t="shared" si="135"/>
        <v>4546</v>
      </c>
      <c r="AO220" s="10">
        <f t="shared" si="136"/>
        <v>4546</v>
      </c>
      <c r="AP220" s="10">
        <f t="shared" si="137"/>
        <v>1363.8</v>
      </c>
      <c r="AQ220" s="191">
        <f t="shared" si="138"/>
        <v>1900</v>
      </c>
      <c r="AR220" s="191">
        <f t="shared" si="139"/>
        <v>1900</v>
      </c>
      <c r="AS220" s="191">
        <f t="shared" si="140"/>
        <v>30.4</v>
      </c>
      <c r="AT220" s="191">
        <f t="shared" si="141"/>
        <v>1900</v>
      </c>
      <c r="AU220" s="191">
        <f t="shared" si="142"/>
        <v>7.6</v>
      </c>
      <c r="AV220" s="191">
        <f t="shared" si="143"/>
        <v>4340</v>
      </c>
      <c r="AW220" s="191">
        <f t="shared" si="144"/>
        <v>4340</v>
      </c>
      <c r="AX220" s="191">
        <f t="shared" si="145"/>
        <v>347.2</v>
      </c>
      <c r="AY220" s="191">
        <f t="shared" si="146"/>
        <v>1900</v>
      </c>
      <c r="AZ220" s="191">
        <f t="shared" si="147"/>
        <v>1900</v>
      </c>
      <c r="BA220" s="191">
        <f t="shared" si="148"/>
        <v>190</v>
      </c>
      <c r="BB220" s="191">
        <f t="shared" si="149"/>
        <v>-636.44</v>
      </c>
      <c r="BC220" s="191">
        <f t="shared" si="150"/>
        <v>-22.8</v>
      </c>
      <c r="BD220" s="191">
        <f t="shared" si="151"/>
        <v>0</v>
      </c>
      <c r="BE220" s="191">
        <f t="shared" si="152"/>
        <v>-173.6</v>
      </c>
      <c r="BF220" s="191">
        <f t="shared" si="153"/>
        <v>-190</v>
      </c>
    </row>
    <row r="221" spans="2:58">
      <c r="B221" t="s">
        <v>504</v>
      </c>
      <c r="C221" s="195" t="str">
        <f>_xlfn.XLOOKUP(B221,'2024.7-2024.9'!B:B,'2024.7-2024.9'!G:G)</f>
        <v>2023/11/01</v>
      </c>
      <c r="D221" t="str">
        <f>_xlfn.XLOOKUP(B221,'2024.7-2024.9'!B:B,'2024.7-2024.9'!I:I)</f>
        <v>2024/07/26离职</v>
      </c>
      <c r="E221" t="str">
        <f>_xlfn.XLOOKUP(B221,'2024.7-2024.9'!B:B,'2024.7-2024.9'!C:C)</f>
        <v>运营中心</v>
      </c>
      <c r="F221" t="str">
        <f>_xlfn.XLOOKUP(B221,'2024.7-2024.9'!B:B,'2024.7-2024.9'!F:F)</f>
        <v>计划助理</v>
      </c>
      <c r="G221">
        <f>_xlfn.XLOOKUP(B221,'2024.07-09姓名和payroll计数'!A:A,'2024.07-09姓名和payroll计数'!B:B)</f>
        <v>1</v>
      </c>
      <c r="H221" s="10">
        <f>_xlfn.XLOOKUP(B221,'2024.1-2024.6'!B:B,'2024.1-2024.6'!K:K)</f>
        <v>4959.76</v>
      </c>
      <c r="I221" s="10">
        <f>IFERROR(AVERAGEIF(#REF!,B221,#REF!),0)</f>
        <v>0</v>
      </c>
      <c r="J221" s="10">
        <f>_xlfn.XLOOKUP(B221,'2024.1-2024.6'!B:B,'2024.1-2024.6'!J:J)</f>
        <v>2500</v>
      </c>
      <c r="K221" s="10">
        <f>IFERROR(AVERAGEIF(#REF!,B221,#REF!),0)</f>
        <v>0</v>
      </c>
      <c r="M221" s="10">
        <f>SUMIF('2024.7-2024.9'!B:B,B221,'2024.7-2024.9'!L:L)</f>
        <v>363.68</v>
      </c>
      <c r="O221" s="10">
        <f>SUMIF('2024.7-2024.9'!B:B,B221,'2024.7-2024.9'!N:N)</f>
        <v>3.8</v>
      </c>
      <c r="P221" s="10">
        <f>SUMIF('2024.7-2024.9'!B:B,B221,'2024.7-2024.9'!P:P)</f>
        <v>3.8</v>
      </c>
      <c r="R221" s="10">
        <f>SUMIF('2024.7-2024.9'!B:B,B221,'2024.7-2024.9'!M:M)</f>
        <v>86.8</v>
      </c>
      <c r="T221" s="10">
        <f>SUMIF('2024.7-2024.9'!B:B,B221,'2024.7-2024.9'!O:O)</f>
        <v>0</v>
      </c>
      <c r="U221" s="10">
        <f t="shared" si="116"/>
        <v>4959.76</v>
      </c>
      <c r="V221" s="10">
        <f t="shared" si="117"/>
        <v>4959.76</v>
      </c>
      <c r="W221" s="10">
        <f t="shared" si="118"/>
        <v>743.964</v>
      </c>
      <c r="X221" s="10">
        <f t="shared" si="119"/>
        <v>4959.76</v>
      </c>
      <c r="Y221" s="10">
        <f t="shared" si="120"/>
        <v>4959.76</v>
      </c>
      <c r="Z221" s="10">
        <f t="shared" si="121"/>
        <v>39.67808</v>
      </c>
      <c r="AA221" s="10">
        <f t="shared" si="122"/>
        <v>4959.76</v>
      </c>
      <c r="AB221" s="10">
        <f t="shared" si="123"/>
        <v>9.91952</v>
      </c>
      <c r="AC221" s="10">
        <f t="shared" si="124"/>
        <v>4959.76</v>
      </c>
      <c r="AD221" s="10">
        <f t="shared" si="125"/>
        <v>4959.76</v>
      </c>
      <c r="AE221" s="10">
        <f t="shared" si="126"/>
        <v>198.3904</v>
      </c>
      <c r="AF221" s="10">
        <f t="shared" si="127"/>
        <v>4959.76</v>
      </c>
      <c r="AG221" s="10">
        <f t="shared" si="128"/>
        <v>4959.76</v>
      </c>
      <c r="AH221" s="10">
        <f t="shared" si="129"/>
        <v>247.988</v>
      </c>
      <c r="AI221" s="10">
        <f t="shared" si="130"/>
        <v>-380.284</v>
      </c>
      <c r="AJ221" s="10">
        <f t="shared" si="131"/>
        <v>-35.87808</v>
      </c>
      <c r="AK221" s="10">
        <f t="shared" si="132"/>
        <v>-6.11952</v>
      </c>
      <c r="AL221" s="10">
        <f t="shared" si="133"/>
        <v>-111.5904</v>
      </c>
      <c r="AM221" s="10">
        <f t="shared" si="134"/>
        <v>-247.988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1">
        <f t="shared" si="138"/>
        <v>2500</v>
      </c>
      <c r="AR221" s="191">
        <f t="shared" si="139"/>
        <v>2500</v>
      </c>
      <c r="AS221" s="191">
        <f t="shared" si="140"/>
        <v>20</v>
      </c>
      <c r="AT221" s="191">
        <f t="shared" si="141"/>
        <v>2500</v>
      </c>
      <c r="AU221" s="191">
        <f t="shared" si="142"/>
        <v>5</v>
      </c>
      <c r="AV221" s="191">
        <f t="shared" si="143"/>
        <v>4340</v>
      </c>
      <c r="AW221" s="191">
        <f t="shared" si="144"/>
        <v>4340</v>
      </c>
      <c r="AX221" s="191">
        <f t="shared" si="145"/>
        <v>173.6</v>
      </c>
      <c r="AY221" s="191">
        <f t="shared" si="146"/>
        <v>2500</v>
      </c>
      <c r="AZ221" s="191">
        <f t="shared" si="147"/>
        <v>2500</v>
      </c>
      <c r="BA221" s="191">
        <f t="shared" si="148"/>
        <v>125</v>
      </c>
      <c r="BB221" s="191">
        <f t="shared" si="149"/>
        <v>-318.22</v>
      </c>
      <c r="BC221" s="191">
        <f t="shared" si="150"/>
        <v>-16.2</v>
      </c>
      <c r="BD221" s="191">
        <f t="shared" si="151"/>
        <v>-1.2</v>
      </c>
      <c r="BE221" s="191">
        <f t="shared" si="152"/>
        <v>-86.8</v>
      </c>
      <c r="BF221" s="191">
        <f t="shared" si="153"/>
        <v>-125</v>
      </c>
    </row>
    <row r="222" spans="2:58">
      <c r="B222" t="s">
        <v>423</v>
      </c>
      <c r="C222" s="195">
        <f>_xlfn.XLOOKUP(B222,'2024.7-2024.9'!B:B,'2024.7-2024.9'!G:G)</f>
        <v>44788</v>
      </c>
      <c r="D222">
        <f>_xlfn.XLOOKUP(B222,'2024.7-2024.9'!B:B,'2024.7-2024.9'!I:I)</f>
        <v>0</v>
      </c>
      <c r="E222" t="str">
        <f>_xlfn.XLOOKUP(B222,'2024.7-2024.9'!B:B,'2024.7-2024.9'!C:C)</f>
        <v>运营中心</v>
      </c>
      <c r="F222" t="str">
        <f>_xlfn.XLOOKUP(B222,'2024.7-2024.9'!B:B,'2024.7-2024.9'!F:F)</f>
        <v>装配钳工</v>
      </c>
      <c r="G222">
        <f>_xlfn.XLOOKUP(B222,'2024.07-09姓名和payroll计数'!A:A,'2024.07-09姓名和payroll计数'!B:B)</f>
        <v>3</v>
      </c>
      <c r="H222" s="10">
        <f>_xlfn.XLOOKUP(B222,'2024.1-2024.6'!B:B,'2024.1-2024.6'!K:K)</f>
        <v>6021.9</v>
      </c>
      <c r="I222" s="10">
        <f>IFERROR(AVERAGEIF(#REF!,B222,#REF!),0)</f>
        <v>0</v>
      </c>
      <c r="J222" s="10">
        <f>_xlfn.XLOOKUP(B222,'2024.1-2024.6'!B:B,'2024.1-2024.6'!J:J)</f>
        <v>1900</v>
      </c>
      <c r="K222" s="10">
        <f>IFERROR(AVERAGEIF(#REF!,B222,#REF!),0)</f>
        <v>0</v>
      </c>
      <c r="M222" s="10">
        <f>SUMIF('2024.7-2024.9'!B:B,B222,'2024.7-2024.9'!L:L)</f>
        <v>1091.04</v>
      </c>
      <c r="O222" s="10">
        <f>SUMIF('2024.7-2024.9'!B:B,B222,'2024.7-2024.9'!N:N)</f>
        <v>16.69</v>
      </c>
      <c r="P222" s="10">
        <f>SUMIF('2024.7-2024.9'!B:B,B222,'2024.7-2024.9'!P:P)</f>
        <v>11.4</v>
      </c>
      <c r="R222" s="10">
        <f>SUMIF('2024.7-2024.9'!B:B,B222,'2024.7-2024.9'!M:M)</f>
        <v>264.52</v>
      </c>
      <c r="T222" s="10">
        <f>SUMIF('2024.7-2024.9'!B:B,B222,'2024.7-2024.9'!O:O)</f>
        <v>0</v>
      </c>
      <c r="U222" s="10">
        <f t="shared" si="116"/>
        <v>6021.9</v>
      </c>
      <c r="V222" s="10">
        <f t="shared" si="117"/>
        <v>6021.9</v>
      </c>
      <c r="W222" s="10">
        <f t="shared" si="118"/>
        <v>2709.855</v>
      </c>
      <c r="X222" s="10">
        <f t="shared" si="119"/>
        <v>6021.9</v>
      </c>
      <c r="Y222" s="10">
        <f t="shared" si="120"/>
        <v>6021.9</v>
      </c>
      <c r="Z222" s="10">
        <f t="shared" si="121"/>
        <v>144.5256</v>
      </c>
      <c r="AA222" s="10">
        <f t="shared" si="122"/>
        <v>6021.9</v>
      </c>
      <c r="AB222" s="10">
        <f t="shared" si="123"/>
        <v>36.1314</v>
      </c>
      <c r="AC222" s="10">
        <f t="shared" si="124"/>
        <v>6021.9</v>
      </c>
      <c r="AD222" s="10">
        <f t="shared" si="125"/>
        <v>5626</v>
      </c>
      <c r="AE222" s="10">
        <f t="shared" si="126"/>
        <v>675.12</v>
      </c>
      <c r="AF222" s="10">
        <f t="shared" si="127"/>
        <v>6021.9</v>
      </c>
      <c r="AG222" s="10">
        <f t="shared" si="128"/>
        <v>6021.9</v>
      </c>
      <c r="AH222" s="10">
        <f t="shared" si="129"/>
        <v>903.285</v>
      </c>
      <c r="AI222" s="10">
        <f t="shared" si="130"/>
        <v>-1618.815</v>
      </c>
      <c r="AJ222" s="10">
        <f t="shared" si="131"/>
        <v>-127.8356</v>
      </c>
      <c r="AK222" s="10">
        <f t="shared" si="132"/>
        <v>-24.7314</v>
      </c>
      <c r="AL222" s="10">
        <f t="shared" si="133"/>
        <v>-410.6</v>
      </c>
      <c r="AM222" s="10">
        <f t="shared" si="134"/>
        <v>-903.285</v>
      </c>
      <c r="AN222" s="10">
        <f t="shared" si="135"/>
        <v>4546</v>
      </c>
      <c r="AO222" s="10">
        <f t="shared" si="136"/>
        <v>4546</v>
      </c>
      <c r="AP222" s="10">
        <f t="shared" si="137"/>
        <v>2045.7</v>
      </c>
      <c r="AQ222" s="191">
        <f t="shared" si="138"/>
        <v>1900</v>
      </c>
      <c r="AR222" s="191">
        <f t="shared" si="139"/>
        <v>1900</v>
      </c>
      <c r="AS222" s="191">
        <f t="shared" si="140"/>
        <v>45.6</v>
      </c>
      <c r="AT222" s="191">
        <f t="shared" si="141"/>
        <v>1900</v>
      </c>
      <c r="AU222" s="191">
        <f t="shared" si="142"/>
        <v>11.4</v>
      </c>
      <c r="AV222" s="191">
        <f t="shared" si="143"/>
        <v>4340</v>
      </c>
      <c r="AW222" s="191">
        <f t="shared" si="144"/>
        <v>4340</v>
      </c>
      <c r="AX222" s="191">
        <f t="shared" si="145"/>
        <v>520.8</v>
      </c>
      <c r="AY222" s="191">
        <f t="shared" si="146"/>
        <v>1900</v>
      </c>
      <c r="AZ222" s="191">
        <f t="shared" si="147"/>
        <v>1900</v>
      </c>
      <c r="BA222" s="191">
        <f t="shared" si="148"/>
        <v>285</v>
      </c>
      <c r="BB222" s="191">
        <f t="shared" si="149"/>
        <v>-954.66</v>
      </c>
      <c r="BC222" s="191">
        <f t="shared" si="150"/>
        <v>-28.91</v>
      </c>
      <c r="BD222" s="191">
        <f t="shared" si="151"/>
        <v>0</v>
      </c>
      <c r="BE222" s="191">
        <f t="shared" si="152"/>
        <v>-256.28</v>
      </c>
      <c r="BF222" s="191">
        <f t="shared" si="153"/>
        <v>-285</v>
      </c>
    </row>
    <row r="223" spans="2:58">
      <c r="B223" t="s">
        <v>424</v>
      </c>
      <c r="C223" s="195" t="str">
        <f>_xlfn.XLOOKUP(B223,'2024.7-2024.9'!B:B,'2024.7-2024.9'!G:G)</f>
        <v>2019/04/23</v>
      </c>
      <c r="D223">
        <f>_xlfn.XLOOKUP(B223,'2024.7-2024.9'!B:B,'2024.7-2024.9'!I:I)</f>
        <v>0</v>
      </c>
      <c r="E223" t="str">
        <f>_xlfn.XLOOKUP(B223,'2024.7-2024.9'!B:B,'2024.7-2024.9'!C:C)</f>
        <v>服务营销中心</v>
      </c>
      <c r="F223" t="str">
        <f>_xlfn.XLOOKUP(B223,'2024.7-2024.9'!B:B,'2024.7-2024.9'!F:F)</f>
        <v>机械服务安装技师</v>
      </c>
      <c r="G223">
        <f>_xlfn.XLOOKUP(B223,'2024.07-09姓名和payroll计数'!A:A,'2024.07-09姓名和payroll计数'!B:B)</f>
        <v>3</v>
      </c>
      <c r="H223" s="10">
        <f>_xlfn.XLOOKUP(B223,'2024.1-2024.6'!B:B,'2024.1-2024.6'!K:K)</f>
        <v>7213.86</v>
      </c>
      <c r="I223" s="10">
        <f>IFERROR(AVERAGEIF(#REF!,B223,#REF!),0)</f>
        <v>0</v>
      </c>
      <c r="J223" s="10">
        <f>_xlfn.XLOOKUP(B223,'2024.1-2024.6'!B:B,'2024.1-2024.6'!J:J)</f>
        <v>2363</v>
      </c>
      <c r="K223" s="10">
        <f>IFERROR(AVERAGEIF(#REF!,B223,#REF!),0)</f>
        <v>0</v>
      </c>
      <c r="M223" s="10">
        <f>SUMIF('2024.7-2024.9'!B:B,B223,'2024.7-2024.9'!L:L)</f>
        <v>1091.04</v>
      </c>
      <c r="O223" s="10">
        <f>SUMIF('2024.7-2024.9'!B:B,B223,'2024.7-2024.9'!N:N)</f>
        <v>16.69</v>
      </c>
      <c r="P223" s="10">
        <f>SUMIF('2024.7-2024.9'!B:B,B223,'2024.7-2024.9'!P:P)</f>
        <v>11.4</v>
      </c>
      <c r="R223" s="10">
        <f>SUMIF('2024.7-2024.9'!B:B,B223,'2024.7-2024.9'!M:M)</f>
        <v>264.52</v>
      </c>
      <c r="T223" s="10">
        <f>SUMIF('2024.7-2024.9'!B:B,B223,'2024.7-2024.9'!O:O)</f>
        <v>0</v>
      </c>
      <c r="U223" s="10">
        <f t="shared" si="116"/>
        <v>7213.86</v>
      </c>
      <c r="V223" s="10">
        <f t="shared" si="117"/>
        <v>7213.86</v>
      </c>
      <c r="W223" s="10">
        <f t="shared" si="118"/>
        <v>3246.237</v>
      </c>
      <c r="X223" s="10">
        <f t="shared" si="119"/>
        <v>7213.86</v>
      </c>
      <c r="Y223" s="10">
        <f t="shared" si="120"/>
        <v>7213.86</v>
      </c>
      <c r="Z223" s="10">
        <f t="shared" si="121"/>
        <v>173.13264</v>
      </c>
      <c r="AA223" s="10">
        <f t="shared" si="122"/>
        <v>7213.86</v>
      </c>
      <c r="AB223" s="10">
        <f t="shared" si="123"/>
        <v>43.28316</v>
      </c>
      <c r="AC223" s="10">
        <f t="shared" si="124"/>
        <v>7213.86</v>
      </c>
      <c r="AD223" s="10">
        <f t="shared" si="125"/>
        <v>5626</v>
      </c>
      <c r="AE223" s="10">
        <f t="shared" si="126"/>
        <v>675.12</v>
      </c>
      <c r="AF223" s="10">
        <f t="shared" si="127"/>
        <v>7213.86</v>
      </c>
      <c r="AG223" s="10">
        <f t="shared" si="128"/>
        <v>7213.86</v>
      </c>
      <c r="AH223" s="10">
        <f t="shared" si="129"/>
        <v>1082.079</v>
      </c>
      <c r="AI223" s="10">
        <f t="shared" si="130"/>
        <v>-2155.197</v>
      </c>
      <c r="AJ223" s="10">
        <f t="shared" si="131"/>
        <v>-156.44264</v>
      </c>
      <c r="AK223" s="10">
        <f t="shared" si="132"/>
        <v>-31.88316</v>
      </c>
      <c r="AL223" s="10">
        <f t="shared" si="133"/>
        <v>-410.6</v>
      </c>
      <c r="AM223" s="10">
        <f t="shared" si="134"/>
        <v>-1082.079</v>
      </c>
      <c r="AN223" s="10">
        <f t="shared" si="135"/>
        <v>4546</v>
      </c>
      <c r="AO223" s="10">
        <f t="shared" si="136"/>
        <v>4546</v>
      </c>
      <c r="AP223" s="10">
        <f t="shared" si="137"/>
        <v>2045.7</v>
      </c>
      <c r="AQ223" s="191">
        <f t="shared" si="138"/>
        <v>2363</v>
      </c>
      <c r="AR223" s="191">
        <f t="shared" si="139"/>
        <v>2363</v>
      </c>
      <c r="AS223" s="191">
        <f t="shared" si="140"/>
        <v>56.712</v>
      </c>
      <c r="AT223" s="191">
        <f t="shared" si="141"/>
        <v>2363</v>
      </c>
      <c r="AU223" s="191">
        <f t="shared" si="142"/>
        <v>14.178</v>
      </c>
      <c r="AV223" s="191">
        <f t="shared" si="143"/>
        <v>4340</v>
      </c>
      <c r="AW223" s="191">
        <f t="shared" si="144"/>
        <v>4340</v>
      </c>
      <c r="AX223" s="191">
        <f t="shared" si="145"/>
        <v>520.8</v>
      </c>
      <c r="AY223" s="191">
        <f t="shared" si="146"/>
        <v>2363</v>
      </c>
      <c r="AZ223" s="191">
        <f t="shared" si="147"/>
        <v>2363</v>
      </c>
      <c r="BA223" s="191">
        <f t="shared" si="148"/>
        <v>354.45</v>
      </c>
      <c r="BB223" s="191">
        <f t="shared" si="149"/>
        <v>-954.66</v>
      </c>
      <c r="BC223" s="191">
        <f t="shared" si="150"/>
        <v>-40.022</v>
      </c>
      <c r="BD223" s="191">
        <f t="shared" si="151"/>
        <v>-2.778</v>
      </c>
      <c r="BE223" s="191">
        <f t="shared" si="152"/>
        <v>-256.28</v>
      </c>
      <c r="BF223" s="191">
        <f t="shared" si="153"/>
        <v>-354.45</v>
      </c>
    </row>
    <row r="224" spans="2:58">
      <c r="B224" t="s">
        <v>426</v>
      </c>
      <c r="C224" s="195" t="str">
        <f>_xlfn.XLOOKUP(B224,'2024.7-2024.9'!B:B,'2024.7-2024.9'!G:G)</f>
        <v>2020/11/09</v>
      </c>
      <c r="D224">
        <f>_xlfn.XLOOKUP(B224,'2024.7-2024.9'!B:B,'2024.7-2024.9'!I:I)</f>
        <v>0</v>
      </c>
      <c r="E224" t="str">
        <f>_xlfn.XLOOKUP(B224,'2024.7-2024.9'!B:B,'2024.7-2024.9'!C:C)</f>
        <v>服务营销中心</v>
      </c>
      <c r="F224" t="str">
        <f>_xlfn.XLOOKUP(B224,'2024.7-2024.9'!B:B,'2024.7-2024.9'!F:F)</f>
        <v>电气服务工程师</v>
      </c>
      <c r="G224">
        <f>_xlfn.XLOOKUP(B224,'2024.07-09姓名和payroll计数'!A:A,'2024.07-09姓名和payroll计数'!B:B)</f>
        <v>3</v>
      </c>
      <c r="H224" s="10">
        <f>_xlfn.XLOOKUP(B224,'2024.1-2024.6'!B:B,'2024.1-2024.6'!K:K)</f>
        <v>13051.7</v>
      </c>
      <c r="I224" s="10">
        <f>IFERROR(AVERAGEIF(#REF!,B224,#REF!),0)</f>
        <v>0</v>
      </c>
      <c r="J224" s="10">
        <f>_xlfn.XLOOKUP(B224,'2024.1-2024.6'!B:B,'2024.1-2024.6'!J:J)</f>
        <v>4800</v>
      </c>
      <c r="K224" s="10">
        <f>IFERROR(AVERAGEIF(#REF!,B224,#REF!),0)</f>
        <v>0</v>
      </c>
      <c r="M224" s="10">
        <f>SUMIF('2024.7-2024.9'!B:B,B224,'2024.7-2024.9'!L:L)</f>
        <v>1091.04</v>
      </c>
      <c r="O224" s="10">
        <f>SUMIF('2024.7-2024.9'!B:B,B224,'2024.7-2024.9'!N:N)</f>
        <v>16.69</v>
      </c>
      <c r="P224" s="10">
        <f>SUMIF('2024.7-2024.9'!B:B,B224,'2024.7-2024.9'!P:P)</f>
        <v>11.4</v>
      </c>
      <c r="R224" s="10">
        <f>SUMIF('2024.7-2024.9'!B:B,B224,'2024.7-2024.9'!M:M)</f>
        <v>264.52</v>
      </c>
      <c r="T224" s="10">
        <f>SUMIF('2024.7-2024.9'!B:B,B224,'2024.7-2024.9'!O:O)</f>
        <v>3798</v>
      </c>
      <c r="U224" s="10">
        <f t="shared" si="116"/>
        <v>13051.7</v>
      </c>
      <c r="V224" s="10">
        <f t="shared" si="117"/>
        <v>13051.7</v>
      </c>
      <c r="W224" s="10">
        <f t="shared" si="118"/>
        <v>5873.265</v>
      </c>
      <c r="X224" s="10">
        <f t="shared" si="119"/>
        <v>13051.7</v>
      </c>
      <c r="Y224" s="10">
        <f t="shared" si="120"/>
        <v>13051.7</v>
      </c>
      <c r="Z224" s="10">
        <f t="shared" si="121"/>
        <v>313.2408</v>
      </c>
      <c r="AA224" s="10">
        <f t="shared" si="122"/>
        <v>13051.7</v>
      </c>
      <c r="AB224" s="10">
        <f t="shared" si="123"/>
        <v>78.3102</v>
      </c>
      <c r="AC224" s="10">
        <f t="shared" si="124"/>
        <v>13051.7</v>
      </c>
      <c r="AD224" s="10">
        <f t="shared" si="125"/>
        <v>5626</v>
      </c>
      <c r="AE224" s="10">
        <f t="shared" si="126"/>
        <v>675.12</v>
      </c>
      <c r="AF224" s="10">
        <f t="shared" si="127"/>
        <v>13051.7</v>
      </c>
      <c r="AG224" s="10">
        <f t="shared" si="128"/>
        <v>13051.7</v>
      </c>
      <c r="AH224" s="10">
        <f t="shared" si="129"/>
        <v>1957.755</v>
      </c>
      <c r="AI224" s="10">
        <f t="shared" si="130"/>
        <v>-4782.225</v>
      </c>
      <c r="AJ224" s="10">
        <f t="shared" si="131"/>
        <v>-296.5508</v>
      </c>
      <c r="AK224" s="10">
        <f t="shared" si="132"/>
        <v>-66.9102</v>
      </c>
      <c r="AL224" s="10">
        <f t="shared" si="133"/>
        <v>-410.6</v>
      </c>
      <c r="AM224" s="10">
        <f t="shared" si="134"/>
        <v>0</v>
      </c>
      <c r="AN224" s="10">
        <f t="shared" si="135"/>
        <v>4800</v>
      </c>
      <c r="AO224" s="10">
        <f t="shared" si="136"/>
        <v>4800</v>
      </c>
      <c r="AP224" s="10">
        <f t="shared" si="137"/>
        <v>2160</v>
      </c>
      <c r="AQ224" s="191">
        <f t="shared" si="138"/>
        <v>4800</v>
      </c>
      <c r="AR224" s="191">
        <f t="shared" si="139"/>
        <v>4800</v>
      </c>
      <c r="AS224" s="191">
        <f t="shared" si="140"/>
        <v>115.2</v>
      </c>
      <c r="AT224" s="191">
        <f t="shared" si="141"/>
        <v>4800</v>
      </c>
      <c r="AU224" s="191">
        <f t="shared" si="142"/>
        <v>28.8</v>
      </c>
      <c r="AV224" s="191">
        <f t="shared" si="143"/>
        <v>4800</v>
      </c>
      <c r="AW224" s="191">
        <f t="shared" si="144"/>
        <v>4800</v>
      </c>
      <c r="AX224" s="191">
        <f t="shared" si="145"/>
        <v>576</v>
      </c>
      <c r="AY224" s="191">
        <f t="shared" si="146"/>
        <v>4800</v>
      </c>
      <c r="AZ224" s="191">
        <f t="shared" si="147"/>
        <v>4800</v>
      </c>
      <c r="BA224" s="191">
        <f t="shared" si="148"/>
        <v>720</v>
      </c>
      <c r="BB224" s="191">
        <f t="shared" si="149"/>
        <v>-1068.96</v>
      </c>
      <c r="BC224" s="191">
        <f t="shared" si="150"/>
        <v>-98.51</v>
      </c>
      <c r="BD224" s="191">
        <f t="shared" si="151"/>
        <v>-17.4</v>
      </c>
      <c r="BE224" s="191">
        <f t="shared" si="152"/>
        <v>-311.48</v>
      </c>
      <c r="BF224" s="191">
        <f t="shared" si="153"/>
        <v>0</v>
      </c>
    </row>
    <row r="225" spans="2:58">
      <c r="B225" t="s">
        <v>427</v>
      </c>
      <c r="C225" s="195" t="str">
        <f>_xlfn.XLOOKUP(B225,'2024.7-2024.9'!B:B,'2024.7-2024.9'!G:G)</f>
        <v>2019/12/12</v>
      </c>
      <c r="D225">
        <f>_xlfn.XLOOKUP(B225,'2024.7-2024.9'!B:B,'2024.7-2024.9'!I:I)</f>
        <v>0</v>
      </c>
      <c r="E225" t="str">
        <f>_xlfn.XLOOKUP(B225,'2024.7-2024.9'!B:B,'2024.7-2024.9'!C:C)</f>
        <v>采购部</v>
      </c>
      <c r="F225" t="str">
        <f>_xlfn.XLOOKUP(B225,'2024.7-2024.9'!B:B,'2024.7-2024.9'!F:F)</f>
        <v>高级采购经理</v>
      </c>
      <c r="G225">
        <f>_xlfn.XLOOKUP(B225,'2024.07-09姓名和payroll计数'!A:A,'2024.07-09姓名和payroll计数'!B:B)</f>
        <v>3</v>
      </c>
      <c r="H225" s="10">
        <f>_xlfn.XLOOKUP(B225,'2024.1-2024.6'!B:B,'2024.1-2024.6'!K:K)</f>
        <v>15525</v>
      </c>
      <c r="I225" s="10">
        <f>IFERROR(AVERAGEIF(#REF!,B225,#REF!),0)</f>
        <v>0</v>
      </c>
      <c r="J225" s="10">
        <f>_xlfn.XLOOKUP(B225,'2024.1-2024.6'!B:B,'2024.1-2024.6'!J:J)</f>
        <v>8080</v>
      </c>
      <c r="K225" s="10">
        <f>IFERROR(AVERAGEIF(#REF!,B225,#REF!),0)</f>
        <v>0</v>
      </c>
      <c r="M225" s="10">
        <f>SUMIF('2024.7-2024.9'!B:B,B225,'2024.7-2024.9'!L:L)</f>
        <v>1091.04</v>
      </c>
      <c r="O225" s="10">
        <f>SUMIF('2024.7-2024.9'!B:B,B225,'2024.7-2024.9'!N:N)</f>
        <v>16.69</v>
      </c>
      <c r="P225" s="10">
        <f>SUMIF('2024.7-2024.9'!B:B,B225,'2024.7-2024.9'!P:P)</f>
        <v>11.4</v>
      </c>
      <c r="R225" s="10">
        <f>SUMIF('2024.7-2024.9'!B:B,B225,'2024.7-2024.9'!M:M)</f>
        <v>264.52</v>
      </c>
      <c r="T225" s="10">
        <f>SUMIF('2024.7-2024.9'!B:B,B225,'2024.7-2024.9'!O:O)</f>
        <v>6000</v>
      </c>
      <c r="U225" s="10">
        <f t="shared" si="116"/>
        <v>15525</v>
      </c>
      <c r="V225" s="10">
        <f t="shared" si="117"/>
        <v>15525</v>
      </c>
      <c r="W225" s="10">
        <f t="shared" si="118"/>
        <v>6986.25</v>
      </c>
      <c r="X225" s="10">
        <f t="shared" si="119"/>
        <v>15525</v>
      </c>
      <c r="Y225" s="10">
        <f t="shared" si="120"/>
        <v>15525</v>
      </c>
      <c r="Z225" s="10">
        <f t="shared" si="121"/>
        <v>372.6</v>
      </c>
      <c r="AA225" s="10">
        <f t="shared" si="122"/>
        <v>15525</v>
      </c>
      <c r="AB225" s="10">
        <f t="shared" si="123"/>
        <v>93.15</v>
      </c>
      <c r="AC225" s="10">
        <f t="shared" si="124"/>
        <v>15525</v>
      </c>
      <c r="AD225" s="10">
        <f t="shared" si="125"/>
        <v>5626</v>
      </c>
      <c r="AE225" s="10">
        <f t="shared" si="126"/>
        <v>675.12</v>
      </c>
      <c r="AF225" s="10">
        <f t="shared" si="127"/>
        <v>15525</v>
      </c>
      <c r="AG225" s="10">
        <f t="shared" si="128"/>
        <v>15525</v>
      </c>
      <c r="AH225" s="10">
        <f t="shared" si="129"/>
        <v>2328.75</v>
      </c>
      <c r="AI225" s="10">
        <f t="shared" si="130"/>
        <v>-5895.21</v>
      </c>
      <c r="AJ225" s="10">
        <f t="shared" si="131"/>
        <v>-355.91</v>
      </c>
      <c r="AK225" s="10">
        <f t="shared" si="132"/>
        <v>-81.75</v>
      </c>
      <c r="AL225" s="10">
        <f t="shared" si="133"/>
        <v>-410.6</v>
      </c>
      <c r="AM225" s="10">
        <f t="shared" si="134"/>
        <v>0</v>
      </c>
      <c r="AN225" s="10">
        <f t="shared" si="135"/>
        <v>8080</v>
      </c>
      <c r="AO225" s="10">
        <f t="shared" si="136"/>
        <v>8080</v>
      </c>
      <c r="AP225" s="10">
        <f t="shared" si="137"/>
        <v>3636</v>
      </c>
      <c r="AQ225" s="191">
        <f t="shared" si="138"/>
        <v>8080</v>
      </c>
      <c r="AR225" s="191">
        <f t="shared" si="139"/>
        <v>8080</v>
      </c>
      <c r="AS225" s="191">
        <f t="shared" si="140"/>
        <v>193.92</v>
      </c>
      <c r="AT225" s="191">
        <f t="shared" si="141"/>
        <v>8080</v>
      </c>
      <c r="AU225" s="191">
        <f t="shared" si="142"/>
        <v>48.48</v>
      </c>
      <c r="AV225" s="191">
        <f t="shared" si="143"/>
        <v>8080</v>
      </c>
      <c r="AW225" s="191">
        <f t="shared" si="144"/>
        <v>5626</v>
      </c>
      <c r="AX225" s="191">
        <f t="shared" si="145"/>
        <v>675.12</v>
      </c>
      <c r="AY225" s="191">
        <f t="shared" si="146"/>
        <v>8080</v>
      </c>
      <c r="AZ225" s="191">
        <f t="shared" si="147"/>
        <v>8080</v>
      </c>
      <c r="BA225" s="191">
        <f t="shared" si="148"/>
        <v>1212</v>
      </c>
      <c r="BB225" s="191">
        <f t="shared" si="149"/>
        <v>-2544.96</v>
      </c>
      <c r="BC225" s="191">
        <f t="shared" si="150"/>
        <v>-177.23</v>
      </c>
      <c r="BD225" s="191">
        <f t="shared" si="151"/>
        <v>-37.08</v>
      </c>
      <c r="BE225" s="191">
        <f t="shared" si="152"/>
        <v>-410.6</v>
      </c>
      <c r="BF225" s="191">
        <f t="shared" si="153"/>
        <v>0</v>
      </c>
    </row>
    <row r="226" spans="2:58">
      <c r="B226" t="s">
        <v>428</v>
      </c>
      <c r="C226" s="195" t="str">
        <f>_xlfn.XLOOKUP(B226,'2024.7-2024.9'!B:B,'2024.7-2024.9'!G:G)</f>
        <v>2020/10/10</v>
      </c>
      <c r="D226">
        <f>_xlfn.XLOOKUP(B226,'2024.7-2024.9'!B:B,'2024.7-2024.9'!I:I)</f>
        <v>0</v>
      </c>
      <c r="E226" t="str">
        <f>_xlfn.XLOOKUP(B226,'2024.7-2024.9'!B:B,'2024.7-2024.9'!C:C)</f>
        <v>销售部</v>
      </c>
      <c r="F226" t="str">
        <f>_xlfn.XLOOKUP(B226,'2024.7-2024.9'!B:B,'2024.7-2024.9'!F:F)</f>
        <v>区域销售经理</v>
      </c>
      <c r="G226">
        <f>_xlfn.XLOOKUP(B226,'2024.07-09姓名和payroll计数'!A:A,'2024.07-09姓名和payroll计数'!B:B)</f>
        <v>3</v>
      </c>
      <c r="H226" s="10">
        <f>_xlfn.XLOOKUP(B226,'2024.1-2024.6'!B:B,'2024.1-2024.6'!K:K)</f>
        <v>11350</v>
      </c>
      <c r="I226" s="10">
        <f>IFERROR(AVERAGEIF(#REF!,B226,#REF!),0)</f>
        <v>0</v>
      </c>
      <c r="J226" s="10">
        <f>_xlfn.XLOOKUP(B226,'2024.1-2024.6'!B:B,'2024.1-2024.6'!J:J)</f>
        <v>4400</v>
      </c>
      <c r="K226" s="10">
        <f>IFERROR(AVERAGEIF(#REF!,B226,#REF!),0)</f>
        <v>0</v>
      </c>
      <c r="M226" s="10">
        <f>SUMIF('2024.7-2024.9'!B:B,B226,'2024.7-2024.9'!L:L)</f>
        <v>1143.36</v>
      </c>
      <c r="O226" s="10">
        <f>SUMIF('2024.7-2024.9'!B:B,B226,'2024.7-2024.9'!N:N)</f>
        <v>42.87</v>
      </c>
      <c r="P226" s="10">
        <f>SUMIF('2024.7-2024.9'!B:B,B226,'2024.7-2024.9'!P:P)</f>
        <v>11.4</v>
      </c>
      <c r="R226" s="10">
        <f>SUMIF('2024.7-2024.9'!B:B,B226,'2024.7-2024.9'!M:M)</f>
        <v>261.48</v>
      </c>
      <c r="T226" s="10">
        <f>SUMIF('2024.7-2024.9'!B:B,B226,'2024.7-2024.9'!O:O)</f>
        <v>1500</v>
      </c>
      <c r="U226" s="10">
        <f t="shared" si="116"/>
        <v>11350</v>
      </c>
      <c r="V226" s="10">
        <f t="shared" si="117"/>
        <v>11350</v>
      </c>
      <c r="W226" s="10">
        <f t="shared" si="118"/>
        <v>5107.5</v>
      </c>
      <c r="X226" s="10">
        <f t="shared" si="119"/>
        <v>11350</v>
      </c>
      <c r="Y226" s="10">
        <f t="shared" si="120"/>
        <v>11350</v>
      </c>
      <c r="Z226" s="10">
        <f t="shared" si="121"/>
        <v>272.4</v>
      </c>
      <c r="AA226" s="10">
        <f t="shared" si="122"/>
        <v>11350</v>
      </c>
      <c r="AB226" s="10">
        <f t="shared" si="123"/>
        <v>68.1</v>
      </c>
      <c r="AC226" s="10">
        <f t="shared" si="124"/>
        <v>11350</v>
      </c>
      <c r="AD226" s="10">
        <f t="shared" si="125"/>
        <v>5626</v>
      </c>
      <c r="AE226" s="10">
        <f t="shared" si="126"/>
        <v>675.12</v>
      </c>
      <c r="AF226" s="10">
        <f t="shared" si="127"/>
        <v>11350</v>
      </c>
      <c r="AG226" s="10">
        <f t="shared" si="128"/>
        <v>11350</v>
      </c>
      <c r="AH226" s="10">
        <f t="shared" si="129"/>
        <v>1702.5</v>
      </c>
      <c r="AI226" s="10">
        <f t="shared" si="130"/>
        <v>-3964.14</v>
      </c>
      <c r="AJ226" s="10">
        <f t="shared" si="131"/>
        <v>-229.53</v>
      </c>
      <c r="AK226" s="10">
        <f t="shared" si="132"/>
        <v>-56.7</v>
      </c>
      <c r="AL226" s="10">
        <f t="shared" si="133"/>
        <v>-413.64</v>
      </c>
      <c r="AM226" s="10">
        <f t="shared" si="134"/>
        <v>-202.5</v>
      </c>
      <c r="AN226" s="10">
        <f t="shared" si="135"/>
        <v>4546</v>
      </c>
      <c r="AO226" s="10">
        <f t="shared" si="136"/>
        <v>4546</v>
      </c>
      <c r="AP226" s="10">
        <f t="shared" si="137"/>
        <v>2045.7</v>
      </c>
      <c r="AQ226" s="191">
        <f t="shared" si="138"/>
        <v>4400</v>
      </c>
      <c r="AR226" s="191">
        <f t="shared" si="139"/>
        <v>4400</v>
      </c>
      <c r="AS226" s="191">
        <f t="shared" si="140"/>
        <v>105.6</v>
      </c>
      <c r="AT226" s="191">
        <f t="shared" si="141"/>
        <v>4400</v>
      </c>
      <c r="AU226" s="191">
        <f t="shared" si="142"/>
        <v>26.4</v>
      </c>
      <c r="AV226" s="191">
        <f t="shared" si="143"/>
        <v>4400</v>
      </c>
      <c r="AW226" s="191">
        <f t="shared" si="144"/>
        <v>4400</v>
      </c>
      <c r="AX226" s="191">
        <f t="shared" si="145"/>
        <v>528</v>
      </c>
      <c r="AY226" s="191">
        <f t="shared" si="146"/>
        <v>4400</v>
      </c>
      <c r="AZ226" s="191">
        <f t="shared" si="147"/>
        <v>4400</v>
      </c>
      <c r="BA226" s="191">
        <f t="shared" si="148"/>
        <v>660</v>
      </c>
      <c r="BB226" s="191">
        <f t="shared" si="149"/>
        <v>-902.34</v>
      </c>
      <c r="BC226" s="191">
        <f t="shared" si="150"/>
        <v>-62.73</v>
      </c>
      <c r="BD226" s="191">
        <f t="shared" si="151"/>
        <v>-15</v>
      </c>
      <c r="BE226" s="191">
        <f t="shared" si="152"/>
        <v>-266.52</v>
      </c>
      <c r="BF226" s="191">
        <f t="shared" si="153"/>
        <v>0</v>
      </c>
    </row>
    <row r="227" spans="2:58">
      <c r="B227" t="s">
        <v>429</v>
      </c>
      <c r="C227" s="195">
        <f>_xlfn.XLOOKUP(B227,'2024.7-2024.9'!B:B,'2024.7-2024.9'!G:G)</f>
        <v>44431</v>
      </c>
      <c r="D227">
        <f>_xlfn.XLOOKUP(B227,'2024.7-2024.9'!B:B,'2024.7-2024.9'!I:I)</f>
        <v>0</v>
      </c>
      <c r="E227" t="str">
        <f>_xlfn.XLOOKUP(B227,'2024.7-2024.9'!B:B,'2024.7-2024.9'!C:C)</f>
        <v>服务营销中心</v>
      </c>
      <c r="F227" t="str">
        <f>_xlfn.XLOOKUP(B227,'2024.7-2024.9'!B:B,'2024.7-2024.9'!F:F)</f>
        <v>软件工程师</v>
      </c>
      <c r="G227">
        <f>_xlfn.XLOOKUP(B227,'2024.07-09姓名和payroll计数'!A:A,'2024.07-09姓名和payroll计数'!B:B)</f>
        <v>3</v>
      </c>
      <c r="H227" s="10">
        <f>_xlfn.XLOOKUP(B227,'2024.1-2024.6'!B:B,'2024.1-2024.6'!K:K)</f>
        <v>6109.74</v>
      </c>
      <c r="I227" s="10">
        <f>IFERROR(AVERAGEIF(#REF!,B227,#REF!),0)</f>
        <v>0</v>
      </c>
      <c r="J227" s="10">
        <f>_xlfn.XLOOKUP(B227,'2024.1-2024.6'!B:B,'2024.1-2024.6'!J:J)</f>
        <v>2750</v>
      </c>
      <c r="K227" s="10">
        <f>IFERROR(AVERAGEIF(#REF!,B227,#REF!),0)</f>
        <v>0</v>
      </c>
      <c r="M227" s="10">
        <f>SUMIF('2024.7-2024.9'!B:B,B227,'2024.7-2024.9'!L:L)</f>
        <v>1091.04</v>
      </c>
      <c r="O227" s="10">
        <f>SUMIF('2024.7-2024.9'!B:B,B227,'2024.7-2024.9'!N:N)</f>
        <v>16.69</v>
      </c>
      <c r="P227" s="10">
        <f>SUMIF('2024.7-2024.9'!B:B,B227,'2024.7-2024.9'!P:P)</f>
        <v>11.4</v>
      </c>
      <c r="R227" s="10">
        <f>SUMIF('2024.7-2024.9'!B:B,B227,'2024.7-2024.9'!M:M)</f>
        <v>264.52</v>
      </c>
      <c r="T227" s="10">
        <f>SUMIF('2024.7-2024.9'!B:B,B227,'2024.7-2024.9'!O:O)</f>
        <v>0</v>
      </c>
      <c r="U227" s="10">
        <f t="shared" si="116"/>
        <v>6109.74</v>
      </c>
      <c r="V227" s="10">
        <f t="shared" si="117"/>
        <v>6109.74</v>
      </c>
      <c r="W227" s="10">
        <f t="shared" si="118"/>
        <v>2749.383</v>
      </c>
      <c r="X227" s="10">
        <f t="shared" si="119"/>
        <v>6109.74</v>
      </c>
      <c r="Y227" s="10">
        <f t="shared" si="120"/>
        <v>6109.74</v>
      </c>
      <c r="Z227" s="10">
        <f t="shared" si="121"/>
        <v>146.63376</v>
      </c>
      <c r="AA227" s="10">
        <f t="shared" si="122"/>
        <v>6109.74</v>
      </c>
      <c r="AB227" s="10">
        <f t="shared" si="123"/>
        <v>36.65844</v>
      </c>
      <c r="AC227" s="10">
        <f t="shared" si="124"/>
        <v>6109.74</v>
      </c>
      <c r="AD227" s="10">
        <f t="shared" si="125"/>
        <v>5626</v>
      </c>
      <c r="AE227" s="10">
        <f t="shared" si="126"/>
        <v>675.12</v>
      </c>
      <c r="AF227" s="10">
        <f t="shared" si="127"/>
        <v>6109.74</v>
      </c>
      <c r="AG227" s="10">
        <f t="shared" si="128"/>
        <v>6109.74</v>
      </c>
      <c r="AH227" s="10">
        <f t="shared" si="129"/>
        <v>916.461</v>
      </c>
      <c r="AI227" s="10">
        <f t="shared" si="130"/>
        <v>-1658.343</v>
      </c>
      <c r="AJ227" s="10">
        <f t="shared" si="131"/>
        <v>-129.94376</v>
      </c>
      <c r="AK227" s="10">
        <f t="shared" si="132"/>
        <v>-25.25844</v>
      </c>
      <c r="AL227" s="10">
        <f t="shared" si="133"/>
        <v>-410.6</v>
      </c>
      <c r="AM227" s="10">
        <f t="shared" si="134"/>
        <v>-916.461</v>
      </c>
      <c r="AN227" s="10">
        <f t="shared" si="135"/>
        <v>4546</v>
      </c>
      <c r="AO227" s="10">
        <f t="shared" si="136"/>
        <v>4546</v>
      </c>
      <c r="AP227" s="10">
        <f t="shared" si="137"/>
        <v>2045.7</v>
      </c>
      <c r="AQ227" s="191">
        <f t="shared" si="138"/>
        <v>2750</v>
      </c>
      <c r="AR227" s="191">
        <f t="shared" si="139"/>
        <v>2750</v>
      </c>
      <c r="AS227" s="191">
        <f t="shared" si="140"/>
        <v>66</v>
      </c>
      <c r="AT227" s="191">
        <f t="shared" si="141"/>
        <v>2750</v>
      </c>
      <c r="AU227" s="191">
        <f t="shared" si="142"/>
        <v>16.5</v>
      </c>
      <c r="AV227" s="191">
        <f t="shared" si="143"/>
        <v>4340</v>
      </c>
      <c r="AW227" s="191">
        <f t="shared" si="144"/>
        <v>4340</v>
      </c>
      <c r="AX227" s="191">
        <f t="shared" si="145"/>
        <v>520.8</v>
      </c>
      <c r="AY227" s="191">
        <f t="shared" si="146"/>
        <v>2750</v>
      </c>
      <c r="AZ227" s="191">
        <f t="shared" si="147"/>
        <v>2750</v>
      </c>
      <c r="BA227" s="191">
        <f t="shared" si="148"/>
        <v>412.5</v>
      </c>
      <c r="BB227" s="191">
        <f t="shared" si="149"/>
        <v>-954.66</v>
      </c>
      <c r="BC227" s="191">
        <f t="shared" si="150"/>
        <v>-49.31</v>
      </c>
      <c r="BD227" s="191">
        <f t="shared" si="151"/>
        <v>-5.1</v>
      </c>
      <c r="BE227" s="191">
        <f t="shared" si="152"/>
        <v>-256.28</v>
      </c>
      <c r="BF227" s="191">
        <f t="shared" si="153"/>
        <v>-412.5</v>
      </c>
    </row>
    <row r="228" spans="2:58">
      <c r="B228" t="s">
        <v>431</v>
      </c>
      <c r="C228" s="195" t="str">
        <f>_xlfn.XLOOKUP(B228,'2024.7-2024.9'!B:B,'2024.7-2024.9'!G:G)</f>
        <v>2021/10/12</v>
      </c>
      <c r="D228">
        <f>_xlfn.XLOOKUP(B228,'2024.7-2024.9'!B:B,'2024.7-2024.9'!I:I)</f>
        <v>0</v>
      </c>
      <c r="E228" t="str">
        <f>_xlfn.XLOOKUP(B228,'2024.7-2024.9'!B:B,'2024.7-2024.9'!C:C)</f>
        <v>运营中心</v>
      </c>
      <c r="F228" t="str">
        <f>_xlfn.XLOOKUP(B228,'2024.7-2024.9'!B:B,'2024.7-2024.9'!F:F)</f>
        <v>装配钳工</v>
      </c>
      <c r="G228">
        <f>_xlfn.XLOOKUP(B228,'2024.07-09姓名和payroll计数'!A:A,'2024.07-09姓名和payroll计数'!B:B)</f>
        <v>3</v>
      </c>
      <c r="H228" s="10">
        <f>_xlfn.XLOOKUP(B228,'2024.1-2024.6'!B:B,'2024.1-2024.6'!K:K)</f>
        <v>6342.68</v>
      </c>
      <c r="I228" s="10">
        <f>IFERROR(AVERAGEIF(#REF!,B228,#REF!),0)</f>
        <v>0</v>
      </c>
      <c r="J228" s="10">
        <f>_xlfn.XLOOKUP(B228,'2024.1-2024.6'!B:B,'2024.1-2024.6'!J:J)</f>
        <v>1900</v>
      </c>
      <c r="K228" s="10">
        <f>IFERROR(AVERAGEIF(#REF!,B228,#REF!),0)</f>
        <v>0</v>
      </c>
      <c r="M228" s="10">
        <f>SUMIF('2024.7-2024.9'!B:B,B228,'2024.7-2024.9'!L:L)</f>
        <v>1091.04</v>
      </c>
      <c r="O228" s="10">
        <f>SUMIF('2024.7-2024.9'!B:B,B228,'2024.7-2024.9'!N:N)</f>
        <v>16.69</v>
      </c>
      <c r="P228" s="10">
        <f>SUMIF('2024.7-2024.9'!B:B,B228,'2024.7-2024.9'!P:P)</f>
        <v>11.4</v>
      </c>
      <c r="R228" s="10">
        <f>SUMIF('2024.7-2024.9'!B:B,B228,'2024.7-2024.9'!M:M)</f>
        <v>264.52</v>
      </c>
      <c r="T228" s="10">
        <f>SUMIF('2024.7-2024.9'!B:B,B228,'2024.7-2024.9'!O:O)</f>
        <v>0</v>
      </c>
      <c r="U228" s="10">
        <f t="shared" si="116"/>
        <v>6342.68</v>
      </c>
      <c r="V228" s="10">
        <f t="shared" si="117"/>
        <v>6342.68</v>
      </c>
      <c r="W228" s="10">
        <f t="shared" si="118"/>
        <v>2854.206</v>
      </c>
      <c r="X228" s="10">
        <f t="shared" si="119"/>
        <v>6342.68</v>
      </c>
      <c r="Y228" s="10">
        <f t="shared" si="120"/>
        <v>6342.68</v>
      </c>
      <c r="Z228" s="10">
        <f t="shared" si="121"/>
        <v>152.22432</v>
      </c>
      <c r="AA228" s="10">
        <f t="shared" si="122"/>
        <v>6342.68</v>
      </c>
      <c r="AB228" s="10">
        <f t="shared" si="123"/>
        <v>38.05608</v>
      </c>
      <c r="AC228" s="10">
        <f t="shared" si="124"/>
        <v>6342.68</v>
      </c>
      <c r="AD228" s="10">
        <f t="shared" si="125"/>
        <v>5626</v>
      </c>
      <c r="AE228" s="10">
        <f t="shared" si="126"/>
        <v>675.12</v>
      </c>
      <c r="AF228" s="10">
        <f t="shared" si="127"/>
        <v>6342.68</v>
      </c>
      <c r="AG228" s="10">
        <f t="shared" si="128"/>
        <v>6342.68</v>
      </c>
      <c r="AH228" s="10">
        <f t="shared" si="129"/>
        <v>951.402</v>
      </c>
      <c r="AI228" s="10">
        <f t="shared" si="130"/>
        <v>-1763.166</v>
      </c>
      <c r="AJ228" s="10">
        <f t="shared" si="131"/>
        <v>-135.53432</v>
      </c>
      <c r="AK228" s="10">
        <f t="shared" si="132"/>
        <v>-26.65608</v>
      </c>
      <c r="AL228" s="10">
        <f t="shared" si="133"/>
        <v>-410.6</v>
      </c>
      <c r="AM228" s="10">
        <f t="shared" si="134"/>
        <v>-951.402</v>
      </c>
      <c r="AN228" s="10">
        <f t="shared" si="135"/>
        <v>4546</v>
      </c>
      <c r="AO228" s="10">
        <f t="shared" si="136"/>
        <v>4546</v>
      </c>
      <c r="AP228" s="10">
        <f t="shared" si="137"/>
        <v>2045.7</v>
      </c>
      <c r="AQ228" s="191">
        <f t="shared" si="138"/>
        <v>1900</v>
      </c>
      <c r="AR228" s="191">
        <f t="shared" si="139"/>
        <v>1900</v>
      </c>
      <c r="AS228" s="191">
        <f t="shared" si="140"/>
        <v>45.6</v>
      </c>
      <c r="AT228" s="191">
        <f t="shared" si="141"/>
        <v>1900</v>
      </c>
      <c r="AU228" s="191">
        <f t="shared" si="142"/>
        <v>11.4</v>
      </c>
      <c r="AV228" s="191">
        <f t="shared" si="143"/>
        <v>4340</v>
      </c>
      <c r="AW228" s="191">
        <f t="shared" si="144"/>
        <v>4340</v>
      </c>
      <c r="AX228" s="191">
        <f t="shared" si="145"/>
        <v>520.8</v>
      </c>
      <c r="AY228" s="191">
        <f t="shared" si="146"/>
        <v>1900</v>
      </c>
      <c r="AZ228" s="191">
        <f t="shared" si="147"/>
        <v>1900</v>
      </c>
      <c r="BA228" s="191">
        <f t="shared" si="148"/>
        <v>285</v>
      </c>
      <c r="BB228" s="191">
        <f t="shared" si="149"/>
        <v>-954.66</v>
      </c>
      <c r="BC228" s="191">
        <f t="shared" si="150"/>
        <v>-28.91</v>
      </c>
      <c r="BD228" s="191">
        <f t="shared" si="151"/>
        <v>0</v>
      </c>
      <c r="BE228" s="191">
        <f t="shared" si="152"/>
        <v>-256.28</v>
      </c>
      <c r="BF228" s="191">
        <f t="shared" si="153"/>
        <v>-285</v>
      </c>
    </row>
    <row r="229" spans="2:58">
      <c r="B229" t="s">
        <v>432</v>
      </c>
      <c r="C229" s="195">
        <f>_xlfn.XLOOKUP(B229,'2024.7-2024.9'!B:B,'2024.7-2024.9'!G:G)</f>
        <v>44778</v>
      </c>
      <c r="D229">
        <f>_xlfn.XLOOKUP(B229,'2024.7-2024.9'!B:B,'2024.7-2024.9'!I:I)</f>
        <v>0</v>
      </c>
      <c r="E229" t="str">
        <f>_xlfn.XLOOKUP(B229,'2024.7-2024.9'!B:B,'2024.7-2024.9'!C:C)</f>
        <v>运营中心</v>
      </c>
      <c r="F229" t="str">
        <f>_xlfn.XLOOKUP(B229,'2024.7-2024.9'!B:B,'2024.7-2024.9'!F:F)</f>
        <v>装配钳工</v>
      </c>
      <c r="G229">
        <f>_xlfn.XLOOKUP(B229,'2024.07-09姓名和payroll计数'!A:A,'2024.07-09姓名和payroll计数'!B:B)</f>
        <v>3</v>
      </c>
      <c r="H229" s="10">
        <f>_xlfn.XLOOKUP(B229,'2024.1-2024.6'!B:B,'2024.1-2024.6'!K:K)</f>
        <v>6767.04</v>
      </c>
      <c r="I229" s="10">
        <f>IFERROR(AVERAGEIF(#REF!,B229,#REF!),0)</f>
        <v>0</v>
      </c>
      <c r="J229" s="10">
        <f>_xlfn.XLOOKUP(B229,'2024.1-2024.6'!B:B,'2024.1-2024.6'!J:J)</f>
        <v>1900</v>
      </c>
      <c r="K229" s="10">
        <f>IFERROR(AVERAGEIF(#REF!,B229,#REF!),0)</f>
        <v>0</v>
      </c>
      <c r="M229" s="10">
        <f>SUMIF('2024.7-2024.9'!B:B,B229,'2024.7-2024.9'!L:L)</f>
        <v>1091.04</v>
      </c>
      <c r="O229" s="10">
        <f>SUMIF('2024.7-2024.9'!B:B,B229,'2024.7-2024.9'!N:N)</f>
        <v>16.69</v>
      </c>
      <c r="P229" s="10">
        <f>SUMIF('2024.7-2024.9'!B:B,B229,'2024.7-2024.9'!P:P)</f>
        <v>11.4</v>
      </c>
      <c r="R229" s="10">
        <f>SUMIF('2024.7-2024.9'!B:B,B229,'2024.7-2024.9'!M:M)</f>
        <v>264.52</v>
      </c>
      <c r="T229" s="10">
        <f>SUMIF('2024.7-2024.9'!B:B,B229,'2024.7-2024.9'!O:O)</f>
        <v>0</v>
      </c>
      <c r="U229" s="10">
        <f t="shared" si="116"/>
        <v>6767.04</v>
      </c>
      <c r="V229" s="10">
        <f t="shared" si="117"/>
        <v>6767.04</v>
      </c>
      <c r="W229" s="10">
        <f t="shared" si="118"/>
        <v>3045.168</v>
      </c>
      <c r="X229" s="10">
        <f t="shared" si="119"/>
        <v>6767.04</v>
      </c>
      <c r="Y229" s="10">
        <f t="shared" si="120"/>
        <v>6767.04</v>
      </c>
      <c r="Z229" s="10">
        <f t="shared" si="121"/>
        <v>162.40896</v>
      </c>
      <c r="AA229" s="10">
        <f t="shared" si="122"/>
        <v>6767.04</v>
      </c>
      <c r="AB229" s="10">
        <f t="shared" si="123"/>
        <v>40.60224</v>
      </c>
      <c r="AC229" s="10">
        <f t="shared" si="124"/>
        <v>6767.04</v>
      </c>
      <c r="AD229" s="10">
        <f t="shared" si="125"/>
        <v>5626</v>
      </c>
      <c r="AE229" s="10">
        <f t="shared" si="126"/>
        <v>675.12</v>
      </c>
      <c r="AF229" s="10">
        <f t="shared" si="127"/>
        <v>6767.04</v>
      </c>
      <c r="AG229" s="10">
        <f t="shared" si="128"/>
        <v>6767.04</v>
      </c>
      <c r="AH229" s="10">
        <f t="shared" si="129"/>
        <v>1015.056</v>
      </c>
      <c r="AI229" s="10">
        <f t="shared" si="130"/>
        <v>-1954.128</v>
      </c>
      <c r="AJ229" s="10">
        <f t="shared" si="131"/>
        <v>-145.71896</v>
      </c>
      <c r="AK229" s="10">
        <f t="shared" si="132"/>
        <v>-29.20224</v>
      </c>
      <c r="AL229" s="10">
        <f t="shared" si="133"/>
        <v>-410.6</v>
      </c>
      <c r="AM229" s="10">
        <f t="shared" si="134"/>
        <v>-1015.056</v>
      </c>
      <c r="AN229" s="10">
        <f t="shared" si="135"/>
        <v>4546</v>
      </c>
      <c r="AO229" s="10">
        <f t="shared" si="136"/>
        <v>4546</v>
      </c>
      <c r="AP229" s="10">
        <f t="shared" si="137"/>
        <v>2045.7</v>
      </c>
      <c r="AQ229" s="191">
        <f t="shared" si="138"/>
        <v>1900</v>
      </c>
      <c r="AR229" s="191">
        <f t="shared" si="139"/>
        <v>1900</v>
      </c>
      <c r="AS229" s="191">
        <f t="shared" si="140"/>
        <v>45.6</v>
      </c>
      <c r="AT229" s="191">
        <f t="shared" si="141"/>
        <v>1900</v>
      </c>
      <c r="AU229" s="191">
        <f t="shared" si="142"/>
        <v>11.4</v>
      </c>
      <c r="AV229" s="191">
        <f t="shared" si="143"/>
        <v>4340</v>
      </c>
      <c r="AW229" s="191">
        <f t="shared" si="144"/>
        <v>4340</v>
      </c>
      <c r="AX229" s="191">
        <f t="shared" si="145"/>
        <v>520.8</v>
      </c>
      <c r="AY229" s="191">
        <f t="shared" si="146"/>
        <v>1900</v>
      </c>
      <c r="AZ229" s="191">
        <f t="shared" si="147"/>
        <v>1900</v>
      </c>
      <c r="BA229" s="191">
        <f t="shared" si="148"/>
        <v>285</v>
      </c>
      <c r="BB229" s="191">
        <f t="shared" si="149"/>
        <v>-954.66</v>
      </c>
      <c r="BC229" s="191">
        <f t="shared" si="150"/>
        <v>-28.91</v>
      </c>
      <c r="BD229" s="191">
        <f t="shared" si="151"/>
        <v>0</v>
      </c>
      <c r="BE229" s="191">
        <f t="shared" si="152"/>
        <v>-256.28</v>
      </c>
      <c r="BF229" s="191">
        <f t="shared" si="153"/>
        <v>-285</v>
      </c>
    </row>
    <row r="230" spans="2:58">
      <c r="B230" t="s">
        <v>433</v>
      </c>
      <c r="C230" s="195" t="str">
        <f>_xlfn.XLOOKUP(B230,'2024.7-2024.9'!B:B,'2024.7-2024.9'!G:G)</f>
        <v>2021/07/30</v>
      </c>
      <c r="D230">
        <f>_xlfn.XLOOKUP(B230,'2024.7-2024.9'!B:B,'2024.7-2024.9'!I:I)</f>
        <v>0</v>
      </c>
      <c r="E230" t="str">
        <f>_xlfn.XLOOKUP(B230,'2024.7-2024.9'!B:B,'2024.7-2024.9'!C:C)</f>
        <v>运营中心</v>
      </c>
      <c r="F230" t="str">
        <f>_xlfn.XLOOKUP(B230,'2024.7-2024.9'!B:B,'2024.7-2024.9'!F:F)</f>
        <v>装配电工</v>
      </c>
      <c r="G230">
        <f>_xlfn.XLOOKUP(B230,'2024.07-09姓名和payroll计数'!A:A,'2024.07-09姓名和payroll计数'!B:B)</f>
        <v>3</v>
      </c>
      <c r="H230" s="10">
        <f>_xlfn.XLOOKUP(B230,'2024.1-2024.6'!B:B,'2024.1-2024.6'!K:K)</f>
        <v>6671.19</v>
      </c>
      <c r="I230" s="10">
        <f>IFERROR(AVERAGEIF(#REF!,B230,#REF!),0)</f>
        <v>0</v>
      </c>
      <c r="J230" s="10">
        <f>_xlfn.XLOOKUP(B230,'2024.1-2024.6'!B:B,'2024.1-2024.6'!J:J)</f>
        <v>1900</v>
      </c>
      <c r="K230" s="10">
        <f>IFERROR(AVERAGEIF(#REF!,B230,#REF!),0)</f>
        <v>0</v>
      </c>
      <c r="M230" s="10">
        <f>SUMIF('2024.7-2024.9'!B:B,B230,'2024.7-2024.9'!L:L)</f>
        <v>1091.04</v>
      </c>
      <c r="O230" s="10">
        <f>SUMIF('2024.7-2024.9'!B:B,B230,'2024.7-2024.9'!N:N)</f>
        <v>16.69</v>
      </c>
      <c r="P230" s="10">
        <f>SUMIF('2024.7-2024.9'!B:B,B230,'2024.7-2024.9'!P:P)</f>
        <v>11.4</v>
      </c>
      <c r="R230" s="10">
        <f>SUMIF('2024.7-2024.9'!B:B,B230,'2024.7-2024.9'!M:M)</f>
        <v>264.52</v>
      </c>
      <c r="T230" s="10">
        <f>SUMIF('2024.7-2024.9'!B:B,B230,'2024.7-2024.9'!O:O)</f>
        <v>0</v>
      </c>
      <c r="U230" s="10">
        <f t="shared" si="116"/>
        <v>6671.19</v>
      </c>
      <c r="V230" s="10">
        <f t="shared" si="117"/>
        <v>6671.19</v>
      </c>
      <c r="W230" s="10">
        <f t="shared" si="118"/>
        <v>3002.0355</v>
      </c>
      <c r="X230" s="10">
        <f t="shared" si="119"/>
        <v>6671.19</v>
      </c>
      <c r="Y230" s="10">
        <f t="shared" si="120"/>
        <v>6671.19</v>
      </c>
      <c r="Z230" s="10">
        <f t="shared" si="121"/>
        <v>160.10856</v>
      </c>
      <c r="AA230" s="10">
        <f t="shared" si="122"/>
        <v>6671.19</v>
      </c>
      <c r="AB230" s="10">
        <f t="shared" si="123"/>
        <v>40.02714</v>
      </c>
      <c r="AC230" s="10">
        <f t="shared" si="124"/>
        <v>6671.19</v>
      </c>
      <c r="AD230" s="10">
        <f t="shared" si="125"/>
        <v>5626</v>
      </c>
      <c r="AE230" s="10">
        <f t="shared" si="126"/>
        <v>675.12</v>
      </c>
      <c r="AF230" s="10">
        <f t="shared" si="127"/>
        <v>6671.19</v>
      </c>
      <c r="AG230" s="10">
        <f t="shared" si="128"/>
        <v>6671.19</v>
      </c>
      <c r="AH230" s="10">
        <f t="shared" si="129"/>
        <v>1000.6785</v>
      </c>
      <c r="AI230" s="10">
        <f t="shared" si="130"/>
        <v>-1910.9955</v>
      </c>
      <c r="AJ230" s="10">
        <f t="shared" si="131"/>
        <v>-143.41856</v>
      </c>
      <c r="AK230" s="10">
        <f t="shared" si="132"/>
        <v>-28.62714</v>
      </c>
      <c r="AL230" s="10">
        <f t="shared" si="133"/>
        <v>-410.6</v>
      </c>
      <c r="AM230" s="10">
        <f t="shared" si="134"/>
        <v>-1000.6785</v>
      </c>
      <c r="AN230" s="10">
        <f t="shared" si="135"/>
        <v>4546</v>
      </c>
      <c r="AO230" s="10">
        <f t="shared" si="136"/>
        <v>4546</v>
      </c>
      <c r="AP230" s="10">
        <f t="shared" si="137"/>
        <v>2045.7</v>
      </c>
      <c r="AQ230" s="191">
        <f t="shared" si="138"/>
        <v>1900</v>
      </c>
      <c r="AR230" s="191">
        <f t="shared" si="139"/>
        <v>1900</v>
      </c>
      <c r="AS230" s="191">
        <f t="shared" si="140"/>
        <v>45.6</v>
      </c>
      <c r="AT230" s="191">
        <f t="shared" si="141"/>
        <v>1900</v>
      </c>
      <c r="AU230" s="191">
        <f t="shared" si="142"/>
        <v>11.4</v>
      </c>
      <c r="AV230" s="191">
        <f t="shared" si="143"/>
        <v>4340</v>
      </c>
      <c r="AW230" s="191">
        <f t="shared" si="144"/>
        <v>4340</v>
      </c>
      <c r="AX230" s="191">
        <f t="shared" si="145"/>
        <v>520.8</v>
      </c>
      <c r="AY230" s="191">
        <f t="shared" si="146"/>
        <v>1900</v>
      </c>
      <c r="AZ230" s="191">
        <f t="shared" si="147"/>
        <v>1900</v>
      </c>
      <c r="BA230" s="191">
        <f t="shared" si="148"/>
        <v>285</v>
      </c>
      <c r="BB230" s="191">
        <f t="shared" si="149"/>
        <v>-954.66</v>
      </c>
      <c r="BC230" s="191">
        <f t="shared" si="150"/>
        <v>-28.91</v>
      </c>
      <c r="BD230" s="191">
        <f t="shared" si="151"/>
        <v>0</v>
      </c>
      <c r="BE230" s="191">
        <f t="shared" si="152"/>
        <v>-256.28</v>
      </c>
      <c r="BF230" s="191">
        <f t="shared" si="153"/>
        <v>-285</v>
      </c>
    </row>
    <row r="231" spans="2:58">
      <c r="B231" t="s">
        <v>435</v>
      </c>
      <c r="C231" s="195" t="str">
        <f>_xlfn.XLOOKUP(B231,'2024.7-2024.9'!B:B,'2024.7-2024.9'!G:G)</f>
        <v>2020/04/09</v>
      </c>
      <c r="D231">
        <f>_xlfn.XLOOKUP(B231,'2024.7-2024.9'!B:B,'2024.7-2024.9'!I:I)</f>
        <v>0</v>
      </c>
      <c r="E231" t="str">
        <f>_xlfn.XLOOKUP(B231,'2024.7-2024.9'!B:B,'2024.7-2024.9'!C:C)</f>
        <v>销售部</v>
      </c>
      <c r="F231" t="str">
        <f>_xlfn.XLOOKUP(B231,'2024.7-2024.9'!B:B,'2024.7-2024.9'!F:F)</f>
        <v>销售内务专员</v>
      </c>
      <c r="G231">
        <f>_xlfn.XLOOKUP(B231,'2024.07-09姓名和payroll计数'!A:A,'2024.07-09姓名和payroll计数'!B:B)</f>
        <v>3</v>
      </c>
      <c r="H231" s="10">
        <f>_xlfn.XLOOKUP(B231,'2024.1-2024.6'!B:B,'2024.1-2024.6'!K:K)</f>
        <v>8990</v>
      </c>
      <c r="I231" s="10">
        <f>IFERROR(AVERAGEIF(#REF!,B231,#REF!),0)</f>
        <v>0</v>
      </c>
      <c r="J231" s="10">
        <f>_xlfn.XLOOKUP(B231,'2024.1-2024.6'!B:B,'2024.1-2024.6'!J:J)</f>
        <v>3868</v>
      </c>
      <c r="K231" s="10">
        <f>IFERROR(AVERAGEIF(#REF!,B231,#REF!),0)</f>
        <v>0</v>
      </c>
      <c r="M231" s="10">
        <f>SUMIF('2024.7-2024.9'!B:B,B231,'2024.7-2024.9'!L:L)</f>
        <v>1091.04</v>
      </c>
      <c r="O231" s="10">
        <f>SUMIF('2024.7-2024.9'!B:B,B231,'2024.7-2024.9'!N:N)</f>
        <v>16.69</v>
      </c>
      <c r="P231" s="10">
        <f>SUMIF('2024.7-2024.9'!B:B,B231,'2024.7-2024.9'!P:P)</f>
        <v>11.4</v>
      </c>
      <c r="R231" s="10">
        <f>SUMIF('2024.7-2024.9'!B:B,B231,'2024.7-2024.9'!M:M)</f>
        <v>264.52</v>
      </c>
      <c r="T231" s="10">
        <f>SUMIF('2024.7-2024.9'!B:B,B231,'2024.7-2024.9'!O:O)</f>
        <v>0</v>
      </c>
      <c r="U231" s="10">
        <f t="shared" si="116"/>
        <v>8990</v>
      </c>
      <c r="V231" s="10">
        <f t="shared" si="117"/>
        <v>8990</v>
      </c>
      <c r="W231" s="10">
        <f t="shared" si="118"/>
        <v>4045.5</v>
      </c>
      <c r="X231" s="10">
        <f t="shared" si="119"/>
        <v>8990</v>
      </c>
      <c r="Y231" s="10">
        <f t="shared" si="120"/>
        <v>8990</v>
      </c>
      <c r="Z231" s="10">
        <f t="shared" si="121"/>
        <v>215.76</v>
      </c>
      <c r="AA231" s="10">
        <f t="shared" si="122"/>
        <v>8990</v>
      </c>
      <c r="AB231" s="10">
        <f t="shared" si="123"/>
        <v>53.94</v>
      </c>
      <c r="AC231" s="10">
        <f t="shared" si="124"/>
        <v>8990</v>
      </c>
      <c r="AD231" s="10">
        <f t="shared" si="125"/>
        <v>5626</v>
      </c>
      <c r="AE231" s="10">
        <f t="shared" si="126"/>
        <v>675.12</v>
      </c>
      <c r="AF231" s="10">
        <f t="shared" si="127"/>
        <v>8990</v>
      </c>
      <c r="AG231" s="10">
        <f t="shared" si="128"/>
        <v>8990</v>
      </c>
      <c r="AH231" s="10">
        <f t="shared" si="129"/>
        <v>1348.5</v>
      </c>
      <c r="AI231" s="10">
        <f t="shared" si="130"/>
        <v>-2954.46</v>
      </c>
      <c r="AJ231" s="10">
        <f t="shared" si="131"/>
        <v>-199.07</v>
      </c>
      <c r="AK231" s="10">
        <f t="shared" si="132"/>
        <v>-42.54</v>
      </c>
      <c r="AL231" s="10">
        <f t="shared" si="133"/>
        <v>-410.6</v>
      </c>
      <c r="AM231" s="10">
        <f t="shared" si="134"/>
        <v>-1348.5</v>
      </c>
      <c r="AN231" s="10">
        <f t="shared" si="135"/>
        <v>4546</v>
      </c>
      <c r="AO231" s="10">
        <f t="shared" si="136"/>
        <v>4546</v>
      </c>
      <c r="AP231" s="10">
        <f t="shared" si="137"/>
        <v>2045.7</v>
      </c>
      <c r="AQ231" s="191">
        <f t="shared" si="138"/>
        <v>3868</v>
      </c>
      <c r="AR231" s="191">
        <f t="shared" si="139"/>
        <v>3868</v>
      </c>
      <c r="AS231" s="191">
        <f t="shared" si="140"/>
        <v>92.832</v>
      </c>
      <c r="AT231" s="191">
        <f t="shared" si="141"/>
        <v>3868</v>
      </c>
      <c r="AU231" s="191">
        <f t="shared" si="142"/>
        <v>23.208</v>
      </c>
      <c r="AV231" s="191">
        <f t="shared" si="143"/>
        <v>4340</v>
      </c>
      <c r="AW231" s="191">
        <f t="shared" si="144"/>
        <v>4340</v>
      </c>
      <c r="AX231" s="191">
        <f t="shared" si="145"/>
        <v>520.8</v>
      </c>
      <c r="AY231" s="191">
        <f t="shared" si="146"/>
        <v>3868</v>
      </c>
      <c r="AZ231" s="191">
        <f t="shared" si="147"/>
        <v>3868</v>
      </c>
      <c r="BA231" s="191">
        <f t="shared" si="148"/>
        <v>580.2</v>
      </c>
      <c r="BB231" s="191">
        <f t="shared" si="149"/>
        <v>-954.66</v>
      </c>
      <c r="BC231" s="191">
        <f t="shared" si="150"/>
        <v>-76.142</v>
      </c>
      <c r="BD231" s="191">
        <f t="shared" si="151"/>
        <v>-11.808</v>
      </c>
      <c r="BE231" s="191">
        <f t="shared" si="152"/>
        <v>-256.28</v>
      </c>
      <c r="BF231" s="191">
        <f t="shared" si="153"/>
        <v>-580.2</v>
      </c>
    </row>
    <row r="232" spans="2:58">
      <c r="B232" t="s">
        <v>436</v>
      </c>
      <c r="C232" s="195" t="str">
        <f>_xlfn.XLOOKUP(B232,'2024.7-2024.9'!B:B,'2024.7-2024.9'!G:G)</f>
        <v>2023/01/31</v>
      </c>
      <c r="D232">
        <f>_xlfn.XLOOKUP(B232,'2024.7-2024.9'!B:B,'2024.7-2024.9'!I:I)</f>
        <v>0</v>
      </c>
      <c r="E232" t="str">
        <f>_xlfn.XLOOKUP(B232,'2024.7-2024.9'!B:B,'2024.7-2024.9'!C:C)</f>
        <v>服务营销中心</v>
      </c>
      <c r="F232" t="str">
        <f>_xlfn.XLOOKUP(B232,'2024.7-2024.9'!B:B,'2024.7-2024.9'!F:F)</f>
        <v>培训专员</v>
      </c>
      <c r="G232">
        <f>_xlfn.XLOOKUP(B232,'2024.07-09姓名和payroll计数'!A:A,'2024.07-09姓名和payroll计数'!B:B)</f>
        <v>3</v>
      </c>
      <c r="H232" s="10">
        <f>_xlfn.XLOOKUP(B232,'2024.1-2024.6'!B:B,'2024.1-2024.6'!K:K)</f>
        <v>8426</v>
      </c>
      <c r="I232" s="10">
        <f>IFERROR(AVERAGEIF(#REF!,B232,#REF!),0)</f>
        <v>0</v>
      </c>
      <c r="J232" s="10">
        <f>_xlfn.XLOOKUP(B232,'2024.1-2024.6'!B:B,'2024.1-2024.6'!J:J)</f>
        <v>4238</v>
      </c>
      <c r="K232" s="10">
        <f>IFERROR(AVERAGEIF(#REF!,B232,#REF!),0)</f>
        <v>0</v>
      </c>
      <c r="M232" s="10">
        <f>SUMIF('2024.7-2024.9'!B:B,B232,'2024.7-2024.9'!L:L)</f>
        <v>1091.04</v>
      </c>
      <c r="O232" s="10">
        <f>SUMIF('2024.7-2024.9'!B:B,B232,'2024.7-2024.9'!N:N)</f>
        <v>16.69</v>
      </c>
      <c r="P232" s="10">
        <f>SUMIF('2024.7-2024.9'!B:B,B232,'2024.7-2024.9'!P:P)</f>
        <v>11.4</v>
      </c>
      <c r="R232" s="10">
        <f>SUMIF('2024.7-2024.9'!B:B,B232,'2024.7-2024.9'!M:M)</f>
        <v>264.52</v>
      </c>
      <c r="T232" s="10">
        <f>SUMIF('2024.7-2024.9'!B:B,B232,'2024.7-2024.9'!O:O)</f>
        <v>0</v>
      </c>
      <c r="U232" s="10">
        <f t="shared" si="116"/>
        <v>8426</v>
      </c>
      <c r="V232" s="10">
        <f t="shared" si="117"/>
        <v>8426</v>
      </c>
      <c r="W232" s="10">
        <f t="shared" si="118"/>
        <v>3791.7</v>
      </c>
      <c r="X232" s="10">
        <f t="shared" si="119"/>
        <v>8426</v>
      </c>
      <c r="Y232" s="10">
        <f t="shared" si="120"/>
        <v>8426</v>
      </c>
      <c r="Z232" s="10">
        <f t="shared" si="121"/>
        <v>202.224</v>
      </c>
      <c r="AA232" s="10">
        <f t="shared" si="122"/>
        <v>8426</v>
      </c>
      <c r="AB232" s="10">
        <f t="shared" si="123"/>
        <v>50.556</v>
      </c>
      <c r="AC232" s="10">
        <f t="shared" si="124"/>
        <v>8426</v>
      </c>
      <c r="AD232" s="10">
        <f t="shared" si="125"/>
        <v>5626</v>
      </c>
      <c r="AE232" s="10">
        <f t="shared" si="126"/>
        <v>675.12</v>
      </c>
      <c r="AF232" s="10">
        <f t="shared" si="127"/>
        <v>8426</v>
      </c>
      <c r="AG232" s="10">
        <f t="shared" si="128"/>
        <v>8426</v>
      </c>
      <c r="AH232" s="10">
        <f t="shared" si="129"/>
        <v>1263.9</v>
      </c>
      <c r="AI232" s="10">
        <f t="shared" si="130"/>
        <v>-2700.66</v>
      </c>
      <c r="AJ232" s="10">
        <f t="shared" si="131"/>
        <v>-185.534</v>
      </c>
      <c r="AK232" s="10">
        <f t="shared" si="132"/>
        <v>-39.156</v>
      </c>
      <c r="AL232" s="10">
        <f t="shared" si="133"/>
        <v>-410.6</v>
      </c>
      <c r="AM232" s="10">
        <f t="shared" si="134"/>
        <v>-1263.9</v>
      </c>
      <c r="AN232" s="10">
        <f t="shared" si="135"/>
        <v>4546</v>
      </c>
      <c r="AO232" s="10">
        <f t="shared" si="136"/>
        <v>4546</v>
      </c>
      <c r="AP232" s="10">
        <f t="shared" si="137"/>
        <v>2045.7</v>
      </c>
      <c r="AQ232" s="191">
        <f t="shared" si="138"/>
        <v>4238</v>
      </c>
      <c r="AR232" s="191">
        <f t="shared" si="139"/>
        <v>4238</v>
      </c>
      <c r="AS232" s="191">
        <f t="shared" si="140"/>
        <v>101.712</v>
      </c>
      <c r="AT232" s="191">
        <f t="shared" si="141"/>
        <v>4238</v>
      </c>
      <c r="AU232" s="191">
        <f t="shared" si="142"/>
        <v>25.428</v>
      </c>
      <c r="AV232" s="191">
        <f t="shared" si="143"/>
        <v>4340</v>
      </c>
      <c r="AW232" s="191">
        <f t="shared" si="144"/>
        <v>4340</v>
      </c>
      <c r="AX232" s="191">
        <f t="shared" si="145"/>
        <v>520.8</v>
      </c>
      <c r="AY232" s="191">
        <f t="shared" si="146"/>
        <v>4238</v>
      </c>
      <c r="AZ232" s="191">
        <f t="shared" si="147"/>
        <v>4238</v>
      </c>
      <c r="BA232" s="191">
        <f t="shared" si="148"/>
        <v>635.7</v>
      </c>
      <c r="BB232" s="191">
        <f t="shared" si="149"/>
        <v>-954.66</v>
      </c>
      <c r="BC232" s="191">
        <f t="shared" si="150"/>
        <v>-85.022</v>
      </c>
      <c r="BD232" s="191">
        <f t="shared" si="151"/>
        <v>-14.028</v>
      </c>
      <c r="BE232" s="191">
        <f t="shared" si="152"/>
        <v>-256.28</v>
      </c>
      <c r="BF232" s="191">
        <f t="shared" si="153"/>
        <v>-635.7</v>
      </c>
    </row>
    <row r="233" spans="2:58">
      <c r="B233" t="s">
        <v>437</v>
      </c>
      <c r="C233" s="195" t="str">
        <f>_xlfn.XLOOKUP(B233,'2024.7-2024.9'!B:B,'2024.7-2024.9'!G:G)</f>
        <v>2023/03/20</v>
      </c>
      <c r="D233">
        <f>_xlfn.XLOOKUP(B233,'2024.7-2024.9'!B:B,'2024.7-2024.9'!I:I)</f>
        <v>0</v>
      </c>
      <c r="E233" t="str">
        <f>_xlfn.XLOOKUP(B233,'2024.7-2024.9'!B:B,'2024.7-2024.9'!C:C)</f>
        <v>运营中心</v>
      </c>
      <c r="F233" t="str">
        <f>_xlfn.XLOOKUP(B233,'2024.7-2024.9'!B:B,'2024.7-2024.9'!F:F)</f>
        <v>装配电工</v>
      </c>
      <c r="G233">
        <f>_xlfn.XLOOKUP(B233,'2024.07-09姓名和payroll计数'!A:A,'2024.07-09姓名和payroll计数'!B:B)</f>
        <v>3</v>
      </c>
      <c r="H233" s="10">
        <f>_xlfn.XLOOKUP(B233,'2024.1-2024.6'!B:B,'2024.1-2024.6'!K:K)</f>
        <v>6496.45</v>
      </c>
      <c r="I233" s="10">
        <f>IFERROR(AVERAGEIF(#REF!,B233,#REF!),0)</f>
        <v>0</v>
      </c>
      <c r="J233" s="10">
        <f>_xlfn.XLOOKUP(B233,'2024.1-2024.6'!B:B,'2024.1-2024.6'!J:J)</f>
        <v>1900</v>
      </c>
      <c r="K233" s="10">
        <f>IFERROR(AVERAGEIF(#REF!,B233,#REF!),0)</f>
        <v>0</v>
      </c>
      <c r="M233" s="10">
        <f>SUMIF('2024.7-2024.9'!B:B,B233,'2024.7-2024.9'!L:L)</f>
        <v>1091.04</v>
      </c>
      <c r="O233" s="10">
        <f>SUMIF('2024.7-2024.9'!B:B,B233,'2024.7-2024.9'!N:N)</f>
        <v>16.69</v>
      </c>
      <c r="P233" s="10">
        <f>SUMIF('2024.7-2024.9'!B:B,B233,'2024.7-2024.9'!P:P)</f>
        <v>11.4</v>
      </c>
      <c r="R233" s="10">
        <f>SUMIF('2024.7-2024.9'!B:B,B233,'2024.7-2024.9'!M:M)</f>
        <v>264.52</v>
      </c>
      <c r="T233" s="10">
        <f>SUMIF('2024.7-2024.9'!B:B,B233,'2024.7-2024.9'!O:O)</f>
        <v>0</v>
      </c>
      <c r="U233" s="10">
        <f t="shared" si="116"/>
        <v>6496.45</v>
      </c>
      <c r="V233" s="10">
        <f t="shared" si="117"/>
        <v>6496.45</v>
      </c>
      <c r="W233" s="10">
        <f t="shared" si="118"/>
        <v>2923.4025</v>
      </c>
      <c r="X233" s="10">
        <f t="shared" si="119"/>
        <v>6496.45</v>
      </c>
      <c r="Y233" s="10">
        <f t="shared" si="120"/>
        <v>6496.45</v>
      </c>
      <c r="Z233" s="10">
        <f t="shared" si="121"/>
        <v>155.9148</v>
      </c>
      <c r="AA233" s="10">
        <f t="shared" si="122"/>
        <v>6496.45</v>
      </c>
      <c r="AB233" s="10">
        <f t="shared" si="123"/>
        <v>38.9787</v>
      </c>
      <c r="AC233" s="10">
        <f t="shared" si="124"/>
        <v>6496.45</v>
      </c>
      <c r="AD233" s="10">
        <f t="shared" si="125"/>
        <v>5626</v>
      </c>
      <c r="AE233" s="10">
        <f t="shared" si="126"/>
        <v>675.12</v>
      </c>
      <c r="AF233" s="10">
        <f t="shared" si="127"/>
        <v>6496.45</v>
      </c>
      <c r="AG233" s="10">
        <f t="shared" si="128"/>
        <v>6496.45</v>
      </c>
      <c r="AH233" s="10">
        <f t="shared" si="129"/>
        <v>974.4675</v>
      </c>
      <c r="AI233" s="10">
        <f t="shared" si="130"/>
        <v>-1832.3625</v>
      </c>
      <c r="AJ233" s="10">
        <f t="shared" si="131"/>
        <v>-139.2248</v>
      </c>
      <c r="AK233" s="10">
        <f t="shared" si="132"/>
        <v>-27.5787</v>
      </c>
      <c r="AL233" s="10">
        <f t="shared" si="133"/>
        <v>-410.6</v>
      </c>
      <c r="AM233" s="10">
        <f t="shared" si="134"/>
        <v>-974.4675</v>
      </c>
      <c r="AN233" s="10">
        <f t="shared" si="135"/>
        <v>4546</v>
      </c>
      <c r="AO233" s="10">
        <f t="shared" si="136"/>
        <v>4546</v>
      </c>
      <c r="AP233" s="10">
        <f t="shared" si="137"/>
        <v>2045.7</v>
      </c>
      <c r="AQ233" s="191">
        <f t="shared" si="138"/>
        <v>1900</v>
      </c>
      <c r="AR233" s="191">
        <f t="shared" si="139"/>
        <v>1900</v>
      </c>
      <c r="AS233" s="191">
        <f t="shared" si="140"/>
        <v>45.6</v>
      </c>
      <c r="AT233" s="191">
        <f t="shared" si="141"/>
        <v>1900</v>
      </c>
      <c r="AU233" s="191">
        <f t="shared" si="142"/>
        <v>11.4</v>
      </c>
      <c r="AV233" s="191">
        <f t="shared" si="143"/>
        <v>4340</v>
      </c>
      <c r="AW233" s="191">
        <f t="shared" si="144"/>
        <v>4340</v>
      </c>
      <c r="AX233" s="191">
        <f t="shared" si="145"/>
        <v>520.8</v>
      </c>
      <c r="AY233" s="191">
        <f t="shared" si="146"/>
        <v>1900</v>
      </c>
      <c r="AZ233" s="191">
        <f t="shared" si="147"/>
        <v>1900</v>
      </c>
      <c r="BA233" s="191">
        <f t="shared" si="148"/>
        <v>285</v>
      </c>
      <c r="BB233" s="191">
        <f t="shared" si="149"/>
        <v>-954.66</v>
      </c>
      <c r="BC233" s="191">
        <f t="shared" si="150"/>
        <v>-28.91</v>
      </c>
      <c r="BD233" s="191">
        <f t="shared" si="151"/>
        <v>0</v>
      </c>
      <c r="BE233" s="191">
        <f t="shared" si="152"/>
        <v>-256.28</v>
      </c>
      <c r="BF233" s="191">
        <f t="shared" si="153"/>
        <v>-285</v>
      </c>
    </row>
    <row r="234" spans="2:58">
      <c r="B234" t="s">
        <v>438</v>
      </c>
      <c r="C234" s="195" t="str">
        <f>_xlfn.XLOOKUP(B234,'2024.7-2024.9'!B:B,'2024.7-2024.9'!G:G)</f>
        <v>2021/01/04</v>
      </c>
      <c r="D234">
        <f>_xlfn.XLOOKUP(B234,'2024.7-2024.9'!B:B,'2024.7-2024.9'!I:I)</f>
        <v>0</v>
      </c>
      <c r="E234" t="str">
        <f>_xlfn.XLOOKUP(B234,'2024.7-2024.9'!B:B,'2024.7-2024.9'!C:C)</f>
        <v>服务营销中心</v>
      </c>
      <c r="F234" t="str">
        <f>_xlfn.XLOOKUP(B234,'2024.7-2024.9'!B:B,'2024.7-2024.9'!F:F)</f>
        <v>电气服务工程师（上海）</v>
      </c>
      <c r="G234">
        <f>_xlfn.XLOOKUP(B234,'2024.07-09姓名和payroll计数'!A:A,'2024.07-09姓名和payroll计数'!B:B)</f>
        <v>3</v>
      </c>
      <c r="H234" s="10">
        <f>_xlfn.XLOOKUP(B234,'2024.1-2024.6'!B:B,'2024.1-2024.6'!K:K)</f>
        <v>12156.83</v>
      </c>
      <c r="I234" s="10">
        <f>IFERROR(AVERAGEIF(#REF!,B234,#REF!),0)</f>
        <v>0</v>
      </c>
      <c r="J234" s="10">
        <f>_xlfn.XLOOKUP(B234,'2024.1-2024.6'!B:B,'2024.1-2024.6'!J:J)</f>
        <v>5525</v>
      </c>
      <c r="K234" s="10">
        <f>IFERROR(AVERAGEIF(#REF!,B234,#REF!),0)</f>
        <v>0</v>
      </c>
      <c r="M234" s="10">
        <f>SUMIF('2024.7-2024.9'!B:B,B234,'2024.7-2024.9'!L:L)</f>
        <v>1078.56</v>
      </c>
      <c r="O234" s="10">
        <f>SUMIF('2024.7-2024.9'!B:B,B234,'2024.7-2024.9'!N:N)</f>
        <v>67.41</v>
      </c>
      <c r="P234" s="10">
        <f>SUMIF('2024.7-2024.9'!B:B,B234,'2024.7-2024.9'!P:P)</f>
        <v>11.4</v>
      </c>
      <c r="R234" s="10">
        <f>SUMIF('2024.7-2024.9'!B:B,B234,'2024.7-2024.9'!M:M)</f>
        <v>337.05</v>
      </c>
      <c r="T234" s="10">
        <f>SUMIF('2024.7-2024.9'!B:B,B234,'2024.7-2024.9'!O:O)</f>
        <v>1800</v>
      </c>
      <c r="U234" s="10">
        <f t="shared" si="116"/>
        <v>12156.83</v>
      </c>
      <c r="V234" s="10">
        <f t="shared" si="117"/>
        <v>12156.83</v>
      </c>
      <c r="W234" s="10">
        <f t="shared" si="118"/>
        <v>5470.5735</v>
      </c>
      <c r="X234" s="10">
        <f t="shared" si="119"/>
        <v>12156.83</v>
      </c>
      <c r="Y234" s="10">
        <f t="shared" si="120"/>
        <v>12156.83</v>
      </c>
      <c r="Z234" s="10">
        <f t="shared" si="121"/>
        <v>291.76392</v>
      </c>
      <c r="AA234" s="10">
        <f t="shared" si="122"/>
        <v>12156.83</v>
      </c>
      <c r="AB234" s="10">
        <f t="shared" si="123"/>
        <v>72.94098</v>
      </c>
      <c r="AC234" s="10">
        <f t="shared" si="124"/>
        <v>12156.83</v>
      </c>
      <c r="AD234" s="10">
        <f t="shared" si="125"/>
        <v>5626</v>
      </c>
      <c r="AE234" s="10">
        <f t="shared" si="126"/>
        <v>675.12</v>
      </c>
      <c r="AF234" s="10">
        <f t="shared" si="127"/>
        <v>12156.83</v>
      </c>
      <c r="AG234" s="10">
        <f t="shared" si="128"/>
        <v>12156.83</v>
      </c>
      <c r="AH234" s="10">
        <f t="shared" si="129"/>
        <v>1823.5245</v>
      </c>
      <c r="AI234" s="10">
        <f t="shared" si="130"/>
        <v>-4392.0135</v>
      </c>
      <c r="AJ234" s="10">
        <f t="shared" si="131"/>
        <v>-224.35392</v>
      </c>
      <c r="AK234" s="10">
        <f t="shared" si="132"/>
        <v>-61.54098</v>
      </c>
      <c r="AL234" s="10">
        <f t="shared" si="133"/>
        <v>-338.07</v>
      </c>
      <c r="AM234" s="10">
        <f t="shared" si="134"/>
        <v>-23.5245</v>
      </c>
      <c r="AN234" s="10">
        <f t="shared" si="135"/>
        <v>5525</v>
      </c>
      <c r="AO234" s="10">
        <f t="shared" si="136"/>
        <v>5525</v>
      </c>
      <c r="AP234" s="10">
        <f t="shared" si="137"/>
        <v>2486.25</v>
      </c>
      <c r="AQ234" s="191">
        <f t="shared" si="138"/>
        <v>5525</v>
      </c>
      <c r="AR234" s="191">
        <f t="shared" si="139"/>
        <v>5525</v>
      </c>
      <c r="AS234" s="191">
        <f t="shared" si="140"/>
        <v>132.6</v>
      </c>
      <c r="AT234" s="191">
        <f t="shared" si="141"/>
        <v>5525</v>
      </c>
      <c r="AU234" s="191">
        <f t="shared" si="142"/>
        <v>33.15</v>
      </c>
      <c r="AV234" s="191">
        <f t="shared" si="143"/>
        <v>5525</v>
      </c>
      <c r="AW234" s="191">
        <f t="shared" si="144"/>
        <v>5525</v>
      </c>
      <c r="AX234" s="191">
        <f t="shared" si="145"/>
        <v>663</v>
      </c>
      <c r="AY234" s="191">
        <f t="shared" si="146"/>
        <v>5525</v>
      </c>
      <c r="AZ234" s="191">
        <f t="shared" si="147"/>
        <v>5525</v>
      </c>
      <c r="BA234" s="191">
        <f t="shared" si="148"/>
        <v>828.75</v>
      </c>
      <c r="BB234" s="191">
        <f t="shared" si="149"/>
        <v>-1407.69</v>
      </c>
      <c r="BC234" s="191">
        <f t="shared" si="150"/>
        <v>-65.19</v>
      </c>
      <c r="BD234" s="191">
        <f t="shared" si="151"/>
        <v>-21.75</v>
      </c>
      <c r="BE234" s="191">
        <f t="shared" si="152"/>
        <v>-325.95</v>
      </c>
      <c r="BF234" s="191">
        <f t="shared" si="153"/>
        <v>0</v>
      </c>
    </row>
    <row r="235" spans="2:58">
      <c r="B235" t="s">
        <v>439</v>
      </c>
      <c r="C235" s="195" t="str">
        <f>_xlfn.XLOOKUP(B235,'2024.7-2024.9'!B:B,'2024.7-2024.9'!G:G)</f>
        <v>2021/05/26</v>
      </c>
      <c r="D235">
        <f>_xlfn.XLOOKUP(B235,'2024.7-2024.9'!B:B,'2024.7-2024.9'!I:I)</f>
        <v>0</v>
      </c>
      <c r="E235" t="str">
        <f>_xlfn.XLOOKUP(B235,'2024.7-2024.9'!B:B,'2024.7-2024.9'!C:C)</f>
        <v>运营中心</v>
      </c>
      <c r="F235" t="str">
        <f>_xlfn.XLOOKUP(B235,'2024.7-2024.9'!B:B,'2024.7-2024.9'!F:F)</f>
        <v>装配钳工</v>
      </c>
      <c r="G235">
        <f>_xlfn.XLOOKUP(B235,'2024.07-09姓名和payroll计数'!A:A,'2024.07-09姓名和payroll计数'!B:B)</f>
        <v>3</v>
      </c>
      <c r="H235" s="10">
        <f>_xlfn.XLOOKUP(B235,'2024.1-2024.6'!B:B,'2024.1-2024.6'!K:K)</f>
        <v>7046.01</v>
      </c>
      <c r="I235" s="10">
        <f>IFERROR(AVERAGEIF(#REF!,B235,#REF!),0)</f>
        <v>0</v>
      </c>
      <c r="J235" s="10">
        <f>_xlfn.XLOOKUP(B235,'2024.1-2024.6'!B:B,'2024.1-2024.6'!J:J)</f>
        <v>1900</v>
      </c>
      <c r="K235" s="10">
        <f>IFERROR(AVERAGEIF(#REF!,B235,#REF!),0)</f>
        <v>0</v>
      </c>
      <c r="M235" s="10">
        <f>SUMIF('2024.7-2024.9'!B:B,B235,'2024.7-2024.9'!L:L)</f>
        <v>1091.04</v>
      </c>
      <c r="O235" s="10">
        <f>SUMIF('2024.7-2024.9'!B:B,B235,'2024.7-2024.9'!N:N)</f>
        <v>16.69</v>
      </c>
      <c r="P235" s="10">
        <f>SUMIF('2024.7-2024.9'!B:B,B235,'2024.7-2024.9'!P:P)</f>
        <v>11.4</v>
      </c>
      <c r="R235" s="10">
        <f>SUMIF('2024.7-2024.9'!B:B,B235,'2024.7-2024.9'!M:M)</f>
        <v>264.52</v>
      </c>
      <c r="T235" s="10">
        <f>SUMIF('2024.7-2024.9'!B:B,B235,'2024.7-2024.9'!O:O)</f>
        <v>0</v>
      </c>
      <c r="U235" s="10">
        <f t="shared" si="116"/>
        <v>7046.01</v>
      </c>
      <c r="V235" s="10">
        <f t="shared" si="117"/>
        <v>7046.01</v>
      </c>
      <c r="W235" s="10">
        <f t="shared" si="118"/>
        <v>3170.7045</v>
      </c>
      <c r="X235" s="10">
        <f t="shared" si="119"/>
        <v>7046.01</v>
      </c>
      <c r="Y235" s="10">
        <f t="shared" si="120"/>
        <v>7046.01</v>
      </c>
      <c r="Z235" s="10">
        <f t="shared" si="121"/>
        <v>169.10424</v>
      </c>
      <c r="AA235" s="10">
        <f t="shared" si="122"/>
        <v>7046.01</v>
      </c>
      <c r="AB235" s="10">
        <f t="shared" si="123"/>
        <v>42.27606</v>
      </c>
      <c r="AC235" s="10">
        <f t="shared" si="124"/>
        <v>7046.01</v>
      </c>
      <c r="AD235" s="10">
        <f t="shared" si="125"/>
        <v>5626</v>
      </c>
      <c r="AE235" s="10">
        <f t="shared" si="126"/>
        <v>675.12</v>
      </c>
      <c r="AF235" s="10">
        <f t="shared" si="127"/>
        <v>7046.01</v>
      </c>
      <c r="AG235" s="10">
        <f t="shared" si="128"/>
        <v>7046.01</v>
      </c>
      <c r="AH235" s="10">
        <f t="shared" si="129"/>
        <v>1056.9015</v>
      </c>
      <c r="AI235" s="10">
        <f t="shared" si="130"/>
        <v>-2079.6645</v>
      </c>
      <c r="AJ235" s="10">
        <f t="shared" si="131"/>
        <v>-152.41424</v>
      </c>
      <c r="AK235" s="10">
        <f t="shared" si="132"/>
        <v>-30.87606</v>
      </c>
      <c r="AL235" s="10">
        <f t="shared" si="133"/>
        <v>-410.6</v>
      </c>
      <c r="AM235" s="10">
        <f t="shared" si="134"/>
        <v>-1056.9015</v>
      </c>
      <c r="AN235" s="10">
        <f t="shared" si="135"/>
        <v>4546</v>
      </c>
      <c r="AO235" s="10">
        <f t="shared" si="136"/>
        <v>4546</v>
      </c>
      <c r="AP235" s="10">
        <f t="shared" si="137"/>
        <v>2045.7</v>
      </c>
      <c r="AQ235" s="191">
        <f t="shared" si="138"/>
        <v>1900</v>
      </c>
      <c r="AR235" s="191">
        <f t="shared" si="139"/>
        <v>1900</v>
      </c>
      <c r="AS235" s="191">
        <f t="shared" si="140"/>
        <v>45.6</v>
      </c>
      <c r="AT235" s="191">
        <f t="shared" si="141"/>
        <v>1900</v>
      </c>
      <c r="AU235" s="191">
        <f t="shared" si="142"/>
        <v>11.4</v>
      </c>
      <c r="AV235" s="191">
        <f t="shared" si="143"/>
        <v>4340</v>
      </c>
      <c r="AW235" s="191">
        <f t="shared" si="144"/>
        <v>4340</v>
      </c>
      <c r="AX235" s="191">
        <f t="shared" si="145"/>
        <v>520.8</v>
      </c>
      <c r="AY235" s="191">
        <f t="shared" si="146"/>
        <v>1900</v>
      </c>
      <c r="AZ235" s="191">
        <f t="shared" si="147"/>
        <v>1900</v>
      </c>
      <c r="BA235" s="191">
        <f t="shared" si="148"/>
        <v>285</v>
      </c>
      <c r="BB235" s="191">
        <f t="shared" si="149"/>
        <v>-954.66</v>
      </c>
      <c r="BC235" s="191">
        <f t="shared" si="150"/>
        <v>-28.91</v>
      </c>
      <c r="BD235" s="191">
        <f t="shared" si="151"/>
        <v>0</v>
      </c>
      <c r="BE235" s="191">
        <f t="shared" si="152"/>
        <v>-256.28</v>
      </c>
      <c r="BF235" s="191">
        <f t="shared" si="153"/>
        <v>-285</v>
      </c>
    </row>
    <row r="236" spans="2:58">
      <c r="B236" t="s">
        <v>440</v>
      </c>
      <c r="C236" s="195" t="str">
        <f>_xlfn.XLOOKUP(B236,'2024.7-2024.9'!B:B,'2024.7-2024.9'!G:G)</f>
        <v>2021/04/09</v>
      </c>
      <c r="D236">
        <f>_xlfn.XLOOKUP(B236,'2024.7-2024.9'!B:B,'2024.7-2024.9'!I:I)</f>
        <v>0</v>
      </c>
      <c r="E236" t="str">
        <f>_xlfn.XLOOKUP(B236,'2024.7-2024.9'!B:B,'2024.7-2024.9'!C:C)</f>
        <v>服务营销中心</v>
      </c>
      <c r="F236" t="str">
        <f>_xlfn.XLOOKUP(B236,'2024.7-2024.9'!B:B,'2024.7-2024.9'!F:F)</f>
        <v>商务专员</v>
      </c>
      <c r="G236">
        <f>_xlfn.XLOOKUP(B236,'2024.07-09姓名和payroll计数'!A:A,'2024.07-09姓名和payroll计数'!B:B)</f>
        <v>3</v>
      </c>
      <c r="H236" s="10">
        <f>_xlfn.XLOOKUP(B236,'2024.1-2024.6'!B:B,'2024.1-2024.6'!K:K)</f>
        <v>4645</v>
      </c>
      <c r="I236" s="10">
        <f>IFERROR(AVERAGEIF(#REF!,B236,#REF!),0)</f>
        <v>0</v>
      </c>
      <c r="J236" s="10">
        <f>_xlfn.XLOOKUP(B236,'2024.1-2024.6'!B:B,'2024.1-2024.6'!J:J)</f>
        <v>2400</v>
      </c>
      <c r="K236" s="10">
        <f>IFERROR(AVERAGEIF(#REF!,B236,#REF!),0)</f>
        <v>0</v>
      </c>
      <c r="M236" s="10">
        <f>SUMIF('2024.7-2024.9'!B:B,B236,'2024.7-2024.9'!L:L)</f>
        <v>0</v>
      </c>
      <c r="O236" s="10">
        <f>SUMIF('2024.7-2024.9'!B:B,B236,'2024.7-2024.9'!N:N)</f>
        <v>0</v>
      </c>
      <c r="P236" s="10">
        <f>SUMIF('2024.7-2024.9'!B:B,B236,'2024.7-2024.9'!P:P)</f>
        <v>0</v>
      </c>
      <c r="R236" s="10">
        <f>SUMIF('2024.7-2024.9'!B:B,B236,'2024.7-2024.9'!M:M)</f>
        <v>0</v>
      </c>
      <c r="T236" s="10">
        <f>SUMIF('2024.7-2024.9'!B:B,B236,'2024.7-2024.9'!O:O)</f>
        <v>0</v>
      </c>
      <c r="U236" s="10">
        <f t="shared" si="116"/>
        <v>4645</v>
      </c>
      <c r="V236" s="10">
        <f t="shared" si="117"/>
        <v>4645</v>
      </c>
      <c r="W236" s="10">
        <f t="shared" si="118"/>
        <v>2090.25</v>
      </c>
      <c r="X236" s="10">
        <f t="shared" si="119"/>
        <v>4645</v>
      </c>
      <c r="Y236" s="10">
        <f t="shared" si="120"/>
        <v>4645</v>
      </c>
      <c r="Z236" s="10">
        <f t="shared" si="121"/>
        <v>111.48</v>
      </c>
      <c r="AA236" s="10">
        <f t="shared" si="122"/>
        <v>4645</v>
      </c>
      <c r="AB236" s="10">
        <f t="shared" si="123"/>
        <v>27.87</v>
      </c>
      <c r="AC236" s="10">
        <f t="shared" si="124"/>
        <v>4645</v>
      </c>
      <c r="AD236" s="10">
        <f t="shared" si="125"/>
        <v>4645</v>
      </c>
      <c r="AE236" s="10">
        <f t="shared" si="126"/>
        <v>557.4</v>
      </c>
      <c r="AF236" s="10">
        <f t="shared" si="127"/>
        <v>4645</v>
      </c>
      <c r="AG236" s="10">
        <f t="shared" si="128"/>
        <v>4645</v>
      </c>
      <c r="AH236" s="10">
        <f t="shared" si="129"/>
        <v>696.75</v>
      </c>
      <c r="AI236" s="10">
        <f t="shared" si="130"/>
        <v>-2090.25</v>
      </c>
      <c r="AJ236" s="10">
        <f t="shared" si="131"/>
        <v>-111.48</v>
      </c>
      <c r="AK236" s="10">
        <f t="shared" si="132"/>
        <v>-27.87</v>
      </c>
      <c r="AL236" s="10">
        <f t="shared" si="133"/>
        <v>-557.4</v>
      </c>
      <c r="AM236" s="10">
        <f t="shared" si="134"/>
        <v>-696.75</v>
      </c>
      <c r="AN236" s="10">
        <f t="shared" si="135"/>
        <v>4546</v>
      </c>
      <c r="AO236" s="10">
        <f t="shared" si="136"/>
        <v>4546</v>
      </c>
      <c r="AP236" s="10">
        <f t="shared" si="137"/>
        <v>2045.7</v>
      </c>
      <c r="AQ236" s="191">
        <f t="shared" si="138"/>
        <v>2400</v>
      </c>
      <c r="AR236" s="191">
        <f t="shared" si="139"/>
        <v>2400</v>
      </c>
      <c r="AS236" s="191">
        <f t="shared" si="140"/>
        <v>57.6</v>
      </c>
      <c r="AT236" s="191">
        <f t="shared" si="141"/>
        <v>2400</v>
      </c>
      <c r="AU236" s="191">
        <f t="shared" si="142"/>
        <v>14.4</v>
      </c>
      <c r="AV236" s="191">
        <f t="shared" si="143"/>
        <v>4340</v>
      </c>
      <c r="AW236" s="191">
        <f t="shared" si="144"/>
        <v>4340</v>
      </c>
      <c r="AX236" s="191">
        <f t="shared" si="145"/>
        <v>520.8</v>
      </c>
      <c r="AY236" s="191">
        <f t="shared" si="146"/>
        <v>2400</v>
      </c>
      <c r="AZ236" s="191">
        <f t="shared" si="147"/>
        <v>2400</v>
      </c>
      <c r="BA236" s="191">
        <f t="shared" si="148"/>
        <v>360</v>
      </c>
      <c r="BB236" s="191">
        <f t="shared" si="149"/>
        <v>-2045.7</v>
      </c>
      <c r="BC236" s="191">
        <f t="shared" si="150"/>
        <v>-57.6</v>
      </c>
      <c r="BD236" s="191">
        <f t="shared" si="151"/>
        <v>-14.4</v>
      </c>
      <c r="BE236" s="191">
        <f t="shared" si="152"/>
        <v>-520.8</v>
      </c>
      <c r="BF236" s="191">
        <f t="shared" si="153"/>
        <v>-360</v>
      </c>
    </row>
    <row r="237" spans="2:58">
      <c r="B237" t="s">
        <v>441</v>
      </c>
      <c r="C237" s="195" t="str">
        <f>_xlfn.XLOOKUP(B237,'2024.7-2024.9'!B:B,'2024.7-2024.9'!G:G)</f>
        <v>2020/07/27</v>
      </c>
      <c r="D237">
        <f>_xlfn.XLOOKUP(B237,'2024.7-2024.9'!B:B,'2024.7-2024.9'!I:I)</f>
        <v>0</v>
      </c>
      <c r="E237" t="str">
        <f>_xlfn.XLOOKUP(B237,'2024.7-2024.9'!B:B,'2024.7-2024.9'!C:C)</f>
        <v>服务营销中心</v>
      </c>
      <c r="F237" t="str">
        <f>_xlfn.XLOOKUP(B237,'2024.7-2024.9'!B:B,'2024.7-2024.9'!F:F)</f>
        <v>电气服务助理工程师</v>
      </c>
      <c r="G237">
        <f>_xlfn.XLOOKUP(B237,'2024.07-09姓名和payroll计数'!A:A,'2024.07-09姓名和payroll计数'!B:B)</f>
        <v>3</v>
      </c>
      <c r="H237" s="10">
        <f>_xlfn.XLOOKUP(B237,'2024.1-2024.6'!B:B,'2024.1-2024.6'!K:K)</f>
        <v>5733.81</v>
      </c>
      <c r="I237" s="10">
        <f>IFERROR(AVERAGEIF(#REF!,B237,#REF!),0)</f>
        <v>0</v>
      </c>
      <c r="J237" s="10">
        <f>_xlfn.XLOOKUP(B237,'2024.1-2024.6'!B:B,'2024.1-2024.6'!J:J)</f>
        <v>2000</v>
      </c>
      <c r="K237" s="10">
        <f>IFERROR(AVERAGEIF(#REF!,B237,#REF!),0)</f>
        <v>0</v>
      </c>
      <c r="M237" s="10">
        <f>SUMIF('2024.7-2024.9'!B:B,B237,'2024.7-2024.9'!L:L)</f>
        <v>1091.04</v>
      </c>
      <c r="O237" s="10">
        <f>SUMIF('2024.7-2024.9'!B:B,B237,'2024.7-2024.9'!N:N)</f>
        <v>16.69</v>
      </c>
      <c r="P237" s="10">
        <f>SUMIF('2024.7-2024.9'!B:B,B237,'2024.7-2024.9'!P:P)</f>
        <v>11.4</v>
      </c>
      <c r="R237" s="10">
        <f>SUMIF('2024.7-2024.9'!B:B,B237,'2024.7-2024.9'!M:M)</f>
        <v>264.52</v>
      </c>
      <c r="T237" s="10">
        <f>SUMIF('2024.7-2024.9'!B:B,B237,'2024.7-2024.9'!O:O)</f>
        <v>0</v>
      </c>
      <c r="U237" s="10">
        <f t="shared" si="116"/>
        <v>5733.81</v>
      </c>
      <c r="V237" s="10">
        <f t="shared" si="117"/>
        <v>5733.81</v>
      </c>
      <c r="W237" s="10">
        <f t="shared" si="118"/>
        <v>2580.2145</v>
      </c>
      <c r="X237" s="10">
        <f t="shared" si="119"/>
        <v>5733.81</v>
      </c>
      <c r="Y237" s="10">
        <f t="shared" si="120"/>
        <v>5733.81</v>
      </c>
      <c r="Z237" s="10">
        <f t="shared" si="121"/>
        <v>137.61144</v>
      </c>
      <c r="AA237" s="10">
        <f t="shared" si="122"/>
        <v>5733.81</v>
      </c>
      <c r="AB237" s="10">
        <f t="shared" si="123"/>
        <v>34.40286</v>
      </c>
      <c r="AC237" s="10">
        <f t="shared" si="124"/>
        <v>5733.81</v>
      </c>
      <c r="AD237" s="10">
        <f t="shared" si="125"/>
        <v>5626</v>
      </c>
      <c r="AE237" s="10">
        <f t="shared" si="126"/>
        <v>675.12</v>
      </c>
      <c r="AF237" s="10">
        <f t="shared" si="127"/>
        <v>5733.81</v>
      </c>
      <c r="AG237" s="10">
        <f t="shared" si="128"/>
        <v>5733.81</v>
      </c>
      <c r="AH237" s="10">
        <f t="shared" si="129"/>
        <v>860.0715</v>
      </c>
      <c r="AI237" s="10">
        <f t="shared" si="130"/>
        <v>-1489.1745</v>
      </c>
      <c r="AJ237" s="10">
        <f t="shared" si="131"/>
        <v>-120.92144</v>
      </c>
      <c r="AK237" s="10">
        <f t="shared" si="132"/>
        <v>-23.00286</v>
      </c>
      <c r="AL237" s="10">
        <f t="shared" si="133"/>
        <v>-410.6</v>
      </c>
      <c r="AM237" s="10">
        <f t="shared" si="134"/>
        <v>-860.0715</v>
      </c>
      <c r="AN237" s="10">
        <f t="shared" si="135"/>
        <v>4546</v>
      </c>
      <c r="AO237" s="10">
        <f t="shared" si="136"/>
        <v>4546</v>
      </c>
      <c r="AP237" s="10">
        <f t="shared" si="137"/>
        <v>2045.7</v>
      </c>
      <c r="AQ237" s="191">
        <f t="shared" si="138"/>
        <v>2000</v>
      </c>
      <c r="AR237" s="191">
        <f t="shared" si="139"/>
        <v>2000</v>
      </c>
      <c r="AS237" s="191">
        <f t="shared" si="140"/>
        <v>48</v>
      </c>
      <c r="AT237" s="191">
        <f t="shared" si="141"/>
        <v>2000</v>
      </c>
      <c r="AU237" s="191">
        <f t="shared" si="142"/>
        <v>12</v>
      </c>
      <c r="AV237" s="191">
        <f t="shared" si="143"/>
        <v>4340</v>
      </c>
      <c r="AW237" s="191">
        <f t="shared" si="144"/>
        <v>4340</v>
      </c>
      <c r="AX237" s="191">
        <f t="shared" si="145"/>
        <v>520.8</v>
      </c>
      <c r="AY237" s="191">
        <f t="shared" si="146"/>
        <v>2000</v>
      </c>
      <c r="AZ237" s="191">
        <f t="shared" si="147"/>
        <v>2000</v>
      </c>
      <c r="BA237" s="191">
        <f t="shared" si="148"/>
        <v>300</v>
      </c>
      <c r="BB237" s="191">
        <f t="shared" si="149"/>
        <v>-954.66</v>
      </c>
      <c r="BC237" s="191">
        <f t="shared" si="150"/>
        <v>-31.31</v>
      </c>
      <c r="BD237" s="191">
        <f t="shared" si="151"/>
        <v>-0.6</v>
      </c>
      <c r="BE237" s="191">
        <f t="shared" si="152"/>
        <v>-256.28</v>
      </c>
      <c r="BF237" s="191">
        <f t="shared" si="153"/>
        <v>-300</v>
      </c>
    </row>
    <row r="238" spans="2:58">
      <c r="B238" t="s">
        <v>442</v>
      </c>
      <c r="C238" s="195" t="str">
        <f>_xlfn.XLOOKUP(B238,'2024.7-2024.9'!B:B,'2024.7-2024.9'!G:G)</f>
        <v>2023/06/01</v>
      </c>
      <c r="D238">
        <f>_xlfn.XLOOKUP(B238,'2024.7-2024.9'!B:B,'2024.7-2024.9'!I:I)</f>
        <v>0</v>
      </c>
      <c r="E238" t="str">
        <f>_xlfn.XLOOKUP(B238,'2024.7-2024.9'!B:B,'2024.7-2024.9'!C:C)</f>
        <v>服务营销中心</v>
      </c>
      <c r="F238" t="str">
        <f>_xlfn.XLOOKUP(B238,'2024.7-2024.9'!B:B,'2024.7-2024.9'!F:F)</f>
        <v>电气服务工程师</v>
      </c>
      <c r="G238">
        <f>_xlfn.XLOOKUP(B238,'2024.07-09姓名和payroll计数'!A:A,'2024.07-09姓名和payroll计数'!B:B)</f>
        <v>3</v>
      </c>
      <c r="H238" s="10">
        <f>_xlfn.XLOOKUP(B238,'2024.1-2024.6'!B:B,'2024.1-2024.6'!K:K)</f>
        <v>6176.19</v>
      </c>
      <c r="I238" s="10">
        <f>IFERROR(AVERAGEIF(#REF!,B238,#REF!),0)</f>
        <v>0</v>
      </c>
      <c r="J238" s="10">
        <f>_xlfn.XLOOKUP(B238,'2024.1-2024.6'!B:B,'2024.1-2024.6'!J:J)</f>
        <v>1900</v>
      </c>
      <c r="K238" s="10">
        <f>IFERROR(AVERAGEIF(#REF!,B238,#REF!),0)</f>
        <v>0</v>
      </c>
      <c r="M238" s="10">
        <f>SUMIF('2024.7-2024.9'!B:B,B238,'2024.7-2024.9'!L:L)</f>
        <v>1091.04</v>
      </c>
      <c r="O238" s="10">
        <f>SUMIF('2024.7-2024.9'!B:B,B238,'2024.7-2024.9'!N:N)</f>
        <v>16.69</v>
      </c>
      <c r="P238" s="10">
        <f>SUMIF('2024.7-2024.9'!B:B,B238,'2024.7-2024.9'!P:P)</f>
        <v>11.4</v>
      </c>
      <c r="R238" s="10">
        <f>SUMIF('2024.7-2024.9'!B:B,B238,'2024.7-2024.9'!M:M)</f>
        <v>264.52</v>
      </c>
      <c r="T238" s="10">
        <f>SUMIF('2024.7-2024.9'!B:B,B238,'2024.7-2024.9'!O:O)</f>
        <v>0</v>
      </c>
      <c r="U238" s="10">
        <f t="shared" si="116"/>
        <v>6176.19</v>
      </c>
      <c r="V238" s="10">
        <f t="shared" si="117"/>
        <v>6176.19</v>
      </c>
      <c r="W238" s="10">
        <f t="shared" si="118"/>
        <v>2779.2855</v>
      </c>
      <c r="X238" s="10">
        <f t="shared" si="119"/>
        <v>6176.19</v>
      </c>
      <c r="Y238" s="10">
        <f t="shared" si="120"/>
        <v>6176.19</v>
      </c>
      <c r="Z238" s="10">
        <f t="shared" si="121"/>
        <v>148.22856</v>
      </c>
      <c r="AA238" s="10">
        <f t="shared" si="122"/>
        <v>6176.19</v>
      </c>
      <c r="AB238" s="10">
        <f t="shared" si="123"/>
        <v>37.05714</v>
      </c>
      <c r="AC238" s="10">
        <f t="shared" si="124"/>
        <v>6176.19</v>
      </c>
      <c r="AD238" s="10">
        <f t="shared" si="125"/>
        <v>5626</v>
      </c>
      <c r="AE238" s="10">
        <f t="shared" si="126"/>
        <v>675.12</v>
      </c>
      <c r="AF238" s="10">
        <f t="shared" si="127"/>
        <v>6176.19</v>
      </c>
      <c r="AG238" s="10">
        <f t="shared" si="128"/>
        <v>6176.19</v>
      </c>
      <c r="AH238" s="10">
        <f t="shared" si="129"/>
        <v>926.4285</v>
      </c>
      <c r="AI238" s="10">
        <f t="shared" si="130"/>
        <v>-1688.2455</v>
      </c>
      <c r="AJ238" s="10">
        <f t="shared" si="131"/>
        <v>-131.53856</v>
      </c>
      <c r="AK238" s="10">
        <f t="shared" si="132"/>
        <v>-25.65714</v>
      </c>
      <c r="AL238" s="10">
        <f t="shared" si="133"/>
        <v>-410.6</v>
      </c>
      <c r="AM238" s="10">
        <f t="shared" si="134"/>
        <v>-926.4285</v>
      </c>
      <c r="AN238" s="10">
        <f t="shared" si="135"/>
        <v>4546</v>
      </c>
      <c r="AO238" s="10">
        <f t="shared" si="136"/>
        <v>4546</v>
      </c>
      <c r="AP238" s="10">
        <f t="shared" si="137"/>
        <v>2045.7</v>
      </c>
      <c r="AQ238" s="191">
        <f t="shared" si="138"/>
        <v>1900</v>
      </c>
      <c r="AR238" s="191">
        <f t="shared" si="139"/>
        <v>1900</v>
      </c>
      <c r="AS238" s="191">
        <f t="shared" si="140"/>
        <v>45.6</v>
      </c>
      <c r="AT238" s="191">
        <f t="shared" si="141"/>
        <v>1900</v>
      </c>
      <c r="AU238" s="191">
        <f t="shared" si="142"/>
        <v>11.4</v>
      </c>
      <c r="AV238" s="191">
        <f t="shared" si="143"/>
        <v>4340</v>
      </c>
      <c r="AW238" s="191">
        <f t="shared" si="144"/>
        <v>4340</v>
      </c>
      <c r="AX238" s="191">
        <f t="shared" si="145"/>
        <v>520.8</v>
      </c>
      <c r="AY238" s="191">
        <f t="shared" si="146"/>
        <v>1900</v>
      </c>
      <c r="AZ238" s="191">
        <f t="shared" si="147"/>
        <v>1900</v>
      </c>
      <c r="BA238" s="191">
        <f t="shared" si="148"/>
        <v>285</v>
      </c>
      <c r="BB238" s="191">
        <f t="shared" si="149"/>
        <v>-954.66</v>
      </c>
      <c r="BC238" s="191">
        <f t="shared" si="150"/>
        <v>-28.91</v>
      </c>
      <c r="BD238" s="191">
        <f t="shared" si="151"/>
        <v>0</v>
      </c>
      <c r="BE238" s="191">
        <f t="shared" si="152"/>
        <v>-256.28</v>
      </c>
      <c r="BF238" s="191">
        <f t="shared" si="153"/>
        <v>-285</v>
      </c>
    </row>
    <row r="239" spans="2:58">
      <c r="B239" t="s">
        <v>540</v>
      </c>
      <c r="C239" s="195" t="str">
        <f>_xlfn.XLOOKUP(B239,'2024.7-2024.9'!B:B,'2024.7-2024.9'!G:G)</f>
        <v>2024/04/22</v>
      </c>
      <c r="D239">
        <f>_xlfn.XLOOKUP(B239,'2024.7-2024.9'!B:B,'2024.7-2024.9'!I:I)</f>
        <v>0</v>
      </c>
      <c r="E239" t="str">
        <f>_xlfn.XLOOKUP(B239,'2024.7-2024.9'!B:B,'2024.7-2024.9'!C:C)</f>
        <v>研发部</v>
      </c>
      <c r="F239" t="str">
        <f>_xlfn.XLOOKUP(B239,'2024.7-2024.9'!B:B,'2024.7-2024.9'!F:F)</f>
        <v>机械工程师储备生</v>
      </c>
      <c r="G239">
        <f>_xlfn.XLOOKUP(B239,'2024.07-09姓名和payroll计数'!A:A,'2024.07-09姓名和payroll计数'!B:B)</f>
        <v>3</v>
      </c>
      <c r="H239" s="10">
        <f>_xlfn.XLOOKUP(B239,'2024.1-2024.6'!B:B,'2024.1-2024.6'!K:K)</f>
        <v>4139.1</v>
      </c>
      <c r="I239" s="10">
        <f>IFERROR(AVERAGEIF(#REF!,B239,#REF!),0)</f>
        <v>0</v>
      </c>
      <c r="J239" s="10">
        <f>_xlfn.XLOOKUP(B239,'2024.1-2024.6'!B:B,'2024.1-2024.6'!J:J)</f>
        <v>1900</v>
      </c>
      <c r="K239" s="10">
        <f>IFERROR(AVERAGEIF(#REF!,B239,#REF!),0)</f>
        <v>0</v>
      </c>
      <c r="M239" s="10">
        <f>SUMIF('2024.7-2024.9'!B:B,B239,'2024.7-2024.9'!L:L)</f>
        <v>1091.04</v>
      </c>
      <c r="O239" s="10">
        <f>SUMIF('2024.7-2024.9'!B:B,B239,'2024.7-2024.9'!N:N)</f>
        <v>16.69</v>
      </c>
      <c r="P239" s="10">
        <f>SUMIF('2024.7-2024.9'!B:B,B239,'2024.7-2024.9'!P:P)</f>
        <v>11.4</v>
      </c>
      <c r="R239" s="10">
        <f>SUMIF('2024.7-2024.9'!B:B,B239,'2024.7-2024.9'!M:M)</f>
        <v>264.52</v>
      </c>
      <c r="T239" s="10">
        <f>SUMIF('2024.7-2024.9'!B:B,B239,'2024.7-2024.9'!O:O)</f>
        <v>0</v>
      </c>
      <c r="U239" s="10">
        <f t="shared" si="116"/>
        <v>4546</v>
      </c>
      <c r="V239" s="10">
        <f t="shared" si="117"/>
        <v>4546</v>
      </c>
      <c r="W239" s="10">
        <f t="shared" si="118"/>
        <v>2045.7</v>
      </c>
      <c r="X239" s="10">
        <f t="shared" si="119"/>
        <v>4139.1</v>
      </c>
      <c r="Y239" s="10">
        <f t="shared" si="120"/>
        <v>4139.1</v>
      </c>
      <c r="Z239" s="10">
        <f t="shared" si="121"/>
        <v>99.3384</v>
      </c>
      <c r="AA239" s="10">
        <f t="shared" si="122"/>
        <v>4139.1</v>
      </c>
      <c r="AB239" s="10">
        <f t="shared" si="123"/>
        <v>24.8346</v>
      </c>
      <c r="AC239" s="10">
        <f t="shared" si="124"/>
        <v>4340</v>
      </c>
      <c r="AD239" s="10">
        <f t="shared" si="125"/>
        <v>4340</v>
      </c>
      <c r="AE239" s="10">
        <f t="shared" si="126"/>
        <v>520.8</v>
      </c>
      <c r="AF239" s="10">
        <f t="shared" si="127"/>
        <v>4139.1</v>
      </c>
      <c r="AG239" s="10">
        <f t="shared" si="128"/>
        <v>4139.1</v>
      </c>
      <c r="AH239" s="10">
        <f t="shared" si="129"/>
        <v>620.865</v>
      </c>
      <c r="AI239" s="10">
        <f t="shared" si="130"/>
        <v>-954.66</v>
      </c>
      <c r="AJ239" s="10">
        <f t="shared" si="131"/>
        <v>-82.6484</v>
      </c>
      <c r="AK239" s="10">
        <f t="shared" si="132"/>
        <v>-13.4346</v>
      </c>
      <c r="AL239" s="10">
        <f t="shared" si="133"/>
        <v>-256.28</v>
      </c>
      <c r="AM239" s="10">
        <f t="shared" si="134"/>
        <v>-620.865</v>
      </c>
      <c r="AN239" s="10">
        <f t="shared" si="135"/>
        <v>4546</v>
      </c>
      <c r="AO239" s="10">
        <f t="shared" si="136"/>
        <v>4546</v>
      </c>
      <c r="AP239" s="10">
        <f t="shared" si="137"/>
        <v>2045.7</v>
      </c>
      <c r="AQ239" s="191">
        <f t="shared" si="138"/>
        <v>1900</v>
      </c>
      <c r="AR239" s="191">
        <f t="shared" si="139"/>
        <v>1900</v>
      </c>
      <c r="AS239" s="191">
        <f t="shared" si="140"/>
        <v>45.6</v>
      </c>
      <c r="AT239" s="191">
        <f t="shared" si="141"/>
        <v>1900</v>
      </c>
      <c r="AU239" s="191">
        <f t="shared" si="142"/>
        <v>11.4</v>
      </c>
      <c r="AV239" s="191">
        <f t="shared" si="143"/>
        <v>4340</v>
      </c>
      <c r="AW239" s="191">
        <f t="shared" si="144"/>
        <v>4340</v>
      </c>
      <c r="AX239" s="191">
        <f t="shared" si="145"/>
        <v>520.8</v>
      </c>
      <c r="AY239" s="191">
        <f t="shared" si="146"/>
        <v>1900</v>
      </c>
      <c r="AZ239" s="191">
        <f t="shared" si="147"/>
        <v>1900</v>
      </c>
      <c r="BA239" s="191">
        <f t="shared" si="148"/>
        <v>285</v>
      </c>
      <c r="BB239" s="191">
        <f t="shared" si="149"/>
        <v>-954.66</v>
      </c>
      <c r="BC239" s="191">
        <f t="shared" si="150"/>
        <v>-28.91</v>
      </c>
      <c r="BD239" s="191">
        <f t="shared" si="151"/>
        <v>0</v>
      </c>
      <c r="BE239" s="191">
        <f t="shared" si="152"/>
        <v>-256.28</v>
      </c>
      <c r="BF239" s="191">
        <f t="shared" si="153"/>
        <v>-285</v>
      </c>
    </row>
    <row r="240" spans="2:58">
      <c r="B240" t="s">
        <v>443</v>
      </c>
      <c r="C240" s="195" t="str">
        <f>_xlfn.XLOOKUP(B240,'2024.7-2024.9'!B:B,'2024.7-2024.9'!G:G)</f>
        <v>2019/03/14</v>
      </c>
      <c r="D240">
        <f>_xlfn.XLOOKUP(B240,'2024.7-2024.9'!B:B,'2024.7-2024.9'!I:I)</f>
        <v>0</v>
      </c>
      <c r="E240" t="str">
        <f>_xlfn.XLOOKUP(B240,'2024.7-2024.9'!B:B,'2024.7-2024.9'!C:C)</f>
        <v>运营中心</v>
      </c>
      <c r="F240" t="str">
        <f>_xlfn.XLOOKUP(B240,'2024.7-2024.9'!B:B,'2024.7-2024.9'!F:F)</f>
        <v>装配钳工班长</v>
      </c>
      <c r="G240">
        <f>_xlfn.XLOOKUP(B240,'2024.07-09姓名和payroll计数'!A:A,'2024.07-09姓名和payroll计数'!B:B)</f>
        <v>3</v>
      </c>
      <c r="H240" s="10">
        <f>_xlfn.XLOOKUP(B240,'2024.1-2024.6'!B:B,'2024.1-2024.6'!K:K)</f>
        <v>8608.1</v>
      </c>
      <c r="I240" s="10">
        <f>IFERROR(AVERAGEIF(#REF!,B240,#REF!),0)</f>
        <v>0</v>
      </c>
      <c r="J240" s="10">
        <f>_xlfn.XLOOKUP(B240,'2024.1-2024.6'!B:B,'2024.1-2024.6'!J:J)</f>
        <v>1900</v>
      </c>
      <c r="K240" s="10">
        <f>IFERROR(AVERAGEIF(#REF!,B240,#REF!),0)</f>
        <v>0</v>
      </c>
      <c r="M240" s="10">
        <f>SUMIF('2024.7-2024.9'!B:B,B240,'2024.7-2024.9'!L:L)</f>
        <v>1091.04</v>
      </c>
      <c r="O240" s="10">
        <f>SUMIF('2024.7-2024.9'!B:B,B240,'2024.7-2024.9'!N:N)</f>
        <v>16.69</v>
      </c>
      <c r="P240" s="10">
        <f>SUMIF('2024.7-2024.9'!B:B,B240,'2024.7-2024.9'!P:P)</f>
        <v>11.4</v>
      </c>
      <c r="R240" s="10">
        <f>SUMIF('2024.7-2024.9'!B:B,B240,'2024.7-2024.9'!M:M)</f>
        <v>264.52</v>
      </c>
      <c r="T240" s="10">
        <f>SUMIF('2024.7-2024.9'!B:B,B240,'2024.7-2024.9'!O:O)</f>
        <v>0</v>
      </c>
      <c r="U240" s="10">
        <f t="shared" si="116"/>
        <v>8608.1</v>
      </c>
      <c r="V240" s="10">
        <f t="shared" si="117"/>
        <v>8608.1</v>
      </c>
      <c r="W240" s="10">
        <f t="shared" si="118"/>
        <v>3873.645</v>
      </c>
      <c r="X240" s="10">
        <f t="shared" si="119"/>
        <v>8608.1</v>
      </c>
      <c r="Y240" s="10">
        <f t="shared" si="120"/>
        <v>8608.1</v>
      </c>
      <c r="Z240" s="10">
        <f t="shared" si="121"/>
        <v>206.5944</v>
      </c>
      <c r="AA240" s="10">
        <f t="shared" si="122"/>
        <v>8608.1</v>
      </c>
      <c r="AB240" s="10">
        <f t="shared" si="123"/>
        <v>51.6486</v>
      </c>
      <c r="AC240" s="10">
        <f t="shared" si="124"/>
        <v>8608.1</v>
      </c>
      <c r="AD240" s="10">
        <f t="shared" si="125"/>
        <v>5626</v>
      </c>
      <c r="AE240" s="10">
        <f t="shared" si="126"/>
        <v>675.12</v>
      </c>
      <c r="AF240" s="10">
        <f t="shared" si="127"/>
        <v>8608.1</v>
      </c>
      <c r="AG240" s="10">
        <f t="shared" si="128"/>
        <v>8608.1</v>
      </c>
      <c r="AH240" s="10">
        <f t="shared" si="129"/>
        <v>1291.215</v>
      </c>
      <c r="AI240" s="10">
        <f t="shared" si="130"/>
        <v>-2782.605</v>
      </c>
      <c r="AJ240" s="10">
        <f t="shared" si="131"/>
        <v>-189.9044</v>
      </c>
      <c r="AK240" s="10">
        <f t="shared" si="132"/>
        <v>-40.2486</v>
      </c>
      <c r="AL240" s="10">
        <f t="shared" si="133"/>
        <v>-410.6</v>
      </c>
      <c r="AM240" s="10">
        <f t="shared" si="134"/>
        <v>-1291.215</v>
      </c>
      <c r="AN240" s="10">
        <f t="shared" si="135"/>
        <v>4546</v>
      </c>
      <c r="AO240" s="10">
        <f t="shared" si="136"/>
        <v>4546</v>
      </c>
      <c r="AP240" s="10">
        <f t="shared" si="137"/>
        <v>2045.7</v>
      </c>
      <c r="AQ240" s="191">
        <f t="shared" si="138"/>
        <v>1900</v>
      </c>
      <c r="AR240" s="191">
        <f t="shared" si="139"/>
        <v>1900</v>
      </c>
      <c r="AS240" s="191">
        <f t="shared" si="140"/>
        <v>45.6</v>
      </c>
      <c r="AT240" s="191">
        <f t="shared" si="141"/>
        <v>1900</v>
      </c>
      <c r="AU240" s="191">
        <f t="shared" si="142"/>
        <v>11.4</v>
      </c>
      <c r="AV240" s="191">
        <f t="shared" si="143"/>
        <v>4340</v>
      </c>
      <c r="AW240" s="191">
        <f t="shared" si="144"/>
        <v>4340</v>
      </c>
      <c r="AX240" s="191">
        <f t="shared" si="145"/>
        <v>520.8</v>
      </c>
      <c r="AY240" s="191">
        <f t="shared" si="146"/>
        <v>1900</v>
      </c>
      <c r="AZ240" s="191">
        <f t="shared" si="147"/>
        <v>1900</v>
      </c>
      <c r="BA240" s="191">
        <f t="shared" si="148"/>
        <v>285</v>
      </c>
      <c r="BB240" s="191">
        <f t="shared" si="149"/>
        <v>-954.66</v>
      </c>
      <c r="BC240" s="191">
        <f t="shared" si="150"/>
        <v>-28.91</v>
      </c>
      <c r="BD240" s="191">
        <f t="shared" si="151"/>
        <v>0</v>
      </c>
      <c r="BE240" s="191">
        <f t="shared" si="152"/>
        <v>-256.28</v>
      </c>
      <c r="BF240" s="191">
        <f t="shared" si="153"/>
        <v>-285</v>
      </c>
    </row>
    <row r="241" spans="2:58">
      <c r="B241" t="s">
        <v>444</v>
      </c>
      <c r="C241" s="195" t="str">
        <f>_xlfn.XLOOKUP(B241,'2024.7-2024.9'!B:B,'2024.7-2024.9'!G:G)</f>
        <v>2021/06/03</v>
      </c>
      <c r="D241">
        <f>_xlfn.XLOOKUP(B241,'2024.7-2024.9'!B:B,'2024.7-2024.9'!I:I)</f>
        <v>0</v>
      </c>
      <c r="E241" t="str">
        <f>_xlfn.XLOOKUP(B241,'2024.7-2024.9'!B:B,'2024.7-2024.9'!C:C)</f>
        <v>运营中心</v>
      </c>
      <c r="F241" t="str">
        <f>_xlfn.XLOOKUP(B241,'2024.7-2024.9'!B:B,'2024.7-2024.9'!F:F)</f>
        <v>装配电工</v>
      </c>
      <c r="G241">
        <f>_xlfn.XLOOKUP(B241,'2024.07-09姓名和payroll计数'!A:A,'2024.07-09姓名和payroll计数'!B:B)</f>
        <v>3</v>
      </c>
      <c r="H241" s="10">
        <f>_xlfn.XLOOKUP(B241,'2024.1-2024.6'!B:B,'2024.1-2024.6'!K:K)</f>
        <v>7914.06</v>
      </c>
      <c r="I241" s="10">
        <f>IFERROR(AVERAGEIF(#REF!,B241,#REF!),0)</f>
        <v>0</v>
      </c>
      <c r="J241" s="10">
        <f>_xlfn.XLOOKUP(B241,'2024.1-2024.6'!B:B,'2024.1-2024.6'!J:J)</f>
        <v>1900</v>
      </c>
      <c r="K241" s="10">
        <f>IFERROR(AVERAGEIF(#REF!,B241,#REF!),0)</f>
        <v>0</v>
      </c>
      <c r="M241" s="10">
        <f>SUMIF('2024.7-2024.9'!B:B,B241,'2024.7-2024.9'!L:L)</f>
        <v>1091.04</v>
      </c>
      <c r="O241" s="10">
        <f>SUMIF('2024.7-2024.9'!B:B,B241,'2024.7-2024.9'!N:N)</f>
        <v>16.69</v>
      </c>
      <c r="P241" s="10">
        <f>SUMIF('2024.7-2024.9'!B:B,B241,'2024.7-2024.9'!P:P)</f>
        <v>11.4</v>
      </c>
      <c r="R241" s="10">
        <f>SUMIF('2024.7-2024.9'!B:B,B241,'2024.7-2024.9'!M:M)</f>
        <v>264.52</v>
      </c>
      <c r="T241" s="10">
        <f>SUMIF('2024.7-2024.9'!B:B,B241,'2024.7-2024.9'!O:O)</f>
        <v>0</v>
      </c>
      <c r="U241" s="10">
        <f t="shared" si="116"/>
        <v>7914.06</v>
      </c>
      <c r="V241" s="10">
        <f t="shared" si="117"/>
        <v>7914.06</v>
      </c>
      <c r="W241" s="10">
        <f t="shared" si="118"/>
        <v>3561.327</v>
      </c>
      <c r="X241" s="10">
        <f t="shared" si="119"/>
        <v>7914.06</v>
      </c>
      <c r="Y241" s="10">
        <f t="shared" si="120"/>
        <v>7914.06</v>
      </c>
      <c r="Z241" s="10">
        <f t="shared" si="121"/>
        <v>189.93744</v>
      </c>
      <c r="AA241" s="10">
        <f t="shared" si="122"/>
        <v>7914.06</v>
      </c>
      <c r="AB241" s="10">
        <f t="shared" si="123"/>
        <v>47.48436</v>
      </c>
      <c r="AC241" s="10">
        <f t="shared" si="124"/>
        <v>7914.06</v>
      </c>
      <c r="AD241" s="10">
        <f t="shared" si="125"/>
        <v>5626</v>
      </c>
      <c r="AE241" s="10">
        <f t="shared" si="126"/>
        <v>675.12</v>
      </c>
      <c r="AF241" s="10">
        <f t="shared" si="127"/>
        <v>7914.06</v>
      </c>
      <c r="AG241" s="10">
        <f t="shared" si="128"/>
        <v>7914.06</v>
      </c>
      <c r="AH241" s="10">
        <f t="shared" si="129"/>
        <v>1187.109</v>
      </c>
      <c r="AI241" s="10">
        <f t="shared" si="130"/>
        <v>-2470.287</v>
      </c>
      <c r="AJ241" s="10">
        <f t="shared" si="131"/>
        <v>-173.24744</v>
      </c>
      <c r="AK241" s="10">
        <f t="shared" si="132"/>
        <v>-36.08436</v>
      </c>
      <c r="AL241" s="10">
        <f t="shared" si="133"/>
        <v>-410.6</v>
      </c>
      <c r="AM241" s="10">
        <f t="shared" si="134"/>
        <v>-1187.109</v>
      </c>
      <c r="AN241" s="10">
        <f t="shared" si="135"/>
        <v>4546</v>
      </c>
      <c r="AO241" s="10">
        <f t="shared" si="136"/>
        <v>4546</v>
      </c>
      <c r="AP241" s="10">
        <f t="shared" si="137"/>
        <v>2045.7</v>
      </c>
      <c r="AQ241" s="191">
        <f t="shared" si="138"/>
        <v>1900</v>
      </c>
      <c r="AR241" s="191">
        <f t="shared" si="139"/>
        <v>1900</v>
      </c>
      <c r="AS241" s="191">
        <f t="shared" si="140"/>
        <v>45.6</v>
      </c>
      <c r="AT241" s="191">
        <f t="shared" si="141"/>
        <v>1900</v>
      </c>
      <c r="AU241" s="191">
        <f t="shared" si="142"/>
        <v>11.4</v>
      </c>
      <c r="AV241" s="191">
        <f t="shared" si="143"/>
        <v>4340</v>
      </c>
      <c r="AW241" s="191">
        <f t="shared" si="144"/>
        <v>4340</v>
      </c>
      <c r="AX241" s="191">
        <f t="shared" si="145"/>
        <v>520.8</v>
      </c>
      <c r="AY241" s="191">
        <f t="shared" si="146"/>
        <v>1900</v>
      </c>
      <c r="AZ241" s="191">
        <f t="shared" si="147"/>
        <v>1900</v>
      </c>
      <c r="BA241" s="191">
        <f t="shared" si="148"/>
        <v>285</v>
      </c>
      <c r="BB241" s="191">
        <f t="shared" si="149"/>
        <v>-954.66</v>
      </c>
      <c r="BC241" s="191">
        <f t="shared" si="150"/>
        <v>-28.91</v>
      </c>
      <c r="BD241" s="191">
        <f t="shared" si="151"/>
        <v>0</v>
      </c>
      <c r="BE241" s="191">
        <f t="shared" si="152"/>
        <v>-256.28</v>
      </c>
      <c r="BF241" s="191">
        <f t="shared" si="153"/>
        <v>-285</v>
      </c>
    </row>
    <row r="242" spans="2:58">
      <c r="B242" t="s">
        <v>445</v>
      </c>
      <c r="C242" s="195" t="str">
        <f>_xlfn.XLOOKUP(B242,'2024.7-2024.9'!B:B,'2024.7-2024.9'!G:G)</f>
        <v>2020/11/02</v>
      </c>
      <c r="D242">
        <f>_xlfn.XLOOKUP(B242,'2024.7-2024.9'!B:B,'2024.7-2024.9'!I:I)</f>
        <v>0</v>
      </c>
      <c r="E242" t="str">
        <f>_xlfn.XLOOKUP(B242,'2024.7-2024.9'!B:B,'2024.7-2024.9'!C:C)</f>
        <v>采购部</v>
      </c>
      <c r="F242" t="str">
        <f>_xlfn.XLOOKUP(B242,'2024.7-2024.9'!B:B,'2024.7-2024.9'!F:F)</f>
        <v>采购专员</v>
      </c>
      <c r="G242">
        <f>_xlfn.XLOOKUP(B242,'2024.07-09姓名和payroll计数'!A:A,'2024.07-09姓名和payroll计数'!B:B)</f>
        <v>3</v>
      </c>
      <c r="H242" s="10">
        <f>_xlfn.XLOOKUP(B242,'2024.1-2024.6'!B:B,'2024.1-2024.6'!K:K)</f>
        <v>6382.5</v>
      </c>
      <c r="I242" s="10">
        <f>IFERROR(AVERAGEIF(#REF!,B242,#REF!),0)</f>
        <v>0</v>
      </c>
      <c r="J242" s="10">
        <f>_xlfn.XLOOKUP(B242,'2024.1-2024.6'!B:B,'2024.1-2024.6'!J:J)</f>
        <v>2400</v>
      </c>
      <c r="K242" s="10">
        <f>IFERROR(AVERAGEIF(#REF!,B242,#REF!),0)</f>
        <v>0</v>
      </c>
      <c r="M242" s="10">
        <f>SUMIF('2024.7-2024.9'!B:B,B242,'2024.7-2024.9'!L:L)</f>
        <v>1091.04</v>
      </c>
      <c r="O242" s="10">
        <f>SUMIF('2024.7-2024.9'!B:B,B242,'2024.7-2024.9'!N:N)</f>
        <v>16.69</v>
      </c>
      <c r="P242" s="10">
        <f>SUMIF('2024.7-2024.9'!B:B,B242,'2024.7-2024.9'!P:P)</f>
        <v>11.4</v>
      </c>
      <c r="R242" s="10">
        <f>SUMIF('2024.7-2024.9'!B:B,B242,'2024.7-2024.9'!M:M)</f>
        <v>264.52</v>
      </c>
      <c r="T242" s="10">
        <f>SUMIF('2024.7-2024.9'!B:B,B242,'2024.7-2024.9'!O:O)</f>
        <v>0</v>
      </c>
      <c r="U242" s="10">
        <f t="shared" si="116"/>
        <v>6382.5</v>
      </c>
      <c r="V242" s="10">
        <f t="shared" si="117"/>
        <v>6382.5</v>
      </c>
      <c r="W242" s="10">
        <f t="shared" si="118"/>
        <v>2872.125</v>
      </c>
      <c r="X242" s="10">
        <f t="shared" si="119"/>
        <v>6382.5</v>
      </c>
      <c r="Y242" s="10">
        <f t="shared" si="120"/>
        <v>6382.5</v>
      </c>
      <c r="Z242" s="10">
        <f t="shared" si="121"/>
        <v>153.18</v>
      </c>
      <c r="AA242" s="10">
        <f t="shared" si="122"/>
        <v>6382.5</v>
      </c>
      <c r="AB242" s="10">
        <f t="shared" si="123"/>
        <v>38.295</v>
      </c>
      <c r="AC242" s="10">
        <f t="shared" si="124"/>
        <v>6382.5</v>
      </c>
      <c r="AD242" s="10">
        <f t="shared" si="125"/>
        <v>5626</v>
      </c>
      <c r="AE242" s="10">
        <f t="shared" si="126"/>
        <v>675.12</v>
      </c>
      <c r="AF242" s="10">
        <f t="shared" si="127"/>
        <v>6382.5</v>
      </c>
      <c r="AG242" s="10">
        <f t="shared" si="128"/>
        <v>6382.5</v>
      </c>
      <c r="AH242" s="10">
        <f t="shared" si="129"/>
        <v>957.375</v>
      </c>
      <c r="AI242" s="10">
        <f t="shared" si="130"/>
        <v>-1781.085</v>
      </c>
      <c r="AJ242" s="10">
        <f t="shared" si="131"/>
        <v>-136.49</v>
      </c>
      <c r="AK242" s="10">
        <f t="shared" si="132"/>
        <v>-26.895</v>
      </c>
      <c r="AL242" s="10">
        <f t="shared" si="133"/>
        <v>-410.6</v>
      </c>
      <c r="AM242" s="10">
        <f t="shared" si="134"/>
        <v>-957.375</v>
      </c>
      <c r="AN242" s="10">
        <f t="shared" si="135"/>
        <v>4546</v>
      </c>
      <c r="AO242" s="10">
        <f t="shared" si="136"/>
        <v>4546</v>
      </c>
      <c r="AP242" s="10">
        <f t="shared" si="137"/>
        <v>2045.7</v>
      </c>
      <c r="AQ242" s="191">
        <f t="shared" si="138"/>
        <v>2400</v>
      </c>
      <c r="AR242" s="191">
        <f t="shared" si="139"/>
        <v>2400</v>
      </c>
      <c r="AS242" s="191">
        <f t="shared" si="140"/>
        <v>57.6</v>
      </c>
      <c r="AT242" s="191">
        <f t="shared" si="141"/>
        <v>2400</v>
      </c>
      <c r="AU242" s="191">
        <f t="shared" si="142"/>
        <v>14.4</v>
      </c>
      <c r="AV242" s="191">
        <f t="shared" si="143"/>
        <v>4340</v>
      </c>
      <c r="AW242" s="191">
        <f t="shared" si="144"/>
        <v>4340</v>
      </c>
      <c r="AX242" s="191">
        <f t="shared" si="145"/>
        <v>520.8</v>
      </c>
      <c r="AY242" s="191">
        <f t="shared" si="146"/>
        <v>2400</v>
      </c>
      <c r="AZ242" s="191">
        <f t="shared" si="147"/>
        <v>2400</v>
      </c>
      <c r="BA242" s="191">
        <f t="shared" si="148"/>
        <v>360</v>
      </c>
      <c r="BB242" s="191">
        <f t="shared" si="149"/>
        <v>-954.66</v>
      </c>
      <c r="BC242" s="191">
        <f t="shared" si="150"/>
        <v>-40.91</v>
      </c>
      <c r="BD242" s="191">
        <f t="shared" si="151"/>
        <v>-3</v>
      </c>
      <c r="BE242" s="191">
        <f t="shared" si="152"/>
        <v>-256.28</v>
      </c>
      <c r="BF242" s="191">
        <f t="shared" si="153"/>
        <v>-360</v>
      </c>
    </row>
    <row r="243" spans="2:58">
      <c r="B243" t="s">
        <v>446</v>
      </c>
      <c r="C243" s="195" t="str">
        <f>_xlfn.XLOOKUP(B243,'2024.7-2024.9'!B:B,'2024.7-2024.9'!G:G)</f>
        <v>2021/05/10</v>
      </c>
      <c r="D243">
        <f>_xlfn.XLOOKUP(B243,'2024.7-2024.9'!B:B,'2024.7-2024.9'!I:I)</f>
        <v>0</v>
      </c>
      <c r="E243" t="str">
        <f>_xlfn.XLOOKUP(B243,'2024.7-2024.9'!B:B,'2024.7-2024.9'!C:C)</f>
        <v>销售部</v>
      </c>
      <c r="F243" t="str">
        <f>_xlfn.XLOOKUP(B243,'2024.7-2024.9'!B:B,'2024.7-2024.9'!F:F)</f>
        <v>市场专员</v>
      </c>
      <c r="G243">
        <f>_xlfn.XLOOKUP(B243,'2024.07-09姓名和payroll计数'!A:A,'2024.07-09姓名和payroll计数'!B:B)</f>
        <v>3</v>
      </c>
      <c r="H243" s="10">
        <f>_xlfn.XLOOKUP(B243,'2024.1-2024.6'!B:B,'2024.1-2024.6'!K:K)</f>
        <v>7671.2</v>
      </c>
      <c r="I243" s="10">
        <f>IFERROR(AVERAGEIF(#REF!,B243,#REF!),0)</f>
        <v>0</v>
      </c>
      <c r="J243" s="10">
        <f>_xlfn.XLOOKUP(B243,'2024.1-2024.6'!B:B,'2024.1-2024.6'!J:J)</f>
        <v>2760</v>
      </c>
      <c r="K243" s="10">
        <f>IFERROR(AVERAGEIF(#REF!,B243,#REF!),0)</f>
        <v>0</v>
      </c>
      <c r="M243" s="10">
        <f>SUMIF('2024.7-2024.9'!B:B,B243,'2024.7-2024.9'!L:L)</f>
        <v>1091.04</v>
      </c>
      <c r="O243" s="10">
        <f>SUMIF('2024.7-2024.9'!B:B,B243,'2024.7-2024.9'!N:N)</f>
        <v>16.69</v>
      </c>
      <c r="P243" s="10">
        <f>SUMIF('2024.7-2024.9'!B:B,B243,'2024.7-2024.9'!P:P)</f>
        <v>11.4</v>
      </c>
      <c r="R243" s="10">
        <f>SUMIF('2024.7-2024.9'!B:B,B243,'2024.7-2024.9'!M:M)</f>
        <v>264.52</v>
      </c>
      <c r="T243" s="10">
        <f>SUMIF('2024.7-2024.9'!B:B,B243,'2024.7-2024.9'!O:O)</f>
        <v>0</v>
      </c>
      <c r="U243" s="10">
        <f t="shared" si="116"/>
        <v>7671.2</v>
      </c>
      <c r="V243" s="10">
        <f t="shared" si="117"/>
        <v>7671.2</v>
      </c>
      <c r="W243" s="10">
        <f t="shared" si="118"/>
        <v>3452.04</v>
      </c>
      <c r="X243" s="10">
        <f t="shared" si="119"/>
        <v>7671.2</v>
      </c>
      <c r="Y243" s="10">
        <f t="shared" si="120"/>
        <v>7671.2</v>
      </c>
      <c r="Z243" s="10">
        <f t="shared" si="121"/>
        <v>184.1088</v>
      </c>
      <c r="AA243" s="10">
        <f t="shared" si="122"/>
        <v>7671.2</v>
      </c>
      <c r="AB243" s="10">
        <f t="shared" si="123"/>
        <v>46.0272</v>
      </c>
      <c r="AC243" s="10">
        <f t="shared" si="124"/>
        <v>7671.2</v>
      </c>
      <c r="AD243" s="10">
        <f t="shared" si="125"/>
        <v>5626</v>
      </c>
      <c r="AE243" s="10">
        <f t="shared" si="126"/>
        <v>675.12</v>
      </c>
      <c r="AF243" s="10">
        <f t="shared" si="127"/>
        <v>7671.2</v>
      </c>
      <c r="AG243" s="10">
        <f t="shared" si="128"/>
        <v>7671.2</v>
      </c>
      <c r="AH243" s="10">
        <f t="shared" si="129"/>
        <v>1150.68</v>
      </c>
      <c r="AI243" s="10">
        <f t="shared" si="130"/>
        <v>-2361</v>
      </c>
      <c r="AJ243" s="10">
        <f t="shared" si="131"/>
        <v>-167.4188</v>
      </c>
      <c r="AK243" s="10">
        <f t="shared" si="132"/>
        <v>-34.6272</v>
      </c>
      <c r="AL243" s="10">
        <f t="shared" si="133"/>
        <v>-410.6</v>
      </c>
      <c r="AM243" s="10">
        <f t="shared" si="134"/>
        <v>-1150.68</v>
      </c>
      <c r="AN243" s="10">
        <f t="shared" si="135"/>
        <v>4546</v>
      </c>
      <c r="AO243" s="10">
        <f t="shared" si="136"/>
        <v>4546</v>
      </c>
      <c r="AP243" s="10">
        <f t="shared" si="137"/>
        <v>2045.7</v>
      </c>
      <c r="AQ243" s="191">
        <f t="shared" si="138"/>
        <v>2760</v>
      </c>
      <c r="AR243" s="191">
        <f t="shared" si="139"/>
        <v>2760</v>
      </c>
      <c r="AS243" s="191">
        <f t="shared" si="140"/>
        <v>66.24</v>
      </c>
      <c r="AT243" s="191">
        <f t="shared" si="141"/>
        <v>2760</v>
      </c>
      <c r="AU243" s="191">
        <f t="shared" si="142"/>
        <v>16.56</v>
      </c>
      <c r="AV243" s="191">
        <f t="shared" si="143"/>
        <v>4340</v>
      </c>
      <c r="AW243" s="191">
        <f t="shared" si="144"/>
        <v>4340</v>
      </c>
      <c r="AX243" s="191">
        <f t="shared" si="145"/>
        <v>520.8</v>
      </c>
      <c r="AY243" s="191">
        <f t="shared" si="146"/>
        <v>2760</v>
      </c>
      <c r="AZ243" s="191">
        <f t="shared" si="147"/>
        <v>2760</v>
      </c>
      <c r="BA243" s="191">
        <f t="shared" si="148"/>
        <v>414</v>
      </c>
      <c r="BB243" s="191">
        <f t="shared" si="149"/>
        <v>-954.66</v>
      </c>
      <c r="BC243" s="191">
        <f t="shared" si="150"/>
        <v>-49.55</v>
      </c>
      <c r="BD243" s="191">
        <f t="shared" si="151"/>
        <v>-5.16</v>
      </c>
      <c r="BE243" s="191">
        <f t="shared" si="152"/>
        <v>-256.28</v>
      </c>
      <c r="BF243" s="191">
        <f t="shared" si="153"/>
        <v>-414</v>
      </c>
    </row>
    <row r="244" spans="2:58">
      <c r="B244" t="s">
        <v>447</v>
      </c>
      <c r="C244" s="195" t="str">
        <f>_xlfn.XLOOKUP(B244,'2024.7-2024.9'!B:B,'2024.7-2024.9'!G:G)</f>
        <v>2020/01/06</v>
      </c>
      <c r="D244">
        <f>_xlfn.XLOOKUP(B244,'2024.7-2024.9'!B:B,'2024.7-2024.9'!I:I)</f>
        <v>0</v>
      </c>
      <c r="E244" t="str">
        <f>_xlfn.XLOOKUP(B244,'2024.7-2024.9'!B:B,'2024.7-2024.9'!C:C)</f>
        <v>销售部</v>
      </c>
      <c r="F244" t="str">
        <f>_xlfn.XLOOKUP(B244,'2024.7-2024.9'!B:B,'2024.7-2024.9'!F:F)</f>
        <v>区域销售经理</v>
      </c>
      <c r="G244">
        <f>_xlfn.XLOOKUP(B244,'2024.07-09姓名和payroll计数'!A:A,'2024.07-09姓名和payroll计数'!B:B)</f>
        <v>3</v>
      </c>
      <c r="H244" s="10">
        <f>_xlfn.XLOOKUP(B244,'2024.1-2024.6'!B:B,'2024.1-2024.6'!K:K)</f>
        <v>10500</v>
      </c>
      <c r="I244" s="10">
        <f>IFERROR(AVERAGEIF(#REF!,B244,#REF!),0)</f>
        <v>0</v>
      </c>
      <c r="J244" s="10">
        <f>_xlfn.XLOOKUP(B244,'2024.1-2024.6'!B:B,'2024.1-2024.6'!J:J)</f>
        <v>3000</v>
      </c>
      <c r="K244" s="10">
        <f>IFERROR(AVERAGEIF(#REF!,B244,#REF!),0)</f>
        <v>0</v>
      </c>
      <c r="M244" s="10">
        <f>SUMIF('2024.7-2024.9'!B:B,B244,'2024.7-2024.9'!L:L)</f>
        <v>1091.04</v>
      </c>
      <c r="O244" s="10">
        <f>SUMIF('2024.7-2024.9'!B:B,B244,'2024.7-2024.9'!N:N)</f>
        <v>16.69</v>
      </c>
      <c r="P244" s="10">
        <f>SUMIF('2024.7-2024.9'!B:B,B244,'2024.7-2024.9'!P:P)</f>
        <v>11.4</v>
      </c>
      <c r="R244" s="10">
        <f>SUMIF('2024.7-2024.9'!B:B,B244,'2024.7-2024.9'!M:M)</f>
        <v>264.52</v>
      </c>
      <c r="T244" s="10">
        <f>SUMIF('2024.7-2024.9'!B:B,B244,'2024.7-2024.9'!O:O)</f>
        <v>0</v>
      </c>
      <c r="U244" s="10">
        <f t="shared" si="116"/>
        <v>10500</v>
      </c>
      <c r="V244" s="10">
        <f t="shared" si="117"/>
        <v>10500</v>
      </c>
      <c r="W244" s="10">
        <f t="shared" si="118"/>
        <v>4725</v>
      </c>
      <c r="X244" s="10">
        <f t="shared" si="119"/>
        <v>10500</v>
      </c>
      <c r="Y244" s="10">
        <f t="shared" si="120"/>
        <v>10500</v>
      </c>
      <c r="Z244" s="10">
        <f t="shared" si="121"/>
        <v>252</v>
      </c>
      <c r="AA244" s="10">
        <f t="shared" si="122"/>
        <v>10500</v>
      </c>
      <c r="AB244" s="10">
        <f t="shared" si="123"/>
        <v>63</v>
      </c>
      <c r="AC244" s="10">
        <f t="shared" si="124"/>
        <v>10500</v>
      </c>
      <c r="AD244" s="10">
        <f t="shared" si="125"/>
        <v>5626</v>
      </c>
      <c r="AE244" s="10">
        <f t="shared" si="126"/>
        <v>675.12</v>
      </c>
      <c r="AF244" s="10">
        <f t="shared" si="127"/>
        <v>10500</v>
      </c>
      <c r="AG244" s="10">
        <f t="shared" si="128"/>
        <v>10500</v>
      </c>
      <c r="AH244" s="10">
        <f t="shared" si="129"/>
        <v>1575</v>
      </c>
      <c r="AI244" s="10">
        <f t="shared" si="130"/>
        <v>-3633.96</v>
      </c>
      <c r="AJ244" s="10">
        <f t="shared" si="131"/>
        <v>-235.31</v>
      </c>
      <c r="AK244" s="10">
        <f t="shared" si="132"/>
        <v>-51.6</v>
      </c>
      <c r="AL244" s="10">
        <f t="shared" si="133"/>
        <v>-410.6</v>
      </c>
      <c r="AM244" s="10">
        <f t="shared" si="134"/>
        <v>-1575</v>
      </c>
      <c r="AN244" s="10">
        <f t="shared" si="135"/>
        <v>4546</v>
      </c>
      <c r="AO244" s="10">
        <f t="shared" si="136"/>
        <v>4546</v>
      </c>
      <c r="AP244" s="10">
        <f t="shared" si="137"/>
        <v>2045.7</v>
      </c>
      <c r="AQ244" s="191">
        <f t="shared" si="138"/>
        <v>3000</v>
      </c>
      <c r="AR244" s="191">
        <f t="shared" si="139"/>
        <v>3000</v>
      </c>
      <c r="AS244" s="191">
        <f t="shared" si="140"/>
        <v>72</v>
      </c>
      <c r="AT244" s="191">
        <f t="shared" si="141"/>
        <v>3000</v>
      </c>
      <c r="AU244" s="191">
        <f t="shared" si="142"/>
        <v>18</v>
      </c>
      <c r="AV244" s="191">
        <f t="shared" si="143"/>
        <v>4340</v>
      </c>
      <c r="AW244" s="191">
        <f t="shared" si="144"/>
        <v>4340</v>
      </c>
      <c r="AX244" s="191">
        <f t="shared" si="145"/>
        <v>520.8</v>
      </c>
      <c r="AY244" s="191">
        <f t="shared" si="146"/>
        <v>3000</v>
      </c>
      <c r="AZ244" s="191">
        <f t="shared" si="147"/>
        <v>3000</v>
      </c>
      <c r="BA244" s="191">
        <f t="shared" si="148"/>
        <v>450</v>
      </c>
      <c r="BB244" s="191">
        <f t="shared" si="149"/>
        <v>-954.66</v>
      </c>
      <c r="BC244" s="191">
        <f t="shared" si="150"/>
        <v>-55.31</v>
      </c>
      <c r="BD244" s="191">
        <f t="shared" si="151"/>
        <v>-6.6</v>
      </c>
      <c r="BE244" s="191">
        <f t="shared" si="152"/>
        <v>-256.28</v>
      </c>
      <c r="BF244" s="191">
        <f t="shared" si="153"/>
        <v>-450</v>
      </c>
    </row>
    <row r="245" spans="2:58">
      <c r="B245" t="s">
        <v>448</v>
      </c>
      <c r="C245" s="195" t="str">
        <f>_xlfn.XLOOKUP(B245,'2024.7-2024.9'!B:B,'2024.7-2024.9'!G:G)</f>
        <v>2015/08/04</v>
      </c>
      <c r="D245">
        <f>_xlfn.XLOOKUP(B245,'2024.7-2024.9'!B:B,'2024.7-2024.9'!I:I)</f>
        <v>0</v>
      </c>
      <c r="E245" t="str">
        <f>_xlfn.XLOOKUP(B245,'2024.7-2024.9'!B:B,'2024.7-2024.9'!C:C)</f>
        <v>销售部</v>
      </c>
      <c r="F245" t="str">
        <f>_xlfn.XLOOKUP(B245,'2024.7-2024.9'!B:B,'2024.7-2024.9'!F:F)</f>
        <v>区域销售总监</v>
      </c>
      <c r="G245">
        <f>_xlfn.XLOOKUP(B245,'2024.07-09姓名和payroll计数'!A:A,'2024.07-09姓名和payroll计数'!B:B)</f>
        <v>3</v>
      </c>
      <c r="H245" s="10">
        <f>_xlfn.XLOOKUP(B245,'2024.1-2024.6'!B:B,'2024.1-2024.6'!K:K)</f>
        <v>16600</v>
      </c>
      <c r="I245" s="10">
        <f>IFERROR(AVERAGEIF(#REF!,B245,#REF!),0)</f>
        <v>0</v>
      </c>
      <c r="J245" s="10">
        <f>_xlfn.XLOOKUP(B245,'2024.1-2024.6'!B:B,'2024.1-2024.6'!J:J)</f>
        <v>5500</v>
      </c>
      <c r="K245" s="10">
        <f>IFERROR(AVERAGEIF(#REF!,B245,#REF!),0)</f>
        <v>0</v>
      </c>
      <c r="M245" s="10">
        <f>SUMIF('2024.7-2024.9'!B:B,B245,'2024.7-2024.9'!L:L)</f>
        <v>1091.04</v>
      </c>
      <c r="O245" s="10">
        <f>SUMIF('2024.7-2024.9'!B:B,B245,'2024.7-2024.9'!N:N)</f>
        <v>16.69</v>
      </c>
      <c r="P245" s="10">
        <f>SUMIF('2024.7-2024.9'!B:B,B245,'2024.7-2024.9'!P:P)</f>
        <v>11.4</v>
      </c>
      <c r="R245" s="10">
        <f>SUMIF('2024.7-2024.9'!B:B,B245,'2024.7-2024.9'!M:M)</f>
        <v>264.52</v>
      </c>
      <c r="T245" s="10">
        <f>SUMIF('2024.7-2024.9'!B:B,B245,'2024.7-2024.9'!O:O)</f>
        <v>285</v>
      </c>
      <c r="U245" s="10">
        <f t="shared" si="116"/>
        <v>16600</v>
      </c>
      <c r="V245" s="10">
        <f t="shared" si="117"/>
        <v>16600</v>
      </c>
      <c r="W245" s="10">
        <f t="shared" si="118"/>
        <v>7470</v>
      </c>
      <c r="X245" s="10">
        <f t="shared" si="119"/>
        <v>16600</v>
      </c>
      <c r="Y245" s="10">
        <f t="shared" si="120"/>
        <v>16600</v>
      </c>
      <c r="Z245" s="10">
        <f t="shared" si="121"/>
        <v>398.4</v>
      </c>
      <c r="AA245" s="10">
        <f t="shared" si="122"/>
        <v>16600</v>
      </c>
      <c r="AB245" s="10">
        <f t="shared" si="123"/>
        <v>99.6</v>
      </c>
      <c r="AC245" s="10">
        <f t="shared" si="124"/>
        <v>16600</v>
      </c>
      <c r="AD245" s="10">
        <f t="shared" si="125"/>
        <v>5626</v>
      </c>
      <c r="AE245" s="10">
        <f t="shared" si="126"/>
        <v>675.12</v>
      </c>
      <c r="AF245" s="10">
        <f t="shared" si="127"/>
        <v>16600</v>
      </c>
      <c r="AG245" s="10">
        <f t="shared" si="128"/>
        <v>16600</v>
      </c>
      <c r="AH245" s="10">
        <f t="shared" si="129"/>
        <v>2490</v>
      </c>
      <c r="AI245" s="10">
        <f t="shared" si="130"/>
        <v>-6378.96</v>
      </c>
      <c r="AJ245" s="10">
        <f t="shared" si="131"/>
        <v>-381.71</v>
      </c>
      <c r="AK245" s="10">
        <f t="shared" si="132"/>
        <v>-88.2</v>
      </c>
      <c r="AL245" s="10">
        <f t="shared" si="133"/>
        <v>-410.6</v>
      </c>
      <c r="AM245" s="10">
        <f t="shared" si="134"/>
        <v>-2205</v>
      </c>
      <c r="AN245" s="10">
        <f t="shared" si="135"/>
        <v>5500</v>
      </c>
      <c r="AO245" s="10">
        <f t="shared" si="136"/>
        <v>5500</v>
      </c>
      <c r="AP245" s="10">
        <f t="shared" si="137"/>
        <v>2475</v>
      </c>
      <c r="AQ245" s="191">
        <f t="shared" si="138"/>
        <v>5500</v>
      </c>
      <c r="AR245" s="191">
        <f t="shared" si="139"/>
        <v>5500</v>
      </c>
      <c r="AS245" s="191">
        <f t="shared" si="140"/>
        <v>132</v>
      </c>
      <c r="AT245" s="191">
        <f t="shared" si="141"/>
        <v>5500</v>
      </c>
      <c r="AU245" s="191">
        <f t="shared" si="142"/>
        <v>33</v>
      </c>
      <c r="AV245" s="191">
        <f t="shared" si="143"/>
        <v>5500</v>
      </c>
      <c r="AW245" s="191">
        <f t="shared" si="144"/>
        <v>5500</v>
      </c>
      <c r="AX245" s="191">
        <f t="shared" si="145"/>
        <v>660</v>
      </c>
      <c r="AY245" s="191">
        <f t="shared" si="146"/>
        <v>5500</v>
      </c>
      <c r="AZ245" s="191">
        <f t="shared" si="147"/>
        <v>5500</v>
      </c>
      <c r="BA245" s="191">
        <f t="shared" si="148"/>
        <v>825</v>
      </c>
      <c r="BB245" s="191">
        <f t="shared" si="149"/>
        <v>-1383.96</v>
      </c>
      <c r="BC245" s="191">
        <f t="shared" si="150"/>
        <v>-115.31</v>
      </c>
      <c r="BD245" s="191">
        <f t="shared" si="151"/>
        <v>-21.6</v>
      </c>
      <c r="BE245" s="191">
        <f t="shared" si="152"/>
        <v>-395.48</v>
      </c>
      <c r="BF245" s="191">
        <f t="shared" si="153"/>
        <v>-540</v>
      </c>
    </row>
    <row r="246" spans="2:58">
      <c r="B246" t="s">
        <v>451</v>
      </c>
      <c r="C246" s="195" t="str">
        <f>_xlfn.XLOOKUP(B246,'2024.7-2024.9'!B:B,'2024.7-2024.9'!G:G)</f>
        <v>2022/12/05</v>
      </c>
      <c r="D246">
        <f>_xlfn.XLOOKUP(B246,'2024.7-2024.9'!B:B,'2024.7-2024.9'!I:I)</f>
        <v>0</v>
      </c>
      <c r="E246" t="str">
        <f>_xlfn.XLOOKUP(B246,'2024.7-2024.9'!B:B,'2024.7-2024.9'!C:C)</f>
        <v>服务营销中心</v>
      </c>
      <c r="F246" t="str">
        <f>_xlfn.XLOOKUP(B246,'2024.7-2024.9'!B:B,'2024.7-2024.9'!F:F)</f>
        <v>电气服务工程师</v>
      </c>
      <c r="G246">
        <f>_xlfn.XLOOKUP(B246,'2024.07-09姓名和payroll计数'!A:A,'2024.07-09姓名和payroll计数'!B:B)</f>
        <v>3</v>
      </c>
      <c r="H246" s="10">
        <f>_xlfn.XLOOKUP(B246,'2024.1-2024.6'!B:B,'2024.1-2024.6'!K:K)</f>
        <v>6415.18</v>
      </c>
      <c r="I246" s="10">
        <f>IFERROR(AVERAGEIF(#REF!,B246,#REF!),0)</f>
        <v>0</v>
      </c>
      <c r="J246" s="10">
        <f>_xlfn.XLOOKUP(B246,'2024.1-2024.6'!B:B,'2024.1-2024.6'!J:J)</f>
        <v>2500</v>
      </c>
      <c r="K246" s="10">
        <f>IFERROR(AVERAGEIF(#REF!,B246,#REF!),0)</f>
        <v>0</v>
      </c>
      <c r="M246" s="10">
        <f>SUMIF('2024.7-2024.9'!B:B,B246,'2024.7-2024.9'!L:L)</f>
        <v>1091.04</v>
      </c>
      <c r="O246" s="10">
        <f>SUMIF('2024.7-2024.9'!B:B,B246,'2024.7-2024.9'!N:N)</f>
        <v>16.69</v>
      </c>
      <c r="P246" s="10">
        <f>SUMIF('2024.7-2024.9'!B:B,B246,'2024.7-2024.9'!P:P)</f>
        <v>11.4</v>
      </c>
      <c r="R246" s="10">
        <f>SUMIF('2024.7-2024.9'!B:B,B246,'2024.7-2024.9'!M:M)</f>
        <v>264.52</v>
      </c>
      <c r="T246" s="10">
        <f>SUMIF('2024.7-2024.9'!B:B,B246,'2024.7-2024.9'!O:O)</f>
        <v>0</v>
      </c>
      <c r="U246" s="10">
        <f t="shared" si="116"/>
        <v>6415.18</v>
      </c>
      <c r="V246" s="10">
        <f t="shared" si="117"/>
        <v>6415.18</v>
      </c>
      <c r="W246" s="10">
        <f t="shared" si="118"/>
        <v>2886.831</v>
      </c>
      <c r="X246" s="10">
        <f t="shared" si="119"/>
        <v>6415.18</v>
      </c>
      <c r="Y246" s="10">
        <f t="shared" si="120"/>
        <v>6415.18</v>
      </c>
      <c r="Z246" s="10">
        <f t="shared" si="121"/>
        <v>153.96432</v>
      </c>
      <c r="AA246" s="10">
        <f t="shared" si="122"/>
        <v>6415.18</v>
      </c>
      <c r="AB246" s="10">
        <f t="shared" si="123"/>
        <v>38.49108</v>
      </c>
      <c r="AC246" s="10">
        <f t="shared" si="124"/>
        <v>6415.18</v>
      </c>
      <c r="AD246" s="10">
        <f t="shared" si="125"/>
        <v>5626</v>
      </c>
      <c r="AE246" s="10">
        <f t="shared" si="126"/>
        <v>675.12</v>
      </c>
      <c r="AF246" s="10">
        <f t="shared" si="127"/>
        <v>6415.18</v>
      </c>
      <c r="AG246" s="10">
        <f t="shared" si="128"/>
        <v>6415.18</v>
      </c>
      <c r="AH246" s="10">
        <f t="shared" si="129"/>
        <v>962.277</v>
      </c>
      <c r="AI246" s="10">
        <f t="shared" si="130"/>
        <v>-1795.791</v>
      </c>
      <c r="AJ246" s="10">
        <f t="shared" si="131"/>
        <v>-137.27432</v>
      </c>
      <c r="AK246" s="10">
        <f t="shared" si="132"/>
        <v>-27.09108</v>
      </c>
      <c r="AL246" s="10">
        <f t="shared" si="133"/>
        <v>-410.6</v>
      </c>
      <c r="AM246" s="10">
        <f t="shared" si="134"/>
        <v>-962.277</v>
      </c>
      <c r="AN246" s="10">
        <f t="shared" si="135"/>
        <v>4546</v>
      </c>
      <c r="AO246" s="10">
        <f t="shared" si="136"/>
        <v>4546</v>
      </c>
      <c r="AP246" s="10">
        <f t="shared" si="137"/>
        <v>2045.7</v>
      </c>
      <c r="AQ246" s="191">
        <f t="shared" si="138"/>
        <v>2500</v>
      </c>
      <c r="AR246" s="191">
        <f t="shared" si="139"/>
        <v>2500</v>
      </c>
      <c r="AS246" s="191">
        <f t="shared" si="140"/>
        <v>60</v>
      </c>
      <c r="AT246" s="191">
        <f t="shared" si="141"/>
        <v>2500</v>
      </c>
      <c r="AU246" s="191">
        <f t="shared" si="142"/>
        <v>15</v>
      </c>
      <c r="AV246" s="191">
        <f t="shared" si="143"/>
        <v>4340</v>
      </c>
      <c r="AW246" s="191">
        <f t="shared" si="144"/>
        <v>4340</v>
      </c>
      <c r="AX246" s="191">
        <f t="shared" si="145"/>
        <v>520.8</v>
      </c>
      <c r="AY246" s="191">
        <f t="shared" si="146"/>
        <v>2500</v>
      </c>
      <c r="AZ246" s="191">
        <f t="shared" si="147"/>
        <v>2500</v>
      </c>
      <c r="BA246" s="191">
        <f t="shared" si="148"/>
        <v>375</v>
      </c>
      <c r="BB246" s="191">
        <f t="shared" si="149"/>
        <v>-954.66</v>
      </c>
      <c r="BC246" s="191">
        <f t="shared" si="150"/>
        <v>-43.31</v>
      </c>
      <c r="BD246" s="191">
        <f t="shared" si="151"/>
        <v>-3.6</v>
      </c>
      <c r="BE246" s="191">
        <f t="shared" si="152"/>
        <v>-256.28</v>
      </c>
      <c r="BF246" s="191">
        <f t="shared" si="153"/>
        <v>-375</v>
      </c>
    </row>
    <row r="247" spans="2:58">
      <c r="B247" t="s">
        <v>452</v>
      </c>
      <c r="C247" s="195" t="str">
        <f>_xlfn.XLOOKUP(B247,'2024.7-2024.9'!B:B,'2024.7-2024.9'!G:G)</f>
        <v>2020/08/20</v>
      </c>
      <c r="D247">
        <f>_xlfn.XLOOKUP(B247,'2024.7-2024.9'!B:B,'2024.7-2024.9'!I:I)</f>
        <v>0</v>
      </c>
      <c r="E247" t="str">
        <f>_xlfn.XLOOKUP(B247,'2024.7-2024.9'!B:B,'2024.7-2024.9'!C:C)</f>
        <v>运营中心</v>
      </c>
      <c r="F247" t="str">
        <f>_xlfn.XLOOKUP(B247,'2024.7-2024.9'!B:B,'2024.7-2024.9'!F:F)</f>
        <v>质检员</v>
      </c>
      <c r="G247">
        <f>_xlfn.XLOOKUP(B247,'2024.07-09姓名和payroll计数'!A:A,'2024.07-09姓名和payroll计数'!B:B)</f>
        <v>3</v>
      </c>
      <c r="H247" s="10">
        <f>_xlfn.XLOOKUP(B247,'2024.1-2024.6'!B:B,'2024.1-2024.6'!K:K)</f>
        <v>7704.24</v>
      </c>
      <c r="I247" s="10">
        <f>IFERROR(AVERAGEIF(#REF!,B247,#REF!),0)</f>
        <v>0</v>
      </c>
      <c r="J247" s="10">
        <f>_xlfn.XLOOKUP(B247,'2024.1-2024.6'!B:B,'2024.1-2024.6'!J:J)</f>
        <v>2132</v>
      </c>
      <c r="K247" s="10">
        <f>IFERROR(AVERAGEIF(#REF!,B247,#REF!),0)</f>
        <v>0</v>
      </c>
      <c r="M247" s="10">
        <f>SUMIF('2024.7-2024.9'!B:B,B247,'2024.7-2024.9'!L:L)</f>
        <v>1091.04</v>
      </c>
      <c r="O247" s="10">
        <f>SUMIF('2024.7-2024.9'!B:B,B247,'2024.7-2024.9'!N:N)</f>
        <v>16.69</v>
      </c>
      <c r="P247" s="10">
        <f>SUMIF('2024.7-2024.9'!B:B,B247,'2024.7-2024.9'!P:P)</f>
        <v>11.4</v>
      </c>
      <c r="R247" s="10">
        <f>SUMIF('2024.7-2024.9'!B:B,B247,'2024.7-2024.9'!M:M)</f>
        <v>264.52</v>
      </c>
      <c r="T247" s="10">
        <f>SUMIF('2024.7-2024.9'!B:B,B247,'2024.7-2024.9'!O:O)</f>
        <v>0</v>
      </c>
      <c r="U247" s="10">
        <f t="shared" si="116"/>
        <v>7704.24</v>
      </c>
      <c r="V247" s="10">
        <f t="shared" si="117"/>
        <v>7704.24</v>
      </c>
      <c r="W247" s="10">
        <f t="shared" si="118"/>
        <v>3466.908</v>
      </c>
      <c r="X247" s="10">
        <f t="shared" si="119"/>
        <v>7704.24</v>
      </c>
      <c r="Y247" s="10">
        <f t="shared" si="120"/>
        <v>7704.24</v>
      </c>
      <c r="Z247" s="10">
        <f t="shared" si="121"/>
        <v>184.90176</v>
      </c>
      <c r="AA247" s="10">
        <f t="shared" si="122"/>
        <v>7704.24</v>
      </c>
      <c r="AB247" s="10">
        <f t="shared" si="123"/>
        <v>46.22544</v>
      </c>
      <c r="AC247" s="10">
        <f t="shared" si="124"/>
        <v>7704.24</v>
      </c>
      <c r="AD247" s="10">
        <f t="shared" si="125"/>
        <v>5626</v>
      </c>
      <c r="AE247" s="10">
        <f t="shared" si="126"/>
        <v>675.12</v>
      </c>
      <c r="AF247" s="10">
        <f t="shared" si="127"/>
        <v>7704.24</v>
      </c>
      <c r="AG247" s="10">
        <f t="shared" si="128"/>
        <v>7704.24</v>
      </c>
      <c r="AH247" s="10">
        <f t="shared" si="129"/>
        <v>1155.636</v>
      </c>
      <c r="AI247" s="10">
        <f t="shared" si="130"/>
        <v>-2375.868</v>
      </c>
      <c r="AJ247" s="10">
        <f t="shared" si="131"/>
        <v>-168.21176</v>
      </c>
      <c r="AK247" s="10">
        <f t="shared" si="132"/>
        <v>-34.82544</v>
      </c>
      <c r="AL247" s="10">
        <f t="shared" si="133"/>
        <v>-410.6</v>
      </c>
      <c r="AM247" s="10">
        <f t="shared" si="134"/>
        <v>-1155.636</v>
      </c>
      <c r="AN247" s="10">
        <f t="shared" si="135"/>
        <v>4546</v>
      </c>
      <c r="AO247" s="10">
        <f t="shared" si="136"/>
        <v>4546</v>
      </c>
      <c r="AP247" s="10">
        <f t="shared" si="137"/>
        <v>2045.7</v>
      </c>
      <c r="AQ247" s="191">
        <f t="shared" si="138"/>
        <v>2132</v>
      </c>
      <c r="AR247" s="191">
        <f t="shared" si="139"/>
        <v>2132</v>
      </c>
      <c r="AS247" s="191">
        <f t="shared" si="140"/>
        <v>51.168</v>
      </c>
      <c r="AT247" s="191">
        <f t="shared" si="141"/>
        <v>2132</v>
      </c>
      <c r="AU247" s="191">
        <f t="shared" si="142"/>
        <v>12.792</v>
      </c>
      <c r="AV247" s="191">
        <f t="shared" si="143"/>
        <v>4340</v>
      </c>
      <c r="AW247" s="191">
        <f t="shared" si="144"/>
        <v>4340</v>
      </c>
      <c r="AX247" s="191">
        <f t="shared" si="145"/>
        <v>520.8</v>
      </c>
      <c r="AY247" s="191">
        <f t="shared" si="146"/>
        <v>2132</v>
      </c>
      <c r="AZ247" s="191">
        <f t="shared" si="147"/>
        <v>2132</v>
      </c>
      <c r="BA247" s="191">
        <f t="shared" si="148"/>
        <v>319.8</v>
      </c>
      <c r="BB247" s="191">
        <f t="shared" si="149"/>
        <v>-954.66</v>
      </c>
      <c r="BC247" s="191">
        <f t="shared" si="150"/>
        <v>-34.478</v>
      </c>
      <c r="BD247" s="191">
        <f t="shared" si="151"/>
        <v>-1.392</v>
      </c>
      <c r="BE247" s="191">
        <f t="shared" si="152"/>
        <v>-256.28</v>
      </c>
      <c r="BF247" s="191">
        <f t="shared" si="153"/>
        <v>-319.8</v>
      </c>
    </row>
    <row r="248" spans="2:58">
      <c r="B248" t="s">
        <v>453</v>
      </c>
      <c r="C248" s="195" t="str">
        <f>_xlfn.XLOOKUP(B248,'2024.7-2024.9'!B:B,'2024.7-2024.9'!G:G)</f>
        <v>2007/10/11</v>
      </c>
      <c r="D248">
        <f>_xlfn.XLOOKUP(B248,'2024.7-2024.9'!B:B,'2024.7-2024.9'!I:I)</f>
        <v>0</v>
      </c>
      <c r="E248" t="str">
        <f>_xlfn.XLOOKUP(B248,'2024.7-2024.9'!B:B,'2024.7-2024.9'!C:C)</f>
        <v>运营中心</v>
      </c>
      <c r="F248" t="str">
        <f>_xlfn.XLOOKUP(B248,'2024.7-2024.9'!B:B,'2024.7-2024.9'!F:F)</f>
        <v>质检组长</v>
      </c>
      <c r="G248">
        <f>_xlfn.XLOOKUP(B248,'2024.07-09姓名和payroll计数'!A:A,'2024.07-09姓名和payroll计数'!B:B)</f>
        <v>3</v>
      </c>
      <c r="H248" s="10">
        <f>_xlfn.XLOOKUP(B248,'2024.1-2024.6'!B:B,'2024.1-2024.6'!K:K)</f>
        <v>9820.86</v>
      </c>
      <c r="I248" s="10">
        <f>IFERROR(AVERAGEIF(#REF!,B248,#REF!),0)</f>
        <v>0</v>
      </c>
      <c r="J248" s="10">
        <f>_xlfn.XLOOKUP(B248,'2024.1-2024.6'!B:B,'2024.1-2024.6'!J:J)</f>
        <v>2132</v>
      </c>
      <c r="K248" s="10">
        <f>IFERROR(AVERAGEIF(#REF!,B248,#REF!),0)</f>
        <v>0</v>
      </c>
      <c r="M248" s="10">
        <f>SUMIF('2024.7-2024.9'!B:B,B248,'2024.7-2024.9'!L:L)</f>
        <v>0</v>
      </c>
      <c r="O248" s="10">
        <f>SUMIF('2024.7-2024.9'!B:B,B248,'2024.7-2024.9'!N:N)</f>
        <v>0</v>
      </c>
      <c r="P248" s="10">
        <f>SUMIF('2024.7-2024.9'!B:B,B248,'2024.7-2024.9'!P:P)</f>
        <v>0</v>
      </c>
      <c r="R248" s="10">
        <f>SUMIF('2024.7-2024.9'!B:B,B248,'2024.7-2024.9'!M:M)</f>
        <v>0</v>
      </c>
      <c r="T248" s="10">
        <f>SUMIF('2024.7-2024.9'!B:B,B248,'2024.7-2024.9'!O:O)</f>
        <v>0</v>
      </c>
      <c r="U248" s="10">
        <f t="shared" si="116"/>
        <v>9820.86</v>
      </c>
      <c r="V248" s="10">
        <f t="shared" si="117"/>
        <v>9820.86</v>
      </c>
      <c r="W248" s="10">
        <f t="shared" si="118"/>
        <v>4419.387</v>
      </c>
      <c r="X248" s="10">
        <f t="shared" si="119"/>
        <v>9820.86</v>
      </c>
      <c r="Y248" s="10">
        <f t="shared" si="120"/>
        <v>9820.86</v>
      </c>
      <c r="Z248" s="10">
        <f t="shared" si="121"/>
        <v>235.70064</v>
      </c>
      <c r="AA248" s="10">
        <f t="shared" si="122"/>
        <v>9820.86</v>
      </c>
      <c r="AB248" s="10">
        <f t="shared" si="123"/>
        <v>58.92516</v>
      </c>
      <c r="AC248" s="10">
        <f t="shared" si="124"/>
        <v>9820.86</v>
      </c>
      <c r="AD248" s="10">
        <f t="shared" si="125"/>
        <v>5626</v>
      </c>
      <c r="AE248" s="10">
        <f t="shared" si="126"/>
        <v>675.12</v>
      </c>
      <c r="AF248" s="10">
        <f t="shared" si="127"/>
        <v>9820.86</v>
      </c>
      <c r="AG248" s="10">
        <f t="shared" si="128"/>
        <v>9820.86</v>
      </c>
      <c r="AH248" s="10">
        <f t="shared" si="129"/>
        <v>1473.129</v>
      </c>
      <c r="AI248" s="10">
        <f t="shared" si="130"/>
        <v>-4419.387</v>
      </c>
      <c r="AJ248" s="10">
        <f t="shared" si="131"/>
        <v>-235.70064</v>
      </c>
      <c r="AK248" s="10">
        <f t="shared" si="132"/>
        <v>-58.92516</v>
      </c>
      <c r="AL248" s="10">
        <f t="shared" si="133"/>
        <v>-675.12</v>
      </c>
      <c r="AM248" s="10">
        <f t="shared" si="134"/>
        <v>-1473.129</v>
      </c>
      <c r="AN248" s="10">
        <f t="shared" si="135"/>
        <v>4546</v>
      </c>
      <c r="AO248" s="10">
        <f t="shared" si="136"/>
        <v>4546</v>
      </c>
      <c r="AP248" s="10">
        <f t="shared" si="137"/>
        <v>2045.7</v>
      </c>
      <c r="AQ248" s="191">
        <f t="shared" si="138"/>
        <v>2132</v>
      </c>
      <c r="AR248" s="191">
        <f t="shared" si="139"/>
        <v>2132</v>
      </c>
      <c r="AS248" s="191">
        <f t="shared" si="140"/>
        <v>51.168</v>
      </c>
      <c r="AT248" s="191">
        <f t="shared" si="141"/>
        <v>2132</v>
      </c>
      <c r="AU248" s="191">
        <f t="shared" si="142"/>
        <v>12.792</v>
      </c>
      <c r="AV248" s="191">
        <f t="shared" si="143"/>
        <v>4340</v>
      </c>
      <c r="AW248" s="191">
        <f t="shared" si="144"/>
        <v>4340</v>
      </c>
      <c r="AX248" s="191">
        <f t="shared" si="145"/>
        <v>520.8</v>
      </c>
      <c r="AY248" s="191">
        <f t="shared" si="146"/>
        <v>2132</v>
      </c>
      <c r="AZ248" s="191">
        <f t="shared" si="147"/>
        <v>2132</v>
      </c>
      <c r="BA248" s="191">
        <f t="shared" si="148"/>
        <v>319.8</v>
      </c>
      <c r="BB248" s="191">
        <f t="shared" si="149"/>
        <v>-2045.7</v>
      </c>
      <c r="BC248" s="191">
        <f t="shared" si="150"/>
        <v>-51.168</v>
      </c>
      <c r="BD248" s="191">
        <f t="shared" si="151"/>
        <v>-12.792</v>
      </c>
      <c r="BE248" s="191">
        <f t="shared" si="152"/>
        <v>-520.8</v>
      </c>
      <c r="BF248" s="191">
        <f t="shared" si="153"/>
        <v>-319.8</v>
      </c>
    </row>
    <row r="249" spans="2:58">
      <c r="B249" t="s">
        <v>454</v>
      </c>
      <c r="C249" s="195" t="str">
        <f>_xlfn.XLOOKUP(B249,'2024.7-2024.9'!B:B,'2024.7-2024.9'!G:G)</f>
        <v>2021/07/01</v>
      </c>
      <c r="D249">
        <f>_xlfn.XLOOKUP(B249,'2024.7-2024.9'!B:B,'2024.7-2024.9'!I:I)</f>
        <v>0</v>
      </c>
      <c r="E249" t="str">
        <f>_xlfn.XLOOKUP(B249,'2024.7-2024.9'!B:B,'2024.7-2024.9'!C:C)</f>
        <v>运营中心</v>
      </c>
      <c r="F249" t="str">
        <f>_xlfn.XLOOKUP(B249,'2024.7-2024.9'!B:B,'2024.7-2024.9'!F:F)</f>
        <v>装配钳工</v>
      </c>
      <c r="G249">
        <f>_xlfn.XLOOKUP(B249,'2024.07-09姓名和payroll计数'!A:A,'2024.07-09姓名和payroll计数'!B:B)</f>
        <v>3</v>
      </c>
      <c r="H249" s="10">
        <f>_xlfn.XLOOKUP(B249,'2024.1-2024.6'!B:B,'2024.1-2024.6'!K:K)</f>
        <v>7578.59</v>
      </c>
      <c r="I249" s="10">
        <f>IFERROR(AVERAGEIF(#REF!,B249,#REF!),0)</f>
        <v>0</v>
      </c>
      <c r="J249" s="10">
        <f>_xlfn.XLOOKUP(B249,'2024.1-2024.6'!B:B,'2024.1-2024.6'!J:J)</f>
        <v>1900</v>
      </c>
      <c r="K249" s="10">
        <f>IFERROR(AVERAGEIF(#REF!,B249,#REF!),0)</f>
        <v>0</v>
      </c>
      <c r="M249" s="10">
        <f>SUMIF('2024.7-2024.9'!B:B,B249,'2024.7-2024.9'!L:L)</f>
        <v>1091.04</v>
      </c>
      <c r="O249" s="10">
        <f>SUMIF('2024.7-2024.9'!B:B,B249,'2024.7-2024.9'!N:N)</f>
        <v>16.69</v>
      </c>
      <c r="P249" s="10">
        <f>SUMIF('2024.7-2024.9'!B:B,B249,'2024.7-2024.9'!P:P)</f>
        <v>11.4</v>
      </c>
      <c r="R249" s="10">
        <f>SUMIF('2024.7-2024.9'!B:B,B249,'2024.7-2024.9'!M:M)</f>
        <v>264.52</v>
      </c>
      <c r="T249" s="10">
        <f>SUMIF('2024.7-2024.9'!B:B,B249,'2024.7-2024.9'!O:O)</f>
        <v>0</v>
      </c>
      <c r="U249" s="10">
        <f t="shared" si="116"/>
        <v>7578.59</v>
      </c>
      <c r="V249" s="10">
        <f t="shared" si="117"/>
        <v>7578.59</v>
      </c>
      <c r="W249" s="10">
        <f t="shared" si="118"/>
        <v>3410.3655</v>
      </c>
      <c r="X249" s="10">
        <f t="shared" ref="X249" si="154">IF(I249&gt;0,MAX(I249,$X$4),MAX(H249,$X$4))</f>
        <v>7578.59</v>
      </c>
      <c r="Y249" s="10">
        <f t="shared" si="120"/>
        <v>7578.59</v>
      </c>
      <c r="Z249" s="10">
        <f t="shared" ref="Z249" si="155">Y249*$Z$4*G249</f>
        <v>181.88616</v>
      </c>
      <c r="AA249" s="10">
        <f t="shared" ref="AA249" si="156">IF(I249&gt;0,I249,H249)</f>
        <v>7578.59</v>
      </c>
      <c r="AB249" s="10">
        <f t="shared" ref="AB249" si="157">AA249*$AB$4*G249</f>
        <v>45.47154</v>
      </c>
      <c r="AC249" s="10">
        <f t="shared" ref="AC249" si="158">IF(I249&gt;0,MAX(I249,$AC$4),MAX(H249,$AC$4))</f>
        <v>7578.59</v>
      </c>
      <c r="AD249" s="10">
        <f t="shared" si="125"/>
        <v>5626</v>
      </c>
      <c r="AE249" s="10">
        <f t="shared" ref="AE249" si="159">AD249*$AE$4*G249</f>
        <v>675.12</v>
      </c>
      <c r="AF249" s="10">
        <f t="shared" ref="AF249" si="160">IF(I249&gt;0,MAX(I249,$AF$4),MAX(H249,$AF$4))</f>
        <v>7578.59</v>
      </c>
      <c r="AG249" s="10">
        <f t="shared" si="128"/>
        <v>7578.59</v>
      </c>
      <c r="AH249" s="10">
        <f t="shared" ref="AH249" si="161">AG249*$AH$4*G249</f>
        <v>1136.7885</v>
      </c>
      <c r="AI249" s="10">
        <f t="shared" si="130"/>
        <v>-2319.3255</v>
      </c>
      <c r="AJ249" s="10">
        <f t="shared" si="131"/>
        <v>-165.19616</v>
      </c>
      <c r="AK249" s="10">
        <f t="shared" si="132"/>
        <v>-34.07154</v>
      </c>
      <c r="AL249" s="10">
        <f t="shared" si="133"/>
        <v>-410.6</v>
      </c>
      <c r="AM249" s="10">
        <f t="shared" si="134"/>
        <v>-1136.7885</v>
      </c>
      <c r="AN249" s="10">
        <f t="shared" si="135"/>
        <v>4546</v>
      </c>
      <c r="AO249" s="10">
        <f t="shared" si="136"/>
        <v>4546</v>
      </c>
      <c r="AP249" s="10">
        <f t="shared" si="137"/>
        <v>2045.7</v>
      </c>
      <c r="AQ249" s="191">
        <f t="shared" si="138"/>
        <v>1900</v>
      </c>
      <c r="AR249" s="191">
        <f t="shared" si="139"/>
        <v>1900</v>
      </c>
      <c r="AS249" s="191">
        <f t="shared" si="140"/>
        <v>45.6</v>
      </c>
      <c r="AT249" s="191">
        <f t="shared" si="141"/>
        <v>1900</v>
      </c>
      <c r="AU249" s="191">
        <f t="shared" si="142"/>
        <v>11.4</v>
      </c>
      <c r="AV249" s="191">
        <f t="shared" si="143"/>
        <v>4340</v>
      </c>
      <c r="AW249" s="191">
        <f t="shared" si="144"/>
        <v>4340</v>
      </c>
      <c r="AX249" s="191">
        <f t="shared" si="145"/>
        <v>520.8</v>
      </c>
      <c r="AY249" s="191">
        <f t="shared" si="146"/>
        <v>1900</v>
      </c>
      <c r="AZ249" s="191">
        <f t="shared" si="147"/>
        <v>1900</v>
      </c>
      <c r="BA249" s="191">
        <f t="shared" si="148"/>
        <v>285</v>
      </c>
      <c r="BB249" s="191">
        <f t="shared" si="149"/>
        <v>-954.66</v>
      </c>
      <c r="BC249" s="191">
        <f t="shared" si="150"/>
        <v>-28.91</v>
      </c>
      <c r="BD249" s="191">
        <f t="shared" si="151"/>
        <v>0</v>
      </c>
      <c r="BE249" s="191">
        <f t="shared" si="152"/>
        <v>-256.28</v>
      </c>
      <c r="BF249" s="191">
        <f t="shared" si="153"/>
        <v>-285</v>
      </c>
    </row>
    <row r="250" s="152" customFormat="1" spans="12:58">
      <c r="L250" s="192"/>
      <c r="M250" s="192">
        <f>SUM(M5:M249)</f>
        <v>244796.48</v>
      </c>
      <c r="N250" s="192"/>
      <c r="O250" s="192">
        <f>SUM(O5:O249)</f>
        <v>3803.39000000001</v>
      </c>
      <c r="P250" s="192">
        <f>SUM(P5:P249)</f>
        <v>2557.40000000001</v>
      </c>
      <c r="Q250" s="192"/>
      <c r="R250" s="192">
        <f>SUM(R5:R249)</f>
        <v>59396.4099999997</v>
      </c>
      <c r="S250" s="192"/>
      <c r="T250" s="192">
        <f>SUM(T5:T249)</f>
        <v>105600.5</v>
      </c>
      <c r="W250" s="192">
        <f>SUM(W5:W249)</f>
        <v>921517.384499999</v>
      </c>
      <c r="Z250" s="192">
        <f>SUM(Z5:Z249)</f>
        <v>48766.51472</v>
      </c>
      <c r="AB250" s="192">
        <f>SUM(AB5:AB249)</f>
        <v>12237.95806</v>
      </c>
      <c r="AE250" s="192">
        <f>SUM(AE5:AE249)</f>
        <v>157691.5656</v>
      </c>
      <c r="AH250" s="192">
        <f>SUM(AH5:AH249)</f>
        <v>305203.742</v>
      </c>
      <c r="AI250" s="192">
        <f t="shared" ref="AI250:AM250" si="162">SUM(AI5:AI249)</f>
        <v>-676720.9045</v>
      </c>
      <c r="AJ250" s="192">
        <f t="shared" si="162"/>
        <v>-44963.12472</v>
      </c>
      <c r="AK250" s="192">
        <f t="shared" si="162"/>
        <v>-9688.44568000002</v>
      </c>
      <c r="AL250" s="192">
        <f t="shared" si="162"/>
        <v>-98295.1556000002</v>
      </c>
      <c r="AM250" s="192">
        <f t="shared" si="162"/>
        <v>-245381.101</v>
      </c>
      <c r="AP250" s="192">
        <f t="shared" ref="AP250" si="163">SUM(AP5:AP249)</f>
        <v>520206.450000002</v>
      </c>
      <c r="AS250" s="192">
        <f t="shared" ref="AS250" si="164">SUM(AS5:AS249)</f>
        <v>17774.624</v>
      </c>
      <c r="AU250" s="192">
        <f t="shared" ref="AU250" si="165">SUM(AU5:AU249)</f>
        <v>4476.424</v>
      </c>
      <c r="AX250" s="192">
        <f t="shared" ref="AX250" si="166">SUM(AX5:AX249)</f>
        <v>129722.72</v>
      </c>
      <c r="BA250" s="192">
        <f t="shared" ref="BA250" si="167">SUM(BA5:BA249)</f>
        <v>111168.2</v>
      </c>
      <c r="BB250" s="192">
        <f t="shared" ref="BB250" si="168">SUM(BB5:BB249)</f>
        <v>-275409.97</v>
      </c>
      <c r="BC250" s="192">
        <f t="shared" ref="BC250" si="169">SUM(BC5:BC249)</f>
        <v>-13971.234</v>
      </c>
      <c r="BD250" s="192">
        <f t="shared" ref="BD250" si="170">SUM(BD5:BD249)</f>
        <v>-1919.024</v>
      </c>
      <c r="BE250" s="192">
        <f t="shared" ref="BE250" si="171">SUM(BE5:BE249)</f>
        <v>-70326.3099999999</v>
      </c>
      <c r="BF250" s="192">
        <f t="shared" ref="BF250" si="172">SUM(BF5:BF249)</f>
        <v>-81927.4</v>
      </c>
    </row>
  </sheetData>
  <autoFilter xmlns:etc="http://www.wps.cn/officeDocument/2017/etCustomData" ref="B3:BF250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42"/>
  <sheetViews>
    <sheetView topLeftCell="A224" workbookViewId="0">
      <selection activeCell="B19" sqref="B19:H21"/>
    </sheetView>
  </sheetViews>
  <sheetFormatPr defaultColWidth="9" defaultRowHeight="14" outlineLevelCol="1"/>
  <cols>
    <col min="1" max="1" width="12.6666666666667" customWidth="1"/>
    <col min="2" max="2" width="12.9166666666667" customWidth="1"/>
  </cols>
  <sheetData>
    <row r="3" spans="1:2">
      <c r="A3" t="s">
        <v>555</v>
      </c>
      <c r="B3" t="s">
        <v>556</v>
      </c>
    </row>
    <row r="4" spans="1:2">
      <c r="A4" s="3" t="s">
        <v>204</v>
      </c>
      <c r="B4" s="4">
        <v>1</v>
      </c>
    </row>
    <row r="5" spans="1:2">
      <c r="A5" s="3" t="s">
        <v>464</v>
      </c>
      <c r="B5" s="4">
        <v>1</v>
      </c>
    </row>
    <row r="6" spans="1:2">
      <c r="A6" s="3" t="s">
        <v>205</v>
      </c>
      <c r="B6" s="4">
        <v>1</v>
      </c>
    </row>
    <row r="7" spans="1:2">
      <c r="A7" s="3" t="s">
        <v>206</v>
      </c>
      <c r="B7" s="4">
        <v>1</v>
      </c>
    </row>
    <row r="8" spans="1:2">
      <c r="A8" s="3" t="s">
        <v>207</v>
      </c>
      <c r="B8" s="4">
        <v>1</v>
      </c>
    </row>
    <row r="9" spans="1:2">
      <c r="A9" s="3" t="s">
        <v>467</v>
      </c>
      <c r="B9" s="4">
        <v>1</v>
      </c>
    </row>
    <row r="10" spans="1:2">
      <c r="A10" s="3" t="s">
        <v>208</v>
      </c>
      <c r="B10" s="4">
        <v>1</v>
      </c>
    </row>
    <row r="11" spans="1:2">
      <c r="A11" s="3" t="s">
        <v>520</v>
      </c>
      <c r="B11" s="4">
        <v>1</v>
      </c>
    </row>
    <row r="12" spans="1:2">
      <c r="A12" s="3" t="s">
        <v>468</v>
      </c>
      <c r="B12" s="4">
        <v>1</v>
      </c>
    </row>
    <row r="13" spans="1:2">
      <c r="A13" s="3" t="s">
        <v>209</v>
      </c>
      <c r="B13" s="4">
        <v>1</v>
      </c>
    </row>
    <row r="14" spans="1:2">
      <c r="A14" s="3" t="s">
        <v>210</v>
      </c>
      <c r="B14" s="4">
        <v>1</v>
      </c>
    </row>
    <row r="15" spans="1:2">
      <c r="A15" s="3" t="s">
        <v>211</v>
      </c>
      <c r="B15" s="4">
        <v>1</v>
      </c>
    </row>
    <row r="16" spans="1:2">
      <c r="A16" s="3" t="s">
        <v>469</v>
      </c>
      <c r="B16" s="4">
        <v>1</v>
      </c>
    </row>
    <row r="17" spans="1:2">
      <c r="A17" s="3" t="s">
        <v>215</v>
      </c>
      <c r="B17" s="4">
        <v>1</v>
      </c>
    </row>
    <row r="18" spans="1:2">
      <c r="A18" s="3" t="s">
        <v>470</v>
      </c>
      <c r="B18" s="4">
        <v>1</v>
      </c>
    </row>
    <row r="19" spans="1:2">
      <c r="A19" s="3" t="s">
        <v>548</v>
      </c>
      <c r="B19" s="4">
        <v>1</v>
      </c>
    </row>
    <row r="20" spans="1:2">
      <c r="A20" s="3" t="s">
        <v>472</v>
      </c>
      <c r="B20" s="4">
        <v>1</v>
      </c>
    </row>
    <row r="21" spans="1:2">
      <c r="A21" s="3" t="s">
        <v>217</v>
      </c>
      <c r="B21" s="4">
        <v>1</v>
      </c>
    </row>
    <row r="22" spans="1:2">
      <c r="A22" s="3" t="s">
        <v>218</v>
      </c>
      <c r="B22" s="4">
        <v>1</v>
      </c>
    </row>
    <row r="23" spans="1:2">
      <c r="A23" s="3" t="s">
        <v>219</v>
      </c>
      <c r="B23" s="4">
        <v>1</v>
      </c>
    </row>
    <row r="24" spans="1:2">
      <c r="A24" s="3" t="s">
        <v>220</v>
      </c>
      <c r="B24" s="4">
        <v>1</v>
      </c>
    </row>
    <row r="25" spans="1:2">
      <c r="A25" s="3" t="s">
        <v>223</v>
      </c>
      <c r="B25" s="4">
        <v>1</v>
      </c>
    </row>
    <row r="26" spans="1:2">
      <c r="A26" s="3" t="s">
        <v>224</v>
      </c>
      <c r="B26" s="4">
        <v>1</v>
      </c>
    </row>
    <row r="27" spans="1:2">
      <c r="A27" s="3" t="s">
        <v>225</v>
      </c>
      <c r="B27" s="4">
        <v>1</v>
      </c>
    </row>
    <row r="28" spans="1:2">
      <c r="A28" s="3" t="s">
        <v>226</v>
      </c>
      <c r="B28" s="4">
        <v>1</v>
      </c>
    </row>
    <row r="29" spans="1:2">
      <c r="A29" s="3" t="s">
        <v>227</v>
      </c>
      <c r="B29" s="4">
        <v>1</v>
      </c>
    </row>
    <row r="30" spans="1:2">
      <c r="A30" s="3" t="s">
        <v>228</v>
      </c>
      <c r="B30" s="4">
        <v>1</v>
      </c>
    </row>
    <row r="31" spans="1:2">
      <c r="A31" s="3" t="s">
        <v>229</v>
      </c>
      <c r="B31" s="4">
        <v>1</v>
      </c>
    </row>
    <row r="32" spans="1:2">
      <c r="A32" s="3" t="s">
        <v>230</v>
      </c>
      <c r="B32" s="4">
        <v>1</v>
      </c>
    </row>
    <row r="33" spans="1:2">
      <c r="A33" s="3" t="s">
        <v>231</v>
      </c>
      <c r="B33" s="4">
        <v>1</v>
      </c>
    </row>
    <row r="34" spans="1:2">
      <c r="A34" s="3" t="s">
        <v>234</v>
      </c>
      <c r="B34" s="4">
        <v>1</v>
      </c>
    </row>
    <row r="35" spans="1:2">
      <c r="A35" s="3" t="s">
        <v>522</v>
      </c>
      <c r="B35" s="4">
        <v>1</v>
      </c>
    </row>
    <row r="36" spans="1:2">
      <c r="A36" s="3" t="s">
        <v>235</v>
      </c>
      <c r="B36" s="4">
        <v>1</v>
      </c>
    </row>
    <row r="37" spans="1:2">
      <c r="A37" s="3" t="s">
        <v>237</v>
      </c>
      <c r="B37" s="4">
        <v>1</v>
      </c>
    </row>
    <row r="38" spans="1:2">
      <c r="A38" s="3" t="s">
        <v>238</v>
      </c>
      <c r="B38" s="4">
        <v>1</v>
      </c>
    </row>
    <row r="39" spans="1:2">
      <c r="A39" s="3" t="s">
        <v>239</v>
      </c>
      <c r="B39" s="4">
        <v>1</v>
      </c>
    </row>
    <row r="40" spans="1:2">
      <c r="A40" s="3" t="s">
        <v>240</v>
      </c>
      <c r="B40" s="4">
        <v>1</v>
      </c>
    </row>
    <row r="41" spans="1:2">
      <c r="A41" s="3" t="s">
        <v>241</v>
      </c>
      <c r="B41" s="4">
        <v>1</v>
      </c>
    </row>
    <row r="42" spans="1:2">
      <c r="A42" s="3" t="s">
        <v>242</v>
      </c>
      <c r="B42" s="4">
        <v>1</v>
      </c>
    </row>
    <row r="43" spans="1:2">
      <c r="A43" s="3" t="s">
        <v>243</v>
      </c>
      <c r="B43" s="4">
        <v>1</v>
      </c>
    </row>
    <row r="44" spans="1:2">
      <c r="A44" s="3" t="s">
        <v>244</v>
      </c>
      <c r="B44" s="4">
        <v>1</v>
      </c>
    </row>
    <row r="45" spans="1:2">
      <c r="A45" s="3" t="s">
        <v>246</v>
      </c>
      <c r="B45" s="4">
        <v>1</v>
      </c>
    </row>
    <row r="46" spans="1:2">
      <c r="A46" s="3" t="s">
        <v>248</v>
      </c>
      <c r="B46" s="4">
        <v>1</v>
      </c>
    </row>
    <row r="47" spans="1:2">
      <c r="A47" s="3" t="s">
        <v>250</v>
      </c>
      <c r="B47" s="4">
        <v>1</v>
      </c>
    </row>
    <row r="48" spans="1:2">
      <c r="A48" s="3" t="s">
        <v>251</v>
      </c>
      <c r="B48" s="4">
        <v>1</v>
      </c>
    </row>
    <row r="49" spans="1:2">
      <c r="A49" s="3" t="s">
        <v>252</v>
      </c>
      <c r="B49" s="4">
        <v>1</v>
      </c>
    </row>
    <row r="50" spans="1:2">
      <c r="A50" s="3" t="s">
        <v>253</v>
      </c>
      <c r="B50" s="4">
        <v>1</v>
      </c>
    </row>
    <row r="51" spans="1:2">
      <c r="A51" s="3" t="s">
        <v>254</v>
      </c>
      <c r="B51" s="4">
        <v>1</v>
      </c>
    </row>
    <row r="52" spans="1:2">
      <c r="A52" s="3" t="s">
        <v>255</v>
      </c>
      <c r="B52" s="4">
        <v>1</v>
      </c>
    </row>
    <row r="53" spans="1:2">
      <c r="A53" s="3" t="s">
        <v>256</v>
      </c>
      <c r="B53" s="4">
        <v>1</v>
      </c>
    </row>
    <row r="54" spans="1:2">
      <c r="A54" s="3" t="s">
        <v>257</v>
      </c>
      <c r="B54" s="4">
        <v>1</v>
      </c>
    </row>
    <row r="55" spans="1:2">
      <c r="A55" s="3" t="s">
        <v>258</v>
      </c>
      <c r="B55" s="4">
        <v>1</v>
      </c>
    </row>
    <row r="56" spans="1:2">
      <c r="A56" s="3" t="s">
        <v>259</v>
      </c>
      <c r="B56" s="4">
        <v>1</v>
      </c>
    </row>
    <row r="57" spans="1:2">
      <c r="A57" s="3" t="s">
        <v>260</v>
      </c>
      <c r="B57" s="4">
        <v>1</v>
      </c>
    </row>
    <row r="58" spans="1:2">
      <c r="A58" s="3" t="s">
        <v>477</v>
      </c>
      <c r="B58" s="4">
        <v>1</v>
      </c>
    </row>
    <row r="59" spans="1:2">
      <c r="A59" s="3" t="s">
        <v>261</v>
      </c>
      <c r="B59" s="4">
        <v>1</v>
      </c>
    </row>
    <row r="60" spans="1:2">
      <c r="A60" s="3" t="s">
        <v>262</v>
      </c>
      <c r="B60" s="4">
        <v>1</v>
      </c>
    </row>
    <row r="61" spans="1:2">
      <c r="A61" s="3" t="s">
        <v>263</v>
      </c>
      <c r="B61" s="4">
        <v>1</v>
      </c>
    </row>
    <row r="62" spans="1:2">
      <c r="A62" s="3" t="s">
        <v>264</v>
      </c>
      <c r="B62" s="4">
        <v>1</v>
      </c>
    </row>
    <row r="63" spans="1:2">
      <c r="A63" s="3" t="s">
        <v>478</v>
      </c>
      <c r="B63" s="4">
        <v>1</v>
      </c>
    </row>
    <row r="64" spans="1:2">
      <c r="A64" s="3" t="s">
        <v>265</v>
      </c>
      <c r="B64" s="4">
        <v>1</v>
      </c>
    </row>
    <row r="65" spans="1:2">
      <c r="A65" s="3" t="s">
        <v>266</v>
      </c>
      <c r="B65" s="4">
        <v>1</v>
      </c>
    </row>
    <row r="66" spans="1:2">
      <c r="A66" s="3" t="s">
        <v>267</v>
      </c>
      <c r="B66" s="4">
        <v>1</v>
      </c>
    </row>
    <row r="67" spans="1:2">
      <c r="A67" s="3" t="s">
        <v>268</v>
      </c>
      <c r="B67" s="4">
        <v>1</v>
      </c>
    </row>
    <row r="68" spans="1:2">
      <c r="A68" s="3" t="s">
        <v>269</v>
      </c>
      <c r="B68" s="4">
        <v>1</v>
      </c>
    </row>
    <row r="69" spans="1:2">
      <c r="A69" s="3" t="s">
        <v>271</v>
      </c>
      <c r="B69" s="4">
        <v>1</v>
      </c>
    </row>
    <row r="70" spans="1:2">
      <c r="A70" s="3" t="s">
        <v>272</v>
      </c>
      <c r="B70" s="4">
        <v>1</v>
      </c>
    </row>
    <row r="71" spans="1:2">
      <c r="A71" s="3" t="s">
        <v>525</v>
      </c>
      <c r="B71" s="4">
        <v>1</v>
      </c>
    </row>
    <row r="72" spans="1:2">
      <c r="A72" s="3" t="s">
        <v>273</v>
      </c>
      <c r="B72" s="4">
        <v>1</v>
      </c>
    </row>
    <row r="73" spans="1:2">
      <c r="A73" s="3" t="s">
        <v>275</v>
      </c>
      <c r="B73" s="4">
        <v>1</v>
      </c>
    </row>
    <row r="74" spans="1:2">
      <c r="A74" s="3" t="s">
        <v>276</v>
      </c>
      <c r="B74" s="4">
        <v>1</v>
      </c>
    </row>
    <row r="75" spans="1:2">
      <c r="A75" s="3" t="s">
        <v>277</v>
      </c>
      <c r="B75" s="4">
        <v>1</v>
      </c>
    </row>
    <row r="76" spans="1:2">
      <c r="A76" s="3" t="s">
        <v>278</v>
      </c>
      <c r="B76" s="4">
        <v>1</v>
      </c>
    </row>
    <row r="77" spans="1:2">
      <c r="A77" s="3" t="s">
        <v>279</v>
      </c>
      <c r="B77" s="4">
        <v>1</v>
      </c>
    </row>
    <row r="78" spans="1:2">
      <c r="A78" s="3" t="s">
        <v>280</v>
      </c>
      <c r="B78" s="4">
        <v>1</v>
      </c>
    </row>
    <row r="79" spans="1:2">
      <c r="A79" s="3" t="s">
        <v>281</v>
      </c>
      <c r="B79" s="4">
        <v>1</v>
      </c>
    </row>
    <row r="80" spans="1:2">
      <c r="A80" s="3" t="s">
        <v>282</v>
      </c>
      <c r="B80" s="4">
        <v>1</v>
      </c>
    </row>
    <row r="81" spans="1:2">
      <c r="A81" s="3" t="s">
        <v>480</v>
      </c>
      <c r="B81" s="4">
        <v>1</v>
      </c>
    </row>
    <row r="82" spans="1:2">
      <c r="A82" s="3" t="s">
        <v>285</v>
      </c>
      <c r="B82" s="4">
        <v>1</v>
      </c>
    </row>
    <row r="83" spans="1:2">
      <c r="A83" s="3" t="s">
        <v>526</v>
      </c>
      <c r="B83" s="4">
        <v>1</v>
      </c>
    </row>
    <row r="84" spans="1:2">
      <c r="A84" s="3" t="s">
        <v>286</v>
      </c>
      <c r="B84" s="4">
        <v>1</v>
      </c>
    </row>
    <row r="85" spans="1:2">
      <c r="A85" s="3" t="s">
        <v>481</v>
      </c>
      <c r="B85" s="4">
        <v>1</v>
      </c>
    </row>
    <row r="86" spans="1:2">
      <c r="A86" s="3" t="s">
        <v>287</v>
      </c>
      <c r="B86" s="4">
        <v>1</v>
      </c>
    </row>
    <row r="87" spans="1:2">
      <c r="A87" s="3" t="s">
        <v>288</v>
      </c>
      <c r="B87" s="4">
        <v>1</v>
      </c>
    </row>
    <row r="88" spans="1:2">
      <c r="A88" s="3" t="s">
        <v>290</v>
      </c>
      <c r="B88" s="4">
        <v>1</v>
      </c>
    </row>
    <row r="89" spans="1:2">
      <c r="A89" s="3" t="s">
        <v>291</v>
      </c>
      <c r="B89" s="4">
        <v>1</v>
      </c>
    </row>
    <row r="90" spans="1:2">
      <c r="A90" s="3" t="s">
        <v>292</v>
      </c>
      <c r="B90" s="4">
        <v>1</v>
      </c>
    </row>
    <row r="91" spans="1:2">
      <c r="A91" s="3" t="s">
        <v>482</v>
      </c>
      <c r="B91" s="4">
        <v>1</v>
      </c>
    </row>
    <row r="92" spans="1:2">
      <c r="A92" s="3" t="s">
        <v>293</v>
      </c>
      <c r="B92" s="4">
        <v>1</v>
      </c>
    </row>
    <row r="93" spans="1:2">
      <c r="A93" s="3" t="s">
        <v>294</v>
      </c>
      <c r="B93" s="4">
        <v>1</v>
      </c>
    </row>
    <row r="94" spans="1:2">
      <c r="A94" s="3" t="s">
        <v>295</v>
      </c>
      <c r="B94" s="4">
        <v>1</v>
      </c>
    </row>
    <row r="95" spans="1:2">
      <c r="A95" s="3" t="s">
        <v>296</v>
      </c>
      <c r="B95" s="4">
        <v>1</v>
      </c>
    </row>
    <row r="96" spans="1:2">
      <c r="A96" s="3" t="s">
        <v>297</v>
      </c>
      <c r="B96" s="4">
        <v>1</v>
      </c>
    </row>
    <row r="97" spans="1:2">
      <c r="A97" s="3" t="s">
        <v>298</v>
      </c>
      <c r="B97" s="4">
        <v>1</v>
      </c>
    </row>
    <row r="98" spans="1:2">
      <c r="A98" s="3" t="s">
        <v>299</v>
      </c>
      <c r="B98" s="4">
        <v>1</v>
      </c>
    </row>
    <row r="99" spans="1:2">
      <c r="A99" s="3" t="s">
        <v>301</v>
      </c>
      <c r="B99" s="4">
        <v>1</v>
      </c>
    </row>
    <row r="100" spans="1:2">
      <c r="A100" s="3" t="s">
        <v>302</v>
      </c>
      <c r="B100" s="4">
        <v>1</v>
      </c>
    </row>
    <row r="101" spans="1:2">
      <c r="A101" s="3" t="s">
        <v>303</v>
      </c>
      <c r="B101" s="4">
        <v>1</v>
      </c>
    </row>
    <row r="102" spans="1:2">
      <c r="A102" s="3" t="s">
        <v>304</v>
      </c>
      <c r="B102" s="4">
        <v>1</v>
      </c>
    </row>
    <row r="103" spans="1:2">
      <c r="A103" s="3" t="s">
        <v>307</v>
      </c>
      <c r="B103" s="4">
        <v>1</v>
      </c>
    </row>
    <row r="104" spans="1:2">
      <c r="A104" s="3" t="s">
        <v>308</v>
      </c>
      <c r="B104" s="4">
        <v>1</v>
      </c>
    </row>
    <row r="105" spans="1:2">
      <c r="A105" s="3" t="s">
        <v>309</v>
      </c>
      <c r="B105" s="4">
        <v>1</v>
      </c>
    </row>
    <row r="106" spans="1:2">
      <c r="A106" s="3" t="s">
        <v>311</v>
      </c>
      <c r="B106" s="4">
        <v>1</v>
      </c>
    </row>
    <row r="107" spans="1:2">
      <c r="A107" s="3" t="s">
        <v>312</v>
      </c>
      <c r="B107" s="4">
        <v>1</v>
      </c>
    </row>
    <row r="108" spans="1:2">
      <c r="A108" s="3" t="s">
        <v>313</v>
      </c>
      <c r="B108" s="4">
        <v>1</v>
      </c>
    </row>
    <row r="109" spans="1:2">
      <c r="A109" s="3" t="s">
        <v>315</v>
      </c>
      <c r="B109" s="4">
        <v>1</v>
      </c>
    </row>
    <row r="110" spans="1:2">
      <c r="A110" s="3" t="s">
        <v>316</v>
      </c>
      <c r="B110" s="4">
        <v>1</v>
      </c>
    </row>
    <row r="111" spans="1:2">
      <c r="A111" s="3" t="s">
        <v>317</v>
      </c>
      <c r="B111" s="4">
        <v>1</v>
      </c>
    </row>
    <row r="112" spans="1:2">
      <c r="A112" s="3" t="s">
        <v>318</v>
      </c>
      <c r="B112" s="4">
        <v>1</v>
      </c>
    </row>
    <row r="113" spans="1:2">
      <c r="A113" s="3" t="s">
        <v>321</v>
      </c>
      <c r="B113" s="4">
        <v>1</v>
      </c>
    </row>
    <row r="114" spans="1:2">
      <c r="A114" s="3" t="s">
        <v>322</v>
      </c>
      <c r="B114" s="4">
        <v>1</v>
      </c>
    </row>
    <row r="115" spans="1:2">
      <c r="A115" s="3" t="s">
        <v>324</v>
      </c>
      <c r="B115" s="4">
        <v>1</v>
      </c>
    </row>
    <row r="116" spans="1:2">
      <c r="A116" s="3" t="s">
        <v>325</v>
      </c>
      <c r="B116" s="4">
        <v>1</v>
      </c>
    </row>
    <row r="117" spans="1:2">
      <c r="A117" s="3" t="s">
        <v>326</v>
      </c>
      <c r="B117" s="4">
        <v>1</v>
      </c>
    </row>
    <row r="118" spans="1:2">
      <c r="A118" s="3" t="s">
        <v>327</v>
      </c>
      <c r="B118" s="4">
        <v>1</v>
      </c>
    </row>
    <row r="119" spans="1:2">
      <c r="A119" s="3" t="s">
        <v>486</v>
      </c>
      <c r="B119" s="4">
        <v>1</v>
      </c>
    </row>
    <row r="120" spans="1:2">
      <c r="A120" s="3" t="s">
        <v>328</v>
      </c>
      <c r="B120" s="4">
        <v>1</v>
      </c>
    </row>
    <row r="121" spans="1:2">
      <c r="A121" s="3" t="s">
        <v>329</v>
      </c>
      <c r="B121" s="4">
        <v>1</v>
      </c>
    </row>
    <row r="122" spans="1:2">
      <c r="A122" s="3" t="s">
        <v>330</v>
      </c>
      <c r="B122" s="4">
        <v>1</v>
      </c>
    </row>
    <row r="123" spans="1:2">
      <c r="A123" s="3" t="s">
        <v>331</v>
      </c>
      <c r="B123" s="4">
        <v>1</v>
      </c>
    </row>
    <row r="124" spans="1:2">
      <c r="A124" s="3" t="s">
        <v>332</v>
      </c>
      <c r="B124" s="4">
        <v>1</v>
      </c>
    </row>
    <row r="125" spans="1:2">
      <c r="A125" s="3" t="s">
        <v>333</v>
      </c>
      <c r="B125" s="4">
        <v>1</v>
      </c>
    </row>
    <row r="126" spans="1:2">
      <c r="A126" s="3" t="s">
        <v>488</v>
      </c>
      <c r="B126" s="4">
        <v>1</v>
      </c>
    </row>
    <row r="127" spans="1:2">
      <c r="A127" s="3" t="s">
        <v>528</v>
      </c>
      <c r="B127" s="4">
        <v>1</v>
      </c>
    </row>
    <row r="128" spans="1:2">
      <c r="A128" s="3" t="s">
        <v>334</v>
      </c>
      <c r="B128" s="4">
        <v>1</v>
      </c>
    </row>
    <row r="129" spans="1:2">
      <c r="A129" s="3" t="s">
        <v>335</v>
      </c>
      <c r="B129" s="4">
        <v>1</v>
      </c>
    </row>
    <row r="130" spans="1:2">
      <c r="A130" s="3" t="s">
        <v>529</v>
      </c>
      <c r="B130" s="4">
        <v>1</v>
      </c>
    </row>
    <row r="131" spans="1:2">
      <c r="A131" s="3" t="s">
        <v>336</v>
      </c>
      <c r="B131" s="4">
        <v>1</v>
      </c>
    </row>
    <row r="132" spans="1:2">
      <c r="A132" s="3" t="s">
        <v>337</v>
      </c>
      <c r="B132" s="4">
        <v>1</v>
      </c>
    </row>
    <row r="133" spans="1:2">
      <c r="A133" s="3" t="s">
        <v>338</v>
      </c>
      <c r="B133" s="4">
        <v>1</v>
      </c>
    </row>
    <row r="134" spans="1:2">
      <c r="A134" s="3" t="s">
        <v>339</v>
      </c>
      <c r="B134" s="4">
        <v>1</v>
      </c>
    </row>
    <row r="135" spans="1:2">
      <c r="A135" s="3" t="s">
        <v>340</v>
      </c>
      <c r="B135" s="4">
        <v>1</v>
      </c>
    </row>
    <row r="136" spans="1:2">
      <c r="A136" s="3" t="s">
        <v>341</v>
      </c>
      <c r="B136" s="4">
        <v>1</v>
      </c>
    </row>
    <row r="137" spans="1:2">
      <c r="A137" s="3" t="s">
        <v>342</v>
      </c>
      <c r="B137" s="4">
        <v>1</v>
      </c>
    </row>
    <row r="138" spans="1:2">
      <c r="A138" s="3" t="s">
        <v>530</v>
      </c>
      <c r="B138" s="4">
        <v>1</v>
      </c>
    </row>
    <row r="139" spans="1:2">
      <c r="A139" s="3" t="s">
        <v>344</v>
      </c>
      <c r="B139" s="4">
        <v>1</v>
      </c>
    </row>
    <row r="140" spans="1:2">
      <c r="A140" s="3" t="s">
        <v>346</v>
      </c>
      <c r="B140" s="4">
        <v>1</v>
      </c>
    </row>
    <row r="141" spans="1:2">
      <c r="A141" s="3" t="s">
        <v>347</v>
      </c>
      <c r="B141" s="4">
        <v>1</v>
      </c>
    </row>
    <row r="142" spans="1:2">
      <c r="A142" s="3" t="s">
        <v>348</v>
      </c>
      <c r="B142" s="4">
        <v>1</v>
      </c>
    </row>
    <row r="143" spans="1:2">
      <c r="A143" s="3" t="s">
        <v>349</v>
      </c>
      <c r="B143" s="4">
        <v>1</v>
      </c>
    </row>
    <row r="144" spans="1:2">
      <c r="A144" s="3" t="s">
        <v>350</v>
      </c>
      <c r="B144" s="4">
        <v>1</v>
      </c>
    </row>
    <row r="145" spans="1:2">
      <c r="A145" s="3" t="s">
        <v>351</v>
      </c>
      <c r="B145" s="4">
        <v>1</v>
      </c>
    </row>
    <row r="146" spans="1:2">
      <c r="A146" s="3" t="s">
        <v>492</v>
      </c>
      <c r="B146" s="4">
        <v>1</v>
      </c>
    </row>
    <row r="147" spans="1:2">
      <c r="A147" s="3" t="s">
        <v>353</v>
      </c>
      <c r="B147" s="4">
        <v>1</v>
      </c>
    </row>
    <row r="148" spans="1:2">
      <c r="A148" s="3" t="s">
        <v>531</v>
      </c>
      <c r="B148" s="4">
        <v>1</v>
      </c>
    </row>
    <row r="149" spans="1:2">
      <c r="A149" s="3" t="s">
        <v>354</v>
      </c>
      <c r="B149" s="4">
        <v>1</v>
      </c>
    </row>
    <row r="150" spans="1:2">
      <c r="A150" s="3" t="s">
        <v>355</v>
      </c>
      <c r="B150" s="4">
        <v>1</v>
      </c>
    </row>
    <row r="151" spans="1:2">
      <c r="A151" s="3" t="s">
        <v>358</v>
      </c>
      <c r="B151" s="4">
        <v>1</v>
      </c>
    </row>
    <row r="152" spans="1:2">
      <c r="A152" s="3" t="s">
        <v>359</v>
      </c>
      <c r="B152" s="4">
        <v>1</v>
      </c>
    </row>
    <row r="153" spans="1:2">
      <c r="A153" s="3" t="s">
        <v>360</v>
      </c>
      <c r="B153" s="4">
        <v>1</v>
      </c>
    </row>
    <row r="154" spans="1:2">
      <c r="A154" s="3" t="s">
        <v>361</v>
      </c>
      <c r="B154" s="4">
        <v>1</v>
      </c>
    </row>
    <row r="155" spans="1:2">
      <c r="A155" s="3" t="s">
        <v>363</v>
      </c>
      <c r="B155" s="4">
        <v>1</v>
      </c>
    </row>
    <row r="156" spans="1:2">
      <c r="A156" s="3" t="s">
        <v>364</v>
      </c>
      <c r="B156" s="4">
        <v>1</v>
      </c>
    </row>
    <row r="157" spans="1:2">
      <c r="A157" s="3" t="s">
        <v>365</v>
      </c>
      <c r="B157" s="4">
        <v>1</v>
      </c>
    </row>
    <row r="158" spans="1:2">
      <c r="A158" s="3" t="s">
        <v>366</v>
      </c>
      <c r="B158" s="4">
        <v>1</v>
      </c>
    </row>
    <row r="159" spans="1:2">
      <c r="A159" s="3" t="s">
        <v>367</v>
      </c>
      <c r="B159" s="4">
        <v>1</v>
      </c>
    </row>
    <row r="160" spans="1:2">
      <c r="A160" s="3" t="s">
        <v>493</v>
      </c>
      <c r="B160" s="4">
        <v>1</v>
      </c>
    </row>
    <row r="161" spans="1:2">
      <c r="A161" s="3" t="s">
        <v>494</v>
      </c>
      <c r="B161" s="4">
        <v>1</v>
      </c>
    </row>
    <row r="162" spans="1:2">
      <c r="A162" s="3" t="s">
        <v>368</v>
      </c>
      <c r="B162" s="4">
        <v>1</v>
      </c>
    </row>
    <row r="163" spans="1:2">
      <c r="A163" s="3" t="s">
        <v>369</v>
      </c>
      <c r="B163" s="4">
        <v>1</v>
      </c>
    </row>
    <row r="164" spans="1:2">
      <c r="A164" s="3" t="s">
        <v>370</v>
      </c>
      <c r="B164" s="4">
        <v>1</v>
      </c>
    </row>
    <row r="165" spans="1:2">
      <c r="A165" s="3" t="s">
        <v>371</v>
      </c>
      <c r="B165" s="4">
        <v>1</v>
      </c>
    </row>
    <row r="166" spans="1:2">
      <c r="A166" s="3" t="s">
        <v>495</v>
      </c>
      <c r="B166" s="4">
        <v>1</v>
      </c>
    </row>
    <row r="167" spans="1:2">
      <c r="A167" s="3" t="s">
        <v>496</v>
      </c>
      <c r="B167" s="4">
        <v>1</v>
      </c>
    </row>
    <row r="168" spans="1:2">
      <c r="A168" s="3" t="s">
        <v>372</v>
      </c>
      <c r="B168" s="4">
        <v>1</v>
      </c>
    </row>
    <row r="169" spans="1:2">
      <c r="A169" s="3" t="s">
        <v>373</v>
      </c>
      <c r="B169" s="4">
        <v>1</v>
      </c>
    </row>
    <row r="170" spans="1:2">
      <c r="A170" s="3" t="s">
        <v>375</v>
      </c>
      <c r="B170" s="4">
        <v>1</v>
      </c>
    </row>
    <row r="171" spans="1:2">
      <c r="A171" s="3" t="s">
        <v>376</v>
      </c>
      <c r="B171" s="4">
        <v>1</v>
      </c>
    </row>
    <row r="172" spans="1:2">
      <c r="A172" s="3" t="s">
        <v>377</v>
      </c>
      <c r="B172" s="4">
        <v>1</v>
      </c>
    </row>
    <row r="173" spans="1:2">
      <c r="A173" s="3" t="s">
        <v>551</v>
      </c>
      <c r="B173" s="4">
        <v>1</v>
      </c>
    </row>
    <row r="174" spans="1:2">
      <c r="A174" s="3" t="s">
        <v>498</v>
      </c>
      <c r="B174" s="4">
        <v>1</v>
      </c>
    </row>
    <row r="175" spans="1:2">
      <c r="A175" s="3" t="s">
        <v>379</v>
      </c>
      <c r="B175" s="4">
        <v>1</v>
      </c>
    </row>
    <row r="176" spans="1:2">
      <c r="A176" s="3" t="s">
        <v>533</v>
      </c>
      <c r="B176" s="4">
        <v>1</v>
      </c>
    </row>
    <row r="177" spans="1:2">
      <c r="A177" s="3" t="s">
        <v>500</v>
      </c>
      <c r="B177" s="4">
        <v>1</v>
      </c>
    </row>
    <row r="178" spans="1:2">
      <c r="A178" s="3" t="s">
        <v>552</v>
      </c>
      <c r="B178" s="4">
        <v>1</v>
      </c>
    </row>
    <row r="179" spans="1:2">
      <c r="A179" s="3" t="s">
        <v>381</v>
      </c>
      <c r="B179" s="4">
        <v>1</v>
      </c>
    </row>
    <row r="180" spans="1:2">
      <c r="A180" s="3" t="s">
        <v>382</v>
      </c>
      <c r="B180" s="4">
        <v>1</v>
      </c>
    </row>
    <row r="181" spans="1:2">
      <c r="A181" s="3" t="s">
        <v>383</v>
      </c>
      <c r="B181" s="4">
        <v>1</v>
      </c>
    </row>
    <row r="182" spans="1:2">
      <c r="A182" s="3" t="s">
        <v>384</v>
      </c>
      <c r="B182" s="4">
        <v>1</v>
      </c>
    </row>
    <row r="183" spans="1:2">
      <c r="A183" s="3" t="s">
        <v>535</v>
      </c>
      <c r="B183" s="4">
        <v>1</v>
      </c>
    </row>
    <row r="184" spans="1:2">
      <c r="A184" s="3" t="s">
        <v>385</v>
      </c>
      <c r="B184" s="4">
        <v>1</v>
      </c>
    </row>
    <row r="185" spans="1:2">
      <c r="A185" s="3" t="s">
        <v>386</v>
      </c>
      <c r="B185" s="4">
        <v>1</v>
      </c>
    </row>
    <row r="186" spans="1:2">
      <c r="A186" s="3" t="s">
        <v>387</v>
      </c>
      <c r="B186" s="4">
        <v>1</v>
      </c>
    </row>
    <row r="187" spans="1:2">
      <c r="A187" s="3" t="s">
        <v>388</v>
      </c>
      <c r="B187" s="4">
        <v>1</v>
      </c>
    </row>
    <row r="188" spans="1:2">
      <c r="A188" s="3" t="s">
        <v>389</v>
      </c>
      <c r="B188" s="4">
        <v>1</v>
      </c>
    </row>
    <row r="189" spans="1:2">
      <c r="A189" s="3" t="s">
        <v>390</v>
      </c>
      <c r="B189" s="4">
        <v>1</v>
      </c>
    </row>
    <row r="190" spans="1:2">
      <c r="A190" s="3" t="s">
        <v>391</v>
      </c>
      <c r="B190" s="4">
        <v>1</v>
      </c>
    </row>
    <row r="191" spans="1:2">
      <c r="A191" s="3" t="s">
        <v>393</v>
      </c>
      <c r="B191" s="4">
        <v>1</v>
      </c>
    </row>
    <row r="192" spans="1:2">
      <c r="A192" s="3" t="s">
        <v>398</v>
      </c>
      <c r="B192" s="4">
        <v>1</v>
      </c>
    </row>
    <row r="193" spans="1:2">
      <c r="A193" s="3" t="s">
        <v>399</v>
      </c>
      <c r="B193" s="4">
        <v>1</v>
      </c>
    </row>
    <row r="194" spans="1:2">
      <c r="A194" s="3" t="s">
        <v>400</v>
      </c>
      <c r="B194" s="4">
        <v>1</v>
      </c>
    </row>
    <row r="195" spans="1:2">
      <c r="A195" s="3" t="s">
        <v>401</v>
      </c>
      <c r="B195" s="4">
        <v>1</v>
      </c>
    </row>
    <row r="196" spans="1:2">
      <c r="A196" s="3" t="s">
        <v>402</v>
      </c>
      <c r="B196" s="4">
        <v>1</v>
      </c>
    </row>
    <row r="197" spans="1:2">
      <c r="A197" s="3" t="s">
        <v>404</v>
      </c>
      <c r="B197" s="4">
        <v>1</v>
      </c>
    </row>
    <row r="198" spans="1:2">
      <c r="A198" s="3" t="s">
        <v>405</v>
      </c>
      <c r="B198" s="4">
        <v>1</v>
      </c>
    </row>
    <row r="199" spans="1:2">
      <c r="A199" s="3" t="s">
        <v>553</v>
      </c>
      <c r="B199" s="4">
        <v>1</v>
      </c>
    </row>
    <row r="200" spans="1:2">
      <c r="A200" s="3" t="s">
        <v>406</v>
      </c>
      <c r="B200" s="4">
        <v>1</v>
      </c>
    </row>
    <row r="201" spans="1:2">
      <c r="A201" s="3" t="s">
        <v>502</v>
      </c>
      <c r="B201" s="4">
        <v>1</v>
      </c>
    </row>
    <row r="202" spans="1:2">
      <c r="A202" s="3" t="s">
        <v>407</v>
      </c>
      <c r="B202" s="4">
        <v>1</v>
      </c>
    </row>
    <row r="203" spans="1:2">
      <c r="A203" s="3" t="s">
        <v>410</v>
      </c>
      <c r="B203" s="4">
        <v>1</v>
      </c>
    </row>
    <row r="204" spans="1:2">
      <c r="A204" s="3" t="s">
        <v>411</v>
      </c>
      <c r="B204" s="4">
        <v>1</v>
      </c>
    </row>
    <row r="205" spans="1:2">
      <c r="A205" s="3" t="s">
        <v>412</v>
      </c>
      <c r="B205" s="4">
        <v>1</v>
      </c>
    </row>
    <row r="206" spans="1:2">
      <c r="A206" s="3" t="s">
        <v>413</v>
      </c>
      <c r="B206" s="4">
        <v>1</v>
      </c>
    </row>
    <row r="207" spans="1:2">
      <c r="A207" s="3" t="s">
        <v>414</v>
      </c>
      <c r="B207" s="4">
        <v>1</v>
      </c>
    </row>
    <row r="208" spans="1:2">
      <c r="A208" s="3" t="s">
        <v>415</v>
      </c>
      <c r="B208" s="4">
        <v>1</v>
      </c>
    </row>
    <row r="209" spans="1:2">
      <c r="A209" s="3" t="s">
        <v>416</v>
      </c>
      <c r="B209" s="4">
        <v>1</v>
      </c>
    </row>
    <row r="210" spans="1:2">
      <c r="A210" s="3" t="s">
        <v>417</v>
      </c>
      <c r="B210" s="4">
        <v>1</v>
      </c>
    </row>
    <row r="211" spans="1:2">
      <c r="A211" s="3" t="s">
        <v>539</v>
      </c>
      <c r="B211" s="4">
        <v>1</v>
      </c>
    </row>
    <row r="212" spans="1:2">
      <c r="A212" s="3" t="s">
        <v>420</v>
      </c>
      <c r="B212" s="4">
        <v>1</v>
      </c>
    </row>
    <row r="213" spans="1:2">
      <c r="A213" s="3" t="s">
        <v>421</v>
      </c>
      <c r="B213" s="4">
        <v>1</v>
      </c>
    </row>
    <row r="214" spans="1:2">
      <c r="A214" s="3" t="s">
        <v>423</v>
      </c>
      <c r="B214" s="4">
        <v>1</v>
      </c>
    </row>
    <row r="215" spans="1:2">
      <c r="A215" s="3" t="s">
        <v>424</v>
      </c>
      <c r="B215" s="4">
        <v>1</v>
      </c>
    </row>
    <row r="216" spans="1:2">
      <c r="A216" s="3" t="s">
        <v>426</v>
      </c>
      <c r="B216" s="4">
        <v>1</v>
      </c>
    </row>
    <row r="217" spans="1:2">
      <c r="A217" s="3" t="s">
        <v>427</v>
      </c>
      <c r="B217" s="4">
        <v>1</v>
      </c>
    </row>
    <row r="218" spans="1:2">
      <c r="A218" s="3" t="s">
        <v>428</v>
      </c>
      <c r="B218" s="4">
        <v>1</v>
      </c>
    </row>
    <row r="219" spans="1:2">
      <c r="A219" s="3" t="s">
        <v>429</v>
      </c>
      <c r="B219" s="4">
        <v>1</v>
      </c>
    </row>
    <row r="220" spans="1:2">
      <c r="A220" s="3" t="s">
        <v>431</v>
      </c>
      <c r="B220" s="4">
        <v>1</v>
      </c>
    </row>
    <row r="221" spans="1:2">
      <c r="A221" s="3" t="s">
        <v>432</v>
      </c>
      <c r="B221" s="4">
        <v>1</v>
      </c>
    </row>
    <row r="222" spans="1:2">
      <c r="A222" s="3" t="s">
        <v>433</v>
      </c>
      <c r="B222" s="4">
        <v>1</v>
      </c>
    </row>
    <row r="223" spans="1:2">
      <c r="A223" s="3" t="s">
        <v>435</v>
      </c>
      <c r="B223" s="4">
        <v>1</v>
      </c>
    </row>
    <row r="224" spans="1:2">
      <c r="A224" s="3" t="s">
        <v>436</v>
      </c>
      <c r="B224" s="4">
        <v>1</v>
      </c>
    </row>
    <row r="225" spans="1:2">
      <c r="A225" s="3" t="s">
        <v>437</v>
      </c>
      <c r="B225" s="4">
        <v>1</v>
      </c>
    </row>
    <row r="226" spans="1:2">
      <c r="A226" s="3" t="s">
        <v>438</v>
      </c>
      <c r="B226" s="4">
        <v>1</v>
      </c>
    </row>
    <row r="227" spans="1:2">
      <c r="A227" s="3" t="s">
        <v>439</v>
      </c>
      <c r="B227" s="4">
        <v>1</v>
      </c>
    </row>
    <row r="228" spans="1:2">
      <c r="A228" s="3" t="s">
        <v>440</v>
      </c>
      <c r="B228" s="4">
        <v>1</v>
      </c>
    </row>
    <row r="229" spans="1:2">
      <c r="A229" s="3" t="s">
        <v>441</v>
      </c>
      <c r="B229" s="4">
        <v>1</v>
      </c>
    </row>
    <row r="230" spans="1:2">
      <c r="A230" s="3" t="s">
        <v>442</v>
      </c>
      <c r="B230" s="4">
        <v>1</v>
      </c>
    </row>
    <row r="231" spans="1:2">
      <c r="A231" s="3" t="s">
        <v>540</v>
      </c>
      <c r="B231" s="4">
        <v>1</v>
      </c>
    </row>
    <row r="232" spans="1:2">
      <c r="A232" s="3" t="s">
        <v>443</v>
      </c>
      <c r="B232" s="4">
        <v>1</v>
      </c>
    </row>
    <row r="233" spans="1:2">
      <c r="A233" s="3" t="s">
        <v>444</v>
      </c>
      <c r="B233" s="4">
        <v>1</v>
      </c>
    </row>
    <row r="234" spans="1:2">
      <c r="A234" s="3" t="s">
        <v>445</v>
      </c>
      <c r="B234" s="4">
        <v>1</v>
      </c>
    </row>
    <row r="235" spans="1:2">
      <c r="A235" s="3" t="s">
        <v>446</v>
      </c>
      <c r="B235" s="4">
        <v>1</v>
      </c>
    </row>
    <row r="236" spans="1:2">
      <c r="A236" s="3" t="s">
        <v>447</v>
      </c>
      <c r="B236" s="4">
        <v>1</v>
      </c>
    </row>
    <row r="237" spans="1:2">
      <c r="A237" s="3" t="s">
        <v>448</v>
      </c>
      <c r="B237" s="4">
        <v>1</v>
      </c>
    </row>
    <row r="238" spans="1:2">
      <c r="A238" s="3" t="s">
        <v>451</v>
      </c>
      <c r="B238" s="4">
        <v>1</v>
      </c>
    </row>
    <row r="239" spans="1:2">
      <c r="A239" s="3" t="s">
        <v>452</v>
      </c>
      <c r="B239" s="4">
        <v>1</v>
      </c>
    </row>
    <row r="240" spans="1:2">
      <c r="A240" s="3" t="s">
        <v>453</v>
      </c>
      <c r="B240" s="4">
        <v>1</v>
      </c>
    </row>
    <row r="241" spans="1:2">
      <c r="A241" s="3" t="s">
        <v>454</v>
      </c>
      <c r="B241" s="4">
        <v>1</v>
      </c>
    </row>
    <row r="242" spans="1:2">
      <c r="A242" s="3" t="s">
        <v>557</v>
      </c>
      <c r="B242" s="4">
        <v>238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43"/>
  <sheetViews>
    <sheetView zoomScale="60" zoomScaleNormal="60" workbookViewId="0">
      <pane ySplit="3" topLeftCell="A74" activePane="bottomLeft" state="frozen"/>
      <selection/>
      <selection pane="bottomLeft" activeCell="B19" sqref="B19:H21"/>
    </sheetView>
  </sheetViews>
  <sheetFormatPr defaultColWidth="9" defaultRowHeight="14"/>
  <cols>
    <col min="3" max="3" width="10.5833333333333" customWidth="1"/>
    <col min="4" max="4" width="17.8333333333333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9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53" t="s">
        <v>541</v>
      </c>
      <c r="C1" s="154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544</v>
      </c>
      <c r="AJ2" s="187"/>
      <c r="AK2" s="187"/>
      <c r="AL2" s="187"/>
      <c r="AM2" s="188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544</v>
      </c>
      <c r="BC2" s="187"/>
      <c r="BD2" s="187"/>
      <c r="BE2" s="187"/>
      <c r="BF2" s="188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182">
        <f>五险一金比例基数!R10</f>
        <v>4546</v>
      </c>
      <c r="V4" s="182">
        <f>五险一金比例基数!S10</f>
        <v>26421</v>
      </c>
      <c r="W4" s="183">
        <f>五险一金比例基数!G10</f>
        <v>0.15</v>
      </c>
      <c r="X4" s="182">
        <f>五险一金比例基数!V10</f>
        <v>1900</v>
      </c>
      <c r="Y4" s="182">
        <f>五险一金比例基数!W10</f>
        <v>27234</v>
      </c>
      <c r="Z4" s="183">
        <f>五险一金比例基数!K10</f>
        <v>0.008</v>
      </c>
      <c r="AA4" s="183"/>
      <c r="AB4" s="183">
        <f>五险一金比例基数!I10</f>
        <v>0.002</v>
      </c>
      <c r="AC4" s="182">
        <f>五险一金比例基数!X10</f>
        <v>4340</v>
      </c>
      <c r="AD4" s="182">
        <f>五险一金比例基数!Y10</f>
        <v>5626</v>
      </c>
      <c r="AE4" s="183">
        <f>五险一金比例基数!M10</f>
        <v>0.04</v>
      </c>
      <c r="AF4" s="182">
        <f>五险一金比例基数!Z10</f>
        <v>1900</v>
      </c>
      <c r="AG4" s="182">
        <f>五险一金比例基数!AA10</f>
        <v>28770</v>
      </c>
      <c r="AH4" s="183">
        <f>五险一金比例基数!Q10</f>
        <v>0.05</v>
      </c>
      <c r="AI4" s="190"/>
      <c r="AJ4" s="190"/>
      <c r="AK4" s="190"/>
      <c r="AL4" s="190"/>
      <c r="AM4" s="190"/>
      <c r="AN4" s="182">
        <f t="shared" ref="AN4:AS4" si="0">U4</f>
        <v>4546</v>
      </c>
      <c r="AO4" s="182">
        <f t="shared" si="0"/>
        <v>26421</v>
      </c>
      <c r="AP4" s="183">
        <f t="shared" si="0"/>
        <v>0.15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0.002</v>
      </c>
      <c r="AV4" s="182">
        <f t="shared" si="1"/>
        <v>4340</v>
      </c>
      <c r="AW4" s="182">
        <f t="shared" si="1"/>
        <v>5626</v>
      </c>
      <c r="AX4" s="183">
        <f t="shared" si="1"/>
        <v>0.04</v>
      </c>
      <c r="AY4" s="182">
        <f t="shared" si="1"/>
        <v>1900</v>
      </c>
      <c r="AZ4" s="182">
        <f t="shared" si="1"/>
        <v>28770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s="3" t="s">
        <v>204</v>
      </c>
      <c r="C5" s="166" t="str">
        <f>_xlfn.XLOOKUP(B5,'2024.9'!B:B,'2024.9'!G:G)</f>
        <v>2019/06/24</v>
      </c>
      <c r="D5">
        <f>_xlfn.XLOOKUP(B5,'Sum 2024.7-2024.9'!B:B,'Sum 2024.7-2024.9'!D:D)</f>
        <v>0</v>
      </c>
      <c r="E5" t="str">
        <f>_xlfn.XLOOKUP(B5,'2024.9'!B:B,'2024.9'!C:C)</f>
        <v>运营中心</v>
      </c>
      <c r="F5" t="str">
        <f>_xlfn.XLOOKUP(B5,'2024.9'!B:B,'2024.9'!F:F)</f>
        <v>计划专员</v>
      </c>
      <c r="G5">
        <f>_xlfn.XLOOKUP(B5,'2024.9姓名及payroll计数'!A:A,'2024.9姓名及payroll计数'!B:B)</f>
        <v>1</v>
      </c>
      <c r="H5" s="10">
        <f>_xlfn.XLOOKUP(B5,'Sum 2024.7-2024.9'!B:B,'Sum 2024.7-2024.9'!H:H)</f>
        <v>5820</v>
      </c>
      <c r="I5" s="10">
        <f>IFERROR(AVERAGEIF(#REF!,B5,#REF!),0)</f>
        <v>0</v>
      </c>
      <c r="J5" s="10">
        <f>_xlfn.XLOOKUP(B5,'Sum 2024.7-2024.9'!B:B,'Sum 2024.7-2024.9'!J:J)</f>
        <v>1958</v>
      </c>
      <c r="K5" s="10">
        <f>IFERROR(AVERAGEIF(#REF!,B5,#REF!),0)</f>
        <v>0</v>
      </c>
      <c r="M5" s="10">
        <f>SUMIF('2024.9'!B:B,B5,'2024.9'!L:L)</f>
        <v>363.68</v>
      </c>
      <c r="O5" s="10">
        <f>SUMIF('2024.9'!B:B,B5,'2024.9'!N:N)</f>
        <v>9.09</v>
      </c>
      <c r="P5" s="10">
        <f>SUMIF('2024.9'!B:B,B5,'2024.9'!P:P)</f>
        <v>3.8</v>
      </c>
      <c r="R5" s="10">
        <f>SUMIF('2024.9'!B:B,B5,'2024.9'!M:M)</f>
        <v>90.92</v>
      </c>
      <c r="T5" s="10">
        <f>SUMIF('2024.9'!B:B,B5,'2024.9'!O:O)</f>
        <v>0</v>
      </c>
      <c r="U5" s="10">
        <f>IF(I5&gt;0,MAX(I5,$U$4),MAX(H5,$U$4))</f>
        <v>5820</v>
      </c>
      <c r="V5" s="10">
        <f>MIN(U5,$V$4)</f>
        <v>5820</v>
      </c>
      <c r="W5" s="10">
        <f>V5*$W$4*G5</f>
        <v>873</v>
      </c>
      <c r="X5" s="10">
        <f>IF(I5&gt;0,MAX(I5,$X$4),MAX(H5,$X$4))</f>
        <v>5820</v>
      </c>
      <c r="Y5" s="10">
        <f>MIN(X5,$Y$4)</f>
        <v>5820</v>
      </c>
      <c r="Z5" s="10">
        <f>Y5*$Z$4*G5</f>
        <v>46.56</v>
      </c>
      <c r="AA5" s="10">
        <f>IF(I5&gt;0,I5,H5)</f>
        <v>5820</v>
      </c>
      <c r="AB5" s="10">
        <f>AA5*$AB$4*G5</f>
        <v>11.64</v>
      </c>
      <c r="AC5" s="10">
        <f>IF(I5&gt;0,MAX(I5,$AC$4),MAX(H5,$AC$4))</f>
        <v>5820</v>
      </c>
      <c r="AD5" s="10">
        <f>MIN(AC5,$AD$4)</f>
        <v>5626</v>
      </c>
      <c r="AE5" s="10">
        <f>AD5*$AE$4*G5</f>
        <v>225.04</v>
      </c>
      <c r="AF5" s="10">
        <f>IF(I5&gt;0,MAX(I5,$AF$4),MAX(H5,$AF$4))</f>
        <v>5820</v>
      </c>
      <c r="AG5" s="10">
        <f>MIN(AF5,$AG$4)</f>
        <v>5820</v>
      </c>
      <c r="AH5" s="10">
        <f>AG5*$AH$4*G5</f>
        <v>291</v>
      </c>
      <c r="AI5" s="10">
        <f>MIN(M5-W5,0)</f>
        <v>-509.32</v>
      </c>
      <c r="AJ5" s="10">
        <f>MIN(O5-Z5,0)</f>
        <v>-37.47</v>
      </c>
      <c r="AK5" s="10">
        <f>MIN(P5-AB5,0)</f>
        <v>-7.84</v>
      </c>
      <c r="AL5" s="10">
        <f>MIN(R5-AE5,0)</f>
        <v>-134.12</v>
      </c>
      <c r="AM5" s="10">
        <f>MIN(T5-AH5,0)</f>
        <v>-291</v>
      </c>
      <c r="AN5" s="10">
        <f>IF(K5&gt;0,MAX(K5,$AN$4),MAX(J5,$AN$4))</f>
        <v>4546</v>
      </c>
      <c r="AO5" s="10">
        <f>MIN(AN5,$AO$4)</f>
        <v>4546</v>
      </c>
      <c r="AP5" s="10">
        <f>AO5*$AP$4*G5</f>
        <v>681.9</v>
      </c>
      <c r="AQ5" s="191">
        <f>IF(K5&gt;0,MAX(K5,$AQ$4),MAX(J5,$AQ$4))</f>
        <v>1958</v>
      </c>
      <c r="AR5" s="191">
        <f>MIN(AQ5,$AR$4)</f>
        <v>1958</v>
      </c>
      <c r="AS5" s="191">
        <f>AR5*$AS$4*G5</f>
        <v>15.664</v>
      </c>
      <c r="AT5" s="191">
        <f>IF(K5&gt;0,K5,J5)</f>
        <v>1958</v>
      </c>
      <c r="AU5" s="191">
        <f>AT5*$AU$4*G5</f>
        <v>3.916</v>
      </c>
      <c r="AV5" s="191">
        <f>IF(K5&gt;0,MAX(K5,$AV$4),MAX(J5,$AV$4))</f>
        <v>4340</v>
      </c>
      <c r="AW5" s="191">
        <f>MIN(AV5,$AW$4)</f>
        <v>4340</v>
      </c>
      <c r="AX5" s="191">
        <f>AW5*$AX$4*G5</f>
        <v>173.6</v>
      </c>
      <c r="AY5" s="191">
        <f>IF(K5&gt;0,MAX(K5,$AY$4),MAX(J5,$AY$4))</f>
        <v>1958</v>
      </c>
      <c r="AZ5" s="191">
        <f>MIN(AY5,$AZ$4)</f>
        <v>1958</v>
      </c>
      <c r="BA5" s="191">
        <f>AZ5*$BA$4*G5</f>
        <v>97.9</v>
      </c>
      <c r="BB5" s="191">
        <f>MIN(M5-AP5,0)</f>
        <v>-318.22</v>
      </c>
      <c r="BC5" s="191">
        <f>MIN(O5-AS5,0)</f>
        <v>-6.574</v>
      </c>
      <c r="BD5" s="191">
        <f>MIN(P5-AU5,0)</f>
        <v>-0.116</v>
      </c>
      <c r="BE5" s="191">
        <f>MIN(R5-AX5,0)</f>
        <v>-82.68</v>
      </c>
      <c r="BF5" s="191">
        <f>MIN(T5-BA5,0)</f>
        <v>-97.9</v>
      </c>
    </row>
    <row r="6" spans="2:58">
      <c r="B6" s="3" t="s">
        <v>464</v>
      </c>
      <c r="C6" s="166" t="str">
        <f>_xlfn.XLOOKUP(B6,'2024.9'!B:B,'2024.9'!G:G)</f>
        <v>2023/08/10</v>
      </c>
      <c r="D6">
        <f>_xlfn.XLOOKUP(B6,'Sum 2024.7-2024.9'!B:B,'Sum 2024.7-2024.9'!D:D)</f>
        <v>0</v>
      </c>
      <c r="E6" t="str">
        <f>_xlfn.XLOOKUP(B6,'2024.9'!B:B,'2024.9'!C:C)</f>
        <v>运营中心</v>
      </c>
      <c r="F6" t="str">
        <f>_xlfn.XLOOKUP(B6,'2024.9'!B:B,'2024.9'!F:F)</f>
        <v>装配电工</v>
      </c>
      <c r="G6">
        <f>_xlfn.XLOOKUP(B6,'2024.9姓名及payroll计数'!A:A,'2024.9姓名及payroll计数'!B:B)</f>
        <v>1</v>
      </c>
      <c r="H6" s="10">
        <f>_xlfn.XLOOKUP(B6,'Sum 2024.7-2024.9'!B:B,'Sum 2024.7-2024.9'!H:H)</f>
        <v>6805.49</v>
      </c>
      <c r="I6" s="10">
        <f>IFERROR(AVERAGEIF(#REF!,B6,#REF!),0)</f>
        <v>0</v>
      </c>
      <c r="J6" s="10">
        <f>_xlfn.XLOOKUP(B6,'Sum 2024.7-2024.9'!B:B,'Sum 2024.7-2024.9'!J:J)</f>
        <v>1900</v>
      </c>
      <c r="K6" s="10">
        <f>IFERROR(AVERAGEIF(#REF!,B6,#REF!),0)</f>
        <v>0</v>
      </c>
      <c r="M6" s="10">
        <f>SUMIF('2024.9'!B:B,B6,'2024.9'!L:L)</f>
        <v>363.68</v>
      </c>
      <c r="O6" s="10">
        <f>SUMIF('2024.9'!B:B,B6,'2024.9'!N:N)</f>
        <v>9.09</v>
      </c>
      <c r="P6" s="10">
        <f>SUMIF('2024.9'!B:B,B6,'2024.9'!P:P)</f>
        <v>3.8</v>
      </c>
      <c r="R6" s="10">
        <f>SUMIF('2024.9'!B:B,B6,'2024.9'!M:M)</f>
        <v>90.92</v>
      </c>
      <c r="T6" s="10">
        <f>SUMIF('2024.9'!B:B,B6,'2024.9'!O:O)</f>
        <v>0</v>
      </c>
      <c r="U6" s="10">
        <f t="shared" ref="U6:U69" si="2">IF(I6&gt;0,MAX(I6,$U$4),MAX(H6,$U$4))</f>
        <v>6805.49</v>
      </c>
      <c r="V6" s="10">
        <f t="shared" ref="V6:V69" si="3">MIN(U6,$V$4)</f>
        <v>6805.49</v>
      </c>
      <c r="W6" s="10">
        <f t="shared" ref="W6:W69" si="4">V6*$W$4*G6</f>
        <v>1020.8235</v>
      </c>
      <c r="X6" s="10">
        <f t="shared" ref="X6:X69" si="5">IF(I6&gt;0,MAX(I6,$X$4),MAX(H6,$X$4))</f>
        <v>6805.49</v>
      </c>
      <c r="Y6" s="10">
        <f t="shared" ref="Y6:Y69" si="6">MIN(X6,$Y$4)</f>
        <v>6805.49</v>
      </c>
      <c r="Z6" s="10">
        <f t="shared" ref="Z6:Z69" si="7">Y6*$Z$4*G6</f>
        <v>54.44392</v>
      </c>
      <c r="AA6" s="10">
        <f t="shared" ref="AA6:AA69" si="8">IF(I6&gt;0,I6,H6)</f>
        <v>6805.49</v>
      </c>
      <c r="AB6" s="10">
        <f t="shared" ref="AB6:AB69" si="9">AA6*$AB$4*G6</f>
        <v>13.61098</v>
      </c>
      <c r="AC6" s="10">
        <f t="shared" ref="AC6:AC69" si="10">IF(I6&gt;0,MAX(I6,$AC$4),MAX(H6,$AC$4))</f>
        <v>6805.49</v>
      </c>
      <c r="AD6" s="10">
        <f t="shared" ref="AD6:AD69" si="11">MIN(AC6,$AD$4)</f>
        <v>5626</v>
      </c>
      <c r="AE6" s="10">
        <f t="shared" ref="AE6:AE69" si="12">AD6*$AE$4*G6</f>
        <v>225.04</v>
      </c>
      <c r="AF6" s="10">
        <f t="shared" ref="AF6:AF69" si="13">IF(I6&gt;0,MAX(I6,$AF$4),MAX(H6,$AF$4))</f>
        <v>6805.49</v>
      </c>
      <c r="AG6" s="10">
        <f t="shared" ref="AG6:AG69" si="14">MIN(AF6,$AG$4)</f>
        <v>6805.49</v>
      </c>
      <c r="AH6" s="10">
        <f t="shared" ref="AH6:AH69" si="15">AG6*$AH$4*G6</f>
        <v>340.2745</v>
      </c>
      <c r="AI6" s="10">
        <f t="shared" ref="AI6:AI69" si="16">MIN(M6-W6,0)</f>
        <v>-657.1435</v>
      </c>
      <c r="AJ6" s="10">
        <f t="shared" ref="AJ6:AJ69" si="17">MIN(O6-Z6,0)</f>
        <v>-45.35392</v>
      </c>
      <c r="AK6" s="10">
        <f t="shared" ref="AK6:AK69" si="18">MIN(P6-AB6,0)</f>
        <v>-9.81098</v>
      </c>
      <c r="AL6" s="10">
        <f t="shared" ref="AL6:AL69" si="19">MIN(R6-AE6,0)</f>
        <v>-134.12</v>
      </c>
      <c r="AM6" s="10">
        <f t="shared" ref="AM6:AM69" si="20">MIN(T6-AH6,0)</f>
        <v>-340.2745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681.9</v>
      </c>
      <c r="AQ6" s="191">
        <f t="shared" ref="AQ6:AQ69" si="24">IF(K6&gt;0,MAX(K6,$AQ$4),MAX(J6,$AQ$4))</f>
        <v>1900</v>
      </c>
      <c r="AR6" s="191">
        <f t="shared" ref="AR6:AR69" si="25">MIN(AQ6,$AR$4)</f>
        <v>1900</v>
      </c>
      <c r="AS6" s="191">
        <f t="shared" ref="AS6:AS69" si="26">AR6*$AS$4*G6</f>
        <v>15.2</v>
      </c>
      <c r="AT6" s="191">
        <f t="shared" ref="AT6:AT69" si="27">IF(K6&gt;0,K6,J6)</f>
        <v>1900</v>
      </c>
      <c r="AU6" s="191">
        <f t="shared" ref="AU6:AU69" si="28">AT6*$AU$4*G6</f>
        <v>3.8</v>
      </c>
      <c r="AV6" s="191">
        <f t="shared" ref="AV6:AV69" si="29">IF(K6&gt;0,MAX(K6,$AV$4),MAX(J6,$AV$4))</f>
        <v>4340</v>
      </c>
      <c r="AW6" s="191">
        <f t="shared" ref="AW6:AW69" si="30">MIN(AV6,$AW$4)</f>
        <v>4340</v>
      </c>
      <c r="AX6" s="191">
        <f t="shared" ref="AX6:AX69" si="31">AW6*$AX$4*G6</f>
        <v>173.6</v>
      </c>
      <c r="AY6" s="191">
        <f t="shared" ref="AY6:AY69" si="32">IF(K6&gt;0,MAX(K6,$AY$4),MAX(J6,$AY$4))</f>
        <v>1900</v>
      </c>
      <c r="AZ6" s="191">
        <f t="shared" ref="AZ6:AZ69" si="33">MIN(AY6,$AZ$4)</f>
        <v>1900</v>
      </c>
      <c r="BA6" s="191">
        <f t="shared" ref="BA6:BA69" si="34">AZ6*$BA$4*G6</f>
        <v>95</v>
      </c>
      <c r="BB6" s="191">
        <f t="shared" ref="BB6:BB69" si="35">MIN(M6-AP6,0)</f>
        <v>-318.22</v>
      </c>
      <c r="BC6" s="191">
        <f t="shared" ref="BC6:BC69" si="36">MIN(O6-AS6,0)</f>
        <v>-6.11</v>
      </c>
      <c r="BD6" s="191">
        <f t="shared" ref="BD6:BD69" si="37">MIN(P6-AU6,0)</f>
        <v>0</v>
      </c>
      <c r="BE6" s="191">
        <f t="shared" ref="BE6:BE69" si="38">MIN(R6-AX6,0)</f>
        <v>-82.68</v>
      </c>
      <c r="BF6" s="191">
        <f t="shared" ref="BF6:BF69" si="39">MIN(T6-BA6,0)</f>
        <v>-95</v>
      </c>
    </row>
    <row r="7" spans="2:58">
      <c r="B7" s="3" t="s">
        <v>205</v>
      </c>
      <c r="C7" s="166" t="str">
        <f>_xlfn.XLOOKUP(B7,'2024.9'!B:B,'2024.9'!G:G)</f>
        <v>2021/03/05</v>
      </c>
      <c r="D7">
        <f>_xlfn.XLOOKUP(B7,'Sum 2024.7-2024.9'!B:B,'Sum 2024.7-2024.9'!D:D)</f>
        <v>0</v>
      </c>
      <c r="E7" t="str">
        <f>_xlfn.XLOOKUP(B7,'2024.9'!B:B,'2024.9'!C:C)</f>
        <v>运营中心</v>
      </c>
      <c r="F7" t="str">
        <f>_xlfn.XLOOKUP(B7,'2024.9'!B:B,'2024.9'!F:F)</f>
        <v>装配电工</v>
      </c>
      <c r="G7">
        <f>_xlfn.XLOOKUP(B7,'2024.9姓名及payroll计数'!A:A,'2024.9姓名及payroll计数'!B:B)</f>
        <v>1</v>
      </c>
      <c r="H7" s="10">
        <f>_xlfn.XLOOKUP(B7,'Sum 2024.7-2024.9'!B:B,'Sum 2024.7-2024.9'!H:H)</f>
        <v>7342.05</v>
      </c>
      <c r="I7" s="10">
        <f>IFERROR(AVERAGEIF(#REF!,B7,#REF!),0)</f>
        <v>0</v>
      </c>
      <c r="J7" s="10">
        <f>_xlfn.XLOOKUP(B7,'Sum 2024.7-2024.9'!B:B,'Sum 2024.7-2024.9'!J:J)</f>
        <v>1900</v>
      </c>
      <c r="K7" s="10">
        <f>IFERROR(AVERAGEIF(#REF!,B7,#REF!),0)</f>
        <v>0</v>
      </c>
      <c r="M7" s="10">
        <f>SUMIF('2024.9'!B:B,B7,'2024.9'!L:L)</f>
        <v>363.68</v>
      </c>
      <c r="O7" s="10">
        <f>SUMIF('2024.9'!B:B,B7,'2024.9'!N:N)</f>
        <v>9.09</v>
      </c>
      <c r="P7" s="10">
        <f>SUMIF('2024.9'!B:B,B7,'2024.9'!P:P)</f>
        <v>3.8</v>
      </c>
      <c r="R7" s="10">
        <f>SUMIF('2024.9'!B:B,B7,'2024.9'!M:M)</f>
        <v>90.92</v>
      </c>
      <c r="T7" s="10">
        <f>SUMIF('2024.9'!B:B,B7,'2024.9'!O:O)</f>
        <v>0</v>
      </c>
      <c r="U7" s="10">
        <f t="shared" si="2"/>
        <v>7342.05</v>
      </c>
      <c r="V7" s="10">
        <f t="shared" si="3"/>
        <v>7342.05</v>
      </c>
      <c r="W7" s="10">
        <f t="shared" si="4"/>
        <v>1101.3075</v>
      </c>
      <c r="X7" s="10">
        <f t="shared" si="5"/>
        <v>7342.05</v>
      </c>
      <c r="Y7" s="10">
        <f t="shared" si="6"/>
        <v>7342.05</v>
      </c>
      <c r="Z7" s="10">
        <f t="shared" si="7"/>
        <v>58.7364</v>
      </c>
      <c r="AA7" s="10">
        <f t="shared" si="8"/>
        <v>7342.05</v>
      </c>
      <c r="AB7" s="10">
        <f t="shared" si="9"/>
        <v>14.6841</v>
      </c>
      <c r="AC7" s="10">
        <f t="shared" si="10"/>
        <v>7342.05</v>
      </c>
      <c r="AD7" s="10">
        <f t="shared" si="11"/>
        <v>5626</v>
      </c>
      <c r="AE7" s="10">
        <f t="shared" si="12"/>
        <v>225.04</v>
      </c>
      <c r="AF7" s="10">
        <f t="shared" si="13"/>
        <v>7342.05</v>
      </c>
      <c r="AG7" s="10">
        <f t="shared" si="14"/>
        <v>7342.05</v>
      </c>
      <c r="AH7" s="10">
        <f t="shared" si="15"/>
        <v>367.1025</v>
      </c>
      <c r="AI7" s="10">
        <f t="shared" si="16"/>
        <v>-737.6275</v>
      </c>
      <c r="AJ7" s="10">
        <f t="shared" si="17"/>
        <v>-49.6464</v>
      </c>
      <c r="AK7" s="10">
        <f t="shared" si="18"/>
        <v>-10.8841</v>
      </c>
      <c r="AL7" s="10">
        <f t="shared" si="19"/>
        <v>-134.12</v>
      </c>
      <c r="AM7" s="10">
        <f t="shared" si="20"/>
        <v>-367.1025</v>
      </c>
      <c r="AN7" s="10">
        <f t="shared" si="21"/>
        <v>4546</v>
      </c>
      <c r="AO7" s="10">
        <f t="shared" si="22"/>
        <v>4546</v>
      </c>
      <c r="AP7" s="10">
        <f t="shared" si="23"/>
        <v>681.9</v>
      </c>
      <c r="AQ7" s="191">
        <f t="shared" si="24"/>
        <v>1900</v>
      </c>
      <c r="AR7" s="191">
        <f t="shared" si="25"/>
        <v>1900</v>
      </c>
      <c r="AS7" s="191">
        <f t="shared" si="26"/>
        <v>15.2</v>
      </c>
      <c r="AT7" s="191">
        <f t="shared" si="27"/>
        <v>1900</v>
      </c>
      <c r="AU7" s="191">
        <f t="shared" si="28"/>
        <v>3.8</v>
      </c>
      <c r="AV7" s="191">
        <f t="shared" si="29"/>
        <v>4340</v>
      </c>
      <c r="AW7" s="191">
        <f t="shared" si="30"/>
        <v>4340</v>
      </c>
      <c r="AX7" s="191">
        <f t="shared" si="31"/>
        <v>173.6</v>
      </c>
      <c r="AY7" s="191">
        <f t="shared" si="32"/>
        <v>1900</v>
      </c>
      <c r="AZ7" s="191">
        <f t="shared" si="33"/>
        <v>1900</v>
      </c>
      <c r="BA7" s="191">
        <f t="shared" si="34"/>
        <v>95</v>
      </c>
      <c r="BB7" s="191">
        <f t="shared" si="35"/>
        <v>-318.22</v>
      </c>
      <c r="BC7" s="191">
        <f t="shared" si="36"/>
        <v>-6.11</v>
      </c>
      <c r="BD7" s="191">
        <f t="shared" si="37"/>
        <v>0</v>
      </c>
      <c r="BE7" s="191">
        <f t="shared" si="38"/>
        <v>-82.68</v>
      </c>
      <c r="BF7" s="191">
        <f t="shared" si="39"/>
        <v>-95</v>
      </c>
    </row>
    <row r="8" spans="2:58">
      <c r="B8" s="167" t="s">
        <v>206</v>
      </c>
      <c r="C8" s="166" t="str">
        <f>_xlfn.XLOOKUP(B8,'2024.9'!B:B,'2024.9'!G:G)</f>
        <v>2024/03/12</v>
      </c>
      <c r="D8">
        <f>_xlfn.XLOOKUP(B8,'Sum 2024.7-2024.9'!B:B,'Sum 2024.7-2024.9'!D:D)</f>
        <v>0</v>
      </c>
      <c r="E8" t="str">
        <f>_xlfn.XLOOKUP(B8,'2024.9'!B:B,'2024.9'!C:C)</f>
        <v>运营中心</v>
      </c>
      <c r="F8" t="str">
        <f>_xlfn.XLOOKUP(B8,'2024.9'!B:B,'2024.9'!F:F)</f>
        <v>质检员</v>
      </c>
      <c r="G8">
        <f>_xlfn.XLOOKUP(B8,'2024.9姓名及payroll计数'!A:A,'2024.9姓名及payroll计数'!B:B)</f>
        <v>1</v>
      </c>
      <c r="H8" s="10">
        <f>_xlfn.XLOOKUP(B8,'Sum 2024.7-2024.9'!B:B,'Sum 2024.7-2024.9'!H:H)</f>
        <v>4479.85</v>
      </c>
      <c r="I8" s="10">
        <v>0</v>
      </c>
      <c r="J8" s="10">
        <f>_xlfn.XLOOKUP(B8,'Sum 2024.7-2024.9'!B:B,'Sum 2024.7-2024.9'!J:J)</f>
        <v>2120</v>
      </c>
      <c r="K8" s="10">
        <v>0</v>
      </c>
      <c r="M8" s="10">
        <f>SUMIF('2024.9'!B:B,B8,'2024.9'!L:L)</f>
        <v>363.68</v>
      </c>
      <c r="O8" s="10">
        <f>SUMIF('2024.9'!B:B,B8,'2024.9'!N:N)</f>
        <v>9.09</v>
      </c>
      <c r="P8" s="10">
        <f>SUMIF('2024.9'!B:B,B8,'2024.9'!P:P)</f>
        <v>3.8</v>
      </c>
      <c r="R8" s="10">
        <f>SUMIF('2024.9'!B:B,B8,'2024.9'!M:M)</f>
        <v>90.92</v>
      </c>
      <c r="T8" s="10">
        <f>SUMIF('2024.9'!B:B,B8,'2024.9'!O:O)</f>
        <v>0</v>
      </c>
      <c r="U8" s="10">
        <f t="shared" si="2"/>
        <v>4546</v>
      </c>
      <c r="V8" s="10">
        <f t="shared" si="3"/>
        <v>4546</v>
      </c>
      <c r="W8" s="10">
        <f t="shared" si="4"/>
        <v>681.9</v>
      </c>
      <c r="X8" s="10">
        <f t="shared" si="5"/>
        <v>4479.85</v>
      </c>
      <c r="Y8" s="10">
        <f t="shared" si="6"/>
        <v>4479.85</v>
      </c>
      <c r="Z8" s="10">
        <f t="shared" si="7"/>
        <v>35.8388</v>
      </c>
      <c r="AA8" s="10">
        <f t="shared" si="8"/>
        <v>4479.85</v>
      </c>
      <c r="AB8" s="10">
        <f t="shared" si="9"/>
        <v>8.9597</v>
      </c>
      <c r="AC8" s="10">
        <f t="shared" si="10"/>
        <v>4479.85</v>
      </c>
      <c r="AD8" s="10">
        <f t="shared" si="11"/>
        <v>4479.85</v>
      </c>
      <c r="AE8" s="10">
        <f t="shared" si="12"/>
        <v>179.194</v>
      </c>
      <c r="AF8" s="10">
        <f t="shared" si="13"/>
        <v>4479.85</v>
      </c>
      <c r="AG8" s="10">
        <f t="shared" si="14"/>
        <v>4479.85</v>
      </c>
      <c r="AH8" s="10">
        <f t="shared" si="15"/>
        <v>223.9925</v>
      </c>
      <c r="AI8" s="10">
        <f t="shared" si="16"/>
        <v>-318.22</v>
      </c>
      <c r="AJ8" s="10">
        <f t="shared" si="17"/>
        <v>-26.7488</v>
      </c>
      <c r="AK8" s="10">
        <f t="shared" si="18"/>
        <v>-5.1597</v>
      </c>
      <c r="AL8" s="10">
        <f t="shared" si="19"/>
        <v>-88.274</v>
      </c>
      <c r="AM8" s="10">
        <f t="shared" si="20"/>
        <v>-223.9925</v>
      </c>
      <c r="AN8" s="10">
        <f t="shared" si="21"/>
        <v>4546</v>
      </c>
      <c r="AO8" s="10">
        <f t="shared" si="22"/>
        <v>4546</v>
      </c>
      <c r="AP8" s="10">
        <f t="shared" si="23"/>
        <v>681.9</v>
      </c>
      <c r="AQ8" s="191">
        <f t="shared" si="24"/>
        <v>2120</v>
      </c>
      <c r="AR8" s="191">
        <f t="shared" si="25"/>
        <v>2120</v>
      </c>
      <c r="AS8" s="191">
        <f t="shared" si="26"/>
        <v>16.96</v>
      </c>
      <c r="AT8" s="191">
        <f t="shared" si="27"/>
        <v>2120</v>
      </c>
      <c r="AU8" s="191">
        <f t="shared" si="28"/>
        <v>4.24</v>
      </c>
      <c r="AV8" s="191">
        <f t="shared" si="29"/>
        <v>4340</v>
      </c>
      <c r="AW8" s="191">
        <f t="shared" si="30"/>
        <v>4340</v>
      </c>
      <c r="AX8" s="191">
        <f t="shared" si="31"/>
        <v>173.6</v>
      </c>
      <c r="AY8" s="191">
        <f t="shared" si="32"/>
        <v>2120</v>
      </c>
      <c r="AZ8" s="191">
        <f t="shared" si="33"/>
        <v>2120</v>
      </c>
      <c r="BA8" s="191">
        <f t="shared" si="34"/>
        <v>106</v>
      </c>
      <c r="BB8" s="191">
        <f t="shared" si="35"/>
        <v>-318.22</v>
      </c>
      <c r="BC8" s="191">
        <f t="shared" si="36"/>
        <v>-7.87</v>
      </c>
      <c r="BD8" s="191">
        <f t="shared" si="37"/>
        <v>-0.44</v>
      </c>
      <c r="BE8" s="191">
        <f t="shared" si="38"/>
        <v>-82.68</v>
      </c>
      <c r="BF8" s="191">
        <f t="shared" si="39"/>
        <v>-106</v>
      </c>
    </row>
    <row r="9" spans="2:58">
      <c r="B9" s="3" t="s">
        <v>207</v>
      </c>
      <c r="C9" s="166" t="str">
        <f>_xlfn.XLOOKUP(B9,'2024.9'!B:B,'2024.9'!G:G)</f>
        <v>2018/03/05</v>
      </c>
      <c r="D9">
        <f>_xlfn.XLOOKUP(B9,'Sum 2024.7-2024.9'!B:B,'Sum 2024.7-2024.9'!D:D)</f>
        <v>0</v>
      </c>
      <c r="E9" t="str">
        <f>_xlfn.XLOOKUP(B9,'2024.9'!B:B,'2024.9'!C:C)</f>
        <v>运营中心</v>
      </c>
      <c r="F9" t="str">
        <f>_xlfn.XLOOKUP(B9,'2024.9'!B:B,'2024.9'!F:F)</f>
        <v>装配电工</v>
      </c>
      <c r="G9">
        <f>_xlfn.XLOOKUP(B9,'2024.9姓名及payroll计数'!A:A,'2024.9姓名及payroll计数'!B:B)</f>
        <v>1</v>
      </c>
      <c r="H9" s="10">
        <f>_xlfn.XLOOKUP(B9,'Sum 2024.7-2024.9'!B:B,'Sum 2024.7-2024.9'!H:H)</f>
        <v>9588.46</v>
      </c>
      <c r="I9" s="10">
        <f>IFERROR(AVERAGEIF(#REF!,B9,#REF!),0)</f>
        <v>0</v>
      </c>
      <c r="J9" s="10">
        <f>_xlfn.XLOOKUP(B9,'Sum 2024.7-2024.9'!B:B,'Sum 2024.7-2024.9'!J:J)</f>
        <v>1900</v>
      </c>
      <c r="K9" s="10">
        <f>IFERROR(AVERAGEIF(#REF!,B9,#REF!),0)</f>
        <v>0</v>
      </c>
      <c r="M9" s="10">
        <f>SUMIF('2024.9'!B:B,B9,'2024.9'!L:L)</f>
        <v>363.68</v>
      </c>
      <c r="O9" s="10">
        <f>SUMIF('2024.9'!B:B,B9,'2024.9'!N:N)</f>
        <v>9.09</v>
      </c>
      <c r="P9" s="10">
        <f>SUMIF('2024.9'!B:B,B9,'2024.9'!P:P)</f>
        <v>3.8</v>
      </c>
      <c r="R9" s="10">
        <f>SUMIF('2024.9'!B:B,B9,'2024.9'!M:M)</f>
        <v>90.92</v>
      </c>
      <c r="T9" s="10">
        <f>SUMIF('2024.9'!B:B,B9,'2024.9'!O:O)</f>
        <v>0</v>
      </c>
      <c r="U9" s="10">
        <f t="shared" si="2"/>
        <v>9588.46</v>
      </c>
      <c r="V9" s="10">
        <f t="shared" si="3"/>
        <v>9588.46</v>
      </c>
      <c r="W9" s="10">
        <f t="shared" si="4"/>
        <v>1438.269</v>
      </c>
      <c r="X9" s="10">
        <f t="shared" si="5"/>
        <v>9588.46</v>
      </c>
      <c r="Y9" s="10">
        <f t="shared" si="6"/>
        <v>9588.46</v>
      </c>
      <c r="Z9" s="10">
        <f t="shared" si="7"/>
        <v>76.70768</v>
      </c>
      <c r="AA9" s="10">
        <f t="shared" si="8"/>
        <v>9588.46</v>
      </c>
      <c r="AB9" s="10">
        <f t="shared" si="9"/>
        <v>19.17692</v>
      </c>
      <c r="AC9" s="10">
        <f t="shared" si="10"/>
        <v>9588.46</v>
      </c>
      <c r="AD9" s="10">
        <f t="shared" si="11"/>
        <v>5626</v>
      </c>
      <c r="AE9" s="10">
        <f t="shared" si="12"/>
        <v>225.04</v>
      </c>
      <c r="AF9" s="10">
        <f t="shared" si="13"/>
        <v>9588.46</v>
      </c>
      <c r="AG9" s="10">
        <f t="shared" si="14"/>
        <v>9588.46</v>
      </c>
      <c r="AH9" s="10">
        <f t="shared" si="15"/>
        <v>479.423</v>
      </c>
      <c r="AI9" s="10">
        <f t="shared" si="16"/>
        <v>-1074.589</v>
      </c>
      <c r="AJ9" s="10">
        <f t="shared" si="17"/>
        <v>-67.61768</v>
      </c>
      <c r="AK9" s="10">
        <f t="shared" si="18"/>
        <v>-15.37692</v>
      </c>
      <c r="AL9" s="10">
        <f t="shared" si="19"/>
        <v>-134.12</v>
      </c>
      <c r="AM9" s="10">
        <f t="shared" si="20"/>
        <v>-479.423</v>
      </c>
      <c r="AN9" s="10">
        <f t="shared" si="21"/>
        <v>4546</v>
      </c>
      <c r="AO9" s="10">
        <f t="shared" si="22"/>
        <v>4546</v>
      </c>
      <c r="AP9" s="10">
        <f t="shared" si="23"/>
        <v>681.9</v>
      </c>
      <c r="AQ9" s="191">
        <f t="shared" si="24"/>
        <v>1900</v>
      </c>
      <c r="AR9" s="191">
        <f t="shared" si="25"/>
        <v>1900</v>
      </c>
      <c r="AS9" s="191">
        <f t="shared" si="26"/>
        <v>15.2</v>
      </c>
      <c r="AT9" s="191">
        <f t="shared" si="27"/>
        <v>1900</v>
      </c>
      <c r="AU9" s="191">
        <f t="shared" si="28"/>
        <v>3.8</v>
      </c>
      <c r="AV9" s="191">
        <f t="shared" si="29"/>
        <v>4340</v>
      </c>
      <c r="AW9" s="191">
        <f t="shared" si="30"/>
        <v>4340</v>
      </c>
      <c r="AX9" s="191">
        <f t="shared" si="31"/>
        <v>173.6</v>
      </c>
      <c r="AY9" s="191">
        <f t="shared" si="32"/>
        <v>1900</v>
      </c>
      <c r="AZ9" s="191">
        <f t="shared" si="33"/>
        <v>1900</v>
      </c>
      <c r="BA9" s="191">
        <f t="shared" si="34"/>
        <v>95</v>
      </c>
      <c r="BB9" s="191">
        <f t="shared" si="35"/>
        <v>-318.22</v>
      </c>
      <c r="BC9" s="191">
        <f t="shared" si="36"/>
        <v>-6.11</v>
      </c>
      <c r="BD9" s="191">
        <f t="shared" si="37"/>
        <v>0</v>
      </c>
      <c r="BE9" s="191">
        <f t="shared" si="38"/>
        <v>-82.68</v>
      </c>
      <c r="BF9" s="191">
        <f t="shared" si="39"/>
        <v>-95</v>
      </c>
    </row>
    <row r="10" spans="2:58">
      <c r="B10" s="3" t="s">
        <v>467</v>
      </c>
      <c r="C10" s="166" t="str">
        <f>_xlfn.XLOOKUP(B10,'2024.9'!B:B,'2024.9'!G:G)</f>
        <v>2023/08/23</v>
      </c>
      <c r="D10">
        <f>_xlfn.XLOOKUP(B10,'Sum 2024.7-2024.9'!B:B,'Sum 2024.7-2024.9'!D:D)</f>
        <v>0</v>
      </c>
      <c r="E10" t="str">
        <f>_xlfn.XLOOKUP(B10,'2024.9'!B:B,'2024.9'!C:C)</f>
        <v>运营中心</v>
      </c>
      <c r="F10" t="str">
        <f>_xlfn.XLOOKUP(B10,'2024.9'!B:B,'2024.9'!F:F)</f>
        <v>仓管员</v>
      </c>
      <c r="G10">
        <f>_xlfn.XLOOKUP(B10,'2024.9姓名及payroll计数'!A:A,'2024.9姓名及payroll计数'!B:B)</f>
        <v>1</v>
      </c>
      <c r="H10" s="10">
        <f>_xlfn.XLOOKUP(B10,'Sum 2024.7-2024.9'!B:B,'Sum 2024.7-2024.9'!H:H)</f>
        <v>6673.36</v>
      </c>
      <c r="I10" s="10">
        <f>IFERROR(AVERAGEIF(#REF!,B10,#REF!),0)</f>
        <v>0</v>
      </c>
      <c r="J10" s="10">
        <f>_xlfn.XLOOKUP(B10,'Sum 2024.7-2024.9'!B:B,'Sum 2024.7-2024.9'!J:J)</f>
        <v>1900</v>
      </c>
      <c r="K10" s="10">
        <f>IFERROR(AVERAGEIF(#REF!,B10,#REF!),0)</f>
        <v>0</v>
      </c>
      <c r="M10" s="10">
        <f>SUMIF('2024.9'!B:B,B10,'2024.9'!L:L)</f>
        <v>363.68</v>
      </c>
      <c r="O10" s="10">
        <f>SUMIF('2024.9'!B:B,B10,'2024.9'!N:N)</f>
        <v>9.09</v>
      </c>
      <c r="P10" s="10">
        <f>SUMIF('2024.9'!B:B,B10,'2024.9'!P:P)</f>
        <v>3.8</v>
      </c>
      <c r="R10" s="10">
        <f>SUMIF('2024.9'!B:B,B10,'2024.9'!M:M)</f>
        <v>90.92</v>
      </c>
      <c r="T10" s="10">
        <f>SUMIF('2024.9'!B:B,B10,'2024.9'!O:O)</f>
        <v>0</v>
      </c>
      <c r="U10" s="10">
        <f t="shared" si="2"/>
        <v>6673.36</v>
      </c>
      <c r="V10" s="10">
        <f t="shared" si="3"/>
        <v>6673.36</v>
      </c>
      <c r="W10" s="10">
        <f t="shared" si="4"/>
        <v>1001.004</v>
      </c>
      <c r="X10" s="10">
        <f t="shared" si="5"/>
        <v>6673.36</v>
      </c>
      <c r="Y10" s="10">
        <f t="shared" si="6"/>
        <v>6673.36</v>
      </c>
      <c r="Z10" s="10">
        <f t="shared" si="7"/>
        <v>53.38688</v>
      </c>
      <c r="AA10" s="10">
        <f t="shared" si="8"/>
        <v>6673.36</v>
      </c>
      <c r="AB10" s="10">
        <f t="shared" si="9"/>
        <v>13.34672</v>
      </c>
      <c r="AC10" s="10">
        <f t="shared" si="10"/>
        <v>6673.36</v>
      </c>
      <c r="AD10" s="10">
        <f t="shared" si="11"/>
        <v>5626</v>
      </c>
      <c r="AE10" s="10">
        <f t="shared" si="12"/>
        <v>225.04</v>
      </c>
      <c r="AF10" s="10">
        <f t="shared" si="13"/>
        <v>6673.36</v>
      </c>
      <c r="AG10" s="10">
        <f t="shared" si="14"/>
        <v>6673.36</v>
      </c>
      <c r="AH10" s="10">
        <f t="shared" si="15"/>
        <v>333.668</v>
      </c>
      <c r="AI10" s="10">
        <f t="shared" si="16"/>
        <v>-637.324</v>
      </c>
      <c r="AJ10" s="10">
        <f t="shared" si="17"/>
        <v>-44.29688</v>
      </c>
      <c r="AK10" s="10">
        <f t="shared" si="18"/>
        <v>-9.54672</v>
      </c>
      <c r="AL10" s="10">
        <f t="shared" si="19"/>
        <v>-134.12</v>
      </c>
      <c r="AM10" s="10">
        <f t="shared" si="20"/>
        <v>-333.668</v>
      </c>
      <c r="AN10" s="10">
        <f t="shared" si="21"/>
        <v>4546</v>
      </c>
      <c r="AO10" s="10">
        <f t="shared" si="22"/>
        <v>4546</v>
      </c>
      <c r="AP10" s="10">
        <f t="shared" si="23"/>
        <v>681.9</v>
      </c>
      <c r="AQ10" s="191">
        <f t="shared" si="24"/>
        <v>1900</v>
      </c>
      <c r="AR10" s="191">
        <f t="shared" si="25"/>
        <v>1900</v>
      </c>
      <c r="AS10" s="191">
        <f t="shared" si="26"/>
        <v>15.2</v>
      </c>
      <c r="AT10" s="191">
        <f t="shared" si="27"/>
        <v>1900</v>
      </c>
      <c r="AU10" s="191">
        <f t="shared" si="28"/>
        <v>3.8</v>
      </c>
      <c r="AV10" s="191">
        <f t="shared" si="29"/>
        <v>4340</v>
      </c>
      <c r="AW10" s="191">
        <f t="shared" si="30"/>
        <v>4340</v>
      </c>
      <c r="AX10" s="191">
        <f t="shared" si="31"/>
        <v>173.6</v>
      </c>
      <c r="AY10" s="191">
        <f t="shared" si="32"/>
        <v>1900</v>
      </c>
      <c r="AZ10" s="191">
        <f t="shared" si="33"/>
        <v>1900</v>
      </c>
      <c r="BA10" s="191">
        <f t="shared" si="34"/>
        <v>95</v>
      </c>
      <c r="BB10" s="191">
        <f t="shared" si="35"/>
        <v>-318.22</v>
      </c>
      <c r="BC10" s="191">
        <f t="shared" si="36"/>
        <v>-6.11</v>
      </c>
      <c r="BD10" s="191">
        <f t="shared" si="37"/>
        <v>0</v>
      </c>
      <c r="BE10" s="191">
        <f t="shared" si="38"/>
        <v>-82.68</v>
      </c>
      <c r="BF10" s="191">
        <f t="shared" si="39"/>
        <v>-95</v>
      </c>
    </row>
    <row r="11" spans="2:58">
      <c r="B11" s="3" t="s">
        <v>208</v>
      </c>
      <c r="C11" s="166" t="str">
        <f>_xlfn.XLOOKUP(B11,'2024.9'!B:B,'2024.9'!G:G)</f>
        <v>2020/06/28</v>
      </c>
      <c r="D11">
        <f>_xlfn.XLOOKUP(B11,'Sum 2024.7-2024.9'!B:B,'Sum 2024.7-2024.9'!D:D)</f>
        <v>0</v>
      </c>
      <c r="E11" t="str">
        <f>_xlfn.XLOOKUP(B11,'2024.9'!B:B,'2024.9'!C:C)</f>
        <v>运营中心</v>
      </c>
      <c r="F11" t="str">
        <f>_xlfn.XLOOKUP(B11,'2024.9'!B:B,'2024.9'!F:F)</f>
        <v>仓库班长</v>
      </c>
      <c r="G11">
        <f>_xlfn.XLOOKUP(B11,'2024.9姓名及payroll计数'!A:A,'2024.9姓名及payroll计数'!B:B)</f>
        <v>1</v>
      </c>
      <c r="H11" s="10">
        <f>_xlfn.XLOOKUP(B11,'Sum 2024.7-2024.9'!B:B,'Sum 2024.7-2024.9'!H:H)</f>
        <v>8382.36</v>
      </c>
      <c r="I11" s="10">
        <f>IFERROR(AVERAGEIF(#REF!,B11,#REF!),0)</f>
        <v>0</v>
      </c>
      <c r="J11" s="10">
        <f>_xlfn.XLOOKUP(B11,'Sum 2024.7-2024.9'!B:B,'Sum 2024.7-2024.9'!J:J)</f>
        <v>1900</v>
      </c>
      <c r="K11" s="10">
        <f>IFERROR(AVERAGEIF(#REF!,B11,#REF!),0)</f>
        <v>0</v>
      </c>
      <c r="M11" s="10">
        <f>SUMIF('2024.9'!B:B,B11,'2024.9'!L:L)</f>
        <v>363.68</v>
      </c>
      <c r="O11" s="10">
        <f>SUMIF('2024.9'!B:B,B11,'2024.9'!N:N)</f>
        <v>9.09</v>
      </c>
      <c r="P11" s="10">
        <f>SUMIF('2024.9'!B:B,B11,'2024.9'!P:P)</f>
        <v>3.8</v>
      </c>
      <c r="R11" s="10">
        <f>SUMIF('2024.9'!B:B,B11,'2024.9'!M:M)</f>
        <v>90.92</v>
      </c>
      <c r="T11" s="10">
        <f>SUMIF('2024.9'!B:B,B11,'2024.9'!O:O)</f>
        <v>0</v>
      </c>
      <c r="U11" s="10">
        <f t="shared" si="2"/>
        <v>8382.36</v>
      </c>
      <c r="V11" s="10">
        <f t="shared" si="3"/>
        <v>8382.36</v>
      </c>
      <c r="W11" s="10">
        <f t="shared" si="4"/>
        <v>1257.354</v>
      </c>
      <c r="X11" s="10">
        <f t="shared" si="5"/>
        <v>8382.36</v>
      </c>
      <c r="Y11" s="10">
        <f t="shared" si="6"/>
        <v>8382.36</v>
      </c>
      <c r="Z11" s="10">
        <f t="shared" si="7"/>
        <v>67.05888</v>
      </c>
      <c r="AA11" s="10">
        <f t="shared" si="8"/>
        <v>8382.36</v>
      </c>
      <c r="AB11" s="10">
        <f t="shared" si="9"/>
        <v>16.76472</v>
      </c>
      <c r="AC11" s="10">
        <f t="shared" si="10"/>
        <v>8382.36</v>
      </c>
      <c r="AD11" s="10">
        <f t="shared" si="11"/>
        <v>5626</v>
      </c>
      <c r="AE11" s="10">
        <f t="shared" si="12"/>
        <v>225.04</v>
      </c>
      <c r="AF11" s="10">
        <f t="shared" si="13"/>
        <v>8382.36</v>
      </c>
      <c r="AG11" s="10">
        <f t="shared" si="14"/>
        <v>8382.36</v>
      </c>
      <c r="AH11" s="10">
        <f t="shared" si="15"/>
        <v>419.118</v>
      </c>
      <c r="AI11" s="10">
        <f t="shared" si="16"/>
        <v>-893.674</v>
      </c>
      <c r="AJ11" s="10">
        <f t="shared" si="17"/>
        <v>-57.96888</v>
      </c>
      <c r="AK11" s="10">
        <f t="shared" si="18"/>
        <v>-12.96472</v>
      </c>
      <c r="AL11" s="10">
        <f t="shared" si="19"/>
        <v>-134.12</v>
      </c>
      <c r="AM11" s="10">
        <f t="shared" si="20"/>
        <v>-419.118</v>
      </c>
      <c r="AN11" s="10">
        <f t="shared" si="21"/>
        <v>4546</v>
      </c>
      <c r="AO11" s="10">
        <f t="shared" si="22"/>
        <v>4546</v>
      </c>
      <c r="AP11" s="10">
        <f t="shared" si="23"/>
        <v>681.9</v>
      </c>
      <c r="AQ11" s="191">
        <f t="shared" si="24"/>
        <v>1900</v>
      </c>
      <c r="AR11" s="191">
        <f t="shared" si="25"/>
        <v>1900</v>
      </c>
      <c r="AS11" s="191">
        <f t="shared" si="26"/>
        <v>15.2</v>
      </c>
      <c r="AT11" s="191">
        <f t="shared" si="27"/>
        <v>1900</v>
      </c>
      <c r="AU11" s="191">
        <f t="shared" si="28"/>
        <v>3.8</v>
      </c>
      <c r="AV11" s="191">
        <f t="shared" si="29"/>
        <v>4340</v>
      </c>
      <c r="AW11" s="191">
        <f t="shared" si="30"/>
        <v>4340</v>
      </c>
      <c r="AX11" s="191">
        <f t="shared" si="31"/>
        <v>173.6</v>
      </c>
      <c r="AY11" s="191">
        <f t="shared" si="32"/>
        <v>1900</v>
      </c>
      <c r="AZ11" s="191">
        <f t="shared" si="33"/>
        <v>1900</v>
      </c>
      <c r="BA11" s="191">
        <f t="shared" si="34"/>
        <v>95</v>
      </c>
      <c r="BB11" s="191">
        <f t="shared" si="35"/>
        <v>-318.22</v>
      </c>
      <c r="BC11" s="191">
        <f t="shared" si="36"/>
        <v>-6.11</v>
      </c>
      <c r="BD11" s="191">
        <f t="shared" si="37"/>
        <v>0</v>
      </c>
      <c r="BE11" s="191">
        <f t="shared" si="38"/>
        <v>-82.68</v>
      </c>
      <c r="BF11" s="191">
        <f t="shared" si="39"/>
        <v>-95</v>
      </c>
    </row>
    <row r="12" spans="2:58">
      <c r="B12" s="3" t="s">
        <v>520</v>
      </c>
      <c r="C12" s="166" t="str">
        <f>_xlfn.XLOOKUP(B12,'2024.9'!B:B,'2024.9'!G:G)</f>
        <v>2024/05/15</v>
      </c>
      <c r="D12">
        <f>_xlfn.XLOOKUP(B12,'Sum 2024.7-2024.9'!B:B,'Sum 2024.7-2024.9'!D:D)</f>
        <v>0</v>
      </c>
      <c r="E12" t="str">
        <f>_xlfn.XLOOKUP(B12,'2024.9'!B:B,'2024.9'!C:C)</f>
        <v>采购部</v>
      </c>
      <c r="F12" t="str">
        <f>_xlfn.XLOOKUP(B12,'2024.9'!B:B,'2024.9'!F:F)</f>
        <v>采购工程师</v>
      </c>
      <c r="G12">
        <f>_xlfn.XLOOKUP(B12,'2024.9姓名及payroll计数'!A:A,'2024.9姓名及payroll计数'!B:B)</f>
        <v>1</v>
      </c>
      <c r="H12" s="10">
        <f>_xlfn.XLOOKUP(B12,'Sum 2024.7-2024.9'!B:B,'Sum 2024.7-2024.9'!H:H)</f>
        <v>4324.53</v>
      </c>
      <c r="I12" s="10">
        <f>IFERROR(AVERAGEIF(#REF!,B12,#REF!),0)</f>
        <v>0</v>
      </c>
      <c r="J12" s="10">
        <f>_xlfn.XLOOKUP(B12,'Sum 2024.7-2024.9'!B:B,'Sum 2024.7-2024.9'!J:J)</f>
        <v>3500</v>
      </c>
      <c r="K12" s="10">
        <f>IFERROR(AVERAGEIF(#REF!,B12,#REF!),0)</f>
        <v>0</v>
      </c>
      <c r="M12" s="10">
        <f>SUMIF('2024.9'!B:B,B12,'2024.9'!L:L)</f>
        <v>363.68</v>
      </c>
      <c r="O12" s="10">
        <f>SUMIF('2024.9'!B:B,B12,'2024.9'!N:N)</f>
        <v>9.09</v>
      </c>
      <c r="P12" s="10">
        <f>SUMIF('2024.9'!B:B,B12,'2024.9'!P:P)</f>
        <v>3.8</v>
      </c>
      <c r="R12" s="10">
        <f>SUMIF('2024.9'!B:B,B12,'2024.9'!M:M)</f>
        <v>90.92</v>
      </c>
      <c r="T12" s="10">
        <f>SUMIF('2024.9'!B:B,B12,'2024.9'!O:O)</f>
        <v>0</v>
      </c>
      <c r="U12" s="10">
        <f t="shared" si="2"/>
        <v>4546</v>
      </c>
      <c r="V12" s="10">
        <f t="shared" si="3"/>
        <v>4546</v>
      </c>
      <c r="W12" s="10">
        <f t="shared" si="4"/>
        <v>681.9</v>
      </c>
      <c r="X12" s="10">
        <f t="shared" si="5"/>
        <v>4324.53</v>
      </c>
      <c r="Y12" s="10">
        <f t="shared" si="6"/>
        <v>4324.53</v>
      </c>
      <c r="Z12" s="10">
        <f t="shared" si="7"/>
        <v>34.59624</v>
      </c>
      <c r="AA12" s="10">
        <f t="shared" si="8"/>
        <v>4324.53</v>
      </c>
      <c r="AB12" s="10">
        <f t="shared" si="9"/>
        <v>8.64906</v>
      </c>
      <c r="AC12" s="10">
        <f t="shared" si="10"/>
        <v>4340</v>
      </c>
      <c r="AD12" s="10">
        <f t="shared" si="11"/>
        <v>4340</v>
      </c>
      <c r="AE12" s="10">
        <f t="shared" si="12"/>
        <v>173.6</v>
      </c>
      <c r="AF12" s="10">
        <f t="shared" si="13"/>
        <v>4324.53</v>
      </c>
      <c r="AG12" s="10">
        <f t="shared" si="14"/>
        <v>4324.53</v>
      </c>
      <c r="AH12" s="10">
        <f t="shared" si="15"/>
        <v>216.2265</v>
      </c>
      <c r="AI12" s="10">
        <f t="shared" si="16"/>
        <v>-318.22</v>
      </c>
      <c r="AJ12" s="10">
        <f t="shared" si="17"/>
        <v>-25.50624</v>
      </c>
      <c r="AK12" s="10">
        <f t="shared" si="18"/>
        <v>-4.84906</v>
      </c>
      <c r="AL12" s="10">
        <f t="shared" si="19"/>
        <v>-82.68</v>
      </c>
      <c r="AM12" s="10">
        <f t="shared" si="20"/>
        <v>-216.2265</v>
      </c>
      <c r="AN12" s="10">
        <f t="shared" si="21"/>
        <v>4546</v>
      </c>
      <c r="AO12" s="10">
        <f t="shared" si="22"/>
        <v>4546</v>
      </c>
      <c r="AP12" s="10">
        <f t="shared" si="23"/>
        <v>681.9</v>
      </c>
      <c r="AQ12" s="191">
        <f t="shared" si="24"/>
        <v>3500</v>
      </c>
      <c r="AR12" s="191">
        <f t="shared" si="25"/>
        <v>3500</v>
      </c>
      <c r="AS12" s="191">
        <f t="shared" si="26"/>
        <v>28</v>
      </c>
      <c r="AT12" s="191">
        <f t="shared" si="27"/>
        <v>3500</v>
      </c>
      <c r="AU12" s="191">
        <f t="shared" si="28"/>
        <v>7</v>
      </c>
      <c r="AV12" s="191">
        <f t="shared" si="29"/>
        <v>4340</v>
      </c>
      <c r="AW12" s="191">
        <f t="shared" si="30"/>
        <v>4340</v>
      </c>
      <c r="AX12" s="191">
        <f t="shared" si="31"/>
        <v>173.6</v>
      </c>
      <c r="AY12" s="191">
        <f t="shared" si="32"/>
        <v>3500</v>
      </c>
      <c r="AZ12" s="191">
        <f t="shared" si="33"/>
        <v>3500</v>
      </c>
      <c r="BA12" s="191">
        <f t="shared" si="34"/>
        <v>175</v>
      </c>
      <c r="BB12" s="191">
        <f t="shared" si="35"/>
        <v>-318.22</v>
      </c>
      <c r="BC12" s="191">
        <f t="shared" si="36"/>
        <v>-18.91</v>
      </c>
      <c r="BD12" s="191">
        <f t="shared" si="37"/>
        <v>-3.2</v>
      </c>
      <c r="BE12" s="191">
        <f t="shared" si="38"/>
        <v>-82.68</v>
      </c>
      <c r="BF12" s="191">
        <f t="shared" si="39"/>
        <v>-175</v>
      </c>
    </row>
    <row r="13" spans="2:58">
      <c r="B13" s="3" t="s">
        <v>468</v>
      </c>
      <c r="C13" s="166" t="str">
        <f>_xlfn.XLOOKUP(B13,'2024.9'!B:B,'2024.9'!G:G)</f>
        <v>2023/12/06</v>
      </c>
      <c r="D13">
        <f>_xlfn.XLOOKUP(B13,'Sum 2024.7-2024.9'!B:B,'Sum 2024.7-2024.9'!D:D)</f>
        <v>0</v>
      </c>
      <c r="E13" t="str">
        <f>_xlfn.XLOOKUP(B13,'2024.9'!B:B,'2024.9'!C:C)</f>
        <v>采购部</v>
      </c>
      <c r="F13" t="str">
        <f>_xlfn.XLOOKUP(B13,'2024.9'!B:B,'2024.9'!F:F)</f>
        <v>采购助理</v>
      </c>
      <c r="G13">
        <f>_xlfn.XLOOKUP(B13,'2024.9姓名及payroll计数'!A:A,'2024.9姓名及payroll计数'!B:B)</f>
        <v>1</v>
      </c>
      <c r="H13" s="10">
        <f>_xlfn.XLOOKUP(B13,'Sum 2024.7-2024.9'!B:B,'Sum 2024.7-2024.9'!H:H)</f>
        <v>3966.5</v>
      </c>
      <c r="I13" s="10">
        <f>IFERROR(AVERAGEIF(#REF!,B13,#REF!),0)</f>
        <v>0</v>
      </c>
      <c r="J13" s="10">
        <f>_xlfn.XLOOKUP(B13,'Sum 2024.7-2024.9'!B:B,'Sum 2024.7-2024.9'!J:J)</f>
        <v>3118</v>
      </c>
      <c r="K13" s="10">
        <f>IFERROR(AVERAGEIF(#REF!,B13,#REF!),0)</f>
        <v>0</v>
      </c>
      <c r="M13" s="10">
        <f>SUMIF('2024.9'!B:B,B13,'2024.9'!L:L)</f>
        <v>363.68</v>
      </c>
      <c r="O13" s="10">
        <f>SUMIF('2024.9'!B:B,B13,'2024.9'!N:N)</f>
        <v>9.09</v>
      </c>
      <c r="P13" s="10">
        <f>SUMIF('2024.9'!B:B,B13,'2024.9'!P:P)</f>
        <v>3.8</v>
      </c>
      <c r="R13" s="10">
        <f>SUMIF('2024.9'!B:B,B13,'2024.9'!M:M)</f>
        <v>90.92</v>
      </c>
      <c r="T13" s="10">
        <f>SUMIF('2024.9'!B:B,B13,'2024.9'!O:O)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681.9</v>
      </c>
      <c r="X13" s="10">
        <f t="shared" si="5"/>
        <v>3966.5</v>
      </c>
      <c r="Y13" s="10">
        <f t="shared" si="6"/>
        <v>3966.5</v>
      </c>
      <c r="Z13" s="10">
        <f t="shared" si="7"/>
        <v>31.732</v>
      </c>
      <c r="AA13" s="10">
        <f t="shared" si="8"/>
        <v>3966.5</v>
      </c>
      <c r="AB13" s="10">
        <f t="shared" si="9"/>
        <v>7.933</v>
      </c>
      <c r="AC13" s="10">
        <f t="shared" si="10"/>
        <v>4340</v>
      </c>
      <c r="AD13" s="10">
        <f t="shared" si="11"/>
        <v>4340</v>
      </c>
      <c r="AE13" s="10">
        <f t="shared" si="12"/>
        <v>173.6</v>
      </c>
      <c r="AF13" s="10">
        <f t="shared" si="13"/>
        <v>3966.5</v>
      </c>
      <c r="AG13" s="10">
        <f t="shared" si="14"/>
        <v>3966.5</v>
      </c>
      <c r="AH13" s="10">
        <f t="shared" si="15"/>
        <v>198.325</v>
      </c>
      <c r="AI13" s="10">
        <f t="shared" si="16"/>
        <v>-318.22</v>
      </c>
      <c r="AJ13" s="10">
        <f t="shared" si="17"/>
        <v>-22.642</v>
      </c>
      <c r="AK13" s="10">
        <f t="shared" si="18"/>
        <v>-4.133</v>
      </c>
      <c r="AL13" s="10">
        <f t="shared" si="19"/>
        <v>-82.68</v>
      </c>
      <c r="AM13" s="10">
        <f t="shared" si="20"/>
        <v>-198.325</v>
      </c>
      <c r="AN13" s="10">
        <f t="shared" si="21"/>
        <v>4546</v>
      </c>
      <c r="AO13" s="10">
        <f t="shared" si="22"/>
        <v>4546</v>
      </c>
      <c r="AP13" s="10">
        <f t="shared" si="23"/>
        <v>681.9</v>
      </c>
      <c r="AQ13" s="191">
        <f t="shared" si="24"/>
        <v>3118</v>
      </c>
      <c r="AR13" s="191">
        <f t="shared" si="25"/>
        <v>3118</v>
      </c>
      <c r="AS13" s="191">
        <f t="shared" si="26"/>
        <v>24.944</v>
      </c>
      <c r="AT13" s="191">
        <f t="shared" si="27"/>
        <v>3118</v>
      </c>
      <c r="AU13" s="191">
        <f t="shared" si="28"/>
        <v>6.236</v>
      </c>
      <c r="AV13" s="191">
        <f t="shared" si="29"/>
        <v>4340</v>
      </c>
      <c r="AW13" s="191">
        <f t="shared" si="30"/>
        <v>4340</v>
      </c>
      <c r="AX13" s="191">
        <f t="shared" si="31"/>
        <v>173.6</v>
      </c>
      <c r="AY13" s="191">
        <f t="shared" si="32"/>
        <v>3118</v>
      </c>
      <c r="AZ13" s="191">
        <f t="shared" si="33"/>
        <v>3118</v>
      </c>
      <c r="BA13" s="191">
        <f t="shared" si="34"/>
        <v>155.9</v>
      </c>
      <c r="BB13" s="191">
        <f t="shared" si="35"/>
        <v>-318.22</v>
      </c>
      <c r="BC13" s="191">
        <f t="shared" si="36"/>
        <v>-15.854</v>
      </c>
      <c r="BD13" s="191">
        <f t="shared" si="37"/>
        <v>-2.436</v>
      </c>
      <c r="BE13" s="191">
        <f t="shared" si="38"/>
        <v>-82.68</v>
      </c>
      <c r="BF13" s="191">
        <f t="shared" si="39"/>
        <v>-155.9</v>
      </c>
    </row>
    <row r="14" spans="2:58">
      <c r="B14" s="3" t="s">
        <v>209</v>
      </c>
      <c r="C14" s="166" t="str">
        <f>_xlfn.XLOOKUP(B14,'2024.9'!B:B,'2024.9'!G:G)</f>
        <v>2021/05/24</v>
      </c>
      <c r="D14">
        <f>_xlfn.XLOOKUP(B14,'Sum 2024.7-2024.9'!B:B,'Sum 2024.7-2024.9'!D:D)</f>
        <v>0</v>
      </c>
      <c r="E14" t="str">
        <f>_xlfn.XLOOKUP(B14,'2024.9'!B:B,'2024.9'!C:C)</f>
        <v>运营中心</v>
      </c>
      <c r="F14" t="str">
        <f>_xlfn.XLOOKUP(B14,'2024.9'!B:B,'2024.9'!F:F)</f>
        <v>仓管员</v>
      </c>
      <c r="G14">
        <f>_xlfn.XLOOKUP(B14,'2024.9姓名及payroll计数'!A:A,'2024.9姓名及payroll计数'!B:B)</f>
        <v>1</v>
      </c>
      <c r="H14" s="10">
        <f>_xlfn.XLOOKUP(B14,'Sum 2024.7-2024.9'!B:B,'Sum 2024.7-2024.9'!H:H)</f>
        <v>6706.87</v>
      </c>
      <c r="I14" s="10">
        <f>IFERROR(AVERAGEIF(#REF!,B14,#REF!),0)</f>
        <v>0</v>
      </c>
      <c r="J14" s="10">
        <f>_xlfn.XLOOKUP(B14,'Sum 2024.7-2024.9'!B:B,'Sum 2024.7-2024.9'!J:J)</f>
        <v>1900</v>
      </c>
      <c r="K14" s="10">
        <f>IFERROR(AVERAGEIF(#REF!,B14,#REF!),0)</f>
        <v>0</v>
      </c>
      <c r="M14" s="10">
        <f>SUMIF('2024.9'!B:B,B14,'2024.9'!L:L)</f>
        <v>363.68</v>
      </c>
      <c r="O14" s="10">
        <f>SUMIF('2024.9'!B:B,B14,'2024.9'!N:N)</f>
        <v>9.09</v>
      </c>
      <c r="P14" s="10">
        <f>SUMIF('2024.9'!B:B,B14,'2024.9'!P:P)</f>
        <v>3.8</v>
      </c>
      <c r="R14" s="10">
        <f>SUMIF('2024.9'!B:B,B14,'2024.9'!M:M)</f>
        <v>90.92</v>
      </c>
      <c r="T14" s="10">
        <f>SUMIF('2024.9'!B:B,B14,'2024.9'!O:O)</f>
        <v>0</v>
      </c>
      <c r="U14" s="10">
        <f t="shared" si="2"/>
        <v>6706.87</v>
      </c>
      <c r="V14" s="10">
        <f t="shared" si="3"/>
        <v>6706.87</v>
      </c>
      <c r="W14" s="10">
        <f t="shared" si="4"/>
        <v>1006.0305</v>
      </c>
      <c r="X14" s="10">
        <f t="shared" si="5"/>
        <v>6706.87</v>
      </c>
      <c r="Y14" s="10">
        <f t="shared" si="6"/>
        <v>6706.87</v>
      </c>
      <c r="Z14" s="10">
        <f t="shared" si="7"/>
        <v>53.65496</v>
      </c>
      <c r="AA14" s="10">
        <f t="shared" si="8"/>
        <v>6706.87</v>
      </c>
      <c r="AB14" s="10">
        <f t="shared" si="9"/>
        <v>13.41374</v>
      </c>
      <c r="AC14" s="10">
        <f t="shared" si="10"/>
        <v>6706.87</v>
      </c>
      <c r="AD14" s="10">
        <f t="shared" si="11"/>
        <v>5626</v>
      </c>
      <c r="AE14" s="10">
        <f t="shared" si="12"/>
        <v>225.04</v>
      </c>
      <c r="AF14" s="10">
        <f t="shared" si="13"/>
        <v>6706.87</v>
      </c>
      <c r="AG14" s="10">
        <f t="shared" si="14"/>
        <v>6706.87</v>
      </c>
      <c r="AH14" s="10">
        <f t="shared" si="15"/>
        <v>335.3435</v>
      </c>
      <c r="AI14" s="10">
        <f t="shared" si="16"/>
        <v>-642.3505</v>
      </c>
      <c r="AJ14" s="10">
        <f t="shared" si="17"/>
        <v>-44.56496</v>
      </c>
      <c r="AK14" s="10">
        <f t="shared" si="18"/>
        <v>-9.61374</v>
      </c>
      <c r="AL14" s="10">
        <f t="shared" si="19"/>
        <v>-134.12</v>
      </c>
      <c r="AM14" s="10">
        <f t="shared" si="20"/>
        <v>-335.3435</v>
      </c>
      <c r="AN14" s="10">
        <f t="shared" si="21"/>
        <v>4546</v>
      </c>
      <c r="AO14" s="10">
        <f t="shared" si="22"/>
        <v>4546</v>
      </c>
      <c r="AP14" s="10">
        <f t="shared" si="23"/>
        <v>681.9</v>
      </c>
      <c r="AQ14" s="191">
        <f t="shared" si="24"/>
        <v>1900</v>
      </c>
      <c r="AR14" s="191">
        <f t="shared" si="25"/>
        <v>1900</v>
      </c>
      <c r="AS14" s="191">
        <f t="shared" si="26"/>
        <v>15.2</v>
      </c>
      <c r="AT14" s="191">
        <f t="shared" si="27"/>
        <v>1900</v>
      </c>
      <c r="AU14" s="191">
        <f t="shared" si="28"/>
        <v>3.8</v>
      </c>
      <c r="AV14" s="191">
        <f t="shared" si="29"/>
        <v>4340</v>
      </c>
      <c r="AW14" s="191">
        <f t="shared" si="30"/>
        <v>4340</v>
      </c>
      <c r="AX14" s="191">
        <f t="shared" si="31"/>
        <v>173.6</v>
      </c>
      <c r="AY14" s="191">
        <f t="shared" si="32"/>
        <v>1900</v>
      </c>
      <c r="AZ14" s="191">
        <f t="shared" si="33"/>
        <v>1900</v>
      </c>
      <c r="BA14" s="191">
        <f t="shared" si="34"/>
        <v>95</v>
      </c>
      <c r="BB14" s="191">
        <f t="shared" si="35"/>
        <v>-318.22</v>
      </c>
      <c r="BC14" s="191">
        <f t="shared" si="36"/>
        <v>-6.11</v>
      </c>
      <c r="BD14" s="191">
        <f t="shared" si="37"/>
        <v>0</v>
      </c>
      <c r="BE14" s="191">
        <f t="shared" si="38"/>
        <v>-82.68</v>
      </c>
      <c r="BF14" s="191">
        <f t="shared" si="39"/>
        <v>-95</v>
      </c>
    </row>
    <row r="15" spans="2:58">
      <c r="B15" s="3" t="s">
        <v>210</v>
      </c>
      <c r="C15" s="166" t="str">
        <f>_xlfn.XLOOKUP(B15,'2024.9'!B:B,'2024.9'!G:G)</f>
        <v>2021/03/15</v>
      </c>
      <c r="D15">
        <f>_xlfn.XLOOKUP(B15,'Sum 2024.7-2024.9'!B:B,'Sum 2024.7-2024.9'!D:D)</f>
        <v>0</v>
      </c>
      <c r="E15" t="str">
        <f>_xlfn.XLOOKUP(B15,'2024.9'!B:B,'2024.9'!C:C)</f>
        <v>运营中心</v>
      </c>
      <c r="F15" t="str">
        <f>_xlfn.XLOOKUP(B15,'2024.9'!B:B,'2024.9'!F:F)</f>
        <v>仓管员</v>
      </c>
      <c r="G15">
        <f>_xlfn.XLOOKUP(B15,'2024.9姓名及payroll计数'!A:A,'2024.9姓名及payroll计数'!B:B)</f>
        <v>1</v>
      </c>
      <c r="H15" s="10">
        <f>_xlfn.XLOOKUP(B15,'Sum 2024.7-2024.9'!B:B,'Sum 2024.7-2024.9'!H:H)</f>
        <v>7984.34</v>
      </c>
      <c r="I15" s="10">
        <f>IFERROR(AVERAGEIF(#REF!,B15,#REF!),0)</f>
        <v>0</v>
      </c>
      <c r="J15" s="10">
        <f>_xlfn.XLOOKUP(B15,'Sum 2024.7-2024.9'!B:B,'Sum 2024.7-2024.9'!J:J)</f>
        <v>1900</v>
      </c>
      <c r="K15" s="10">
        <f>IFERROR(AVERAGEIF(#REF!,B15,#REF!),0)</f>
        <v>0</v>
      </c>
      <c r="M15" s="10">
        <f>SUMIF('2024.9'!B:B,B15,'2024.9'!L:L)</f>
        <v>363.68</v>
      </c>
      <c r="O15" s="10">
        <f>SUMIF('2024.9'!B:B,B15,'2024.9'!N:N)</f>
        <v>9.09</v>
      </c>
      <c r="P15" s="10">
        <f>SUMIF('2024.9'!B:B,B15,'2024.9'!P:P)</f>
        <v>3.8</v>
      </c>
      <c r="R15" s="10">
        <f>SUMIF('2024.9'!B:B,B15,'2024.9'!M:M)</f>
        <v>90.92</v>
      </c>
      <c r="T15" s="10">
        <f>SUMIF('2024.9'!B:B,B15,'2024.9'!O:O)</f>
        <v>0</v>
      </c>
      <c r="U15" s="10">
        <f t="shared" si="2"/>
        <v>7984.34</v>
      </c>
      <c r="V15" s="10">
        <f t="shared" si="3"/>
        <v>7984.34</v>
      </c>
      <c r="W15" s="10">
        <f t="shared" si="4"/>
        <v>1197.651</v>
      </c>
      <c r="X15" s="10">
        <f t="shared" si="5"/>
        <v>7984.34</v>
      </c>
      <c r="Y15" s="10">
        <f t="shared" si="6"/>
        <v>7984.34</v>
      </c>
      <c r="Z15" s="10">
        <f t="shared" si="7"/>
        <v>63.87472</v>
      </c>
      <c r="AA15" s="10">
        <f t="shared" si="8"/>
        <v>7984.34</v>
      </c>
      <c r="AB15" s="10">
        <f t="shared" si="9"/>
        <v>15.96868</v>
      </c>
      <c r="AC15" s="10">
        <f t="shared" si="10"/>
        <v>7984.34</v>
      </c>
      <c r="AD15" s="10">
        <f t="shared" si="11"/>
        <v>5626</v>
      </c>
      <c r="AE15" s="10">
        <f t="shared" si="12"/>
        <v>225.04</v>
      </c>
      <c r="AF15" s="10">
        <f t="shared" si="13"/>
        <v>7984.34</v>
      </c>
      <c r="AG15" s="10">
        <f t="shared" si="14"/>
        <v>7984.34</v>
      </c>
      <c r="AH15" s="10">
        <f t="shared" si="15"/>
        <v>399.217</v>
      </c>
      <c r="AI15" s="10">
        <f t="shared" si="16"/>
        <v>-833.971</v>
      </c>
      <c r="AJ15" s="10">
        <f t="shared" si="17"/>
        <v>-54.78472</v>
      </c>
      <c r="AK15" s="10">
        <f t="shared" si="18"/>
        <v>-12.16868</v>
      </c>
      <c r="AL15" s="10">
        <f t="shared" si="19"/>
        <v>-134.12</v>
      </c>
      <c r="AM15" s="10">
        <f t="shared" si="20"/>
        <v>-399.217</v>
      </c>
      <c r="AN15" s="10">
        <f t="shared" si="21"/>
        <v>4546</v>
      </c>
      <c r="AO15" s="10">
        <f t="shared" si="22"/>
        <v>4546</v>
      </c>
      <c r="AP15" s="10">
        <f t="shared" si="23"/>
        <v>681.9</v>
      </c>
      <c r="AQ15" s="191">
        <f t="shared" si="24"/>
        <v>1900</v>
      </c>
      <c r="AR15" s="191">
        <f t="shared" si="25"/>
        <v>1900</v>
      </c>
      <c r="AS15" s="191">
        <f t="shared" si="26"/>
        <v>15.2</v>
      </c>
      <c r="AT15" s="191">
        <f t="shared" si="27"/>
        <v>1900</v>
      </c>
      <c r="AU15" s="191">
        <f t="shared" si="28"/>
        <v>3.8</v>
      </c>
      <c r="AV15" s="191">
        <f t="shared" si="29"/>
        <v>4340</v>
      </c>
      <c r="AW15" s="191">
        <f t="shared" si="30"/>
        <v>4340</v>
      </c>
      <c r="AX15" s="191">
        <f t="shared" si="31"/>
        <v>173.6</v>
      </c>
      <c r="AY15" s="191">
        <f t="shared" si="32"/>
        <v>1900</v>
      </c>
      <c r="AZ15" s="191">
        <f t="shared" si="33"/>
        <v>1900</v>
      </c>
      <c r="BA15" s="191">
        <f t="shared" si="34"/>
        <v>95</v>
      </c>
      <c r="BB15" s="191">
        <f t="shared" si="35"/>
        <v>-318.22</v>
      </c>
      <c r="BC15" s="191">
        <f t="shared" si="36"/>
        <v>-6.11</v>
      </c>
      <c r="BD15" s="191">
        <f t="shared" si="37"/>
        <v>0</v>
      </c>
      <c r="BE15" s="191">
        <f t="shared" si="38"/>
        <v>-82.68</v>
      </c>
      <c r="BF15" s="191">
        <f t="shared" si="39"/>
        <v>-95</v>
      </c>
    </row>
    <row r="16" spans="2:58">
      <c r="B16" s="3" t="s">
        <v>211</v>
      </c>
      <c r="C16" s="166" t="str">
        <f>_xlfn.XLOOKUP(B16,'2024.9'!B:B,'2024.9'!G:G)</f>
        <v>2018/06/26</v>
      </c>
      <c r="D16">
        <f>_xlfn.XLOOKUP(B16,'Sum 2024.7-2024.9'!B:B,'Sum 2024.7-2024.9'!D:D)</f>
        <v>0</v>
      </c>
      <c r="E16" t="str">
        <f>_xlfn.XLOOKUP(B16,'2024.9'!B:B,'2024.9'!C:C)</f>
        <v>运营中心</v>
      </c>
      <c r="F16" t="str">
        <f>_xlfn.XLOOKUP(B16,'2024.9'!B:B,'2024.9'!F:F)</f>
        <v>装配电工</v>
      </c>
      <c r="G16">
        <f>_xlfn.XLOOKUP(B16,'2024.9姓名及payroll计数'!A:A,'2024.9姓名及payroll计数'!B:B)</f>
        <v>1</v>
      </c>
      <c r="H16" s="10">
        <f>_xlfn.XLOOKUP(B16,'Sum 2024.7-2024.9'!B:B,'Sum 2024.7-2024.9'!H:H)</f>
        <v>7864.32</v>
      </c>
      <c r="I16" s="10">
        <f>IFERROR(AVERAGEIF(#REF!,B16,#REF!),0)</f>
        <v>0</v>
      </c>
      <c r="J16" s="10">
        <f>_xlfn.XLOOKUP(B16,'Sum 2024.7-2024.9'!B:B,'Sum 2024.7-2024.9'!J:J)</f>
        <v>1900</v>
      </c>
      <c r="K16" s="10">
        <f>IFERROR(AVERAGEIF(#REF!,B16,#REF!),0)</f>
        <v>0</v>
      </c>
      <c r="M16" s="10">
        <f>SUMIF('2024.9'!B:B,B16,'2024.9'!L:L)</f>
        <v>363.68</v>
      </c>
      <c r="O16" s="10">
        <f>SUMIF('2024.9'!B:B,B16,'2024.9'!N:N)</f>
        <v>9.09</v>
      </c>
      <c r="P16" s="10">
        <f>SUMIF('2024.9'!B:B,B16,'2024.9'!P:P)</f>
        <v>3.8</v>
      </c>
      <c r="R16" s="10">
        <f>SUMIF('2024.9'!B:B,B16,'2024.9'!M:M)</f>
        <v>90.92</v>
      </c>
      <c r="T16" s="10">
        <f>SUMIF('2024.9'!B:B,B16,'2024.9'!O:O)</f>
        <v>0</v>
      </c>
      <c r="U16" s="10">
        <f t="shared" si="2"/>
        <v>7864.32</v>
      </c>
      <c r="V16" s="10">
        <f t="shared" si="3"/>
        <v>7864.32</v>
      </c>
      <c r="W16" s="10">
        <f t="shared" si="4"/>
        <v>1179.648</v>
      </c>
      <c r="X16" s="10">
        <f t="shared" si="5"/>
        <v>7864.32</v>
      </c>
      <c r="Y16" s="10">
        <f t="shared" si="6"/>
        <v>7864.32</v>
      </c>
      <c r="Z16" s="10">
        <f t="shared" si="7"/>
        <v>62.91456</v>
      </c>
      <c r="AA16" s="10">
        <f t="shared" si="8"/>
        <v>7864.32</v>
      </c>
      <c r="AB16" s="10">
        <f t="shared" si="9"/>
        <v>15.72864</v>
      </c>
      <c r="AC16" s="10">
        <f t="shared" si="10"/>
        <v>7864.32</v>
      </c>
      <c r="AD16" s="10">
        <f t="shared" si="11"/>
        <v>5626</v>
      </c>
      <c r="AE16" s="10">
        <f t="shared" si="12"/>
        <v>225.04</v>
      </c>
      <c r="AF16" s="10">
        <f t="shared" si="13"/>
        <v>7864.32</v>
      </c>
      <c r="AG16" s="10">
        <f t="shared" si="14"/>
        <v>7864.32</v>
      </c>
      <c r="AH16" s="10">
        <f t="shared" si="15"/>
        <v>393.216</v>
      </c>
      <c r="AI16" s="10">
        <f t="shared" si="16"/>
        <v>-815.968</v>
      </c>
      <c r="AJ16" s="10">
        <f t="shared" si="17"/>
        <v>-53.82456</v>
      </c>
      <c r="AK16" s="10">
        <f t="shared" si="18"/>
        <v>-11.92864</v>
      </c>
      <c r="AL16" s="10">
        <f t="shared" si="19"/>
        <v>-134.12</v>
      </c>
      <c r="AM16" s="10">
        <f t="shared" si="20"/>
        <v>-393.216</v>
      </c>
      <c r="AN16" s="10">
        <f t="shared" si="21"/>
        <v>4546</v>
      </c>
      <c r="AO16" s="10">
        <f t="shared" si="22"/>
        <v>4546</v>
      </c>
      <c r="AP16" s="10">
        <f t="shared" si="23"/>
        <v>681.9</v>
      </c>
      <c r="AQ16" s="191">
        <f t="shared" si="24"/>
        <v>1900</v>
      </c>
      <c r="AR16" s="191">
        <f t="shared" si="25"/>
        <v>1900</v>
      </c>
      <c r="AS16" s="191">
        <f t="shared" si="26"/>
        <v>15.2</v>
      </c>
      <c r="AT16" s="191">
        <f t="shared" si="27"/>
        <v>1900</v>
      </c>
      <c r="AU16" s="191">
        <f t="shared" si="28"/>
        <v>3.8</v>
      </c>
      <c r="AV16" s="191">
        <f t="shared" si="29"/>
        <v>4340</v>
      </c>
      <c r="AW16" s="191">
        <f t="shared" si="30"/>
        <v>4340</v>
      </c>
      <c r="AX16" s="191">
        <f t="shared" si="31"/>
        <v>173.6</v>
      </c>
      <c r="AY16" s="191">
        <f t="shared" si="32"/>
        <v>1900</v>
      </c>
      <c r="AZ16" s="191">
        <f t="shared" si="33"/>
        <v>1900</v>
      </c>
      <c r="BA16" s="191">
        <f t="shared" si="34"/>
        <v>95</v>
      </c>
      <c r="BB16" s="191">
        <f t="shared" si="35"/>
        <v>-318.22</v>
      </c>
      <c r="BC16" s="191">
        <f t="shared" si="36"/>
        <v>-6.11</v>
      </c>
      <c r="BD16" s="191">
        <f t="shared" si="37"/>
        <v>0</v>
      </c>
      <c r="BE16" s="191">
        <f t="shared" si="38"/>
        <v>-82.68</v>
      </c>
      <c r="BF16" s="191">
        <f t="shared" si="39"/>
        <v>-95</v>
      </c>
    </row>
    <row r="17" spans="2:58">
      <c r="B17" s="3" t="s">
        <v>469</v>
      </c>
      <c r="C17" s="166" t="str">
        <f>_xlfn.XLOOKUP(B17,'2024.9'!B:B,'2024.9'!G:G)</f>
        <v>2023/09/04</v>
      </c>
      <c r="D17">
        <f>_xlfn.XLOOKUP(B17,'Sum 2024.7-2024.9'!B:B,'Sum 2024.7-2024.9'!D:D)</f>
        <v>0</v>
      </c>
      <c r="E17" t="str">
        <f>_xlfn.XLOOKUP(B17,'2024.9'!B:B,'2024.9'!C:C)</f>
        <v>运营中心</v>
      </c>
      <c r="F17" t="str">
        <f>_xlfn.XLOOKUP(B17,'2024.9'!B:B,'2024.9'!F:F)</f>
        <v>装配钳工</v>
      </c>
      <c r="G17">
        <f>_xlfn.XLOOKUP(B17,'2024.9姓名及payroll计数'!A:A,'2024.9姓名及payroll计数'!B:B)</f>
        <v>1</v>
      </c>
      <c r="H17" s="10">
        <f>_xlfn.XLOOKUP(B17,'Sum 2024.7-2024.9'!B:B,'Sum 2024.7-2024.9'!H:H)</f>
        <v>5917.41</v>
      </c>
      <c r="I17" s="10">
        <f>IFERROR(AVERAGEIF(#REF!,B17,#REF!),0)</f>
        <v>0</v>
      </c>
      <c r="J17" s="10">
        <f>_xlfn.XLOOKUP(B17,'Sum 2024.7-2024.9'!B:B,'Sum 2024.7-2024.9'!J:J)</f>
        <v>1900</v>
      </c>
      <c r="K17" s="10">
        <f>IFERROR(AVERAGEIF(#REF!,B17,#REF!),0)</f>
        <v>0</v>
      </c>
      <c r="M17" s="10">
        <f>SUMIF('2024.9'!B:B,B17,'2024.9'!L:L)</f>
        <v>363.68</v>
      </c>
      <c r="O17" s="10">
        <f>SUMIF('2024.9'!B:B,B17,'2024.9'!N:N)</f>
        <v>9.09</v>
      </c>
      <c r="P17" s="10">
        <f>SUMIF('2024.9'!B:B,B17,'2024.9'!P:P)</f>
        <v>3.8</v>
      </c>
      <c r="R17" s="10">
        <f>SUMIF('2024.9'!B:B,B17,'2024.9'!M:M)</f>
        <v>90.92</v>
      </c>
      <c r="T17" s="10">
        <f>SUMIF('2024.9'!B:B,B17,'2024.9'!O:O)</f>
        <v>0</v>
      </c>
      <c r="U17" s="10">
        <f t="shared" si="2"/>
        <v>5917.41</v>
      </c>
      <c r="V17" s="10">
        <f t="shared" si="3"/>
        <v>5917.41</v>
      </c>
      <c r="W17" s="10">
        <f t="shared" si="4"/>
        <v>887.6115</v>
      </c>
      <c r="X17" s="10">
        <f t="shared" si="5"/>
        <v>5917.41</v>
      </c>
      <c r="Y17" s="10">
        <f t="shared" si="6"/>
        <v>5917.41</v>
      </c>
      <c r="Z17" s="10">
        <f t="shared" si="7"/>
        <v>47.33928</v>
      </c>
      <c r="AA17" s="10">
        <f t="shared" si="8"/>
        <v>5917.41</v>
      </c>
      <c r="AB17" s="10">
        <f t="shared" si="9"/>
        <v>11.83482</v>
      </c>
      <c r="AC17" s="10">
        <f t="shared" si="10"/>
        <v>5917.41</v>
      </c>
      <c r="AD17" s="10">
        <f t="shared" si="11"/>
        <v>5626</v>
      </c>
      <c r="AE17" s="10">
        <f t="shared" si="12"/>
        <v>225.04</v>
      </c>
      <c r="AF17" s="10">
        <f t="shared" si="13"/>
        <v>5917.41</v>
      </c>
      <c r="AG17" s="10">
        <f t="shared" si="14"/>
        <v>5917.41</v>
      </c>
      <c r="AH17" s="10">
        <f t="shared" si="15"/>
        <v>295.8705</v>
      </c>
      <c r="AI17" s="10">
        <f t="shared" si="16"/>
        <v>-523.9315</v>
      </c>
      <c r="AJ17" s="10">
        <f t="shared" si="17"/>
        <v>-38.24928</v>
      </c>
      <c r="AK17" s="10">
        <f t="shared" si="18"/>
        <v>-8.03482</v>
      </c>
      <c r="AL17" s="10">
        <f t="shared" si="19"/>
        <v>-134.12</v>
      </c>
      <c r="AM17" s="10">
        <f t="shared" si="20"/>
        <v>-295.8705</v>
      </c>
      <c r="AN17" s="10">
        <f t="shared" si="21"/>
        <v>4546</v>
      </c>
      <c r="AO17" s="10">
        <f t="shared" si="22"/>
        <v>4546</v>
      </c>
      <c r="AP17" s="10">
        <f t="shared" si="23"/>
        <v>681.9</v>
      </c>
      <c r="AQ17" s="191">
        <f t="shared" si="24"/>
        <v>1900</v>
      </c>
      <c r="AR17" s="191">
        <f t="shared" si="25"/>
        <v>1900</v>
      </c>
      <c r="AS17" s="191">
        <f t="shared" si="26"/>
        <v>15.2</v>
      </c>
      <c r="AT17" s="191">
        <f t="shared" si="27"/>
        <v>1900</v>
      </c>
      <c r="AU17" s="191">
        <f t="shared" si="28"/>
        <v>3.8</v>
      </c>
      <c r="AV17" s="191">
        <f t="shared" si="29"/>
        <v>4340</v>
      </c>
      <c r="AW17" s="191">
        <f t="shared" si="30"/>
        <v>4340</v>
      </c>
      <c r="AX17" s="191">
        <f t="shared" si="31"/>
        <v>173.6</v>
      </c>
      <c r="AY17" s="191">
        <f t="shared" si="32"/>
        <v>1900</v>
      </c>
      <c r="AZ17" s="191">
        <f t="shared" si="33"/>
        <v>1900</v>
      </c>
      <c r="BA17" s="191">
        <f t="shared" si="34"/>
        <v>95</v>
      </c>
      <c r="BB17" s="191">
        <f t="shared" si="35"/>
        <v>-318.22</v>
      </c>
      <c r="BC17" s="191">
        <f t="shared" si="36"/>
        <v>-6.11</v>
      </c>
      <c r="BD17" s="191">
        <f t="shared" si="37"/>
        <v>0</v>
      </c>
      <c r="BE17" s="191">
        <f t="shared" si="38"/>
        <v>-82.68</v>
      </c>
      <c r="BF17" s="191">
        <f t="shared" si="39"/>
        <v>-95</v>
      </c>
    </row>
    <row r="18" spans="2:58">
      <c r="B18" s="3" t="s">
        <v>215</v>
      </c>
      <c r="C18" s="166" t="str">
        <f>_xlfn.XLOOKUP(B18,'2024.9'!B:B,'2024.9'!G:G)</f>
        <v>2021/06/30</v>
      </c>
      <c r="D18">
        <f>_xlfn.XLOOKUP(B18,'Sum 2024.7-2024.9'!B:B,'Sum 2024.7-2024.9'!D:D)</f>
        <v>0</v>
      </c>
      <c r="E18" t="str">
        <f>_xlfn.XLOOKUP(B18,'2024.9'!B:B,'2024.9'!C:C)</f>
        <v>运营中心</v>
      </c>
      <c r="F18" t="str">
        <f>_xlfn.XLOOKUP(B18,'2024.9'!B:B,'2024.9'!F:F)</f>
        <v>装配电工</v>
      </c>
      <c r="G18">
        <f>_xlfn.XLOOKUP(B18,'2024.9姓名及payroll计数'!A:A,'2024.9姓名及payroll计数'!B:B)</f>
        <v>1</v>
      </c>
      <c r="H18" s="10">
        <f>_xlfn.XLOOKUP(B18,'Sum 2024.7-2024.9'!B:B,'Sum 2024.7-2024.9'!H:H)</f>
        <v>6793.33</v>
      </c>
      <c r="I18" s="10">
        <f>IFERROR(AVERAGEIF(#REF!,B18,#REF!),0)</f>
        <v>0</v>
      </c>
      <c r="J18" s="10">
        <f>_xlfn.XLOOKUP(B18,'Sum 2024.7-2024.9'!B:B,'Sum 2024.7-2024.9'!J:J)</f>
        <v>1900</v>
      </c>
      <c r="K18" s="10">
        <f>IFERROR(AVERAGEIF(#REF!,B18,#REF!),0)</f>
        <v>0</v>
      </c>
      <c r="M18" s="10">
        <f>SUMIF('2024.9'!B:B,B18,'2024.9'!L:L)</f>
        <v>363.68</v>
      </c>
      <c r="O18" s="10">
        <f>SUMIF('2024.9'!B:B,B18,'2024.9'!N:N)</f>
        <v>9.09</v>
      </c>
      <c r="P18" s="10">
        <f>SUMIF('2024.9'!B:B,B18,'2024.9'!P:P)</f>
        <v>3.8</v>
      </c>
      <c r="R18" s="10">
        <f>SUMIF('2024.9'!B:B,B18,'2024.9'!M:M)</f>
        <v>90.92</v>
      </c>
      <c r="T18" s="10">
        <f>SUMIF('2024.9'!B:B,B18,'2024.9'!O:O)</f>
        <v>0</v>
      </c>
      <c r="U18" s="10">
        <f t="shared" si="2"/>
        <v>6793.33</v>
      </c>
      <c r="V18" s="10">
        <f t="shared" si="3"/>
        <v>6793.33</v>
      </c>
      <c r="W18" s="10">
        <f t="shared" si="4"/>
        <v>1018.9995</v>
      </c>
      <c r="X18" s="10">
        <f t="shared" si="5"/>
        <v>6793.33</v>
      </c>
      <c r="Y18" s="10">
        <f t="shared" si="6"/>
        <v>6793.33</v>
      </c>
      <c r="Z18" s="10">
        <f t="shared" si="7"/>
        <v>54.34664</v>
      </c>
      <c r="AA18" s="10">
        <f t="shared" si="8"/>
        <v>6793.33</v>
      </c>
      <c r="AB18" s="10">
        <f t="shared" si="9"/>
        <v>13.58666</v>
      </c>
      <c r="AC18" s="10">
        <f t="shared" si="10"/>
        <v>6793.33</v>
      </c>
      <c r="AD18" s="10">
        <f t="shared" si="11"/>
        <v>5626</v>
      </c>
      <c r="AE18" s="10">
        <f t="shared" si="12"/>
        <v>225.04</v>
      </c>
      <c r="AF18" s="10">
        <f t="shared" si="13"/>
        <v>6793.33</v>
      </c>
      <c r="AG18" s="10">
        <f t="shared" si="14"/>
        <v>6793.33</v>
      </c>
      <c r="AH18" s="10">
        <f t="shared" si="15"/>
        <v>339.6665</v>
      </c>
      <c r="AI18" s="10">
        <f t="shared" si="16"/>
        <v>-655.3195</v>
      </c>
      <c r="AJ18" s="10">
        <f t="shared" si="17"/>
        <v>-45.25664</v>
      </c>
      <c r="AK18" s="10">
        <f t="shared" si="18"/>
        <v>-9.78666</v>
      </c>
      <c r="AL18" s="10">
        <f t="shared" si="19"/>
        <v>-134.12</v>
      </c>
      <c r="AM18" s="10">
        <f t="shared" si="20"/>
        <v>-339.6665</v>
      </c>
      <c r="AN18" s="10">
        <f t="shared" si="21"/>
        <v>4546</v>
      </c>
      <c r="AO18" s="10">
        <f t="shared" si="22"/>
        <v>4546</v>
      </c>
      <c r="AP18" s="10">
        <f t="shared" si="23"/>
        <v>681.9</v>
      </c>
      <c r="AQ18" s="191">
        <f t="shared" si="24"/>
        <v>1900</v>
      </c>
      <c r="AR18" s="191">
        <f t="shared" si="25"/>
        <v>1900</v>
      </c>
      <c r="AS18" s="191">
        <f t="shared" si="26"/>
        <v>15.2</v>
      </c>
      <c r="AT18" s="191">
        <f t="shared" si="27"/>
        <v>1900</v>
      </c>
      <c r="AU18" s="191">
        <f t="shared" si="28"/>
        <v>3.8</v>
      </c>
      <c r="AV18" s="191">
        <f t="shared" si="29"/>
        <v>4340</v>
      </c>
      <c r="AW18" s="191">
        <f t="shared" si="30"/>
        <v>4340</v>
      </c>
      <c r="AX18" s="191">
        <f t="shared" si="31"/>
        <v>173.6</v>
      </c>
      <c r="AY18" s="191">
        <f t="shared" si="32"/>
        <v>1900</v>
      </c>
      <c r="AZ18" s="191">
        <f t="shared" si="33"/>
        <v>1900</v>
      </c>
      <c r="BA18" s="191">
        <f t="shared" si="34"/>
        <v>95</v>
      </c>
      <c r="BB18" s="191">
        <f t="shared" si="35"/>
        <v>-318.22</v>
      </c>
      <c r="BC18" s="191">
        <f t="shared" si="36"/>
        <v>-6.11</v>
      </c>
      <c r="BD18" s="191">
        <f t="shared" si="37"/>
        <v>0</v>
      </c>
      <c r="BE18" s="191">
        <f t="shared" si="38"/>
        <v>-82.68</v>
      </c>
      <c r="BF18" s="191">
        <f t="shared" si="39"/>
        <v>-95</v>
      </c>
    </row>
    <row r="19" spans="2:58">
      <c r="B19" s="3" t="s">
        <v>470</v>
      </c>
      <c r="C19" s="166" t="str">
        <f>_xlfn.XLOOKUP(B19,'2024.9'!B:B,'2024.9'!G:G)</f>
        <v>2023/11/01</v>
      </c>
      <c r="D19">
        <f>_xlfn.XLOOKUP(B19,'Sum 2024.7-2024.9'!B:B,'Sum 2024.7-2024.9'!D:D)</f>
        <v>0</v>
      </c>
      <c r="E19" t="str">
        <f>_xlfn.XLOOKUP(B19,'2024.9'!B:B,'2024.9'!C:C)</f>
        <v>研发部</v>
      </c>
      <c r="F19" t="str">
        <f>_xlfn.XLOOKUP(B19,'2024.9'!B:B,'2024.9'!F:F)</f>
        <v>机械研发工程师</v>
      </c>
      <c r="G19">
        <f>_xlfn.XLOOKUP(B19,'2024.9姓名及payroll计数'!A:A,'2024.9姓名及payroll计数'!B:B)</f>
        <v>1</v>
      </c>
      <c r="H19" s="10">
        <f>_xlfn.XLOOKUP(B19,'Sum 2024.7-2024.9'!B:B,'Sum 2024.7-2024.9'!H:H)</f>
        <v>14178.9</v>
      </c>
      <c r="I19" s="10">
        <f>IFERROR(AVERAGEIF(#REF!,B19,#REF!),0)</f>
        <v>0</v>
      </c>
      <c r="J19" s="10">
        <f>_xlfn.XLOOKUP(B19,'Sum 2024.7-2024.9'!B:B,'Sum 2024.7-2024.9'!J:J)</f>
        <v>5520</v>
      </c>
      <c r="K19" s="10">
        <f>IFERROR(AVERAGEIF(#REF!,B19,#REF!),0)</f>
        <v>0</v>
      </c>
      <c r="M19" s="10">
        <f>SUMIF('2024.9'!B:B,B19,'2024.9'!L:L)</f>
        <v>363.68</v>
      </c>
      <c r="O19" s="10">
        <f>SUMIF('2024.9'!B:B,B19,'2024.9'!N:N)</f>
        <v>9.09</v>
      </c>
      <c r="P19" s="10">
        <f>SUMIF('2024.9'!B:B,B19,'2024.9'!P:P)</f>
        <v>3.8</v>
      </c>
      <c r="R19" s="10">
        <f>SUMIF('2024.9'!B:B,B19,'2024.9'!M:M)</f>
        <v>90.92</v>
      </c>
      <c r="T19" s="10">
        <f>SUMIF('2024.9'!B:B,B19,'2024.9'!O:O)</f>
        <v>0</v>
      </c>
      <c r="U19" s="10">
        <f t="shared" si="2"/>
        <v>14178.9</v>
      </c>
      <c r="V19" s="10">
        <f t="shared" si="3"/>
        <v>14178.9</v>
      </c>
      <c r="W19" s="10">
        <f t="shared" si="4"/>
        <v>2126.835</v>
      </c>
      <c r="X19" s="10">
        <f t="shared" si="5"/>
        <v>14178.9</v>
      </c>
      <c r="Y19" s="10">
        <f t="shared" si="6"/>
        <v>14178.9</v>
      </c>
      <c r="Z19" s="10">
        <f t="shared" si="7"/>
        <v>113.4312</v>
      </c>
      <c r="AA19" s="10">
        <f t="shared" si="8"/>
        <v>14178.9</v>
      </c>
      <c r="AB19" s="10">
        <f t="shared" si="9"/>
        <v>28.3578</v>
      </c>
      <c r="AC19" s="10">
        <f t="shared" si="10"/>
        <v>14178.9</v>
      </c>
      <c r="AD19" s="10">
        <f t="shared" si="11"/>
        <v>5626</v>
      </c>
      <c r="AE19" s="10">
        <f t="shared" si="12"/>
        <v>225.04</v>
      </c>
      <c r="AF19" s="10">
        <f t="shared" si="13"/>
        <v>14178.9</v>
      </c>
      <c r="AG19" s="10">
        <f t="shared" si="14"/>
        <v>14178.9</v>
      </c>
      <c r="AH19" s="10">
        <f t="shared" si="15"/>
        <v>708.945</v>
      </c>
      <c r="AI19" s="10">
        <f t="shared" si="16"/>
        <v>-1763.155</v>
      </c>
      <c r="AJ19" s="10">
        <f t="shared" si="17"/>
        <v>-104.3412</v>
      </c>
      <c r="AK19" s="10">
        <f t="shared" si="18"/>
        <v>-24.5578</v>
      </c>
      <c r="AL19" s="10">
        <f t="shared" si="19"/>
        <v>-134.12</v>
      </c>
      <c r="AM19" s="10">
        <f t="shared" si="20"/>
        <v>-708.945</v>
      </c>
      <c r="AN19" s="10">
        <f t="shared" si="21"/>
        <v>5520</v>
      </c>
      <c r="AO19" s="10">
        <f t="shared" si="22"/>
        <v>5520</v>
      </c>
      <c r="AP19" s="10">
        <f t="shared" si="23"/>
        <v>828</v>
      </c>
      <c r="AQ19" s="191">
        <f t="shared" si="24"/>
        <v>5520</v>
      </c>
      <c r="AR19" s="191">
        <f t="shared" si="25"/>
        <v>5520</v>
      </c>
      <c r="AS19" s="191">
        <f t="shared" si="26"/>
        <v>44.16</v>
      </c>
      <c r="AT19" s="191">
        <f t="shared" si="27"/>
        <v>5520</v>
      </c>
      <c r="AU19" s="191">
        <f t="shared" si="28"/>
        <v>11.04</v>
      </c>
      <c r="AV19" s="191">
        <f t="shared" si="29"/>
        <v>5520</v>
      </c>
      <c r="AW19" s="191">
        <f t="shared" si="30"/>
        <v>5520</v>
      </c>
      <c r="AX19" s="191">
        <f t="shared" si="31"/>
        <v>220.8</v>
      </c>
      <c r="AY19" s="191">
        <f t="shared" si="32"/>
        <v>5520</v>
      </c>
      <c r="AZ19" s="191">
        <f t="shared" si="33"/>
        <v>5520</v>
      </c>
      <c r="BA19" s="191">
        <f t="shared" si="34"/>
        <v>276</v>
      </c>
      <c r="BB19" s="191">
        <f t="shared" si="35"/>
        <v>-464.32</v>
      </c>
      <c r="BC19" s="191">
        <f t="shared" si="36"/>
        <v>-35.07</v>
      </c>
      <c r="BD19" s="191">
        <f t="shared" si="37"/>
        <v>-7.24</v>
      </c>
      <c r="BE19" s="191">
        <f t="shared" si="38"/>
        <v>-129.88</v>
      </c>
      <c r="BF19" s="191">
        <f t="shared" si="39"/>
        <v>-276</v>
      </c>
    </row>
    <row r="20" spans="2:58">
      <c r="B20" s="3" t="s">
        <v>548</v>
      </c>
      <c r="C20" s="166">
        <f>_xlfn.XLOOKUP(B20,'2024.9'!B:B,'2024.9'!G:G)</f>
        <v>45475</v>
      </c>
      <c r="D20" t="str">
        <f>_xlfn.XLOOKUP(B20,'Sum 2024.7-2024.9'!B:B,'Sum 2024.7-2024.9'!D:D)</f>
        <v>7月入职</v>
      </c>
      <c r="E20" t="str">
        <f>_xlfn.XLOOKUP(B20,'2024.9'!B:B,'2024.9'!C:C)</f>
        <v>采购部</v>
      </c>
      <c r="F20" t="str">
        <f>_xlfn.XLOOKUP(B20,'2024.9'!B:B,'2024.9'!F:F)</f>
        <v>采购文员</v>
      </c>
      <c r="G20">
        <f>_xlfn.XLOOKUP(B20,'2024.9姓名及payroll计数'!A:A,'2024.9姓名及payroll计数'!B:B)</f>
        <v>1</v>
      </c>
      <c r="H20" s="10">
        <f>_xlfn.XLOOKUP(B20,'Sum 2024.7-2024.9'!B:B,'Sum 2024.7-2024.9'!H:H)</f>
        <v>4127.08</v>
      </c>
      <c r="I20" s="10">
        <f>IFERROR(AVERAGEIF(#REF!,B20,#REF!),0)</f>
        <v>0</v>
      </c>
      <c r="J20" s="10">
        <f>_xlfn.XLOOKUP(B20,'Sum 2024.7-2024.9'!B:B,'Sum 2024.7-2024.9'!J:J)</f>
        <v>2542</v>
      </c>
      <c r="K20" s="10">
        <f>IFERROR(AVERAGEIF(#REF!,B20,#REF!),0)</f>
        <v>0</v>
      </c>
      <c r="M20" s="10">
        <f>SUMIF('2024.9'!B:B,B20,'2024.9'!L:L)</f>
        <v>363.68</v>
      </c>
      <c r="O20" s="10">
        <f>SUMIF('2024.9'!B:B,B20,'2024.9'!N:N)</f>
        <v>9.09</v>
      </c>
      <c r="P20" s="10">
        <f>SUMIF('2024.9'!B:B,B20,'2024.9'!P:P)</f>
        <v>3.8</v>
      </c>
      <c r="R20" s="10">
        <f>SUMIF('2024.9'!B:B,B20,'2024.9'!M:M)</f>
        <v>90.92</v>
      </c>
      <c r="T20" s="10">
        <f>SUMIF('2024.9'!B:B,B20,'2024.9'!O:O)</f>
        <v>0</v>
      </c>
      <c r="U20" s="10">
        <f t="shared" si="2"/>
        <v>4546</v>
      </c>
      <c r="V20" s="10">
        <f t="shared" si="3"/>
        <v>4546</v>
      </c>
      <c r="W20" s="10">
        <f t="shared" si="4"/>
        <v>681.9</v>
      </c>
      <c r="X20" s="10">
        <f t="shared" si="5"/>
        <v>4127.08</v>
      </c>
      <c r="Y20" s="10">
        <f t="shared" si="6"/>
        <v>4127.08</v>
      </c>
      <c r="Z20" s="10">
        <f t="shared" si="7"/>
        <v>33.01664</v>
      </c>
      <c r="AA20" s="10">
        <f t="shared" si="8"/>
        <v>4127.08</v>
      </c>
      <c r="AB20" s="10">
        <f t="shared" si="9"/>
        <v>8.25416</v>
      </c>
      <c r="AC20" s="10">
        <f t="shared" si="10"/>
        <v>4340</v>
      </c>
      <c r="AD20" s="10">
        <f t="shared" si="11"/>
        <v>4340</v>
      </c>
      <c r="AE20" s="10">
        <f t="shared" si="12"/>
        <v>173.6</v>
      </c>
      <c r="AF20" s="10">
        <f t="shared" si="13"/>
        <v>4127.08</v>
      </c>
      <c r="AG20" s="10">
        <f t="shared" si="14"/>
        <v>4127.08</v>
      </c>
      <c r="AH20" s="10">
        <f t="shared" si="15"/>
        <v>206.354</v>
      </c>
      <c r="AI20" s="10">
        <f t="shared" si="16"/>
        <v>-318.22</v>
      </c>
      <c r="AJ20" s="10">
        <f t="shared" si="17"/>
        <v>-23.92664</v>
      </c>
      <c r="AK20" s="10">
        <f t="shared" si="18"/>
        <v>-4.45416</v>
      </c>
      <c r="AL20" s="10">
        <f t="shared" si="19"/>
        <v>-82.68</v>
      </c>
      <c r="AM20" s="10">
        <f t="shared" si="20"/>
        <v>-206.354</v>
      </c>
      <c r="AN20" s="10">
        <f t="shared" si="21"/>
        <v>4546</v>
      </c>
      <c r="AO20" s="10">
        <f t="shared" si="22"/>
        <v>4546</v>
      </c>
      <c r="AP20" s="10">
        <f t="shared" si="23"/>
        <v>681.9</v>
      </c>
      <c r="AQ20" s="191">
        <f t="shared" si="24"/>
        <v>2542</v>
      </c>
      <c r="AR20" s="191">
        <f t="shared" si="25"/>
        <v>2542</v>
      </c>
      <c r="AS20" s="191">
        <f t="shared" si="26"/>
        <v>20.336</v>
      </c>
      <c r="AT20" s="191">
        <f t="shared" si="27"/>
        <v>2542</v>
      </c>
      <c r="AU20" s="191">
        <f t="shared" si="28"/>
        <v>5.084</v>
      </c>
      <c r="AV20" s="191">
        <f t="shared" si="29"/>
        <v>4340</v>
      </c>
      <c r="AW20" s="191">
        <f t="shared" si="30"/>
        <v>4340</v>
      </c>
      <c r="AX20" s="191">
        <f t="shared" si="31"/>
        <v>173.6</v>
      </c>
      <c r="AY20" s="191">
        <f t="shared" si="32"/>
        <v>2542</v>
      </c>
      <c r="AZ20" s="191">
        <f t="shared" si="33"/>
        <v>2542</v>
      </c>
      <c r="BA20" s="191">
        <f t="shared" si="34"/>
        <v>127.1</v>
      </c>
      <c r="BB20" s="191">
        <f t="shared" si="35"/>
        <v>-318.22</v>
      </c>
      <c r="BC20" s="191">
        <f t="shared" si="36"/>
        <v>-11.246</v>
      </c>
      <c r="BD20" s="191">
        <f t="shared" si="37"/>
        <v>-1.284</v>
      </c>
      <c r="BE20" s="191">
        <f t="shared" si="38"/>
        <v>-82.68</v>
      </c>
      <c r="BF20" s="191">
        <f t="shared" si="39"/>
        <v>-127.1</v>
      </c>
    </row>
    <row r="21" spans="2:58">
      <c r="B21" s="3" t="s">
        <v>472</v>
      </c>
      <c r="C21" s="166" t="str">
        <f>_xlfn.XLOOKUP(B21,'2024.9'!B:B,'2024.9'!G:G)</f>
        <v>2023/08/03</v>
      </c>
      <c r="D21">
        <f>_xlfn.XLOOKUP(B21,'Sum 2024.7-2024.9'!B:B,'Sum 2024.7-2024.9'!D:D)</f>
        <v>0</v>
      </c>
      <c r="E21" t="str">
        <f>_xlfn.XLOOKUP(B21,'2024.9'!B:B,'2024.9'!C:C)</f>
        <v>研发部</v>
      </c>
      <c r="F21" t="str">
        <f>_xlfn.XLOOKUP(B21,'2024.9'!B:B,'2024.9'!F:F)</f>
        <v>机械助理工程师</v>
      </c>
      <c r="G21">
        <f>_xlfn.XLOOKUP(B21,'2024.9姓名及payroll计数'!A:A,'2024.9姓名及payroll计数'!B:B)</f>
        <v>1</v>
      </c>
      <c r="H21" s="10">
        <f>_xlfn.XLOOKUP(B21,'Sum 2024.7-2024.9'!B:B,'Sum 2024.7-2024.9'!H:H)</f>
        <v>5975.8</v>
      </c>
      <c r="I21" s="10">
        <f>IFERROR(AVERAGEIF(#REF!,B21,#REF!),0)</f>
        <v>0</v>
      </c>
      <c r="J21" s="10">
        <f>_xlfn.XLOOKUP(B21,'Sum 2024.7-2024.9'!B:B,'Sum 2024.7-2024.9'!J:J)</f>
        <v>2520</v>
      </c>
      <c r="K21" s="10">
        <f>IFERROR(AVERAGEIF(#REF!,B21,#REF!),0)</f>
        <v>0</v>
      </c>
      <c r="M21" s="10">
        <f>SUMIF('2024.9'!B:B,B21,'2024.9'!L:L)</f>
        <v>363.68</v>
      </c>
      <c r="O21" s="10">
        <f>SUMIF('2024.9'!B:B,B21,'2024.9'!N:N)</f>
        <v>9.09</v>
      </c>
      <c r="P21" s="10">
        <f>SUMIF('2024.9'!B:B,B21,'2024.9'!P:P)</f>
        <v>3.8</v>
      </c>
      <c r="R21" s="10">
        <f>SUMIF('2024.9'!B:B,B21,'2024.9'!M:M)</f>
        <v>90.92</v>
      </c>
      <c r="T21" s="10">
        <f>SUMIF('2024.9'!B:B,B21,'2024.9'!O:O)</f>
        <v>0</v>
      </c>
      <c r="U21" s="10">
        <f t="shared" si="2"/>
        <v>5975.8</v>
      </c>
      <c r="V21" s="10">
        <f t="shared" si="3"/>
        <v>5975.8</v>
      </c>
      <c r="W21" s="10">
        <f t="shared" si="4"/>
        <v>896.37</v>
      </c>
      <c r="X21" s="10">
        <f t="shared" si="5"/>
        <v>5975.8</v>
      </c>
      <c r="Y21" s="10">
        <f t="shared" si="6"/>
        <v>5975.8</v>
      </c>
      <c r="Z21" s="10">
        <f t="shared" si="7"/>
        <v>47.8064</v>
      </c>
      <c r="AA21" s="10">
        <f t="shared" si="8"/>
        <v>5975.8</v>
      </c>
      <c r="AB21" s="10">
        <f t="shared" si="9"/>
        <v>11.9516</v>
      </c>
      <c r="AC21" s="10">
        <f t="shared" si="10"/>
        <v>5975.8</v>
      </c>
      <c r="AD21" s="10">
        <f t="shared" si="11"/>
        <v>5626</v>
      </c>
      <c r="AE21" s="10">
        <f t="shared" si="12"/>
        <v>225.04</v>
      </c>
      <c r="AF21" s="10">
        <f t="shared" si="13"/>
        <v>5975.8</v>
      </c>
      <c r="AG21" s="10">
        <f t="shared" si="14"/>
        <v>5975.8</v>
      </c>
      <c r="AH21" s="10">
        <f t="shared" si="15"/>
        <v>298.79</v>
      </c>
      <c r="AI21" s="10">
        <f t="shared" si="16"/>
        <v>-532.69</v>
      </c>
      <c r="AJ21" s="10">
        <f t="shared" si="17"/>
        <v>-38.7164</v>
      </c>
      <c r="AK21" s="10">
        <f t="shared" si="18"/>
        <v>-8.1516</v>
      </c>
      <c r="AL21" s="10">
        <f t="shared" si="19"/>
        <v>-134.12</v>
      </c>
      <c r="AM21" s="10">
        <f t="shared" si="20"/>
        <v>-298.79</v>
      </c>
      <c r="AN21" s="10">
        <f t="shared" si="21"/>
        <v>4546</v>
      </c>
      <c r="AO21" s="10">
        <f t="shared" si="22"/>
        <v>4546</v>
      </c>
      <c r="AP21" s="10">
        <f t="shared" si="23"/>
        <v>681.9</v>
      </c>
      <c r="AQ21" s="191">
        <f t="shared" si="24"/>
        <v>2520</v>
      </c>
      <c r="AR21" s="191">
        <f t="shared" si="25"/>
        <v>2520</v>
      </c>
      <c r="AS21" s="191">
        <f t="shared" si="26"/>
        <v>20.16</v>
      </c>
      <c r="AT21" s="191">
        <f t="shared" si="27"/>
        <v>2520</v>
      </c>
      <c r="AU21" s="191">
        <f t="shared" si="28"/>
        <v>5.04</v>
      </c>
      <c r="AV21" s="191">
        <f t="shared" si="29"/>
        <v>4340</v>
      </c>
      <c r="AW21" s="191">
        <f t="shared" si="30"/>
        <v>4340</v>
      </c>
      <c r="AX21" s="191">
        <f t="shared" si="31"/>
        <v>173.6</v>
      </c>
      <c r="AY21" s="191">
        <f t="shared" si="32"/>
        <v>2520</v>
      </c>
      <c r="AZ21" s="191">
        <f t="shared" si="33"/>
        <v>2520</v>
      </c>
      <c r="BA21" s="191">
        <f t="shared" si="34"/>
        <v>126</v>
      </c>
      <c r="BB21" s="191">
        <f t="shared" si="35"/>
        <v>-318.22</v>
      </c>
      <c r="BC21" s="191">
        <f t="shared" si="36"/>
        <v>-11.07</v>
      </c>
      <c r="BD21" s="191">
        <f t="shared" si="37"/>
        <v>-1.24</v>
      </c>
      <c r="BE21" s="191">
        <f t="shared" si="38"/>
        <v>-82.68</v>
      </c>
      <c r="BF21" s="191">
        <f t="shared" si="39"/>
        <v>-126</v>
      </c>
    </row>
    <row r="22" spans="2:58">
      <c r="B22" s="3" t="s">
        <v>217</v>
      </c>
      <c r="C22" s="166" t="str">
        <f>_xlfn.XLOOKUP(B22,'2024.9'!B:B,'2024.9'!G:G)</f>
        <v>2017/11/27</v>
      </c>
      <c r="D22">
        <f>_xlfn.XLOOKUP(B22,'Sum 2024.7-2024.9'!B:B,'Sum 2024.7-2024.9'!D:D)</f>
        <v>0</v>
      </c>
      <c r="E22" t="str">
        <f>_xlfn.XLOOKUP(B22,'2024.9'!B:B,'2024.9'!C:C)</f>
        <v>运营中心</v>
      </c>
      <c r="F22" t="str">
        <f>_xlfn.XLOOKUP(B22,'2024.9'!B:B,'2024.9'!F:F)</f>
        <v>仓管员</v>
      </c>
      <c r="G22">
        <f>_xlfn.XLOOKUP(B22,'2024.9姓名及payroll计数'!A:A,'2024.9姓名及payroll计数'!B:B)</f>
        <v>1</v>
      </c>
      <c r="H22" s="10">
        <f>_xlfn.XLOOKUP(B22,'Sum 2024.7-2024.9'!B:B,'Sum 2024.7-2024.9'!H:H)</f>
        <v>6945.09</v>
      </c>
      <c r="I22" s="10">
        <f>IFERROR(AVERAGEIF(#REF!,B22,#REF!),0)</f>
        <v>0</v>
      </c>
      <c r="J22" s="10">
        <f>_xlfn.XLOOKUP(B22,'Sum 2024.7-2024.9'!B:B,'Sum 2024.7-2024.9'!J:J)</f>
        <v>1900</v>
      </c>
      <c r="K22" s="10">
        <f>IFERROR(AVERAGEIF(#REF!,B22,#REF!),0)</f>
        <v>0</v>
      </c>
      <c r="M22" s="10">
        <f>SUMIF('2024.9'!B:B,B22,'2024.9'!L:L)</f>
        <v>363.68</v>
      </c>
      <c r="O22" s="10">
        <f>SUMIF('2024.9'!B:B,B22,'2024.9'!N:N)</f>
        <v>9.09</v>
      </c>
      <c r="P22" s="10">
        <f>SUMIF('2024.9'!B:B,B22,'2024.9'!P:P)</f>
        <v>3.8</v>
      </c>
      <c r="R22" s="10">
        <f>SUMIF('2024.9'!B:B,B22,'2024.9'!M:M)</f>
        <v>90.92</v>
      </c>
      <c r="T22" s="10">
        <f>SUMIF('2024.9'!B:B,B22,'2024.9'!O:O)</f>
        <v>0</v>
      </c>
      <c r="U22" s="10">
        <f t="shared" si="2"/>
        <v>6945.09</v>
      </c>
      <c r="V22" s="10">
        <f t="shared" si="3"/>
        <v>6945.09</v>
      </c>
      <c r="W22" s="10">
        <f t="shared" si="4"/>
        <v>1041.7635</v>
      </c>
      <c r="X22" s="10">
        <f t="shared" si="5"/>
        <v>6945.09</v>
      </c>
      <c r="Y22" s="10">
        <f t="shared" si="6"/>
        <v>6945.09</v>
      </c>
      <c r="Z22" s="10">
        <f t="shared" si="7"/>
        <v>55.56072</v>
      </c>
      <c r="AA22" s="10">
        <f t="shared" si="8"/>
        <v>6945.09</v>
      </c>
      <c r="AB22" s="10">
        <f t="shared" si="9"/>
        <v>13.89018</v>
      </c>
      <c r="AC22" s="10">
        <f t="shared" si="10"/>
        <v>6945.09</v>
      </c>
      <c r="AD22" s="10">
        <f t="shared" si="11"/>
        <v>5626</v>
      </c>
      <c r="AE22" s="10">
        <f t="shared" si="12"/>
        <v>225.04</v>
      </c>
      <c r="AF22" s="10">
        <f t="shared" si="13"/>
        <v>6945.09</v>
      </c>
      <c r="AG22" s="10">
        <f t="shared" si="14"/>
        <v>6945.09</v>
      </c>
      <c r="AH22" s="10">
        <f t="shared" si="15"/>
        <v>347.2545</v>
      </c>
      <c r="AI22" s="10">
        <f t="shared" si="16"/>
        <v>-678.0835</v>
      </c>
      <c r="AJ22" s="10">
        <f t="shared" si="17"/>
        <v>-46.47072</v>
      </c>
      <c r="AK22" s="10">
        <f t="shared" si="18"/>
        <v>-10.09018</v>
      </c>
      <c r="AL22" s="10">
        <f t="shared" si="19"/>
        <v>-134.12</v>
      </c>
      <c r="AM22" s="10">
        <f t="shared" si="20"/>
        <v>-347.2545</v>
      </c>
      <c r="AN22" s="10">
        <f t="shared" si="21"/>
        <v>4546</v>
      </c>
      <c r="AO22" s="10">
        <f t="shared" si="22"/>
        <v>4546</v>
      </c>
      <c r="AP22" s="10">
        <f t="shared" si="23"/>
        <v>681.9</v>
      </c>
      <c r="AQ22" s="191">
        <f t="shared" si="24"/>
        <v>1900</v>
      </c>
      <c r="AR22" s="191">
        <f t="shared" si="25"/>
        <v>1900</v>
      </c>
      <c r="AS22" s="191">
        <f t="shared" si="26"/>
        <v>15.2</v>
      </c>
      <c r="AT22" s="191">
        <f t="shared" si="27"/>
        <v>1900</v>
      </c>
      <c r="AU22" s="191">
        <f t="shared" si="28"/>
        <v>3.8</v>
      </c>
      <c r="AV22" s="191">
        <f t="shared" si="29"/>
        <v>4340</v>
      </c>
      <c r="AW22" s="191">
        <f t="shared" si="30"/>
        <v>4340</v>
      </c>
      <c r="AX22" s="191">
        <f t="shared" si="31"/>
        <v>173.6</v>
      </c>
      <c r="AY22" s="191">
        <f t="shared" si="32"/>
        <v>1900</v>
      </c>
      <c r="AZ22" s="191">
        <f t="shared" si="33"/>
        <v>1900</v>
      </c>
      <c r="BA22" s="191">
        <f t="shared" si="34"/>
        <v>95</v>
      </c>
      <c r="BB22" s="191">
        <f t="shared" si="35"/>
        <v>-318.22</v>
      </c>
      <c r="BC22" s="191">
        <f t="shared" si="36"/>
        <v>-6.11</v>
      </c>
      <c r="BD22" s="191">
        <f t="shared" si="37"/>
        <v>0</v>
      </c>
      <c r="BE22" s="191">
        <f t="shared" si="38"/>
        <v>-82.68</v>
      </c>
      <c r="BF22" s="191">
        <f t="shared" si="39"/>
        <v>-95</v>
      </c>
    </row>
    <row r="23" spans="2:58">
      <c r="B23" s="3" t="s">
        <v>218</v>
      </c>
      <c r="C23" s="166" t="str">
        <f>_xlfn.XLOOKUP(B23,'2024.9'!B:B,'2024.9'!G:G)</f>
        <v>2021/04/19</v>
      </c>
      <c r="D23">
        <f>_xlfn.XLOOKUP(B23,'Sum 2024.7-2024.9'!B:B,'Sum 2024.7-2024.9'!D:D)</f>
        <v>0</v>
      </c>
      <c r="E23" t="str">
        <f>_xlfn.XLOOKUP(B23,'2024.9'!B:B,'2024.9'!C:C)</f>
        <v>财务部</v>
      </c>
      <c r="F23" t="str">
        <f>_xlfn.XLOOKUP(B23,'2024.9'!B:B,'2024.9'!F:F)</f>
        <v>财务经理</v>
      </c>
      <c r="G23">
        <f>_xlfn.XLOOKUP(B23,'2024.9姓名及payroll计数'!A:A,'2024.9姓名及payroll计数'!B:B)</f>
        <v>1</v>
      </c>
      <c r="H23" s="10">
        <f>_xlfn.XLOOKUP(B23,'Sum 2024.7-2024.9'!B:B,'Sum 2024.7-2024.9'!H:H)</f>
        <v>16095.9</v>
      </c>
      <c r="I23" s="10">
        <f>IFERROR(AVERAGEIF(#REF!,B23,#REF!),0)</f>
        <v>0</v>
      </c>
      <c r="J23" s="10">
        <f>_xlfn.XLOOKUP(B23,'Sum 2024.7-2024.9'!B:B,'Sum 2024.7-2024.9'!J:J)</f>
        <v>7600</v>
      </c>
      <c r="K23" s="10">
        <f>IFERROR(AVERAGEIF(#REF!,B23,#REF!),0)</f>
        <v>0</v>
      </c>
      <c r="M23" s="10">
        <f>SUMIF('2024.9'!B:B,B23,'2024.9'!L:L)</f>
        <v>363.68</v>
      </c>
      <c r="O23" s="10">
        <f>SUMIF('2024.9'!B:B,B23,'2024.9'!N:N)</f>
        <v>9.09</v>
      </c>
      <c r="P23" s="10">
        <f>SUMIF('2024.9'!B:B,B23,'2024.9'!P:P)</f>
        <v>3.8</v>
      </c>
      <c r="R23" s="10">
        <f>SUMIF('2024.9'!B:B,B23,'2024.9'!M:M)</f>
        <v>90.92</v>
      </c>
      <c r="T23" s="10">
        <f>SUMIF('2024.9'!B:B,B23,'2024.9'!O:O)</f>
        <v>3268</v>
      </c>
      <c r="U23" s="10">
        <f t="shared" si="2"/>
        <v>16095.9</v>
      </c>
      <c r="V23" s="10">
        <f t="shared" si="3"/>
        <v>16095.9</v>
      </c>
      <c r="W23" s="10">
        <f t="shared" si="4"/>
        <v>2414.385</v>
      </c>
      <c r="X23" s="10">
        <f t="shared" si="5"/>
        <v>16095.9</v>
      </c>
      <c r="Y23" s="10">
        <f t="shared" si="6"/>
        <v>16095.9</v>
      </c>
      <c r="Z23" s="10">
        <f t="shared" si="7"/>
        <v>128.7672</v>
      </c>
      <c r="AA23" s="10">
        <f t="shared" si="8"/>
        <v>16095.9</v>
      </c>
      <c r="AB23" s="10">
        <f t="shared" si="9"/>
        <v>32.1918</v>
      </c>
      <c r="AC23" s="10">
        <f t="shared" si="10"/>
        <v>16095.9</v>
      </c>
      <c r="AD23" s="10">
        <f t="shared" si="11"/>
        <v>5626</v>
      </c>
      <c r="AE23" s="10">
        <f t="shared" si="12"/>
        <v>225.04</v>
      </c>
      <c r="AF23" s="10">
        <f t="shared" si="13"/>
        <v>16095.9</v>
      </c>
      <c r="AG23" s="10">
        <f t="shared" si="14"/>
        <v>16095.9</v>
      </c>
      <c r="AH23" s="10">
        <f t="shared" si="15"/>
        <v>804.795</v>
      </c>
      <c r="AI23" s="10">
        <f t="shared" si="16"/>
        <v>-2050.705</v>
      </c>
      <c r="AJ23" s="10">
        <f t="shared" si="17"/>
        <v>-119.6772</v>
      </c>
      <c r="AK23" s="10">
        <f t="shared" si="18"/>
        <v>-28.3918</v>
      </c>
      <c r="AL23" s="10">
        <f t="shared" si="19"/>
        <v>-134.12</v>
      </c>
      <c r="AM23" s="10">
        <f t="shared" si="20"/>
        <v>0</v>
      </c>
      <c r="AN23" s="10">
        <f t="shared" si="21"/>
        <v>7600</v>
      </c>
      <c r="AO23" s="10">
        <f t="shared" si="22"/>
        <v>7600</v>
      </c>
      <c r="AP23" s="10">
        <f t="shared" si="23"/>
        <v>1140</v>
      </c>
      <c r="AQ23" s="191">
        <f t="shared" si="24"/>
        <v>7600</v>
      </c>
      <c r="AR23" s="191">
        <f t="shared" si="25"/>
        <v>7600</v>
      </c>
      <c r="AS23" s="191">
        <f t="shared" si="26"/>
        <v>60.8</v>
      </c>
      <c r="AT23" s="191">
        <f t="shared" si="27"/>
        <v>7600</v>
      </c>
      <c r="AU23" s="191">
        <f t="shared" si="28"/>
        <v>15.2</v>
      </c>
      <c r="AV23" s="191">
        <f t="shared" si="29"/>
        <v>7600</v>
      </c>
      <c r="AW23" s="191">
        <f t="shared" si="30"/>
        <v>5626</v>
      </c>
      <c r="AX23" s="191">
        <f t="shared" si="31"/>
        <v>225.04</v>
      </c>
      <c r="AY23" s="191">
        <f t="shared" si="32"/>
        <v>7600</v>
      </c>
      <c r="AZ23" s="191">
        <f t="shared" si="33"/>
        <v>7600</v>
      </c>
      <c r="BA23" s="191">
        <f t="shared" si="34"/>
        <v>380</v>
      </c>
      <c r="BB23" s="191">
        <f t="shared" si="35"/>
        <v>-776.32</v>
      </c>
      <c r="BC23" s="191">
        <f t="shared" si="36"/>
        <v>-51.71</v>
      </c>
      <c r="BD23" s="191">
        <f t="shared" si="37"/>
        <v>-11.4</v>
      </c>
      <c r="BE23" s="191">
        <f t="shared" si="38"/>
        <v>-134.12</v>
      </c>
      <c r="BF23" s="191">
        <f t="shared" si="39"/>
        <v>0</v>
      </c>
    </row>
    <row r="24" spans="2:58">
      <c r="B24" s="3" t="s">
        <v>219</v>
      </c>
      <c r="C24" s="166" t="str">
        <f>_xlfn.XLOOKUP(B24,'2024.9'!B:B,'2024.9'!G:G)</f>
        <v>2020/04/01</v>
      </c>
      <c r="D24">
        <f>_xlfn.XLOOKUP(B24,'Sum 2024.7-2024.9'!B:B,'Sum 2024.7-2024.9'!D:D)</f>
        <v>0</v>
      </c>
      <c r="E24" t="str">
        <f>_xlfn.XLOOKUP(B24,'2024.9'!B:B,'2024.9'!C:C)</f>
        <v>服务营销中心</v>
      </c>
      <c r="F24" t="str">
        <f>_xlfn.XLOOKUP(B24,'2024.9'!B:B,'2024.9'!F:F)</f>
        <v>机械服务工程师</v>
      </c>
      <c r="G24">
        <f>_xlfn.XLOOKUP(B24,'2024.9姓名及payroll计数'!A:A,'2024.9姓名及payroll计数'!B:B)</f>
        <v>1</v>
      </c>
      <c r="H24" s="10">
        <f>_xlfn.XLOOKUP(B24,'Sum 2024.7-2024.9'!B:B,'Sum 2024.7-2024.9'!H:H)</f>
        <v>10667.27</v>
      </c>
      <c r="I24" s="10">
        <f>IFERROR(AVERAGEIF(#REF!,B24,#REF!),0)</f>
        <v>0</v>
      </c>
      <c r="J24" s="10">
        <f>_xlfn.XLOOKUP(B24,'Sum 2024.7-2024.9'!B:B,'Sum 2024.7-2024.9'!J:J)</f>
        <v>3440</v>
      </c>
      <c r="K24" s="10">
        <f>IFERROR(AVERAGEIF(#REF!,B24,#REF!),0)</f>
        <v>0</v>
      </c>
      <c r="M24" s="10">
        <f>SUMIF('2024.9'!B:B,B24,'2024.9'!L:L)</f>
        <v>363.68</v>
      </c>
      <c r="O24" s="10">
        <f>SUMIF('2024.9'!B:B,B24,'2024.9'!N:N)</f>
        <v>9.09</v>
      </c>
      <c r="P24" s="10">
        <f>SUMIF('2024.9'!B:B,B24,'2024.9'!P:P)</f>
        <v>3.8</v>
      </c>
      <c r="R24" s="10">
        <f>SUMIF('2024.9'!B:B,B24,'2024.9'!M:M)</f>
        <v>90.92</v>
      </c>
      <c r="T24" s="10">
        <f>SUMIF('2024.9'!B:B,B24,'2024.9'!O:O)</f>
        <v>500</v>
      </c>
      <c r="U24" s="10">
        <f t="shared" si="2"/>
        <v>10667.27</v>
      </c>
      <c r="V24" s="10">
        <f t="shared" si="3"/>
        <v>10667.27</v>
      </c>
      <c r="W24" s="10">
        <f t="shared" si="4"/>
        <v>1600.0905</v>
      </c>
      <c r="X24" s="10">
        <f t="shared" si="5"/>
        <v>10667.27</v>
      </c>
      <c r="Y24" s="10">
        <f t="shared" si="6"/>
        <v>10667.27</v>
      </c>
      <c r="Z24" s="10">
        <f t="shared" si="7"/>
        <v>85.33816</v>
      </c>
      <c r="AA24" s="10">
        <f t="shared" si="8"/>
        <v>10667.27</v>
      </c>
      <c r="AB24" s="10">
        <f t="shared" si="9"/>
        <v>21.33454</v>
      </c>
      <c r="AC24" s="10">
        <f t="shared" si="10"/>
        <v>10667.27</v>
      </c>
      <c r="AD24" s="10">
        <f t="shared" si="11"/>
        <v>5626</v>
      </c>
      <c r="AE24" s="10">
        <f t="shared" si="12"/>
        <v>225.04</v>
      </c>
      <c r="AF24" s="10">
        <f t="shared" si="13"/>
        <v>10667.27</v>
      </c>
      <c r="AG24" s="10">
        <f t="shared" si="14"/>
        <v>10667.27</v>
      </c>
      <c r="AH24" s="10">
        <f t="shared" si="15"/>
        <v>533.3635</v>
      </c>
      <c r="AI24" s="10">
        <f t="shared" si="16"/>
        <v>-1236.4105</v>
      </c>
      <c r="AJ24" s="10">
        <f t="shared" si="17"/>
        <v>-76.24816</v>
      </c>
      <c r="AK24" s="10">
        <f t="shared" si="18"/>
        <v>-17.53454</v>
      </c>
      <c r="AL24" s="10">
        <f t="shared" si="19"/>
        <v>-134.12</v>
      </c>
      <c r="AM24" s="10">
        <f t="shared" si="20"/>
        <v>-33.3635</v>
      </c>
      <c r="AN24" s="10">
        <f t="shared" si="21"/>
        <v>4546</v>
      </c>
      <c r="AO24" s="10">
        <f t="shared" si="22"/>
        <v>4546</v>
      </c>
      <c r="AP24" s="10">
        <f t="shared" si="23"/>
        <v>681.9</v>
      </c>
      <c r="AQ24" s="191">
        <f t="shared" si="24"/>
        <v>3440</v>
      </c>
      <c r="AR24" s="191">
        <f t="shared" si="25"/>
        <v>3440</v>
      </c>
      <c r="AS24" s="191">
        <f t="shared" si="26"/>
        <v>27.52</v>
      </c>
      <c r="AT24" s="191">
        <f t="shared" si="27"/>
        <v>3440</v>
      </c>
      <c r="AU24" s="191">
        <f t="shared" si="28"/>
        <v>6.88</v>
      </c>
      <c r="AV24" s="191">
        <f t="shared" si="29"/>
        <v>4340</v>
      </c>
      <c r="AW24" s="191">
        <f t="shared" si="30"/>
        <v>4340</v>
      </c>
      <c r="AX24" s="191">
        <f t="shared" si="31"/>
        <v>173.6</v>
      </c>
      <c r="AY24" s="191">
        <f t="shared" si="32"/>
        <v>3440</v>
      </c>
      <c r="AZ24" s="191">
        <f t="shared" si="33"/>
        <v>3440</v>
      </c>
      <c r="BA24" s="191">
        <f t="shared" si="34"/>
        <v>172</v>
      </c>
      <c r="BB24" s="191">
        <f t="shared" si="35"/>
        <v>-318.22</v>
      </c>
      <c r="BC24" s="191">
        <f t="shared" si="36"/>
        <v>-18.43</v>
      </c>
      <c r="BD24" s="191">
        <f t="shared" si="37"/>
        <v>-3.08</v>
      </c>
      <c r="BE24" s="191">
        <f t="shared" si="38"/>
        <v>-82.68</v>
      </c>
      <c r="BF24" s="191">
        <f t="shared" si="39"/>
        <v>0</v>
      </c>
    </row>
    <row r="25" spans="2:58">
      <c r="B25" s="3" t="s">
        <v>220</v>
      </c>
      <c r="C25" s="166" t="str">
        <f>_xlfn.XLOOKUP(B25,'2024.9'!B:B,'2024.9'!G:G)</f>
        <v>2021/07/01</v>
      </c>
      <c r="D25">
        <f>_xlfn.XLOOKUP(B25,'Sum 2024.7-2024.9'!B:B,'Sum 2024.7-2024.9'!D:D)</f>
        <v>0</v>
      </c>
      <c r="E25" t="str">
        <f>_xlfn.XLOOKUP(B25,'2024.9'!B:B,'2024.9'!C:C)</f>
        <v>运营中心</v>
      </c>
      <c r="F25" t="str">
        <f>_xlfn.XLOOKUP(B25,'2024.9'!B:B,'2024.9'!F:F)</f>
        <v>装配钳工</v>
      </c>
      <c r="G25">
        <f>_xlfn.XLOOKUP(B25,'2024.9姓名及payroll计数'!A:A,'2024.9姓名及payroll计数'!B:B)</f>
        <v>1</v>
      </c>
      <c r="H25" s="10">
        <f>_xlfn.XLOOKUP(B25,'Sum 2024.7-2024.9'!B:B,'Sum 2024.7-2024.9'!H:H)</f>
        <v>7780.99</v>
      </c>
      <c r="I25" s="10">
        <f>IFERROR(AVERAGEIF(#REF!,B25,#REF!),0)</f>
        <v>0</v>
      </c>
      <c r="J25" s="10">
        <f>_xlfn.XLOOKUP(B25,'Sum 2024.7-2024.9'!B:B,'Sum 2024.7-2024.9'!J:J)</f>
        <v>1900</v>
      </c>
      <c r="K25" s="10">
        <f>IFERROR(AVERAGEIF(#REF!,B25,#REF!),0)</f>
        <v>0</v>
      </c>
      <c r="M25" s="10">
        <f>SUMIF('2024.9'!B:B,B25,'2024.9'!L:L)</f>
        <v>363.68</v>
      </c>
      <c r="O25" s="10">
        <f>SUMIF('2024.9'!B:B,B25,'2024.9'!N:N)</f>
        <v>9.09</v>
      </c>
      <c r="P25" s="10">
        <f>SUMIF('2024.9'!B:B,B25,'2024.9'!P:P)</f>
        <v>3.8</v>
      </c>
      <c r="R25" s="10">
        <f>SUMIF('2024.9'!B:B,B25,'2024.9'!M:M)</f>
        <v>90.92</v>
      </c>
      <c r="T25" s="10">
        <f>SUMIF('2024.9'!B:B,B25,'2024.9'!O:O)</f>
        <v>0</v>
      </c>
      <c r="U25" s="10">
        <f t="shared" si="2"/>
        <v>7780.99</v>
      </c>
      <c r="V25" s="10">
        <f t="shared" si="3"/>
        <v>7780.99</v>
      </c>
      <c r="W25" s="10">
        <f t="shared" si="4"/>
        <v>1167.1485</v>
      </c>
      <c r="X25" s="10">
        <f t="shared" si="5"/>
        <v>7780.99</v>
      </c>
      <c r="Y25" s="10">
        <f t="shared" si="6"/>
        <v>7780.99</v>
      </c>
      <c r="Z25" s="10">
        <f t="shared" si="7"/>
        <v>62.24792</v>
      </c>
      <c r="AA25" s="10">
        <f t="shared" si="8"/>
        <v>7780.99</v>
      </c>
      <c r="AB25" s="10">
        <f t="shared" si="9"/>
        <v>15.56198</v>
      </c>
      <c r="AC25" s="10">
        <f t="shared" si="10"/>
        <v>7780.99</v>
      </c>
      <c r="AD25" s="10">
        <f t="shared" si="11"/>
        <v>5626</v>
      </c>
      <c r="AE25" s="10">
        <f t="shared" si="12"/>
        <v>225.04</v>
      </c>
      <c r="AF25" s="10">
        <f t="shared" si="13"/>
        <v>7780.99</v>
      </c>
      <c r="AG25" s="10">
        <f t="shared" si="14"/>
        <v>7780.99</v>
      </c>
      <c r="AH25" s="10">
        <f t="shared" si="15"/>
        <v>389.0495</v>
      </c>
      <c r="AI25" s="10">
        <f t="shared" si="16"/>
        <v>-803.4685</v>
      </c>
      <c r="AJ25" s="10">
        <f t="shared" si="17"/>
        <v>-53.15792</v>
      </c>
      <c r="AK25" s="10">
        <f t="shared" si="18"/>
        <v>-11.76198</v>
      </c>
      <c r="AL25" s="10">
        <f t="shared" si="19"/>
        <v>-134.12</v>
      </c>
      <c r="AM25" s="10">
        <f t="shared" si="20"/>
        <v>-389.0495</v>
      </c>
      <c r="AN25" s="10">
        <f t="shared" si="21"/>
        <v>4546</v>
      </c>
      <c r="AO25" s="10">
        <f t="shared" si="22"/>
        <v>4546</v>
      </c>
      <c r="AP25" s="10">
        <f t="shared" si="23"/>
        <v>681.9</v>
      </c>
      <c r="AQ25" s="191">
        <f t="shared" si="24"/>
        <v>1900</v>
      </c>
      <c r="AR25" s="191">
        <f t="shared" si="25"/>
        <v>1900</v>
      </c>
      <c r="AS25" s="191">
        <f t="shared" si="26"/>
        <v>15.2</v>
      </c>
      <c r="AT25" s="191">
        <f t="shared" si="27"/>
        <v>1900</v>
      </c>
      <c r="AU25" s="191">
        <f t="shared" si="28"/>
        <v>3.8</v>
      </c>
      <c r="AV25" s="191">
        <f t="shared" si="29"/>
        <v>4340</v>
      </c>
      <c r="AW25" s="191">
        <f t="shared" si="30"/>
        <v>4340</v>
      </c>
      <c r="AX25" s="191">
        <f t="shared" si="31"/>
        <v>173.6</v>
      </c>
      <c r="AY25" s="191">
        <f t="shared" si="32"/>
        <v>1900</v>
      </c>
      <c r="AZ25" s="191">
        <f t="shared" si="33"/>
        <v>1900</v>
      </c>
      <c r="BA25" s="191">
        <f t="shared" si="34"/>
        <v>95</v>
      </c>
      <c r="BB25" s="191">
        <f t="shared" si="35"/>
        <v>-318.22</v>
      </c>
      <c r="BC25" s="191">
        <f t="shared" si="36"/>
        <v>-6.11</v>
      </c>
      <c r="BD25" s="191">
        <f t="shared" si="37"/>
        <v>0</v>
      </c>
      <c r="BE25" s="191">
        <f t="shared" si="38"/>
        <v>-82.68</v>
      </c>
      <c r="BF25" s="191">
        <f t="shared" si="39"/>
        <v>-95</v>
      </c>
    </row>
    <row r="26" spans="2:58">
      <c r="B26" s="3" t="s">
        <v>223</v>
      </c>
      <c r="C26" s="166" t="str">
        <f>_xlfn.XLOOKUP(B26,'2024.9'!B:B,'2024.9'!G:G)</f>
        <v>2022/09/19</v>
      </c>
      <c r="D26">
        <f>_xlfn.XLOOKUP(B26,'Sum 2024.7-2024.9'!B:B,'Sum 2024.7-2024.9'!D:D)</f>
        <v>0</v>
      </c>
      <c r="E26" t="str">
        <f>_xlfn.XLOOKUP(B26,'2024.9'!B:B,'2024.9'!C:C)</f>
        <v>运营中心</v>
      </c>
      <c r="F26" t="str">
        <f>_xlfn.XLOOKUP(B26,'2024.9'!B:B,'2024.9'!F:F)</f>
        <v>装配钳工</v>
      </c>
      <c r="G26">
        <f>_xlfn.XLOOKUP(B26,'2024.9姓名及payroll计数'!A:A,'2024.9姓名及payroll计数'!B:B)</f>
        <v>1</v>
      </c>
      <c r="H26" s="10">
        <f>_xlfn.XLOOKUP(B26,'Sum 2024.7-2024.9'!B:B,'Sum 2024.7-2024.9'!H:H)</f>
        <v>6521.22</v>
      </c>
      <c r="I26" s="10">
        <f>IFERROR(AVERAGEIF(#REF!,B26,#REF!),0)</f>
        <v>0</v>
      </c>
      <c r="J26" s="10">
        <f>_xlfn.XLOOKUP(B26,'Sum 2024.7-2024.9'!B:B,'Sum 2024.7-2024.9'!J:J)</f>
        <v>1900</v>
      </c>
      <c r="K26" s="10">
        <f>IFERROR(AVERAGEIF(#REF!,B26,#REF!),0)</f>
        <v>0</v>
      </c>
      <c r="M26" s="10">
        <f>SUMIF('2024.9'!B:B,B26,'2024.9'!L:L)</f>
        <v>363.68</v>
      </c>
      <c r="O26" s="10">
        <f>SUMIF('2024.9'!B:B,B26,'2024.9'!N:N)</f>
        <v>9.09</v>
      </c>
      <c r="P26" s="10">
        <f>SUMIF('2024.9'!B:B,B26,'2024.9'!P:P)</f>
        <v>3.8</v>
      </c>
      <c r="R26" s="10">
        <f>SUMIF('2024.9'!B:B,B26,'2024.9'!M:M)</f>
        <v>90.92</v>
      </c>
      <c r="T26" s="10">
        <f>SUMIF('2024.9'!B:B,B26,'2024.9'!O:O)</f>
        <v>0</v>
      </c>
      <c r="U26" s="10">
        <f t="shared" si="2"/>
        <v>6521.22</v>
      </c>
      <c r="V26" s="10">
        <f t="shared" si="3"/>
        <v>6521.22</v>
      </c>
      <c r="W26" s="10">
        <f t="shared" si="4"/>
        <v>978.183</v>
      </c>
      <c r="X26" s="10">
        <f t="shared" si="5"/>
        <v>6521.22</v>
      </c>
      <c r="Y26" s="10">
        <f t="shared" si="6"/>
        <v>6521.22</v>
      </c>
      <c r="Z26" s="10">
        <f t="shared" si="7"/>
        <v>52.16976</v>
      </c>
      <c r="AA26" s="10">
        <f t="shared" si="8"/>
        <v>6521.22</v>
      </c>
      <c r="AB26" s="10">
        <f t="shared" si="9"/>
        <v>13.04244</v>
      </c>
      <c r="AC26" s="10">
        <f t="shared" si="10"/>
        <v>6521.22</v>
      </c>
      <c r="AD26" s="10">
        <f t="shared" si="11"/>
        <v>5626</v>
      </c>
      <c r="AE26" s="10">
        <f t="shared" si="12"/>
        <v>225.04</v>
      </c>
      <c r="AF26" s="10">
        <f t="shared" si="13"/>
        <v>6521.22</v>
      </c>
      <c r="AG26" s="10">
        <f t="shared" si="14"/>
        <v>6521.22</v>
      </c>
      <c r="AH26" s="10">
        <f t="shared" si="15"/>
        <v>326.061</v>
      </c>
      <c r="AI26" s="10">
        <f t="shared" si="16"/>
        <v>-614.503</v>
      </c>
      <c r="AJ26" s="10">
        <f t="shared" si="17"/>
        <v>-43.07976</v>
      </c>
      <c r="AK26" s="10">
        <f t="shared" si="18"/>
        <v>-9.24244</v>
      </c>
      <c r="AL26" s="10">
        <f t="shared" si="19"/>
        <v>-134.12</v>
      </c>
      <c r="AM26" s="10">
        <f t="shared" si="20"/>
        <v>-326.061</v>
      </c>
      <c r="AN26" s="10">
        <f t="shared" si="21"/>
        <v>4546</v>
      </c>
      <c r="AO26" s="10">
        <f t="shared" si="22"/>
        <v>4546</v>
      </c>
      <c r="AP26" s="10">
        <f t="shared" si="23"/>
        <v>681.9</v>
      </c>
      <c r="AQ26" s="191">
        <f t="shared" si="24"/>
        <v>1900</v>
      </c>
      <c r="AR26" s="191">
        <f t="shared" si="25"/>
        <v>1900</v>
      </c>
      <c r="AS26" s="191">
        <f t="shared" si="26"/>
        <v>15.2</v>
      </c>
      <c r="AT26" s="191">
        <f t="shared" si="27"/>
        <v>1900</v>
      </c>
      <c r="AU26" s="191">
        <f t="shared" si="28"/>
        <v>3.8</v>
      </c>
      <c r="AV26" s="191">
        <f t="shared" si="29"/>
        <v>4340</v>
      </c>
      <c r="AW26" s="191">
        <f t="shared" si="30"/>
        <v>4340</v>
      </c>
      <c r="AX26" s="191">
        <f t="shared" si="31"/>
        <v>173.6</v>
      </c>
      <c r="AY26" s="191">
        <f t="shared" si="32"/>
        <v>1900</v>
      </c>
      <c r="AZ26" s="191">
        <f t="shared" si="33"/>
        <v>1900</v>
      </c>
      <c r="BA26" s="191">
        <f t="shared" si="34"/>
        <v>95</v>
      </c>
      <c r="BB26" s="191">
        <f t="shared" si="35"/>
        <v>-318.22</v>
      </c>
      <c r="BC26" s="191">
        <f t="shared" si="36"/>
        <v>-6.11</v>
      </c>
      <c r="BD26" s="191">
        <f t="shared" si="37"/>
        <v>0</v>
      </c>
      <c r="BE26" s="191">
        <f t="shared" si="38"/>
        <v>-82.68</v>
      </c>
      <c r="BF26" s="191">
        <f t="shared" si="39"/>
        <v>-95</v>
      </c>
    </row>
    <row r="27" spans="2:58">
      <c r="B27" s="3" t="s">
        <v>224</v>
      </c>
      <c r="C27" s="166">
        <f>_xlfn.XLOOKUP(B27,'2024.9'!B:B,'2024.9'!G:G)</f>
        <v>44909</v>
      </c>
      <c r="D27">
        <f>_xlfn.XLOOKUP(B27,'Sum 2024.7-2024.9'!B:B,'Sum 2024.7-2024.9'!D:D)</f>
        <v>0</v>
      </c>
      <c r="E27" t="str">
        <f>_xlfn.XLOOKUP(B27,'2024.9'!B:B,'2024.9'!C:C)</f>
        <v>销售部</v>
      </c>
      <c r="F27" t="str">
        <f>_xlfn.XLOOKUP(B27,'2024.9'!B:B,'2024.9'!F:F)</f>
        <v>区域销售经理（非洲）</v>
      </c>
      <c r="G27">
        <f>_xlfn.XLOOKUP(B27,'2024.9姓名及payroll计数'!A:A,'2024.9姓名及payroll计数'!B:B)</f>
        <v>1</v>
      </c>
      <c r="H27" s="10">
        <f>_xlfn.XLOOKUP(B27,'Sum 2024.7-2024.9'!B:B,'Sum 2024.7-2024.9'!H:H)</f>
        <v>9390</v>
      </c>
      <c r="I27" s="10">
        <f>IFERROR(AVERAGEIF(#REF!,B27,#REF!),0)</f>
        <v>0</v>
      </c>
      <c r="J27" s="10">
        <f>_xlfn.XLOOKUP(B27,'Sum 2024.7-2024.9'!B:B,'Sum 2024.7-2024.9'!J:J)</f>
        <v>3850</v>
      </c>
      <c r="K27" s="10">
        <f>IFERROR(AVERAGEIF(#REF!,B27,#REF!),0)</f>
        <v>0</v>
      </c>
      <c r="M27" s="10">
        <f>SUMIF('2024.9'!B:B,B27,'2024.9'!L:L)</f>
        <v>363.68</v>
      </c>
      <c r="O27" s="10">
        <f>SUMIF('2024.9'!B:B,B27,'2024.9'!N:N)</f>
        <v>9.09</v>
      </c>
      <c r="P27" s="10">
        <f>SUMIF('2024.9'!B:B,B27,'2024.9'!P:P)</f>
        <v>3.8</v>
      </c>
      <c r="R27" s="10">
        <f>SUMIF('2024.9'!B:B,B27,'2024.9'!M:M)</f>
        <v>90.92</v>
      </c>
      <c r="T27" s="10">
        <f>SUMIF('2024.9'!B:B,B27,'2024.9'!O:O)</f>
        <v>0</v>
      </c>
      <c r="U27" s="10">
        <f t="shared" si="2"/>
        <v>9390</v>
      </c>
      <c r="V27" s="10">
        <f t="shared" si="3"/>
        <v>9390</v>
      </c>
      <c r="W27" s="10">
        <f t="shared" si="4"/>
        <v>1408.5</v>
      </c>
      <c r="X27" s="10">
        <f t="shared" si="5"/>
        <v>9390</v>
      </c>
      <c r="Y27" s="10">
        <f t="shared" si="6"/>
        <v>9390</v>
      </c>
      <c r="Z27" s="10">
        <f t="shared" si="7"/>
        <v>75.12</v>
      </c>
      <c r="AA27" s="10">
        <f t="shared" si="8"/>
        <v>9390</v>
      </c>
      <c r="AB27" s="10">
        <f t="shared" si="9"/>
        <v>18.78</v>
      </c>
      <c r="AC27" s="10">
        <f t="shared" si="10"/>
        <v>9390</v>
      </c>
      <c r="AD27" s="10">
        <f t="shared" si="11"/>
        <v>5626</v>
      </c>
      <c r="AE27" s="10">
        <f t="shared" si="12"/>
        <v>225.04</v>
      </c>
      <c r="AF27" s="10">
        <f t="shared" si="13"/>
        <v>9390</v>
      </c>
      <c r="AG27" s="10">
        <f t="shared" si="14"/>
        <v>9390</v>
      </c>
      <c r="AH27" s="10">
        <f t="shared" si="15"/>
        <v>469.5</v>
      </c>
      <c r="AI27" s="10">
        <f t="shared" si="16"/>
        <v>-1044.82</v>
      </c>
      <c r="AJ27" s="10">
        <f t="shared" si="17"/>
        <v>-66.03</v>
      </c>
      <c r="AK27" s="10">
        <f t="shared" si="18"/>
        <v>-14.98</v>
      </c>
      <c r="AL27" s="10">
        <f t="shared" si="19"/>
        <v>-134.12</v>
      </c>
      <c r="AM27" s="10">
        <f t="shared" si="20"/>
        <v>-469.5</v>
      </c>
      <c r="AN27" s="10">
        <f t="shared" si="21"/>
        <v>4546</v>
      </c>
      <c r="AO27" s="10">
        <f t="shared" si="22"/>
        <v>4546</v>
      </c>
      <c r="AP27" s="10">
        <f t="shared" si="23"/>
        <v>681.9</v>
      </c>
      <c r="AQ27" s="191">
        <f t="shared" si="24"/>
        <v>3850</v>
      </c>
      <c r="AR27" s="191">
        <f t="shared" si="25"/>
        <v>3850</v>
      </c>
      <c r="AS27" s="191">
        <f t="shared" si="26"/>
        <v>30.8</v>
      </c>
      <c r="AT27" s="191">
        <f t="shared" si="27"/>
        <v>3850</v>
      </c>
      <c r="AU27" s="191">
        <f t="shared" si="28"/>
        <v>7.7</v>
      </c>
      <c r="AV27" s="191">
        <f t="shared" si="29"/>
        <v>4340</v>
      </c>
      <c r="AW27" s="191">
        <f t="shared" si="30"/>
        <v>4340</v>
      </c>
      <c r="AX27" s="191">
        <f t="shared" si="31"/>
        <v>173.6</v>
      </c>
      <c r="AY27" s="191">
        <f t="shared" si="32"/>
        <v>3850</v>
      </c>
      <c r="AZ27" s="191">
        <f t="shared" si="33"/>
        <v>3850</v>
      </c>
      <c r="BA27" s="191">
        <f t="shared" si="34"/>
        <v>192.5</v>
      </c>
      <c r="BB27" s="191">
        <f t="shared" si="35"/>
        <v>-318.22</v>
      </c>
      <c r="BC27" s="191">
        <f t="shared" si="36"/>
        <v>-21.71</v>
      </c>
      <c r="BD27" s="191">
        <f t="shared" si="37"/>
        <v>-3.9</v>
      </c>
      <c r="BE27" s="191">
        <f t="shared" si="38"/>
        <v>-82.68</v>
      </c>
      <c r="BF27" s="191">
        <f t="shared" si="39"/>
        <v>-192.5</v>
      </c>
    </row>
    <row r="28" spans="2:58">
      <c r="B28" s="3" t="s">
        <v>225</v>
      </c>
      <c r="C28" s="166" t="str">
        <f>_xlfn.XLOOKUP(B28,'2024.9'!B:B,'2024.9'!G:G)</f>
        <v>2018/03/19</v>
      </c>
      <c r="D28">
        <f>_xlfn.XLOOKUP(B28,'Sum 2024.7-2024.9'!B:B,'Sum 2024.7-2024.9'!D:D)</f>
        <v>0</v>
      </c>
      <c r="E28" t="str">
        <f>_xlfn.XLOOKUP(B28,'2024.9'!B:B,'2024.9'!C:C)</f>
        <v>人力资源部</v>
      </c>
      <c r="F28" t="str">
        <f>_xlfn.XLOOKUP(B28,'2024.9'!B:B,'2024.9'!F:F)</f>
        <v>商务司机</v>
      </c>
      <c r="G28">
        <f>_xlfn.XLOOKUP(B28,'2024.9姓名及payroll计数'!A:A,'2024.9姓名及payroll计数'!B:B)</f>
        <v>1</v>
      </c>
      <c r="H28" s="10">
        <f>_xlfn.XLOOKUP(B28,'Sum 2024.7-2024.9'!B:B,'Sum 2024.7-2024.9'!H:H)</f>
        <v>5358.1</v>
      </c>
      <c r="I28" s="10">
        <f>IFERROR(AVERAGEIF(#REF!,B28,#REF!),0)</f>
        <v>0</v>
      </c>
      <c r="J28" s="10">
        <f>_xlfn.XLOOKUP(B28,'Sum 2024.7-2024.9'!B:B,'Sum 2024.7-2024.9'!J:J)</f>
        <v>1900</v>
      </c>
      <c r="K28" s="10">
        <f>IFERROR(AVERAGEIF(#REF!,B28,#REF!),0)</f>
        <v>0</v>
      </c>
      <c r="M28" s="10">
        <f>SUMIF('2024.9'!B:B,B28,'2024.9'!L:L)</f>
        <v>363.68</v>
      </c>
      <c r="O28" s="10">
        <f>SUMIF('2024.9'!B:B,B28,'2024.9'!N:N)</f>
        <v>9.09</v>
      </c>
      <c r="P28" s="10">
        <f>SUMIF('2024.9'!B:B,B28,'2024.9'!P:P)</f>
        <v>3.8</v>
      </c>
      <c r="R28" s="10">
        <f>SUMIF('2024.9'!B:B,B28,'2024.9'!M:M)</f>
        <v>90.92</v>
      </c>
      <c r="T28" s="10">
        <f>SUMIF('2024.9'!B:B,B28,'2024.9'!O:O)</f>
        <v>0</v>
      </c>
      <c r="U28" s="10">
        <f t="shared" si="2"/>
        <v>5358.1</v>
      </c>
      <c r="V28" s="10">
        <f t="shared" si="3"/>
        <v>5358.1</v>
      </c>
      <c r="W28" s="10">
        <f t="shared" si="4"/>
        <v>803.715</v>
      </c>
      <c r="X28" s="10">
        <f t="shared" si="5"/>
        <v>5358.1</v>
      </c>
      <c r="Y28" s="10">
        <f t="shared" si="6"/>
        <v>5358.1</v>
      </c>
      <c r="Z28" s="10">
        <f t="shared" si="7"/>
        <v>42.8648</v>
      </c>
      <c r="AA28" s="10">
        <f t="shared" si="8"/>
        <v>5358.1</v>
      </c>
      <c r="AB28" s="10">
        <f t="shared" si="9"/>
        <v>10.7162</v>
      </c>
      <c r="AC28" s="10">
        <f t="shared" si="10"/>
        <v>5358.1</v>
      </c>
      <c r="AD28" s="10">
        <f t="shared" si="11"/>
        <v>5358.1</v>
      </c>
      <c r="AE28" s="10">
        <f t="shared" si="12"/>
        <v>214.324</v>
      </c>
      <c r="AF28" s="10">
        <f t="shared" si="13"/>
        <v>5358.1</v>
      </c>
      <c r="AG28" s="10">
        <f t="shared" si="14"/>
        <v>5358.1</v>
      </c>
      <c r="AH28" s="10">
        <f t="shared" si="15"/>
        <v>267.905</v>
      </c>
      <c r="AI28" s="10">
        <f t="shared" si="16"/>
        <v>-440.035</v>
      </c>
      <c r="AJ28" s="10">
        <f t="shared" si="17"/>
        <v>-33.7748</v>
      </c>
      <c r="AK28" s="10">
        <f t="shared" si="18"/>
        <v>-6.9162</v>
      </c>
      <c r="AL28" s="10">
        <f t="shared" si="19"/>
        <v>-123.404</v>
      </c>
      <c r="AM28" s="10">
        <f t="shared" si="20"/>
        <v>-267.905</v>
      </c>
      <c r="AN28" s="10">
        <f t="shared" si="21"/>
        <v>4546</v>
      </c>
      <c r="AO28" s="10">
        <f t="shared" si="22"/>
        <v>4546</v>
      </c>
      <c r="AP28" s="10">
        <f t="shared" si="23"/>
        <v>681.9</v>
      </c>
      <c r="AQ28" s="191">
        <f t="shared" si="24"/>
        <v>1900</v>
      </c>
      <c r="AR28" s="191">
        <f t="shared" si="25"/>
        <v>1900</v>
      </c>
      <c r="AS28" s="191">
        <f t="shared" si="26"/>
        <v>15.2</v>
      </c>
      <c r="AT28" s="191">
        <f t="shared" si="27"/>
        <v>1900</v>
      </c>
      <c r="AU28" s="191">
        <f t="shared" si="28"/>
        <v>3.8</v>
      </c>
      <c r="AV28" s="191">
        <f t="shared" si="29"/>
        <v>4340</v>
      </c>
      <c r="AW28" s="191">
        <f t="shared" si="30"/>
        <v>4340</v>
      </c>
      <c r="AX28" s="191">
        <f t="shared" si="31"/>
        <v>173.6</v>
      </c>
      <c r="AY28" s="191">
        <f t="shared" si="32"/>
        <v>1900</v>
      </c>
      <c r="AZ28" s="191">
        <f t="shared" si="33"/>
        <v>1900</v>
      </c>
      <c r="BA28" s="191">
        <f t="shared" si="34"/>
        <v>95</v>
      </c>
      <c r="BB28" s="191">
        <f t="shared" si="35"/>
        <v>-318.22</v>
      </c>
      <c r="BC28" s="191">
        <f t="shared" si="36"/>
        <v>-6.11</v>
      </c>
      <c r="BD28" s="191">
        <f t="shared" si="37"/>
        <v>0</v>
      </c>
      <c r="BE28" s="191">
        <f t="shared" si="38"/>
        <v>-82.68</v>
      </c>
      <c r="BF28" s="191">
        <f t="shared" si="39"/>
        <v>-95</v>
      </c>
    </row>
    <row r="29" spans="2:58">
      <c r="B29" s="3" t="s">
        <v>226</v>
      </c>
      <c r="C29" s="166" t="str">
        <f>_xlfn.XLOOKUP(B29,'2024.9'!B:B,'2024.9'!G:G)</f>
        <v>2018/03/15</v>
      </c>
      <c r="D29">
        <f>_xlfn.XLOOKUP(B29,'Sum 2024.7-2024.9'!B:B,'Sum 2024.7-2024.9'!D:D)</f>
        <v>0</v>
      </c>
      <c r="E29" t="str">
        <f>_xlfn.XLOOKUP(B29,'2024.9'!B:B,'2024.9'!C:C)</f>
        <v>服务营销中心</v>
      </c>
      <c r="F29" t="str">
        <f>_xlfn.XLOOKUP(B29,'2024.9'!B:B,'2024.9'!F:F)</f>
        <v>现场装配技师</v>
      </c>
      <c r="G29">
        <f>_xlfn.XLOOKUP(B29,'2024.9姓名及payroll计数'!A:A,'2024.9姓名及payroll计数'!B:B)</f>
        <v>1</v>
      </c>
      <c r="H29" s="10">
        <f>_xlfn.XLOOKUP(B29,'Sum 2024.7-2024.9'!B:B,'Sum 2024.7-2024.9'!H:H)</f>
        <v>8554.54</v>
      </c>
      <c r="I29" s="10">
        <f>IFERROR(AVERAGEIF(#REF!,B29,#REF!),0)</f>
        <v>0</v>
      </c>
      <c r="J29" s="10">
        <f>_xlfn.XLOOKUP(B29,'Sum 2024.7-2024.9'!B:B,'Sum 2024.7-2024.9'!J:J)</f>
        <v>2363</v>
      </c>
      <c r="K29" s="10">
        <f>IFERROR(AVERAGEIF(#REF!,B29,#REF!),0)</f>
        <v>0</v>
      </c>
      <c r="M29" s="10">
        <f>SUMIF('2024.9'!B:B,B29,'2024.9'!L:L)</f>
        <v>363.68</v>
      </c>
      <c r="O29" s="10">
        <f>SUMIF('2024.9'!B:B,B29,'2024.9'!N:N)</f>
        <v>9.09</v>
      </c>
      <c r="P29" s="10">
        <f>SUMIF('2024.9'!B:B,B29,'2024.9'!P:P)</f>
        <v>3.8</v>
      </c>
      <c r="R29" s="10">
        <f>SUMIF('2024.9'!B:B,B29,'2024.9'!M:M)</f>
        <v>90.92</v>
      </c>
      <c r="T29" s="10">
        <f>SUMIF('2024.9'!B:B,B29,'2024.9'!O:O)</f>
        <v>0</v>
      </c>
      <c r="U29" s="10">
        <f t="shared" si="2"/>
        <v>8554.54</v>
      </c>
      <c r="V29" s="10">
        <f t="shared" si="3"/>
        <v>8554.54</v>
      </c>
      <c r="W29" s="10">
        <f t="shared" si="4"/>
        <v>1283.181</v>
      </c>
      <c r="X29" s="10">
        <f t="shared" si="5"/>
        <v>8554.54</v>
      </c>
      <c r="Y29" s="10">
        <f t="shared" si="6"/>
        <v>8554.54</v>
      </c>
      <c r="Z29" s="10">
        <f t="shared" si="7"/>
        <v>68.43632</v>
      </c>
      <c r="AA29" s="10">
        <f t="shared" si="8"/>
        <v>8554.54</v>
      </c>
      <c r="AB29" s="10">
        <f t="shared" si="9"/>
        <v>17.10908</v>
      </c>
      <c r="AC29" s="10">
        <f t="shared" si="10"/>
        <v>8554.54</v>
      </c>
      <c r="AD29" s="10">
        <f t="shared" si="11"/>
        <v>5626</v>
      </c>
      <c r="AE29" s="10">
        <f t="shared" si="12"/>
        <v>225.04</v>
      </c>
      <c r="AF29" s="10">
        <f t="shared" si="13"/>
        <v>8554.54</v>
      </c>
      <c r="AG29" s="10">
        <f t="shared" si="14"/>
        <v>8554.54</v>
      </c>
      <c r="AH29" s="10">
        <f t="shared" si="15"/>
        <v>427.727</v>
      </c>
      <c r="AI29" s="10">
        <f t="shared" si="16"/>
        <v>-919.501</v>
      </c>
      <c r="AJ29" s="10">
        <f t="shared" si="17"/>
        <v>-59.34632</v>
      </c>
      <c r="AK29" s="10">
        <f t="shared" si="18"/>
        <v>-13.30908</v>
      </c>
      <c r="AL29" s="10">
        <f t="shared" si="19"/>
        <v>-134.12</v>
      </c>
      <c r="AM29" s="10">
        <f t="shared" si="20"/>
        <v>-427.727</v>
      </c>
      <c r="AN29" s="10">
        <f t="shared" si="21"/>
        <v>4546</v>
      </c>
      <c r="AO29" s="10">
        <f t="shared" si="22"/>
        <v>4546</v>
      </c>
      <c r="AP29" s="10">
        <f t="shared" si="23"/>
        <v>681.9</v>
      </c>
      <c r="AQ29" s="191">
        <f t="shared" si="24"/>
        <v>2363</v>
      </c>
      <c r="AR29" s="191">
        <f t="shared" si="25"/>
        <v>2363</v>
      </c>
      <c r="AS29" s="191">
        <f t="shared" si="26"/>
        <v>18.904</v>
      </c>
      <c r="AT29" s="191">
        <f t="shared" si="27"/>
        <v>2363</v>
      </c>
      <c r="AU29" s="191">
        <f t="shared" si="28"/>
        <v>4.726</v>
      </c>
      <c r="AV29" s="191">
        <f t="shared" si="29"/>
        <v>4340</v>
      </c>
      <c r="AW29" s="191">
        <f t="shared" si="30"/>
        <v>4340</v>
      </c>
      <c r="AX29" s="191">
        <f t="shared" si="31"/>
        <v>173.6</v>
      </c>
      <c r="AY29" s="191">
        <f t="shared" si="32"/>
        <v>2363</v>
      </c>
      <c r="AZ29" s="191">
        <f t="shared" si="33"/>
        <v>2363</v>
      </c>
      <c r="BA29" s="191">
        <f t="shared" si="34"/>
        <v>118.15</v>
      </c>
      <c r="BB29" s="191">
        <f t="shared" si="35"/>
        <v>-318.22</v>
      </c>
      <c r="BC29" s="191">
        <f t="shared" si="36"/>
        <v>-9.814</v>
      </c>
      <c r="BD29" s="191">
        <f t="shared" si="37"/>
        <v>-0.926</v>
      </c>
      <c r="BE29" s="191">
        <f t="shared" si="38"/>
        <v>-82.68</v>
      </c>
      <c r="BF29" s="191">
        <f t="shared" si="39"/>
        <v>-118.15</v>
      </c>
    </row>
    <row r="30" spans="2:58">
      <c r="B30" s="3" t="s">
        <v>227</v>
      </c>
      <c r="C30" s="166" t="str">
        <f>_xlfn.XLOOKUP(B30,'2024.9'!B:B,'2024.9'!G:G)</f>
        <v>2022/10/27</v>
      </c>
      <c r="D30">
        <f>_xlfn.XLOOKUP(B30,'Sum 2024.7-2024.9'!B:B,'Sum 2024.7-2024.9'!D:D)</f>
        <v>0</v>
      </c>
      <c r="E30" t="str">
        <f>_xlfn.XLOOKUP(B30,'2024.9'!B:B,'2024.9'!C:C)</f>
        <v>运营中心</v>
      </c>
      <c r="F30" t="str">
        <f>_xlfn.XLOOKUP(B30,'2024.9'!B:B,'2024.9'!F:F)</f>
        <v>仓库包装操作工</v>
      </c>
      <c r="G30">
        <f>_xlfn.XLOOKUP(B30,'2024.9姓名及payroll计数'!A:A,'2024.9姓名及payroll计数'!B:B)</f>
        <v>1</v>
      </c>
      <c r="H30" s="10">
        <f>_xlfn.XLOOKUP(B30,'Sum 2024.7-2024.9'!B:B,'Sum 2024.7-2024.9'!H:H)</f>
        <v>6771.52</v>
      </c>
      <c r="I30" s="10">
        <f>IFERROR(AVERAGEIF(#REF!,B30,#REF!),0)</f>
        <v>0</v>
      </c>
      <c r="J30" s="10">
        <f>_xlfn.XLOOKUP(B30,'Sum 2024.7-2024.9'!B:B,'Sum 2024.7-2024.9'!J:J)</f>
        <v>1900</v>
      </c>
      <c r="K30" s="10">
        <f>IFERROR(AVERAGEIF(#REF!,B30,#REF!),0)</f>
        <v>0</v>
      </c>
      <c r="M30" s="10">
        <f>SUMIF('2024.9'!B:B,B30,'2024.9'!L:L)</f>
        <v>363.68</v>
      </c>
      <c r="O30" s="10">
        <f>SUMIF('2024.9'!B:B,B30,'2024.9'!N:N)</f>
        <v>9.09</v>
      </c>
      <c r="P30" s="10">
        <f>SUMIF('2024.9'!B:B,B30,'2024.9'!P:P)</f>
        <v>3.8</v>
      </c>
      <c r="R30" s="10">
        <f>SUMIF('2024.9'!B:B,B30,'2024.9'!M:M)</f>
        <v>90.92</v>
      </c>
      <c r="T30" s="10">
        <f>SUMIF('2024.9'!B:B,B30,'2024.9'!O:O)</f>
        <v>0</v>
      </c>
      <c r="U30" s="10">
        <f t="shared" si="2"/>
        <v>6771.52</v>
      </c>
      <c r="V30" s="10">
        <f t="shared" si="3"/>
        <v>6771.52</v>
      </c>
      <c r="W30" s="10">
        <f t="shared" si="4"/>
        <v>1015.728</v>
      </c>
      <c r="X30" s="10">
        <f t="shared" si="5"/>
        <v>6771.52</v>
      </c>
      <c r="Y30" s="10">
        <f t="shared" si="6"/>
        <v>6771.52</v>
      </c>
      <c r="Z30" s="10">
        <f t="shared" si="7"/>
        <v>54.17216</v>
      </c>
      <c r="AA30" s="10">
        <f t="shared" si="8"/>
        <v>6771.52</v>
      </c>
      <c r="AB30" s="10">
        <f t="shared" si="9"/>
        <v>13.54304</v>
      </c>
      <c r="AC30" s="10">
        <f t="shared" si="10"/>
        <v>6771.52</v>
      </c>
      <c r="AD30" s="10">
        <f t="shared" si="11"/>
        <v>5626</v>
      </c>
      <c r="AE30" s="10">
        <f t="shared" si="12"/>
        <v>225.04</v>
      </c>
      <c r="AF30" s="10">
        <f t="shared" si="13"/>
        <v>6771.52</v>
      </c>
      <c r="AG30" s="10">
        <f t="shared" si="14"/>
        <v>6771.52</v>
      </c>
      <c r="AH30" s="10">
        <f t="shared" si="15"/>
        <v>338.576</v>
      </c>
      <c r="AI30" s="10">
        <f t="shared" si="16"/>
        <v>-652.048</v>
      </c>
      <c r="AJ30" s="10">
        <f t="shared" si="17"/>
        <v>-45.08216</v>
      </c>
      <c r="AK30" s="10">
        <f t="shared" si="18"/>
        <v>-9.74304</v>
      </c>
      <c r="AL30" s="10">
        <f t="shared" si="19"/>
        <v>-134.12</v>
      </c>
      <c r="AM30" s="10">
        <f t="shared" si="20"/>
        <v>-338.576</v>
      </c>
      <c r="AN30" s="10">
        <f t="shared" si="21"/>
        <v>4546</v>
      </c>
      <c r="AO30" s="10">
        <f t="shared" si="22"/>
        <v>4546</v>
      </c>
      <c r="AP30" s="10">
        <f t="shared" si="23"/>
        <v>681.9</v>
      </c>
      <c r="AQ30" s="191">
        <f t="shared" si="24"/>
        <v>1900</v>
      </c>
      <c r="AR30" s="191">
        <f t="shared" si="25"/>
        <v>1900</v>
      </c>
      <c r="AS30" s="191">
        <f t="shared" si="26"/>
        <v>15.2</v>
      </c>
      <c r="AT30" s="191">
        <f t="shared" si="27"/>
        <v>1900</v>
      </c>
      <c r="AU30" s="191">
        <f t="shared" si="28"/>
        <v>3.8</v>
      </c>
      <c r="AV30" s="191">
        <f t="shared" si="29"/>
        <v>4340</v>
      </c>
      <c r="AW30" s="191">
        <f t="shared" si="30"/>
        <v>4340</v>
      </c>
      <c r="AX30" s="191">
        <f t="shared" si="31"/>
        <v>173.6</v>
      </c>
      <c r="AY30" s="191">
        <f t="shared" si="32"/>
        <v>1900</v>
      </c>
      <c r="AZ30" s="191">
        <f t="shared" si="33"/>
        <v>1900</v>
      </c>
      <c r="BA30" s="191">
        <f t="shared" si="34"/>
        <v>95</v>
      </c>
      <c r="BB30" s="191">
        <f t="shared" si="35"/>
        <v>-318.22</v>
      </c>
      <c r="BC30" s="191">
        <f t="shared" si="36"/>
        <v>-6.11</v>
      </c>
      <c r="BD30" s="191">
        <f t="shared" si="37"/>
        <v>0</v>
      </c>
      <c r="BE30" s="191">
        <f t="shared" si="38"/>
        <v>-82.68</v>
      </c>
      <c r="BF30" s="191">
        <f t="shared" si="39"/>
        <v>-95</v>
      </c>
    </row>
    <row r="31" spans="2:58">
      <c r="B31" s="3" t="s">
        <v>228</v>
      </c>
      <c r="C31" s="166" t="str">
        <f>_xlfn.XLOOKUP(B31,'2024.9'!B:B,'2024.9'!G:G)</f>
        <v>2023/04/24</v>
      </c>
      <c r="D31">
        <f>_xlfn.XLOOKUP(B31,'Sum 2024.7-2024.9'!B:B,'Sum 2024.7-2024.9'!D:D)</f>
        <v>0</v>
      </c>
      <c r="E31" t="str">
        <f>_xlfn.XLOOKUP(B31,'2024.9'!B:B,'2024.9'!C:C)</f>
        <v>人力资源部</v>
      </c>
      <c r="F31" t="str">
        <f>_xlfn.XLOOKUP(B31,'2024.9'!B:B,'2024.9'!F:F)</f>
        <v>行政专员</v>
      </c>
      <c r="G31">
        <f>_xlfn.XLOOKUP(B31,'2024.9姓名及payroll计数'!A:A,'2024.9姓名及payroll计数'!B:B)</f>
        <v>1</v>
      </c>
      <c r="H31" s="10">
        <f>_xlfn.XLOOKUP(B31,'Sum 2024.7-2024.9'!B:B,'Sum 2024.7-2024.9'!H:H)</f>
        <v>5263.24</v>
      </c>
      <c r="I31" s="10">
        <f>IFERROR(AVERAGEIF(#REF!,B31,#REF!),0)</f>
        <v>0</v>
      </c>
      <c r="J31" s="10">
        <f>_xlfn.XLOOKUP(B31,'Sum 2024.7-2024.9'!B:B,'Sum 2024.7-2024.9'!J:J)</f>
        <v>2000</v>
      </c>
      <c r="K31" s="10">
        <f>IFERROR(AVERAGEIF(#REF!,B31,#REF!),0)</f>
        <v>0</v>
      </c>
      <c r="M31" s="10">
        <f>SUMIF('2024.9'!B:B,B31,'2024.9'!L:L)</f>
        <v>363.68</v>
      </c>
      <c r="O31" s="10">
        <f>SUMIF('2024.9'!B:B,B31,'2024.9'!N:N)</f>
        <v>9.09</v>
      </c>
      <c r="P31" s="10">
        <f>SUMIF('2024.9'!B:B,B31,'2024.9'!P:P)</f>
        <v>3.8</v>
      </c>
      <c r="R31" s="10">
        <f>SUMIF('2024.9'!B:B,B31,'2024.9'!M:M)</f>
        <v>90.92</v>
      </c>
      <c r="T31" s="10">
        <f>SUMIF('2024.9'!B:B,B31,'2024.9'!O:O)</f>
        <v>0</v>
      </c>
      <c r="U31" s="10">
        <f t="shared" si="2"/>
        <v>5263.24</v>
      </c>
      <c r="V31" s="10">
        <f t="shared" si="3"/>
        <v>5263.24</v>
      </c>
      <c r="W31" s="10">
        <f t="shared" si="4"/>
        <v>789.486</v>
      </c>
      <c r="X31" s="10">
        <f t="shared" si="5"/>
        <v>5263.24</v>
      </c>
      <c r="Y31" s="10">
        <f t="shared" si="6"/>
        <v>5263.24</v>
      </c>
      <c r="Z31" s="10">
        <f t="shared" si="7"/>
        <v>42.10592</v>
      </c>
      <c r="AA31" s="10">
        <f t="shared" si="8"/>
        <v>5263.24</v>
      </c>
      <c r="AB31" s="10">
        <f t="shared" si="9"/>
        <v>10.52648</v>
      </c>
      <c r="AC31" s="10">
        <f t="shared" si="10"/>
        <v>5263.24</v>
      </c>
      <c r="AD31" s="10">
        <f t="shared" si="11"/>
        <v>5263.24</v>
      </c>
      <c r="AE31" s="10">
        <f t="shared" si="12"/>
        <v>210.5296</v>
      </c>
      <c r="AF31" s="10">
        <f t="shared" si="13"/>
        <v>5263.24</v>
      </c>
      <c r="AG31" s="10">
        <f t="shared" si="14"/>
        <v>5263.24</v>
      </c>
      <c r="AH31" s="10">
        <f t="shared" si="15"/>
        <v>263.162</v>
      </c>
      <c r="AI31" s="10">
        <f t="shared" si="16"/>
        <v>-425.806</v>
      </c>
      <c r="AJ31" s="10">
        <f t="shared" si="17"/>
        <v>-33.01592</v>
      </c>
      <c r="AK31" s="10">
        <f t="shared" si="18"/>
        <v>-6.72648</v>
      </c>
      <c r="AL31" s="10">
        <f t="shared" si="19"/>
        <v>-119.6096</v>
      </c>
      <c r="AM31" s="10">
        <f t="shared" si="20"/>
        <v>-263.162</v>
      </c>
      <c r="AN31" s="10">
        <f t="shared" si="21"/>
        <v>4546</v>
      </c>
      <c r="AO31" s="10">
        <f t="shared" si="22"/>
        <v>4546</v>
      </c>
      <c r="AP31" s="10">
        <f t="shared" si="23"/>
        <v>681.9</v>
      </c>
      <c r="AQ31" s="191">
        <f t="shared" si="24"/>
        <v>2000</v>
      </c>
      <c r="AR31" s="191">
        <f t="shared" si="25"/>
        <v>2000</v>
      </c>
      <c r="AS31" s="191">
        <f t="shared" si="26"/>
        <v>16</v>
      </c>
      <c r="AT31" s="191">
        <f t="shared" si="27"/>
        <v>2000</v>
      </c>
      <c r="AU31" s="191">
        <f t="shared" si="28"/>
        <v>4</v>
      </c>
      <c r="AV31" s="191">
        <f t="shared" si="29"/>
        <v>4340</v>
      </c>
      <c r="AW31" s="191">
        <f t="shared" si="30"/>
        <v>4340</v>
      </c>
      <c r="AX31" s="191">
        <f t="shared" si="31"/>
        <v>173.6</v>
      </c>
      <c r="AY31" s="191">
        <f t="shared" si="32"/>
        <v>2000</v>
      </c>
      <c r="AZ31" s="191">
        <f t="shared" si="33"/>
        <v>2000</v>
      </c>
      <c r="BA31" s="191">
        <f t="shared" si="34"/>
        <v>100</v>
      </c>
      <c r="BB31" s="191">
        <f t="shared" si="35"/>
        <v>-318.22</v>
      </c>
      <c r="BC31" s="191">
        <f t="shared" si="36"/>
        <v>-6.91</v>
      </c>
      <c r="BD31" s="191">
        <f t="shared" si="37"/>
        <v>-0.2</v>
      </c>
      <c r="BE31" s="191">
        <f t="shared" si="38"/>
        <v>-82.68</v>
      </c>
      <c r="BF31" s="191">
        <f t="shared" si="39"/>
        <v>-100</v>
      </c>
    </row>
    <row r="32" spans="2:58">
      <c r="B32" s="3" t="s">
        <v>229</v>
      </c>
      <c r="C32" s="166" t="str">
        <f>_xlfn.XLOOKUP(B32,'2024.9'!B:B,'2024.9'!G:G)</f>
        <v>2021/01/04</v>
      </c>
      <c r="D32">
        <f>_xlfn.XLOOKUP(B32,'Sum 2024.7-2024.9'!B:B,'Sum 2024.7-2024.9'!D:D)</f>
        <v>0</v>
      </c>
      <c r="E32" t="str">
        <f>_xlfn.XLOOKUP(B32,'2024.9'!B:B,'2024.9'!C:C)</f>
        <v>服务营销中心</v>
      </c>
      <c r="F32" t="str">
        <f>_xlfn.XLOOKUP(B32,'2024.9'!B:B,'2024.9'!F:F)</f>
        <v>机械服务助理工程师</v>
      </c>
      <c r="G32">
        <f>_xlfn.XLOOKUP(B32,'2024.9姓名及payroll计数'!A:A,'2024.9姓名及payroll计数'!B:B)</f>
        <v>1</v>
      </c>
      <c r="H32" s="10">
        <f>_xlfn.XLOOKUP(B32,'Sum 2024.7-2024.9'!B:B,'Sum 2024.7-2024.9'!H:H)</f>
        <v>4781.7</v>
      </c>
      <c r="I32" s="10">
        <f>IFERROR(AVERAGEIF(#REF!,B32,#REF!),0)</f>
        <v>0</v>
      </c>
      <c r="J32" s="10">
        <f>_xlfn.XLOOKUP(B32,'Sum 2024.7-2024.9'!B:B,'Sum 2024.7-2024.9'!J:J)</f>
        <v>1913</v>
      </c>
      <c r="K32" s="10">
        <f>IFERROR(AVERAGEIF(#REF!,B32,#REF!),0)</f>
        <v>0</v>
      </c>
      <c r="M32" s="10">
        <f>SUMIF('2024.9'!B:B,B32,'2024.9'!L:L)</f>
        <v>363.68</v>
      </c>
      <c r="O32" s="10">
        <f>SUMIF('2024.9'!B:B,B32,'2024.9'!N:N)</f>
        <v>9.09</v>
      </c>
      <c r="P32" s="10">
        <f>SUMIF('2024.9'!B:B,B32,'2024.9'!P:P)</f>
        <v>3.8</v>
      </c>
      <c r="R32" s="10">
        <f>SUMIF('2024.9'!B:B,B32,'2024.9'!M:M)</f>
        <v>90.92</v>
      </c>
      <c r="T32" s="10">
        <f>SUMIF('2024.9'!B:B,B32,'2024.9'!O:O)</f>
        <v>0</v>
      </c>
      <c r="U32" s="10">
        <f t="shared" si="2"/>
        <v>4781.7</v>
      </c>
      <c r="V32" s="10">
        <f t="shared" si="3"/>
        <v>4781.7</v>
      </c>
      <c r="W32" s="10">
        <f t="shared" si="4"/>
        <v>717.255</v>
      </c>
      <c r="X32" s="10">
        <f t="shared" si="5"/>
        <v>4781.7</v>
      </c>
      <c r="Y32" s="10">
        <f t="shared" si="6"/>
        <v>4781.7</v>
      </c>
      <c r="Z32" s="10">
        <f t="shared" si="7"/>
        <v>38.2536</v>
      </c>
      <c r="AA32" s="10">
        <f t="shared" si="8"/>
        <v>4781.7</v>
      </c>
      <c r="AB32" s="10">
        <f t="shared" si="9"/>
        <v>9.5634</v>
      </c>
      <c r="AC32" s="10">
        <f t="shared" si="10"/>
        <v>4781.7</v>
      </c>
      <c r="AD32" s="10">
        <f t="shared" si="11"/>
        <v>4781.7</v>
      </c>
      <c r="AE32" s="10">
        <f t="shared" si="12"/>
        <v>191.268</v>
      </c>
      <c r="AF32" s="10">
        <f t="shared" si="13"/>
        <v>4781.7</v>
      </c>
      <c r="AG32" s="10">
        <f t="shared" si="14"/>
        <v>4781.7</v>
      </c>
      <c r="AH32" s="10">
        <f t="shared" si="15"/>
        <v>239.085</v>
      </c>
      <c r="AI32" s="10">
        <f t="shared" si="16"/>
        <v>-353.575</v>
      </c>
      <c r="AJ32" s="10">
        <f t="shared" si="17"/>
        <v>-29.1636</v>
      </c>
      <c r="AK32" s="10">
        <f t="shared" si="18"/>
        <v>-5.7634</v>
      </c>
      <c r="AL32" s="10">
        <f t="shared" si="19"/>
        <v>-100.348</v>
      </c>
      <c r="AM32" s="10">
        <f t="shared" si="20"/>
        <v>-239.085</v>
      </c>
      <c r="AN32" s="10">
        <f t="shared" si="21"/>
        <v>4546</v>
      </c>
      <c r="AO32" s="10">
        <f t="shared" si="22"/>
        <v>4546</v>
      </c>
      <c r="AP32" s="10">
        <f t="shared" si="23"/>
        <v>681.9</v>
      </c>
      <c r="AQ32" s="191">
        <f t="shared" si="24"/>
        <v>1913</v>
      </c>
      <c r="AR32" s="191">
        <f t="shared" si="25"/>
        <v>1913</v>
      </c>
      <c r="AS32" s="191">
        <f t="shared" si="26"/>
        <v>15.304</v>
      </c>
      <c r="AT32" s="191">
        <f t="shared" si="27"/>
        <v>1913</v>
      </c>
      <c r="AU32" s="191">
        <f t="shared" si="28"/>
        <v>3.826</v>
      </c>
      <c r="AV32" s="191">
        <f t="shared" si="29"/>
        <v>4340</v>
      </c>
      <c r="AW32" s="191">
        <f t="shared" si="30"/>
        <v>4340</v>
      </c>
      <c r="AX32" s="191">
        <f t="shared" si="31"/>
        <v>173.6</v>
      </c>
      <c r="AY32" s="191">
        <f t="shared" si="32"/>
        <v>1913</v>
      </c>
      <c r="AZ32" s="191">
        <f t="shared" si="33"/>
        <v>1913</v>
      </c>
      <c r="BA32" s="191">
        <f t="shared" si="34"/>
        <v>95.65</v>
      </c>
      <c r="BB32" s="191">
        <f t="shared" si="35"/>
        <v>-318.22</v>
      </c>
      <c r="BC32" s="191">
        <f t="shared" si="36"/>
        <v>-6.214</v>
      </c>
      <c r="BD32" s="191">
        <f t="shared" si="37"/>
        <v>-0.0259999999999998</v>
      </c>
      <c r="BE32" s="191">
        <f t="shared" si="38"/>
        <v>-82.68</v>
      </c>
      <c r="BF32" s="191">
        <f t="shared" si="39"/>
        <v>-95.65</v>
      </c>
    </row>
    <row r="33" spans="2:58">
      <c r="B33" s="3" t="s">
        <v>230</v>
      </c>
      <c r="C33" s="166" t="str">
        <f>_xlfn.XLOOKUP(B33,'2024.9'!B:B,'2024.9'!G:G)</f>
        <v>2020/08/31</v>
      </c>
      <c r="D33">
        <f>_xlfn.XLOOKUP(B33,'Sum 2024.7-2024.9'!B:B,'Sum 2024.7-2024.9'!D:D)</f>
        <v>0</v>
      </c>
      <c r="E33" t="str">
        <f>_xlfn.XLOOKUP(B33,'2024.9'!B:B,'2024.9'!C:C)</f>
        <v>运营中心</v>
      </c>
      <c r="F33" t="str">
        <f>_xlfn.XLOOKUP(B33,'2024.9'!B:B,'2024.9'!F:F)</f>
        <v>装配钳工</v>
      </c>
      <c r="G33">
        <f>_xlfn.XLOOKUP(B33,'2024.9姓名及payroll计数'!A:A,'2024.9姓名及payroll计数'!B:B)</f>
        <v>1</v>
      </c>
      <c r="H33" s="10">
        <f>_xlfn.XLOOKUP(B33,'Sum 2024.7-2024.9'!B:B,'Sum 2024.7-2024.9'!H:H)</f>
        <v>8004.12</v>
      </c>
      <c r="I33" s="10">
        <f>IFERROR(AVERAGEIF(#REF!,B33,#REF!),0)</f>
        <v>0</v>
      </c>
      <c r="J33" s="10">
        <f>_xlfn.XLOOKUP(B33,'Sum 2024.7-2024.9'!B:B,'Sum 2024.7-2024.9'!J:J)</f>
        <v>1900</v>
      </c>
      <c r="K33" s="10">
        <f>IFERROR(AVERAGEIF(#REF!,B33,#REF!),0)</f>
        <v>0</v>
      </c>
      <c r="M33" s="10">
        <f>SUMIF('2024.9'!B:B,B33,'2024.9'!L:L)</f>
        <v>363.68</v>
      </c>
      <c r="O33" s="10">
        <f>SUMIF('2024.9'!B:B,B33,'2024.9'!N:N)</f>
        <v>9.09</v>
      </c>
      <c r="P33" s="10">
        <f>SUMIF('2024.9'!B:B,B33,'2024.9'!P:P)</f>
        <v>3.8</v>
      </c>
      <c r="R33" s="10">
        <f>SUMIF('2024.9'!B:B,B33,'2024.9'!M:M)</f>
        <v>90.92</v>
      </c>
      <c r="T33" s="10">
        <f>SUMIF('2024.9'!B:B,B33,'2024.9'!O:O)</f>
        <v>0</v>
      </c>
      <c r="U33" s="10">
        <f t="shared" si="2"/>
        <v>8004.12</v>
      </c>
      <c r="V33" s="10">
        <f t="shared" si="3"/>
        <v>8004.12</v>
      </c>
      <c r="W33" s="10">
        <f t="shared" si="4"/>
        <v>1200.618</v>
      </c>
      <c r="X33" s="10">
        <f t="shared" si="5"/>
        <v>8004.12</v>
      </c>
      <c r="Y33" s="10">
        <f t="shared" si="6"/>
        <v>8004.12</v>
      </c>
      <c r="Z33" s="10">
        <f t="shared" si="7"/>
        <v>64.03296</v>
      </c>
      <c r="AA33" s="10">
        <f t="shared" si="8"/>
        <v>8004.12</v>
      </c>
      <c r="AB33" s="10">
        <f t="shared" si="9"/>
        <v>16.00824</v>
      </c>
      <c r="AC33" s="10">
        <f t="shared" si="10"/>
        <v>8004.12</v>
      </c>
      <c r="AD33" s="10">
        <f t="shared" si="11"/>
        <v>5626</v>
      </c>
      <c r="AE33" s="10">
        <f t="shared" si="12"/>
        <v>225.04</v>
      </c>
      <c r="AF33" s="10">
        <f t="shared" si="13"/>
        <v>8004.12</v>
      </c>
      <c r="AG33" s="10">
        <f t="shared" si="14"/>
        <v>8004.12</v>
      </c>
      <c r="AH33" s="10">
        <f t="shared" si="15"/>
        <v>400.206</v>
      </c>
      <c r="AI33" s="10">
        <f t="shared" si="16"/>
        <v>-836.938</v>
      </c>
      <c r="AJ33" s="10">
        <f t="shared" si="17"/>
        <v>-54.94296</v>
      </c>
      <c r="AK33" s="10">
        <f t="shared" si="18"/>
        <v>-12.20824</v>
      </c>
      <c r="AL33" s="10">
        <f t="shared" si="19"/>
        <v>-134.12</v>
      </c>
      <c r="AM33" s="10">
        <f t="shared" si="20"/>
        <v>-400.206</v>
      </c>
      <c r="AN33" s="10">
        <f t="shared" si="21"/>
        <v>4546</v>
      </c>
      <c r="AO33" s="10">
        <f t="shared" si="22"/>
        <v>4546</v>
      </c>
      <c r="AP33" s="10">
        <f t="shared" si="23"/>
        <v>681.9</v>
      </c>
      <c r="AQ33" s="191">
        <f t="shared" si="24"/>
        <v>1900</v>
      </c>
      <c r="AR33" s="191">
        <f t="shared" si="25"/>
        <v>1900</v>
      </c>
      <c r="AS33" s="191">
        <f t="shared" si="26"/>
        <v>15.2</v>
      </c>
      <c r="AT33" s="191">
        <f t="shared" si="27"/>
        <v>1900</v>
      </c>
      <c r="AU33" s="191">
        <f t="shared" si="28"/>
        <v>3.8</v>
      </c>
      <c r="AV33" s="191">
        <f t="shared" si="29"/>
        <v>4340</v>
      </c>
      <c r="AW33" s="191">
        <f t="shared" si="30"/>
        <v>4340</v>
      </c>
      <c r="AX33" s="191">
        <f t="shared" si="31"/>
        <v>173.6</v>
      </c>
      <c r="AY33" s="191">
        <f t="shared" si="32"/>
        <v>1900</v>
      </c>
      <c r="AZ33" s="191">
        <f t="shared" si="33"/>
        <v>1900</v>
      </c>
      <c r="BA33" s="191">
        <f t="shared" si="34"/>
        <v>95</v>
      </c>
      <c r="BB33" s="191">
        <f t="shared" si="35"/>
        <v>-318.22</v>
      </c>
      <c r="BC33" s="191">
        <f t="shared" si="36"/>
        <v>-6.11</v>
      </c>
      <c r="BD33" s="191">
        <f t="shared" si="37"/>
        <v>0</v>
      </c>
      <c r="BE33" s="191">
        <f t="shared" si="38"/>
        <v>-82.68</v>
      </c>
      <c r="BF33" s="191">
        <f t="shared" si="39"/>
        <v>-95</v>
      </c>
    </row>
    <row r="34" spans="2:58">
      <c r="B34" s="3" t="s">
        <v>231</v>
      </c>
      <c r="C34" s="166" t="str">
        <f>_xlfn.XLOOKUP(B34,'2024.9'!B:B,'2024.9'!G:G)</f>
        <v>2023/04/03</v>
      </c>
      <c r="D34">
        <f>_xlfn.XLOOKUP(B34,'Sum 2024.7-2024.9'!B:B,'Sum 2024.7-2024.9'!D:D)</f>
        <v>0</v>
      </c>
      <c r="E34" t="str">
        <f>_xlfn.XLOOKUP(B34,'2024.9'!B:B,'2024.9'!C:C)</f>
        <v>采购部</v>
      </c>
      <c r="F34" t="str">
        <f>_xlfn.XLOOKUP(B34,'2024.9'!B:B,'2024.9'!F:F)</f>
        <v>采购专员</v>
      </c>
      <c r="G34">
        <f>_xlfn.XLOOKUP(B34,'2024.9姓名及payroll计数'!A:A,'2024.9姓名及payroll计数'!B:B)</f>
        <v>1</v>
      </c>
      <c r="H34" s="10">
        <f>_xlfn.XLOOKUP(B34,'Sum 2024.7-2024.9'!B:B,'Sum 2024.7-2024.9'!H:H)</f>
        <v>6779.02</v>
      </c>
      <c r="I34" s="10">
        <f>IFERROR(AVERAGEIF(#REF!,B34,#REF!),0)</f>
        <v>0</v>
      </c>
      <c r="J34" s="10">
        <f>_xlfn.XLOOKUP(B34,'Sum 2024.7-2024.9'!B:B,'Sum 2024.7-2024.9'!J:J)</f>
        <v>3026</v>
      </c>
      <c r="K34" s="10">
        <f>IFERROR(AVERAGEIF(#REF!,B34,#REF!),0)</f>
        <v>0</v>
      </c>
      <c r="M34" s="10">
        <f>SUMIF('2024.9'!B:B,B34,'2024.9'!L:L)</f>
        <v>363.68</v>
      </c>
      <c r="O34" s="10">
        <f>SUMIF('2024.9'!B:B,B34,'2024.9'!N:N)</f>
        <v>9.09</v>
      </c>
      <c r="P34" s="10">
        <f>SUMIF('2024.9'!B:B,B34,'2024.9'!P:P)</f>
        <v>3.8</v>
      </c>
      <c r="R34" s="10">
        <f>SUMIF('2024.9'!B:B,B34,'2024.9'!M:M)</f>
        <v>90.92</v>
      </c>
      <c r="T34" s="10">
        <f>SUMIF('2024.9'!B:B,B34,'2024.9'!O:O)</f>
        <v>250</v>
      </c>
      <c r="U34" s="10">
        <f t="shared" si="2"/>
        <v>6779.02</v>
      </c>
      <c r="V34" s="10">
        <f t="shared" si="3"/>
        <v>6779.02</v>
      </c>
      <c r="W34" s="10">
        <f t="shared" si="4"/>
        <v>1016.853</v>
      </c>
      <c r="X34" s="10">
        <f t="shared" si="5"/>
        <v>6779.02</v>
      </c>
      <c r="Y34" s="10">
        <f t="shared" si="6"/>
        <v>6779.02</v>
      </c>
      <c r="Z34" s="10">
        <f t="shared" si="7"/>
        <v>54.23216</v>
      </c>
      <c r="AA34" s="10">
        <f t="shared" si="8"/>
        <v>6779.02</v>
      </c>
      <c r="AB34" s="10">
        <f t="shared" si="9"/>
        <v>13.55804</v>
      </c>
      <c r="AC34" s="10">
        <f t="shared" si="10"/>
        <v>6779.02</v>
      </c>
      <c r="AD34" s="10">
        <f t="shared" si="11"/>
        <v>5626</v>
      </c>
      <c r="AE34" s="10">
        <f t="shared" si="12"/>
        <v>225.04</v>
      </c>
      <c r="AF34" s="10">
        <f t="shared" si="13"/>
        <v>6779.02</v>
      </c>
      <c r="AG34" s="10">
        <f t="shared" si="14"/>
        <v>6779.02</v>
      </c>
      <c r="AH34" s="10">
        <f t="shared" si="15"/>
        <v>338.951</v>
      </c>
      <c r="AI34" s="10">
        <f t="shared" si="16"/>
        <v>-653.173</v>
      </c>
      <c r="AJ34" s="10">
        <f t="shared" si="17"/>
        <v>-45.14216</v>
      </c>
      <c r="AK34" s="10">
        <f t="shared" si="18"/>
        <v>-9.75804</v>
      </c>
      <c r="AL34" s="10">
        <f t="shared" si="19"/>
        <v>-134.12</v>
      </c>
      <c r="AM34" s="10">
        <f t="shared" si="20"/>
        <v>-88.951</v>
      </c>
      <c r="AN34" s="10">
        <f t="shared" si="21"/>
        <v>4546</v>
      </c>
      <c r="AO34" s="10">
        <f t="shared" si="22"/>
        <v>4546</v>
      </c>
      <c r="AP34" s="10">
        <f t="shared" si="23"/>
        <v>681.9</v>
      </c>
      <c r="AQ34" s="191">
        <f t="shared" si="24"/>
        <v>3026</v>
      </c>
      <c r="AR34" s="191">
        <f t="shared" si="25"/>
        <v>3026</v>
      </c>
      <c r="AS34" s="191">
        <f t="shared" si="26"/>
        <v>24.208</v>
      </c>
      <c r="AT34" s="191">
        <f t="shared" si="27"/>
        <v>3026</v>
      </c>
      <c r="AU34" s="191">
        <f t="shared" si="28"/>
        <v>6.052</v>
      </c>
      <c r="AV34" s="191">
        <f t="shared" si="29"/>
        <v>4340</v>
      </c>
      <c r="AW34" s="191">
        <f t="shared" si="30"/>
        <v>4340</v>
      </c>
      <c r="AX34" s="191">
        <f t="shared" si="31"/>
        <v>173.6</v>
      </c>
      <c r="AY34" s="191">
        <f t="shared" si="32"/>
        <v>3026</v>
      </c>
      <c r="AZ34" s="191">
        <f t="shared" si="33"/>
        <v>3026</v>
      </c>
      <c r="BA34" s="191">
        <f t="shared" si="34"/>
        <v>151.3</v>
      </c>
      <c r="BB34" s="191">
        <f t="shared" si="35"/>
        <v>-318.22</v>
      </c>
      <c r="BC34" s="191">
        <f t="shared" si="36"/>
        <v>-15.118</v>
      </c>
      <c r="BD34" s="191">
        <f t="shared" si="37"/>
        <v>-2.252</v>
      </c>
      <c r="BE34" s="191">
        <f t="shared" si="38"/>
        <v>-82.68</v>
      </c>
      <c r="BF34" s="191">
        <f t="shared" si="39"/>
        <v>0</v>
      </c>
    </row>
    <row r="35" spans="2:58">
      <c r="B35" s="3" t="s">
        <v>234</v>
      </c>
      <c r="C35" s="166" t="str">
        <f>_xlfn.XLOOKUP(B35,'2024.9'!B:B,'2024.9'!G:G)</f>
        <v>2005/09/09</v>
      </c>
      <c r="D35">
        <f>_xlfn.XLOOKUP(B35,'Sum 2024.7-2024.9'!B:B,'Sum 2024.7-2024.9'!D:D)</f>
        <v>0</v>
      </c>
      <c r="E35" t="str">
        <f>_xlfn.XLOOKUP(B35,'2024.9'!B:B,'2024.9'!C:C)</f>
        <v>研发部</v>
      </c>
      <c r="F35" t="str">
        <f>_xlfn.XLOOKUP(B35,'2024.9'!B:B,'2024.9'!F:F)</f>
        <v>机械研发主管</v>
      </c>
      <c r="G35">
        <f>_xlfn.XLOOKUP(B35,'2024.9姓名及payroll计数'!A:A,'2024.9姓名及payroll计数'!B:B)</f>
        <v>1</v>
      </c>
      <c r="H35" s="10">
        <f>_xlfn.XLOOKUP(B35,'Sum 2024.7-2024.9'!B:B,'Sum 2024.7-2024.9'!H:H)</f>
        <v>13043.7</v>
      </c>
      <c r="I35" s="10">
        <f>IFERROR(AVERAGEIF(#REF!,B35,#REF!),0)</f>
        <v>0</v>
      </c>
      <c r="J35" s="10">
        <f>_xlfn.XLOOKUP(B35,'Sum 2024.7-2024.9'!B:B,'Sum 2024.7-2024.9'!J:J)</f>
        <v>5544</v>
      </c>
      <c r="K35" s="10">
        <f>IFERROR(AVERAGEIF(#REF!,B35,#REF!),0)</f>
        <v>0</v>
      </c>
      <c r="M35" s="10">
        <f>SUMIF('2024.9'!B:B,B35,'2024.9'!L:L)</f>
        <v>363.68</v>
      </c>
      <c r="O35" s="10">
        <f>SUMIF('2024.9'!B:B,B35,'2024.9'!N:N)</f>
        <v>9.09</v>
      </c>
      <c r="P35" s="10">
        <f>SUMIF('2024.9'!B:B,B35,'2024.9'!P:P)</f>
        <v>3.8</v>
      </c>
      <c r="R35" s="10">
        <f>SUMIF('2024.9'!B:B,B35,'2024.9'!M:M)</f>
        <v>90.92</v>
      </c>
      <c r="T35" s="10">
        <f>SUMIF('2024.9'!B:B,B35,'2024.9'!O:O)</f>
        <v>125</v>
      </c>
      <c r="U35" s="10">
        <f t="shared" si="2"/>
        <v>13043.7</v>
      </c>
      <c r="V35" s="10">
        <f t="shared" si="3"/>
        <v>13043.7</v>
      </c>
      <c r="W35" s="10">
        <f t="shared" si="4"/>
        <v>1956.555</v>
      </c>
      <c r="X35" s="10">
        <f t="shared" si="5"/>
        <v>13043.7</v>
      </c>
      <c r="Y35" s="10">
        <f t="shared" si="6"/>
        <v>13043.7</v>
      </c>
      <c r="Z35" s="10">
        <f t="shared" si="7"/>
        <v>104.3496</v>
      </c>
      <c r="AA35" s="10">
        <f t="shared" si="8"/>
        <v>13043.7</v>
      </c>
      <c r="AB35" s="10">
        <f t="shared" si="9"/>
        <v>26.0874</v>
      </c>
      <c r="AC35" s="10">
        <f t="shared" si="10"/>
        <v>13043.7</v>
      </c>
      <c r="AD35" s="10">
        <f t="shared" si="11"/>
        <v>5626</v>
      </c>
      <c r="AE35" s="10">
        <f t="shared" si="12"/>
        <v>225.04</v>
      </c>
      <c r="AF35" s="10">
        <f t="shared" si="13"/>
        <v>13043.7</v>
      </c>
      <c r="AG35" s="10">
        <f t="shared" si="14"/>
        <v>13043.7</v>
      </c>
      <c r="AH35" s="10">
        <f t="shared" si="15"/>
        <v>652.185</v>
      </c>
      <c r="AI35" s="10">
        <f t="shared" si="16"/>
        <v>-1592.875</v>
      </c>
      <c r="AJ35" s="10">
        <f t="shared" si="17"/>
        <v>-95.2596</v>
      </c>
      <c r="AK35" s="10">
        <f t="shared" si="18"/>
        <v>-22.2874</v>
      </c>
      <c r="AL35" s="10">
        <f t="shared" si="19"/>
        <v>-134.12</v>
      </c>
      <c r="AM35" s="10">
        <f t="shared" si="20"/>
        <v>-527.185</v>
      </c>
      <c r="AN35" s="10">
        <f t="shared" si="21"/>
        <v>5544</v>
      </c>
      <c r="AO35" s="10">
        <f t="shared" si="22"/>
        <v>5544</v>
      </c>
      <c r="AP35" s="10">
        <f t="shared" si="23"/>
        <v>831.6</v>
      </c>
      <c r="AQ35" s="191">
        <f t="shared" si="24"/>
        <v>5544</v>
      </c>
      <c r="AR35" s="191">
        <f t="shared" si="25"/>
        <v>5544</v>
      </c>
      <c r="AS35" s="191">
        <f t="shared" si="26"/>
        <v>44.352</v>
      </c>
      <c r="AT35" s="191">
        <f t="shared" si="27"/>
        <v>5544</v>
      </c>
      <c r="AU35" s="191">
        <f t="shared" si="28"/>
        <v>11.088</v>
      </c>
      <c r="AV35" s="191">
        <f t="shared" si="29"/>
        <v>5544</v>
      </c>
      <c r="AW35" s="191">
        <f t="shared" si="30"/>
        <v>5544</v>
      </c>
      <c r="AX35" s="191">
        <f t="shared" si="31"/>
        <v>221.76</v>
      </c>
      <c r="AY35" s="191">
        <f t="shared" si="32"/>
        <v>5544</v>
      </c>
      <c r="AZ35" s="191">
        <f t="shared" si="33"/>
        <v>5544</v>
      </c>
      <c r="BA35" s="191">
        <f t="shared" si="34"/>
        <v>277.2</v>
      </c>
      <c r="BB35" s="191">
        <f t="shared" si="35"/>
        <v>-467.92</v>
      </c>
      <c r="BC35" s="191">
        <f t="shared" si="36"/>
        <v>-35.262</v>
      </c>
      <c r="BD35" s="191">
        <f t="shared" si="37"/>
        <v>-7.288</v>
      </c>
      <c r="BE35" s="191">
        <f t="shared" si="38"/>
        <v>-130.84</v>
      </c>
      <c r="BF35" s="191">
        <f t="shared" si="39"/>
        <v>-152.2</v>
      </c>
    </row>
    <row r="36" spans="2:58">
      <c r="B36" s="3" t="s">
        <v>522</v>
      </c>
      <c r="C36" s="166" t="str">
        <f>_xlfn.XLOOKUP(B36,'2024.9'!B:B,'2024.9'!G:G)</f>
        <v>2024/02/20</v>
      </c>
      <c r="D36">
        <f>_xlfn.XLOOKUP(B36,'Sum 2024.7-2024.9'!B:B,'Sum 2024.7-2024.9'!D:D)</f>
        <v>0</v>
      </c>
      <c r="E36" t="str">
        <f>_xlfn.XLOOKUP(B36,'2024.9'!B:B,'2024.9'!C:C)</f>
        <v>服务营销中心</v>
      </c>
      <c r="F36" t="str">
        <f>_xlfn.XLOOKUP(B36,'2024.9'!B:B,'2024.9'!F:F)</f>
        <v>服务调度专员</v>
      </c>
      <c r="G36">
        <f>_xlfn.XLOOKUP(B36,'2024.9姓名及payroll计数'!A:A,'2024.9姓名及payroll计数'!B:B)</f>
        <v>1</v>
      </c>
      <c r="H36" s="10">
        <f>_xlfn.XLOOKUP(B36,'Sum 2024.7-2024.9'!B:B,'Sum 2024.7-2024.9'!H:H)</f>
        <v>2333.7</v>
      </c>
      <c r="I36" s="10">
        <f>IFERROR(AVERAGEIF(#REF!,B36,#REF!),0)</f>
        <v>0</v>
      </c>
      <c r="J36" s="10">
        <f>_xlfn.XLOOKUP(B36,'Sum 2024.7-2024.9'!B:B,'Sum 2024.7-2024.9'!J:J)</f>
        <v>2474</v>
      </c>
      <c r="K36" s="10">
        <f>IFERROR(AVERAGEIF(#REF!,B36,#REF!),0)</f>
        <v>0</v>
      </c>
      <c r="M36" s="10">
        <f>SUMIF('2024.9'!B:B,B36,'2024.9'!L:L)</f>
        <v>363.68</v>
      </c>
      <c r="O36" s="10">
        <f>SUMIF('2024.9'!B:B,B36,'2024.9'!N:N)</f>
        <v>9.09</v>
      </c>
      <c r="P36" s="10">
        <f>SUMIF('2024.9'!B:B,B36,'2024.9'!P:P)</f>
        <v>3.8</v>
      </c>
      <c r="R36" s="10">
        <f>SUMIF('2024.9'!B:B,B36,'2024.9'!M:M)</f>
        <v>90.92</v>
      </c>
      <c r="T36" s="10">
        <f>SUMIF('2024.9'!B:B,B36,'2024.9'!O:O)</f>
        <v>0</v>
      </c>
      <c r="U36" s="10">
        <f t="shared" si="2"/>
        <v>4546</v>
      </c>
      <c r="V36" s="10">
        <f t="shared" si="3"/>
        <v>4546</v>
      </c>
      <c r="W36" s="10">
        <f t="shared" si="4"/>
        <v>681.9</v>
      </c>
      <c r="X36" s="10">
        <f t="shared" si="5"/>
        <v>2333.7</v>
      </c>
      <c r="Y36" s="10">
        <f t="shared" si="6"/>
        <v>2333.7</v>
      </c>
      <c r="Z36" s="10">
        <f t="shared" si="7"/>
        <v>18.6696</v>
      </c>
      <c r="AA36" s="10">
        <f t="shared" si="8"/>
        <v>2333.7</v>
      </c>
      <c r="AB36" s="10">
        <f t="shared" si="9"/>
        <v>4.6674</v>
      </c>
      <c r="AC36" s="10">
        <f t="shared" si="10"/>
        <v>4340</v>
      </c>
      <c r="AD36" s="10">
        <f t="shared" si="11"/>
        <v>4340</v>
      </c>
      <c r="AE36" s="10">
        <f t="shared" si="12"/>
        <v>173.6</v>
      </c>
      <c r="AF36" s="10">
        <f t="shared" si="13"/>
        <v>2333.7</v>
      </c>
      <c r="AG36" s="10">
        <f t="shared" si="14"/>
        <v>2333.7</v>
      </c>
      <c r="AH36" s="10">
        <f t="shared" si="15"/>
        <v>116.685</v>
      </c>
      <c r="AI36" s="10">
        <f t="shared" si="16"/>
        <v>-318.22</v>
      </c>
      <c r="AJ36" s="10">
        <f t="shared" si="17"/>
        <v>-9.5796</v>
      </c>
      <c r="AK36" s="10">
        <f t="shared" si="18"/>
        <v>-0.8674</v>
      </c>
      <c r="AL36" s="10">
        <f t="shared" si="19"/>
        <v>-82.68</v>
      </c>
      <c r="AM36" s="10">
        <f t="shared" si="20"/>
        <v>-116.685</v>
      </c>
      <c r="AN36" s="10">
        <f t="shared" si="21"/>
        <v>4546</v>
      </c>
      <c r="AO36" s="10">
        <f t="shared" si="22"/>
        <v>4546</v>
      </c>
      <c r="AP36" s="10">
        <f t="shared" si="23"/>
        <v>681.9</v>
      </c>
      <c r="AQ36" s="191">
        <f t="shared" si="24"/>
        <v>2474</v>
      </c>
      <c r="AR36" s="191">
        <f t="shared" si="25"/>
        <v>2474</v>
      </c>
      <c r="AS36" s="191">
        <f t="shared" si="26"/>
        <v>19.792</v>
      </c>
      <c r="AT36" s="191">
        <f t="shared" si="27"/>
        <v>2474</v>
      </c>
      <c r="AU36" s="191">
        <f t="shared" si="28"/>
        <v>4.948</v>
      </c>
      <c r="AV36" s="191">
        <f t="shared" si="29"/>
        <v>4340</v>
      </c>
      <c r="AW36" s="191">
        <f t="shared" si="30"/>
        <v>4340</v>
      </c>
      <c r="AX36" s="191">
        <f t="shared" si="31"/>
        <v>173.6</v>
      </c>
      <c r="AY36" s="191">
        <f t="shared" si="32"/>
        <v>2474</v>
      </c>
      <c r="AZ36" s="191">
        <f t="shared" si="33"/>
        <v>2474</v>
      </c>
      <c r="BA36" s="191">
        <f t="shared" si="34"/>
        <v>123.7</v>
      </c>
      <c r="BB36" s="191">
        <f t="shared" si="35"/>
        <v>-318.22</v>
      </c>
      <c r="BC36" s="191">
        <f t="shared" si="36"/>
        <v>-10.702</v>
      </c>
      <c r="BD36" s="191">
        <f t="shared" si="37"/>
        <v>-1.148</v>
      </c>
      <c r="BE36" s="191">
        <f t="shared" si="38"/>
        <v>-82.68</v>
      </c>
      <c r="BF36" s="191">
        <f t="shared" si="39"/>
        <v>-123.7</v>
      </c>
    </row>
    <row r="37" spans="2:58">
      <c r="B37" s="3" t="s">
        <v>235</v>
      </c>
      <c r="C37" s="166" t="str">
        <f>_xlfn.XLOOKUP(B37,'2024.9'!B:B,'2024.9'!G:G)</f>
        <v>2020/02/24</v>
      </c>
      <c r="D37">
        <f>_xlfn.XLOOKUP(B37,'Sum 2024.7-2024.9'!B:B,'Sum 2024.7-2024.9'!D:D)</f>
        <v>0</v>
      </c>
      <c r="E37" t="str">
        <f>_xlfn.XLOOKUP(B37,'2024.9'!B:B,'2024.9'!C:C)</f>
        <v>运营中心</v>
      </c>
      <c r="F37" t="str">
        <f>_xlfn.XLOOKUP(B37,'2024.9'!B:B,'2024.9'!F:F)</f>
        <v>装配电工</v>
      </c>
      <c r="G37">
        <f>_xlfn.XLOOKUP(B37,'2024.9姓名及payroll计数'!A:A,'2024.9姓名及payroll计数'!B:B)</f>
        <v>1</v>
      </c>
      <c r="H37" s="10">
        <f>_xlfn.XLOOKUP(B37,'Sum 2024.7-2024.9'!B:B,'Sum 2024.7-2024.9'!H:H)</f>
        <v>7372.52</v>
      </c>
      <c r="I37" s="10">
        <f>IFERROR(AVERAGEIF(#REF!,B37,#REF!),0)</f>
        <v>0</v>
      </c>
      <c r="J37" s="10">
        <f>_xlfn.XLOOKUP(B37,'Sum 2024.7-2024.9'!B:B,'Sum 2024.7-2024.9'!J:J)</f>
        <v>1900</v>
      </c>
      <c r="K37" s="10">
        <f>IFERROR(AVERAGEIF(#REF!,B37,#REF!),0)</f>
        <v>0</v>
      </c>
      <c r="M37" s="10">
        <f>SUMIF('2024.9'!B:B,B37,'2024.9'!L:L)</f>
        <v>363.68</v>
      </c>
      <c r="O37" s="10">
        <f>SUMIF('2024.9'!B:B,B37,'2024.9'!N:N)</f>
        <v>9.09</v>
      </c>
      <c r="P37" s="10">
        <f>SUMIF('2024.9'!B:B,B37,'2024.9'!P:P)</f>
        <v>3.8</v>
      </c>
      <c r="R37" s="10">
        <f>SUMIF('2024.9'!B:B,B37,'2024.9'!M:M)</f>
        <v>90.92</v>
      </c>
      <c r="T37" s="10">
        <f>SUMIF('2024.9'!B:B,B37,'2024.9'!O:O)</f>
        <v>0</v>
      </c>
      <c r="U37" s="10">
        <f t="shared" si="2"/>
        <v>7372.52</v>
      </c>
      <c r="V37" s="10">
        <f t="shared" si="3"/>
        <v>7372.52</v>
      </c>
      <c r="W37" s="10">
        <f t="shared" si="4"/>
        <v>1105.878</v>
      </c>
      <c r="X37" s="10">
        <f t="shared" si="5"/>
        <v>7372.52</v>
      </c>
      <c r="Y37" s="10">
        <f t="shared" si="6"/>
        <v>7372.52</v>
      </c>
      <c r="Z37" s="10">
        <f t="shared" si="7"/>
        <v>58.98016</v>
      </c>
      <c r="AA37" s="10">
        <f t="shared" si="8"/>
        <v>7372.52</v>
      </c>
      <c r="AB37" s="10">
        <f t="shared" si="9"/>
        <v>14.74504</v>
      </c>
      <c r="AC37" s="10">
        <f t="shared" si="10"/>
        <v>7372.52</v>
      </c>
      <c r="AD37" s="10">
        <f t="shared" si="11"/>
        <v>5626</v>
      </c>
      <c r="AE37" s="10">
        <f t="shared" si="12"/>
        <v>225.04</v>
      </c>
      <c r="AF37" s="10">
        <f t="shared" si="13"/>
        <v>7372.52</v>
      </c>
      <c r="AG37" s="10">
        <f t="shared" si="14"/>
        <v>7372.52</v>
      </c>
      <c r="AH37" s="10">
        <f t="shared" si="15"/>
        <v>368.626</v>
      </c>
      <c r="AI37" s="10">
        <f t="shared" si="16"/>
        <v>-742.198</v>
      </c>
      <c r="AJ37" s="10">
        <f t="shared" si="17"/>
        <v>-49.89016</v>
      </c>
      <c r="AK37" s="10">
        <f t="shared" si="18"/>
        <v>-10.94504</v>
      </c>
      <c r="AL37" s="10">
        <f t="shared" si="19"/>
        <v>-134.12</v>
      </c>
      <c r="AM37" s="10">
        <f t="shared" si="20"/>
        <v>-368.626</v>
      </c>
      <c r="AN37" s="10">
        <f t="shared" si="21"/>
        <v>4546</v>
      </c>
      <c r="AO37" s="10">
        <f t="shared" si="22"/>
        <v>4546</v>
      </c>
      <c r="AP37" s="10">
        <f t="shared" si="23"/>
        <v>681.9</v>
      </c>
      <c r="AQ37" s="191">
        <f t="shared" si="24"/>
        <v>1900</v>
      </c>
      <c r="AR37" s="191">
        <f t="shared" si="25"/>
        <v>1900</v>
      </c>
      <c r="AS37" s="191">
        <f t="shared" si="26"/>
        <v>15.2</v>
      </c>
      <c r="AT37" s="191">
        <f t="shared" si="27"/>
        <v>1900</v>
      </c>
      <c r="AU37" s="191">
        <f t="shared" si="28"/>
        <v>3.8</v>
      </c>
      <c r="AV37" s="191">
        <f t="shared" si="29"/>
        <v>4340</v>
      </c>
      <c r="AW37" s="191">
        <f t="shared" si="30"/>
        <v>4340</v>
      </c>
      <c r="AX37" s="191">
        <f t="shared" si="31"/>
        <v>173.6</v>
      </c>
      <c r="AY37" s="191">
        <f t="shared" si="32"/>
        <v>1900</v>
      </c>
      <c r="AZ37" s="191">
        <f t="shared" si="33"/>
        <v>1900</v>
      </c>
      <c r="BA37" s="191">
        <f t="shared" si="34"/>
        <v>95</v>
      </c>
      <c r="BB37" s="191">
        <f t="shared" si="35"/>
        <v>-318.22</v>
      </c>
      <c r="BC37" s="191">
        <f t="shared" si="36"/>
        <v>-6.11</v>
      </c>
      <c r="BD37" s="191">
        <f t="shared" si="37"/>
        <v>0</v>
      </c>
      <c r="BE37" s="191">
        <f t="shared" si="38"/>
        <v>-82.68</v>
      </c>
      <c r="BF37" s="191">
        <f t="shared" si="39"/>
        <v>-95</v>
      </c>
    </row>
    <row r="38" spans="2:58">
      <c r="B38" s="3" t="s">
        <v>237</v>
      </c>
      <c r="C38" s="166" t="str">
        <f>_xlfn.XLOOKUP(B38,'2024.9'!B:B,'2024.9'!G:G)</f>
        <v>2020/10/16</v>
      </c>
      <c r="D38">
        <f>_xlfn.XLOOKUP(B38,'Sum 2024.7-2024.9'!B:B,'Sum 2024.7-2024.9'!D:D)</f>
        <v>0</v>
      </c>
      <c r="E38" t="str">
        <f>_xlfn.XLOOKUP(B38,'2024.9'!B:B,'2024.9'!C:C)</f>
        <v>运营中心</v>
      </c>
      <c r="F38" t="str">
        <f>_xlfn.XLOOKUP(B38,'2024.9'!B:B,'2024.9'!F:F)</f>
        <v>装配钳工班长</v>
      </c>
      <c r="G38">
        <f>_xlfn.XLOOKUP(B38,'2024.9姓名及payroll计数'!A:A,'2024.9姓名及payroll计数'!B:B)</f>
        <v>1</v>
      </c>
      <c r="H38" s="10">
        <f>_xlfn.XLOOKUP(B38,'Sum 2024.7-2024.9'!B:B,'Sum 2024.7-2024.9'!H:H)</f>
        <v>12076.33</v>
      </c>
      <c r="I38" s="10">
        <f>IFERROR(AVERAGEIF(#REF!,B38,#REF!),0)</f>
        <v>0</v>
      </c>
      <c r="J38" s="10">
        <f>_xlfn.XLOOKUP(B38,'Sum 2024.7-2024.9'!B:B,'Sum 2024.7-2024.9'!J:J)</f>
        <v>1900</v>
      </c>
      <c r="K38" s="10">
        <f>IFERROR(AVERAGEIF(#REF!,B38,#REF!),0)</f>
        <v>0</v>
      </c>
      <c r="M38" s="10">
        <f>SUMIF('2024.9'!B:B,B38,'2024.9'!L:L)</f>
        <v>363.68</v>
      </c>
      <c r="O38" s="10">
        <f>SUMIF('2024.9'!B:B,B38,'2024.9'!N:N)</f>
        <v>9.09</v>
      </c>
      <c r="P38" s="10">
        <f>SUMIF('2024.9'!B:B,B38,'2024.9'!P:P)</f>
        <v>3.8</v>
      </c>
      <c r="R38" s="10">
        <f>SUMIF('2024.9'!B:B,B38,'2024.9'!M:M)</f>
        <v>90.92</v>
      </c>
      <c r="T38" s="10">
        <f>SUMIF('2024.9'!B:B,B38,'2024.9'!O:O)</f>
        <v>0</v>
      </c>
      <c r="U38" s="10">
        <f t="shared" si="2"/>
        <v>12076.33</v>
      </c>
      <c r="V38" s="10">
        <f t="shared" si="3"/>
        <v>12076.33</v>
      </c>
      <c r="W38" s="10">
        <f t="shared" si="4"/>
        <v>1811.4495</v>
      </c>
      <c r="X38" s="10">
        <f t="shared" si="5"/>
        <v>12076.33</v>
      </c>
      <c r="Y38" s="10">
        <f t="shared" si="6"/>
        <v>12076.33</v>
      </c>
      <c r="Z38" s="10">
        <f t="shared" si="7"/>
        <v>96.61064</v>
      </c>
      <c r="AA38" s="10">
        <f t="shared" si="8"/>
        <v>12076.33</v>
      </c>
      <c r="AB38" s="10">
        <f t="shared" si="9"/>
        <v>24.15266</v>
      </c>
      <c r="AC38" s="10">
        <f t="shared" si="10"/>
        <v>12076.33</v>
      </c>
      <c r="AD38" s="10">
        <f t="shared" si="11"/>
        <v>5626</v>
      </c>
      <c r="AE38" s="10">
        <f t="shared" si="12"/>
        <v>225.04</v>
      </c>
      <c r="AF38" s="10">
        <f t="shared" si="13"/>
        <v>12076.33</v>
      </c>
      <c r="AG38" s="10">
        <f t="shared" si="14"/>
        <v>12076.33</v>
      </c>
      <c r="AH38" s="10">
        <f t="shared" si="15"/>
        <v>603.8165</v>
      </c>
      <c r="AI38" s="10">
        <f t="shared" si="16"/>
        <v>-1447.7695</v>
      </c>
      <c r="AJ38" s="10">
        <f t="shared" si="17"/>
        <v>-87.52064</v>
      </c>
      <c r="AK38" s="10">
        <f t="shared" si="18"/>
        <v>-20.35266</v>
      </c>
      <c r="AL38" s="10">
        <f t="shared" si="19"/>
        <v>-134.12</v>
      </c>
      <c r="AM38" s="10">
        <f t="shared" si="20"/>
        <v>-603.8165</v>
      </c>
      <c r="AN38" s="10">
        <f t="shared" si="21"/>
        <v>4546</v>
      </c>
      <c r="AO38" s="10">
        <f t="shared" si="22"/>
        <v>4546</v>
      </c>
      <c r="AP38" s="10">
        <f t="shared" si="23"/>
        <v>681.9</v>
      </c>
      <c r="AQ38" s="191">
        <f t="shared" si="24"/>
        <v>1900</v>
      </c>
      <c r="AR38" s="191">
        <f t="shared" si="25"/>
        <v>1900</v>
      </c>
      <c r="AS38" s="191">
        <f t="shared" si="26"/>
        <v>15.2</v>
      </c>
      <c r="AT38" s="191">
        <f t="shared" si="27"/>
        <v>1900</v>
      </c>
      <c r="AU38" s="191">
        <f t="shared" si="28"/>
        <v>3.8</v>
      </c>
      <c r="AV38" s="191">
        <f t="shared" si="29"/>
        <v>4340</v>
      </c>
      <c r="AW38" s="191">
        <f t="shared" si="30"/>
        <v>4340</v>
      </c>
      <c r="AX38" s="191">
        <f t="shared" si="31"/>
        <v>173.6</v>
      </c>
      <c r="AY38" s="191">
        <f t="shared" si="32"/>
        <v>1900</v>
      </c>
      <c r="AZ38" s="191">
        <f t="shared" si="33"/>
        <v>1900</v>
      </c>
      <c r="BA38" s="191">
        <f t="shared" si="34"/>
        <v>95</v>
      </c>
      <c r="BB38" s="191">
        <f t="shared" si="35"/>
        <v>-318.22</v>
      </c>
      <c r="BC38" s="191">
        <f t="shared" si="36"/>
        <v>-6.11</v>
      </c>
      <c r="BD38" s="191">
        <f t="shared" si="37"/>
        <v>0</v>
      </c>
      <c r="BE38" s="191">
        <f t="shared" si="38"/>
        <v>-82.68</v>
      </c>
      <c r="BF38" s="191">
        <f t="shared" si="39"/>
        <v>-95</v>
      </c>
    </row>
    <row r="39" spans="2:58">
      <c r="B39" s="3" t="s">
        <v>238</v>
      </c>
      <c r="C39" s="166" t="str">
        <f>_xlfn.XLOOKUP(B39,'2024.9'!B:B,'2024.9'!G:G)</f>
        <v>2022/09/19</v>
      </c>
      <c r="D39">
        <f>_xlfn.XLOOKUP(B39,'Sum 2024.7-2024.9'!B:B,'Sum 2024.7-2024.9'!D:D)</f>
        <v>0</v>
      </c>
      <c r="E39" t="str">
        <f>_xlfn.XLOOKUP(B39,'2024.9'!B:B,'2024.9'!C:C)</f>
        <v>研发部</v>
      </c>
      <c r="F39" t="str">
        <f>_xlfn.XLOOKUP(B39,'2024.9'!B:B,'2024.9'!F:F)</f>
        <v>机械助理工程师</v>
      </c>
      <c r="G39">
        <f>_xlfn.XLOOKUP(B39,'2024.9姓名及payroll计数'!A:A,'2024.9姓名及payroll计数'!B:B)</f>
        <v>1</v>
      </c>
      <c r="H39" s="10">
        <f>_xlfn.XLOOKUP(B39,'Sum 2024.7-2024.9'!B:B,'Sum 2024.7-2024.9'!H:H)</f>
        <v>6001.1</v>
      </c>
      <c r="I39" s="10">
        <f>IFERROR(AVERAGEIF(#REF!,B39,#REF!),0)</f>
        <v>0</v>
      </c>
      <c r="J39" s="10">
        <f>_xlfn.XLOOKUP(B39,'Sum 2024.7-2024.9'!B:B,'Sum 2024.7-2024.9'!J:J)</f>
        <v>2671</v>
      </c>
      <c r="K39" s="10">
        <f>IFERROR(AVERAGEIF(#REF!,B39,#REF!),0)</f>
        <v>0</v>
      </c>
      <c r="M39" s="10">
        <f>SUMIF('2024.9'!B:B,B39,'2024.9'!L:L)</f>
        <v>363.68</v>
      </c>
      <c r="O39" s="10">
        <f>SUMIF('2024.9'!B:B,B39,'2024.9'!N:N)</f>
        <v>9.09</v>
      </c>
      <c r="P39" s="10">
        <f>SUMIF('2024.9'!B:B,B39,'2024.9'!P:P)</f>
        <v>3.8</v>
      </c>
      <c r="R39" s="10">
        <f>SUMIF('2024.9'!B:B,B39,'2024.9'!M:M)</f>
        <v>90.92</v>
      </c>
      <c r="T39" s="10">
        <f>SUMIF('2024.9'!B:B,B39,'2024.9'!O:O)</f>
        <v>0</v>
      </c>
      <c r="U39" s="10">
        <f t="shared" si="2"/>
        <v>6001.1</v>
      </c>
      <c r="V39" s="10">
        <f t="shared" si="3"/>
        <v>6001.1</v>
      </c>
      <c r="W39" s="10">
        <f t="shared" si="4"/>
        <v>900.165</v>
      </c>
      <c r="X39" s="10">
        <f t="shared" si="5"/>
        <v>6001.1</v>
      </c>
      <c r="Y39" s="10">
        <f t="shared" si="6"/>
        <v>6001.1</v>
      </c>
      <c r="Z39" s="10">
        <f t="shared" si="7"/>
        <v>48.0088</v>
      </c>
      <c r="AA39" s="10">
        <f t="shared" si="8"/>
        <v>6001.1</v>
      </c>
      <c r="AB39" s="10">
        <f t="shared" si="9"/>
        <v>12.0022</v>
      </c>
      <c r="AC39" s="10">
        <f t="shared" si="10"/>
        <v>6001.1</v>
      </c>
      <c r="AD39" s="10">
        <f t="shared" si="11"/>
        <v>5626</v>
      </c>
      <c r="AE39" s="10">
        <f t="shared" si="12"/>
        <v>225.04</v>
      </c>
      <c r="AF39" s="10">
        <f t="shared" si="13"/>
        <v>6001.1</v>
      </c>
      <c r="AG39" s="10">
        <f t="shared" si="14"/>
        <v>6001.1</v>
      </c>
      <c r="AH39" s="10">
        <f t="shared" si="15"/>
        <v>300.055</v>
      </c>
      <c r="AI39" s="10">
        <f t="shared" si="16"/>
        <v>-536.485</v>
      </c>
      <c r="AJ39" s="10">
        <f t="shared" si="17"/>
        <v>-38.9188</v>
      </c>
      <c r="AK39" s="10">
        <f t="shared" si="18"/>
        <v>-8.2022</v>
      </c>
      <c r="AL39" s="10">
        <f t="shared" si="19"/>
        <v>-134.12</v>
      </c>
      <c r="AM39" s="10">
        <f t="shared" si="20"/>
        <v>-300.055</v>
      </c>
      <c r="AN39" s="10">
        <f t="shared" si="21"/>
        <v>4546</v>
      </c>
      <c r="AO39" s="10">
        <f t="shared" si="22"/>
        <v>4546</v>
      </c>
      <c r="AP39" s="10">
        <f t="shared" si="23"/>
        <v>681.9</v>
      </c>
      <c r="AQ39" s="191">
        <f t="shared" si="24"/>
        <v>2671</v>
      </c>
      <c r="AR39" s="191">
        <f t="shared" si="25"/>
        <v>2671</v>
      </c>
      <c r="AS39" s="191">
        <f t="shared" si="26"/>
        <v>21.368</v>
      </c>
      <c r="AT39" s="191">
        <f t="shared" si="27"/>
        <v>2671</v>
      </c>
      <c r="AU39" s="191">
        <f t="shared" si="28"/>
        <v>5.342</v>
      </c>
      <c r="AV39" s="191">
        <f t="shared" si="29"/>
        <v>4340</v>
      </c>
      <c r="AW39" s="191">
        <f t="shared" si="30"/>
        <v>4340</v>
      </c>
      <c r="AX39" s="191">
        <f t="shared" si="31"/>
        <v>173.6</v>
      </c>
      <c r="AY39" s="191">
        <f t="shared" si="32"/>
        <v>2671</v>
      </c>
      <c r="AZ39" s="191">
        <f t="shared" si="33"/>
        <v>2671</v>
      </c>
      <c r="BA39" s="191">
        <f t="shared" si="34"/>
        <v>133.55</v>
      </c>
      <c r="BB39" s="191">
        <f t="shared" si="35"/>
        <v>-318.22</v>
      </c>
      <c r="BC39" s="191">
        <f t="shared" si="36"/>
        <v>-12.278</v>
      </c>
      <c r="BD39" s="191">
        <f t="shared" si="37"/>
        <v>-1.542</v>
      </c>
      <c r="BE39" s="191">
        <f t="shared" si="38"/>
        <v>-82.68</v>
      </c>
      <c r="BF39" s="191">
        <f t="shared" si="39"/>
        <v>-133.55</v>
      </c>
    </row>
    <row r="40" spans="2:58">
      <c r="B40" s="3" t="s">
        <v>239</v>
      </c>
      <c r="C40" s="166" t="str">
        <f>_xlfn.XLOOKUP(B40,'2024.9'!B:B,'2024.9'!G:G)</f>
        <v>2017/06/16</v>
      </c>
      <c r="D40">
        <f>_xlfn.XLOOKUP(B40,'Sum 2024.7-2024.9'!B:B,'Sum 2024.7-2024.9'!D:D)</f>
        <v>0</v>
      </c>
      <c r="E40" t="str">
        <f>_xlfn.XLOOKUP(B40,'2024.9'!B:B,'2024.9'!C:C)</f>
        <v>运营中心</v>
      </c>
      <c r="F40" t="str">
        <f>_xlfn.XLOOKUP(B40,'2024.9'!B:B,'2024.9'!F:F)</f>
        <v>仓库主管</v>
      </c>
      <c r="G40">
        <f>_xlfn.XLOOKUP(B40,'2024.9姓名及payroll计数'!A:A,'2024.9姓名及payroll计数'!B:B)</f>
        <v>1</v>
      </c>
      <c r="H40" s="10">
        <f>_xlfn.XLOOKUP(B40,'Sum 2024.7-2024.9'!B:B,'Sum 2024.7-2024.9'!H:H)</f>
        <v>7447</v>
      </c>
      <c r="I40" s="10">
        <f>IFERROR(AVERAGEIF(#REF!,B40,#REF!),0)</f>
        <v>0</v>
      </c>
      <c r="J40" s="10">
        <f>_xlfn.XLOOKUP(B40,'Sum 2024.7-2024.9'!B:B,'Sum 2024.7-2024.9'!J:J)</f>
        <v>3200</v>
      </c>
      <c r="K40" s="10">
        <f>IFERROR(AVERAGEIF(#REF!,B40,#REF!),0)</f>
        <v>0</v>
      </c>
      <c r="M40" s="10">
        <f>SUMIF('2024.9'!B:B,B40,'2024.9'!L:L)</f>
        <v>363.68</v>
      </c>
      <c r="O40" s="10">
        <f>SUMIF('2024.9'!B:B,B40,'2024.9'!N:N)</f>
        <v>9.09</v>
      </c>
      <c r="P40" s="10">
        <f>SUMIF('2024.9'!B:B,B40,'2024.9'!P:P)</f>
        <v>3.8</v>
      </c>
      <c r="R40" s="10">
        <f>SUMIF('2024.9'!B:B,B40,'2024.9'!M:M)</f>
        <v>90.92</v>
      </c>
      <c r="T40" s="10">
        <f>SUMIF('2024.9'!B:B,B40,'2024.9'!O:O)</f>
        <v>300</v>
      </c>
      <c r="U40" s="10">
        <f t="shared" si="2"/>
        <v>7447</v>
      </c>
      <c r="V40" s="10">
        <f t="shared" si="3"/>
        <v>7447</v>
      </c>
      <c r="W40" s="10">
        <f t="shared" si="4"/>
        <v>1117.05</v>
      </c>
      <c r="X40" s="10">
        <f t="shared" si="5"/>
        <v>7447</v>
      </c>
      <c r="Y40" s="10">
        <f t="shared" si="6"/>
        <v>7447</v>
      </c>
      <c r="Z40" s="10">
        <f t="shared" si="7"/>
        <v>59.576</v>
      </c>
      <c r="AA40" s="10">
        <f t="shared" si="8"/>
        <v>7447</v>
      </c>
      <c r="AB40" s="10">
        <f t="shared" si="9"/>
        <v>14.894</v>
      </c>
      <c r="AC40" s="10">
        <f t="shared" si="10"/>
        <v>7447</v>
      </c>
      <c r="AD40" s="10">
        <f t="shared" si="11"/>
        <v>5626</v>
      </c>
      <c r="AE40" s="10">
        <f t="shared" si="12"/>
        <v>225.04</v>
      </c>
      <c r="AF40" s="10">
        <f t="shared" si="13"/>
        <v>7447</v>
      </c>
      <c r="AG40" s="10">
        <f t="shared" si="14"/>
        <v>7447</v>
      </c>
      <c r="AH40" s="10">
        <f t="shared" si="15"/>
        <v>372.35</v>
      </c>
      <c r="AI40" s="10">
        <f t="shared" si="16"/>
        <v>-753.37</v>
      </c>
      <c r="AJ40" s="10">
        <f t="shared" si="17"/>
        <v>-50.486</v>
      </c>
      <c r="AK40" s="10">
        <f t="shared" si="18"/>
        <v>-11.094</v>
      </c>
      <c r="AL40" s="10">
        <f t="shared" si="19"/>
        <v>-134.12</v>
      </c>
      <c r="AM40" s="10">
        <f t="shared" si="20"/>
        <v>-72.35</v>
      </c>
      <c r="AN40" s="10">
        <f t="shared" si="21"/>
        <v>4546</v>
      </c>
      <c r="AO40" s="10">
        <f t="shared" si="22"/>
        <v>4546</v>
      </c>
      <c r="AP40" s="10">
        <f t="shared" si="23"/>
        <v>681.9</v>
      </c>
      <c r="AQ40" s="191">
        <f t="shared" si="24"/>
        <v>3200</v>
      </c>
      <c r="AR40" s="191">
        <f t="shared" si="25"/>
        <v>3200</v>
      </c>
      <c r="AS40" s="191">
        <f t="shared" si="26"/>
        <v>25.6</v>
      </c>
      <c r="AT40" s="191">
        <f t="shared" si="27"/>
        <v>3200</v>
      </c>
      <c r="AU40" s="191">
        <f t="shared" si="28"/>
        <v>6.4</v>
      </c>
      <c r="AV40" s="191">
        <f t="shared" si="29"/>
        <v>4340</v>
      </c>
      <c r="AW40" s="191">
        <f t="shared" si="30"/>
        <v>4340</v>
      </c>
      <c r="AX40" s="191">
        <f t="shared" si="31"/>
        <v>173.6</v>
      </c>
      <c r="AY40" s="191">
        <f t="shared" si="32"/>
        <v>3200</v>
      </c>
      <c r="AZ40" s="191">
        <f t="shared" si="33"/>
        <v>3200</v>
      </c>
      <c r="BA40" s="191">
        <f t="shared" si="34"/>
        <v>160</v>
      </c>
      <c r="BB40" s="191">
        <f t="shared" si="35"/>
        <v>-318.22</v>
      </c>
      <c r="BC40" s="191">
        <f t="shared" si="36"/>
        <v>-16.51</v>
      </c>
      <c r="BD40" s="191">
        <f t="shared" si="37"/>
        <v>-2.6</v>
      </c>
      <c r="BE40" s="191">
        <f t="shared" si="38"/>
        <v>-82.68</v>
      </c>
      <c r="BF40" s="191">
        <f t="shared" si="39"/>
        <v>0</v>
      </c>
    </row>
    <row r="41" spans="2:58">
      <c r="B41" s="3" t="s">
        <v>240</v>
      </c>
      <c r="C41" s="166" t="str">
        <f>_xlfn.XLOOKUP(B41,'2024.9'!B:B,'2024.9'!G:G)</f>
        <v>2015/01/10</v>
      </c>
      <c r="D41">
        <f>_xlfn.XLOOKUP(B41,'Sum 2024.7-2024.9'!B:B,'Sum 2024.7-2024.9'!D:D)</f>
        <v>0</v>
      </c>
      <c r="E41" t="str">
        <f>_xlfn.XLOOKUP(B41,'2024.9'!B:B,'2024.9'!C:C)</f>
        <v>研发部</v>
      </c>
      <c r="F41" t="str">
        <f>_xlfn.XLOOKUP(B41,'2024.9'!B:B,'2024.9'!F:F)</f>
        <v>机械研发工程师</v>
      </c>
      <c r="G41">
        <f>_xlfn.XLOOKUP(B41,'2024.9姓名及payroll计数'!A:A,'2024.9姓名及payroll计数'!B:B)</f>
        <v>1</v>
      </c>
      <c r="H41" s="10">
        <f>_xlfn.XLOOKUP(B41,'Sum 2024.7-2024.9'!B:B,'Sum 2024.7-2024.9'!H:H)</f>
        <v>13313.6</v>
      </c>
      <c r="I41" s="10">
        <f>IFERROR(AVERAGEIF(#REF!,B41,#REF!),0)</f>
        <v>0</v>
      </c>
      <c r="J41" s="10">
        <f>_xlfn.XLOOKUP(B41,'Sum 2024.7-2024.9'!B:B,'Sum 2024.7-2024.9'!J:J)</f>
        <v>5746</v>
      </c>
      <c r="K41" s="10">
        <f>IFERROR(AVERAGEIF(#REF!,B41,#REF!),0)</f>
        <v>0</v>
      </c>
      <c r="M41" s="10">
        <f>SUMIF('2024.9'!B:B,B41,'2024.9'!L:L)</f>
        <v>363.68</v>
      </c>
      <c r="O41" s="10">
        <f>SUMIF('2024.9'!B:B,B41,'2024.9'!N:N)</f>
        <v>9.09</v>
      </c>
      <c r="P41" s="10">
        <f>SUMIF('2024.9'!B:B,B41,'2024.9'!P:P)</f>
        <v>3.8</v>
      </c>
      <c r="R41" s="10">
        <f>SUMIF('2024.9'!B:B,B41,'2024.9'!M:M)</f>
        <v>90.92</v>
      </c>
      <c r="T41" s="10">
        <f>SUMIF('2024.9'!B:B,B41,'2024.9'!O:O)</f>
        <v>1250</v>
      </c>
      <c r="U41" s="10">
        <f t="shared" si="2"/>
        <v>13313.6</v>
      </c>
      <c r="V41" s="10">
        <f t="shared" si="3"/>
        <v>13313.6</v>
      </c>
      <c r="W41" s="10">
        <f t="shared" si="4"/>
        <v>1997.04</v>
      </c>
      <c r="X41" s="10">
        <f t="shared" si="5"/>
        <v>13313.6</v>
      </c>
      <c r="Y41" s="10">
        <f t="shared" si="6"/>
        <v>13313.6</v>
      </c>
      <c r="Z41" s="10">
        <f t="shared" si="7"/>
        <v>106.5088</v>
      </c>
      <c r="AA41" s="10">
        <f t="shared" si="8"/>
        <v>13313.6</v>
      </c>
      <c r="AB41" s="10">
        <f t="shared" si="9"/>
        <v>26.6272</v>
      </c>
      <c r="AC41" s="10">
        <f t="shared" si="10"/>
        <v>13313.6</v>
      </c>
      <c r="AD41" s="10">
        <f t="shared" si="11"/>
        <v>5626</v>
      </c>
      <c r="AE41" s="10">
        <f t="shared" si="12"/>
        <v>225.04</v>
      </c>
      <c r="AF41" s="10">
        <f t="shared" si="13"/>
        <v>13313.6</v>
      </c>
      <c r="AG41" s="10">
        <f t="shared" si="14"/>
        <v>13313.6</v>
      </c>
      <c r="AH41" s="10">
        <f t="shared" si="15"/>
        <v>665.68</v>
      </c>
      <c r="AI41" s="10">
        <f t="shared" si="16"/>
        <v>-1633.36</v>
      </c>
      <c r="AJ41" s="10">
        <f t="shared" si="17"/>
        <v>-97.4188</v>
      </c>
      <c r="AK41" s="10">
        <f t="shared" si="18"/>
        <v>-22.8272</v>
      </c>
      <c r="AL41" s="10">
        <f t="shared" si="19"/>
        <v>-134.12</v>
      </c>
      <c r="AM41" s="10">
        <f t="shared" si="20"/>
        <v>0</v>
      </c>
      <c r="AN41" s="10">
        <f t="shared" si="21"/>
        <v>5746</v>
      </c>
      <c r="AO41" s="10">
        <f t="shared" si="22"/>
        <v>5746</v>
      </c>
      <c r="AP41" s="10">
        <f t="shared" si="23"/>
        <v>861.9</v>
      </c>
      <c r="AQ41" s="191">
        <f t="shared" si="24"/>
        <v>5746</v>
      </c>
      <c r="AR41" s="191">
        <f t="shared" si="25"/>
        <v>5746</v>
      </c>
      <c r="AS41" s="191">
        <f t="shared" si="26"/>
        <v>45.968</v>
      </c>
      <c r="AT41" s="191">
        <f t="shared" si="27"/>
        <v>5746</v>
      </c>
      <c r="AU41" s="191">
        <f t="shared" si="28"/>
        <v>11.492</v>
      </c>
      <c r="AV41" s="191">
        <f t="shared" si="29"/>
        <v>5746</v>
      </c>
      <c r="AW41" s="191">
        <f t="shared" si="30"/>
        <v>5626</v>
      </c>
      <c r="AX41" s="191">
        <f t="shared" si="31"/>
        <v>225.04</v>
      </c>
      <c r="AY41" s="191">
        <f t="shared" si="32"/>
        <v>5746</v>
      </c>
      <c r="AZ41" s="191">
        <f t="shared" si="33"/>
        <v>5746</v>
      </c>
      <c r="BA41" s="191">
        <f t="shared" si="34"/>
        <v>287.3</v>
      </c>
      <c r="BB41" s="191">
        <f t="shared" si="35"/>
        <v>-498.22</v>
      </c>
      <c r="BC41" s="191">
        <f t="shared" si="36"/>
        <v>-36.878</v>
      </c>
      <c r="BD41" s="191">
        <f t="shared" si="37"/>
        <v>-7.692</v>
      </c>
      <c r="BE41" s="191">
        <f t="shared" si="38"/>
        <v>-134.12</v>
      </c>
      <c r="BF41" s="191">
        <f t="shared" si="39"/>
        <v>0</v>
      </c>
    </row>
    <row r="42" spans="2:58">
      <c r="B42" s="3" t="s">
        <v>241</v>
      </c>
      <c r="C42" s="166" t="str">
        <f>_xlfn.XLOOKUP(B42,'2024.9'!B:B,'2024.9'!G:G)</f>
        <v>2020/12/10</v>
      </c>
      <c r="D42">
        <f>_xlfn.XLOOKUP(B42,'Sum 2024.7-2024.9'!B:B,'Sum 2024.7-2024.9'!D:D)</f>
        <v>0</v>
      </c>
      <c r="E42" t="str">
        <f>_xlfn.XLOOKUP(B42,'2024.9'!B:B,'2024.9'!C:C)</f>
        <v>服务营销中心</v>
      </c>
      <c r="F42" t="str">
        <f>_xlfn.XLOOKUP(B42,'2024.9'!B:B,'2024.9'!F:F)</f>
        <v>电气服务工程师（成都）</v>
      </c>
      <c r="G42">
        <f>_xlfn.XLOOKUP(B42,'2024.9姓名及payroll计数'!A:A,'2024.9姓名及payroll计数'!B:B)</f>
        <v>1</v>
      </c>
      <c r="H42" s="10">
        <f>_xlfn.XLOOKUP(B42,'Sum 2024.7-2024.9'!B:B,'Sum 2024.7-2024.9'!H:H)</f>
        <v>7617.14</v>
      </c>
      <c r="I42" s="10">
        <f>IFERROR(AVERAGEIF(#REF!,B42,#REF!),0)</f>
        <v>0</v>
      </c>
      <c r="J42" s="10">
        <f>_xlfn.XLOOKUP(B42,'Sum 2024.7-2024.9'!B:B,'Sum 2024.7-2024.9'!J:J)</f>
        <v>3668</v>
      </c>
      <c r="K42" s="10">
        <f>IFERROR(AVERAGEIF(#REF!,B42,#REF!),0)</f>
        <v>0</v>
      </c>
      <c r="M42" s="10">
        <f>SUMIF('2024.9'!B:B,B42,'2024.9'!L:L)</f>
        <v>0</v>
      </c>
      <c r="O42" s="10">
        <f>SUMIF('2024.9'!B:B,B42,'2024.9'!N:N)</f>
        <v>0</v>
      </c>
      <c r="P42" s="10">
        <f>SUMIF('2024.9'!B:B,B42,'2024.9'!P:P)</f>
        <v>0</v>
      </c>
      <c r="R42" s="10">
        <f>SUMIF('2024.9'!B:B,B42,'2024.9'!M:M)</f>
        <v>0</v>
      </c>
      <c r="T42" s="10">
        <f>SUMIF('2024.9'!B:B,B42,'2024.9'!O:O)</f>
        <v>0</v>
      </c>
      <c r="U42" s="10">
        <f t="shared" si="2"/>
        <v>7617.14</v>
      </c>
      <c r="V42" s="10">
        <f t="shared" si="3"/>
        <v>7617.14</v>
      </c>
      <c r="W42" s="10">
        <f t="shared" si="4"/>
        <v>1142.571</v>
      </c>
      <c r="X42" s="10">
        <f t="shared" si="5"/>
        <v>7617.14</v>
      </c>
      <c r="Y42" s="10">
        <f t="shared" si="6"/>
        <v>7617.14</v>
      </c>
      <c r="Z42" s="10">
        <f t="shared" si="7"/>
        <v>60.93712</v>
      </c>
      <c r="AA42" s="10">
        <f t="shared" si="8"/>
        <v>7617.14</v>
      </c>
      <c r="AB42" s="10">
        <f t="shared" si="9"/>
        <v>15.23428</v>
      </c>
      <c r="AC42" s="10">
        <f t="shared" si="10"/>
        <v>7617.14</v>
      </c>
      <c r="AD42" s="10">
        <f t="shared" si="11"/>
        <v>5626</v>
      </c>
      <c r="AE42" s="10">
        <f t="shared" si="12"/>
        <v>225.04</v>
      </c>
      <c r="AF42" s="10">
        <f t="shared" si="13"/>
        <v>7617.14</v>
      </c>
      <c r="AG42" s="10">
        <f t="shared" si="14"/>
        <v>7617.14</v>
      </c>
      <c r="AH42" s="10">
        <f t="shared" si="15"/>
        <v>380.857</v>
      </c>
      <c r="AI42" s="10">
        <f t="shared" si="16"/>
        <v>-1142.571</v>
      </c>
      <c r="AJ42" s="10">
        <f t="shared" si="17"/>
        <v>-60.93712</v>
      </c>
      <c r="AK42" s="10">
        <f t="shared" si="18"/>
        <v>-15.23428</v>
      </c>
      <c r="AL42" s="10">
        <f t="shared" si="19"/>
        <v>-225.04</v>
      </c>
      <c r="AM42" s="10">
        <f t="shared" si="20"/>
        <v>-380.857</v>
      </c>
      <c r="AN42" s="10">
        <f t="shared" si="21"/>
        <v>4546</v>
      </c>
      <c r="AO42" s="10">
        <f t="shared" si="22"/>
        <v>4546</v>
      </c>
      <c r="AP42" s="10">
        <f t="shared" si="23"/>
        <v>681.9</v>
      </c>
      <c r="AQ42" s="191">
        <f t="shared" si="24"/>
        <v>3668</v>
      </c>
      <c r="AR42" s="191">
        <f t="shared" si="25"/>
        <v>3668</v>
      </c>
      <c r="AS42" s="191">
        <f t="shared" si="26"/>
        <v>29.344</v>
      </c>
      <c r="AT42" s="191">
        <f t="shared" si="27"/>
        <v>3668</v>
      </c>
      <c r="AU42" s="191">
        <f t="shared" si="28"/>
        <v>7.336</v>
      </c>
      <c r="AV42" s="191">
        <f t="shared" si="29"/>
        <v>4340</v>
      </c>
      <c r="AW42" s="191">
        <f t="shared" si="30"/>
        <v>4340</v>
      </c>
      <c r="AX42" s="191">
        <f t="shared" si="31"/>
        <v>173.6</v>
      </c>
      <c r="AY42" s="191">
        <f t="shared" si="32"/>
        <v>3668</v>
      </c>
      <c r="AZ42" s="191">
        <f t="shared" si="33"/>
        <v>3668</v>
      </c>
      <c r="BA42" s="191">
        <f t="shared" si="34"/>
        <v>183.4</v>
      </c>
      <c r="BB42" s="191">
        <f t="shared" si="35"/>
        <v>-681.9</v>
      </c>
      <c r="BC42" s="191">
        <f t="shared" si="36"/>
        <v>-29.344</v>
      </c>
      <c r="BD42" s="191">
        <f t="shared" si="37"/>
        <v>-7.336</v>
      </c>
      <c r="BE42" s="191">
        <f t="shared" si="38"/>
        <v>-173.6</v>
      </c>
      <c r="BF42" s="191">
        <f t="shared" si="39"/>
        <v>-183.4</v>
      </c>
    </row>
    <row r="43" spans="2:58">
      <c r="B43" s="3" t="s">
        <v>242</v>
      </c>
      <c r="C43" s="166" t="str">
        <f>_xlfn.XLOOKUP(B43,'2024.9'!B:B,'2024.9'!G:G)</f>
        <v>2018/05/02</v>
      </c>
      <c r="D43">
        <f>_xlfn.XLOOKUP(B43,'Sum 2024.7-2024.9'!B:B,'Sum 2024.7-2024.9'!D:D)</f>
        <v>0</v>
      </c>
      <c r="E43" t="str">
        <f>_xlfn.XLOOKUP(B43,'2024.9'!B:B,'2024.9'!C:C)</f>
        <v>服务营销中心</v>
      </c>
      <c r="F43" t="str">
        <f>_xlfn.XLOOKUP(B43,'2024.9'!B:B,'2024.9'!F:F)</f>
        <v>现场装配技师</v>
      </c>
      <c r="G43">
        <f>_xlfn.XLOOKUP(B43,'2024.9姓名及payroll计数'!A:A,'2024.9姓名及payroll计数'!B:B)</f>
        <v>1</v>
      </c>
      <c r="H43" s="10">
        <f>_xlfn.XLOOKUP(B43,'Sum 2024.7-2024.9'!B:B,'Sum 2024.7-2024.9'!H:H)</f>
        <v>6323.31</v>
      </c>
      <c r="I43" s="10">
        <f>IFERROR(AVERAGEIF(#REF!,B43,#REF!),0)</f>
        <v>0</v>
      </c>
      <c r="J43" s="10">
        <f>_xlfn.XLOOKUP(B43,'Sum 2024.7-2024.9'!B:B,'Sum 2024.7-2024.9'!J:J)</f>
        <v>2363</v>
      </c>
      <c r="K43" s="10">
        <f>IFERROR(AVERAGEIF(#REF!,B43,#REF!),0)</f>
        <v>0</v>
      </c>
      <c r="M43" s="10">
        <f>SUMIF('2024.9'!B:B,B43,'2024.9'!L:L)</f>
        <v>363.68</v>
      </c>
      <c r="O43" s="10">
        <f>SUMIF('2024.9'!B:B,B43,'2024.9'!N:N)</f>
        <v>9.09</v>
      </c>
      <c r="P43" s="10">
        <f>SUMIF('2024.9'!B:B,B43,'2024.9'!P:P)</f>
        <v>3.8</v>
      </c>
      <c r="R43" s="10">
        <f>SUMIF('2024.9'!B:B,B43,'2024.9'!M:M)</f>
        <v>90.92</v>
      </c>
      <c r="T43" s="10">
        <f>SUMIF('2024.9'!B:B,B43,'2024.9'!O:O)</f>
        <v>0</v>
      </c>
      <c r="U43" s="10">
        <f t="shared" si="2"/>
        <v>6323.31</v>
      </c>
      <c r="V43" s="10">
        <f t="shared" si="3"/>
        <v>6323.31</v>
      </c>
      <c r="W43" s="10">
        <f t="shared" si="4"/>
        <v>948.4965</v>
      </c>
      <c r="X43" s="10">
        <f t="shared" si="5"/>
        <v>6323.31</v>
      </c>
      <c r="Y43" s="10">
        <f t="shared" si="6"/>
        <v>6323.31</v>
      </c>
      <c r="Z43" s="10">
        <f t="shared" si="7"/>
        <v>50.58648</v>
      </c>
      <c r="AA43" s="10">
        <f t="shared" si="8"/>
        <v>6323.31</v>
      </c>
      <c r="AB43" s="10">
        <f t="shared" si="9"/>
        <v>12.64662</v>
      </c>
      <c r="AC43" s="10">
        <f t="shared" si="10"/>
        <v>6323.31</v>
      </c>
      <c r="AD43" s="10">
        <f t="shared" si="11"/>
        <v>5626</v>
      </c>
      <c r="AE43" s="10">
        <f t="shared" si="12"/>
        <v>225.04</v>
      </c>
      <c r="AF43" s="10">
        <f t="shared" si="13"/>
        <v>6323.31</v>
      </c>
      <c r="AG43" s="10">
        <f t="shared" si="14"/>
        <v>6323.31</v>
      </c>
      <c r="AH43" s="10">
        <f t="shared" si="15"/>
        <v>316.1655</v>
      </c>
      <c r="AI43" s="10">
        <f t="shared" si="16"/>
        <v>-584.8165</v>
      </c>
      <c r="AJ43" s="10">
        <f t="shared" si="17"/>
        <v>-41.49648</v>
      </c>
      <c r="AK43" s="10">
        <f t="shared" si="18"/>
        <v>-8.84662</v>
      </c>
      <c r="AL43" s="10">
        <f t="shared" si="19"/>
        <v>-134.12</v>
      </c>
      <c r="AM43" s="10">
        <f t="shared" si="20"/>
        <v>-316.1655</v>
      </c>
      <c r="AN43" s="10">
        <f t="shared" si="21"/>
        <v>4546</v>
      </c>
      <c r="AO43" s="10">
        <f t="shared" si="22"/>
        <v>4546</v>
      </c>
      <c r="AP43" s="10">
        <f t="shared" si="23"/>
        <v>681.9</v>
      </c>
      <c r="AQ43" s="191">
        <f t="shared" si="24"/>
        <v>2363</v>
      </c>
      <c r="AR43" s="191">
        <f t="shared" si="25"/>
        <v>2363</v>
      </c>
      <c r="AS43" s="191">
        <f t="shared" si="26"/>
        <v>18.904</v>
      </c>
      <c r="AT43" s="191">
        <f t="shared" si="27"/>
        <v>2363</v>
      </c>
      <c r="AU43" s="191">
        <f t="shared" si="28"/>
        <v>4.726</v>
      </c>
      <c r="AV43" s="191">
        <f t="shared" si="29"/>
        <v>4340</v>
      </c>
      <c r="AW43" s="191">
        <f t="shared" si="30"/>
        <v>4340</v>
      </c>
      <c r="AX43" s="191">
        <f t="shared" si="31"/>
        <v>173.6</v>
      </c>
      <c r="AY43" s="191">
        <f t="shared" si="32"/>
        <v>2363</v>
      </c>
      <c r="AZ43" s="191">
        <f t="shared" si="33"/>
        <v>2363</v>
      </c>
      <c r="BA43" s="191">
        <f t="shared" si="34"/>
        <v>118.15</v>
      </c>
      <c r="BB43" s="191">
        <f t="shared" si="35"/>
        <v>-318.22</v>
      </c>
      <c r="BC43" s="191">
        <f t="shared" si="36"/>
        <v>-9.814</v>
      </c>
      <c r="BD43" s="191">
        <f t="shared" si="37"/>
        <v>-0.926</v>
      </c>
      <c r="BE43" s="191">
        <f t="shared" si="38"/>
        <v>-82.68</v>
      </c>
      <c r="BF43" s="191">
        <f t="shared" si="39"/>
        <v>-118.15</v>
      </c>
    </row>
    <row r="44" spans="2:58">
      <c r="B44" s="3" t="s">
        <v>243</v>
      </c>
      <c r="C44" s="166" t="str">
        <f>_xlfn.XLOOKUP(B44,'2024.9'!B:B,'2024.9'!G:G)</f>
        <v>2021/02/03</v>
      </c>
      <c r="D44">
        <f>_xlfn.XLOOKUP(B44,'Sum 2024.7-2024.9'!B:B,'Sum 2024.7-2024.9'!D:D)</f>
        <v>0</v>
      </c>
      <c r="E44" t="str">
        <f>_xlfn.XLOOKUP(B44,'2024.9'!B:B,'2024.9'!C:C)</f>
        <v>人力资源部</v>
      </c>
      <c r="F44" t="str">
        <f>_xlfn.XLOOKUP(B44,'2024.9'!B:B,'2024.9'!F:F)</f>
        <v>商务司机</v>
      </c>
      <c r="G44">
        <f>_xlfn.XLOOKUP(B44,'2024.9姓名及payroll计数'!A:A,'2024.9姓名及payroll计数'!B:B)</f>
        <v>1</v>
      </c>
      <c r="H44" s="10">
        <f>_xlfn.XLOOKUP(B44,'Sum 2024.7-2024.9'!B:B,'Sum 2024.7-2024.9'!H:H)</f>
        <v>4918</v>
      </c>
      <c r="I44" s="10">
        <f>IFERROR(AVERAGEIF(#REF!,B44,#REF!),0)</f>
        <v>0</v>
      </c>
      <c r="J44" s="10">
        <f>_xlfn.XLOOKUP(B44,'Sum 2024.7-2024.9'!B:B,'Sum 2024.7-2024.9'!J:J)</f>
        <v>1900</v>
      </c>
      <c r="K44" s="10">
        <f>IFERROR(AVERAGEIF(#REF!,B44,#REF!),0)</f>
        <v>0</v>
      </c>
      <c r="M44" s="10">
        <f>SUMIF('2024.9'!B:B,B44,'2024.9'!L:L)</f>
        <v>0</v>
      </c>
      <c r="O44" s="10">
        <f>SUMIF('2024.9'!B:B,B44,'2024.9'!N:N)</f>
        <v>0</v>
      </c>
      <c r="P44" s="10">
        <f>SUMIF('2024.9'!B:B,B44,'2024.9'!P:P)</f>
        <v>0</v>
      </c>
      <c r="R44" s="10">
        <f>SUMIF('2024.9'!B:B,B44,'2024.9'!M:M)</f>
        <v>0</v>
      </c>
      <c r="T44" s="10">
        <f>SUMIF('2024.9'!B:B,B44,'2024.9'!O:O)</f>
        <v>0</v>
      </c>
      <c r="U44" s="10">
        <f t="shared" si="2"/>
        <v>4918</v>
      </c>
      <c r="V44" s="10">
        <f t="shared" si="3"/>
        <v>4918</v>
      </c>
      <c r="W44" s="10">
        <f t="shared" si="4"/>
        <v>737.7</v>
      </c>
      <c r="X44" s="10">
        <f t="shared" si="5"/>
        <v>4918</v>
      </c>
      <c r="Y44" s="10">
        <f t="shared" si="6"/>
        <v>4918</v>
      </c>
      <c r="Z44" s="10">
        <f t="shared" si="7"/>
        <v>39.344</v>
      </c>
      <c r="AA44" s="10">
        <f t="shared" si="8"/>
        <v>4918</v>
      </c>
      <c r="AB44" s="10">
        <f t="shared" si="9"/>
        <v>9.836</v>
      </c>
      <c r="AC44" s="10">
        <f t="shared" si="10"/>
        <v>4918</v>
      </c>
      <c r="AD44" s="10">
        <f t="shared" si="11"/>
        <v>4918</v>
      </c>
      <c r="AE44" s="10">
        <f t="shared" si="12"/>
        <v>196.72</v>
      </c>
      <c r="AF44" s="10">
        <f t="shared" si="13"/>
        <v>4918</v>
      </c>
      <c r="AG44" s="10">
        <f t="shared" si="14"/>
        <v>4918</v>
      </c>
      <c r="AH44" s="10">
        <f t="shared" si="15"/>
        <v>245.9</v>
      </c>
      <c r="AI44" s="10">
        <f t="shared" si="16"/>
        <v>-737.7</v>
      </c>
      <c r="AJ44" s="10">
        <f t="shared" si="17"/>
        <v>-39.344</v>
      </c>
      <c r="AK44" s="10">
        <f t="shared" si="18"/>
        <v>-9.836</v>
      </c>
      <c r="AL44" s="10">
        <f t="shared" si="19"/>
        <v>-196.72</v>
      </c>
      <c r="AM44" s="10">
        <f t="shared" si="20"/>
        <v>-245.9</v>
      </c>
      <c r="AN44" s="10">
        <f t="shared" si="21"/>
        <v>4546</v>
      </c>
      <c r="AO44" s="10">
        <f t="shared" si="22"/>
        <v>4546</v>
      </c>
      <c r="AP44" s="10">
        <f t="shared" si="23"/>
        <v>681.9</v>
      </c>
      <c r="AQ44" s="191">
        <f t="shared" si="24"/>
        <v>1900</v>
      </c>
      <c r="AR44" s="191">
        <f t="shared" si="25"/>
        <v>1900</v>
      </c>
      <c r="AS44" s="191">
        <f t="shared" si="26"/>
        <v>15.2</v>
      </c>
      <c r="AT44" s="191">
        <f t="shared" si="27"/>
        <v>1900</v>
      </c>
      <c r="AU44" s="191">
        <f t="shared" si="28"/>
        <v>3.8</v>
      </c>
      <c r="AV44" s="191">
        <f t="shared" si="29"/>
        <v>4340</v>
      </c>
      <c r="AW44" s="191">
        <f t="shared" si="30"/>
        <v>4340</v>
      </c>
      <c r="AX44" s="191">
        <f t="shared" si="31"/>
        <v>173.6</v>
      </c>
      <c r="AY44" s="191">
        <f t="shared" si="32"/>
        <v>1900</v>
      </c>
      <c r="AZ44" s="191">
        <f t="shared" si="33"/>
        <v>1900</v>
      </c>
      <c r="BA44" s="191">
        <f t="shared" si="34"/>
        <v>95</v>
      </c>
      <c r="BB44" s="191">
        <f t="shared" si="35"/>
        <v>-681.9</v>
      </c>
      <c r="BC44" s="191">
        <f t="shared" si="36"/>
        <v>-15.2</v>
      </c>
      <c r="BD44" s="191">
        <f t="shared" si="37"/>
        <v>-3.8</v>
      </c>
      <c r="BE44" s="191">
        <f t="shared" si="38"/>
        <v>-173.6</v>
      </c>
      <c r="BF44" s="191">
        <f t="shared" si="39"/>
        <v>-95</v>
      </c>
    </row>
    <row r="45" spans="2:58">
      <c r="B45" s="3" t="s">
        <v>244</v>
      </c>
      <c r="C45" s="166" t="str">
        <f>_xlfn.XLOOKUP(B45,'2024.9'!B:B,'2024.9'!G:G)</f>
        <v>2018/03/01</v>
      </c>
      <c r="D45">
        <f>_xlfn.XLOOKUP(B45,'Sum 2024.7-2024.9'!B:B,'Sum 2024.7-2024.9'!D:D)</f>
        <v>0</v>
      </c>
      <c r="E45" t="str">
        <f>_xlfn.XLOOKUP(B45,'2024.9'!B:B,'2024.9'!C:C)</f>
        <v>运营中心</v>
      </c>
      <c r="F45" t="str">
        <f>_xlfn.XLOOKUP(B45,'2024.9'!B:B,'2024.9'!F:F)</f>
        <v>电气车间主任</v>
      </c>
      <c r="G45">
        <f>_xlfn.XLOOKUP(B45,'2024.9姓名及payroll计数'!A:A,'2024.9姓名及payroll计数'!B:B)</f>
        <v>1</v>
      </c>
      <c r="H45" s="10">
        <f>_xlfn.XLOOKUP(B45,'Sum 2024.7-2024.9'!B:B,'Sum 2024.7-2024.9'!H:H)</f>
        <v>10378</v>
      </c>
      <c r="I45" s="10">
        <f>IFERROR(AVERAGEIF(#REF!,B45,#REF!),0)</f>
        <v>0</v>
      </c>
      <c r="J45" s="10">
        <f>_xlfn.XLOOKUP(B45,'Sum 2024.7-2024.9'!B:B,'Sum 2024.7-2024.9'!J:J)</f>
        <v>4000</v>
      </c>
      <c r="K45" s="10">
        <f>IFERROR(AVERAGEIF(#REF!,B45,#REF!),0)</f>
        <v>0</v>
      </c>
      <c r="M45" s="10">
        <f>SUMIF('2024.9'!B:B,B45,'2024.9'!L:L)</f>
        <v>363.68</v>
      </c>
      <c r="O45" s="10">
        <f>SUMIF('2024.9'!B:B,B45,'2024.9'!N:N)</f>
        <v>9.09</v>
      </c>
      <c r="P45" s="10">
        <f>SUMIF('2024.9'!B:B,B45,'2024.9'!P:P)</f>
        <v>3.8</v>
      </c>
      <c r="R45" s="10">
        <f>SUMIF('2024.9'!B:B,B45,'2024.9'!M:M)</f>
        <v>90.92</v>
      </c>
      <c r="T45" s="10">
        <f>SUMIF('2024.9'!B:B,B45,'2024.9'!O:O)</f>
        <v>0</v>
      </c>
      <c r="U45" s="10">
        <f t="shared" si="2"/>
        <v>10378</v>
      </c>
      <c r="V45" s="10">
        <f t="shared" si="3"/>
        <v>10378</v>
      </c>
      <c r="W45" s="10">
        <f t="shared" si="4"/>
        <v>1556.7</v>
      </c>
      <c r="X45" s="10">
        <f t="shared" si="5"/>
        <v>10378</v>
      </c>
      <c r="Y45" s="10">
        <f t="shared" si="6"/>
        <v>10378</v>
      </c>
      <c r="Z45" s="10">
        <f t="shared" si="7"/>
        <v>83.024</v>
      </c>
      <c r="AA45" s="10">
        <f t="shared" si="8"/>
        <v>10378</v>
      </c>
      <c r="AB45" s="10">
        <f t="shared" si="9"/>
        <v>20.756</v>
      </c>
      <c r="AC45" s="10">
        <f t="shared" si="10"/>
        <v>10378</v>
      </c>
      <c r="AD45" s="10">
        <f t="shared" si="11"/>
        <v>5626</v>
      </c>
      <c r="AE45" s="10">
        <f t="shared" si="12"/>
        <v>225.04</v>
      </c>
      <c r="AF45" s="10">
        <f t="shared" si="13"/>
        <v>10378</v>
      </c>
      <c r="AG45" s="10">
        <f t="shared" si="14"/>
        <v>10378</v>
      </c>
      <c r="AH45" s="10">
        <f t="shared" si="15"/>
        <v>518.9</v>
      </c>
      <c r="AI45" s="10">
        <f t="shared" si="16"/>
        <v>-1193.02</v>
      </c>
      <c r="AJ45" s="10">
        <f t="shared" si="17"/>
        <v>-73.934</v>
      </c>
      <c r="AK45" s="10">
        <f t="shared" si="18"/>
        <v>-16.956</v>
      </c>
      <c r="AL45" s="10">
        <f t="shared" si="19"/>
        <v>-134.12</v>
      </c>
      <c r="AM45" s="10">
        <f t="shared" si="20"/>
        <v>-518.9</v>
      </c>
      <c r="AN45" s="10">
        <f t="shared" si="21"/>
        <v>4546</v>
      </c>
      <c r="AO45" s="10">
        <f t="shared" si="22"/>
        <v>4546</v>
      </c>
      <c r="AP45" s="10">
        <f t="shared" si="23"/>
        <v>681.9</v>
      </c>
      <c r="AQ45" s="191">
        <f t="shared" si="24"/>
        <v>4000</v>
      </c>
      <c r="AR45" s="191">
        <f t="shared" si="25"/>
        <v>4000</v>
      </c>
      <c r="AS45" s="191">
        <f t="shared" si="26"/>
        <v>32</v>
      </c>
      <c r="AT45" s="191">
        <f t="shared" si="27"/>
        <v>4000</v>
      </c>
      <c r="AU45" s="191">
        <f t="shared" si="28"/>
        <v>8</v>
      </c>
      <c r="AV45" s="191">
        <f t="shared" si="29"/>
        <v>4340</v>
      </c>
      <c r="AW45" s="191">
        <f t="shared" si="30"/>
        <v>4340</v>
      </c>
      <c r="AX45" s="191">
        <f t="shared" si="31"/>
        <v>173.6</v>
      </c>
      <c r="AY45" s="191">
        <f t="shared" si="32"/>
        <v>4000</v>
      </c>
      <c r="AZ45" s="191">
        <f t="shared" si="33"/>
        <v>4000</v>
      </c>
      <c r="BA45" s="191">
        <f t="shared" si="34"/>
        <v>200</v>
      </c>
      <c r="BB45" s="191">
        <f t="shared" si="35"/>
        <v>-318.22</v>
      </c>
      <c r="BC45" s="191">
        <f t="shared" si="36"/>
        <v>-22.91</v>
      </c>
      <c r="BD45" s="191">
        <f t="shared" si="37"/>
        <v>-4.2</v>
      </c>
      <c r="BE45" s="191">
        <f t="shared" si="38"/>
        <v>-82.68</v>
      </c>
      <c r="BF45" s="191">
        <f t="shared" si="39"/>
        <v>-200</v>
      </c>
    </row>
    <row r="46" spans="2:58">
      <c r="B46" s="3" t="s">
        <v>246</v>
      </c>
      <c r="C46" s="166" t="str">
        <f>_xlfn.XLOOKUP(B46,'2024.9'!B:B,'2024.9'!G:G)</f>
        <v>2019/11/15</v>
      </c>
      <c r="D46">
        <f>_xlfn.XLOOKUP(B46,'Sum 2024.7-2024.9'!B:B,'Sum 2024.7-2024.9'!D:D)</f>
        <v>0</v>
      </c>
      <c r="E46" t="str">
        <f>_xlfn.XLOOKUP(B46,'2024.9'!B:B,'2024.9'!C:C)</f>
        <v>运营中心</v>
      </c>
      <c r="F46" t="str">
        <f>_xlfn.XLOOKUP(B46,'2024.9'!B:B,'2024.9'!F:F)</f>
        <v>装配电工</v>
      </c>
      <c r="G46">
        <f>_xlfn.XLOOKUP(B46,'2024.9姓名及payroll计数'!A:A,'2024.9姓名及payroll计数'!B:B)</f>
        <v>1</v>
      </c>
      <c r="H46" s="10">
        <f>_xlfn.XLOOKUP(B46,'Sum 2024.7-2024.9'!B:B,'Sum 2024.7-2024.9'!H:H)</f>
        <v>7416.92</v>
      </c>
      <c r="I46" s="10">
        <f>IFERROR(AVERAGEIF(#REF!,B46,#REF!),0)</f>
        <v>0</v>
      </c>
      <c r="J46" s="10">
        <f>_xlfn.XLOOKUP(B46,'Sum 2024.7-2024.9'!B:B,'Sum 2024.7-2024.9'!J:J)</f>
        <v>1900</v>
      </c>
      <c r="K46" s="10">
        <f>IFERROR(AVERAGEIF(#REF!,B46,#REF!),0)</f>
        <v>0</v>
      </c>
      <c r="M46" s="10">
        <f>SUMIF('2024.9'!B:B,B46,'2024.9'!L:L)</f>
        <v>363.68</v>
      </c>
      <c r="O46" s="10">
        <f>SUMIF('2024.9'!B:B,B46,'2024.9'!N:N)</f>
        <v>9.09</v>
      </c>
      <c r="P46" s="10">
        <f>SUMIF('2024.9'!B:B,B46,'2024.9'!P:P)</f>
        <v>3.8</v>
      </c>
      <c r="R46" s="10">
        <f>SUMIF('2024.9'!B:B,B46,'2024.9'!M:M)</f>
        <v>90.92</v>
      </c>
      <c r="T46" s="10">
        <f>SUMIF('2024.9'!B:B,B46,'2024.9'!O:O)</f>
        <v>0</v>
      </c>
      <c r="U46" s="10">
        <f t="shared" si="2"/>
        <v>7416.92</v>
      </c>
      <c r="V46" s="10">
        <f t="shared" si="3"/>
        <v>7416.92</v>
      </c>
      <c r="W46" s="10">
        <f t="shared" si="4"/>
        <v>1112.538</v>
      </c>
      <c r="X46" s="10">
        <f t="shared" si="5"/>
        <v>7416.92</v>
      </c>
      <c r="Y46" s="10">
        <f t="shared" si="6"/>
        <v>7416.92</v>
      </c>
      <c r="Z46" s="10">
        <f t="shared" si="7"/>
        <v>59.33536</v>
      </c>
      <c r="AA46" s="10">
        <f t="shared" si="8"/>
        <v>7416.92</v>
      </c>
      <c r="AB46" s="10">
        <f t="shared" si="9"/>
        <v>14.83384</v>
      </c>
      <c r="AC46" s="10">
        <f t="shared" si="10"/>
        <v>7416.92</v>
      </c>
      <c r="AD46" s="10">
        <f t="shared" si="11"/>
        <v>5626</v>
      </c>
      <c r="AE46" s="10">
        <f t="shared" si="12"/>
        <v>225.04</v>
      </c>
      <c r="AF46" s="10">
        <f t="shared" si="13"/>
        <v>7416.92</v>
      </c>
      <c r="AG46" s="10">
        <f t="shared" si="14"/>
        <v>7416.92</v>
      </c>
      <c r="AH46" s="10">
        <f t="shared" si="15"/>
        <v>370.846</v>
      </c>
      <c r="AI46" s="10">
        <f t="shared" si="16"/>
        <v>-748.858</v>
      </c>
      <c r="AJ46" s="10">
        <f t="shared" si="17"/>
        <v>-50.24536</v>
      </c>
      <c r="AK46" s="10">
        <f t="shared" si="18"/>
        <v>-11.03384</v>
      </c>
      <c r="AL46" s="10">
        <f t="shared" si="19"/>
        <v>-134.12</v>
      </c>
      <c r="AM46" s="10">
        <f t="shared" si="20"/>
        <v>-370.846</v>
      </c>
      <c r="AN46" s="10">
        <f t="shared" si="21"/>
        <v>4546</v>
      </c>
      <c r="AO46" s="10">
        <f t="shared" si="22"/>
        <v>4546</v>
      </c>
      <c r="AP46" s="10">
        <f t="shared" si="23"/>
        <v>681.9</v>
      </c>
      <c r="AQ46" s="191">
        <f t="shared" si="24"/>
        <v>1900</v>
      </c>
      <c r="AR46" s="191">
        <f t="shared" si="25"/>
        <v>1900</v>
      </c>
      <c r="AS46" s="191">
        <f t="shared" si="26"/>
        <v>15.2</v>
      </c>
      <c r="AT46" s="191">
        <f t="shared" si="27"/>
        <v>1900</v>
      </c>
      <c r="AU46" s="191">
        <f t="shared" si="28"/>
        <v>3.8</v>
      </c>
      <c r="AV46" s="191">
        <f t="shared" si="29"/>
        <v>4340</v>
      </c>
      <c r="AW46" s="191">
        <f t="shared" si="30"/>
        <v>4340</v>
      </c>
      <c r="AX46" s="191">
        <f t="shared" si="31"/>
        <v>173.6</v>
      </c>
      <c r="AY46" s="191">
        <f t="shared" si="32"/>
        <v>1900</v>
      </c>
      <c r="AZ46" s="191">
        <f t="shared" si="33"/>
        <v>1900</v>
      </c>
      <c r="BA46" s="191">
        <f t="shared" si="34"/>
        <v>95</v>
      </c>
      <c r="BB46" s="191">
        <f t="shared" si="35"/>
        <v>-318.22</v>
      </c>
      <c r="BC46" s="191">
        <f t="shared" si="36"/>
        <v>-6.11</v>
      </c>
      <c r="BD46" s="191">
        <f t="shared" si="37"/>
        <v>0</v>
      </c>
      <c r="BE46" s="191">
        <f t="shared" si="38"/>
        <v>-82.68</v>
      </c>
      <c r="BF46" s="191">
        <f t="shared" si="39"/>
        <v>-95</v>
      </c>
    </row>
    <row r="47" spans="2:58">
      <c r="B47" s="3" t="s">
        <v>248</v>
      </c>
      <c r="C47" s="166" t="str">
        <f>_xlfn.XLOOKUP(B47,'2024.9'!B:B,'2024.9'!G:G)</f>
        <v>2017/03/03</v>
      </c>
      <c r="D47">
        <f>_xlfn.XLOOKUP(B47,'Sum 2024.7-2024.9'!B:B,'Sum 2024.7-2024.9'!D:D)</f>
        <v>0</v>
      </c>
      <c r="E47" t="str">
        <f>_xlfn.XLOOKUP(B47,'2024.9'!B:B,'2024.9'!C:C)</f>
        <v>服务营销中心</v>
      </c>
      <c r="F47" t="str">
        <f>_xlfn.XLOOKUP(B47,'2024.9'!B:B,'2024.9'!F:F)</f>
        <v>电气服务工程师</v>
      </c>
      <c r="G47">
        <f>_xlfn.XLOOKUP(B47,'2024.9姓名及payroll计数'!A:A,'2024.9姓名及payroll计数'!B:B)</f>
        <v>1</v>
      </c>
      <c r="H47" s="10">
        <f>_xlfn.XLOOKUP(B47,'Sum 2024.7-2024.9'!B:B,'Sum 2024.7-2024.9'!H:H)</f>
        <v>13842.67</v>
      </c>
      <c r="I47" s="10">
        <f>IFERROR(AVERAGEIF(#REF!,B47,#REF!),0)</f>
        <v>0</v>
      </c>
      <c r="J47" s="10">
        <f>_xlfn.XLOOKUP(B47,'Sum 2024.7-2024.9'!B:B,'Sum 2024.7-2024.9'!J:J)</f>
        <v>4250</v>
      </c>
      <c r="K47" s="10">
        <f>IFERROR(AVERAGEIF(#REF!,B47,#REF!),0)</f>
        <v>0</v>
      </c>
      <c r="M47" s="10">
        <f>SUMIF('2024.9'!B:B,B47,'2024.9'!L:L)</f>
        <v>363.68</v>
      </c>
      <c r="O47" s="10">
        <f>SUMIF('2024.9'!B:B,B47,'2024.9'!N:N)</f>
        <v>9.09</v>
      </c>
      <c r="P47" s="10">
        <f>SUMIF('2024.9'!B:B,B47,'2024.9'!P:P)</f>
        <v>3.8</v>
      </c>
      <c r="R47" s="10">
        <f>SUMIF('2024.9'!B:B,B47,'2024.9'!M:M)</f>
        <v>90.92</v>
      </c>
      <c r="T47" s="10">
        <f>SUMIF('2024.9'!B:B,B47,'2024.9'!O:O)</f>
        <v>0</v>
      </c>
      <c r="U47" s="10">
        <f t="shared" si="2"/>
        <v>13842.67</v>
      </c>
      <c r="V47" s="10">
        <f t="shared" si="3"/>
        <v>13842.67</v>
      </c>
      <c r="W47" s="10">
        <f t="shared" si="4"/>
        <v>2076.4005</v>
      </c>
      <c r="X47" s="10">
        <f t="shared" si="5"/>
        <v>13842.67</v>
      </c>
      <c r="Y47" s="10">
        <f t="shared" si="6"/>
        <v>13842.67</v>
      </c>
      <c r="Z47" s="10">
        <f t="shared" si="7"/>
        <v>110.74136</v>
      </c>
      <c r="AA47" s="10">
        <f t="shared" si="8"/>
        <v>13842.67</v>
      </c>
      <c r="AB47" s="10">
        <f t="shared" si="9"/>
        <v>27.68534</v>
      </c>
      <c r="AC47" s="10">
        <f t="shared" si="10"/>
        <v>13842.67</v>
      </c>
      <c r="AD47" s="10">
        <f t="shared" si="11"/>
        <v>5626</v>
      </c>
      <c r="AE47" s="10">
        <f t="shared" si="12"/>
        <v>225.04</v>
      </c>
      <c r="AF47" s="10">
        <f t="shared" si="13"/>
        <v>13842.67</v>
      </c>
      <c r="AG47" s="10">
        <f t="shared" si="14"/>
        <v>13842.67</v>
      </c>
      <c r="AH47" s="10">
        <f t="shared" si="15"/>
        <v>692.1335</v>
      </c>
      <c r="AI47" s="10">
        <f t="shared" si="16"/>
        <v>-1712.7205</v>
      </c>
      <c r="AJ47" s="10">
        <f t="shared" si="17"/>
        <v>-101.65136</v>
      </c>
      <c r="AK47" s="10">
        <f t="shared" si="18"/>
        <v>-23.88534</v>
      </c>
      <c r="AL47" s="10">
        <f t="shared" si="19"/>
        <v>-134.12</v>
      </c>
      <c r="AM47" s="10">
        <f t="shared" si="20"/>
        <v>-692.1335</v>
      </c>
      <c r="AN47" s="10">
        <f t="shared" si="21"/>
        <v>4546</v>
      </c>
      <c r="AO47" s="10">
        <f t="shared" si="22"/>
        <v>4546</v>
      </c>
      <c r="AP47" s="10">
        <f t="shared" si="23"/>
        <v>681.9</v>
      </c>
      <c r="AQ47" s="191">
        <f t="shared" si="24"/>
        <v>4250</v>
      </c>
      <c r="AR47" s="191">
        <f t="shared" si="25"/>
        <v>4250</v>
      </c>
      <c r="AS47" s="191">
        <f t="shared" si="26"/>
        <v>34</v>
      </c>
      <c r="AT47" s="191">
        <f t="shared" si="27"/>
        <v>4250</v>
      </c>
      <c r="AU47" s="191">
        <f t="shared" si="28"/>
        <v>8.5</v>
      </c>
      <c r="AV47" s="191">
        <f t="shared" si="29"/>
        <v>4340</v>
      </c>
      <c r="AW47" s="191">
        <f t="shared" si="30"/>
        <v>4340</v>
      </c>
      <c r="AX47" s="191">
        <f t="shared" si="31"/>
        <v>173.6</v>
      </c>
      <c r="AY47" s="191">
        <f t="shared" si="32"/>
        <v>4250</v>
      </c>
      <c r="AZ47" s="191">
        <f t="shared" si="33"/>
        <v>4250</v>
      </c>
      <c r="BA47" s="191">
        <f t="shared" si="34"/>
        <v>212.5</v>
      </c>
      <c r="BB47" s="191">
        <f t="shared" si="35"/>
        <v>-318.22</v>
      </c>
      <c r="BC47" s="191">
        <f t="shared" si="36"/>
        <v>-24.91</v>
      </c>
      <c r="BD47" s="191">
        <f t="shared" si="37"/>
        <v>-4.7</v>
      </c>
      <c r="BE47" s="191">
        <f t="shared" si="38"/>
        <v>-82.68</v>
      </c>
      <c r="BF47" s="191">
        <f t="shared" si="39"/>
        <v>-212.5</v>
      </c>
    </row>
    <row r="48" spans="2:58">
      <c r="B48" s="3" t="s">
        <v>250</v>
      </c>
      <c r="C48" s="166" t="str">
        <f>_xlfn.XLOOKUP(B48,'2024.9'!B:B,'2024.9'!G:G)</f>
        <v>2020/11/09</v>
      </c>
      <c r="D48">
        <f>_xlfn.XLOOKUP(B48,'Sum 2024.7-2024.9'!B:B,'Sum 2024.7-2024.9'!D:D)</f>
        <v>0</v>
      </c>
      <c r="E48" t="str">
        <f>_xlfn.XLOOKUP(B48,'2024.9'!B:B,'2024.9'!C:C)</f>
        <v>销售部</v>
      </c>
      <c r="F48" t="str">
        <f>_xlfn.XLOOKUP(B48,'2024.9'!B:B,'2024.9'!F:F)</f>
        <v>高级物流专员</v>
      </c>
      <c r="G48">
        <f>_xlfn.XLOOKUP(B48,'2024.9姓名及payroll计数'!A:A,'2024.9姓名及payroll计数'!B:B)</f>
        <v>1</v>
      </c>
      <c r="H48" s="10">
        <f>_xlfn.XLOOKUP(B48,'Sum 2024.7-2024.9'!B:B,'Sum 2024.7-2024.9'!H:H)</f>
        <v>7673.2</v>
      </c>
      <c r="I48" s="10">
        <f>IFERROR(AVERAGEIF(#REF!,B48,#REF!),0)</f>
        <v>0</v>
      </c>
      <c r="J48" s="10">
        <f>_xlfn.XLOOKUP(B48,'Sum 2024.7-2024.9'!B:B,'Sum 2024.7-2024.9'!J:J)</f>
        <v>2760</v>
      </c>
      <c r="K48" s="10">
        <f>IFERROR(AVERAGEIF(#REF!,B48,#REF!),0)</f>
        <v>0</v>
      </c>
      <c r="M48" s="10">
        <f>SUMIF('2024.9'!B:B,B48,'2024.9'!L:L)</f>
        <v>363.68</v>
      </c>
      <c r="O48" s="10">
        <f>SUMIF('2024.9'!B:B,B48,'2024.9'!N:N)</f>
        <v>9.09</v>
      </c>
      <c r="P48" s="10">
        <f>SUMIF('2024.9'!B:B,B48,'2024.9'!P:P)</f>
        <v>3.8</v>
      </c>
      <c r="R48" s="10">
        <f>SUMIF('2024.9'!B:B,B48,'2024.9'!M:M)</f>
        <v>90.92</v>
      </c>
      <c r="T48" s="10">
        <f>SUMIF('2024.9'!B:B,B48,'2024.9'!O:O)</f>
        <v>0</v>
      </c>
      <c r="U48" s="10">
        <f t="shared" si="2"/>
        <v>7673.2</v>
      </c>
      <c r="V48" s="10">
        <f t="shared" si="3"/>
        <v>7673.2</v>
      </c>
      <c r="W48" s="10">
        <f t="shared" si="4"/>
        <v>1150.98</v>
      </c>
      <c r="X48" s="10">
        <f t="shared" si="5"/>
        <v>7673.2</v>
      </c>
      <c r="Y48" s="10">
        <f t="shared" si="6"/>
        <v>7673.2</v>
      </c>
      <c r="Z48" s="10">
        <f t="shared" si="7"/>
        <v>61.3856</v>
      </c>
      <c r="AA48" s="10">
        <f t="shared" si="8"/>
        <v>7673.2</v>
      </c>
      <c r="AB48" s="10">
        <f t="shared" si="9"/>
        <v>15.3464</v>
      </c>
      <c r="AC48" s="10">
        <f t="shared" si="10"/>
        <v>7673.2</v>
      </c>
      <c r="AD48" s="10">
        <f t="shared" si="11"/>
        <v>5626</v>
      </c>
      <c r="AE48" s="10">
        <f t="shared" si="12"/>
        <v>225.04</v>
      </c>
      <c r="AF48" s="10">
        <f t="shared" si="13"/>
        <v>7673.2</v>
      </c>
      <c r="AG48" s="10">
        <f t="shared" si="14"/>
        <v>7673.2</v>
      </c>
      <c r="AH48" s="10">
        <f t="shared" si="15"/>
        <v>383.66</v>
      </c>
      <c r="AI48" s="10">
        <f t="shared" si="16"/>
        <v>-787.3</v>
      </c>
      <c r="AJ48" s="10">
        <f t="shared" si="17"/>
        <v>-52.2956</v>
      </c>
      <c r="AK48" s="10">
        <f t="shared" si="18"/>
        <v>-11.5464</v>
      </c>
      <c r="AL48" s="10">
        <f t="shared" si="19"/>
        <v>-134.12</v>
      </c>
      <c r="AM48" s="10">
        <f t="shared" si="20"/>
        <v>-383.66</v>
      </c>
      <c r="AN48" s="10">
        <f t="shared" si="21"/>
        <v>4546</v>
      </c>
      <c r="AO48" s="10">
        <f t="shared" si="22"/>
        <v>4546</v>
      </c>
      <c r="AP48" s="10">
        <f t="shared" si="23"/>
        <v>681.9</v>
      </c>
      <c r="AQ48" s="191">
        <f t="shared" si="24"/>
        <v>2760</v>
      </c>
      <c r="AR48" s="191">
        <f t="shared" si="25"/>
        <v>2760</v>
      </c>
      <c r="AS48" s="191">
        <f t="shared" si="26"/>
        <v>22.08</v>
      </c>
      <c r="AT48" s="191">
        <f t="shared" si="27"/>
        <v>2760</v>
      </c>
      <c r="AU48" s="191">
        <f t="shared" si="28"/>
        <v>5.52</v>
      </c>
      <c r="AV48" s="191">
        <f t="shared" si="29"/>
        <v>4340</v>
      </c>
      <c r="AW48" s="191">
        <f t="shared" si="30"/>
        <v>4340</v>
      </c>
      <c r="AX48" s="191">
        <f t="shared" si="31"/>
        <v>173.6</v>
      </c>
      <c r="AY48" s="191">
        <f t="shared" si="32"/>
        <v>2760</v>
      </c>
      <c r="AZ48" s="191">
        <f t="shared" si="33"/>
        <v>2760</v>
      </c>
      <c r="BA48" s="191">
        <f t="shared" si="34"/>
        <v>138</v>
      </c>
      <c r="BB48" s="191">
        <f t="shared" si="35"/>
        <v>-318.22</v>
      </c>
      <c r="BC48" s="191">
        <f t="shared" si="36"/>
        <v>-12.99</v>
      </c>
      <c r="BD48" s="191">
        <f t="shared" si="37"/>
        <v>-1.72</v>
      </c>
      <c r="BE48" s="191">
        <f t="shared" si="38"/>
        <v>-82.68</v>
      </c>
      <c r="BF48" s="191">
        <f t="shared" si="39"/>
        <v>-138</v>
      </c>
    </row>
    <row r="49" spans="2:58">
      <c r="B49" s="3" t="s">
        <v>251</v>
      </c>
      <c r="C49" s="166" t="str">
        <f>_xlfn.XLOOKUP(B49,'2024.9'!B:B,'2024.9'!G:G)</f>
        <v>2017/06/26</v>
      </c>
      <c r="D49">
        <f>_xlfn.XLOOKUP(B49,'Sum 2024.7-2024.9'!B:B,'Sum 2024.7-2024.9'!D:D)</f>
        <v>0</v>
      </c>
      <c r="E49" t="str">
        <f>_xlfn.XLOOKUP(B49,'2024.9'!B:B,'2024.9'!C:C)</f>
        <v>运营中心</v>
      </c>
      <c r="F49" t="str">
        <f>_xlfn.XLOOKUP(B49,'2024.9'!B:B,'2024.9'!F:F)</f>
        <v>装配电工班长</v>
      </c>
      <c r="G49">
        <f>_xlfn.XLOOKUP(B49,'2024.9姓名及payroll计数'!A:A,'2024.9姓名及payroll计数'!B:B)</f>
        <v>1</v>
      </c>
      <c r="H49" s="10">
        <f>_xlfn.XLOOKUP(B49,'Sum 2024.7-2024.9'!B:B,'Sum 2024.7-2024.9'!H:H)</f>
        <v>5270.59</v>
      </c>
      <c r="I49" s="10">
        <f>IFERROR(AVERAGEIF(#REF!,B49,#REF!),0)</f>
        <v>0</v>
      </c>
      <c r="J49" s="10">
        <f>_xlfn.XLOOKUP(B49,'Sum 2024.7-2024.9'!B:B,'Sum 2024.7-2024.9'!J:J)</f>
        <v>1900</v>
      </c>
      <c r="K49" s="10">
        <f>IFERROR(AVERAGEIF(#REF!,B49,#REF!),0)</f>
        <v>0</v>
      </c>
      <c r="M49" s="10">
        <f>SUMIF('2024.9'!B:B,B49,'2024.9'!L:L)</f>
        <v>363.68</v>
      </c>
      <c r="O49" s="10">
        <f>SUMIF('2024.9'!B:B,B49,'2024.9'!N:N)</f>
        <v>9.09</v>
      </c>
      <c r="P49" s="10">
        <f>SUMIF('2024.9'!B:B,B49,'2024.9'!P:P)</f>
        <v>3.8</v>
      </c>
      <c r="R49" s="10">
        <f>SUMIF('2024.9'!B:B,B49,'2024.9'!M:M)</f>
        <v>90.92</v>
      </c>
      <c r="T49" s="10">
        <f>SUMIF('2024.9'!B:B,B49,'2024.9'!O:O)</f>
        <v>0</v>
      </c>
      <c r="U49" s="10">
        <f t="shared" si="2"/>
        <v>5270.59</v>
      </c>
      <c r="V49" s="10">
        <f t="shared" si="3"/>
        <v>5270.59</v>
      </c>
      <c r="W49" s="10">
        <f t="shared" si="4"/>
        <v>790.5885</v>
      </c>
      <c r="X49" s="10">
        <f t="shared" si="5"/>
        <v>5270.59</v>
      </c>
      <c r="Y49" s="10">
        <f t="shared" si="6"/>
        <v>5270.59</v>
      </c>
      <c r="Z49" s="10">
        <f t="shared" si="7"/>
        <v>42.16472</v>
      </c>
      <c r="AA49" s="10">
        <f t="shared" si="8"/>
        <v>5270.59</v>
      </c>
      <c r="AB49" s="10">
        <f t="shared" si="9"/>
        <v>10.54118</v>
      </c>
      <c r="AC49" s="10">
        <f t="shared" si="10"/>
        <v>5270.59</v>
      </c>
      <c r="AD49" s="10">
        <f t="shared" si="11"/>
        <v>5270.59</v>
      </c>
      <c r="AE49" s="10">
        <f t="shared" si="12"/>
        <v>210.8236</v>
      </c>
      <c r="AF49" s="10">
        <f t="shared" si="13"/>
        <v>5270.59</v>
      </c>
      <c r="AG49" s="10">
        <f t="shared" si="14"/>
        <v>5270.59</v>
      </c>
      <c r="AH49" s="10">
        <f t="shared" si="15"/>
        <v>263.5295</v>
      </c>
      <c r="AI49" s="10">
        <f t="shared" si="16"/>
        <v>-426.9085</v>
      </c>
      <c r="AJ49" s="10">
        <f t="shared" si="17"/>
        <v>-33.07472</v>
      </c>
      <c r="AK49" s="10">
        <f t="shared" si="18"/>
        <v>-6.74118</v>
      </c>
      <c r="AL49" s="10">
        <f t="shared" si="19"/>
        <v>-119.9036</v>
      </c>
      <c r="AM49" s="10">
        <f t="shared" si="20"/>
        <v>-263.5295</v>
      </c>
      <c r="AN49" s="10">
        <f t="shared" si="21"/>
        <v>4546</v>
      </c>
      <c r="AO49" s="10">
        <f t="shared" si="22"/>
        <v>4546</v>
      </c>
      <c r="AP49" s="10">
        <f t="shared" si="23"/>
        <v>681.9</v>
      </c>
      <c r="AQ49" s="191">
        <f t="shared" si="24"/>
        <v>1900</v>
      </c>
      <c r="AR49" s="191">
        <f t="shared" si="25"/>
        <v>1900</v>
      </c>
      <c r="AS49" s="191">
        <f t="shared" si="26"/>
        <v>15.2</v>
      </c>
      <c r="AT49" s="191">
        <f t="shared" si="27"/>
        <v>1900</v>
      </c>
      <c r="AU49" s="191">
        <f t="shared" si="28"/>
        <v>3.8</v>
      </c>
      <c r="AV49" s="191">
        <f t="shared" si="29"/>
        <v>4340</v>
      </c>
      <c r="AW49" s="191">
        <f t="shared" si="30"/>
        <v>4340</v>
      </c>
      <c r="AX49" s="191">
        <f t="shared" si="31"/>
        <v>173.6</v>
      </c>
      <c r="AY49" s="191">
        <f t="shared" si="32"/>
        <v>1900</v>
      </c>
      <c r="AZ49" s="191">
        <f t="shared" si="33"/>
        <v>1900</v>
      </c>
      <c r="BA49" s="191">
        <f t="shared" si="34"/>
        <v>95</v>
      </c>
      <c r="BB49" s="191">
        <f t="shared" si="35"/>
        <v>-318.22</v>
      </c>
      <c r="BC49" s="191">
        <f t="shared" si="36"/>
        <v>-6.11</v>
      </c>
      <c r="BD49" s="191">
        <f t="shared" si="37"/>
        <v>0</v>
      </c>
      <c r="BE49" s="191">
        <f t="shared" si="38"/>
        <v>-82.68</v>
      </c>
      <c r="BF49" s="191">
        <f t="shared" si="39"/>
        <v>-95</v>
      </c>
    </row>
    <row r="50" spans="2:58">
      <c r="B50" s="3" t="s">
        <v>252</v>
      </c>
      <c r="C50" s="166" t="str">
        <f>_xlfn.XLOOKUP(B50,'2024.9'!B:B,'2024.9'!G:G)</f>
        <v>2019/10/10</v>
      </c>
      <c r="D50">
        <f>_xlfn.XLOOKUP(B50,'Sum 2024.7-2024.9'!B:B,'Sum 2024.7-2024.9'!D:D)</f>
        <v>0</v>
      </c>
      <c r="E50" t="str">
        <f>_xlfn.XLOOKUP(B50,'2024.9'!B:B,'2024.9'!C:C)</f>
        <v>服务营销中心</v>
      </c>
      <c r="F50" t="str">
        <f>_xlfn.XLOOKUP(B50,'2024.9'!B:B,'2024.9'!F:F)</f>
        <v>电气服务工程师</v>
      </c>
      <c r="G50">
        <f>_xlfn.XLOOKUP(B50,'2024.9姓名及payroll计数'!A:A,'2024.9姓名及payroll计数'!B:B)</f>
        <v>1</v>
      </c>
      <c r="H50" s="10">
        <f>_xlfn.XLOOKUP(B50,'Sum 2024.7-2024.9'!B:B,'Sum 2024.7-2024.9'!H:H)</f>
        <v>16080.24</v>
      </c>
      <c r="I50" s="10">
        <f>IFERROR(AVERAGEIF(#REF!,B50,#REF!),0)</f>
        <v>0</v>
      </c>
      <c r="J50" s="10">
        <f>_xlfn.XLOOKUP(B50,'Sum 2024.7-2024.9'!B:B,'Sum 2024.7-2024.9'!J:J)</f>
        <v>4937</v>
      </c>
      <c r="K50" s="10">
        <f>IFERROR(AVERAGEIF(#REF!,B50,#REF!),0)</f>
        <v>0</v>
      </c>
      <c r="M50" s="10">
        <f>SUMIF('2024.9'!B:B,B50,'2024.9'!L:L)</f>
        <v>363.68</v>
      </c>
      <c r="O50" s="10">
        <f>SUMIF('2024.9'!B:B,B50,'2024.9'!N:N)</f>
        <v>9.09</v>
      </c>
      <c r="P50" s="10">
        <f>SUMIF('2024.9'!B:B,B50,'2024.9'!P:P)</f>
        <v>3.8</v>
      </c>
      <c r="R50" s="10">
        <f>SUMIF('2024.9'!B:B,B50,'2024.9'!M:M)</f>
        <v>90.92</v>
      </c>
      <c r="T50" s="10">
        <f>SUMIF('2024.9'!B:B,B50,'2024.9'!O:O)</f>
        <v>1200</v>
      </c>
      <c r="U50" s="10">
        <f t="shared" si="2"/>
        <v>16080.24</v>
      </c>
      <c r="V50" s="10">
        <f t="shared" si="3"/>
        <v>16080.24</v>
      </c>
      <c r="W50" s="10">
        <f t="shared" si="4"/>
        <v>2412.036</v>
      </c>
      <c r="X50" s="10">
        <f t="shared" si="5"/>
        <v>16080.24</v>
      </c>
      <c r="Y50" s="10">
        <f t="shared" si="6"/>
        <v>16080.24</v>
      </c>
      <c r="Z50" s="10">
        <f t="shared" si="7"/>
        <v>128.64192</v>
      </c>
      <c r="AA50" s="10">
        <f t="shared" si="8"/>
        <v>16080.24</v>
      </c>
      <c r="AB50" s="10">
        <f t="shared" si="9"/>
        <v>32.16048</v>
      </c>
      <c r="AC50" s="10">
        <f t="shared" si="10"/>
        <v>16080.24</v>
      </c>
      <c r="AD50" s="10">
        <f t="shared" si="11"/>
        <v>5626</v>
      </c>
      <c r="AE50" s="10">
        <f t="shared" si="12"/>
        <v>225.04</v>
      </c>
      <c r="AF50" s="10">
        <f t="shared" si="13"/>
        <v>16080.24</v>
      </c>
      <c r="AG50" s="10">
        <f t="shared" si="14"/>
        <v>16080.24</v>
      </c>
      <c r="AH50" s="10">
        <f t="shared" si="15"/>
        <v>804.012</v>
      </c>
      <c r="AI50" s="10">
        <f t="shared" si="16"/>
        <v>-2048.356</v>
      </c>
      <c r="AJ50" s="10">
        <f t="shared" si="17"/>
        <v>-119.55192</v>
      </c>
      <c r="AK50" s="10">
        <f t="shared" si="18"/>
        <v>-28.36048</v>
      </c>
      <c r="AL50" s="10">
        <f t="shared" si="19"/>
        <v>-134.12</v>
      </c>
      <c r="AM50" s="10">
        <f t="shared" si="20"/>
        <v>0</v>
      </c>
      <c r="AN50" s="10">
        <f t="shared" si="21"/>
        <v>4937</v>
      </c>
      <c r="AO50" s="10">
        <f t="shared" si="22"/>
        <v>4937</v>
      </c>
      <c r="AP50" s="10">
        <f t="shared" si="23"/>
        <v>740.55</v>
      </c>
      <c r="AQ50" s="191">
        <f t="shared" si="24"/>
        <v>4937</v>
      </c>
      <c r="AR50" s="191">
        <f t="shared" si="25"/>
        <v>4937</v>
      </c>
      <c r="AS50" s="191">
        <f t="shared" si="26"/>
        <v>39.496</v>
      </c>
      <c r="AT50" s="191">
        <f t="shared" si="27"/>
        <v>4937</v>
      </c>
      <c r="AU50" s="191">
        <f t="shared" si="28"/>
        <v>9.874</v>
      </c>
      <c r="AV50" s="191">
        <f t="shared" si="29"/>
        <v>4937</v>
      </c>
      <c r="AW50" s="191">
        <f t="shared" si="30"/>
        <v>4937</v>
      </c>
      <c r="AX50" s="191">
        <f t="shared" si="31"/>
        <v>197.48</v>
      </c>
      <c r="AY50" s="191">
        <f t="shared" si="32"/>
        <v>4937</v>
      </c>
      <c r="AZ50" s="191">
        <f t="shared" si="33"/>
        <v>4937</v>
      </c>
      <c r="BA50" s="191">
        <f t="shared" si="34"/>
        <v>246.85</v>
      </c>
      <c r="BB50" s="191">
        <f t="shared" si="35"/>
        <v>-376.87</v>
      </c>
      <c r="BC50" s="191">
        <f t="shared" si="36"/>
        <v>-30.406</v>
      </c>
      <c r="BD50" s="191">
        <f t="shared" si="37"/>
        <v>-6.074</v>
      </c>
      <c r="BE50" s="191">
        <f t="shared" si="38"/>
        <v>-106.56</v>
      </c>
      <c r="BF50" s="191">
        <f t="shared" si="39"/>
        <v>0</v>
      </c>
    </row>
    <row r="51" spans="2:58">
      <c r="B51" s="3" t="s">
        <v>253</v>
      </c>
      <c r="C51" s="166" t="str">
        <f>_xlfn.XLOOKUP(B51,'2024.9'!B:B,'2024.9'!G:G)</f>
        <v>2020/05/08</v>
      </c>
      <c r="D51">
        <f>_xlfn.XLOOKUP(B51,'Sum 2024.7-2024.9'!B:B,'Sum 2024.7-2024.9'!D:D)</f>
        <v>0</v>
      </c>
      <c r="E51" t="str">
        <f>_xlfn.XLOOKUP(B51,'2024.9'!B:B,'2024.9'!C:C)</f>
        <v>运营中心</v>
      </c>
      <c r="F51" t="str">
        <f>_xlfn.XLOOKUP(B51,'2024.9'!B:B,'2024.9'!F:F)</f>
        <v>生产调度员</v>
      </c>
      <c r="G51">
        <f>_xlfn.XLOOKUP(B51,'2024.9姓名及payroll计数'!A:A,'2024.9姓名及payroll计数'!B:B)</f>
        <v>1</v>
      </c>
      <c r="H51" s="10">
        <f>_xlfn.XLOOKUP(B51,'Sum 2024.7-2024.9'!B:B,'Sum 2024.7-2024.9'!H:H)</f>
        <v>7380.54</v>
      </c>
      <c r="I51" s="10">
        <f>IFERROR(AVERAGEIF(#REF!,B51,#REF!),0)</f>
        <v>0</v>
      </c>
      <c r="J51" s="10">
        <f>_xlfn.XLOOKUP(B51,'Sum 2024.7-2024.9'!B:B,'Sum 2024.7-2024.9'!J:J)</f>
        <v>3026</v>
      </c>
      <c r="K51" s="10">
        <f>IFERROR(AVERAGEIF(#REF!,B51,#REF!),0)</f>
        <v>0</v>
      </c>
      <c r="M51" s="10">
        <f>SUMIF('2024.9'!B:B,B51,'2024.9'!L:L)</f>
        <v>363.68</v>
      </c>
      <c r="O51" s="10">
        <f>SUMIF('2024.9'!B:B,B51,'2024.9'!N:N)</f>
        <v>9.09</v>
      </c>
      <c r="P51" s="10">
        <f>SUMIF('2024.9'!B:B,B51,'2024.9'!P:P)</f>
        <v>3.8</v>
      </c>
      <c r="R51" s="10">
        <f>SUMIF('2024.9'!B:B,B51,'2024.9'!M:M)</f>
        <v>90.92</v>
      </c>
      <c r="T51" s="10">
        <f>SUMIF('2024.9'!B:B,B51,'2024.9'!O:O)</f>
        <v>0</v>
      </c>
      <c r="U51" s="10">
        <f t="shared" si="2"/>
        <v>7380.54</v>
      </c>
      <c r="V51" s="10">
        <f t="shared" si="3"/>
        <v>7380.54</v>
      </c>
      <c r="W51" s="10">
        <f t="shared" si="4"/>
        <v>1107.081</v>
      </c>
      <c r="X51" s="10">
        <f t="shared" si="5"/>
        <v>7380.54</v>
      </c>
      <c r="Y51" s="10">
        <f t="shared" si="6"/>
        <v>7380.54</v>
      </c>
      <c r="Z51" s="10">
        <f t="shared" si="7"/>
        <v>59.04432</v>
      </c>
      <c r="AA51" s="10">
        <f t="shared" si="8"/>
        <v>7380.54</v>
      </c>
      <c r="AB51" s="10">
        <f t="shared" si="9"/>
        <v>14.76108</v>
      </c>
      <c r="AC51" s="10">
        <f t="shared" si="10"/>
        <v>7380.54</v>
      </c>
      <c r="AD51" s="10">
        <f t="shared" si="11"/>
        <v>5626</v>
      </c>
      <c r="AE51" s="10">
        <f t="shared" si="12"/>
        <v>225.04</v>
      </c>
      <c r="AF51" s="10">
        <f t="shared" si="13"/>
        <v>7380.54</v>
      </c>
      <c r="AG51" s="10">
        <f t="shared" si="14"/>
        <v>7380.54</v>
      </c>
      <c r="AH51" s="10">
        <f t="shared" si="15"/>
        <v>369.027</v>
      </c>
      <c r="AI51" s="10">
        <f t="shared" si="16"/>
        <v>-743.401</v>
      </c>
      <c r="AJ51" s="10">
        <f t="shared" si="17"/>
        <v>-49.95432</v>
      </c>
      <c r="AK51" s="10">
        <f t="shared" si="18"/>
        <v>-10.96108</v>
      </c>
      <c r="AL51" s="10">
        <f t="shared" si="19"/>
        <v>-134.12</v>
      </c>
      <c r="AM51" s="10">
        <f t="shared" si="20"/>
        <v>-369.027</v>
      </c>
      <c r="AN51" s="10">
        <f t="shared" si="21"/>
        <v>4546</v>
      </c>
      <c r="AO51" s="10">
        <f t="shared" si="22"/>
        <v>4546</v>
      </c>
      <c r="AP51" s="10">
        <f t="shared" si="23"/>
        <v>681.9</v>
      </c>
      <c r="AQ51" s="191">
        <f t="shared" si="24"/>
        <v>3026</v>
      </c>
      <c r="AR51" s="191">
        <f t="shared" si="25"/>
        <v>3026</v>
      </c>
      <c r="AS51" s="191">
        <f t="shared" si="26"/>
        <v>24.208</v>
      </c>
      <c r="AT51" s="191">
        <f t="shared" si="27"/>
        <v>3026</v>
      </c>
      <c r="AU51" s="191">
        <f t="shared" si="28"/>
        <v>6.052</v>
      </c>
      <c r="AV51" s="191">
        <f t="shared" si="29"/>
        <v>4340</v>
      </c>
      <c r="AW51" s="191">
        <f t="shared" si="30"/>
        <v>4340</v>
      </c>
      <c r="AX51" s="191">
        <f t="shared" si="31"/>
        <v>173.6</v>
      </c>
      <c r="AY51" s="191">
        <f t="shared" si="32"/>
        <v>3026</v>
      </c>
      <c r="AZ51" s="191">
        <f t="shared" si="33"/>
        <v>3026</v>
      </c>
      <c r="BA51" s="191">
        <f t="shared" si="34"/>
        <v>151.3</v>
      </c>
      <c r="BB51" s="191">
        <f t="shared" si="35"/>
        <v>-318.22</v>
      </c>
      <c r="BC51" s="191">
        <f t="shared" si="36"/>
        <v>-15.118</v>
      </c>
      <c r="BD51" s="191">
        <f t="shared" si="37"/>
        <v>-2.252</v>
      </c>
      <c r="BE51" s="191">
        <f t="shared" si="38"/>
        <v>-82.68</v>
      </c>
      <c r="BF51" s="191">
        <f t="shared" si="39"/>
        <v>-151.3</v>
      </c>
    </row>
    <row r="52" spans="2:58">
      <c r="B52" s="167" t="s">
        <v>254</v>
      </c>
      <c r="C52" s="166" t="str">
        <f>_xlfn.XLOOKUP(B52,'2024.9'!B:B,'2024.9'!G:G)</f>
        <v>2024/03/07</v>
      </c>
      <c r="D52">
        <f>_xlfn.XLOOKUP(B52,'Sum 2024.7-2024.9'!B:B,'Sum 2024.7-2024.9'!D:D)</f>
        <v>0</v>
      </c>
      <c r="E52" t="str">
        <f>_xlfn.XLOOKUP(B52,'2024.9'!B:B,'2024.9'!C:C)</f>
        <v>运营中心</v>
      </c>
      <c r="F52" t="str">
        <f>_xlfn.XLOOKUP(B52,'2024.9'!B:B,'2024.9'!F:F)</f>
        <v>工艺员</v>
      </c>
      <c r="G52">
        <f>_xlfn.XLOOKUP(B52,'2024.9姓名及payroll计数'!A:A,'2024.9姓名及payroll计数'!B:B)</f>
        <v>1</v>
      </c>
      <c r="H52" s="10">
        <f>_xlfn.XLOOKUP(B52,'Sum 2024.7-2024.9'!B:B,'Sum 2024.7-2024.9'!H:H)</f>
        <v>4382.26</v>
      </c>
      <c r="I52" s="10">
        <v>0</v>
      </c>
      <c r="J52" s="10">
        <f>_xlfn.XLOOKUP(B52,'Sum 2024.7-2024.9'!B:B,'Sum 2024.7-2024.9'!J:J)</f>
        <v>2500</v>
      </c>
      <c r="K52" s="10">
        <v>0</v>
      </c>
      <c r="M52" s="10">
        <f>SUMIF('2024.9'!B:B,B52,'2024.9'!L:L)</f>
        <v>363.68</v>
      </c>
      <c r="O52" s="10">
        <f>SUMIF('2024.9'!B:B,B52,'2024.9'!N:N)</f>
        <v>9.09</v>
      </c>
      <c r="P52" s="10">
        <f>SUMIF('2024.9'!B:B,B52,'2024.9'!P:P)</f>
        <v>3.8</v>
      </c>
      <c r="R52" s="10">
        <f>SUMIF('2024.9'!B:B,B52,'2024.9'!M:M)</f>
        <v>90.92</v>
      </c>
      <c r="T52" s="10">
        <f>SUMIF('2024.9'!B:B,B52,'2024.9'!O:O)</f>
        <v>0</v>
      </c>
      <c r="U52" s="10">
        <f t="shared" si="2"/>
        <v>4546</v>
      </c>
      <c r="V52" s="10">
        <f t="shared" si="3"/>
        <v>4546</v>
      </c>
      <c r="W52" s="10">
        <f t="shared" si="4"/>
        <v>681.9</v>
      </c>
      <c r="X52" s="10">
        <f t="shared" si="5"/>
        <v>4382.26</v>
      </c>
      <c r="Y52" s="10">
        <f t="shared" si="6"/>
        <v>4382.26</v>
      </c>
      <c r="Z52" s="10">
        <f t="shared" si="7"/>
        <v>35.05808</v>
      </c>
      <c r="AA52" s="10">
        <f t="shared" si="8"/>
        <v>4382.26</v>
      </c>
      <c r="AB52" s="10">
        <f t="shared" si="9"/>
        <v>8.76452</v>
      </c>
      <c r="AC52" s="10">
        <f t="shared" si="10"/>
        <v>4382.26</v>
      </c>
      <c r="AD52" s="10">
        <f t="shared" si="11"/>
        <v>4382.26</v>
      </c>
      <c r="AE52" s="10">
        <f t="shared" si="12"/>
        <v>175.2904</v>
      </c>
      <c r="AF52" s="10">
        <f t="shared" si="13"/>
        <v>4382.26</v>
      </c>
      <c r="AG52" s="10">
        <f t="shared" si="14"/>
        <v>4382.26</v>
      </c>
      <c r="AH52" s="10">
        <f t="shared" si="15"/>
        <v>219.113</v>
      </c>
      <c r="AI52" s="10">
        <f t="shared" si="16"/>
        <v>-318.22</v>
      </c>
      <c r="AJ52" s="10">
        <f t="shared" si="17"/>
        <v>-25.96808</v>
      </c>
      <c r="AK52" s="10">
        <f t="shared" si="18"/>
        <v>-4.96452</v>
      </c>
      <c r="AL52" s="10">
        <f t="shared" si="19"/>
        <v>-84.3704</v>
      </c>
      <c r="AM52" s="10">
        <f t="shared" si="20"/>
        <v>-219.113</v>
      </c>
      <c r="AN52" s="10">
        <f t="shared" si="21"/>
        <v>4546</v>
      </c>
      <c r="AO52" s="10">
        <f t="shared" si="22"/>
        <v>4546</v>
      </c>
      <c r="AP52" s="10">
        <f t="shared" si="23"/>
        <v>681.9</v>
      </c>
      <c r="AQ52" s="191">
        <f t="shared" si="24"/>
        <v>2500</v>
      </c>
      <c r="AR52" s="191">
        <f t="shared" si="25"/>
        <v>2500</v>
      </c>
      <c r="AS52" s="191">
        <f t="shared" si="26"/>
        <v>20</v>
      </c>
      <c r="AT52" s="191">
        <f t="shared" si="27"/>
        <v>2500</v>
      </c>
      <c r="AU52" s="191">
        <f t="shared" si="28"/>
        <v>5</v>
      </c>
      <c r="AV52" s="191">
        <f t="shared" si="29"/>
        <v>4340</v>
      </c>
      <c r="AW52" s="191">
        <f t="shared" si="30"/>
        <v>4340</v>
      </c>
      <c r="AX52" s="191">
        <f t="shared" si="31"/>
        <v>173.6</v>
      </c>
      <c r="AY52" s="191">
        <f t="shared" si="32"/>
        <v>2500</v>
      </c>
      <c r="AZ52" s="191">
        <f t="shared" si="33"/>
        <v>2500</v>
      </c>
      <c r="BA52" s="191">
        <f t="shared" si="34"/>
        <v>125</v>
      </c>
      <c r="BB52" s="191">
        <f t="shared" si="35"/>
        <v>-318.22</v>
      </c>
      <c r="BC52" s="191">
        <f t="shared" si="36"/>
        <v>-10.91</v>
      </c>
      <c r="BD52" s="191">
        <f t="shared" si="37"/>
        <v>-1.2</v>
      </c>
      <c r="BE52" s="191">
        <f t="shared" si="38"/>
        <v>-82.68</v>
      </c>
      <c r="BF52" s="191">
        <f t="shared" si="39"/>
        <v>-125</v>
      </c>
    </row>
    <row r="53" spans="2:58">
      <c r="B53" s="3" t="s">
        <v>255</v>
      </c>
      <c r="C53" s="166" t="str">
        <f>_xlfn.XLOOKUP(B53,'2024.9'!B:B,'2024.9'!G:G)</f>
        <v>2021/09/13</v>
      </c>
      <c r="D53">
        <f>_xlfn.XLOOKUP(B53,'Sum 2024.7-2024.9'!B:B,'Sum 2024.7-2024.9'!D:D)</f>
        <v>0</v>
      </c>
      <c r="E53" t="str">
        <f>_xlfn.XLOOKUP(B53,'2024.9'!B:B,'2024.9'!C:C)</f>
        <v>运营中心</v>
      </c>
      <c r="F53" t="str">
        <f>_xlfn.XLOOKUP(B53,'2024.9'!B:B,'2024.9'!F:F)</f>
        <v>装配钳工</v>
      </c>
      <c r="G53">
        <f>_xlfn.XLOOKUP(B53,'2024.9姓名及payroll计数'!A:A,'2024.9姓名及payroll计数'!B:B)</f>
        <v>1</v>
      </c>
      <c r="H53" s="10">
        <f>_xlfn.XLOOKUP(B53,'Sum 2024.7-2024.9'!B:B,'Sum 2024.7-2024.9'!H:H)</f>
        <v>8362.64</v>
      </c>
      <c r="I53" s="10">
        <f>IFERROR(AVERAGEIF(#REF!,B53,#REF!),0)</f>
        <v>0</v>
      </c>
      <c r="J53" s="10">
        <f>_xlfn.XLOOKUP(B53,'Sum 2024.7-2024.9'!B:B,'Sum 2024.7-2024.9'!J:J)</f>
        <v>1900</v>
      </c>
      <c r="K53" s="10">
        <f>IFERROR(AVERAGEIF(#REF!,B53,#REF!),0)</f>
        <v>0</v>
      </c>
      <c r="M53" s="10">
        <f>SUMIF('2024.9'!B:B,B53,'2024.9'!L:L)</f>
        <v>363.68</v>
      </c>
      <c r="O53" s="10">
        <f>SUMIF('2024.9'!B:B,B53,'2024.9'!N:N)</f>
        <v>9.09</v>
      </c>
      <c r="P53" s="10">
        <f>SUMIF('2024.9'!B:B,B53,'2024.9'!P:P)</f>
        <v>3.8</v>
      </c>
      <c r="R53" s="10">
        <f>SUMIF('2024.9'!B:B,B53,'2024.9'!M:M)</f>
        <v>90.92</v>
      </c>
      <c r="T53" s="10">
        <f>SUMIF('2024.9'!B:B,B53,'2024.9'!O:O)</f>
        <v>0</v>
      </c>
      <c r="U53" s="10">
        <f t="shared" si="2"/>
        <v>8362.64</v>
      </c>
      <c r="V53" s="10">
        <f t="shared" si="3"/>
        <v>8362.64</v>
      </c>
      <c r="W53" s="10">
        <f t="shared" si="4"/>
        <v>1254.396</v>
      </c>
      <c r="X53" s="10">
        <f t="shared" si="5"/>
        <v>8362.64</v>
      </c>
      <c r="Y53" s="10">
        <f t="shared" si="6"/>
        <v>8362.64</v>
      </c>
      <c r="Z53" s="10">
        <f t="shared" si="7"/>
        <v>66.90112</v>
      </c>
      <c r="AA53" s="10">
        <f t="shared" si="8"/>
        <v>8362.64</v>
      </c>
      <c r="AB53" s="10">
        <f t="shared" si="9"/>
        <v>16.72528</v>
      </c>
      <c r="AC53" s="10">
        <f t="shared" si="10"/>
        <v>8362.64</v>
      </c>
      <c r="AD53" s="10">
        <f t="shared" si="11"/>
        <v>5626</v>
      </c>
      <c r="AE53" s="10">
        <f t="shared" si="12"/>
        <v>225.04</v>
      </c>
      <c r="AF53" s="10">
        <f t="shared" si="13"/>
        <v>8362.64</v>
      </c>
      <c r="AG53" s="10">
        <f t="shared" si="14"/>
        <v>8362.64</v>
      </c>
      <c r="AH53" s="10">
        <f t="shared" si="15"/>
        <v>418.132</v>
      </c>
      <c r="AI53" s="10">
        <f t="shared" si="16"/>
        <v>-890.716</v>
      </c>
      <c r="AJ53" s="10">
        <f t="shared" si="17"/>
        <v>-57.81112</v>
      </c>
      <c r="AK53" s="10">
        <f t="shared" si="18"/>
        <v>-12.92528</v>
      </c>
      <c r="AL53" s="10">
        <f t="shared" si="19"/>
        <v>-134.12</v>
      </c>
      <c r="AM53" s="10">
        <f t="shared" si="20"/>
        <v>-418.132</v>
      </c>
      <c r="AN53" s="10">
        <f t="shared" si="21"/>
        <v>4546</v>
      </c>
      <c r="AO53" s="10">
        <f t="shared" si="22"/>
        <v>4546</v>
      </c>
      <c r="AP53" s="10">
        <f t="shared" si="23"/>
        <v>681.9</v>
      </c>
      <c r="AQ53" s="191">
        <f t="shared" si="24"/>
        <v>1900</v>
      </c>
      <c r="AR53" s="191">
        <f t="shared" si="25"/>
        <v>1900</v>
      </c>
      <c r="AS53" s="191">
        <f t="shared" si="26"/>
        <v>15.2</v>
      </c>
      <c r="AT53" s="191">
        <f t="shared" si="27"/>
        <v>1900</v>
      </c>
      <c r="AU53" s="191">
        <f t="shared" si="28"/>
        <v>3.8</v>
      </c>
      <c r="AV53" s="191">
        <f t="shared" si="29"/>
        <v>4340</v>
      </c>
      <c r="AW53" s="191">
        <f t="shared" si="30"/>
        <v>4340</v>
      </c>
      <c r="AX53" s="191">
        <f t="shared" si="31"/>
        <v>173.6</v>
      </c>
      <c r="AY53" s="191">
        <f t="shared" si="32"/>
        <v>1900</v>
      </c>
      <c r="AZ53" s="191">
        <f t="shared" si="33"/>
        <v>1900</v>
      </c>
      <c r="BA53" s="191">
        <f t="shared" si="34"/>
        <v>95</v>
      </c>
      <c r="BB53" s="191">
        <f t="shared" si="35"/>
        <v>-318.22</v>
      </c>
      <c r="BC53" s="191">
        <f t="shared" si="36"/>
        <v>-6.11</v>
      </c>
      <c r="BD53" s="191">
        <f t="shared" si="37"/>
        <v>0</v>
      </c>
      <c r="BE53" s="191">
        <f t="shared" si="38"/>
        <v>-82.68</v>
      </c>
      <c r="BF53" s="191">
        <f t="shared" si="39"/>
        <v>-95</v>
      </c>
    </row>
    <row r="54" spans="2:58">
      <c r="B54" s="3" t="s">
        <v>256</v>
      </c>
      <c r="C54" s="166" t="str">
        <f>_xlfn.XLOOKUP(B54,'2024.9'!B:B,'2024.9'!G:G)</f>
        <v>2020/07/21</v>
      </c>
      <c r="D54">
        <f>_xlfn.XLOOKUP(B54,'Sum 2024.7-2024.9'!B:B,'Sum 2024.7-2024.9'!D:D)</f>
        <v>0</v>
      </c>
      <c r="E54" t="str">
        <f>_xlfn.XLOOKUP(B54,'2024.9'!B:B,'2024.9'!C:C)</f>
        <v>人力资源部</v>
      </c>
      <c r="F54" t="str">
        <f>_xlfn.XLOOKUP(B54,'2024.9'!B:B,'2024.9'!F:F)</f>
        <v>人力资源专员</v>
      </c>
      <c r="G54">
        <f>_xlfn.XLOOKUP(B54,'2024.9姓名及payroll计数'!A:A,'2024.9姓名及payroll计数'!B:B)</f>
        <v>1</v>
      </c>
      <c r="H54" s="10">
        <f>_xlfn.XLOOKUP(B54,'Sum 2024.7-2024.9'!B:B,'Sum 2024.7-2024.9'!H:H)</f>
        <v>7322.1</v>
      </c>
      <c r="I54" s="10">
        <f>IFERROR(AVERAGEIF(#REF!,B54,#REF!),0)</f>
        <v>0</v>
      </c>
      <c r="J54" s="10">
        <f>_xlfn.XLOOKUP(B54,'Sum 2024.7-2024.9'!B:B,'Sum 2024.7-2024.9'!J:J)</f>
        <v>3303</v>
      </c>
      <c r="K54" s="10">
        <f>IFERROR(AVERAGEIF(#REF!,B54,#REF!),0)</f>
        <v>0</v>
      </c>
      <c r="M54" s="10">
        <f>SUMIF('2024.9'!B:B,B54,'2024.9'!L:L)</f>
        <v>363.68</v>
      </c>
      <c r="O54" s="10">
        <f>SUMIF('2024.9'!B:B,B54,'2024.9'!N:N)</f>
        <v>9.09</v>
      </c>
      <c r="P54" s="10">
        <f>SUMIF('2024.9'!B:B,B54,'2024.9'!P:P)</f>
        <v>3.8</v>
      </c>
      <c r="R54" s="10">
        <f>SUMIF('2024.9'!B:B,B54,'2024.9'!M:M)</f>
        <v>90.92</v>
      </c>
      <c r="T54" s="10">
        <f>SUMIF('2024.9'!B:B,B54,'2024.9'!O:O)</f>
        <v>0</v>
      </c>
      <c r="U54" s="10">
        <f t="shared" si="2"/>
        <v>7322.1</v>
      </c>
      <c r="V54" s="10">
        <f t="shared" si="3"/>
        <v>7322.1</v>
      </c>
      <c r="W54" s="10">
        <f t="shared" si="4"/>
        <v>1098.315</v>
      </c>
      <c r="X54" s="10">
        <f t="shared" si="5"/>
        <v>7322.1</v>
      </c>
      <c r="Y54" s="10">
        <f t="shared" si="6"/>
        <v>7322.1</v>
      </c>
      <c r="Z54" s="10">
        <f t="shared" si="7"/>
        <v>58.5768</v>
      </c>
      <c r="AA54" s="10">
        <f t="shared" si="8"/>
        <v>7322.1</v>
      </c>
      <c r="AB54" s="10">
        <f t="shared" si="9"/>
        <v>14.6442</v>
      </c>
      <c r="AC54" s="10">
        <f t="shared" si="10"/>
        <v>7322.1</v>
      </c>
      <c r="AD54" s="10">
        <f t="shared" si="11"/>
        <v>5626</v>
      </c>
      <c r="AE54" s="10">
        <f t="shared" si="12"/>
        <v>225.04</v>
      </c>
      <c r="AF54" s="10">
        <f t="shared" si="13"/>
        <v>7322.1</v>
      </c>
      <c r="AG54" s="10">
        <f t="shared" si="14"/>
        <v>7322.1</v>
      </c>
      <c r="AH54" s="10">
        <f t="shared" si="15"/>
        <v>366.105</v>
      </c>
      <c r="AI54" s="10">
        <f t="shared" si="16"/>
        <v>-734.635</v>
      </c>
      <c r="AJ54" s="10">
        <f t="shared" si="17"/>
        <v>-49.4868</v>
      </c>
      <c r="AK54" s="10">
        <f t="shared" si="18"/>
        <v>-10.8442</v>
      </c>
      <c r="AL54" s="10">
        <f t="shared" si="19"/>
        <v>-134.12</v>
      </c>
      <c r="AM54" s="10">
        <f t="shared" si="20"/>
        <v>-366.105</v>
      </c>
      <c r="AN54" s="10">
        <f t="shared" si="21"/>
        <v>4546</v>
      </c>
      <c r="AO54" s="10">
        <f t="shared" si="22"/>
        <v>4546</v>
      </c>
      <c r="AP54" s="10">
        <f t="shared" si="23"/>
        <v>681.9</v>
      </c>
      <c r="AQ54" s="191">
        <f t="shared" si="24"/>
        <v>3303</v>
      </c>
      <c r="AR54" s="191">
        <f t="shared" si="25"/>
        <v>3303</v>
      </c>
      <c r="AS54" s="191">
        <f t="shared" si="26"/>
        <v>26.424</v>
      </c>
      <c r="AT54" s="191">
        <f t="shared" si="27"/>
        <v>3303</v>
      </c>
      <c r="AU54" s="191">
        <f t="shared" si="28"/>
        <v>6.606</v>
      </c>
      <c r="AV54" s="191">
        <f t="shared" si="29"/>
        <v>4340</v>
      </c>
      <c r="AW54" s="191">
        <f t="shared" si="30"/>
        <v>4340</v>
      </c>
      <c r="AX54" s="191">
        <f t="shared" si="31"/>
        <v>173.6</v>
      </c>
      <c r="AY54" s="191">
        <f t="shared" si="32"/>
        <v>3303</v>
      </c>
      <c r="AZ54" s="191">
        <f t="shared" si="33"/>
        <v>3303</v>
      </c>
      <c r="BA54" s="191">
        <f t="shared" si="34"/>
        <v>165.15</v>
      </c>
      <c r="BB54" s="191">
        <f t="shared" si="35"/>
        <v>-318.22</v>
      </c>
      <c r="BC54" s="191">
        <f t="shared" si="36"/>
        <v>-17.334</v>
      </c>
      <c r="BD54" s="191">
        <f t="shared" si="37"/>
        <v>-2.806</v>
      </c>
      <c r="BE54" s="191">
        <f t="shared" si="38"/>
        <v>-82.68</v>
      </c>
      <c r="BF54" s="191">
        <f t="shared" si="39"/>
        <v>-165.15</v>
      </c>
    </row>
    <row r="55" spans="2:58">
      <c r="B55" s="3" t="s">
        <v>257</v>
      </c>
      <c r="C55" s="166" t="str">
        <f>_xlfn.XLOOKUP(B55,'2024.9'!B:B,'2024.9'!G:G)</f>
        <v>2021/09/07</v>
      </c>
      <c r="D55">
        <f>_xlfn.XLOOKUP(B55,'Sum 2024.7-2024.9'!B:B,'Sum 2024.7-2024.9'!D:D)</f>
        <v>0</v>
      </c>
      <c r="E55" t="str">
        <f>_xlfn.XLOOKUP(B55,'2024.9'!B:B,'2024.9'!C:C)</f>
        <v>服务营销中心</v>
      </c>
      <c r="F55" t="str">
        <f>_xlfn.XLOOKUP(B55,'2024.9'!B:B,'2024.9'!F:F)</f>
        <v>电气服务工程师</v>
      </c>
      <c r="G55">
        <f>_xlfn.XLOOKUP(B55,'2024.9姓名及payroll计数'!A:A,'2024.9姓名及payroll计数'!B:B)</f>
        <v>1</v>
      </c>
      <c r="H55" s="10">
        <f>_xlfn.XLOOKUP(B55,'Sum 2024.7-2024.9'!B:B,'Sum 2024.7-2024.9'!H:H)</f>
        <v>8415.69</v>
      </c>
      <c r="I55" s="10">
        <f>IFERROR(AVERAGEIF(#REF!,B55,#REF!),0)</f>
        <v>0</v>
      </c>
      <c r="J55" s="10">
        <f>_xlfn.XLOOKUP(B55,'Sum 2024.7-2024.9'!B:B,'Sum 2024.7-2024.9'!J:J)</f>
        <v>3730</v>
      </c>
      <c r="K55" s="10">
        <f>IFERROR(AVERAGEIF(#REF!,B55,#REF!),0)</f>
        <v>0</v>
      </c>
      <c r="M55" s="10">
        <f>SUMIF('2024.9'!B:B,B55,'2024.9'!L:L)</f>
        <v>363.68</v>
      </c>
      <c r="O55" s="10">
        <f>SUMIF('2024.9'!B:B,B55,'2024.9'!N:N)</f>
        <v>9.09</v>
      </c>
      <c r="P55" s="10">
        <f>SUMIF('2024.9'!B:B,B55,'2024.9'!P:P)</f>
        <v>3.8</v>
      </c>
      <c r="R55" s="10">
        <f>SUMIF('2024.9'!B:B,B55,'2024.9'!M:M)</f>
        <v>90.92</v>
      </c>
      <c r="T55" s="10">
        <f>SUMIF('2024.9'!B:B,B55,'2024.9'!O:O)</f>
        <v>425</v>
      </c>
      <c r="U55" s="10">
        <f t="shared" si="2"/>
        <v>8415.69</v>
      </c>
      <c r="V55" s="10">
        <f t="shared" si="3"/>
        <v>8415.69</v>
      </c>
      <c r="W55" s="10">
        <f t="shared" si="4"/>
        <v>1262.3535</v>
      </c>
      <c r="X55" s="10">
        <f t="shared" si="5"/>
        <v>8415.69</v>
      </c>
      <c r="Y55" s="10">
        <f t="shared" si="6"/>
        <v>8415.69</v>
      </c>
      <c r="Z55" s="10">
        <f t="shared" si="7"/>
        <v>67.32552</v>
      </c>
      <c r="AA55" s="10">
        <f t="shared" si="8"/>
        <v>8415.69</v>
      </c>
      <c r="AB55" s="10">
        <f t="shared" si="9"/>
        <v>16.83138</v>
      </c>
      <c r="AC55" s="10">
        <f t="shared" si="10"/>
        <v>8415.69</v>
      </c>
      <c r="AD55" s="10">
        <f t="shared" si="11"/>
        <v>5626</v>
      </c>
      <c r="AE55" s="10">
        <f t="shared" si="12"/>
        <v>225.04</v>
      </c>
      <c r="AF55" s="10">
        <f t="shared" si="13"/>
        <v>8415.69</v>
      </c>
      <c r="AG55" s="10">
        <f t="shared" si="14"/>
        <v>8415.69</v>
      </c>
      <c r="AH55" s="10">
        <f t="shared" si="15"/>
        <v>420.7845</v>
      </c>
      <c r="AI55" s="10">
        <f t="shared" si="16"/>
        <v>-898.6735</v>
      </c>
      <c r="AJ55" s="10">
        <f t="shared" si="17"/>
        <v>-58.23552</v>
      </c>
      <c r="AK55" s="10">
        <f t="shared" si="18"/>
        <v>-13.03138</v>
      </c>
      <c r="AL55" s="10">
        <f t="shared" si="19"/>
        <v>-134.12</v>
      </c>
      <c r="AM55" s="10">
        <f t="shared" si="20"/>
        <v>0</v>
      </c>
      <c r="AN55" s="10">
        <f t="shared" si="21"/>
        <v>4546</v>
      </c>
      <c r="AO55" s="10">
        <f t="shared" si="22"/>
        <v>4546</v>
      </c>
      <c r="AP55" s="10">
        <f t="shared" si="23"/>
        <v>681.9</v>
      </c>
      <c r="AQ55" s="191">
        <f t="shared" si="24"/>
        <v>3730</v>
      </c>
      <c r="AR55" s="191">
        <f t="shared" si="25"/>
        <v>3730</v>
      </c>
      <c r="AS55" s="191">
        <f t="shared" si="26"/>
        <v>29.84</v>
      </c>
      <c r="AT55" s="191">
        <f t="shared" si="27"/>
        <v>3730</v>
      </c>
      <c r="AU55" s="191">
        <f t="shared" si="28"/>
        <v>7.46</v>
      </c>
      <c r="AV55" s="191">
        <f t="shared" si="29"/>
        <v>4340</v>
      </c>
      <c r="AW55" s="191">
        <f t="shared" si="30"/>
        <v>4340</v>
      </c>
      <c r="AX55" s="191">
        <f t="shared" si="31"/>
        <v>173.6</v>
      </c>
      <c r="AY55" s="191">
        <f t="shared" si="32"/>
        <v>3730</v>
      </c>
      <c r="AZ55" s="191">
        <f t="shared" si="33"/>
        <v>3730</v>
      </c>
      <c r="BA55" s="191">
        <f t="shared" si="34"/>
        <v>186.5</v>
      </c>
      <c r="BB55" s="191">
        <f t="shared" si="35"/>
        <v>-318.22</v>
      </c>
      <c r="BC55" s="191">
        <f t="shared" si="36"/>
        <v>-20.75</v>
      </c>
      <c r="BD55" s="191">
        <f t="shared" si="37"/>
        <v>-3.66</v>
      </c>
      <c r="BE55" s="191">
        <f t="shared" si="38"/>
        <v>-82.68</v>
      </c>
      <c r="BF55" s="191">
        <f t="shared" si="39"/>
        <v>0</v>
      </c>
    </row>
    <row r="56" spans="2:58">
      <c r="B56" s="3" t="s">
        <v>258</v>
      </c>
      <c r="C56" s="166" t="str">
        <f>_xlfn.XLOOKUP(B56,'2024.9'!B:B,'2024.9'!G:G)</f>
        <v>2018/07/02</v>
      </c>
      <c r="D56">
        <f>_xlfn.XLOOKUP(B56,'Sum 2024.7-2024.9'!B:B,'Sum 2024.7-2024.9'!D:D)</f>
        <v>0</v>
      </c>
      <c r="E56" t="str">
        <f>_xlfn.XLOOKUP(B56,'2024.9'!B:B,'2024.9'!C:C)</f>
        <v>销售部</v>
      </c>
      <c r="F56" t="str">
        <f>_xlfn.XLOOKUP(B56,'2024.9'!B:B,'2024.9'!F:F)</f>
        <v>销售跟单</v>
      </c>
      <c r="G56">
        <f>_xlfn.XLOOKUP(B56,'2024.9姓名及payroll计数'!A:A,'2024.9姓名及payroll计数'!B:B)</f>
        <v>1</v>
      </c>
      <c r="H56" s="10">
        <f>_xlfn.XLOOKUP(B56,'Sum 2024.7-2024.9'!B:B,'Sum 2024.7-2024.9'!H:H)</f>
        <v>6705.9</v>
      </c>
      <c r="I56" s="10">
        <f>IFERROR(AVERAGEIF(#REF!,B56,#REF!),0)</f>
        <v>0</v>
      </c>
      <c r="J56" s="10">
        <f>_xlfn.XLOOKUP(B56,'Sum 2024.7-2024.9'!B:B,'Sum 2024.7-2024.9'!J:J)</f>
        <v>2888</v>
      </c>
      <c r="K56" s="10">
        <f>IFERROR(AVERAGEIF(#REF!,B56,#REF!),0)</f>
        <v>0</v>
      </c>
      <c r="M56" s="10">
        <f>SUMIF('2024.9'!B:B,B56,'2024.9'!L:L)</f>
        <v>363.68</v>
      </c>
      <c r="O56" s="10">
        <f>SUMIF('2024.9'!B:B,B56,'2024.9'!N:N)</f>
        <v>9.09</v>
      </c>
      <c r="P56" s="10">
        <f>SUMIF('2024.9'!B:B,B56,'2024.9'!P:P)</f>
        <v>3.8</v>
      </c>
      <c r="R56" s="10">
        <f>SUMIF('2024.9'!B:B,B56,'2024.9'!M:M)</f>
        <v>90.92</v>
      </c>
      <c r="T56" s="10">
        <f>SUMIF('2024.9'!B:B,B56,'2024.9'!O:O)</f>
        <v>0</v>
      </c>
      <c r="U56" s="10">
        <f t="shared" si="2"/>
        <v>6705.9</v>
      </c>
      <c r="V56" s="10">
        <f t="shared" si="3"/>
        <v>6705.9</v>
      </c>
      <c r="W56" s="10">
        <f t="shared" si="4"/>
        <v>1005.885</v>
      </c>
      <c r="X56" s="10">
        <f t="shared" si="5"/>
        <v>6705.9</v>
      </c>
      <c r="Y56" s="10">
        <f t="shared" si="6"/>
        <v>6705.9</v>
      </c>
      <c r="Z56" s="10">
        <f t="shared" si="7"/>
        <v>53.6472</v>
      </c>
      <c r="AA56" s="10">
        <f t="shared" si="8"/>
        <v>6705.9</v>
      </c>
      <c r="AB56" s="10">
        <f t="shared" si="9"/>
        <v>13.4118</v>
      </c>
      <c r="AC56" s="10">
        <f t="shared" si="10"/>
        <v>6705.9</v>
      </c>
      <c r="AD56" s="10">
        <f t="shared" si="11"/>
        <v>5626</v>
      </c>
      <c r="AE56" s="10">
        <f t="shared" si="12"/>
        <v>225.04</v>
      </c>
      <c r="AF56" s="10">
        <f t="shared" si="13"/>
        <v>6705.9</v>
      </c>
      <c r="AG56" s="10">
        <f t="shared" si="14"/>
        <v>6705.9</v>
      </c>
      <c r="AH56" s="10">
        <f t="shared" si="15"/>
        <v>335.295</v>
      </c>
      <c r="AI56" s="10">
        <f t="shared" si="16"/>
        <v>-642.205</v>
      </c>
      <c r="AJ56" s="10">
        <f t="shared" si="17"/>
        <v>-44.5572</v>
      </c>
      <c r="AK56" s="10">
        <f t="shared" si="18"/>
        <v>-9.6118</v>
      </c>
      <c r="AL56" s="10">
        <f t="shared" si="19"/>
        <v>-134.12</v>
      </c>
      <c r="AM56" s="10">
        <f t="shared" si="20"/>
        <v>-335.295</v>
      </c>
      <c r="AN56" s="10">
        <f t="shared" si="21"/>
        <v>4546</v>
      </c>
      <c r="AO56" s="10">
        <f t="shared" si="22"/>
        <v>4546</v>
      </c>
      <c r="AP56" s="10">
        <f t="shared" si="23"/>
        <v>681.9</v>
      </c>
      <c r="AQ56" s="191">
        <f t="shared" si="24"/>
        <v>2888</v>
      </c>
      <c r="AR56" s="191">
        <f t="shared" si="25"/>
        <v>2888</v>
      </c>
      <c r="AS56" s="191">
        <f t="shared" si="26"/>
        <v>23.104</v>
      </c>
      <c r="AT56" s="191">
        <f t="shared" si="27"/>
        <v>2888</v>
      </c>
      <c r="AU56" s="191">
        <f t="shared" si="28"/>
        <v>5.776</v>
      </c>
      <c r="AV56" s="191">
        <f t="shared" si="29"/>
        <v>4340</v>
      </c>
      <c r="AW56" s="191">
        <f t="shared" si="30"/>
        <v>4340</v>
      </c>
      <c r="AX56" s="191">
        <f t="shared" si="31"/>
        <v>173.6</v>
      </c>
      <c r="AY56" s="191">
        <f t="shared" si="32"/>
        <v>2888</v>
      </c>
      <c r="AZ56" s="191">
        <f t="shared" si="33"/>
        <v>2888</v>
      </c>
      <c r="BA56" s="191">
        <f t="shared" si="34"/>
        <v>144.4</v>
      </c>
      <c r="BB56" s="191">
        <f t="shared" si="35"/>
        <v>-318.22</v>
      </c>
      <c r="BC56" s="191">
        <f t="shared" si="36"/>
        <v>-14.014</v>
      </c>
      <c r="BD56" s="191">
        <f t="shared" si="37"/>
        <v>-1.976</v>
      </c>
      <c r="BE56" s="191">
        <f t="shared" si="38"/>
        <v>-82.68</v>
      </c>
      <c r="BF56" s="191">
        <f t="shared" si="39"/>
        <v>-144.4</v>
      </c>
    </row>
    <row r="57" spans="2:58">
      <c r="B57" s="3" t="s">
        <v>259</v>
      </c>
      <c r="C57" s="166" t="str">
        <f>_xlfn.XLOOKUP(B57,'2024.9'!B:B,'2024.9'!G:G)</f>
        <v>2023/02/09</v>
      </c>
      <c r="D57">
        <f>_xlfn.XLOOKUP(B57,'Sum 2024.7-2024.9'!B:B,'Sum 2024.7-2024.9'!D:D)</f>
        <v>0</v>
      </c>
      <c r="E57" t="str">
        <f>_xlfn.XLOOKUP(B57,'2024.9'!B:B,'2024.9'!C:C)</f>
        <v>运营中心</v>
      </c>
      <c r="F57" t="str">
        <f>_xlfn.XLOOKUP(B57,'2024.9'!B:B,'2024.9'!F:F)</f>
        <v>装配电工</v>
      </c>
      <c r="G57">
        <f>_xlfn.XLOOKUP(B57,'2024.9姓名及payroll计数'!A:A,'2024.9姓名及payroll计数'!B:B)</f>
        <v>1</v>
      </c>
      <c r="H57" s="10">
        <f>_xlfn.XLOOKUP(B57,'Sum 2024.7-2024.9'!B:B,'Sum 2024.7-2024.9'!H:H)</f>
        <v>6942.8</v>
      </c>
      <c r="I57" s="10">
        <f>IFERROR(AVERAGEIF(#REF!,B57,#REF!),0)</f>
        <v>0</v>
      </c>
      <c r="J57" s="10">
        <f>_xlfn.XLOOKUP(B57,'Sum 2024.7-2024.9'!B:B,'Sum 2024.7-2024.9'!J:J)</f>
        <v>1900</v>
      </c>
      <c r="K57" s="10">
        <f>IFERROR(AVERAGEIF(#REF!,B57,#REF!),0)</f>
        <v>0</v>
      </c>
      <c r="M57" s="10">
        <f>SUMIF('2024.9'!B:B,B57,'2024.9'!L:L)</f>
        <v>363.68</v>
      </c>
      <c r="O57" s="10">
        <f>SUMIF('2024.9'!B:B,B57,'2024.9'!N:N)</f>
        <v>9.09</v>
      </c>
      <c r="P57" s="10">
        <f>SUMIF('2024.9'!B:B,B57,'2024.9'!P:P)</f>
        <v>3.8</v>
      </c>
      <c r="R57" s="10">
        <f>SUMIF('2024.9'!B:B,B57,'2024.9'!M:M)</f>
        <v>90.92</v>
      </c>
      <c r="T57" s="10">
        <f>SUMIF('2024.9'!B:B,B57,'2024.9'!O:O)</f>
        <v>0</v>
      </c>
      <c r="U57" s="10">
        <f t="shared" si="2"/>
        <v>6942.8</v>
      </c>
      <c r="V57" s="10">
        <f t="shared" si="3"/>
        <v>6942.8</v>
      </c>
      <c r="W57" s="10">
        <f t="shared" si="4"/>
        <v>1041.42</v>
      </c>
      <c r="X57" s="10">
        <f t="shared" si="5"/>
        <v>6942.8</v>
      </c>
      <c r="Y57" s="10">
        <f t="shared" si="6"/>
        <v>6942.8</v>
      </c>
      <c r="Z57" s="10">
        <f t="shared" si="7"/>
        <v>55.5424</v>
      </c>
      <c r="AA57" s="10">
        <f t="shared" si="8"/>
        <v>6942.8</v>
      </c>
      <c r="AB57" s="10">
        <f t="shared" si="9"/>
        <v>13.8856</v>
      </c>
      <c r="AC57" s="10">
        <f t="shared" si="10"/>
        <v>6942.8</v>
      </c>
      <c r="AD57" s="10">
        <f t="shared" si="11"/>
        <v>5626</v>
      </c>
      <c r="AE57" s="10">
        <f t="shared" si="12"/>
        <v>225.04</v>
      </c>
      <c r="AF57" s="10">
        <f t="shared" si="13"/>
        <v>6942.8</v>
      </c>
      <c r="AG57" s="10">
        <f t="shared" si="14"/>
        <v>6942.8</v>
      </c>
      <c r="AH57" s="10">
        <f t="shared" si="15"/>
        <v>347.14</v>
      </c>
      <c r="AI57" s="10">
        <f t="shared" si="16"/>
        <v>-677.74</v>
      </c>
      <c r="AJ57" s="10">
        <f t="shared" si="17"/>
        <v>-46.4524</v>
      </c>
      <c r="AK57" s="10">
        <f t="shared" si="18"/>
        <v>-10.0856</v>
      </c>
      <c r="AL57" s="10">
        <f t="shared" si="19"/>
        <v>-134.12</v>
      </c>
      <c r="AM57" s="10">
        <f t="shared" si="20"/>
        <v>-347.14</v>
      </c>
      <c r="AN57" s="10">
        <f t="shared" si="21"/>
        <v>4546</v>
      </c>
      <c r="AO57" s="10">
        <f t="shared" si="22"/>
        <v>4546</v>
      </c>
      <c r="AP57" s="10">
        <f t="shared" si="23"/>
        <v>681.9</v>
      </c>
      <c r="AQ57" s="191">
        <f t="shared" si="24"/>
        <v>1900</v>
      </c>
      <c r="AR57" s="191">
        <f t="shared" si="25"/>
        <v>1900</v>
      </c>
      <c r="AS57" s="191">
        <f t="shared" si="26"/>
        <v>15.2</v>
      </c>
      <c r="AT57" s="191">
        <f t="shared" si="27"/>
        <v>1900</v>
      </c>
      <c r="AU57" s="191">
        <f t="shared" si="28"/>
        <v>3.8</v>
      </c>
      <c r="AV57" s="191">
        <f t="shared" si="29"/>
        <v>4340</v>
      </c>
      <c r="AW57" s="191">
        <f t="shared" si="30"/>
        <v>4340</v>
      </c>
      <c r="AX57" s="191">
        <f t="shared" si="31"/>
        <v>173.6</v>
      </c>
      <c r="AY57" s="191">
        <f t="shared" si="32"/>
        <v>1900</v>
      </c>
      <c r="AZ57" s="191">
        <f t="shared" si="33"/>
        <v>1900</v>
      </c>
      <c r="BA57" s="191">
        <f t="shared" si="34"/>
        <v>95</v>
      </c>
      <c r="BB57" s="191">
        <f t="shared" si="35"/>
        <v>-318.22</v>
      </c>
      <c r="BC57" s="191">
        <f t="shared" si="36"/>
        <v>-6.11</v>
      </c>
      <c r="BD57" s="191">
        <f t="shared" si="37"/>
        <v>0</v>
      </c>
      <c r="BE57" s="191">
        <f t="shared" si="38"/>
        <v>-82.68</v>
      </c>
      <c r="BF57" s="191">
        <f t="shared" si="39"/>
        <v>-95</v>
      </c>
    </row>
    <row r="58" spans="2:58">
      <c r="B58" s="3" t="s">
        <v>260</v>
      </c>
      <c r="C58" s="166" t="str">
        <f>_xlfn.XLOOKUP(B58,'2024.9'!B:B,'2024.9'!G:G)</f>
        <v>2022/09/05</v>
      </c>
      <c r="D58">
        <f>_xlfn.XLOOKUP(B58,'Sum 2024.7-2024.9'!B:B,'Sum 2024.7-2024.9'!D:D)</f>
        <v>0</v>
      </c>
      <c r="E58" t="str">
        <f>_xlfn.XLOOKUP(B58,'2024.9'!B:B,'2024.9'!C:C)</f>
        <v>运营中心</v>
      </c>
      <c r="F58" t="str">
        <f>_xlfn.XLOOKUP(B58,'2024.9'!B:B,'2024.9'!F:F)</f>
        <v>仓库包装操作工</v>
      </c>
      <c r="G58">
        <f>_xlfn.XLOOKUP(B58,'2024.9姓名及payroll计数'!A:A,'2024.9姓名及payroll计数'!B:B)</f>
        <v>1</v>
      </c>
      <c r="H58" s="10">
        <f>_xlfn.XLOOKUP(B58,'Sum 2024.7-2024.9'!B:B,'Sum 2024.7-2024.9'!H:H)</f>
        <v>6110.16</v>
      </c>
      <c r="I58" s="10">
        <f>IFERROR(AVERAGEIF(#REF!,B58,#REF!),0)</f>
        <v>0</v>
      </c>
      <c r="J58" s="10">
        <f>_xlfn.XLOOKUP(B58,'Sum 2024.7-2024.9'!B:B,'Sum 2024.7-2024.9'!J:J)</f>
        <v>1900</v>
      </c>
      <c r="K58" s="10">
        <f>IFERROR(AVERAGEIF(#REF!,B58,#REF!),0)</f>
        <v>0</v>
      </c>
      <c r="M58" s="10">
        <f>SUMIF('2024.9'!B:B,B58,'2024.9'!L:L)</f>
        <v>363.68</v>
      </c>
      <c r="O58" s="10">
        <f>SUMIF('2024.9'!B:B,B58,'2024.9'!N:N)</f>
        <v>9.09</v>
      </c>
      <c r="P58" s="10">
        <f>SUMIF('2024.9'!B:B,B58,'2024.9'!P:P)</f>
        <v>3.8</v>
      </c>
      <c r="R58" s="10">
        <f>SUMIF('2024.9'!B:B,B58,'2024.9'!M:M)</f>
        <v>90.92</v>
      </c>
      <c r="T58" s="10">
        <f>SUMIF('2024.9'!B:B,B58,'2024.9'!O:O)</f>
        <v>0</v>
      </c>
      <c r="U58" s="10">
        <f t="shared" si="2"/>
        <v>6110.16</v>
      </c>
      <c r="V58" s="10">
        <f t="shared" si="3"/>
        <v>6110.16</v>
      </c>
      <c r="W58" s="10">
        <f t="shared" si="4"/>
        <v>916.524</v>
      </c>
      <c r="X58" s="10">
        <f t="shared" si="5"/>
        <v>6110.16</v>
      </c>
      <c r="Y58" s="10">
        <f t="shared" si="6"/>
        <v>6110.16</v>
      </c>
      <c r="Z58" s="10">
        <f t="shared" si="7"/>
        <v>48.88128</v>
      </c>
      <c r="AA58" s="10">
        <f t="shared" si="8"/>
        <v>6110.16</v>
      </c>
      <c r="AB58" s="10">
        <f t="shared" si="9"/>
        <v>12.22032</v>
      </c>
      <c r="AC58" s="10">
        <f t="shared" si="10"/>
        <v>6110.16</v>
      </c>
      <c r="AD58" s="10">
        <f t="shared" si="11"/>
        <v>5626</v>
      </c>
      <c r="AE58" s="10">
        <f t="shared" si="12"/>
        <v>225.04</v>
      </c>
      <c r="AF58" s="10">
        <f t="shared" si="13"/>
        <v>6110.16</v>
      </c>
      <c r="AG58" s="10">
        <f t="shared" si="14"/>
        <v>6110.16</v>
      </c>
      <c r="AH58" s="10">
        <f t="shared" si="15"/>
        <v>305.508</v>
      </c>
      <c r="AI58" s="10">
        <f t="shared" si="16"/>
        <v>-552.844</v>
      </c>
      <c r="AJ58" s="10">
        <f t="shared" si="17"/>
        <v>-39.79128</v>
      </c>
      <c r="AK58" s="10">
        <f t="shared" si="18"/>
        <v>-8.42032</v>
      </c>
      <c r="AL58" s="10">
        <f t="shared" si="19"/>
        <v>-134.12</v>
      </c>
      <c r="AM58" s="10">
        <f t="shared" si="20"/>
        <v>-305.508</v>
      </c>
      <c r="AN58" s="10">
        <f t="shared" si="21"/>
        <v>4546</v>
      </c>
      <c r="AO58" s="10">
        <f t="shared" si="22"/>
        <v>4546</v>
      </c>
      <c r="AP58" s="10">
        <f t="shared" si="23"/>
        <v>681.9</v>
      </c>
      <c r="AQ58" s="191">
        <f t="shared" si="24"/>
        <v>1900</v>
      </c>
      <c r="AR58" s="191">
        <f t="shared" si="25"/>
        <v>1900</v>
      </c>
      <c r="AS58" s="191">
        <f t="shared" si="26"/>
        <v>15.2</v>
      </c>
      <c r="AT58" s="191">
        <f t="shared" si="27"/>
        <v>1900</v>
      </c>
      <c r="AU58" s="191">
        <f t="shared" si="28"/>
        <v>3.8</v>
      </c>
      <c r="AV58" s="191">
        <f t="shared" si="29"/>
        <v>4340</v>
      </c>
      <c r="AW58" s="191">
        <f t="shared" si="30"/>
        <v>4340</v>
      </c>
      <c r="AX58" s="191">
        <f t="shared" si="31"/>
        <v>173.6</v>
      </c>
      <c r="AY58" s="191">
        <f t="shared" si="32"/>
        <v>1900</v>
      </c>
      <c r="AZ58" s="191">
        <f t="shared" si="33"/>
        <v>1900</v>
      </c>
      <c r="BA58" s="191">
        <f t="shared" si="34"/>
        <v>95</v>
      </c>
      <c r="BB58" s="191">
        <f t="shared" si="35"/>
        <v>-318.22</v>
      </c>
      <c r="BC58" s="191">
        <f t="shared" si="36"/>
        <v>-6.11</v>
      </c>
      <c r="BD58" s="191">
        <f t="shared" si="37"/>
        <v>0</v>
      </c>
      <c r="BE58" s="191">
        <f t="shared" si="38"/>
        <v>-82.68</v>
      </c>
      <c r="BF58" s="191">
        <f t="shared" si="39"/>
        <v>-95</v>
      </c>
    </row>
    <row r="59" spans="2:58">
      <c r="B59" s="3" t="s">
        <v>477</v>
      </c>
      <c r="C59" s="166" t="str">
        <f>_xlfn.XLOOKUP(B59,'2024.9'!B:B,'2024.9'!G:G)</f>
        <v>2023/08/10</v>
      </c>
      <c r="D59">
        <f>_xlfn.XLOOKUP(B59,'Sum 2024.7-2024.9'!B:B,'Sum 2024.7-2024.9'!D:D)</f>
        <v>0</v>
      </c>
      <c r="E59" t="str">
        <f>_xlfn.XLOOKUP(B59,'2024.9'!B:B,'2024.9'!C:C)</f>
        <v>运营中心</v>
      </c>
      <c r="F59" t="str">
        <f>_xlfn.XLOOKUP(B59,'2024.9'!B:B,'2024.9'!F:F)</f>
        <v>质检员</v>
      </c>
      <c r="G59">
        <f>_xlfn.XLOOKUP(B59,'2024.9姓名及payroll计数'!A:A,'2024.9姓名及payroll计数'!B:B)</f>
        <v>1</v>
      </c>
      <c r="H59" s="10">
        <f>_xlfn.XLOOKUP(B59,'Sum 2024.7-2024.9'!B:B,'Sum 2024.7-2024.9'!H:H)</f>
        <v>5770.08</v>
      </c>
      <c r="I59" s="10">
        <f>IFERROR(AVERAGEIF(#REF!,B59,#REF!),0)</f>
        <v>0</v>
      </c>
      <c r="J59" s="10">
        <f>_xlfn.XLOOKUP(B59,'Sum 2024.7-2024.9'!B:B,'Sum 2024.7-2024.9'!J:J)</f>
        <v>2120</v>
      </c>
      <c r="K59" s="10">
        <f>IFERROR(AVERAGEIF(#REF!,B59,#REF!),0)</f>
        <v>0</v>
      </c>
      <c r="M59" s="10">
        <f>SUMIF('2024.9'!B:B,B59,'2024.9'!L:L)</f>
        <v>363.68</v>
      </c>
      <c r="O59" s="10">
        <f>SUMIF('2024.9'!B:B,B59,'2024.9'!N:N)</f>
        <v>9.09</v>
      </c>
      <c r="P59" s="10">
        <f>SUMIF('2024.9'!B:B,B59,'2024.9'!P:P)</f>
        <v>3.8</v>
      </c>
      <c r="R59" s="10">
        <f>SUMIF('2024.9'!B:B,B59,'2024.9'!M:M)</f>
        <v>90.92</v>
      </c>
      <c r="T59" s="10">
        <f>SUMIF('2024.9'!B:B,B59,'2024.9'!O:O)</f>
        <v>0</v>
      </c>
      <c r="U59" s="10">
        <f t="shared" si="2"/>
        <v>5770.08</v>
      </c>
      <c r="V59" s="10">
        <f t="shared" si="3"/>
        <v>5770.08</v>
      </c>
      <c r="W59" s="10">
        <f t="shared" si="4"/>
        <v>865.512</v>
      </c>
      <c r="X59" s="10">
        <f t="shared" si="5"/>
        <v>5770.08</v>
      </c>
      <c r="Y59" s="10">
        <f t="shared" si="6"/>
        <v>5770.08</v>
      </c>
      <c r="Z59" s="10">
        <f t="shared" si="7"/>
        <v>46.16064</v>
      </c>
      <c r="AA59" s="10">
        <f t="shared" si="8"/>
        <v>5770.08</v>
      </c>
      <c r="AB59" s="10">
        <f t="shared" si="9"/>
        <v>11.54016</v>
      </c>
      <c r="AC59" s="10">
        <f t="shared" si="10"/>
        <v>5770.08</v>
      </c>
      <c r="AD59" s="10">
        <f t="shared" si="11"/>
        <v>5626</v>
      </c>
      <c r="AE59" s="10">
        <f t="shared" si="12"/>
        <v>225.04</v>
      </c>
      <c r="AF59" s="10">
        <f t="shared" si="13"/>
        <v>5770.08</v>
      </c>
      <c r="AG59" s="10">
        <f t="shared" si="14"/>
        <v>5770.08</v>
      </c>
      <c r="AH59" s="10">
        <f t="shared" si="15"/>
        <v>288.504</v>
      </c>
      <c r="AI59" s="10">
        <f t="shared" si="16"/>
        <v>-501.832</v>
      </c>
      <c r="AJ59" s="10">
        <f t="shared" si="17"/>
        <v>-37.07064</v>
      </c>
      <c r="AK59" s="10">
        <f t="shared" si="18"/>
        <v>-7.74016</v>
      </c>
      <c r="AL59" s="10">
        <f t="shared" si="19"/>
        <v>-134.12</v>
      </c>
      <c r="AM59" s="10">
        <f t="shared" si="20"/>
        <v>-288.504</v>
      </c>
      <c r="AN59" s="10">
        <f t="shared" si="21"/>
        <v>4546</v>
      </c>
      <c r="AO59" s="10">
        <f t="shared" si="22"/>
        <v>4546</v>
      </c>
      <c r="AP59" s="10">
        <f t="shared" si="23"/>
        <v>681.9</v>
      </c>
      <c r="AQ59" s="191">
        <f t="shared" si="24"/>
        <v>2120</v>
      </c>
      <c r="AR59" s="191">
        <f t="shared" si="25"/>
        <v>2120</v>
      </c>
      <c r="AS59" s="191">
        <f t="shared" si="26"/>
        <v>16.96</v>
      </c>
      <c r="AT59" s="191">
        <f t="shared" si="27"/>
        <v>2120</v>
      </c>
      <c r="AU59" s="191">
        <f t="shared" si="28"/>
        <v>4.24</v>
      </c>
      <c r="AV59" s="191">
        <f t="shared" si="29"/>
        <v>4340</v>
      </c>
      <c r="AW59" s="191">
        <f t="shared" si="30"/>
        <v>4340</v>
      </c>
      <c r="AX59" s="191">
        <f t="shared" si="31"/>
        <v>173.6</v>
      </c>
      <c r="AY59" s="191">
        <f t="shared" si="32"/>
        <v>2120</v>
      </c>
      <c r="AZ59" s="191">
        <f t="shared" si="33"/>
        <v>2120</v>
      </c>
      <c r="BA59" s="191">
        <f t="shared" si="34"/>
        <v>106</v>
      </c>
      <c r="BB59" s="191">
        <f t="shared" si="35"/>
        <v>-318.22</v>
      </c>
      <c r="BC59" s="191">
        <f t="shared" si="36"/>
        <v>-7.87</v>
      </c>
      <c r="BD59" s="191">
        <f t="shared" si="37"/>
        <v>-0.44</v>
      </c>
      <c r="BE59" s="191">
        <f t="shared" si="38"/>
        <v>-82.68</v>
      </c>
      <c r="BF59" s="191">
        <f t="shared" si="39"/>
        <v>-106</v>
      </c>
    </row>
    <row r="60" spans="2:58">
      <c r="B60" s="3" t="s">
        <v>261</v>
      </c>
      <c r="C60" s="166" t="str">
        <f>_xlfn.XLOOKUP(B60,'2024.9'!B:B,'2024.9'!G:G)</f>
        <v>2013/11/11</v>
      </c>
      <c r="D60">
        <f>_xlfn.XLOOKUP(B60,'Sum 2024.7-2024.9'!B:B,'Sum 2024.7-2024.9'!D:D)</f>
        <v>0</v>
      </c>
      <c r="E60" t="str">
        <f>_xlfn.XLOOKUP(B60,'2024.9'!B:B,'2024.9'!C:C)</f>
        <v>服务营销中心</v>
      </c>
      <c r="F60" t="str">
        <f>_xlfn.XLOOKUP(B60,'2024.9'!B:B,'2024.9'!F:F)</f>
        <v>机械服务工程师</v>
      </c>
      <c r="G60">
        <f>_xlfn.XLOOKUP(B60,'2024.9姓名及payroll计数'!A:A,'2024.9姓名及payroll计数'!B:B)</f>
        <v>1</v>
      </c>
      <c r="H60" s="10">
        <f>_xlfn.XLOOKUP(B60,'Sum 2024.7-2024.9'!B:B,'Sum 2024.7-2024.9'!H:H)</f>
        <v>10914.15</v>
      </c>
      <c r="I60" s="10">
        <f>IFERROR(AVERAGEIF(#REF!,B60,#REF!),0)</f>
        <v>0</v>
      </c>
      <c r="J60" s="10">
        <f>_xlfn.XLOOKUP(B60,'Sum 2024.7-2024.9'!B:B,'Sum 2024.7-2024.9'!J:J)</f>
        <v>3440</v>
      </c>
      <c r="K60" s="10">
        <f>IFERROR(AVERAGEIF(#REF!,B60,#REF!),0)</f>
        <v>0</v>
      </c>
      <c r="M60" s="10">
        <f>SUMIF('2024.9'!B:B,B60,'2024.9'!L:L)</f>
        <v>363.68</v>
      </c>
      <c r="O60" s="10">
        <f>SUMIF('2024.9'!B:B,B60,'2024.9'!N:N)</f>
        <v>9.09</v>
      </c>
      <c r="P60" s="10">
        <f>SUMIF('2024.9'!B:B,B60,'2024.9'!P:P)</f>
        <v>3.8</v>
      </c>
      <c r="R60" s="10">
        <f>SUMIF('2024.9'!B:B,B60,'2024.9'!M:M)</f>
        <v>90.92</v>
      </c>
      <c r="T60" s="10">
        <f>SUMIF('2024.9'!B:B,B60,'2024.9'!O:O)</f>
        <v>0</v>
      </c>
      <c r="U60" s="10">
        <f t="shared" si="2"/>
        <v>10914.15</v>
      </c>
      <c r="V60" s="10">
        <f t="shared" si="3"/>
        <v>10914.15</v>
      </c>
      <c r="W60" s="10">
        <f t="shared" si="4"/>
        <v>1637.1225</v>
      </c>
      <c r="X60" s="10">
        <f t="shared" si="5"/>
        <v>10914.15</v>
      </c>
      <c r="Y60" s="10">
        <f t="shared" si="6"/>
        <v>10914.15</v>
      </c>
      <c r="Z60" s="10">
        <f t="shared" si="7"/>
        <v>87.3132</v>
      </c>
      <c r="AA60" s="10">
        <f t="shared" si="8"/>
        <v>10914.15</v>
      </c>
      <c r="AB60" s="10">
        <f t="shared" si="9"/>
        <v>21.8283</v>
      </c>
      <c r="AC60" s="10">
        <f t="shared" si="10"/>
        <v>10914.15</v>
      </c>
      <c r="AD60" s="10">
        <f t="shared" si="11"/>
        <v>5626</v>
      </c>
      <c r="AE60" s="10">
        <f t="shared" si="12"/>
        <v>225.04</v>
      </c>
      <c r="AF60" s="10">
        <f t="shared" si="13"/>
        <v>10914.15</v>
      </c>
      <c r="AG60" s="10">
        <f t="shared" si="14"/>
        <v>10914.15</v>
      </c>
      <c r="AH60" s="10">
        <f t="shared" si="15"/>
        <v>545.7075</v>
      </c>
      <c r="AI60" s="10">
        <f t="shared" si="16"/>
        <v>-1273.4425</v>
      </c>
      <c r="AJ60" s="10">
        <f t="shared" si="17"/>
        <v>-78.2232</v>
      </c>
      <c r="AK60" s="10">
        <f t="shared" si="18"/>
        <v>-18.0283</v>
      </c>
      <c r="AL60" s="10">
        <f t="shared" si="19"/>
        <v>-134.12</v>
      </c>
      <c r="AM60" s="10">
        <f t="shared" si="20"/>
        <v>-545.7075</v>
      </c>
      <c r="AN60" s="10">
        <f t="shared" si="21"/>
        <v>4546</v>
      </c>
      <c r="AO60" s="10">
        <f t="shared" si="22"/>
        <v>4546</v>
      </c>
      <c r="AP60" s="10">
        <f t="shared" si="23"/>
        <v>681.9</v>
      </c>
      <c r="AQ60" s="191">
        <f t="shared" si="24"/>
        <v>3440</v>
      </c>
      <c r="AR60" s="191">
        <f t="shared" si="25"/>
        <v>3440</v>
      </c>
      <c r="AS60" s="191">
        <f t="shared" si="26"/>
        <v>27.52</v>
      </c>
      <c r="AT60" s="191">
        <f t="shared" si="27"/>
        <v>3440</v>
      </c>
      <c r="AU60" s="191">
        <f t="shared" si="28"/>
        <v>6.88</v>
      </c>
      <c r="AV60" s="191">
        <f t="shared" si="29"/>
        <v>4340</v>
      </c>
      <c r="AW60" s="191">
        <f t="shared" si="30"/>
        <v>4340</v>
      </c>
      <c r="AX60" s="191">
        <f t="shared" si="31"/>
        <v>173.6</v>
      </c>
      <c r="AY60" s="191">
        <f t="shared" si="32"/>
        <v>3440</v>
      </c>
      <c r="AZ60" s="191">
        <f t="shared" si="33"/>
        <v>3440</v>
      </c>
      <c r="BA60" s="191">
        <f t="shared" si="34"/>
        <v>172</v>
      </c>
      <c r="BB60" s="191">
        <f t="shared" si="35"/>
        <v>-318.22</v>
      </c>
      <c r="BC60" s="191">
        <f t="shared" si="36"/>
        <v>-18.43</v>
      </c>
      <c r="BD60" s="191">
        <f t="shared" si="37"/>
        <v>-3.08</v>
      </c>
      <c r="BE60" s="191">
        <f t="shared" si="38"/>
        <v>-82.68</v>
      </c>
      <c r="BF60" s="191">
        <f t="shared" si="39"/>
        <v>-172</v>
      </c>
    </row>
    <row r="61" spans="2:58">
      <c r="B61" s="3" t="s">
        <v>262</v>
      </c>
      <c r="C61" s="166" t="str">
        <f>_xlfn.XLOOKUP(B61,'2024.9'!B:B,'2024.9'!G:G)</f>
        <v>2021/10/13</v>
      </c>
      <c r="D61">
        <f>_xlfn.XLOOKUP(B61,'Sum 2024.7-2024.9'!B:B,'Sum 2024.7-2024.9'!D:D)</f>
        <v>0</v>
      </c>
      <c r="E61" t="str">
        <f>_xlfn.XLOOKUP(B61,'2024.9'!B:B,'2024.9'!C:C)</f>
        <v>运营中心</v>
      </c>
      <c r="F61" t="str">
        <f>_xlfn.XLOOKUP(B61,'2024.9'!B:B,'2024.9'!F:F)</f>
        <v>PMC经理</v>
      </c>
      <c r="G61">
        <f>_xlfn.XLOOKUP(B61,'2024.9姓名及payroll计数'!A:A,'2024.9姓名及payroll计数'!B:B)</f>
        <v>1</v>
      </c>
      <c r="H61" s="10">
        <f>_xlfn.XLOOKUP(B61,'Sum 2024.7-2024.9'!B:B,'Sum 2024.7-2024.9'!H:H)</f>
        <v>9023.5</v>
      </c>
      <c r="I61" s="10">
        <f>IFERROR(AVERAGEIF(#REF!,B61,#REF!),0)</f>
        <v>0</v>
      </c>
      <c r="J61" s="10">
        <f>_xlfn.XLOOKUP(B61,'Sum 2024.7-2024.9'!B:B,'Sum 2024.7-2024.9'!J:J)</f>
        <v>4100</v>
      </c>
      <c r="K61" s="10">
        <f>IFERROR(AVERAGEIF(#REF!,B61,#REF!),0)</f>
        <v>0</v>
      </c>
      <c r="M61" s="10">
        <f>SUMIF('2024.9'!B:B,B61,'2024.9'!L:L)</f>
        <v>363.68</v>
      </c>
      <c r="O61" s="10">
        <f>SUMIF('2024.9'!B:B,B61,'2024.9'!N:N)</f>
        <v>9.09</v>
      </c>
      <c r="P61" s="10">
        <f>SUMIF('2024.9'!B:B,B61,'2024.9'!P:P)</f>
        <v>3.8</v>
      </c>
      <c r="R61" s="10">
        <f>SUMIF('2024.9'!B:B,B61,'2024.9'!M:M)</f>
        <v>90.92</v>
      </c>
      <c r="T61" s="10">
        <f>SUMIF('2024.9'!B:B,B61,'2024.9'!O:O)</f>
        <v>1000</v>
      </c>
      <c r="U61" s="10">
        <f t="shared" si="2"/>
        <v>9023.5</v>
      </c>
      <c r="V61" s="10">
        <f t="shared" si="3"/>
        <v>9023.5</v>
      </c>
      <c r="W61" s="10">
        <f t="shared" si="4"/>
        <v>1353.525</v>
      </c>
      <c r="X61" s="10">
        <f t="shared" si="5"/>
        <v>9023.5</v>
      </c>
      <c r="Y61" s="10">
        <f t="shared" si="6"/>
        <v>9023.5</v>
      </c>
      <c r="Z61" s="10">
        <f t="shared" si="7"/>
        <v>72.188</v>
      </c>
      <c r="AA61" s="10">
        <f t="shared" si="8"/>
        <v>9023.5</v>
      </c>
      <c r="AB61" s="10">
        <f t="shared" si="9"/>
        <v>18.047</v>
      </c>
      <c r="AC61" s="10">
        <f t="shared" si="10"/>
        <v>9023.5</v>
      </c>
      <c r="AD61" s="10">
        <f t="shared" si="11"/>
        <v>5626</v>
      </c>
      <c r="AE61" s="10">
        <f t="shared" si="12"/>
        <v>225.04</v>
      </c>
      <c r="AF61" s="10">
        <f t="shared" si="13"/>
        <v>9023.5</v>
      </c>
      <c r="AG61" s="10">
        <f t="shared" si="14"/>
        <v>9023.5</v>
      </c>
      <c r="AH61" s="10">
        <f t="shared" si="15"/>
        <v>451.175</v>
      </c>
      <c r="AI61" s="10">
        <f t="shared" si="16"/>
        <v>-989.845</v>
      </c>
      <c r="AJ61" s="10">
        <f t="shared" si="17"/>
        <v>-63.098</v>
      </c>
      <c r="AK61" s="10">
        <f t="shared" si="18"/>
        <v>-14.247</v>
      </c>
      <c r="AL61" s="10">
        <f t="shared" si="19"/>
        <v>-134.12</v>
      </c>
      <c r="AM61" s="10">
        <f t="shared" si="20"/>
        <v>0</v>
      </c>
      <c r="AN61" s="10">
        <f t="shared" si="21"/>
        <v>4546</v>
      </c>
      <c r="AO61" s="10">
        <f t="shared" si="22"/>
        <v>4546</v>
      </c>
      <c r="AP61" s="10">
        <f t="shared" si="23"/>
        <v>681.9</v>
      </c>
      <c r="AQ61" s="191">
        <f t="shared" si="24"/>
        <v>4100</v>
      </c>
      <c r="AR61" s="191">
        <f t="shared" si="25"/>
        <v>4100</v>
      </c>
      <c r="AS61" s="191">
        <f t="shared" si="26"/>
        <v>32.8</v>
      </c>
      <c r="AT61" s="191">
        <f t="shared" si="27"/>
        <v>4100</v>
      </c>
      <c r="AU61" s="191">
        <f t="shared" si="28"/>
        <v>8.2</v>
      </c>
      <c r="AV61" s="191">
        <f t="shared" si="29"/>
        <v>4340</v>
      </c>
      <c r="AW61" s="191">
        <f t="shared" si="30"/>
        <v>4340</v>
      </c>
      <c r="AX61" s="191">
        <f t="shared" si="31"/>
        <v>173.6</v>
      </c>
      <c r="AY61" s="191">
        <f t="shared" si="32"/>
        <v>4100</v>
      </c>
      <c r="AZ61" s="191">
        <f t="shared" si="33"/>
        <v>4100</v>
      </c>
      <c r="BA61" s="191">
        <f t="shared" si="34"/>
        <v>205</v>
      </c>
      <c r="BB61" s="191">
        <f t="shared" si="35"/>
        <v>-318.22</v>
      </c>
      <c r="BC61" s="191">
        <f t="shared" si="36"/>
        <v>-23.71</v>
      </c>
      <c r="BD61" s="191">
        <f t="shared" si="37"/>
        <v>-4.4</v>
      </c>
      <c r="BE61" s="191">
        <f t="shared" si="38"/>
        <v>-82.68</v>
      </c>
      <c r="BF61" s="191">
        <f t="shared" si="39"/>
        <v>0</v>
      </c>
    </row>
    <row r="62" spans="2:58">
      <c r="B62" s="3" t="s">
        <v>263</v>
      </c>
      <c r="C62" s="166" t="str">
        <f>_xlfn.XLOOKUP(B62,'2024.9'!B:B,'2024.9'!G:G)</f>
        <v>2023/06/20</v>
      </c>
      <c r="D62">
        <f>_xlfn.XLOOKUP(B62,'Sum 2024.7-2024.9'!B:B,'Sum 2024.7-2024.9'!D:D)</f>
        <v>0</v>
      </c>
      <c r="E62" t="str">
        <f>_xlfn.XLOOKUP(B62,'2024.9'!B:B,'2024.9'!C:C)</f>
        <v>总经办</v>
      </c>
      <c r="F62" t="str">
        <f>_xlfn.XLOOKUP(B62,'2024.9'!B:B,'2024.9'!F:F)</f>
        <v>总经理助理</v>
      </c>
      <c r="G62">
        <f>_xlfn.XLOOKUP(B62,'2024.9姓名及payroll计数'!A:A,'2024.9姓名及payroll计数'!B:B)</f>
        <v>1</v>
      </c>
      <c r="H62" s="10">
        <f>_xlfn.XLOOKUP(B62,'Sum 2024.7-2024.9'!B:B,'Sum 2024.7-2024.9'!H:H)</f>
        <v>13280</v>
      </c>
      <c r="I62" s="10">
        <f>IFERROR(AVERAGEIF(#REF!,B62,#REF!),0)</f>
        <v>0</v>
      </c>
      <c r="J62" s="10">
        <f>_xlfn.XLOOKUP(B62,'Sum 2024.7-2024.9'!B:B,'Sum 2024.7-2024.9'!J:J)</f>
        <v>5200</v>
      </c>
      <c r="K62" s="10">
        <f>IFERROR(AVERAGEIF(#REF!,B62,#REF!),0)</f>
        <v>0</v>
      </c>
      <c r="M62" s="10">
        <f>SUMIF('2024.9'!B:B,B62,'2024.9'!L:L)</f>
        <v>363.68</v>
      </c>
      <c r="O62" s="10">
        <f>SUMIF('2024.9'!B:B,B62,'2024.9'!N:N)</f>
        <v>9.09</v>
      </c>
      <c r="P62" s="10">
        <f>SUMIF('2024.9'!B:B,B62,'2024.9'!P:P)</f>
        <v>3.8</v>
      </c>
      <c r="R62" s="10">
        <f>SUMIF('2024.9'!B:B,B62,'2024.9'!M:M)</f>
        <v>90.92</v>
      </c>
      <c r="T62" s="10">
        <f>SUMIF('2024.9'!B:B,B62,'2024.9'!O:O)</f>
        <v>0</v>
      </c>
      <c r="U62" s="10">
        <f t="shared" si="2"/>
        <v>13280</v>
      </c>
      <c r="V62" s="10">
        <f t="shared" si="3"/>
        <v>13280</v>
      </c>
      <c r="W62" s="10">
        <f t="shared" si="4"/>
        <v>1992</v>
      </c>
      <c r="X62" s="10">
        <f t="shared" si="5"/>
        <v>13280</v>
      </c>
      <c r="Y62" s="10">
        <f t="shared" si="6"/>
        <v>13280</v>
      </c>
      <c r="Z62" s="10">
        <f t="shared" si="7"/>
        <v>106.24</v>
      </c>
      <c r="AA62" s="10">
        <f t="shared" si="8"/>
        <v>13280</v>
      </c>
      <c r="AB62" s="10">
        <f t="shared" si="9"/>
        <v>26.56</v>
      </c>
      <c r="AC62" s="10">
        <f t="shared" si="10"/>
        <v>13280</v>
      </c>
      <c r="AD62" s="10">
        <f t="shared" si="11"/>
        <v>5626</v>
      </c>
      <c r="AE62" s="10">
        <f t="shared" si="12"/>
        <v>225.04</v>
      </c>
      <c r="AF62" s="10">
        <f t="shared" si="13"/>
        <v>13280</v>
      </c>
      <c r="AG62" s="10">
        <f t="shared" si="14"/>
        <v>13280</v>
      </c>
      <c r="AH62" s="10">
        <f t="shared" si="15"/>
        <v>664</v>
      </c>
      <c r="AI62" s="10">
        <f t="shared" si="16"/>
        <v>-1628.32</v>
      </c>
      <c r="AJ62" s="10">
        <f t="shared" si="17"/>
        <v>-97.15</v>
      </c>
      <c r="AK62" s="10">
        <f t="shared" si="18"/>
        <v>-22.76</v>
      </c>
      <c r="AL62" s="10">
        <f t="shared" si="19"/>
        <v>-134.12</v>
      </c>
      <c r="AM62" s="10">
        <f t="shared" si="20"/>
        <v>-664</v>
      </c>
      <c r="AN62" s="10">
        <f t="shared" si="21"/>
        <v>5200</v>
      </c>
      <c r="AO62" s="10">
        <f t="shared" si="22"/>
        <v>5200</v>
      </c>
      <c r="AP62" s="10">
        <f t="shared" si="23"/>
        <v>780</v>
      </c>
      <c r="AQ62" s="191">
        <f t="shared" si="24"/>
        <v>5200</v>
      </c>
      <c r="AR62" s="191">
        <f t="shared" si="25"/>
        <v>5200</v>
      </c>
      <c r="AS62" s="191">
        <f t="shared" si="26"/>
        <v>41.6</v>
      </c>
      <c r="AT62" s="191">
        <f t="shared" si="27"/>
        <v>5200</v>
      </c>
      <c r="AU62" s="191">
        <f t="shared" si="28"/>
        <v>10.4</v>
      </c>
      <c r="AV62" s="191">
        <f t="shared" si="29"/>
        <v>5200</v>
      </c>
      <c r="AW62" s="191">
        <f t="shared" si="30"/>
        <v>5200</v>
      </c>
      <c r="AX62" s="191">
        <f t="shared" si="31"/>
        <v>208</v>
      </c>
      <c r="AY62" s="191">
        <f t="shared" si="32"/>
        <v>5200</v>
      </c>
      <c r="AZ62" s="191">
        <f t="shared" si="33"/>
        <v>5200</v>
      </c>
      <c r="BA62" s="191">
        <f t="shared" si="34"/>
        <v>260</v>
      </c>
      <c r="BB62" s="191">
        <f t="shared" si="35"/>
        <v>-416.32</v>
      </c>
      <c r="BC62" s="191">
        <f t="shared" si="36"/>
        <v>-32.51</v>
      </c>
      <c r="BD62" s="191">
        <f t="shared" si="37"/>
        <v>-6.6</v>
      </c>
      <c r="BE62" s="191">
        <f t="shared" si="38"/>
        <v>-117.08</v>
      </c>
      <c r="BF62" s="191">
        <f t="shared" si="39"/>
        <v>-260</v>
      </c>
    </row>
    <row r="63" spans="2:58">
      <c r="B63" s="3" t="s">
        <v>264</v>
      </c>
      <c r="C63" s="166" t="str">
        <f>_xlfn.XLOOKUP(B63,'2024.9'!B:B,'2024.9'!G:G)</f>
        <v>2018/03/21</v>
      </c>
      <c r="D63">
        <f>_xlfn.XLOOKUP(B63,'Sum 2024.7-2024.9'!B:B,'Sum 2024.7-2024.9'!D:D)</f>
        <v>0</v>
      </c>
      <c r="E63" t="str">
        <f>_xlfn.XLOOKUP(B63,'2024.9'!B:B,'2024.9'!C:C)</f>
        <v>研发部</v>
      </c>
      <c r="F63" t="str">
        <f>_xlfn.XLOOKUP(B63,'2024.9'!B:B,'2024.9'!F:F)</f>
        <v>高级文控专员</v>
      </c>
      <c r="G63">
        <f>_xlfn.XLOOKUP(B63,'2024.9姓名及payroll计数'!A:A,'2024.9姓名及payroll计数'!B:B)</f>
        <v>1</v>
      </c>
      <c r="H63" s="10">
        <f>_xlfn.XLOOKUP(B63,'Sum 2024.7-2024.9'!B:B,'Sum 2024.7-2024.9'!H:H)</f>
        <v>6905</v>
      </c>
      <c r="I63" s="10">
        <f>IFERROR(AVERAGEIF(#REF!,B63,#REF!),0)</f>
        <v>0</v>
      </c>
      <c r="J63" s="10">
        <f>_xlfn.XLOOKUP(B63,'Sum 2024.7-2024.9'!B:B,'Sum 2024.7-2024.9'!J:J)</f>
        <v>2440</v>
      </c>
      <c r="K63" s="10">
        <f>IFERROR(AVERAGEIF(#REF!,B63,#REF!),0)</f>
        <v>0</v>
      </c>
      <c r="M63" s="10">
        <f>SUMIF('2024.9'!B:B,B63,'2024.9'!L:L)</f>
        <v>363.68</v>
      </c>
      <c r="O63" s="10">
        <f>SUMIF('2024.9'!B:B,B63,'2024.9'!N:N)</f>
        <v>9.09</v>
      </c>
      <c r="P63" s="10">
        <f>SUMIF('2024.9'!B:B,B63,'2024.9'!P:P)</f>
        <v>3.8</v>
      </c>
      <c r="R63" s="10">
        <f>SUMIF('2024.9'!B:B,B63,'2024.9'!M:M)</f>
        <v>90.92</v>
      </c>
      <c r="T63" s="10">
        <f>SUMIF('2024.9'!B:B,B63,'2024.9'!O:O)</f>
        <v>95</v>
      </c>
      <c r="U63" s="10">
        <f t="shared" si="2"/>
        <v>6905</v>
      </c>
      <c r="V63" s="10">
        <f t="shared" si="3"/>
        <v>6905</v>
      </c>
      <c r="W63" s="10">
        <f t="shared" si="4"/>
        <v>1035.75</v>
      </c>
      <c r="X63" s="10">
        <f t="shared" si="5"/>
        <v>6905</v>
      </c>
      <c r="Y63" s="10">
        <f t="shared" si="6"/>
        <v>6905</v>
      </c>
      <c r="Z63" s="10">
        <f t="shared" si="7"/>
        <v>55.24</v>
      </c>
      <c r="AA63" s="10">
        <f t="shared" si="8"/>
        <v>6905</v>
      </c>
      <c r="AB63" s="10">
        <f t="shared" si="9"/>
        <v>13.81</v>
      </c>
      <c r="AC63" s="10">
        <f t="shared" si="10"/>
        <v>6905</v>
      </c>
      <c r="AD63" s="10">
        <f t="shared" si="11"/>
        <v>5626</v>
      </c>
      <c r="AE63" s="10">
        <f t="shared" si="12"/>
        <v>225.04</v>
      </c>
      <c r="AF63" s="10">
        <f t="shared" si="13"/>
        <v>6905</v>
      </c>
      <c r="AG63" s="10">
        <f t="shared" si="14"/>
        <v>6905</v>
      </c>
      <c r="AH63" s="10">
        <f t="shared" si="15"/>
        <v>345.25</v>
      </c>
      <c r="AI63" s="10">
        <f t="shared" si="16"/>
        <v>-672.07</v>
      </c>
      <c r="AJ63" s="10">
        <f t="shared" si="17"/>
        <v>-46.15</v>
      </c>
      <c r="AK63" s="10">
        <f t="shared" si="18"/>
        <v>-10.01</v>
      </c>
      <c r="AL63" s="10">
        <f t="shared" si="19"/>
        <v>-134.12</v>
      </c>
      <c r="AM63" s="10">
        <f t="shared" si="20"/>
        <v>-250.25</v>
      </c>
      <c r="AN63" s="10">
        <f t="shared" si="21"/>
        <v>4546</v>
      </c>
      <c r="AO63" s="10">
        <f t="shared" si="22"/>
        <v>4546</v>
      </c>
      <c r="AP63" s="10">
        <f t="shared" si="23"/>
        <v>681.9</v>
      </c>
      <c r="AQ63" s="191">
        <f t="shared" si="24"/>
        <v>2440</v>
      </c>
      <c r="AR63" s="191">
        <f t="shared" si="25"/>
        <v>2440</v>
      </c>
      <c r="AS63" s="191">
        <f t="shared" si="26"/>
        <v>19.52</v>
      </c>
      <c r="AT63" s="191">
        <f t="shared" si="27"/>
        <v>2440</v>
      </c>
      <c r="AU63" s="191">
        <f t="shared" si="28"/>
        <v>4.88</v>
      </c>
      <c r="AV63" s="191">
        <f t="shared" si="29"/>
        <v>4340</v>
      </c>
      <c r="AW63" s="191">
        <f t="shared" si="30"/>
        <v>4340</v>
      </c>
      <c r="AX63" s="191">
        <f t="shared" si="31"/>
        <v>173.6</v>
      </c>
      <c r="AY63" s="191">
        <f t="shared" si="32"/>
        <v>2440</v>
      </c>
      <c r="AZ63" s="191">
        <f t="shared" si="33"/>
        <v>2440</v>
      </c>
      <c r="BA63" s="191">
        <f t="shared" si="34"/>
        <v>122</v>
      </c>
      <c r="BB63" s="191">
        <f t="shared" si="35"/>
        <v>-318.22</v>
      </c>
      <c r="BC63" s="191">
        <f t="shared" si="36"/>
        <v>-10.43</v>
      </c>
      <c r="BD63" s="191">
        <f t="shared" si="37"/>
        <v>-1.08</v>
      </c>
      <c r="BE63" s="191">
        <f t="shared" si="38"/>
        <v>-82.68</v>
      </c>
      <c r="BF63" s="191">
        <f t="shared" si="39"/>
        <v>-27</v>
      </c>
    </row>
    <row r="64" spans="2:58">
      <c r="B64" s="3" t="s">
        <v>478</v>
      </c>
      <c r="C64" s="166" t="str">
        <f>_xlfn.XLOOKUP(B64,'2024.9'!B:B,'2024.9'!G:G)</f>
        <v>2023/08/15</v>
      </c>
      <c r="D64">
        <f>_xlfn.XLOOKUP(B64,'Sum 2024.7-2024.9'!B:B,'Sum 2024.7-2024.9'!D:D)</f>
        <v>0</v>
      </c>
      <c r="E64" t="str">
        <f>_xlfn.XLOOKUP(B64,'2024.9'!B:B,'2024.9'!C:C)</f>
        <v>服务营销中心</v>
      </c>
      <c r="F64" t="str">
        <f>_xlfn.XLOOKUP(B64,'2024.9'!B:B,'2024.9'!F:F)</f>
        <v>电气服务工程师</v>
      </c>
      <c r="G64">
        <f>_xlfn.XLOOKUP(B64,'2024.9姓名及payroll计数'!A:A,'2024.9姓名及payroll计数'!B:B)</f>
        <v>1</v>
      </c>
      <c r="H64" s="10">
        <f>_xlfn.XLOOKUP(B64,'Sum 2024.7-2024.9'!B:B,'Sum 2024.7-2024.9'!H:H)</f>
        <v>4325.13</v>
      </c>
      <c r="I64" s="10">
        <f>IFERROR(AVERAGEIF(#REF!,B64,#REF!),0)</f>
        <v>0</v>
      </c>
      <c r="J64" s="10">
        <f>_xlfn.XLOOKUP(B64,'Sum 2024.7-2024.9'!B:B,'Sum 2024.7-2024.9'!J:J)</f>
        <v>1900</v>
      </c>
      <c r="K64" s="10">
        <f>IFERROR(AVERAGEIF(#REF!,B64,#REF!),0)</f>
        <v>0</v>
      </c>
      <c r="M64" s="10">
        <f>SUMIF('2024.9'!B:B,B64,'2024.9'!L:L)</f>
        <v>363.68</v>
      </c>
      <c r="O64" s="10">
        <f>SUMIF('2024.9'!B:B,B64,'2024.9'!N:N)</f>
        <v>9.09</v>
      </c>
      <c r="P64" s="10">
        <f>SUMIF('2024.9'!B:B,B64,'2024.9'!P:P)</f>
        <v>3.8</v>
      </c>
      <c r="R64" s="10">
        <f>SUMIF('2024.9'!B:B,B64,'2024.9'!M:M)</f>
        <v>90.92</v>
      </c>
      <c r="T64" s="10">
        <f>SUMIF('2024.9'!B:B,B64,'2024.9'!O:O)</f>
        <v>0</v>
      </c>
      <c r="U64" s="10">
        <f t="shared" si="2"/>
        <v>4546</v>
      </c>
      <c r="V64" s="10">
        <f t="shared" si="3"/>
        <v>4546</v>
      </c>
      <c r="W64" s="10">
        <f t="shared" si="4"/>
        <v>681.9</v>
      </c>
      <c r="X64" s="10">
        <f t="shared" si="5"/>
        <v>4325.13</v>
      </c>
      <c r="Y64" s="10">
        <f t="shared" si="6"/>
        <v>4325.13</v>
      </c>
      <c r="Z64" s="10">
        <f t="shared" si="7"/>
        <v>34.60104</v>
      </c>
      <c r="AA64" s="10">
        <f t="shared" si="8"/>
        <v>4325.13</v>
      </c>
      <c r="AB64" s="10">
        <f t="shared" si="9"/>
        <v>8.65026</v>
      </c>
      <c r="AC64" s="10">
        <f t="shared" si="10"/>
        <v>4340</v>
      </c>
      <c r="AD64" s="10">
        <f t="shared" si="11"/>
        <v>4340</v>
      </c>
      <c r="AE64" s="10">
        <f t="shared" si="12"/>
        <v>173.6</v>
      </c>
      <c r="AF64" s="10">
        <f t="shared" si="13"/>
        <v>4325.13</v>
      </c>
      <c r="AG64" s="10">
        <f t="shared" si="14"/>
        <v>4325.13</v>
      </c>
      <c r="AH64" s="10">
        <f t="shared" si="15"/>
        <v>216.2565</v>
      </c>
      <c r="AI64" s="10">
        <f t="shared" si="16"/>
        <v>-318.22</v>
      </c>
      <c r="AJ64" s="10">
        <f t="shared" si="17"/>
        <v>-25.51104</v>
      </c>
      <c r="AK64" s="10">
        <f t="shared" si="18"/>
        <v>-4.85026</v>
      </c>
      <c r="AL64" s="10">
        <f t="shared" si="19"/>
        <v>-82.68</v>
      </c>
      <c r="AM64" s="10">
        <f t="shared" si="20"/>
        <v>-216.2565</v>
      </c>
      <c r="AN64" s="10">
        <f t="shared" si="21"/>
        <v>4546</v>
      </c>
      <c r="AO64" s="10">
        <f t="shared" si="22"/>
        <v>4546</v>
      </c>
      <c r="AP64" s="10">
        <f t="shared" si="23"/>
        <v>681.9</v>
      </c>
      <c r="AQ64" s="191">
        <f t="shared" si="24"/>
        <v>1900</v>
      </c>
      <c r="AR64" s="191">
        <f t="shared" si="25"/>
        <v>1900</v>
      </c>
      <c r="AS64" s="191">
        <f t="shared" si="26"/>
        <v>15.2</v>
      </c>
      <c r="AT64" s="191">
        <f t="shared" si="27"/>
        <v>1900</v>
      </c>
      <c r="AU64" s="191">
        <f t="shared" si="28"/>
        <v>3.8</v>
      </c>
      <c r="AV64" s="191">
        <f t="shared" si="29"/>
        <v>4340</v>
      </c>
      <c r="AW64" s="191">
        <f t="shared" si="30"/>
        <v>4340</v>
      </c>
      <c r="AX64" s="191">
        <f t="shared" si="31"/>
        <v>173.6</v>
      </c>
      <c r="AY64" s="191">
        <f t="shared" si="32"/>
        <v>1900</v>
      </c>
      <c r="AZ64" s="191">
        <f t="shared" si="33"/>
        <v>1900</v>
      </c>
      <c r="BA64" s="191">
        <f t="shared" si="34"/>
        <v>95</v>
      </c>
      <c r="BB64" s="191">
        <f t="shared" si="35"/>
        <v>-318.22</v>
      </c>
      <c r="BC64" s="191">
        <f t="shared" si="36"/>
        <v>-6.11</v>
      </c>
      <c r="BD64" s="191">
        <f t="shared" si="37"/>
        <v>0</v>
      </c>
      <c r="BE64" s="191">
        <f t="shared" si="38"/>
        <v>-82.68</v>
      </c>
      <c r="BF64" s="191">
        <f t="shared" si="39"/>
        <v>-95</v>
      </c>
    </row>
    <row r="65" spans="2:58">
      <c r="B65" s="3" t="s">
        <v>265</v>
      </c>
      <c r="C65" s="166" t="str">
        <f>_xlfn.XLOOKUP(B65,'2024.9'!B:B,'2024.9'!G:G)</f>
        <v>2023/05/29</v>
      </c>
      <c r="D65">
        <f>_xlfn.XLOOKUP(B65,'Sum 2024.7-2024.9'!B:B,'Sum 2024.7-2024.9'!D:D)</f>
        <v>0</v>
      </c>
      <c r="E65" t="str">
        <f>_xlfn.XLOOKUP(B65,'2024.9'!B:B,'2024.9'!C:C)</f>
        <v>研发部</v>
      </c>
      <c r="F65" t="str">
        <f>_xlfn.XLOOKUP(B65,'2024.9'!B:B,'2024.9'!F:F)</f>
        <v>电气工程师</v>
      </c>
      <c r="G65">
        <f>_xlfn.XLOOKUP(B65,'2024.9姓名及payroll计数'!A:A,'2024.9姓名及payroll计数'!B:B)</f>
        <v>1</v>
      </c>
      <c r="H65" s="10">
        <f>_xlfn.XLOOKUP(B65,'Sum 2024.7-2024.9'!B:B,'Sum 2024.7-2024.9'!H:H)</f>
        <v>4676.1</v>
      </c>
      <c r="I65" s="10">
        <f>IFERROR(AVERAGEIF(#REF!,B65,#REF!),0)</f>
        <v>0</v>
      </c>
      <c r="J65" s="10">
        <f>_xlfn.XLOOKUP(B65,'Sum 2024.7-2024.9'!B:B,'Sum 2024.7-2024.9'!J:J)</f>
        <v>1900</v>
      </c>
      <c r="K65" s="10">
        <f>IFERROR(AVERAGEIF(#REF!,B65,#REF!),0)</f>
        <v>0</v>
      </c>
      <c r="M65" s="10">
        <f>SUMIF('2024.9'!B:B,B65,'2024.9'!L:L)</f>
        <v>363.68</v>
      </c>
      <c r="O65" s="10">
        <f>SUMIF('2024.9'!B:B,B65,'2024.9'!N:N)</f>
        <v>9.09</v>
      </c>
      <c r="P65" s="10">
        <f>SUMIF('2024.9'!B:B,B65,'2024.9'!P:P)</f>
        <v>3.8</v>
      </c>
      <c r="R65" s="10">
        <f>SUMIF('2024.9'!B:B,B65,'2024.9'!M:M)</f>
        <v>90.92</v>
      </c>
      <c r="T65" s="10">
        <f>SUMIF('2024.9'!B:B,B65,'2024.9'!O:O)</f>
        <v>0</v>
      </c>
      <c r="U65" s="10">
        <f t="shared" si="2"/>
        <v>4676.1</v>
      </c>
      <c r="V65" s="10">
        <f t="shared" si="3"/>
        <v>4676.1</v>
      </c>
      <c r="W65" s="10">
        <f t="shared" si="4"/>
        <v>701.415</v>
      </c>
      <c r="X65" s="10">
        <f t="shared" si="5"/>
        <v>4676.1</v>
      </c>
      <c r="Y65" s="10">
        <f t="shared" si="6"/>
        <v>4676.1</v>
      </c>
      <c r="Z65" s="10">
        <f t="shared" si="7"/>
        <v>37.4088</v>
      </c>
      <c r="AA65" s="10">
        <f t="shared" si="8"/>
        <v>4676.1</v>
      </c>
      <c r="AB65" s="10">
        <f t="shared" si="9"/>
        <v>9.3522</v>
      </c>
      <c r="AC65" s="10">
        <f t="shared" si="10"/>
        <v>4676.1</v>
      </c>
      <c r="AD65" s="10">
        <f t="shared" si="11"/>
        <v>4676.1</v>
      </c>
      <c r="AE65" s="10">
        <f t="shared" si="12"/>
        <v>187.044</v>
      </c>
      <c r="AF65" s="10">
        <f t="shared" si="13"/>
        <v>4676.1</v>
      </c>
      <c r="AG65" s="10">
        <f t="shared" si="14"/>
        <v>4676.1</v>
      </c>
      <c r="AH65" s="10">
        <f t="shared" si="15"/>
        <v>233.805</v>
      </c>
      <c r="AI65" s="10">
        <f t="shared" si="16"/>
        <v>-337.735</v>
      </c>
      <c r="AJ65" s="10">
        <f t="shared" si="17"/>
        <v>-28.3188</v>
      </c>
      <c r="AK65" s="10">
        <f t="shared" si="18"/>
        <v>-5.5522</v>
      </c>
      <c r="AL65" s="10">
        <f t="shared" si="19"/>
        <v>-96.124</v>
      </c>
      <c r="AM65" s="10">
        <f t="shared" si="20"/>
        <v>-233.805</v>
      </c>
      <c r="AN65" s="10">
        <f t="shared" si="21"/>
        <v>4546</v>
      </c>
      <c r="AO65" s="10">
        <f t="shared" si="22"/>
        <v>4546</v>
      </c>
      <c r="AP65" s="10">
        <f t="shared" si="23"/>
        <v>681.9</v>
      </c>
      <c r="AQ65" s="191">
        <f t="shared" si="24"/>
        <v>1900</v>
      </c>
      <c r="AR65" s="191">
        <f t="shared" si="25"/>
        <v>1900</v>
      </c>
      <c r="AS65" s="191">
        <f t="shared" si="26"/>
        <v>15.2</v>
      </c>
      <c r="AT65" s="191">
        <f t="shared" si="27"/>
        <v>1900</v>
      </c>
      <c r="AU65" s="191">
        <f t="shared" si="28"/>
        <v>3.8</v>
      </c>
      <c r="AV65" s="191">
        <f t="shared" si="29"/>
        <v>4340</v>
      </c>
      <c r="AW65" s="191">
        <f t="shared" si="30"/>
        <v>4340</v>
      </c>
      <c r="AX65" s="191">
        <f t="shared" si="31"/>
        <v>173.6</v>
      </c>
      <c r="AY65" s="191">
        <f t="shared" si="32"/>
        <v>1900</v>
      </c>
      <c r="AZ65" s="191">
        <f t="shared" si="33"/>
        <v>1900</v>
      </c>
      <c r="BA65" s="191">
        <f t="shared" si="34"/>
        <v>95</v>
      </c>
      <c r="BB65" s="191">
        <f t="shared" si="35"/>
        <v>-318.22</v>
      </c>
      <c r="BC65" s="191">
        <f t="shared" si="36"/>
        <v>-6.11</v>
      </c>
      <c r="BD65" s="191">
        <f t="shared" si="37"/>
        <v>0</v>
      </c>
      <c r="BE65" s="191">
        <f t="shared" si="38"/>
        <v>-82.68</v>
      </c>
      <c r="BF65" s="191">
        <f t="shared" si="39"/>
        <v>-95</v>
      </c>
    </row>
    <row r="66" spans="2:58">
      <c r="B66" s="3" t="s">
        <v>266</v>
      </c>
      <c r="C66" s="166" t="str">
        <f>_xlfn.XLOOKUP(B66,'2024.9'!B:B,'2024.9'!G:G)</f>
        <v>2021/09/30</v>
      </c>
      <c r="D66">
        <f>_xlfn.XLOOKUP(B66,'Sum 2024.7-2024.9'!B:B,'Sum 2024.7-2024.9'!D:D)</f>
        <v>0</v>
      </c>
      <c r="E66" t="str">
        <f>_xlfn.XLOOKUP(B66,'2024.9'!B:B,'2024.9'!C:C)</f>
        <v>运营中心</v>
      </c>
      <c r="F66" t="str">
        <f>_xlfn.XLOOKUP(B66,'2024.9'!B:B,'2024.9'!F:F)</f>
        <v>装配钳工</v>
      </c>
      <c r="G66">
        <f>_xlfn.XLOOKUP(B66,'2024.9姓名及payroll计数'!A:A,'2024.9姓名及payroll计数'!B:B)</f>
        <v>1</v>
      </c>
      <c r="H66" s="10">
        <f>_xlfn.XLOOKUP(B66,'Sum 2024.7-2024.9'!B:B,'Sum 2024.7-2024.9'!H:H)</f>
        <v>7361.62</v>
      </c>
      <c r="I66" s="10">
        <f>IFERROR(AVERAGEIF(#REF!,B66,#REF!),0)</f>
        <v>0</v>
      </c>
      <c r="J66" s="10">
        <f>_xlfn.XLOOKUP(B66,'Sum 2024.7-2024.9'!B:B,'Sum 2024.7-2024.9'!J:J)</f>
        <v>1900</v>
      </c>
      <c r="K66" s="10">
        <f>IFERROR(AVERAGEIF(#REF!,B66,#REF!),0)</f>
        <v>0</v>
      </c>
      <c r="M66" s="10">
        <f>SUMIF('2024.9'!B:B,B66,'2024.9'!L:L)</f>
        <v>363.68</v>
      </c>
      <c r="O66" s="10">
        <f>SUMIF('2024.9'!B:B,B66,'2024.9'!N:N)</f>
        <v>9.09</v>
      </c>
      <c r="P66" s="10">
        <f>SUMIF('2024.9'!B:B,B66,'2024.9'!P:P)</f>
        <v>3.8</v>
      </c>
      <c r="R66" s="10">
        <f>SUMIF('2024.9'!B:B,B66,'2024.9'!M:M)</f>
        <v>90.92</v>
      </c>
      <c r="T66" s="10">
        <f>SUMIF('2024.9'!B:B,B66,'2024.9'!O:O)</f>
        <v>0</v>
      </c>
      <c r="U66" s="10">
        <f t="shared" si="2"/>
        <v>7361.62</v>
      </c>
      <c r="V66" s="10">
        <f t="shared" si="3"/>
        <v>7361.62</v>
      </c>
      <c r="W66" s="10">
        <f t="shared" si="4"/>
        <v>1104.243</v>
      </c>
      <c r="X66" s="10">
        <f t="shared" si="5"/>
        <v>7361.62</v>
      </c>
      <c r="Y66" s="10">
        <f t="shared" si="6"/>
        <v>7361.62</v>
      </c>
      <c r="Z66" s="10">
        <f t="shared" si="7"/>
        <v>58.89296</v>
      </c>
      <c r="AA66" s="10">
        <f t="shared" si="8"/>
        <v>7361.62</v>
      </c>
      <c r="AB66" s="10">
        <f t="shared" si="9"/>
        <v>14.72324</v>
      </c>
      <c r="AC66" s="10">
        <f t="shared" si="10"/>
        <v>7361.62</v>
      </c>
      <c r="AD66" s="10">
        <f t="shared" si="11"/>
        <v>5626</v>
      </c>
      <c r="AE66" s="10">
        <f t="shared" si="12"/>
        <v>225.04</v>
      </c>
      <c r="AF66" s="10">
        <f t="shared" si="13"/>
        <v>7361.62</v>
      </c>
      <c r="AG66" s="10">
        <f t="shared" si="14"/>
        <v>7361.62</v>
      </c>
      <c r="AH66" s="10">
        <f t="shared" si="15"/>
        <v>368.081</v>
      </c>
      <c r="AI66" s="10">
        <f t="shared" si="16"/>
        <v>-740.563</v>
      </c>
      <c r="AJ66" s="10">
        <f t="shared" si="17"/>
        <v>-49.80296</v>
      </c>
      <c r="AK66" s="10">
        <f t="shared" si="18"/>
        <v>-10.92324</v>
      </c>
      <c r="AL66" s="10">
        <f t="shared" si="19"/>
        <v>-134.12</v>
      </c>
      <c r="AM66" s="10">
        <f t="shared" si="20"/>
        <v>-368.081</v>
      </c>
      <c r="AN66" s="10">
        <f t="shared" si="21"/>
        <v>4546</v>
      </c>
      <c r="AO66" s="10">
        <f t="shared" si="22"/>
        <v>4546</v>
      </c>
      <c r="AP66" s="10">
        <f t="shared" si="23"/>
        <v>681.9</v>
      </c>
      <c r="AQ66" s="191">
        <f t="shared" si="24"/>
        <v>1900</v>
      </c>
      <c r="AR66" s="191">
        <f t="shared" si="25"/>
        <v>1900</v>
      </c>
      <c r="AS66" s="191">
        <f t="shared" si="26"/>
        <v>15.2</v>
      </c>
      <c r="AT66" s="191">
        <f t="shared" si="27"/>
        <v>1900</v>
      </c>
      <c r="AU66" s="191">
        <f t="shared" si="28"/>
        <v>3.8</v>
      </c>
      <c r="AV66" s="191">
        <f t="shared" si="29"/>
        <v>4340</v>
      </c>
      <c r="AW66" s="191">
        <f t="shared" si="30"/>
        <v>4340</v>
      </c>
      <c r="AX66" s="191">
        <f t="shared" si="31"/>
        <v>173.6</v>
      </c>
      <c r="AY66" s="191">
        <f t="shared" si="32"/>
        <v>1900</v>
      </c>
      <c r="AZ66" s="191">
        <f t="shared" si="33"/>
        <v>1900</v>
      </c>
      <c r="BA66" s="191">
        <f t="shared" si="34"/>
        <v>95</v>
      </c>
      <c r="BB66" s="191">
        <f t="shared" si="35"/>
        <v>-318.22</v>
      </c>
      <c r="BC66" s="191">
        <f t="shared" si="36"/>
        <v>-6.11</v>
      </c>
      <c r="BD66" s="191">
        <f t="shared" si="37"/>
        <v>0</v>
      </c>
      <c r="BE66" s="191">
        <f t="shared" si="38"/>
        <v>-82.68</v>
      </c>
      <c r="BF66" s="191">
        <f t="shared" si="39"/>
        <v>-95</v>
      </c>
    </row>
    <row r="67" spans="2:58">
      <c r="B67" s="3" t="s">
        <v>267</v>
      </c>
      <c r="C67" s="166" t="str">
        <f>_xlfn.XLOOKUP(B67,'2024.9'!B:B,'2024.9'!G:G)</f>
        <v>2022/06/02</v>
      </c>
      <c r="D67">
        <f>_xlfn.XLOOKUP(B67,'Sum 2024.7-2024.9'!B:B,'Sum 2024.7-2024.9'!D:D)</f>
        <v>0</v>
      </c>
      <c r="E67" t="str">
        <f>_xlfn.XLOOKUP(B67,'2024.9'!B:B,'2024.9'!C:C)</f>
        <v>销售部</v>
      </c>
      <c r="F67" t="str">
        <f>_xlfn.XLOOKUP(B67,'2024.9'!B:B,'2024.9'!F:F)</f>
        <v>区域销售经理</v>
      </c>
      <c r="G67">
        <f>_xlfn.XLOOKUP(B67,'2024.9姓名及payroll计数'!A:A,'2024.9姓名及payroll计数'!B:B)</f>
        <v>1</v>
      </c>
      <c r="H67" s="10">
        <f>_xlfn.XLOOKUP(B67,'Sum 2024.7-2024.9'!B:B,'Sum 2024.7-2024.9'!H:H)</f>
        <v>8520</v>
      </c>
      <c r="I67" s="10">
        <f>IFERROR(AVERAGEIF(#REF!,B67,#REF!),0)</f>
        <v>0</v>
      </c>
      <c r="J67" s="10">
        <f>_xlfn.XLOOKUP(B67,'Sum 2024.7-2024.9'!B:B,'Sum 2024.7-2024.9'!J:J)</f>
        <v>3850</v>
      </c>
      <c r="K67" s="10">
        <f>IFERROR(AVERAGEIF(#REF!,B67,#REF!),0)</f>
        <v>0</v>
      </c>
      <c r="M67" s="10">
        <f>SUMIF('2024.9'!B:B,B67,'2024.9'!L:L)</f>
        <v>363.68</v>
      </c>
      <c r="O67" s="10">
        <f>SUMIF('2024.9'!B:B,B67,'2024.9'!N:N)</f>
        <v>9.09</v>
      </c>
      <c r="P67" s="10">
        <f>SUMIF('2024.9'!B:B,B67,'2024.9'!P:P)</f>
        <v>3.8</v>
      </c>
      <c r="R67" s="10">
        <f>SUMIF('2024.9'!B:B,B67,'2024.9'!M:M)</f>
        <v>90.92</v>
      </c>
      <c r="T67" s="10">
        <f>SUMIF('2024.9'!B:B,B67,'2024.9'!O:O)</f>
        <v>0</v>
      </c>
      <c r="U67" s="10">
        <f t="shared" si="2"/>
        <v>8520</v>
      </c>
      <c r="V67" s="10">
        <f t="shared" si="3"/>
        <v>8520</v>
      </c>
      <c r="W67" s="10">
        <f t="shared" si="4"/>
        <v>1278</v>
      </c>
      <c r="X67" s="10">
        <f t="shared" si="5"/>
        <v>8520</v>
      </c>
      <c r="Y67" s="10">
        <f t="shared" si="6"/>
        <v>8520</v>
      </c>
      <c r="Z67" s="10">
        <f t="shared" si="7"/>
        <v>68.16</v>
      </c>
      <c r="AA67" s="10">
        <f t="shared" si="8"/>
        <v>8520</v>
      </c>
      <c r="AB67" s="10">
        <f t="shared" si="9"/>
        <v>17.04</v>
      </c>
      <c r="AC67" s="10">
        <f t="shared" si="10"/>
        <v>8520</v>
      </c>
      <c r="AD67" s="10">
        <f t="shared" si="11"/>
        <v>5626</v>
      </c>
      <c r="AE67" s="10">
        <f t="shared" si="12"/>
        <v>225.04</v>
      </c>
      <c r="AF67" s="10">
        <f t="shared" si="13"/>
        <v>8520</v>
      </c>
      <c r="AG67" s="10">
        <f t="shared" si="14"/>
        <v>8520</v>
      </c>
      <c r="AH67" s="10">
        <f t="shared" si="15"/>
        <v>426</v>
      </c>
      <c r="AI67" s="10">
        <f t="shared" si="16"/>
        <v>-914.32</v>
      </c>
      <c r="AJ67" s="10">
        <f t="shared" si="17"/>
        <v>-59.07</v>
      </c>
      <c r="AK67" s="10">
        <f t="shared" si="18"/>
        <v>-13.24</v>
      </c>
      <c r="AL67" s="10">
        <f t="shared" si="19"/>
        <v>-134.12</v>
      </c>
      <c r="AM67" s="10">
        <f t="shared" si="20"/>
        <v>-426</v>
      </c>
      <c r="AN67" s="10">
        <f t="shared" si="21"/>
        <v>4546</v>
      </c>
      <c r="AO67" s="10">
        <f t="shared" si="22"/>
        <v>4546</v>
      </c>
      <c r="AP67" s="10">
        <f t="shared" si="23"/>
        <v>681.9</v>
      </c>
      <c r="AQ67" s="191">
        <f t="shared" si="24"/>
        <v>3850</v>
      </c>
      <c r="AR67" s="191">
        <f t="shared" si="25"/>
        <v>3850</v>
      </c>
      <c r="AS67" s="191">
        <f t="shared" si="26"/>
        <v>30.8</v>
      </c>
      <c r="AT67" s="191">
        <f t="shared" si="27"/>
        <v>3850</v>
      </c>
      <c r="AU67" s="191">
        <f t="shared" si="28"/>
        <v>7.7</v>
      </c>
      <c r="AV67" s="191">
        <f t="shared" si="29"/>
        <v>4340</v>
      </c>
      <c r="AW67" s="191">
        <f t="shared" si="30"/>
        <v>4340</v>
      </c>
      <c r="AX67" s="191">
        <f t="shared" si="31"/>
        <v>173.6</v>
      </c>
      <c r="AY67" s="191">
        <f t="shared" si="32"/>
        <v>3850</v>
      </c>
      <c r="AZ67" s="191">
        <f t="shared" si="33"/>
        <v>3850</v>
      </c>
      <c r="BA67" s="191">
        <f t="shared" si="34"/>
        <v>192.5</v>
      </c>
      <c r="BB67" s="191">
        <f t="shared" si="35"/>
        <v>-318.22</v>
      </c>
      <c r="BC67" s="191">
        <f t="shared" si="36"/>
        <v>-21.71</v>
      </c>
      <c r="BD67" s="191">
        <f t="shared" si="37"/>
        <v>-3.9</v>
      </c>
      <c r="BE67" s="191">
        <f t="shared" si="38"/>
        <v>-82.68</v>
      </c>
      <c r="BF67" s="191">
        <f t="shared" si="39"/>
        <v>-192.5</v>
      </c>
    </row>
    <row r="68" spans="2:58">
      <c r="B68" s="3" t="s">
        <v>268</v>
      </c>
      <c r="C68" s="166" t="str">
        <f>_xlfn.XLOOKUP(B68,'2024.9'!B:B,'2024.9'!G:G)</f>
        <v>2021/03/26</v>
      </c>
      <c r="D68">
        <f>_xlfn.XLOOKUP(B68,'Sum 2024.7-2024.9'!B:B,'Sum 2024.7-2024.9'!D:D)</f>
        <v>0</v>
      </c>
      <c r="E68" t="str">
        <f>_xlfn.XLOOKUP(B68,'2024.9'!B:B,'2024.9'!C:C)</f>
        <v>运营中心</v>
      </c>
      <c r="F68" t="str">
        <f>_xlfn.XLOOKUP(B68,'2024.9'!B:B,'2024.9'!F:F)</f>
        <v>质检员</v>
      </c>
      <c r="G68">
        <f>_xlfn.XLOOKUP(B68,'2024.9姓名及payroll计数'!A:A,'2024.9姓名及payroll计数'!B:B)</f>
        <v>1</v>
      </c>
      <c r="H68" s="10">
        <f>_xlfn.XLOOKUP(B68,'Sum 2024.7-2024.9'!B:B,'Sum 2024.7-2024.9'!H:H)</f>
        <v>7831.64</v>
      </c>
      <c r="I68" s="10">
        <f>IFERROR(AVERAGEIF(#REF!,B68,#REF!),0)</f>
        <v>0</v>
      </c>
      <c r="J68" s="10">
        <f>_xlfn.XLOOKUP(B68,'Sum 2024.7-2024.9'!B:B,'Sum 2024.7-2024.9'!J:J)</f>
        <v>2120</v>
      </c>
      <c r="K68" s="10">
        <f>IFERROR(AVERAGEIF(#REF!,B68,#REF!),0)</f>
        <v>0</v>
      </c>
      <c r="M68" s="10">
        <f>SUMIF('2024.9'!B:B,B68,'2024.9'!L:L)</f>
        <v>363.68</v>
      </c>
      <c r="O68" s="10">
        <f>SUMIF('2024.9'!B:B,B68,'2024.9'!N:N)</f>
        <v>9.09</v>
      </c>
      <c r="P68" s="10">
        <f>SUMIF('2024.9'!B:B,B68,'2024.9'!P:P)</f>
        <v>3.8</v>
      </c>
      <c r="R68" s="10">
        <f>SUMIF('2024.9'!B:B,B68,'2024.9'!M:M)</f>
        <v>90.92</v>
      </c>
      <c r="T68" s="10">
        <f>SUMIF('2024.9'!B:B,B68,'2024.9'!O:O)</f>
        <v>0</v>
      </c>
      <c r="U68" s="10">
        <f t="shared" si="2"/>
        <v>7831.64</v>
      </c>
      <c r="V68" s="10">
        <f t="shared" si="3"/>
        <v>7831.64</v>
      </c>
      <c r="W68" s="10">
        <f t="shared" si="4"/>
        <v>1174.746</v>
      </c>
      <c r="X68" s="10">
        <f t="shared" si="5"/>
        <v>7831.64</v>
      </c>
      <c r="Y68" s="10">
        <f t="shared" si="6"/>
        <v>7831.64</v>
      </c>
      <c r="Z68" s="10">
        <f t="shared" si="7"/>
        <v>62.65312</v>
      </c>
      <c r="AA68" s="10">
        <f t="shared" si="8"/>
        <v>7831.64</v>
      </c>
      <c r="AB68" s="10">
        <f t="shared" si="9"/>
        <v>15.66328</v>
      </c>
      <c r="AC68" s="10">
        <f t="shared" si="10"/>
        <v>7831.64</v>
      </c>
      <c r="AD68" s="10">
        <f t="shared" si="11"/>
        <v>5626</v>
      </c>
      <c r="AE68" s="10">
        <f t="shared" si="12"/>
        <v>225.04</v>
      </c>
      <c r="AF68" s="10">
        <f t="shared" si="13"/>
        <v>7831.64</v>
      </c>
      <c r="AG68" s="10">
        <f t="shared" si="14"/>
        <v>7831.64</v>
      </c>
      <c r="AH68" s="10">
        <f t="shared" si="15"/>
        <v>391.582</v>
      </c>
      <c r="AI68" s="10">
        <f t="shared" si="16"/>
        <v>-811.066</v>
      </c>
      <c r="AJ68" s="10">
        <f t="shared" si="17"/>
        <v>-53.56312</v>
      </c>
      <c r="AK68" s="10">
        <f t="shared" si="18"/>
        <v>-11.86328</v>
      </c>
      <c r="AL68" s="10">
        <f t="shared" si="19"/>
        <v>-134.12</v>
      </c>
      <c r="AM68" s="10">
        <f t="shared" si="20"/>
        <v>-391.582</v>
      </c>
      <c r="AN68" s="10">
        <f t="shared" si="21"/>
        <v>4546</v>
      </c>
      <c r="AO68" s="10">
        <f t="shared" si="22"/>
        <v>4546</v>
      </c>
      <c r="AP68" s="10">
        <f t="shared" si="23"/>
        <v>681.9</v>
      </c>
      <c r="AQ68" s="191">
        <f t="shared" si="24"/>
        <v>2120</v>
      </c>
      <c r="AR68" s="191">
        <f t="shared" si="25"/>
        <v>2120</v>
      </c>
      <c r="AS68" s="191">
        <f t="shared" si="26"/>
        <v>16.96</v>
      </c>
      <c r="AT68" s="191">
        <f t="shared" si="27"/>
        <v>2120</v>
      </c>
      <c r="AU68" s="191">
        <f t="shared" si="28"/>
        <v>4.24</v>
      </c>
      <c r="AV68" s="191">
        <f t="shared" si="29"/>
        <v>4340</v>
      </c>
      <c r="AW68" s="191">
        <f t="shared" si="30"/>
        <v>4340</v>
      </c>
      <c r="AX68" s="191">
        <f t="shared" si="31"/>
        <v>173.6</v>
      </c>
      <c r="AY68" s="191">
        <f t="shared" si="32"/>
        <v>2120</v>
      </c>
      <c r="AZ68" s="191">
        <f t="shared" si="33"/>
        <v>2120</v>
      </c>
      <c r="BA68" s="191">
        <f t="shared" si="34"/>
        <v>106</v>
      </c>
      <c r="BB68" s="191">
        <f t="shared" si="35"/>
        <v>-318.22</v>
      </c>
      <c r="BC68" s="191">
        <f t="shared" si="36"/>
        <v>-7.87</v>
      </c>
      <c r="BD68" s="191">
        <f t="shared" si="37"/>
        <v>-0.44</v>
      </c>
      <c r="BE68" s="191">
        <f t="shared" si="38"/>
        <v>-82.68</v>
      </c>
      <c r="BF68" s="191">
        <f t="shared" si="39"/>
        <v>-106</v>
      </c>
    </row>
    <row r="69" spans="2:58">
      <c r="B69" s="3" t="s">
        <v>269</v>
      </c>
      <c r="C69" s="166" t="str">
        <f>_xlfn.XLOOKUP(B69,'2024.9'!B:B,'2024.9'!G:G)</f>
        <v>2023/05/08</v>
      </c>
      <c r="D69">
        <f>_xlfn.XLOOKUP(B69,'Sum 2024.7-2024.9'!B:B,'Sum 2024.7-2024.9'!D:D)</f>
        <v>0</v>
      </c>
      <c r="E69" t="str">
        <f>_xlfn.XLOOKUP(B69,'2024.9'!B:B,'2024.9'!C:C)</f>
        <v>服务营销中心</v>
      </c>
      <c r="F69" t="str">
        <f>_xlfn.XLOOKUP(B69,'2024.9'!B:B,'2024.9'!F:F)</f>
        <v>售后服务专员</v>
      </c>
      <c r="G69">
        <f>_xlfn.XLOOKUP(B69,'2024.9姓名及payroll计数'!A:A,'2024.9姓名及payroll计数'!B:B)</f>
        <v>1</v>
      </c>
      <c r="H69" s="10">
        <f>_xlfn.XLOOKUP(B69,'Sum 2024.7-2024.9'!B:B,'Sum 2024.7-2024.9'!H:H)</f>
        <v>5775.8</v>
      </c>
      <c r="I69" s="10">
        <f>IFERROR(AVERAGEIF(#REF!,B69,#REF!),0)</f>
        <v>0</v>
      </c>
      <c r="J69" s="10">
        <f>_xlfn.XLOOKUP(B69,'Sum 2024.7-2024.9'!B:B,'Sum 2024.7-2024.9'!J:J)</f>
        <v>2600</v>
      </c>
      <c r="K69" s="10">
        <f>IFERROR(AVERAGEIF(#REF!,B69,#REF!),0)</f>
        <v>0</v>
      </c>
      <c r="M69" s="10">
        <f>SUMIF('2024.9'!B:B,B69,'2024.9'!L:L)</f>
        <v>363.68</v>
      </c>
      <c r="O69" s="10">
        <f>SUMIF('2024.9'!B:B,B69,'2024.9'!N:N)</f>
        <v>9.09</v>
      </c>
      <c r="P69" s="10">
        <f>SUMIF('2024.9'!B:B,B69,'2024.9'!P:P)</f>
        <v>3.8</v>
      </c>
      <c r="R69" s="10">
        <f>SUMIF('2024.9'!B:B,B69,'2024.9'!M:M)</f>
        <v>90.92</v>
      </c>
      <c r="T69" s="10">
        <f>SUMIF('2024.9'!B:B,B69,'2024.9'!O:O)</f>
        <v>0</v>
      </c>
      <c r="U69" s="10">
        <f t="shared" si="2"/>
        <v>5775.8</v>
      </c>
      <c r="V69" s="10">
        <f t="shared" si="3"/>
        <v>5775.8</v>
      </c>
      <c r="W69" s="10">
        <f t="shared" si="4"/>
        <v>866.37</v>
      </c>
      <c r="X69" s="10">
        <f t="shared" si="5"/>
        <v>5775.8</v>
      </c>
      <c r="Y69" s="10">
        <f t="shared" si="6"/>
        <v>5775.8</v>
      </c>
      <c r="Z69" s="10">
        <f t="shared" si="7"/>
        <v>46.2064</v>
      </c>
      <c r="AA69" s="10">
        <f t="shared" si="8"/>
        <v>5775.8</v>
      </c>
      <c r="AB69" s="10">
        <f t="shared" si="9"/>
        <v>11.5516</v>
      </c>
      <c r="AC69" s="10">
        <f t="shared" si="10"/>
        <v>5775.8</v>
      </c>
      <c r="AD69" s="10">
        <f t="shared" si="11"/>
        <v>5626</v>
      </c>
      <c r="AE69" s="10">
        <f t="shared" si="12"/>
        <v>225.04</v>
      </c>
      <c r="AF69" s="10">
        <f t="shared" si="13"/>
        <v>5775.8</v>
      </c>
      <c r="AG69" s="10">
        <f t="shared" si="14"/>
        <v>5775.8</v>
      </c>
      <c r="AH69" s="10">
        <f t="shared" si="15"/>
        <v>288.79</v>
      </c>
      <c r="AI69" s="10">
        <f t="shared" si="16"/>
        <v>-502.69</v>
      </c>
      <c r="AJ69" s="10">
        <f t="shared" si="17"/>
        <v>-37.1164</v>
      </c>
      <c r="AK69" s="10">
        <f t="shared" si="18"/>
        <v>-7.7516</v>
      </c>
      <c r="AL69" s="10">
        <f t="shared" si="19"/>
        <v>-134.12</v>
      </c>
      <c r="AM69" s="10">
        <f t="shared" si="20"/>
        <v>-288.79</v>
      </c>
      <c r="AN69" s="10">
        <f t="shared" si="21"/>
        <v>4546</v>
      </c>
      <c r="AO69" s="10">
        <f t="shared" si="22"/>
        <v>4546</v>
      </c>
      <c r="AP69" s="10">
        <f t="shared" si="23"/>
        <v>681.9</v>
      </c>
      <c r="AQ69" s="191">
        <f t="shared" si="24"/>
        <v>2600</v>
      </c>
      <c r="AR69" s="191">
        <f t="shared" si="25"/>
        <v>2600</v>
      </c>
      <c r="AS69" s="191">
        <f t="shared" si="26"/>
        <v>20.8</v>
      </c>
      <c r="AT69" s="191">
        <f t="shared" si="27"/>
        <v>2600</v>
      </c>
      <c r="AU69" s="191">
        <f t="shared" si="28"/>
        <v>5.2</v>
      </c>
      <c r="AV69" s="191">
        <f t="shared" si="29"/>
        <v>4340</v>
      </c>
      <c r="AW69" s="191">
        <f t="shared" si="30"/>
        <v>4340</v>
      </c>
      <c r="AX69" s="191">
        <f t="shared" si="31"/>
        <v>173.6</v>
      </c>
      <c r="AY69" s="191">
        <f t="shared" si="32"/>
        <v>2600</v>
      </c>
      <c r="AZ69" s="191">
        <f t="shared" si="33"/>
        <v>2600</v>
      </c>
      <c r="BA69" s="191">
        <f t="shared" si="34"/>
        <v>130</v>
      </c>
      <c r="BB69" s="191">
        <f t="shared" si="35"/>
        <v>-318.22</v>
      </c>
      <c r="BC69" s="191">
        <f t="shared" si="36"/>
        <v>-11.71</v>
      </c>
      <c r="BD69" s="191">
        <f t="shared" si="37"/>
        <v>-1.4</v>
      </c>
      <c r="BE69" s="191">
        <f t="shared" si="38"/>
        <v>-82.68</v>
      </c>
      <c r="BF69" s="191">
        <f t="shared" si="39"/>
        <v>-130</v>
      </c>
    </row>
    <row r="70" spans="2:58">
      <c r="B70" s="3" t="s">
        <v>271</v>
      </c>
      <c r="C70" s="166" t="str">
        <f>_xlfn.XLOOKUP(B70,'2024.9'!B:B,'2024.9'!G:G)</f>
        <v>2006/10/21</v>
      </c>
      <c r="D70">
        <f>_xlfn.XLOOKUP(B70,'Sum 2024.7-2024.9'!B:B,'Sum 2024.7-2024.9'!D:D)</f>
        <v>0</v>
      </c>
      <c r="E70" t="str">
        <f>_xlfn.XLOOKUP(B70,'2024.9'!B:B,'2024.9'!C:C)</f>
        <v>运营中心</v>
      </c>
      <c r="F70" t="str">
        <f>_xlfn.XLOOKUP(B70,'2024.9'!B:B,'2024.9'!F:F)</f>
        <v>装配电工班长</v>
      </c>
      <c r="G70">
        <f>_xlfn.XLOOKUP(B70,'2024.9姓名及payroll计数'!A:A,'2024.9姓名及payroll计数'!B:B)</f>
        <v>1</v>
      </c>
      <c r="H70" s="10">
        <f>_xlfn.XLOOKUP(B70,'Sum 2024.7-2024.9'!B:B,'Sum 2024.7-2024.9'!H:H)</f>
        <v>11626.87</v>
      </c>
      <c r="I70" s="10">
        <f>IFERROR(AVERAGEIF(#REF!,B70,#REF!),0)</f>
        <v>0</v>
      </c>
      <c r="J70" s="10">
        <f>_xlfn.XLOOKUP(B70,'Sum 2024.7-2024.9'!B:B,'Sum 2024.7-2024.9'!J:J)</f>
        <v>1900</v>
      </c>
      <c r="K70" s="10">
        <f>IFERROR(AVERAGEIF(#REF!,B70,#REF!),0)</f>
        <v>0</v>
      </c>
      <c r="M70" s="10">
        <f>SUMIF('2024.9'!B:B,B70,'2024.9'!L:L)</f>
        <v>363.68</v>
      </c>
      <c r="O70" s="10">
        <f>SUMIF('2024.9'!B:B,B70,'2024.9'!N:N)</f>
        <v>9.09</v>
      </c>
      <c r="P70" s="10">
        <f>SUMIF('2024.9'!B:B,B70,'2024.9'!P:P)</f>
        <v>3.8</v>
      </c>
      <c r="R70" s="10">
        <f>SUMIF('2024.9'!B:B,B70,'2024.9'!M:M)</f>
        <v>90.92</v>
      </c>
      <c r="T70" s="10">
        <f>SUMIF('2024.9'!B:B,B70,'2024.9'!O:O)</f>
        <v>0</v>
      </c>
      <c r="U70" s="10">
        <f t="shared" ref="U70:U133" si="40">IF(I70&gt;0,MAX(I70,$U$4),MAX(H70,$U$4))</f>
        <v>11626.87</v>
      </c>
      <c r="V70" s="10">
        <f t="shared" ref="V70:V133" si="41">MIN(U70,$V$4)</f>
        <v>11626.87</v>
      </c>
      <c r="W70" s="10">
        <f t="shared" ref="W70:W133" si="42">V70*$W$4*G70</f>
        <v>1744.0305</v>
      </c>
      <c r="X70" s="10">
        <f t="shared" ref="X70:X133" si="43">IF(I70&gt;0,MAX(I70,$X$4),MAX(H70,$X$4))</f>
        <v>11626.87</v>
      </c>
      <c r="Y70" s="10">
        <f t="shared" ref="Y70:Y133" si="44">MIN(X70,$Y$4)</f>
        <v>11626.87</v>
      </c>
      <c r="Z70" s="10">
        <f t="shared" ref="Z70:Z133" si="45">Y70*$Z$4*G70</f>
        <v>93.01496</v>
      </c>
      <c r="AA70" s="10">
        <f t="shared" ref="AA70:AA133" si="46">IF(I70&gt;0,I70,H70)</f>
        <v>11626.87</v>
      </c>
      <c r="AB70" s="10">
        <f t="shared" ref="AB70:AB133" si="47">AA70*$AB$4*G70</f>
        <v>23.25374</v>
      </c>
      <c r="AC70" s="10">
        <f t="shared" ref="AC70:AC133" si="48">IF(I70&gt;0,MAX(I70,$AC$4),MAX(H70,$AC$4))</f>
        <v>11626.87</v>
      </c>
      <c r="AD70" s="10">
        <f t="shared" ref="AD70:AD133" si="49">MIN(AC70,$AD$4)</f>
        <v>5626</v>
      </c>
      <c r="AE70" s="10">
        <f t="shared" ref="AE70:AE133" si="50">AD70*$AE$4*G70</f>
        <v>225.04</v>
      </c>
      <c r="AF70" s="10">
        <f t="shared" ref="AF70:AF133" si="51">IF(I70&gt;0,MAX(I70,$AF$4),MAX(H70,$AF$4))</f>
        <v>11626.87</v>
      </c>
      <c r="AG70" s="10">
        <f t="shared" ref="AG70:AG133" si="52">MIN(AF70,$AG$4)</f>
        <v>11626.87</v>
      </c>
      <c r="AH70" s="10">
        <f t="shared" ref="AH70:AH133" si="53">AG70*$AH$4*G70</f>
        <v>581.3435</v>
      </c>
      <c r="AI70" s="10">
        <f t="shared" ref="AI70:AI133" si="54">MIN(M70-W70,0)</f>
        <v>-1380.3505</v>
      </c>
      <c r="AJ70" s="10">
        <f t="shared" ref="AJ70:AJ133" si="55">MIN(O70-Z70,0)</f>
        <v>-83.92496</v>
      </c>
      <c r="AK70" s="10">
        <f t="shared" ref="AK70:AK133" si="56">MIN(P70-AB70,0)</f>
        <v>-19.45374</v>
      </c>
      <c r="AL70" s="10">
        <f t="shared" ref="AL70:AL133" si="57">MIN(R70-AE70,0)</f>
        <v>-134.12</v>
      </c>
      <c r="AM70" s="10">
        <f t="shared" ref="AM70:AM133" si="58">MIN(T70-AH70,0)</f>
        <v>-581.3435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681.9</v>
      </c>
      <c r="AQ70" s="191">
        <f t="shared" ref="AQ70:AQ133" si="62">IF(K70&gt;0,MAX(K70,$AQ$4),MAX(J70,$AQ$4))</f>
        <v>1900</v>
      </c>
      <c r="AR70" s="191">
        <f t="shared" ref="AR70:AR133" si="63">MIN(AQ70,$AR$4)</f>
        <v>1900</v>
      </c>
      <c r="AS70" s="191">
        <f t="shared" ref="AS70:AS133" si="64">AR70*$AS$4*G70</f>
        <v>15.2</v>
      </c>
      <c r="AT70" s="191">
        <f t="shared" ref="AT70:AT133" si="65">IF(K70&gt;0,K70,J70)</f>
        <v>1900</v>
      </c>
      <c r="AU70" s="191">
        <f t="shared" ref="AU70:AU133" si="66">AT70*$AU$4*G70</f>
        <v>3.8</v>
      </c>
      <c r="AV70" s="191">
        <f t="shared" ref="AV70:AV133" si="67">IF(K70&gt;0,MAX(K70,$AV$4),MAX(J70,$AV$4))</f>
        <v>4340</v>
      </c>
      <c r="AW70" s="191">
        <f t="shared" ref="AW70:AW133" si="68">MIN(AV70,$AW$4)</f>
        <v>4340</v>
      </c>
      <c r="AX70" s="191">
        <f t="shared" ref="AX70:AX133" si="69">AW70*$AX$4*G70</f>
        <v>173.6</v>
      </c>
      <c r="AY70" s="191">
        <f t="shared" ref="AY70:AY133" si="70">IF(K70&gt;0,MAX(K70,$AY$4),MAX(J70,$AY$4))</f>
        <v>1900</v>
      </c>
      <c r="AZ70" s="191">
        <f t="shared" ref="AZ70:AZ133" si="71">MIN(AY70,$AZ$4)</f>
        <v>1900</v>
      </c>
      <c r="BA70" s="191">
        <f t="shared" ref="BA70:BA133" si="72">AZ70*$BA$4*G70</f>
        <v>95</v>
      </c>
      <c r="BB70" s="191">
        <f t="shared" ref="BB70:BB133" si="73">MIN(M70-AP70,0)</f>
        <v>-318.22</v>
      </c>
      <c r="BC70" s="191">
        <f t="shared" ref="BC70:BC133" si="74">MIN(O70-AS70,0)</f>
        <v>-6.11</v>
      </c>
      <c r="BD70" s="191">
        <f t="shared" ref="BD70:BD133" si="75">MIN(P70-AU70,0)</f>
        <v>0</v>
      </c>
      <c r="BE70" s="191">
        <f t="shared" ref="BE70:BE133" si="76">MIN(R70-AX70,0)</f>
        <v>-82.68</v>
      </c>
      <c r="BF70" s="191">
        <f t="shared" ref="BF70:BF133" si="77">MIN(T70-BA70,0)</f>
        <v>-95</v>
      </c>
    </row>
    <row r="71" spans="2:58">
      <c r="B71" s="3" t="s">
        <v>272</v>
      </c>
      <c r="C71" s="166" t="str">
        <f>_xlfn.XLOOKUP(B71,'2024.9'!B:B,'2024.9'!G:G)</f>
        <v>2021/09/30</v>
      </c>
      <c r="D71">
        <f>_xlfn.XLOOKUP(B71,'Sum 2024.7-2024.9'!B:B,'Sum 2024.7-2024.9'!D:D)</f>
        <v>0</v>
      </c>
      <c r="E71" t="str">
        <f>_xlfn.XLOOKUP(B71,'2024.9'!B:B,'2024.9'!C:C)</f>
        <v>运营中心</v>
      </c>
      <c r="F71" t="str">
        <f>_xlfn.XLOOKUP(B71,'2024.9'!B:B,'2024.9'!F:F)</f>
        <v>装配钳工</v>
      </c>
      <c r="G71">
        <f>_xlfn.XLOOKUP(B71,'2024.9姓名及payroll计数'!A:A,'2024.9姓名及payroll计数'!B:B)</f>
        <v>1</v>
      </c>
      <c r="H71" s="10">
        <f>_xlfn.XLOOKUP(B71,'Sum 2024.7-2024.9'!B:B,'Sum 2024.7-2024.9'!H:H)</f>
        <v>6993.48</v>
      </c>
      <c r="I71" s="10">
        <f>IFERROR(AVERAGEIF(#REF!,B71,#REF!),0)</f>
        <v>0</v>
      </c>
      <c r="J71" s="10">
        <f>_xlfn.XLOOKUP(B71,'Sum 2024.7-2024.9'!B:B,'Sum 2024.7-2024.9'!J:J)</f>
        <v>1900</v>
      </c>
      <c r="K71" s="10">
        <f>IFERROR(AVERAGEIF(#REF!,B71,#REF!),0)</f>
        <v>0</v>
      </c>
      <c r="M71" s="10">
        <f>SUMIF('2024.9'!B:B,B71,'2024.9'!L:L)</f>
        <v>363.68</v>
      </c>
      <c r="O71" s="10">
        <f>SUMIF('2024.9'!B:B,B71,'2024.9'!N:N)</f>
        <v>9.09</v>
      </c>
      <c r="P71" s="10">
        <f>SUMIF('2024.9'!B:B,B71,'2024.9'!P:P)</f>
        <v>3.8</v>
      </c>
      <c r="R71" s="10">
        <f>SUMIF('2024.9'!B:B,B71,'2024.9'!M:M)</f>
        <v>90.92</v>
      </c>
      <c r="T71" s="10">
        <f>SUMIF('2024.9'!B:B,B71,'2024.9'!O:O)</f>
        <v>0</v>
      </c>
      <c r="U71" s="10">
        <f t="shared" si="40"/>
        <v>6993.48</v>
      </c>
      <c r="V71" s="10">
        <f t="shared" si="41"/>
        <v>6993.48</v>
      </c>
      <c r="W71" s="10">
        <f t="shared" si="42"/>
        <v>1049.022</v>
      </c>
      <c r="X71" s="10">
        <f t="shared" si="43"/>
        <v>6993.48</v>
      </c>
      <c r="Y71" s="10">
        <f t="shared" si="44"/>
        <v>6993.48</v>
      </c>
      <c r="Z71" s="10">
        <f t="shared" si="45"/>
        <v>55.94784</v>
      </c>
      <c r="AA71" s="10">
        <f t="shared" si="46"/>
        <v>6993.48</v>
      </c>
      <c r="AB71" s="10">
        <f t="shared" si="47"/>
        <v>13.98696</v>
      </c>
      <c r="AC71" s="10">
        <f t="shared" si="48"/>
        <v>6993.48</v>
      </c>
      <c r="AD71" s="10">
        <f t="shared" si="49"/>
        <v>5626</v>
      </c>
      <c r="AE71" s="10">
        <f t="shared" si="50"/>
        <v>225.04</v>
      </c>
      <c r="AF71" s="10">
        <f t="shared" si="51"/>
        <v>6993.48</v>
      </c>
      <c r="AG71" s="10">
        <f t="shared" si="52"/>
        <v>6993.48</v>
      </c>
      <c r="AH71" s="10">
        <f t="shared" si="53"/>
        <v>349.674</v>
      </c>
      <c r="AI71" s="10">
        <f t="shared" si="54"/>
        <v>-685.342</v>
      </c>
      <c r="AJ71" s="10">
        <f t="shared" si="55"/>
        <v>-46.85784</v>
      </c>
      <c r="AK71" s="10">
        <f t="shared" si="56"/>
        <v>-10.18696</v>
      </c>
      <c r="AL71" s="10">
        <f t="shared" si="57"/>
        <v>-134.12</v>
      </c>
      <c r="AM71" s="10">
        <f t="shared" si="58"/>
        <v>-349.674</v>
      </c>
      <c r="AN71" s="10">
        <f t="shared" si="59"/>
        <v>4546</v>
      </c>
      <c r="AO71" s="10">
        <f t="shared" si="60"/>
        <v>4546</v>
      </c>
      <c r="AP71" s="10">
        <f t="shared" si="61"/>
        <v>681.9</v>
      </c>
      <c r="AQ71" s="191">
        <f t="shared" si="62"/>
        <v>1900</v>
      </c>
      <c r="AR71" s="191">
        <f t="shared" si="63"/>
        <v>1900</v>
      </c>
      <c r="AS71" s="191">
        <f t="shared" si="64"/>
        <v>15.2</v>
      </c>
      <c r="AT71" s="191">
        <f t="shared" si="65"/>
        <v>1900</v>
      </c>
      <c r="AU71" s="191">
        <f t="shared" si="66"/>
        <v>3.8</v>
      </c>
      <c r="AV71" s="191">
        <f t="shared" si="67"/>
        <v>4340</v>
      </c>
      <c r="AW71" s="191">
        <f t="shared" si="68"/>
        <v>4340</v>
      </c>
      <c r="AX71" s="191">
        <f t="shared" si="69"/>
        <v>173.6</v>
      </c>
      <c r="AY71" s="191">
        <f t="shared" si="70"/>
        <v>1900</v>
      </c>
      <c r="AZ71" s="191">
        <f t="shared" si="71"/>
        <v>1900</v>
      </c>
      <c r="BA71" s="191">
        <f t="shared" si="72"/>
        <v>95</v>
      </c>
      <c r="BB71" s="191">
        <f t="shared" si="73"/>
        <v>-318.22</v>
      </c>
      <c r="BC71" s="191">
        <f t="shared" si="74"/>
        <v>-6.11</v>
      </c>
      <c r="BD71" s="191">
        <f t="shared" si="75"/>
        <v>0</v>
      </c>
      <c r="BE71" s="191">
        <f t="shared" si="76"/>
        <v>-82.68</v>
      </c>
      <c r="BF71" s="191">
        <f t="shared" si="77"/>
        <v>-95</v>
      </c>
    </row>
    <row r="72" spans="2:58">
      <c r="B72" s="3" t="s">
        <v>525</v>
      </c>
      <c r="C72" s="166" t="str">
        <f>_xlfn.XLOOKUP(B72,'2024.9'!B:B,'2024.9'!G:G)</f>
        <v>2024/05/16</v>
      </c>
      <c r="D72">
        <f>_xlfn.XLOOKUP(B72,'Sum 2024.7-2024.9'!B:B,'Sum 2024.7-2024.9'!D:D)</f>
        <v>0</v>
      </c>
      <c r="E72" t="str">
        <f>_xlfn.XLOOKUP(B72,'2024.9'!B:B,'2024.9'!C:C)</f>
        <v>运营中心</v>
      </c>
      <c r="F72" t="str">
        <f>_xlfn.XLOOKUP(B72,'2024.9'!B:B,'2024.9'!F:F)</f>
        <v>计划专员</v>
      </c>
      <c r="G72">
        <f>_xlfn.XLOOKUP(B72,'2024.9姓名及payroll计数'!A:A,'2024.9姓名及payroll计数'!B:B)</f>
        <v>1</v>
      </c>
      <c r="H72" s="10">
        <f>_xlfn.XLOOKUP(B72,'Sum 2024.7-2024.9'!B:B,'Sum 2024.7-2024.9'!H:H)</f>
        <v>2732.13</v>
      </c>
      <c r="I72" s="10">
        <f>IFERROR(AVERAGEIF(#REF!,B72,#REF!),0)</f>
        <v>0</v>
      </c>
      <c r="J72" s="10">
        <f>_xlfn.XLOOKUP(B72,'Sum 2024.7-2024.9'!B:B,'Sum 2024.7-2024.9'!J:J)</f>
        <v>2500</v>
      </c>
      <c r="K72" s="10">
        <f>IFERROR(AVERAGEIF(#REF!,B72,#REF!),0)</f>
        <v>0</v>
      </c>
      <c r="M72" s="10">
        <f>SUMIF('2024.9'!B:B,B72,'2024.9'!L:L)</f>
        <v>363.68</v>
      </c>
      <c r="O72" s="10">
        <f>SUMIF('2024.9'!B:B,B72,'2024.9'!N:N)</f>
        <v>9.09</v>
      </c>
      <c r="P72" s="10">
        <f>SUMIF('2024.9'!B:B,B72,'2024.9'!P:P)</f>
        <v>3.8</v>
      </c>
      <c r="R72" s="10">
        <f>SUMIF('2024.9'!B:B,B72,'2024.9'!M:M)</f>
        <v>90.92</v>
      </c>
      <c r="T72" s="10">
        <f>SUMIF('2024.9'!B:B,B72,'2024.9'!O:O)</f>
        <v>0</v>
      </c>
      <c r="U72" s="10">
        <f t="shared" si="40"/>
        <v>4546</v>
      </c>
      <c r="V72" s="10">
        <f t="shared" si="41"/>
        <v>4546</v>
      </c>
      <c r="W72" s="10">
        <f t="shared" si="42"/>
        <v>681.9</v>
      </c>
      <c r="X72" s="10">
        <f t="shared" si="43"/>
        <v>2732.13</v>
      </c>
      <c r="Y72" s="10">
        <f t="shared" si="44"/>
        <v>2732.13</v>
      </c>
      <c r="Z72" s="10">
        <f t="shared" si="45"/>
        <v>21.85704</v>
      </c>
      <c r="AA72" s="10">
        <f t="shared" si="46"/>
        <v>2732.13</v>
      </c>
      <c r="AB72" s="10">
        <f t="shared" si="47"/>
        <v>5.46426</v>
      </c>
      <c r="AC72" s="10">
        <f t="shared" si="48"/>
        <v>4340</v>
      </c>
      <c r="AD72" s="10">
        <f t="shared" si="49"/>
        <v>4340</v>
      </c>
      <c r="AE72" s="10">
        <f t="shared" si="50"/>
        <v>173.6</v>
      </c>
      <c r="AF72" s="10">
        <f t="shared" si="51"/>
        <v>2732.13</v>
      </c>
      <c r="AG72" s="10">
        <f t="shared" si="52"/>
        <v>2732.13</v>
      </c>
      <c r="AH72" s="10">
        <f t="shared" si="53"/>
        <v>136.6065</v>
      </c>
      <c r="AI72" s="10">
        <f t="shared" si="54"/>
        <v>-318.22</v>
      </c>
      <c r="AJ72" s="10">
        <f t="shared" si="55"/>
        <v>-12.76704</v>
      </c>
      <c r="AK72" s="10">
        <f t="shared" si="56"/>
        <v>-1.66426</v>
      </c>
      <c r="AL72" s="10">
        <f t="shared" si="57"/>
        <v>-82.68</v>
      </c>
      <c r="AM72" s="10">
        <f t="shared" si="58"/>
        <v>-136.6065</v>
      </c>
      <c r="AN72" s="10">
        <f t="shared" si="59"/>
        <v>4546</v>
      </c>
      <c r="AO72" s="10">
        <f t="shared" si="60"/>
        <v>4546</v>
      </c>
      <c r="AP72" s="10">
        <f t="shared" si="61"/>
        <v>681.9</v>
      </c>
      <c r="AQ72" s="191">
        <f t="shared" si="62"/>
        <v>2500</v>
      </c>
      <c r="AR72" s="191">
        <f t="shared" si="63"/>
        <v>2500</v>
      </c>
      <c r="AS72" s="191">
        <f t="shared" si="64"/>
        <v>20</v>
      </c>
      <c r="AT72" s="191">
        <f t="shared" si="65"/>
        <v>2500</v>
      </c>
      <c r="AU72" s="191">
        <f t="shared" si="66"/>
        <v>5</v>
      </c>
      <c r="AV72" s="191">
        <f t="shared" si="67"/>
        <v>4340</v>
      </c>
      <c r="AW72" s="191">
        <f t="shared" si="68"/>
        <v>4340</v>
      </c>
      <c r="AX72" s="191">
        <f t="shared" si="69"/>
        <v>173.6</v>
      </c>
      <c r="AY72" s="191">
        <f t="shared" si="70"/>
        <v>2500</v>
      </c>
      <c r="AZ72" s="191">
        <f t="shared" si="71"/>
        <v>2500</v>
      </c>
      <c r="BA72" s="191">
        <f t="shared" si="72"/>
        <v>125</v>
      </c>
      <c r="BB72" s="191">
        <f t="shared" si="73"/>
        <v>-318.22</v>
      </c>
      <c r="BC72" s="191">
        <f t="shared" si="74"/>
        <v>-10.91</v>
      </c>
      <c r="BD72" s="191">
        <f t="shared" si="75"/>
        <v>-1.2</v>
      </c>
      <c r="BE72" s="191">
        <f t="shared" si="76"/>
        <v>-82.68</v>
      </c>
      <c r="BF72" s="191">
        <f t="shared" si="77"/>
        <v>-125</v>
      </c>
    </row>
    <row r="73" spans="2:58">
      <c r="B73" s="3" t="s">
        <v>273</v>
      </c>
      <c r="C73" s="166" t="str">
        <f>_xlfn.XLOOKUP(B73,'2024.9'!B:B,'2024.9'!G:G)</f>
        <v>2019/03/06</v>
      </c>
      <c r="D73">
        <f>_xlfn.XLOOKUP(B73,'Sum 2024.7-2024.9'!B:B,'Sum 2024.7-2024.9'!D:D)</f>
        <v>0</v>
      </c>
      <c r="E73" t="str">
        <f>_xlfn.XLOOKUP(B73,'2024.9'!B:B,'2024.9'!C:C)</f>
        <v>运营中心</v>
      </c>
      <c r="F73" t="str">
        <f>_xlfn.XLOOKUP(B73,'2024.9'!B:B,'2024.9'!F:F)</f>
        <v>装配电工</v>
      </c>
      <c r="G73">
        <f>_xlfn.XLOOKUP(B73,'2024.9姓名及payroll计数'!A:A,'2024.9姓名及payroll计数'!B:B)</f>
        <v>1</v>
      </c>
      <c r="H73" s="10">
        <f>_xlfn.XLOOKUP(B73,'Sum 2024.7-2024.9'!B:B,'Sum 2024.7-2024.9'!H:H)</f>
        <v>9555.9</v>
      </c>
      <c r="I73" s="10">
        <f>IFERROR(AVERAGEIF(#REF!,B73,#REF!),0)</f>
        <v>0</v>
      </c>
      <c r="J73" s="10">
        <f>_xlfn.XLOOKUP(B73,'Sum 2024.7-2024.9'!B:B,'Sum 2024.7-2024.9'!J:J)</f>
        <v>1900</v>
      </c>
      <c r="K73" s="10">
        <f>IFERROR(AVERAGEIF(#REF!,B73,#REF!),0)</f>
        <v>0</v>
      </c>
      <c r="M73" s="10">
        <f>SUMIF('2024.9'!B:B,B73,'2024.9'!L:L)</f>
        <v>363.68</v>
      </c>
      <c r="O73" s="10">
        <f>SUMIF('2024.9'!B:B,B73,'2024.9'!N:N)</f>
        <v>9.09</v>
      </c>
      <c r="P73" s="10">
        <f>SUMIF('2024.9'!B:B,B73,'2024.9'!P:P)</f>
        <v>3.8</v>
      </c>
      <c r="R73" s="10">
        <f>SUMIF('2024.9'!B:B,B73,'2024.9'!M:M)</f>
        <v>90.92</v>
      </c>
      <c r="T73" s="10">
        <f>SUMIF('2024.9'!B:B,B73,'2024.9'!O:O)</f>
        <v>0</v>
      </c>
      <c r="U73" s="10">
        <f t="shared" si="40"/>
        <v>9555.9</v>
      </c>
      <c r="V73" s="10">
        <f t="shared" si="41"/>
        <v>9555.9</v>
      </c>
      <c r="W73" s="10">
        <f t="shared" si="42"/>
        <v>1433.385</v>
      </c>
      <c r="X73" s="10">
        <f t="shared" si="43"/>
        <v>9555.9</v>
      </c>
      <c r="Y73" s="10">
        <f t="shared" si="44"/>
        <v>9555.9</v>
      </c>
      <c r="Z73" s="10">
        <f t="shared" si="45"/>
        <v>76.4472</v>
      </c>
      <c r="AA73" s="10">
        <f t="shared" si="46"/>
        <v>9555.9</v>
      </c>
      <c r="AB73" s="10">
        <f t="shared" si="47"/>
        <v>19.1118</v>
      </c>
      <c r="AC73" s="10">
        <f t="shared" si="48"/>
        <v>9555.9</v>
      </c>
      <c r="AD73" s="10">
        <f t="shared" si="49"/>
        <v>5626</v>
      </c>
      <c r="AE73" s="10">
        <f t="shared" si="50"/>
        <v>225.04</v>
      </c>
      <c r="AF73" s="10">
        <f t="shared" si="51"/>
        <v>9555.9</v>
      </c>
      <c r="AG73" s="10">
        <f t="shared" si="52"/>
        <v>9555.9</v>
      </c>
      <c r="AH73" s="10">
        <f t="shared" si="53"/>
        <v>477.795</v>
      </c>
      <c r="AI73" s="10">
        <f t="shared" si="54"/>
        <v>-1069.705</v>
      </c>
      <c r="AJ73" s="10">
        <f t="shared" si="55"/>
        <v>-67.3572</v>
      </c>
      <c r="AK73" s="10">
        <f t="shared" si="56"/>
        <v>-15.3118</v>
      </c>
      <c r="AL73" s="10">
        <f t="shared" si="57"/>
        <v>-134.12</v>
      </c>
      <c r="AM73" s="10">
        <f t="shared" si="58"/>
        <v>-477.795</v>
      </c>
      <c r="AN73" s="10">
        <f t="shared" si="59"/>
        <v>4546</v>
      </c>
      <c r="AO73" s="10">
        <f t="shared" si="60"/>
        <v>4546</v>
      </c>
      <c r="AP73" s="10">
        <f t="shared" si="61"/>
        <v>681.9</v>
      </c>
      <c r="AQ73" s="191">
        <f t="shared" si="62"/>
        <v>1900</v>
      </c>
      <c r="AR73" s="191">
        <f t="shared" si="63"/>
        <v>1900</v>
      </c>
      <c r="AS73" s="191">
        <f t="shared" si="64"/>
        <v>15.2</v>
      </c>
      <c r="AT73" s="191">
        <f t="shared" si="65"/>
        <v>1900</v>
      </c>
      <c r="AU73" s="191">
        <f t="shared" si="66"/>
        <v>3.8</v>
      </c>
      <c r="AV73" s="191">
        <f t="shared" si="67"/>
        <v>4340</v>
      </c>
      <c r="AW73" s="191">
        <f t="shared" si="68"/>
        <v>4340</v>
      </c>
      <c r="AX73" s="191">
        <f t="shared" si="69"/>
        <v>173.6</v>
      </c>
      <c r="AY73" s="191">
        <f t="shared" si="70"/>
        <v>1900</v>
      </c>
      <c r="AZ73" s="191">
        <f t="shared" si="71"/>
        <v>1900</v>
      </c>
      <c r="BA73" s="191">
        <f t="shared" si="72"/>
        <v>95</v>
      </c>
      <c r="BB73" s="191">
        <f t="shared" si="73"/>
        <v>-318.22</v>
      </c>
      <c r="BC73" s="191">
        <f t="shared" si="74"/>
        <v>-6.11</v>
      </c>
      <c r="BD73" s="191">
        <f t="shared" si="75"/>
        <v>0</v>
      </c>
      <c r="BE73" s="191">
        <f t="shared" si="76"/>
        <v>-82.68</v>
      </c>
      <c r="BF73" s="191">
        <f t="shared" si="77"/>
        <v>-95</v>
      </c>
    </row>
    <row r="74" spans="2:58">
      <c r="B74" s="3" t="s">
        <v>275</v>
      </c>
      <c r="C74" s="166" t="str">
        <f>_xlfn.XLOOKUP(B74,'2024.9'!B:B,'2024.9'!G:G)</f>
        <v>2018/05/02</v>
      </c>
      <c r="D74">
        <f>_xlfn.XLOOKUP(B74,'Sum 2024.7-2024.9'!B:B,'Sum 2024.7-2024.9'!D:D)</f>
        <v>0</v>
      </c>
      <c r="E74" t="str">
        <f>_xlfn.XLOOKUP(B74,'2024.9'!B:B,'2024.9'!C:C)</f>
        <v>运营中心</v>
      </c>
      <c r="F74" t="str">
        <f>_xlfn.XLOOKUP(B74,'2024.9'!B:B,'2024.9'!F:F)</f>
        <v>装配钳工</v>
      </c>
      <c r="G74">
        <f>_xlfn.XLOOKUP(B74,'2024.9姓名及payroll计数'!A:A,'2024.9姓名及payroll计数'!B:B)</f>
        <v>1</v>
      </c>
      <c r="H74" s="10">
        <f>_xlfn.XLOOKUP(B74,'Sum 2024.7-2024.9'!B:B,'Sum 2024.7-2024.9'!H:H)</f>
        <v>8162.98</v>
      </c>
      <c r="I74" s="10">
        <f>IFERROR(AVERAGEIF(#REF!,B74,#REF!),0)</f>
        <v>0</v>
      </c>
      <c r="J74" s="10">
        <f>_xlfn.XLOOKUP(B74,'Sum 2024.7-2024.9'!B:B,'Sum 2024.7-2024.9'!J:J)</f>
        <v>1900</v>
      </c>
      <c r="K74" s="10">
        <f>IFERROR(AVERAGEIF(#REF!,B74,#REF!),0)</f>
        <v>0</v>
      </c>
      <c r="M74" s="10">
        <f>SUMIF('2024.9'!B:B,B74,'2024.9'!L:L)</f>
        <v>363.68</v>
      </c>
      <c r="O74" s="10">
        <f>SUMIF('2024.9'!B:B,B74,'2024.9'!N:N)</f>
        <v>9.09</v>
      </c>
      <c r="P74" s="10">
        <f>SUMIF('2024.9'!B:B,B74,'2024.9'!P:P)</f>
        <v>3.8</v>
      </c>
      <c r="R74" s="10">
        <f>SUMIF('2024.9'!B:B,B74,'2024.9'!M:M)</f>
        <v>90.92</v>
      </c>
      <c r="T74" s="10">
        <f>SUMIF('2024.9'!B:B,B74,'2024.9'!O:O)</f>
        <v>0</v>
      </c>
      <c r="U74" s="10">
        <f t="shared" si="40"/>
        <v>8162.98</v>
      </c>
      <c r="V74" s="10">
        <f t="shared" si="41"/>
        <v>8162.98</v>
      </c>
      <c r="W74" s="10">
        <f t="shared" si="42"/>
        <v>1224.447</v>
      </c>
      <c r="X74" s="10">
        <f t="shared" si="43"/>
        <v>8162.98</v>
      </c>
      <c r="Y74" s="10">
        <f t="shared" si="44"/>
        <v>8162.98</v>
      </c>
      <c r="Z74" s="10">
        <f t="shared" si="45"/>
        <v>65.30384</v>
      </c>
      <c r="AA74" s="10">
        <f t="shared" si="46"/>
        <v>8162.98</v>
      </c>
      <c r="AB74" s="10">
        <f t="shared" si="47"/>
        <v>16.32596</v>
      </c>
      <c r="AC74" s="10">
        <f t="shared" si="48"/>
        <v>8162.98</v>
      </c>
      <c r="AD74" s="10">
        <f t="shared" si="49"/>
        <v>5626</v>
      </c>
      <c r="AE74" s="10">
        <f t="shared" si="50"/>
        <v>225.04</v>
      </c>
      <c r="AF74" s="10">
        <f t="shared" si="51"/>
        <v>8162.98</v>
      </c>
      <c r="AG74" s="10">
        <f t="shared" si="52"/>
        <v>8162.98</v>
      </c>
      <c r="AH74" s="10">
        <f t="shared" si="53"/>
        <v>408.149</v>
      </c>
      <c r="AI74" s="10">
        <f t="shared" si="54"/>
        <v>-860.767</v>
      </c>
      <c r="AJ74" s="10">
        <f t="shared" si="55"/>
        <v>-56.21384</v>
      </c>
      <c r="AK74" s="10">
        <f t="shared" si="56"/>
        <v>-12.52596</v>
      </c>
      <c r="AL74" s="10">
        <f t="shared" si="57"/>
        <v>-134.12</v>
      </c>
      <c r="AM74" s="10">
        <f t="shared" si="58"/>
        <v>-408.149</v>
      </c>
      <c r="AN74" s="10">
        <f t="shared" si="59"/>
        <v>4546</v>
      </c>
      <c r="AO74" s="10">
        <f t="shared" si="60"/>
        <v>4546</v>
      </c>
      <c r="AP74" s="10">
        <f t="shared" si="61"/>
        <v>681.9</v>
      </c>
      <c r="AQ74" s="191">
        <f t="shared" si="62"/>
        <v>1900</v>
      </c>
      <c r="AR74" s="191">
        <f t="shared" si="63"/>
        <v>1900</v>
      </c>
      <c r="AS74" s="191">
        <f t="shared" si="64"/>
        <v>15.2</v>
      </c>
      <c r="AT74" s="191">
        <f t="shared" si="65"/>
        <v>1900</v>
      </c>
      <c r="AU74" s="191">
        <f t="shared" si="66"/>
        <v>3.8</v>
      </c>
      <c r="AV74" s="191">
        <f t="shared" si="67"/>
        <v>4340</v>
      </c>
      <c r="AW74" s="191">
        <f t="shared" si="68"/>
        <v>4340</v>
      </c>
      <c r="AX74" s="191">
        <f t="shared" si="69"/>
        <v>173.6</v>
      </c>
      <c r="AY74" s="191">
        <f t="shared" si="70"/>
        <v>1900</v>
      </c>
      <c r="AZ74" s="191">
        <f t="shared" si="71"/>
        <v>1900</v>
      </c>
      <c r="BA74" s="191">
        <f t="shared" si="72"/>
        <v>95</v>
      </c>
      <c r="BB74" s="191">
        <f t="shared" si="73"/>
        <v>-318.22</v>
      </c>
      <c r="BC74" s="191">
        <f t="shared" si="74"/>
        <v>-6.11</v>
      </c>
      <c r="BD74" s="191">
        <f t="shared" si="75"/>
        <v>0</v>
      </c>
      <c r="BE74" s="191">
        <f t="shared" si="76"/>
        <v>-82.68</v>
      </c>
      <c r="BF74" s="191">
        <f t="shared" si="77"/>
        <v>-95</v>
      </c>
    </row>
    <row r="75" spans="2:58">
      <c r="B75" s="3" t="s">
        <v>276</v>
      </c>
      <c r="C75" s="166" t="str">
        <f>_xlfn.XLOOKUP(B75,'2024.9'!B:B,'2024.9'!G:G)</f>
        <v>2021/01/04</v>
      </c>
      <c r="D75">
        <f>_xlfn.XLOOKUP(B75,'Sum 2024.7-2024.9'!B:B,'Sum 2024.7-2024.9'!D:D)</f>
        <v>0</v>
      </c>
      <c r="E75" t="str">
        <f>_xlfn.XLOOKUP(B75,'2024.9'!B:B,'2024.9'!C:C)</f>
        <v>采购部</v>
      </c>
      <c r="F75" t="str">
        <f>_xlfn.XLOOKUP(B75,'2024.9'!B:B,'2024.9'!F:F)</f>
        <v>战略采购</v>
      </c>
      <c r="G75">
        <f>_xlfn.XLOOKUP(B75,'2024.9姓名及payroll计数'!A:A,'2024.9姓名及payroll计数'!B:B)</f>
        <v>1</v>
      </c>
      <c r="H75" s="10">
        <f>_xlfn.XLOOKUP(B75,'Sum 2024.7-2024.9'!B:B,'Sum 2024.7-2024.9'!H:H)</f>
        <v>8258.4</v>
      </c>
      <c r="I75" s="10">
        <f>IFERROR(AVERAGEIF(#REF!,B75,#REF!),0)</f>
        <v>0</v>
      </c>
      <c r="J75" s="10">
        <f>_xlfn.XLOOKUP(B75,'Sum 2024.7-2024.9'!B:B,'Sum 2024.7-2024.9'!J:J)</f>
        <v>3212</v>
      </c>
      <c r="K75" s="10">
        <f>IFERROR(AVERAGEIF(#REF!,B75,#REF!),0)</f>
        <v>0</v>
      </c>
      <c r="M75" s="10">
        <f>SUMIF('2024.9'!B:B,B75,'2024.9'!L:L)</f>
        <v>363.68</v>
      </c>
      <c r="O75" s="10">
        <f>SUMIF('2024.9'!B:B,B75,'2024.9'!N:N)</f>
        <v>9.09</v>
      </c>
      <c r="P75" s="10">
        <f>SUMIF('2024.9'!B:B,B75,'2024.9'!P:P)</f>
        <v>3.8</v>
      </c>
      <c r="R75" s="10">
        <f>SUMIF('2024.9'!B:B,B75,'2024.9'!M:M)</f>
        <v>90.92</v>
      </c>
      <c r="T75" s="10">
        <f>SUMIF('2024.9'!B:B,B75,'2024.9'!O:O)</f>
        <v>0</v>
      </c>
      <c r="U75" s="10">
        <f t="shared" si="40"/>
        <v>8258.4</v>
      </c>
      <c r="V75" s="10">
        <f t="shared" si="41"/>
        <v>8258.4</v>
      </c>
      <c r="W75" s="10">
        <f t="shared" si="42"/>
        <v>1238.76</v>
      </c>
      <c r="X75" s="10">
        <f t="shared" si="43"/>
        <v>8258.4</v>
      </c>
      <c r="Y75" s="10">
        <f t="shared" si="44"/>
        <v>8258.4</v>
      </c>
      <c r="Z75" s="10">
        <f t="shared" si="45"/>
        <v>66.0672</v>
      </c>
      <c r="AA75" s="10">
        <f t="shared" si="46"/>
        <v>8258.4</v>
      </c>
      <c r="AB75" s="10">
        <f t="shared" si="47"/>
        <v>16.5168</v>
      </c>
      <c r="AC75" s="10">
        <f t="shared" si="48"/>
        <v>8258.4</v>
      </c>
      <c r="AD75" s="10">
        <f t="shared" si="49"/>
        <v>5626</v>
      </c>
      <c r="AE75" s="10">
        <f t="shared" si="50"/>
        <v>225.04</v>
      </c>
      <c r="AF75" s="10">
        <f t="shared" si="51"/>
        <v>8258.4</v>
      </c>
      <c r="AG75" s="10">
        <f t="shared" si="52"/>
        <v>8258.4</v>
      </c>
      <c r="AH75" s="10">
        <f t="shared" si="53"/>
        <v>412.92</v>
      </c>
      <c r="AI75" s="10">
        <f t="shared" si="54"/>
        <v>-875.08</v>
      </c>
      <c r="AJ75" s="10">
        <f t="shared" si="55"/>
        <v>-56.9772</v>
      </c>
      <c r="AK75" s="10">
        <f t="shared" si="56"/>
        <v>-12.7168</v>
      </c>
      <c r="AL75" s="10">
        <f t="shared" si="57"/>
        <v>-134.12</v>
      </c>
      <c r="AM75" s="10">
        <f t="shared" si="58"/>
        <v>-412.92</v>
      </c>
      <c r="AN75" s="10">
        <f t="shared" si="59"/>
        <v>4546</v>
      </c>
      <c r="AO75" s="10">
        <f t="shared" si="60"/>
        <v>4546</v>
      </c>
      <c r="AP75" s="10">
        <f t="shared" si="61"/>
        <v>681.9</v>
      </c>
      <c r="AQ75" s="191">
        <f t="shared" si="62"/>
        <v>3212</v>
      </c>
      <c r="AR75" s="191">
        <f t="shared" si="63"/>
        <v>3212</v>
      </c>
      <c r="AS75" s="191">
        <f t="shared" si="64"/>
        <v>25.696</v>
      </c>
      <c r="AT75" s="191">
        <f t="shared" si="65"/>
        <v>3212</v>
      </c>
      <c r="AU75" s="191">
        <f t="shared" si="66"/>
        <v>6.424</v>
      </c>
      <c r="AV75" s="191">
        <f t="shared" si="67"/>
        <v>4340</v>
      </c>
      <c r="AW75" s="191">
        <f t="shared" si="68"/>
        <v>4340</v>
      </c>
      <c r="AX75" s="191">
        <f t="shared" si="69"/>
        <v>173.6</v>
      </c>
      <c r="AY75" s="191">
        <f t="shared" si="70"/>
        <v>3212</v>
      </c>
      <c r="AZ75" s="191">
        <f t="shared" si="71"/>
        <v>3212</v>
      </c>
      <c r="BA75" s="191">
        <f t="shared" si="72"/>
        <v>160.6</v>
      </c>
      <c r="BB75" s="191">
        <f t="shared" si="73"/>
        <v>-318.22</v>
      </c>
      <c r="BC75" s="191">
        <f t="shared" si="74"/>
        <v>-16.606</v>
      </c>
      <c r="BD75" s="191">
        <f t="shared" si="75"/>
        <v>-2.624</v>
      </c>
      <c r="BE75" s="191">
        <f t="shared" si="76"/>
        <v>-82.68</v>
      </c>
      <c r="BF75" s="191">
        <f t="shared" si="77"/>
        <v>-160.6</v>
      </c>
    </row>
    <row r="76" spans="2:58">
      <c r="B76" s="3" t="s">
        <v>277</v>
      </c>
      <c r="C76" s="166" t="str">
        <f>_xlfn.XLOOKUP(B76,'2024.9'!B:B,'2024.9'!G:G)</f>
        <v>2019/04/24</v>
      </c>
      <c r="D76">
        <f>_xlfn.XLOOKUP(B76,'Sum 2024.7-2024.9'!B:B,'Sum 2024.7-2024.9'!D:D)</f>
        <v>0</v>
      </c>
      <c r="E76" t="str">
        <f>_xlfn.XLOOKUP(B76,'2024.9'!B:B,'2024.9'!C:C)</f>
        <v>运营中心</v>
      </c>
      <c r="F76" t="str">
        <f>_xlfn.XLOOKUP(B76,'2024.9'!B:B,'2024.9'!F:F)</f>
        <v>仓库文员</v>
      </c>
      <c r="G76">
        <f>_xlfn.XLOOKUP(B76,'2024.9姓名及payroll计数'!A:A,'2024.9姓名及payroll计数'!B:B)</f>
        <v>1</v>
      </c>
      <c r="H76" s="10">
        <f>_xlfn.XLOOKUP(B76,'Sum 2024.7-2024.9'!B:B,'Sum 2024.7-2024.9'!H:H)</f>
        <v>4479.2</v>
      </c>
      <c r="I76" s="10">
        <f>IFERROR(AVERAGEIF(#REF!,B76,#REF!),0)</f>
        <v>0</v>
      </c>
      <c r="J76" s="10">
        <f>_xlfn.XLOOKUP(B76,'Sum 2024.7-2024.9'!B:B,'Sum 2024.7-2024.9'!J:J)</f>
        <v>1900</v>
      </c>
      <c r="K76" s="10">
        <f>IFERROR(AVERAGEIF(#REF!,B76,#REF!),0)</f>
        <v>0</v>
      </c>
      <c r="M76" s="10">
        <f>SUMIF('2024.9'!B:B,B76,'2024.9'!L:L)</f>
        <v>363.68</v>
      </c>
      <c r="O76" s="10">
        <f>SUMIF('2024.9'!B:B,B76,'2024.9'!N:N)</f>
        <v>9.09</v>
      </c>
      <c r="P76" s="10">
        <f>SUMIF('2024.9'!B:B,B76,'2024.9'!P:P)</f>
        <v>3.8</v>
      </c>
      <c r="R76" s="10">
        <f>SUMIF('2024.9'!B:B,B76,'2024.9'!M:M)</f>
        <v>90.92</v>
      </c>
      <c r="T76" s="10">
        <f>SUMIF('2024.9'!B:B,B76,'2024.9'!O:O)</f>
        <v>0</v>
      </c>
      <c r="U76" s="10">
        <f t="shared" si="40"/>
        <v>4546</v>
      </c>
      <c r="V76" s="10">
        <f t="shared" si="41"/>
        <v>4546</v>
      </c>
      <c r="W76" s="10">
        <f t="shared" si="42"/>
        <v>681.9</v>
      </c>
      <c r="X76" s="10">
        <f t="shared" si="43"/>
        <v>4479.2</v>
      </c>
      <c r="Y76" s="10">
        <f t="shared" si="44"/>
        <v>4479.2</v>
      </c>
      <c r="Z76" s="10">
        <f t="shared" si="45"/>
        <v>35.8336</v>
      </c>
      <c r="AA76" s="10">
        <f t="shared" si="46"/>
        <v>4479.2</v>
      </c>
      <c r="AB76" s="10">
        <f t="shared" si="47"/>
        <v>8.9584</v>
      </c>
      <c r="AC76" s="10">
        <f t="shared" si="48"/>
        <v>4479.2</v>
      </c>
      <c r="AD76" s="10">
        <f t="shared" si="49"/>
        <v>4479.2</v>
      </c>
      <c r="AE76" s="10">
        <f t="shared" si="50"/>
        <v>179.168</v>
      </c>
      <c r="AF76" s="10">
        <f t="shared" si="51"/>
        <v>4479.2</v>
      </c>
      <c r="AG76" s="10">
        <f t="shared" si="52"/>
        <v>4479.2</v>
      </c>
      <c r="AH76" s="10">
        <f t="shared" si="53"/>
        <v>223.96</v>
      </c>
      <c r="AI76" s="10">
        <f t="shared" si="54"/>
        <v>-318.22</v>
      </c>
      <c r="AJ76" s="10">
        <f t="shared" si="55"/>
        <v>-26.7436</v>
      </c>
      <c r="AK76" s="10">
        <f t="shared" si="56"/>
        <v>-5.1584</v>
      </c>
      <c r="AL76" s="10">
        <f t="shared" si="57"/>
        <v>-88.248</v>
      </c>
      <c r="AM76" s="10">
        <f t="shared" si="58"/>
        <v>-223.96</v>
      </c>
      <c r="AN76" s="10">
        <f t="shared" si="59"/>
        <v>4546</v>
      </c>
      <c r="AO76" s="10">
        <f t="shared" si="60"/>
        <v>4546</v>
      </c>
      <c r="AP76" s="10">
        <f t="shared" si="61"/>
        <v>681.9</v>
      </c>
      <c r="AQ76" s="191">
        <f t="shared" si="62"/>
        <v>1900</v>
      </c>
      <c r="AR76" s="191">
        <f t="shared" si="63"/>
        <v>1900</v>
      </c>
      <c r="AS76" s="191">
        <f t="shared" si="64"/>
        <v>15.2</v>
      </c>
      <c r="AT76" s="191">
        <f t="shared" si="65"/>
        <v>1900</v>
      </c>
      <c r="AU76" s="191">
        <f t="shared" si="66"/>
        <v>3.8</v>
      </c>
      <c r="AV76" s="191">
        <f t="shared" si="67"/>
        <v>4340</v>
      </c>
      <c r="AW76" s="191">
        <f t="shared" si="68"/>
        <v>4340</v>
      </c>
      <c r="AX76" s="191">
        <f t="shared" si="69"/>
        <v>173.6</v>
      </c>
      <c r="AY76" s="191">
        <f t="shared" si="70"/>
        <v>1900</v>
      </c>
      <c r="AZ76" s="191">
        <f t="shared" si="71"/>
        <v>1900</v>
      </c>
      <c r="BA76" s="191">
        <f t="shared" si="72"/>
        <v>95</v>
      </c>
      <c r="BB76" s="191">
        <f t="shared" si="73"/>
        <v>-318.22</v>
      </c>
      <c r="BC76" s="191">
        <f t="shared" si="74"/>
        <v>-6.11</v>
      </c>
      <c r="BD76" s="191">
        <f t="shared" si="75"/>
        <v>0</v>
      </c>
      <c r="BE76" s="191">
        <f t="shared" si="76"/>
        <v>-82.68</v>
      </c>
      <c r="BF76" s="191">
        <f t="shared" si="77"/>
        <v>-95</v>
      </c>
    </row>
    <row r="77" spans="2:58">
      <c r="B77" s="3" t="s">
        <v>278</v>
      </c>
      <c r="C77" s="166" t="str">
        <f>_xlfn.XLOOKUP(B77,'2024.9'!B:B,'2024.9'!G:G)</f>
        <v>2021/06/07</v>
      </c>
      <c r="D77">
        <f>_xlfn.XLOOKUP(B77,'Sum 2024.7-2024.9'!B:B,'Sum 2024.7-2024.9'!D:D)</f>
        <v>0</v>
      </c>
      <c r="E77" t="str">
        <f>_xlfn.XLOOKUP(B77,'2024.9'!B:B,'2024.9'!C:C)</f>
        <v>研发部</v>
      </c>
      <c r="F77" t="str">
        <f>_xlfn.XLOOKUP(B77,'2024.9'!B:B,'2024.9'!F:F)</f>
        <v>机械工程师</v>
      </c>
      <c r="G77">
        <f>_xlfn.XLOOKUP(B77,'2024.9姓名及payroll计数'!A:A,'2024.9姓名及payroll计数'!B:B)</f>
        <v>1</v>
      </c>
      <c r="H77" s="10">
        <f>_xlfn.XLOOKUP(B77,'Sum 2024.7-2024.9'!B:B,'Sum 2024.7-2024.9'!H:H)</f>
        <v>9500.14</v>
      </c>
      <c r="I77" s="10">
        <f>IFERROR(AVERAGEIF(#REF!,B77,#REF!),0)</f>
        <v>0</v>
      </c>
      <c r="J77" s="10">
        <f>_xlfn.XLOOKUP(B77,'Sum 2024.7-2024.9'!B:B,'Sum 2024.7-2024.9'!J:J)</f>
        <v>3471</v>
      </c>
      <c r="K77" s="10">
        <f>IFERROR(AVERAGEIF(#REF!,B77,#REF!),0)</f>
        <v>0</v>
      </c>
      <c r="M77" s="10">
        <f>SUMIF('2024.9'!B:B,B77,'2024.9'!L:L)</f>
        <v>363.68</v>
      </c>
      <c r="O77" s="10">
        <f>SUMIF('2024.9'!B:B,B77,'2024.9'!N:N)</f>
        <v>9.09</v>
      </c>
      <c r="P77" s="10">
        <f>SUMIF('2024.9'!B:B,B77,'2024.9'!P:P)</f>
        <v>3.8</v>
      </c>
      <c r="R77" s="10">
        <f>SUMIF('2024.9'!B:B,B77,'2024.9'!M:M)</f>
        <v>90.92</v>
      </c>
      <c r="T77" s="10">
        <f>SUMIF('2024.9'!B:B,B77,'2024.9'!O:O)</f>
        <v>0</v>
      </c>
      <c r="U77" s="10">
        <f t="shared" si="40"/>
        <v>9500.14</v>
      </c>
      <c r="V77" s="10">
        <f t="shared" si="41"/>
        <v>9500.14</v>
      </c>
      <c r="W77" s="10">
        <f t="shared" si="42"/>
        <v>1425.021</v>
      </c>
      <c r="X77" s="10">
        <f t="shared" si="43"/>
        <v>9500.14</v>
      </c>
      <c r="Y77" s="10">
        <f t="shared" si="44"/>
        <v>9500.14</v>
      </c>
      <c r="Z77" s="10">
        <f t="shared" si="45"/>
        <v>76.00112</v>
      </c>
      <c r="AA77" s="10">
        <f t="shared" si="46"/>
        <v>9500.14</v>
      </c>
      <c r="AB77" s="10">
        <f t="shared" si="47"/>
        <v>19.00028</v>
      </c>
      <c r="AC77" s="10">
        <f t="shared" si="48"/>
        <v>9500.14</v>
      </c>
      <c r="AD77" s="10">
        <f t="shared" si="49"/>
        <v>5626</v>
      </c>
      <c r="AE77" s="10">
        <f t="shared" si="50"/>
        <v>225.04</v>
      </c>
      <c r="AF77" s="10">
        <f t="shared" si="51"/>
        <v>9500.14</v>
      </c>
      <c r="AG77" s="10">
        <f t="shared" si="52"/>
        <v>9500.14</v>
      </c>
      <c r="AH77" s="10">
        <f t="shared" si="53"/>
        <v>475.007</v>
      </c>
      <c r="AI77" s="10">
        <f t="shared" si="54"/>
        <v>-1061.341</v>
      </c>
      <c r="AJ77" s="10">
        <f t="shared" si="55"/>
        <v>-66.91112</v>
      </c>
      <c r="AK77" s="10">
        <f t="shared" si="56"/>
        <v>-15.20028</v>
      </c>
      <c r="AL77" s="10">
        <f t="shared" si="57"/>
        <v>-134.12</v>
      </c>
      <c r="AM77" s="10">
        <f t="shared" si="58"/>
        <v>-475.007</v>
      </c>
      <c r="AN77" s="10">
        <f t="shared" si="59"/>
        <v>4546</v>
      </c>
      <c r="AO77" s="10">
        <f t="shared" si="60"/>
        <v>4546</v>
      </c>
      <c r="AP77" s="10">
        <f t="shared" si="61"/>
        <v>681.9</v>
      </c>
      <c r="AQ77" s="191">
        <f t="shared" si="62"/>
        <v>3471</v>
      </c>
      <c r="AR77" s="191">
        <f t="shared" si="63"/>
        <v>3471</v>
      </c>
      <c r="AS77" s="191">
        <f t="shared" si="64"/>
        <v>27.768</v>
      </c>
      <c r="AT77" s="191">
        <f t="shared" si="65"/>
        <v>3471</v>
      </c>
      <c r="AU77" s="191">
        <f t="shared" si="66"/>
        <v>6.942</v>
      </c>
      <c r="AV77" s="191">
        <f t="shared" si="67"/>
        <v>4340</v>
      </c>
      <c r="AW77" s="191">
        <f t="shared" si="68"/>
        <v>4340</v>
      </c>
      <c r="AX77" s="191">
        <f t="shared" si="69"/>
        <v>173.6</v>
      </c>
      <c r="AY77" s="191">
        <f t="shared" si="70"/>
        <v>3471</v>
      </c>
      <c r="AZ77" s="191">
        <f t="shared" si="71"/>
        <v>3471</v>
      </c>
      <c r="BA77" s="191">
        <f t="shared" si="72"/>
        <v>173.55</v>
      </c>
      <c r="BB77" s="191">
        <f t="shared" si="73"/>
        <v>-318.22</v>
      </c>
      <c r="BC77" s="191">
        <f t="shared" si="74"/>
        <v>-18.678</v>
      </c>
      <c r="BD77" s="191">
        <f t="shared" si="75"/>
        <v>-3.142</v>
      </c>
      <c r="BE77" s="191">
        <f t="shared" si="76"/>
        <v>-82.68</v>
      </c>
      <c r="BF77" s="191">
        <f t="shared" si="77"/>
        <v>-173.55</v>
      </c>
    </row>
    <row r="78" spans="2:58">
      <c r="B78" s="3" t="s">
        <v>279</v>
      </c>
      <c r="C78" s="166" t="str">
        <f>_xlfn.XLOOKUP(B78,'2024.9'!B:B,'2024.9'!G:G)</f>
        <v>2020/03/18</v>
      </c>
      <c r="D78">
        <f>_xlfn.XLOOKUP(B78,'Sum 2024.7-2024.9'!B:B,'Sum 2024.7-2024.9'!D:D)</f>
        <v>0</v>
      </c>
      <c r="E78" t="str">
        <f>_xlfn.XLOOKUP(B78,'2024.9'!B:B,'2024.9'!C:C)</f>
        <v>研发部</v>
      </c>
      <c r="F78" t="str">
        <f>_xlfn.XLOOKUP(B78,'2024.9'!B:B,'2024.9'!F:F)</f>
        <v>软件工程师</v>
      </c>
      <c r="G78">
        <f>_xlfn.XLOOKUP(B78,'2024.9姓名及payroll计数'!A:A,'2024.9姓名及payroll计数'!B:B)</f>
        <v>1</v>
      </c>
      <c r="H78" s="10">
        <f>_xlfn.XLOOKUP(B78,'Sum 2024.7-2024.9'!B:B,'Sum 2024.7-2024.9'!H:H)</f>
        <v>11105.78</v>
      </c>
      <c r="I78" s="10">
        <f>IFERROR(AVERAGEIF(#REF!,B78,#REF!),0)</f>
        <v>0</v>
      </c>
      <c r="J78" s="10">
        <f>_xlfn.XLOOKUP(B78,'Sum 2024.7-2024.9'!B:B,'Sum 2024.7-2024.9'!J:J)</f>
        <v>4536</v>
      </c>
      <c r="K78" s="10">
        <f>IFERROR(AVERAGEIF(#REF!,B78,#REF!),0)</f>
        <v>0</v>
      </c>
      <c r="M78" s="10">
        <f>SUMIF('2024.9'!B:B,B78,'2024.9'!L:L)</f>
        <v>363.68</v>
      </c>
      <c r="O78" s="10">
        <f>SUMIF('2024.9'!B:B,B78,'2024.9'!N:N)</f>
        <v>9.09</v>
      </c>
      <c r="P78" s="10">
        <f>SUMIF('2024.9'!B:B,B78,'2024.9'!P:P)</f>
        <v>3.8</v>
      </c>
      <c r="R78" s="10">
        <f>SUMIF('2024.9'!B:B,B78,'2024.9'!M:M)</f>
        <v>90.92</v>
      </c>
      <c r="T78" s="10">
        <f>SUMIF('2024.9'!B:B,B78,'2024.9'!O:O)</f>
        <v>500</v>
      </c>
      <c r="U78" s="10">
        <f t="shared" si="40"/>
        <v>11105.78</v>
      </c>
      <c r="V78" s="10">
        <f t="shared" si="41"/>
        <v>11105.78</v>
      </c>
      <c r="W78" s="10">
        <f t="shared" si="42"/>
        <v>1665.867</v>
      </c>
      <c r="X78" s="10">
        <f t="shared" si="43"/>
        <v>11105.78</v>
      </c>
      <c r="Y78" s="10">
        <f t="shared" si="44"/>
        <v>11105.78</v>
      </c>
      <c r="Z78" s="10">
        <f t="shared" si="45"/>
        <v>88.84624</v>
      </c>
      <c r="AA78" s="10">
        <f t="shared" si="46"/>
        <v>11105.78</v>
      </c>
      <c r="AB78" s="10">
        <f t="shared" si="47"/>
        <v>22.21156</v>
      </c>
      <c r="AC78" s="10">
        <f t="shared" si="48"/>
        <v>11105.78</v>
      </c>
      <c r="AD78" s="10">
        <f t="shared" si="49"/>
        <v>5626</v>
      </c>
      <c r="AE78" s="10">
        <f t="shared" si="50"/>
        <v>225.04</v>
      </c>
      <c r="AF78" s="10">
        <f t="shared" si="51"/>
        <v>11105.78</v>
      </c>
      <c r="AG78" s="10">
        <f t="shared" si="52"/>
        <v>11105.78</v>
      </c>
      <c r="AH78" s="10">
        <f t="shared" si="53"/>
        <v>555.289</v>
      </c>
      <c r="AI78" s="10">
        <f t="shared" si="54"/>
        <v>-1302.187</v>
      </c>
      <c r="AJ78" s="10">
        <f t="shared" si="55"/>
        <v>-79.75624</v>
      </c>
      <c r="AK78" s="10">
        <f t="shared" si="56"/>
        <v>-18.41156</v>
      </c>
      <c r="AL78" s="10">
        <f t="shared" si="57"/>
        <v>-134.12</v>
      </c>
      <c r="AM78" s="10">
        <f t="shared" si="58"/>
        <v>-55.2890000000001</v>
      </c>
      <c r="AN78" s="10">
        <f t="shared" si="59"/>
        <v>4546</v>
      </c>
      <c r="AO78" s="10">
        <f t="shared" si="60"/>
        <v>4546</v>
      </c>
      <c r="AP78" s="10">
        <f t="shared" si="61"/>
        <v>681.9</v>
      </c>
      <c r="AQ78" s="191">
        <f t="shared" si="62"/>
        <v>4536</v>
      </c>
      <c r="AR78" s="191">
        <f t="shared" si="63"/>
        <v>4536</v>
      </c>
      <c r="AS78" s="191">
        <f t="shared" si="64"/>
        <v>36.288</v>
      </c>
      <c r="AT78" s="191">
        <f t="shared" si="65"/>
        <v>4536</v>
      </c>
      <c r="AU78" s="191">
        <f t="shared" si="66"/>
        <v>9.072</v>
      </c>
      <c r="AV78" s="191">
        <f t="shared" si="67"/>
        <v>4536</v>
      </c>
      <c r="AW78" s="191">
        <f t="shared" si="68"/>
        <v>4536</v>
      </c>
      <c r="AX78" s="191">
        <f t="shared" si="69"/>
        <v>181.44</v>
      </c>
      <c r="AY78" s="191">
        <f t="shared" si="70"/>
        <v>4536</v>
      </c>
      <c r="AZ78" s="191">
        <f t="shared" si="71"/>
        <v>4536</v>
      </c>
      <c r="BA78" s="191">
        <f t="shared" si="72"/>
        <v>226.8</v>
      </c>
      <c r="BB78" s="191">
        <f t="shared" si="73"/>
        <v>-318.22</v>
      </c>
      <c r="BC78" s="191">
        <f t="shared" si="74"/>
        <v>-27.198</v>
      </c>
      <c r="BD78" s="191">
        <f t="shared" si="75"/>
        <v>-5.272</v>
      </c>
      <c r="BE78" s="191">
        <f t="shared" si="76"/>
        <v>-90.52</v>
      </c>
      <c r="BF78" s="191">
        <f t="shared" si="77"/>
        <v>0</v>
      </c>
    </row>
    <row r="79" spans="2:58">
      <c r="B79" s="3" t="s">
        <v>280</v>
      </c>
      <c r="C79" s="166">
        <f>_xlfn.XLOOKUP(B79,'2024.9'!B:B,'2024.9'!G:G)</f>
        <v>40504</v>
      </c>
      <c r="D79">
        <f>_xlfn.XLOOKUP(B79,'Sum 2024.7-2024.9'!B:B,'Sum 2024.7-2024.9'!D:D)</f>
        <v>0</v>
      </c>
      <c r="E79" t="str">
        <f>_xlfn.XLOOKUP(B79,'2024.9'!B:B,'2024.9'!C:C)</f>
        <v>销售部</v>
      </c>
      <c r="F79" t="str">
        <f>_xlfn.XLOOKUP(B79,'2024.9'!B:B,'2024.9'!F:F)</f>
        <v>销售支持经理</v>
      </c>
      <c r="G79">
        <f>_xlfn.XLOOKUP(B79,'2024.9姓名及payroll计数'!A:A,'2024.9姓名及payroll计数'!B:B)</f>
        <v>1</v>
      </c>
      <c r="H79" s="10">
        <f>_xlfn.XLOOKUP(B79,'Sum 2024.7-2024.9'!B:B,'Sum 2024.7-2024.9'!H:H)</f>
        <v>10437.5</v>
      </c>
      <c r="I79" s="10">
        <f>IFERROR(AVERAGEIF(#REF!,B79,#REF!),0)</f>
        <v>0</v>
      </c>
      <c r="J79" s="10">
        <f>_xlfn.XLOOKUP(B79,'Sum 2024.7-2024.9'!B:B,'Sum 2024.7-2024.9'!J:J)</f>
        <v>4453</v>
      </c>
      <c r="K79" s="10">
        <f>IFERROR(AVERAGEIF(#REF!,B79,#REF!),0)</f>
        <v>0</v>
      </c>
      <c r="M79" s="10">
        <f>SUMIF('2024.9'!B:B,B79,'2024.9'!L:L)</f>
        <v>363.68</v>
      </c>
      <c r="O79" s="10">
        <f>SUMIF('2024.9'!B:B,B79,'2024.9'!N:N)</f>
        <v>9.09</v>
      </c>
      <c r="P79" s="10">
        <f>SUMIF('2024.9'!B:B,B79,'2024.9'!P:P)</f>
        <v>3.8</v>
      </c>
      <c r="R79" s="10">
        <f>SUMIF('2024.9'!B:B,B79,'2024.9'!M:M)</f>
        <v>90.92</v>
      </c>
      <c r="T79" s="10">
        <f>SUMIF('2024.9'!B:B,B79,'2024.9'!O:O)</f>
        <v>1000</v>
      </c>
      <c r="U79" s="10">
        <f t="shared" si="40"/>
        <v>10437.5</v>
      </c>
      <c r="V79" s="10">
        <f t="shared" si="41"/>
        <v>10437.5</v>
      </c>
      <c r="W79" s="10">
        <f t="shared" si="42"/>
        <v>1565.625</v>
      </c>
      <c r="X79" s="10">
        <f t="shared" si="43"/>
        <v>10437.5</v>
      </c>
      <c r="Y79" s="10">
        <f t="shared" si="44"/>
        <v>10437.5</v>
      </c>
      <c r="Z79" s="10">
        <f t="shared" si="45"/>
        <v>83.5</v>
      </c>
      <c r="AA79" s="10">
        <f t="shared" si="46"/>
        <v>10437.5</v>
      </c>
      <c r="AB79" s="10">
        <f t="shared" si="47"/>
        <v>20.875</v>
      </c>
      <c r="AC79" s="10">
        <f t="shared" si="48"/>
        <v>10437.5</v>
      </c>
      <c r="AD79" s="10">
        <f t="shared" si="49"/>
        <v>5626</v>
      </c>
      <c r="AE79" s="10">
        <f t="shared" si="50"/>
        <v>225.04</v>
      </c>
      <c r="AF79" s="10">
        <f t="shared" si="51"/>
        <v>10437.5</v>
      </c>
      <c r="AG79" s="10">
        <f t="shared" si="52"/>
        <v>10437.5</v>
      </c>
      <c r="AH79" s="10">
        <f t="shared" si="53"/>
        <v>521.875</v>
      </c>
      <c r="AI79" s="10">
        <f t="shared" si="54"/>
        <v>-1201.945</v>
      </c>
      <c r="AJ79" s="10">
        <f t="shared" si="55"/>
        <v>-74.41</v>
      </c>
      <c r="AK79" s="10">
        <f t="shared" si="56"/>
        <v>-17.075</v>
      </c>
      <c r="AL79" s="10">
        <f t="shared" si="57"/>
        <v>-134.12</v>
      </c>
      <c r="AM79" s="10">
        <f t="shared" si="58"/>
        <v>0</v>
      </c>
      <c r="AN79" s="10">
        <f t="shared" si="59"/>
        <v>4546</v>
      </c>
      <c r="AO79" s="10">
        <f t="shared" si="60"/>
        <v>4546</v>
      </c>
      <c r="AP79" s="10">
        <f t="shared" si="61"/>
        <v>681.9</v>
      </c>
      <c r="AQ79" s="191">
        <f t="shared" si="62"/>
        <v>4453</v>
      </c>
      <c r="AR79" s="191">
        <f t="shared" si="63"/>
        <v>4453</v>
      </c>
      <c r="AS79" s="191">
        <f t="shared" si="64"/>
        <v>35.624</v>
      </c>
      <c r="AT79" s="191">
        <f t="shared" si="65"/>
        <v>4453</v>
      </c>
      <c r="AU79" s="191">
        <f t="shared" si="66"/>
        <v>8.906</v>
      </c>
      <c r="AV79" s="191">
        <f t="shared" si="67"/>
        <v>4453</v>
      </c>
      <c r="AW79" s="191">
        <f t="shared" si="68"/>
        <v>4453</v>
      </c>
      <c r="AX79" s="191">
        <f t="shared" si="69"/>
        <v>178.12</v>
      </c>
      <c r="AY79" s="191">
        <f t="shared" si="70"/>
        <v>4453</v>
      </c>
      <c r="AZ79" s="191">
        <f t="shared" si="71"/>
        <v>4453</v>
      </c>
      <c r="BA79" s="191">
        <f t="shared" si="72"/>
        <v>222.65</v>
      </c>
      <c r="BB79" s="191">
        <f t="shared" si="73"/>
        <v>-318.22</v>
      </c>
      <c r="BC79" s="191">
        <f t="shared" si="74"/>
        <v>-26.534</v>
      </c>
      <c r="BD79" s="191">
        <f t="shared" si="75"/>
        <v>-5.106</v>
      </c>
      <c r="BE79" s="191">
        <f t="shared" si="76"/>
        <v>-87.2</v>
      </c>
      <c r="BF79" s="191">
        <f t="shared" si="77"/>
        <v>0</v>
      </c>
    </row>
    <row r="80" spans="2:58">
      <c r="B80" s="3" t="s">
        <v>281</v>
      </c>
      <c r="C80" s="166" t="str">
        <f>_xlfn.XLOOKUP(B80,'2024.9'!B:B,'2024.9'!G:G)</f>
        <v>2020/07/01</v>
      </c>
      <c r="D80">
        <f>_xlfn.XLOOKUP(B80,'Sum 2024.7-2024.9'!B:B,'Sum 2024.7-2024.9'!D:D)</f>
        <v>0</v>
      </c>
      <c r="E80" t="str">
        <f>_xlfn.XLOOKUP(B80,'2024.9'!B:B,'2024.9'!C:C)</f>
        <v>服务营销中心</v>
      </c>
      <c r="F80" t="str">
        <f>_xlfn.XLOOKUP(B80,'2024.9'!B:B,'2024.9'!F:F)</f>
        <v>现场装配技师</v>
      </c>
      <c r="G80">
        <f>_xlfn.XLOOKUP(B80,'2024.9姓名及payroll计数'!A:A,'2024.9姓名及payroll计数'!B:B)</f>
        <v>1</v>
      </c>
      <c r="H80" s="10">
        <f>_xlfn.XLOOKUP(B80,'Sum 2024.7-2024.9'!B:B,'Sum 2024.7-2024.9'!H:H)</f>
        <v>6180.03</v>
      </c>
      <c r="I80" s="10">
        <f>IFERROR(AVERAGEIF(#REF!,B80,#REF!),0)</f>
        <v>0</v>
      </c>
      <c r="J80" s="10">
        <f>_xlfn.XLOOKUP(B80,'Sum 2024.7-2024.9'!B:B,'Sum 2024.7-2024.9'!J:J)</f>
        <v>2363</v>
      </c>
      <c r="K80" s="10">
        <f>IFERROR(AVERAGEIF(#REF!,B80,#REF!),0)</f>
        <v>0</v>
      </c>
      <c r="M80" s="10">
        <f>SUMIF('2024.9'!B:B,B80,'2024.9'!L:L)</f>
        <v>363.68</v>
      </c>
      <c r="O80" s="10">
        <f>SUMIF('2024.9'!B:B,B80,'2024.9'!N:N)</f>
        <v>9.09</v>
      </c>
      <c r="P80" s="10">
        <f>SUMIF('2024.9'!B:B,B80,'2024.9'!P:P)</f>
        <v>3.8</v>
      </c>
      <c r="R80" s="10">
        <f>SUMIF('2024.9'!B:B,B80,'2024.9'!M:M)</f>
        <v>90.92</v>
      </c>
      <c r="T80" s="10">
        <f>SUMIF('2024.9'!B:B,B80,'2024.9'!O:O)</f>
        <v>0</v>
      </c>
      <c r="U80" s="10">
        <f t="shared" si="40"/>
        <v>6180.03</v>
      </c>
      <c r="V80" s="10">
        <f t="shared" si="41"/>
        <v>6180.03</v>
      </c>
      <c r="W80" s="10">
        <f t="shared" si="42"/>
        <v>927.0045</v>
      </c>
      <c r="X80" s="10">
        <f t="shared" si="43"/>
        <v>6180.03</v>
      </c>
      <c r="Y80" s="10">
        <f t="shared" si="44"/>
        <v>6180.03</v>
      </c>
      <c r="Z80" s="10">
        <f t="shared" si="45"/>
        <v>49.44024</v>
      </c>
      <c r="AA80" s="10">
        <f t="shared" si="46"/>
        <v>6180.03</v>
      </c>
      <c r="AB80" s="10">
        <f t="shared" si="47"/>
        <v>12.36006</v>
      </c>
      <c r="AC80" s="10">
        <f t="shared" si="48"/>
        <v>6180.03</v>
      </c>
      <c r="AD80" s="10">
        <f t="shared" si="49"/>
        <v>5626</v>
      </c>
      <c r="AE80" s="10">
        <f t="shared" si="50"/>
        <v>225.04</v>
      </c>
      <c r="AF80" s="10">
        <f t="shared" si="51"/>
        <v>6180.03</v>
      </c>
      <c r="AG80" s="10">
        <f t="shared" si="52"/>
        <v>6180.03</v>
      </c>
      <c r="AH80" s="10">
        <f t="shared" si="53"/>
        <v>309.0015</v>
      </c>
      <c r="AI80" s="10">
        <f t="shared" si="54"/>
        <v>-563.3245</v>
      </c>
      <c r="AJ80" s="10">
        <f t="shared" si="55"/>
        <v>-40.35024</v>
      </c>
      <c r="AK80" s="10">
        <f t="shared" si="56"/>
        <v>-8.56006</v>
      </c>
      <c r="AL80" s="10">
        <f t="shared" si="57"/>
        <v>-134.12</v>
      </c>
      <c r="AM80" s="10">
        <f t="shared" si="58"/>
        <v>-309.0015</v>
      </c>
      <c r="AN80" s="10">
        <f t="shared" si="59"/>
        <v>4546</v>
      </c>
      <c r="AO80" s="10">
        <f t="shared" si="60"/>
        <v>4546</v>
      </c>
      <c r="AP80" s="10">
        <f t="shared" si="61"/>
        <v>681.9</v>
      </c>
      <c r="AQ80" s="191">
        <f t="shared" si="62"/>
        <v>2363</v>
      </c>
      <c r="AR80" s="191">
        <f t="shared" si="63"/>
        <v>2363</v>
      </c>
      <c r="AS80" s="191">
        <f t="shared" si="64"/>
        <v>18.904</v>
      </c>
      <c r="AT80" s="191">
        <f t="shared" si="65"/>
        <v>2363</v>
      </c>
      <c r="AU80" s="191">
        <f t="shared" si="66"/>
        <v>4.726</v>
      </c>
      <c r="AV80" s="191">
        <f t="shared" si="67"/>
        <v>4340</v>
      </c>
      <c r="AW80" s="191">
        <f t="shared" si="68"/>
        <v>4340</v>
      </c>
      <c r="AX80" s="191">
        <f t="shared" si="69"/>
        <v>173.6</v>
      </c>
      <c r="AY80" s="191">
        <f t="shared" si="70"/>
        <v>2363</v>
      </c>
      <c r="AZ80" s="191">
        <f t="shared" si="71"/>
        <v>2363</v>
      </c>
      <c r="BA80" s="191">
        <f t="shared" si="72"/>
        <v>118.15</v>
      </c>
      <c r="BB80" s="191">
        <f t="shared" si="73"/>
        <v>-318.22</v>
      </c>
      <c r="BC80" s="191">
        <f t="shared" si="74"/>
        <v>-9.814</v>
      </c>
      <c r="BD80" s="191">
        <f t="shared" si="75"/>
        <v>-0.926</v>
      </c>
      <c r="BE80" s="191">
        <f t="shared" si="76"/>
        <v>-82.68</v>
      </c>
      <c r="BF80" s="191">
        <f t="shared" si="77"/>
        <v>-118.15</v>
      </c>
    </row>
    <row r="81" spans="2:58">
      <c r="B81" s="3" t="s">
        <v>282</v>
      </c>
      <c r="C81" s="166" t="str">
        <f>_xlfn.XLOOKUP(B81,'2024.9'!B:B,'2024.9'!G:G)</f>
        <v>2021/06/29</v>
      </c>
      <c r="D81">
        <f>_xlfn.XLOOKUP(B81,'Sum 2024.7-2024.9'!B:B,'Sum 2024.7-2024.9'!D:D)</f>
        <v>0</v>
      </c>
      <c r="E81" t="str">
        <f>_xlfn.XLOOKUP(B81,'2024.9'!B:B,'2024.9'!C:C)</f>
        <v>运营中心</v>
      </c>
      <c r="F81" t="str">
        <f>_xlfn.XLOOKUP(B81,'2024.9'!B:B,'2024.9'!F:F)</f>
        <v>装配电工</v>
      </c>
      <c r="G81">
        <f>_xlfn.XLOOKUP(B81,'2024.9姓名及payroll计数'!A:A,'2024.9姓名及payroll计数'!B:B)</f>
        <v>1</v>
      </c>
      <c r="H81" s="10">
        <f>_xlfn.XLOOKUP(B81,'Sum 2024.7-2024.9'!B:B,'Sum 2024.7-2024.9'!H:H)</f>
        <v>7880.82</v>
      </c>
      <c r="I81" s="10">
        <f>IFERROR(AVERAGEIF(#REF!,B81,#REF!),0)</f>
        <v>0</v>
      </c>
      <c r="J81" s="10">
        <f>_xlfn.XLOOKUP(B81,'Sum 2024.7-2024.9'!B:B,'Sum 2024.7-2024.9'!J:J)</f>
        <v>1900</v>
      </c>
      <c r="K81" s="10">
        <f>IFERROR(AVERAGEIF(#REF!,B81,#REF!),0)</f>
        <v>0</v>
      </c>
      <c r="M81" s="10">
        <f>SUMIF('2024.9'!B:B,B81,'2024.9'!L:L)</f>
        <v>363.68</v>
      </c>
      <c r="O81" s="10">
        <f>SUMIF('2024.9'!B:B,B81,'2024.9'!N:N)</f>
        <v>9.09</v>
      </c>
      <c r="P81" s="10">
        <f>SUMIF('2024.9'!B:B,B81,'2024.9'!P:P)</f>
        <v>3.8</v>
      </c>
      <c r="R81" s="10">
        <f>SUMIF('2024.9'!B:B,B81,'2024.9'!M:M)</f>
        <v>90.92</v>
      </c>
      <c r="T81" s="10">
        <f>SUMIF('2024.9'!B:B,B81,'2024.9'!O:O)</f>
        <v>0</v>
      </c>
      <c r="U81" s="10">
        <f t="shared" si="40"/>
        <v>7880.82</v>
      </c>
      <c r="V81" s="10">
        <f t="shared" si="41"/>
        <v>7880.82</v>
      </c>
      <c r="W81" s="10">
        <f t="shared" si="42"/>
        <v>1182.123</v>
      </c>
      <c r="X81" s="10">
        <f t="shared" si="43"/>
        <v>7880.82</v>
      </c>
      <c r="Y81" s="10">
        <f t="shared" si="44"/>
        <v>7880.82</v>
      </c>
      <c r="Z81" s="10">
        <f t="shared" si="45"/>
        <v>63.04656</v>
      </c>
      <c r="AA81" s="10">
        <f t="shared" si="46"/>
        <v>7880.82</v>
      </c>
      <c r="AB81" s="10">
        <f t="shared" si="47"/>
        <v>15.76164</v>
      </c>
      <c r="AC81" s="10">
        <f t="shared" si="48"/>
        <v>7880.82</v>
      </c>
      <c r="AD81" s="10">
        <f t="shared" si="49"/>
        <v>5626</v>
      </c>
      <c r="AE81" s="10">
        <f t="shared" si="50"/>
        <v>225.04</v>
      </c>
      <c r="AF81" s="10">
        <f t="shared" si="51"/>
        <v>7880.82</v>
      </c>
      <c r="AG81" s="10">
        <f t="shared" si="52"/>
        <v>7880.82</v>
      </c>
      <c r="AH81" s="10">
        <f t="shared" si="53"/>
        <v>394.041</v>
      </c>
      <c r="AI81" s="10">
        <f t="shared" si="54"/>
        <v>-818.443</v>
      </c>
      <c r="AJ81" s="10">
        <f t="shared" si="55"/>
        <v>-53.95656</v>
      </c>
      <c r="AK81" s="10">
        <f t="shared" si="56"/>
        <v>-11.96164</v>
      </c>
      <c r="AL81" s="10">
        <f t="shared" si="57"/>
        <v>-134.12</v>
      </c>
      <c r="AM81" s="10">
        <f t="shared" si="58"/>
        <v>-394.041</v>
      </c>
      <c r="AN81" s="10">
        <f t="shared" si="59"/>
        <v>4546</v>
      </c>
      <c r="AO81" s="10">
        <f t="shared" si="60"/>
        <v>4546</v>
      </c>
      <c r="AP81" s="10">
        <f t="shared" si="61"/>
        <v>681.9</v>
      </c>
      <c r="AQ81" s="191">
        <f t="shared" si="62"/>
        <v>1900</v>
      </c>
      <c r="AR81" s="191">
        <f t="shared" si="63"/>
        <v>1900</v>
      </c>
      <c r="AS81" s="191">
        <f t="shared" si="64"/>
        <v>15.2</v>
      </c>
      <c r="AT81" s="191">
        <f t="shared" si="65"/>
        <v>1900</v>
      </c>
      <c r="AU81" s="191">
        <f t="shared" si="66"/>
        <v>3.8</v>
      </c>
      <c r="AV81" s="191">
        <f t="shared" si="67"/>
        <v>4340</v>
      </c>
      <c r="AW81" s="191">
        <f t="shared" si="68"/>
        <v>4340</v>
      </c>
      <c r="AX81" s="191">
        <f t="shared" si="69"/>
        <v>173.6</v>
      </c>
      <c r="AY81" s="191">
        <f t="shared" si="70"/>
        <v>1900</v>
      </c>
      <c r="AZ81" s="191">
        <f t="shared" si="71"/>
        <v>1900</v>
      </c>
      <c r="BA81" s="191">
        <f t="shared" si="72"/>
        <v>95</v>
      </c>
      <c r="BB81" s="191">
        <f t="shared" si="73"/>
        <v>-318.22</v>
      </c>
      <c r="BC81" s="191">
        <f t="shared" si="74"/>
        <v>-6.11</v>
      </c>
      <c r="BD81" s="191">
        <f t="shared" si="75"/>
        <v>0</v>
      </c>
      <c r="BE81" s="191">
        <f t="shared" si="76"/>
        <v>-82.68</v>
      </c>
      <c r="BF81" s="191">
        <f t="shared" si="77"/>
        <v>-95</v>
      </c>
    </row>
    <row r="82" spans="2:58">
      <c r="B82" s="3" t="s">
        <v>480</v>
      </c>
      <c r="C82" s="166" t="str">
        <f>_xlfn.XLOOKUP(B82,'2024.9'!B:B,'2024.9'!G:G)</f>
        <v>2023/07/31</v>
      </c>
      <c r="D82">
        <f>_xlfn.XLOOKUP(B82,'Sum 2024.7-2024.9'!B:B,'Sum 2024.7-2024.9'!D:D)</f>
        <v>0</v>
      </c>
      <c r="E82" t="str">
        <f>_xlfn.XLOOKUP(B82,'2024.9'!B:B,'2024.9'!C:C)</f>
        <v>运营中心</v>
      </c>
      <c r="F82" t="str">
        <f>_xlfn.XLOOKUP(B82,'2024.9'!B:B,'2024.9'!F:F)</f>
        <v>装配电工</v>
      </c>
      <c r="G82">
        <f>_xlfn.XLOOKUP(B82,'2024.9姓名及payroll计数'!A:A,'2024.9姓名及payroll计数'!B:B)</f>
        <v>1</v>
      </c>
      <c r="H82" s="10">
        <f>_xlfn.XLOOKUP(B82,'Sum 2024.7-2024.9'!B:B,'Sum 2024.7-2024.9'!H:H)</f>
        <v>4654.34</v>
      </c>
      <c r="I82" s="10">
        <f>IFERROR(AVERAGEIF(#REF!,B82,#REF!),0)</f>
        <v>0</v>
      </c>
      <c r="J82" s="10">
        <f>_xlfn.XLOOKUP(B82,'Sum 2024.7-2024.9'!B:B,'Sum 2024.7-2024.9'!J:J)</f>
        <v>1900</v>
      </c>
      <c r="K82" s="10">
        <f>IFERROR(AVERAGEIF(#REF!,B82,#REF!),0)</f>
        <v>0</v>
      </c>
      <c r="M82" s="10">
        <f>SUMIF('2024.9'!B:B,B82,'2024.9'!L:L)</f>
        <v>363.68</v>
      </c>
      <c r="O82" s="10">
        <f>SUMIF('2024.9'!B:B,B82,'2024.9'!N:N)</f>
        <v>9.09</v>
      </c>
      <c r="P82" s="10">
        <f>SUMIF('2024.9'!B:B,B82,'2024.9'!P:P)</f>
        <v>3.8</v>
      </c>
      <c r="R82" s="10">
        <f>SUMIF('2024.9'!B:B,B82,'2024.9'!M:M)</f>
        <v>90.92</v>
      </c>
      <c r="T82" s="10">
        <f>SUMIF('2024.9'!B:B,B82,'2024.9'!O:O)</f>
        <v>0</v>
      </c>
      <c r="U82" s="10">
        <f t="shared" si="40"/>
        <v>4654.34</v>
      </c>
      <c r="V82" s="10">
        <f t="shared" si="41"/>
        <v>4654.34</v>
      </c>
      <c r="W82" s="10">
        <f t="shared" si="42"/>
        <v>698.151</v>
      </c>
      <c r="X82" s="10">
        <f t="shared" si="43"/>
        <v>4654.34</v>
      </c>
      <c r="Y82" s="10">
        <f t="shared" si="44"/>
        <v>4654.34</v>
      </c>
      <c r="Z82" s="10">
        <f t="shared" si="45"/>
        <v>37.23472</v>
      </c>
      <c r="AA82" s="10">
        <f t="shared" si="46"/>
        <v>4654.34</v>
      </c>
      <c r="AB82" s="10">
        <f t="shared" si="47"/>
        <v>9.30868</v>
      </c>
      <c r="AC82" s="10">
        <f t="shared" si="48"/>
        <v>4654.34</v>
      </c>
      <c r="AD82" s="10">
        <f t="shared" si="49"/>
        <v>4654.34</v>
      </c>
      <c r="AE82" s="10">
        <f t="shared" si="50"/>
        <v>186.1736</v>
      </c>
      <c r="AF82" s="10">
        <f t="shared" si="51"/>
        <v>4654.34</v>
      </c>
      <c r="AG82" s="10">
        <f t="shared" si="52"/>
        <v>4654.34</v>
      </c>
      <c r="AH82" s="10">
        <f t="shared" si="53"/>
        <v>232.717</v>
      </c>
      <c r="AI82" s="10">
        <f t="shared" si="54"/>
        <v>-334.471</v>
      </c>
      <c r="AJ82" s="10">
        <f t="shared" si="55"/>
        <v>-28.14472</v>
      </c>
      <c r="AK82" s="10">
        <f t="shared" si="56"/>
        <v>-5.50868</v>
      </c>
      <c r="AL82" s="10">
        <f t="shared" si="57"/>
        <v>-95.2536</v>
      </c>
      <c r="AM82" s="10">
        <f t="shared" si="58"/>
        <v>-232.717</v>
      </c>
      <c r="AN82" s="10">
        <f t="shared" si="59"/>
        <v>4546</v>
      </c>
      <c r="AO82" s="10">
        <f t="shared" si="60"/>
        <v>4546</v>
      </c>
      <c r="AP82" s="10">
        <f t="shared" si="61"/>
        <v>681.9</v>
      </c>
      <c r="AQ82" s="191">
        <f t="shared" si="62"/>
        <v>1900</v>
      </c>
      <c r="AR82" s="191">
        <f t="shared" si="63"/>
        <v>1900</v>
      </c>
      <c r="AS82" s="191">
        <f t="shared" si="64"/>
        <v>15.2</v>
      </c>
      <c r="AT82" s="191">
        <f t="shared" si="65"/>
        <v>1900</v>
      </c>
      <c r="AU82" s="191">
        <f t="shared" si="66"/>
        <v>3.8</v>
      </c>
      <c r="AV82" s="191">
        <f t="shared" si="67"/>
        <v>4340</v>
      </c>
      <c r="AW82" s="191">
        <f t="shared" si="68"/>
        <v>4340</v>
      </c>
      <c r="AX82" s="191">
        <f t="shared" si="69"/>
        <v>173.6</v>
      </c>
      <c r="AY82" s="191">
        <f t="shared" si="70"/>
        <v>1900</v>
      </c>
      <c r="AZ82" s="191">
        <f t="shared" si="71"/>
        <v>1900</v>
      </c>
      <c r="BA82" s="191">
        <f t="shared" si="72"/>
        <v>95</v>
      </c>
      <c r="BB82" s="191">
        <f t="shared" si="73"/>
        <v>-318.22</v>
      </c>
      <c r="BC82" s="191">
        <f t="shared" si="74"/>
        <v>-6.11</v>
      </c>
      <c r="BD82" s="191">
        <f t="shared" si="75"/>
        <v>0</v>
      </c>
      <c r="BE82" s="191">
        <f t="shared" si="76"/>
        <v>-82.68</v>
      </c>
      <c r="BF82" s="191">
        <f t="shared" si="77"/>
        <v>-95</v>
      </c>
    </row>
    <row r="83" spans="2:58">
      <c r="B83" s="3" t="s">
        <v>285</v>
      </c>
      <c r="C83" s="166" t="str">
        <f>_xlfn.XLOOKUP(B83,'2024.9'!B:B,'2024.9'!G:G)</f>
        <v>2020/08/03</v>
      </c>
      <c r="D83">
        <f>_xlfn.XLOOKUP(B83,'Sum 2024.7-2024.9'!B:B,'Sum 2024.7-2024.9'!D:D)</f>
        <v>0</v>
      </c>
      <c r="E83" t="str">
        <f>_xlfn.XLOOKUP(B83,'2024.9'!B:B,'2024.9'!C:C)</f>
        <v>研发部</v>
      </c>
      <c r="F83" t="str">
        <f>_xlfn.XLOOKUP(B83,'2024.9'!B:B,'2024.9'!F:F)</f>
        <v>资料管理员</v>
      </c>
      <c r="G83">
        <f>_xlfn.XLOOKUP(B83,'2024.9姓名及payroll计数'!A:A,'2024.9姓名及payroll计数'!B:B)</f>
        <v>1</v>
      </c>
      <c r="H83" s="10">
        <f>_xlfn.XLOOKUP(B83,'Sum 2024.7-2024.9'!B:B,'Sum 2024.7-2024.9'!H:H)</f>
        <v>4436.5</v>
      </c>
      <c r="I83" s="10">
        <f>IFERROR(AVERAGEIF(#REF!,B83,#REF!),0)</f>
        <v>0</v>
      </c>
      <c r="J83" s="10">
        <f>_xlfn.XLOOKUP(B83,'Sum 2024.7-2024.9'!B:B,'Sum 2024.7-2024.9'!J:J)</f>
        <v>1900</v>
      </c>
      <c r="K83" s="10">
        <f>IFERROR(AVERAGEIF(#REF!,B83,#REF!),0)</f>
        <v>0</v>
      </c>
      <c r="M83" s="10">
        <f>SUMIF('2024.9'!B:B,B83,'2024.9'!L:L)</f>
        <v>363.68</v>
      </c>
      <c r="O83" s="10">
        <f>SUMIF('2024.9'!B:B,B83,'2024.9'!N:N)</f>
        <v>9.09</v>
      </c>
      <c r="P83" s="10">
        <f>SUMIF('2024.9'!B:B,B83,'2024.9'!P:P)</f>
        <v>3.8</v>
      </c>
      <c r="R83" s="10">
        <f>SUMIF('2024.9'!B:B,B83,'2024.9'!M:M)</f>
        <v>90.92</v>
      </c>
      <c r="T83" s="10">
        <f>SUMIF('2024.9'!B:B,B83,'2024.9'!O:O)</f>
        <v>0</v>
      </c>
      <c r="U83" s="10">
        <f t="shared" si="40"/>
        <v>4546</v>
      </c>
      <c r="V83" s="10">
        <f t="shared" si="41"/>
        <v>4546</v>
      </c>
      <c r="W83" s="10">
        <f t="shared" si="42"/>
        <v>681.9</v>
      </c>
      <c r="X83" s="10">
        <f t="shared" si="43"/>
        <v>4436.5</v>
      </c>
      <c r="Y83" s="10">
        <f t="shared" si="44"/>
        <v>4436.5</v>
      </c>
      <c r="Z83" s="10">
        <f t="shared" si="45"/>
        <v>35.492</v>
      </c>
      <c r="AA83" s="10">
        <f t="shared" si="46"/>
        <v>4436.5</v>
      </c>
      <c r="AB83" s="10">
        <f t="shared" si="47"/>
        <v>8.873</v>
      </c>
      <c r="AC83" s="10">
        <f t="shared" si="48"/>
        <v>4436.5</v>
      </c>
      <c r="AD83" s="10">
        <f t="shared" si="49"/>
        <v>4436.5</v>
      </c>
      <c r="AE83" s="10">
        <f t="shared" si="50"/>
        <v>177.46</v>
      </c>
      <c r="AF83" s="10">
        <f t="shared" si="51"/>
        <v>4436.5</v>
      </c>
      <c r="AG83" s="10">
        <f t="shared" si="52"/>
        <v>4436.5</v>
      </c>
      <c r="AH83" s="10">
        <f t="shared" si="53"/>
        <v>221.825</v>
      </c>
      <c r="AI83" s="10">
        <f t="shared" si="54"/>
        <v>-318.22</v>
      </c>
      <c r="AJ83" s="10">
        <f t="shared" si="55"/>
        <v>-26.402</v>
      </c>
      <c r="AK83" s="10">
        <f t="shared" si="56"/>
        <v>-5.073</v>
      </c>
      <c r="AL83" s="10">
        <f t="shared" si="57"/>
        <v>-86.54</v>
      </c>
      <c r="AM83" s="10">
        <f t="shared" si="58"/>
        <v>-221.825</v>
      </c>
      <c r="AN83" s="10">
        <f t="shared" si="59"/>
        <v>4546</v>
      </c>
      <c r="AO83" s="10">
        <f t="shared" si="60"/>
        <v>4546</v>
      </c>
      <c r="AP83" s="10">
        <f t="shared" si="61"/>
        <v>681.9</v>
      </c>
      <c r="AQ83" s="191">
        <f t="shared" si="62"/>
        <v>1900</v>
      </c>
      <c r="AR83" s="191">
        <f t="shared" si="63"/>
        <v>1900</v>
      </c>
      <c r="AS83" s="191">
        <f t="shared" si="64"/>
        <v>15.2</v>
      </c>
      <c r="AT83" s="191">
        <f t="shared" si="65"/>
        <v>1900</v>
      </c>
      <c r="AU83" s="191">
        <f t="shared" si="66"/>
        <v>3.8</v>
      </c>
      <c r="AV83" s="191">
        <f t="shared" si="67"/>
        <v>4340</v>
      </c>
      <c r="AW83" s="191">
        <f t="shared" si="68"/>
        <v>4340</v>
      </c>
      <c r="AX83" s="191">
        <f t="shared" si="69"/>
        <v>173.6</v>
      </c>
      <c r="AY83" s="191">
        <f t="shared" si="70"/>
        <v>1900</v>
      </c>
      <c r="AZ83" s="191">
        <f t="shared" si="71"/>
        <v>1900</v>
      </c>
      <c r="BA83" s="191">
        <f t="shared" si="72"/>
        <v>95</v>
      </c>
      <c r="BB83" s="191">
        <f t="shared" si="73"/>
        <v>-318.22</v>
      </c>
      <c r="BC83" s="191">
        <f t="shared" si="74"/>
        <v>-6.11</v>
      </c>
      <c r="BD83" s="191">
        <f t="shared" si="75"/>
        <v>0</v>
      </c>
      <c r="BE83" s="191">
        <f t="shared" si="76"/>
        <v>-82.68</v>
      </c>
      <c r="BF83" s="191">
        <f t="shared" si="77"/>
        <v>-95</v>
      </c>
    </row>
    <row r="84" spans="2:58">
      <c r="B84" s="3" t="s">
        <v>526</v>
      </c>
      <c r="C84" s="166" t="str">
        <f>_xlfn.XLOOKUP(B84,'2024.9'!B:B,'2024.9'!G:G)</f>
        <v>2024/03/06</v>
      </c>
      <c r="D84">
        <f>_xlfn.XLOOKUP(B84,'Sum 2024.7-2024.9'!B:B,'Sum 2024.7-2024.9'!D:D)</f>
        <v>0</v>
      </c>
      <c r="E84" t="str">
        <f>_xlfn.XLOOKUP(B84,'2024.9'!B:B,'2024.9'!C:C)</f>
        <v>运营中心</v>
      </c>
      <c r="F84" t="str">
        <f>_xlfn.XLOOKUP(B84,'2024.9'!B:B,'2024.9'!F:F)</f>
        <v>装配钳工</v>
      </c>
      <c r="G84">
        <f>_xlfn.XLOOKUP(B84,'2024.9姓名及payroll计数'!A:A,'2024.9姓名及payroll计数'!B:B)</f>
        <v>1</v>
      </c>
      <c r="H84" s="10">
        <f>_xlfn.XLOOKUP(B84,'Sum 2024.7-2024.9'!B:B,'Sum 2024.7-2024.9'!H:H)</f>
        <v>5803.99</v>
      </c>
      <c r="I84" s="10">
        <f>IFERROR(AVERAGEIF(#REF!,B84,#REF!),0)</f>
        <v>0</v>
      </c>
      <c r="J84" s="10">
        <f>_xlfn.XLOOKUP(B84,'Sum 2024.7-2024.9'!B:B,'Sum 2024.7-2024.9'!J:J)</f>
        <v>1900</v>
      </c>
      <c r="K84" s="10">
        <f>IFERROR(AVERAGEIF(#REF!,B84,#REF!),0)</f>
        <v>0</v>
      </c>
      <c r="M84" s="10">
        <f>SUMIF('2024.9'!B:B,B84,'2024.9'!L:L)</f>
        <v>363.68</v>
      </c>
      <c r="O84" s="10">
        <f>SUMIF('2024.9'!B:B,B84,'2024.9'!N:N)</f>
        <v>9.09</v>
      </c>
      <c r="P84" s="10">
        <f>SUMIF('2024.9'!B:B,B84,'2024.9'!P:P)</f>
        <v>3.8</v>
      </c>
      <c r="R84" s="10">
        <f>SUMIF('2024.9'!B:B,B84,'2024.9'!M:M)</f>
        <v>90.92</v>
      </c>
      <c r="T84" s="10">
        <f>SUMIF('2024.9'!B:B,B84,'2024.9'!O:O)</f>
        <v>0</v>
      </c>
      <c r="U84" s="10">
        <f t="shared" si="40"/>
        <v>5803.99</v>
      </c>
      <c r="V84" s="10">
        <f t="shared" si="41"/>
        <v>5803.99</v>
      </c>
      <c r="W84" s="10">
        <f t="shared" si="42"/>
        <v>870.5985</v>
      </c>
      <c r="X84" s="10">
        <f t="shared" si="43"/>
        <v>5803.99</v>
      </c>
      <c r="Y84" s="10">
        <f t="shared" si="44"/>
        <v>5803.99</v>
      </c>
      <c r="Z84" s="10">
        <f t="shared" si="45"/>
        <v>46.43192</v>
      </c>
      <c r="AA84" s="10">
        <f t="shared" si="46"/>
        <v>5803.99</v>
      </c>
      <c r="AB84" s="10">
        <f t="shared" si="47"/>
        <v>11.60798</v>
      </c>
      <c r="AC84" s="10">
        <f t="shared" si="48"/>
        <v>5803.99</v>
      </c>
      <c r="AD84" s="10">
        <f t="shared" si="49"/>
        <v>5626</v>
      </c>
      <c r="AE84" s="10">
        <f t="shared" si="50"/>
        <v>225.04</v>
      </c>
      <c r="AF84" s="10">
        <f t="shared" si="51"/>
        <v>5803.99</v>
      </c>
      <c r="AG84" s="10">
        <f t="shared" si="52"/>
        <v>5803.99</v>
      </c>
      <c r="AH84" s="10">
        <f t="shared" si="53"/>
        <v>290.1995</v>
      </c>
      <c r="AI84" s="10">
        <f t="shared" si="54"/>
        <v>-506.9185</v>
      </c>
      <c r="AJ84" s="10">
        <f t="shared" si="55"/>
        <v>-37.34192</v>
      </c>
      <c r="AK84" s="10">
        <f t="shared" si="56"/>
        <v>-7.80798</v>
      </c>
      <c r="AL84" s="10">
        <f t="shared" si="57"/>
        <v>-134.12</v>
      </c>
      <c r="AM84" s="10">
        <f t="shared" si="58"/>
        <v>-290.1995</v>
      </c>
      <c r="AN84" s="10">
        <f t="shared" si="59"/>
        <v>4546</v>
      </c>
      <c r="AO84" s="10">
        <f t="shared" si="60"/>
        <v>4546</v>
      </c>
      <c r="AP84" s="10">
        <f t="shared" si="61"/>
        <v>681.9</v>
      </c>
      <c r="AQ84" s="191">
        <f t="shared" si="62"/>
        <v>1900</v>
      </c>
      <c r="AR84" s="191">
        <f t="shared" si="63"/>
        <v>1900</v>
      </c>
      <c r="AS84" s="191">
        <f t="shared" si="64"/>
        <v>15.2</v>
      </c>
      <c r="AT84" s="191">
        <f t="shared" si="65"/>
        <v>1900</v>
      </c>
      <c r="AU84" s="191">
        <f t="shared" si="66"/>
        <v>3.8</v>
      </c>
      <c r="AV84" s="191">
        <f t="shared" si="67"/>
        <v>4340</v>
      </c>
      <c r="AW84" s="191">
        <f t="shared" si="68"/>
        <v>4340</v>
      </c>
      <c r="AX84" s="191">
        <f t="shared" si="69"/>
        <v>173.6</v>
      </c>
      <c r="AY84" s="191">
        <f t="shared" si="70"/>
        <v>1900</v>
      </c>
      <c r="AZ84" s="191">
        <f t="shared" si="71"/>
        <v>1900</v>
      </c>
      <c r="BA84" s="191">
        <f t="shared" si="72"/>
        <v>95</v>
      </c>
      <c r="BB84" s="191">
        <f t="shared" si="73"/>
        <v>-318.22</v>
      </c>
      <c r="BC84" s="191">
        <f t="shared" si="74"/>
        <v>-6.11</v>
      </c>
      <c r="BD84" s="191">
        <f t="shared" si="75"/>
        <v>0</v>
      </c>
      <c r="BE84" s="191">
        <f t="shared" si="76"/>
        <v>-82.68</v>
      </c>
      <c r="BF84" s="191">
        <f t="shared" si="77"/>
        <v>-95</v>
      </c>
    </row>
    <row r="85" spans="2:58">
      <c r="B85" s="3" t="s">
        <v>286</v>
      </c>
      <c r="C85" s="166" t="str">
        <f>_xlfn.XLOOKUP(B85,'2024.9'!B:B,'2024.9'!G:G)</f>
        <v>2018/05/29</v>
      </c>
      <c r="D85">
        <f>_xlfn.XLOOKUP(B85,'Sum 2024.7-2024.9'!B:B,'Sum 2024.7-2024.9'!D:D)</f>
        <v>0</v>
      </c>
      <c r="E85" t="str">
        <f>_xlfn.XLOOKUP(B85,'2024.9'!B:B,'2024.9'!C:C)</f>
        <v>服务营销中心</v>
      </c>
      <c r="F85" t="str">
        <f>_xlfn.XLOOKUP(B85,'2024.9'!B:B,'2024.9'!F:F)</f>
        <v>海外服务高级经理</v>
      </c>
      <c r="G85">
        <f>_xlfn.XLOOKUP(B85,'2024.9姓名及payroll计数'!A:A,'2024.9姓名及payroll计数'!B:B)</f>
        <v>1</v>
      </c>
      <c r="H85" s="10">
        <f>_xlfn.XLOOKUP(B85,'Sum 2024.7-2024.9'!B:B,'Sum 2024.7-2024.9'!H:H)</f>
        <v>20675</v>
      </c>
      <c r="I85" s="10">
        <f>IFERROR(AVERAGEIF(#REF!,B85,#REF!),0)</f>
        <v>0</v>
      </c>
      <c r="J85" s="10">
        <f>_xlfn.XLOOKUP(B85,'Sum 2024.7-2024.9'!B:B,'Sum 2024.7-2024.9'!J:J)</f>
        <v>7100</v>
      </c>
      <c r="K85" s="10">
        <f>IFERROR(AVERAGEIF(#REF!,B85,#REF!),0)</f>
        <v>0</v>
      </c>
      <c r="M85" s="10">
        <f>SUMIF('2024.9'!B:B,B85,'2024.9'!L:L)</f>
        <v>363.68</v>
      </c>
      <c r="O85" s="10">
        <f>SUMIF('2024.9'!B:B,B85,'2024.9'!N:N)</f>
        <v>9.09</v>
      </c>
      <c r="P85" s="10">
        <f>SUMIF('2024.9'!B:B,B85,'2024.9'!P:P)</f>
        <v>3.8</v>
      </c>
      <c r="R85" s="10">
        <f>SUMIF('2024.9'!B:B,B85,'2024.9'!M:M)</f>
        <v>90.92</v>
      </c>
      <c r="T85" s="10">
        <f>SUMIF('2024.9'!B:B,B85,'2024.9'!O:O)</f>
        <v>457.5</v>
      </c>
      <c r="U85" s="10">
        <f t="shared" si="40"/>
        <v>20675</v>
      </c>
      <c r="V85" s="10">
        <f t="shared" si="41"/>
        <v>20675</v>
      </c>
      <c r="W85" s="10">
        <f t="shared" si="42"/>
        <v>3101.25</v>
      </c>
      <c r="X85" s="10">
        <f t="shared" si="43"/>
        <v>20675</v>
      </c>
      <c r="Y85" s="10">
        <f t="shared" si="44"/>
        <v>20675</v>
      </c>
      <c r="Z85" s="10">
        <f t="shared" si="45"/>
        <v>165.4</v>
      </c>
      <c r="AA85" s="10">
        <f t="shared" si="46"/>
        <v>20675</v>
      </c>
      <c r="AB85" s="10">
        <f t="shared" si="47"/>
        <v>41.35</v>
      </c>
      <c r="AC85" s="10">
        <f t="shared" si="48"/>
        <v>20675</v>
      </c>
      <c r="AD85" s="10">
        <f t="shared" si="49"/>
        <v>5626</v>
      </c>
      <c r="AE85" s="10">
        <f t="shared" si="50"/>
        <v>225.04</v>
      </c>
      <c r="AF85" s="10">
        <f t="shared" si="51"/>
        <v>20675</v>
      </c>
      <c r="AG85" s="10">
        <f t="shared" si="52"/>
        <v>20675</v>
      </c>
      <c r="AH85" s="10">
        <f t="shared" si="53"/>
        <v>1033.75</v>
      </c>
      <c r="AI85" s="10">
        <f t="shared" si="54"/>
        <v>-2737.57</v>
      </c>
      <c r="AJ85" s="10">
        <f t="shared" si="55"/>
        <v>-156.31</v>
      </c>
      <c r="AK85" s="10">
        <f t="shared" si="56"/>
        <v>-37.55</v>
      </c>
      <c r="AL85" s="10">
        <f t="shared" si="57"/>
        <v>-134.12</v>
      </c>
      <c r="AM85" s="10">
        <f t="shared" si="58"/>
        <v>-576.25</v>
      </c>
      <c r="AN85" s="10">
        <f t="shared" si="59"/>
        <v>7100</v>
      </c>
      <c r="AO85" s="10">
        <f t="shared" si="60"/>
        <v>7100</v>
      </c>
      <c r="AP85" s="10">
        <f t="shared" si="61"/>
        <v>1065</v>
      </c>
      <c r="AQ85" s="191">
        <f t="shared" si="62"/>
        <v>7100</v>
      </c>
      <c r="AR85" s="191">
        <f t="shared" si="63"/>
        <v>7100</v>
      </c>
      <c r="AS85" s="191">
        <f t="shared" si="64"/>
        <v>56.8</v>
      </c>
      <c r="AT85" s="191">
        <f t="shared" si="65"/>
        <v>7100</v>
      </c>
      <c r="AU85" s="191">
        <f t="shared" si="66"/>
        <v>14.2</v>
      </c>
      <c r="AV85" s="191">
        <f t="shared" si="67"/>
        <v>7100</v>
      </c>
      <c r="AW85" s="191">
        <f t="shared" si="68"/>
        <v>5626</v>
      </c>
      <c r="AX85" s="191">
        <f t="shared" si="69"/>
        <v>225.04</v>
      </c>
      <c r="AY85" s="191">
        <f t="shared" si="70"/>
        <v>7100</v>
      </c>
      <c r="AZ85" s="191">
        <f t="shared" si="71"/>
        <v>7100</v>
      </c>
      <c r="BA85" s="191">
        <f t="shared" si="72"/>
        <v>355</v>
      </c>
      <c r="BB85" s="191">
        <f t="shared" si="73"/>
        <v>-701.32</v>
      </c>
      <c r="BC85" s="191">
        <f t="shared" si="74"/>
        <v>-47.71</v>
      </c>
      <c r="BD85" s="191">
        <f t="shared" si="75"/>
        <v>-10.4</v>
      </c>
      <c r="BE85" s="191">
        <f t="shared" si="76"/>
        <v>-134.12</v>
      </c>
      <c r="BF85" s="191">
        <f t="shared" si="77"/>
        <v>0</v>
      </c>
    </row>
    <row r="86" spans="2:58">
      <c r="B86" s="3" t="s">
        <v>481</v>
      </c>
      <c r="C86" s="166" t="str">
        <f>_xlfn.XLOOKUP(B86,'2024.9'!B:B,'2024.9'!G:G)</f>
        <v>2023/10/01</v>
      </c>
      <c r="D86">
        <f>_xlfn.XLOOKUP(B86,'Sum 2024.7-2024.9'!B:B,'Sum 2024.7-2024.9'!D:D)</f>
        <v>0</v>
      </c>
      <c r="E86" t="str">
        <f>_xlfn.XLOOKUP(B86,'2024.9'!B:B,'2024.9'!C:C)</f>
        <v>服务营销中心</v>
      </c>
      <c r="F86" t="str">
        <f>_xlfn.XLOOKUP(B86,'2024.9'!B:B,'2024.9'!F:F)</f>
        <v>配件销售主管</v>
      </c>
      <c r="G86">
        <f>_xlfn.XLOOKUP(B86,'2024.9姓名及payroll计数'!A:A,'2024.9姓名及payroll计数'!B:B)</f>
        <v>1</v>
      </c>
      <c r="H86" s="10">
        <f>_xlfn.XLOOKUP(B86,'Sum 2024.7-2024.9'!B:B,'Sum 2024.7-2024.9'!H:H)</f>
        <v>10209.6</v>
      </c>
      <c r="I86" s="10">
        <f>IFERROR(AVERAGEIF(#REF!,B86,#REF!),0)</f>
        <v>0</v>
      </c>
      <c r="J86" s="10">
        <f>_xlfn.XLOOKUP(B86,'Sum 2024.7-2024.9'!B:B,'Sum 2024.7-2024.9'!J:J)</f>
        <v>4480</v>
      </c>
      <c r="K86" s="10">
        <f>IFERROR(AVERAGEIF(#REF!,B86,#REF!),0)</f>
        <v>0</v>
      </c>
      <c r="M86" s="10">
        <f>SUMIF('2024.9'!B:B,B86,'2024.9'!L:L)</f>
        <v>363.68</v>
      </c>
      <c r="O86" s="10">
        <f>SUMIF('2024.9'!B:B,B86,'2024.9'!N:N)</f>
        <v>9.09</v>
      </c>
      <c r="P86" s="10">
        <f>SUMIF('2024.9'!B:B,B86,'2024.9'!P:P)</f>
        <v>3.8</v>
      </c>
      <c r="R86" s="10">
        <f>SUMIF('2024.9'!B:B,B86,'2024.9'!M:M)</f>
        <v>90.92</v>
      </c>
      <c r="T86" s="10">
        <f>SUMIF('2024.9'!B:B,B86,'2024.9'!O:O)</f>
        <v>1344</v>
      </c>
      <c r="U86" s="10">
        <f t="shared" si="40"/>
        <v>10209.6</v>
      </c>
      <c r="V86" s="10">
        <f t="shared" si="41"/>
        <v>10209.6</v>
      </c>
      <c r="W86" s="10">
        <f t="shared" si="42"/>
        <v>1531.44</v>
      </c>
      <c r="X86" s="10">
        <f t="shared" si="43"/>
        <v>10209.6</v>
      </c>
      <c r="Y86" s="10">
        <f t="shared" si="44"/>
        <v>10209.6</v>
      </c>
      <c r="Z86" s="10">
        <f t="shared" si="45"/>
        <v>81.6768</v>
      </c>
      <c r="AA86" s="10">
        <f t="shared" si="46"/>
        <v>10209.6</v>
      </c>
      <c r="AB86" s="10">
        <f t="shared" si="47"/>
        <v>20.4192</v>
      </c>
      <c r="AC86" s="10">
        <f t="shared" si="48"/>
        <v>10209.6</v>
      </c>
      <c r="AD86" s="10">
        <f t="shared" si="49"/>
        <v>5626</v>
      </c>
      <c r="AE86" s="10">
        <f t="shared" si="50"/>
        <v>225.04</v>
      </c>
      <c r="AF86" s="10">
        <f t="shared" si="51"/>
        <v>10209.6</v>
      </c>
      <c r="AG86" s="10">
        <f t="shared" si="52"/>
        <v>10209.6</v>
      </c>
      <c r="AH86" s="10">
        <f t="shared" si="53"/>
        <v>510.48</v>
      </c>
      <c r="AI86" s="10">
        <f t="shared" si="54"/>
        <v>-1167.76</v>
      </c>
      <c r="AJ86" s="10">
        <f t="shared" si="55"/>
        <v>-72.5868</v>
      </c>
      <c r="AK86" s="10">
        <f t="shared" si="56"/>
        <v>-16.6192</v>
      </c>
      <c r="AL86" s="10">
        <f t="shared" si="57"/>
        <v>-134.12</v>
      </c>
      <c r="AM86" s="10">
        <f t="shared" si="58"/>
        <v>0</v>
      </c>
      <c r="AN86" s="10">
        <f t="shared" si="59"/>
        <v>4546</v>
      </c>
      <c r="AO86" s="10">
        <f t="shared" si="60"/>
        <v>4546</v>
      </c>
      <c r="AP86" s="10">
        <f t="shared" si="61"/>
        <v>681.9</v>
      </c>
      <c r="AQ86" s="191">
        <f t="shared" si="62"/>
        <v>4480</v>
      </c>
      <c r="AR86" s="191">
        <f t="shared" si="63"/>
        <v>4480</v>
      </c>
      <c r="AS86" s="191">
        <f t="shared" si="64"/>
        <v>35.84</v>
      </c>
      <c r="AT86" s="191">
        <f t="shared" si="65"/>
        <v>4480</v>
      </c>
      <c r="AU86" s="191">
        <f t="shared" si="66"/>
        <v>8.96</v>
      </c>
      <c r="AV86" s="191">
        <f t="shared" si="67"/>
        <v>4480</v>
      </c>
      <c r="AW86" s="191">
        <f t="shared" si="68"/>
        <v>4480</v>
      </c>
      <c r="AX86" s="191">
        <f t="shared" si="69"/>
        <v>179.2</v>
      </c>
      <c r="AY86" s="191">
        <f t="shared" si="70"/>
        <v>4480</v>
      </c>
      <c r="AZ86" s="191">
        <f t="shared" si="71"/>
        <v>4480</v>
      </c>
      <c r="BA86" s="191">
        <f t="shared" si="72"/>
        <v>224</v>
      </c>
      <c r="BB86" s="191">
        <f t="shared" si="73"/>
        <v>-318.22</v>
      </c>
      <c r="BC86" s="191">
        <f t="shared" si="74"/>
        <v>-26.75</v>
      </c>
      <c r="BD86" s="191">
        <f t="shared" si="75"/>
        <v>-5.16</v>
      </c>
      <c r="BE86" s="191">
        <f t="shared" si="76"/>
        <v>-88.28</v>
      </c>
      <c r="BF86" s="191">
        <f t="shared" si="77"/>
        <v>0</v>
      </c>
    </row>
    <row r="87" spans="2:58">
      <c r="B87" s="3" t="s">
        <v>287</v>
      </c>
      <c r="C87" s="166" t="str">
        <f>_xlfn.XLOOKUP(B87,'2024.9'!B:B,'2024.9'!G:G)</f>
        <v>2021/06/03</v>
      </c>
      <c r="D87">
        <f>_xlfn.XLOOKUP(B87,'Sum 2024.7-2024.9'!B:B,'Sum 2024.7-2024.9'!D:D)</f>
        <v>0</v>
      </c>
      <c r="E87" t="str">
        <f>_xlfn.XLOOKUP(B87,'2024.9'!B:B,'2024.9'!C:C)</f>
        <v>人力资源部</v>
      </c>
      <c r="F87" t="str">
        <f>_xlfn.XLOOKUP(B87,'2024.9'!B:B,'2024.9'!F:F)</f>
        <v>人力资源专员</v>
      </c>
      <c r="G87">
        <f>_xlfn.XLOOKUP(B87,'2024.9姓名及payroll计数'!A:A,'2024.9姓名及payroll计数'!B:B)</f>
        <v>1</v>
      </c>
      <c r="H87" s="10">
        <f>_xlfn.XLOOKUP(B87,'Sum 2024.7-2024.9'!B:B,'Sum 2024.7-2024.9'!H:H)</f>
        <v>6226</v>
      </c>
      <c r="I87" s="10">
        <f>IFERROR(AVERAGEIF(#REF!,B87,#REF!),0)</f>
        <v>0</v>
      </c>
      <c r="J87" s="10">
        <f>_xlfn.XLOOKUP(B87,'Sum 2024.7-2024.9'!B:B,'Sum 2024.7-2024.9'!J:J)</f>
        <v>2888</v>
      </c>
      <c r="K87" s="10">
        <f>IFERROR(AVERAGEIF(#REF!,B87,#REF!),0)</f>
        <v>0</v>
      </c>
      <c r="M87" s="10">
        <f>SUMIF('2024.9'!B:B,B87,'2024.9'!L:L)</f>
        <v>363.68</v>
      </c>
      <c r="O87" s="10">
        <f>SUMIF('2024.9'!B:B,B87,'2024.9'!N:N)</f>
        <v>9.09</v>
      </c>
      <c r="P87" s="10">
        <f>SUMIF('2024.9'!B:B,B87,'2024.9'!P:P)</f>
        <v>3.8</v>
      </c>
      <c r="R87" s="10">
        <f>SUMIF('2024.9'!B:B,B87,'2024.9'!M:M)</f>
        <v>90.92</v>
      </c>
      <c r="T87" s="10">
        <f>SUMIF('2024.9'!B:B,B87,'2024.9'!O:O)</f>
        <v>0</v>
      </c>
      <c r="U87" s="10">
        <f t="shared" si="40"/>
        <v>6226</v>
      </c>
      <c r="V87" s="10">
        <f t="shared" si="41"/>
        <v>6226</v>
      </c>
      <c r="W87" s="10">
        <f t="shared" si="42"/>
        <v>933.9</v>
      </c>
      <c r="X87" s="10">
        <f t="shared" si="43"/>
        <v>6226</v>
      </c>
      <c r="Y87" s="10">
        <f t="shared" si="44"/>
        <v>6226</v>
      </c>
      <c r="Z87" s="10">
        <f t="shared" si="45"/>
        <v>49.808</v>
      </c>
      <c r="AA87" s="10">
        <f t="shared" si="46"/>
        <v>6226</v>
      </c>
      <c r="AB87" s="10">
        <f t="shared" si="47"/>
        <v>12.452</v>
      </c>
      <c r="AC87" s="10">
        <f t="shared" si="48"/>
        <v>6226</v>
      </c>
      <c r="AD87" s="10">
        <f t="shared" si="49"/>
        <v>5626</v>
      </c>
      <c r="AE87" s="10">
        <f t="shared" si="50"/>
        <v>225.04</v>
      </c>
      <c r="AF87" s="10">
        <f t="shared" si="51"/>
        <v>6226</v>
      </c>
      <c r="AG87" s="10">
        <f t="shared" si="52"/>
        <v>6226</v>
      </c>
      <c r="AH87" s="10">
        <f t="shared" si="53"/>
        <v>311.3</v>
      </c>
      <c r="AI87" s="10">
        <f t="shared" si="54"/>
        <v>-570.22</v>
      </c>
      <c r="AJ87" s="10">
        <f t="shared" si="55"/>
        <v>-40.718</v>
      </c>
      <c r="AK87" s="10">
        <f t="shared" si="56"/>
        <v>-8.652</v>
      </c>
      <c r="AL87" s="10">
        <f t="shared" si="57"/>
        <v>-134.12</v>
      </c>
      <c r="AM87" s="10">
        <f t="shared" si="58"/>
        <v>-311.3</v>
      </c>
      <c r="AN87" s="10">
        <f t="shared" si="59"/>
        <v>4546</v>
      </c>
      <c r="AO87" s="10">
        <f t="shared" si="60"/>
        <v>4546</v>
      </c>
      <c r="AP87" s="10">
        <f t="shared" si="61"/>
        <v>681.9</v>
      </c>
      <c r="AQ87" s="191">
        <f t="shared" si="62"/>
        <v>2888</v>
      </c>
      <c r="AR87" s="191">
        <f t="shared" si="63"/>
        <v>2888</v>
      </c>
      <c r="AS87" s="191">
        <f t="shared" si="64"/>
        <v>23.104</v>
      </c>
      <c r="AT87" s="191">
        <f t="shared" si="65"/>
        <v>2888</v>
      </c>
      <c r="AU87" s="191">
        <f t="shared" si="66"/>
        <v>5.776</v>
      </c>
      <c r="AV87" s="191">
        <f t="shared" si="67"/>
        <v>4340</v>
      </c>
      <c r="AW87" s="191">
        <f t="shared" si="68"/>
        <v>4340</v>
      </c>
      <c r="AX87" s="191">
        <f t="shared" si="69"/>
        <v>173.6</v>
      </c>
      <c r="AY87" s="191">
        <f t="shared" si="70"/>
        <v>2888</v>
      </c>
      <c r="AZ87" s="191">
        <f t="shared" si="71"/>
        <v>2888</v>
      </c>
      <c r="BA87" s="191">
        <f t="shared" si="72"/>
        <v>144.4</v>
      </c>
      <c r="BB87" s="191">
        <f t="shared" si="73"/>
        <v>-318.22</v>
      </c>
      <c r="BC87" s="191">
        <f t="shared" si="74"/>
        <v>-14.014</v>
      </c>
      <c r="BD87" s="191">
        <f t="shared" si="75"/>
        <v>-1.976</v>
      </c>
      <c r="BE87" s="191">
        <f t="shared" si="76"/>
        <v>-82.68</v>
      </c>
      <c r="BF87" s="191">
        <f t="shared" si="77"/>
        <v>-144.4</v>
      </c>
    </row>
    <row r="88" spans="2:58">
      <c r="B88" s="3" t="s">
        <v>288</v>
      </c>
      <c r="C88" s="166" t="str">
        <f>_xlfn.XLOOKUP(B88,'2024.9'!B:B,'2024.9'!G:G)</f>
        <v>2023/03/17</v>
      </c>
      <c r="D88">
        <f>_xlfn.XLOOKUP(B88,'Sum 2024.7-2024.9'!B:B,'Sum 2024.7-2024.9'!D:D)</f>
        <v>0</v>
      </c>
      <c r="E88" t="str">
        <f>_xlfn.XLOOKUP(B88,'2024.9'!B:B,'2024.9'!C:C)</f>
        <v>运营中心</v>
      </c>
      <c r="F88" t="str">
        <f>_xlfn.XLOOKUP(B88,'2024.9'!B:B,'2024.9'!F:F)</f>
        <v>装配钳工</v>
      </c>
      <c r="G88">
        <f>_xlfn.XLOOKUP(B88,'2024.9姓名及payroll计数'!A:A,'2024.9姓名及payroll计数'!B:B)</f>
        <v>1</v>
      </c>
      <c r="H88" s="10">
        <f>_xlfn.XLOOKUP(B88,'Sum 2024.7-2024.9'!B:B,'Sum 2024.7-2024.9'!H:H)</f>
        <v>6642.2</v>
      </c>
      <c r="I88" s="10">
        <f>IFERROR(AVERAGEIF(#REF!,B88,#REF!),0)</f>
        <v>0</v>
      </c>
      <c r="J88" s="10">
        <f>_xlfn.XLOOKUP(B88,'Sum 2024.7-2024.9'!B:B,'Sum 2024.7-2024.9'!J:J)</f>
        <v>1900</v>
      </c>
      <c r="K88" s="10">
        <f>IFERROR(AVERAGEIF(#REF!,B88,#REF!),0)</f>
        <v>0</v>
      </c>
      <c r="M88" s="10">
        <f>SUMIF('2024.9'!B:B,B88,'2024.9'!L:L)</f>
        <v>363.68</v>
      </c>
      <c r="O88" s="10">
        <f>SUMIF('2024.9'!B:B,B88,'2024.9'!N:N)</f>
        <v>9.09</v>
      </c>
      <c r="P88" s="10">
        <f>SUMIF('2024.9'!B:B,B88,'2024.9'!P:P)</f>
        <v>3.8</v>
      </c>
      <c r="R88" s="10">
        <f>SUMIF('2024.9'!B:B,B88,'2024.9'!M:M)</f>
        <v>90.92</v>
      </c>
      <c r="T88" s="10">
        <f>SUMIF('2024.9'!B:B,B88,'2024.9'!O:O)</f>
        <v>0</v>
      </c>
      <c r="U88" s="10">
        <f t="shared" si="40"/>
        <v>6642.2</v>
      </c>
      <c r="V88" s="10">
        <f t="shared" si="41"/>
        <v>6642.2</v>
      </c>
      <c r="W88" s="10">
        <f t="shared" si="42"/>
        <v>996.33</v>
      </c>
      <c r="X88" s="10">
        <f t="shared" si="43"/>
        <v>6642.2</v>
      </c>
      <c r="Y88" s="10">
        <f t="shared" si="44"/>
        <v>6642.2</v>
      </c>
      <c r="Z88" s="10">
        <f t="shared" si="45"/>
        <v>53.1376</v>
      </c>
      <c r="AA88" s="10">
        <f t="shared" si="46"/>
        <v>6642.2</v>
      </c>
      <c r="AB88" s="10">
        <f t="shared" si="47"/>
        <v>13.2844</v>
      </c>
      <c r="AC88" s="10">
        <f t="shared" si="48"/>
        <v>6642.2</v>
      </c>
      <c r="AD88" s="10">
        <f t="shared" si="49"/>
        <v>5626</v>
      </c>
      <c r="AE88" s="10">
        <f t="shared" si="50"/>
        <v>225.04</v>
      </c>
      <c r="AF88" s="10">
        <f t="shared" si="51"/>
        <v>6642.2</v>
      </c>
      <c r="AG88" s="10">
        <f t="shared" si="52"/>
        <v>6642.2</v>
      </c>
      <c r="AH88" s="10">
        <f t="shared" si="53"/>
        <v>332.11</v>
      </c>
      <c r="AI88" s="10">
        <f t="shared" si="54"/>
        <v>-632.65</v>
      </c>
      <c r="AJ88" s="10">
        <f t="shared" si="55"/>
        <v>-44.0476</v>
      </c>
      <c r="AK88" s="10">
        <f t="shared" si="56"/>
        <v>-9.4844</v>
      </c>
      <c r="AL88" s="10">
        <f t="shared" si="57"/>
        <v>-134.12</v>
      </c>
      <c r="AM88" s="10">
        <f t="shared" si="58"/>
        <v>-332.11</v>
      </c>
      <c r="AN88" s="10">
        <f t="shared" si="59"/>
        <v>4546</v>
      </c>
      <c r="AO88" s="10">
        <f t="shared" si="60"/>
        <v>4546</v>
      </c>
      <c r="AP88" s="10">
        <f t="shared" si="61"/>
        <v>681.9</v>
      </c>
      <c r="AQ88" s="191">
        <f t="shared" si="62"/>
        <v>1900</v>
      </c>
      <c r="AR88" s="191">
        <f t="shared" si="63"/>
        <v>1900</v>
      </c>
      <c r="AS88" s="191">
        <f t="shared" si="64"/>
        <v>15.2</v>
      </c>
      <c r="AT88" s="191">
        <f t="shared" si="65"/>
        <v>1900</v>
      </c>
      <c r="AU88" s="191">
        <f t="shared" si="66"/>
        <v>3.8</v>
      </c>
      <c r="AV88" s="191">
        <f t="shared" si="67"/>
        <v>4340</v>
      </c>
      <c r="AW88" s="191">
        <f t="shared" si="68"/>
        <v>4340</v>
      </c>
      <c r="AX88" s="191">
        <f t="shared" si="69"/>
        <v>173.6</v>
      </c>
      <c r="AY88" s="191">
        <f t="shared" si="70"/>
        <v>1900</v>
      </c>
      <c r="AZ88" s="191">
        <f t="shared" si="71"/>
        <v>1900</v>
      </c>
      <c r="BA88" s="191">
        <f t="shared" si="72"/>
        <v>95</v>
      </c>
      <c r="BB88" s="191">
        <f t="shared" si="73"/>
        <v>-318.22</v>
      </c>
      <c r="BC88" s="191">
        <f t="shared" si="74"/>
        <v>-6.11</v>
      </c>
      <c r="BD88" s="191">
        <f t="shared" si="75"/>
        <v>0</v>
      </c>
      <c r="BE88" s="191">
        <f t="shared" si="76"/>
        <v>-82.68</v>
      </c>
      <c r="BF88" s="191">
        <f t="shared" si="77"/>
        <v>-95</v>
      </c>
    </row>
    <row r="89" spans="2:58">
      <c r="B89" s="3" t="s">
        <v>290</v>
      </c>
      <c r="C89" s="166" t="str">
        <f>_xlfn.XLOOKUP(B89,'2024.9'!B:B,'2024.9'!G:G)</f>
        <v>2010/06/21</v>
      </c>
      <c r="D89">
        <f>_xlfn.XLOOKUP(B89,'Sum 2024.7-2024.9'!B:B,'Sum 2024.7-2024.9'!D:D)</f>
        <v>0</v>
      </c>
      <c r="E89" t="str">
        <f>_xlfn.XLOOKUP(B89,'2024.9'!B:B,'2024.9'!C:C)</f>
        <v>研发部</v>
      </c>
      <c r="F89" t="str">
        <f>_xlfn.XLOOKUP(B89,'2024.9'!B:B,'2024.9'!F:F)</f>
        <v>研发经理</v>
      </c>
      <c r="G89">
        <f>_xlfn.XLOOKUP(B89,'2024.9姓名及payroll计数'!A:A,'2024.9姓名及payroll计数'!B:B)</f>
        <v>1</v>
      </c>
      <c r="H89" s="10">
        <f>_xlfn.XLOOKUP(B89,'Sum 2024.7-2024.9'!B:B,'Sum 2024.7-2024.9'!H:H)</f>
        <v>13008</v>
      </c>
      <c r="I89" s="10">
        <f>IFERROR(AVERAGEIF(#REF!,B89,#REF!),0)</f>
        <v>0</v>
      </c>
      <c r="J89" s="10">
        <f>_xlfn.XLOOKUP(B89,'Sum 2024.7-2024.9'!B:B,'Sum 2024.7-2024.9'!J:J)</f>
        <v>5389</v>
      </c>
      <c r="K89" s="10">
        <f>IFERROR(AVERAGEIF(#REF!,B89,#REF!),0)</f>
        <v>0</v>
      </c>
      <c r="M89" s="10">
        <f>SUMIF('2024.9'!B:B,B89,'2024.9'!L:L)</f>
        <v>363.68</v>
      </c>
      <c r="O89" s="10">
        <f>SUMIF('2024.9'!B:B,B89,'2024.9'!N:N)</f>
        <v>9.09</v>
      </c>
      <c r="P89" s="10">
        <f>SUMIF('2024.9'!B:B,B89,'2024.9'!P:P)</f>
        <v>3.8</v>
      </c>
      <c r="R89" s="10">
        <f>SUMIF('2024.9'!B:B,B89,'2024.9'!M:M)</f>
        <v>90.92</v>
      </c>
      <c r="T89" s="10">
        <f>SUMIF('2024.9'!B:B,B89,'2024.9'!O:O)</f>
        <v>500</v>
      </c>
      <c r="U89" s="10">
        <f t="shared" si="40"/>
        <v>13008</v>
      </c>
      <c r="V89" s="10">
        <f t="shared" si="41"/>
        <v>13008</v>
      </c>
      <c r="W89" s="10">
        <f t="shared" si="42"/>
        <v>1951.2</v>
      </c>
      <c r="X89" s="10">
        <f t="shared" si="43"/>
        <v>13008</v>
      </c>
      <c r="Y89" s="10">
        <f t="shared" si="44"/>
        <v>13008</v>
      </c>
      <c r="Z89" s="10">
        <f t="shared" si="45"/>
        <v>104.064</v>
      </c>
      <c r="AA89" s="10">
        <f t="shared" si="46"/>
        <v>13008</v>
      </c>
      <c r="AB89" s="10">
        <f t="shared" si="47"/>
        <v>26.016</v>
      </c>
      <c r="AC89" s="10">
        <f t="shared" si="48"/>
        <v>13008</v>
      </c>
      <c r="AD89" s="10">
        <f t="shared" si="49"/>
        <v>5626</v>
      </c>
      <c r="AE89" s="10">
        <f t="shared" si="50"/>
        <v>225.04</v>
      </c>
      <c r="AF89" s="10">
        <f t="shared" si="51"/>
        <v>13008</v>
      </c>
      <c r="AG89" s="10">
        <f t="shared" si="52"/>
        <v>13008</v>
      </c>
      <c r="AH89" s="10">
        <f t="shared" si="53"/>
        <v>650.4</v>
      </c>
      <c r="AI89" s="10">
        <f t="shared" si="54"/>
        <v>-1587.52</v>
      </c>
      <c r="AJ89" s="10">
        <f t="shared" si="55"/>
        <v>-94.974</v>
      </c>
      <c r="AK89" s="10">
        <f t="shared" si="56"/>
        <v>-22.216</v>
      </c>
      <c r="AL89" s="10">
        <f t="shared" si="57"/>
        <v>-134.12</v>
      </c>
      <c r="AM89" s="10">
        <f t="shared" si="58"/>
        <v>-150.4</v>
      </c>
      <c r="AN89" s="10">
        <f t="shared" si="59"/>
        <v>5389</v>
      </c>
      <c r="AO89" s="10">
        <f t="shared" si="60"/>
        <v>5389</v>
      </c>
      <c r="AP89" s="10">
        <f t="shared" si="61"/>
        <v>808.35</v>
      </c>
      <c r="AQ89" s="191">
        <f t="shared" si="62"/>
        <v>5389</v>
      </c>
      <c r="AR89" s="191">
        <f t="shared" si="63"/>
        <v>5389</v>
      </c>
      <c r="AS89" s="191">
        <f t="shared" si="64"/>
        <v>43.112</v>
      </c>
      <c r="AT89" s="191">
        <f t="shared" si="65"/>
        <v>5389</v>
      </c>
      <c r="AU89" s="191">
        <f t="shared" si="66"/>
        <v>10.778</v>
      </c>
      <c r="AV89" s="191">
        <f t="shared" si="67"/>
        <v>5389</v>
      </c>
      <c r="AW89" s="191">
        <f t="shared" si="68"/>
        <v>5389</v>
      </c>
      <c r="AX89" s="191">
        <f t="shared" si="69"/>
        <v>215.56</v>
      </c>
      <c r="AY89" s="191">
        <f t="shared" si="70"/>
        <v>5389</v>
      </c>
      <c r="AZ89" s="191">
        <f t="shared" si="71"/>
        <v>5389</v>
      </c>
      <c r="BA89" s="191">
        <f t="shared" si="72"/>
        <v>269.45</v>
      </c>
      <c r="BB89" s="191">
        <f t="shared" si="73"/>
        <v>-444.67</v>
      </c>
      <c r="BC89" s="191">
        <f t="shared" si="74"/>
        <v>-34.022</v>
      </c>
      <c r="BD89" s="191">
        <f t="shared" si="75"/>
        <v>-6.978</v>
      </c>
      <c r="BE89" s="191">
        <f t="shared" si="76"/>
        <v>-124.64</v>
      </c>
      <c r="BF89" s="191">
        <f t="shared" si="77"/>
        <v>0</v>
      </c>
    </row>
    <row r="90" spans="2:58">
      <c r="B90" s="3" t="s">
        <v>291</v>
      </c>
      <c r="C90" s="166" t="str">
        <f>_xlfn.XLOOKUP(B90,'2024.9'!B:B,'2024.9'!G:G)</f>
        <v>2021/08/23</v>
      </c>
      <c r="D90">
        <f>_xlfn.XLOOKUP(B90,'Sum 2024.7-2024.9'!B:B,'Sum 2024.7-2024.9'!D:D)</f>
        <v>0</v>
      </c>
      <c r="E90" t="str">
        <f>_xlfn.XLOOKUP(B90,'2024.9'!B:B,'2024.9'!C:C)</f>
        <v>核价管理部</v>
      </c>
      <c r="F90" t="str">
        <f>_xlfn.XLOOKUP(B90,'2024.9'!B:B,'2024.9'!F:F)</f>
        <v>核价工程师</v>
      </c>
      <c r="G90">
        <f>_xlfn.XLOOKUP(B90,'2024.9姓名及payroll计数'!A:A,'2024.9姓名及payroll计数'!B:B)</f>
        <v>1</v>
      </c>
      <c r="H90" s="10">
        <f>_xlfn.XLOOKUP(B90,'Sum 2024.7-2024.9'!B:B,'Sum 2024.7-2024.9'!H:H)</f>
        <v>12206.1</v>
      </c>
      <c r="I90" s="10">
        <f>IFERROR(AVERAGEIF(#REF!,B90,#REF!),0)</f>
        <v>0</v>
      </c>
      <c r="J90" s="10">
        <f>_xlfn.XLOOKUP(B90,'Sum 2024.7-2024.9'!B:B,'Sum 2024.7-2024.9'!J:J)</f>
        <v>4800</v>
      </c>
      <c r="K90" s="10">
        <f>IFERROR(AVERAGEIF(#REF!,B90,#REF!),0)</f>
        <v>0</v>
      </c>
      <c r="M90" s="10">
        <f>SUMIF('2024.9'!B:B,B90,'2024.9'!L:L)</f>
        <v>363.68</v>
      </c>
      <c r="O90" s="10">
        <f>SUMIF('2024.9'!B:B,B90,'2024.9'!N:N)</f>
        <v>9.09</v>
      </c>
      <c r="P90" s="10">
        <f>SUMIF('2024.9'!B:B,B90,'2024.9'!P:P)</f>
        <v>3.8</v>
      </c>
      <c r="R90" s="10">
        <f>SUMIF('2024.9'!B:B,B90,'2024.9'!M:M)</f>
        <v>90.92</v>
      </c>
      <c r="T90" s="10">
        <f>SUMIF('2024.9'!B:B,B90,'2024.9'!O:O)</f>
        <v>0</v>
      </c>
      <c r="U90" s="10">
        <f t="shared" si="40"/>
        <v>12206.1</v>
      </c>
      <c r="V90" s="10">
        <f t="shared" si="41"/>
        <v>12206.1</v>
      </c>
      <c r="W90" s="10">
        <f t="shared" si="42"/>
        <v>1830.915</v>
      </c>
      <c r="X90" s="10">
        <f t="shared" si="43"/>
        <v>12206.1</v>
      </c>
      <c r="Y90" s="10">
        <f t="shared" si="44"/>
        <v>12206.1</v>
      </c>
      <c r="Z90" s="10">
        <f t="shared" si="45"/>
        <v>97.6488</v>
      </c>
      <c r="AA90" s="10">
        <f t="shared" si="46"/>
        <v>12206.1</v>
      </c>
      <c r="AB90" s="10">
        <f t="shared" si="47"/>
        <v>24.4122</v>
      </c>
      <c r="AC90" s="10">
        <f t="shared" si="48"/>
        <v>12206.1</v>
      </c>
      <c r="AD90" s="10">
        <f t="shared" si="49"/>
        <v>5626</v>
      </c>
      <c r="AE90" s="10">
        <f t="shared" si="50"/>
        <v>225.04</v>
      </c>
      <c r="AF90" s="10">
        <f t="shared" si="51"/>
        <v>12206.1</v>
      </c>
      <c r="AG90" s="10">
        <f t="shared" si="52"/>
        <v>12206.1</v>
      </c>
      <c r="AH90" s="10">
        <f t="shared" si="53"/>
        <v>610.305</v>
      </c>
      <c r="AI90" s="10">
        <f t="shared" si="54"/>
        <v>-1467.235</v>
      </c>
      <c r="AJ90" s="10">
        <f t="shared" si="55"/>
        <v>-88.5588</v>
      </c>
      <c r="AK90" s="10">
        <f t="shared" si="56"/>
        <v>-20.6122</v>
      </c>
      <c r="AL90" s="10">
        <f t="shared" si="57"/>
        <v>-134.12</v>
      </c>
      <c r="AM90" s="10">
        <f t="shared" si="58"/>
        <v>-610.305</v>
      </c>
      <c r="AN90" s="10">
        <f t="shared" si="59"/>
        <v>4800</v>
      </c>
      <c r="AO90" s="10">
        <f t="shared" si="60"/>
        <v>4800</v>
      </c>
      <c r="AP90" s="10">
        <f t="shared" si="61"/>
        <v>720</v>
      </c>
      <c r="AQ90" s="191">
        <f t="shared" si="62"/>
        <v>4800</v>
      </c>
      <c r="AR90" s="191">
        <f t="shared" si="63"/>
        <v>4800</v>
      </c>
      <c r="AS90" s="191">
        <f t="shared" si="64"/>
        <v>38.4</v>
      </c>
      <c r="AT90" s="191">
        <f t="shared" si="65"/>
        <v>4800</v>
      </c>
      <c r="AU90" s="191">
        <f t="shared" si="66"/>
        <v>9.6</v>
      </c>
      <c r="AV90" s="191">
        <f t="shared" si="67"/>
        <v>4800</v>
      </c>
      <c r="AW90" s="191">
        <f t="shared" si="68"/>
        <v>4800</v>
      </c>
      <c r="AX90" s="191">
        <f t="shared" si="69"/>
        <v>192</v>
      </c>
      <c r="AY90" s="191">
        <f t="shared" si="70"/>
        <v>4800</v>
      </c>
      <c r="AZ90" s="191">
        <f t="shared" si="71"/>
        <v>4800</v>
      </c>
      <c r="BA90" s="191">
        <f t="shared" si="72"/>
        <v>240</v>
      </c>
      <c r="BB90" s="191">
        <f t="shared" si="73"/>
        <v>-356.32</v>
      </c>
      <c r="BC90" s="191">
        <f t="shared" si="74"/>
        <v>-29.31</v>
      </c>
      <c r="BD90" s="191">
        <f t="shared" si="75"/>
        <v>-5.8</v>
      </c>
      <c r="BE90" s="191">
        <f t="shared" si="76"/>
        <v>-101.08</v>
      </c>
      <c r="BF90" s="191">
        <f t="shared" si="77"/>
        <v>-240</v>
      </c>
    </row>
    <row r="91" spans="2:58">
      <c r="B91" s="3" t="s">
        <v>292</v>
      </c>
      <c r="C91" s="166" t="str">
        <f>_xlfn.XLOOKUP(B91,'2024.9'!B:B,'2024.9'!G:G)</f>
        <v>2023/02/21</v>
      </c>
      <c r="D91">
        <f>_xlfn.XLOOKUP(B91,'Sum 2024.7-2024.9'!B:B,'Sum 2024.7-2024.9'!D:D)</f>
        <v>0</v>
      </c>
      <c r="E91" t="str">
        <f>_xlfn.XLOOKUP(B91,'2024.9'!B:B,'2024.9'!C:C)</f>
        <v>运营中心</v>
      </c>
      <c r="F91" t="str">
        <f>_xlfn.XLOOKUP(B91,'2024.9'!B:B,'2024.9'!F:F)</f>
        <v>装配钳工</v>
      </c>
      <c r="G91">
        <f>_xlfn.XLOOKUP(B91,'2024.9姓名及payroll计数'!A:A,'2024.9姓名及payroll计数'!B:B)</f>
        <v>1</v>
      </c>
      <c r="H91" s="10">
        <f>_xlfn.XLOOKUP(B91,'Sum 2024.7-2024.9'!B:B,'Sum 2024.7-2024.9'!H:H)</f>
        <v>7201.25</v>
      </c>
      <c r="I91" s="10">
        <f>IFERROR(AVERAGEIF(#REF!,B91,#REF!),0)</f>
        <v>0</v>
      </c>
      <c r="J91" s="10">
        <f>_xlfn.XLOOKUP(B91,'Sum 2024.7-2024.9'!B:B,'Sum 2024.7-2024.9'!J:J)</f>
        <v>1900</v>
      </c>
      <c r="K91" s="10">
        <f>IFERROR(AVERAGEIF(#REF!,B91,#REF!),0)</f>
        <v>0</v>
      </c>
      <c r="M91" s="10">
        <f>SUMIF('2024.9'!B:B,B91,'2024.9'!L:L)</f>
        <v>363.68</v>
      </c>
      <c r="O91" s="10">
        <f>SUMIF('2024.9'!B:B,B91,'2024.9'!N:N)</f>
        <v>9.09</v>
      </c>
      <c r="P91" s="10">
        <f>SUMIF('2024.9'!B:B,B91,'2024.9'!P:P)</f>
        <v>3.8</v>
      </c>
      <c r="R91" s="10">
        <f>SUMIF('2024.9'!B:B,B91,'2024.9'!M:M)</f>
        <v>90.92</v>
      </c>
      <c r="T91" s="10">
        <f>SUMIF('2024.9'!B:B,B91,'2024.9'!O:O)</f>
        <v>0</v>
      </c>
      <c r="U91" s="10">
        <f t="shared" si="40"/>
        <v>7201.25</v>
      </c>
      <c r="V91" s="10">
        <f t="shared" si="41"/>
        <v>7201.25</v>
      </c>
      <c r="W91" s="10">
        <f t="shared" si="42"/>
        <v>1080.1875</v>
      </c>
      <c r="X91" s="10">
        <f t="shared" si="43"/>
        <v>7201.25</v>
      </c>
      <c r="Y91" s="10">
        <f t="shared" si="44"/>
        <v>7201.25</v>
      </c>
      <c r="Z91" s="10">
        <f t="shared" si="45"/>
        <v>57.61</v>
      </c>
      <c r="AA91" s="10">
        <f t="shared" si="46"/>
        <v>7201.25</v>
      </c>
      <c r="AB91" s="10">
        <f t="shared" si="47"/>
        <v>14.4025</v>
      </c>
      <c r="AC91" s="10">
        <f t="shared" si="48"/>
        <v>7201.25</v>
      </c>
      <c r="AD91" s="10">
        <f t="shared" si="49"/>
        <v>5626</v>
      </c>
      <c r="AE91" s="10">
        <f t="shared" si="50"/>
        <v>225.04</v>
      </c>
      <c r="AF91" s="10">
        <f t="shared" si="51"/>
        <v>7201.25</v>
      </c>
      <c r="AG91" s="10">
        <f t="shared" si="52"/>
        <v>7201.25</v>
      </c>
      <c r="AH91" s="10">
        <f t="shared" si="53"/>
        <v>360.0625</v>
      </c>
      <c r="AI91" s="10">
        <f t="shared" si="54"/>
        <v>-716.5075</v>
      </c>
      <c r="AJ91" s="10">
        <f t="shared" si="55"/>
        <v>-48.52</v>
      </c>
      <c r="AK91" s="10">
        <f t="shared" si="56"/>
        <v>-10.6025</v>
      </c>
      <c r="AL91" s="10">
        <f t="shared" si="57"/>
        <v>-134.12</v>
      </c>
      <c r="AM91" s="10">
        <f t="shared" si="58"/>
        <v>-360.0625</v>
      </c>
      <c r="AN91" s="10">
        <f t="shared" si="59"/>
        <v>4546</v>
      </c>
      <c r="AO91" s="10">
        <f t="shared" si="60"/>
        <v>4546</v>
      </c>
      <c r="AP91" s="10">
        <f t="shared" si="61"/>
        <v>681.9</v>
      </c>
      <c r="AQ91" s="191">
        <f t="shared" si="62"/>
        <v>1900</v>
      </c>
      <c r="AR91" s="191">
        <f t="shared" si="63"/>
        <v>1900</v>
      </c>
      <c r="AS91" s="191">
        <f t="shared" si="64"/>
        <v>15.2</v>
      </c>
      <c r="AT91" s="191">
        <f t="shared" si="65"/>
        <v>1900</v>
      </c>
      <c r="AU91" s="191">
        <f t="shared" si="66"/>
        <v>3.8</v>
      </c>
      <c r="AV91" s="191">
        <f t="shared" si="67"/>
        <v>4340</v>
      </c>
      <c r="AW91" s="191">
        <f t="shared" si="68"/>
        <v>4340</v>
      </c>
      <c r="AX91" s="191">
        <f t="shared" si="69"/>
        <v>173.6</v>
      </c>
      <c r="AY91" s="191">
        <f t="shared" si="70"/>
        <v>1900</v>
      </c>
      <c r="AZ91" s="191">
        <f t="shared" si="71"/>
        <v>1900</v>
      </c>
      <c r="BA91" s="191">
        <f t="shared" si="72"/>
        <v>95</v>
      </c>
      <c r="BB91" s="191">
        <f t="shared" si="73"/>
        <v>-318.22</v>
      </c>
      <c r="BC91" s="191">
        <f t="shared" si="74"/>
        <v>-6.11</v>
      </c>
      <c r="BD91" s="191">
        <f t="shared" si="75"/>
        <v>0</v>
      </c>
      <c r="BE91" s="191">
        <f t="shared" si="76"/>
        <v>-82.68</v>
      </c>
      <c r="BF91" s="191">
        <f t="shared" si="77"/>
        <v>-95</v>
      </c>
    </row>
    <row r="92" spans="2:58">
      <c r="B92" s="3" t="s">
        <v>482</v>
      </c>
      <c r="C92" s="166" t="str">
        <f>_xlfn.XLOOKUP(B92,'2024.9'!B:B,'2024.9'!G:G)</f>
        <v>2023/08/28</v>
      </c>
      <c r="D92">
        <f>_xlfn.XLOOKUP(B92,'Sum 2024.7-2024.9'!B:B,'Sum 2024.7-2024.9'!D:D)</f>
        <v>0</v>
      </c>
      <c r="E92" t="str">
        <f>_xlfn.XLOOKUP(B92,'2024.9'!B:B,'2024.9'!C:C)</f>
        <v>运营中心</v>
      </c>
      <c r="F92" t="str">
        <f>_xlfn.XLOOKUP(B92,'2024.9'!B:B,'2024.9'!F:F)</f>
        <v>装配钳工</v>
      </c>
      <c r="G92">
        <f>_xlfn.XLOOKUP(B92,'2024.9姓名及payroll计数'!A:A,'2024.9姓名及payroll计数'!B:B)</f>
        <v>1</v>
      </c>
      <c r="H92" s="10">
        <f>_xlfn.XLOOKUP(B92,'Sum 2024.7-2024.9'!B:B,'Sum 2024.7-2024.9'!H:H)</f>
        <v>6396.84</v>
      </c>
      <c r="I92" s="10">
        <f>IFERROR(AVERAGEIF(#REF!,B92,#REF!),0)</f>
        <v>0</v>
      </c>
      <c r="J92" s="10">
        <f>_xlfn.XLOOKUP(B92,'Sum 2024.7-2024.9'!B:B,'Sum 2024.7-2024.9'!J:J)</f>
        <v>1900</v>
      </c>
      <c r="K92" s="10">
        <f>IFERROR(AVERAGEIF(#REF!,B92,#REF!),0)</f>
        <v>0</v>
      </c>
      <c r="M92" s="10">
        <f>SUMIF('2024.9'!B:B,B92,'2024.9'!L:L)</f>
        <v>363.68</v>
      </c>
      <c r="O92" s="10">
        <f>SUMIF('2024.9'!B:B,B92,'2024.9'!N:N)</f>
        <v>9.09</v>
      </c>
      <c r="P92" s="10">
        <f>SUMIF('2024.9'!B:B,B92,'2024.9'!P:P)</f>
        <v>3.8</v>
      </c>
      <c r="R92" s="10">
        <f>SUMIF('2024.9'!B:B,B92,'2024.9'!M:M)</f>
        <v>90.92</v>
      </c>
      <c r="T92" s="10">
        <f>SUMIF('2024.9'!B:B,B92,'2024.9'!O:O)</f>
        <v>0</v>
      </c>
      <c r="U92" s="10">
        <f t="shared" si="40"/>
        <v>6396.84</v>
      </c>
      <c r="V92" s="10">
        <f t="shared" si="41"/>
        <v>6396.84</v>
      </c>
      <c r="W92" s="10">
        <f t="shared" si="42"/>
        <v>959.526</v>
      </c>
      <c r="X92" s="10">
        <f t="shared" si="43"/>
        <v>6396.84</v>
      </c>
      <c r="Y92" s="10">
        <f t="shared" si="44"/>
        <v>6396.84</v>
      </c>
      <c r="Z92" s="10">
        <f t="shared" si="45"/>
        <v>51.17472</v>
      </c>
      <c r="AA92" s="10">
        <f t="shared" si="46"/>
        <v>6396.84</v>
      </c>
      <c r="AB92" s="10">
        <f t="shared" si="47"/>
        <v>12.79368</v>
      </c>
      <c r="AC92" s="10">
        <f t="shared" si="48"/>
        <v>6396.84</v>
      </c>
      <c r="AD92" s="10">
        <f t="shared" si="49"/>
        <v>5626</v>
      </c>
      <c r="AE92" s="10">
        <f t="shared" si="50"/>
        <v>225.04</v>
      </c>
      <c r="AF92" s="10">
        <f t="shared" si="51"/>
        <v>6396.84</v>
      </c>
      <c r="AG92" s="10">
        <f t="shared" si="52"/>
        <v>6396.84</v>
      </c>
      <c r="AH92" s="10">
        <f t="shared" si="53"/>
        <v>319.842</v>
      </c>
      <c r="AI92" s="10">
        <f t="shared" si="54"/>
        <v>-595.846</v>
      </c>
      <c r="AJ92" s="10">
        <f t="shared" si="55"/>
        <v>-42.08472</v>
      </c>
      <c r="AK92" s="10">
        <f t="shared" si="56"/>
        <v>-8.99368</v>
      </c>
      <c r="AL92" s="10">
        <f t="shared" si="57"/>
        <v>-134.12</v>
      </c>
      <c r="AM92" s="10">
        <f t="shared" si="58"/>
        <v>-319.842</v>
      </c>
      <c r="AN92" s="10">
        <f t="shared" si="59"/>
        <v>4546</v>
      </c>
      <c r="AO92" s="10">
        <f t="shared" si="60"/>
        <v>4546</v>
      </c>
      <c r="AP92" s="10">
        <f t="shared" si="61"/>
        <v>681.9</v>
      </c>
      <c r="AQ92" s="191">
        <f t="shared" si="62"/>
        <v>1900</v>
      </c>
      <c r="AR92" s="191">
        <f t="shared" si="63"/>
        <v>1900</v>
      </c>
      <c r="AS92" s="191">
        <f t="shared" si="64"/>
        <v>15.2</v>
      </c>
      <c r="AT92" s="191">
        <f t="shared" si="65"/>
        <v>1900</v>
      </c>
      <c r="AU92" s="191">
        <f t="shared" si="66"/>
        <v>3.8</v>
      </c>
      <c r="AV92" s="191">
        <f t="shared" si="67"/>
        <v>4340</v>
      </c>
      <c r="AW92" s="191">
        <f t="shared" si="68"/>
        <v>4340</v>
      </c>
      <c r="AX92" s="191">
        <f t="shared" si="69"/>
        <v>173.6</v>
      </c>
      <c r="AY92" s="191">
        <f t="shared" si="70"/>
        <v>1900</v>
      </c>
      <c r="AZ92" s="191">
        <f t="shared" si="71"/>
        <v>1900</v>
      </c>
      <c r="BA92" s="191">
        <f t="shared" si="72"/>
        <v>95</v>
      </c>
      <c r="BB92" s="191">
        <f t="shared" si="73"/>
        <v>-318.22</v>
      </c>
      <c r="BC92" s="191">
        <f t="shared" si="74"/>
        <v>-6.11</v>
      </c>
      <c r="BD92" s="191">
        <f t="shared" si="75"/>
        <v>0</v>
      </c>
      <c r="BE92" s="191">
        <f t="shared" si="76"/>
        <v>-82.68</v>
      </c>
      <c r="BF92" s="191">
        <f t="shared" si="77"/>
        <v>-95</v>
      </c>
    </row>
    <row r="93" spans="2:58">
      <c r="B93" s="3" t="s">
        <v>293</v>
      </c>
      <c r="C93" s="166" t="str">
        <f>_xlfn.XLOOKUP(B93,'2024.9'!B:B,'2024.9'!G:G)</f>
        <v>2022/06/02</v>
      </c>
      <c r="D93">
        <f>_xlfn.XLOOKUP(B93,'Sum 2024.7-2024.9'!B:B,'Sum 2024.7-2024.9'!D:D)</f>
        <v>0</v>
      </c>
      <c r="E93" t="str">
        <f>_xlfn.XLOOKUP(B93,'2024.9'!B:B,'2024.9'!C:C)</f>
        <v>销售部</v>
      </c>
      <c r="F93" t="str">
        <f>_xlfn.XLOOKUP(B93,'2024.9'!B:B,'2024.9'!F:F)</f>
        <v>区域销售经理</v>
      </c>
      <c r="G93">
        <f>_xlfn.XLOOKUP(B93,'2024.9姓名及payroll计数'!A:A,'2024.9姓名及payroll计数'!B:B)</f>
        <v>1</v>
      </c>
      <c r="H93" s="10">
        <f>_xlfn.XLOOKUP(B93,'Sum 2024.7-2024.9'!B:B,'Sum 2024.7-2024.9'!H:H)</f>
        <v>9075</v>
      </c>
      <c r="I93" s="10">
        <f>IFERROR(AVERAGEIF(#REF!,B93,#REF!),0)</f>
        <v>0</v>
      </c>
      <c r="J93" s="10">
        <f>_xlfn.XLOOKUP(B93,'Sum 2024.7-2024.9'!B:B,'Sum 2024.7-2024.9'!J:J)</f>
        <v>3850</v>
      </c>
      <c r="K93" s="10">
        <f>IFERROR(AVERAGEIF(#REF!,B93,#REF!),0)</f>
        <v>0</v>
      </c>
      <c r="M93" s="10">
        <f>SUMIF('2024.9'!B:B,B93,'2024.9'!L:L)</f>
        <v>363.68</v>
      </c>
      <c r="O93" s="10">
        <f>SUMIF('2024.9'!B:B,B93,'2024.9'!N:N)</f>
        <v>9.09</v>
      </c>
      <c r="P93" s="10">
        <f>SUMIF('2024.9'!B:B,B93,'2024.9'!P:P)</f>
        <v>3.8</v>
      </c>
      <c r="R93" s="10">
        <f>SUMIF('2024.9'!B:B,B93,'2024.9'!M:M)</f>
        <v>90.92</v>
      </c>
      <c r="T93" s="10">
        <f>SUMIF('2024.9'!B:B,B93,'2024.9'!O:O)</f>
        <v>0</v>
      </c>
      <c r="U93" s="10">
        <f t="shared" si="40"/>
        <v>9075</v>
      </c>
      <c r="V93" s="10">
        <f t="shared" si="41"/>
        <v>9075</v>
      </c>
      <c r="W93" s="10">
        <f t="shared" si="42"/>
        <v>1361.25</v>
      </c>
      <c r="X93" s="10">
        <f t="shared" si="43"/>
        <v>9075</v>
      </c>
      <c r="Y93" s="10">
        <f t="shared" si="44"/>
        <v>9075</v>
      </c>
      <c r="Z93" s="10">
        <f t="shared" si="45"/>
        <v>72.6</v>
      </c>
      <c r="AA93" s="10">
        <f t="shared" si="46"/>
        <v>9075</v>
      </c>
      <c r="AB93" s="10">
        <f t="shared" si="47"/>
        <v>18.15</v>
      </c>
      <c r="AC93" s="10">
        <f t="shared" si="48"/>
        <v>9075</v>
      </c>
      <c r="AD93" s="10">
        <f t="shared" si="49"/>
        <v>5626</v>
      </c>
      <c r="AE93" s="10">
        <f t="shared" si="50"/>
        <v>225.04</v>
      </c>
      <c r="AF93" s="10">
        <f t="shared" si="51"/>
        <v>9075</v>
      </c>
      <c r="AG93" s="10">
        <f t="shared" si="52"/>
        <v>9075</v>
      </c>
      <c r="AH93" s="10">
        <f t="shared" si="53"/>
        <v>453.75</v>
      </c>
      <c r="AI93" s="10">
        <f t="shared" si="54"/>
        <v>-997.57</v>
      </c>
      <c r="AJ93" s="10">
        <f t="shared" si="55"/>
        <v>-63.51</v>
      </c>
      <c r="AK93" s="10">
        <f t="shared" si="56"/>
        <v>-14.35</v>
      </c>
      <c r="AL93" s="10">
        <f t="shared" si="57"/>
        <v>-134.12</v>
      </c>
      <c r="AM93" s="10">
        <f t="shared" si="58"/>
        <v>-453.75</v>
      </c>
      <c r="AN93" s="10">
        <f t="shared" si="59"/>
        <v>4546</v>
      </c>
      <c r="AO93" s="10">
        <f t="shared" si="60"/>
        <v>4546</v>
      </c>
      <c r="AP93" s="10">
        <f t="shared" si="61"/>
        <v>681.9</v>
      </c>
      <c r="AQ93" s="191">
        <f t="shared" si="62"/>
        <v>3850</v>
      </c>
      <c r="AR93" s="191">
        <f t="shared" si="63"/>
        <v>3850</v>
      </c>
      <c r="AS93" s="191">
        <f t="shared" si="64"/>
        <v>30.8</v>
      </c>
      <c r="AT93" s="191">
        <f t="shared" si="65"/>
        <v>3850</v>
      </c>
      <c r="AU93" s="191">
        <f t="shared" si="66"/>
        <v>7.7</v>
      </c>
      <c r="AV93" s="191">
        <f t="shared" si="67"/>
        <v>4340</v>
      </c>
      <c r="AW93" s="191">
        <f t="shared" si="68"/>
        <v>4340</v>
      </c>
      <c r="AX93" s="191">
        <f t="shared" si="69"/>
        <v>173.6</v>
      </c>
      <c r="AY93" s="191">
        <f t="shared" si="70"/>
        <v>3850</v>
      </c>
      <c r="AZ93" s="191">
        <f t="shared" si="71"/>
        <v>3850</v>
      </c>
      <c r="BA93" s="191">
        <f t="shared" si="72"/>
        <v>192.5</v>
      </c>
      <c r="BB93" s="191">
        <f t="shared" si="73"/>
        <v>-318.22</v>
      </c>
      <c r="BC93" s="191">
        <f t="shared" si="74"/>
        <v>-21.71</v>
      </c>
      <c r="BD93" s="191">
        <f t="shared" si="75"/>
        <v>-3.9</v>
      </c>
      <c r="BE93" s="191">
        <f t="shared" si="76"/>
        <v>-82.68</v>
      </c>
      <c r="BF93" s="191">
        <f t="shared" si="77"/>
        <v>-192.5</v>
      </c>
    </row>
    <row r="94" spans="2:58">
      <c r="B94" s="3" t="s">
        <v>294</v>
      </c>
      <c r="C94" s="166" t="str">
        <f>_xlfn.XLOOKUP(B94,'2024.9'!B:B,'2024.9'!G:G)</f>
        <v>2019/07/15</v>
      </c>
      <c r="D94">
        <f>_xlfn.XLOOKUP(B94,'Sum 2024.7-2024.9'!B:B,'Sum 2024.7-2024.9'!D:D)</f>
        <v>0</v>
      </c>
      <c r="E94" t="str">
        <f>_xlfn.XLOOKUP(B94,'2024.9'!B:B,'2024.9'!C:C)</f>
        <v>服务营销中心</v>
      </c>
      <c r="F94" t="str">
        <f>_xlfn.XLOOKUP(B94,'2024.9'!B:B,'2024.9'!F:F)</f>
        <v>现场装配技师</v>
      </c>
      <c r="G94">
        <f>_xlfn.XLOOKUP(B94,'2024.9姓名及payroll计数'!A:A,'2024.9姓名及payroll计数'!B:B)</f>
        <v>1</v>
      </c>
      <c r="H94" s="10">
        <f>_xlfn.XLOOKUP(B94,'Sum 2024.7-2024.9'!B:B,'Sum 2024.7-2024.9'!H:H)</f>
        <v>8984.17</v>
      </c>
      <c r="I94" s="10">
        <f>IFERROR(AVERAGEIF(#REF!,B94,#REF!),0)</f>
        <v>0</v>
      </c>
      <c r="J94" s="10">
        <f>_xlfn.XLOOKUP(B94,'Sum 2024.7-2024.9'!B:B,'Sum 2024.7-2024.9'!J:J)</f>
        <v>2363</v>
      </c>
      <c r="K94" s="10">
        <f>IFERROR(AVERAGEIF(#REF!,B94,#REF!),0)</f>
        <v>0</v>
      </c>
      <c r="M94" s="10">
        <f>SUMIF('2024.9'!B:B,B94,'2024.9'!L:L)</f>
        <v>363.68</v>
      </c>
      <c r="O94" s="10">
        <f>SUMIF('2024.9'!B:B,B94,'2024.9'!N:N)</f>
        <v>9.09</v>
      </c>
      <c r="P94" s="10">
        <f>SUMIF('2024.9'!B:B,B94,'2024.9'!P:P)</f>
        <v>3.8</v>
      </c>
      <c r="R94" s="10">
        <f>SUMIF('2024.9'!B:B,B94,'2024.9'!M:M)</f>
        <v>90.92</v>
      </c>
      <c r="T94" s="10">
        <f>SUMIF('2024.9'!B:B,B94,'2024.9'!O:O)</f>
        <v>0</v>
      </c>
      <c r="U94" s="10">
        <f t="shared" si="40"/>
        <v>8984.17</v>
      </c>
      <c r="V94" s="10">
        <f t="shared" si="41"/>
        <v>8984.17</v>
      </c>
      <c r="W94" s="10">
        <f t="shared" si="42"/>
        <v>1347.6255</v>
      </c>
      <c r="X94" s="10">
        <f t="shared" si="43"/>
        <v>8984.17</v>
      </c>
      <c r="Y94" s="10">
        <f t="shared" si="44"/>
        <v>8984.17</v>
      </c>
      <c r="Z94" s="10">
        <f t="shared" si="45"/>
        <v>71.87336</v>
      </c>
      <c r="AA94" s="10">
        <f t="shared" si="46"/>
        <v>8984.17</v>
      </c>
      <c r="AB94" s="10">
        <f t="shared" si="47"/>
        <v>17.96834</v>
      </c>
      <c r="AC94" s="10">
        <f t="shared" si="48"/>
        <v>8984.17</v>
      </c>
      <c r="AD94" s="10">
        <f t="shared" si="49"/>
        <v>5626</v>
      </c>
      <c r="AE94" s="10">
        <f t="shared" si="50"/>
        <v>225.04</v>
      </c>
      <c r="AF94" s="10">
        <f t="shared" si="51"/>
        <v>8984.17</v>
      </c>
      <c r="AG94" s="10">
        <f t="shared" si="52"/>
        <v>8984.17</v>
      </c>
      <c r="AH94" s="10">
        <f t="shared" si="53"/>
        <v>449.2085</v>
      </c>
      <c r="AI94" s="10">
        <f t="shared" si="54"/>
        <v>-983.9455</v>
      </c>
      <c r="AJ94" s="10">
        <f t="shared" si="55"/>
        <v>-62.78336</v>
      </c>
      <c r="AK94" s="10">
        <f t="shared" si="56"/>
        <v>-14.16834</v>
      </c>
      <c r="AL94" s="10">
        <f t="shared" si="57"/>
        <v>-134.12</v>
      </c>
      <c r="AM94" s="10">
        <f t="shared" si="58"/>
        <v>-449.2085</v>
      </c>
      <c r="AN94" s="10">
        <f t="shared" si="59"/>
        <v>4546</v>
      </c>
      <c r="AO94" s="10">
        <f t="shared" si="60"/>
        <v>4546</v>
      </c>
      <c r="AP94" s="10">
        <f t="shared" si="61"/>
        <v>681.9</v>
      </c>
      <c r="AQ94" s="191">
        <f t="shared" si="62"/>
        <v>2363</v>
      </c>
      <c r="AR94" s="191">
        <f t="shared" si="63"/>
        <v>2363</v>
      </c>
      <c r="AS94" s="191">
        <f t="shared" si="64"/>
        <v>18.904</v>
      </c>
      <c r="AT94" s="191">
        <f t="shared" si="65"/>
        <v>2363</v>
      </c>
      <c r="AU94" s="191">
        <f t="shared" si="66"/>
        <v>4.726</v>
      </c>
      <c r="AV94" s="191">
        <f t="shared" si="67"/>
        <v>4340</v>
      </c>
      <c r="AW94" s="191">
        <f t="shared" si="68"/>
        <v>4340</v>
      </c>
      <c r="AX94" s="191">
        <f t="shared" si="69"/>
        <v>173.6</v>
      </c>
      <c r="AY94" s="191">
        <f t="shared" si="70"/>
        <v>2363</v>
      </c>
      <c r="AZ94" s="191">
        <f t="shared" si="71"/>
        <v>2363</v>
      </c>
      <c r="BA94" s="191">
        <f t="shared" si="72"/>
        <v>118.15</v>
      </c>
      <c r="BB94" s="191">
        <f t="shared" si="73"/>
        <v>-318.22</v>
      </c>
      <c r="BC94" s="191">
        <f t="shared" si="74"/>
        <v>-9.814</v>
      </c>
      <c r="BD94" s="191">
        <f t="shared" si="75"/>
        <v>-0.926</v>
      </c>
      <c r="BE94" s="191">
        <f t="shared" si="76"/>
        <v>-82.68</v>
      </c>
      <c r="BF94" s="191">
        <f t="shared" si="77"/>
        <v>-118.15</v>
      </c>
    </row>
    <row r="95" spans="2:58">
      <c r="B95" s="3" t="s">
        <v>295</v>
      </c>
      <c r="C95" s="166" t="str">
        <f>_xlfn.XLOOKUP(B95,'2024.9'!B:B,'2024.9'!G:G)</f>
        <v>2010/07/08</v>
      </c>
      <c r="D95">
        <f>_xlfn.XLOOKUP(B95,'Sum 2024.7-2024.9'!B:B,'Sum 2024.7-2024.9'!D:D)</f>
        <v>0</v>
      </c>
      <c r="E95" t="str">
        <f>_xlfn.XLOOKUP(B95,'2024.9'!B:B,'2024.9'!C:C)</f>
        <v>研发部</v>
      </c>
      <c r="F95" t="str">
        <f>_xlfn.XLOOKUP(B95,'2024.9'!B:B,'2024.9'!F:F)</f>
        <v>电气主管</v>
      </c>
      <c r="G95">
        <f>_xlfn.XLOOKUP(B95,'2024.9姓名及payroll计数'!A:A,'2024.9姓名及payroll计数'!B:B)</f>
        <v>1</v>
      </c>
      <c r="H95" s="10">
        <f>_xlfn.XLOOKUP(B95,'Sum 2024.7-2024.9'!B:B,'Sum 2024.7-2024.9'!H:H)</f>
        <v>15811.86</v>
      </c>
      <c r="I95" s="10">
        <f>IFERROR(AVERAGEIF(#REF!,B95,#REF!),0)</f>
        <v>0</v>
      </c>
      <c r="J95" s="10">
        <f>_xlfn.XLOOKUP(B95,'Sum 2024.7-2024.9'!B:B,'Sum 2024.7-2024.9'!J:J)</f>
        <v>5544</v>
      </c>
      <c r="K95" s="10">
        <f>IFERROR(AVERAGEIF(#REF!,B95,#REF!),0)</f>
        <v>0</v>
      </c>
      <c r="M95" s="10">
        <f>SUMIF('2024.9'!B:B,B95,'2024.9'!L:L)</f>
        <v>363.68</v>
      </c>
      <c r="O95" s="10">
        <f>SUMIF('2024.9'!B:B,B95,'2024.9'!N:N)</f>
        <v>9.09</v>
      </c>
      <c r="P95" s="10">
        <f>SUMIF('2024.9'!B:B,B95,'2024.9'!P:P)</f>
        <v>3.8</v>
      </c>
      <c r="R95" s="10">
        <f>SUMIF('2024.9'!B:B,B95,'2024.9'!M:M)</f>
        <v>90.92</v>
      </c>
      <c r="T95" s="10">
        <f>SUMIF('2024.9'!B:B,B95,'2024.9'!O:O)</f>
        <v>95</v>
      </c>
      <c r="U95" s="10">
        <f t="shared" si="40"/>
        <v>15811.86</v>
      </c>
      <c r="V95" s="10">
        <f t="shared" si="41"/>
        <v>15811.86</v>
      </c>
      <c r="W95" s="10">
        <f t="shared" si="42"/>
        <v>2371.779</v>
      </c>
      <c r="X95" s="10">
        <f t="shared" si="43"/>
        <v>15811.86</v>
      </c>
      <c r="Y95" s="10">
        <f t="shared" si="44"/>
        <v>15811.86</v>
      </c>
      <c r="Z95" s="10">
        <f t="shared" si="45"/>
        <v>126.49488</v>
      </c>
      <c r="AA95" s="10">
        <f t="shared" si="46"/>
        <v>15811.86</v>
      </c>
      <c r="AB95" s="10">
        <f t="shared" si="47"/>
        <v>31.62372</v>
      </c>
      <c r="AC95" s="10">
        <f t="shared" si="48"/>
        <v>15811.86</v>
      </c>
      <c r="AD95" s="10">
        <f t="shared" si="49"/>
        <v>5626</v>
      </c>
      <c r="AE95" s="10">
        <f t="shared" si="50"/>
        <v>225.04</v>
      </c>
      <c r="AF95" s="10">
        <f t="shared" si="51"/>
        <v>15811.86</v>
      </c>
      <c r="AG95" s="10">
        <f t="shared" si="52"/>
        <v>15811.86</v>
      </c>
      <c r="AH95" s="10">
        <f t="shared" si="53"/>
        <v>790.593</v>
      </c>
      <c r="AI95" s="10">
        <f t="shared" si="54"/>
        <v>-2008.099</v>
      </c>
      <c r="AJ95" s="10">
        <f t="shared" si="55"/>
        <v>-117.40488</v>
      </c>
      <c r="AK95" s="10">
        <f t="shared" si="56"/>
        <v>-27.82372</v>
      </c>
      <c r="AL95" s="10">
        <f t="shared" si="57"/>
        <v>-134.12</v>
      </c>
      <c r="AM95" s="10">
        <f t="shared" si="58"/>
        <v>-695.593</v>
      </c>
      <c r="AN95" s="10">
        <f t="shared" si="59"/>
        <v>5544</v>
      </c>
      <c r="AO95" s="10">
        <f t="shared" si="60"/>
        <v>5544</v>
      </c>
      <c r="AP95" s="10">
        <f t="shared" si="61"/>
        <v>831.6</v>
      </c>
      <c r="AQ95" s="191">
        <f t="shared" si="62"/>
        <v>5544</v>
      </c>
      <c r="AR95" s="191">
        <f t="shared" si="63"/>
        <v>5544</v>
      </c>
      <c r="AS95" s="191">
        <f t="shared" si="64"/>
        <v>44.352</v>
      </c>
      <c r="AT95" s="191">
        <f t="shared" si="65"/>
        <v>5544</v>
      </c>
      <c r="AU95" s="191">
        <f t="shared" si="66"/>
        <v>11.088</v>
      </c>
      <c r="AV95" s="191">
        <f t="shared" si="67"/>
        <v>5544</v>
      </c>
      <c r="AW95" s="191">
        <f t="shared" si="68"/>
        <v>5544</v>
      </c>
      <c r="AX95" s="191">
        <f t="shared" si="69"/>
        <v>221.76</v>
      </c>
      <c r="AY95" s="191">
        <f t="shared" si="70"/>
        <v>5544</v>
      </c>
      <c r="AZ95" s="191">
        <f t="shared" si="71"/>
        <v>5544</v>
      </c>
      <c r="BA95" s="191">
        <f t="shared" si="72"/>
        <v>277.2</v>
      </c>
      <c r="BB95" s="191">
        <f t="shared" si="73"/>
        <v>-467.92</v>
      </c>
      <c r="BC95" s="191">
        <f t="shared" si="74"/>
        <v>-35.262</v>
      </c>
      <c r="BD95" s="191">
        <f t="shared" si="75"/>
        <v>-7.288</v>
      </c>
      <c r="BE95" s="191">
        <f t="shared" si="76"/>
        <v>-130.84</v>
      </c>
      <c r="BF95" s="191">
        <f t="shared" si="77"/>
        <v>-182.2</v>
      </c>
    </row>
    <row r="96" spans="2:58">
      <c r="B96" s="3" t="s">
        <v>296</v>
      </c>
      <c r="C96" s="166" t="str">
        <f>_xlfn.XLOOKUP(B96,'2024.9'!B:B,'2024.9'!G:G)</f>
        <v>2021/12/01</v>
      </c>
      <c r="D96">
        <f>_xlfn.XLOOKUP(B96,'Sum 2024.7-2024.9'!B:B,'Sum 2024.7-2024.9'!D:D)</f>
        <v>0</v>
      </c>
      <c r="E96" t="str">
        <f>_xlfn.XLOOKUP(B96,'2024.9'!B:B,'2024.9'!C:C)</f>
        <v>运营中心</v>
      </c>
      <c r="F96" t="str">
        <f>_xlfn.XLOOKUP(B96,'2024.9'!B:B,'2024.9'!F:F)</f>
        <v>售后仓管</v>
      </c>
      <c r="G96">
        <f>_xlfn.XLOOKUP(B96,'2024.9姓名及payroll计数'!A:A,'2024.9姓名及payroll计数'!B:B)</f>
        <v>1</v>
      </c>
      <c r="H96" s="10">
        <f>_xlfn.XLOOKUP(B96,'Sum 2024.7-2024.9'!B:B,'Sum 2024.7-2024.9'!H:H)</f>
        <v>5325</v>
      </c>
      <c r="I96" s="10">
        <f>IFERROR(AVERAGEIF(#REF!,B96,#REF!),0)</f>
        <v>0</v>
      </c>
      <c r="J96" s="10">
        <f>_xlfn.XLOOKUP(B96,'Sum 2024.7-2024.9'!B:B,'Sum 2024.7-2024.9'!J:J)</f>
        <v>1900</v>
      </c>
      <c r="K96" s="10">
        <f>IFERROR(AVERAGEIF(#REF!,B96,#REF!),0)</f>
        <v>0</v>
      </c>
      <c r="M96" s="10">
        <f>SUMIF('2024.9'!B:B,B96,'2024.9'!L:L)</f>
        <v>363.68</v>
      </c>
      <c r="O96" s="10">
        <f>SUMIF('2024.9'!B:B,B96,'2024.9'!N:N)</f>
        <v>9.09</v>
      </c>
      <c r="P96" s="10">
        <f>SUMIF('2024.9'!B:B,B96,'2024.9'!P:P)</f>
        <v>3.8</v>
      </c>
      <c r="R96" s="10">
        <f>SUMIF('2024.9'!B:B,B96,'2024.9'!M:M)</f>
        <v>90.92</v>
      </c>
      <c r="T96" s="10">
        <f>SUMIF('2024.9'!B:B,B96,'2024.9'!O:O)</f>
        <v>200</v>
      </c>
      <c r="U96" s="10">
        <f t="shared" si="40"/>
        <v>5325</v>
      </c>
      <c r="V96" s="10">
        <f t="shared" si="41"/>
        <v>5325</v>
      </c>
      <c r="W96" s="10">
        <f t="shared" si="42"/>
        <v>798.75</v>
      </c>
      <c r="X96" s="10">
        <f t="shared" si="43"/>
        <v>5325</v>
      </c>
      <c r="Y96" s="10">
        <f t="shared" si="44"/>
        <v>5325</v>
      </c>
      <c r="Z96" s="10">
        <f t="shared" si="45"/>
        <v>42.6</v>
      </c>
      <c r="AA96" s="10">
        <f t="shared" si="46"/>
        <v>5325</v>
      </c>
      <c r="AB96" s="10">
        <f t="shared" si="47"/>
        <v>10.65</v>
      </c>
      <c r="AC96" s="10">
        <f t="shared" si="48"/>
        <v>5325</v>
      </c>
      <c r="AD96" s="10">
        <f t="shared" si="49"/>
        <v>5325</v>
      </c>
      <c r="AE96" s="10">
        <f t="shared" si="50"/>
        <v>213</v>
      </c>
      <c r="AF96" s="10">
        <f t="shared" si="51"/>
        <v>5325</v>
      </c>
      <c r="AG96" s="10">
        <f t="shared" si="52"/>
        <v>5325</v>
      </c>
      <c r="AH96" s="10">
        <f t="shared" si="53"/>
        <v>266.25</v>
      </c>
      <c r="AI96" s="10">
        <f t="shared" si="54"/>
        <v>-435.07</v>
      </c>
      <c r="AJ96" s="10">
        <f t="shared" si="55"/>
        <v>-33.51</v>
      </c>
      <c r="AK96" s="10">
        <f t="shared" si="56"/>
        <v>-6.85</v>
      </c>
      <c r="AL96" s="10">
        <f t="shared" si="57"/>
        <v>-122.08</v>
      </c>
      <c r="AM96" s="10">
        <f t="shared" si="58"/>
        <v>-66.25</v>
      </c>
      <c r="AN96" s="10">
        <f t="shared" si="59"/>
        <v>4546</v>
      </c>
      <c r="AO96" s="10">
        <f t="shared" si="60"/>
        <v>4546</v>
      </c>
      <c r="AP96" s="10">
        <f t="shared" si="61"/>
        <v>681.9</v>
      </c>
      <c r="AQ96" s="191">
        <f t="shared" si="62"/>
        <v>1900</v>
      </c>
      <c r="AR96" s="191">
        <f t="shared" si="63"/>
        <v>1900</v>
      </c>
      <c r="AS96" s="191">
        <f t="shared" si="64"/>
        <v>15.2</v>
      </c>
      <c r="AT96" s="191">
        <f t="shared" si="65"/>
        <v>1900</v>
      </c>
      <c r="AU96" s="191">
        <f t="shared" si="66"/>
        <v>3.8</v>
      </c>
      <c r="AV96" s="191">
        <f t="shared" si="67"/>
        <v>4340</v>
      </c>
      <c r="AW96" s="191">
        <f t="shared" si="68"/>
        <v>4340</v>
      </c>
      <c r="AX96" s="191">
        <f t="shared" si="69"/>
        <v>173.6</v>
      </c>
      <c r="AY96" s="191">
        <f t="shared" si="70"/>
        <v>1900</v>
      </c>
      <c r="AZ96" s="191">
        <f t="shared" si="71"/>
        <v>1900</v>
      </c>
      <c r="BA96" s="191">
        <f t="shared" si="72"/>
        <v>95</v>
      </c>
      <c r="BB96" s="191">
        <f t="shared" si="73"/>
        <v>-318.22</v>
      </c>
      <c r="BC96" s="191">
        <f t="shared" si="74"/>
        <v>-6.11</v>
      </c>
      <c r="BD96" s="191">
        <f t="shared" si="75"/>
        <v>0</v>
      </c>
      <c r="BE96" s="191">
        <f t="shared" si="76"/>
        <v>-82.68</v>
      </c>
      <c r="BF96" s="191">
        <f t="shared" si="77"/>
        <v>0</v>
      </c>
    </row>
    <row r="97" spans="2:58">
      <c r="B97" s="3" t="s">
        <v>297</v>
      </c>
      <c r="C97" s="166" t="str">
        <f>_xlfn.XLOOKUP(B97,'2024.9'!B:B,'2024.9'!G:G)</f>
        <v>2020/09/21</v>
      </c>
      <c r="D97">
        <f>_xlfn.XLOOKUP(B97,'Sum 2024.7-2024.9'!B:B,'Sum 2024.7-2024.9'!D:D)</f>
        <v>0</v>
      </c>
      <c r="E97" t="str">
        <f>_xlfn.XLOOKUP(B97,'2024.9'!B:B,'2024.9'!C:C)</f>
        <v>运营中心</v>
      </c>
      <c r="F97" t="str">
        <f>_xlfn.XLOOKUP(B97,'2024.9'!B:B,'2024.9'!F:F)</f>
        <v>装配钳工</v>
      </c>
      <c r="G97">
        <f>_xlfn.XLOOKUP(B97,'2024.9姓名及payroll计数'!A:A,'2024.9姓名及payroll计数'!B:B)</f>
        <v>1</v>
      </c>
      <c r="H97" s="10">
        <f>_xlfn.XLOOKUP(B97,'Sum 2024.7-2024.9'!B:B,'Sum 2024.7-2024.9'!H:H)</f>
        <v>8091.58</v>
      </c>
      <c r="I97" s="10">
        <f>IFERROR(AVERAGEIF(#REF!,B97,#REF!),0)</f>
        <v>0</v>
      </c>
      <c r="J97" s="10">
        <f>_xlfn.XLOOKUP(B97,'Sum 2024.7-2024.9'!B:B,'Sum 2024.7-2024.9'!J:J)</f>
        <v>1900</v>
      </c>
      <c r="K97" s="10">
        <f>IFERROR(AVERAGEIF(#REF!,B97,#REF!),0)</f>
        <v>0</v>
      </c>
      <c r="M97" s="10">
        <f>SUMIF('2024.9'!B:B,B97,'2024.9'!L:L)</f>
        <v>363.68</v>
      </c>
      <c r="O97" s="10">
        <f>SUMIF('2024.9'!B:B,B97,'2024.9'!N:N)</f>
        <v>9.09</v>
      </c>
      <c r="P97" s="10">
        <f>SUMIF('2024.9'!B:B,B97,'2024.9'!P:P)</f>
        <v>3.8</v>
      </c>
      <c r="R97" s="10">
        <f>SUMIF('2024.9'!B:B,B97,'2024.9'!M:M)</f>
        <v>90.92</v>
      </c>
      <c r="T97" s="10">
        <f>SUMIF('2024.9'!B:B,B97,'2024.9'!O:O)</f>
        <v>0</v>
      </c>
      <c r="U97" s="10">
        <f t="shared" si="40"/>
        <v>8091.58</v>
      </c>
      <c r="V97" s="10">
        <f t="shared" si="41"/>
        <v>8091.58</v>
      </c>
      <c r="W97" s="10">
        <f t="shared" si="42"/>
        <v>1213.737</v>
      </c>
      <c r="X97" s="10">
        <f t="shared" si="43"/>
        <v>8091.58</v>
      </c>
      <c r="Y97" s="10">
        <f t="shared" si="44"/>
        <v>8091.58</v>
      </c>
      <c r="Z97" s="10">
        <f t="shared" si="45"/>
        <v>64.73264</v>
      </c>
      <c r="AA97" s="10">
        <f t="shared" si="46"/>
        <v>8091.58</v>
      </c>
      <c r="AB97" s="10">
        <f t="shared" si="47"/>
        <v>16.18316</v>
      </c>
      <c r="AC97" s="10">
        <f t="shared" si="48"/>
        <v>8091.58</v>
      </c>
      <c r="AD97" s="10">
        <f t="shared" si="49"/>
        <v>5626</v>
      </c>
      <c r="AE97" s="10">
        <f t="shared" si="50"/>
        <v>225.04</v>
      </c>
      <c r="AF97" s="10">
        <f t="shared" si="51"/>
        <v>8091.58</v>
      </c>
      <c r="AG97" s="10">
        <f t="shared" si="52"/>
        <v>8091.58</v>
      </c>
      <c r="AH97" s="10">
        <f t="shared" si="53"/>
        <v>404.579</v>
      </c>
      <c r="AI97" s="10">
        <f t="shared" si="54"/>
        <v>-850.057</v>
      </c>
      <c r="AJ97" s="10">
        <f t="shared" si="55"/>
        <v>-55.64264</v>
      </c>
      <c r="AK97" s="10">
        <f t="shared" si="56"/>
        <v>-12.38316</v>
      </c>
      <c r="AL97" s="10">
        <f t="shared" si="57"/>
        <v>-134.12</v>
      </c>
      <c r="AM97" s="10">
        <f t="shared" si="58"/>
        <v>-404.579</v>
      </c>
      <c r="AN97" s="10">
        <f t="shared" si="59"/>
        <v>4546</v>
      </c>
      <c r="AO97" s="10">
        <f t="shared" si="60"/>
        <v>4546</v>
      </c>
      <c r="AP97" s="10">
        <f t="shared" si="61"/>
        <v>681.9</v>
      </c>
      <c r="AQ97" s="191">
        <f t="shared" si="62"/>
        <v>1900</v>
      </c>
      <c r="AR97" s="191">
        <f t="shared" si="63"/>
        <v>1900</v>
      </c>
      <c r="AS97" s="191">
        <f t="shared" si="64"/>
        <v>15.2</v>
      </c>
      <c r="AT97" s="191">
        <f t="shared" si="65"/>
        <v>1900</v>
      </c>
      <c r="AU97" s="191">
        <f t="shared" si="66"/>
        <v>3.8</v>
      </c>
      <c r="AV97" s="191">
        <f t="shared" si="67"/>
        <v>4340</v>
      </c>
      <c r="AW97" s="191">
        <f t="shared" si="68"/>
        <v>4340</v>
      </c>
      <c r="AX97" s="191">
        <f t="shared" si="69"/>
        <v>173.6</v>
      </c>
      <c r="AY97" s="191">
        <f t="shared" si="70"/>
        <v>1900</v>
      </c>
      <c r="AZ97" s="191">
        <f t="shared" si="71"/>
        <v>1900</v>
      </c>
      <c r="BA97" s="191">
        <f t="shared" si="72"/>
        <v>95</v>
      </c>
      <c r="BB97" s="191">
        <f t="shared" si="73"/>
        <v>-318.22</v>
      </c>
      <c r="BC97" s="191">
        <f t="shared" si="74"/>
        <v>-6.11</v>
      </c>
      <c r="BD97" s="191">
        <f t="shared" si="75"/>
        <v>0</v>
      </c>
      <c r="BE97" s="191">
        <f t="shared" si="76"/>
        <v>-82.68</v>
      </c>
      <c r="BF97" s="191">
        <f t="shared" si="77"/>
        <v>-95</v>
      </c>
    </row>
    <row r="98" spans="2:58">
      <c r="B98" s="3" t="s">
        <v>298</v>
      </c>
      <c r="C98" s="166" t="str">
        <f>_xlfn.XLOOKUP(B98,'2024.9'!B:B,'2024.9'!G:G)</f>
        <v>2018/12/27</v>
      </c>
      <c r="D98">
        <f>_xlfn.XLOOKUP(B98,'Sum 2024.7-2024.9'!B:B,'Sum 2024.7-2024.9'!D:D)</f>
        <v>0</v>
      </c>
      <c r="E98" t="str">
        <f>_xlfn.XLOOKUP(B98,'2024.9'!B:B,'2024.9'!C:C)</f>
        <v>服务营销中心</v>
      </c>
      <c r="F98" t="str">
        <f>_xlfn.XLOOKUP(B98,'2024.9'!B:B,'2024.9'!F:F)</f>
        <v>采购专员</v>
      </c>
      <c r="G98">
        <f>_xlfn.XLOOKUP(B98,'2024.9姓名及payroll计数'!A:A,'2024.9姓名及payroll计数'!B:B)</f>
        <v>1</v>
      </c>
      <c r="H98" s="10">
        <f>_xlfn.XLOOKUP(B98,'Sum 2024.7-2024.9'!B:B,'Sum 2024.7-2024.9'!H:H)</f>
        <v>7245.5</v>
      </c>
      <c r="I98" s="10">
        <f>IFERROR(AVERAGEIF(#REF!,B98,#REF!),0)</f>
        <v>0</v>
      </c>
      <c r="J98" s="10">
        <f>_xlfn.XLOOKUP(B98,'Sum 2024.7-2024.9'!B:B,'Sum 2024.7-2024.9'!J:J)</f>
        <v>2532</v>
      </c>
      <c r="K98" s="10">
        <f>IFERROR(AVERAGEIF(#REF!,B98,#REF!),0)</f>
        <v>0</v>
      </c>
      <c r="M98" s="10">
        <f>SUMIF('2024.9'!B:B,B98,'2024.9'!L:L)</f>
        <v>363.68</v>
      </c>
      <c r="O98" s="10">
        <f>SUMIF('2024.9'!B:B,B98,'2024.9'!N:N)</f>
        <v>9.09</v>
      </c>
      <c r="P98" s="10">
        <f>SUMIF('2024.9'!B:B,B98,'2024.9'!P:P)</f>
        <v>3.8</v>
      </c>
      <c r="R98" s="10">
        <f>SUMIF('2024.9'!B:B,B98,'2024.9'!M:M)</f>
        <v>90.92</v>
      </c>
      <c r="T98" s="10">
        <f>SUMIF('2024.9'!B:B,B98,'2024.9'!O:O)</f>
        <v>0</v>
      </c>
      <c r="U98" s="10">
        <f t="shared" si="40"/>
        <v>7245.5</v>
      </c>
      <c r="V98" s="10">
        <f t="shared" si="41"/>
        <v>7245.5</v>
      </c>
      <c r="W98" s="10">
        <f t="shared" si="42"/>
        <v>1086.825</v>
      </c>
      <c r="X98" s="10">
        <f t="shared" si="43"/>
        <v>7245.5</v>
      </c>
      <c r="Y98" s="10">
        <f t="shared" si="44"/>
        <v>7245.5</v>
      </c>
      <c r="Z98" s="10">
        <f t="shared" si="45"/>
        <v>57.964</v>
      </c>
      <c r="AA98" s="10">
        <f t="shared" si="46"/>
        <v>7245.5</v>
      </c>
      <c r="AB98" s="10">
        <f t="shared" si="47"/>
        <v>14.491</v>
      </c>
      <c r="AC98" s="10">
        <f t="shared" si="48"/>
        <v>7245.5</v>
      </c>
      <c r="AD98" s="10">
        <f t="shared" si="49"/>
        <v>5626</v>
      </c>
      <c r="AE98" s="10">
        <f t="shared" si="50"/>
        <v>225.04</v>
      </c>
      <c r="AF98" s="10">
        <f t="shared" si="51"/>
        <v>7245.5</v>
      </c>
      <c r="AG98" s="10">
        <f t="shared" si="52"/>
        <v>7245.5</v>
      </c>
      <c r="AH98" s="10">
        <f t="shared" si="53"/>
        <v>362.275</v>
      </c>
      <c r="AI98" s="10">
        <f t="shared" si="54"/>
        <v>-723.145</v>
      </c>
      <c r="AJ98" s="10">
        <f t="shared" si="55"/>
        <v>-48.874</v>
      </c>
      <c r="AK98" s="10">
        <f t="shared" si="56"/>
        <v>-10.691</v>
      </c>
      <c r="AL98" s="10">
        <f t="shared" si="57"/>
        <v>-134.12</v>
      </c>
      <c r="AM98" s="10">
        <f t="shared" si="58"/>
        <v>-362.275</v>
      </c>
      <c r="AN98" s="10">
        <f t="shared" si="59"/>
        <v>4546</v>
      </c>
      <c r="AO98" s="10">
        <f t="shared" si="60"/>
        <v>4546</v>
      </c>
      <c r="AP98" s="10">
        <f t="shared" si="61"/>
        <v>681.9</v>
      </c>
      <c r="AQ98" s="191">
        <f t="shared" si="62"/>
        <v>2532</v>
      </c>
      <c r="AR98" s="191">
        <f t="shared" si="63"/>
        <v>2532</v>
      </c>
      <c r="AS98" s="191">
        <f t="shared" si="64"/>
        <v>20.256</v>
      </c>
      <c r="AT98" s="191">
        <f t="shared" si="65"/>
        <v>2532</v>
      </c>
      <c r="AU98" s="191">
        <f t="shared" si="66"/>
        <v>5.064</v>
      </c>
      <c r="AV98" s="191">
        <f t="shared" si="67"/>
        <v>4340</v>
      </c>
      <c r="AW98" s="191">
        <f t="shared" si="68"/>
        <v>4340</v>
      </c>
      <c r="AX98" s="191">
        <f t="shared" si="69"/>
        <v>173.6</v>
      </c>
      <c r="AY98" s="191">
        <f t="shared" si="70"/>
        <v>2532</v>
      </c>
      <c r="AZ98" s="191">
        <f t="shared" si="71"/>
        <v>2532</v>
      </c>
      <c r="BA98" s="191">
        <f t="shared" si="72"/>
        <v>126.6</v>
      </c>
      <c r="BB98" s="191">
        <f t="shared" si="73"/>
        <v>-318.22</v>
      </c>
      <c r="BC98" s="191">
        <f t="shared" si="74"/>
        <v>-11.166</v>
      </c>
      <c r="BD98" s="191">
        <f t="shared" si="75"/>
        <v>-1.264</v>
      </c>
      <c r="BE98" s="191">
        <f t="shared" si="76"/>
        <v>-82.68</v>
      </c>
      <c r="BF98" s="191">
        <f t="shared" si="77"/>
        <v>-126.6</v>
      </c>
    </row>
    <row r="99" spans="2:58">
      <c r="B99" s="3" t="s">
        <v>299</v>
      </c>
      <c r="C99" s="166">
        <f>_xlfn.XLOOKUP(B99,'2024.9'!B:B,'2024.9'!G:G)</f>
        <v>42738</v>
      </c>
      <c r="D99">
        <f>_xlfn.XLOOKUP(B99,'Sum 2024.7-2024.9'!B:B,'Sum 2024.7-2024.9'!D:D)</f>
        <v>0</v>
      </c>
      <c r="E99" t="str">
        <f>_xlfn.XLOOKUP(B99,'2024.9'!B:B,'2024.9'!C:C)</f>
        <v>服务营销中心</v>
      </c>
      <c r="F99" t="str">
        <f>_xlfn.XLOOKUP(B99,'2024.9'!B:B,'2024.9'!F:F)</f>
        <v>机械服务安装工程师</v>
      </c>
      <c r="G99">
        <f>_xlfn.XLOOKUP(B99,'2024.9姓名及payroll计数'!A:A,'2024.9姓名及payroll计数'!B:B)</f>
        <v>1</v>
      </c>
      <c r="H99" s="10">
        <f>_xlfn.XLOOKUP(B99,'Sum 2024.7-2024.9'!B:B,'Sum 2024.7-2024.9'!H:H)</f>
        <v>10002.89</v>
      </c>
      <c r="I99" s="10">
        <f>IFERROR(AVERAGEIF(#REF!,B99,#REF!),0)</f>
        <v>0</v>
      </c>
      <c r="J99" s="10">
        <f>_xlfn.XLOOKUP(B99,'Sum 2024.7-2024.9'!B:B,'Sum 2024.7-2024.9'!J:J)</f>
        <v>3263</v>
      </c>
      <c r="K99" s="10">
        <f>IFERROR(AVERAGEIF(#REF!,B99,#REF!),0)</f>
        <v>0</v>
      </c>
      <c r="M99" s="10">
        <f>SUMIF('2024.9'!B:B,B99,'2024.9'!L:L)</f>
        <v>363.68</v>
      </c>
      <c r="O99" s="10">
        <f>SUMIF('2024.9'!B:B,B99,'2024.9'!N:N)</f>
        <v>9.09</v>
      </c>
      <c r="P99" s="10">
        <f>SUMIF('2024.9'!B:B,B99,'2024.9'!P:P)</f>
        <v>3.8</v>
      </c>
      <c r="R99" s="10">
        <f>SUMIF('2024.9'!B:B,B99,'2024.9'!M:M)</f>
        <v>90.92</v>
      </c>
      <c r="T99" s="10">
        <f>SUMIF('2024.9'!B:B,B99,'2024.9'!O:O)</f>
        <v>0</v>
      </c>
      <c r="U99" s="10">
        <f t="shared" si="40"/>
        <v>10002.89</v>
      </c>
      <c r="V99" s="10">
        <f t="shared" si="41"/>
        <v>10002.89</v>
      </c>
      <c r="W99" s="10">
        <f t="shared" si="42"/>
        <v>1500.4335</v>
      </c>
      <c r="X99" s="10">
        <f t="shared" si="43"/>
        <v>10002.89</v>
      </c>
      <c r="Y99" s="10">
        <f t="shared" si="44"/>
        <v>10002.89</v>
      </c>
      <c r="Z99" s="10">
        <f t="shared" si="45"/>
        <v>80.02312</v>
      </c>
      <c r="AA99" s="10">
        <f t="shared" si="46"/>
        <v>10002.89</v>
      </c>
      <c r="AB99" s="10">
        <f t="shared" si="47"/>
        <v>20.00578</v>
      </c>
      <c r="AC99" s="10">
        <f t="shared" si="48"/>
        <v>10002.89</v>
      </c>
      <c r="AD99" s="10">
        <f t="shared" si="49"/>
        <v>5626</v>
      </c>
      <c r="AE99" s="10">
        <f t="shared" si="50"/>
        <v>225.04</v>
      </c>
      <c r="AF99" s="10">
        <f t="shared" si="51"/>
        <v>10002.89</v>
      </c>
      <c r="AG99" s="10">
        <f t="shared" si="52"/>
        <v>10002.89</v>
      </c>
      <c r="AH99" s="10">
        <f t="shared" si="53"/>
        <v>500.1445</v>
      </c>
      <c r="AI99" s="10">
        <f t="shared" si="54"/>
        <v>-1136.7535</v>
      </c>
      <c r="AJ99" s="10">
        <f t="shared" si="55"/>
        <v>-70.93312</v>
      </c>
      <c r="AK99" s="10">
        <f t="shared" si="56"/>
        <v>-16.20578</v>
      </c>
      <c r="AL99" s="10">
        <f t="shared" si="57"/>
        <v>-134.12</v>
      </c>
      <c r="AM99" s="10">
        <f t="shared" si="58"/>
        <v>-500.1445</v>
      </c>
      <c r="AN99" s="10">
        <f t="shared" si="59"/>
        <v>4546</v>
      </c>
      <c r="AO99" s="10">
        <f t="shared" si="60"/>
        <v>4546</v>
      </c>
      <c r="AP99" s="10">
        <f t="shared" si="61"/>
        <v>681.9</v>
      </c>
      <c r="AQ99" s="191">
        <f t="shared" si="62"/>
        <v>3263</v>
      </c>
      <c r="AR99" s="191">
        <f t="shared" si="63"/>
        <v>3263</v>
      </c>
      <c r="AS99" s="191">
        <f t="shared" si="64"/>
        <v>26.104</v>
      </c>
      <c r="AT99" s="191">
        <f t="shared" si="65"/>
        <v>3263</v>
      </c>
      <c r="AU99" s="191">
        <f t="shared" si="66"/>
        <v>6.526</v>
      </c>
      <c r="AV99" s="191">
        <f t="shared" si="67"/>
        <v>4340</v>
      </c>
      <c r="AW99" s="191">
        <f t="shared" si="68"/>
        <v>4340</v>
      </c>
      <c r="AX99" s="191">
        <f t="shared" si="69"/>
        <v>173.6</v>
      </c>
      <c r="AY99" s="191">
        <f t="shared" si="70"/>
        <v>3263</v>
      </c>
      <c r="AZ99" s="191">
        <f t="shared" si="71"/>
        <v>3263</v>
      </c>
      <c r="BA99" s="191">
        <f t="shared" si="72"/>
        <v>163.15</v>
      </c>
      <c r="BB99" s="191">
        <f t="shared" si="73"/>
        <v>-318.22</v>
      </c>
      <c r="BC99" s="191">
        <f t="shared" si="74"/>
        <v>-17.014</v>
      </c>
      <c r="BD99" s="191">
        <f t="shared" si="75"/>
        <v>-2.726</v>
      </c>
      <c r="BE99" s="191">
        <f t="shared" si="76"/>
        <v>-82.68</v>
      </c>
      <c r="BF99" s="191">
        <f t="shared" si="77"/>
        <v>-163.15</v>
      </c>
    </row>
    <row r="100" spans="2:58">
      <c r="B100" s="3" t="s">
        <v>301</v>
      </c>
      <c r="C100" s="166" t="str">
        <f>_xlfn.XLOOKUP(B100,'2024.9'!B:B,'2024.9'!G:G)</f>
        <v>2015/04/25</v>
      </c>
      <c r="D100">
        <f>_xlfn.XLOOKUP(B100,'Sum 2024.7-2024.9'!B:B,'Sum 2024.7-2024.9'!D:D)</f>
        <v>0</v>
      </c>
      <c r="E100" t="str">
        <f>_xlfn.XLOOKUP(B100,'2024.9'!B:B,'2024.9'!C:C)</f>
        <v>研发部</v>
      </c>
      <c r="F100" t="str">
        <f>_xlfn.XLOOKUP(B100,'2024.9'!B:B,'2024.9'!F:F)</f>
        <v>电气硬件工程师</v>
      </c>
      <c r="G100">
        <f>_xlfn.XLOOKUP(B100,'2024.9姓名及payroll计数'!A:A,'2024.9姓名及payroll计数'!B:B)</f>
        <v>1</v>
      </c>
      <c r="H100" s="10">
        <f>_xlfn.XLOOKUP(B100,'Sum 2024.7-2024.9'!B:B,'Sum 2024.7-2024.9'!H:H)</f>
        <v>14401.59</v>
      </c>
      <c r="I100" s="10">
        <f>IFERROR(AVERAGEIF(#REF!,B100,#REF!),0)</f>
        <v>0</v>
      </c>
      <c r="J100" s="10">
        <f>_xlfn.XLOOKUP(B100,'Sum 2024.7-2024.9'!B:B,'Sum 2024.7-2024.9'!J:J)</f>
        <v>5746</v>
      </c>
      <c r="K100" s="10">
        <f>IFERROR(AVERAGEIF(#REF!,B100,#REF!),0)</f>
        <v>0</v>
      </c>
      <c r="M100" s="10">
        <f>SUMIF('2024.9'!B:B,B100,'2024.9'!L:L)</f>
        <v>363.68</v>
      </c>
      <c r="O100" s="10">
        <f>SUMIF('2024.9'!B:B,B100,'2024.9'!N:N)</f>
        <v>9.09</v>
      </c>
      <c r="P100" s="10">
        <f>SUMIF('2024.9'!B:B,B100,'2024.9'!P:P)</f>
        <v>3.8</v>
      </c>
      <c r="R100" s="10">
        <f>SUMIF('2024.9'!B:B,B100,'2024.9'!M:M)</f>
        <v>90.92</v>
      </c>
      <c r="T100" s="10">
        <f>SUMIF('2024.9'!B:B,B100,'2024.9'!O:O)</f>
        <v>1250</v>
      </c>
      <c r="U100" s="10">
        <f t="shared" si="40"/>
        <v>14401.59</v>
      </c>
      <c r="V100" s="10">
        <f t="shared" si="41"/>
        <v>14401.59</v>
      </c>
      <c r="W100" s="10">
        <f t="shared" si="42"/>
        <v>2160.2385</v>
      </c>
      <c r="X100" s="10">
        <f t="shared" si="43"/>
        <v>14401.59</v>
      </c>
      <c r="Y100" s="10">
        <f t="shared" si="44"/>
        <v>14401.59</v>
      </c>
      <c r="Z100" s="10">
        <f t="shared" si="45"/>
        <v>115.21272</v>
      </c>
      <c r="AA100" s="10">
        <f t="shared" si="46"/>
        <v>14401.59</v>
      </c>
      <c r="AB100" s="10">
        <f t="shared" si="47"/>
        <v>28.80318</v>
      </c>
      <c r="AC100" s="10">
        <f t="shared" si="48"/>
        <v>14401.59</v>
      </c>
      <c r="AD100" s="10">
        <f t="shared" si="49"/>
        <v>5626</v>
      </c>
      <c r="AE100" s="10">
        <f t="shared" si="50"/>
        <v>225.04</v>
      </c>
      <c r="AF100" s="10">
        <f t="shared" si="51"/>
        <v>14401.59</v>
      </c>
      <c r="AG100" s="10">
        <f t="shared" si="52"/>
        <v>14401.59</v>
      </c>
      <c r="AH100" s="10">
        <f t="shared" si="53"/>
        <v>720.0795</v>
      </c>
      <c r="AI100" s="10">
        <f t="shared" si="54"/>
        <v>-1796.5585</v>
      </c>
      <c r="AJ100" s="10">
        <f t="shared" si="55"/>
        <v>-106.12272</v>
      </c>
      <c r="AK100" s="10">
        <f t="shared" si="56"/>
        <v>-25.00318</v>
      </c>
      <c r="AL100" s="10">
        <f t="shared" si="57"/>
        <v>-134.12</v>
      </c>
      <c r="AM100" s="10">
        <f t="shared" si="58"/>
        <v>0</v>
      </c>
      <c r="AN100" s="10">
        <f t="shared" si="59"/>
        <v>5746</v>
      </c>
      <c r="AO100" s="10">
        <f t="shared" si="60"/>
        <v>5746</v>
      </c>
      <c r="AP100" s="10">
        <f t="shared" si="61"/>
        <v>861.9</v>
      </c>
      <c r="AQ100" s="191">
        <f t="shared" si="62"/>
        <v>5746</v>
      </c>
      <c r="AR100" s="191">
        <f t="shared" si="63"/>
        <v>5746</v>
      </c>
      <c r="AS100" s="191">
        <f t="shared" si="64"/>
        <v>45.968</v>
      </c>
      <c r="AT100" s="191">
        <f t="shared" si="65"/>
        <v>5746</v>
      </c>
      <c r="AU100" s="191">
        <f t="shared" si="66"/>
        <v>11.492</v>
      </c>
      <c r="AV100" s="191">
        <f t="shared" si="67"/>
        <v>5746</v>
      </c>
      <c r="AW100" s="191">
        <f t="shared" si="68"/>
        <v>5626</v>
      </c>
      <c r="AX100" s="191">
        <f t="shared" si="69"/>
        <v>225.04</v>
      </c>
      <c r="AY100" s="191">
        <f t="shared" si="70"/>
        <v>5746</v>
      </c>
      <c r="AZ100" s="191">
        <f t="shared" si="71"/>
        <v>5746</v>
      </c>
      <c r="BA100" s="191">
        <f t="shared" si="72"/>
        <v>287.3</v>
      </c>
      <c r="BB100" s="191">
        <f t="shared" si="73"/>
        <v>-498.22</v>
      </c>
      <c r="BC100" s="191">
        <f t="shared" si="74"/>
        <v>-36.878</v>
      </c>
      <c r="BD100" s="191">
        <f t="shared" si="75"/>
        <v>-7.692</v>
      </c>
      <c r="BE100" s="191">
        <f t="shared" si="76"/>
        <v>-134.12</v>
      </c>
      <c r="BF100" s="191">
        <f t="shared" si="77"/>
        <v>0</v>
      </c>
    </row>
    <row r="101" spans="2:58">
      <c r="B101" s="3" t="s">
        <v>302</v>
      </c>
      <c r="C101" s="166" t="str">
        <f>_xlfn.XLOOKUP(B101,'2024.9'!B:B,'2024.9'!G:G)</f>
        <v>2018/04/21</v>
      </c>
      <c r="D101">
        <f>_xlfn.XLOOKUP(B101,'Sum 2024.7-2024.9'!B:B,'Sum 2024.7-2024.9'!D:D)</f>
        <v>0</v>
      </c>
      <c r="E101" t="str">
        <f>_xlfn.XLOOKUP(B101,'2024.9'!B:B,'2024.9'!C:C)</f>
        <v>运营中心</v>
      </c>
      <c r="F101" t="str">
        <f>_xlfn.XLOOKUP(B101,'2024.9'!B:B,'2024.9'!F:F)</f>
        <v>装配钳工</v>
      </c>
      <c r="G101">
        <f>_xlfn.XLOOKUP(B101,'2024.9姓名及payroll计数'!A:A,'2024.9姓名及payroll计数'!B:B)</f>
        <v>1</v>
      </c>
      <c r="H101" s="10">
        <f>_xlfn.XLOOKUP(B101,'Sum 2024.7-2024.9'!B:B,'Sum 2024.7-2024.9'!H:H)</f>
        <v>8253.1</v>
      </c>
      <c r="I101" s="10">
        <f>IFERROR(AVERAGEIF(#REF!,B101,#REF!),0)</f>
        <v>0</v>
      </c>
      <c r="J101" s="10">
        <f>_xlfn.XLOOKUP(B101,'Sum 2024.7-2024.9'!B:B,'Sum 2024.7-2024.9'!J:J)</f>
        <v>1900</v>
      </c>
      <c r="K101" s="10">
        <f>IFERROR(AVERAGEIF(#REF!,B101,#REF!),0)</f>
        <v>0</v>
      </c>
      <c r="M101" s="10">
        <f>SUMIF('2024.9'!B:B,B101,'2024.9'!L:L)</f>
        <v>363.68</v>
      </c>
      <c r="O101" s="10">
        <f>SUMIF('2024.9'!B:B,B101,'2024.9'!N:N)</f>
        <v>9.09</v>
      </c>
      <c r="P101" s="10">
        <f>SUMIF('2024.9'!B:B,B101,'2024.9'!P:P)</f>
        <v>3.8</v>
      </c>
      <c r="R101" s="10">
        <f>SUMIF('2024.9'!B:B,B101,'2024.9'!M:M)</f>
        <v>90.92</v>
      </c>
      <c r="T101" s="10">
        <f>SUMIF('2024.9'!B:B,B101,'2024.9'!O:O)</f>
        <v>0</v>
      </c>
      <c r="U101" s="10">
        <f t="shared" si="40"/>
        <v>8253.1</v>
      </c>
      <c r="V101" s="10">
        <f t="shared" si="41"/>
        <v>8253.1</v>
      </c>
      <c r="W101" s="10">
        <f t="shared" si="42"/>
        <v>1237.965</v>
      </c>
      <c r="X101" s="10">
        <f t="shared" si="43"/>
        <v>8253.1</v>
      </c>
      <c r="Y101" s="10">
        <f t="shared" si="44"/>
        <v>8253.1</v>
      </c>
      <c r="Z101" s="10">
        <f t="shared" si="45"/>
        <v>66.0248</v>
      </c>
      <c r="AA101" s="10">
        <f t="shared" si="46"/>
        <v>8253.1</v>
      </c>
      <c r="AB101" s="10">
        <f t="shared" si="47"/>
        <v>16.5062</v>
      </c>
      <c r="AC101" s="10">
        <f t="shared" si="48"/>
        <v>8253.1</v>
      </c>
      <c r="AD101" s="10">
        <f t="shared" si="49"/>
        <v>5626</v>
      </c>
      <c r="AE101" s="10">
        <f t="shared" si="50"/>
        <v>225.04</v>
      </c>
      <c r="AF101" s="10">
        <f t="shared" si="51"/>
        <v>8253.1</v>
      </c>
      <c r="AG101" s="10">
        <f t="shared" si="52"/>
        <v>8253.1</v>
      </c>
      <c r="AH101" s="10">
        <f t="shared" si="53"/>
        <v>412.655</v>
      </c>
      <c r="AI101" s="10">
        <f t="shared" si="54"/>
        <v>-874.285</v>
      </c>
      <c r="AJ101" s="10">
        <f t="shared" si="55"/>
        <v>-56.9348</v>
      </c>
      <c r="AK101" s="10">
        <f t="shared" si="56"/>
        <v>-12.7062</v>
      </c>
      <c r="AL101" s="10">
        <f t="shared" si="57"/>
        <v>-134.12</v>
      </c>
      <c r="AM101" s="10">
        <f t="shared" si="58"/>
        <v>-412.655</v>
      </c>
      <c r="AN101" s="10">
        <f t="shared" si="59"/>
        <v>4546</v>
      </c>
      <c r="AO101" s="10">
        <f t="shared" si="60"/>
        <v>4546</v>
      </c>
      <c r="AP101" s="10">
        <f t="shared" si="61"/>
        <v>681.9</v>
      </c>
      <c r="AQ101" s="191">
        <f t="shared" si="62"/>
        <v>1900</v>
      </c>
      <c r="AR101" s="191">
        <f t="shared" si="63"/>
        <v>1900</v>
      </c>
      <c r="AS101" s="191">
        <f t="shared" si="64"/>
        <v>15.2</v>
      </c>
      <c r="AT101" s="191">
        <f t="shared" si="65"/>
        <v>1900</v>
      </c>
      <c r="AU101" s="191">
        <f t="shared" si="66"/>
        <v>3.8</v>
      </c>
      <c r="AV101" s="191">
        <f t="shared" si="67"/>
        <v>4340</v>
      </c>
      <c r="AW101" s="191">
        <f t="shared" si="68"/>
        <v>4340</v>
      </c>
      <c r="AX101" s="191">
        <f t="shared" si="69"/>
        <v>173.6</v>
      </c>
      <c r="AY101" s="191">
        <f t="shared" si="70"/>
        <v>1900</v>
      </c>
      <c r="AZ101" s="191">
        <f t="shared" si="71"/>
        <v>1900</v>
      </c>
      <c r="BA101" s="191">
        <f t="shared" si="72"/>
        <v>95</v>
      </c>
      <c r="BB101" s="191">
        <f t="shared" si="73"/>
        <v>-318.22</v>
      </c>
      <c r="BC101" s="191">
        <f t="shared" si="74"/>
        <v>-6.11</v>
      </c>
      <c r="BD101" s="191">
        <f t="shared" si="75"/>
        <v>0</v>
      </c>
      <c r="BE101" s="191">
        <f t="shared" si="76"/>
        <v>-82.68</v>
      </c>
      <c r="BF101" s="191">
        <f t="shared" si="77"/>
        <v>-95</v>
      </c>
    </row>
    <row r="102" spans="2:58">
      <c r="B102" s="3" t="s">
        <v>303</v>
      </c>
      <c r="C102" s="166" t="str">
        <f>_xlfn.XLOOKUP(B102,'2024.9'!B:B,'2024.9'!G:G)</f>
        <v>2022/10/26</v>
      </c>
      <c r="D102">
        <f>_xlfn.XLOOKUP(B102,'Sum 2024.7-2024.9'!B:B,'Sum 2024.7-2024.9'!D:D)</f>
        <v>0</v>
      </c>
      <c r="E102" t="str">
        <f>_xlfn.XLOOKUP(B102,'2024.9'!B:B,'2024.9'!C:C)</f>
        <v>运营中心</v>
      </c>
      <c r="F102" t="str">
        <f>_xlfn.XLOOKUP(B102,'2024.9'!B:B,'2024.9'!F:F)</f>
        <v>装配钳工</v>
      </c>
      <c r="G102">
        <f>_xlfn.XLOOKUP(B102,'2024.9姓名及payroll计数'!A:A,'2024.9姓名及payroll计数'!B:B)</f>
        <v>1</v>
      </c>
      <c r="H102" s="10">
        <f>_xlfn.XLOOKUP(B102,'Sum 2024.7-2024.9'!B:B,'Sum 2024.7-2024.9'!H:H)</f>
        <v>7275.52</v>
      </c>
      <c r="I102" s="10">
        <f>IFERROR(AVERAGEIF(#REF!,B102,#REF!),0)</f>
        <v>0</v>
      </c>
      <c r="J102" s="10">
        <f>_xlfn.XLOOKUP(B102,'Sum 2024.7-2024.9'!B:B,'Sum 2024.7-2024.9'!J:J)</f>
        <v>1900</v>
      </c>
      <c r="K102" s="10">
        <f>IFERROR(AVERAGEIF(#REF!,B102,#REF!),0)</f>
        <v>0</v>
      </c>
      <c r="M102" s="10">
        <f>SUMIF('2024.9'!B:B,B102,'2024.9'!L:L)</f>
        <v>363.68</v>
      </c>
      <c r="O102" s="10">
        <f>SUMIF('2024.9'!B:B,B102,'2024.9'!N:N)</f>
        <v>9.09</v>
      </c>
      <c r="P102" s="10">
        <f>SUMIF('2024.9'!B:B,B102,'2024.9'!P:P)</f>
        <v>3.8</v>
      </c>
      <c r="R102" s="10">
        <f>SUMIF('2024.9'!B:B,B102,'2024.9'!M:M)</f>
        <v>90.92</v>
      </c>
      <c r="T102" s="10">
        <f>SUMIF('2024.9'!B:B,B102,'2024.9'!O:O)</f>
        <v>0</v>
      </c>
      <c r="U102" s="10">
        <f t="shared" si="40"/>
        <v>7275.52</v>
      </c>
      <c r="V102" s="10">
        <f t="shared" si="41"/>
        <v>7275.52</v>
      </c>
      <c r="W102" s="10">
        <f t="shared" si="42"/>
        <v>1091.328</v>
      </c>
      <c r="X102" s="10">
        <f t="shared" si="43"/>
        <v>7275.52</v>
      </c>
      <c r="Y102" s="10">
        <f t="shared" si="44"/>
        <v>7275.52</v>
      </c>
      <c r="Z102" s="10">
        <f t="shared" si="45"/>
        <v>58.20416</v>
      </c>
      <c r="AA102" s="10">
        <f t="shared" si="46"/>
        <v>7275.52</v>
      </c>
      <c r="AB102" s="10">
        <f t="shared" si="47"/>
        <v>14.55104</v>
      </c>
      <c r="AC102" s="10">
        <f t="shared" si="48"/>
        <v>7275.52</v>
      </c>
      <c r="AD102" s="10">
        <f t="shared" si="49"/>
        <v>5626</v>
      </c>
      <c r="AE102" s="10">
        <f t="shared" si="50"/>
        <v>225.04</v>
      </c>
      <c r="AF102" s="10">
        <f t="shared" si="51"/>
        <v>7275.52</v>
      </c>
      <c r="AG102" s="10">
        <f t="shared" si="52"/>
        <v>7275.52</v>
      </c>
      <c r="AH102" s="10">
        <f t="shared" si="53"/>
        <v>363.776</v>
      </c>
      <c r="AI102" s="10">
        <f t="shared" si="54"/>
        <v>-727.648</v>
      </c>
      <c r="AJ102" s="10">
        <f t="shared" si="55"/>
        <v>-49.11416</v>
      </c>
      <c r="AK102" s="10">
        <f t="shared" si="56"/>
        <v>-10.75104</v>
      </c>
      <c r="AL102" s="10">
        <f t="shared" si="57"/>
        <v>-134.12</v>
      </c>
      <c r="AM102" s="10">
        <f t="shared" si="58"/>
        <v>-363.776</v>
      </c>
      <c r="AN102" s="10">
        <f t="shared" si="59"/>
        <v>4546</v>
      </c>
      <c r="AO102" s="10">
        <f t="shared" si="60"/>
        <v>4546</v>
      </c>
      <c r="AP102" s="10">
        <f t="shared" si="61"/>
        <v>681.9</v>
      </c>
      <c r="AQ102" s="191">
        <f t="shared" si="62"/>
        <v>1900</v>
      </c>
      <c r="AR102" s="191">
        <f t="shared" si="63"/>
        <v>1900</v>
      </c>
      <c r="AS102" s="191">
        <f t="shared" si="64"/>
        <v>15.2</v>
      </c>
      <c r="AT102" s="191">
        <f t="shared" si="65"/>
        <v>1900</v>
      </c>
      <c r="AU102" s="191">
        <f t="shared" si="66"/>
        <v>3.8</v>
      </c>
      <c r="AV102" s="191">
        <f t="shared" si="67"/>
        <v>4340</v>
      </c>
      <c r="AW102" s="191">
        <f t="shared" si="68"/>
        <v>4340</v>
      </c>
      <c r="AX102" s="191">
        <f t="shared" si="69"/>
        <v>173.6</v>
      </c>
      <c r="AY102" s="191">
        <f t="shared" si="70"/>
        <v>1900</v>
      </c>
      <c r="AZ102" s="191">
        <f t="shared" si="71"/>
        <v>1900</v>
      </c>
      <c r="BA102" s="191">
        <f t="shared" si="72"/>
        <v>95</v>
      </c>
      <c r="BB102" s="191">
        <f t="shared" si="73"/>
        <v>-318.22</v>
      </c>
      <c r="BC102" s="191">
        <f t="shared" si="74"/>
        <v>-6.11</v>
      </c>
      <c r="BD102" s="191">
        <f t="shared" si="75"/>
        <v>0</v>
      </c>
      <c r="BE102" s="191">
        <f t="shared" si="76"/>
        <v>-82.68</v>
      </c>
      <c r="BF102" s="191">
        <f t="shared" si="77"/>
        <v>-95</v>
      </c>
    </row>
    <row r="103" spans="2:58">
      <c r="B103" s="3" t="s">
        <v>304</v>
      </c>
      <c r="C103" s="166" t="str">
        <f>_xlfn.XLOOKUP(B103,'2024.9'!B:B,'2024.9'!G:G)</f>
        <v>2023/03/24</v>
      </c>
      <c r="D103">
        <f>_xlfn.XLOOKUP(B103,'Sum 2024.7-2024.9'!B:B,'Sum 2024.7-2024.9'!D:D)</f>
        <v>0</v>
      </c>
      <c r="E103" t="str">
        <f>_xlfn.XLOOKUP(B103,'2024.9'!B:B,'2024.9'!C:C)</f>
        <v>采购部</v>
      </c>
      <c r="F103" t="str">
        <f>_xlfn.XLOOKUP(B103,'2024.9'!B:B,'2024.9'!F:F)</f>
        <v>采购助理</v>
      </c>
      <c r="G103">
        <f>_xlfn.XLOOKUP(B103,'2024.9姓名及payroll计数'!A:A,'2024.9姓名及payroll计数'!B:B)</f>
        <v>1</v>
      </c>
      <c r="H103" s="10">
        <f>_xlfn.XLOOKUP(B103,'Sum 2024.7-2024.9'!B:B,'Sum 2024.7-2024.9'!H:H)</f>
        <v>5034.89</v>
      </c>
      <c r="I103" s="10">
        <f>IFERROR(AVERAGEIF(#REF!,B103,#REF!),0)</f>
        <v>0</v>
      </c>
      <c r="J103" s="10">
        <f>_xlfn.XLOOKUP(B103,'Sum 2024.7-2024.9'!B:B,'Sum 2024.7-2024.9'!J:J)</f>
        <v>2000</v>
      </c>
      <c r="K103" s="10">
        <f>IFERROR(AVERAGEIF(#REF!,B103,#REF!),0)</f>
        <v>0</v>
      </c>
      <c r="M103" s="10">
        <f>SUMIF('2024.9'!B:B,B103,'2024.9'!L:L)</f>
        <v>363.68</v>
      </c>
      <c r="O103" s="10">
        <f>SUMIF('2024.9'!B:B,B103,'2024.9'!N:N)</f>
        <v>9.09</v>
      </c>
      <c r="P103" s="10">
        <f>SUMIF('2024.9'!B:B,B103,'2024.9'!P:P)</f>
        <v>3.8</v>
      </c>
      <c r="R103" s="10">
        <f>SUMIF('2024.9'!B:B,B103,'2024.9'!M:M)</f>
        <v>90.92</v>
      </c>
      <c r="T103" s="10">
        <f>SUMIF('2024.9'!B:B,B103,'2024.9'!O:O)</f>
        <v>0</v>
      </c>
      <c r="U103" s="10">
        <f t="shared" si="40"/>
        <v>5034.89</v>
      </c>
      <c r="V103" s="10">
        <f t="shared" si="41"/>
        <v>5034.89</v>
      </c>
      <c r="W103" s="10">
        <f t="shared" si="42"/>
        <v>755.2335</v>
      </c>
      <c r="X103" s="10">
        <f t="shared" si="43"/>
        <v>5034.89</v>
      </c>
      <c r="Y103" s="10">
        <f t="shared" si="44"/>
        <v>5034.89</v>
      </c>
      <c r="Z103" s="10">
        <f t="shared" si="45"/>
        <v>40.27912</v>
      </c>
      <c r="AA103" s="10">
        <f t="shared" si="46"/>
        <v>5034.89</v>
      </c>
      <c r="AB103" s="10">
        <f t="shared" si="47"/>
        <v>10.06978</v>
      </c>
      <c r="AC103" s="10">
        <f t="shared" si="48"/>
        <v>5034.89</v>
      </c>
      <c r="AD103" s="10">
        <f t="shared" si="49"/>
        <v>5034.89</v>
      </c>
      <c r="AE103" s="10">
        <f t="shared" si="50"/>
        <v>201.3956</v>
      </c>
      <c r="AF103" s="10">
        <f t="shared" si="51"/>
        <v>5034.89</v>
      </c>
      <c r="AG103" s="10">
        <f t="shared" si="52"/>
        <v>5034.89</v>
      </c>
      <c r="AH103" s="10">
        <f t="shared" si="53"/>
        <v>251.7445</v>
      </c>
      <c r="AI103" s="10">
        <f t="shared" si="54"/>
        <v>-391.5535</v>
      </c>
      <c r="AJ103" s="10">
        <f t="shared" si="55"/>
        <v>-31.18912</v>
      </c>
      <c r="AK103" s="10">
        <f t="shared" si="56"/>
        <v>-6.26978</v>
      </c>
      <c r="AL103" s="10">
        <f t="shared" si="57"/>
        <v>-110.4756</v>
      </c>
      <c r="AM103" s="10">
        <f t="shared" si="58"/>
        <v>-251.7445</v>
      </c>
      <c r="AN103" s="10">
        <f t="shared" si="59"/>
        <v>4546</v>
      </c>
      <c r="AO103" s="10">
        <f t="shared" si="60"/>
        <v>4546</v>
      </c>
      <c r="AP103" s="10">
        <f t="shared" si="61"/>
        <v>681.9</v>
      </c>
      <c r="AQ103" s="191">
        <f t="shared" si="62"/>
        <v>2000</v>
      </c>
      <c r="AR103" s="191">
        <f t="shared" si="63"/>
        <v>2000</v>
      </c>
      <c r="AS103" s="191">
        <f t="shared" si="64"/>
        <v>16</v>
      </c>
      <c r="AT103" s="191">
        <f t="shared" si="65"/>
        <v>2000</v>
      </c>
      <c r="AU103" s="191">
        <f t="shared" si="66"/>
        <v>4</v>
      </c>
      <c r="AV103" s="191">
        <f t="shared" si="67"/>
        <v>4340</v>
      </c>
      <c r="AW103" s="191">
        <f t="shared" si="68"/>
        <v>4340</v>
      </c>
      <c r="AX103" s="191">
        <f t="shared" si="69"/>
        <v>173.6</v>
      </c>
      <c r="AY103" s="191">
        <f t="shared" si="70"/>
        <v>2000</v>
      </c>
      <c r="AZ103" s="191">
        <f t="shared" si="71"/>
        <v>2000</v>
      </c>
      <c r="BA103" s="191">
        <f t="shared" si="72"/>
        <v>100</v>
      </c>
      <c r="BB103" s="191">
        <f t="shared" si="73"/>
        <v>-318.22</v>
      </c>
      <c r="BC103" s="191">
        <f t="shared" si="74"/>
        <v>-6.91</v>
      </c>
      <c r="BD103" s="191">
        <f t="shared" si="75"/>
        <v>-0.2</v>
      </c>
      <c r="BE103" s="191">
        <f t="shared" si="76"/>
        <v>-82.68</v>
      </c>
      <c r="BF103" s="191">
        <f t="shared" si="77"/>
        <v>-100</v>
      </c>
    </row>
    <row r="104" spans="2:58">
      <c r="B104" s="3" t="s">
        <v>307</v>
      </c>
      <c r="C104" s="166" t="str">
        <f>_xlfn.XLOOKUP(B104,'2024.9'!B:B,'2024.9'!G:G)</f>
        <v>2014/10/13</v>
      </c>
      <c r="D104">
        <f>_xlfn.XLOOKUP(B104,'Sum 2024.7-2024.9'!B:B,'Sum 2024.7-2024.9'!D:D)</f>
        <v>0</v>
      </c>
      <c r="E104" t="str">
        <f>_xlfn.XLOOKUP(B104,'2024.9'!B:B,'2024.9'!C:C)</f>
        <v>销售部</v>
      </c>
      <c r="F104" t="str">
        <f>_xlfn.XLOOKUP(B104,'2024.9'!B:B,'2024.9'!F:F)</f>
        <v>区域销售总监</v>
      </c>
      <c r="G104">
        <f>_xlfn.XLOOKUP(B104,'2024.9姓名及payroll计数'!A:A,'2024.9姓名及payroll计数'!B:B)</f>
        <v>1</v>
      </c>
      <c r="H104" s="10">
        <f>_xlfn.XLOOKUP(B104,'Sum 2024.7-2024.9'!B:B,'Sum 2024.7-2024.9'!H:H)</f>
        <v>15835</v>
      </c>
      <c r="I104" s="10">
        <f>IFERROR(AVERAGEIF(#REF!,B104,#REF!),0)</f>
        <v>0</v>
      </c>
      <c r="J104" s="10">
        <f>_xlfn.XLOOKUP(B104,'Sum 2024.7-2024.9'!B:B,'Sum 2024.7-2024.9'!J:J)</f>
        <v>5500</v>
      </c>
      <c r="K104" s="10">
        <f>IFERROR(AVERAGEIF(#REF!,B104,#REF!),0)</f>
        <v>0</v>
      </c>
      <c r="M104" s="10">
        <f>SUMIF('2024.9'!B:B,B104,'2024.9'!L:L)</f>
        <v>363.68</v>
      </c>
      <c r="O104" s="10">
        <f>SUMIF('2024.9'!B:B,B104,'2024.9'!N:N)</f>
        <v>9.09</v>
      </c>
      <c r="P104" s="10">
        <f>SUMIF('2024.9'!B:B,B104,'2024.9'!P:P)</f>
        <v>3.8</v>
      </c>
      <c r="R104" s="10">
        <f>SUMIF('2024.9'!B:B,B104,'2024.9'!M:M)</f>
        <v>90.92</v>
      </c>
      <c r="T104" s="10">
        <f>SUMIF('2024.9'!B:B,B104,'2024.9'!O:O)</f>
        <v>3000</v>
      </c>
      <c r="U104" s="10">
        <f t="shared" si="40"/>
        <v>15835</v>
      </c>
      <c r="V104" s="10">
        <f t="shared" si="41"/>
        <v>15835</v>
      </c>
      <c r="W104" s="10">
        <f t="shared" si="42"/>
        <v>2375.25</v>
      </c>
      <c r="X104" s="10">
        <f t="shared" si="43"/>
        <v>15835</v>
      </c>
      <c r="Y104" s="10">
        <f t="shared" si="44"/>
        <v>15835</v>
      </c>
      <c r="Z104" s="10">
        <f t="shared" si="45"/>
        <v>126.68</v>
      </c>
      <c r="AA104" s="10">
        <f t="shared" si="46"/>
        <v>15835</v>
      </c>
      <c r="AB104" s="10">
        <f t="shared" si="47"/>
        <v>31.67</v>
      </c>
      <c r="AC104" s="10">
        <f t="shared" si="48"/>
        <v>15835</v>
      </c>
      <c r="AD104" s="10">
        <f t="shared" si="49"/>
        <v>5626</v>
      </c>
      <c r="AE104" s="10">
        <f t="shared" si="50"/>
        <v>225.04</v>
      </c>
      <c r="AF104" s="10">
        <f t="shared" si="51"/>
        <v>15835</v>
      </c>
      <c r="AG104" s="10">
        <f t="shared" si="52"/>
        <v>15835</v>
      </c>
      <c r="AH104" s="10">
        <f t="shared" si="53"/>
        <v>791.75</v>
      </c>
      <c r="AI104" s="10">
        <f t="shared" si="54"/>
        <v>-2011.57</v>
      </c>
      <c r="AJ104" s="10">
        <f t="shared" si="55"/>
        <v>-117.59</v>
      </c>
      <c r="AK104" s="10">
        <f t="shared" si="56"/>
        <v>-27.87</v>
      </c>
      <c r="AL104" s="10">
        <f t="shared" si="57"/>
        <v>-134.12</v>
      </c>
      <c r="AM104" s="10">
        <f t="shared" si="58"/>
        <v>0</v>
      </c>
      <c r="AN104" s="10">
        <f t="shared" si="59"/>
        <v>5500</v>
      </c>
      <c r="AO104" s="10">
        <f t="shared" si="60"/>
        <v>5500</v>
      </c>
      <c r="AP104" s="10">
        <f t="shared" si="61"/>
        <v>825</v>
      </c>
      <c r="AQ104" s="191">
        <f t="shared" si="62"/>
        <v>5500</v>
      </c>
      <c r="AR104" s="191">
        <f t="shared" si="63"/>
        <v>5500</v>
      </c>
      <c r="AS104" s="191">
        <f t="shared" si="64"/>
        <v>44</v>
      </c>
      <c r="AT104" s="191">
        <f t="shared" si="65"/>
        <v>5500</v>
      </c>
      <c r="AU104" s="191">
        <f t="shared" si="66"/>
        <v>11</v>
      </c>
      <c r="AV104" s="191">
        <f t="shared" si="67"/>
        <v>5500</v>
      </c>
      <c r="AW104" s="191">
        <f t="shared" si="68"/>
        <v>5500</v>
      </c>
      <c r="AX104" s="191">
        <f t="shared" si="69"/>
        <v>220</v>
      </c>
      <c r="AY104" s="191">
        <f t="shared" si="70"/>
        <v>5500</v>
      </c>
      <c r="AZ104" s="191">
        <f t="shared" si="71"/>
        <v>5500</v>
      </c>
      <c r="BA104" s="191">
        <f t="shared" si="72"/>
        <v>275</v>
      </c>
      <c r="BB104" s="191">
        <f t="shared" si="73"/>
        <v>-461.32</v>
      </c>
      <c r="BC104" s="191">
        <f t="shared" si="74"/>
        <v>-34.91</v>
      </c>
      <c r="BD104" s="191">
        <f t="shared" si="75"/>
        <v>-7.2</v>
      </c>
      <c r="BE104" s="191">
        <f t="shared" si="76"/>
        <v>-129.08</v>
      </c>
      <c r="BF104" s="191">
        <f t="shared" si="77"/>
        <v>0</v>
      </c>
    </row>
    <row r="105" spans="2:58">
      <c r="B105" s="3" t="s">
        <v>308</v>
      </c>
      <c r="C105" s="166" t="str">
        <f>_xlfn.XLOOKUP(B105,'2024.9'!B:B,'2024.9'!G:G)</f>
        <v>2019/03/11</v>
      </c>
      <c r="D105">
        <f>_xlfn.XLOOKUP(B105,'Sum 2024.7-2024.9'!B:B,'Sum 2024.7-2024.9'!D:D)</f>
        <v>0</v>
      </c>
      <c r="E105" t="str">
        <f>_xlfn.XLOOKUP(B105,'2024.9'!B:B,'2024.9'!C:C)</f>
        <v>运营中心</v>
      </c>
      <c r="F105" t="str">
        <f>_xlfn.XLOOKUP(B105,'2024.9'!B:B,'2024.9'!F:F)</f>
        <v>测试技师</v>
      </c>
      <c r="G105">
        <f>_xlfn.XLOOKUP(B105,'2024.9姓名及payroll计数'!A:A,'2024.9姓名及payroll计数'!B:B)</f>
        <v>1</v>
      </c>
      <c r="H105" s="10">
        <f>_xlfn.XLOOKUP(B105,'Sum 2024.7-2024.9'!B:B,'Sum 2024.7-2024.9'!H:H)</f>
        <v>8858.32</v>
      </c>
      <c r="I105" s="10">
        <f>IFERROR(AVERAGEIF(#REF!,B105,#REF!),0)</f>
        <v>0</v>
      </c>
      <c r="J105" s="10">
        <f>_xlfn.XLOOKUP(B105,'Sum 2024.7-2024.9'!B:B,'Sum 2024.7-2024.9'!J:J)</f>
        <v>1900</v>
      </c>
      <c r="K105" s="10">
        <f>IFERROR(AVERAGEIF(#REF!,B105,#REF!),0)</f>
        <v>0</v>
      </c>
      <c r="M105" s="10">
        <f>SUMIF('2024.9'!B:B,B105,'2024.9'!L:L)</f>
        <v>363.68</v>
      </c>
      <c r="O105" s="10">
        <f>SUMIF('2024.9'!B:B,B105,'2024.9'!N:N)</f>
        <v>9.09</v>
      </c>
      <c r="P105" s="10">
        <f>SUMIF('2024.9'!B:B,B105,'2024.9'!P:P)</f>
        <v>3.8</v>
      </c>
      <c r="R105" s="10">
        <f>SUMIF('2024.9'!B:B,B105,'2024.9'!M:M)</f>
        <v>90.92</v>
      </c>
      <c r="T105" s="10">
        <f>SUMIF('2024.9'!B:B,B105,'2024.9'!O:O)</f>
        <v>0</v>
      </c>
      <c r="U105" s="10">
        <f t="shared" si="40"/>
        <v>8858.32</v>
      </c>
      <c r="V105" s="10">
        <f t="shared" si="41"/>
        <v>8858.32</v>
      </c>
      <c r="W105" s="10">
        <f t="shared" si="42"/>
        <v>1328.748</v>
      </c>
      <c r="X105" s="10">
        <f t="shared" si="43"/>
        <v>8858.32</v>
      </c>
      <c r="Y105" s="10">
        <f t="shared" si="44"/>
        <v>8858.32</v>
      </c>
      <c r="Z105" s="10">
        <f t="shared" si="45"/>
        <v>70.86656</v>
      </c>
      <c r="AA105" s="10">
        <f t="shared" si="46"/>
        <v>8858.32</v>
      </c>
      <c r="AB105" s="10">
        <f t="shared" si="47"/>
        <v>17.71664</v>
      </c>
      <c r="AC105" s="10">
        <f t="shared" si="48"/>
        <v>8858.32</v>
      </c>
      <c r="AD105" s="10">
        <f t="shared" si="49"/>
        <v>5626</v>
      </c>
      <c r="AE105" s="10">
        <f t="shared" si="50"/>
        <v>225.04</v>
      </c>
      <c r="AF105" s="10">
        <f t="shared" si="51"/>
        <v>8858.32</v>
      </c>
      <c r="AG105" s="10">
        <f t="shared" si="52"/>
        <v>8858.32</v>
      </c>
      <c r="AH105" s="10">
        <f t="shared" si="53"/>
        <v>442.916</v>
      </c>
      <c r="AI105" s="10">
        <f t="shared" si="54"/>
        <v>-965.068</v>
      </c>
      <c r="AJ105" s="10">
        <f t="shared" si="55"/>
        <v>-61.77656</v>
      </c>
      <c r="AK105" s="10">
        <f t="shared" si="56"/>
        <v>-13.91664</v>
      </c>
      <c r="AL105" s="10">
        <f t="shared" si="57"/>
        <v>-134.12</v>
      </c>
      <c r="AM105" s="10">
        <f t="shared" si="58"/>
        <v>-442.916</v>
      </c>
      <c r="AN105" s="10">
        <f t="shared" si="59"/>
        <v>4546</v>
      </c>
      <c r="AO105" s="10">
        <f t="shared" si="60"/>
        <v>4546</v>
      </c>
      <c r="AP105" s="10">
        <f t="shared" si="61"/>
        <v>681.9</v>
      </c>
      <c r="AQ105" s="191">
        <f t="shared" si="62"/>
        <v>1900</v>
      </c>
      <c r="AR105" s="191">
        <f t="shared" si="63"/>
        <v>1900</v>
      </c>
      <c r="AS105" s="191">
        <f t="shared" si="64"/>
        <v>15.2</v>
      </c>
      <c r="AT105" s="191">
        <f t="shared" si="65"/>
        <v>1900</v>
      </c>
      <c r="AU105" s="191">
        <f t="shared" si="66"/>
        <v>3.8</v>
      </c>
      <c r="AV105" s="191">
        <f t="shared" si="67"/>
        <v>4340</v>
      </c>
      <c r="AW105" s="191">
        <f t="shared" si="68"/>
        <v>4340</v>
      </c>
      <c r="AX105" s="191">
        <f t="shared" si="69"/>
        <v>173.6</v>
      </c>
      <c r="AY105" s="191">
        <f t="shared" si="70"/>
        <v>1900</v>
      </c>
      <c r="AZ105" s="191">
        <f t="shared" si="71"/>
        <v>1900</v>
      </c>
      <c r="BA105" s="191">
        <f t="shared" si="72"/>
        <v>95</v>
      </c>
      <c r="BB105" s="191">
        <f t="shared" si="73"/>
        <v>-318.22</v>
      </c>
      <c r="BC105" s="191">
        <f t="shared" si="74"/>
        <v>-6.11</v>
      </c>
      <c r="BD105" s="191">
        <f t="shared" si="75"/>
        <v>0</v>
      </c>
      <c r="BE105" s="191">
        <f t="shared" si="76"/>
        <v>-82.68</v>
      </c>
      <c r="BF105" s="191">
        <f t="shared" si="77"/>
        <v>-95</v>
      </c>
    </row>
    <row r="106" spans="2:58">
      <c r="B106" s="3" t="s">
        <v>309</v>
      </c>
      <c r="C106" s="166" t="str">
        <f>_xlfn.XLOOKUP(B106,'2024.9'!B:B,'2024.9'!G:G)</f>
        <v>2021/03/08</v>
      </c>
      <c r="D106">
        <f>_xlfn.XLOOKUP(B106,'Sum 2024.7-2024.9'!B:B,'Sum 2024.7-2024.9'!D:D)</f>
        <v>0</v>
      </c>
      <c r="E106" t="str">
        <f>_xlfn.XLOOKUP(B106,'2024.9'!B:B,'2024.9'!C:C)</f>
        <v>运营中心</v>
      </c>
      <c r="F106" t="str">
        <f>_xlfn.XLOOKUP(B106,'2024.9'!B:B,'2024.9'!F:F)</f>
        <v>仓管员</v>
      </c>
      <c r="G106">
        <f>_xlfn.XLOOKUP(B106,'2024.9姓名及payroll计数'!A:A,'2024.9姓名及payroll计数'!B:B)</f>
        <v>1</v>
      </c>
      <c r="H106" s="10">
        <f>_xlfn.XLOOKUP(B106,'Sum 2024.7-2024.9'!B:B,'Sum 2024.7-2024.9'!H:H)</f>
        <v>6693.44</v>
      </c>
      <c r="I106" s="10">
        <f>IFERROR(AVERAGEIF(#REF!,B106,#REF!),0)</f>
        <v>0</v>
      </c>
      <c r="J106" s="10">
        <f>_xlfn.XLOOKUP(B106,'Sum 2024.7-2024.9'!B:B,'Sum 2024.7-2024.9'!J:J)</f>
        <v>1900</v>
      </c>
      <c r="K106" s="10">
        <f>IFERROR(AVERAGEIF(#REF!,B106,#REF!),0)</f>
        <v>0</v>
      </c>
      <c r="M106" s="10">
        <f>SUMIF('2024.9'!B:B,B106,'2024.9'!L:L)</f>
        <v>363.68</v>
      </c>
      <c r="O106" s="10">
        <f>SUMIF('2024.9'!B:B,B106,'2024.9'!N:N)</f>
        <v>9.09</v>
      </c>
      <c r="P106" s="10">
        <f>SUMIF('2024.9'!B:B,B106,'2024.9'!P:P)</f>
        <v>3.8</v>
      </c>
      <c r="R106" s="10">
        <f>SUMIF('2024.9'!B:B,B106,'2024.9'!M:M)</f>
        <v>90.92</v>
      </c>
      <c r="T106" s="10">
        <f>SUMIF('2024.9'!B:B,B106,'2024.9'!O:O)</f>
        <v>0</v>
      </c>
      <c r="U106" s="10">
        <f t="shared" si="40"/>
        <v>6693.44</v>
      </c>
      <c r="V106" s="10">
        <f t="shared" si="41"/>
        <v>6693.44</v>
      </c>
      <c r="W106" s="10">
        <f t="shared" si="42"/>
        <v>1004.016</v>
      </c>
      <c r="X106" s="10">
        <f t="shared" si="43"/>
        <v>6693.44</v>
      </c>
      <c r="Y106" s="10">
        <f t="shared" si="44"/>
        <v>6693.44</v>
      </c>
      <c r="Z106" s="10">
        <f t="shared" si="45"/>
        <v>53.54752</v>
      </c>
      <c r="AA106" s="10">
        <f t="shared" si="46"/>
        <v>6693.44</v>
      </c>
      <c r="AB106" s="10">
        <f t="shared" si="47"/>
        <v>13.38688</v>
      </c>
      <c r="AC106" s="10">
        <f t="shared" si="48"/>
        <v>6693.44</v>
      </c>
      <c r="AD106" s="10">
        <f t="shared" si="49"/>
        <v>5626</v>
      </c>
      <c r="AE106" s="10">
        <f t="shared" si="50"/>
        <v>225.04</v>
      </c>
      <c r="AF106" s="10">
        <f t="shared" si="51"/>
        <v>6693.44</v>
      </c>
      <c r="AG106" s="10">
        <f t="shared" si="52"/>
        <v>6693.44</v>
      </c>
      <c r="AH106" s="10">
        <f t="shared" si="53"/>
        <v>334.672</v>
      </c>
      <c r="AI106" s="10">
        <f t="shared" si="54"/>
        <v>-640.336</v>
      </c>
      <c r="AJ106" s="10">
        <f t="shared" si="55"/>
        <v>-44.45752</v>
      </c>
      <c r="AK106" s="10">
        <f t="shared" si="56"/>
        <v>-9.58688</v>
      </c>
      <c r="AL106" s="10">
        <f t="shared" si="57"/>
        <v>-134.12</v>
      </c>
      <c r="AM106" s="10">
        <f t="shared" si="58"/>
        <v>-334.672</v>
      </c>
      <c r="AN106" s="10">
        <f t="shared" si="59"/>
        <v>4546</v>
      </c>
      <c r="AO106" s="10">
        <f t="shared" si="60"/>
        <v>4546</v>
      </c>
      <c r="AP106" s="10">
        <f t="shared" si="61"/>
        <v>681.9</v>
      </c>
      <c r="AQ106" s="191">
        <f t="shared" si="62"/>
        <v>1900</v>
      </c>
      <c r="AR106" s="191">
        <f t="shared" si="63"/>
        <v>1900</v>
      </c>
      <c r="AS106" s="191">
        <f t="shared" si="64"/>
        <v>15.2</v>
      </c>
      <c r="AT106" s="191">
        <f t="shared" si="65"/>
        <v>1900</v>
      </c>
      <c r="AU106" s="191">
        <f t="shared" si="66"/>
        <v>3.8</v>
      </c>
      <c r="AV106" s="191">
        <f t="shared" si="67"/>
        <v>4340</v>
      </c>
      <c r="AW106" s="191">
        <f t="shared" si="68"/>
        <v>4340</v>
      </c>
      <c r="AX106" s="191">
        <f t="shared" si="69"/>
        <v>173.6</v>
      </c>
      <c r="AY106" s="191">
        <f t="shared" si="70"/>
        <v>1900</v>
      </c>
      <c r="AZ106" s="191">
        <f t="shared" si="71"/>
        <v>1900</v>
      </c>
      <c r="BA106" s="191">
        <f t="shared" si="72"/>
        <v>95</v>
      </c>
      <c r="BB106" s="191">
        <f t="shared" si="73"/>
        <v>-318.22</v>
      </c>
      <c r="BC106" s="191">
        <f t="shared" si="74"/>
        <v>-6.11</v>
      </c>
      <c r="BD106" s="191">
        <f t="shared" si="75"/>
        <v>0</v>
      </c>
      <c r="BE106" s="191">
        <f t="shared" si="76"/>
        <v>-82.68</v>
      </c>
      <c r="BF106" s="191">
        <f t="shared" si="77"/>
        <v>-95</v>
      </c>
    </row>
    <row r="107" spans="2:58">
      <c r="B107" s="3" t="s">
        <v>311</v>
      </c>
      <c r="C107" s="166" t="str">
        <f>_xlfn.XLOOKUP(B107,'2024.9'!B:B,'2024.9'!G:G)</f>
        <v>2021/07/06</v>
      </c>
      <c r="D107">
        <f>_xlfn.XLOOKUP(B107,'Sum 2024.7-2024.9'!B:B,'Sum 2024.7-2024.9'!D:D)</f>
        <v>0</v>
      </c>
      <c r="E107" t="str">
        <f>_xlfn.XLOOKUP(B107,'2024.9'!B:B,'2024.9'!C:C)</f>
        <v>核价管理部</v>
      </c>
      <c r="F107" t="str">
        <f>_xlfn.XLOOKUP(B107,'2024.9'!B:B,'2024.9'!F:F)</f>
        <v>核价专员</v>
      </c>
      <c r="G107">
        <f>_xlfn.XLOOKUP(B107,'2024.9姓名及payroll计数'!A:A,'2024.9姓名及payroll计数'!B:B)</f>
        <v>1</v>
      </c>
      <c r="H107" s="10">
        <f>_xlfn.XLOOKUP(B107,'Sum 2024.7-2024.9'!B:B,'Sum 2024.7-2024.9'!H:H)</f>
        <v>7162.5</v>
      </c>
      <c r="I107" s="10">
        <f>IFERROR(AVERAGEIF(#REF!,B107,#REF!),0)</f>
        <v>0</v>
      </c>
      <c r="J107" s="10">
        <f>_xlfn.XLOOKUP(B107,'Sum 2024.7-2024.9'!B:B,'Sum 2024.7-2024.9'!J:J)</f>
        <v>2642</v>
      </c>
      <c r="K107" s="10">
        <f>IFERROR(AVERAGEIF(#REF!,B107,#REF!),0)</f>
        <v>0</v>
      </c>
      <c r="M107" s="10">
        <f>SUMIF('2024.9'!B:B,B107,'2024.9'!L:L)</f>
        <v>363.68</v>
      </c>
      <c r="O107" s="10">
        <f>SUMIF('2024.9'!B:B,B107,'2024.9'!N:N)</f>
        <v>9.09</v>
      </c>
      <c r="P107" s="10">
        <f>SUMIF('2024.9'!B:B,B107,'2024.9'!P:P)</f>
        <v>3.8</v>
      </c>
      <c r="R107" s="10">
        <f>SUMIF('2024.9'!B:B,B107,'2024.9'!M:M)</f>
        <v>90.92</v>
      </c>
      <c r="T107" s="10">
        <f>SUMIF('2024.9'!B:B,B107,'2024.9'!O:O)</f>
        <v>0</v>
      </c>
      <c r="U107" s="10">
        <f t="shared" si="40"/>
        <v>7162.5</v>
      </c>
      <c r="V107" s="10">
        <f t="shared" si="41"/>
        <v>7162.5</v>
      </c>
      <c r="W107" s="10">
        <f t="shared" si="42"/>
        <v>1074.375</v>
      </c>
      <c r="X107" s="10">
        <f t="shared" si="43"/>
        <v>7162.5</v>
      </c>
      <c r="Y107" s="10">
        <f t="shared" si="44"/>
        <v>7162.5</v>
      </c>
      <c r="Z107" s="10">
        <f t="shared" si="45"/>
        <v>57.3</v>
      </c>
      <c r="AA107" s="10">
        <f t="shared" si="46"/>
        <v>7162.5</v>
      </c>
      <c r="AB107" s="10">
        <f t="shared" si="47"/>
        <v>14.325</v>
      </c>
      <c r="AC107" s="10">
        <f t="shared" si="48"/>
        <v>7162.5</v>
      </c>
      <c r="AD107" s="10">
        <f t="shared" si="49"/>
        <v>5626</v>
      </c>
      <c r="AE107" s="10">
        <f t="shared" si="50"/>
        <v>225.04</v>
      </c>
      <c r="AF107" s="10">
        <f t="shared" si="51"/>
        <v>7162.5</v>
      </c>
      <c r="AG107" s="10">
        <f t="shared" si="52"/>
        <v>7162.5</v>
      </c>
      <c r="AH107" s="10">
        <f t="shared" si="53"/>
        <v>358.125</v>
      </c>
      <c r="AI107" s="10">
        <f t="shared" si="54"/>
        <v>-710.695</v>
      </c>
      <c r="AJ107" s="10">
        <f t="shared" si="55"/>
        <v>-48.21</v>
      </c>
      <c r="AK107" s="10">
        <f t="shared" si="56"/>
        <v>-10.525</v>
      </c>
      <c r="AL107" s="10">
        <f t="shared" si="57"/>
        <v>-134.12</v>
      </c>
      <c r="AM107" s="10">
        <f t="shared" si="58"/>
        <v>-358.125</v>
      </c>
      <c r="AN107" s="10">
        <f t="shared" si="59"/>
        <v>4546</v>
      </c>
      <c r="AO107" s="10">
        <f t="shared" si="60"/>
        <v>4546</v>
      </c>
      <c r="AP107" s="10">
        <f t="shared" si="61"/>
        <v>681.9</v>
      </c>
      <c r="AQ107" s="191">
        <f t="shared" si="62"/>
        <v>2642</v>
      </c>
      <c r="AR107" s="191">
        <f t="shared" si="63"/>
        <v>2642</v>
      </c>
      <c r="AS107" s="191">
        <f t="shared" si="64"/>
        <v>21.136</v>
      </c>
      <c r="AT107" s="191">
        <f t="shared" si="65"/>
        <v>2642</v>
      </c>
      <c r="AU107" s="191">
        <f t="shared" si="66"/>
        <v>5.284</v>
      </c>
      <c r="AV107" s="191">
        <f t="shared" si="67"/>
        <v>4340</v>
      </c>
      <c r="AW107" s="191">
        <f t="shared" si="68"/>
        <v>4340</v>
      </c>
      <c r="AX107" s="191">
        <f t="shared" si="69"/>
        <v>173.6</v>
      </c>
      <c r="AY107" s="191">
        <f t="shared" si="70"/>
        <v>2642</v>
      </c>
      <c r="AZ107" s="191">
        <f t="shared" si="71"/>
        <v>2642</v>
      </c>
      <c r="BA107" s="191">
        <f t="shared" si="72"/>
        <v>132.1</v>
      </c>
      <c r="BB107" s="191">
        <f t="shared" si="73"/>
        <v>-318.22</v>
      </c>
      <c r="BC107" s="191">
        <f t="shared" si="74"/>
        <v>-12.046</v>
      </c>
      <c r="BD107" s="191">
        <f t="shared" si="75"/>
        <v>-1.484</v>
      </c>
      <c r="BE107" s="191">
        <f t="shared" si="76"/>
        <v>-82.68</v>
      </c>
      <c r="BF107" s="191">
        <f t="shared" si="77"/>
        <v>-132.1</v>
      </c>
    </row>
    <row r="108" spans="2:58">
      <c r="B108" s="3" t="s">
        <v>312</v>
      </c>
      <c r="C108" s="166" t="str">
        <f>_xlfn.XLOOKUP(B108,'2024.9'!B:B,'2024.9'!G:G)</f>
        <v>2021/11/22</v>
      </c>
      <c r="D108">
        <f>_xlfn.XLOOKUP(B108,'Sum 2024.7-2024.9'!B:B,'Sum 2024.7-2024.9'!D:D)</f>
        <v>0</v>
      </c>
      <c r="E108" t="str">
        <f>_xlfn.XLOOKUP(B108,'2024.9'!B:B,'2024.9'!C:C)</f>
        <v>研发部</v>
      </c>
      <c r="F108" t="str">
        <f>_xlfn.XLOOKUP(B108,'2024.9'!B:B,'2024.9'!F:F)</f>
        <v>PLM专员</v>
      </c>
      <c r="G108">
        <f>_xlfn.XLOOKUP(B108,'2024.9姓名及payroll计数'!A:A,'2024.9姓名及payroll计数'!B:B)</f>
        <v>1</v>
      </c>
      <c r="H108" s="10">
        <f>_xlfn.XLOOKUP(B108,'Sum 2024.7-2024.9'!B:B,'Sum 2024.7-2024.9'!H:H)</f>
        <v>6413.4</v>
      </c>
      <c r="I108" s="10">
        <f>IFERROR(AVERAGEIF(#REF!,B108,#REF!),0)</f>
        <v>0</v>
      </c>
      <c r="J108" s="10">
        <f>_xlfn.XLOOKUP(B108,'Sum 2024.7-2024.9'!B:B,'Sum 2024.7-2024.9'!J:J)</f>
        <v>2311</v>
      </c>
      <c r="K108" s="10">
        <f>IFERROR(AVERAGEIF(#REF!,B108,#REF!),0)</f>
        <v>0</v>
      </c>
      <c r="M108" s="10">
        <f>SUMIF('2024.9'!B:B,B108,'2024.9'!L:L)</f>
        <v>363.68</v>
      </c>
      <c r="O108" s="10">
        <f>SUMIF('2024.9'!B:B,B108,'2024.9'!N:N)</f>
        <v>9.09</v>
      </c>
      <c r="P108" s="10">
        <f>SUMIF('2024.9'!B:B,B108,'2024.9'!P:P)</f>
        <v>3.8</v>
      </c>
      <c r="R108" s="10">
        <f>SUMIF('2024.9'!B:B,B108,'2024.9'!M:M)</f>
        <v>90.92</v>
      </c>
      <c r="T108" s="10">
        <f>SUMIF('2024.9'!B:B,B108,'2024.9'!O:O)</f>
        <v>0</v>
      </c>
      <c r="U108" s="10">
        <f t="shared" si="40"/>
        <v>6413.4</v>
      </c>
      <c r="V108" s="10">
        <f t="shared" si="41"/>
        <v>6413.4</v>
      </c>
      <c r="W108" s="10">
        <f t="shared" si="42"/>
        <v>962.01</v>
      </c>
      <c r="X108" s="10">
        <f t="shared" si="43"/>
        <v>6413.4</v>
      </c>
      <c r="Y108" s="10">
        <f t="shared" si="44"/>
        <v>6413.4</v>
      </c>
      <c r="Z108" s="10">
        <f t="shared" si="45"/>
        <v>51.3072</v>
      </c>
      <c r="AA108" s="10">
        <f t="shared" si="46"/>
        <v>6413.4</v>
      </c>
      <c r="AB108" s="10">
        <f t="shared" si="47"/>
        <v>12.8268</v>
      </c>
      <c r="AC108" s="10">
        <f t="shared" si="48"/>
        <v>6413.4</v>
      </c>
      <c r="AD108" s="10">
        <f t="shared" si="49"/>
        <v>5626</v>
      </c>
      <c r="AE108" s="10">
        <f t="shared" si="50"/>
        <v>225.04</v>
      </c>
      <c r="AF108" s="10">
        <f t="shared" si="51"/>
        <v>6413.4</v>
      </c>
      <c r="AG108" s="10">
        <f t="shared" si="52"/>
        <v>6413.4</v>
      </c>
      <c r="AH108" s="10">
        <f t="shared" si="53"/>
        <v>320.67</v>
      </c>
      <c r="AI108" s="10">
        <f t="shared" si="54"/>
        <v>-598.33</v>
      </c>
      <c r="AJ108" s="10">
        <f t="shared" si="55"/>
        <v>-42.2172</v>
      </c>
      <c r="AK108" s="10">
        <f t="shared" si="56"/>
        <v>-9.0268</v>
      </c>
      <c r="AL108" s="10">
        <f t="shared" si="57"/>
        <v>-134.12</v>
      </c>
      <c r="AM108" s="10">
        <f t="shared" si="58"/>
        <v>-320.67</v>
      </c>
      <c r="AN108" s="10">
        <f t="shared" si="59"/>
        <v>4546</v>
      </c>
      <c r="AO108" s="10">
        <f t="shared" si="60"/>
        <v>4546</v>
      </c>
      <c r="AP108" s="10">
        <f t="shared" si="61"/>
        <v>681.9</v>
      </c>
      <c r="AQ108" s="191">
        <f t="shared" si="62"/>
        <v>2311</v>
      </c>
      <c r="AR108" s="191">
        <f t="shared" si="63"/>
        <v>2311</v>
      </c>
      <c r="AS108" s="191">
        <f t="shared" si="64"/>
        <v>18.488</v>
      </c>
      <c r="AT108" s="191">
        <f t="shared" si="65"/>
        <v>2311</v>
      </c>
      <c r="AU108" s="191">
        <f t="shared" si="66"/>
        <v>4.622</v>
      </c>
      <c r="AV108" s="191">
        <f t="shared" si="67"/>
        <v>4340</v>
      </c>
      <c r="AW108" s="191">
        <f t="shared" si="68"/>
        <v>4340</v>
      </c>
      <c r="AX108" s="191">
        <f t="shared" si="69"/>
        <v>173.6</v>
      </c>
      <c r="AY108" s="191">
        <f t="shared" si="70"/>
        <v>2311</v>
      </c>
      <c r="AZ108" s="191">
        <f t="shared" si="71"/>
        <v>2311</v>
      </c>
      <c r="BA108" s="191">
        <f t="shared" si="72"/>
        <v>115.55</v>
      </c>
      <c r="BB108" s="191">
        <f t="shared" si="73"/>
        <v>-318.22</v>
      </c>
      <c r="BC108" s="191">
        <f t="shared" si="74"/>
        <v>-9.398</v>
      </c>
      <c r="BD108" s="191">
        <f t="shared" si="75"/>
        <v>-0.822</v>
      </c>
      <c r="BE108" s="191">
        <f t="shared" si="76"/>
        <v>-82.68</v>
      </c>
      <c r="BF108" s="191">
        <f t="shared" si="77"/>
        <v>-115.55</v>
      </c>
    </row>
    <row r="109" spans="2:58">
      <c r="B109" s="3" t="s">
        <v>313</v>
      </c>
      <c r="C109" s="166" t="str">
        <f>_xlfn.XLOOKUP(B109,'2024.9'!B:B,'2024.9'!G:G)</f>
        <v>2023/05/04</v>
      </c>
      <c r="D109">
        <f>_xlfn.XLOOKUP(B109,'Sum 2024.7-2024.9'!B:B,'Sum 2024.7-2024.9'!D:D)</f>
        <v>0</v>
      </c>
      <c r="E109" t="str">
        <f>_xlfn.XLOOKUP(B109,'2024.9'!B:B,'2024.9'!C:C)</f>
        <v>研发部</v>
      </c>
      <c r="F109" t="str">
        <f>_xlfn.XLOOKUP(B109,'2024.9'!B:B,'2024.9'!F:F)</f>
        <v>机械助理工程师</v>
      </c>
      <c r="G109">
        <f>_xlfn.XLOOKUP(B109,'2024.9姓名及payroll计数'!A:A,'2024.9姓名及payroll计数'!B:B)</f>
        <v>1</v>
      </c>
      <c r="H109" s="10">
        <f>_xlfn.XLOOKUP(B109,'Sum 2024.7-2024.9'!B:B,'Sum 2024.7-2024.9'!H:H)</f>
        <v>6295.2</v>
      </c>
      <c r="I109" s="10">
        <f>IFERROR(AVERAGEIF(#REF!,B109,#REF!),0)</f>
        <v>0</v>
      </c>
      <c r="J109" s="10">
        <f>_xlfn.XLOOKUP(B109,'Sum 2024.7-2024.9'!B:B,'Sum 2024.7-2024.9'!J:J)</f>
        <v>2320</v>
      </c>
      <c r="K109" s="10">
        <f>IFERROR(AVERAGEIF(#REF!,B109,#REF!),0)</f>
        <v>0</v>
      </c>
      <c r="M109" s="10">
        <f>SUMIF('2024.9'!B:B,B109,'2024.9'!L:L)</f>
        <v>363.68</v>
      </c>
      <c r="O109" s="10">
        <f>SUMIF('2024.9'!B:B,B109,'2024.9'!N:N)</f>
        <v>9.09</v>
      </c>
      <c r="P109" s="10">
        <f>SUMIF('2024.9'!B:B,B109,'2024.9'!P:P)</f>
        <v>3.8</v>
      </c>
      <c r="R109" s="10">
        <f>SUMIF('2024.9'!B:B,B109,'2024.9'!M:M)</f>
        <v>90.92</v>
      </c>
      <c r="T109" s="10">
        <f>SUMIF('2024.9'!B:B,B109,'2024.9'!O:O)</f>
        <v>0</v>
      </c>
      <c r="U109" s="10">
        <f t="shared" si="40"/>
        <v>6295.2</v>
      </c>
      <c r="V109" s="10">
        <f t="shared" si="41"/>
        <v>6295.2</v>
      </c>
      <c r="W109" s="10">
        <f t="shared" si="42"/>
        <v>944.28</v>
      </c>
      <c r="X109" s="10">
        <f t="shared" si="43"/>
        <v>6295.2</v>
      </c>
      <c r="Y109" s="10">
        <f t="shared" si="44"/>
        <v>6295.2</v>
      </c>
      <c r="Z109" s="10">
        <f t="shared" si="45"/>
        <v>50.3616</v>
      </c>
      <c r="AA109" s="10">
        <f t="shared" si="46"/>
        <v>6295.2</v>
      </c>
      <c r="AB109" s="10">
        <f t="shared" si="47"/>
        <v>12.5904</v>
      </c>
      <c r="AC109" s="10">
        <f t="shared" si="48"/>
        <v>6295.2</v>
      </c>
      <c r="AD109" s="10">
        <f t="shared" si="49"/>
        <v>5626</v>
      </c>
      <c r="AE109" s="10">
        <f t="shared" si="50"/>
        <v>225.04</v>
      </c>
      <c r="AF109" s="10">
        <f t="shared" si="51"/>
        <v>6295.2</v>
      </c>
      <c r="AG109" s="10">
        <f t="shared" si="52"/>
        <v>6295.2</v>
      </c>
      <c r="AH109" s="10">
        <f t="shared" si="53"/>
        <v>314.76</v>
      </c>
      <c r="AI109" s="10">
        <f t="shared" si="54"/>
        <v>-580.6</v>
      </c>
      <c r="AJ109" s="10">
        <f t="shared" si="55"/>
        <v>-41.2716</v>
      </c>
      <c r="AK109" s="10">
        <f t="shared" si="56"/>
        <v>-8.7904</v>
      </c>
      <c r="AL109" s="10">
        <f t="shared" si="57"/>
        <v>-134.12</v>
      </c>
      <c r="AM109" s="10">
        <f t="shared" si="58"/>
        <v>-314.76</v>
      </c>
      <c r="AN109" s="10">
        <f t="shared" si="59"/>
        <v>4546</v>
      </c>
      <c r="AO109" s="10">
        <f t="shared" si="60"/>
        <v>4546</v>
      </c>
      <c r="AP109" s="10">
        <f t="shared" si="61"/>
        <v>681.9</v>
      </c>
      <c r="AQ109" s="191">
        <f t="shared" si="62"/>
        <v>2320</v>
      </c>
      <c r="AR109" s="191">
        <f t="shared" si="63"/>
        <v>2320</v>
      </c>
      <c r="AS109" s="191">
        <f t="shared" si="64"/>
        <v>18.56</v>
      </c>
      <c r="AT109" s="191">
        <f t="shared" si="65"/>
        <v>2320</v>
      </c>
      <c r="AU109" s="191">
        <f t="shared" si="66"/>
        <v>4.64</v>
      </c>
      <c r="AV109" s="191">
        <f t="shared" si="67"/>
        <v>4340</v>
      </c>
      <c r="AW109" s="191">
        <f t="shared" si="68"/>
        <v>4340</v>
      </c>
      <c r="AX109" s="191">
        <f t="shared" si="69"/>
        <v>173.6</v>
      </c>
      <c r="AY109" s="191">
        <f t="shared" si="70"/>
        <v>2320</v>
      </c>
      <c r="AZ109" s="191">
        <f t="shared" si="71"/>
        <v>2320</v>
      </c>
      <c r="BA109" s="191">
        <f t="shared" si="72"/>
        <v>116</v>
      </c>
      <c r="BB109" s="191">
        <f t="shared" si="73"/>
        <v>-318.22</v>
      </c>
      <c r="BC109" s="191">
        <f t="shared" si="74"/>
        <v>-9.47</v>
      </c>
      <c r="BD109" s="191">
        <f t="shared" si="75"/>
        <v>-0.839999999999999</v>
      </c>
      <c r="BE109" s="191">
        <f t="shared" si="76"/>
        <v>-82.68</v>
      </c>
      <c r="BF109" s="191">
        <f t="shared" si="77"/>
        <v>-116</v>
      </c>
    </row>
    <row r="110" spans="2:58">
      <c r="B110" s="3" t="s">
        <v>315</v>
      </c>
      <c r="C110" s="166">
        <f>_xlfn.XLOOKUP(B110,'2024.9'!B:B,'2024.9'!G:G)</f>
        <v>44879</v>
      </c>
      <c r="D110">
        <f>_xlfn.XLOOKUP(B110,'Sum 2024.7-2024.9'!B:B,'Sum 2024.7-2024.9'!D:D)</f>
        <v>0</v>
      </c>
      <c r="E110" t="str">
        <f>_xlfn.XLOOKUP(B110,'2024.9'!B:B,'2024.9'!C:C)</f>
        <v>销售部</v>
      </c>
      <c r="F110" t="str">
        <f>_xlfn.XLOOKUP(B110,'2024.9'!B:B,'2024.9'!F:F)</f>
        <v>海外销售跟单</v>
      </c>
      <c r="G110">
        <f>_xlfn.XLOOKUP(B110,'2024.9姓名及payroll计数'!A:A,'2024.9姓名及payroll计数'!B:B)</f>
        <v>1</v>
      </c>
      <c r="H110" s="10">
        <f>_xlfn.XLOOKUP(B110,'Sum 2024.7-2024.9'!B:B,'Sum 2024.7-2024.9'!H:H)</f>
        <v>6598.7</v>
      </c>
      <c r="I110" s="10">
        <f>IFERROR(AVERAGEIF(#REF!,B110,#REF!),0)</f>
        <v>0</v>
      </c>
      <c r="J110" s="10">
        <f>_xlfn.XLOOKUP(B110,'Sum 2024.7-2024.9'!B:B,'Sum 2024.7-2024.9'!J:J)</f>
        <v>3050</v>
      </c>
      <c r="K110" s="10">
        <f>IFERROR(AVERAGEIF(#REF!,B110,#REF!),0)</f>
        <v>0</v>
      </c>
      <c r="M110" s="10">
        <f>SUMIF('2024.9'!B:B,B110,'2024.9'!L:L)</f>
        <v>363.68</v>
      </c>
      <c r="O110" s="10">
        <f>SUMIF('2024.9'!B:B,B110,'2024.9'!N:N)</f>
        <v>9.09</v>
      </c>
      <c r="P110" s="10">
        <f>SUMIF('2024.9'!B:B,B110,'2024.9'!P:P)</f>
        <v>3.8</v>
      </c>
      <c r="R110" s="10">
        <f>SUMIF('2024.9'!B:B,B110,'2024.9'!M:M)</f>
        <v>90.92</v>
      </c>
      <c r="T110" s="10">
        <f>SUMIF('2024.9'!B:B,B110,'2024.9'!O:O)</f>
        <v>0</v>
      </c>
      <c r="U110" s="10">
        <f t="shared" si="40"/>
        <v>6598.7</v>
      </c>
      <c r="V110" s="10">
        <f t="shared" si="41"/>
        <v>6598.7</v>
      </c>
      <c r="W110" s="10">
        <f t="shared" si="42"/>
        <v>989.805</v>
      </c>
      <c r="X110" s="10">
        <f t="shared" si="43"/>
        <v>6598.7</v>
      </c>
      <c r="Y110" s="10">
        <f t="shared" si="44"/>
        <v>6598.7</v>
      </c>
      <c r="Z110" s="10">
        <f t="shared" si="45"/>
        <v>52.7896</v>
      </c>
      <c r="AA110" s="10">
        <f t="shared" si="46"/>
        <v>6598.7</v>
      </c>
      <c r="AB110" s="10">
        <f t="shared" si="47"/>
        <v>13.1974</v>
      </c>
      <c r="AC110" s="10">
        <f t="shared" si="48"/>
        <v>6598.7</v>
      </c>
      <c r="AD110" s="10">
        <f t="shared" si="49"/>
        <v>5626</v>
      </c>
      <c r="AE110" s="10">
        <f t="shared" si="50"/>
        <v>225.04</v>
      </c>
      <c r="AF110" s="10">
        <f t="shared" si="51"/>
        <v>6598.7</v>
      </c>
      <c r="AG110" s="10">
        <f t="shared" si="52"/>
        <v>6598.7</v>
      </c>
      <c r="AH110" s="10">
        <f t="shared" si="53"/>
        <v>329.935</v>
      </c>
      <c r="AI110" s="10">
        <f t="shared" si="54"/>
        <v>-626.125</v>
      </c>
      <c r="AJ110" s="10">
        <f t="shared" si="55"/>
        <v>-43.6996</v>
      </c>
      <c r="AK110" s="10">
        <f t="shared" si="56"/>
        <v>-9.3974</v>
      </c>
      <c r="AL110" s="10">
        <f t="shared" si="57"/>
        <v>-134.12</v>
      </c>
      <c r="AM110" s="10">
        <f t="shared" si="58"/>
        <v>-329.935</v>
      </c>
      <c r="AN110" s="10">
        <f t="shared" si="59"/>
        <v>4546</v>
      </c>
      <c r="AO110" s="10">
        <f t="shared" si="60"/>
        <v>4546</v>
      </c>
      <c r="AP110" s="10">
        <f t="shared" si="61"/>
        <v>681.9</v>
      </c>
      <c r="AQ110" s="191">
        <f t="shared" si="62"/>
        <v>3050</v>
      </c>
      <c r="AR110" s="191">
        <f t="shared" si="63"/>
        <v>3050</v>
      </c>
      <c r="AS110" s="191">
        <f t="shared" si="64"/>
        <v>24.4</v>
      </c>
      <c r="AT110" s="191">
        <f t="shared" si="65"/>
        <v>3050</v>
      </c>
      <c r="AU110" s="191">
        <f t="shared" si="66"/>
        <v>6.1</v>
      </c>
      <c r="AV110" s="191">
        <f t="shared" si="67"/>
        <v>4340</v>
      </c>
      <c r="AW110" s="191">
        <f t="shared" si="68"/>
        <v>4340</v>
      </c>
      <c r="AX110" s="191">
        <f t="shared" si="69"/>
        <v>173.6</v>
      </c>
      <c r="AY110" s="191">
        <f t="shared" si="70"/>
        <v>3050</v>
      </c>
      <c r="AZ110" s="191">
        <f t="shared" si="71"/>
        <v>3050</v>
      </c>
      <c r="BA110" s="191">
        <f t="shared" si="72"/>
        <v>152.5</v>
      </c>
      <c r="BB110" s="191">
        <f t="shared" si="73"/>
        <v>-318.22</v>
      </c>
      <c r="BC110" s="191">
        <f t="shared" si="74"/>
        <v>-15.31</v>
      </c>
      <c r="BD110" s="191">
        <f t="shared" si="75"/>
        <v>-2.3</v>
      </c>
      <c r="BE110" s="191">
        <f t="shared" si="76"/>
        <v>-82.68</v>
      </c>
      <c r="BF110" s="191">
        <f t="shared" si="77"/>
        <v>-152.5</v>
      </c>
    </row>
    <row r="111" spans="2:58">
      <c r="B111" s="3" t="s">
        <v>316</v>
      </c>
      <c r="C111" s="166" t="str">
        <f>_xlfn.XLOOKUP(B111,'2024.9'!B:B,'2024.9'!G:G)</f>
        <v>2017/02/27</v>
      </c>
      <c r="D111">
        <f>_xlfn.XLOOKUP(B111,'Sum 2024.7-2024.9'!B:B,'Sum 2024.7-2024.9'!D:D)</f>
        <v>0</v>
      </c>
      <c r="E111" t="str">
        <f>_xlfn.XLOOKUP(B111,'2024.9'!B:B,'2024.9'!C:C)</f>
        <v>运营中心</v>
      </c>
      <c r="F111" t="str">
        <f>_xlfn.XLOOKUP(B111,'2024.9'!B:B,'2024.9'!F:F)</f>
        <v>装配钳工班长</v>
      </c>
      <c r="G111">
        <f>_xlfn.XLOOKUP(B111,'2024.9姓名及payroll计数'!A:A,'2024.9姓名及payroll计数'!B:B)</f>
        <v>1</v>
      </c>
      <c r="H111" s="10">
        <f>_xlfn.XLOOKUP(B111,'Sum 2024.7-2024.9'!B:B,'Sum 2024.7-2024.9'!H:H)</f>
        <v>11260.52</v>
      </c>
      <c r="I111" s="10">
        <f>IFERROR(AVERAGEIF(#REF!,B111,#REF!),0)</f>
        <v>0</v>
      </c>
      <c r="J111" s="10">
        <f>_xlfn.XLOOKUP(B111,'Sum 2024.7-2024.9'!B:B,'Sum 2024.7-2024.9'!J:J)</f>
        <v>1900</v>
      </c>
      <c r="K111" s="10">
        <f>IFERROR(AVERAGEIF(#REF!,B111,#REF!),0)</f>
        <v>0</v>
      </c>
      <c r="M111" s="10">
        <f>SUMIF('2024.9'!B:B,B111,'2024.9'!L:L)</f>
        <v>363.68</v>
      </c>
      <c r="O111" s="10">
        <f>SUMIF('2024.9'!B:B,B111,'2024.9'!N:N)</f>
        <v>9.09</v>
      </c>
      <c r="P111" s="10">
        <f>SUMIF('2024.9'!B:B,B111,'2024.9'!P:P)</f>
        <v>3.8</v>
      </c>
      <c r="R111" s="10">
        <f>SUMIF('2024.9'!B:B,B111,'2024.9'!M:M)</f>
        <v>90.92</v>
      </c>
      <c r="T111" s="10">
        <f>SUMIF('2024.9'!B:B,B111,'2024.9'!O:O)</f>
        <v>0</v>
      </c>
      <c r="U111" s="10">
        <f t="shared" si="40"/>
        <v>11260.52</v>
      </c>
      <c r="V111" s="10">
        <f t="shared" si="41"/>
        <v>11260.52</v>
      </c>
      <c r="W111" s="10">
        <f t="shared" si="42"/>
        <v>1689.078</v>
      </c>
      <c r="X111" s="10">
        <f t="shared" si="43"/>
        <v>11260.52</v>
      </c>
      <c r="Y111" s="10">
        <f t="shared" si="44"/>
        <v>11260.52</v>
      </c>
      <c r="Z111" s="10">
        <f t="shared" si="45"/>
        <v>90.08416</v>
      </c>
      <c r="AA111" s="10">
        <f t="shared" si="46"/>
        <v>11260.52</v>
      </c>
      <c r="AB111" s="10">
        <f t="shared" si="47"/>
        <v>22.52104</v>
      </c>
      <c r="AC111" s="10">
        <f t="shared" si="48"/>
        <v>11260.52</v>
      </c>
      <c r="AD111" s="10">
        <f t="shared" si="49"/>
        <v>5626</v>
      </c>
      <c r="AE111" s="10">
        <f t="shared" si="50"/>
        <v>225.04</v>
      </c>
      <c r="AF111" s="10">
        <f t="shared" si="51"/>
        <v>11260.52</v>
      </c>
      <c r="AG111" s="10">
        <f t="shared" si="52"/>
        <v>11260.52</v>
      </c>
      <c r="AH111" s="10">
        <f t="shared" si="53"/>
        <v>563.026</v>
      </c>
      <c r="AI111" s="10">
        <f t="shared" si="54"/>
        <v>-1325.398</v>
      </c>
      <c r="AJ111" s="10">
        <f t="shared" si="55"/>
        <v>-80.99416</v>
      </c>
      <c r="AK111" s="10">
        <f t="shared" si="56"/>
        <v>-18.72104</v>
      </c>
      <c r="AL111" s="10">
        <f t="shared" si="57"/>
        <v>-134.12</v>
      </c>
      <c r="AM111" s="10">
        <f t="shared" si="58"/>
        <v>-563.026</v>
      </c>
      <c r="AN111" s="10">
        <f t="shared" si="59"/>
        <v>4546</v>
      </c>
      <c r="AO111" s="10">
        <f t="shared" si="60"/>
        <v>4546</v>
      </c>
      <c r="AP111" s="10">
        <f t="shared" si="61"/>
        <v>681.9</v>
      </c>
      <c r="AQ111" s="191">
        <f t="shared" si="62"/>
        <v>1900</v>
      </c>
      <c r="AR111" s="191">
        <f t="shared" si="63"/>
        <v>1900</v>
      </c>
      <c r="AS111" s="191">
        <f t="shared" si="64"/>
        <v>15.2</v>
      </c>
      <c r="AT111" s="191">
        <f t="shared" si="65"/>
        <v>1900</v>
      </c>
      <c r="AU111" s="191">
        <f t="shared" si="66"/>
        <v>3.8</v>
      </c>
      <c r="AV111" s="191">
        <f t="shared" si="67"/>
        <v>4340</v>
      </c>
      <c r="AW111" s="191">
        <f t="shared" si="68"/>
        <v>4340</v>
      </c>
      <c r="AX111" s="191">
        <f t="shared" si="69"/>
        <v>173.6</v>
      </c>
      <c r="AY111" s="191">
        <f t="shared" si="70"/>
        <v>1900</v>
      </c>
      <c r="AZ111" s="191">
        <f t="shared" si="71"/>
        <v>1900</v>
      </c>
      <c r="BA111" s="191">
        <f t="shared" si="72"/>
        <v>95</v>
      </c>
      <c r="BB111" s="191">
        <f t="shared" si="73"/>
        <v>-318.22</v>
      </c>
      <c r="BC111" s="191">
        <f t="shared" si="74"/>
        <v>-6.11</v>
      </c>
      <c r="BD111" s="191">
        <f t="shared" si="75"/>
        <v>0</v>
      </c>
      <c r="BE111" s="191">
        <f t="shared" si="76"/>
        <v>-82.68</v>
      </c>
      <c r="BF111" s="191">
        <f t="shared" si="77"/>
        <v>-95</v>
      </c>
    </row>
    <row r="112" spans="2:58">
      <c r="B112" s="3" t="s">
        <v>317</v>
      </c>
      <c r="C112" s="166" t="str">
        <f>_xlfn.XLOOKUP(B112,'2024.9'!B:B,'2024.9'!G:G)</f>
        <v>2021/08/11</v>
      </c>
      <c r="D112">
        <f>_xlfn.XLOOKUP(B112,'Sum 2024.7-2024.9'!B:B,'Sum 2024.7-2024.9'!D:D)</f>
        <v>0</v>
      </c>
      <c r="E112" t="str">
        <f>_xlfn.XLOOKUP(B112,'2024.9'!B:B,'2024.9'!C:C)</f>
        <v>运营中心</v>
      </c>
      <c r="F112" t="str">
        <f>_xlfn.XLOOKUP(B112,'2024.9'!B:B,'2024.9'!F:F)</f>
        <v>质检员</v>
      </c>
      <c r="G112">
        <f>_xlfn.XLOOKUP(B112,'2024.9姓名及payroll计数'!A:A,'2024.9姓名及payroll计数'!B:B)</f>
        <v>1</v>
      </c>
      <c r="H112" s="10">
        <f>_xlfn.XLOOKUP(B112,'Sum 2024.7-2024.9'!B:B,'Sum 2024.7-2024.9'!H:H)</f>
        <v>7345.19</v>
      </c>
      <c r="I112" s="10">
        <f>IFERROR(AVERAGEIF(#REF!,B112,#REF!),0)</f>
        <v>0</v>
      </c>
      <c r="J112" s="10">
        <f>_xlfn.XLOOKUP(B112,'Sum 2024.7-2024.9'!B:B,'Sum 2024.7-2024.9'!J:J)</f>
        <v>2120</v>
      </c>
      <c r="K112" s="10">
        <f>IFERROR(AVERAGEIF(#REF!,B112,#REF!),0)</f>
        <v>0</v>
      </c>
      <c r="M112" s="10">
        <f>SUMIF('2024.9'!B:B,B112,'2024.9'!L:L)</f>
        <v>363.68</v>
      </c>
      <c r="O112" s="10">
        <f>SUMIF('2024.9'!B:B,B112,'2024.9'!N:N)</f>
        <v>9.09</v>
      </c>
      <c r="P112" s="10">
        <f>SUMIF('2024.9'!B:B,B112,'2024.9'!P:P)</f>
        <v>3.8</v>
      </c>
      <c r="R112" s="10">
        <f>SUMIF('2024.9'!B:B,B112,'2024.9'!M:M)</f>
        <v>90.92</v>
      </c>
      <c r="T112" s="10">
        <f>SUMIF('2024.9'!B:B,B112,'2024.9'!O:O)</f>
        <v>0</v>
      </c>
      <c r="U112" s="10">
        <f t="shared" si="40"/>
        <v>7345.19</v>
      </c>
      <c r="V112" s="10">
        <f t="shared" si="41"/>
        <v>7345.19</v>
      </c>
      <c r="W112" s="10">
        <f t="shared" si="42"/>
        <v>1101.7785</v>
      </c>
      <c r="X112" s="10">
        <f t="shared" si="43"/>
        <v>7345.19</v>
      </c>
      <c r="Y112" s="10">
        <f t="shared" si="44"/>
        <v>7345.19</v>
      </c>
      <c r="Z112" s="10">
        <f t="shared" si="45"/>
        <v>58.76152</v>
      </c>
      <c r="AA112" s="10">
        <f t="shared" si="46"/>
        <v>7345.19</v>
      </c>
      <c r="AB112" s="10">
        <f t="shared" si="47"/>
        <v>14.69038</v>
      </c>
      <c r="AC112" s="10">
        <f t="shared" si="48"/>
        <v>7345.19</v>
      </c>
      <c r="AD112" s="10">
        <f t="shared" si="49"/>
        <v>5626</v>
      </c>
      <c r="AE112" s="10">
        <f t="shared" si="50"/>
        <v>225.04</v>
      </c>
      <c r="AF112" s="10">
        <f t="shared" si="51"/>
        <v>7345.19</v>
      </c>
      <c r="AG112" s="10">
        <f t="shared" si="52"/>
        <v>7345.19</v>
      </c>
      <c r="AH112" s="10">
        <f t="shared" si="53"/>
        <v>367.2595</v>
      </c>
      <c r="AI112" s="10">
        <f t="shared" si="54"/>
        <v>-738.0985</v>
      </c>
      <c r="AJ112" s="10">
        <f t="shared" si="55"/>
        <v>-49.67152</v>
      </c>
      <c r="AK112" s="10">
        <f t="shared" si="56"/>
        <v>-10.89038</v>
      </c>
      <c r="AL112" s="10">
        <f t="shared" si="57"/>
        <v>-134.12</v>
      </c>
      <c r="AM112" s="10">
        <f t="shared" si="58"/>
        <v>-367.2595</v>
      </c>
      <c r="AN112" s="10">
        <f t="shared" si="59"/>
        <v>4546</v>
      </c>
      <c r="AO112" s="10">
        <f t="shared" si="60"/>
        <v>4546</v>
      </c>
      <c r="AP112" s="10">
        <f t="shared" si="61"/>
        <v>681.9</v>
      </c>
      <c r="AQ112" s="191">
        <f t="shared" si="62"/>
        <v>2120</v>
      </c>
      <c r="AR112" s="191">
        <f t="shared" si="63"/>
        <v>2120</v>
      </c>
      <c r="AS112" s="191">
        <f t="shared" si="64"/>
        <v>16.96</v>
      </c>
      <c r="AT112" s="191">
        <f t="shared" si="65"/>
        <v>2120</v>
      </c>
      <c r="AU112" s="191">
        <f t="shared" si="66"/>
        <v>4.24</v>
      </c>
      <c r="AV112" s="191">
        <f t="shared" si="67"/>
        <v>4340</v>
      </c>
      <c r="AW112" s="191">
        <f t="shared" si="68"/>
        <v>4340</v>
      </c>
      <c r="AX112" s="191">
        <f t="shared" si="69"/>
        <v>173.6</v>
      </c>
      <c r="AY112" s="191">
        <f t="shared" si="70"/>
        <v>2120</v>
      </c>
      <c r="AZ112" s="191">
        <f t="shared" si="71"/>
        <v>2120</v>
      </c>
      <c r="BA112" s="191">
        <f t="shared" si="72"/>
        <v>106</v>
      </c>
      <c r="BB112" s="191">
        <f t="shared" si="73"/>
        <v>-318.22</v>
      </c>
      <c r="BC112" s="191">
        <f t="shared" si="74"/>
        <v>-7.87</v>
      </c>
      <c r="BD112" s="191">
        <f t="shared" si="75"/>
        <v>-0.44</v>
      </c>
      <c r="BE112" s="191">
        <f t="shared" si="76"/>
        <v>-82.68</v>
      </c>
      <c r="BF112" s="191">
        <f t="shared" si="77"/>
        <v>-106</v>
      </c>
    </row>
    <row r="113" spans="2:58">
      <c r="B113" s="3" t="s">
        <v>318</v>
      </c>
      <c r="C113" s="166" t="str">
        <f>_xlfn.XLOOKUP(B113,'2024.9'!B:B,'2024.9'!G:G)</f>
        <v>2020/07/21</v>
      </c>
      <c r="D113">
        <f>_xlfn.XLOOKUP(B113,'Sum 2024.7-2024.9'!B:B,'Sum 2024.7-2024.9'!D:D)</f>
        <v>0</v>
      </c>
      <c r="E113" t="str">
        <f>_xlfn.XLOOKUP(B113,'2024.9'!B:B,'2024.9'!C:C)</f>
        <v>服务营销中心</v>
      </c>
      <c r="F113" t="str">
        <f>_xlfn.XLOOKUP(B113,'2024.9'!B:B,'2024.9'!F:F)</f>
        <v>软件工程师</v>
      </c>
      <c r="G113">
        <f>_xlfn.XLOOKUP(B113,'2024.9姓名及payroll计数'!A:A,'2024.9姓名及payroll计数'!B:B)</f>
        <v>1</v>
      </c>
      <c r="H113" s="10">
        <f>_xlfn.XLOOKUP(B113,'Sum 2024.7-2024.9'!B:B,'Sum 2024.7-2024.9'!H:H)</f>
        <v>11172.34</v>
      </c>
      <c r="I113" s="10">
        <f>IFERROR(AVERAGEIF(#REF!,B113,#REF!),0)</f>
        <v>0</v>
      </c>
      <c r="J113" s="10">
        <f>_xlfn.XLOOKUP(B113,'Sum 2024.7-2024.9'!B:B,'Sum 2024.7-2024.9'!J:J)</f>
        <v>4572</v>
      </c>
      <c r="K113" s="10">
        <f>IFERROR(AVERAGEIF(#REF!,B113,#REF!),0)</f>
        <v>0</v>
      </c>
      <c r="M113" s="10">
        <f>SUMIF('2024.9'!B:B,B113,'2024.9'!L:L)</f>
        <v>363.68</v>
      </c>
      <c r="O113" s="10">
        <f>SUMIF('2024.9'!B:B,B113,'2024.9'!N:N)</f>
        <v>9.09</v>
      </c>
      <c r="P113" s="10">
        <f>SUMIF('2024.9'!B:B,B113,'2024.9'!P:P)</f>
        <v>3.8</v>
      </c>
      <c r="R113" s="10">
        <f>SUMIF('2024.9'!B:B,B113,'2024.9'!M:M)</f>
        <v>90.92</v>
      </c>
      <c r="T113" s="10">
        <f>SUMIF('2024.9'!B:B,B113,'2024.9'!O:O)</f>
        <v>0</v>
      </c>
      <c r="U113" s="10">
        <f t="shared" si="40"/>
        <v>11172.34</v>
      </c>
      <c r="V113" s="10">
        <f t="shared" si="41"/>
        <v>11172.34</v>
      </c>
      <c r="W113" s="10">
        <f t="shared" si="42"/>
        <v>1675.851</v>
      </c>
      <c r="X113" s="10">
        <f t="shared" si="43"/>
        <v>11172.34</v>
      </c>
      <c r="Y113" s="10">
        <f t="shared" si="44"/>
        <v>11172.34</v>
      </c>
      <c r="Z113" s="10">
        <f t="shared" si="45"/>
        <v>89.37872</v>
      </c>
      <c r="AA113" s="10">
        <f t="shared" si="46"/>
        <v>11172.34</v>
      </c>
      <c r="AB113" s="10">
        <f t="shared" si="47"/>
        <v>22.34468</v>
      </c>
      <c r="AC113" s="10">
        <f t="shared" si="48"/>
        <v>11172.34</v>
      </c>
      <c r="AD113" s="10">
        <f t="shared" si="49"/>
        <v>5626</v>
      </c>
      <c r="AE113" s="10">
        <f t="shared" si="50"/>
        <v>225.04</v>
      </c>
      <c r="AF113" s="10">
        <f t="shared" si="51"/>
        <v>11172.34</v>
      </c>
      <c r="AG113" s="10">
        <f t="shared" si="52"/>
        <v>11172.34</v>
      </c>
      <c r="AH113" s="10">
        <f t="shared" si="53"/>
        <v>558.617</v>
      </c>
      <c r="AI113" s="10">
        <f t="shared" si="54"/>
        <v>-1312.171</v>
      </c>
      <c r="AJ113" s="10">
        <f t="shared" si="55"/>
        <v>-80.28872</v>
      </c>
      <c r="AK113" s="10">
        <f t="shared" si="56"/>
        <v>-18.54468</v>
      </c>
      <c r="AL113" s="10">
        <f t="shared" si="57"/>
        <v>-134.12</v>
      </c>
      <c r="AM113" s="10">
        <f t="shared" si="58"/>
        <v>-558.617</v>
      </c>
      <c r="AN113" s="10">
        <f t="shared" si="59"/>
        <v>4572</v>
      </c>
      <c r="AO113" s="10">
        <f t="shared" si="60"/>
        <v>4572</v>
      </c>
      <c r="AP113" s="10">
        <f t="shared" si="61"/>
        <v>685.8</v>
      </c>
      <c r="AQ113" s="191">
        <f t="shared" si="62"/>
        <v>4572</v>
      </c>
      <c r="AR113" s="191">
        <f t="shared" si="63"/>
        <v>4572</v>
      </c>
      <c r="AS113" s="191">
        <f t="shared" si="64"/>
        <v>36.576</v>
      </c>
      <c r="AT113" s="191">
        <f t="shared" si="65"/>
        <v>4572</v>
      </c>
      <c r="AU113" s="191">
        <f t="shared" si="66"/>
        <v>9.144</v>
      </c>
      <c r="AV113" s="191">
        <f t="shared" si="67"/>
        <v>4572</v>
      </c>
      <c r="AW113" s="191">
        <f t="shared" si="68"/>
        <v>4572</v>
      </c>
      <c r="AX113" s="191">
        <f t="shared" si="69"/>
        <v>182.88</v>
      </c>
      <c r="AY113" s="191">
        <f t="shared" si="70"/>
        <v>4572</v>
      </c>
      <c r="AZ113" s="191">
        <f t="shared" si="71"/>
        <v>4572</v>
      </c>
      <c r="BA113" s="191">
        <f t="shared" si="72"/>
        <v>228.6</v>
      </c>
      <c r="BB113" s="191">
        <f t="shared" si="73"/>
        <v>-322.12</v>
      </c>
      <c r="BC113" s="191">
        <f t="shared" si="74"/>
        <v>-27.486</v>
      </c>
      <c r="BD113" s="191">
        <f t="shared" si="75"/>
        <v>-5.344</v>
      </c>
      <c r="BE113" s="191">
        <f t="shared" si="76"/>
        <v>-91.96</v>
      </c>
      <c r="BF113" s="191">
        <f t="shared" si="77"/>
        <v>-228.6</v>
      </c>
    </row>
    <row r="114" spans="2:58">
      <c r="B114" s="3" t="s">
        <v>321</v>
      </c>
      <c r="C114" s="166" t="str">
        <f>_xlfn.XLOOKUP(B114,'2024.9'!B:B,'2024.9'!G:G)</f>
        <v>2020/03/11</v>
      </c>
      <c r="D114">
        <f>_xlfn.XLOOKUP(B114,'Sum 2024.7-2024.9'!B:B,'Sum 2024.7-2024.9'!D:D)</f>
        <v>0</v>
      </c>
      <c r="E114" t="str">
        <f>_xlfn.XLOOKUP(B114,'2024.9'!B:B,'2024.9'!C:C)</f>
        <v>服务营销中心</v>
      </c>
      <c r="F114" t="str">
        <f>_xlfn.XLOOKUP(B114,'2024.9'!B:B,'2024.9'!F:F)</f>
        <v>项目经理</v>
      </c>
      <c r="G114">
        <f>_xlfn.XLOOKUP(B114,'2024.9姓名及payroll计数'!A:A,'2024.9姓名及payroll计数'!B:B)</f>
        <v>1</v>
      </c>
      <c r="H114" s="10">
        <f>_xlfn.XLOOKUP(B114,'Sum 2024.7-2024.9'!B:B,'Sum 2024.7-2024.9'!H:H)</f>
        <v>14060</v>
      </c>
      <c r="I114" s="10">
        <f>IFERROR(AVERAGEIF(#REF!,B114,#REF!),0)</f>
        <v>0</v>
      </c>
      <c r="J114" s="10">
        <f>_xlfn.XLOOKUP(B114,'Sum 2024.7-2024.9'!B:B,'Sum 2024.7-2024.9'!J:J)</f>
        <v>5240</v>
      </c>
      <c r="K114" s="10">
        <f>IFERROR(AVERAGEIF(#REF!,B114,#REF!),0)</f>
        <v>0</v>
      </c>
      <c r="M114" s="10">
        <f>SUMIF('2024.9'!B:B,B114,'2024.9'!L:L)</f>
        <v>363.68</v>
      </c>
      <c r="O114" s="10">
        <f>SUMIF('2024.9'!B:B,B114,'2024.9'!N:N)</f>
        <v>9.09</v>
      </c>
      <c r="P114" s="10">
        <f>SUMIF('2024.9'!B:B,B114,'2024.9'!P:P)</f>
        <v>3.8</v>
      </c>
      <c r="R114" s="10">
        <f>SUMIF('2024.9'!B:B,B114,'2024.9'!M:M)</f>
        <v>90.92</v>
      </c>
      <c r="T114" s="10">
        <f>SUMIF('2024.9'!B:B,B114,'2024.9'!O:O)</f>
        <v>475</v>
      </c>
      <c r="U114" s="10">
        <f t="shared" si="40"/>
        <v>14060</v>
      </c>
      <c r="V114" s="10">
        <f t="shared" si="41"/>
        <v>14060</v>
      </c>
      <c r="W114" s="10">
        <f t="shared" si="42"/>
        <v>2109</v>
      </c>
      <c r="X114" s="10">
        <f t="shared" si="43"/>
        <v>14060</v>
      </c>
      <c r="Y114" s="10">
        <f t="shared" si="44"/>
        <v>14060</v>
      </c>
      <c r="Z114" s="10">
        <f t="shared" si="45"/>
        <v>112.48</v>
      </c>
      <c r="AA114" s="10">
        <f t="shared" si="46"/>
        <v>14060</v>
      </c>
      <c r="AB114" s="10">
        <f t="shared" si="47"/>
        <v>28.12</v>
      </c>
      <c r="AC114" s="10">
        <f t="shared" si="48"/>
        <v>14060</v>
      </c>
      <c r="AD114" s="10">
        <f t="shared" si="49"/>
        <v>5626</v>
      </c>
      <c r="AE114" s="10">
        <f t="shared" si="50"/>
        <v>225.04</v>
      </c>
      <c r="AF114" s="10">
        <f t="shared" si="51"/>
        <v>14060</v>
      </c>
      <c r="AG114" s="10">
        <f t="shared" si="52"/>
        <v>14060</v>
      </c>
      <c r="AH114" s="10">
        <f t="shared" si="53"/>
        <v>703</v>
      </c>
      <c r="AI114" s="10">
        <f t="shared" si="54"/>
        <v>-1745.32</v>
      </c>
      <c r="AJ114" s="10">
        <f t="shared" si="55"/>
        <v>-103.39</v>
      </c>
      <c r="AK114" s="10">
        <f t="shared" si="56"/>
        <v>-24.32</v>
      </c>
      <c r="AL114" s="10">
        <f t="shared" si="57"/>
        <v>-134.12</v>
      </c>
      <c r="AM114" s="10">
        <f t="shared" si="58"/>
        <v>-228</v>
      </c>
      <c r="AN114" s="10">
        <f t="shared" si="59"/>
        <v>5240</v>
      </c>
      <c r="AO114" s="10">
        <f t="shared" si="60"/>
        <v>5240</v>
      </c>
      <c r="AP114" s="10">
        <f t="shared" si="61"/>
        <v>786</v>
      </c>
      <c r="AQ114" s="191">
        <f t="shared" si="62"/>
        <v>5240</v>
      </c>
      <c r="AR114" s="191">
        <f t="shared" si="63"/>
        <v>5240</v>
      </c>
      <c r="AS114" s="191">
        <f t="shared" si="64"/>
        <v>41.92</v>
      </c>
      <c r="AT114" s="191">
        <f t="shared" si="65"/>
        <v>5240</v>
      </c>
      <c r="AU114" s="191">
        <f t="shared" si="66"/>
        <v>10.48</v>
      </c>
      <c r="AV114" s="191">
        <f t="shared" si="67"/>
        <v>5240</v>
      </c>
      <c r="AW114" s="191">
        <f t="shared" si="68"/>
        <v>5240</v>
      </c>
      <c r="AX114" s="191">
        <f t="shared" si="69"/>
        <v>209.6</v>
      </c>
      <c r="AY114" s="191">
        <f t="shared" si="70"/>
        <v>5240</v>
      </c>
      <c r="AZ114" s="191">
        <f t="shared" si="71"/>
        <v>5240</v>
      </c>
      <c r="BA114" s="191">
        <f t="shared" si="72"/>
        <v>262</v>
      </c>
      <c r="BB114" s="191">
        <f t="shared" si="73"/>
        <v>-422.32</v>
      </c>
      <c r="BC114" s="191">
        <f t="shared" si="74"/>
        <v>-32.83</v>
      </c>
      <c r="BD114" s="191">
        <f t="shared" si="75"/>
        <v>-6.68</v>
      </c>
      <c r="BE114" s="191">
        <f t="shared" si="76"/>
        <v>-118.68</v>
      </c>
      <c r="BF114" s="191">
        <f t="shared" si="77"/>
        <v>0</v>
      </c>
    </row>
    <row r="115" spans="2:58">
      <c r="B115" s="3" t="s">
        <v>322</v>
      </c>
      <c r="C115" s="166">
        <f>_xlfn.XLOOKUP(B115,'2024.9'!B:B,'2024.9'!G:G)</f>
        <v>44886</v>
      </c>
      <c r="D115">
        <f>_xlfn.XLOOKUP(B115,'Sum 2024.7-2024.9'!B:B,'Sum 2024.7-2024.9'!D:D)</f>
        <v>0</v>
      </c>
      <c r="E115" t="str">
        <f>_xlfn.XLOOKUP(B115,'2024.9'!B:B,'2024.9'!C:C)</f>
        <v>研发部</v>
      </c>
      <c r="F115" t="str">
        <f>_xlfn.XLOOKUP(B115,'2024.9'!B:B,'2024.9'!F:F)</f>
        <v>软件工程师</v>
      </c>
      <c r="G115">
        <f>_xlfn.XLOOKUP(B115,'2024.9姓名及payroll计数'!A:A,'2024.9姓名及payroll计数'!B:B)</f>
        <v>1</v>
      </c>
      <c r="H115" s="10">
        <f>_xlfn.XLOOKUP(B115,'Sum 2024.7-2024.9'!B:B,'Sum 2024.7-2024.9'!H:H)</f>
        <v>5694.69</v>
      </c>
      <c r="I115" s="10">
        <f>IFERROR(AVERAGEIF(#REF!,B115,#REF!),0)</f>
        <v>0</v>
      </c>
      <c r="J115" s="10">
        <f>_xlfn.XLOOKUP(B115,'Sum 2024.7-2024.9'!B:B,'Sum 2024.7-2024.9'!J:J)</f>
        <v>1900</v>
      </c>
      <c r="K115" s="10">
        <f>IFERROR(AVERAGEIF(#REF!,B115,#REF!),0)</f>
        <v>0</v>
      </c>
      <c r="M115" s="10">
        <f>SUMIF('2024.9'!B:B,B115,'2024.9'!L:L)</f>
        <v>363.68</v>
      </c>
      <c r="O115" s="10">
        <f>SUMIF('2024.9'!B:B,B115,'2024.9'!N:N)</f>
        <v>9.09</v>
      </c>
      <c r="P115" s="10">
        <f>SUMIF('2024.9'!B:B,B115,'2024.9'!P:P)</f>
        <v>3.8</v>
      </c>
      <c r="R115" s="10">
        <f>SUMIF('2024.9'!B:B,B115,'2024.9'!M:M)</f>
        <v>90.92</v>
      </c>
      <c r="T115" s="10">
        <f>SUMIF('2024.9'!B:B,B115,'2024.9'!O:O)</f>
        <v>0</v>
      </c>
      <c r="U115" s="10">
        <f t="shared" si="40"/>
        <v>5694.69</v>
      </c>
      <c r="V115" s="10">
        <f t="shared" si="41"/>
        <v>5694.69</v>
      </c>
      <c r="W115" s="10">
        <f t="shared" si="42"/>
        <v>854.2035</v>
      </c>
      <c r="X115" s="10">
        <f t="shared" si="43"/>
        <v>5694.69</v>
      </c>
      <c r="Y115" s="10">
        <f t="shared" si="44"/>
        <v>5694.69</v>
      </c>
      <c r="Z115" s="10">
        <f t="shared" si="45"/>
        <v>45.55752</v>
      </c>
      <c r="AA115" s="10">
        <f t="shared" si="46"/>
        <v>5694.69</v>
      </c>
      <c r="AB115" s="10">
        <f t="shared" si="47"/>
        <v>11.38938</v>
      </c>
      <c r="AC115" s="10">
        <f t="shared" si="48"/>
        <v>5694.69</v>
      </c>
      <c r="AD115" s="10">
        <f t="shared" si="49"/>
        <v>5626</v>
      </c>
      <c r="AE115" s="10">
        <f t="shared" si="50"/>
        <v>225.04</v>
      </c>
      <c r="AF115" s="10">
        <f t="shared" si="51"/>
        <v>5694.69</v>
      </c>
      <c r="AG115" s="10">
        <f t="shared" si="52"/>
        <v>5694.69</v>
      </c>
      <c r="AH115" s="10">
        <f t="shared" si="53"/>
        <v>284.7345</v>
      </c>
      <c r="AI115" s="10">
        <f t="shared" si="54"/>
        <v>-490.5235</v>
      </c>
      <c r="AJ115" s="10">
        <f t="shared" si="55"/>
        <v>-36.46752</v>
      </c>
      <c r="AK115" s="10">
        <f t="shared" si="56"/>
        <v>-7.58938</v>
      </c>
      <c r="AL115" s="10">
        <f t="shared" si="57"/>
        <v>-134.12</v>
      </c>
      <c r="AM115" s="10">
        <f t="shared" si="58"/>
        <v>-284.7345</v>
      </c>
      <c r="AN115" s="10">
        <f t="shared" si="59"/>
        <v>4546</v>
      </c>
      <c r="AO115" s="10">
        <f t="shared" si="60"/>
        <v>4546</v>
      </c>
      <c r="AP115" s="10">
        <f t="shared" si="61"/>
        <v>681.9</v>
      </c>
      <c r="AQ115" s="191">
        <f t="shared" si="62"/>
        <v>1900</v>
      </c>
      <c r="AR115" s="191">
        <f t="shared" si="63"/>
        <v>1900</v>
      </c>
      <c r="AS115" s="191">
        <f t="shared" si="64"/>
        <v>15.2</v>
      </c>
      <c r="AT115" s="191">
        <f t="shared" si="65"/>
        <v>1900</v>
      </c>
      <c r="AU115" s="191">
        <f t="shared" si="66"/>
        <v>3.8</v>
      </c>
      <c r="AV115" s="191">
        <f t="shared" si="67"/>
        <v>4340</v>
      </c>
      <c r="AW115" s="191">
        <f t="shared" si="68"/>
        <v>4340</v>
      </c>
      <c r="AX115" s="191">
        <f t="shared" si="69"/>
        <v>173.6</v>
      </c>
      <c r="AY115" s="191">
        <f t="shared" si="70"/>
        <v>1900</v>
      </c>
      <c r="AZ115" s="191">
        <f t="shared" si="71"/>
        <v>1900</v>
      </c>
      <c r="BA115" s="191">
        <f t="shared" si="72"/>
        <v>95</v>
      </c>
      <c r="BB115" s="191">
        <f t="shared" si="73"/>
        <v>-318.22</v>
      </c>
      <c r="BC115" s="191">
        <f t="shared" si="74"/>
        <v>-6.11</v>
      </c>
      <c r="BD115" s="191">
        <f t="shared" si="75"/>
        <v>0</v>
      </c>
      <c r="BE115" s="191">
        <f t="shared" si="76"/>
        <v>-82.68</v>
      </c>
      <c r="BF115" s="191">
        <f t="shared" si="77"/>
        <v>-95</v>
      </c>
    </row>
    <row r="116" spans="2:58">
      <c r="B116" s="3" t="s">
        <v>324</v>
      </c>
      <c r="C116" s="166" t="str">
        <f>_xlfn.XLOOKUP(B116,'2024.9'!B:B,'2024.9'!G:G)</f>
        <v>2021/07/15</v>
      </c>
      <c r="D116">
        <f>_xlfn.XLOOKUP(B116,'Sum 2024.7-2024.9'!B:B,'Sum 2024.7-2024.9'!D:D)</f>
        <v>0</v>
      </c>
      <c r="E116" t="str">
        <f>_xlfn.XLOOKUP(B116,'2024.9'!B:B,'2024.9'!C:C)</f>
        <v>运营中心</v>
      </c>
      <c r="F116" t="str">
        <f>_xlfn.XLOOKUP(B116,'2024.9'!B:B,'2024.9'!F:F)</f>
        <v>装配钳工</v>
      </c>
      <c r="G116">
        <f>_xlfn.XLOOKUP(B116,'2024.9姓名及payroll计数'!A:A,'2024.9姓名及payroll计数'!B:B)</f>
        <v>1</v>
      </c>
      <c r="H116" s="10">
        <f>_xlfn.XLOOKUP(B116,'Sum 2024.7-2024.9'!B:B,'Sum 2024.7-2024.9'!H:H)</f>
        <v>5577.29</v>
      </c>
      <c r="I116" s="10">
        <f>IFERROR(AVERAGEIF(#REF!,B116,#REF!),0)</f>
        <v>0</v>
      </c>
      <c r="J116" s="10">
        <f>_xlfn.XLOOKUP(B116,'Sum 2024.7-2024.9'!B:B,'Sum 2024.7-2024.9'!J:J)</f>
        <v>1900</v>
      </c>
      <c r="K116" s="10">
        <f>IFERROR(AVERAGEIF(#REF!,B116,#REF!),0)</f>
        <v>0</v>
      </c>
      <c r="M116" s="10">
        <f>SUMIF('2024.9'!B:B,B116,'2024.9'!L:L)</f>
        <v>363.68</v>
      </c>
      <c r="O116" s="10">
        <f>SUMIF('2024.9'!B:B,B116,'2024.9'!N:N)</f>
        <v>9.09</v>
      </c>
      <c r="P116" s="10">
        <f>SUMIF('2024.9'!B:B,B116,'2024.9'!P:P)</f>
        <v>3.8</v>
      </c>
      <c r="R116" s="10">
        <f>SUMIF('2024.9'!B:B,B116,'2024.9'!M:M)</f>
        <v>90.92</v>
      </c>
      <c r="T116" s="10">
        <f>SUMIF('2024.9'!B:B,B116,'2024.9'!O:O)</f>
        <v>0</v>
      </c>
      <c r="U116" s="10">
        <f t="shared" si="40"/>
        <v>5577.29</v>
      </c>
      <c r="V116" s="10">
        <f t="shared" si="41"/>
        <v>5577.29</v>
      </c>
      <c r="W116" s="10">
        <f t="shared" si="42"/>
        <v>836.5935</v>
      </c>
      <c r="X116" s="10">
        <f t="shared" si="43"/>
        <v>5577.29</v>
      </c>
      <c r="Y116" s="10">
        <f t="shared" si="44"/>
        <v>5577.29</v>
      </c>
      <c r="Z116" s="10">
        <f t="shared" si="45"/>
        <v>44.61832</v>
      </c>
      <c r="AA116" s="10">
        <f t="shared" si="46"/>
        <v>5577.29</v>
      </c>
      <c r="AB116" s="10">
        <f t="shared" si="47"/>
        <v>11.15458</v>
      </c>
      <c r="AC116" s="10">
        <f t="shared" si="48"/>
        <v>5577.29</v>
      </c>
      <c r="AD116" s="10">
        <f t="shared" si="49"/>
        <v>5577.29</v>
      </c>
      <c r="AE116" s="10">
        <f t="shared" si="50"/>
        <v>223.0916</v>
      </c>
      <c r="AF116" s="10">
        <f t="shared" si="51"/>
        <v>5577.29</v>
      </c>
      <c r="AG116" s="10">
        <f t="shared" si="52"/>
        <v>5577.29</v>
      </c>
      <c r="AH116" s="10">
        <f t="shared" si="53"/>
        <v>278.8645</v>
      </c>
      <c r="AI116" s="10">
        <f t="shared" si="54"/>
        <v>-472.9135</v>
      </c>
      <c r="AJ116" s="10">
        <f t="shared" si="55"/>
        <v>-35.52832</v>
      </c>
      <c r="AK116" s="10">
        <f t="shared" si="56"/>
        <v>-7.35458</v>
      </c>
      <c r="AL116" s="10">
        <f t="shared" si="57"/>
        <v>-132.1716</v>
      </c>
      <c r="AM116" s="10">
        <f t="shared" si="58"/>
        <v>-278.8645</v>
      </c>
      <c r="AN116" s="10">
        <f t="shared" si="59"/>
        <v>4546</v>
      </c>
      <c r="AO116" s="10">
        <f t="shared" si="60"/>
        <v>4546</v>
      </c>
      <c r="AP116" s="10">
        <f t="shared" si="61"/>
        <v>681.9</v>
      </c>
      <c r="AQ116" s="191">
        <f t="shared" si="62"/>
        <v>1900</v>
      </c>
      <c r="AR116" s="191">
        <f t="shared" si="63"/>
        <v>1900</v>
      </c>
      <c r="AS116" s="191">
        <f t="shared" si="64"/>
        <v>15.2</v>
      </c>
      <c r="AT116" s="191">
        <f t="shared" si="65"/>
        <v>1900</v>
      </c>
      <c r="AU116" s="191">
        <f t="shared" si="66"/>
        <v>3.8</v>
      </c>
      <c r="AV116" s="191">
        <f t="shared" si="67"/>
        <v>4340</v>
      </c>
      <c r="AW116" s="191">
        <f t="shared" si="68"/>
        <v>4340</v>
      </c>
      <c r="AX116" s="191">
        <f t="shared" si="69"/>
        <v>173.6</v>
      </c>
      <c r="AY116" s="191">
        <f t="shared" si="70"/>
        <v>1900</v>
      </c>
      <c r="AZ116" s="191">
        <f t="shared" si="71"/>
        <v>1900</v>
      </c>
      <c r="BA116" s="191">
        <f t="shared" si="72"/>
        <v>95</v>
      </c>
      <c r="BB116" s="191">
        <f t="shared" si="73"/>
        <v>-318.22</v>
      </c>
      <c r="BC116" s="191">
        <f t="shared" si="74"/>
        <v>-6.11</v>
      </c>
      <c r="BD116" s="191">
        <f t="shared" si="75"/>
        <v>0</v>
      </c>
      <c r="BE116" s="191">
        <f t="shared" si="76"/>
        <v>-82.68</v>
      </c>
      <c r="BF116" s="191">
        <f t="shared" si="77"/>
        <v>-95</v>
      </c>
    </row>
    <row r="117" spans="2:58">
      <c r="B117" s="3" t="s">
        <v>325</v>
      </c>
      <c r="C117" s="166" t="str">
        <f>_xlfn.XLOOKUP(B117,'2024.9'!B:B,'2024.9'!G:G)</f>
        <v>2020/12/24</v>
      </c>
      <c r="D117">
        <f>_xlfn.XLOOKUP(B117,'Sum 2024.7-2024.9'!B:B,'Sum 2024.7-2024.9'!D:D)</f>
        <v>0</v>
      </c>
      <c r="E117" t="str">
        <f>_xlfn.XLOOKUP(B117,'2024.9'!B:B,'2024.9'!C:C)</f>
        <v>运营中心</v>
      </c>
      <c r="F117" t="str">
        <f>_xlfn.XLOOKUP(B117,'2024.9'!B:B,'2024.9'!F:F)</f>
        <v>装配钳工</v>
      </c>
      <c r="G117">
        <f>_xlfn.XLOOKUP(B117,'2024.9姓名及payroll计数'!A:A,'2024.9姓名及payroll计数'!B:B)</f>
        <v>1</v>
      </c>
      <c r="H117" s="10">
        <f>_xlfn.XLOOKUP(B117,'Sum 2024.7-2024.9'!B:B,'Sum 2024.7-2024.9'!H:H)</f>
        <v>8728.26</v>
      </c>
      <c r="I117" s="10">
        <f>IFERROR(AVERAGEIF(#REF!,B117,#REF!),0)</f>
        <v>0</v>
      </c>
      <c r="J117" s="10">
        <f>_xlfn.XLOOKUP(B117,'Sum 2024.7-2024.9'!B:B,'Sum 2024.7-2024.9'!J:J)</f>
        <v>1900</v>
      </c>
      <c r="K117" s="10">
        <f>IFERROR(AVERAGEIF(#REF!,B117,#REF!),0)</f>
        <v>0</v>
      </c>
      <c r="M117" s="10">
        <f>SUMIF('2024.9'!B:B,B117,'2024.9'!L:L)</f>
        <v>363.68</v>
      </c>
      <c r="O117" s="10">
        <f>SUMIF('2024.9'!B:B,B117,'2024.9'!N:N)</f>
        <v>9.09</v>
      </c>
      <c r="P117" s="10">
        <f>SUMIF('2024.9'!B:B,B117,'2024.9'!P:P)</f>
        <v>3.8</v>
      </c>
      <c r="R117" s="10">
        <f>SUMIF('2024.9'!B:B,B117,'2024.9'!M:M)</f>
        <v>90.92</v>
      </c>
      <c r="T117" s="10">
        <f>SUMIF('2024.9'!B:B,B117,'2024.9'!O:O)</f>
        <v>0</v>
      </c>
      <c r="U117" s="10">
        <f t="shared" si="40"/>
        <v>8728.26</v>
      </c>
      <c r="V117" s="10">
        <f t="shared" si="41"/>
        <v>8728.26</v>
      </c>
      <c r="W117" s="10">
        <f t="shared" si="42"/>
        <v>1309.239</v>
      </c>
      <c r="X117" s="10">
        <f t="shared" si="43"/>
        <v>8728.26</v>
      </c>
      <c r="Y117" s="10">
        <f t="shared" si="44"/>
        <v>8728.26</v>
      </c>
      <c r="Z117" s="10">
        <f t="shared" si="45"/>
        <v>69.82608</v>
      </c>
      <c r="AA117" s="10">
        <f t="shared" si="46"/>
        <v>8728.26</v>
      </c>
      <c r="AB117" s="10">
        <f t="shared" si="47"/>
        <v>17.45652</v>
      </c>
      <c r="AC117" s="10">
        <f t="shared" si="48"/>
        <v>8728.26</v>
      </c>
      <c r="AD117" s="10">
        <f t="shared" si="49"/>
        <v>5626</v>
      </c>
      <c r="AE117" s="10">
        <f t="shared" si="50"/>
        <v>225.04</v>
      </c>
      <c r="AF117" s="10">
        <f t="shared" si="51"/>
        <v>8728.26</v>
      </c>
      <c r="AG117" s="10">
        <f t="shared" si="52"/>
        <v>8728.26</v>
      </c>
      <c r="AH117" s="10">
        <f t="shared" si="53"/>
        <v>436.413</v>
      </c>
      <c r="AI117" s="10">
        <f t="shared" si="54"/>
        <v>-945.559</v>
      </c>
      <c r="AJ117" s="10">
        <f t="shared" si="55"/>
        <v>-60.73608</v>
      </c>
      <c r="AK117" s="10">
        <f t="shared" si="56"/>
        <v>-13.65652</v>
      </c>
      <c r="AL117" s="10">
        <f t="shared" si="57"/>
        <v>-134.12</v>
      </c>
      <c r="AM117" s="10">
        <f t="shared" si="58"/>
        <v>-436.413</v>
      </c>
      <c r="AN117" s="10">
        <f t="shared" si="59"/>
        <v>4546</v>
      </c>
      <c r="AO117" s="10">
        <f t="shared" si="60"/>
        <v>4546</v>
      </c>
      <c r="AP117" s="10">
        <f t="shared" si="61"/>
        <v>681.9</v>
      </c>
      <c r="AQ117" s="191">
        <f t="shared" si="62"/>
        <v>1900</v>
      </c>
      <c r="AR117" s="191">
        <f t="shared" si="63"/>
        <v>1900</v>
      </c>
      <c r="AS117" s="191">
        <f t="shared" si="64"/>
        <v>15.2</v>
      </c>
      <c r="AT117" s="191">
        <f t="shared" si="65"/>
        <v>1900</v>
      </c>
      <c r="AU117" s="191">
        <f t="shared" si="66"/>
        <v>3.8</v>
      </c>
      <c r="AV117" s="191">
        <f t="shared" si="67"/>
        <v>4340</v>
      </c>
      <c r="AW117" s="191">
        <f t="shared" si="68"/>
        <v>4340</v>
      </c>
      <c r="AX117" s="191">
        <f t="shared" si="69"/>
        <v>173.6</v>
      </c>
      <c r="AY117" s="191">
        <f t="shared" si="70"/>
        <v>1900</v>
      </c>
      <c r="AZ117" s="191">
        <f t="shared" si="71"/>
        <v>1900</v>
      </c>
      <c r="BA117" s="191">
        <f t="shared" si="72"/>
        <v>95</v>
      </c>
      <c r="BB117" s="191">
        <f t="shared" si="73"/>
        <v>-318.22</v>
      </c>
      <c r="BC117" s="191">
        <f t="shared" si="74"/>
        <v>-6.11</v>
      </c>
      <c r="BD117" s="191">
        <f t="shared" si="75"/>
        <v>0</v>
      </c>
      <c r="BE117" s="191">
        <f t="shared" si="76"/>
        <v>-82.68</v>
      </c>
      <c r="BF117" s="191">
        <f t="shared" si="77"/>
        <v>-95</v>
      </c>
    </row>
    <row r="118" spans="2:58">
      <c r="B118" s="3" t="s">
        <v>326</v>
      </c>
      <c r="C118" s="166" t="str">
        <f>_xlfn.XLOOKUP(B118,'2024.9'!B:B,'2024.9'!G:G)</f>
        <v>2015/03/02</v>
      </c>
      <c r="D118">
        <f>_xlfn.XLOOKUP(B118,'Sum 2024.7-2024.9'!B:B,'Sum 2024.7-2024.9'!D:D)</f>
        <v>0</v>
      </c>
      <c r="E118" t="str">
        <f>_xlfn.XLOOKUP(B118,'2024.9'!B:B,'2024.9'!C:C)</f>
        <v>研发部</v>
      </c>
      <c r="F118" t="str">
        <f>_xlfn.XLOOKUP(B118,'2024.9'!B:B,'2024.9'!F:F)</f>
        <v>Syncro软件工程师</v>
      </c>
      <c r="G118">
        <f>_xlfn.XLOOKUP(B118,'2024.9姓名及payroll计数'!A:A,'2024.9姓名及payroll计数'!B:B)</f>
        <v>1</v>
      </c>
      <c r="H118" s="10">
        <f>_xlfn.XLOOKUP(B118,'Sum 2024.7-2024.9'!B:B,'Sum 2024.7-2024.9'!H:H)</f>
        <v>17826.01</v>
      </c>
      <c r="I118" s="10">
        <f>IFERROR(AVERAGEIF(#REF!,B118,#REF!),0)</f>
        <v>0</v>
      </c>
      <c r="J118" s="10">
        <f>_xlfn.XLOOKUP(B118,'Sum 2024.7-2024.9'!B:B,'Sum 2024.7-2024.9'!J:J)</f>
        <v>5544</v>
      </c>
      <c r="K118" s="10">
        <f>IFERROR(AVERAGEIF(#REF!,B118,#REF!),0)</f>
        <v>0</v>
      </c>
      <c r="M118" s="10">
        <f>SUMIF('2024.9'!B:B,B118,'2024.9'!L:L)</f>
        <v>363.68</v>
      </c>
      <c r="O118" s="10">
        <f>SUMIF('2024.9'!B:B,B118,'2024.9'!N:N)</f>
        <v>9.09</v>
      </c>
      <c r="P118" s="10">
        <f>SUMIF('2024.9'!B:B,B118,'2024.9'!P:P)</f>
        <v>3.8</v>
      </c>
      <c r="R118" s="10">
        <f>SUMIF('2024.9'!B:B,B118,'2024.9'!M:M)</f>
        <v>90.92</v>
      </c>
      <c r="T118" s="10">
        <f>SUMIF('2024.9'!B:B,B118,'2024.9'!O:O)</f>
        <v>500</v>
      </c>
      <c r="U118" s="10">
        <f t="shared" si="40"/>
        <v>17826.01</v>
      </c>
      <c r="V118" s="10">
        <f t="shared" si="41"/>
        <v>17826.01</v>
      </c>
      <c r="W118" s="10">
        <f t="shared" si="42"/>
        <v>2673.9015</v>
      </c>
      <c r="X118" s="10">
        <f t="shared" si="43"/>
        <v>17826.01</v>
      </c>
      <c r="Y118" s="10">
        <f t="shared" si="44"/>
        <v>17826.01</v>
      </c>
      <c r="Z118" s="10">
        <f t="shared" si="45"/>
        <v>142.60808</v>
      </c>
      <c r="AA118" s="10">
        <f t="shared" si="46"/>
        <v>17826.01</v>
      </c>
      <c r="AB118" s="10">
        <f t="shared" si="47"/>
        <v>35.65202</v>
      </c>
      <c r="AC118" s="10">
        <f t="shared" si="48"/>
        <v>17826.01</v>
      </c>
      <c r="AD118" s="10">
        <f t="shared" si="49"/>
        <v>5626</v>
      </c>
      <c r="AE118" s="10">
        <f t="shared" si="50"/>
        <v>225.04</v>
      </c>
      <c r="AF118" s="10">
        <f t="shared" si="51"/>
        <v>17826.01</v>
      </c>
      <c r="AG118" s="10">
        <f t="shared" si="52"/>
        <v>17826.01</v>
      </c>
      <c r="AH118" s="10">
        <f t="shared" si="53"/>
        <v>891.3005</v>
      </c>
      <c r="AI118" s="10">
        <f t="shared" si="54"/>
        <v>-2310.2215</v>
      </c>
      <c r="AJ118" s="10">
        <f t="shared" si="55"/>
        <v>-133.51808</v>
      </c>
      <c r="AK118" s="10">
        <f t="shared" si="56"/>
        <v>-31.85202</v>
      </c>
      <c r="AL118" s="10">
        <f t="shared" si="57"/>
        <v>-134.12</v>
      </c>
      <c r="AM118" s="10">
        <f t="shared" si="58"/>
        <v>-391.3005</v>
      </c>
      <c r="AN118" s="10">
        <f t="shared" si="59"/>
        <v>5544</v>
      </c>
      <c r="AO118" s="10">
        <f t="shared" si="60"/>
        <v>5544</v>
      </c>
      <c r="AP118" s="10">
        <f t="shared" si="61"/>
        <v>831.6</v>
      </c>
      <c r="AQ118" s="191">
        <f t="shared" si="62"/>
        <v>5544</v>
      </c>
      <c r="AR118" s="191">
        <f t="shared" si="63"/>
        <v>5544</v>
      </c>
      <c r="AS118" s="191">
        <f t="shared" si="64"/>
        <v>44.352</v>
      </c>
      <c r="AT118" s="191">
        <f t="shared" si="65"/>
        <v>5544</v>
      </c>
      <c r="AU118" s="191">
        <f t="shared" si="66"/>
        <v>11.088</v>
      </c>
      <c r="AV118" s="191">
        <f t="shared" si="67"/>
        <v>5544</v>
      </c>
      <c r="AW118" s="191">
        <f t="shared" si="68"/>
        <v>5544</v>
      </c>
      <c r="AX118" s="191">
        <f t="shared" si="69"/>
        <v>221.76</v>
      </c>
      <c r="AY118" s="191">
        <f t="shared" si="70"/>
        <v>5544</v>
      </c>
      <c r="AZ118" s="191">
        <f t="shared" si="71"/>
        <v>5544</v>
      </c>
      <c r="BA118" s="191">
        <f t="shared" si="72"/>
        <v>277.2</v>
      </c>
      <c r="BB118" s="191">
        <f t="shared" si="73"/>
        <v>-467.92</v>
      </c>
      <c r="BC118" s="191">
        <f t="shared" si="74"/>
        <v>-35.262</v>
      </c>
      <c r="BD118" s="191">
        <f t="shared" si="75"/>
        <v>-7.288</v>
      </c>
      <c r="BE118" s="191">
        <f t="shared" si="76"/>
        <v>-130.84</v>
      </c>
      <c r="BF118" s="191">
        <f t="shared" si="77"/>
        <v>0</v>
      </c>
    </row>
    <row r="119" spans="2:58">
      <c r="B119" s="3" t="s">
        <v>327</v>
      </c>
      <c r="C119" s="166" t="str">
        <f>_xlfn.XLOOKUP(B119,'2024.9'!B:B,'2024.9'!G:G)</f>
        <v>2021/07/02</v>
      </c>
      <c r="D119">
        <f>_xlfn.XLOOKUP(B119,'Sum 2024.7-2024.9'!B:B,'Sum 2024.7-2024.9'!D:D)</f>
        <v>0</v>
      </c>
      <c r="E119" t="str">
        <f>_xlfn.XLOOKUP(B119,'2024.9'!B:B,'2024.9'!C:C)</f>
        <v>运营中心</v>
      </c>
      <c r="F119" t="str">
        <f>_xlfn.XLOOKUP(B119,'2024.9'!B:B,'2024.9'!F:F)</f>
        <v>质检员</v>
      </c>
      <c r="G119">
        <f>_xlfn.XLOOKUP(B119,'2024.9姓名及payroll计数'!A:A,'2024.9姓名及payroll计数'!B:B)</f>
        <v>1</v>
      </c>
      <c r="H119" s="10">
        <f>_xlfn.XLOOKUP(B119,'Sum 2024.7-2024.9'!B:B,'Sum 2024.7-2024.9'!H:H)</f>
        <v>7240.26</v>
      </c>
      <c r="I119" s="10">
        <f>IFERROR(AVERAGEIF(#REF!,B119,#REF!),0)</f>
        <v>0</v>
      </c>
      <c r="J119" s="10">
        <f>_xlfn.XLOOKUP(B119,'Sum 2024.7-2024.9'!B:B,'Sum 2024.7-2024.9'!J:J)</f>
        <v>2120</v>
      </c>
      <c r="K119" s="10">
        <f>IFERROR(AVERAGEIF(#REF!,B119,#REF!),0)</f>
        <v>0</v>
      </c>
      <c r="M119" s="10">
        <f>SUMIF('2024.9'!B:B,B119,'2024.9'!L:L)</f>
        <v>363.68</v>
      </c>
      <c r="O119" s="10">
        <f>SUMIF('2024.9'!B:B,B119,'2024.9'!N:N)</f>
        <v>9.09</v>
      </c>
      <c r="P119" s="10">
        <f>SUMIF('2024.9'!B:B,B119,'2024.9'!P:P)</f>
        <v>3.8</v>
      </c>
      <c r="R119" s="10">
        <f>SUMIF('2024.9'!B:B,B119,'2024.9'!M:M)</f>
        <v>90.92</v>
      </c>
      <c r="T119" s="10">
        <f>SUMIF('2024.9'!B:B,B119,'2024.9'!O:O)</f>
        <v>0</v>
      </c>
      <c r="U119" s="10">
        <f t="shared" si="40"/>
        <v>7240.26</v>
      </c>
      <c r="V119" s="10">
        <f t="shared" si="41"/>
        <v>7240.26</v>
      </c>
      <c r="W119" s="10">
        <f t="shared" si="42"/>
        <v>1086.039</v>
      </c>
      <c r="X119" s="10">
        <f t="shared" si="43"/>
        <v>7240.26</v>
      </c>
      <c r="Y119" s="10">
        <f t="shared" si="44"/>
        <v>7240.26</v>
      </c>
      <c r="Z119" s="10">
        <f t="shared" si="45"/>
        <v>57.92208</v>
      </c>
      <c r="AA119" s="10">
        <f t="shared" si="46"/>
        <v>7240.26</v>
      </c>
      <c r="AB119" s="10">
        <f t="shared" si="47"/>
        <v>14.48052</v>
      </c>
      <c r="AC119" s="10">
        <f t="shared" si="48"/>
        <v>7240.26</v>
      </c>
      <c r="AD119" s="10">
        <f t="shared" si="49"/>
        <v>5626</v>
      </c>
      <c r="AE119" s="10">
        <f t="shared" si="50"/>
        <v>225.04</v>
      </c>
      <c r="AF119" s="10">
        <f t="shared" si="51"/>
        <v>7240.26</v>
      </c>
      <c r="AG119" s="10">
        <f t="shared" si="52"/>
        <v>7240.26</v>
      </c>
      <c r="AH119" s="10">
        <f t="shared" si="53"/>
        <v>362.013</v>
      </c>
      <c r="AI119" s="10">
        <f t="shared" si="54"/>
        <v>-722.359</v>
      </c>
      <c r="AJ119" s="10">
        <f t="shared" si="55"/>
        <v>-48.83208</v>
      </c>
      <c r="AK119" s="10">
        <f t="shared" si="56"/>
        <v>-10.68052</v>
      </c>
      <c r="AL119" s="10">
        <f t="shared" si="57"/>
        <v>-134.12</v>
      </c>
      <c r="AM119" s="10">
        <f t="shared" si="58"/>
        <v>-362.013</v>
      </c>
      <c r="AN119" s="10">
        <f t="shared" si="59"/>
        <v>4546</v>
      </c>
      <c r="AO119" s="10">
        <f t="shared" si="60"/>
        <v>4546</v>
      </c>
      <c r="AP119" s="10">
        <f t="shared" si="61"/>
        <v>681.9</v>
      </c>
      <c r="AQ119" s="191">
        <f t="shared" si="62"/>
        <v>2120</v>
      </c>
      <c r="AR119" s="191">
        <f t="shared" si="63"/>
        <v>2120</v>
      </c>
      <c r="AS119" s="191">
        <f t="shared" si="64"/>
        <v>16.96</v>
      </c>
      <c r="AT119" s="191">
        <f t="shared" si="65"/>
        <v>2120</v>
      </c>
      <c r="AU119" s="191">
        <f t="shared" si="66"/>
        <v>4.24</v>
      </c>
      <c r="AV119" s="191">
        <f t="shared" si="67"/>
        <v>4340</v>
      </c>
      <c r="AW119" s="191">
        <f t="shared" si="68"/>
        <v>4340</v>
      </c>
      <c r="AX119" s="191">
        <f t="shared" si="69"/>
        <v>173.6</v>
      </c>
      <c r="AY119" s="191">
        <f t="shared" si="70"/>
        <v>2120</v>
      </c>
      <c r="AZ119" s="191">
        <f t="shared" si="71"/>
        <v>2120</v>
      </c>
      <c r="BA119" s="191">
        <f t="shared" si="72"/>
        <v>106</v>
      </c>
      <c r="BB119" s="191">
        <f t="shared" si="73"/>
        <v>-318.22</v>
      </c>
      <c r="BC119" s="191">
        <f t="shared" si="74"/>
        <v>-7.87</v>
      </c>
      <c r="BD119" s="191">
        <f t="shared" si="75"/>
        <v>-0.44</v>
      </c>
      <c r="BE119" s="191">
        <f t="shared" si="76"/>
        <v>-82.68</v>
      </c>
      <c r="BF119" s="191">
        <f t="shared" si="77"/>
        <v>-106</v>
      </c>
    </row>
    <row r="120" spans="2:58">
      <c r="B120" s="3" t="s">
        <v>486</v>
      </c>
      <c r="C120" s="166" t="str">
        <f>_xlfn.XLOOKUP(B120,'2024.9'!B:B,'2024.9'!G:G)</f>
        <v>2023/08/02</v>
      </c>
      <c r="D120">
        <f>_xlfn.XLOOKUP(B120,'Sum 2024.7-2024.9'!B:B,'Sum 2024.7-2024.9'!D:D)</f>
        <v>0</v>
      </c>
      <c r="E120" t="str">
        <f>_xlfn.XLOOKUP(B120,'2024.9'!B:B,'2024.9'!C:C)</f>
        <v>研发部</v>
      </c>
      <c r="F120" t="str">
        <f>_xlfn.XLOOKUP(B120,'2024.9'!B:B,'2024.9'!F:F)</f>
        <v>电气工程师储备生</v>
      </c>
      <c r="G120">
        <f>_xlfn.XLOOKUP(B120,'2024.9姓名及payroll计数'!A:A,'2024.9姓名及payroll计数'!B:B)</f>
        <v>1</v>
      </c>
      <c r="H120" s="10">
        <f>_xlfn.XLOOKUP(B120,'Sum 2024.7-2024.9'!B:B,'Sum 2024.7-2024.9'!H:H)</f>
        <v>4586.3</v>
      </c>
      <c r="I120" s="10">
        <f>IFERROR(AVERAGEIF(#REF!,B120,#REF!),0)</f>
        <v>0</v>
      </c>
      <c r="J120" s="10">
        <f>_xlfn.XLOOKUP(B120,'Sum 2024.7-2024.9'!B:B,'Sum 2024.7-2024.9'!J:J)</f>
        <v>1900</v>
      </c>
      <c r="K120" s="10">
        <f>IFERROR(AVERAGEIF(#REF!,B120,#REF!),0)</f>
        <v>0</v>
      </c>
      <c r="M120" s="10">
        <f>SUMIF('2024.9'!B:B,B120,'2024.9'!L:L)</f>
        <v>363.68</v>
      </c>
      <c r="O120" s="10">
        <f>SUMIF('2024.9'!B:B,B120,'2024.9'!N:N)</f>
        <v>9.09</v>
      </c>
      <c r="P120" s="10">
        <f>SUMIF('2024.9'!B:B,B120,'2024.9'!P:P)</f>
        <v>3.8</v>
      </c>
      <c r="R120" s="10">
        <f>SUMIF('2024.9'!B:B,B120,'2024.9'!M:M)</f>
        <v>90.92</v>
      </c>
      <c r="T120" s="10">
        <f>SUMIF('2024.9'!B:B,B120,'2024.9'!O:O)</f>
        <v>0</v>
      </c>
      <c r="U120" s="10">
        <f t="shared" si="40"/>
        <v>4586.3</v>
      </c>
      <c r="V120" s="10">
        <f t="shared" si="41"/>
        <v>4586.3</v>
      </c>
      <c r="W120" s="10">
        <f t="shared" si="42"/>
        <v>687.945</v>
      </c>
      <c r="X120" s="10">
        <f t="shared" si="43"/>
        <v>4586.3</v>
      </c>
      <c r="Y120" s="10">
        <f t="shared" si="44"/>
        <v>4586.3</v>
      </c>
      <c r="Z120" s="10">
        <f t="shared" si="45"/>
        <v>36.6904</v>
      </c>
      <c r="AA120" s="10">
        <f t="shared" si="46"/>
        <v>4586.3</v>
      </c>
      <c r="AB120" s="10">
        <f t="shared" si="47"/>
        <v>9.1726</v>
      </c>
      <c r="AC120" s="10">
        <f t="shared" si="48"/>
        <v>4586.3</v>
      </c>
      <c r="AD120" s="10">
        <f t="shared" si="49"/>
        <v>4586.3</v>
      </c>
      <c r="AE120" s="10">
        <f t="shared" si="50"/>
        <v>183.452</v>
      </c>
      <c r="AF120" s="10">
        <f t="shared" si="51"/>
        <v>4586.3</v>
      </c>
      <c r="AG120" s="10">
        <f t="shared" si="52"/>
        <v>4586.3</v>
      </c>
      <c r="AH120" s="10">
        <f t="shared" si="53"/>
        <v>229.315</v>
      </c>
      <c r="AI120" s="10">
        <f t="shared" si="54"/>
        <v>-324.265</v>
      </c>
      <c r="AJ120" s="10">
        <f t="shared" si="55"/>
        <v>-27.6004</v>
      </c>
      <c r="AK120" s="10">
        <f t="shared" si="56"/>
        <v>-5.3726</v>
      </c>
      <c r="AL120" s="10">
        <f t="shared" si="57"/>
        <v>-92.532</v>
      </c>
      <c r="AM120" s="10">
        <f t="shared" si="58"/>
        <v>-229.315</v>
      </c>
      <c r="AN120" s="10">
        <f t="shared" si="59"/>
        <v>4546</v>
      </c>
      <c r="AO120" s="10">
        <f t="shared" si="60"/>
        <v>4546</v>
      </c>
      <c r="AP120" s="10">
        <f t="shared" si="61"/>
        <v>681.9</v>
      </c>
      <c r="AQ120" s="191">
        <f t="shared" si="62"/>
        <v>1900</v>
      </c>
      <c r="AR120" s="191">
        <f t="shared" si="63"/>
        <v>1900</v>
      </c>
      <c r="AS120" s="191">
        <f t="shared" si="64"/>
        <v>15.2</v>
      </c>
      <c r="AT120" s="191">
        <f t="shared" si="65"/>
        <v>1900</v>
      </c>
      <c r="AU120" s="191">
        <f t="shared" si="66"/>
        <v>3.8</v>
      </c>
      <c r="AV120" s="191">
        <f t="shared" si="67"/>
        <v>4340</v>
      </c>
      <c r="AW120" s="191">
        <f t="shared" si="68"/>
        <v>4340</v>
      </c>
      <c r="AX120" s="191">
        <f t="shared" si="69"/>
        <v>173.6</v>
      </c>
      <c r="AY120" s="191">
        <f t="shared" si="70"/>
        <v>1900</v>
      </c>
      <c r="AZ120" s="191">
        <f t="shared" si="71"/>
        <v>1900</v>
      </c>
      <c r="BA120" s="191">
        <f t="shared" si="72"/>
        <v>95</v>
      </c>
      <c r="BB120" s="191">
        <f t="shared" si="73"/>
        <v>-318.22</v>
      </c>
      <c r="BC120" s="191">
        <f t="shared" si="74"/>
        <v>-6.11</v>
      </c>
      <c r="BD120" s="191">
        <f t="shared" si="75"/>
        <v>0</v>
      </c>
      <c r="BE120" s="191">
        <f t="shared" si="76"/>
        <v>-82.68</v>
      </c>
      <c r="BF120" s="191">
        <f t="shared" si="77"/>
        <v>-95</v>
      </c>
    </row>
    <row r="121" spans="2:58">
      <c r="B121" s="3" t="s">
        <v>328</v>
      </c>
      <c r="C121" s="166" t="str">
        <f>_xlfn.XLOOKUP(B121,'2024.9'!B:B,'2024.9'!G:G)</f>
        <v>2021/06/08</v>
      </c>
      <c r="D121">
        <f>_xlfn.XLOOKUP(B121,'Sum 2024.7-2024.9'!B:B,'Sum 2024.7-2024.9'!D:D)</f>
        <v>0</v>
      </c>
      <c r="E121" t="str">
        <f>_xlfn.XLOOKUP(B121,'2024.9'!B:B,'2024.9'!C:C)</f>
        <v>服务营销中心</v>
      </c>
      <c r="F121" t="str">
        <f>_xlfn.XLOOKUP(B121,'2024.9'!B:B,'2024.9'!F:F)</f>
        <v>机械服务工程师</v>
      </c>
      <c r="G121">
        <f>_xlfn.XLOOKUP(B121,'2024.9姓名及payroll计数'!A:A,'2024.9姓名及payroll计数'!B:B)</f>
        <v>1</v>
      </c>
      <c r="H121" s="10">
        <f>_xlfn.XLOOKUP(B121,'Sum 2024.7-2024.9'!B:B,'Sum 2024.7-2024.9'!H:H)</f>
        <v>10075.82</v>
      </c>
      <c r="I121" s="10">
        <f>IFERROR(AVERAGEIF(#REF!,B121,#REF!),0)</f>
        <v>0</v>
      </c>
      <c r="J121" s="10">
        <f>_xlfn.XLOOKUP(B121,'Sum 2024.7-2024.9'!B:B,'Sum 2024.7-2024.9'!J:J)</f>
        <v>4344</v>
      </c>
      <c r="K121" s="10">
        <f>IFERROR(AVERAGEIF(#REF!,B121,#REF!),0)</f>
        <v>0</v>
      </c>
      <c r="M121" s="10">
        <f>SUMIF('2024.9'!B:B,B121,'2024.9'!L:L)</f>
        <v>0</v>
      </c>
      <c r="O121" s="10">
        <f>SUMIF('2024.9'!B:B,B121,'2024.9'!N:N)</f>
        <v>0</v>
      </c>
      <c r="P121" s="10">
        <f>SUMIF('2024.9'!B:B,B121,'2024.9'!P:P)</f>
        <v>0</v>
      </c>
      <c r="R121" s="10">
        <f>SUMIF('2024.9'!B:B,B121,'2024.9'!M:M)</f>
        <v>0</v>
      </c>
      <c r="T121" s="10">
        <f>SUMIF('2024.9'!B:B,B121,'2024.9'!O:O)</f>
        <v>0</v>
      </c>
      <c r="U121" s="10">
        <f t="shared" si="40"/>
        <v>10075.82</v>
      </c>
      <c r="V121" s="10">
        <f t="shared" si="41"/>
        <v>10075.82</v>
      </c>
      <c r="W121" s="10">
        <f t="shared" si="42"/>
        <v>1511.373</v>
      </c>
      <c r="X121" s="10">
        <f t="shared" si="43"/>
        <v>10075.82</v>
      </c>
      <c r="Y121" s="10">
        <f t="shared" si="44"/>
        <v>10075.82</v>
      </c>
      <c r="Z121" s="10">
        <f t="shared" si="45"/>
        <v>80.60656</v>
      </c>
      <c r="AA121" s="10">
        <f t="shared" si="46"/>
        <v>10075.82</v>
      </c>
      <c r="AB121" s="10">
        <f t="shared" si="47"/>
        <v>20.15164</v>
      </c>
      <c r="AC121" s="10">
        <f t="shared" si="48"/>
        <v>10075.82</v>
      </c>
      <c r="AD121" s="10">
        <f t="shared" si="49"/>
        <v>5626</v>
      </c>
      <c r="AE121" s="10">
        <f t="shared" si="50"/>
        <v>225.04</v>
      </c>
      <c r="AF121" s="10">
        <f t="shared" si="51"/>
        <v>10075.82</v>
      </c>
      <c r="AG121" s="10">
        <f t="shared" si="52"/>
        <v>10075.82</v>
      </c>
      <c r="AH121" s="10">
        <f t="shared" si="53"/>
        <v>503.791</v>
      </c>
      <c r="AI121" s="10">
        <f t="shared" si="54"/>
        <v>-1511.373</v>
      </c>
      <c r="AJ121" s="10">
        <f t="shared" si="55"/>
        <v>-80.60656</v>
      </c>
      <c r="AK121" s="10">
        <f t="shared" si="56"/>
        <v>-20.15164</v>
      </c>
      <c r="AL121" s="10">
        <f t="shared" si="57"/>
        <v>-225.04</v>
      </c>
      <c r="AM121" s="10">
        <f t="shared" si="58"/>
        <v>-503.791</v>
      </c>
      <c r="AN121" s="10">
        <f t="shared" si="59"/>
        <v>4546</v>
      </c>
      <c r="AO121" s="10">
        <f t="shared" si="60"/>
        <v>4546</v>
      </c>
      <c r="AP121" s="10">
        <f t="shared" si="61"/>
        <v>681.9</v>
      </c>
      <c r="AQ121" s="191">
        <f t="shared" si="62"/>
        <v>4344</v>
      </c>
      <c r="AR121" s="191">
        <f t="shared" si="63"/>
        <v>4344</v>
      </c>
      <c r="AS121" s="191">
        <f t="shared" si="64"/>
        <v>34.752</v>
      </c>
      <c r="AT121" s="191">
        <f t="shared" si="65"/>
        <v>4344</v>
      </c>
      <c r="AU121" s="191">
        <f t="shared" si="66"/>
        <v>8.688</v>
      </c>
      <c r="AV121" s="191">
        <f t="shared" si="67"/>
        <v>4344</v>
      </c>
      <c r="AW121" s="191">
        <f t="shared" si="68"/>
        <v>4344</v>
      </c>
      <c r="AX121" s="191">
        <f t="shared" si="69"/>
        <v>173.76</v>
      </c>
      <c r="AY121" s="191">
        <f t="shared" si="70"/>
        <v>4344</v>
      </c>
      <c r="AZ121" s="191">
        <f t="shared" si="71"/>
        <v>4344</v>
      </c>
      <c r="BA121" s="191">
        <f t="shared" si="72"/>
        <v>217.2</v>
      </c>
      <c r="BB121" s="191">
        <f t="shared" si="73"/>
        <v>-681.9</v>
      </c>
      <c r="BC121" s="191">
        <f t="shared" si="74"/>
        <v>-34.752</v>
      </c>
      <c r="BD121" s="191">
        <f t="shared" si="75"/>
        <v>-8.688</v>
      </c>
      <c r="BE121" s="191">
        <f t="shared" si="76"/>
        <v>-173.76</v>
      </c>
      <c r="BF121" s="191">
        <f t="shared" si="77"/>
        <v>-217.2</v>
      </c>
    </row>
    <row r="122" spans="2:58">
      <c r="B122" s="3" t="s">
        <v>329</v>
      </c>
      <c r="C122" s="166" t="str">
        <f>_xlfn.XLOOKUP(B122,'2024.9'!B:B,'2024.9'!G:G)</f>
        <v>2021/09/13</v>
      </c>
      <c r="D122">
        <f>_xlfn.XLOOKUP(B122,'Sum 2024.7-2024.9'!B:B,'Sum 2024.7-2024.9'!D:D)</f>
        <v>0</v>
      </c>
      <c r="E122" t="str">
        <f>_xlfn.XLOOKUP(B122,'2024.9'!B:B,'2024.9'!C:C)</f>
        <v>研发部</v>
      </c>
      <c r="F122" t="str">
        <f>_xlfn.XLOOKUP(B122,'2024.9'!B:B,'2024.9'!F:F)</f>
        <v>机械工程师</v>
      </c>
      <c r="G122">
        <f>_xlfn.XLOOKUP(B122,'2024.9姓名及payroll计数'!A:A,'2024.9姓名及payroll计数'!B:B)</f>
        <v>1</v>
      </c>
      <c r="H122" s="10">
        <f>_xlfn.XLOOKUP(B122,'Sum 2024.7-2024.9'!B:B,'Sum 2024.7-2024.9'!H:H)</f>
        <v>8822.5</v>
      </c>
      <c r="I122" s="10">
        <f>IFERROR(AVERAGEIF(#REF!,B122,#REF!),0)</f>
        <v>0</v>
      </c>
      <c r="J122" s="10">
        <f>_xlfn.XLOOKUP(B122,'Sum 2024.7-2024.9'!B:B,'Sum 2024.7-2024.9'!J:J)</f>
        <v>3730</v>
      </c>
      <c r="K122" s="10">
        <f>IFERROR(AVERAGEIF(#REF!,B122,#REF!),0)</f>
        <v>0</v>
      </c>
      <c r="M122" s="10">
        <f>SUMIF('2024.9'!B:B,B122,'2024.9'!L:L)</f>
        <v>363.68</v>
      </c>
      <c r="O122" s="10">
        <f>SUMIF('2024.9'!B:B,B122,'2024.9'!N:N)</f>
        <v>9.09</v>
      </c>
      <c r="P122" s="10">
        <f>SUMIF('2024.9'!B:B,B122,'2024.9'!P:P)</f>
        <v>3.8</v>
      </c>
      <c r="R122" s="10">
        <f>SUMIF('2024.9'!B:B,B122,'2024.9'!M:M)</f>
        <v>90.92</v>
      </c>
      <c r="T122" s="10">
        <f>SUMIF('2024.9'!B:B,B122,'2024.9'!O:O)</f>
        <v>100</v>
      </c>
      <c r="U122" s="10">
        <f t="shared" si="40"/>
        <v>8822.5</v>
      </c>
      <c r="V122" s="10">
        <f t="shared" si="41"/>
        <v>8822.5</v>
      </c>
      <c r="W122" s="10">
        <f t="shared" si="42"/>
        <v>1323.375</v>
      </c>
      <c r="X122" s="10">
        <f t="shared" si="43"/>
        <v>8822.5</v>
      </c>
      <c r="Y122" s="10">
        <f t="shared" si="44"/>
        <v>8822.5</v>
      </c>
      <c r="Z122" s="10">
        <f t="shared" si="45"/>
        <v>70.58</v>
      </c>
      <c r="AA122" s="10">
        <f t="shared" si="46"/>
        <v>8822.5</v>
      </c>
      <c r="AB122" s="10">
        <f t="shared" si="47"/>
        <v>17.645</v>
      </c>
      <c r="AC122" s="10">
        <f t="shared" si="48"/>
        <v>8822.5</v>
      </c>
      <c r="AD122" s="10">
        <f t="shared" si="49"/>
        <v>5626</v>
      </c>
      <c r="AE122" s="10">
        <f t="shared" si="50"/>
        <v>225.04</v>
      </c>
      <c r="AF122" s="10">
        <f t="shared" si="51"/>
        <v>8822.5</v>
      </c>
      <c r="AG122" s="10">
        <f t="shared" si="52"/>
        <v>8822.5</v>
      </c>
      <c r="AH122" s="10">
        <f t="shared" si="53"/>
        <v>441.125</v>
      </c>
      <c r="AI122" s="10">
        <f t="shared" si="54"/>
        <v>-959.695</v>
      </c>
      <c r="AJ122" s="10">
        <f t="shared" si="55"/>
        <v>-61.49</v>
      </c>
      <c r="AK122" s="10">
        <f t="shared" si="56"/>
        <v>-13.845</v>
      </c>
      <c r="AL122" s="10">
        <f t="shared" si="57"/>
        <v>-134.12</v>
      </c>
      <c r="AM122" s="10">
        <f t="shared" si="58"/>
        <v>-341.125</v>
      </c>
      <c r="AN122" s="10">
        <f t="shared" si="59"/>
        <v>4546</v>
      </c>
      <c r="AO122" s="10">
        <f t="shared" si="60"/>
        <v>4546</v>
      </c>
      <c r="AP122" s="10">
        <f t="shared" si="61"/>
        <v>681.9</v>
      </c>
      <c r="AQ122" s="191">
        <f t="shared" si="62"/>
        <v>3730</v>
      </c>
      <c r="AR122" s="191">
        <f t="shared" si="63"/>
        <v>3730</v>
      </c>
      <c r="AS122" s="191">
        <f t="shared" si="64"/>
        <v>29.84</v>
      </c>
      <c r="AT122" s="191">
        <f t="shared" si="65"/>
        <v>3730</v>
      </c>
      <c r="AU122" s="191">
        <f t="shared" si="66"/>
        <v>7.46</v>
      </c>
      <c r="AV122" s="191">
        <f t="shared" si="67"/>
        <v>4340</v>
      </c>
      <c r="AW122" s="191">
        <f t="shared" si="68"/>
        <v>4340</v>
      </c>
      <c r="AX122" s="191">
        <f t="shared" si="69"/>
        <v>173.6</v>
      </c>
      <c r="AY122" s="191">
        <f t="shared" si="70"/>
        <v>3730</v>
      </c>
      <c r="AZ122" s="191">
        <f t="shared" si="71"/>
        <v>3730</v>
      </c>
      <c r="BA122" s="191">
        <f t="shared" si="72"/>
        <v>186.5</v>
      </c>
      <c r="BB122" s="191">
        <f t="shared" si="73"/>
        <v>-318.22</v>
      </c>
      <c r="BC122" s="191">
        <f t="shared" si="74"/>
        <v>-20.75</v>
      </c>
      <c r="BD122" s="191">
        <f t="shared" si="75"/>
        <v>-3.66</v>
      </c>
      <c r="BE122" s="191">
        <f t="shared" si="76"/>
        <v>-82.68</v>
      </c>
      <c r="BF122" s="191">
        <f t="shared" si="77"/>
        <v>-86.5</v>
      </c>
    </row>
    <row r="123" spans="2:58">
      <c r="B123" s="3" t="s">
        <v>330</v>
      </c>
      <c r="C123" s="166" t="str">
        <f>_xlfn.XLOOKUP(B123,'2024.9'!B:B,'2024.9'!G:G)</f>
        <v>2020/06/12</v>
      </c>
      <c r="D123">
        <f>_xlfn.XLOOKUP(B123,'Sum 2024.7-2024.9'!B:B,'Sum 2024.7-2024.9'!D:D)</f>
        <v>0</v>
      </c>
      <c r="E123" t="str">
        <f>_xlfn.XLOOKUP(B123,'2024.9'!B:B,'2024.9'!C:C)</f>
        <v>运营中心</v>
      </c>
      <c r="F123" t="str">
        <f>_xlfn.XLOOKUP(B123,'2024.9'!B:B,'2024.9'!F:F)</f>
        <v>测试技师</v>
      </c>
      <c r="G123">
        <f>_xlfn.XLOOKUP(B123,'2024.9姓名及payroll计数'!A:A,'2024.9姓名及payroll计数'!B:B)</f>
        <v>1</v>
      </c>
      <c r="H123" s="10">
        <f>_xlfn.XLOOKUP(B123,'Sum 2024.7-2024.9'!B:B,'Sum 2024.7-2024.9'!H:H)</f>
        <v>8067</v>
      </c>
      <c r="I123" s="10">
        <f>IFERROR(AVERAGEIF(#REF!,B123,#REF!),0)</f>
        <v>0</v>
      </c>
      <c r="J123" s="10">
        <f>_xlfn.XLOOKUP(B123,'Sum 2024.7-2024.9'!B:B,'Sum 2024.7-2024.9'!J:J)</f>
        <v>1900</v>
      </c>
      <c r="K123" s="10">
        <f>IFERROR(AVERAGEIF(#REF!,B123,#REF!),0)</f>
        <v>0</v>
      </c>
      <c r="M123" s="10">
        <f>SUMIF('2024.9'!B:B,B123,'2024.9'!L:L)</f>
        <v>363.68</v>
      </c>
      <c r="O123" s="10">
        <f>SUMIF('2024.9'!B:B,B123,'2024.9'!N:N)</f>
        <v>9.09</v>
      </c>
      <c r="P123" s="10">
        <f>SUMIF('2024.9'!B:B,B123,'2024.9'!P:P)</f>
        <v>3.8</v>
      </c>
      <c r="R123" s="10">
        <f>SUMIF('2024.9'!B:B,B123,'2024.9'!M:M)</f>
        <v>90.92</v>
      </c>
      <c r="T123" s="10">
        <f>SUMIF('2024.9'!B:B,B123,'2024.9'!O:O)</f>
        <v>0</v>
      </c>
      <c r="U123" s="10">
        <f t="shared" si="40"/>
        <v>8067</v>
      </c>
      <c r="V123" s="10">
        <f t="shared" si="41"/>
        <v>8067</v>
      </c>
      <c r="W123" s="10">
        <f t="shared" si="42"/>
        <v>1210.05</v>
      </c>
      <c r="X123" s="10">
        <f t="shared" si="43"/>
        <v>8067</v>
      </c>
      <c r="Y123" s="10">
        <f t="shared" si="44"/>
        <v>8067</v>
      </c>
      <c r="Z123" s="10">
        <f t="shared" si="45"/>
        <v>64.536</v>
      </c>
      <c r="AA123" s="10">
        <f t="shared" si="46"/>
        <v>8067</v>
      </c>
      <c r="AB123" s="10">
        <f t="shared" si="47"/>
        <v>16.134</v>
      </c>
      <c r="AC123" s="10">
        <f t="shared" si="48"/>
        <v>8067</v>
      </c>
      <c r="AD123" s="10">
        <f t="shared" si="49"/>
        <v>5626</v>
      </c>
      <c r="AE123" s="10">
        <f t="shared" si="50"/>
        <v>225.04</v>
      </c>
      <c r="AF123" s="10">
        <f t="shared" si="51"/>
        <v>8067</v>
      </c>
      <c r="AG123" s="10">
        <f t="shared" si="52"/>
        <v>8067</v>
      </c>
      <c r="AH123" s="10">
        <f t="shared" si="53"/>
        <v>403.35</v>
      </c>
      <c r="AI123" s="10">
        <f t="shared" si="54"/>
        <v>-846.37</v>
      </c>
      <c r="AJ123" s="10">
        <f t="shared" si="55"/>
        <v>-55.446</v>
      </c>
      <c r="AK123" s="10">
        <f t="shared" si="56"/>
        <v>-12.334</v>
      </c>
      <c r="AL123" s="10">
        <f t="shared" si="57"/>
        <v>-134.12</v>
      </c>
      <c r="AM123" s="10">
        <f t="shared" si="58"/>
        <v>-403.35</v>
      </c>
      <c r="AN123" s="10">
        <f t="shared" si="59"/>
        <v>4546</v>
      </c>
      <c r="AO123" s="10">
        <f t="shared" si="60"/>
        <v>4546</v>
      </c>
      <c r="AP123" s="10">
        <f t="shared" si="61"/>
        <v>681.9</v>
      </c>
      <c r="AQ123" s="191">
        <f t="shared" si="62"/>
        <v>1900</v>
      </c>
      <c r="AR123" s="191">
        <f t="shared" si="63"/>
        <v>1900</v>
      </c>
      <c r="AS123" s="191">
        <f t="shared" si="64"/>
        <v>15.2</v>
      </c>
      <c r="AT123" s="191">
        <f t="shared" si="65"/>
        <v>1900</v>
      </c>
      <c r="AU123" s="191">
        <f t="shared" si="66"/>
        <v>3.8</v>
      </c>
      <c r="AV123" s="191">
        <f t="shared" si="67"/>
        <v>4340</v>
      </c>
      <c r="AW123" s="191">
        <f t="shared" si="68"/>
        <v>4340</v>
      </c>
      <c r="AX123" s="191">
        <f t="shared" si="69"/>
        <v>173.6</v>
      </c>
      <c r="AY123" s="191">
        <f t="shared" si="70"/>
        <v>1900</v>
      </c>
      <c r="AZ123" s="191">
        <f t="shared" si="71"/>
        <v>1900</v>
      </c>
      <c r="BA123" s="191">
        <f t="shared" si="72"/>
        <v>95</v>
      </c>
      <c r="BB123" s="191">
        <f t="shared" si="73"/>
        <v>-318.22</v>
      </c>
      <c r="BC123" s="191">
        <f t="shared" si="74"/>
        <v>-6.11</v>
      </c>
      <c r="BD123" s="191">
        <f t="shared" si="75"/>
        <v>0</v>
      </c>
      <c r="BE123" s="191">
        <f t="shared" si="76"/>
        <v>-82.68</v>
      </c>
      <c r="BF123" s="191">
        <f t="shared" si="77"/>
        <v>-95</v>
      </c>
    </row>
    <row r="124" spans="2:58">
      <c r="B124" s="3" t="s">
        <v>331</v>
      </c>
      <c r="C124" s="166" t="str">
        <f>_xlfn.XLOOKUP(B124,'2024.9'!B:B,'2024.9'!G:G)</f>
        <v>2020/04/08</v>
      </c>
      <c r="D124">
        <f>_xlfn.XLOOKUP(B124,'Sum 2024.7-2024.9'!B:B,'Sum 2024.7-2024.9'!D:D)</f>
        <v>0</v>
      </c>
      <c r="E124" t="str">
        <f>_xlfn.XLOOKUP(B124,'2024.9'!B:B,'2024.9'!C:C)</f>
        <v>研发部</v>
      </c>
      <c r="F124" t="str">
        <f>_xlfn.XLOOKUP(B124,'2024.9'!B:B,'2024.9'!F:F)</f>
        <v>初级机械工程师</v>
      </c>
      <c r="G124">
        <f>_xlfn.XLOOKUP(B124,'2024.9姓名及payroll计数'!A:A,'2024.9姓名及payroll计数'!B:B)</f>
        <v>1</v>
      </c>
      <c r="H124" s="10">
        <f>_xlfn.XLOOKUP(B124,'Sum 2024.7-2024.9'!B:B,'Sum 2024.7-2024.9'!H:H)</f>
        <v>7818.5</v>
      </c>
      <c r="I124" s="10">
        <f>IFERROR(AVERAGEIF(#REF!,B124,#REF!),0)</f>
        <v>0</v>
      </c>
      <c r="J124" s="10">
        <f>_xlfn.XLOOKUP(B124,'Sum 2024.7-2024.9'!B:B,'Sum 2024.7-2024.9'!J:J)</f>
        <v>3326</v>
      </c>
      <c r="K124" s="10">
        <f>IFERROR(AVERAGEIF(#REF!,B124,#REF!),0)</f>
        <v>0</v>
      </c>
      <c r="M124" s="10">
        <f>SUMIF('2024.9'!B:B,B124,'2024.9'!L:L)</f>
        <v>363.68</v>
      </c>
      <c r="O124" s="10">
        <f>SUMIF('2024.9'!B:B,B124,'2024.9'!N:N)</f>
        <v>9.09</v>
      </c>
      <c r="P124" s="10">
        <f>SUMIF('2024.9'!B:B,B124,'2024.9'!P:P)</f>
        <v>3.8</v>
      </c>
      <c r="R124" s="10">
        <f>SUMIF('2024.9'!B:B,B124,'2024.9'!M:M)</f>
        <v>90.92</v>
      </c>
      <c r="T124" s="10">
        <f>SUMIF('2024.9'!B:B,B124,'2024.9'!O:O)</f>
        <v>0</v>
      </c>
      <c r="U124" s="10">
        <f t="shared" si="40"/>
        <v>7818.5</v>
      </c>
      <c r="V124" s="10">
        <f t="shared" si="41"/>
        <v>7818.5</v>
      </c>
      <c r="W124" s="10">
        <f t="shared" si="42"/>
        <v>1172.775</v>
      </c>
      <c r="X124" s="10">
        <f t="shared" si="43"/>
        <v>7818.5</v>
      </c>
      <c r="Y124" s="10">
        <f t="shared" si="44"/>
        <v>7818.5</v>
      </c>
      <c r="Z124" s="10">
        <f t="shared" si="45"/>
        <v>62.548</v>
      </c>
      <c r="AA124" s="10">
        <f t="shared" si="46"/>
        <v>7818.5</v>
      </c>
      <c r="AB124" s="10">
        <f t="shared" si="47"/>
        <v>15.637</v>
      </c>
      <c r="AC124" s="10">
        <f t="shared" si="48"/>
        <v>7818.5</v>
      </c>
      <c r="AD124" s="10">
        <f t="shared" si="49"/>
        <v>5626</v>
      </c>
      <c r="AE124" s="10">
        <f t="shared" si="50"/>
        <v>225.04</v>
      </c>
      <c r="AF124" s="10">
        <f t="shared" si="51"/>
        <v>7818.5</v>
      </c>
      <c r="AG124" s="10">
        <f t="shared" si="52"/>
        <v>7818.5</v>
      </c>
      <c r="AH124" s="10">
        <f t="shared" si="53"/>
        <v>390.925</v>
      </c>
      <c r="AI124" s="10">
        <f t="shared" si="54"/>
        <v>-809.095</v>
      </c>
      <c r="AJ124" s="10">
        <f t="shared" si="55"/>
        <v>-53.458</v>
      </c>
      <c r="AK124" s="10">
        <f t="shared" si="56"/>
        <v>-11.837</v>
      </c>
      <c r="AL124" s="10">
        <f t="shared" si="57"/>
        <v>-134.12</v>
      </c>
      <c r="AM124" s="10">
        <f t="shared" si="58"/>
        <v>-390.925</v>
      </c>
      <c r="AN124" s="10">
        <f t="shared" si="59"/>
        <v>4546</v>
      </c>
      <c r="AO124" s="10">
        <f t="shared" si="60"/>
        <v>4546</v>
      </c>
      <c r="AP124" s="10">
        <f t="shared" si="61"/>
        <v>681.9</v>
      </c>
      <c r="AQ124" s="191">
        <f t="shared" si="62"/>
        <v>3326</v>
      </c>
      <c r="AR124" s="191">
        <f t="shared" si="63"/>
        <v>3326</v>
      </c>
      <c r="AS124" s="191">
        <f t="shared" si="64"/>
        <v>26.608</v>
      </c>
      <c r="AT124" s="191">
        <f t="shared" si="65"/>
        <v>3326</v>
      </c>
      <c r="AU124" s="191">
        <f t="shared" si="66"/>
        <v>6.652</v>
      </c>
      <c r="AV124" s="191">
        <f t="shared" si="67"/>
        <v>4340</v>
      </c>
      <c r="AW124" s="191">
        <f t="shared" si="68"/>
        <v>4340</v>
      </c>
      <c r="AX124" s="191">
        <f t="shared" si="69"/>
        <v>173.6</v>
      </c>
      <c r="AY124" s="191">
        <f t="shared" si="70"/>
        <v>3326</v>
      </c>
      <c r="AZ124" s="191">
        <f t="shared" si="71"/>
        <v>3326</v>
      </c>
      <c r="BA124" s="191">
        <f t="shared" si="72"/>
        <v>166.3</v>
      </c>
      <c r="BB124" s="191">
        <f t="shared" si="73"/>
        <v>-318.22</v>
      </c>
      <c r="BC124" s="191">
        <f t="shared" si="74"/>
        <v>-17.518</v>
      </c>
      <c r="BD124" s="191">
        <f t="shared" si="75"/>
        <v>-2.852</v>
      </c>
      <c r="BE124" s="191">
        <f t="shared" si="76"/>
        <v>-82.68</v>
      </c>
      <c r="BF124" s="191">
        <f t="shared" si="77"/>
        <v>-166.3</v>
      </c>
    </row>
    <row r="125" spans="2:58">
      <c r="B125" s="3" t="s">
        <v>332</v>
      </c>
      <c r="C125" s="166" t="str">
        <f>_xlfn.XLOOKUP(B125,'2024.9'!B:B,'2024.9'!G:G)</f>
        <v>2020/08/24</v>
      </c>
      <c r="D125">
        <f>_xlfn.XLOOKUP(B125,'Sum 2024.7-2024.9'!B:B,'Sum 2024.7-2024.9'!D:D)</f>
        <v>0</v>
      </c>
      <c r="E125" t="str">
        <f>_xlfn.XLOOKUP(B125,'2024.9'!B:B,'2024.9'!C:C)</f>
        <v>人力资源部</v>
      </c>
      <c r="F125" t="str">
        <f>_xlfn.XLOOKUP(B125,'2024.9'!B:B,'2024.9'!F:F)</f>
        <v>人力资源经理</v>
      </c>
      <c r="G125">
        <f>_xlfn.XLOOKUP(B125,'2024.9姓名及payroll计数'!A:A,'2024.9姓名及payroll计数'!B:B)</f>
        <v>1</v>
      </c>
      <c r="H125" s="10">
        <f>_xlfn.XLOOKUP(B125,'Sum 2024.7-2024.9'!B:B,'Sum 2024.7-2024.9'!H:H)</f>
        <v>12646</v>
      </c>
      <c r="I125" s="10">
        <f>IFERROR(AVERAGEIF(#REF!,B125,#REF!),0)</f>
        <v>0</v>
      </c>
      <c r="J125" s="10">
        <f>_xlfn.XLOOKUP(B125,'Sum 2024.7-2024.9'!B:B,'Sum 2024.7-2024.9'!J:J)</f>
        <v>5632</v>
      </c>
      <c r="K125" s="10">
        <f>IFERROR(AVERAGEIF(#REF!,B125,#REF!),0)</f>
        <v>0</v>
      </c>
      <c r="M125" s="10">
        <f>SUMIF('2024.9'!B:B,B125,'2024.9'!L:L)</f>
        <v>363.68</v>
      </c>
      <c r="O125" s="10">
        <f>SUMIF('2024.9'!B:B,B125,'2024.9'!N:N)</f>
        <v>9.09</v>
      </c>
      <c r="P125" s="10">
        <f>SUMIF('2024.9'!B:B,B125,'2024.9'!P:P)</f>
        <v>3.8</v>
      </c>
      <c r="R125" s="10">
        <f>SUMIF('2024.9'!B:B,B125,'2024.9'!M:M)</f>
        <v>90.92</v>
      </c>
      <c r="T125" s="10">
        <f>SUMIF('2024.9'!B:B,B125,'2024.9'!O:O)</f>
        <v>1500</v>
      </c>
      <c r="U125" s="10">
        <f t="shared" si="40"/>
        <v>12646</v>
      </c>
      <c r="V125" s="10">
        <f t="shared" si="41"/>
        <v>12646</v>
      </c>
      <c r="W125" s="10">
        <f t="shared" si="42"/>
        <v>1896.9</v>
      </c>
      <c r="X125" s="10">
        <f t="shared" si="43"/>
        <v>12646</v>
      </c>
      <c r="Y125" s="10">
        <f t="shared" si="44"/>
        <v>12646</v>
      </c>
      <c r="Z125" s="10">
        <f t="shared" si="45"/>
        <v>101.168</v>
      </c>
      <c r="AA125" s="10">
        <f t="shared" si="46"/>
        <v>12646</v>
      </c>
      <c r="AB125" s="10">
        <f t="shared" si="47"/>
        <v>25.292</v>
      </c>
      <c r="AC125" s="10">
        <f t="shared" si="48"/>
        <v>12646</v>
      </c>
      <c r="AD125" s="10">
        <f t="shared" si="49"/>
        <v>5626</v>
      </c>
      <c r="AE125" s="10">
        <f t="shared" si="50"/>
        <v>225.04</v>
      </c>
      <c r="AF125" s="10">
        <f t="shared" si="51"/>
        <v>12646</v>
      </c>
      <c r="AG125" s="10">
        <f t="shared" si="52"/>
        <v>12646</v>
      </c>
      <c r="AH125" s="10">
        <f t="shared" si="53"/>
        <v>632.3</v>
      </c>
      <c r="AI125" s="10">
        <f t="shared" si="54"/>
        <v>-1533.22</v>
      </c>
      <c r="AJ125" s="10">
        <f t="shared" si="55"/>
        <v>-92.078</v>
      </c>
      <c r="AK125" s="10">
        <f t="shared" si="56"/>
        <v>-21.492</v>
      </c>
      <c r="AL125" s="10">
        <f t="shared" si="57"/>
        <v>-134.12</v>
      </c>
      <c r="AM125" s="10">
        <f t="shared" si="58"/>
        <v>0</v>
      </c>
      <c r="AN125" s="10">
        <f t="shared" si="59"/>
        <v>5632</v>
      </c>
      <c r="AO125" s="10">
        <f t="shared" si="60"/>
        <v>5632</v>
      </c>
      <c r="AP125" s="10">
        <f t="shared" si="61"/>
        <v>844.8</v>
      </c>
      <c r="AQ125" s="191">
        <f t="shared" si="62"/>
        <v>5632</v>
      </c>
      <c r="AR125" s="191">
        <f t="shared" si="63"/>
        <v>5632</v>
      </c>
      <c r="AS125" s="191">
        <f t="shared" si="64"/>
        <v>45.056</v>
      </c>
      <c r="AT125" s="191">
        <f t="shared" si="65"/>
        <v>5632</v>
      </c>
      <c r="AU125" s="191">
        <f t="shared" si="66"/>
        <v>11.264</v>
      </c>
      <c r="AV125" s="191">
        <f t="shared" si="67"/>
        <v>5632</v>
      </c>
      <c r="AW125" s="191">
        <f t="shared" si="68"/>
        <v>5626</v>
      </c>
      <c r="AX125" s="191">
        <f t="shared" si="69"/>
        <v>225.04</v>
      </c>
      <c r="AY125" s="191">
        <f t="shared" si="70"/>
        <v>5632</v>
      </c>
      <c r="AZ125" s="191">
        <f t="shared" si="71"/>
        <v>5632</v>
      </c>
      <c r="BA125" s="191">
        <f t="shared" si="72"/>
        <v>281.6</v>
      </c>
      <c r="BB125" s="191">
        <f t="shared" si="73"/>
        <v>-481.12</v>
      </c>
      <c r="BC125" s="191">
        <f t="shared" si="74"/>
        <v>-35.966</v>
      </c>
      <c r="BD125" s="191">
        <f t="shared" si="75"/>
        <v>-7.464</v>
      </c>
      <c r="BE125" s="191">
        <f t="shared" si="76"/>
        <v>-134.12</v>
      </c>
      <c r="BF125" s="191">
        <f t="shared" si="77"/>
        <v>0</v>
      </c>
    </row>
    <row r="126" spans="2:58">
      <c r="B126" s="3" t="s">
        <v>333</v>
      </c>
      <c r="C126" s="166" t="str">
        <f>_xlfn.XLOOKUP(B126,'2024.9'!B:B,'2024.9'!G:G)</f>
        <v>2021/08/16</v>
      </c>
      <c r="D126">
        <f>_xlfn.XLOOKUP(B126,'Sum 2024.7-2024.9'!B:B,'Sum 2024.7-2024.9'!D:D)</f>
        <v>0</v>
      </c>
      <c r="E126" t="str">
        <f>_xlfn.XLOOKUP(B126,'2024.9'!B:B,'2024.9'!C:C)</f>
        <v>销售部</v>
      </c>
      <c r="F126" t="str">
        <f>_xlfn.XLOOKUP(B126,'2024.9'!B:B,'2024.9'!F:F)</f>
        <v>进口专员</v>
      </c>
      <c r="G126">
        <f>_xlfn.XLOOKUP(B126,'2024.9姓名及payroll计数'!A:A,'2024.9姓名及payroll计数'!B:B)</f>
        <v>1</v>
      </c>
      <c r="H126" s="10">
        <f>_xlfn.XLOOKUP(B126,'Sum 2024.7-2024.9'!B:B,'Sum 2024.7-2024.9'!H:H)</f>
        <v>6966.2</v>
      </c>
      <c r="I126" s="10">
        <f>IFERROR(AVERAGEIF(#REF!,B126,#REF!),0)</f>
        <v>0</v>
      </c>
      <c r="J126" s="10">
        <f>_xlfn.XLOOKUP(B126,'Sum 2024.7-2024.9'!B:B,'Sum 2024.7-2024.9'!J:J)</f>
        <v>2532</v>
      </c>
      <c r="K126" s="10">
        <f>IFERROR(AVERAGEIF(#REF!,B126,#REF!),0)</f>
        <v>0</v>
      </c>
      <c r="M126" s="10">
        <f>SUMIF('2024.9'!B:B,B126,'2024.9'!L:L)</f>
        <v>363.68</v>
      </c>
      <c r="O126" s="10">
        <f>SUMIF('2024.9'!B:B,B126,'2024.9'!N:N)</f>
        <v>9.09</v>
      </c>
      <c r="P126" s="10">
        <f>SUMIF('2024.9'!B:B,B126,'2024.9'!P:P)</f>
        <v>3.8</v>
      </c>
      <c r="R126" s="10">
        <f>SUMIF('2024.9'!B:B,B126,'2024.9'!M:M)</f>
        <v>90.92</v>
      </c>
      <c r="T126" s="10">
        <f>SUMIF('2024.9'!B:B,B126,'2024.9'!O:O)</f>
        <v>0</v>
      </c>
      <c r="U126" s="10">
        <f t="shared" si="40"/>
        <v>6966.2</v>
      </c>
      <c r="V126" s="10">
        <f t="shared" si="41"/>
        <v>6966.2</v>
      </c>
      <c r="W126" s="10">
        <f t="shared" si="42"/>
        <v>1044.93</v>
      </c>
      <c r="X126" s="10">
        <f t="shared" si="43"/>
        <v>6966.2</v>
      </c>
      <c r="Y126" s="10">
        <f t="shared" si="44"/>
        <v>6966.2</v>
      </c>
      <c r="Z126" s="10">
        <f t="shared" si="45"/>
        <v>55.7296</v>
      </c>
      <c r="AA126" s="10">
        <f t="shared" si="46"/>
        <v>6966.2</v>
      </c>
      <c r="AB126" s="10">
        <f t="shared" si="47"/>
        <v>13.9324</v>
      </c>
      <c r="AC126" s="10">
        <f t="shared" si="48"/>
        <v>6966.2</v>
      </c>
      <c r="AD126" s="10">
        <f t="shared" si="49"/>
        <v>5626</v>
      </c>
      <c r="AE126" s="10">
        <f t="shared" si="50"/>
        <v>225.04</v>
      </c>
      <c r="AF126" s="10">
        <f t="shared" si="51"/>
        <v>6966.2</v>
      </c>
      <c r="AG126" s="10">
        <f t="shared" si="52"/>
        <v>6966.2</v>
      </c>
      <c r="AH126" s="10">
        <f t="shared" si="53"/>
        <v>348.31</v>
      </c>
      <c r="AI126" s="10">
        <f t="shared" si="54"/>
        <v>-681.25</v>
      </c>
      <c r="AJ126" s="10">
        <f t="shared" si="55"/>
        <v>-46.6396</v>
      </c>
      <c r="AK126" s="10">
        <f t="shared" si="56"/>
        <v>-10.1324</v>
      </c>
      <c r="AL126" s="10">
        <f t="shared" si="57"/>
        <v>-134.12</v>
      </c>
      <c r="AM126" s="10">
        <f t="shared" si="58"/>
        <v>-348.31</v>
      </c>
      <c r="AN126" s="10">
        <f t="shared" si="59"/>
        <v>4546</v>
      </c>
      <c r="AO126" s="10">
        <f t="shared" si="60"/>
        <v>4546</v>
      </c>
      <c r="AP126" s="10">
        <f t="shared" si="61"/>
        <v>681.9</v>
      </c>
      <c r="AQ126" s="191">
        <f t="shared" si="62"/>
        <v>2532</v>
      </c>
      <c r="AR126" s="191">
        <f t="shared" si="63"/>
        <v>2532</v>
      </c>
      <c r="AS126" s="191">
        <f t="shared" si="64"/>
        <v>20.256</v>
      </c>
      <c r="AT126" s="191">
        <f t="shared" si="65"/>
        <v>2532</v>
      </c>
      <c r="AU126" s="191">
        <f t="shared" si="66"/>
        <v>5.064</v>
      </c>
      <c r="AV126" s="191">
        <f t="shared" si="67"/>
        <v>4340</v>
      </c>
      <c r="AW126" s="191">
        <f t="shared" si="68"/>
        <v>4340</v>
      </c>
      <c r="AX126" s="191">
        <f t="shared" si="69"/>
        <v>173.6</v>
      </c>
      <c r="AY126" s="191">
        <f t="shared" si="70"/>
        <v>2532</v>
      </c>
      <c r="AZ126" s="191">
        <f t="shared" si="71"/>
        <v>2532</v>
      </c>
      <c r="BA126" s="191">
        <f t="shared" si="72"/>
        <v>126.6</v>
      </c>
      <c r="BB126" s="191">
        <f t="shared" si="73"/>
        <v>-318.22</v>
      </c>
      <c r="BC126" s="191">
        <f t="shared" si="74"/>
        <v>-11.166</v>
      </c>
      <c r="BD126" s="191">
        <f t="shared" si="75"/>
        <v>-1.264</v>
      </c>
      <c r="BE126" s="191">
        <f t="shared" si="76"/>
        <v>-82.68</v>
      </c>
      <c r="BF126" s="191">
        <f t="shared" si="77"/>
        <v>-126.6</v>
      </c>
    </row>
    <row r="127" spans="2:58">
      <c r="B127" s="3" t="s">
        <v>488</v>
      </c>
      <c r="C127" s="166" t="str">
        <f>_xlfn.XLOOKUP(B127,'2024.9'!B:B,'2024.9'!G:G)</f>
        <v>2023/07/03</v>
      </c>
      <c r="D127">
        <f>_xlfn.XLOOKUP(B127,'Sum 2024.7-2024.9'!B:B,'Sum 2024.7-2024.9'!D:D)</f>
        <v>0</v>
      </c>
      <c r="E127" t="str">
        <f>_xlfn.XLOOKUP(B127,'2024.9'!B:B,'2024.9'!C:C)</f>
        <v>服务营销中心</v>
      </c>
      <c r="F127" t="str">
        <f>_xlfn.XLOOKUP(B127,'2024.9'!B:B,'2024.9'!F:F)</f>
        <v>服务专员</v>
      </c>
      <c r="G127">
        <f>_xlfn.XLOOKUP(B127,'2024.9姓名及payroll计数'!A:A,'2024.9姓名及payroll计数'!B:B)</f>
        <v>1</v>
      </c>
      <c r="H127" s="10">
        <f>_xlfn.XLOOKUP(B127,'Sum 2024.7-2024.9'!B:B,'Sum 2024.7-2024.9'!H:H)</f>
        <v>6347.2</v>
      </c>
      <c r="I127" s="10">
        <f>IFERROR(AVERAGEIF(#REF!,B127,#REF!),0)</f>
        <v>0</v>
      </c>
      <c r="J127" s="10">
        <f>_xlfn.XLOOKUP(B127,'Sum 2024.7-2024.9'!B:B,'Sum 2024.7-2024.9'!J:J)</f>
        <v>3000</v>
      </c>
      <c r="K127" s="10">
        <f>IFERROR(AVERAGEIF(#REF!,B127,#REF!),0)</f>
        <v>0</v>
      </c>
      <c r="M127" s="10">
        <f>SUMIF('2024.9'!B:B,B127,'2024.9'!L:L)</f>
        <v>363.68</v>
      </c>
      <c r="O127" s="10">
        <f>SUMIF('2024.9'!B:B,B127,'2024.9'!N:N)</f>
        <v>9.09</v>
      </c>
      <c r="P127" s="10">
        <f>SUMIF('2024.9'!B:B,B127,'2024.9'!P:P)</f>
        <v>3.8</v>
      </c>
      <c r="R127" s="10">
        <f>SUMIF('2024.9'!B:B,B127,'2024.9'!M:M)</f>
        <v>90.92</v>
      </c>
      <c r="T127" s="10">
        <f>SUMIF('2024.9'!B:B,B127,'2024.9'!O:O)</f>
        <v>0</v>
      </c>
      <c r="U127" s="10">
        <f t="shared" si="40"/>
        <v>6347.2</v>
      </c>
      <c r="V127" s="10">
        <f t="shared" si="41"/>
        <v>6347.2</v>
      </c>
      <c r="W127" s="10">
        <f t="shared" si="42"/>
        <v>952.08</v>
      </c>
      <c r="X127" s="10">
        <f t="shared" si="43"/>
        <v>6347.2</v>
      </c>
      <c r="Y127" s="10">
        <f t="shared" si="44"/>
        <v>6347.2</v>
      </c>
      <c r="Z127" s="10">
        <f t="shared" si="45"/>
        <v>50.7776</v>
      </c>
      <c r="AA127" s="10">
        <f t="shared" si="46"/>
        <v>6347.2</v>
      </c>
      <c r="AB127" s="10">
        <f t="shared" si="47"/>
        <v>12.6944</v>
      </c>
      <c r="AC127" s="10">
        <f t="shared" si="48"/>
        <v>6347.2</v>
      </c>
      <c r="AD127" s="10">
        <f t="shared" si="49"/>
        <v>5626</v>
      </c>
      <c r="AE127" s="10">
        <f t="shared" si="50"/>
        <v>225.04</v>
      </c>
      <c r="AF127" s="10">
        <f t="shared" si="51"/>
        <v>6347.2</v>
      </c>
      <c r="AG127" s="10">
        <f t="shared" si="52"/>
        <v>6347.2</v>
      </c>
      <c r="AH127" s="10">
        <f t="shared" si="53"/>
        <v>317.36</v>
      </c>
      <c r="AI127" s="10">
        <f t="shared" si="54"/>
        <v>-588.4</v>
      </c>
      <c r="AJ127" s="10">
        <f t="shared" si="55"/>
        <v>-41.6876</v>
      </c>
      <c r="AK127" s="10">
        <f t="shared" si="56"/>
        <v>-8.8944</v>
      </c>
      <c r="AL127" s="10">
        <f t="shared" si="57"/>
        <v>-134.12</v>
      </c>
      <c r="AM127" s="10">
        <f t="shared" si="58"/>
        <v>-317.36</v>
      </c>
      <c r="AN127" s="10">
        <f t="shared" si="59"/>
        <v>4546</v>
      </c>
      <c r="AO127" s="10">
        <f t="shared" si="60"/>
        <v>4546</v>
      </c>
      <c r="AP127" s="10">
        <f t="shared" si="61"/>
        <v>681.9</v>
      </c>
      <c r="AQ127" s="191">
        <f t="shared" si="62"/>
        <v>3000</v>
      </c>
      <c r="AR127" s="191">
        <f t="shared" si="63"/>
        <v>3000</v>
      </c>
      <c r="AS127" s="191">
        <f t="shared" si="64"/>
        <v>24</v>
      </c>
      <c r="AT127" s="191">
        <f t="shared" si="65"/>
        <v>3000</v>
      </c>
      <c r="AU127" s="191">
        <f t="shared" si="66"/>
        <v>6</v>
      </c>
      <c r="AV127" s="191">
        <f t="shared" si="67"/>
        <v>4340</v>
      </c>
      <c r="AW127" s="191">
        <f t="shared" si="68"/>
        <v>4340</v>
      </c>
      <c r="AX127" s="191">
        <f t="shared" si="69"/>
        <v>173.6</v>
      </c>
      <c r="AY127" s="191">
        <f t="shared" si="70"/>
        <v>3000</v>
      </c>
      <c r="AZ127" s="191">
        <f t="shared" si="71"/>
        <v>3000</v>
      </c>
      <c r="BA127" s="191">
        <f t="shared" si="72"/>
        <v>150</v>
      </c>
      <c r="BB127" s="191">
        <f t="shared" si="73"/>
        <v>-318.22</v>
      </c>
      <c r="BC127" s="191">
        <f t="shared" si="74"/>
        <v>-14.91</v>
      </c>
      <c r="BD127" s="191">
        <f t="shared" si="75"/>
        <v>-2.2</v>
      </c>
      <c r="BE127" s="191">
        <f t="shared" si="76"/>
        <v>-82.68</v>
      </c>
      <c r="BF127" s="191">
        <f t="shared" si="77"/>
        <v>-150</v>
      </c>
    </row>
    <row r="128" spans="2:58">
      <c r="B128" s="3" t="s">
        <v>528</v>
      </c>
      <c r="C128" s="166" t="str">
        <f>_xlfn.XLOOKUP(B128,'2024.9'!B:B,'2024.9'!G:G)</f>
        <v>2024/03/15</v>
      </c>
      <c r="D128">
        <f>_xlfn.XLOOKUP(B128,'Sum 2024.7-2024.9'!B:B,'Sum 2024.7-2024.9'!D:D)</f>
        <v>0</v>
      </c>
      <c r="E128" t="str">
        <f>_xlfn.XLOOKUP(B128,'2024.9'!B:B,'2024.9'!C:C)</f>
        <v>服务营销中心</v>
      </c>
      <c r="F128" t="str">
        <f>_xlfn.XLOOKUP(B128,'2024.9'!B:B,'2024.9'!F:F)</f>
        <v>机械服务工程师</v>
      </c>
      <c r="G128">
        <f>_xlfn.XLOOKUP(B128,'2024.9姓名及payroll计数'!A:A,'2024.9姓名及payroll计数'!B:B)</f>
        <v>1</v>
      </c>
      <c r="H128" s="10">
        <f>_xlfn.XLOOKUP(B128,'Sum 2024.7-2024.9'!B:B,'Sum 2024.7-2024.9'!H:H)</f>
        <v>4479.49</v>
      </c>
      <c r="I128" s="10">
        <f>IFERROR(AVERAGEIF(#REF!,B128,#REF!),0)</f>
        <v>0</v>
      </c>
      <c r="J128" s="10">
        <f>_xlfn.XLOOKUP(B128,'Sum 2024.7-2024.9'!B:B,'Sum 2024.7-2024.9'!J:J)</f>
        <v>3200</v>
      </c>
      <c r="K128" s="10">
        <f>IFERROR(AVERAGEIF(#REF!,B128,#REF!),0)</f>
        <v>0</v>
      </c>
      <c r="M128" s="10">
        <f>SUMIF('2024.9'!B:B,B128,'2024.9'!L:L)</f>
        <v>363.68</v>
      </c>
      <c r="O128" s="10">
        <f>SUMIF('2024.9'!B:B,B128,'2024.9'!N:N)</f>
        <v>9.09</v>
      </c>
      <c r="P128" s="10">
        <f>SUMIF('2024.9'!B:B,B128,'2024.9'!P:P)</f>
        <v>3.8</v>
      </c>
      <c r="R128" s="10">
        <f>SUMIF('2024.9'!B:B,B128,'2024.9'!M:M)</f>
        <v>90.92</v>
      </c>
      <c r="T128" s="10">
        <f>SUMIF('2024.9'!B:B,B128,'2024.9'!O:O)</f>
        <v>0</v>
      </c>
      <c r="U128" s="10">
        <f t="shared" si="40"/>
        <v>4546</v>
      </c>
      <c r="V128" s="10">
        <f t="shared" si="41"/>
        <v>4546</v>
      </c>
      <c r="W128" s="10">
        <f t="shared" si="42"/>
        <v>681.9</v>
      </c>
      <c r="X128" s="10">
        <f t="shared" si="43"/>
        <v>4479.49</v>
      </c>
      <c r="Y128" s="10">
        <f t="shared" si="44"/>
        <v>4479.49</v>
      </c>
      <c r="Z128" s="10">
        <f t="shared" si="45"/>
        <v>35.83592</v>
      </c>
      <c r="AA128" s="10">
        <f t="shared" si="46"/>
        <v>4479.49</v>
      </c>
      <c r="AB128" s="10">
        <f t="shared" si="47"/>
        <v>8.95898</v>
      </c>
      <c r="AC128" s="10">
        <f t="shared" si="48"/>
        <v>4479.49</v>
      </c>
      <c r="AD128" s="10">
        <f t="shared" si="49"/>
        <v>4479.49</v>
      </c>
      <c r="AE128" s="10">
        <f t="shared" si="50"/>
        <v>179.1796</v>
      </c>
      <c r="AF128" s="10">
        <f t="shared" si="51"/>
        <v>4479.49</v>
      </c>
      <c r="AG128" s="10">
        <f t="shared" si="52"/>
        <v>4479.49</v>
      </c>
      <c r="AH128" s="10">
        <f t="shared" si="53"/>
        <v>223.9745</v>
      </c>
      <c r="AI128" s="10">
        <f t="shared" si="54"/>
        <v>-318.22</v>
      </c>
      <c r="AJ128" s="10">
        <f t="shared" si="55"/>
        <v>-26.74592</v>
      </c>
      <c r="AK128" s="10">
        <f t="shared" si="56"/>
        <v>-5.15898</v>
      </c>
      <c r="AL128" s="10">
        <f t="shared" si="57"/>
        <v>-88.2596</v>
      </c>
      <c r="AM128" s="10">
        <f t="shared" si="58"/>
        <v>-223.9745</v>
      </c>
      <c r="AN128" s="10">
        <f t="shared" si="59"/>
        <v>4546</v>
      </c>
      <c r="AO128" s="10">
        <f t="shared" si="60"/>
        <v>4546</v>
      </c>
      <c r="AP128" s="10">
        <f t="shared" si="61"/>
        <v>681.9</v>
      </c>
      <c r="AQ128" s="191">
        <f t="shared" si="62"/>
        <v>3200</v>
      </c>
      <c r="AR128" s="191">
        <f t="shared" si="63"/>
        <v>3200</v>
      </c>
      <c r="AS128" s="191">
        <f t="shared" si="64"/>
        <v>25.6</v>
      </c>
      <c r="AT128" s="191">
        <f t="shared" si="65"/>
        <v>3200</v>
      </c>
      <c r="AU128" s="191">
        <f t="shared" si="66"/>
        <v>6.4</v>
      </c>
      <c r="AV128" s="191">
        <f t="shared" si="67"/>
        <v>4340</v>
      </c>
      <c r="AW128" s="191">
        <f t="shared" si="68"/>
        <v>4340</v>
      </c>
      <c r="AX128" s="191">
        <f t="shared" si="69"/>
        <v>173.6</v>
      </c>
      <c r="AY128" s="191">
        <f t="shared" si="70"/>
        <v>3200</v>
      </c>
      <c r="AZ128" s="191">
        <f t="shared" si="71"/>
        <v>3200</v>
      </c>
      <c r="BA128" s="191">
        <f t="shared" si="72"/>
        <v>160</v>
      </c>
      <c r="BB128" s="191">
        <f t="shared" si="73"/>
        <v>-318.22</v>
      </c>
      <c r="BC128" s="191">
        <f t="shared" si="74"/>
        <v>-16.51</v>
      </c>
      <c r="BD128" s="191">
        <f t="shared" si="75"/>
        <v>-2.6</v>
      </c>
      <c r="BE128" s="191">
        <f t="shared" si="76"/>
        <v>-82.68</v>
      </c>
      <c r="BF128" s="191">
        <f t="shared" si="77"/>
        <v>-160</v>
      </c>
    </row>
    <row r="129" spans="2:58">
      <c r="B129" s="3" t="s">
        <v>334</v>
      </c>
      <c r="C129" s="166" t="str">
        <f>_xlfn.XLOOKUP(B129,'2024.9'!B:B,'2024.9'!G:G)</f>
        <v>2016/04/14</v>
      </c>
      <c r="D129">
        <f>_xlfn.XLOOKUP(B129,'Sum 2024.7-2024.9'!B:B,'Sum 2024.7-2024.9'!D:D)</f>
        <v>0</v>
      </c>
      <c r="E129" t="str">
        <f>_xlfn.XLOOKUP(B129,'2024.9'!B:B,'2024.9'!C:C)</f>
        <v>销售部</v>
      </c>
      <c r="F129" t="str">
        <f>_xlfn.XLOOKUP(B129,'2024.9'!B:B,'2024.9'!F:F)</f>
        <v>市场运营主管</v>
      </c>
      <c r="G129">
        <f>_xlfn.XLOOKUP(B129,'2024.9姓名及payroll计数'!A:A,'2024.9姓名及payroll计数'!B:B)</f>
        <v>1</v>
      </c>
      <c r="H129" s="10">
        <f>_xlfn.XLOOKUP(B129,'Sum 2024.7-2024.9'!B:B,'Sum 2024.7-2024.9'!H:H)</f>
        <v>9130</v>
      </c>
      <c r="I129" s="10">
        <f>IFERROR(AVERAGEIF(#REF!,B129,#REF!),0)</f>
        <v>0</v>
      </c>
      <c r="J129" s="10">
        <f>_xlfn.XLOOKUP(B129,'Sum 2024.7-2024.9'!B:B,'Sum 2024.7-2024.9'!J:J)</f>
        <v>3200</v>
      </c>
      <c r="K129" s="10">
        <f>IFERROR(AVERAGEIF(#REF!,B129,#REF!),0)</f>
        <v>0</v>
      </c>
      <c r="M129" s="10">
        <f>SUMIF('2024.9'!B:B,B129,'2024.9'!L:L)</f>
        <v>363.68</v>
      </c>
      <c r="O129" s="10">
        <f>SUMIF('2024.9'!B:B,B129,'2024.9'!N:N)</f>
        <v>9.09</v>
      </c>
      <c r="P129" s="10">
        <f>SUMIF('2024.9'!B:B,B129,'2024.9'!P:P)</f>
        <v>3.8</v>
      </c>
      <c r="R129" s="10">
        <f>SUMIF('2024.9'!B:B,B129,'2024.9'!M:M)</f>
        <v>90.92</v>
      </c>
      <c r="T129" s="10">
        <f>SUMIF('2024.9'!B:B,B129,'2024.9'!O:O)</f>
        <v>95</v>
      </c>
      <c r="U129" s="10">
        <f t="shared" si="40"/>
        <v>9130</v>
      </c>
      <c r="V129" s="10">
        <f t="shared" si="41"/>
        <v>9130</v>
      </c>
      <c r="W129" s="10">
        <f t="shared" si="42"/>
        <v>1369.5</v>
      </c>
      <c r="X129" s="10">
        <f t="shared" si="43"/>
        <v>9130</v>
      </c>
      <c r="Y129" s="10">
        <f t="shared" si="44"/>
        <v>9130</v>
      </c>
      <c r="Z129" s="10">
        <f t="shared" si="45"/>
        <v>73.04</v>
      </c>
      <c r="AA129" s="10">
        <f t="shared" si="46"/>
        <v>9130</v>
      </c>
      <c r="AB129" s="10">
        <f t="shared" si="47"/>
        <v>18.26</v>
      </c>
      <c r="AC129" s="10">
        <f t="shared" si="48"/>
        <v>9130</v>
      </c>
      <c r="AD129" s="10">
        <f t="shared" si="49"/>
        <v>5626</v>
      </c>
      <c r="AE129" s="10">
        <f t="shared" si="50"/>
        <v>225.04</v>
      </c>
      <c r="AF129" s="10">
        <f t="shared" si="51"/>
        <v>9130</v>
      </c>
      <c r="AG129" s="10">
        <f t="shared" si="52"/>
        <v>9130</v>
      </c>
      <c r="AH129" s="10">
        <f t="shared" si="53"/>
        <v>456.5</v>
      </c>
      <c r="AI129" s="10">
        <f t="shared" si="54"/>
        <v>-1005.82</v>
      </c>
      <c r="AJ129" s="10">
        <f t="shared" si="55"/>
        <v>-63.95</v>
      </c>
      <c r="AK129" s="10">
        <f t="shared" si="56"/>
        <v>-14.46</v>
      </c>
      <c r="AL129" s="10">
        <f t="shared" si="57"/>
        <v>-134.12</v>
      </c>
      <c r="AM129" s="10">
        <f t="shared" si="58"/>
        <v>-361.5</v>
      </c>
      <c r="AN129" s="10">
        <f t="shared" si="59"/>
        <v>4546</v>
      </c>
      <c r="AO129" s="10">
        <f t="shared" si="60"/>
        <v>4546</v>
      </c>
      <c r="AP129" s="10">
        <f t="shared" si="61"/>
        <v>681.9</v>
      </c>
      <c r="AQ129" s="191">
        <f t="shared" si="62"/>
        <v>3200</v>
      </c>
      <c r="AR129" s="191">
        <f t="shared" si="63"/>
        <v>3200</v>
      </c>
      <c r="AS129" s="191">
        <f t="shared" si="64"/>
        <v>25.6</v>
      </c>
      <c r="AT129" s="191">
        <f t="shared" si="65"/>
        <v>3200</v>
      </c>
      <c r="AU129" s="191">
        <f t="shared" si="66"/>
        <v>6.4</v>
      </c>
      <c r="AV129" s="191">
        <f t="shared" si="67"/>
        <v>4340</v>
      </c>
      <c r="AW129" s="191">
        <f t="shared" si="68"/>
        <v>4340</v>
      </c>
      <c r="AX129" s="191">
        <f t="shared" si="69"/>
        <v>173.6</v>
      </c>
      <c r="AY129" s="191">
        <f t="shared" si="70"/>
        <v>3200</v>
      </c>
      <c r="AZ129" s="191">
        <f t="shared" si="71"/>
        <v>3200</v>
      </c>
      <c r="BA129" s="191">
        <f t="shared" si="72"/>
        <v>160</v>
      </c>
      <c r="BB129" s="191">
        <f t="shared" si="73"/>
        <v>-318.22</v>
      </c>
      <c r="BC129" s="191">
        <f t="shared" si="74"/>
        <v>-16.51</v>
      </c>
      <c r="BD129" s="191">
        <f t="shared" si="75"/>
        <v>-2.6</v>
      </c>
      <c r="BE129" s="191">
        <f t="shared" si="76"/>
        <v>-82.68</v>
      </c>
      <c r="BF129" s="191">
        <f t="shared" si="77"/>
        <v>-65</v>
      </c>
    </row>
    <row r="130" spans="2:58">
      <c r="B130" s="3" t="s">
        <v>335</v>
      </c>
      <c r="C130" s="166">
        <f>_xlfn.XLOOKUP(B130,'2024.9'!B:B,'2024.9'!G:G)</f>
        <v>44803</v>
      </c>
      <c r="D130">
        <f>_xlfn.XLOOKUP(B130,'Sum 2024.7-2024.9'!B:B,'Sum 2024.7-2024.9'!D:D)</f>
        <v>0</v>
      </c>
      <c r="E130" t="str">
        <f>_xlfn.XLOOKUP(B130,'2024.9'!B:B,'2024.9'!C:C)</f>
        <v>运营中心</v>
      </c>
      <c r="F130" t="str">
        <f>_xlfn.XLOOKUP(B130,'2024.9'!B:B,'2024.9'!F:F)</f>
        <v>仓库包装操作工</v>
      </c>
      <c r="G130">
        <f>_xlfn.XLOOKUP(B130,'2024.9姓名及payroll计数'!A:A,'2024.9姓名及payroll计数'!B:B)</f>
        <v>1</v>
      </c>
      <c r="H130" s="10">
        <f>_xlfn.XLOOKUP(B130,'Sum 2024.7-2024.9'!B:B,'Sum 2024.7-2024.9'!H:H)</f>
        <v>6285.05</v>
      </c>
      <c r="I130" s="10">
        <f>IFERROR(AVERAGEIF(#REF!,B130,#REF!),0)</f>
        <v>0</v>
      </c>
      <c r="J130" s="10">
        <f>_xlfn.XLOOKUP(B130,'Sum 2024.7-2024.9'!B:B,'Sum 2024.7-2024.9'!J:J)</f>
        <v>1900</v>
      </c>
      <c r="K130" s="10">
        <f>IFERROR(AVERAGEIF(#REF!,B130,#REF!),0)</f>
        <v>0</v>
      </c>
      <c r="M130" s="10">
        <f>SUMIF('2024.9'!B:B,B130,'2024.9'!L:L)</f>
        <v>363.68</v>
      </c>
      <c r="O130" s="10">
        <f>SUMIF('2024.9'!B:B,B130,'2024.9'!N:N)</f>
        <v>9.09</v>
      </c>
      <c r="P130" s="10">
        <f>SUMIF('2024.9'!B:B,B130,'2024.9'!P:P)</f>
        <v>3.8</v>
      </c>
      <c r="R130" s="10">
        <f>SUMIF('2024.9'!B:B,B130,'2024.9'!M:M)</f>
        <v>90.92</v>
      </c>
      <c r="T130" s="10">
        <f>SUMIF('2024.9'!B:B,B130,'2024.9'!O:O)</f>
        <v>0</v>
      </c>
      <c r="U130" s="10">
        <f t="shared" si="40"/>
        <v>6285.05</v>
      </c>
      <c r="V130" s="10">
        <f t="shared" si="41"/>
        <v>6285.05</v>
      </c>
      <c r="W130" s="10">
        <f t="shared" si="42"/>
        <v>942.7575</v>
      </c>
      <c r="X130" s="10">
        <f t="shared" si="43"/>
        <v>6285.05</v>
      </c>
      <c r="Y130" s="10">
        <f t="shared" si="44"/>
        <v>6285.05</v>
      </c>
      <c r="Z130" s="10">
        <f t="shared" si="45"/>
        <v>50.2804</v>
      </c>
      <c r="AA130" s="10">
        <f t="shared" si="46"/>
        <v>6285.05</v>
      </c>
      <c r="AB130" s="10">
        <f t="shared" si="47"/>
        <v>12.5701</v>
      </c>
      <c r="AC130" s="10">
        <f t="shared" si="48"/>
        <v>6285.05</v>
      </c>
      <c r="AD130" s="10">
        <f t="shared" si="49"/>
        <v>5626</v>
      </c>
      <c r="AE130" s="10">
        <f t="shared" si="50"/>
        <v>225.04</v>
      </c>
      <c r="AF130" s="10">
        <f t="shared" si="51"/>
        <v>6285.05</v>
      </c>
      <c r="AG130" s="10">
        <f t="shared" si="52"/>
        <v>6285.05</v>
      </c>
      <c r="AH130" s="10">
        <f t="shared" si="53"/>
        <v>314.2525</v>
      </c>
      <c r="AI130" s="10">
        <f t="shared" si="54"/>
        <v>-579.0775</v>
      </c>
      <c r="AJ130" s="10">
        <f t="shared" si="55"/>
        <v>-41.1904</v>
      </c>
      <c r="AK130" s="10">
        <f t="shared" si="56"/>
        <v>-8.7701</v>
      </c>
      <c r="AL130" s="10">
        <f t="shared" si="57"/>
        <v>-134.12</v>
      </c>
      <c r="AM130" s="10">
        <f t="shared" si="58"/>
        <v>-314.2525</v>
      </c>
      <c r="AN130" s="10">
        <f t="shared" si="59"/>
        <v>4546</v>
      </c>
      <c r="AO130" s="10">
        <f t="shared" si="60"/>
        <v>4546</v>
      </c>
      <c r="AP130" s="10">
        <f t="shared" si="61"/>
        <v>681.9</v>
      </c>
      <c r="AQ130" s="191">
        <f t="shared" si="62"/>
        <v>1900</v>
      </c>
      <c r="AR130" s="191">
        <f t="shared" si="63"/>
        <v>1900</v>
      </c>
      <c r="AS130" s="191">
        <f t="shared" si="64"/>
        <v>15.2</v>
      </c>
      <c r="AT130" s="191">
        <f t="shared" si="65"/>
        <v>1900</v>
      </c>
      <c r="AU130" s="191">
        <f t="shared" si="66"/>
        <v>3.8</v>
      </c>
      <c r="AV130" s="191">
        <f t="shared" si="67"/>
        <v>4340</v>
      </c>
      <c r="AW130" s="191">
        <f t="shared" si="68"/>
        <v>4340</v>
      </c>
      <c r="AX130" s="191">
        <f t="shared" si="69"/>
        <v>173.6</v>
      </c>
      <c r="AY130" s="191">
        <f t="shared" si="70"/>
        <v>1900</v>
      </c>
      <c r="AZ130" s="191">
        <f t="shared" si="71"/>
        <v>1900</v>
      </c>
      <c r="BA130" s="191">
        <f t="shared" si="72"/>
        <v>95</v>
      </c>
      <c r="BB130" s="191">
        <f t="shared" si="73"/>
        <v>-318.22</v>
      </c>
      <c r="BC130" s="191">
        <f t="shared" si="74"/>
        <v>-6.11</v>
      </c>
      <c r="BD130" s="191">
        <f t="shared" si="75"/>
        <v>0</v>
      </c>
      <c r="BE130" s="191">
        <f t="shared" si="76"/>
        <v>-82.68</v>
      </c>
      <c r="BF130" s="191">
        <f t="shared" si="77"/>
        <v>-95</v>
      </c>
    </row>
    <row r="131" spans="2:58">
      <c r="B131" s="3" t="s">
        <v>529</v>
      </c>
      <c r="C131" s="166" t="str">
        <f>_xlfn.XLOOKUP(B131,'2024.9'!B:B,'2024.9'!G:G)</f>
        <v>2024/06/24</v>
      </c>
      <c r="D131">
        <f>_xlfn.XLOOKUP(B131,'Sum 2024.7-2024.9'!B:B,'Sum 2024.7-2024.9'!D:D)</f>
        <v>0</v>
      </c>
      <c r="E131" t="str">
        <f>_xlfn.XLOOKUP(B131,'2024.9'!B:B,'2024.9'!C:C)</f>
        <v>服务营销中心</v>
      </c>
      <c r="F131" t="str">
        <f>_xlfn.XLOOKUP(B131,'2024.9'!B:B,'2024.9'!F:F)</f>
        <v>项目经理</v>
      </c>
      <c r="G131">
        <f>_xlfn.XLOOKUP(B131,'2024.9姓名及payroll计数'!A:A,'2024.9姓名及payroll计数'!B:B)</f>
        <v>1</v>
      </c>
      <c r="H131" s="10">
        <f>_xlfn.XLOOKUP(B131,'Sum 2024.7-2024.9'!B:B,'Sum 2024.7-2024.9'!H:H)</f>
        <v>3655.92</v>
      </c>
      <c r="I131" s="10">
        <f>IFERROR(AVERAGEIF(#REF!,B131,#REF!),0)</f>
        <v>0</v>
      </c>
      <c r="J131" s="10">
        <f>_xlfn.XLOOKUP(B131,'Sum 2024.7-2024.9'!B:B,'Sum 2024.7-2024.9'!J:J)</f>
        <v>5300</v>
      </c>
      <c r="K131" s="10">
        <f>IFERROR(AVERAGEIF(#REF!,B131,#REF!),0)</f>
        <v>0</v>
      </c>
      <c r="M131" s="10">
        <f>SUMIF('2024.9'!B:B,B131,'2024.9'!L:L)</f>
        <v>363.68</v>
      </c>
      <c r="O131" s="10">
        <f>SUMIF('2024.9'!B:B,B131,'2024.9'!N:N)</f>
        <v>9.09</v>
      </c>
      <c r="P131" s="10">
        <f>SUMIF('2024.9'!B:B,B131,'2024.9'!P:P)</f>
        <v>3.8</v>
      </c>
      <c r="R131" s="10">
        <f>SUMIF('2024.9'!B:B,B131,'2024.9'!M:M)</f>
        <v>90.92</v>
      </c>
      <c r="T131" s="10">
        <f>SUMIF('2024.9'!B:B,B131,'2024.9'!O:O)</f>
        <v>600</v>
      </c>
      <c r="U131" s="10">
        <f t="shared" si="40"/>
        <v>4546</v>
      </c>
      <c r="V131" s="10">
        <f t="shared" si="41"/>
        <v>4546</v>
      </c>
      <c r="W131" s="10">
        <f t="shared" si="42"/>
        <v>681.9</v>
      </c>
      <c r="X131" s="10">
        <f t="shared" si="43"/>
        <v>3655.92</v>
      </c>
      <c r="Y131" s="10">
        <f t="shared" si="44"/>
        <v>3655.92</v>
      </c>
      <c r="Z131" s="10">
        <f t="shared" si="45"/>
        <v>29.24736</v>
      </c>
      <c r="AA131" s="10">
        <f t="shared" si="46"/>
        <v>3655.92</v>
      </c>
      <c r="AB131" s="10">
        <f t="shared" si="47"/>
        <v>7.31184</v>
      </c>
      <c r="AC131" s="10">
        <f t="shared" si="48"/>
        <v>4340</v>
      </c>
      <c r="AD131" s="10">
        <f t="shared" si="49"/>
        <v>4340</v>
      </c>
      <c r="AE131" s="10">
        <f t="shared" si="50"/>
        <v>173.6</v>
      </c>
      <c r="AF131" s="10">
        <f t="shared" si="51"/>
        <v>3655.92</v>
      </c>
      <c r="AG131" s="10">
        <f t="shared" si="52"/>
        <v>3655.92</v>
      </c>
      <c r="AH131" s="10">
        <f t="shared" si="53"/>
        <v>182.796</v>
      </c>
      <c r="AI131" s="10">
        <f t="shared" si="54"/>
        <v>-318.22</v>
      </c>
      <c r="AJ131" s="10">
        <f t="shared" si="55"/>
        <v>-20.15736</v>
      </c>
      <c r="AK131" s="10">
        <f t="shared" si="56"/>
        <v>-3.51184</v>
      </c>
      <c r="AL131" s="10">
        <f t="shared" si="57"/>
        <v>-82.68</v>
      </c>
      <c r="AM131" s="10">
        <f t="shared" si="58"/>
        <v>0</v>
      </c>
      <c r="AN131" s="10">
        <f t="shared" si="59"/>
        <v>5300</v>
      </c>
      <c r="AO131" s="10">
        <f t="shared" si="60"/>
        <v>5300</v>
      </c>
      <c r="AP131" s="10">
        <f t="shared" si="61"/>
        <v>795</v>
      </c>
      <c r="AQ131" s="191">
        <f t="shared" si="62"/>
        <v>5300</v>
      </c>
      <c r="AR131" s="191">
        <f t="shared" si="63"/>
        <v>5300</v>
      </c>
      <c r="AS131" s="191">
        <f t="shared" si="64"/>
        <v>42.4</v>
      </c>
      <c r="AT131" s="191">
        <f t="shared" si="65"/>
        <v>5300</v>
      </c>
      <c r="AU131" s="191">
        <f t="shared" si="66"/>
        <v>10.6</v>
      </c>
      <c r="AV131" s="191">
        <f t="shared" si="67"/>
        <v>5300</v>
      </c>
      <c r="AW131" s="191">
        <f t="shared" si="68"/>
        <v>5300</v>
      </c>
      <c r="AX131" s="191">
        <f t="shared" si="69"/>
        <v>212</v>
      </c>
      <c r="AY131" s="191">
        <f t="shared" si="70"/>
        <v>5300</v>
      </c>
      <c r="AZ131" s="191">
        <f t="shared" si="71"/>
        <v>5300</v>
      </c>
      <c r="BA131" s="191">
        <f t="shared" si="72"/>
        <v>265</v>
      </c>
      <c r="BB131" s="191">
        <f t="shared" si="73"/>
        <v>-431.32</v>
      </c>
      <c r="BC131" s="191">
        <f t="shared" si="74"/>
        <v>-33.31</v>
      </c>
      <c r="BD131" s="191">
        <f t="shared" si="75"/>
        <v>-6.8</v>
      </c>
      <c r="BE131" s="191">
        <f t="shared" si="76"/>
        <v>-121.08</v>
      </c>
      <c r="BF131" s="191">
        <f t="shared" si="77"/>
        <v>0</v>
      </c>
    </row>
    <row r="132" spans="2:58">
      <c r="B132" s="3" t="s">
        <v>336</v>
      </c>
      <c r="C132" s="166" t="str">
        <f>_xlfn.XLOOKUP(B132,'2024.9'!B:B,'2024.9'!G:G)</f>
        <v>2021/07/17</v>
      </c>
      <c r="D132">
        <f>_xlfn.XLOOKUP(B132,'Sum 2024.7-2024.9'!B:B,'Sum 2024.7-2024.9'!D:D)</f>
        <v>0</v>
      </c>
      <c r="E132" t="str">
        <f>_xlfn.XLOOKUP(B132,'2024.9'!B:B,'2024.9'!C:C)</f>
        <v>运营中心</v>
      </c>
      <c r="F132" t="str">
        <f>_xlfn.XLOOKUP(B132,'2024.9'!B:B,'2024.9'!F:F)</f>
        <v>装配钳工</v>
      </c>
      <c r="G132">
        <f>_xlfn.XLOOKUP(B132,'2024.9姓名及payroll计数'!A:A,'2024.9姓名及payroll计数'!B:B)</f>
        <v>1</v>
      </c>
      <c r="H132" s="10">
        <f>_xlfn.XLOOKUP(B132,'Sum 2024.7-2024.9'!B:B,'Sum 2024.7-2024.9'!H:H)</f>
        <v>5480.84</v>
      </c>
      <c r="I132" s="10">
        <f>IFERROR(AVERAGEIF(#REF!,B132,#REF!),0)</f>
        <v>0</v>
      </c>
      <c r="J132" s="10">
        <f>_xlfn.XLOOKUP(B132,'Sum 2024.7-2024.9'!B:B,'Sum 2024.7-2024.9'!J:J)</f>
        <v>1900</v>
      </c>
      <c r="K132" s="10">
        <f>IFERROR(AVERAGEIF(#REF!,B132,#REF!),0)</f>
        <v>0</v>
      </c>
      <c r="M132" s="10">
        <f>SUMIF('2024.9'!B:B,B132,'2024.9'!L:L)</f>
        <v>363.68</v>
      </c>
      <c r="O132" s="10">
        <f>SUMIF('2024.9'!B:B,B132,'2024.9'!N:N)</f>
        <v>9.09</v>
      </c>
      <c r="P132" s="10">
        <f>SUMIF('2024.9'!B:B,B132,'2024.9'!P:P)</f>
        <v>3.8</v>
      </c>
      <c r="R132" s="10">
        <f>SUMIF('2024.9'!B:B,B132,'2024.9'!M:M)</f>
        <v>90.92</v>
      </c>
      <c r="T132" s="10">
        <f>SUMIF('2024.9'!B:B,B132,'2024.9'!O:O)</f>
        <v>0</v>
      </c>
      <c r="U132" s="10">
        <f t="shared" si="40"/>
        <v>5480.84</v>
      </c>
      <c r="V132" s="10">
        <f t="shared" si="41"/>
        <v>5480.84</v>
      </c>
      <c r="W132" s="10">
        <f t="shared" si="42"/>
        <v>822.126</v>
      </c>
      <c r="X132" s="10">
        <f t="shared" si="43"/>
        <v>5480.84</v>
      </c>
      <c r="Y132" s="10">
        <f t="shared" si="44"/>
        <v>5480.84</v>
      </c>
      <c r="Z132" s="10">
        <f t="shared" si="45"/>
        <v>43.84672</v>
      </c>
      <c r="AA132" s="10">
        <f t="shared" si="46"/>
        <v>5480.84</v>
      </c>
      <c r="AB132" s="10">
        <f t="shared" si="47"/>
        <v>10.96168</v>
      </c>
      <c r="AC132" s="10">
        <f t="shared" si="48"/>
        <v>5480.84</v>
      </c>
      <c r="AD132" s="10">
        <f t="shared" si="49"/>
        <v>5480.84</v>
      </c>
      <c r="AE132" s="10">
        <f t="shared" si="50"/>
        <v>219.2336</v>
      </c>
      <c r="AF132" s="10">
        <f t="shared" si="51"/>
        <v>5480.84</v>
      </c>
      <c r="AG132" s="10">
        <f t="shared" si="52"/>
        <v>5480.84</v>
      </c>
      <c r="AH132" s="10">
        <f t="shared" si="53"/>
        <v>274.042</v>
      </c>
      <c r="AI132" s="10">
        <f t="shared" si="54"/>
        <v>-458.446</v>
      </c>
      <c r="AJ132" s="10">
        <f t="shared" si="55"/>
        <v>-34.75672</v>
      </c>
      <c r="AK132" s="10">
        <f t="shared" si="56"/>
        <v>-7.16168</v>
      </c>
      <c r="AL132" s="10">
        <f t="shared" si="57"/>
        <v>-128.3136</v>
      </c>
      <c r="AM132" s="10">
        <f t="shared" si="58"/>
        <v>-274.042</v>
      </c>
      <c r="AN132" s="10">
        <f t="shared" si="59"/>
        <v>4546</v>
      </c>
      <c r="AO132" s="10">
        <f t="shared" si="60"/>
        <v>4546</v>
      </c>
      <c r="AP132" s="10">
        <f t="shared" si="61"/>
        <v>681.9</v>
      </c>
      <c r="AQ132" s="191">
        <f t="shared" si="62"/>
        <v>1900</v>
      </c>
      <c r="AR132" s="191">
        <f t="shared" si="63"/>
        <v>1900</v>
      </c>
      <c r="AS132" s="191">
        <f t="shared" si="64"/>
        <v>15.2</v>
      </c>
      <c r="AT132" s="191">
        <f t="shared" si="65"/>
        <v>1900</v>
      </c>
      <c r="AU132" s="191">
        <f t="shared" si="66"/>
        <v>3.8</v>
      </c>
      <c r="AV132" s="191">
        <f t="shared" si="67"/>
        <v>4340</v>
      </c>
      <c r="AW132" s="191">
        <f t="shared" si="68"/>
        <v>4340</v>
      </c>
      <c r="AX132" s="191">
        <f t="shared" si="69"/>
        <v>173.6</v>
      </c>
      <c r="AY132" s="191">
        <f t="shared" si="70"/>
        <v>1900</v>
      </c>
      <c r="AZ132" s="191">
        <f t="shared" si="71"/>
        <v>1900</v>
      </c>
      <c r="BA132" s="191">
        <f t="shared" si="72"/>
        <v>95</v>
      </c>
      <c r="BB132" s="191">
        <f t="shared" si="73"/>
        <v>-318.22</v>
      </c>
      <c r="BC132" s="191">
        <f t="shared" si="74"/>
        <v>-6.11</v>
      </c>
      <c r="BD132" s="191">
        <f t="shared" si="75"/>
        <v>0</v>
      </c>
      <c r="BE132" s="191">
        <f t="shared" si="76"/>
        <v>-82.68</v>
      </c>
      <c r="BF132" s="191">
        <f t="shared" si="77"/>
        <v>-95</v>
      </c>
    </row>
    <row r="133" spans="2:58">
      <c r="B133" s="3" t="s">
        <v>337</v>
      </c>
      <c r="C133" s="166" t="str">
        <f>_xlfn.XLOOKUP(B133,'2024.9'!B:B,'2024.9'!G:G)</f>
        <v>2021/07/15</v>
      </c>
      <c r="D133">
        <f>_xlfn.XLOOKUP(B133,'Sum 2024.7-2024.9'!B:B,'Sum 2024.7-2024.9'!D:D)</f>
        <v>0</v>
      </c>
      <c r="E133" t="str">
        <f>_xlfn.XLOOKUP(B133,'2024.9'!B:B,'2024.9'!C:C)</f>
        <v>运营中心</v>
      </c>
      <c r="F133" t="str">
        <f>_xlfn.XLOOKUP(B133,'2024.9'!B:B,'2024.9'!F:F)</f>
        <v>装配钳工</v>
      </c>
      <c r="G133">
        <f>_xlfn.XLOOKUP(B133,'2024.9姓名及payroll计数'!A:A,'2024.9姓名及payroll计数'!B:B)</f>
        <v>1</v>
      </c>
      <c r="H133" s="10">
        <f>_xlfn.XLOOKUP(B133,'Sum 2024.7-2024.9'!B:B,'Sum 2024.7-2024.9'!H:H)</f>
        <v>6654.44</v>
      </c>
      <c r="I133" s="10">
        <f>IFERROR(AVERAGEIF(#REF!,B133,#REF!),0)</f>
        <v>0</v>
      </c>
      <c r="J133" s="10">
        <f>_xlfn.XLOOKUP(B133,'Sum 2024.7-2024.9'!B:B,'Sum 2024.7-2024.9'!J:J)</f>
        <v>1900</v>
      </c>
      <c r="K133" s="10">
        <f>IFERROR(AVERAGEIF(#REF!,B133,#REF!),0)</f>
        <v>0</v>
      </c>
      <c r="M133" s="10">
        <f>SUMIF('2024.9'!B:B,B133,'2024.9'!L:L)</f>
        <v>363.68</v>
      </c>
      <c r="O133" s="10">
        <f>SUMIF('2024.9'!B:B,B133,'2024.9'!N:N)</f>
        <v>9.09</v>
      </c>
      <c r="P133" s="10">
        <f>SUMIF('2024.9'!B:B,B133,'2024.9'!P:P)</f>
        <v>3.8</v>
      </c>
      <c r="R133" s="10">
        <f>SUMIF('2024.9'!B:B,B133,'2024.9'!M:M)</f>
        <v>90.92</v>
      </c>
      <c r="T133" s="10">
        <f>SUMIF('2024.9'!B:B,B133,'2024.9'!O:O)</f>
        <v>0</v>
      </c>
      <c r="U133" s="10">
        <f t="shared" si="40"/>
        <v>6654.44</v>
      </c>
      <c r="V133" s="10">
        <f t="shared" si="41"/>
        <v>6654.44</v>
      </c>
      <c r="W133" s="10">
        <f t="shared" si="42"/>
        <v>998.166</v>
      </c>
      <c r="X133" s="10">
        <f t="shared" si="43"/>
        <v>6654.44</v>
      </c>
      <c r="Y133" s="10">
        <f t="shared" si="44"/>
        <v>6654.44</v>
      </c>
      <c r="Z133" s="10">
        <f t="shared" si="45"/>
        <v>53.23552</v>
      </c>
      <c r="AA133" s="10">
        <f t="shared" si="46"/>
        <v>6654.44</v>
      </c>
      <c r="AB133" s="10">
        <f t="shared" si="47"/>
        <v>13.30888</v>
      </c>
      <c r="AC133" s="10">
        <f t="shared" si="48"/>
        <v>6654.44</v>
      </c>
      <c r="AD133" s="10">
        <f t="shared" si="49"/>
        <v>5626</v>
      </c>
      <c r="AE133" s="10">
        <f t="shared" si="50"/>
        <v>225.04</v>
      </c>
      <c r="AF133" s="10">
        <f t="shared" si="51"/>
        <v>6654.44</v>
      </c>
      <c r="AG133" s="10">
        <f t="shared" si="52"/>
        <v>6654.44</v>
      </c>
      <c r="AH133" s="10">
        <f t="shared" si="53"/>
        <v>332.722</v>
      </c>
      <c r="AI133" s="10">
        <f t="shared" si="54"/>
        <v>-634.486</v>
      </c>
      <c r="AJ133" s="10">
        <f t="shared" si="55"/>
        <v>-44.14552</v>
      </c>
      <c r="AK133" s="10">
        <f t="shared" si="56"/>
        <v>-9.50888</v>
      </c>
      <c r="AL133" s="10">
        <f t="shared" si="57"/>
        <v>-134.12</v>
      </c>
      <c r="AM133" s="10">
        <f t="shared" si="58"/>
        <v>-332.722</v>
      </c>
      <c r="AN133" s="10">
        <f t="shared" si="59"/>
        <v>4546</v>
      </c>
      <c r="AO133" s="10">
        <f t="shared" si="60"/>
        <v>4546</v>
      </c>
      <c r="AP133" s="10">
        <f t="shared" si="61"/>
        <v>681.9</v>
      </c>
      <c r="AQ133" s="191">
        <f t="shared" si="62"/>
        <v>1900</v>
      </c>
      <c r="AR133" s="191">
        <f t="shared" si="63"/>
        <v>1900</v>
      </c>
      <c r="AS133" s="191">
        <f t="shared" si="64"/>
        <v>15.2</v>
      </c>
      <c r="AT133" s="191">
        <f t="shared" si="65"/>
        <v>1900</v>
      </c>
      <c r="AU133" s="191">
        <f t="shared" si="66"/>
        <v>3.8</v>
      </c>
      <c r="AV133" s="191">
        <f t="shared" si="67"/>
        <v>4340</v>
      </c>
      <c r="AW133" s="191">
        <f t="shared" si="68"/>
        <v>4340</v>
      </c>
      <c r="AX133" s="191">
        <f t="shared" si="69"/>
        <v>173.6</v>
      </c>
      <c r="AY133" s="191">
        <f t="shared" si="70"/>
        <v>1900</v>
      </c>
      <c r="AZ133" s="191">
        <f t="shared" si="71"/>
        <v>1900</v>
      </c>
      <c r="BA133" s="191">
        <f t="shared" si="72"/>
        <v>95</v>
      </c>
      <c r="BB133" s="191">
        <f t="shared" si="73"/>
        <v>-318.22</v>
      </c>
      <c r="BC133" s="191">
        <f t="shared" si="74"/>
        <v>-6.11</v>
      </c>
      <c r="BD133" s="191">
        <f t="shared" si="75"/>
        <v>0</v>
      </c>
      <c r="BE133" s="191">
        <f t="shared" si="76"/>
        <v>-82.68</v>
      </c>
      <c r="BF133" s="191">
        <f t="shared" si="77"/>
        <v>-95</v>
      </c>
    </row>
    <row r="134" spans="2:58">
      <c r="B134" s="3" t="s">
        <v>338</v>
      </c>
      <c r="C134" s="166" t="str">
        <f>_xlfn.XLOOKUP(B134,'2024.9'!B:B,'2024.9'!G:G)</f>
        <v>2021/01/25</v>
      </c>
      <c r="D134">
        <f>_xlfn.XLOOKUP(B134,'Sum 2024.7-2024.9'!B:B,'Sum 2024.7-2024.9'!D:D)</f>
        <v>0</v>
      </c>
      <c r="E134" t="str">
        <f>_xlfn.XLOOKUP(B134,'2024.9'!B:B,'2024.9'!C:C)</f>
        <v>运营中心</v>
      </c>
      <c r="F134" t="str">
        <f>_xlfn.XLOOKUP(B134,'2024.9'!B:B,'2024.9'!F:F)</f>
        <v>仓管员</v>
      </c>
      <c r="G134">
        <f>_xlfn.XLOOKUP(B134,'2024.9姓名及payroll计数'!A:A,'2024.9姓名及payroll计数'!B:B)</f>
        <v>1</v>
      </c>
      <c r="H134" s="10">
        <f>_xlfn.XLOOKUP(B134,'Sum 2024.7-2024.9'!B:B,'Sum 2024.7-2024.9'!H:H)</f>
        <v>5671.72</v>
      </c>
      <c r="I134" s="10">
        <f>IFERROR(AVERAGEIF(#REF!,B134,#REF!),0)</f>
        <v>0</v>
      </c>
      <c r="J134" s="10">
        <f>_xlfn.XLOOKUP(B134,'Sum 2024.7-2024.9'!B:B,'Sum 2024.7-2024.9'!J:J)</f>
        <v>1900</v>
      </c>
      <c r="K134" s="10">
        <f>IFERROR(AVERAGEIF(#REF!,B134,#REF!),0)</f>
        <v>0</v>
      </c>
      <c r="M134" s="10">
        <f>SUMIF('2024.9'!B:B,B134,'2024.9'!L:L)</f>
        <v>363.68</v>
      </c>
      <c r="O134" s="10">
        <f>SUMIF('2024.9'!B:B,B134,'2024.9'!N:N)</f>
        <v>9.09</v>
      </c>
      <c r="P134" s="10">
        <f>SUMIF('2024.9'!B:B,B134,'2024.9'!P:P)</f>
        <v>3.8</v>
      </c>
      <c r="R134" s="10">
        <f>SUMIF('2024.9'!B:B,B134,'2024.9'!M:M)</f>
        <v>90.92</v>
      </c>
      <c r="T134" s="10">
        <f>SUMIF('2024.9'!B:B,B134,'2024.9'!O:O)</f>
        <v>0</v>
      </c>
      <c r="U134" s="10">
        <f t="shared" ref="U134:U197" si="78">IF(I134&gt;0,MAX(I134,$U$4),MAX(H134,$U$4))</f>
        <v>5671.72</v>
      </c>
      <c r="V134" s="10">
        <f t="shared" ref="V134:V197" si="79">MIN(U134,$V$4)</f>
        <v>5671.72</v>
      </c>
      <c r="W134" s="10">
        <f t="shared" ref="W134:W197" si="80">V134*$W$4*G134</f>
        <v>850.758</v>
      </c>
      <c r="X134" s="10">
        <f t="shared" ref="X134:X197" si="81">IF(I134&gt;0,MAX(I134,$X$4),MAX(H134,$X$4))</f>
        <v>5671.72</v>
      </c>
      <c r="Y134" s="10">
        <f t="shared" ref="Y134:Y197" si="82">MIN(X134,$Y$4)</f>
        <v>5671.72</v>
      </c>
      <c r="Z134" s="10">
        <f t="shared" ref="Z134:Z197" si="83">Y134*$Z$4*G134</f>
        <v>45.37376</v>
      </c>
      <c r="AA134" s="10">
        <f t="shared" ref="AA134:AA197" si="84">IF(I134&gt;0,I134,H134)</f>
        <v>5671.72</v>
      </c>
      <c r="AB134" s="10">
        <f t="shared" ref="AB134:AB197" si="85">AA134*$AB$4*G134</f>
        <v>11.34344</v>
      </c>
      <c r="AC134" s="10">
        <f t="shared" ref="AC134:AC197" si="86">IF(I134&gt;0,MAX(I134,$AC$4),MAX(H134,$AC$4))</f>
        <v>5671.72</v>
      </c>
      <c r="AD134" s="10">
        <f t="shared" ref="AD134:AD197" si="87">MIN(AC134,$AD$4)</f>
        <v>5626</v>
      </c>
      <c r="AE134" s="10">
        <f t="shared" ref="AE134:AE197" si="88">AD134*$AE$4*G134</f>
        <v>225.04</v>
      </c>
      <c r="AF134" s="10">
        <f t="shared" ref="AF134:AF197" si="89">IF(I134&gt;0,MAX(I134,$AF$4),MAX(H134,$AF$4))</f>
        <v>5671.72</v>
      </c>
      <c r="AG134" s="10">
        <f t="shared" ref="AG134:AG197" si="90">MIN(AF134,$AG$4)</f>
        <v>5671.72</v>
      </c>
      <c r="AH134" s="10">
        <f t="shared" ref="AH134:AH197" si="91">AG134*$AH$4*G134</f>
        <v>283.586</v>
      </c>
      <c r="AI134" s="10">
        <f t="shared" ref="AI134:AI197" si="92">MIN(M134-W134,0)</f>
        <v>-487.078</v>
      </c>
      <c r="AJ134" s="10">
        <f t="shared" ref="AJ134:AJ197" si="93">MIN(O134-Z134,0)</f>
        <v>-36.28376</v>
      </c>
      <c r="AK134" s="10">
        <f t="shared" ref="AK134:AK197" si="94">MIN(P134-AB134,0)</f>
        <v>-7.54344</v>
      </c>
      <c r="AL134" s="10">
        <f t="shared" ref="AL134:AL197" si="95">MIN(R134-AE134,0)</f>
        <v>-134.12</v>
      </c>
      <c r="AM134" s="10">
        <f t="shared" ref="AM134:AM197" si="96">MIN(T134-AH134,0)</f>
        <v>-283.586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681.9</v>
      </c>
      <c r="AQ134" s="191">
        <f t="shared" ref="AQ134:AQ197" si="100">IF(K134&gt;0,MAX(K134,$AQ$4),MAX(J134,$AQ$4))</f>
        <v>1900</v>
      </c>
      <c r="AR134" s="191">
        <f t="shared" ref="AR134:AR197" si="101">MIN(AQ134,$AR$4)</f>
        <v>1900</v>
      </c>
      <c r="AS134" s="191">
        <f t="shared" ref="AS134:AS197" si="102">AR134*$AS$4*G134</f>
        <v>15.2</v>
      </c>
      <c r="AT134" s="191">
        <f t="shared" ref="AT134:AT197" si="103">IF(K134&gt;0,K134,J134)</f>
        <v>1900</v>
      </c>
      <c r="AU134" s="191">
        <f t="shared" ref="AU134:AU197" si="104">AT134*$AU$4*G134</f>
        <v>3.8</v>
      </c>
      <c r="AV134" s="191">
        <f t="shared" ref="AV134:AV197" si="105">IF(K134&gt;0,MAX(K134,$AV$4),MAX(J134,$AV$4))</f>
        <v>4340</v>
      </c>
      <c r="AW134" s="191">
        <f t="shared" ref="AW134:AW197" si="106">MIN(AV134,$AW$4)</f>
        <v>4340</v>
      </c>
      <c r="AX134" s="191">
        <f t="shared" ref="AX134:AX197" si="107">AW134*$AX$4*G134</f>
        <v>173.6</v>
      </c>
      <c r="AY134" s="191">
        <f t="shared" ref="AY134:AY197" si="108">IF(K134&gt;0,MAX(K134,$AY$4),MAX(J134,$AY$4))</f>
        <v>1900</v>
      </c>
      <c r="AZ134" s="191">
        <f t="shared" ref="AZ134:AZ197" si="109">MIN(AY134,$AZ$4)</f>
        <v>1900</v>
      </c>
      <c r="BA134" s="191">
        <f t="shared" ref="BA134:BA197" si="110">AZ134*$BA$4*G134</f>
        <v>95</v>
      </c>
      <c r="BB134" s="191">
        <f t="shared" ref="BB134:BB197" si="111">MIN(M134-AP134,0)</f>
        <v>-318.22</v>
      </c>
      <c r="BC134" s="191">
        <f t="shared" ref="BC134:BC197" si="112">MIN(O134-AS134,0)</f>
        <v>-6.11</v>
      </c>
      <c r="BD134" s="191">
        <f t="shared" ref="BD134:BD197" si="113">MIN(P134-AU134,0)</f>
        <v>0</v>
      </c>
      <c r="BE134" s="191">
        <f t="shared" ref="BE134:BE197" si="114">MIN(R134-AX134,0)</f>
        <v>-82.68</v>
      </c>
      <c r="BF134" s="191">
        <f t="shared" ref="BF134:BF197" si="115">MIN(T134-BA134,0)</f>
        <v>-95</v>
      </c>
    </row>
    <row r="135" spans="2:58">
      <c r="B135" s="3" t="s">
        <v>339</v>
      </c>
      <c r="C135" s="166" t="str">
        <f>_xlfn.XLOOKUP(B135,'2024.9'!B:B,'2024.9'!G:G)</f>
        <v>2020/05/29</v>
      </c>
      <c r="D135">
        <f>_xlfn.XLOOKUP(B135,'Sum 2024.7-2024.9'!B:B,'Sum 2024.7-2024.9'!D:D)</f>
        <v>0</v>
      </c>
      <c r="E135" t="str">
        <f>_xlfn.XLOOKUP(B135,'2024.9'!B:B,'2024.9'!C:C)</f>
        <v>运营中心</v>
      </c>
      <c r="F135" t="str">
        <f>_xlfn.XLOOKUP(B135,'2024.9'!B:B,'2024.9'!F:F)</f>
        <v>装配钳工</v>
      </c>
      <c r="G135">
        <f>_xlfn.XLOOKUP(B135,'2024.9姓名及payroll计数'!A:A,'2024.9姓名及payroll计数'!B:B)</f>
        <v>1</v>
      </c>
      <c r="H135" s="10">
        <f>_xlfn.XLOOKUP(B135,'Sum 2024.7-2024.9'!B:B,'Sum 2024.7-2024.9'!H:H)</f>
        <v>6107.01</v>
      </c>
      <c r="I135" s="10">
        <f>IFERROR(AVERAGEIF(#REF!,B135,#REF!),0)</f>
        <v>0</v>
      </c>
      <c r="J135" s="10">
        <f>_xlfn.XLOOKUP(B135,'Sum 2024.7-2024.9'!B:B,'Sum 2024.7-2024.9'!J:J)</f>
        <v>1900</v>
      </c>
      <c r="K135" s="10">
        <f>IFERROR(AVERAGEIF(#REF!,B135,#REF!),0)</f>
        <v>0</v>
      </c>
      <c r="M135" s="10">
        <f>SUMIF('2024.9'!B:B,B135,'2024.9'!L:L)</f>
        <v>363.68</v>
      </c>
      <c r="O135" s="10">
        <f>SUMIF('2024.9'!B:B,B135,'2024.9'!N:N)</f>
        <v>9.09</v>
      </c>
      <c r="P135" s="10">
        <f>SUMIF('2024.9'!B:B,B135,'2024.9'!P:P)</f>
        <v>3.8</v>
      </c>
      <c r="R135" s="10">
        <f>SUMIF('2024.9'!B:B,B135,'2024.9'!M:M)</f>
        <v>90.92</v>
      </c>
      <c r="T135" s="10">
        <f>SUMIF('2024.9'!B:B,B135,'2024.9'!O:O)</f>
        <v>0</v>
      </c>
      <c r="U135" s="10">
        <f t="shared" si="78"/>
        <v>6107.01</v>
      </c>
      <c r="V135" s="10">
        <f t="shared" si="79"/>
        <v>6107.01</v>
      </c>
      <c r="W135" s="10">
        <f t="shared" si="80"/>
        <v>916.0515</v>
      </c>
      <c r="X135" s="10">
        <f t="shared" si="81"/>
        <v>6107.01</v>
      </c>
      <c r="Y135" s="10">
        <f t="shared" si="82"/>
        <v>6107.01</v>
      </c>
      <c r="Z135" s="10">
        <f t="shared" si="83"/>
        <v>48.85608</v>
      </c>
      <c r="AA135" s="10">
        <f t="shared" si="84"/>
        <v>6107.01</v>
      </c>
      <c r="AB135" s="10">
        <f t="shared" si="85"/>
        <v>12.21402</v>
      </c>
      <c r="AC135" s="10">
        <f t="shared" si="86"/>
        <v>6107.01</v>
      </c>
      <c r="AD135" s="10">
        <f t="shared" si="87"/>
        <v>5626</v>
      </c>
      <c r="AE135" s="10">
        <f t="shared" si="88"/>
        <v>225.04</v>
      </c>
      <c r="AF135" s="10">
        <f t="shared" si="89"/>
        <v>6107.01</v>
      </c>
      <c r="AG135" s="10">
        <f t="shared" si="90"/>
        <v>6107.01</v>
      </c>
      <c r="AH135" s="10">
        <f t="shared" si="91"/>
        <v>305.3505</v>
      </c>
      <c r="AI135" s="10">
        <f t="shared" si="92"/>
        <v>-552.3715</v>
      </c>
      <c r="AJ135" s="10">
        <f t="shared" si="93"/>
        <v>-39.76608</v>
      </c>
      <c r="AK135" s="10">
        <f t="shared" si="94"/>
        <v>-8.41402</v>
      </c>
      <c r="AL135" s="10">
        <f t="shared" si="95"/>
        <v>-134.12</v>
      </c>
      <c r="AM135" s="10">
        <f t="shared" si="96"/>
        <v>-305.3505</v>
      </c>
      <c r="AN135" s="10">
        <f t="shared" si="97"/>
        <v>4546</v>
      </c>
      <c r="AO135" s="10">
        <f t="shared" si="98"/>
        <v>4546</v>
      </c>
      <c r="AP135" s="10">
        <f t="shared" si="99"/>
        <v>681.9</v>
      </c>
      <c r="AQ135" s="191">
        <f t="shared" si="100"/>
        <v>1900</v>
      </c>
      <c r="AR135" s="191">
        <f t="shared" si="101"/>
        <v>1900</v>
      </c>
      <c r="AS135" s="191">
        <f t="shared" si="102"/>
        <v>15.2</v>
      </c>
      <c r="AT135" s="191">
        <f t="shared" si="103"/>
        <v>1900</v>
      </c>
      <c r="AU135" s="191">
        <f t="shared" si="104"/>
        <v>3.8</v>
      </c>
      <c r="AV135" s="191">
        <f t="shared" si="105"/>
        <v>4340</v>
      </c>
      <c r="AW135" s="191">
        <f t="shared" si="106"/>
        <v>4340</v>
      </c>
      <c r="AX135" s="191">
        <f t="shared" si="107"/>
        <v>173.6</v>
      </c>
      <c r="AY135" s="191">
        <f t="shared" si="108"/>
        <v>1900</v>
      </c>
      <c r="AZ135" s="191">
        <f t="shared" si="109"/>
        <v>1900</v>
      </c>
      <c r="BA135" s="191">
        <f t="shared" si="110"/>
        <v>95</v>
      </c>
      <c r="BB135" s="191">
        <f t="shared" si="111"/>
        <v>-318.22</v>
      </c>
      <c r="BC135" s="191">
        <f t="shared" si="112"/>
        <v>-6.11</v>
      </c>
      <c r="BD135" s="191">
        <f t="shared" si="113"/>
        <v>0</v>
      </c>
      <c r="BE135" s="191">
        <f t="shared" si="114"/>
        <v>-82.68</v>
      </c>
      <c r="BF135" s="191">
        <f t="shared" si="115"/>
        <v>-95</v>
      </c>
    </row>
    <row r="136" spans="2:58">
      <c r="B136" s="3" t="s">
        <v>340</v>
      </c>
      <c r="C136" s="166" t="str">
        <f>_xlfn.XLOOKUP(B136,'2024.9'!B:B,'2024.9'!G:G)</f>
        <v>2022/10/09</v>
      </c>
      <c r="D136">
        <f>_xlfn.XLOOKUP(B136,'Sum 2024.7-2024.9'!B:B,'Sum 2024.7-2024.9'!D:D)</f>
        <v>0</v>
      </c>
      <c r="E136" t="str">
        <f>_xlfn.XLOOKUP(B136,'2024.9'!B:B,'2024.9'!C:C)</f>
        <v>运营中心</v>
      </c>
      <c r="F136" t="str">
        <f>_xlfn.XLOOKUP(B136,'2024.9'!B:B,'2024.9'!F:F)</f>
        <v>装配钳工</v>
      </c>
      <c r="G136">
        <f>_xlfn.XLOOKUP(B136,'2024.9姓名及payroll计数'!A:A,'2024.9姓名及payroll计数'!B:B)</f>
        <v>1</v>
      </c>
      <c r="H136" s="10">
        <f>_xlfn.XLOOKUP(B136,'Sum 2024.7-2024.9'!B:B,'Sum 2024.7-2024.9'!H:H)</f>
        <v>5560.32</v>
      </c>
      <c r="I136" s="10">
        <f>IFERROR(AVERAGEIF(#REF!,B136,#REF!),0)</f>
        <v>0</v>
      </c>
      <c r="J136" s="10">
        <f>_xlfn.XLOOKUP(B136,'Sum 2024.7-2024.9'!B:B,'Sum 2024.7-2024.9'!J:J)</f>
        <v>1900</v>
      </c>
      <c r="K136" s="10">
        <f>IFERROR(AVERAGEIF(#REF!,B136,#REF!),0)</f>
        <v>0</v>
      </c>
      <c r="M136" s="10">
        <f>SUMIF('2024.9'!B:B,B136,'2024.9'!L:L)</f>
        <v>363.68</v>
      </c>
      <c r="O136" s="10">
        <f>SUMIF('2024.9'!B:B,B136,'2024.9'!N:N)</f>
        <v>9.09</v>
      </c>
      <c r="P136" s="10">
        <f>SUMIF('2024.9'!B:B,B136,'2024.9'!P:P)</f>
        <v>3.8</v>
      </c>
      <c r="R136" s="10">
        <f>SUMIF('2024.9'!B:B,B136,'2024.9'!M:M)</f>
        <v>90.92</v>
      </c>
      <c r="T136" s="10">
        <f>SUMIF('2024.9'!B:B,B136,'2024.9'!O:O)</f>
        <v>0</v>
      </c>
      <c r="U136" s="10">
        <f t="shared" si="78"/>
        <v>5560.32</v>
      </c>
      <c r="V136" s="10">
        <f t="shared" si="79"/>
        <v>5560.32</v>
      </c>
      <c r="W136" s="10">
        <f t="shared" si="80"/>
        <v>834.048</v>
      </c>
      <c r="X136" s="10">
        <f t="shared" si="81"/>
        <v>5560.32</v>
      </c>
      <c r="Y136" s="10">
        <f t="shared" si="82"/>
        <v>5560.32</v>
      </c>
      <c r="Z136" s="10">
        <f t="shared" si="83"/>
        <v>44.48256</v>
      </c>
      <c r="AA136" s="10">
        <f t="shared" si="84"/>
        <v>5560.32</v>
      </c>
      <c r="AB136" s="10">
        <f t="shared" si="85"/>
        <v>11.12064</v>
      </c>
      <c r="AC136" s="10">
        <f t="shared" si="86"/>
        <v>5560.32</v>
      </c>
      <c r="AD136" s="10">
        <f t="shared" si="87"/>
        <v>5560.32</v>
      </c>
      <c r="AE136" s="10">
        <f t="shared" si="88"/>
        <v>222.4128</v>
      </c>
      <c r="AF136" s="10">
        <f t="shared" si="89"/>
        <v>5560.32</v>
      </c>
      <c r="AG136" s="10">
        <f t="shared" si="90"/>
        <v>5560.32</v>
      </c>
      <c r="AH136" s="10">
        <f t="shared" si="91"/>
        <v>278.016</v>
      </c>
      <c r="AI136" s="10">
        <f t="shared" si="92"/>
        <v>-470.368</v>
      </c>
      <c r="AJ136" s="10">
        <f t="shared" si="93"/>
        <v>-35.39256</v>
      </c>
      <c r="AK136" s="10">
        <f t="shared" si="94"/>
        <v>-7.32064</v>
      </c>
      <c r="AL136" s="10">
        <f t="shared" si="95"/>
        <v>-131.4928</v>
      </c>
      <c r="AM136" s="10">
        <f t="shared" si="96"/>
        <v>-278.016</v>
      </c>
      <c r="AN136" s="10">
        <f t="shared" si="97"/>
        <v>4546</v>
      </c>
      <c r="AO136" s="10">
        <f t="shared" si="98"/>
        <v>4546</v>
      </c>
      <c r="AP136" s="10">
        <f t="shared" si="99"/>
        <v>681.9</v>
      </c>
      <c r="AQ136" s="191">
        <f t="shared" si="100"/>
        <v>1900</v>
      </c>
      <c r="AR136" s="191">
        <f t="shared" si="101"/>
        <v>1900</v>
      </c>
      <c r="AS136" s="191">
        <f t="shared" si="102"/>
        <v>15.2</v>
      </c>
      <c r="AT136" s="191">
        <f t="shared" si="103"/>
        <v>1900</v>
      </c>
      <c r="AU136" s="191">
        <f t="shared" si="104"/>
        <v>3.8</v>
      </c>
      <c r="AV136" s="191">
        <f t="shared" si="105"/>
        <v>4340</v>
      </c>
      <c r="AW136" s="191">
        <f t="shared" si="106"/>
        <v>4340</v>
      </c>
      <c r="AX136" s="191">
        <f t="shared" si="107"/>
        <v>173.6</v>
      </c>
      <c r="AY136" s="191">
        <f t="shared" si="108"/>
        <v>1900</v>
      </c>
      <c r="AZ136" s="191">
        <f t="shared" si="109"/>
        <v>1900</v>
      </c>
      <c r="BA136" s="191">
        <f t="shared" si="110"/>
        <v>95</v>
      </c>
      <c r="BB136" s="191">
        <f t="shared" si="111"/>
        <v>-318.22</v>
      </c>
      <c r="BC136" s="191">
        <f t="shared" si="112"/>
        <v>-6.11</v>
      </c>
      <c r="BD136" s="191">
        <f t="shared" si="113"/>
        <v>0</v>
      </c>
      <c r="BE136" s="191">
        <f t="shared" si="114"/>
        <v>-82.68</v>
      </c>
      <c r="BF136" s="191">
        <f t="shared" si="115"/>
        <v>-95</v>
      </c>
    </row>
    <row r="137" spans="2:58">
      <c r="B137" s="3" t="s">
        <v>341</v>
      </c>
      <c r="C137" s="166" t="str">
        <f>_xlfn.XLOOKUP(B137,'2024.9'!B:B,'2024.9'!G:G)</f>
        <v>2020/09/14</v>
      </c>
      <c r="D137">
        <f>_xlfn.XLOOKUP(B137,'Sum 2024.7-2024.9'!B:B,'Sum 2024.7-2024.9'!D:D)</f>
        <v>0</v>
      </c>
      <c r="E137" t="str">
        <f>_xlfn.XLOOKUP(B137,'2024.9'!B:B,'2024.9'!C:C)</f>
        <v>运营中心</v>
      </c>
      <c r="F137" t="str">
        <f>_xlfn.XLOOKUP(B137,'2024.9'!B:B,'2024.9'!F:F)</f>
        <v>装配钳工</v>
      </c>
      <c r="G137">
        <f>_xlfn.XLOOKUP(B137,'2024.9姓名及payroll计数'!A:A,'2024.9姓名及payroll计数'!B:B)</f>
        <v>1</v>
      </c>
      <c r="H137" s="10">
        <f>_xlfn.XLOOKUP(B137,'Sum 2024.7-2024.9'!B:B,'Sum 2024.7-2024.9'!H:H)</f>
        <v>8913.96</v>
      </c>
      <c r="I137" s="10">
        <f>IFERROR(AVERAGEIF(#REF!,B137,#REF!),0)</f>
        <v>0</v>
      </c>
      <c r="J137" s="10">
        <f>_xlfn.XLOOKUP(B137,'Sum 2024.7-2024.9'!B:B,'Sum 2024.7-2024.9'!J:J)</f>
        <v>1900</v>
      </c>
      <c r="K137" s="10">
        <f>IFERROR(AVERAGEIF(#REF!,B137,#REF!),0)</f>
        <v>0</v>
      </c>
      <c r="M137" s="10">
        <f>SUMIF('2024.9'!B:B,B137,'2024.9'!L:L)</f>
        <v>363.68</v>
      </c>
      <c r="O137" s="10">
        <f>SUMIF('2024.9'!B:B,B137,'2024.9'!N:N)</f>
        <v>9.09</v>
      </c>
      <c r="P137" s="10">
        <f>SUMIF('2024.9'!B:B,B137,'2024.9'!P:P)</f>
        <v>3.8</v>
      </c>
      <c r="R137" s="10">
        <f>SUMIF('2024.9'!B:B,B137,'2024.9'!M:M)</f>
        <v>90.92</v>
      </c>
      <c r="T137" s="10">
        <f>SUMIF('2024.9'!B:B,B137,'2024.9'!O:O)</f>
        <v>0</v>
      </c>
      <c r="U137" s="10">
        <f t="shared" si="78"/>
        <v>8913.96</v>
      </c>
      <c r="V137" s="10">
        <f t="shared" si="79"/>
        <v>8913.96</v>
      </c>
      <c r="W137" s="10">
        <f t="shared" si="80"/>
        <v>1337.094</v>
      </c>
      <c r="X137" s="10">
        <f t="shared" si="81"/>
        <v>8913.96</v>
      </c>
      <c r="Y137" s="10">
        <f t="shared" si="82"/>
        <v>8913.96</v>
      </c>
      <c r="Z137" s="10">
        <f t="shared" si="83"/>
        <v>71.31168</v>
      </c>
      <c r="AA137" s="10">
        <f t="shared" si="84"/>
        <v>8913.96</v>
      </c>
      <c r="AB137" s="10">
        <f t="shared" si="85"/>
        <v>17.82792</v>
      </c>
      <c r="AC137" s="10">
        <f t="shared" si="86"/>
        <v>8913.96</v>
      </c>
      <c r="AD137" s="10">
        <f t="shared" si="87"/>
        <v>5626</v>
      </c>
      <c r="AE137" s="10">
        <f t="shared" si="88"/>
        <v>225.04</v>
      </c>
      <c r="AF137" s="10">
        <f t="shared" si="89"/>
        <v>8913.96</v>
      </c>
      <c r="AG137" s="10">
        <f t="shared" si="90"/>
        <v>8913.96</v>
      </c>
      <c r="AH137" s="10">
        <f t="shared" si="91"/>
        <v>445.698</v>
      </c>
      <c r="AI137" s="10">
        <f t="shared" si="92"/>
        <v>-973.414</v>
      </c>
      <c r="AJ137" s="10">
        <f t="shared" si="93"/>
        <v>-62.22168</v>
      </c>
      <c r="AK137" s="10">
        <f t="shared" si="94"/>
        <v>-14.02792</v>
      </c>
      <c r="AL137" s="10">
        <f t="shared" si="95"/>
        <v>-134.12</v>
      </c>
      <c r="AM137" s="10">
        <f t="shared" si="96"/>
        <v>-445.698</v>
      </c>
      <c r="AN137" s="10">
        <f t="shared" si="97"/>
        <v>4546</v>
      </c>
      <c r="AO137" s="10">
        <f t="shared" si="98"/>
        <v>4546</v>
      </c>
      <c r="AP137" s="10">
        <f t="shared" si="99"/>
        <v>681.9</v>
      </c>
      <c r="AQ137" s="191">
        <f t="shared" si="100"/>
        <v>1900</v>
      </c>
      <c r="AR137" s="191">
        <f t="shared" si="101"/>
        <v>1900</v>
      </c>
      <c r="AS137" s="191">
        <f t="shared" si="102"/>
        <v>15.2</v>
      </c>
      <c r="AT137" s="191">
        <f t="shared" si="103"/>
        <v>1900</v>
      </c>
      <c r="AU137" s="191">
        <f t="shared" si="104"/>
        <v>3.8</v>
      </c>
      <c r="AV137" s="191">
        <f t="shared" si="105"/>
        <v>4340</v>
      </c>
      <c r="AW137" s="191">
        <f t="shared" si="106"/>
        <v>4340</v>
      </c>
      <c r="AX137" s="191">
        <f t="shared" si="107"/>
        <v>173.6</v>
      </c>
      <c r="AY137" s="191">
        <f t="shared" si="108"/>
        <v>1900</v>
      </c>
      <c r="AZ137" s="191">
        <f t="shared" si="109"/>
        <v>1900</v>
      </c>
      <c r="BA137" s="191">
        <f t="shared" si="110"/>
        <v>95</v>
      </c>
      <c r="BB137" s="191">
        <f t="shared" si="111"/>
        <v>-318.22</v>
      </c>
      <c r="BC137" s="191">
        <f t="shared" si="112"/>
        <v>-6.11</v>
      </c>
      <c r="BD137" s="191">
        <f t="shared" si="113"/>
        <v>0</v>
      </c>
      <c r="BE137" s="191">
        <f t="shared" si="114"/>
        <v>-82.68</v>
      </c>
      <c r="BF137" s="191">
        <f t="shared" si="115"/>
        <v>-95</v>
      </c>
    </row>
    <row r="138" spans="2:58">
      <c r="B138" s="3" t="s">
        <v>342</v>
      </c>
      <c r="C138" s="166" t="str">
        <f>_xlfn.XLOOKUP(B138,'2024.9'!B:B,'2024.9'!G:G)</f>
        <v>2018/02/01</v>
      </c>
      <c r="D138">
        <f>_xlfn.XLOOKUP(B138,'Sum 2024.7-2024.9'!B:B,'Sum 2024.7-2024.9'!D:D)</f>
        <v>0</v>
      </c>
      <c r="E138" t="str">
        <f>_xlfn.XLOOKUP(B138,'2024.9'!B:B,'2024.9'!C:C)</f>
        <v>人力资源部</v>
      </c>
      <c r="F138" t="str">
        <f>_xlfn.XLOOKUP(B138,'2024.9'!B:B,'2024.9'!F:F)</f>
        <v>清洁工</v>
      </c>
      <c r="G138">
        <f>_xlfn.XLOOKUP(B138,'2024.9姓名及payroll计数'!A:A,'2024.9姓名及payroll计数'!B:B)</f>
        <v>1</v>
      </c>
      <c r="H138" s="10">
        <f>_xlfn.XLOOKUP(B138,'Sum 2024.7-2024.9'!B:B,'Sum 2024.7-2024.9'!H:H)</f>
        <v>4419.37</v>
      </c>
      <c r="I138" s="10">
        <f>IFERROR(AVERAGEIF(#REF!,B138,#REF!),0)</f>
        <v>0</v>
      </c>
      <c r="J138" s="10">
        <f>_xlfn.XLOOKUP(B138,'Sum 2024.7-2024.9'!B:B,'Sum 2024.7-2024.9'!J:J)</f>
        <v>1900</v>
      </c>
      <c r="K138" s="10">
        <f>IFERROR(AVERAGEIF(#REF!,B138,#REF!),0)</f>
        <v>0</v>
      </c>
      <c r="M138" s="10">
        <f>SUMIF('2024.9'!B:B,B138,'2024.9'!L:L)</f>
        <v>0</v>
      </c>
      <c r="O138" s="10">
        <f>SUMIF('2024.9'!B:B,B138,'2024.9'!N:N)</f>
        <v>0</v>
      </c>
      <c r="P138" s="10">
        <f>SUMIF('2024.9'!B:B,B138,'2024.9'!P:P)</f>
        <v>0</v>
      </c>
      <c r="R138" s="10">
        <f>SUMIF('2024.9'!B:B,B138,'2024.9'!M:M)</f>
        <v>0</v>
      </c>
      <c r="T138" s="10">
        <f>SUMIF('2024.9'!B:B,B138,'2024.9'!O:O)</f>
        <v>0</v>
      </c>
      <c r="U138" s="10">
        <f t="shared" si="78"/>
        <v>4546</v>
      </c>
      <c r="V138" s="10">
        <f t="shared" si="79"/>
        <v>4546</v>
      </c>
      <c r="W138" s="10">
        <f t="shared" si="80"/>
        <v>681.9</v>
      </c>
      <c r="X138" s="10">
        <f t="shared" si="81"/>
        <v>4419.37</v>
      </c>
      <c r="Y138" s="10">
        <f t="shared" si="82"/>
        <v>4419.37</v>
      </c>
      <c r="Z138" s="10">
        <f t="shared" si="83"/>
        <v>35.35496</v>
      </c>
      <c r="AA138" s="10">
        <f t="shared" si="84"/>
        <v>4419.37</v>
      </c>
      <c r="AB138" s="10">
        <f t="shared" si="85"/>
        <v>8.83874</v>
      </c>
      <c r="AC138" s="10">
        <f t="shared" si="86"/>
        <v>4419.37</v>
      </c>
      <c r="AD138" s="10">
        <f t="shared" si="87"/>
        <v>4419.37</v>
      </c>
      <c r="AE138" s="10">
        <f t="shared" si="88"/>
        <v>176.7748</v>
      </c>
      <c r="AF138" s="10">
        <f t="shared" si="89"/>
        <v>4419.37</v>
      </c>
      <c r="AG138" s="10">
        <f t="shared" si="90"/>
        <v>4419.37</v>
      </c>
      <c r="AH138" s="10">
        <f t="shared" si="91"/>
        <v>220.9685</v>
      </c>
      <c r="AI138" s="10">
        <f t="shared" si="92"/>
        <v>-681.9</v>
      </c>
      <c r="AJ138" s="10">
        <f t="shared" si="93"/>
        <v>-35.35496</v>
      </c>
      <c r="AK138" s="10">
        <f t="shared" si="94"/>
        <v>-8.83874</v>
      </c>
      <c r="AL138" s="10">
        <f t="shared" si="95"/>
        <v>-176.7748</v>
      </c>
      <c r="AM138" s="10">
        <f t="shared" si="96"/>
        <v>-220.9685</v>
      </c>
      <c r="AN138" s="10">
        <f t="shared" si="97"/>
        <v>4546</v>
      </c>
      <c r="AO138" s="10">
        <f t="shared" si="98"/>
        <v>4546</v>
      </c>
      <c r="AP138" s="10">
        <f t="shared" si="99"/>
        <v>681.9</v>
      </c>
      <c r="AQ138" s="191">
        <f t="shared" si="100"/>
        <v>1900</v>
      </c>
      <c r="AR138" s="191">
        <f t="shared" si="101"/>
        <v>1900</v>
      </c>
      <c r="AS138" s="191">
        <f t="shared" si="102"/>
        <v>15.2</v>
      </c>
      <c r="AT138" s="191">
        <f t="shared" si="103"/>
        <v>1900</v>
      </c>
      <c r="AU138" s="191">
        <f t="shared" si="104"/>
        <v>3.8</v>
      </c>
      <c r="AV138" s="191">
        <f t="shared" si="105"/>
        <v>4340</v>
      </c>
      <c r="AW138" s="191">
        <f t="shared" si="106"/>
        <v>4340</v>
      </c>
      <c r="AX138" s="191">
        <f t="shared" si="107"/>
        <v>173.6</v>
      </c>
      <c r="AY138" s="191">
        <f t="shared" si="108"/>
        <v>1900</v>
      </c>
      <c r="AZ138" s="191">
        <f t="shared" si="109"/>
        <v>1900</v>
      </c>
      <c r="BA138" s="191">
        <f t="shared" si="110"/>
        <v>95</v>
      </c>
      <c r="BB138" s="191">
        <f t="shared" si="111"/>
        <v>-681.9</v>
      </c>
      <c r="BC138" s="191">
        <f t="shared" si="112"/>
        <v>-15.2</v>
      </c>
      <c r="BD138" s="191">
        <f t="shared" si="113"/>
        <v>-3.8</v>
      </c>
      <c r="BE138" s="191">
        <f t="shared" si="114"/>
        <v>-173.6</v>
      </c>
      <c r="BF138" s="191">
        <f t="shared" si="115"/>
        <v>-95</v>
      </c>
    </row>
    <row r="139" spans="2:58">
      <c r="B139" s="3" t="s">
        <v>530</v>
      </c>
      <c r="C139" s="166" t="str">
        <f>_xlfn.XLOOKUP(B139,'2024.9'!B:B,'2024.9'!G:G)</f>
        <v>2024/03/06</v>
      </c>
      <c r="D139">
        <f>_xlfn.XLOOKUP(B139,'Sum 2024.7-2024.9'!B:B,'Sum 2024.7-2024.9'!D:D)</f>
        <v>0</v>
      </c>
      <c r="E139" t="str">
        <f>_xlfn.XLOOKUP(B139,'2024.9'!B:B,'2024.9'!C:C)</f>
        <v>运营中心</v>
      </c>
      <c r="F139" t="str">
        <f>_xlfn.XLOOKUP(B139,'2024.9'!B:B,'2024.9'!F:F)</f>
        <v>装配钳工</v>
      </c>
      <c r="G139">
        <f>_xlfn.XLOOKUP(B139,'2024.9姓名及payroll计数'!A:A,'2024.9姓名及payroll计数'!B:B)</f>
        <v>1</v>
      </c>
      <c r="H139" s="10">
        <f>_xlfn.XLOOKUP(B139,'Sum 2024.7-2024.9'!B:B,'Sum 2024.7-2024.9'!H:H)</f>
        <v>5366.69</v>
      </c>
      <c r="I139" s="10">
        <f>IFERROR(AVERAGEIF(#REF!,B139,#REF!),0)</f>
        <v>0</v>
      </c>
      <c r="J139" s="10">
        <f>_xlfn.XLOOKUP(B139,'Sum 2024.7-2024.9'!B:B,'Sum 2024.7-2024.9'!J:J)</f>
        <v>1900</v>
      </c>
      <c r="K139" s="10">
        <f>IFERROR(AVERAGEIF(#REF!,B139,#REF!),0)</f>
        <v>0</v>
      </c>
      <c r="M139" s="10">
        <f>SUMIF('2024.9'!B:B,B139,'2024.9'!L:L)</f>
        <v>363.68</v>
      </c>
      <c r="O139" s="10">
        <f>SUMIF('2024.9'!B:B,B139,'2024.9'!N:N)</f>
        <v>9.09</v>
      </c>
      <c r="P139" s="10">
        <f>SUMIF('2024.9'!B:B,B139,'2024.9'!P:P)</f>
        <v>3.8</v>
      </c>
      <c r="R139" s="10">
        <f>SUMIF('2024.9'!B:B,B139,'2024.9'!M:M)</f>
        <v>90.92</v>
      </c>
      <c r="T139" s="10">
        <f>SUMIF('2024.9'!B:B,B139,'2024.9'!O:O)</f>
        <v>0</v>
      </c>
      <c r="U139" s="10">
        <f t="shared" si="78"/>
        <v>5366.69</v>
      </c>
      <c r="V139" s="10">
        <f t="shared" si="79"/>
        <v>5366.69</v>
      </c>
      <c r="W139" s="10">
        <f t="shared" si="80"/>
        <v>805.0035</v>
      </c>
      <c r="X139" s="10">
        <f t="shared" si="81"/>
        <v>5366.69</v>
      </c>
      <c r="Y139" s="10">
        <f t="shared" si="82"/>
        <v>5366.69</v>
      </c>
      <c r="Z139" s="10">
        <f t="shared" si="83"/>
        <v>42.93352</v>
      </c>
      <c r="AA139" s="10">
        <f t="shared" si="84"/>
        <v>5366.69</v>
      </c>
      <c r="AB139" s="10">
        <f t="shared" si="85"/>
        <v>10.73338</v>
      </c>
      <c r="AC139" s="10">
        <f t="shared" si="86"/>
        <v>5366.69</v>
      </c>
      <c r="AD139" s="10">
        <f t="shared" si="87"/>
        <v>5366.69</v>
      </c>
      <c r="AE139" s="10">
        <f t="shared" si="88"/>
        <v>214.6676</v>
      </c>
      <c r="AF139" s="10">
        <f t="shared" si="89"/>
        <v>5366.69</v>
      </c>
      <c r="AG139" s="10">
        <f t="shared" si="90"/>
        <v>5366.69</v>
      </c>
      <c r="AH139" s="10">
        <f t="shared" si="91"/>
        <v>268.3345</v>
      </c>
      <c r="AI139" s="10">
        <f t="shared" si="92"/>
        <v>-441.3235</v>
      </c>
      <c r="AJ139" s="10">
        <f t="shared" si="93"/>
        <v>-33.84352</v>
      </c>
      <c r="AK139" s="10">
        <f t="shared" si="94"/>
        <v>-6.93338</v>
      </c>
      <c r="AL139" s="10">
        <f t="shared" si="95"/>
        <v>-123.7476</v>
      </c>
      <c r="AM139" s="10">
        <f t="shared" si="96"/>
        <v>-268.3345</v>
      </c>
      <c r="AN139" s="10">
        <f t="shared" si="97"/>
        <v>4546</v>
      </c>
      <c r="AO139" s="10">
        <f t="shared" si="98"/>
        <v>4546</v>
      </c>
      <c r="AP139" s="10">
        <f t="shared" si="99"/>
        <v>681.9</v>
      </c>
      <c r="AQ139" s="191">
        <f t="shared" si="100"/>
        <v>1900</v>
      </c>
      <c r="AR139" s="191">
        <f t="shared" si="101"/>
        <v>1900</v>
      </c>
      <c r="AS139" s="191">
        <f t="shared" si="102"/>
        <v>15.2</v>
      </c>
      <c r="AT139" s="191">
        <f t="shared" si="103"/>
        <v>1900</v>
      </c>
      <c r="AU139" s="191">
        <f t="shared" si="104"/>
        <v>3.8</v>
      </c>
      <c r="AV139" s="191">
        <f t="shared" si="105"/>
        <v>4340</v>
      </c>
      <c r="AW139" s="191">
        <f t="shared" si="106"/>
        <v>4340</v>
      </c>
      <c r="AX139" s="191">
        <f t="shared" si="107"/>
        <v>173.6</v>
      </c>
      <c r="AY139" s="191">
        <f t="shared" si="108"/>
        <v>1900</v>
      </c>
      <c r="AZ139" s="191">
        <f t="shared" si="109"/>
        <v>1900</v>
      </c>
      <c r="BA139" s="191">
        <f t="shared" si="110"/>
        <v>95</v>
      </c>
      <c r="BB139" s="191">
        <f t="shared" si="111"/>
        <v>-318.22</v>
      </c>
      <c r="BC139" s="191">
        <f t="shared" si="112"/>
        <v>-6.11</v>
      </c>
      <c r="BD139" s="191">
        <f t="shared" si="113"/>
        <v>0</v>
      </c>
      <c r="BE139" s="191">
        <f t="shared" si="114"/>
        <v>-82.68</v>
      </c>
      <c r="BF139" s="191">
        <f t="shared" si="115"/>
        <v>-95</v>
      </c>
    </row>
    <row r="140" spans="2:58">
      <c r="B140" s="3" t="s">
        <v>344</v>
      </c>
      <c r="C140" s="166" t="str">
        <f>_xlfn.XLOOKUP(B140,'2024.9'!B:B,'2024.9'!G:G)</f>
        <v>2018/12/12</v>
      </c>
      <c r="D140">
        <f>_xlfn.XLOOKUP(B140,'Sum 2024.7-2024.9'!B:B,'Sum 2024.7-2024.9'!D:D)</f>
        <v>0</v>
      </c>
      <c r="E140" t="str">
        <f>_xlfn.XLOOKUP(B140,'2024.9'!B:B,'2024.9'!C:C)</f>
        <v>销售部</v>
      </c>
      <c r="F140" t="str">
        <f>_xlfn.XLOOKUP(B140,'2024.9'!B:B,'2024.9'!F:F)</f>
        <v>区域销售总监</v>
      </c>
      <c r="G140">
        <f>_xlfn.XLOOKUP(B140,'2024.9姓名及payroll计数'!A:A,'2024.9姓名及payroll计数'!B:B)</f>
        <v>1</v>
      </c>
      <c r="H140" s="10">
        <f>_xlfn.XLOOKUP(B140,'Sum 2024.7-2024.9'!B:B,'Sum 2024.7-2024.9'!H:H)</f>
        <v>20525</v>
      </c>
      <c r="I140" s="10">
        <f>IFERROR(AVERAGEIF(#REF!,B140,#REF!),0)</f>
        <v>0</v>
      </c>
      <c r="J140" s="10">
        <f>_xlfn.XLOOKUP(B140,'Sum 2024.7-2024.9'!B:B,'Sum 2024.7-2024.9'!J:J)</f>
        <v>8800</v>
      </c>
      <c r="K140" s="10">
        <f>IFERROR(AVERAGEIF(#REF!,B140,#REF!),0)</f>
        <v>0</v>
      </c>
      <c r="M140" s="10">
        <f>SUMIF('2024.9'!B:B,B140,'2024.9'!L:L)</f>
        <v>0</v>
      </c>
      <c r="O140" s="10">
        <f>SUMIF('2024.9'!B:B,B140,'2024.9'!N:N)</f>
        <v>0</v>
      </c>
      <c r="P140" s="10">
        <f>SUMIF('2024.9'!B:B,B140,'2024.9'!P:P)</f>
        <v>0</v>
      </c>
      <c r="R140" s="10">
        <f>SUMIF('2024.9'!B:B,B140,'2024.9'!M:M)</f>
        <v>0</v>
      </c>
      <c r="T140" s="10">
        <f>SUMIF('2024.9'!B:B,B140,'2024.9'!O:O)</f>
        <v>0</v>
      </c>
      <c r="U140" s="10">
        <f t="shared" si="78"/>
        <v>20525</v>
      </c>
      <c r="V140" s="10">
        <f t="shared" si="79"/>
        <v>20525</v>
      </c>
      <c r="W140" s="10">
        <f t="shared" si="80"/>
        <v>3078.75</v>
      </c>
      <c r="X140" s="10">
        <f t="shared" si="81"/>
        <v>20525</v>
      </c>
      <c r="Y140" s="10">
        <f t="shared" si="82"/>
        <v>20525</v>
      </c>
      <c r="Z140" s="10">
        <f t="shared" si="83"/>
        <v>164.2</v>
      </c>
      <c r="AA140" s="10">
        <f t="shared" si="84"/>
        <v>20525</v>
      </c>
      <c r="AB140" s="10">
        <f t="shared" si="85"/>
        <v>41.05</v>
      </c>
      <c r="AC140" s="10">
        <f t="shared" si="86"/>
        <v>20525</v>
      </c>
      <c r="AD140" s="10">
        <f t="shared" si="87"/>
        <v>5626</v>
      </c>
      <c r="AE140" s="10">
        <f t="shared" si="88"/>
        <v>225.04</v>
      </c>
      <c r="AF140" s="10">
        <f t="shared" si="89"/>
        <v>20525</v>
      </c>
      <c r="AG140" s="10">
        <f t="shared" si="90"/>
        <v>20525</v>
      </c>
      <c r="AH140" s="10">
        <f t="shared" si="91"/>
        <v>1026.25</v>
      </c>
      <c r="AI140" s="10">
        <f t="shared" si="92"/>
        <v>-3078.75</v>
      </c>
      <c r="AJ140" s="10">
        <f t="shared" si="93"/>
        <v>-164.2</v>
      </c>
      <c r="AK140" s="10">
        <f t="shared" si="94"/>
        <v>-41.05</v>
      </c>
      <c r="AL140" s="10">
        <f t="shared" si="95"/>
        <v>-225.04</v>
      </c>
      <c r="AM140" s="10">
        <f t="shared" si="96"/>
        <v>-1026.25</v>
      </c>
      <c r="AN140" s="10">
        <f t="shared" si="97"/>
        <v>8800</v>
      </c>
      <c r="AO140" s="10">
        <f t="shared" si="98"/>
        <v>8800</v>
      </c>
      <c r="AP140" s="10">
        <f t="shared" si="99"/>
        <v>1320</v>
      </c>
      <c r="AQ140" s="191">
        <f t="shared" si="100"/>
        <v>8800</v>
      </c>
      <c r="AR140" s="191">
        <f t="shared" si="101"/>
        <v>8800</v>
      </c>
      <c r="AS140" s="191">
        <f t="shared" si="102"/>
        <v>70.4</v>
      </c>
      <c r="AT140" s="191">
        <f t="shared" si="103"/>
        <v>8800</v>
      </c>
      <c r="AU140" s="191">
        <f t="shared" si="104"/>
        <v>17.6</v>
      </c>
      <c r="AV140" s="191">
        <f t="shared" si="105"/>
        <v>8800</v>
      </c>
      <c r="AW140" s="191">
        <f t="shared" si="106"/>
        <v>5626</v>
      </c>
      <c r="AX140" s="191">
        <f t="shared" si="107"/>
        <v>225.04</v>
      </c>
      <c r="AY140" s="191">
        <f t="shared" si="108"/>
        <v>8800</v>
      </c>
      <c r="AZ140" s="191">
        <f t="shared" si="109"/>
        <v>8800</v>
      </c>
      <c r="BA140" s="191">
        <f t="shared" si="110"/>
        <v>440</v>
      </c>
      <c r="BB140" s="191">
        <f t="shared" si="111"/>
        <v>-1320</v>
      </c>
      <c r="BC140" s="191">
        <f t="shared" si="112"/>
        <v>-70.4</v>
      </c>
      <c r="BD140" s="191">
        <f t="shared" si="113"/>
        <v>-17.6</v>
      </c>
      <c r="BE140" s="191">
        <f t="shared" si="114"/>
        <v>-225.04</v>
      </c>
      <c r="BF140" s="191">
        <f t="shared" si="115"/>
        <v>-440</v>
      </c>
    </row>
    <row r="141" spans="2:58">
      <c r="B141" s="3" t="s">
        <v>346</v>
      </c>
      <c r="C141" s="166" t="str">
        <f>_xlfn.XLOOKUP(B141,'2024.9'!B:B,'2024.9'!G:G)</f>
        <v>2020/11/16</v>
      </c>
      <c r="D141">
        <f>_xlfn.XLOOKUP(B141,'Sum 2024.7-2024.9'!B:B,'Sum 2024.7-2024.9'!D:D)</f>
        <v>0</v>
      </c>
      <c r="E141" t="str">
        <f>_xlfn.XLOOKUP(B141,'2024.9'!B:B,'2024.9'!C:C)</f>
        <v>服务营销中心</v>
      </c>
      <c r="F141" t="str">
        <f>_xlfn.XLOOKUP(B141,'2024.9'!B:B,'2024.9'!F:F)</f>
        <v>电气服务工程师（上海）</v>
      </c>
      <c r="G141">
        <f>_xlfn.XLOOKUP(B141,'2024.9姓名及payroll计数'!A:A,'2024.9姓名及payroll计数'!B:B)</f>
        <v>1</v>
      </c>
      <c r="H141" s="10">
        <f>_xlfn.XLOOKUP(B141,'Sum 2024.7-2024.9'!B:B,'Sum 2024.7-2024.9'!H:H)</f>
        <v>9363.05</v>
      </c>
      <c r="I141" s="10">
        <f>IFERROR(AVERAGEIF(#REF!,B141,#REF!),0)</f>
        <v>0</v>
      </c>
      <c r="J141" s="10">
        <f>_xlfn.XLOOKUP(B141,'Sum 2024.7-2024.9'!B:B,'Sum 2024.7-2024.9'!J:J)</f>
        <v>4925</v>
      </c>
      <c r="K141" s="10">
        <f>IFERROR(AVERAGEIF(#REF!,B141,#REF!),0)</f>
        <v>0</v>
      </c>
      <c r="M141" s="10">
        <f>SUMIF('2024.9'!B:B,B141,'2024.9'!L:L)</f>
        <v>0</v>
      </c>
      <c r="O141" s="10">
        <f>SUMIF('2024.9'!B:B,B141,'2024.9'!N:N)</f>
        <v>0</v>
      </c>
      <c r="P141" s="10">
        <f>SUMIF('2024.9'!B:B,B141,'2024.9'!P:P)</f>
        <v>0</v>
      </c>
      <c r="R141" s="10">
        <f>SUMIF('2024.9'!B:B,B141,'2024.9'!M:M)</f>
        <v>0</v>
      </c>
      <c r="T141" s="10">
        <f>SUMIF('2024.9'!B:B,B141,'2024.9'!O:O)</f>
        <v>0</v>
      </c>
      <c r="U141" s="10">
        <f t="shared" si="78"/>
        <v>9363.05</v>
      </c>
      <c r="V141" s="10">
        <f t="shared" si="79"/>
        <v>9363.05</v>
      </c>
      <c r="W141" s="10">
        <f t="shared" si="80"/>
        <v>1404.4575</v>
      </c>
      <c r="X141" s="10">
        <f t="shared" si="81"/>
        <v>9363.05</v>
      </c>
      <c r="Y141" s="10">
        <f t="shared" si="82"/>
        <v>9363.05</v>
      </c>
      <c r="Z141" s="10">
        <f t="shared" si="83"/>
        <v>74.9044</v>
      </c>
      <c r="AA141" s="10">
        <f t="shared" si="84"/>
        <v>9363.05</v>
      </c>
      <c r="AB141" s="10">
        <f t="shared" si="85"/>
        <v>18.7261</v>
      </c>
      <c r="AC141" s="10">
        <f t="shared" si="86"/>
        <v>9363.05</v>
      </c>
      <c r="AD141" s="10">
        <f t="shared" si="87"/>
        <v>5626</v>
      </c>
      <c r="AE141" s="10">
        <f t="shared" si="88"/>
        <v>225.04</v>
      </c>
      <c r="AF141" s="10">
        <f t="shared" si="89"/>
        <v>9363.05</v>
      </c>
      <c r="AG141" s="10">
        <f t="shared" si="90"/>
        <v>9363.05</v>
      </c>
      <c r="AH141" s="10">
        <f t="shared" si="91"/>
        <v>468.1525</v>
      </c>
      <c r="AI141" s="10">
        <f t="shared" si="92"/>
        <v>-1404.4575</v>
      </c>
      <c r="AJ141" s="10">
        <f t="shared" si="93"/>
        <v>-74.9044</v>
      </c>
      <c r="AK141" s="10">
        <f t="shared" si="94"/>
        <v>-18.7261</v>
      </c>
      <c r="AL141" s="10">
        <f t="shared" si="95"/>
        <v>-225.04</v>
      </c>
      <c r="AM141" s="10">
        <f t="shared" si="96"/>
        <v>-468.1525</v>
      </c>
      <c r="AN141" s="10">
        <f t="shared" si="97"/>
        <v>4925</v>
      </c>
      <c r="AO141" s="10">
        <f t="shared" si="98"/>
        <v>4925</v>
      </c>
      <c r="AP141" s="10">
        <f t="shared" si="99"/>
        <v>738.75</v>
      </c>
      <c r="AQ141" s="191">
        <f t="shared" si="100"/>
        <v>4925</v>
      </c>
      <c r="AR141" s="191">
        <f t="shared" si="101"/>
        <v>4925</v>
      </c>
      <c r="AS141" s="191">
        <f t="shared" si="102"/>
        <v>39.4</v>
      </c>
      <c r="AT141" s="191">
        <f t="shared" si="103"/>
        <v>4925</v>
      </c>
      <c r="AU141" s="191">
        <f t="shared" si="104"/>
        <v>9.85</v>
      </c>
      <c r="AV141" s="191">
        <f t="shared" si="105"/>
        <v>4925</v>
      </c>
      <c r="AW141" s="191">
        <f t="shared" si="106"/>
        <v>4925</v>
      </c>
      <c r="AX141" s="191">
        <f t="shared" si="107"/>
        <v>197</v>
      </c>
      <c r="AY141" s="191">
        <f t="shared" si="108"/>
        <v>4925</v>
      </c>
      <c r="AZ141" s="191">
        <f t="shared" si="109"/>
        <v>4925</v>
      </c>
      <c r="BA141" s="191">
        <f t="shared" si="110"/>
        <v>246.25</v>
      </c>
      <c r="BB141" s="191">
        <f t="shared" si="111"/>
        <v>-738.75</v>
      </c>
      <c r="BC141" s="191">
        <f t="shared" si="112"/>
        <v>-39.4</v>
      </c>
      <c r="BD141" s="191">
        <f t="shared" si="113"/>
        <v>-9.85</v>
      </c>
      <c r="BE141" s="191">
        <f t="shared" si="114"/>
        <v>-197</v>
      </c>
      <c r="BF141" s="191">
        <f t="shared" si="115"/>
        <v>-246.25</v>
      </c>
    </row>
    <row r="142" spans="2:58">
      <c r="B142" s="3" t="s">
        <v>347</v>
      </c>
      <c r="C142" s="166" t="str">
        <f>_xlfn.XLOOKUP(B142,'2024.9'!B:B,'2024.9'!G:G)</f>
        <v>2021/01/12</v>
      </c>
      <c r="D142">
        <f>_xlfn.XLOOKUP(B142,'Sum 2024.7-2024.9'!B:B,'Sum 2024.7-2024.9'!D:D)</f>
        <v>0</v>
      </c>
      <c r="E142" t="str">
        <f>_xlfn.XLOOKUP(B142,'2024.9'!B:B,'2024.9'!C:C)</f>
        <v>运营中心</v>
      </c>
      <c r="F142" t="str">
        <f>_xlfn.XLOOKUP(B142,'2024.9'!B:B,'2024.9'!F:F)</f>
        <v>仓管员</v>
      </c>
      <c r="G142">
        <f>_xlfn.XLOOKUP(B142,'2024.9姓名及payroll计数'!A:A,'2024.9姓名及payroll计数'!B:B)</f>
        <v>1</v>
      </c>
      <c r="H142" s="10">
        <f>_xlfn.XLOOKUP(B142,'Sum 2024.7-2024.9'!B:B,'Sum 2024.7-2024.9'!H:H)</f>
        <v>7144.85</v>
      </c>
      <c r="I142" s="10">
        <f>IFERROR(AVERAGEIF(#REF!,B142,#REF!),0)</f>
        <v>0</v>
      </c>
      <c r="J142" s="10">
        <f>_xlfn.XLOOKUP(B142,'Sum 2024.7-2024.9'!B:B,'Sum 2024.7-2024.9'!J:J)</f>
        <v>1900</v>
      </c>
      <c r="K142" s="10">
        <f>IFERROR(AVERAGEIF(#REF!,B142,#REF!),0)</f>
        <v>0</v>
      </c>
      <c r="M142" s="10">
        <f>SUMIF('2024.9'!B:B,B142,'2024.9'!L:L)</f>
        <v>363.68</v>
      </c>
      <c r="O142" s="10">
        <f>SUMIF('2024.9'!B:B,B142,'2024.9'!N:N)</f>
        <v>9.09</v>
      </c>
      <c r="P142" s="10">
        <f>SUMIF('2024.9'!B:B,B142,'2024.9'!P:P)</f>
        <v>3.8</v>
      </c>
      <c r="R142" s="10">
        <f>SUMIF('2024.9'!B:B,B142,'2024.9'!M:M)</f>
        <v>90.92</v>
      </c>
      <c r="T142" s="10">
        <f>SUMIF('2024.9'!B:B,B142,'2024.9'!O:O)</f>
        <v>0</v>
      </c>
      <c r="U142" s="10">
        <f t="shared" si="78"/>
        <v>7144.85</v>
      </c>
      <c r="V142" s="10">
        <f t="shared" si="79"/>
        <v>7144.85</v>
      </c>
      <c r="W142" s="10">
        <f t="shared" si="80"/>
        <v>1071.7275</v>
      </c>
      <c r="X142" s="10">
        <f t="shared" si="81"/>
        <v>7144.85</v>
      </c>
      <c r="Y142" s="10">
        <f t="shared" si="82"/>
        <v>7144.85</v>
      </c>
      <c r="Z142" s="10">
        <f t="shared" si="83"/>
        <v>57.1588</v>
      </c>
      <c r="AA142" s="10">
        <f t="shared" si="84"/>
        <v>7144.85</v>
      </c>
      <c r="AB142" s="10">
        <f t="shared" si="85"/>
        <v>14.2897</v>
      </c>
      <c r="AC142" s="10">
        <f t="shared" si="86"/>
        <v>7144.85</v>
      </c>
      <c r="AD142" s="10">
        <f t="shared" si="87"/>
        <v>5626</v>
      </c>
      <c r="AE142" s="10">
        <f t="shared" si="88"/>
        <v>225.04</v>
      </c>
      <c r="AF142" s="10">
        <f t="shared" si="89"/>
        <v>7144.85</v>
      </c>
      <c r="AG142" s="10">
        <f t="shared" si="90"/>
        <v>7144.85</v>
      </c>
      <c r="AH142" s="10">
        <f t="shared" si="91"/>
        <v>357.2425</v>
      </c>
      <c r="AI142" s="10">
        <f t="shared" si="92"/>
        <v>-708.0475</v>
      </c>
      <c r="AJ142" s="10">
        <f t="shared" si="93"/>
        <v>-48.0688</v>
      </c>
      <c r="AK142" s="10">
        <f t="shared" si="94"/>
        <v>-10.4897</v>
      </c>
      <c r="AL142" s="10">
        <f t="shared" si="95"/>
        <v>-134.12</v>
      </c>
      <c r="AM142" s="10">
        <f t="shared" si="96"/>
        <v>-357.2425</v>
      </c>
      <c r="AN142" s="10">
        <f t="shared" si="97"/>
        <v>4546</v>
      </c>
      <c r="AO142" s="10">
        <f t="shared" si="98"/>
        <v>4546</v>
      </c>
      <c r="AP142" s="10">
        <f t="shared" si="99"/>
        <v>681.9</v>
      </c>
      <c r="AQ142" s="191">
        <f t="shared" si="100"/>
        <v>1900</v>
      </c>
      <c r="AR142" s="191">
        <f t="shared" si="101"/>
        <v>1900</v>
      </c>
      <c r="AS142" s="191">
        <f t="shared" si="102"/>
        <v>15.2</v>
      </c>
      <c r="AT142" s="191">
        <f t="shared" si="103"/>
        <v>1900</v>
      </c>
      <c r="AU142" s="191">
        <f t="shared" si="104"/>
        <v>3.8</v>
      </c>
      <c r="AV142" s="191">
        <f t="shared" si="105"/>
        <v>4340</v>
      </c>
      <c r="AW142" s="191">
        <f t="shared" si="106"/>
        <v>4340</v>
      </c>
      <c r="AX142" s="191">
        <f t="shared" si="107"/>
        <v>173.6</v>
      </c>
      <c r="AY142" s="191">
        <f t="shared" si="108"/>
        <v>1900</v>
      </c>
      <c r="AZ142" s="191">
        <f t="shared" si="109"/>
        <v>1900</v>
      </c>
      <c r="BA142" s="191">
        <f t="shared" si="110"/>
        <v>95</v>
      </c>
      <c r="BB142" s="191">
        <f t="shared" si="111"/>
        <v>-318.22</v>
      </c>
      <c r="BC142" s="191">
        <f t="shared" si="112"/>
        <v>-6.11</v>
      </c>
      <c r="BD142" s="191">
        <f t="shared" si="113"/>
        <v>0</v>
      </c>
      <c r="BE142" s="191">
        <f t="shared" si="114"/>
        <v>-82.68</v>
      </c>
      <c r="BF142" s="191">
        <f t="shared" si="115"/>
        <v>-95</v>
      </c>
    </row>
    <row r="143" spans="2:58">
      <c r="B143" s="3" t="s">
        <v>348</v>
      </c>
      <c r="C143" s="166" t="str">
        <f>_xlfn.XLOOKUP(B143,'2024.9'!B:B,'2024.9'!G:G)</f>
        <v>2023/01/03</v>
      </c>
      <c r="D143">
        <f>_xlfn.XLOOKUP(B143,'Sum 2024.7-2024.9'!B:B,'Sum 2024.7-2024.9'!D:D)</f>
        <v>0</v>
      </c>
      <c r="E143" t="str">
        <f>_xlfn.XLOOKUP(B143,'2024.9'!B:B,'2024.9'!C:C)</f>
        <v>服务营销中心</v>
      </c>
      <c r="F143" t="str">
        <f>_xlfn.XLOOKUP(B143,'2024.9'!B:B,'2024.9'!F:F)</f>
        <v>项目经理</v>
      </c>
      <c r="G143">
        <f>_xlfn.XLOOKUP(B143,'2024.9姓名及payroll计数'!A:A,'2024.9姓名及payroll计数'!B:B)</f>
        <v>1</v>
      </c>
      <c r="H143" s="10">
        <f>_xlfn.XLOOKUP(B143,'Sum 2024.7-2024.9'!B:B,'Sum 2024.7-2024.9'!H:H)</f>
        <v>15660.4</v>
      </c>
      <c r="I143" s="10">
        <f>IFERROR(AVERAGEIF(#REF!,B143,#REF!),0)</f>
        <v>0</v>
      </c>
      <c r="J143" s="10">
        <f>_xlfn.XLOOKUP(B143,'Sum 2024.7-2024.9'!B:B,'Sum 2024.7-2024.9'!J:J)</f>
        <v>6160</v>
      </c>
      <c r="K143" s="10">
        <f>IFERROR(AVERAGEIF(#REF!,B143,#REF!),0)</f>
        <v>0</v>
      </c>
      <c r="M143" s="10">
        <f>SUMIF('2024.9'!B:B,B143,'2024.9'!L:L)</f>
        <v>363.68</v>
      </c>
      <c r="O143" s="10">
        <f>SUMIF('2024.9'!B:B,B143,'2024.9'!N:N)</f>
        <v>9.09</v>
      </c>
      <c r="P143" s="10">
        <f>SUMIF('2024.9'!B:B,B143,'2024.9'!P:P)</f>
        <v>3.8</v>
      </c>
      <c r="R143" s="10">
        <f>SUMIF('2024.9'!B:B,B143,'2024.9'!M:M)</f>
        <v>90.92</v>
      </c>
      <c r="T143" s="10">
        <f>SUMIF('2024.9'!B:B,B143,'2024.9'!O:O)</f>
        <v>800</v>
      </c>
      <c r="U143" s="10">
        <f t="shared" si="78"/>
        <v>15660.4</v>
      </c>
      <c r="V143" s="10">
        <f t="shared" si="79"/>
        <v>15660.4</v>
      </c>
      <c r="W143" s="10">
        <f t="shared" si="80"/>
        <v>2349.06</v>
      </c>
      <c r="X143" s="10">
        <f t="shared" si="81"/>
        <v>15660.4</v>
      </c>
      <c r="Y143" s="10">
        <f t="shared" si="82"/>
        <v>15660.4</v>
      </c>
      <c r="Z143" s="10">
        <f t="shared" si="83"/>
        <v>125.2832</v>
      </c>
      <c r="AA143" s="10">
        <f t="shared" si="84"/>
        <v>15660.4</v>
      </c>
      <c r="AB143" s="10">
        <f t="shared" si="85"/>
        <v>31.3208</v>
      </c>
      <c r="AC143" s="10">
        <f t="shared" si="86"/>
        <v>15660.4</v>
      </c>
      <c r="AD143" s="10">
        <f t="shared" si="87"/>
        <v>5626</v>
      </c>
      <c r="AE143" s="10">
        <f t="shared" si="88"/>
        <v>225.04</v>
      </c>
      <c r="AF143" s="10">
        <f t="shared" si="89"/>
        <v>15660.4</v>
      </c>
      <c r="AG143" s="10">
        <f t="shared" si="90"/>
        <v>15660.4</v>
      </c>
      <c r="AH143" s="10">
        <f t="shared" si="91"/>
        <v>783.02</v>
      </c>
      <c r="AI143" s="10">
        <f t="shared" si="92"/>
        <v>-1985.38</v>
      </c>
      <c r="AJ143" s="10">
        <f t="shared" si="93"/>
        <v>-116.1932</v>
      </c>
      <c r="AK143" s="10">
        <f t="shared" si="94"/>
        <v>-27.5208</v>
      </c>
      <c r="AL143" s="10">
        <f t="shared" si="95"/>
        <v>-134.12</v>
      </c>
      <c r="AM143" s="10">
        <f t="shared" si="96"/>
        <v>0</v>
      </c>
      <c r="AN143" s="10">
        <f t="shared" si="97"/>
        <v>6160</v>
      </c>
      <c r="AO143" s="10">
        <f t="shared" si="98"/>
        <v>6160</v>
      </c>
      <c r="AP143" s="10">
        <f t="shared" si="99"/>
        <v>924</v>
      </c>
      <c r="AQ143" s="191">
        <f t="shared" si="100"/>
        <v>6160</v>
      </c>
      <c r="AR143" s="191">
        <f t="shared" si="101"/>
        <v>6160</v>
      </c>
      <c r="AS143" s="191">
        <f t="shared" si="102"/>
        <v>49.28</v>
      </c>
      <c r="AT143" s="191">
        <f t="shared" si="103"/>
        <v>6160</v>
      </c>
      <c r="AU143" s="191">
        <f t="shared" si="104"/>
        <v>12.32</v>
      </c>
      <c r="AV143" s="191">
        <f t="shared" si="105"/>
        <v>6160</v>
      </c>
      <c r="AW143" s="191">
        <f t="shared" si="106"/>
        <v>5626</v>
      </c>
      <c r="AX143" s="191">
        <f t="shared" si="107"/>
        <v>225.04</v>
      </c>
      <c r="AY143" s="191">
        <f t="shared" si="108"/>
        <v>6160</v>
      </c>
      <c r="AZ143" s="191">
        <f t="shared" si="109"/>
        <v>6160</v>
      </c>
      <c r="BA143" s="191">
        <f t="shared" si="110"/>
        <v>308</v>
      </c>
      <c r="BB143" s="191">
        <f t="shared" si="111"/>
        <v>-560.32</v>
      </c>
      <c r="BC143" s="191">
        <f t="shared" si="112"/>
        <v>-40.19</v>
      </c>
      <c r="BD143" s="191">
        <f t="shared" si="113"/>
        <v>-8.52</v>
      </c>
      <c r="BE143" s="191">
        <f t="shared" si="114"/>
        <v>-134.12</v>
      </c>
      <c r="BF143" s="191">
        <f t="shared" si="115"/>
        <v>0</v>
      </c>
    </row>
    <row r="144" spans="2:58">
      <c r="B144" s="3" t="s">
        <v>349</v>
      </c>
      <c r="C144" s="166" t="str">
        <f>_xlfn.XLOOKUP(B144,'2024.9'!B:B,'2024.9'!G:G)</f>
        <v>2021/07/29</v>
      </c>
      <c r="D144">
        <f>_xlfn.XLOOKUP(B144,'Sum 2024.7-2024.9'!B:B,'Sum 2024.7-2024.9'!D:D)</f>
        <v>0</v>
      </c>
      <c r="E144" t="str">
        <f>_xlfn.XLOOKUP(B144,'2024.9'!B:B,'2024.9'!C:C)</f>
        <v>运营中心</v>
      </c>
      <c r="F144" t="str">
        <f>_xlfn.XLOOKUP(B144,'2024.9'!B:B,'2024.9'!F:F)</f>
        <v>装配电工</v>
      </c>
      <c r="G144">
        <f>_xlfn.XLOOKUP(B144,'2024.9姓名及payroll计数'!A:A,'2024.9姓名及payroll计数'!B:B)</f>
        <v>1</v>
      </c>
      <c r="H144" s="10">
        <f>_xlfn.XLOOKUP(B144,'Sum 2024.7-2024.9'!B:B,'Sum 2024.7-2024.9'!H:H)</f>
        <v>8787.9</v>
      </c>
      <c r="I144" s="10">
        <f>IFERROR(AVERAGEIF(#REF!,B144,#REF!),0)</f>
        <v>0</v>
      </c>
      <c r="J144" s="10">
        <f>_xlfn.XLOOKUP(B144,'Sum 2024.7-2024.9'!B:B,'Sum 2024.7-2024.9'!J:J)</f>
        <v>1900</v>
      </c>
      <c r="K144" s="10">
        <f>IFERROR(AVERAGEIF(#REF!,B144,#REF!),0)</f>
        <v>0</v>
      </c>
      <c r="M144" s="10">
        <f>SUMIF('2024.9'!B:B,B144,'2024.9'!L:L)</f>
        <v>363.68</v>
      </c>
      <c r="O144" s="10">
        <f>SUMIF('2024.9'!B:B,B144,'2024.9'!N:N)</f>
        <v>9.09</v>
      </c>
      <c r="P144" s="10">
        <f>SUMIF('2024.9'!B:B,B144,'2024.9'!P:P)</f>
        <v>3.8</v>
      </c>
      <c r="R144" s="10">
        <f>SUMIF('2024.9'!B:B,B144,'2024.9'!M:M)</f>
        <v>90.92</v>
      </c>
      <c r="T144" s="10">
        <f>SUMIF('2024.9'!B:B,B144,'2024.9'!O:O)</f>
        <v>0</v>
      </c>
      <c r="U144" s="10">
        <f t="shared" si="78"/>
        <v>8787.9</v>
      </c>
      <c r="V144" s="10">
        <f t="shared" si="79"/>
        <v>8787.9</v>
      </c>
      <c r="W144" s="10">
        <f t="shared" si="80"/>
        <v>1318.185</v>
      </c>
      <c r="X144" s="10">
        <f t="shared" si="81"/>
        <v>8787.9</v>
      </c>
      <c r="Y144" s="10">
        <f t="shared" si="82"/>
        <v>8787.9</v>
      </c>
      <c r="Z144" s="10">
        <f t="shared" si="83"/>
        <v>70.3032</v>
      </c>
      <c r="AA144" s="10">
        <f t="shared" si="84"/>
        <v>8787.9</v>
      </c>
      <c r="AB144" s="10">
        <f t="shared" si="85"/>
        <v>17.5758</v>
      </c>
      <c r="AC144" s="10">
        <f t="shared" si="86"/>
        <v>8787.9</v>
      </c>
      <c r="AD144" s="10">
        <f t="shared" si="87"/>
        <v>5626</v>
      </c>
      <c r="AE144" s="10">
        <f t="shared" si="88"/>
        <v>225.04</v>
      </c>
      <c r="AF144" s="10">
        <f t="shared" si="89"/>
        <v>8787.9</v>
      </c>
      <c r="AG144" s="10">
        <f t="shared" si="90"/>
        <v>8787.9</v>
      </c>
      <c r="AH144" s="10">
        <f t="shared" si="91"/>
        <v>439.395</v>
      </c>
      <c r="AI144" s="10">
        <f t="shared" si="92"/>
        <v>-954.505</v>
      </c>
      <c r="AJ144" s="10">
        <f t="shared" si="93"/>
        <v>-61.2132</v>
      </c>
      <c r="AK144" s="10">
        <f t="shared" si="94"/>
        <v>-13.7758</v>
      </c>
      <c r="AL144" s="10">
        <f t="shared" si="95"/>
        <v>-134.12</v>
      </c>
      <c r="AM144" s="10">
        <f t="shared" si="96"/>
        <v>-439.395</v>
      </c>
      <c r="AN144" s="10">
        <f t="shared" si="97"/>
        <v>4546</v>
      </c>
      <c r="AO144" s="10">
        <f t="shared" si="98"/>
        <v>4546</v>
      </c>
      <c r="AP144" s="10">
        <f t="shared" si="99"/>
        <v>681.9</v>
      </c>
      <c r="AQ144" s="191">
        <f t="shared" si="100"/>
        <v>1900</v>
      </c>
      <c r="AR144" s="191">
        <f t="shared" si="101"/>
        <v>1900</v>
      </c>
      <c r="AS144" s="191">
        <f t="shared" si="102"/>
        <v>15.2</v>
      </c>
      <c r="AT144" s="191">
        <f t="shared" si="103"/>
        <v>1900</v>
      </c>
      <c r="AU144" s="191">
        <f t="shared" si="104"/>
        <v>3.8</v>
      </c>
      <c r="AV144" s="191">
        <f t="shared" si="105"/>
        <v>4340</v>
      </c>
      <c r="AW144" s="191">
        <f t="shared" si="106"/>
        <v>4340</v>
      </c>
      <c r="AX144" s="191">
        <f t="shared" si="107"/>
        <v>173.6</v>
      </c>
      <c r="AY144" s="191">
        <f t="shared" si="108"/>
        <v>1900</v>
      </c>
      <c r="AZ144" s="191">
        <f t="shared" si="109"/>
        <v>1900</v>
      </c>
      <c r="BA144" s="191">
        <f t="shared" si="110"/>
        <v>95</v>
      </c>
      <c r="BB144" s="191">
        <f t="shared" si="111"/>
        <v>-318.22</v>
      </c>
      <c r="BC144" s="191">
        <f t="shared" si="112"/>
        <v>-6.11</v>
      </c>
      <c r="BD144" s="191">
        <f t="shared" si="113"/>
        <v>0</v>
      </c>
      <c r="BE144" s="191">
        <f t="shared" si="114"/>
        <v>-82.68</v>
      </c>
      <c r="BF144" s="191">
        <f t="shared" si="115"/>
        <v>-95</v>
      </c>
    </row>
    <row r="145" spans="2:58">
      <c r="B145" s="3" t="s">
        <v>350</v>
      </c>
      <c r="C145" s="166" t="str">
        <f>_xlfn.XLOOKUP(B145,'2024.9'!B:B,'2024.9'!G:G)</f>
        <v>2022/09/01</v>
      </c>
      <c r="D145">
        <f>_xlfn.XLOOKUP(B145,'Sum 2024.7-2024.9'!B:B,'Sum 2024.7-2024.9'!D:D)</f>
        <v>0</v>
      </c>
      <c r="E145" t="str">
        <f>_xlfn.XLOOKUP(B145,'2024.9'!B:B,'2024.9'!C:C)</f>
        <v>服务营销中心</v>
      </c>
      <c r="F145" t="str">
        <f>_xlfn.XLOOKUP(B145,'2024.9'!B:B,'2024.9'!F:F)</f>
        <v>项目经理</v>
      </c>
      <c r="G145">
        <f>_xlfn.XLOOKUP(B145,'2024.9姓名及payroll计数'!A:A,'2024.9姓名及payroll计数'!B:B)</f>
        <v>1</v>
      </c>
      <c r="H145" s="10">
        <f>_xlfn.XLOOKUP(B145,'Sum 2024.7-2024.9'!B:B,'Sum 2024.7-2024.9'!H:H)</f>
        <v>13226</v>
      </c>
      <c r="I145" s="10">
        <f>IFERROR(AVERAGEIF(#REF!,B145,#REF!),0)</f>
        <v>0</v>
      </c>
      <c r="J145" s="10">
        <f>_xlfn.XLOOKUP(B145,'Sum 2024.7-2024.9'!B:B,'Sum 2024.7-2024.9'!J:J)</f>
        <v>5000</v>
      </c>
      <c r="K145" s="10">
        <f>IFERROR(AVERAGEIF(#REF!,B145,#REF!),0)</f>
        <v>0</v>
      </c>
      <c r="M145" s="10">
        <f>SUMIF('2024.9'!B:B,B145,'2024.9'!L:L)</f>
        <v>0</v>
      </c>
      <c r="O145" s="10">
        <f>SUMIF('2024.9'!B:B,B145,'2024.9'!N:N)</f>
        <v>0</v>
      </c>
      <c r="P145" s="10">
        <f>SUMIF('2024.9'!B:B,B145,'2024.9'!P:P)</f>
        <v>0</v>
      </c>
      <c r="R145" s="10">
        <f>SUMIF('2024.9'!B:B,B145,'2024.9'!M:M)</f>
        <v>0</v>
      </c>
      <c r="T145" s="10">
        <f>SUMIF('2024.9'!B:B,B145,'2024.9'!O:O)</f>
        <v>0</v>
      </c>
      <c r="U145" s="10">
        <f t="shared" si="78"/>
        <v>13226</v>
      </c>
      <c r="V145" s="10">
        <f t="shared" si="79"/>
        <v>13226</v>
      </c>
      <c r="W145" s="10">
        <f t="shared" si="80"/>
        <v>1983.9</v>
      </c>
      <c r="X145" s="10">
        <f t="shared" si="81"/>
        <v>13226</v>
      </c>
      <c r="Y145" s="10">
        <f t="shared" si="82"/>
        <v>13226</v>
      </c>
      <c r="Z145" s="10">
        <f t="shared" si="83"/>
        <v>105.808</v>
      </c>
      <c r="AA145" s="10">
        <f t="shared" si="84"/>
        <v>13226</v>
      </c>
      <c r="AB145" s="10">
        <f t="shared" si="85"/>
        <v>26.452</v>
      </c>
      <c r="AC145" s="10">
        <f t="shared" si="86"/>
        <v>13226</v>
      </c>
      <c r="AD145" s="10">
        <f t="shared" si="87"/>
        <v>5626</v>
      </c>
      <c r="AE145" s="10">
        <f t="shared" si="88"/>
        <v>225.04</v>
      </c>
      <c r="AF145" s="10">
        <f t="shared" si="89"/>
        <v>13226</v>
      </c>
      <c r="AG145" s="10">
        <f t="shared" si="90"/>
        <v>13226</v>
      </c>
      <c r="AH145" s="10">
        <f t="shared" si="91"/>
        <v>661.3</v>
      </c>
      <c r="AI145" s="10">
        <f t="shared" si="92"/>
        <v>-1983.9</v>
      </c>
      <c r="AJ145" s="10">
        <f t="shared" si="93"/>
        <v>-105.808</v>
      </c>
      <c r="AK145" s="10">
        <f t="shared" si="94"/>
        <v>-26.452</v>
      </c>
      <c r="AL145" s="10">
        <f t="shared" si="95"/>
        <v>-225.04</v>
      </c>
      <c r="AM145" s="10">
        <f t="shared" si="96"/>
        <v>-661.3</v>
      </c>
      <c r="AN145" s="10">
        <f t="shared" si="97"/>
        <v>5000</v>
      </c>
      <c r="AO145" s="10">
        <f t="shared" si="98"/>
        <v>5000</v>
      </c>
      <c r="AP145" s="10">
        <f t="shared" si="99"/>
        <v>750</v>
      </c>
      <c r="AQ145" s="191">
        <f t="shared" si="100"/>
        <v>5000</v>
      </c>
      <c r="AR145" s="191">
        <f t="shared" si="101"/>
        <v>5000</v>
      </c>
      <c r="AS145" s="191">
        <f t="shared" si="102"/>
        <v>40</v>
      </c>
      <c r="AT145" s="191">
        <f t="shared" si="103"/>
        <v>5000</v>
      </c>
      <c r="AU145" s="191">
        <f t="shared" si="104"/>
        <v>10</v>
      </c>
      <c r="AV145" s="191">
        <f t="shared" si="105"/>
        <v>5000</v>
      </c>
      <c r="AW145" s="191">
        <f t="shared" si="106"/>
        <v>5000</v>
      </c>
      <c r="AX145" s="191">
        <f t="shared" si="107"/>
        <v>200</v>
      </c>
      <c r="AY145" s="191">
        <f t="shared" si="108"/>
        <v>5000</v>
      </c>
      <c r="AZ145" s="191">
        <f t="shared" si="109"/>
        <v>5000</v>
      </c>
      <c r="BA145" s="191">
        <f t="shared" si="110"/>
        <v>250</v>
      </c>
      <c r="BB145" s="191">
        <f t="shared" si="111"/>
        <v>-750</v>
      </c>
      <c r="BC145" s="191">
        <f t="shared" si="112"/>
        <v>-40</v>
      </c>
      <c r="BD145" s="191">
        <f t="shared" si="113"/>
        <v>-10</v>
      </c>
      <c r="BE145" s="191">
        <f t="shared" si="114"/>
        <v>-200</v>
      </c>
      <c r="BF145" s="191">
        <f t="shared" si="115"/>
        <v>-250</v>
      </c>
    </row>
    <row r="146" spans="2:58">
      <c r="B146" s="3" t="s">
        <v>351</v>
      </c>
      <c r="C146" s="166" t="str">
        <f>_xlfn.XLOOKUP(B146,'2024.9'!B:B,'2024.9'!G:G)</f>
        <v>2022/12/14</v>
      </c>
      <c r="D146">
        <f>_xlfn.XLOOKUP(B146,'Sum 2024.7-2024.9'!B:B,'Sum 2024.7-2024.9'!D:D)</f>
        <v>0</v>
      </c>
      <c r="E146" t="str">
        <f>_xlfn.XLOOKUP(B146,'2024.9'!B:B,'2024.9'!C:C)</f>
        <v>运营中心</v>
      </c>
      <c r="F146" t="str">
        <f>_xlfn.XLOOKUP(B146,'2024.9'!B:B,'2024.9'!F:F)</f>
        <v>质量主管</v>
      </c>
      <c r="G146">
        <f>_xlfn.XLOOKUP(B146,'2024.9姓名及payroll计数'!A:A,'2024.9姓名及payroll计数'!B:B)</f>
        <v>1</v>
      </c>
      <c r="H146" s="10">
        <f>_xlfn.XLOOKUP(B146,'Sum 2024.7-2024.9'!B:B,'Sum 2024.7-2024.9'!H:H)</f>
        <v>11530</v>
      </c>
      <c r="I146" s="10">
        <f>IFERROR(AVERAGEIF(#REF!,B146,#REF!),0)</f>
        <v>0</v>
      </c>
      <c r="J146" s="10">
        <f>_xlfn.XLOOKUP(B146,'Sum 2024.7-2024.9'!B:B,'Sum 2024.7-2024.9'!J:J)</f>
        <v>4480</v>
      </c>
      <c r="K146" s="10">
        <f>IFERROR(AVERAGEIF(#REF!,B146,#REF!),0)</f>
        <v>0</v>
      </c>
      <c r="M146" s="10">
        <f>SUMIF('2024.9'!B:B,B146,'2024.9'!L:L)</f>
        <v>363.68</v>
      </c>
      <c r="O146" s="10">
        <f>SUMIF('2024.9'!B:B,B146,'2024.9'!N:N)</f>
        <v>9.09</v>
      </c>
      <c r="P146" s="10">
        <f>SUMIF('2024.9'!B:B,B146,'2024.9'!P:P)</f>
        <v>3.8</v>
      </c>
      <c r="R146" s="10">
        <f>SUMIF('2024.9'!B:B,B146,'2024.9'!M:M)</f>
        <v>90.92</v>
      </c>
      <c r="T146" s="10">
        <f>SUMIF('2024.9'!B:B,B146,'2024.9'!O:O)</f>
        <v>95</v>
      </c>
      <c r="U146" s="10">
        <f t="shared" si="78"/>
        <v>11530</v>
      </c>
      <c r="V146" s="10">
        <f t="shared" si="79"/>
        <v>11530</v>
      </c>
      <c r="W146" s="10">
        <f t="shared" si="80"/>
        <v>1729.5</v>
      </c>
      <c r="X146" s="10">
        <f t="shared" si="81"/>
        <v>11530</v>
      </c>
      <c r="Y146" s="10">
        <f t="shared" si="82"/>
        <v>11530</v>
      </c>
      <c r="Z146" s="10">
        <f t="shared" si="83"/>
        <v>92.24</v>
      </c>
      <c r="AA146" s="10">
        <f t="shared" si="84"/>
        <v>11530</v>
      </c>
      <c r="AB146" s="10">
        <f t="shared" si="85"/>
        <v>23.06</v>
      </c>
      <c r="AC146" s="10">
        <f t="shared" si="86"/>
        <v>11530</v>
      </c>
      <c r="AD146" s="10">
        <f t="shared" si="87"/>
        <v>5626</v>
      </c>
      <c r="AE146" s="10">
        <f t="shared" si="88"/>
        <v>225.04</v>
      </c>
      <c r="AF146" s="10">
        <f t="shared" si="89"/>
        <v>11530</v>
      </c>
      <c r="AG146" s="10">
        <f t="shared" si="90"/>
        <v>11530</v>
      </c>
      <c r="AH146" s="10">
        <f t="shared" si="91"/>
        <v>576.5</v>
      </c>
      <c r="AI146" s="10">
        <f t="shared" si="92"/>
        <v>-1365.82</v>
      </c>
      <c r="AJ146" s="10">
        <f t="shared" si="93"/>
        <v>-83.15</v>
      </c>
      <c r="AK146" s="10">
        <f t="shared" si="94"/>
        <v>-19.26</v>
      </c>
      <c r="AL146" s="10">
        <f t="shared" si="95"/>
        <v>-134.12</v>
      </c>
      <c r="AM146" s="10">
        <f t="shared" si="96"/>
        <v>-481.5</v>
      </c>
      <c r="AN146" s="10">
        <f t="shared" si="97"/>
        <v>4546</v>
      </c>
      <c r="AO146" s="10">
        <f t="shared" si="98"/>
        <v>4546</v>
      </c>
      <c r="AP146" s="10">
        <f t="shared" si="99"/>
        <v>681.9</v>
      </c>
      <c r="AQ146" s="191">
        <f t="shared" si="100"/>
        <v>4480</v>
      </c>
      <c r="AR146" s="191">
        <f t="shared" si="101"/>
        <v>4480</v>
      </c>
      <c r="AS146" s="191">
        <f t="shared" si="102"/>
        <v>35.84</v>
      </c>
      <c r="AT146" s="191">
        <f t="shared" si="103"/>
        <v>4480</v>
      </c>
      <c r="AU146" s="191">
        <f t="shared" si="104"/>
        <v>8.96</v>
      </c>
      <c r="AV146" s="191">
        <f t="shared" si="105"/>
        <v>4480</v>
      </c>
      <c r="AW146" s="191">
        <f t="shared" si="106"/>
        <v>4480</v>
      </c>
      <c r="AX146" s="191">
        <f t="shared" si="107"/>
        <v>179.2</v>
      </c>
      <c r="AY146" s="191">
        <f t="shared" si="108"/>
        <v>4480</v>
      </c>
      <c r="AZ146" s="191">
        <f t="shared" si="109"/>
        <v>4480</v>
      </c>
      <c r="BA146" s="191">
        <f t="shared" si="110"/>
        <v>224</v>
      </c>
      <c r="BB146" s="191">
        <f t="shared" si="111"/>
        <v>-318.22</v>
      </c>
      <c r="BC146" s="191">
        <f t="shared" si="112"/>
        <v>-26.75</v>
      </c>
      <c r="BD146" s="191">
        <f t="shared" si="113"/>
        <v>-5.16</v>
      </c>
      <c r="BE146" s="191">
        <f t="shared" si="114"/>
        <v>-88.28</v>
      </c>
      <c r="BF146" s="191">
        <f t="shared" si="115"/>
        <v>-129</v>
      </c>
    </row>
    <row r="147" spans="2:58">
      <c r="B147" s="3" t="s">
        <v>492</v>
      </c>
      <c r="C147" s="166" t="str">
        <f>_xlfn.XLOOKUP(B147,'2024.9'!B:B,'2024.9'!G:G)</f>
        <v>2023/08/07</v>
      </c>
      <c r="D147">
        <f>_xlfn.XLOOKUP(B147,'Sum 2024.7-2024.9'!B:B,'Sum 2024.7-2024.9'!D:D)</f>
        <v>0</v>
      </c>
      <c r="E147" t="str">
        <f>_xlfn.XLOOKUP(B147,'2024.9'!B:B,'2024.9'!C:C)</f>
        <v>运营中心</v>
      </c>
      <c r="F147" t="str">
        <f>_xlfn.XLOOKUP(B147,'2024.9'!B:B,'2024.9'!F:F)</f>
        <v>普工</v>
      </c>
      <c r="G147">
        <f>_xlfn.XLOOKUP(B147,'2024.9姓名及payroll计数'!A:A,'2024.9姓名及payroll计数'!B:B)</f>
        <v>1</v>
      </c>
      <c r="H147" s="10">
        <f>_xlfn.XLOOKUP(B147,'Sum 2024.7-2024.9'!B:B,'Sum 2024.7-2024.9'!H:H)</f>
        <v>5444.59</v>
      </c>
      <c r="I147" s="10">
        <f>IFERROR(AVERAGEIF(#REF!,B147,#REF!),0)</f>
        <v>0</v>
      </c>
      <c r="J147" s="10">
        <f>_xlfn.XLOOKUP(B147,'Sum 2024.7-2024.9'!B:B,'Sum 2024.7-2024.9'!J:J)</f>
        <v>1900</v>
      </c>
      <c r="K147" s="10">
        <f>IFERROR(AVERAGEIF(#REF!,B147,#REF!),0)</f>
        <v>0</v>
      </c>
      <c r="M147" s="10">
        <f>SUMIF('2024.9'!B:B,B147,'2024.9'!L:L)</f>
        <v>0</v>
      </c>
      <c r="O147" s="10">
        <f>SUMIF('2024.9'!B:B,B147,'2024.9'!N:N)</f>
        <v>0</v>
      </c>
      <c r="P147" s="10">
        <f>SUMIF('2024.9'!B:B,B147,'2024.9'!P:P)</f>
        <v>0</v>
      </c>
      <c r="R147" s="10">
        <f>SUMIF('2024.9'!B:B,B147,'2024.9'!M:M)</f>
        <v>0</v>
      </c>
      <c r="T147" s="10">
        <f>SUMIF('2024.9'!B:B,B147,'2024.9'!O:O)</f>
        <v>0</v>
      </c>
      <c r="U147" s="10">
        <f t="shared" si="78"/>
        <v>5444.59</v>
      </c>
      <c r="V147" s="10">
        <f t="shared" si="79"/>
        <v>5444.59</v>
      </c>
      <c r="W147" s="10">
        <f t="shared" si="80"/>
        <v>816.6885</v>
      </c>
      <c r="X147" s="10">
        <f t="shared" si="81"/>
        <v>5444.59</v>
      </c>
      <c r="Y147" s="10">
        <f t="shared" si="82"/>
        <v>5444.59</v>
      </c>
      <c r="Z147" s="10">
        <f t="shared" si="83"/>
        <v>43.55672</v>
      </c>
      <c r="AA147" s="10">
        <f t="shared" si="84"/>
        <v>5444.59</v>
      </c>
      <c r="AB147" s="10">
        <f t="shared" si="85"/>
        <v>10.88918</v>
      </c>
      <c r="AC147" s="10">
        <f t="shared" si="86"/>
        <v>5444.59</v>
      </c>
      <c r="AD147" s="10">
        <f t="shared" si="87"/>
        <v>5444.59</v>
      </c>
      <c r="AE147" s="10">
        <f t="shared" si="88"/>
        <v>217.7836</v>
      </c>
      <c r="AF147" s="10">
        <f t="shared" si="89"/>
        <v>5444.59</v>
      </c>
      <c r="AG147" s="10">
        <f t="shared" si="90"/>
        <v>5444.59</v>
      </c>
      <c r="AH147" s="10">
        <f t="shared" si="91"/>
        <v>272.2295</v>
      </c>
      <c r="AI147" s="10">
        <f t="shared" si="92"/>
        <v>-816.6885</v>
      </c>
      <c r="AJ147" s="10">
        <f t="shared" si="93"/>
        <v>-43.55672</v>
      </c>
      <c r="AK147" s="10">
        <f t="shared" si="94"/>
        <v>-10.88918</v>
      </c>
      <c r="AL147" s="10">
        <f t="shared" si="95"/>
        <v>-217.7836</v>
      </c>
      <c r="AM147" s="10">
        <f t="shared" si="96"/>
        <v>-272.2295</v>
      </c>
      <c r="AN147" s="10">
        <f t="shared" si="97"/>
        <v>4546</v>
      </c>
      <c r="AO147" s="10">
        <f t="shared" si="98"/>
        <v>4546</v>
      </c>
      <c r="AP147" s="10">
        <f t="shared" si="99"/>
        <v>681.9</v>
      </c>
      <c r="AQ147" s="191">
        <f t="shared" si="100"/>
        <v>1900</v>
      </c>
      <c r="AR147" s="191">
        <f t="shared" si="101"/>
        <v>1900</v>
      </c>
      <c r="AS147" s="191">
        <f t="shared" si="102"/>
        <v>15.2</v>
      </c>
      <c r="AT147" s="191">
        <f t="shared" si="103"/>
        <v>1900</v>
      </c>
      <c r="AU147" s="191">
        <f t="shared" si="104"/>
        <v>3.8</v>
      </c>
      <c r="AV147" s="191">
        <f t="shared" si="105"/>
        <v>4340</v>
      </c>
      <c r="AW147" s="191">
        <f t="shared" si="106"/>
        <v>4340</v>
      </c>
      <c r="AX147" s="191">
        <f t="shared" si="107"/>
        <v>173.6</v>
      </c>
      <c r="AY147" s="191">
        <f t="shared" si="108"/>
        <v>1900</v>
      </c>
      <c r="AZ147" s="191">
        <f t="shared" si="109"/>
        <v>1900</v>
      </c>
      <c r="BA147" s="191">
        <f t="shared" si="110"/>
        <v>95</v>
      </c>
      <c r="BB147" s="191">
        <f t="shared" si="111"/>
        <v>-681.9</v>
      </c>
      <c r="BC147" s="191">
        <f t="shared" si="112"/>
        <v>-15.2</v>
      </c>
      <c r="BD147" s="191">
        <f t="shared" si="113"/>
        <v>-3.8</v>
      </c>
      <c r="BE147" s="191">
        <f t="shared" si="114"/>
        <v>-173.6</v>
      </c>
      <c r="BF147" s="191">
        <f t="shared" si="115"/>
        <v>-95</v>
      </c>
    </row>
    <row r="148" spans="2:58">
      <c r="B148" s="3" t="s">
        <v>353</v>
      </c>
      <c r="C148" s="166" t="str">
        <f>_xlfn.XLOOKUP(B148,'2024.9'!B:B,'2024.9'!G:G)</f>
        <v>2015/04/02</v>
      </c>
      <c r="D148">
        <f>_xlfn.XLOOKUP(B148,'Sum 2024.7-2024.9'!B:B,'Sum 2024.7-2024.9'!D:D)</f>
        <v>0</v>
      </c>
      <c r="E148" t="str">
        <f>_xlfn.XLOOKUP(B148,'2024.9'!B:B,'2024.9'!C:C)</f>
        <v>运营中心</v>
      </c>
      <c r="F148" t="str">
        <f>_xlfn.XLOOKUP(B148,'2024.9'!B:B,'2024.9'!F:F)</f>
        <v>生产经理</v>
      </c>
      <c r="G148">
        <f>_xlfn.XLOOKUP(B148,'2024.9姓名及payroll计数'!A:A,'2024.9姓名及payroll计数'!B:B)</f>
        <v>1</v>
      </c>
      <c r="H148" s="10">
        <f>_xlfn.XLOOKUP(B148,'Sum 2024.7-2024.9'!B:B,'Sum 2024.7-2024.9'!H:H)</f>
        <v>14578.6</v>
      </c>
      <c r="I148" s="10">
        <f>IFERROR(AVERAGEIF(#REF!,B148,#REF!),0)</f>
        <v>0</v>
      </c>
      <c r="J148" s="10">
        <f>_xlfn.XLOOKUP(B148,'Sum 2024.7-2024.9'!B:B,'Sum 2024.7-2024.9'!J:J)</f>
        <v>6070</v>
      </c>
      <c r="K148" s="10">
        <f>IFERROR(AVERAGEIF(#REF!,B148,#REF!),0)</f>
        <v>0</v>
      </c>
      <c r="M148" s="10">
        <f>SUMIF('2024.9'!B:B,B148,'2024.9'!L:L)</f>
        <v>363.68</v>
      </c>
      <c r="O148" s="10">
        <f>SUMIF('2024.9'!B:B,B148,'2024.9'!N:N)</f>
        <v>9.09</v>
      </c>
      <c r="P148" s="10">
        <f>SUMIF('2024.9'!B:B,B148,'2024.9'!P:P)</f>
        <v>3.8</v>
      </c>
      <c r="R148" s="10">
        <f>SUMIF('2024.9'!B:B,B148,'2024.9'!M:M)</f>
        <v>90.92</v>
      </c>
      <c r="T148" s="10">
        <f>SUMIF('2024.9'!B:B,B148,'2024.9'!O:O)</f>
        <v>1500</v>
      </c>
      <c r="U148" s="10">
        <f t="shared" si="78"/>
        <v>14578.6</v>
      </c>
      <c r="V148" s="10">
        <f t="shared" si="79"/>
        <v>14578.6</v>
      </c>
      <c r="W148" s="10">
        <f t="shared" si="80"/>
        <v>2186.79</v>
      </c>
      <c r="X148" s="10">
        <f t="shared" si="81"/>
        <v>14578.6</v>
      </c>
      <c r="Y148" s="10">
        <f t="shared" si="82"/>
        <v>14578.6</v>
      </c>
      <c r="Z148" s="10">
        <f t="shared" si="83"/>
        <v>116.6288</v>
      </c>
      <c r="AA148" s="10">
        <f t="shared" si="84"/>
        <v>14578.6</v>
      </c>
      <c r="AB148" s="10">
        <f t="shared" si="85"/>
        <v>29.1572</v>
      </c>
      <c r="AC148" s="10">
        <f t="shared" si="86"/>
        <v>14578.6</v>
      </c>
      <c r="AD148" s="10">
        <f t="shared" si="87"/>
        <v>5626</v>
      </c>
      <c r="AE148" s="10">
        <f t="shared" si="88"/>
        <v>225.04</v>
      </c>
      <c r="AF148" s="10">
        <f t="shared" si="89"/>
        <v>14578.6</v>
      </c>
      <c r="AG148" s="10">
        <f t="shared" si="90"/>
        <v>14578.6</v>
      </c>
      <c r="AH148" s="10">
        <f t="shared" si="91"/>
        <v>728.93</v>
      </c>
      <c r="AI148" s="10">
        <f t="shared" si="92"/>
        <v>-1823.11</v>
      </c>
      <c r="AJ148" s="10">
        <f t="shared" si="93"/>
        <v>-107.5388</v>
      </c>
      <c r="AK148" s="10">
        <f t="shared" si="94"/>
        <v>-25.3572</v>
      </c>
      <c r="AL148" s="10">
        <f t="shared" si="95"/>
        <v>-134.12</v>
      </c>
      <c r="AM148" s="10">
        <f t="shared" si="96"/>
        <v>0</v>
      </c>
      <c r="AN148" s="10">
        <f t="shared" si="97"/>
        <v>6070</v>
      </c>
      <c r="AO148" s="10">
        <f t="shared" si="98"/>
        <v>6070</v>
      </c>
      <c r="AP148" s="10">
        <f t="shared" si="99"/>
        <v>910.5</v>
      </c>
      <c r="AQ148" s="191">
        <f t="shared" si="100"/>
        <v>6070</v>
      </c>
      <c r="AR148" s="191">
        <f t="shared" si="101"/>
        <v>6070</v>
      </c>
      <c r="AS148" s="191">
        <f t="shared" si="102"/>
        <v>48.56</v>
      </c>
      <c r="AT148" s="191">
        <f t="shared" si="103"/>
        <v>6070</v>
      </c>
      <c r="AU148" s="191">
        <f t="shared" si="104"/>
        <v>12.14</v>
      </c>
      <c r="AV148" s="191">
        <f t="shared" si="105"/>
        <v>6070</v>
      </c>
      <c r="AW148" s="191">
        <f t="shared" si="106"/>
        <v>5626</v>
      </c>
      <c r="AX148" s="191">
        <f t="shared" si="107"/>
        <v>225.04</v>
      </c>
      <c r="AY148" s="191">
        <f t="shared" si="108"/>
        <v>6070</v>
      </c>
      <c r="AZ148" s="191">
        <f t="shared" si="109"/>
        <v>6070</v>
      </c>
      <c r="BA148" s="191">
        <f t="shared" si="110"/>
        <v>303.5</v>
      </c>
      <c r="BB148" s="191">
        <f t="shared" si="111"/>
        <v>-546.82</v>
      </c>
      <c r="BC148" s="191">
        <f t="shared" si="112"/>
        <v>-39.47</v>
      </c>
      <c r="BD148" s="191">
        <f t="shared" si="113"/>
        <v>-8.34</v>
      </c>
      <c r="BE148" s="191">
        <f t="shared" si="114"/>
        <v>-134.12</v>
      </c>
      <c r="BF148" s="191">
        <f t="shared" si="115"/>
        <v>0</v>
      </c>
    </row>
    <row r="149" spans="2:58">
      <c r="B149" s="3" t="s">
        <v>531</v>
      </c>
      <c r="C149" s="166" t="str">
        <f>_xlfn.XLOOKUP(B149,'2024.9'!B:B,'2024.9'!G:G)</f>
        <v>2024/05/23</v>
      </c>
      <c r="D149">
        <f>_xlfn.XLOOKUP(B149,'Sum 2024.7-2024.9'!B:B,'Sum 2024.7-2024.9'!D:D)</f>
        <v>0</v>
      </c>
      <c r="E149" t="str">
        <f>_xlfn.XLOOKUP(B149,'2024.9'!B:B,'2024.9'!C:C)</f>
        <v>服务营销中心</v>
      </c>
      <c r="F149" t="str">
        <f>_xlfn.XLOOKUP(B149,'2024.9'!B:B,'2024.9'!F:F)</f>
        <v>机械服务工程师（上海）</v>
      </c>
      <c r="G149">
        <f>_xlfn.XLOOKUP(B149,'2024.9姓名及payroll计数'!A:A,'2024.9姓名及payroll计数'!B:B)</f>
        <v>1</v>
      </c>
      <c r="H149" s="10">
        <f>_xlfn.XLOOKUP(B149,'Sum 2024.7-2024.9'!B:B,'Sum 2024.7-2024.9'!H:H)</f>
        <v>2686.87</v>
      </c>
      <c r="I149" s="10">
        <f>IFERROR(AVERAGEIF(#REF!,B149,#REF!),0)</f>
        <v>0</v>
      </c>
      <c r="J149" s="10">
        <f>_xlfn.XLOOKUP(B149,'Sum 2024.7-2024.9'!B:B,'Sum 2024.7-2024.9'!J:J)</f>
        <v>4000</v>
      </c>
      <c r="K149" s="10">
        <f>IFERROR(AVERAGEIF(#REF!,B149,#REF!),0)</f>
        <v>0</v>
      </c>
      <c r="M149" s="10">
        <f>SUMIF('2024.9'!B:B,B149,'2024.9'!L:L)</f>
        <v>0</v>
      </c>
      <c r="O149" s="10">
        <f>SUMIF('2024.9'!B:B,B149,'2024.9'!N:N)</f>
        <v>0</v>
      </c>
      <c r="P149" s="10">
        <f>SUMIF('2024.9'!B:B,B149,'2024.9'!P:P)</f>
        <v>0</v>
      </c>
      <c r="R149" s="10">
        <f>SUMIF('2024.9'!B:B,B149,'2024.9'!M:M)</f>
        <v>0</v>
      </c>
      <c r="T149" s="10">
        <f>SUMIF('2024.9'!B:B,B149,'2024.9'!O:O)</f>
        <v>0</v>
      </c>
      <c r="U149" s="10">
        <f t="shared" si="78"/>
        <v>4546</v>
      </c>
      <c r="V149" s="10">
        <f t="shared" si="79"/>
        <v>4546</v>
      </c>
      <c r="W149" s="10">
        <f t="shared" si="80"/>
        <v>681.9</v>
      </c>
      <c r="X149" s="10">
        <f t="shared" si="81"/>
        <v>2686.87</v>
      </c>
      <c r="Y149" s="10">
        <f t="shared" si="82"/>
        <v>2686.87</v>
      </c>
      <c r="Z149" s="10">
        <f t="shared" si="83"/>
        <v>21.49496</v>
      </c>
      <c r="AA149" s="10">
        <f t="shared" si="84"/>
        <v>2686.87</v>
      </c>
      <c r="AB149" s="10">
        <f t="shared" si="85"/>
        <v>5.37374</v>
      </c>
      <c r="AC149" s="10">
        <f t="shared" si="86"/>
        <v>4340</v>
      </c>
      <c r="AD149" s="10">
        <f t="shared" si="87"/>
        <v>4340</v>
      </c>
      <c r="AE149" s="10">
        <f t="shared" si="88"/>
        <v>173.6</v>
      </c>
      <c r="AF149" s="10">
        <f t="shared" si="89"/>
        <v>2686.87</v>
      </c>
      <c r="AG149" s="10">
        <f t="shared" si="90"/>
        <v>2686.87</v>
      </c>
      <c r="AH149" s="10">
        <f t="shared" si="91"/>
        <v>134.3435</v>
      </c>
      <c r="AI149" s="10">
        <f t="shared" si="92"/>
        <v>-681.9</v>
      </c>
      <c r="AJ149" s="10">
        <f t="shared" si="93"/>
        <v>-21.49496</v>
      </c>
      <c r="AK149" s="10">
        <f t="shared" si="94"/>
        <v>-5.37374</v>
      </c>
      <c r="AL149" s="10">
        <f t="shared" si="95"/>
        <v>-173.6</v>
      </c>
      <c r="AM149" s="10">
        <f t="shared" si="96"/>
        <v>-134.3435</v>
      </c>
      <c r="AN149" s="10">
        <f t="shared" si="97"/>
        <v>4546</v>
      </c>
      <c r="AO149" s="10">
        <f t="shared" si="98"/>
        <v>4546</v>
      </c>
      <c r="AP149" s="10">
        <f t="shared" si="99"/>
        <v>681.9</v>
      </c>
      <c r="AQ149" s="191">
        <f t="shared" si="100"/>
        <v>4000</v>
      </c>
      <c r="AR149" s="191">
        <f t="shared" si="101"/>
        <v>4000</v>
      </c>
      <c r="AS149" s="191">
        <f t="shared" si="102"/>
        <v>32</v>
      </c>
      <c r="AT149" s="191">
        <f t="shared" si="103"/>
        <v>4000</v>
      </c>
      <c r="AU149" s="191">
        <f t="shared" si="104"/>
        <v>8</v>
      </c>
      <c r="AV149" s="191">
        <f t="shared" si="105"/>
        <v>4340</v>
      </c>
      <c r="AW149" s="191">
        <f t="shared" si="106"/>
        <v>4340</v>
      </c>
      <c r="AX149" s="191">
        <f t="shared" si="107"/>
        <v>173.6</v>
      </c>
      <c r="AY149" s="191">
        <f t="shared" si="108"/>
        <v>4000</v>
      </c>
      <c r="AZ149" s="191">
        <f t="shared" si="109"/>
        <v>4000</v>
      </c>
      <c r="BA149" s="191">
        <f t="shared" si="110"/>
        <v>200</v>
      </c>
      <c r="BB149" s="191">
        <f t="shared" si="111"/>
        <v>-681.9</v>
      </c>
      <c r="BC149" s="191">
        <f t="shared" si="112"/>
        <v>-32</v>
      </c>
      <c r="BD149" s="191">
        <f t="shared" si="113"/>
        <v>-8</v>
      </c>
      <c r="BE149" s="191">
        <f t="shared" si="114"/>
        <v>-173.6</v>
      </c>
      <c r="BF149" s="191">
        <f t="shared" si="115"/>
        <v>-200</v>
      </c>
    </row>
    <row r="150" spans="2:58">
      <c r="B150" s="3" t="s">
        <v>354</v>
      </c>
      <c r="C150" s="166" t="str">
        <f>_xlfn.XLOOKUP(B150,'2024.9'!B:B,'2024.9'!G:G)</f>
        <v>2021/10/12</v>
      </c>
      <c r="D150">
        <f>_xlfn.XLOOKUP(B150,'Sum 2024.7-2024.9'!B:B,'Sum 2024.7-2024.9'!D:D)</f>
        <v>0</v>
      </c>
      <c r="E150" t="str">
        <f>_xlfn.XLOOKUP(B150,'2024.9'!B:B,'2024.9'!C:C)</f>
        <v>运营中心</v>
      </c>
      <c r="F150" t="str">
        <f>_xlfn.XLOOKUP(B150,'2024.9'!B:B,'2024.9'!F:F)</f>
        <v>装配钳工</v>
      </c>
      <c r="G150">
        <f>_xlfn.XLOOKUP(B150,'2024.9姓名及payroll计数'!A:A,'2024.9姓名及payroll计数'!B:B)</f>
        <v>1</v>
      </c>
      <c r="H150" s="10">
        <f>_xlfn.XLOOKUP(B150,'Sum 2024.7-2024.9'!B:B,'Sum 2024.7-2024.9'!H:H)</f>
        <v>7727.69</v>
      </c>
      <c r="I150" s="10">
        <f>IFERROR(AVERAGEIF(#REF!,B150,#REF!),0)</f>
        <v>0</v>
      </c>
      <c r="J150" s="10">
        <f>_xlfn.XLOOKUP(B150,'Sum 2024.7-2024.9'!B:B,'Sum 2024.7-2024.9'!J:J)</f>
        <v>1900</v>
      </c>
      <c r="K150" s="10">
        <f>IFERROR(AVERAGEIF(#REF!,B150,#REF!),0)</f>
        <v>0</v>
      </c>
      <c r="M150" s="10">
        <f>SUMIF('2024.9'!B:B,B150,'2024.9'!L:L)</f>
        <v>363.68</v>
      </c>
      <c r="O150" s="10">
        <f>SUMIF('2024.9'!B:B,B150,'2024.9'!N:N)</f>
        <v>9.09</v>
      </c>
      <c r="P150" s="10">
        <f>SUMIF('2024.9'!B:B,B150,'2024.9'!P:P)</f>
        <v>3.8</v>
      </c>
      <c r="R150" s="10">
        <f>SUMIF('2024.9'!B:B,B150,'2024.9'!M:M)</f>
        <v>90.92</v>
      </c>
      <c r="T150" s="10">
        <f>SUMIF('2024.9'!B:B,B150,'2024.9'!O:O)</f>
        <v>0</v>
      </c>
      <c r="U150" s="10">
        <f t="shared" si="78"/>
        <v>7727.69</v>
      </c>
      <c r="V150" s="10">
        <f t="shared" si="79"/>
        <v>7727.69</v>
      </c>
      <c r="W150" s="10">
        <f t="shared" si="80"/>
        <v>1159.1535</v>
      </c>
      <c r="X150" s="10">
        <f t="shared" si="81"/>
        <v>7727.69</v>
      </c>
      <c r="Y150" s="10">
        <f t="shared" si="82"/>
        <v>7727.69</v>
      </c>
      <c r="Z150" s="10">
        <f t="shared" si="83"/>
        <v>61.82152</v>
      </c>
      <c r="AA150" s="10">
        <f t="shared" si="84"/>
        <v>7727.69</v>
      </c>
      <c r="AB150" s="10">
        <f t="shared" si="85"/>
        <v>15.45538</v>
      </c>
      <c r="AC150" s="10">
        <f t="shared" si="86"/>
        <v>7727.69</v>
      </c>
      <c r="AD150" s="10">
        <f t="shared" si="87"/>
        <v>5626</v>
      </c>
      <c r="AE150" s="10">
        <f t="shared" si="88"/>
        <v>225.04</v>
      </c>
      <c r="AF150" s="10">
        <f t="shared" si="89"/>
        <v>7727.69</v>
      </c>
      <c r="AG150" s="10">
        <f t="shared" si="90"/>
        <v>7727.69</v>
      </c>
      <c r="AH150" s="10">
        <f t="shared" si="91"/>
        <v>386.3845</v>
      </c>
      <c r="AI150" s="10">
        <f t="shared" si="92"/>
        <v>-795.4735</v>
      </c>
      <c r="AJ150" s="10">
        <f t="shared" si="93"/>
        <v>-52.73152</v>
      </c>
      <c r="AK150" s="10">
        <f t="shared" si="94"/>
        <v>-11.65538</v>
      </c>
      <c r="AL150" s="10">
        <f t="shared" si="95"/>
        <v>-134.12</v>
      </c>
      <c r="AM150" s="10">
        <f t="shared" si="96"/>
        <v>-386.3845</v>
      </c>
      <c r="AN150" s="10">
        <f t="shared" si="97"/>
        <v>4546</v>
      </c>
      <c r="AO150" s="10">
        <f t="shared" si="98"/>
        <v>4546</v>
      </c>
      <c r="AP150" s="10">
        <f t="shared" si="99"/>
        <v>681.9</v>
      </c>
      <c r="AQ150" s="191">
        <f t="shared" si="100"/>
        <v>1900</v>
      </c>
      <c r="AR150" s="191">
        <f t="shared" si="101"/>
        <v>1900</v>
      </c>
      <c r="AS150" s="191">
        <f t="shared" si="102"/>
        <v>15.2</v>
      </c>
      <c r="AT150" s="191">
        <f t="shared" si="103"/>
        <v>1900</v>
      </c>
      <c r="AU150" s="191">
        <f t="shared" si="104"/>
        <v>3.8</v>
      </c>
      <c r="AV150" s="191">
        <f t="shared" si="105"/>
        <v>4340</v>
      </c>
      <c r="AW150" s="191">
        <f t="shared" si="106"/>
        <v>4340</v>
      </c>
      <c r="AX150" s="191">
        <f t="shared" si="107"/>
        <v>173.6</v>
      </c>
      <c r="AY150" s="191">
        <f t="shared" si="108"/>
        <v>1900</v>
      </c>
      <c r="AZ150" s="191">
        <f t="shared" si="109"/>
        <v>1900</v>
      </c>
      <c r="BA150" s="191">
        <f t="shared" si="110"/>
        <v>95</v>
      </c>
      <c r="BB150" s="191">
        <f t="shared" si="111"/>
        <v>-318.22</v>
      </c>
      <c r="BC150" s="191">
        <f t="shared" si="112"/>
        <v>-6.11</v>
      </c>
      <c r="BD150" s="191">
        <f t="shared" si="113"/>
        <v>0</v>
      </c>
      <c r="BE150" s="191">
        <f t="shared" si="114"/>
        <v>-82.68</v>
      </c>
      <c r="BF150" s="191">
        <f t="shared" si="115"/>
        <v>-95</v>
      </c>
    </row>
    <row r="151" spans="2:58">
      <c r="B151" s="3" t="s">
        <v>355</v>
      </c>
      <c r="C151" s="166" t="str">
        <f>_xlfn.XLOOKUP(B151,'2024.9'!B:B,'2024.9'!G:G)</f>
        <v>2019/03/19</v>
      </c>
      <c r="D151">
        <f>_xlfn.XLOOKUP(B151,'Sum 2024.7-2024.9'!B:B,'Sum 2024.7-2024.9'!D:D)</f>
        <v>0</v>
      </c>
      <c r="E151" t="str">
        <f>_xlfn.XLOOKUP(B151,'2024.9'!B:B,'2024.9'!C:C)</f>
        <v>运营中心</v>
      </c>
      <c r="F151" t="str">
        <f>_xlfn.XLOOKUP(B151,'2024.9'!B:B,'2024.9'!F:F)</f>
        <v>质检员</v>
      </c>
      <c r="G151">
        <f>_xlfn.XLOOKUP(B151,'2024.9姓名及payroll计数'!A:A,'2024.9姓名及payroll计数'!B:B)</f>
        <v>1</v>
      </c>
      <c r="H151" s="10">
        <f>_xlfn.XLOOKUP(B151,'Sum 2024.7-2024.9'!B:B,'Sum 2024.7-2024.9'!H:H)</f>
        <v>9134.69</v>
      </c>
      <c r="I151" s="10">
        <f>IFERROR(AVERAGEIF(#REF!,B151,#REF!),0)</f>
        <v>0</v>
      </c>
      <c r="J151" s="10">
        <f>_xlfn.XLOOKUP(B151,'Sum 2024.7-2024.9'!B:B,'Sum 2024.7-2024.9'!J:J)</f>
        <v>2520</v>
      </c>
      <c r="K151" s="10">
        <f>IFERROR(AVERAGEIF(#REF!,B151,#REF!),0)</f>
        <v>0</v>
      </c>
      <c r="M151" s="10">
        <f>SUMIF('2024.9'!B:B,B151,'2024.9'!L:L)</f>
        <v>363.68</v>
      </c>
      <c r="O151" s="10">
        <f>SUMIF('2024.9'!B:B,B151,'2024.9'!N:N)</f>
        <v>9.09</v>
      </c>
      <c r="P151" s="10">
        <f>SUMIF('2024.9'!B:B,B151,'2024.9'!P:P)</f>
        <v>3.8</v>
      </c>
      <c r="R151" s="10">
        <f>SUMIF('2024.9'!B:B,B151,'2024.9'!M:M)</f>
        <v>90.92</v>
      </c>
      <c r="T151" s="10">
        <f>SUMIF('2024.9'!B:B,B151,'2024.9'!O:O)</f>
        <v>0</v>
      </c>
      <c r="U151" s="10">
        <f t="shared" si="78"/>
        <v>9134.69</v>
      </c>
      <c r="V151" s="10">
        <f t="shared" si="79"/>
        <v>9134.69</v>
      </c>
      <c r="W151" s="10">
        <f t="shared" si="80"/>
        <v>1370.2035</v>
      </c>
      <c r="X151" s="10">
        <f t="shared" si="81"/>
        <v>9134.69</v>
      </c>
      <c r="Y151" s="10">
        <f t="shared" si="82"/>
        <v>9134.69</v>
      </c>
      <c r="Z151" s="10">
        <f t="shared" si="83"/>
        <v>73.07752</v>
      </c>
      <c r="AA151" s="10">
        <f t="shared" si="84"/>
        <v>9134.69</v>
      </c>
      <c r="AB151" s="10">
        <f t="shared" si="85"/>
        <v>18.26938</v>
      </c>
      <c r="AC151" s="10">
        <f t="shared" si="86"/>
        <v>9134.69</v>
      </c>
      <c r="AD151" s="10">
        <f t="shared" si="87"/>
        <v>5626</v>
      </c>
      <c r="AE151" s="10">
        <f t="shared" si="88"/>
        <v>225.04</v>
      </c>
      <c r="AF151" s="10">
        <f t="shared" si="89"/>
        <v>9134.69</v>
      </c>
      <c r="AG151" s="10">
        <f t="shared" si="90"/>
        <v>9134.69</v>
      </c>
      <c r="AH151" s="10">
        <f t="shared" si="91"/>
        <v>456.7345</v>
      </c>
      <c r="AI151" s="10">
        <f t="shared" si="92"/>
        <v>-1006.5235</v>
      </c>
      <c r="AJ151" s="10">
        <f t="shared" si="93"/>
        <v>-63.98752</v>
      </c>
      <c r="AK151" s="10">
        <f t="shared" si="94"/>
        <v>-14.46938</v>
      </c>
      <c r="AL151" s="10">
        <f t="shared" si="95"/>
        <v>-134.12</v>
      </c>
      <c r="AM151" s="10">
        <f t="shared" si="96"/>
        <v>-456.7345</v>
      </c>
      <c r="AN151" s="10">
        <f t="shared" si="97"/>
        <v>4546</v>
      </c>
      <c r="AO151" s="10">
        <f t="shared" si="98"/>
        <v>4546</v>
      </c>
      <c r="AP151" s="10">
        <f t="shared" si="99"/>
        <v>681.9</v>
      </c>
      <c r="AQ151" s="191">
        <f t="shared" si="100"/>
        <v>2520</v>
      </c>
      <c r="AR151" s="191">
        <f t="shared" si="101"/>
        <v>2520</v>
      </c>
      <c r="AS151" s="191">
        <f t="shared" si="102"/>
        <v>20.16</v>
      </c>
      <c r="AT151" s="191">
        <f t="shared" si="103"/>
        <v>2520</v>
      </c>
      <c r="AU151" s="191">
        <f t="shared" si="104"/>
        <v>5.04</v>
      </c>
      <c r="AV151" s="191">
        <f t="shared" si="105"/>
        <v>4340</v>
      </c>
      <c r="AW151" s="191">
        <f t="shared" si="106"/>
        <v>4340</v>
      </c>
      <c r="AX151" s="191">
        <f t="shared" si="107"/>
        <v>173.6</v>
      </c>
      <c r="AY151" s="191">
        <f t="shared" si="108"/>
        <v>2520</v>
      </c>
      <c r="AZ151" s="191">
        <f t="shared" si="109"/>
        <v>2520</v>
      </c>
      <c r="BA151" s="191">
        <f t="shared" si="110"/>
        <v>126</v>
      </c>
      <c r="BB151" s="191">
        <f t="shared" si="111"/>
        <v>-318.22</v>
      </c>
      <c r="BC151" s="191">
        <f t="shared" si="112"/>
        <v>-11.07</v>
      </c>
      <c r="BD151" s="191">
        <f t="shared" si="113"/>
        <v>-1.24</v>
      </c>
      <c r="BE151" s="191">
        <f t="shared" si="114"/>
        <v>-82.68</v>
      </c>
      <c r="BF151" s="191">
        <f t="shared" si="115"/>
        <v>-126</v>
      </c>
    </row>
    <row r="152" spans="2:58">
      <c r="B152" s="3" t="s">
        <v>358</v>
      </c>
      <c r="C152" s="166" t="str">
        <f>_xlfn.XLOOKUP(B152,'2024.9'!B:B,'2024.9'!G:G)</f>
        <v>2021/07/02</v>
      </c>
      <c r="D152">
        <f>_xlfn.XLOOKUP(B152,'Sum 2024.7-2024.9'!B:B,'Sum 2024.7-2024.9'!D:D)</f>
        <v>0</v>
      </c>
      <c r="E152" t="str">
        <f>_xlfn.XLOOKUP(B152,'2024.9'!B:B,'2024.9'!C:C)</f>
        <v>运营中心</v>
      </c>
      <c r="F152" t="str">
        <f>_xlfn.XLOOKUP(B152,'2024.9'!B:B,'2024.9'!F:F)</f>
        <v>装配钳工</v>
      </c>
      <c r="G152">
        <f>_xlfn.XLOOKUP(B152,'2024.9姓名及payroll计数'!A:A,'2024.9姓名及payroll计数'!B:B)</f>
        <v>1</v>
      </c>
      <c r="H152" s="10">
        <f>_xlfn.XLOOKUP(B152,'Sum 2024.7-2024.9'!B:B,'Sum 2024.7-2024.9'!H:H)</f>
        <v>7843.42</v>
      </c>
      <c r="I152" s="10">
        <f>IFERROR(AVERAGEIF(#REF!,B152,#REF!),0)</f>
        <v>0</v>
      </c>
      <c r="J152" s="10">
        <f>_xlfn.XLOOKUP(B152,'Sum 2024.7-2024.9'!B:B,'Sum 2024.7-2024.9'!J:J)</f>
        <v>1900</v>
      </c>
      <c r="K152" s="10">
        <f>IFERROR(AVERAGEIF(#REF!,B152,#REF!),0)</f>
        <v>0</v>
      </c>
      <c r="M152" s="10">
        <f>SUMIF('2024.9'!B:B,B152,'2024.9'!L:L)</f>
        <v>363.68</v>
      </c>
      <c r="O152" s="10">
        <f>SUMIF('2024.9'!B:B,B152,'2024.9'!N:N)</f>
        <v>9.09</v>
      </c>
      <c r="P152" s="10">
        <f>SUMIF('2024.9'!B:B,B152,'2024.9'!P:P)</f>
        <v>3.8</v>
      </c>
      <c r="R152" s="10">
        <f>SUMIF('2024.9'!B:B,B152,'2024.9'!M:M)</f>
        <v>90.92</v>
      </c>
      <c r="T152" s="10">
        <f>SUMIF('2024.9'!B:B,B152,'2024.9'!O:O)</f>
        <v>0</v>
      </c>
      <c r="U152" s="10">
        <f t="shared" si="78"/>
        <v>7843.42</v>
      </c>
      <c r="V152" s="10">
        <f t="shared" si="79"/>
        <v>7843.42</v>
      </c>
      <c r="W152" s="10">
        <f t="shared" si="80"/>
        <v>1176.513</v>
      </c>
      <c r="X152" s="10">
        <f t="shared" si="81"/>
        <v>7843.42</v>
      </c>
      <c r="Y152" s="10">
        <f t="shared" si="82"/>
        <v>7843.42</v>
      </c>
      <c r="Z152" s="10">
        <f t="shared" si="83"/>
        <v>62.74736</v>
      </c>
      <c r="AA152" s="10">
        <f t="shared" si="84"/>
        <v>7843.42</v>
      </c>
      <c r="AB152" s="10">
        <f t="shared" si="85"/>
        <v>15.68684</v>
      </c>
      <c r="AC152" s="10">
        <f t="shared" si="86"/>
        <v>7843.42</v>
      </c>
      <c r="AD152" s="10">
        <f t="shared" si="87"/>
        <v>5626</v>
      </c>
      <c r="AE152" s="10">
        <f t="shared" si="88"/>
        <v>225.04</v>
      </c>
      <c r="AF152" s="10">
        <f t="shared" si="89"/>
        <v>7843.42</v>
      </c>
      <c r="AG152" s="10">
        <f t="shared" si="90"/>
        <v>7843.42</v>
      </c>
      <c r="AH152" s="10">
        <f t="shared" si="91"/>
        <v>392.171</v>
      </c>
      <c r="AI152" s="10">
        <f t="shared" si="92"/>
        <v>-812.833</v>
      </c>
      <c r="AJ152" s="10">
        <f t="shared" si="93"/>
        <v>-53.65736</v>
      </c>
      <c r="AK152" s="10">
        <f t="shared" si="94"/>
        <v>-11.88684</v>
      </c>
      <c r="AL152" s="10">
        <f t="shared" si="95"/>
        <v>-134.12</v>
      </c>
      <c r="AM152" s="10">
        <f t="shared" si="96"/>
        <v>-392.171</v>
      </c>
      <c r="AN152" s="10">
        <f t="shared" si="97"/>
        <v>4546</v>
      </c>
      <c r="AO152" s="10">
        <f t="shared" si="98"/>
        <v>4546</v>
      </c>
      <c r="AP152" s="10">
        <f t="shared" si="99"/>
        <v>681.9</v>
      </c>
      <c r="AQ152" s="191">
        <f t="shared" si="100"/>
        <v>1900</v>
      </c>
      <c r="AR152" s="191">
        <f t="shared" si="101"/>
        <v>1900</v>
      </c>
      <c r="AS152" s="191">
        <f t="shared" si="102"/>
        <v>15.2</v>
      </c>
      <c r="AT152" s="191">
        <f t="shared" si="103"/>
        <v>1900</v>
      </c>
      <c r="AU152" s="191">
        <f t="shared" si="104"/>
        <v>3.8</v>
      </c>
      <c r="AV152" s="191">
        <f t="shared" si="105"/>
        <v>4340</v>
      </c>
      <c r="AW152" s="191">
        <f t="shared" si="106"/>
        <v>4340</v>
      </c>
      <c r="AX152" s="191">
        <f t="shared" si="107"/>
        <v>173.6</v>
      </c>
      <c r="AY152" s="191">
        <f t="shared" si="108"/>
        <v>1900</v>
      </c>
      <c r="AZ152" s="191">
        <f t="shared" si="109"/>
        <v>1900</v>
      </c>
      <c r="BA152" s="191">
        <f t="shared" si="110"/>
        <v>95</v>
      </c>
      <c r="BB152" s="191">
        <f t="shared" si="111"/>
        <v>-318.22</v>
      </c>
      <c r="BC152" s="191">
        <f t="shared" si="112"/>
        <v>-6.11</v>
      </c>
      <c r="BD152" s="191">
        <f t="shared" si="113"/>
        <v>0</v>
      </c>
      <c r="BE152" s="191">
        <f t="shared" si="114"/>
        <v>-82.68</v>
      </c>
      <c r="BF152" s="191">
        <f t="shared" si="115"/>
        <v>-95</v>
      </c>
    </row>
    <row r="153" spans="2:58">
      <c r="B153" s="3" t="s">
        <v>359</v>
      </c>
      <c r="C153" s="166" t="str">
        <f>_xlfn.XLOOKUP(B153,'2024.9'!B:B,'2024.9'!G:G)</f>
        <v>2020/07/01</v>
      </c>
      <c r="D153">
        <f>_xlfn.XLOOKUP(B153,'Sum 2024.7-2024.9'!B:B,'Sum 2024.7-2024.9'!D:D)</f>
        <v>0</v>
      </c>
      <c r="E153" t="str">
        <f>_xlfn.XLOOKUP(B153,'2024.9'!B:B,'2024.9'!C:C)</f>
        <v>服务营销中心</v>
      </c>
      <c r="F153" t="str">
        <f>_xlfn.XLOOKUP(B153,'2024.9'!B:B,'2024.9'!F:F)</f>
        <v>机械服务助理工程师</v>
      </c>
      <c r="G153">
        <f>_xlfn.XLOOKUP(B153,'2024.9姓名及payroll计数'!A:A,'2024.9姓名及payroll计数'!B:B)</f>
        <v>1</v>
      </c>
      <c r="H153" s="10">
        <f>_xlfn.XLOOKUP(B153,'Sum 2024.7-2024.9'!B:B,'Sum 2024.7-2024.9'!H:H)</f>
        <v>7328.69</v>
      </c>
      <c r="I153" s="10">
        <f>IFERROR(AVERAGEIF(#REF!,B153,#REF!),0)</f>
        <v>0</v>
      </c>
      <c r="J153" s="10">
        <f>_xlfn.XLOOKUP(B153,'Sum 2024.7-2024.9'!B:B,'Sum 2024.7-2024.9'!J:J)</f>
        <v>2138</v>
      </c>
      <c r="K153" s="10">
        <f>IFERROR(AVERAGEIF(#REF!,B153,#REF!),0)</f>
        <v>0</v>
      </c>
      <c r="M153" s="10">
        <f>SUMIF('2024.9'!B:B,B153,'2024.9'!L:L)</f>
        <v>363.68</v>
      </c>
      <c r="O153" s="10">
        <f>SUMIF('2024.9'!B:B,B153,'2024.9'!N:N)</f>
        <v>9.09</v>
      </c>
      <c r="P153" s="10">
        <f>SUMIF('2024.9'!B:B,B153,'2024.9'!P:P)</f>
        <v>3.8</v>
      </c>
      <c r="R153" s="10">
        <f>SUMIF('2024.9'!B:B,B153,'2024.9'!M:M)</f>
        <v>90.92</v>
      </c>
      <c r="T153" s="10">
        <f>SUMIF('2024.9'!B:B,B153,'2024.9'!O:O)</f>
        <v>0</v>
      </c>
      <c r="U153" s="10">
        <f t="shared" si="78"/>
        <v>7328.69</v>
      </c>
      <c r="V153" s="10">
        <f t="shared" si="79"/>
        <v>7328.69</v>
      </c>
      <c r="W153" s="10">
        <f t="shared" si="80"/>
        <v>1099.3035</v>
      </c>
      <c r="X153" s="10">
        <f t="shared" si="81"/>
        <v>7328.69</v>
      </c>
      <c r="Y153" s="10">
        <f t="shared" si="82"/>
        <v>7328.69</v>
      </c>
      <c r="Z153" s="10">
        <f t="shared" si="83"/>
        <v>58.62952</v>
      </c>
      <c r="AA153" s="10">
        <f t="shared" si="84"/>
        <v>7328.69</v>
      </c>
      <c r="AB153" s="10">
        <f t="shared" si="85"/>
        <v>14.65738</v>
      </c>
      <c r="AC153" s="10">
        <f t="shared" si="86"/>
        <v>7328.69</v>
      </c>
      <c r="AD153" s="10">
        <f t="shared" si="87"/>
        <v>5626</v>
      </c>
      <c r="AE153" s="10">
        <f t="shared" si="88"/>
        <v>225.04</v>
      </c>
      <c r="AF153" s="10">
        <f t="shared" si="89"/>
        <v>7328.69</v>
      </c>
      <c r="AG153" s="10">
        <f t="shared" si="90"/>
        <v>7328.69</v>
      </c>
      <c r="AH153" s="10">
        <f t="shared" si="91"/>
        <v>366.4345</v>
      </c>
      <c r="AI153" s="10">
        <f t="shared" si="92"/>
        <v>-735.6235</v>
      </c>
      <c r="AJ153" s="10">
        <f t="shared" si="93"/>
        <v>-49.53952</v>
      </c>
      <c r="AK153" s="10">
        <f t="shared" si="94"/>
        <v>-10.85738</v>
      </c>
      <c r="AL153" s="10">
        <f t="shared" si="95"/>
        <v>-134.12</v>
      </c>
      <c r="AM153" s="10">
        <f t="shared" si="96"/>
        <v>-366.4345</v>
      </c>
      <c r="AN153" s="10">
        <f t="shared" si="97"/>
        <v>4546</v>
      </c>
      <c r="AO153" s="10">
        <f t="shared" si="98"/>
        <v>4546</v>
      </c>
      <c r="AP153" s="10">
        <f t="shared" si="99"/>
        <v>681.9</v>
      </c>
      <c r="AQ153" s="191">
        <f t="shared" si="100"/>
        <v>2138</v>
      </c>
      <c r="AR153" s="191">
        <f t="shared" si="101"/>
        <v>2138</v>
      </c>
      <c r="AS153" s="191">
        <f t="shared" si="102"/>
        <v>17.104</v>
      </c>
      <c r="AT153" s="191">
        <f t="shared" si="103"/>
        <v>2138</v>
      </c>
      <c r="AU153" s="191">
        <f t="shared" si="104"/>
        <v>4.276</v>
      </c>
      <c r="AV153" s="191">
        <f t="shared" si="105"/>
        <v>4340</v>
      </c>
      <c r="AW153" s="191">
        <f t="shared" si="106"/>
        <v>4340</v>
      </c>
      <c r="AX153" s="191">
        <f t="shared" si="107"/>
        <v>173.6</v>
      </c>
      <c r="AY153" s="191">
        <f t="shared" si="108"/>
        <v>2138</v>
      </c>
      <c r="AZ153" s="191">
        <f t="shared" si="109"/>
        <v>2138</v>
      </c>
      <c r="BA153" s="191">
        <f t="shared" si="110"/>
        <v>106.9</v>
      </c>
      <c r="BB153" s="191">
        <f t="shared" si="111"/>
        <v>-318.22</v>
      </c>
      <c r="BC153" s="191">
        <f t="shared" si="112"/>
        <v>-8.014</v>
      </c>
      <c r="BD153" s="191">
        <f t="shared" si="113"/>
        <v>-0.476</v>
      </c>
      <c r="BE153" s="191">
        <f t="shared" si="114"/>
        <v>-82.68</v>
      </c>
      <c r="BF153" s="191">
        <f t="shared" si="115"/>
        <v>-106.9</v>
      </c>
    </row>
    <row r="154" spans="2:58">
      <c r="B154" s="3" t="s">
        <v>360</v>
      </c>
      <c r="C154" s="166" t="str">
        <f>_xlfn.XLOOKUP(B154,'2024.9'!B:B,'2024.9'!G:G)</f>
        <v>2017/06/20</v>
      </c>
      <c r="D154">
        <f>_xlfn.XLOOKUP(B154,'Sum 2024.7-2024.9'!B:B,'Sum 2024.7-2024.9'!D:D)</f>
        <v>0</v>
      </c>
      <c r="E154" t="str">
        <f>_xlfn.XLOOKUP(B154,'2024.9'!B:B,'2024.9'!C:C)</f>
        <v>运营中心</v>
      </c>
      <c r="F154" t="str">
        <f>_xlfn.XLOOKUP(B154,'2024.9'!B:B,'2024.9'!F:F)</f>
        <v>测试技师</v>
      </c>
      <c r="G154">
        <f>_xlfn.XLOOKUP(B154,'2024.9姓名及payroll计数'!A:A,'2024.9姓名及payroll计数'!B:B)</f>
        <v>1</v>
      </c>
      <c r="H154" s="10">
        <f>_xlfn.XLOOKUP(B154,'Sum 2024.7-2024.9'!B:B,'Sum 2024.7-2024.9'!H:H)</f>
        <v>8048.38</v>
      </c>
      <c r="I154" s="10">
        <f>IFERROR(AVERAGEIF(#REF!,B154,#REF!),0)</f>
        <v>0</v>
      </c>
      <c r="J154" s="10">
        <f>_xlfn.XLOOKUP(B154,'Sum 2024.7-2024.9'!B:B,'Sum 2024.7-2024.9'!J:J)</f>
        <v>1900</v>
      </c>
      <c r="K154" s="10">
        <f>IFERROR(AVERAGEIF(#REF!,B154,#REF!),0)</f>
        <v>0</v>
      </c>
      <c r="M154" s="10">
        <f>SUMIF('2024.9'!B:B,B154,'2024.9'!L:L)</f>
        <v>363.68</v>
      </c>
      <c r="O154" s="10">
        <f>SUMIF('2024.9'!B:B,B154,'2024.9'!N:N)</f>
        <v>9.09</v>
      </c>
      <c r="P154" s="10">
        <f>SUMIF('2024.9'!B:B,B154,'2024.9'!P:P)</f>
        <v>3.8</v>
      </c>
      <c r="R154" s="10">
        <f>SUMIF('2024.9'!B:B,B154,'2024.9'!M:M)</f>
        <v>90.92</v>
      </c>
      <c r="T154" s="10">
        <f>SUMIF('2024.9'!B:B,B154,'2024.9'!O:O)</f>
        <v>95</v>
      </c>
      <c r="U154" s="10">
        <f t="shared" si="78"/>
        <v>8048.38</v>
      </c>
      <c r="V154" s="10">
        <f t="shared" si="79"/>
        <v>8048.38</v>
      </c>
      <c r="W154" s="10">
        <f t="shared" si="80"/>
        <v>1207.257</v>
      </c>
      <c r="X154" s="10">
        <f t="shared" si="81"/>
        <v>8048.38</v>
      </c>
      <c r="Y154" s="10">
        <f t="shared" si="82"/>
        <v>8048.38</v>
      </c>
      <c r="Z154" s="10">
        <f t="shared" si="83"/>
        <v>64.38704</v>
      </c>
      <c r="AA154" s="10">
        <f t="shared" si="84"/>
        <v>8048.38</v>
      </c>
      <c r="AB154" s="10">
        <f t="shared" si="85"/>
        <v>16.09676</v>
      </c>
      <c r="AC154" s="10">
        <f t="shared" si="86"/>
        <v>8048.38</v>
      </c>
      <c r="AD154" s="10">
        <f t="shared" si="87"/>
        <v>5626</v>
      </c>
      <c r="AE154" s="10">
        <f t="shared" si="88"/>
        <v>225.04</v>
      </c>
      <c r="AF154" s="10">
        <f t="shared" si="89"/>
        <v>8048.38</v>
      </c>
      <c r="AG154" s="10">
        <f t="shared" si="90"/>
        <v>8048.38</v>
      </c>
      <c r="AH154" s="10">
        <f t="shared" si="91"/>
        <v>402.419</v>
      </c>
      <c r="AI154" s="10">
        <f t="shared" si="92"/>
        <v>-843.577</v>
      </c>
      <c r="AJ154" s="10">
        <f t="shared" si="93"/>
        <v>-55.29704</v>
      </c>
      <c r="AK154" s="10">
        <f t="shared" si="94"/>
        <v>-12.29676</v>
      </c>
      <c r="AL154" s="10">
        <f t="shared" si="95"/>
        <v>-134.12</v>
      </c>
      <c r="AM154" s="10">
        <f t="shared" si="96"/>
        <v>-307.419</v>
      </c>
      <c r="AN154" s="10">
        <f t="shared" si="97"/>
        <v>4546</v>
      </c>
      <c r="AO154" s="10">
        <f t="shared" si="98"/>
        <v>4546</v>
      </c>
      <c r="AP154" s="10">
        <f t="shared" si="99"/>
        <v>681.9</v>
      </c>
      <c r="AQ154" s="191">
        <f t="shared" si="100"/>
        <v>1900</v>
      </c>
      <c r="AR154" s="191">
        <f t="shared" si="101"/>
        <v>1900</v>
      </c>
      <c r="AS154" s="191">
        <f t="shared" si="102"/>
        <v>15.2</v>
      </c>
      <c r="AT154" s="191">
        <f t="shared" si="103"/>
        <v>1900</v>
      </c>
      <c r="AU154" s="191">
        <f t="shared" si="104"/>
        <v>3.8</v>
      </c>
      <c r="AV154" s="191">
        <f t="shared" si="105"/>
        <v>4340</v>
      </c>
      <c r="AW154" s="191">
        <f t="shared" si="106"/>
        <v>4340</v>
      </c>
      <c r="AX154" s="191">
        <f t="shared" si="107"/>
        <v>173.6</v>
      </c>
      <c r="AY154" s="191">
        <f t="shared" si="108"/>
        <v>1900</v>
      </c>
      <c r="AZ154" s="191">
        <f t="shared" si="109"/>
        <v>1900</v>
      </c>
      <c r="BA154" s="191">
        <f t="shared" si="110"/>
        <v>95</v>
      </c>
      <c r="BB154" s="191">
        <f t="shared" si="111"/>
        <v>-318.22</v>
      </c>
      <c r="BC154" s="191">
        <f t="shared" si="112"/>
        <v>-6.11</v>
      </c>
      <c r="BD154" s="191">
        <f t="shared" si="113"/>
        <v>0</v>
      </c>
      <c r="BE154" s="191">
        <f t="shared" si="114"/>
        <v>-82.68</v>
      </c>
      <c r="BF154" s="191">
        <f t="shared" si="115"/>
        <v>0</v>
      </c>
    </row>
    <row r="155" spans="2:58">
      <c r="B155" s="3" t="s">
        <v>361</v>
      </c>
      <c r="C155" s="166" t="str">
        <f>_xlfn.XLOOKUP(B155,'2024.9'!B:B,'2024.9'!G:G)</f>
        <v>2015/06/25</v>
      </c>
      <c r="D155">
        <f>_xlfn.XLOOKUP(B155,'Sum 2024.7-2024.9'!B:B,'Sum 2024.7-2024.9'!D:D)</f>
        <v>0</v>
      </c>
      <c r="E155" t="str">
        <f>_xlfn.XLOOKUP(B155,'2024.9'!B:B,'2024.9'!C:C)</f>
        <v>运营中心</v>
      </c>
      <c r="F155" t="str">
        <f>_xlfn.XLOOKUP(B155,'2024.9'!B:B,'2024.9'!F:F)</f>
        <v>测试班长</v>
      </c>
      <c r="G155">
        <f>_xlfn.XLOOKUP(B155,'2024.9姓名及payroll计数'!A:A,'2024.9姓名及payroll计数'!B:B)</f>
        <v>1</v>
      </c>
      <c r="H155" s="10">
        <f>_xlfn.XLOOKUP(B155,'Sum 2024.7-2024.9'!B:B,'Sum 2024.7-2024.9'!H:H)</f>
        <v>10022.41</v>
      </c>
      <c r="I155" s="10">
        <f>IFERROR(AVERAGEIF(#REF!,B155,#REF!),0)</f>
        <v>0</v>
      </c>
      <c r="J155" s="10">
        <f>_xlfn.XLOOKUP(B155,'Sum 2024.7-2024.9'!B:B,'Sum 2024.7-2024.9'!J:J)</f>
        <v>1900</v>
      </c>
      <c r="K155" s="10">
        <f>IFERROR(AVERAGEIF(#REF!,B155,#REF!),0)</f>
        <v>0</v>
      </c>
      <c r="M155" s="10">
        <f>SUMIF('2024.9'!B:B,B155,'2024.9'!L:L)</f>
        <v>363.68</v>
      </c>
      <c r="O155" s="10">
        <f>SUMIF('2024.9'!B:B,B155,'2024.9'!N:N)</f>
        <v>9.09</v>
      </c>
      <c r="P155" s="10">
        <f>SUMIF('2024.9'!B:B,B155,'2024.9'!P:P)</f>
        <v>3.8</v>
      </c>
      <c r="R155" s="10">
        <f>SUMIF('2024.9'!B:B,B155,'2024.9'!M:M)</f>
        <v>90.92</v>
      </c>
      <c r="T155" s="10">
        <f>SUMIF('2024.9'!B:B,B155,'2024.9'!O:O)</f>
        <v>0</v>
      </c>
      <c r="U155" s="10">
        <f t="shared" si="78"/>
        <v>10022.41</v>
      </c>
      <c r="V155" s="10">
        <f t="shared" si="79"/>
        <v>10022.41</v>
      </c>
      <c r="W155" s="10">
        <f t="shared" si="80"/>
        <v>1503.3615</v>
      </c>
      <c r="X155" s="10">
        <f t="shared" si="81"/>
        <v>10022.41</v>
      </c>
      <c r="Y155" s="10">
        <f t="shared" si="82"/>
        <v>10022.41</v>
      </c>
      <c r="Z155" s="10">
        <f t="shared" si="83"/>
        <v>80.17928</v>
      </c>
      <c r="AA155" s="10">
        <f t="shared" si="84"/>
        <v>10022.41</v>
      </c>
      <c r="AB155" s="10">
        <f t="shared" si="85"/>
        <v>20.04482</v>
      </c>
      <c r="AC155" s="10">
        <f t="shared" si="86"/>
        <v>10022.41</v>
      </c>
      <c r="AD155" s="10">
        <f t="shared" si="87"/>
        <v>5626</v>
      </c>
      <c r="AE155" s="10">
        <f t="shared" si="88"/>
        <v>225.04</v>
      </c>
      <c r="AF155" s="10">
        <f t="shared" si="89"/>
        <v>10022.41</v>
      </c>
      <c r="AG155" s="10">
        <f t="shared" si="90"/>
        <v>10022.41</v>
      </c>
      <c r="AH155" s="10">
        <f t="shared" si="91"/>
        <v>501.1205</v>
      </c>
      <c r="AI155" s="10">
        <f t="shared" si="92"/>
        <v>-1139.6815</v>
      </c>
      <c r="AJ155" s="10">
        <f t="shared" si="93"/>
        <v>-71.08928</v>
      </c>
      <c r="AK155" s="10">
        <f t="shared" si="94"/>
        <v>-16.24482</v>
      </c>
      <c r="AL155" s="10">
        <f t="shared" si="95"/>
        <v>-134.12</v>
      </c>
      <c r="AM155" s="10">
        <f t="shared" si="96"/>
        <v>-501.1205</v>
      </c>
      <c r="AN155" s="10">
        <f t="shared" si="97"/>
        <v>4546</v>
      </c>
      <c r="AO155" s="10">
        <f t="shared" si="98"/>
        <v>4546</v>
      </c>
      <c r="AP155" s="10">
        <f t="shared" si="99"/>
        <v>681.9</v>
      </c>
      <c r="AQ155" s="191">
        <f t="shared" si="100"/>
        <v>1900</v>
      </c>
      <c r="AR155" s="191">
        <f t="shared" si="101"/>
        <v>1900</v>
      </c>
      <c r="AS155" s="191">
        <f t="shared" si="102"/>
        <v>15.2</v>
      </c>
      <c r="AT155" s="191">
        <f t="shared" si="103"/>
        <v>1900</v>
      </c>
      <c r="AU155" s="191">
        <f t="shared" si="104"/>
        <v>3.8</v>
      </c>
      <c r="AV155" s="191">
        <f t="shared" si="105"/>
        <v>4340</v>
      </c>
      <c r="AW155" s="191">
        <f t="shared" si="106"/>
        <v>4340</v>
      </c>
      <c r="AX155" s="191">
        <f t="shared" si="107"/>
        <v>173.6</v>
      </c>
      <c r="AY155" s="191">
        <f t="shared" si="108"/>
        <v>1900</v>
      </c>
      <c r="AZ155" s="191">
        <f t="shared" si="109"/>
        <v>1900</v>
      </c>
      <c r="BA155" s="191">
        <f t="shared" si="110"/>
        <v>95</v>
      </c>
      <c r="BB155" s="191">
        <f t="shared" si="111"/>
        <v>-318.22</v>
      </c>
      <c r="BC155" s="191">
        <f t="shared" si="112"/>
        <v>-6.11</v>
      </c>
      <c r="BD155" s="191">
        <f t="shared" si="113"/>
        <v>0</v>
      </c>
      <c r="BE155" s="191">
        <f t="shared" si="114"/>
        <v>-82.68</v>
      </c>
      <c r="BF155" s="191">
        <f t="shared" si="115"/>
        <v>-95</v>
      </c>
    </row>
    <row r="156" spans="2:58">
      <c r="B156" s="3" t="s">
        <v>363</v>
      </c>
      <c r="C156" s="166" t="str">
        <f>_xlfn.XLOOKUP(B156,'2024.9'!B:B,'2024.9'!G:G)</f>
        <v>2018/11/09</v>
      </c>
      <c r="D156">
        <f>_xlfn.XLOOKUP(B156,'Sum 2024.7-2024.9'!B:B,'Sum 2024.7-2024.9'!D:D)</f>
        <v>0</v>
      </c>
      <c r="E156" t="str">
        <f>_xlfn.XLOOKUP(B156,'2024.9'!B:B,'2024.9'!C:C)</f>
        <v>运营中心</v>
      </c>
      <c r="F156" t="str">
        <f>_xlfn.XLOOKUP(B156,'2024.9'!B:B,'2024.9'!F:F)</f>
        <v>装配电工</v>
      </c>
      <c r="G156">
        <f>_xlfn.XLOOKUP(B156,'2024.9姓名及payroll计数'!A:A,'2024.9姓名及payroll计数'!B:B)</f>
        <v>1</v>
      </c>
      <c r="H156" s="10">
        <f>_xlfn.XLOOKUP(B156,'Sum 2024.7-2024.9'!B:B,'Sum 2024.7-2024.9'!H:H)</f>
        <v>7477.05</v>
      </c>
      <c r="I156" s="10">
        <f>IFERROR(AVERAGEIF(#REF!,B156,#REF!),0)</f>
        <v>0</v>
      </c>
      <c r="J156" s="10">
        <f>_xlfn.XLOOKUP(B156,'Sum 2024.7-2024.9'!B:B,'Sum 2024.7-2024.9'!J:J)</f>
        <v>1900</v>
      </c>
      <c r="K156" s="10">
        <f>IFERROR(AVERAGEIF(#REF!,B156,#REF!),0)</f>
        <v>0</v>
      </c>
      <c r="M156" s="10">
        <f>SUMIF('2024.9'!B:B,B156,'2024.9'!L:L)</f>
        <v>363.68</v>
      </c>
      <c r="O156" s="10">
        <f>SUMIF('2024.9'!B:B,B156,'2024.9'!N:N)</f>
        <v>9.09</v>
      </c>
      <c r="P156" s="10">
        <f>SUMIF('2024.9'!B:B,B156,'2024.9'!P:P)</f>
        <v>3.8</v>
      </c>
      <c r="R156" s="10">
        <f>SUMIF('2024.9'!B:B,B156,'2024.9'!M:M)</f>
        <v>90.92</v>
      </c>
      <c r="T156" s="10">
        <f>SUMIF('2024.9'!B:B,B156,'2024.9'!O:O)</f>
        <v>0</v>
      </c>
      <c r="U156" s="10">
        <f t="shared" si="78"/>
        <v>7477.05</v>
      </c>
      <c r="V156" s="10">
        <f t="shared" si="79"/>
        <v>7477.05</v>
      </c>
      <c r="W156" s="10">
        <f t="shared" si="80"/>
        <v>1121.5575</v>
      </c>
      <c r="X156" s="10">
        <f t="shared" si="81"/>
        <v>7477.05</v>
      </c>
      <c r="Y156" s="10">
        <f t="shared" si="82"/>
        <v>7477.05</v>
      </c>
      <c r="Z156" s="10">
        <f t="shared" si="83"/>
        <v>59.8164</v>
      </c>
      <c r="AA156" s="10">
        <f t="shared" si="84"/>
        <v>7477.05</v>
      </c>
      <c r="AB156" s="10">
        <f t="shared" si="85"/>
        <v>14.9541</v>
      </c>
      <c r="AC156" s="10">
        <f t="shared" si="86"/>
        <v>7477.05</v>
      </c>
      <c r="AD156" s="10">
        <f t="shared" si="87"/>
        <v>5626</v>
      </c>
      <c r="AE156" s="10">
        <f t="shared" si="88"/>
        <v>225.04</v>
      </c>
      <c r="AF156" s="10">
        <f t="shared" si="89"/>
        <v>7477.05</v>
      </c>
      <c r="AG156" s="10">
        <f t="shared" si="90"/>
        <v>7477.05</v>
      </c>
      <c r="AH156" s="10">
        <f t="shared" si="91"/>
        <v>373.8525</v>
      </c>
      <c r="AI156" s="10">
        <f t="shared" si="92"/>
        <v>-757.8775</v>
      </c>
      <c r="AJ156" s="10">
        <f t="shared" si="93"/>
        <v>-50.7264</v>
      </c>
      <c r="AK156" s="10">
        <f t="shared" si="94"/>
        <v>-11.1541</v>
      </c>
      <c r="AL156" s="10">
        <f t="shared" si="95"/>
        <v>-134.12</v>
      </c>
      <c r="AM156" s="10">
        <f t="shared" si="96"/>
        <v>-373.8525</v>
      </c>
      <c r="AN156" s="10">
        <f t="shared" si="97"/>
        <v>4546</v>
      </c>
      <c r="AO156" s="10">
        <f t="shared" si="98"/>
        <v>4546</v>
      </c>
      <c r="AP156" s="10">
        <f t="shared" si="99"/>
        <v>681.9</v>
      </c>
      <c r="AQ156" s="191">
        <f t="shared" si="100"/>
        <v>1900</v>
      </c>
      <c r="AR156" s="191">
        <f t="shared" si="101"/>
        <v>1900</v>
      </c>
      <c r="AS156" s="191">
        <f t="shared" si="102"/>
        <v>15.2</v>
      </c>
      <c r="AT156" s="191">
        <f t="shared" si="103"/>
        <v>1900</v>
      </c>
      <c r="AU156" s="191">
        <f t="shared" si="104"/>
        <v>3.8</v>
      </c>
      <c r="AV156" s="191">
        <f t="shared" si="105"/>
        <v>4340</v>
      </c>
      <c r="AW156" s="191">
        <f t="shared" si="106"/>
        <v>4340</v>
      </c>
      <c r="AX156" s="191">
        <f t="shared" si="107"/>
        <v>173.6</v>
      </c>
      <c r="AY156" s="191">
        <f t="shared" si="108"/>
        <v>1900</v>
      </c>
      <c r="AZ156" s="191">
        <f t="shared" si="109"/>
        <v>1900</v>
      </c>
      <c r="BA156" s="191">
        <f t="shared" si="110"/>
        <v>95</v>
      </c>
      <c r="BB156" s="191">
        <f t="shared" si="111"/>
        <v>-318.22</v>
      </c>
      <c r="BC156" s="191">
        <f t="shared" si="112"/>
        <v>-6.11</v>
      </c>
      <c r="BD156" s="191">
        <f t="shared" si="113"/>
        <v>0</v>
      </c>
      <c r="BE156" s="191">
        <f t="shared" si="114"/>
        <v>-82.68</v>
      </c>
      <c r="BF156" s="191">
        <f t="shared" si="115"/>
        <v>-95</v>
      </c>
    </row>
    <row r="157" spans="2:58">
      <c r="B157" s="3" t="s">
        <v>364</v>
      </c>
      <c r="C157" s="166">
        <f>_xlfn.XLOOKUP(B157,'2024.9'!B:B,'2024.9'!G:G)</f>
        <v>44046</v>
      </c>
      <c r="D157">
        <f>_xlfn.XLOOKUP(B157,'Sum 2024.7-2024.9'!B:B,'Sum 2024.7-2024.9'!D:D)</f>
        <v>0</v>
      </c>
      <c r="E157" t="str">
        <f>_xlfn.XLOOKUP(B157,'2024.9'!B:B,'2024.9'!C:C)</f>
        <v>服务营销中心</v>
      </c>
      <c r="F157" t="str">
        <f>_xlfn.XLOOKUP(B157,'2024.9'!B:B,'2024.9'!F:F)</f>
        <v>电气服务助理工程师</v>
      </c>
      <c r="G157">
        <f>_xlfn.XLOOKUP(B157,'2024.9姓名及payroll计数'!A:A,'2024.9姓名及payroll计数'!B:B)</f>
        <v>1</v>
      </c>
      <c r="H157" s="10">
        <f>_xlfn.XLOOKUP(B157,'Sum 2024.7-2024.9'!B:B,'Sum 2024.7-2024.9'!H:H)</f>
        <v>8038.72</v>
      </c>
      <c r="I157" s="10">
        <f>IFERROR(AVERAGEIF(#REF!,B157,#REF!),0)</f>
        <v>0</v>
      </c>
      <c r="J157" s="10">
        <f>_xlfn.XLOOKUP(B157,'Sum 2024.7-2024.9'!B:B,'Sum 2024.7-2024.9'!J:J)</f>
        <v>2138</v>
      </c>
      <c r="K157" s="10">
        <f>IFERROR(AVERAGEIF(#REF!,B157,#REF!),0)</f>
        <v>0</v>
      </c>
      <c r="M157" s="10">
        <f>SUMIF('2024.9'!B:B,B157,'2024.9'!L:L)</f>
        <v>363.68</v>
      </c>
      <c r="O157" s="10">
        <f>SUMIF('2024.9'!B:B,B157,'2024.9'!N:N)</f>
        <v>9.09</v>
      </c>
      <c r="P157" s="10">
        <f>SUMIF('2024.9'!B:B,B157,'2024.9'!P:P)</f>
        <v>3.8</v>
      </c>
      <c r="R157" s="10">
        <f>SUMIF('2024.9'!B:B,B157,'2024.9'!M:M)</f>
        <v>90.92</v>
      </c>
      <c r="T157" s="10">
        <f>SUMIF('2024.9'!B:B,B157,'2024.9'!O:O)</f>
        <v>0</v>
      </c>
      <c r="U157" s="10">
        <f t="shared" si="78"/>
        <v>8038.72</v>
      </c>
      <c r="V157" s="10">
        <f t="shared" si="79"/>
        <v>8038.72</v>
      </c>
      <c r="W157" s="10">
        <f t="shared" si="80"/>
        <v>1205.808</v>
      </c>
      <c r="X157" s="10">
        <f t="shared" si="81"/>
        <v>8038.72</v>
      </c>
      <c r="Y157" s="10">
        <f t="shared" si="82"/>
        <v>8038.72</v>
      </c>
      <c r="Z157" s="10">
        <f t="shared" si="83"/>
        <v>64.30976</v>
      </c>
      <c r="AA157" s="10">
        <f t="shared" si="84"/>
        <v>8038.72</v>
      </c>
      <c r="AB157" s="10">
        <f t="shared" si="85"/>
        <v>16.07744</v>
      </c>
      <c r="AC157" s="10">
        <f t="shared" si="86"/>
        <v>8038.72</v>
      </c>
      <c r="AD157" s="10">
        <f t="shared" si="87"/>
        <v>5626</v>
      </c>
      <c r="AE157" s="10">
        <f t="shared" si="88"/>
        <v>225.04</v>
      </c>
      <c r="AF157" s="10">
        <f t="shared" si="89"/>
        <v>8038.72</v>
      </c>
      <c r="AG157" s="10">
        <f t="shared" si="90"/>
        <v>8038.72</v>
      </c>
      <c r="AH157" s="10">
        <f t="shared" si="91"/>
        <v>401.936</v>
      </c>
      <c r="AI157" s="10">
        <f t="shared" si="92"/>
        <v>-842.128</v>
      </c>
      <c r="AJ157" s="10">
        <f t="shared" si="93"/>
        <v>-55.21976</v>
      </c>
      <c r="AK157" s="10">
        <f t="shared" si="94"/>
        <v>-12.27744</v>
      </c>
      <c r="AL157" s="10">
        <f t="shared" si="95"/>
        <v>-134.12</v>
      </c>
      <c r="AM157" s="10">
        <f t="shared" si="96"/>
        <v>-401.936</v>
      </c>
      <c r="AN157" s="10">
        <f t="shared" si="97"/>
        <v>4546</v>
      </c>
      <c r="AO157" s="10">
        <f t="shared" si="98"/>
        <v>4546</v>
      </c>
      <c r="AP157" s="10">
        <f t="shared" si="99"/>
        <v>681.9</v>
      </c>
      <c r="AQ157" s="191">
        <f t="shared" si="100"/>
        <v>2138</v>
      </c>
      <c r="AR157" s="191">
        <f t="shared" si="101"/>
        <v>2138</v>
      </c>
      <c r="AS157" s="191">
        <f t="shared" si="102"/>
        <v>17.104</v>
      </c>
      <c r="AT157" s="191">
        <f t="shared" si="103"/>
        <v>2138</v>
      </c>
      <c r="AU157" s="191">
        <f t="shared" si="104"/>
        <v>4.276</v>
      </c>
      <c r="AV157" s="191">
        <f t="shared" si="105"/>
        <v>4340</v>
      </c>
      <c r="AW157" s="191">
        <f t="shared" si="106"/>
        <v>4340</v>
      </c>
      <c r="AX157" s="191">
        <f t="shared" si="107"/>
        <v>173.6</v>
      </c>
      <c r="AY157" s="191">
        <f t="shared" si="108"/>
        <v>2138</v>
      </c>
      <c r="AZ157" s="191">
        <f t="shared" si="109"/>
        <v>2138</v>
      </c>
      <c r="BA157" s="191">
        <f t="shared" si="110"/>
        <v>106.9</v>
      </c>
      <c r="BB157" s="191">
        <f t="shared" si="111"/>
        <v>-318.22</v>
      </c>
      <c r="BC157" s="191">
        <f t="shared" si="112"/>
        <v>-8.014</v>
      </c>
      <c r="BD157" s="191">
        <f t="shared" si="113"/>
        <v>-0.476</v>
      </c>
      <c r="BE157" s="191">
        <f t="shared" si="114"/>
        <v>-82.68</v>
      </c>
      <c r="BF157" s="191">
        <f t="shared" si="115"/>
        <v>-106.9</v>
      </c>
    </row>
    <row r="158" spans="2:58">
      <c r="B158" s="3" t="s">
        <v>365</v>
      </c>
      <c r="C158" s="166" t="str">
        <f>_xlfn.XLOOKUP(B158,'2024.9'!B:B,'2024.9'!G:G)</f>
        <v>2020/12/29</v>
      </c>
      <c r="D158">
        <f>_xlfn.XLOOKUP(B158,'Sum 2024.7-2024.9'!B:B,'Sum 2024.7-2024.9'!D:D)</f>
        <v>0</v>
      </c>
      <c r="E158" t="str">
        <f>_xlfn.XLOOKUP(B158,'2024.9'!B:B,'2024.9'!C:C)</f>
        <v>运营中心</v>
      </c>
      <c r="F158" t="str">
        <f>_xlfn.XLOOKUP(B158,'2024.9'!B:B,'2024.9'!F:F)</f>
        <v>检测工程师</v>
      </c>
      <c r="G158">
        <f>_xlfn.XLOOKUP(B158,'2024.9姓名及payroll计数'!A:A,'2024.9姓名及payroll计数'!B:B)</f>
        <v>1</v>
      </c>
      <c r="H158" s="10">
        <f>_xlfn.XLOOKUP(B158,'Sum 2024.7-2024.9'!B:B,'Sum 2024.7-2024.9'!H:H)</f>
        <v>9313.98</v>
      </c>
      <c r="I158" s="10">
        <f>IFERROR(AVERAGEIF(#REF!,B158,#REF!),0)</f>
        <v>0</v>
      </c>
      <c r="J158" s="10">
        <f>_xlfn.XLOOKUP(B158,'Sum 2024.7-2024.9'!B:B,'Sum 2024.7-2024.9'!J:J)</f>
        <v>3481</v>
      </c>
      <c r="K158" s="10">
        <f>IFERROR(AVERAGEIF(#REF!,B158,#REF!),0)</f>
        <v>0</v>
      </c>
      <c r="M158" s="10">
        <f>SUMIF('2024.9'!B:B,B158,'2024.9'!L:L)</f>
        <v>363.68</v>
      </c>
      <c r="O158" s="10">
        <f>SUMIF('2024.9'!B:B,B158,'2024.9'!N:N)</f>
        <v>9.09</v>
      </c>
      <c r="P158" s="10">
        <f>SUMIF('2024.9'!B:B,B158,'2024.9'!P:P)</f>
        <v>3.8</v>
      </c>
      <c r="R158" s="10">
        <f>SUMIF('2024.9'!B:B,B158,'2024.9'!M:M)</f>
        <v>90.92</v>
      </c>
      <c r="T158" s="10">
        <f>SUMIF('2024.9'!B:B,B158,'2024.9'!O:O)</f>
        <v>0</v>
      </c>
      <c r="U158" s="10">
        <f t="shared" si="78"/>
        <v>9313.98</v>
      </c>
      <c r="V158" s="10">
        <f t="shared" si="79"/>
        <v>9313.98</v>
      </c>
      <c r="W158" s="10">
        <f t="shared" si="80"/>
        <v>1397.097</v>
      </c>
      <c r="X158" s="10">
        <f t="shared" si="81"/>
        <v>9313.98</v>
      </c>
      <c r="Y158" s="10">
        <f t="shared" si="82"/>
        <v>9313.98</v>
      </c>
      <c r="Z158" s="10">
        <f t="shared" si="83"/>
        <v>74.51184</v>
      </c>
      <c r="AA158" s="10">
        <f t="shared" si="84"/>
        <v>9313.98</v>
      </c>
      <c r="AB158" s="10">
        <f t="shared" si="85"/>
        <v>18.62796</v>
      </c>
      <c r="AC158" s="10">
        <f t="shared" si="86"/>
        <v>9313.98</v>
      </c>
      <c r="AD158" s="10">
        <f t="shared" si="87"/>
        <v>5626</v>
      </c>
      <c r="AE158" s="10">
        <f t="shared" si="88"/>
        <v>225.04</v>
      </c>
      <c r="AF158" s="10">
        <f t="shared" si="89"/>
        <v>9313.98</v>
      </c>
      <c r="AG158" s="10">
        <f t="shared" si="90"/>
        <v>9313.98</v>
      </c>
      <c r="AH158" s="10">
        <f t="shared" si="91"/>
        <v>465.699</v>
      </c>
      <c r="AI158" s="10">
        <f t="shared" si="92"/>
        <v>-1033.417</v>
      </c>
      <c r="AJ158" s="10">
        <f t="shared" si="93"/>
        <v>-65.42184</v>
      </c>
      <c r="AK158" s="10">
        <f t="shared" si="94"/>
        <v>-14.82796</v>
      </c>
      <c r="AL158" s="10">
        <f t="shared" si="95"/>
        <v>-134.12</v>
      </c>
      <c r="AM158" s="10">
        <f t="shared" si="96"/>
        <v>-465.699</v>
      </c>
      <c r="AN158" s="10">
        <f t="shared" si="97"/>
        <v>4546</v>
      </c>
      <c r="AO158" s="10">
        <f t="shared" si="98"/>
        <v>4546</v>
      </c>
      <c r="AP158" s="10">
        <f t="shared" si="99"/>
        <v>681.9</v>
      </c>
      <c r="AQ158" s="191">
        <f t="shared" si="100"/>
        <v>3481</v>
      </c>
      <c r="AR158" s="191">
        <f t="shared" si="101"/>
        <v>3481</v>
      </c>
      <c r="AS158" s="191">
        <f t="shared" si="102"/>
        <v>27.848</v>
      </c>
      <c r="AT158" s="191">
        <f t="shared" si="103"/>
        <v>3481</v>
      </c>
      <c r="AU158" s="191">
        <f t="shared" si="104"/>
        <v>6.962</v>
      </c>
      <c r="AV158" s="191">
        <f t="shared" si="105"/>
        <v>4340</v>
      </c>
      <c r="AW158" s="191">
        <f t="shared" si="106"/>
        <v>4340</v>
      </c>
      <c r="AX158" s="191">
        <f t="shared" si="107"/>
        <v>173.6</v>
      </c>
      <c r="AY158" s="191">
        <f t="shared" si="108"/>
        <v>3481</v>
      </c>
      <c r="AZ158" s="191">
        <f t="shared" si="109"/>
        <v>3481</v>
      </c>
      <c r="BA158" s="191">
        <f t="shared" si="110"/>
        <v>174.05</v>
      </c>
      <c r="BB158" s="191">
        <f t="shared" si="111"/>
        <v>-318.22</v>
      </c>
      <c r="BC158" s="191">
        <f t="shared" si="112"/>
        <v>-18.758</v>
      </c>
      <c r="BD158" s="191">
        <f t="shared" si="113"/>
        <v>-3.162</v>
      </c>
      <c r="BE158" s="191">
        <f t="shared" si="114"/>
        <v>-82.68</v>
      </c>
      <c r="BF158" s="191">
        <f t="shared" si="115"/>
        <v>-174.05</v>
      </c>
    </row>
    <row r="159" spans="2:58">
      <c r="B159" s="3" t="s">
        <v>366</v>
      </c>
      <c r="C159" s="166" t="str">
        <f>_xlfn.XLOOKUP(B159,'2024.9'!B:B,'2024.9'!G:G)</f>
        <v>2022/03/30</v>
      </c>
      <c r="D159">
        <f>_xlfn.XLOOKUP(B159,'Sum 2024.7-2024.9'!B:B,'Sum 2024.7-2024.9'!D:D)</f>
        <v>0</v>
      </c>
      <c r="E159" t="str">
        <f>_xlfn.XLOOKUP(B159,'2024.9'!B:B,'2024.9'!C:C)</f>
        <v>销售部</v>
      </c>
      <c r="F159" t="str">
        <f>_xlfn.XLOOKUP(B159,'2024.9'!B:B,'2024.9'!F:F)</f>
        <v>区域销售经理</v>
      </c>
      <c r="G159">
        <f>_xlfn.XLOOKUP(B159,'2024.9姓名及payroll计数'!A:A,'2024.9姓名及payroll计数'!B:B)</f>
        <v>1</v>
      </c>
      <c r="H159" s="10">
        <f>_xlfn.XLOOKUP(B159,'Sum 2024.7-2024.9'!B:B,'Sum 2024.7-2024.9'!H:H)</f>
        <v>8814</v>
      </c>
      <c r="I159" s="10">
        <f>IFERROR(AVERAGEIF(#REF!,B159,#REF!),0)</f>
        <v>0</v>
      </c>
      <c r="J159" s="10">
        <f>_xlfn.XLOOKUP(B159,'Sum 2024.7-2024.9'!B:B,'Sum 2024.7-2024.9'!J:J)</f>
        <v>3850</v>
      </c>
      <c r="K159" s="10">
        <f>IFERROR(AVERAGEIF(#REF!,B159,#REF!),0)</f>
        <v>0</v>
      </c>
      <c r="M159" s="10">
        <f>SUMIF('2024.9'!B:B,B159,'2024.9'!L:L)</f>
        <v>0</v>
      </c>
      <c r="O159" s="10">
        <f>SUMIF('2024.9'!B:B,B159,'2024.9'!N:N)</f>
        <v>0</v>
      </c>
      <c r="P159" s="10">
        <f>SUMIF('2024.9'!B:B,B159,'2024.9'!P:P)</f>
        <v>0</v>
      </c>
      <c r="R159" s="10">
        <f>SUMIF('2024.9'!B:B,B159,'2024.9'!M:M)</f>
        <v>0</v>
      </c>
      <c r="T159" s="10">
        <f>SUMIF('2024.9'!B:B,B159,'2024.9'!O:O)</f>
        <v>0</v>
      </c>
      <c r="U159" s="10">
        <f t="shared" si="78"/>
        <v>8814</v>
      </c>
      <c r="V159" s="10">
        <f t="shared" si="79"/>
        <v>8814</v>
      </c>
      <c r="W159" s="10">
        <f t="shared" si="80"/>
        <v>1322.1</v>
      </c>
      <c r="X159" s="10">
        <f t="shared" si="81"/>
        <v>8814</v>
      </c>
      <c r="Y159" s="10">
        <f t="shared" si="82"/>
        <v>8814</v>
      </c>
      <c r="Z159" s="10">
        <f t="shared" si="83"/>
        <v>70.512</v>
      </c>
      <c r="AA159" s="10">
        <f t="shared" si="84"/>
        <v>8814</v>
      </c>
      <c r="AB159" s="10">
        <f t="shared" si="85"/>
        <v>17.628</v>
      </c>
      <c r="AC159" s="10">
        <f t="shared" si="86"/>
        <v>8814</v>
      </c>
      <c r="AD159" s="10">
        <f t="shared" si="87"/>
        <v>5626</v>
      </c>
      <c r="AE159" s="10">
        <f t="shared" si="88"/>
        <v>225.04</v>
      </c>
      <c r="AF159" s="10">
        <f t="shared" si="89"/>
        <v>8814</v>
      </c>
      <c r="AG159" s="10">
        <f t="shared" si="90"/>
        <v>8814</v>
      </c>
      <c r="AH159" s="10">
        <f t="shared" si="91"/>
        <v>440.7</v>
      </c>
      <c r="AI159" s="10">
        <f t="shared" si="92"/>
        <v>-1322.1</v>
      </c>
      <c r="AJ159" s="10">
        <f t="shared" si="93"/>
        <v>-70.512</v>
      </c>
      <c r="AK159" s="10">
        <f t="shared" si="94"/>
        <v>-17.628</v>
      </c>
      <c r="AL159" s="10">
        <f t="shared" si="95"/>
        <v>-225.04</v>
      </c>
      <c r="AM159" s="10">
        <f t="shared" si="96"/>
        <v>-440.7</v>
      </c>
      <c r="AN159" s="10">
        <f t="shared" si="97"/>
        <v>4546</v>
      </c>
      <c r="AO159" s="10">
        <f t="shared" si="98"/>
        <v>4546</v>
      </c>
      <c r="AP159" s="10">
        <f t="shared" si="99"/>
        <v>681.9</v>
      </c>
      <c r="AQ159" s="191">
        <f t="shared" si="100"/>
        <v>3850</v>
      </c>
      <c r="AR159" s="191">
        <f t="shared" si="101"/>
        <v>3850</v>
      </c>
      <c r="AS159" s="191">
        <f t="shared" si="102"/>
        <v>30.8</v>
      </c>
      <c r="AT159" s="191">
        <f t="shared" si="103"/>
        <v>3850</v>
      </c>
      <c r="AU159" s="191">
        <f t="shared" si="104"/>
        <v>7.7</v>
      </c>
      <c r="AV159" s="191">
        <f t="shared" si="105"/>
        <v>4340</v>
      </c>
      <c r="AW159" s="191">
        <f t="shared" si="106"/>
        <v>4340</v>
      </c>
      <c r="AX159" s="191">
        <f t="shared" si="107"/>
        <v>173.6</v>
      </c>
      <c r="AY159" s="191">
        <f t="shared" si="108"/>
        <v>3850</v>
      </c>
      <c r="AZ159" s="191">
        <f t="shared" si="109"/>
        <v>3850</v>
      </c>
      <c r="BA159" s="191">
        <f t="shared" si="110"/>
        <v>192.5</v>
      </c>
      <c r="BB159" s="191">
        <f t="shared" si="111"/>
        <v>-681.9</v>
      </c>
      <c r="BC159" s="191">
        <f t="shared" si="112"/>
        <v>-30.8</v>
      </c>
      <c r="BD159" s="191">
        <f t="shared" si="113"/>
        <v>-7.7</v>
      </c>
      <c r="BE159" s="191">
        <f t="shared" si="114"/>
        <v>-173.6</v>
      </c>
      <c r="BF159" s="191">
        <f t="shared" si="115"/>
        <v>-192.5</v>
      </c>
    </row>
    <row r="160" spans="2:58">
      <c r="B160" s="3" t="s">
        <v>367</v>
      </c>
      <c r="C160" s="166" t="str">
        <f>_xlfn.XLOOKUP(B160,'2024.9'!B:B,'2024.9'!G:G)</f>
        <v>2023/03/06</v>
      </c>
      <c r="D160">
        <f>_xlfn.XLOOKUP(B160,'Sum 2024.7-2024.9'!B:B,'Sum 2024.7-2024.9'!D:D)</f>
        <v>0</v>
      </c>
      <c r="E160" t="str">
        <f>_xlfn.XLOOKUP(B160,'2024.9'!B:B,'2024.9'!C:C)</f>
        <v>服务营销中心</v>
      </c>
      <c r="F160" t="str">
        <f>_xlfn.XLOOKUP(B160,'2024.9'!B:B,'2024.9'!F:F)</f>
        <v>电气服务工程师</v>
      </c>
      <c r="G160">
        <f>_xlfn.XLOOKUP(B160,'2024.9姓名及payroll计数'!A:A,'2024.9姓名及payroll计数'!B:B)</f>
        <v>1</v>
      </c>
      <c r="H160" s="10">
        <f>_xlfn.XLOOKUP(B160,'Sum 2024.7-2024.9'!B:B,'Sum 2024.7-2024.9'!H:H)</f>
        <v>5463.3</v>
      </c>
      <c r="I160" s="10">
        <f>IFERROR(AVERAGEIF(#REF!,B160,#REF!),0)</f>
        <v>0</v>
      </c>
      <c r="J160" s="10">
        <f>_xlfn.XLOOKUP(B160,'Sum 2024.7-2024.9'!B:B,'Sum 2024.7-2024.9'!J:J)</f>
        <v>1900</v>
      </c>
      <c r="K160" s="10">
        <f>IFERROR(AVERAGEIF(#REF!,B160,#REF!),0)</f>
        <v>0</v>
      </c>
      <c r="M160" s="10">
        <f>SUMIF('2024.9'!B:B,B160,'2024.9'!L:L)</f>
        <v>363.68</v>
      </c>
      <c r="O160" s="10">
        <f>SUMIF('2024.9'!B:B,B160,'2024.9'!N:N)</f>
        <v>9.09</v>
      </c>
      <c r="P160" s="10">
        <f>SUMIF('2024.9'!B:B,B160,'2024.9'!P:P)</f>
        <v>3.8</v>
      </c>
      <c r="R160" s="10">
        <f>SUMIF('2024.9'!B:B,B160,'2024.9'!M:M)</f>
        <v>90.92</v>
      </c>
      <c r="T160" s="10">
        <f>SUMIF('2024.9'!B:B,B160,'2024.9'!O:O)</f>
        <v>0</v>
      </c>
      <c r="U160" s="10">
        <f t="shared" si="78"/>
        <v>5463.3</v>
      </c>
      <c r="V160" s="10">
        <f t="shared" si="79"/>
        <v>5463.3</v>
      </c>
      <c r="W160" s="10">
        <f t="shared" si="80"/>
        <v>819.495</v>
      </c>
      <c r="X160" s="10">
        <f t="shared" si="81"/>
        <v>5463.3</v>
      </c>
      <c r="Y160" s="10">
        <f t="shared" si="82"/>
        <v>5463.3</v>
      </c>
      <c r="Z160" s="10">
        <f t="shared" si="83"/>
        <v>43.7064</v>
      </c>
      <c r="AA160" s="10">
        <f t="shared" si="84"/>
        <v>5463.3</v>
      </c>
      <c r="AB160" s="10">
        <f t="shared" si="85"/>
        <v>10.9266</v>
      </c>
      <c r="AC160" s="10">
        <f t="shared" si="86"/>
        <v>5463.3</v>
      </c>
      <c r="AD160" s="10">
        <f t="shared" si="87"/>
        <v>5463.3</v>
      </c>
      <c r="AE160" s="10">
        <f t="shared" si="88"/>
        <v>218.532</v>
      </c>
      <c r="AF160" s="10">
        <f t="shared" si="89"/>
        <v>5463.3</v>
      </c>
      <c r="AG160" s="10">
        <f t="shared" si="90"/>
        <v>5463.3</v>
      </c>
      <c r="AH160" s="10">
        <f t="shared" si="91"/>
        <v>273.165</v>
      </c>
      <c r="AI160" s="10">
        <f t="shared" si="92"/>
        <v>-455.815</v>
      </c>
      <c r="AJ160" s="10">
        <f t="shared" si="93"/>
        <v>-34.6164</v>
      </c>
      <c r="AK160" s="10">
        <f t="shared" si="94"/>
        <v>-7.1266</v>
      </c>
      <c r="AL160" s="10">
        <f t="shared" si="95"/>
        <v>-127.612</v>
      </c>
      <c r="AM160" s="10">
        <f t="shared" si="96"/>
        <v>-273.165</v>
      </c>
      <c r="AN160" s="10">
        <f t="shared" si="97"/>
        <v>4546</v>
      </c>
      <c r="AO160" s="10">
        <f t="shared" si="98"/>
        <v>4546</v>
      </c>
      <c r="AP160" s="10">
        <f t="shared" si="99"/>
        <v>681.9</v>
      </c>
      <c r="AQ160" s="191">
        <f t="shared" si="100"/>
        <v>1900</v>
      </c>
      <c r="AR160" s="191">
        <f t="shared" si="101"/>
        <v>1900</v>
      </c>
      <c r="AS160" s="191">
        <f t="shared" si="102"/>
        <v>15.2</v>
      </c>
      <c r="AT160" s="191">
        <f t="shared" si="103"/>
        <v>1900</v>
      </c>
      <c r="AU160" s="191">
        <f t="shared" si="104"/>
        <v>3.8</v>
      </c>
      <c r="AV160" s="191">
        <f t="shared" si="105"/>
        <v>4340</v>
      </c>
      <c r="AW160" s="191">
        <f t="shared" si="106"/>
        <v>4340</v>
      </c>
      <c r="AX160" s="191">
        <f t="shared" si="107"/>
        <v>173.6</v>
      </c>
      <c r="AY160" s="191">
        <f t="shared" si="108"/>
        <v>1900</v>
      </c>
      <c r="AZ160" s="191">
        <f t="shared" si="109"/>
        <v>1900</v>
      </c>
      <c r="BA160" s="191">
        <f t="shared" si="110"/>
        <v>95</v>
      </c>
      <c r="BB160" s="191">
        <f t="shared" si="111"/>
        <v>-318.22</v>
      </c>
      <c r="BC160" s="191">
        <f t="shared" si="112"/>
        <v>-6.11</v>
      </c>
      <c r="BD160" s="191">
        <f t="shared" si="113"/>
        <v>0</v>
      </c>
      <c r="BE160" s="191">
        <f t="shared" si="114"/>
        <v>-82.68</v>
      </c>
      <c r="BF160" s="191">
        <f t="shared" si="115"/>
        <v>-95</v>
      </c>
    </row>
    <row r="161" spans="2:58">
      <c r="B161" s="3" t="s">
        <v>493</v>
      </c>
      <c r="C161" s="166" t="str">
        <f>_xlfn.XLOOKUP(B161,'2024.9'!B:B,'2024.9'!G:G)</f>
        <v>2023/08/24</v>
      </c>
      <c r="D161">
        <f>_xlfn.XLOOKUP(B161,'Sum 2024.7-2024.9'!B:B,'Sum 2024.7-2024.9'!D:D)</f>
        <v>0</v>
      </c>
      <c r="E161" t="str">
        <f>_xlfn.XLOOKUP(B161,'2024.9'!B:B,'2024.9'!C:C)</f>
        <v>服务营销中心</v>
      </c>
      <c r="F161" t="str">
        <f>_xlfn.XLOOKUP(B161,'2024.9'!B:B,'2024.9'!F:F)</f>
        <v>品质工程师</v>
      </c>
      <c r="G161">
        <f>_xlfn.XLOOKUP(B161,'2024.9姓名及payroll计数'!A:A,'2024.9姓名及payroll计数'!B:B)</f>
        <v>1</v>
      </c>
      <c r="H161" s="10">
        <f>_xlfn.XLOOKUP(B161,'Sum 2024.7-2024.9'!B:B,'Sum 2024.7-2024.9'!H:H)</f>
        <v>12438.52</v>
      </c>
      <c r="I161" s="10">
        <f>IFERROR(AVERAGEIF(#REF!,B161,#REF!),0)</f>
        <v>0</v>
      </c>
      <c r="J161" s="10">
        <f>_xlfn.XLOOKUP(B161,'Sum 2024.7-2024.9'!B:B,'Sum 2024.7-2024.9'!J:J)</f>
        <v>5500</v>
      </c>
      <c r="K161" s="10">
        <f>IFERROR(AVERAGEIF(#REF!,B161,#REF!),0)</f>
        <v>0</v>
      </c>
      <c r="M161" s="10">
        <f>SUMIF('2024.9'!B:B,B161,'2024.9'!L:L)</f>
        <v>363.68</v>
      </c>
      <c r="O161" s="10">
        <f>SUMIF('2024.9'!B:B,B161,'2024.9'!N:N)</f>
        <v>9.09</v>
      </c>
      <c r="P161" s="10">
        <f>SUMIF('2024.9'!B:B,B161,'2024.9'!P:P)</f>
        <v>3.8</v>
      </c>
      <c r="R161" s="10">
        <f>SUMIF('2024.9'!B:B,B161,'2024.9'!M:M)</f>
        <v>90.92</v>
      </c>
      <c r="T161" s="10">
        <f>SUMIF('2024.9'!B:B,B161,'2024.9'!O:O)</f>
        <v>0</v>
      </c>
      <c r="U161" s="10">
        <f t="shared" si="78"/>
        <v>12438.52</v>
      </c>
      <c r="V161" s="10">
        <f t="shared" si="79"/>
        <v>12438.52</v>
      </c>
      <c r="W161" s="10">
        <f t="shared" si="80"/>
        <v>1865.778</v>
      </c>
      <c r="X161" s="10">
        <f t="shared" si="81"/>
        <v>12438.52</v>
      </c>
      <c r="Y161" s="10">
        <f t="shared" si="82"/>
        <v>12438.52</v>
      </c>
      <c r="Z161" s="10">
        <f t="shared" si="83"/>
        <v>99.50816</v>
      </c>
      <c r="AA161" s="10">
        <f t="shared" si="84"/>
        <v>12438.52</v>
      </c>
      <c r="AB161" s="10">
        <f t="shared" si="85"/>
        <v>24.87704</v>
      </c>
      <c r="AC161" s="10">
        <f t="shared" si="86"/>
        <v>12438.52</v>
      </c>
      <c r="AD161" s="10">
        <f t="shared" si="87"/>
        <v>5626</v>
      </c>
      <c r="AE161" s="10">
        <f t="shared" si="88"/>
        <v>225.04</v>
      </c>
      <c r="AF161" s="10">
        <f t="shared" si="89"/>
        <v>12438.52</v>
      </c>
      <c r="AG161" s="10">
        <f t="shared" si="90"/>
        <v>12438.52</v>
      </c>
      <c r="AH161" s="10">
        <f t="shared" si="91"/>
        <v>621.926</v>
      </c>
      <c r="AI161" s="10">
        <f t="shared" si="92"/>
        <v>-1502.098</v>
      </c>
      <c r="AJ161" s="10">
        <f t="shared" si="93"/>
        <v>-90.41816</v>
      </c>
      <c r="AK161" s="10">
        <f t="shared" si="94"/>
        <v>-21.07704</v>
      </c>
      <c r="AL161" s="10">
        <f t="shared" si="95"/>
        <v>-134.12</v>
      </c>
      <c r="AM161" s="10">
        <f t="shared" si="96"/>
        <v>-621.926</v>
      </c>
      <c r="AN161" s="10">
        <f t="shared" si="97"/>
        <v>5500</v>
      </c>
      <c r="AO161" s="10">
        <f t="shared" si="98"/>
        <v>5500</v>
      </c>
      <c r="AP161" s="10">
        <f t="shared" si="99"/>
        <v>825</v>
      </c>
      <c r="AQ161" s="191">
        <f t="shared" si="100"/>
        <v>5500</v>
      </c>
      <c r="AR161" s="191">
        <f t="shared" si="101"/>
        <v>5500</v>
      </c>
      <c r="AS161" s="191">
        <f t="shared" si="102"/>
        <v>44</v>
      </c>
      <c r="AT161" s="191">
        <f t="shared" si="103"/>
        <v>5500</v>
      </c>
      <c r="AU161" s="191">
        <f t="shared" si="104"/>
        <v>11</v>
      </c>
      <c r="AV161" s="191">
        <f t="shared" si="105"/>
        <v>5500</v>
      </c>
      <c r="AW161" s="191">
        <f t="shared" si="106"/>
        <v>5500</v>
      </c>
      <c r="AX161" s="191">
        <f t="shared" si="107"/>
        <v>220</v>
      </c>
      <c r="AY161" s="191">
        <f t="shared" si="108"/>
        <v>5500</v>
      </c>
      <c r="AZ161" s="191">
        <f t="shared" si="109"/>
        <v>5500</v>
      </c>
      <c r="BA161" s="191">
        <f t="shared" si="110"/>
        <v>275</v>
      </c>
      <c r="BB161" s="191">
        <f t="shared" si="111"/>
        <v>-461.32</v>
      </c>
      <c r="BC161" s="191">
        <f t="shared" si="112"/>
        <v>-34.91</v>
      </c>
      <c r="BD161" s="191">
        <f t="shared" si="113"/>
        <v>-7.2</v>
      </c>
      <c r="BE161" s="191">
        <f t="shared" si="114"/>
        <v>-129.08</v>
      </c>
      <c r="BF161" s="191">
        <f t="shared" si="115"/>
        <v>-275</v>
      </c>
    </row>
    <row r="162" spans="2:58">
      <c r="B162" s="3" t="s">
        <v>494</v>
      </c>
      <c r="C162" s="166" t="str">
        <f>_xlfn.XLOOKUP(B162,'2024.9'!B:B,'2024.9'!G:G)</f>
        <v>2023/08/21</v>
      </c>
      <c r="D162">
        <f>_xlfn.XLOOKUP(B162,'Sum 2024.7-2024.9'!B:B,'Sum 2024.7-2024.9'!D:D)</f>
        <v>0</v>
      </c>
      <c r="E162" t="str">
        <f>_xlfn.XLOOKUP(B162,'2024.9'!B:B,'2024.9'!C:C)</f>
        <v>运营中心</v>
      </c>
      <c r="F162" t="str">
        <f>_xlfn.XLOOKUP(B162,'2024.9'!B:B,'2024.9'!F:F)</f>
        <v>仓管员</v>
      </c>
      <c r="G162">
        <f>_xlfn.XLOOKUP(B162,'2024.9姓名及payroll计数'!A:A,'2024.9姓名及payroll计数'!B:B)</f>
        <v>1</v>
      </c>
      <c r="H162" s="10">
        <f>_xlfn.XLOOKUP(B162,'Sum 2024.7-2024.9'!B:B,'Sum 2024.7-2024.9'!H:H)</f>
        <v>6430.33</v>
      </c>
      <c r="I162" s="10">
        <f>IFERROR(AVERAGEIF(#REF!,B162,#REF!),0)</f>
        <v>0</v>
      </c>
      <c r="J162" s="10">
        <f>_xlfn.XLOOKUP(B162,'Sum 2024.7-2024.9'!B:B,'Sum 2024.7-2024.9'!J:J)</f>
        <v>1900</v>
      </c>
      <c r="K162" s="10">
        <f>IFERROR(AVERAGEIF(#REF!,B162,#REF!),0)</f>
        <v>0</v>
      </c>
      <c r="M162" s="10">
        <f>SUMIF('2024.9'!B:B,B162,'2024.9'!L:L)</f>
        <v>363.68</v>
      </c>
      <c r="O162" s="10">
        <f>SUMIF('2024.9'!B:B,B162,'2024.9'!N:N)</f>
        <v>9.09</v>
      </c>
      <c r="P162" s="10">
        <f>SUMIF('2024.9'!B:B,B162,'2024.9'!P:P)</f>
        <v>3.8</v>
      </c>
      <c r="R162" s="10">
        <f>SUMIF('2024.9'!B:B,B162,'2024.9'!M:M)</f>
        <v>90.92</v>
      </c>
      <c r="T162" s="10">
        <f>SUMIF('2024.9'!B:B,B162,'2024.9'!O:O)</f>
        <v>0</v>
      </c>
      <c r="U162" s="10">
        <f t="shared" si="78"/>
        <v>6430.33</v>
      </c>
      <c r="V162" s="10">
        <f t="shared" si="79"/>
        <v>6430.33</v>
      </c>
      <c r="W162" s="10">
        <f t="shared" si="80"/>
        <v>964.5495</v>
      </c>
      <c r="X162" s="10">
        <f t="shared" si="81"/>
        <v>6430.33</v>
      </c>
      <c r="Y162" s="10">
        <f t="shared" si="82"/>
        <v>6430.33</v>
      </c>
      <c r="Z162" s="10">
        <f t="shared" si="83"/>
        <v>51.44264</v>
      </c>
      <c r="AA162" s="10">
        <f t="shared" si="84"/>
        <v>6430.33</v>
      </c>
      <c r="AB162" s="10">
        <f t="shared" si="85"/>
        <v>12.86066</v>
      </c>
      <c r="AC162" s="10">
        <f t="shared" si="86"/>
        <v>6430.33</v>
      </c>
      <c r="AD162" s="10">
        <f t="shared" si="87"/>
        <v>5626</v>
      </c>
      <c r="AE162" s="10">
        <f t="shared" si="88"/>
        <v>225.04</v>
      </c>
      <c r="AF162" s="10">
        <f t="shared" si="89"/>
        <v>6430.33</v>
      </c>
      <c r="AG162" s="10">
        <f t="shared" si="90"/>
        <v>6430.33</v>
      </c>
      <c r="AH162" s="10">
        <f t="shared" si="91"/>
        <v>321.5165</v>
      </c>
      <c r="AI162" s="10">
        <f t="shared" si="92"/>
        <v>-600.8695</v>
      </c>
      <c r="AJ162" s="10">
        <f t="shared" si="93"/>
        <v>-42.35264</v>
      </c>
      <c r="AK162" s="10">
        <f t="shared" si="94"/>
        <v>-9.06066</v>
      </c>
      <c r="AL162" s="10">
        <f t="shared" si="95"/>
        <v>-134.12</v>
      </c>
      <c r="AM162" s="10">
        <f t="shared" si="96"/>
        <v>-321.5165</v>
      </c>
      <c r="AN162" s="10">
        <f t="shared" si="97"/>
        <v>4546</v>
      </c>
      <c r="AO162" s="10">
        <f t="shared" si="98"/>
        <v>4546</v>
      </c>
      <c r="AP162" s="10">
        <f t="shared" si="99"/>
        <v>681.9</v>
      </c>
      <c r="AQ162" s="191">
        <f t="shared" si="100"/>
        <v>1900</v>
      </c>
      <c r="AR162" s="191">
        <f t="shared" si="101"/>
        <v>1900</v>
      </c>
      <c r="AS162" s="191">
        <f t="shared" si="102"/>
        <v>15.2</v>
      </c>
      <c r="AT162" s="191">
        <f t="shared" si="103"/>
        <v>1900</v>
      </c>
      <c r="AU162" s="191">
        <f t="shared" si="104"/>
        <v>3.8</v>
      </c>
      <c r="AV162" s="191">
        <f t="shared" si="105"/>
        <v>4340</v>
      </c>
      <c r="AW162" s="191">
        <f t="shared" si="106"/>
        <v>4340</v>
      </c>
      <c r="AX162" s="191">
        <f t="shared" si="107"/>
        <v>173.6</v>
      </c>
      <c r="AY162" s="191">
        <f t="shared" si="108"/>
        <v>1900</v>
      </c>
      <c r="AZ162" s="191">
        <f t="shared" si="109"/>
        <v>1900</v>
      </c>
      <c r="BA162" s="191">
        <f t="shared" si="110"/>
        <v>95</v>
      </c>
      <c r="BB162" s="191">
        <f t="shared" si="111"/>
        <v>-318.22</v>
      </c>
      <c r="BC162" s="191">
        <f t="shared" si="112"/>
        <v>-6.11</v>
      </c>
      <c r="BD162" s="191">
        <f t="shared" si="113"/>
        <v>0</v>
      </c>
      <c r="BE162" s="191">
        <f t="shared" si="114"/>
        <v>-82.68</v>
      </c>
      <c r="BF162" s="191">
        <f t="shared" si="115"/>
        <v>-95</v>
      </c>
    </row>
    <row r="163" spans="2:58">
      <c r="B163" s="3" t="s">
        <v>368</v>
      </c>
      <c r="C163" s="166" t="str">
        <f>_xlfn.XLOOKUP(B163,'2024.9'!B:B,'2024.9'!G:G)</f>
        <v>2021/06/01</v>
      </c>
      <c r="D163">
        <f>_xlfn.XLOOKUP(B163,'Sum 2024.7-2024.9'!B:B,'Sum 2024.7-2024.9'!D:D)</f>
        <v>0</v>
      </c>
      <c r="E163" t="str">
        <f>_xlfn.XLOOKUP(B163,'2024.9'!B:B,'2024.9'!C:C)</f>
        <v>核价管理部</v>
      </c>
      <c r="F163" t="str">
        <f>_xlfn.XLOOKUP(B163,'2024.9'!B:B,'2024.9'!F:F)</f>
        <v>核价主管</v>
      </c>
      <c r="G163">
        <f>_xlfn.XLOOKUP(B163,'2024.9姓名及payroll计数'!A:A,'2024.9姓名及payroll计数'!B:B)</f>
        <v>1</v>
      </c>
      <c r="H163" s="10">
        <f>_xlfn.XLOOKUP(B163,'Sum 2024.7-2024.9'!B:B,'Sum 2024.7-2024.9'!H:H)</f>
        <v>9205.5</v>
      </c>
      <c r="I163" s="10">
        <f>IFERROR(AVERAGEIF(#REF!,B163,#REF!),0)</f>
        <v>0</v>
      </c>
      <c r="J163" s="10">
        <f>_xlfn.XLOOKUP(B163,'Sum 2024.7-2024.9'!B:B,'Sum 2024.7-2024.9'!J:J)</f>
        <v>3850</v>
      </c>
      <c r="K163" s="10">
        <f>IFERROR(AVERAGEIF(#REF!,B163,#REF!),0)</f>
        <v>0</v>
      </c>
      <c r="M163" s="10">
        <f>SUMIF('2024.9'!B:B,B163,'2024.9'!L:L)</f>
        <v>363.68</v>
      </c>
      <c r="O163" s="10">
        <f>SUMIF('2024.9'!B:B,B163,'2024.9'!N:N)</f>
        <v>9.09</v>
      </c>
      <c r="P163" s="10">
        <f>SUMIF('2024.9'!B:B,B163,'2024.9'!P:P)</f>
        <v>3.8</v>
      </c>
      <c r="R163" s="10">
        <f>SUMIF('2024.9'!B:B,B163,'2024.9'!M:M)</f>
        <v>90.92</v>
      </c>
      <c r="T163" s="10">
        <f>SUMIF('2024.9'!B:B,B163,'2024.9'!O:O)</f>
        <v>95</v>
      </c>
      <c r="U163" s="10">
        <f t="shared" si="78"/>
        <v>9205.5</v>
      </c>
      <c r="V163" s="10">
        <f t="shared" si="79"/>
        <v>9205.5</v>
      </c>
      <c r="W163" s="10">
        <f t="shared" si="80"/>
        <v>1380.825</v>
      </c>
      <c r="X163" s="10">
        <f t="shared" si="81"/>
        <v>9205.5</v>
      </c>
      <c r="Y163" s="10">
        <f t="shared" si="82"/>
        <v>9205.5</v>
      </c>
      <c r="Z163" s="10">
        <f t="shared" si="83"/>
        <v>73.644</v>
      </c>
      <c r="AA163" s="10">
        <f t="shared" si="84"/>
        <v>9205.5</v>
      </c>
      <c r="AB163" s="10">
        <f t="shared" si="85"/>
        <v>18.411</v>
      </c>
      <c r="AC163" s="10">
        <f t="shared" si="86"/>
        <v>9205.5</v>
      </c>
      <c r="AD163" s="10">
        <f t="shared" si="87"/>
        <v>5626</v>
      </c>
      <c r="AE163" s="10">
        <f t="shared" si="88"/>
        <v>225.04</v>
      </c>
      <c r="AF163" s="10">
        <f t="shared" si="89"/>
        <v>9205.5</v>
      </c>
      <c r="AG163" s="10">
        <f t="shared" si="90"/>
        <v>9205.5</v>
      </c>
      <c r="AH163" s="10">
        <f t="shared" si="91"/>
        <v>460.275</v>
      </c>
      <c r="AI163" s="10">
        <f t="shared" si="92"/>
        <v>-1017.145</v>
      </c>
      <c r="AJ163" s="10">
        <f t="shared" si="93"/>
        <v>-64.554</v>
      </c>
      <c r="AK163" s="10">
        <f t="shared" si="94"/>
        <v>-14.611</v>
      </c>
      <c r="AL163" s="10">
        <f t="shared" si="95"/>
        <v>-134.12</v>
      </c>
      <c r="AM163" s="10">
        <f t="shared" si="96"/>
        <v>-365.275</v>
      </c>
      <c r="AN163" s="10">
        <f t="shared" si="97"/>
        <v>4546</v>
      </c>
      <c r="AO163" s="10">
        <f t="shared" si="98"/>
        <v>4546</v>
      </c>
      <c r="AP163" s="10">
        <f t="shared" si="99"/>
        <v>681.9</v>
      </c>
      <c r="AQ163" s="191">
        <f t="shared" si="100"/>
        <v>3850</v>
      </c>
      <c r="AR163" s="191">
        <f t="shared" si="101"/>
        <v>3850</v>
      </c>
      <c r="AS163" s="191">
        <f t="shared" si="102"/>
        <v>30.8</v>
      </c>
      <c r="AT163" s="191">
        <f t="shared" si="103"/>
        <v>3850</v>
      </c>
      <c r="AU163" s="191">
        <f t="shared" si="104"/>
        <v>7.7</v>
      </c>
      <c r="AV163" s="191">
        <f t="shared" si="105"/>
        <v>4340</v>
      </c>
      <c r="AW163" s="191">
        <f t="shared" si="106"/>
        <v>4340</v>
      </c>
      <c r="AX163" s="191">
        <f t="shared" si="107"/>
        <v>173.6</v>
      </c>
      <c r="AY163" s="191">
        <f t="shared" si="108"/>
        <v>3850</v>
      </c>
      <c r="AZ163" s="191">
        <f t="shared" si="109"/>
        <v>3850</v>
      </c>
      <c r="BA163" s="191">
        <f t="shared" si="110"/>
        <v>192.5</v>
      </c>
      <c r="BB163" s="191">
        <f t="shared" si="111"/>
        <v>-318.22</v>
      </c>
      <c r="BC163" s="191">
        <f t="shared" si="112"/>
        <v>-21.71</v>
      </c>
      <c r="BD163" s="191">
        <f t="shared" si="113"/>
        <v>-3.9</v>
      </c>
      <c r="BE163" s="191">
        <f t="shared" si="114"/>
        <v>-82.68</v>
      </c>
      <c r="BF163" s="191">
        <f t="shared" si="115"/>
        <v>-97.5</v>
      </c>
    </row>
    <row r="164" spans="2:58">
      <c r="B164" s="3" t="s">
        <v>369</v>
      </c>
      <c r="C164" s="166" t="str">
        <f>_xlfn.XLOOKUP(B164,'2024.9'!B:B,'2024.9'!G:G)</f>
        <v>2019/05/14</v>
      </c>
      <c r="D164">
        <f>_xlfn.XLOOKUP(B164,'Sum 2024.7-2024.9'!B:B,'Sum 2024.7-2024.9'!D:D)</f>
        <v>0</v>
      </c>
      <c r="E164" t="str">
        <f>_xlfn.XLOOKUP(B164,'2024.9'!B:B,'2024.9'!C:C)</f>
        <v>运营中心</v>
      </c>
      <c r="F164" t="str">
        <f>_xlfn.XLOOKUP(B164,'2024.9'!B:B,'2024.9'!F:F)</f>
        <v>仓管员</v>
      </c>
      <c r="G164">
        <f>_xlfn.XLOOKUP(B164,'2024.9姓名及payroll计数'!A:A,'2024.9姓名及payroll计数'!B:B)</f>
        <v>1</v>
      </c>
      <c r="H164" s="10">
        <f>_xlfn.XLOOKUP(B164,'Sum 2024.7-2024.9'!B:B,'Sum 2024.7-2024.9'!H:H)</f>
        <v>7297.8</v>
      </c>
      <c r="I164" s="10">
        <f>IFERROR(AVERAGEIF(#REF!,B164,#REF!),0)</f>
        <v>0</v>
      </c>
      <c r="J164" s="10">
        <f>_xlfn.XLOOKUP(B164,'Sum 2024.7-2024.9'!B:B,'Sum 2024.7-2024.9'!J:J)</f>
        <v>1900</v>
      </c>
      <c r="K164" s="10">
        <f>IFERROR(AVERAGEIF(#REF!,B164,#REF!),0)</f>
        <v>0</v>
      </c>
      <c r="M164" s="10">
        <f>SUMIF('2024.9'!B:B,B164,'2024.9'!L:L)</f>
        <v>363.68</v>
      </c>
      <c r="O164" s="10">
        <f>SUMIF('2024.9'!B:B,B164,'2024.9'!N:N)</f>
        <v>9.09</v>
      </c>
      <c r="P164" s="10">
        <f>SUMIF('2024.9'!B:B,B164,'2024.9'!P:P)</f>
        <v>3.8</v>
      </c>
      <c r="R164" s="10">
        <f>SUMIF('2024.9'!B:B,B164,'2024.9'!M:M)</f>
        <v>90.92</v>
      </c>
      <c r="T164" s="10">
        <f>SUMIF('2024.9'!B:B,B164,'2024.9'!O:O)</f>
        <v>0</v>
      </c>
      <c r="U164" s="10">
        <f t="shared" si="78"/>
        <v>7297.8</v>
      </c>
      <c r="V164" s="10">
        <f t="shared" si="79"/>
        <v>7297.8</v>
      </c>
      <c r="W164" s="10">
        <f t="shared" si="80"/>
        <v>1094.67</v>
      </c>
      <c r="X164" s="10">
        <f t="shared" si="81"/>
        <v>7297.8</v>
      </c>
      <c r="Y164" s="10">
        <f t="shared" si="82"/>
        <v>7297.8</v>
      </c>
      <c r="Z164" s="10">
        <f t="shared" si="83"/>
        <v>58.3824</v>
      </c>
      <c r="AA164" s="10">
        <f t="shared" si="84"/>
        <v>7297.8</v>
      </c>
      <c r="AB164" s="10">
        <f t="shared" si="85"/>
        <v>14.5956</v>
      </c>
      <c r="AC164" s="10">
        <f t="shared" si="86"/>
        <v>7297.8</v>
      </c>
      <c r="AD164" s="10">
        <f t="shared" si="87"/>
        <v>5626</v>
      </c>
      <c r="AE164" s="10">
        <f t="shared" si="88"/>
        <v>225.04</v>
      </c>
      <c r="AF164" s="10">
        <f t="shared" si="89"/>
        <v>7297.8</v>
      </c>
      <c r="AG164" s="10">
        <f t="shared" si="90"/>
        <v>7297.8</v>
      </c>
      <c r="AH164" s="10">
        <f t="shared" si="91"/>
        <v>364.89</v>
      </c>
      <c r="AI164" s="10">
        <f t="shared" si="92"/>
        <v>-730.99</v>
      </c>
      <c r="AJ164" s="10">
        <f t="shared" si="93"/>
        <v>-49.2924</v>
      </c>
      <c r="AK164" s="10">
        <f t="shared" si="94"/>
        <v>-10.7956</v>
      </c>
      <c r="AL164" s="10">
        <f t="shared" si="95"/>
        <v>-134.12</v>
      </c>
      <c r="AM164" s="10">
        <f t="shared" si="96"/>
        <v>-364.89</v>
      </c>
      <c r="AN164" s="10">
        <f t="shared" si="97"/>
        <v>4546</v>
      </c>
      <c r="AO164" s="10">
        <f t="shared" si="98"/>
        <v>4546</v>
      </c>
      <c r="AP164" s="10">
        <f t="shared" si="99"/>
        <v>681.9</v>
      </c>
      <c r="AQ164" s="191">
        <f t="shared" si="100"/>
        <v>1900</v>
      </c>
      <c r="AR164" s="191">
        <f t="shared" si="101"/>
        <v>1900</v>
      </c>
      <c r="AS164" s="191">
        <f t="shared" si="102"/>
        <v>15.2</v>
      </c>
      <c r="AT164" s="191">
        <f t="shared" si="103"/>
        <v>1900</v>
      </c>
      <c r="AU164" s="191">
        <f t="shared" si="104"/>
        <v>3.8</v>
      </c>
      <c r="AV164" s="191">
        <f t="shared" si="105"/>
        <v>4340</v>
      </c>
      <c r="AW164" s="191">
        <f t="shared" si="106"/>
        <v>4340</v>
      </c>
      <c r="AX164" s="191">
        <f t="shared" si="107"/>
        <v>173.6</v>
      </c>
      <c r="AY164" s="191">
        <f t="shared" si="108"/>
        <v>1900</v>
      </c>
      <c r="AZ164" s="191">
        <f t="shared" si="109"/>
        <v>1900</v>
      </c>
      <c r="BA164" s="191">
        <f t="shared" si="110"/>
        <v>95</v>
      </c>
      <c r="BB164" s="191">
        <f t="shared" si="111"/>
        <v>-318.22</v>
      </c>
      <c r="BC164" s="191">
        <f t="shared" si="112"/>
        <v>-6.11</v>
      </c>
      <c r="BD164" s="191">
        <f t="shared" si="113"/>
        <v>0</v>
      </c>
      <c r="BE164" s="191">
        <f t="shared" si="114"/>
        <v>-82.68</v>
      </c>
      <c r="BF164" s="191">
        <f t="shared" si="115"/>
        <v>-95</v>
      </c>
    </row>
    <row r="165" spans="2:58">
      <c r="B165" s="3" t="s">
        <v>370</v>
      </c>
      <c r="C165" s="166" t="str">
        <f>_xlfn.XLOOKUP(B165,'2024.9'!B:B,'2024.9'!G:G)</f>
        <v>2022/09/01</v>
      </c>
      <c r="D165">
        <f>_xlfn.XLOOKUP(B165,'Sum 2024.7-2024.9'!B:B,'Sum 2024.7-2024.9'!D:D)</f>
        <v>0</v>
      </c>
      <c r="E165" t="str">
        <f>_xlfn.XLOOKUP(B165,'2024.9'!B:B,'2024.9'!C:C)</f>
        <v>服务营销中心</v>
      </c>
      <c r="F165" t="str">
        <f>_xlfn.XLOOKUP(B165,'2024.9'!B:B,'2024.9'!F:F)</f>
        <v>商务专员</v>
      </c>
      <c r="G165">
        <f>_xlfn.XLOOKUP(B165,'2024.9姓名及payroll计数'!A:A,'2024.9姓名及payroll计数'!B:B)</f>
        <v>1</v>
      </c>
      <c r="H165" s="10">
        <f>_xlfn.XLOOKUP(B165,'Sum 2024.7-2024.9'!B:B,'Sum 2024.7-2024.9'!H:H)</f>
        <v>8499</v>
      </c>
      <c r="I165" s="10">
        <f>IFERROR(AVERAGEIF(#REF!,B165,#REF!),0)</f>
        <v>0</v>
      </c>
      <c r="J165" s="10">
        <f>_xlfn.XLOOKUP(B165,'Sum 2024.7-2024.9'!B:B,'Sum 2024.7-2024.9'!J:J)</f>
        <v>4068</v>
      </c>
      <c r="K165" s="10">
        <f>IFERROR(AVERAGEIF(#REF!,B165,#REF!),0)</f>
        <v>0</v>
      </c>
      <c r="M165" s="10">
        <f>SUMIF('2024.9'!B:B,B165,'2024.9'!L:L)</f>
        <v>0</v>
      </c>
      <c r="O165" s="10">
        <f>SUMIF('2024.9'!B:B,B165,'2024.9'!N:N)</f>
        <v>0</v>
      </c>
      <c r="P165" s="10">
        <f>SUMIF('2024.9'!B:B,B165,'2024.9'!P:P)</f>
        <v>0</v>
      </c>
      <c r="R165" s="10">
        <f>SUMIF('2024.9'!B:B,B165,'2024.9'!M:M)</f>
        <v>0</v>
      </c>
      <c r="T165" s="10">
        <f>SUMIF('2024.9'!B:B,B165,'2024.9'!O:O)</f>
        <v>0</v>
      </c>
      <c r="U165" s="10">
        <f t="shared" si="78"/>
        <v>8499</v>
      </c>
      <c r="V165" s="10">
        <f t="shared" si="79"/>
        <v>8499</v>
      </c>
      <c r="W165" s="10">
        <f t="shared" si="80"/>
        <v>1274.85</v>
      </c>
      <c r="X165" s="10">
        <f t="shared" si="81"/>
        <v>8499</v>
      </c>
      <c r="Y165" s="10">
        <f t="shared" si="82"/>
        <v>8499</v>
      </c>
      <c r="Z165" s="10">
        <f t="shared" si="83"/>
        <v>67.992</v>
      </c>
      <c r="AA165" s="10">
        <f t="shared" si="84"/>
        <v>8499</v>
      </c>
      <c r="AB165" s="10">
        <f t="shared" si="85"/>
        <v>16.998</v>
      </c>
      <c r="AC165" s="10">
        <f t="shared" si="86"/>
        <v>8499</v>
      </c>
      <c r="AD165" s="10">
        <f t="shared" si="87"/>
        <v>5626</v>
      </c>
      <c r="AE165" s="10">
        <f t="shared" si="88"/>
        <v>225.04</v>
      </c>
      <c r="AF165" s="10">
        <f t="shared" si="89"/>
        <v>8499</v>
      </c>
      <c r="AG165" s="10">
        <f t="shared" si="90"/>
        <v>8499</v>
      </c>
      <c r="AH165" s="10">
        <f t="shared" si="91"/>
        <v>424.95</v>
      </c>
      <c r="AI165" s="10">
        <f t="shared" si="92"/>
        <v>-1274.85</v>
      </c>
      <c r="AJ165" s="10">
        <f t="shared" si="93"/>
        <v>-67.992</v>
      </c>
      <c r="AK165" s="10">
        <f t="shared" si="94"/>
        <v>-16.998</v>
      </c>
      <c r="AL165" s="10">
        <f t="shared" si="95"/>
        <v>-225.04</v>
      </c>
      <c r="AM165" s="10">
        <f t="shared" si="96"/>
        <v>-424.95</v>
      </c>
      <c r="AN165" s="10">
        <f t="shared" si="97"/>
        <v>4546</v>
      </c>
      <c r="AO165" s="10">
        <f t="shared" si="98"/>
        <v>4546</v>
      </c>
      <c r="AP165" s="10">
        <f t="shared" si="99"/>
        <v>681.9</v>
      </c>
      <c r="AQ165" s="191">
        <f t="shared" si="100"/>
        <v>4068</v>
      </c>
      <c r="AR165" s="191">
        <f t="shared" si="101"/>
        <v>4068</v>
      </c>
      <c r="AS165" s="191">
        <f t="shared" si="102"/>
        <v>32.544</v>
      </c>
      <c r="AT165" s="191">
        <f t="shared" si="103"/>
        <v>4068</v>
      </c>
      <c r="AU165" s="191">
        <f t="shared" si="104"/>
        <v>8.136</v>
      </c>
      <c r="AV165" s="191">
        <f t="shared" si="105"/>
        <v>4340</v>
      </c>
      <c r="AW165" s="191">
        <f t="shared" si="106"/>
        <v>4340</v>
      </c>
      <c r="AX165" s="191">
        <f t="shared" si="107"/>
        <v>173.6</v>
      </c>
      <c r="AY165" s="191">
        <f t="shared" si="108"/>
        <v>4068</v>
      </c>
      <c r="AZ165" s="191">
        <f t="shared" si="109"/>
        <v>4068</v>
      </c>
      <c r="BA165" s="191">
        <f t="shared" si="110"/>
        <v>203.4</v>
      </c>
      <c r="BB165" s="191">
        <f t="shared" si="111"/>
        <v>-681.9</v>
      </c>
      <c r="BC165" s="191">
        <f t="shared" si="112"/>
        <v>-32.544</v>
      </c>
      <c r="BD165" s="191">
        <f t="shared" si="113"/>
        <v>-8.136</v>
      </c>
      <c r="BE165" s="191">
        <f t="shared" si="114"/>
        <v>-173.6</v>
      </c>
      <c r="BF165" s="191">
        <f t="shared" si="115"/>
        <v>-203.4</v>
      </c>
    </row>
    <row r="166" spans="2:58">
      <c r="B166" s="3" t="s">
        <v>371</v>
      </c>
      <c r="C166" s="166" t="str">
        <f>_xlfn.XLOOKUP(B166,'2024.9'!B:B,'2024.9'!G:G)</f>
        <v>2020/12/10</v>
      </c>
      <c r="D166">
        <f>_xlfn.XLOOKUP(B166,'Sum 2024.7-2024.9'!B:B,'Sum 2024.7-2024.9'!D:D)</f>
        <v>0</v>
      </c>
      <c r="E166" t="str">
        <f>_xlfn.XLOOKUP(B166,'2024.9'!B:B,'2024.9'!C:C)</f>
        <v>人力资源部</v>
      </c>
      <c r="F166" t="str">
        <f>_xlfn.XLOOKUP(B166,'2024.9'!B:B,'2024.9'!F:F)</f>
        <v>ABAP工程师</v>
      </c>
      <c r="G166">
        <f>_xlfn.XLOOKUP(B166,'2024.9姓名及payroll计数'!A:A,'2024.9姓名及payroll计数'!B:B)</f>
        <v>1</v>
      </c>
      <c r="H166" s="10">
        <f>_xlfn.XLOOKUP(B166,'Sum 2024.7-2024.9'!B:B,'Sum 2024.7-2024.9'!H:H)</f>
        <v>11675.2</v>
      </c>
      <c r="I166" s="10">
        <f>IFERROR(AVERAGEIF(#REF!,B166,#REF!),0)</f>
        <v>0</v>
      </c>
      <c r="J166" s="10">
        <f>_xlfn.XLOOKUP(B166,'Sum 2024.7-2024.9'!B:B,'Sum 2024.7-2024.9'!J:J)</f>
        <v>4640</v>
      </c>
      <c r="K166" s="10">
        <f>IFERROR(AVERAGEIF(#REF!,B166,#REF!),0)</f>
        <v>0</v>
      </c>
      <c r="M166" s="10">
        <f>SUMIF('2024.9'!B:B,B166,'2024.9'!L:L)</f>
        <v>363.68</v>
      </c>
      <c r="O166" s="10">
        <f>SUMIF('2024.9'!B:B,B166,'2024.9'!N:N)</f>
        <v>9.09</v>
      </c>
      <c r="P166" s="10">
        <f>SUMIF('2024.9'!B:B,B166,'2024.9'!P:P)</f>
        <v>3.8</v>
      </c>
      <c r="R166" s="10">
        <f>SUMIF('2024.9'!B:B,B166,'2024.9'!M:M)</f>
        <v>90.92</v>
      </c>
      <c r="T166" s="10">
        <f>SUMIF('2024.9'!B:B,B166,'2024.9'!O:O)</f>
        <v>500</v>
      </c>
      <c r="U166" s="10">
        <f t="shared" si="78"/>
        <v>11675.2</v>
      </c>
      <c r="V166" s="10">
        <f t="shared" si="79"/>
        <v>11675.2</v>
      </c>
      <c r="W166" s="10">
        <f t="shared" si="80"/>
        <v>1751.28</v>
      </c>
      <c r="X166" s="10">
        <f t="shared" si="81"/>
        <v>11675.2</v>
      </c>
      <c r="Y166" s="10">
        <f t="shared" si="82"/>
        <v>11675.2</v>
      </c>
      <c r="Z166" s="10">
        <f t="shared" si="83"/>
        <v>93.4016</v>
      </c>
      <c r="AA166" s="10">
        <f t="shared" si="84"/>
        <v>11675.2</v>
      </c>
      <c r="AB166" s="10">
        <f t="shared" si="85"/>
        <v>23.3504</v>
      </c>
      <c r="AC166" s="10">
        <f t="shared" si="86"/>
        <v>11675.2</v>
      </c>
      <c r="AD166" s="10">
        <f t="shared" si="87"/>
        <v>5626</v>
      </c>
      <c r="AE166" s="10">
        <f t="shared" si="88"/>
        <v>225.04</v>
      </c>
      <c r="AF166" s="10">
        <f t="shared" si="89"/>
        <v>11675.2</v>
      </c>
      <c r="AG166" s="10">
        <f t="shared" si="90"/>
        <v>11675.2</v>
      </c>
      <c r="AH166" s="10">
        <f t="shared" si="91"/>
        <v>583.76</v>
      </c>
      <c r="AI166" s="10">
        <f t="shared" si="92"/>
        <v>-1387.6</v>
      </c>
      <c r="AJ166" s="10">
        <f t="shared" si="93"/>
        <v>-84.3116</v>
      </c>
      <c r="AK166" s="10">
        <f t="shared" si="94"/>
        <v>-19.5504</v>
      </c>
      <c r="AL166" s="10">
        <f t="shared" si="95"/>
        <v>-134.12</v>
      </c>
      <c r="AM166" s="10">
        <f t="shared" si="96"/>
        <v>-83.7600000000001</v>
      </c>
      <c r="AN166" s="10">
        <f t="shared" si="97"/>
        <v>4640</v>
      </c>
      <c r="AO166" s="10">
        <f t="shared" si="98"/>
        <v>4640</v>
      </c>
      <c r="AP166" s="10">
        <f t="shared" si="99"/>
        <v>696</v>
      </c>
      <c r="AQ166" s="191">
        <f t="shared" si="100"/>
        <v>4640</v>
      </c>
      <c r="AR166" s="191">
        <f t="shared" si="101"/>
        <v>4640</v>
      </c>
      <c r="AS166" s="191">
        <f t="shared" si="102"/>
        <v>37.12</v>
      </c>
      <c r="AT166" s="191">
        <f t="shared" si="103"/>
        <v>4640</v>
      </c>
      <c r="AU166" s="191">
        <f t="shared" si="104"/>
        <v>9.28</v>
      </c>
      <c r="AV166" s="191">
        <f t="shared" si="105"/>
        <v>4640</v>
      </c>
      <c r="AW166" s="191">
        <f t="shared" si="106"/>
        <v>4640</v>
      </c>
      <c r="AX166" s="191">
        <f t="shared" si="107"/>
        <v>185.6</v>
      </c>
      <c r="AY166" s="191">
        <f t="shared" si="108"/>
        <v>4640</v>
      </c>
      <c r="AZ166" s="191">
        <f t="shared" si="109"/>
        <v>4640</v>
      </c>
      <c r="BA166" s="191">
        <f t="shared" si="110"/>
        <v>232</v>
      </c>
      <c r="BB166" s="191">
        <f t="shared" si="111"/>
        <v>-332.32</v>
      </c>
      <c r="BC166" s="191">
        <f t="shared" si="112"/>
        <v>-28.03</v>
      </c>
      <c r="BD166" s="191">
        <f t="shared" si="113"/>
        <v>-5.48</v>
      </c>
      <c r="BE166" s="191">
        <f t="shared" si="114"/>
        <v>-94.68</v>
      </c>
      <c r="BF166" s="191">
        <f t="shared" si="115"/>
        <v>0</v>
      </c>
    </row>
    <row r="167" spans="2:58">
      <c r="B167" s="3" t="s">
        <v>495</v>
      </c>
      <c r="C167" s="166" t="str">
        <f>_xlfn.XLOOKUP(B167,'2024.9'!B:B,'2024.9'!G:G)</f>
        <v>2023/11/09</v>
      </c>
      <c r="D167">
        <f>_xlfn.XLOOKUP(B167,'Sum 2024.7-2024.9'!B:B,'Sum 2024.7-2024.9'!D:D)</f>
        <v>0</v>
      </c>
      <c r="E167" t="str">
        <f>_xlfn.XLOOKUP(B167,'2024.9'!B:B,'2024.9'!C:C)</f>
        <v>运营中心</v>
      </c>
      <c r="F167" t="str">
        <f>_xlfn.XLOOKUP(B167,'2024.9'!B:B,'2024.9'!F:F)</f>
        <v>装配钳工</v>
      </c>
      <c r="G167">
        <f>_xlfn.XLOOKUP(B167,'2024.9姓名及payroll计数'!A:A,'2024.9姓名及payroll计数'!B:B)</f>
        <v>1</v>
      </c>
      <c r="H167" s="10">
        <f>_xlfn.XLOOKUP(B167,'Sum 2024.7-2024.9'!B:B,'Sum 2024.7-2024.9'!H:H)</f>
        <v>5859.52</v>
      </c>
      <c r="I167" s="10">
        <f>IFERROR(AVERAGEIF(#REF!,B167,#REF!),0)</f>
        <v>0</v>
      </c>
      <c r="J167" s="10">
        <f>_xlfn.XLOOKUP(B167,'Sum 2024.7-2024.9'!B:B,'Sum 2024.7-2024.9'!J:J)</f>
        <v>1900</v>
      </c>
      <c r="K167" s="10">
        <f>IFERROR(AVERAGEIF(#REF!,B167,#REF!),0)</f>
        <v>0</v>
      </c>
      <c r="M167" s="10">
        <f>SUMIF('2024.9'!B:B,B167,'2024.9'!L:L)</f>
        <v>363.68</v>
      </c>
      <c r="O167" s="10">
        <f>SUMIF('2024.9'!B:B,B167,'2024.9'!N:N)</f>
        <v>9.09</v>
      </c>
      <c r="P167" s="10">
        <f>SUMIF('2024.9'!B:B,B167,'2024.9'!P:P)</f>
        <v>3.8</v>
      </c>
      <c r="R167" s="10">
        <f>SUMIF('2024.9'!B:B,B167,'2024.9'!M:M)</f>
        <v>90.92</v>
      </c>
      <c r="T167" s="10">
        <f>SUMIF('2024.9'!B:B,B167,'2024.9'!O:O)</f>
        <v>0</v>
      </c>
      <c r="U167" s="10">
        <f t="shared" si="78"/>
        <v>5859.52</v>
      </c>
      <c r="V167" s="10">
        <f t="shared" si="79"/>
        <v>5859.52</v>
      </c>
      <c r="W167" s="10">
        <f t="shared" si="80"/>
        <v>878.928</v>
      </c>
      <c r="X167" s="10">
        <f t="shared" si="81"/>
        <v>5859.52</v>
      </c>
      <c r="Y167" s="10">
        <f t="shared" si="82"/>
        <v>5859.52</v>
      </c>
      <c r="Z167" s="10">
        <f t="shared" si="83"/>
        <v>46.87616</v>
      </c>
      <c r="AA167" s="10">
        <f t="shared" si="84"/>
        <v>5859.52</v>
      </c>
      <c r="AB167" s="10">
        <f t="shared" si="85"/>
        <v>11.71904</v>
      </c>
      <c r="AC167" s="10">
        <f t="shared" si="86"/>
        <v>5859.52</v>
      </c>
      <c r="AD167" s="10">
        <f t="shared" si="87"/>
        <v>5626</v>
      </c>
      <c r="AE167" s="10">
        <f t="shared" si="88"/>
        <v>225.04</v>
      </c>
      <c r="AF167" s="10">
        <f t="shared" si="89"/>
        <v>5859.52</v>
      </c>
      <c r="AG167" s="10">
        <f t="shared" si="90"/>
        <v>5859.52</v>
      </c>
      <c r="AH167" s="10">
        <f t="shared" si="91"/>
        <v>292.976</v>
      </c>
      <c r="AI167" s="10">
        <f t="shared" si="92"/>
        <v>-515.248</v>
      </c>
      <c r="AJ167" s="10">
        <f t="shared" si="93"/>
        <v>-37.78616</v>
      </c>
      <c r="AK167" s="10">
        <f t="shared" si="94"/>
        <v>-7.91904</v>
      </c>
      <c r="AL167" s="10">
        <f t="shared" si="95"/>
        <v>-134.12</v>
      </c>
      <c r="AM167" s="10">
        <f t="shared" si="96"/>
        <v>-292.976</v>
      </c>
      <c r="AN167" s="10">
        <f t="shared" si="97"/>
        <v>4546</v>
      </c>
      <c r="AO167" s="10">
        <f t="shared" si="98"/>
        <v>4546</v>
      </c>
      <c r="AP167" s="10">
        <f t="shared" si="99"/>
        <v>681.9</v>
      </c>
      <c r="AQ167" s="191">
        <f t="shared" si="100"/>
        <v>1900</v>
      </c>
      <c r="AR167" s="191">
        <f t="shared" si="101"/>
        <v>1900</v>
      </c>
      <c r="AS167" s="191">
        <f t="shared" si="102"/>
        <v>15.2</v>
      </c>
      <c r="AT167" s="191">
        <f t="shared" si="103"/>
        <v>1900</v>
      </c>
      <c r="AU167" s="191">
        <f t="shared" si="104"/>
        <v>3.8</v>
      </c>
      <c r="AV167" s="191">
        <f t="shared" si="105"/>
        <v>4340</v>
      </c>
      <c r="AW167" s="191">
        <f t="shared" si="106"/>
        <v>4340</v>
      </c>
      <c r="AX167" s="191">
        <f t="shared" si="107"/>
        <v>173.6</v>
      </c>
      <c r="AY167" s="191">
        <f t="shared" si="108"/>
        <v>1900</v>
      </c>
      <c r="AZ167" s="191">
        <f t="shared" si="109"/>
        <v>1900</v>
      </c>
      <c r="BA167" s="191">
        <f t="shared" si="110"/>
        <v>95</v>
      </c>
      <c r="BB167" s="191">
        <f t="shared" si="111"/>
        <v>-318.22</v>
      </c>
      <c r="BC167" s="191">
        <f t="shared" si="112"/>
        <v>-6.11</v>
      </c>
      <c r="BD167" s="191">
        <f t="shared" si="113"/>
        <v>0</v>
      </c>
      <c r="BE167" s="191">
        <f t="shared" si="114"/>
        <v>-82.68</v>
      </c>
      <c r="BF167" s="191">
        <f t="shared" si="115"/>
        <v>-95</v>
      </c>
    </row>
    <row r="168" spans="2:58">
      <c r="B168" s="3" t="s">
        <v>496</v>
      </c>
      <c r="C168" s="166" t="str">
        <f>_xlfn.XLOOKUP(B168,'2024.9'!B:B,'2024.9'!G:G)</f>
        <v>2023/07/03</v>
      </c>
      <c r="D168">
        <f>_xlfn.XLOOKUP(B168,'Sum 2024.7-2024.9'!B:B,'Sum 2024.7-2024.9'!D:D)</f>
        <v>0</v>
      </c>
      <c r="E168" t="str">
        <f>_xlfn.XLOOKUP(B168,'2024.9'!B:B,'2024.9'!C:C)</f>
        <v>研发部</v>
      </c>
      <c r="F168" t="str">
        <f>_xlfn.XLOOKUP(B168,'2024.9'!B:B,'2024.9'!F:F)</f>
        <v>电气工程师储备生</v>
      </c>
      <c r="G168">
        <f>_xlfn.XLOOKUP(B168,'2024.9姓名及payroll计数'!A:A,'2024.9姓名及payroll计数'!B:B)</f>
        <v>1</v>
      </c>
      <c r="H168" s="10">
        <f>_xlfn.XLOOKUP(B168,'Sum 2024.7-2024.9'!B:B,'Sum 2024.7-2024.9'!H:H)</f>
        <v>4749.8</v>
      </c>
      <c r="I168" s="10">
        <f>IFERROR(AVERAGEIF(#REF!,B168,#REF!),0)</f>
        <v>0</v>
      </c>
      <c r="J168" s="10">
        <f>_xlfn.XLOOKUP(B168,'Sum 2024.7-2024.9'!B:B,'Sum 2024.7-2024.9'!J:J)</f>
        <v>1900</v>
      </c>
      <c r="K168" s="10">
        <f>IFERROR(AVERAGEIF(#REF!,B168,#REF!),0)</f>
        <v>0</v>
      </c>
      <c r="M168" s="10">
        <f>SUMIF('2024.9'!B:B,B168,'2024.9'!L:L)</f>
        <v>363.68</v>
      </c>
      <c r="O168" s="10">
        <f>SUMIF('2024.9'!B:B,B168,'2024.9'!N:N)</f>
        <v>9.09</v>
      </c>
      <c r="P168" s="10">
        <f>SUMIF('2024.9'!B:B,B168,'2024.9'!P:P)</f>
        <v>3.8</v>
      </c>
      <c r="R168" s="10">
        <f>SUMIF('2024.9'!B:B,B168,'2024.9'!M:M)</f>
        <v>90.92</v>
      </c>
      <c r="T168" s="10">
        <f>SUMIF('2024.9'!B:B,B168,'2024.9'!O:O)</f>
        <v>0</v>
      </c>
      <c r="U168" s="10">
        <f t="shared" si="78"/>
        <v>4749.8</v>
      </c>
      <c r="V168" s="10">
        <f t="shared" si="79"/>
        <v>4749.8</v>
      </c>
      <c r="W168" s="10">
        <f t="shared" si="80"/>
        <v>712.47</v>
      </c>
      <c r="X168" s="10">
        <f t="shared" si="81"/>
        <v>4749.8</v>
      </c>
      <c r="Y168" s="10">
        <f t="shared" si="82"/>
        <v>4749.8</v>
      </c>
      <c r="Z168" s="10">
        <f t="shared" si="83"/>
        <v>37.9984</v>
      </c>
      <c r="AA168" s="10">
        <f t="shared" si="84"/>
        <v>4749.8</v>
      </c>
      <c r="AB168" s="10">
        <f t="shared" si="85"/>
        <v>9.4996</v>
      </c>
      <c r="AC168" s="10">
        <f t="shared" si="86"/>
        <v>4749.8</v>
      </c>
      <c r="AD168" s="10">
        <f t="shared" si="87"/>
        <v>4749.8</v>
      </c>
      <c r="AE168" s="10">
        <f t="shared" si="88"/>
        <v>189.992</v>
      </c>
      <c r="AF168" s="10">
        <f t="shared" si="89"/>
        <v>4749.8</v>
      </c>
      <c r="AG168" s="10">
        <f t="shared" si="90"/>
        <v>4749.8</v>
      </c>
      <c r="AH168" s="10">
        <f t="shared" si="91"/>
        <v>237.49</v>
      </c>
      <c r="AI168" s="10">
        <f t="shared" si="92"/>
        <v>-348.79</v>
      </c>
      <c r="AJ168" s="10">
        <f t="shared" si="93"/>
        <v>-28.9084</v>
      </c>
      <c r="AK168" s="10">
        <f t="shared" si="94"/>
        <v>-5.6996</v>
      </c>
      <c r="AL168" s="10">
        <f t="shared" si="95"/>
        <v>-99.072</v>
      </c>
      <c r="AM168" s="10">
        <f t="shared" si="96"/>
        <v>-237.49</v>
      </c>
      <c r="AN168" s="10">
        <f t="shared" si="97"/>
        <v>4546</v>
      </c>
      <c r="AO168" s="10">
        <f t="shared" si="98"/>
        <v>4546</v>
      </c>
      <c r="AP168" s="10">
        <f t="shared" si="99"/>
        <v>681.9</v>
      </c>
      <c r="AQ168" s="191">
        <f t="shared" si="100"/>
        <v>1900</v>
      </c>
      <c r="AR168" s="191">
        <f t="shared" si="101"/>
        <v>1900</v>
      </c>
      <c r="AS168" s="191">
        <f t="shared" si="102"/>
        <v>15.2</v>
      </c>
      <c r="AT168" s="191">
        <f t="shared" si="103"/>
        <v>1900</v>
      </c>
      <c r="AU168" s="191">
        <f t="shared" si="104"/>
        <v>3.8</v>
      </c>
      <c r="AV168" s="191">
        <f t="shared" si="105"/>
        <v>4340</v>
      </c>
      <c r="AW168" s="191">
        <f t="shared" si="106"/>
        <v>4340</v>
      </c>
      <c r="AX168" s="191">
        <f t="shared" si="107"/>
        <v>173.6</v>
      </c>
      <c r="AY168" s="191">
        <f t="shared" si="108"/>
        <v>1900</v>
      </c>
      <c r="AZ168" s="191">
        <f t="shared" si="109"/>
        <v>1900</v>
      </c>
      <c r="BA168" s="191">
        <f t="shared" si="110"/>
        <v>95</v>
      </c>
      <c r="BB168" s="191">
        <f t="shared" si="111"/>
        <v>-318.22</v>
      </c>
      <c r="BC168" s="191">
        <f t="shared" si="112"/>
        <v>-6.11</v>
      </c>
      <c r="BD168" s="191">
        <f t="shared" si="113"/>
        <v>0</v>
      </c>
      <c r="BE168" s="191">
        <f t="shared" si="114"/>
        <v>-82.68</v>
      </c>
      <c r="BF168" s="191">
        <f t="shared" si="115"/>
        <v>-95</v>
      </c>
    </row>
    <row r="169" spans="2:58">
      <c r="B169" s="3" t="s">
        <v>372</v>
      </c>
      <c r="C169" s="166" t="str">
        <f>_xlfn.XLOOKUP(B169,'2024.9'!B:B,'2024.9'!G:G)</f>
        <v>2018/06/12</v>
      </c>
      <c r="D169">
        <f>_xlfn.XLOOKUP(B169,'Sum 2024.7-2024.9'!B:B,'Sum 2024.7-2024.9'!D:D)</f>
        <v>0</v>
      </c>
      <c r="E169" t="str">
        <f>_xlfn.XLOOKUP(B169,'2024.9'!B:B,'2024.9'!C:C)</f>
        <v>运营中心</v>
      </c>
      <c r="F169" t="str">
        <f>_xlfn.XLOOKUP(B169,'2024.9'!B:B,'2024.9'!F:F)</f>
        <v>装配钳工班长</v>
      </c>
      <c r="G169">
        <f>_xlfn.XLOOKUP(B169,'2024.9姓名及payroll计数'!A:A,'2024.9姓名及payroll计数'!B:B)</f>
        <v>1</v>
      </c>
      <c r="H169" s="10">
        <f>_xlfn.XLOOKUP(B169,'Sum 2024.7-2024.9'!B:B,'Sum 2024.7-2024.9'!H:H)</f>
        <v>10512.7</v>
      </c>
      <c r="I169" s="10">
        <f>IFERROR(AVERAGEIF(#REF!,B169,#REF!),0)</f>
        <v>0</v>
      </c>
      <c r="J169" s="10">
        <f>_xlfn.XLOOKUP(B169,'Sum 2024.7-2024.9'!B:B,'Sum 2024.7-2024.9'!J:J)</f>
        <v>1900</v>
      </c>
      <c r="K169" s="10">
        <f>IFERROR(AVERAGEIF(#REF!,B169,#REF!),0)</f>
        <v>0</v>
      </c>
      <c r="M169" s="10">
        <f>SUMIF('2024.9'!B:B,B169,'2024.9'!L:L)</f>
        <v>363.68</v>
      </c>
      <c r="O169" s="10">
        <f>SUMIF('2024.9'!B:B,B169,'2024.9'!N:N)</f>
        <v>9.09</v>
      </c>
      <c r="P169" s="10">
        <f>SUMIF('2024.9'!B:B,B169,'2024.9'!P:P)</f>
        <v>3.8</v>
      </c>
      <c r="R169" s="10">
        <f>SUMIF('2024.9'!B:B,B169,'2024.9'!M:M)</f>
        <v>90.92</v>
      </c>
      <c r="T169" s="10">
        <f>SUMIF('2024.9'!B:B,B169,'2024.9'!O:O)</f>
        <v>0</v>
      </c>
      <c r="U169" s="10">
        <f t="shared" si="78"/>
        <v>10512.7</v>
      </c>
      <c r="V169" s="10">
        <f t="shared" si="79"/>
        <v>10512.7</v>
      </c>
      <c r="W169" s="10">
        <f t="shared" si="80"/>
        <v>1576.905</v>
      </c>
      <c r="X169" s="10">
        <f t="shared" si="81"/>
        <v>10512.7</v>
      </c>
      <c r="Y169" s="10">
        <f t="shared" si="82"/>
        <v>10512.7</v>
      </c>
      <c r="Z169" s="10">
        <f t="shared" si="83"/>
        <v>84.1016</v>
      </c>
      <c r="AA169" s="10">
        <f t="shared" si="84"/>
        <v>10512.7</v>
      </c>
      <c r="AB169" s="10">
        <f t="shared" si="85"/>
        <v>21.0254</v>
      </c>
      <c r="AC169" s="10">
        <f t="shared" si="86"/>
        <v>10512.7</v>
      </c>
      <c r="AD169" s="10">
        <f t="shared" si="87"/>
        <v>5626</v>
      </c>
      <c r="AE169" s="10">
        <f t="shared" si="88"/>
        <v>225.04</v>
      </c>
      <c r="AF169" s="10">
        <f t="shared" si="89"/>
        <v>10512.7</v>
      </c>
      <c r="AG169" s="10">
        <f t="shared" si="90"/>
        <v>10512.7</v>
      </c>
      <c r="AH169" s="10">
        <f t="shared" si="91"/>
        <v>525.635</v>
      </c>
      <c r="AI169" s="10">
        <f t="shared" si="92"/>
        <v>-1213.225</v>
      </c>
      <c r="AJ169" s="10">
        <f t="shared" si="93"/>
        <v>-75.0116</v>
      </c>
      <c r="AK169" s="10">
        <f t="shared" si="94"/>
        <v>-17.2254</v>
      </c>
      <c r="AL169" s="10">
        <f t="shared" si="95"/>
        <v>-134.12</v>
      </c>
      <c r="AM169" s="10">
        <f t="shared" si="96"/>
        <v>-525.635</v>
      </c>
      <c r="AN169" s="10">
        <f t="shared" si="97"/>
        <v>4546</v>
      </c>
      <c r="AO169" s="10">
        <f t="shared" si="98"/>
        <v>4546</v>
      </c>
      <c r="AP169" s="10">
        <f t="shared" si="99"/>
        <v>681.9</v>
      </c>
      <c r="AQ169" s="191">
        <f t="shared" si="100"/>
        <v>1900</v>
      </c>
      <c r="AR169" s="191">
        <f t="shared" si="101"/>
        <v>1900</v>
      </c>
      <c r="AS169" s="191">
        <f t="shared" si="102"/>
        <v>15.2</v>
      </c>
      <c r="AT169" s="191">
        <f t="shared" si="103"/>
        <v>1900</v>
      </c>
      <c r="AU169" s="191">
        <f t="shared" si="104"/>
        <v>3.8</v>
      </c>
      <c r="AV169" s="191">
        <f t="shared" si="105"/>
        <v>4340</v>
      </c>
      <c r="AW169" s="191">
        <f t="shared" si="106"/>
        <v>4340</v>
      </c>
      <c r="AX169" s="191">
        <f t="shared" si="107"/>
        <v>173.6</v>
      </c>
      <c r="AY169" s="191">
        <f t="shared" si="108"/>
        <v>1900</v>
      </c>
      <c r="AZ169" s="191">
        <f t="shared" si="109"/>
        <v>1900</v>
      </c>
      <c r="BA169" s="191">
        <f t="shared" si="110"/>
        <v>95</v>
      </c>
      <c r="BB169" s="191">
        <f t="shared" si="111"/>
        <v>-318.22</v>
      </c>
      <c r="BC169" s="191">
        <f t="shared" si="112"/>
        <v>-6.11</v>
      </c>
      <c r="BD169" s="191">
        <f t="shared" si="113"/>
        <v>0</v>
      </c>
      <c r="BE169" s="191">
        <f t="shared" si="114"/>
        <v>-82.68</v>
      </c>
      <c r="BF169" s="191">
        <f t="shared" si="115"/>
        <v>-95</v>
      </c>
    </row>
    <row r="170" spans="2:58">
      <c r="B170" s="3" t="s">
        <v>373</v>
      </c>
      <c r="C170" s="166" t="str">
        <f>_xlfn.XLOOKUP(B170,'2024.9'!B:B,'2024.9'!G:G)</f>
        <v>2021/09/03</v>
      </c>
      <c r="D170">
        <f>_xlfn.XLOOKUP(B170,'Sum 2024.7-2024.9'!B:B,'Sum 2024.7-2024.9'!D:D)</f>
        <v>0</v>
      </c>
      <c r="E170" t="str">
        <f>_xlfn.XLOOKUP(B170,'2024.9'!B:B,'2024.9'!C:C)</f>
        <v>运营中心</v>
      </c>
      <c r="F170" t="str">
        <f>_xlfn.XLOOKUP(B170,'2024.9'!B:B,'2024.9'!F:F)</f>
        <v>装配钳工</v>
      </c>
      <c r="G170">
        <f>_xlfn.XLOOKUP(B170,'2024.9姓名及payroll计数'!A:A,'2024.9姓名及payroll计数'!B:B)</f>
        <v>1</v>
      </c>
      <c r="H170" s="10">
        <f>_xlfn.XLOOKUP(B170,'Sum 2024.7-2024.9'!B:B,'Sum 2024.7-2024.9'!H:H)</f>
        <v>7505.88</v>
      </c>
      <c r="I170" s="10">
        <f>IFERROR(AVERAGEIF(#REF!,B170,#REF!),0)</f>
        <v>0</v>
      </c>
      <c r="J170" s="10">
        <f>_xlfn.XLOOKUP(B170,'Sum 2024.7-2024.9'!B:B,'Sum 2024.7-2024.9'!J:J)</f>
        <v>1900</v>
      </c>
      <c r="K170" s="10">
        <f>IFERROR(AVERAGEIF(#REF!,B170,#REF!),0)</f>
        <v>0</v>
      </c>
      <c r="M170" s="10">
        <f>SUMIF('2024.9'!B:B,B170,'2024.9'!L:L)</f>
        <v>363.68</v>
      </c>
      <c r="O170" s="10">
        <f>SUMIF('2024.9'!B:B,B170,'2024.9'!N:N)</f>
        <v>9.09</v>
      </c>
      <c r="P170" s="10">
        <f>SUMIF('2024.9'!B:B,B170,'2024.9'!P:P)</f>
        <v>3.8</v>
      </c>
      <c r="R170" s="10">
        <f>SUMIF('2024.9'!B:B,B170,'2024.9'!M:M)</f>
        <v>90.92</v>
      </c>
      <c r="T170" s="10">
        <f>SUMIF('2024.9'!B:B,B170,'2024.9'!O:O)</f>
        <v>0</v>
      </c>
      <c r="U170" s="10">
        <f t="shared" si="78"/>
        <v>7505.88</v>
      </c>
      <c r="V170" s="10">
        <f t="shared" si="79"/>
        <v>7505.88</v>
      </c>
      <c r="W170" s="10">
        <f t="shared" si="80"/>
        <v>1125.882</v>
      </c>
      <c r="X170" s="10">
        <f t="shared" si="81"/>
        <v>7505.88</v>
      </c>
      <c r="Y170" s="10">
        <f t="shared" si="82"/>
        <v>7505.88</v>
      </c>
      <c r="Z170" s="10">
        <f t="shared" si="83"/>
        <v>60.04704</v>
      </c>
      <c r="AA170" s="10">
        <f t="shared" si="84"/>
        <v>7505.88</v>
      </c>
      <c r="AB170" s="10">
        <f t="shared" si="85"/>
        <v>15.01176</v>
      </c>
      <c r="AC170" s="10">
        <f t="shared" si="86"/>
        <v>7505.88</v>
      </c>
      <c r="AD170" s="10">
        <f t="shared" si="87"/>
        <v>5626</v>
      </c>
      <c r="AE170" s="10">
        <f t="shared" si="88"/>
        <v>225.04</v>
      </c>
      <c r="AF170" s="10">
        <f t="shared" si="89"/>
        <v>7505.88</v>
      </c>
      <c r="AG170" s="10">
        <f t="shared" si="90"/>
        <v>7505.88</v>
      </c>
      <c r="AH170" s="10">
        <f t="shared" si="91"/>
        <v>375.294</v>
      </c>
      <c r="AI170" s="10">
        <f t="shared" si="92"/>
        <v>-762.202</v>
      </c>
      <c r="AJ170" s="10">
        <f t="shared" si="93"/>
        <v>-50.95704</v>
      </c>
      <c r="AK170" s="10">
        <f t="shared" si="94"/>
        <v>-11.21176</v>
      </c>
      <c r="AL170" s="10">
        <f t="shared" si="95"/>
        <v>-134.12</v>
      </c>
      <c r="AM170" s="10">
        <f t="shared" si="96"/>
        <v>-375.294</v>
      </c>
      <c r="AN170" s="10">
        <f t="shared" si="97"/>
        <v>4546</v>
      </c>
      <c r="AO170" s="10">
        <f t="shared" si="98"/>
        <v>4546</v>
      </c>
      <c r="AP170" s="10">
        <f t="shared" si="99"/>
        <v>681.9</v>
      </c>
      <c r="AQ170" s="191">
        <f t="shared" si="100"/>
        <v>1900</v>
      </c>
      <c r="AR170" s="191">
        <f t="shared" si="101"/>
        <v>1900</v>
      </c>
      <c r="AS170" s="191">
        <f t="shared" si="102"/>
        <v>15.2</v>
      </c>
      <c r="AT170" s="191">
        <f t="shared" si="103"/>
        <v>1900</v>
      </c>
      <c r="AU170" s="191">
        <f t="shared" si="104"/>
        <v>3.8</v>
      </c>
      <c r="AV170" s="191">
        <f t="shared" si="105"/>
        <v>4340</v>
      </c>
      <c r="AW170" s="191">
        <f t="shared" si="106"/>
        <v>4340</v>
      </c>
      <c r="AX170" s="191">
        <f t="shared" si="107"/>
        <v>173.6</v>
      </c>
      <c r="AY170" s="191">
        <f t="shared" si="108"/>
        <v>1900</v>
      </c>
      <c r="AZ170" s="191">
        <f t="shared" si="109"/>
        <v>1900</v>
      </c>
      <c r="BA170" s="191">
        <f t="shared" si="110"/>
        <v>95</v>
      </c>
      <c r="BB170" s="191">
        <f t="shared" si="111"/>
        <v>-318.22</v>
      </c>
      <c r="BC170" s="191">
        <f t="shared" si="112"/>
        <v>-6.11</v>
      </c>
      <c r="BD170" s="191">
        <f t="shared" si="113"/>
        <v>0</v>
      </c>
      <c r="BE170" s="191">
        <f t="shared" si="114"/>
        <v>-82.68</v>
      </c>
      <c r="BF170" s="191">
        <f t="shared" si="115"/>
        <v>-95</v>
      </c>
    </row>
    <row r="171" spans="2:58">
      <c r="B171" s="3" t="s">
        <v>375</v>
      </c>
      <c r="C171" s="166" t="str">
        <f>_xlfn.XLOOKUP(B171,'2024.9'!B:B,'2024.9'!G:G)</f>
        <v>2019/07/02</v>
      </c>
      <c r="D171">
        <f>_xlfn.XLOOKUP(B171,'Sum 2024.7-2024.9'!B:B,'Sum 2024.7-2024.9'!D:D)</f>
        <v>0</v>
      </c>
      <c r="E171" t="str">
        <f>_xlfn.XLOOKUP(B171,'2024.9'!B:B,'2024.9'!C:C)</f>
        <v>运营中心</v>
      </c>
      <c r="F171" t="str">
        <f>_xlfn.XLOOKUP(B171,'2024.9'!B:B,'2024.9'!F:F)</f>
        <v>装配电工</v>
      </c>
      <c r="G171">
        <f>_xlfn.XLOOKUP(B171,'2024.9姓名及payroll计数'!A:A,'2024.9姓名及payroll计数'!B:B)</f>
        <v>1</v>
      </c>
      <c r="H171" s="10">
        <f>_xlfn.XLOOKUP(B171,'Sum 2024.7-2024.9'!B:B,'Sum 2024.7-2024.9'!H:H)</f>
        <v>7339.8</v>
      </c>
      <c r="I171" s="10">
        <f>IFERROR(AVERAGEIF(#REF!,B171,#REF!),0)</f>
        <v>0</v>
      </c>
      <c r="J171" s="10">
        <f>_xlfn.XLOOKUP(B171,'Sum 2024.7-2024.9'!B:B,'Sum 2024.7-2024.9'!J:J)</f>
        <v>1900</v>
      </c>
      <c r="K171" s="10">
        <f>IFERROR(AVERAGEIF(#REF!,B171,#REF!),0)</f>
        <v>0</v>
      </c>
      <c r="M171" s="10">
        <f>SUMIF('2024.9'!B:B,B171,'2024.9'!L:L)</f>
        <v>363.68</v>
      </c>
      <c r="O171" s="10">
        <f>SUMIF('2024.9'!B:B,B171,'2024.9'!N:N)</f>
        <v>9.09</v>
      </c>
      <c r="P171" s="10">
        <f>SUMIF('2024.9'!B:B,B171,'2024.9'!P:P)</f>
        <v>3.8</v>
      </c>
      <c r="R171" s="10">
        <f>SUMIF('2024.9'!B:B,B171,'2024.9'!M:M)</f>
        <v>90.92</v>
      </c>
      <c r="T171" s="10">
        <f>SUMIF('2024.9'!B:B,B171,'2024.9'!O:O)</f>
        <v>385</v>
      </c>
      <c r="U171" s="10">
        <f t="shared" si="78"/>
        <v>7339.8</v>
      </c>
      <c r="V171" s="10">
        <f t="shared" si="79"/>
        <v>7339.8</v>
      </c>
      <c r="W171" s="10">
        <f t="shared" si="80"/>
        <v>1100.97</v>
      </c>
      <c r="X171" s="10">
        <f t="shared" si="81"/>
        <v>7339.8</v>
      </c>
      <c r="Y171" s="10">
        <f t="shared" si="82"/>
        <v>7339.8</v>
      </c>
      <c r="Z171" s="10">
        <f t="shared" si="83"/>
        <v>58.7184</v>
      </c>
      <c r="AA171" s="10">
        <f t="shared" si="84"/>
        <v>7339.8</v>
      </c>
      <c r="AB171" s="10">
        <f t="shared" si="85"/>
        <v>14.6796</v>
      </c>
      <c r="AC171" s="10">
        <f t="shared" si="86"/>
        <v>7339.8</v>
      </c>
      <c r="AD171" s="10">
        <f t="shared" si="87"/>
        <v>5626</v>
      </c>
      <c r="AE171" s="10">
        <f t="shared" si="88"/>
        <v>225.04</v>
      </c>
      <c r="AF171" s="10">
        <f t="shared" si="89"/>
        <v>7339.8</v>
      </c>
      <c r="AG171" s="10">
        <f t="shared" si="90"/>
        <v>7339.8</v>
      </c>
      <c r="AH171" s="10">
        <f t="shared" si="91"/>
        <v>366.99</v>
      </c>
      <c r="AI171" s="10">
        <f t="shared" si="92"/>
        <v>-737.29</v>
      </c>
      <c r="AJ171" s="10">
        <f t="shared" si="93"/>
        <v>-49.6284</v>
      </c>
      <c r="AK171" s="10">
        <f t="shared" si="94"/>
        <v>-10.8796</v>
      </c>
      <c r="AL171" s="10">
        <f t="shared" si="95"/>
        <v>-134.12</v>
      </c>
      <c r="AM171" s="10">
        <f t="shared" si="96"/>
        <v>0</v>
      </c>
      <c r="AN171" s="10">
        <f t="shared" si="97"/>
        <v>4546</v>
      </c>
      <c r="AO171" s="10">
        <f t="shared" si="98"/>
        <v>4546</v>
      </c>
      <c r="AP171" s="10">
        <f t="shared" si="99"/>
        <v>681.9</v>
      </c>
      <c r="AQ171" s="191">
        <f t="shared" si="100"/>
        <v>1900</v>
      </c>
      <c r="AR171" s="191">
        <f t="shared" si="101"/>
        <v>1900</v>
      </c>
      <c r="AS171" s="191">
        <f t="shared" si="102"/>
        <v>15.2</v>
      </c>
      <c r="AT171" s="191">
        <f t="shared" si="103"/>
        <v>1900</v>
      </c>
      <c r="AU171" s="191">
        <f t="shared" si="104"/>
        <v>3.8</v>
      </c>
      <c r="AV171" s="191">
        <f t="shared" si="105"/>
        <v>4340</v>
      </c>
      <c r="AW171" s="191">
        <f t="shared" si="106"/>
        <v>4340</v>
      </c>
      <c r="AX171" s="191">
        <f t="shared" si="107"/>
        <v>173.6</v>
      </c>
      <c r="AY171" s="191">
        <f t="shared" si="108"/>
        <v>1900</v>
      </c>
      <c r="AZ171" s="191">
        <f t="shared" si="109"/>
        <v>1900</v>
      </c>
      <c r="BA171" s="191">
        <f t="shared" si="110"/>
        <v>95</v>
      </c>
      <c r="BB171" s="191">
        <f t="shared" si="111"/>
        <v>-318.22</v>
      </c>
      <c r="BC171" s="191">
        <f t="shared" si="112"/>
        <v>-6.11</v>
      </c>
      <c r="BD171" s="191">
        <f t="shared" si="113"/>
        <v>0</v>
      </c>
      <c r="BE171" s="191">
        <f t="shared" si="114"/>
        <v>-82.68</v>
      </c>
      <c r="BF171" s="191">
        <f t="shared" si="115"/>
        <v>0</v>
      </c>
    </row>
    <row r="172" spans="2:58">
      <c r="B172" s="3" t="s">
        <v>376</v>
      </c>
      <c r="C172" s="166" t="str">
        <f>_xlfn.XLOOKUP(B172,'2024.9'!B:B,'2024.9'!G:G)</f>
        <v>2009/10/10</v>
      </c>
      <c r="D172">
        <f>_xlfn.XLOOKUP(B172,'Sum 2024.7-2024.9'!B:B,'Sum 2024.7-2024.9'!D:D)</f>
        <v>0</v>
      </c>
      <c r="E172" t="str">
        <f>_xlfn.XLOOKUP(B172,'2024.9'!B:B,'2024.9'!C:C)</f>
        <v>研发部</v>
      </c>
      <c r="F172" t="str">
        <f>_xlfn.XLOOKUP(B172,'2024.9'!B:B,'2024.9'!F:F)</f>
        <v>机械研发工程师</v>
      </c>
      <c r="G172">
        <f>_xlfn.XLOOKUP(B172,'2024.9姓名及payroll计数'!A:A,'2024.9姓名及payroll计数'!B:B)</f>
        <v>1</v>
      </c>
      <c r="H172" s="10">
        <f>_xlfn.XLOOKUP(B172,'Sum 2024.7-2024.9'!B:B,'Sum 2024.7-2024.9'!H:H)</f>
        <v>7045.7</v>
      </c>
      <c r="I172" s="10">
        <f>IFERROR(AVERAGEIF(#REF!,B172,#REF!),0)</f>
        <v>0</v>
      </c>
      <c r="J172" s="10">
        <f>_xlfn.XLOOKUP(B172,'Sum 2024.7-2024.9'!B:B,'Sum 2024.7-2024.9'!J:J)</f>
        <v>2671</v>
      </c>
      <c r="K172" s="10">
        <f>IFERROR(AVERAGEIF(#REF!,B172,#REF!),0)</f>
        <v>0</v>
      </c>
      <c r="M172" s="10">
        <f>SUMIF('2024.9'!B:B,B172,'2024.9'!L:L)</f>
        <v>363.68</v>
      </c>
      <c r="O172" s="10">
        <f>SUMIF('2024.9'!B:B,B172,'2024.9'!N:N)</f>
        <v>9.09</v>
      </c>
      <c r="P172" s="10">
        <f>SUMIF('2024.9'!B:B,B172,'2024.9'!P:P)</f>
        <v>3.8</v>
      </c>
      <c r="R172" s="10">
        <f>SUMIF('2024.9'!B:B,B172,'2024.9'!M:M)</f>
        <v>90.92</v>
      </c>
      <c r="T172" s="10">
        <f>SUMIF('2024.9'!B:B,B172,'2024.9'!O:O)</f>
        <v>500</v>
      </c>
      <c r="U172" s="10">
        <f t="shared" si="78"/>
        <v>7045.7</v>
      </c>
      <c r="V172" s="10">
        <f t="shared" si="79"/>
        <v>7045.7</v>
      </c>
      <c r="W172" s="10">
        <f t="shared" si="80"/>
        <v>1056.855</v>
      </c>
      <c r="X172" s="10">
        <f t="shared" si="81"/>
        <v>7045.7</v>
      </c>
      <c r="Y172" s="10">
        <f t="shared" si="82"/>
        <v>7045.7</v>
      </c>
      <c r="Z172" s="10">
        <f t="shared" si="83"/>
        <v>56.3656</v>
      </c>
      <c r="AA172" s="10">
        <f t="shared" si="84"/>
        <v>7045.7</v>
      </c>
      <c r="AB172" s="10">
        <f t="shared" si="85"/>
        <v>14.0914</v>
      </c>
      <c r="AC172" s="10">
        <f t="shared" si="86"/>
        <v>7045.7</v>
      </c>
      <c r="AD172" s="10">
        <f t="shared" si="87"/>
        <v>5626</v>
      </c>
      <c r="AE172" s="10">
        <f t="shared" si="88"/>
        <v>225.04</v>
      </c>
      <c r="AF172" s="10">
        <f t="shared" si="89"/>
        <v>7045.7</v>
      </c>
      <c r="AG172" s="10">
        <f t="shared" si="90"/>
        <v>7045.7</v>
      </c>
      <c r="AH172" s="10">
        <f t="shared" si="91"/>
        <v>352.285</v>
      </c>
      <c r="AI172" s="10">
        <f t="shared" si="92"/>
        <v>-693.175</v>
      </c>
      <c r="AJ172" s="10">
        <f t="shared" si="93"/>
        <v>-47.2756</v>
      </c>
      <c r="AK172" s="10">
        <f t="shared" si="94"/>
        <v>-10.2914</v>
      </c>
      <c r="AL172" s="10">
        <f t="shared" si="95"/>
        <v>-134.12</v>
      </c>
      <c r="AM172" s="10">
        <f t="shared" si="96"/>
        <v>0</v>
      </c>
      <c r="AN172" s="10">
        <f t="shared" si="97"/>
        <v>4546</v>
      </c>
      <c r="AO172" s="10">
        <f t="shared" si="98"/>
        <v>4546</v>
      </c>
      <c r="AP172" s="10">
        <f t="shared" si="99"/>
        <v>681.9</v>
      </c>
      <c r="AQ172" s="191">
        <f t="shared" si="100"/>
        <v>2671</v>
      </c>
      <c r="AR172" s="191">
        <f t="shared" si="101"/>
        <v>2671</v>
      </c>
      <c r="AS172" s="191">
        <f t="shared" si="102"/>
        <v>21.368</v>
      </c>
      <c r="AT172" s="191">
        <f t="shared" si="103"/>
        <v>2671</v>
      </c>
      <c r="AU172" s="191">
        <f t="shared" si="104"/>
        <v>5.342</v>
      </c>
      <c r="AV172" s="191">
        <f t="shared" si="105"/>
        <v>4340</v>
      </c>
      <c r="AW172" s="191">
        <f t="shared" si="106"/>
        <v>4340</v>
      </c>
      <c r="AX172" s="191">
        <f t="shared" si="107"/>
        <v>173.6</v>
      </c>
      <c r="AY172" s="191">
        <f t="shared" si="108"/>
        <v>2671</v>
      </c>
      <c r="AZ172" s="191">
        <f t="shared" si="109"/>
        <v>2671</v>
      </c>
      <c r="BA172" s="191">
        <f t="shared" si="110"/>
        <v>133.55</v>
      </c>
      <c r="BB172" s="191">
        <f t="shared" si="111"/>
        <v>-318.22</v>
      </c>
      <c r="BC172" s="191">
        <f t="shared" si="112"/>
        <v>-12.278</v>
      </c>
      <c r="BD172" s="191">
        <f t="shared" si="113"/>
        <v>-1.542</v>
      </c>
      <c r="BE172" s="191">
        <f t="shared" si="114"/>
        <v>-82.68</v>
      </c>
      <c r="BF172" s="191">
        <f t="shared" si="115"/>
        <v>0</v>
      </c>
    </row>
    <row r="173" spans="2:58">
      <c r="B173" s="3" t="s">
        <v>377</v>
      </c>
      <c r="C173" s="166" t="str">
        <f>_xlfn.XLOOKUP(B173,'2024.9'!B:B,'2024.9'!G:G)</f>
        <v>2022/05/17</v>
      </c>
      <c r="D173">
        <f>_xlfn.XLOOKUP(B173,'Sum 2024.7-2024.9'!B:B,'Sum 2024.7-2024.9'!D:D)</f>
        <v>0</v>
      </c>
      <c r="E173" t="str">
        <f>_xlfn.XLOOKUP(B173,'2024.9'!B:B,'2024.9'!C:C)</f>
        <v>研发部</v>
      </c>
      <c r="F173" t="str">
        <f>_xlfn.XLOOKUP(B173,'2024.9'!B:B,'2024.9'!F:F)</f>
        <v>软件助理工程师</v>
      </c>
      <c r="G173">
        <f>_xlfn.XLOOKUP(B173,'2024.9姓名及payroll计数'!A:A,'2024.9姓名及payroll计数'!B:B)</f>
        <v>1</v>
      </c>
      <c r="H173" s="10">
        <f>_xlfn.XLOOKUP(B173,'Sum 2024.7-2024.9'!B:B,'Sum 2024.7-2024.9'!H:H)</f>
        <v>5947.9</v>
      </c>
      <c r="I173" s="10">
        <f>IFERROR(AVERAGEIF(#REF!,B173,#REF!),0)</f>
        <v>0</v>
      </c>
      <c r="J173" s="10">
        <f>_xlfn.XLOOKUP(B173,'Sum 2024.7-2024.9'!B:B,'Sum 2024.7-2024.9'!J:J)</f>
        <v>2520</v>
      </c>
      <c r="K173" s="10">
        <f>IFERROR(AVERAGEIF(#REF!,B173,#REF!),0)</f>
        <v>0</v>
      </c>
      <c r="M173" s="10">
        <f>SUMIF('2024.9'!B:B,B173,'2024.9'!L:L)</f>
        <v>363.68</v>
      </c>
      <c r="O173" s="10">
        <f>SUMIF('2024.9'!B:B,B173,'2024.9'!N:N)</f>
        <v>9.09</v>
      </c>
      <c r="P173" s="10">
        <f>SUMIF('2024.9'!B:B,B173,'2024.9'!P:P)</f>
        <v>3.8</v>
      </c>
      <c r="R173" s="10">
        <f>SUMIF('2024.9'!B:B,B173,'2024.9'!M:M)</f>
        <v>90.92</v>
      </c>
      <c r="T173" s="10">
        <f>SUMIF('2024.9'!B:B,B173,'2024.9'!O:O)</f>
        <v>0</v>
      </c>
      <c r="U173" s="10">
        <f t="shared" si="78"/>
        <v>5947.9</v>
      </c>
      <c r="V173" s="10">
        <f t="shared" si="79"/>
        <v>5947.9</v>
      </c>
      <c r="W173" s="10">
        <f t="shared" si="80"/>
        <v>892.185</v>
      </c>
      <c r="X173" s="10">
        <f t="shared" si="81"/>
        <v>5947.9</v>
      </c>
      <c r="Y173" s="10">
        <f t="shared" si="82"/>
        <v>5947.9</v>
      </c>
      <c r="Z173" s="10">
        <f t="shared" si="83"/>
        <v>47.5832</v>
      </c>
      <c r="AA173" s="10">
        <f t="shared" si="84"/>
        <v>5947.9</v>
      </c>
      <c r="AB173" s="10">
        <f t="shared" si="85"/>
        <v>11.8958</v>
      </c>
      <c r="AC173" s="10">
        <f t="shared" si="86"/>
        <v>5947.9</v>
      </c>
      <c r="AD173" s="10">
        <f t="shared" si="87"/>
        <v>5626</v>
      </c>
      <c r="AE173" s="10">
        <f t="shared" si="88"/>
        <v>225.04</v>
      </c>
      <c r="AF173" s="10">
        <f t="shared" si="89"/>
        <v>5947.9</v>
      </c>
      <c r="AG173" s="10">
        <f t="shared" si="90"/>
        <v>5947.9</v>
      </c>
      <c r="AH173" s="10">
        <f t="shared" si="91"/>
        <v>297.395</v>
      </c>
      <c r="AI173" s="10">
        <f t="shared" si="92"/>
        <v>-528.505</v>
      </c>
      <c r="AJ173" s="10">
        <f t="shared" si="93"/>
        <v>-38.4932</v>
      </c>
      <c r="AK173" s="10">
        <f t="shared" si="94"/>
        <v>-8.0958</v>
      </c>
      <c r="AL173" s="10">
        <f t="shared" si="95"/>
        <v>-134.12</v>
      </c>
      <c r="AM173" s="10">
        <f t="shared" si="96"/>
        <v>-297.395</v>
      </c>
      <c r="AN173" s="10">
        <f t="shared" si="97"/>
        <v>4546</v>
      </c>
      <c r="AO173" s="10">
        <f t="shared" si="98"/>
        <v>4546</v>
      </c>
      <c r="AP173" s="10">
        <f t="shared" si="99"/>
        <v>681.9</v>
      </c>
      <c r="AQ173" s="191">
        <f t="shared" si="100"/>
        <v>2520</v>
      </c>
      <c r="AR173" s="191">
        <f t="shared" si="101"/>
        <v>2520</v>
      </c>
      <c r="AS173" s="191">
        <f t="shared" si="102"/>
        <v>20.16</v>
      </c>
      <c r="AT173" s="191">
        <f t="shared" si="103"/>
        <v>2520</v>
      </c>
      <c r="AU173" s="191">
        <f t="shared" si="104"/>
        <v>5.04</v>
      </c>
      <c r="AV173" s="191">
        <f t="shared" si="105"/>
        <v>4340</v>
      </c>
      <c r="AW173" s="191">
        <f t="shared" si="106"/>
        <v>4340</v>
      </c>
      <c r="AX173" s="191">
        <f t="shared" si="107"/>
        <v>173.6</v>
      </c>
      <c r="AY173" s="191">
        <f t="shared" si="108"/>
        <v>2520</v>
      </c>
      <c r="AZ173" s="191">
        <f t="shared" si="109"/>
        <v>2520</v>
      </c>
      <c r="BA173" s="191">
        <f t="shared" si="110"/>
        <v>126</v>
      </c>
      <c r="BB173" s="191">
        <f t="shared" si="111"/>
        <v>-318.22</v>
      </c>
      <c r="BC173" s="191">
        <f t="shared" si="112"/>
        <v>-11.07</v>
      </c>
      <c r="BD173" s="191">
        <f t="shared" si="113"/>
        <v>-1.24</v>
      </c>
      <c r="BE173" s="191">
        <f t="shared" si="114"/>
        <v>-82.68</v>
      </c>
      <c r="BF173" s="191">
        <f t="shared" si="115"/>
        <v>-126</v>
      </c>
    </row>
    <row r="174" spans="2:58">
      <c r="B174" s="3" t="s">
        <v>551</v>
      </c>
      <c r="C174" s="166">
        <f>_xlfn.XLOOKUP(B174,'2024.9'!B:B,'2024.9'!G:G)</f>
        <v>45544</v>
      </c>
      <c r="D174" t="str">
        <f>_xlfn.XLOOKUP(B174,'Sum 2024.7-2024.9'!B:B,'Sum 2024.7-2024.9'!D:D)</f>
        <v>9月入职</v>
      </c>
      <c r="E174" t="str">
        <f>_xlfn.XLOOKUP(B174,'2024.9'!B:B,'2024.9'!C:C)</f>
        <v>采购部</v>
      </c>
      <c r="F174" t="str">
        <f>_xlfn.XLOOKUP(B174,'2024.9'!B:B,'2024.9'!F:F)</f>
        <v>前端采购主管</v>
      </c>
      <c r="G174">
        <f>_xlfn.XLOOKUP(B174,'2024.9姓名及payroll计数'!A:A,'2024.9姓名及payroll计数'!B:B)</f>
        <v>1</v>
      </c>
      <c r="H174" s="10">
        <f>_xlfn.XLOOKUP(B174,'Sum 2024.7-2024.9'!B:B,'Sum 2024.7-2024.9'!H:H)</f>
        <v>7140.05</v>
      </c>
      <c r="I174" s="10">
        <f>IFERROR(AVERAGEIF(#REF!,B174,#REF!),0)</f>
        <v>0</v>
      </c>
      <c r="J174" s="10">
        <f>_xlfn.XLOOKUP(B174,'Sum 2024.7-2024.9'!B:B,'Sum 2024.7-2024.9'!J:J)</f>
        <v>3840</v>
      </c>
      <c r="K174" s="10">
        <f>IFERROR(AVERAGEIF(#REF!,B174,#REF!),0)</f>
        <v>0</v>
      </c>
      <c r="M174" s="10">
        <f>SUMIF('2024.9'!B:B,B174,'2024.9'!L:L)</f>
        <v>363.68</v>
      </c>
      <c r="O174" s="10">
        <f>SUMIF('2024.9'!B:B,B174,'2024.9'!N:N)</f>
        <v>9.09</v>
      </c>
      <c r="P174" s="10">
        <f>SUMIF('2024.9'!B:B,B174,'2024.9'!P:P)</f>
        <v>3.8</v>
      </c>
      <c r="R174" s="10">
        <f>SUMIF('2024.9'!B:B,B174,'2024.9'!M:M)</f>
        <v>90.92</v>
      </c>
      <c r="T174" s="10">
        <f>SUMIF('2024.9'!B:B,B174,'2024.9'!O:O)</f>
        <v>0</v>
      </c>
      <c r="U174" s="10">
        <f t="shared" si="78"/>
        <v>7140.05</v>
      </c>
      <c r="V174" s="10">
        <f t="shared" si="79"/>
        <v>7140.05</v>
      </c>
      <c r="W174" s="10">
        <f t="shared" si="80"/>
        <v>1071.0075</v>
      </c>
      <c r="X174" s="10">
        <f t="shared" si="81"/>
        <v>7140.05</v>
      </c>
      <c r="Y174" s="10">
        <f t="shared" si="82"/>
        <v>7140.05</v>
      </c>
      <c r="Z174" s="10">
        <f t="shared" si="83"/>
        <v>57.1204</v>
      </c>
      <c r="AA174" s="10">
        <f t="shared" si="84"/>
        <v>7140.05</v>
      </c>
      <c r="AB174" s="10">
        <f t="shared" si="85"/>
        <v>14.2801</v>
      </c>
      <c r="AC174" s="10">
        <f t="shared" si="86"/>
        <v>7140.05</v>
      </c>
      <c r="AD174" s="10">
        <f t="shared" si="87"/>
        <v>5626</v>
      </c>
      <c r="AE174" s="10">
        <f t="shared" si="88"/>
        <v>225.04</v>
      </c>
      <c r="AF174" s="10">
        <f t="shared" si="89"/>
        <v>7140.05</v>
      </c>
      <c r="AG174" s="10">
        <f t="shared" si="90"/>
        <v>7140.05</v>
      </c>
      <c r="AH174" s="10">
        <f t="shared" si="91"/>
        <v>357.0025</v>
      </c>
      <c r="AI174" s="10">
        <f t="shared" si="92"/>
        <v>-707.3275</v>
      </c>
      <c r="AJ174" s="10">
        <f t="shared" si="93"/>
        <v>-48.0304</v>
      </c>
      <c r="AK174" s="10">
        <f t="shared" si="94"/>
        <v>-10.4801</v>
      </c>
      <c r="AL174" s="10">
        <f t="shared" si="95"/>
        <v>-134.12</v>
      </c>
      <c r="AM174" s="10">
        <f t="shared" si="96"/>
        <v>-357.0025</v>
      </c>
      <c r="AN174" s="10">
        <f t="shared" si="97"/>
        <v>4546</v>
      </c>
      <c r="AO174" s="10">
        <f t="shared" si="98"/>
        <v>4546</v>
      </c>
      <c r="AP174" s="10">
        <f t="shared" si="99"/>
        <v>681.9</v>
      </c>
      <c r="AQ174" s="191">
        <f t="shared" si="100"/>
        <v>3840</v>
      </c>
      <c r="AR174" s="191">
        <f t="shared" si="101"/>
        <v>3840</v>
      </c>
      <c r="AS174" s="191">
        <f t="shared" si="102"/>
        <v>30.72</v>
      </c>
      <c r="AT174" s="191">
        <f t="shared" si="103"/>
        <v>3840</v>
      </c>
      <c r="AU174" s="191">
        <f t="shared" si="104"/>
        <v>7.68</v>
      </c>
      <c r="AV174" s="191">
        <f t="shared" si="105"/>
        <v>4340</v>
      </c>
      <c r="AW174" s="191">
        <f t="shared" si="106"/>
        <v>4340</v>
      </c>
      <c r="AX174" s="191">
        <f t="shared" si="107"/>
        <v>173.6</v>
      </c>
      <c r="AY174" s="191">
        <f t="shared" si="108"/>
        <v>3840</v>
      </c>
      <c r="AZ174" s="191">
        <f t="shared" si="109"/>
        <v>3840</v>
      </c>
      <c r="BA174" s="191">
        <f t="shared" si="110"/>
        <v>192</v>
      </c>
      <c r="BB174" s="191">
        <f t="shared" si="111"/>
        <v>-318.22</v>
      </c>
      <c r="BC174" s="191">
        <f t="shared" si="112"/>
        <v>-21.63</v>
      </c>
      <c r="BD174" s="191">
        <f t="shared" si="113"/>
        <v>-3.88</v>
      </c>
      <c r="BE174" s="191">
        <f t="shared" si="114"/>
        <v>-82.68</v>
      </c>
      <c r="BF174" s="191">
        <f t="shared" si="115"/>
        <v>-192</v>
      </c>
    </row>
    <row r="175" spans="2:58">
      <c r="B175" s="3" t="s">
        <v>498</v>
      </c>
      <c r="C175" s="166" t="str">
        <f>_xlfn.XLOOKUP(B175,'2024.9'!B:B,'2024.9'!G:G)</f>
        <v>2023/11/20</v>
      </c>
      <c r="D175">
        <f>_xlfn.XLOOKUP(B175,'Sum 2024.7-2024.9'!B:B,'Sum 2024.7-2024.9'!D:D)</f>
        <v>0</v>
      </c>
      <c r="E175" t="str">
        <f>_xlfn.XLOOKUP(B175,'2024.9'!B:B,'2024.9'!C:C)</f>
        <v>运营中心</v>
      </c>
      <c r="F175" t="str">
        <f>_xlfn.XLOOKUP(B175,'2024.9'!B:B,'2024.9'!F:F)</f>
        <v>仓管员</v>
      </c>
      <c r="G175">
        <f>_xlfn.XLOOKUP(B175,'2024.9姓名及payroll计数'!A:A,'2024.9姓名及payroll计数'!B:B)</f>
        <v>1</v>
      </c>
      <c r="H175" s="10">
        <f>_xlfn.XLOOKUP(B175,'Sum 2024.7-2024.9'!B:B,'Sum 2024.7-2024.9'!H:H)</f>
        <v>6506.36</v>
      </c>
      <c r="I175" s="10">
        <f>IFERROR(AVERAGEIF(#REF!,B175,#REF!),0)</f>
        <v>0</v>
      </c>
      <c r="J175" s="10">
        <f>_xlfn.XLOOKUP(B175,'Sum 2024.7-2024.9'!B:B,'Sum 2024.7-2024.9'!J:J)</f>
        <v>1900</v>
      </c>
      <c r="K175" s="10">
        <f>IFERROR(AVERAGEIF(#REF!,B175,#REF!),0)</f>
        <v>0</v>
      </c>
      <c r="M175" s="10">
        <f>SUMIF('2024.9'!B:B,B175,'2024.9'!L:L)</f>
        <v>363.68</v>
      </c>
      <c r="O175" s="10">
        <f>SUMIF('2024.9'!B:B,B175,'2024.9'!N:N)</f>
        <v>9.09</v>
      </c>
      <c r="P175" s="10">
        <f>SUMIF('2024.9'!B:B,B175,'2024.9'!P:P)</f>
        <v>3.8</v>
      </c>
      <c r="R175" s="10">
        <f>SUMIF('2024.9'!B:B,B175,'2024.9'!M:M)</f>
        <v>90.92</v>
      </c>
      <c r="T175" s="10">
        <f>SUMIF('2024.9'!B:B,B175,'2024.9'!O:O)</f>
        <v>0</v>
      </c>
      <c r="U175" s="10">
        <f t="shared" si="78"/>
        <v>6506.36</v>
      </c>
      <c r="V175" s="10">
        <f t="shared" si="79"/>
        <v>6506.36</v>
      </c>
      <c r="W175" s="10">
        <f t="shared" si="80"/>
        <v>975.954</v>
      </c>
      <c r="X175" s="10">
        <f t="shared" si="81"/>
        <v>6506.36</v>
      </c>
      <c r="Y175" s="10">
        <f t="shared" si="82"/>
        <v>6506.36</v>
      </c>
      <c r="Z175" s="10">
        <f t="shared" si="83"/>
        <v>52.05088</v>
      </c>
      <c r="AA175" s="10">
        <f t="shared" si="84"/>
        <v>6506.36</v>
      </c>
      <c r="AB175" s="10">
        <f t="shared" si="85"/>
        <v>13.01272</v>
      </c>
      <c r="AC175" s="10">
        <f t="shared" si="86"/>
        <v>6506.36</v>
      </c>
      <c r="AD175" s="10">
        <f t="shared" si="87"/>
        <v>5626</v>
      </c>
      <c r="AE175" s="10">
        <f t="shared" si="88"/>
        <v>225.04</v>
      </c>
      <c r="AF175" s="10">
        <f t="shared" si="89"/>
        <v>6506.36</v>
      </c>
      <c r="AG175" s="10">
        <f t="shared" si="90"/>
        <v>6506.36</v>
      </c>
      <c r="AH175" s="10">
        <f t="shared" si="91"/>
        <v>325.318</v>
      </c>
      <c r="AI175" s="10">
        <f t="shared" si="92"/>
        <v>-612.274</v>
      </c>
      <c r="AJ175" s="10">
        <f t="shared" si="93"/>
        <v>-42.96088</v>
      </c>
      <c r="AK175" s="10">
        <f t="shared" si="94"/>
        <v>-9.21272</v>
      </c>
      <c r="AL175" s="10">
        <f t="shared" si="95"/>
        <v>-134.12</v>
      </c>
      <c r="AM175" s="10">
        <f t="shared" si="96"/>
        <v>-325.318</v>
      </c>
      <c r="AN175" s="10">
        <f t="shared" si="97"/>
        <v>4546</v>
      </c>
      <c r="AO175" s="10">
        <f t="shared" si="98"/>
        <v>4546</v>
      </c>
      <c r="AP175" s="10">
        <f t="shared" si="99"/>
        <v>681.9</v>
      </c>
      <c r="AQ175" s="191">
        <f t="shared" si="100"/>
        <v>1900</v>
      </c>
      <c r="AR175" s="191">
        <f t="shared" si="101"/>
        <v>1900</v>
      </c>
      <c r="AS175" s="191">
        <f t="shared" si="102"/>
        <v>15.2</v>
      </c>
      <c r="AT175" s="191">
        <f t="shared" si="103"/>
        <v>1900</v>
      </c>
      <c r="AU175" s="191">
        <f t="shared" si="104"/>
        <v>3.8</v>
      </c>
      <c r="AV175" s="191">
        <f t="shared" si="105"/>
        <v>4340</v>
      </c>
      <c r="AW175" s="191">
        <f t="shared" si="106"/>
        <v>4340</v>
      </c>
      <c r="AX175" s="191">
        <f t="shared" si="107"/>
        <v>173.6</v>
      </c>
      <c r="AY175" s="191">
        <f t="shared" si="108"/>
        <v>1900</v>
      </c>
      <c r="AZ175" s="191">
        <f t="shared" si="109"/>
        <v>1900</v>
      </c>
      <c r="BA175" s="191">
        <f t="shared" si="110"/>
        <v>95</v>
      </c>
      <c r="BB175" s="191">
        <f t="shared" si="111"/>
        <v>-318.22</v>
      </c>
      <c r="BC175" s="191">
        <f t="shared" si="112"/>
        <v>-6.11</v>
      </c>
      <c r="BD175" s="191">
        <f t="shared" si="113"/>
        <v>0</v>
      </c>
      <c r="BE175" s="191">
        <f t="shared" si="114"/>
        <v>-82.68</v>
      </c>
      <c r="BF175" s="191">
        <f t="shared" si="115"/>
        <v>-95</v>
      </c>
    </row>
    <row r="176" spans="2:58">
      <c r="B176" s="3" t="s">
        <v>379</v>
      </c>
      <c r="C176" s="166" t="str">
        <f>_xlfn.XLOOKUP(B176,'2024.9'!B:B,'2024.9'!G:G)</f>
        <v>2015/07/06</v>
      </c>
      <c r="D176">
        <f>_xlfn.XLOOKUP(B176,'Sum 2024.7-2024.9'!B:B,'Sum 2024.7-2024.9'!D:D)</f>
        <v>0</v>
      </c>
      <c r="E176" t="str">
        <f>_xlfn.XLOOKUP(B176,'2024.9'!B:B,'2024.9'!C:C)</f>
        <v>服务营销中心</v>
      </c>
      <c r="F176" t="str">
        <f>_xlfn.XLOOKUP(B176,'2024.9'!B:B,'2024.9'!F:F)</f>
        <v>技术主管</v>
      </c>
      <c r="G176">
        <f>_xlfn.XLOOKUP(B176,'2024.9姓名及payroll计数'!A:A,'2024.9姓名及payroll计数'!B:B)</f>
        <v>1</v>
      </c>
      <c r="H176" s="10">
        <f>_xlfn.XLOOKUP(B176,'Sum 2024.7-2024.9'!B:B,'Sum 2024.7-2024.9'!H:H)</f>
        <v>18925</v>
      </c>
      <c r="I176" s="10">
        <f>IFERROR(AVERAGEIF(#REF!,B176,#REF!),0)</f>
        <v>0</v>
      </c>
      <c r="J176" s="10">
        <f>_xlfn.XLOOKUP(B176,'Sum 2024.7-2024.9'!B:B,'Sum 2024.7-2024.9'!J:J)</f>
        <v>5520</v>
      </c>
      <c r="K176" s="10">
        <f>IFERROR(AVERAGEIF(#REF!,B176,#REF!),0)</f>
        <v>0</v>
      </c>
      <c r="M176" s="10">
        <f>SUMIF('2024.9'!B:B,B176,'2024.9'!L:L)</f>
        <v>363.68</v>
      </c>
      <c r="O176" s="10">
        <f>SUMIF('2024.9'!B:B,B176,'2024.9'!N:N)</f>
        <v>9.09</v>
      </c>
      <c r="P176" s="10">
        <f>SUMIF('2024.9'!B:B,B176,'2024.9'!P:P)</f>
        <v>3.8</v>
      </c>
      <c r="R176" s="10">
        <f>SUMIF('2024.9'!B:B,B176,'2024.9'!M:M)</f>
        <v>90.92</v>
      </c>
      <c r="T176" s="10">
        <f>SUMIF('2024.9'!B:B,B176,'2024.9'!O:O)</f>
        <v>750</v>
      </c>
      <c r="U176" s="10">
        <f t="shared" si="78"/>
        <v>18925</v>
      </c>
      <c r="V176" s="10">
        <f t="shared" si="79"/>
        <v>18925</v>
      </c>
      <c r="W176" s="10">
        <f t="shared" si="80"/>
        <v>2838.75</v>
      </c>
      <c r="X176" s="10">
        <f t="shared" si="81"/>
        <v>18925</v>
      </c>
      <c r="Y176" s="10">
        <f t="shared" si="82"/>
        <v>18925</v>
      </c>
      <c r="Z176" s="10">
        <f t="shared" si="83"/>
        <v>151.4</v>
      </c>
      <c r="AA176" s="10">
        <f t="shared" si="84"/>
        <v>18925</v>
      </c>
      <c r="AB176" s="10">
        <f t="shared" si="85"/>
        <v>37.85</v>
      </c>
      <c r="AC176" s="10">
        <f t="shared" si="86"/>
        <v>18925</v>
      </c>
      <c r="AD176" s="10">
        <f t="shared" si="87"/>
        <v>5626</v>
      </c>
      <c r="AE176" s="10">
        <f t="shared" si="88"/>
        <v>225.04</v>
      </c>
      <c r="AF176" s="10">
        <f t="shared" si="89"/>
        <v>18925</v>
      </c>
      <c r="AG176" s="10">
        <f t="shared" si="90"/>
        <v>18925</v>
      </c>
      <c r="AH176" s="10">
        <f t="shared" si="91"/>
        <v>946.25</v>
      </c>
      <c r="AI176" s="10">
        <f t="shared" si="92"/>
        <v>-2475.07</v>
      </c>
      <c r="AJ176" s="10">
        <f t="shared" si="93"/>
        <v>-142.31</v>
      </c>
      <c r="AK176" s="10">
        <f t="shared" si="94"/>
        <v>-34.05</v>
      </c>
      <c r="AL176" s="10">
        <f t="shared" si="95"/>
        <v>-134.12</v>
      </c>
      <c r="AM176" s="10">
        <f t="shared" si="96"/>
        <v>-196.25</v>
      </c>
      <c r="AN176" s="10">
        <f t="shared" si="97"/>
        <v>5520</v>
      </c>
      <c r="AO176" s="10">
        <f t="shared" si="98"/>
        <v>5520</v>
      </c>
      <c r="AP176" s="10">
        <f t="shared" si="99"/>
        <v>828</v>
      </c>
      <c r="AQ176" s="191">
        <f t="shared" si="100"/>
        <v>5520</v>
      </c>
      <c r="AR176" s="191">
        <f t="shared" si="101"/>
        <v>5520</v>
      </c>
      <c r="AS176" s="191">
        <f t="shared" si="102"/>
        <v>44.16</v>
      </c>
      <c r="AT176" s="191">
        <f t="shared" si="103"/>
        <v>5520</v>
      </c>
      <c r="AU176" s="191">
        <f t="shared" si="104"/>
        <v>11.04</v>
      </c>
      <c r="AV176" s="191">
        <f t="shared" si="105"/>
        <v>5520</v>
      </c>
      <c r="AW176" s="191">
        <f t="shared" si="106"/>
        <v>5520</v>
      </c>
      <c r="AX176" s="191">
        <f t="shared" si="107"/>
        <v>220.8</v>
      </c>
      <c r="AY176" s="191">
        <f t="shared" si="108"/>
        <v>5520</v>
      </c>
      <c r="AZ176" s="191">
        <f t="shared" si="109"/>
        <v>5520</v>
      </c>
      <c r="BA176" s="191">
        <f t="shared" si="110"/>
        <v>276</v>
      </c>
      <c r="BB176" s="191">
        <f t="shared" si="111"/>
        <v>-464.32</v>
      </c>
      <c r="BC176" s="191">
        <f t="shared" si="112"/>
        <v>-35.07</v>
      </c>
      <c r="BD176" s="191">
        <f t="shared" si="113"/>
        <v>-7.24</v>
      </c>
      <c r="BE176" s="191">
        <f t="shared" si="114"/>
        <v>-129.88</v>
      </c>
      <c r="BF176" s="191">
        <f t="shared" si="115"/>
        <v>0</v>
      </c>
    </row>
    <row r="177" spans="2:58">
      <c r="B177" s="3" t="s">
        <v>533</v>
      </c>
      <c r="C177" s="166" t="str">
        <f>_xlfn.XLOOKUP(B177,'2024.9'!B:B,'2024.9'!G:G)</f>
        <v>2024/02/27</v>
      </c>
      <c r="D177">
        <f>_xlfn.XLOOKUP(B177,'Sum 2024.7-2024.9'!B:B,'Sum 2024.7-2024.9'!D:D)</f>
        <v>0</v>
      </c>
      <c r="E177" t="str">
        <f>_xlfn.XLOOKUP(B177,'2024.9'!B:B,'2024.9'!C:C)</f>
        <v>运营中心</v>
      </c>
      <c r="F177" t="str">
        <f>_xlfn.XLOOKUP(B177,'2024.9'!B:B,'2024.9'!F:F)</f>
        <v>装配钳工学徒</v>
      </c>
      <c r="G177">
        <f>_xlfn.XLOOKUP(B177,'2024.9姓名及payroll计数'!A:A,'2024.9姓名及payroll计数'!B:B)</f>
        <v>1</v>
      </c>
      <c r="H177" s="10">
        <f>_xlfn.XLOOKUP(B177,'Sum 2024.7-2024.9'!B:B,'Sum 2024.7-2024.9'!H:H)</f>
        <v>773.28</v>
      </c>
      <c r="I177" s="10">
        <f>IFERROR(AVERAGEIF(#REF!,B177,#REF!),0)</f>
        <v>0</v>
      </c>
      <c r="J177" s="10">
        <f>_xlfn.XLOOKUP(B177,'Sum 2024.7-2024.9'!B:B,'Sum 2024.7-2024.9'!J:J)</f>
        <v>1900</v>
      </c>
      <c r="K177" s="10">
        <f>IFERROR(AVERAGEIF(#REF!,B177,#REF!),0)</f>
        <v>0</v>
      </c>
      <c r="M177" s="10">
        <f>SUMIF('2024.9'!B:B,B177,'2024.9'!L:L)</f>
        <v>0</v>
      </c>
      <c r="O177" s="10">
        <f>SUMIF('2024.9'!B:B,B177,'2024.9'!N:N)</f>
        <v>0</v>
      </c>
      <c r="P177" s="10">
        <f>SUMIF('2024.9'!B:B,B177,'2024.9'!P:P)</f>
        <v>0</v>
      </c>
      <c r="R177" s="10">
        <f>SUMIF('2024.9'!B:B,B177,'2024.9'!M:M)</f>
        <v>0</v>
      </c>
      <c r="T177" s="10">
        <f>SUMIF('2024.9'!B:B,B177,'2024.9'!O:O)</f>
        <v>0</v>
      </c>
      <c r="U177" s="10">
        <f t="shared" si="78"/>
        <v>4546</v>
      </c>
      <c r="V177" s="10">
        <f t="shared" si="79"/>
        <v>4546</v>
      </c>
      <c r="W177" s="10">
        <f t="shared" si="80"/>
        <v>681.9</v>
      </c>
      <c r="X177" s="10">
        <f t="shared" si="81"/>
        <v>1900</v>
      </c>
      <c r="Y177" s="10">
        <f t="shared" si="82"/>
        <v>1900</v>
      </c>
      <c r="Z177" s="10">
        <f t="shared" si="83"/>
        <v>15.2</v>
      </c>
      <c r="AA177" s="10">
        <f t="shared" si="84"/>
        <v>773.28</v>
      </c>
      <c r="AB177" s="10">
        <f t="shared" si="85"/>
        <v>1.54656</v>
      </c>
      <c r="AC177" s="10">
        <f t="shared" si="86"/>
        <v>4340</v>
      </c>
      <c r="AD177" s="10">
        <f t="shared" si="87"/>
        <v>4340</v>
      </c>
      <c r="AE177" s="10">
        <f t="shared" si="88"/>
        <v>173.6</v>
      </c>
      <c r="AF177" s="10">
        <f t="shared" si="89"/>
        <v>1900</v>
      </c>
      <c r="AG177" s="10">
        <f t="shared" si="90"/>
        <v>1900</v>
      </c>
      <c r="AH177" s="10">
        <f t="shared" si="91"/>
        <v>95</v>
      </c>
      <c r="AI177" s="10">
        <f t="shared" si="92"/>
        <v>-681.9</v>
      </c>
      <c r="AJ177" s="10">
        <f t="shared" si="93"/>
        <v>-15.2</v>
      </c>
      <c r="AK177" s="10">
        <f t="shared" si="94"/>
        <v>-1.54656</v>
      </c>
      <c r="AL177" s="10">
        <f t="shared" si="95"/>
        <v>-173.6</v>
      </c>
      <c r="AM177" s="10">
        <f t="shared" si="96"/>
        <v>-95</v>
      </c>
      <c r="AN177" s="10">
        <f t="shared" si="97"/>
        <v>4546</v>
      </c>
      <c r="AO177" s="10">
        <f t="shared" si="98"/>
        <v>4546</v>
      </c>
      <c r="AP177" s="10">
        <f t="shared" si="99"/>
        <v>681.9</v>
      </c>
      <c r="AQ177" s="191">
        <f t="shared" si="100"/>
        <v>1900</v>
      </c>
      <c r="AR177" s="191">
        <f t="shared" si="101"/>
        <v>1900</v>
      </c>
      <c r="AS177" s="191">
        <f t="shared" si="102"/>
        <v>15.2</v>
      </c>
      <c r="AT177" s="191">
        <f t="shared" si="103"/>
        <v>1900</v>
      </c>
      <c r="AU177" s="191">
        <f t="shared" si="104"/>
        <v>3.8</v>
      </c>
      <c r="AV177" s="191">
        <f t="shared" si="105"/>
        <v>4340</v>
      </c>
      <c r="AW177" s="191">
        <f t="shared" si="106"/>
        <v>4340</v>
      </c>
      <c r="AX177" s="191">
        <f t="shared" si="107"/>
        <v>173.6</v>
      </c>
      <c r="AY177" s="191">
        <f t="shared" si="108"/>
        <v>1900</v>
      </c>
      <c r="AZ177" s="191">
        <f t="shared" si="109"/>
        <v>1900</v>
      </c>
      <c r="BA177" s="191">
        <f t="shared" si="110"/>
        <v>95</v>
      </c>
      <c r="BB177" s="191">
        <f t="shared" si="111"/>
        <v>-681.9</v>
      </c>
      <c r="BC177" s="191">
        <f t="shared" si="112"/>
        <v>-15.2</v>
      </c>
      <c r="BD177" s="191">
        <f t="shared" si="113"/>
        <v>-3.8</v>
      </c>
      <c r="BE177" s="191">
        <f t="shared" si="114"/>
        <v>-173.6</v>
      </c>
      <c r="BF177" s="191">
        <f t="shared" si="115"/>
        <v>-95</v>
      </c>
    </row>
    <row r="178" spans="2:58">
      <c r="B178" s="3" t="s">
        <v>500</v>
      </c>
      <c r="C178" s="166" t="str">
        <f>_xlfn.XLOOKUP(B178,'2024.9'!B:B,'2024.9'!G:G)</f>
        <v>2023/09/08</v>
      </c>
      <c r="D178">
        <f>_xlfn.XLOOKUP(B178,'Sum 2024.7-2024.9'!B:B,'Sum 2024.7-2024.9'!D:D)</f>
        <v>0</v>
      </c>
      <c r="E178" t="str">
        <f>_xlfn.XLOOKUP(B178,'2024.9'!B:B,'2024.9'!C:C)</f>
        <v>运营中心</v>
      </c>
      <c r="F178" t="str">
        <f>_xlfn.XLOOKUP(B178,'2024.9'!B:B,'2024.9'!F:F)</f>
        <v>品质文员</v>
      </c>
      <c r="G178">
        <f>_xlfn.XLOOKUP(B178,'2024.9姓名及payroll计数'!A:A,'2024.9姓名及payroll计数'!B:B)</f>
        <v>1</v>
      </c>
      <c r="H178" s="10">
        <f>_xlfn.XLOOKUP(B178,'Sum 2024.7-2024.9'!B:B,'Sum 2024.7-2024.9'!H:H)</f>
        <v>4357.5</v>
      </c>
      <c r="I178" s="10">
        <f>IFERROR(AVERAGEIF(#REF!,B178,#REF!),0)</f>
        <v>0</v>
      </c>
      <c r="J178" s="10">
        <f>_xlfn.XLOOKUP(B178,'Sum 2024.7-2024.9'!B:B,'Sum 2024.7-2024.9'!J:J)</f>
        <v>2500</v>
      </c>
      <c r="K178" s="10">
        <f>IFERROR(AVERAGEIF(#REF!,B178,#REF!),0)</f>
        <v>0</v>
      </c>
      <c r="M178" s="10">
        <f>SUMIF('2024.9'!B:B,B178,'2024.9'!L:L)</f>
        <v>363.68</v>
      </c>
      <c r="O178" s="10">
        <f>SUMIF('2024.9'!B:B,B178,'2024.9'!N:N)</f>
        <v>9.09</v>
      </c>
      <c r="P178" s="10">
        <f>SUMIF('2024.9'!B:B,B178,'2024.9'!P:P)</f>
        <v>3.8</v>
      </c>
      <c r="R178" s="10">
        <f>SUMIF('2024.9'!B:B,B178,'2024.9'!M:M)</f>
        <v>90.92</v>
      </c>
      <c r="T178" s="10">
        <f>SUMIF('2024.9'!B:B,B178,'2024.9'!O:O)</f>
        <v>0</v>
      </c>
      <c r="U178" s="10">
        <f t="shared" si="78"/>
        <v>4546</v>
      </c>
      <c r="V178" s="10">
        <f t="shared" si="79"/>
        <v>4546</v>
      </c>
      <c r="W178" s="10">
        <f t="shared" si="80"/>
        <v>681.9</v>
      </c>
      <c r="X178" s="10">
        <f t="shared" si="81"/>
        <v>4357.5</v>
      </c>
      <c r="Y178" s="10">
        <f t="shared" si="82"/>
        <v>4357.5</v>
      </c>
      <c r="Z178" s="10">
        <f t="shared" si="83"/>
        <v>34.86</v>
      </c>
      <c r="AA178" s="10">
        <f t="shared" si="84"/>
        <v>4357.5</v>
      </c>
      <c r="AB178" s="10">
        <f t="shared" si="85"/>
        <v>8.715</v>
      </c>
      <c r="AC178" s="10">
        <f t="shared" si="86"/>
        <v>4357.5</v>
      </c>
      <c r="AD178" s="10">
        <f t="shared" si="87"/>
        <v>4357.5</v>
      </c>
      <c r="AE178" s="10">
        <f t="shared" si="88"/>
        <v>174.3</v>
      </c>
      <c r="AF178" s="10">
        <f t="shared" si="89"/>
        <v>4357.5</v>
      </c>
      <c r="AG178" s="10">
        <f t="shared" si="90"/>
        <v>4357.5</v>
      </c>
      <c r="AH178" s="10">
        <f t="shared" si="91"/>
        <v>217.875</v>
      </c>
      <c r="AI178" s="10">
        <f t="shared" si="92"/>
        <v>-318.22</v>
      </c>
      <c r="AJ178" s="10">
        <f t="shared" si="93"/>
        <v>-25.77</v>
      </c>
      <c r="AK178" s="10">
        <f t="shared" si="94"/>
        <v>-4.915</v>
      </c>
      <c r="AL178" s="10">
        <f t="shared" si="95"/>
        <v>-83.38</v>
      </c>
      <c r="AM178" s="10">
        <f t="shared" si="96"/>
        <v>-217.875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1">
        <f t="shared" si="100"/>
        <v>2500</v>
      </c>
      <c r="AR178" s="191">
        <f t="shared" si="101"/>
        <v>2500</v>
      </c>
      <c r="AS178" s="191">
        <f t="shared" si="102"/>
        <v>20</v>
      </c>
      <c r="AT178" s="191">
        <f t="shared" si="103"/>
        <v>2500</v>
      </c>
      <c r="AU178" s="191">
        <f t="shared" si="104"/>
        <v>5</v>
      </c>
      <c r="AV178" s="191">
        <f t="shared" si="105"/>
        <v>4340</v>
      </c>
      <c r="AW178" s="191">
        <f t="shared" si="106"/>
        <v>4340</v>
      </c>
      <c r="AX178" s="191">
        <f t="shared" si="107"/>
        <v>173.6</v>
      </c>
      <c r="AY178" s="191">
        <f t="shared" si="108"/>
        <v>2500</v>
      </c>
      <c r="AZ178" s="191">
        <f t="shared" si="109"/>
        <v>2500</v>
      </c>
      <c r="BA178" s="191">
        <f t="shared" si="110"/>
        <v>125</v>
      </c>
      <c r="BB178" s="191">
        <f t="shared" si="111"/>
        <v>-318.22</v>
      </c>
      <c r="BC178" s="191">
        <f t="shared" si="112"/>
        <v>-10.91</v>
      </c>
      <c r="BD178" s="191">
        <f t="shared" si="113"/>
        <v>-1.2</v>
      </c>
      <c r="BE178" s="191">
        <f t="shared" si="114"/>
        <v>-82.68</v>
      </c>
      <c r="BF178" s="191">
        <f t="shared" si="115"/>
        <v>-125</v>
      </c>
    </row>
    <row r="179" spans="2:58">
      <c r="B179" s="3" t="s">
        <v>552</v>
      </c>
      <c r="C179" s="166" t="str">
        <f>_xlfn.XLOOKUP(B179,'2024.9'!B:B,'2024.9'!G:G)</f>
        <v>2024/08/01</v>
      </c>
      <c r="D179" t="str">
        <f>_xlfn.XLOOKUP(B179,'Sum 2024.7-2024.9'!B:B,'Sum 2024.7-2024.9'!D:D)</f>
        <v>8月入职</v>
      </c>
      <c r="E179" t="str">
        <f>_xlfn.XLOOKUP(B179,'2024.9'!B:B,'2024.9'!C:C)</f>
        <v>服务营销中心</v>
      </c>
      <c r="F179" t="str">
        <f>_xlfn.XLOOKUP(B179,'2024.9'!B:B,'2024.9'!F:F)</f>
        <v>项目经理</v>
      </c>
      <c r="G179">
        <f>_xlfn.XLOOKUP(B179,'2024.9姓名及payroll计数'!A:A,'2024.9姓名及payroll计数'!B:B)</f>
        <v>1</v>
      </c>
      <c r="H179" s="10">
        <f>_xlfn.XLOOKUP(B179,'Sum 2024.7-2024.9'!B:B,'Sum 2024.7-2024.9'!H:H)</f>
        <v>15434.9</v>
      </c>
      <c r="I179" s="10">
        <f>IFERROR(AVERAGEIF(#REF!,B179,#REF!),0)</f>
        <v>0</v>
      </c>
      <c r="J179" s="10">
        <f>_xlfn.XLOOKUP(B179,'Sum 2024.7-2024.9'!B:B,'Sum 2024.7-2024.9'!J:J)</f>
        <v>5900</v>
      </c>
      <c r="K179" s="10">
        <f>IFERROR(AVERAGEIF(#REF!,B179,#REF!),0)</f>
        <v>0</v>
      </c>
      <c r="M179" s="10">
        <f>SUMIF('2024.9'!B:B,B179,'2024.9'!L:L)</f>
        <v>363.68</v>
      </c>
      <c r="O179" s="10">
        <f>SUMIF('2024.9'!B:B,B179,'2024.9'!N:N)</f>
        <v>9.09</v>
      </c>
      <c r="P179" s="10">
        <f>SUMIF('2024.9'!B:B,B179,'2024.9'!P:P)</f>
        <v>3.8</v>
      </c>
      <c r="R179" s="10">
        <f>SUMIF('2024.9'!B:B,B179,'2024.9'!M:M)</f>
        <v>90.92</v>
      </c>
      <c r="T179" s="10">
        <f>SUMIF('2024.9'!B:B,B179,'2024.9'!O:O)</f>
        <v>0</v>
      </c>
      <c r="U179" s="10">
        <f t="shared" si="78"/>
        <v>15434.9</v>
      </c>
      <c r="V179" s="10">
        <f t="shared" si="79"/>
        <v>15434.9</v>
      </c>
      <c r="W179" s="10">
        <f t="shared" si="80"/>
        <v>2315.235</v>
      </c>
      <c r="X179" s="10">
        <f t="shared" si="81"/>
        <v>15434.9</v>
      </c>
      <c r="Y179" s="10">
        <f t="shared" si="82"/>
        <v>15434.9</v>
      </c>
      <c r="Z179" s="10">
        <f t="shared" si="83"/>
        <v>123.4792</v>
      </c>
      <c r="AA179" s="10">
        <f t="shared" si="84"/>
        <v>15434.9</v>
      </c>
      <c r="AB179" s="10">
        <f t="shared" si="85"/>
        <v>30.8698</v>
      </c>
      <c r="AC179" s="10">
        <f t="shared" si="86"/>
        <v>15434.9</v>
      </c>
      <c r="AD179" s="10">
        <f t="shared" si="87"/>
        <v>5626</v>
      </c>
      <c r="AE179" s="10">
        <f t="shared" si="88"/>
        <v>225.04</v>
      </c>
      <c r="AF179" s="10">
        <f t="shared" si="89"/>
        <v>15434.9</v>
      </c>
      <c r="AG179" s="10">
        <f t="shared" si="90"/>
        <v>15434.9</v>
      </c>
      <c r="AH179" s="10">
        <f t="shared" si="91"/>
        <v>771.745</v>
      </c>
      <c r="AI179" s="10">
        <f t="shared" si="92"/>
        <v>-1951.555</v>
      </c>
      <c r="AJ179" s="10">
        <f t="shared" si="93"/>
        <v>-114.3892</v>
      </c>
      <c r="AK179" s="10">
        <f t="shared" si="94"/>
        <v>-27.0698</v>
      </c>
      <c r="AL179" s="10">
        <f t="shared" si="95"/>
        <v>-134.12</v>
      </c>
      <c r="AM179" s="10">
        <f t="shared" si="96"/>
        <v>-771.745</v>
      </c>
      <c r="AN179" s="10">
        <f t="shared" si="97"/>
        <v>5900</v>
      </c>
      <c r="AO179" s="10">
        <f t="shared" si="98"/>
        <v>5900</v>
      </c>
      <c r="AP179" s="10">
        <f t="shared" si="99"/>
        <v>885</v>
      </c>
      <c r="AQ179" s="191">
        <f t="shared" si="100"/>
        <v>5900</v>
      </c>
      <c r="AR179" s="191">
        <f t="shared" si="101"/>
        <v>5900</v>
      </c>
      <c r="AS179" s="191">
        <f t="shared" si="102"/>
        <v>47.2</v>
      </c>
      <c r="AT179" s="191">
        <f t="shared" si="103"/>
        <v>5900</v>
      </c>
      <c r="AU179" s="191">
        <f t="shared" si="104"/>
        <v>11.8</v>
      </c>
      <c r="AV179" s="191">
        <f t="shared" si="105"/>
        <v>5900</v>
      </c>
      <c r="AW179" s="191">
        <f t="shared" si="106"/>
        <v>5626</v>
      </c>
      <c r="AX179" s="191">
        <f t="shared" si="107"/>
        <v>225.04</v>
      </c>
      <c r="AY179" s="191">
        <f t="shared" si="108"/>
        <v>5900</v>
      </c>
      <c r="AZ179" s="191">
        <f t="shared" si="109"/>
        <v>5900</v>
      </c>
      <c r="BA179" s="191">
        <f t="shared" si="110"/>
        <v>295</v>
      </c>
      <c r="BB179" s="191">
        <f t="shared" si="111"/>
        <v>-521.32</v>
      </c>
      <c r="BC179" s="191">
        <f t="shared" si="112"/>
        <v>-38.11</v>
      </c>
      <c r="BD179" s="191">
        <f t="shared" si="113"/>
        <v>-8</v>
      </c>
      <c r="BE179" s="191">
        <f t="shared" si="114"/>
        <v>-134.12</v>
      </c>
      <c r="BF179" s="191">
        <f t="shared" si="115"/>
        <v>-295</v>
      </c>
    </row>
    <row r="180" spans="2:58">
      <c r="B180" s="3" t="s">
        <v>381</v>
      </c>
      <c r="C180" s="166" t="str">
        <f>_xlfn.XLOOKUP(B180,'2024.9'!B:B,'2024.9'!G:G)</f>
        <v>2021/08/12</v>
      </c>
      <c r="D180">
        <f>_xlfn.XLOOKUP(B180,'Sum 2024.7-2024.9'!B:B,'Sum 2024.7-2024.9'!D:D)</f>
        <v>0</v>
      </c>
      <c r="E180" t="str">
        <f>_xlfn.XLOOKUP(B180,'2024.9'!B:B,'2024.9'!C:C)</f>
        <v>运营中心</v>
      </c>
      <c r="F180" t="str">
        <f>_xlfn.XLOOKUP(B180,'2024.9'!B:B,'2024.9'!F:F)</f>
        <v>质检员</v>
      </c>
      <c r="G180">
        <f>_xlfn.XLOOKUP(B180,'2024.9姓名及payroll计数'!A:A,'2024.9姓名及payroll计数'!B:B)</f>
        <v>1</v>
      </c>
      <c r="H180" s="10">
        <f>_xlfn.XLOOKUP(B180,'Sum 2024.7-2024.9'!B:B,'Sum 2024.7-2024.9'!H:H)</f>
        <v>7884.67</v>
      </c>
      <c r="I180" s="10">
        <f>IFERROR(AVERAGEIF(#REF!,B180,#REF!),0)</f>
        <v>0</v>
      </c>
      <c r="J180" s="10">
        <f>_xlfn.XLOOKUP(B180,'Sum 2024.7-2024.9'!B:B,'Sum 2024.7-2024.9'!J:J)</f>
        <v>2120</v>
      </c>
      <c r="K180" s="10">
        <f>IFERROR(AVERAGEIF(#REF!,B180,#REF!),0)</f>
        <v>0</v>
      </c>
      <c r="M180" s="10">
        <f>SUMIF('2024.9'!B:B,B180,'2024.9'!L:L)</f>
        <v>363.68</v>
      </c>
      <c r="O180" s="10">
        <f>SUMIF('2024.9'!B:B,B180,'2024.9'!N:N)</f>
        <v>9.09</v>
      </c>
      <c r="P180" s="10">
        <f>SUMIF('2024.9'!B:B,B180,'2024.9'!P:P)</f>
        <v>3.8</v>
      </c>
      <c r="R180" s="10">
        <f>SUMIF('2024.9'!B:B,B180,'2024.9'!M:M)</f>
        <v>90.92</v>
      </c>
      <c r="T180" s="10">
        <f>SUMIF('2024.9'!B:B,B180,'2024.9'!O:O)</f>
        <v>0</v>
      </c>
      <c r="U180" s="10">
        <f t="shared" si="78"/>
        <v>7884.67</v>
      </c>
      <c r="V180" s="10">
        <f t="shared" si="79"/>
        <v>7884.67</v>
      </c>
      <c r="W180" s="10">
        <f t="shared" si="80"/>
        <v>1182.7005</v>
      </c>
      <c r="X180" s="10">
        <f t="shared" si="81"/>
        <v>7884.67</v>
      </c>
      <c r="Y180" s="10">
        <f t="shared" si="82"/>
        <v>7884.67</v>
      </c>
      <c r="Z180" s="10">
        <f t="shared" si="83"/>
        <v>63.07736</v>
      </c>
      <c r="AA180" s="10">
        <f t="shared" si="84"/>
        <v>7884.67</v>
      </c>
      <c r="AB180" s="10">
        <f t="shared" si="85"/>
        <v>15.76934</v>
      </c>
      <c r="AC180" s="10">
        <f t="shared" si="86"/>
        <v>7884.67</v>
      </c>
      <c r="AD180" s="10">
        <f t="shared" si="87"/>
        <v>5626</v>
      </c>
      <c r="AE180" s="10">
        <f t="shared" si="88"/>
        <v>225.04</v>
      </c>
      <c r="AF180" s="10">
        <f t="shared" si="89"/>
        <v>7884.67</v>
      </c>
      <c r="AG180" s="10">
        <f t="shared" si="90"/>
        <v>7884.67</v>
      </c>
      <c r="AH180" s="10">
        <f t="shared" si="91"/>
        <v>394.2335</v>
      </c>
      <c r="AI180" s="10">
        <f t="shared" si="92"/>
        <v>-819.0205</v>
      </c>
      <c r="AJ180" s="10">
        <f t="shared" si="93"/>
        <v>-53.98736</v>
      </c>
      <c r="AK180" s="10">
        <f t="shared" si="94"/>
        <v>-11.96934</v>
      </c>
      <c r="AL180" s="10">
        <f t="shared" si="95"/>
        <v>-134.12</v>
      </c>
      <c r="AM180" s="10">
        <f t="shared" si="96"/>
        <v>-394.2335</v>
      </c>
      <c r="AN180" s="10">
        <f t="shared" si="97"/>
        <v>4546</v>
      </c>
      <c r="AO180" s="10">
        <f t="shared" si="98"/>
        <v>4546</v>
      </c>
      <c r="AP180" s="10">
        <f t="shared" si="99"/>
        <v>681.9</v>
      </c>
      <c r="AQ180" s="191">
        <f t="shared" si="100"/>
        <v>2120</v>
      </c>
      <c r="AR180" s="191">
        <f t="shared" si="101"/>
        <v>2120</v>
      </c>
      <c r="AS180" s="191">
        <f t="shared" si="102"/>
        <v>16.96</v>
      </c>
      <c r="AT180" s="191">
        <f t="shared" si="103"/>
        <v>2120</v>
      </c>
      <c r="AU180" s="191">
        <f t="shared" si="104"/>
        <v>4.24</v>
      </c>
      <c r="AV180" s="191">
        <f t="shared" si="105"/>
        <v>4340</v>
      </c>
      <c r="AW180" s="191">
        <f t="shared" si="106"/>
        <v>4340</v>
      </c>
      <c r="AX180" s="191">
        <f t="shared" si="107"/>
        <v>173.6</v>
      </c>
      <c r="AY180" s="191">
        <f t="shared" si="108"/>
        <v>2120</v>
      </c>
      <c r="AZ180" s="191">
        <f t="shared" si="109"/>
        <v>2120</v>
      </c>
      <c r="BA180" s="191">
        <f t="shared" si="110"/>
        <v>106</v>
      </c>
      <c r="BB180" s="191">
        <f t="shared" si="111"/>
        <v>-318.22</v>
      </c>
      <c r="BC180" s="191">
        <f t="shared" si="112"/>
        <v>-7.87</v>
      </c>
      <c r="BD180" s="191">
        <f t="shared" si="113"/>
        <v>-0.44</v>
      </c>
      <c r="BE180" s="191">
        <f t="shared" si="114"/>
        <v>-82.68</v>
      </c>
      <c r="BF180" s="191">
        <f t="shared" si="115"/>
        <v>-106</v>
      </c>
    </row>
    <row r="181" spans="2:58">
      <c r="B181" s="3" t="s">
        <v>382</v>
      </c>
      <c r="C181" s="166" t="str">
        <f>_xlfn.XLOOKUP(B181,'2024.9'!B:B,'2024.9'!G:G)</f>
        <v>2021/08/03</v>
      </c>
      <c r="D181">
        <f>_xlfn.XLOOKUP(B181,'Sum 2024.7-2024.9'!B:B,'Sum 2024.7-2024.9'!D:D)</f>
        <v>0</v>
      </c>
      <c r="E181" t="str">
        <f>_xlfn.XLOOKUP(B181,'2024.9'!B:B,'2024.9'!C:C)</f>
        <v>运营中心</v>
      </c>
      <c r="F181" t="str">
        <f>_xlfn.XLOOKUP(B181,'2024.9'!B:B,'2024.9'!F:F)</f>
        <v>电气装配储备生</v>
      </c>
      <c r="G181">
        <f>_xlfn.XLOOKUP(B181,'2024.9姓名及payroll计数'!A:A,'2024.9姓名及payroll计数'!B:B)</f>
        <v>1</v>
      </c>
      <c r="H181" s="10">
        <f>_xlfn.XLOOKUP(B181,'Sum 2024.7-2024.9'!B:B,'Sum 2024.7-2024.9'!H:H)</f>
        <v>6935.89</v>
      </c>
      <c r="I181" s="10">
        <f>IFERROR(AVERAGEIF(#REF!,B181,#REF!),0)</f>
        <v>0</v>
      </c>
      <c r="J181" s="10">
        <f>_xlfn.XLOOKUP(B181,'Sum 2024.7-2024.9'!B:B,'Sum 2024.7-2024.9'!J:J)</f>
        <v>1900</v>
      </c>
      <c r="K181" s="10">
        <f>IFERROR(AVERAGEIF(#REF!,B181,#REF!),0)</f>
        <v>0</v>
      </c>
      <c r="M181" s="10">
        <f>SUMIF('2024.9'!B:B,B181,'2024.9'!L:L)</f>
        <v>363.68</v>
      </c>
      <c r="O181" s="10">
        <f>SUMIF('2024.9'!B:B,B181,'2024.9'!N:N)</f>
        <v>9.09</v>
      </c>
      <c r="P181" s="10">
        <f>SUMIF('2024.9'!B:B,B181,'2024.9'!P:P)</f>
        <v>3.8</v>
      </c>
      <c r="R181" s="10">
        <f>SUMIF('2024.9'!B:B,B181,'2024.9'!M:M)</f>
        <v>90.92</v>
      </c>
      <c r="T181" s="10">
        <f>SUMIF('2024.9'!B:B,B181,'2024.9'!O:O)</f>
        <v>0</v>
      </c>
      <c r="U181" s="10">
        <f t="shared" si="78"/>
        <v>6935.89</v>
      </c>
      <c r="V181" s="10">
        <f t="shared" si="79"/>
        <v>6935.89</v>
      </c>
      <c r="W181" s="10">
        <f t="shared" si="80"/>
        <v>1040.3835</v>
      </c>
      <c r="X181" s="10">
        <f t="shared" si="81"/>
        <v>6935.89</v>
      </c>
      <c r="Y181" s="10">
        <f t="shared" si="82"/>
        <v>6935.89</v>
      </c>
      <c r="Z181" s="10">
        <f t="shared" si="83"/>
        <v>55.48712</v>
      </c>
      <c r="AA181" s="10">
        <f t="shared" si="84"/>
        <v>6935.89</v>
      </c>
      <c r="AB181" s="10">
        <f t="shared" si="85"/>
        <v>13.87178</v>
      </c>
      <c r="AC181" s="10">
        <f t="shared" si="86"/>
        <v>6935.89</v>
      </c>
      <c r="AD181" s="10">
        <f t="shared" si="87"/>
        <v>5626</v>
      </c>
      <c r="AE181" s="10">
        <f t="shared" si="88"/>
        <v>225.04</v>
      </c>
      <c r="AF181" s="10">
        <f t="shared" si="89"/>
        <v>6935.89</v>
      </c>
      <c r="AG181" s="10">
        <f t="shared" si="90"/>
        <v>6935.89</v>
      </c>
      <c r="AH181" s="10">
        <f t="shared" si="91"/>
        <v>346.7945</v>
      </c>
      <c r="AI181" s="10">
        <f t="shared" si="92"/>
        <v>-676.7035</v>
      </c>
      <c r="AJ181" s="10">
        <f t="shared" si="93"/>
        <v>-46.39712</v>
      </c>
      <c r="AK181" s="10">
        <f t="shared" si="94"/>
        <v>-10.07178</v>
      </c>
      <c r="AL181" s="10">
        <f t="shared" si="95"/>
        <v>-134.12</v>
      </c>
      <c r="AM181" s="10">
        <f t="shared" si="96"/>
        <v>-346.7945</v>
      </c>
      <c r="AN181" s="10">
        <f t="shared" si="97"/>
        <v>4546</v>
      </c>
      <c r="AO181" s="10">
        <f t="shared" si="98"/>
        <v>4546</v>
      </c>
      <c r="AP181" s="10">
        <f t="shared" si="99"/>
        <v>681.9</v>
      </c>
      <c r="AQ181" s="191">
        <f t="shared" si="100"/>
        <v>1900</v>
      </c>
      <c r="AR181" s="191">
        <f t="shared" si="101"/>
        <v>1900</v>
      </c>
      <c r="AS181" s="191">
        <f t="shared" si="102"/>
        <v>15.2</v>
      </c>
      <c r="AT181" s="191">
        <f t="shared" si="103"/>
        <v>1900</v>
      </c>
      <c r="AU181" s="191">
        <f t="shared" si="104"/>
        <v>3.8</v>
      </c>
      <c r="AV181" s="191">
        <f t="shared" si="105"/>
        <v>4340</v>
      </c>
      <c r="AW181" s="191">
        <f t="shared" si="106"/>
        <v>4340</v>
      </c>
      <c r="AX181" s="191">
        <f t="shared" si="107"/>
        <v>173.6</v>
      </c>
      <c r="AY181" s="191">
        <f t="shared" si="108"/>
        <v>1900</v>
      </c>
      <c r="AZ181" s="191">
        <f t="shared" si="109"/>
        <v>1900</v>
      </c>
      <c r="BA181" s="191">
        <f t="shared" si="110"/>
        <v>95</v>
      </c>
      <c r="BB181" s="191">
        <f t="shared" si="111"/>
        <v>-318.22</v>
      </c>
      <c r="BC181" s="191">
        <f t="shared" si="112"/>
        <v>-6.11</v>
      </c>
      <c r="BD181" s="191">
        <f t="shared" si="113"/>
        <v>0</v>
      </c>
      <c r="BE181" s="191">
        <f t="shared" si="114"/>
        <v>-82.68</v>
      </c>
      <c r="BF181" s="191">
        <f t="shared" si="115"/>
        <v>-95</v>
      </c>
    </row>
    <row r="182" spans="2:58">
      <c r="B182" s="3" t="s">
        <v>383</v>
      </c>
      <c r="C182" s="166" t="str">
        <f>_xlfn.XLOOKUP(B182,'2024.9'!B:B,'2024.9'!G:G)</f>
        <v>2021/09/09</v>
      </c>
      <c r="D182">
        <f>_xlfn.XLOOKUP(B182,'Sum 2024.7-2024.9'!B:B,'Sum 2024.7-2024.9'!D:D)</f>
        <v>0</v>
      </c>
      <c r="E182" t="str">
        <f>_xlfn.XLOOKUP(B182,'2024.9'!B:B,'2024.9'!C:C)</f>
        <v>研发部</v>
      </c>
      <c r="F182" t="str">
        <f>_xlfn.XLOOKUP(B182,'2024.9'!B:B,'2024.9'!F:F)</f>
        <v>机械工程师</v>
      </c>
      <c r="G182">
        <f>_xlfn.XLOOKUP(B182,'2024.9姓名及payroll计数'!A:A,'2024.9姓名及payroll计数'!B:B)</f>
        <v>1</v>
      </c>
      <c r="H182" s="10">
        <f>_xlfn.XLOOKUP(B182,'Sum 2024.7-2024.9'!B:B,'Sum 2024.7-2024.9'!H:H)</f>
        <v>8000.7</v>
      </c>
      <c r="I182" s="10">
        <f>IFERROR(AVERAGEIF(#REF!,B182,#REF!),0)</f>
        <v>0</v>
      </c>
      <c r="J182" s="10">
        <f>_xlfn.XLOOKUP(B182,'Sum 2024.7-2024.9'!B:B,'Sum 2024.7-2024.9'!J:J)</f>
        <v>3326</v>
      </c>
      <c r="K182" s="10">
        <f>IFERROR(AVERAGEIF(#REF!,B182,#REF!),0)</f>
        <v>0</v>
      </c>
      <c r="M182" s="10">
        <f>SUMIF('2024.9'!B:B,B182,'2024.9'!L:L)</f>
        <v>363.68</v>
      </c>
      <c r="O182" s="10">
        <f>SUMIF('2024.9'!B:B,B182,'2024.9'!N:N)</f>
        <v>9.09</v>
      </c>
      <c r="P182" s="10">
        <f>SUMIF('2024.9'!B:B,B182,'2024.9'!P:P)</f>
        <v>3.8</v>
      </c>
      <c r="R182" s="10">
        <f>SUMIF('2024.9'!B:B,B182,'2024.9'!M:M)</f>
        <v>90.92</v>
      </c>
      <c r="T182" s="10">
        <f>SUMIF('2024.9'!B:B,B182,'2024.9'!O:O)</f>
        <v>0</v>
      </c>
      <c r="U182" s="10">
        <f t="shared" si="78"/>
        <v>8000.7</v>
      </c>
      <c r="V182" s="10">
        <f t="shared" si="79"/>
        <v>8000.7</v>
      </c>
      <c r="W182" s="10">
        <f t="shared" si="80"/>
        <v>1200.105</v>
      </c>
      <c r="X182" s="10">
        <f t="shared" si="81"/>
        <v>8000.7</v>
      </c>
      <c r="Y182" s="10">
        <f t="shared" si="82"/>
        <v>8000.7</v>
      </c>
      <c r="Z182" s="10">
        <f t="shared" si="83"/>
        <v>64.0056</v>
      </c>
      <c r="AA182" s="10">
        <f t="shared" si="84"/>
        <v>8000.7</v>
      </c>
      <c r="AB182" s="10">
        <f t="shared" si="85"/>
        <v>16.0014</v>
      </c>
      <c r="AC182" s="10">
        <f t="shared" si="86"/>
        <v>8000.7</v>
      </c>
      <c r="AD182" s="10">
        <f t="shared" si="87"/>
        <v>5626</v>
      </c>
      <c r="AE182" s="10">
        <f t="shared" si="88"/>
        <v>225.04</v>
      </c>
      <c r="AF182" s="10">
        <f t="shared" si="89"/>
        <v>8000.7</v>
      </c>
      <c r="AG182" s="10">
        <f t="shared" si="90"/>
        <v>8000.7</v>
      </c>
      <c r="AH182" s="10">
        <f t="shared" si="91"/>
        <v>400.035</v>
      </c>
      <c r="AI182" s="10">
        <f t="shared" si="92"/>
        <v>-836.425</v>
      </c>
      <c r="AJ182" s="10">
        <f t="shared" si="93"/>
        <v>-54.9156</v>
      </c>
      <c r="AK182" s="10">
        <f t="shared" si="94"/>
        <v>-12.2014</v>
      </c>
      <c r="AL182" s="10">
        <f t="shared" si="95"/>
        <v>-134.12</v>
      </c>
      <c r="AM182" s="10">
        <f t="shared" si="96"/>
        <v>-400.035</v>
      </c>
      <c r="AN182" s="10">
        <f t="shared" si="97"/>
        <v>4546</v>
      </c>
      <c r="AO182" s="10">
        <f t="shared" si="98"/>
        <v>4546</v>
      </c>
      <c r="AP182" s="10">
        <f t="shared" si="99"/>
        <v>681.9</v>
      </c>
      <c r="AQ182" s="191">
        <f t="shared" si="100"/>
        <v>3326</v>
      </c>
      <c r="AR182" s="191">
        <f t="shared" si="101"/>
        <v>3326</v>
      </c>
      <c r="AS182" s="191">
        <f t="shared" si="102"/>
        <v>26.608</v>
      </c>
      <c r="AT182" s="191">
        <f t="shared" si="103"/>
        <v>3326</v>
      </c>
      <c r="AU182" s="191">
        <f t="shared" si="104"/>
        <v>6.652</v>
      </c>
      <c r="AV182" s="191">
        <f t="shared" si="105"/>
        <v>4340</v>
      </c>
      <c r="AW182" s="191">
        <f t="shared" si="106"/>
        <v>4340</v>
      </c>
      <c r="AX182" s="191">
        <f t="shared" si="107"/>
        <v>173.6</v>
      </c>
      <c r="AY182" s="191">
        <f t="shared" si="108"/>
        <v>3326</v>
      </c>
      <c r="AZ182" s="191">
        <f t="shared" si="109"/>
        <v>3326</v>
      </c>
      <c r="BA182" s="191">
        <f t="shared" si="110"/>
        <v>166.3</v>
      </c>
      <c r="BB182" s="191">
        <f t="shared" si="111"/>
        <v>-318.22</v>
      </c>
      <c r="BC182" s="191">
        <f t="shared" si="112"/>
        <v>-17.518</v>
      </c>
      <c r="BD182" s="191">
        <f t="shared" si="113"/>
        <v>-2.852</v>
      </c>
      <c r="BE182" s="191">
        <f t="shared" si="114"/>
        <v>-82.68</v>
      </c>
      <c r="BF182" s="191">
        <f t="shared" si="115"/>
        <v>-166.3</v>
      </c>
    </row>
    <row r="183" spans="2:58">
      <c r="B183" s="3" t="s">
        <v>384</v>
      </c>
      <c r="C183" s="166" t="str">
        <f>_xlfn.XLOOKUP(B183,'2024.9'!B:B,'2024.9'!G:G)</f>
        <v>2020/08/15</v>
      </c>
      <c r="D183">
        <f>_xlfn.XLOOKUP(B183,'Sum 2024.7-2024.9'!B:B,'Sum 2024.7-2024.9'!D:D)</f>
        <v>0</v>
      </c>
      <c r="E183" t="str">
        <f>_xlfn.XLOOKUP(B183,'2024.9'!B:B,'2024.9'!C:C)</f>
        <v>服务营销中心</v>
      </c>
      <c r="F183" t="str">
        <f>_xlfn.XLOOKUP(B183,'2024.9'!B:B,'2024.9'!F:F)</f>
        <v>售后服务工程师</v>
      </c>
      <c r="G183">
        <f>_xlfn.XLOOKUP(B183,'2024.9姓名及payroll计数'!A:A,'2024.9姓名及payroll计数'!B:B)</f>
        <v>1</v>
      </c>
      <c r="H183" s="10">
        <f>_xlfn.XLOOKUP(B183,'Sum 2024.7-2024.9'!B:B,'Sum 2024.7-2024.9'!H:H)</f>
        <v>26284.8</v>
      </c>
      <c r="I183" s="10">
        <f>IFERROR(AVERAGEIF(#REF!,B183,#REF!),0)</f>
        <v>0</v>
      </c>
      <c r="J183" s="10">
        <f>_xlfn.XLOOKUP(B183,'Sum 2024.7-2024.9'!B:B,'Sum 2024.7-2024.9'!J:J)</f>
        <v>7881</v>
      </c>
      <c r="K183" s="10">
        <f>IFERROR(AVERAGEIF(#REF!,B183,#REF!),0)</f>
        <v>0</v>
      </c>
      <c r="M183" s="10">
        <f>SUMIF('2024.9'!B:B,B183,'2024.9'!L:L)</f>
        <v>363.68</v>
      </c>
      <c r="O183" s="10">
        <f>SUMIF('2024.9'!B:B,B183,'2024.9'!N:N)</f>
        <v>9.09</v>
      </c>
      <c r="P183" s="10">
        <f>SUMIF('2024.9'!B:B,B183,'2024.9'!P:P)</f>
        <v>3.8</v>
      </c>
      <c r="R183" s="10">
        <f>SUMIF('2024.9'!B:B,B183,'2024.9'!M:M)</f>
        <v>90.92</v>
      </c>
      <c r="T183" s="10">
        <f>SUMIF('2024.9'!B:B,B183,'2024.9'!O:O)</f>
        <v>0</v>
      </c>
      <c r="U183" s="10">
        <f t="shared" si="78"/>
        <v>26284.8</v>
      </c>
      <c r="V183" s="10">
        <f t="shared" si="79"/>
        <v>26284.8</v>
      </c>
      <c r="W183" s="10">
        <f t="shared" si="80"/>
        <v>3942.72</v>
      </c>
      <c r="X183" s="10">
        <f t="shared" si="81"/>
        <v>26284.8</v>
      </c>
      <c r="Y183" s="10">
        <f t="shared" si="82"/>
        <v>26284.8</v>
      </c>
      <c r="Z183" s="10">
        <f t="shared" si="83"/>
        <v>210.2784</v>
      </c>
      <c r="AA183" s="10">
        <f t="shared" si="84"/>
        <v>26284.8</v>
      </c>
      <c r="AB183" s="10">
        <f t="shared" si="85"/>
        <v>52.5696</v>
      </c>
      <c r="AC183" s="10">
        <f t="shared" si="86"/>
        <v>26284.8</v>
      </c>
      <c r="AD183" s="10">
        <f t="shared" si="87"/>
        <v>5626</v>
      </c>
      <c r="AE183" s="10">
        <f t="shared" si="88"/>
        <v>225.04</v>
      </c>
      <c r="AF183" s="10">
        <f t="shared" si="89"/>
        <v>26284.8</v>
      </c>
      <c r="AG183" s="10">
        <f t="shared" si="90"/>
        <v>26284.8</v>
      </c>
      <c r="AH183" s="10">
        <f t="shared" si="91"/>
        <v>1314.24</v>
      </c>
      <c r="AI183" s="10">
        <f t="shared" si="92"/>
        <v>-3579.04</v>
      </c>
      <c r="AJ183" s="10">
        <f t="shared" si="93"/>
        <v>-201.1884</v>
      </c>
      <c r="AK183" s="10">
        <f t="shared" si="94"/>
        <v>-48.7696</v>
      </c>
      <c r="AL183" s="10">
        <f t="shared" si="95"/>
        <v>-134.12</v>
      </c>
      <c r="AM183" s="10">
        <f t="shared" si="96"/>
        <v>-1314.24</v>
      </c>
      <c r="AN183" s="10">
        <f t="shared" si="97"/>
        <v>7881</v>
      </c>
      <c r="AO183" s="10">
        <f t="shared" si="98"/>
        <v>7881</v>
      </c>
      <c r="AP183" s="10">
        <f t="shared" si="99"/>
        <v>1182.15</v>
      </c>
      <c r="AQ183" s="191">
        <f t="shared" si="100"/>
        <v>7881</v>
      </c>
      <c r="AR183" s="191">
        <f t="shared" si="101"/>
        <v>7881</v>
      </c>
      <c r="AS183" s="191">
        <f t="shared" si="102"/>
        <v>63.048</v>
      </c>
      <c r="AT183" s="191">
        <f t="shared" si="103"/>
        <v>7881</v>
      </c>
      <c r="AU183" s="191">
        <f t="shared" si="104"/>
        <v>15.762</v>
      </c>
      <c r="AV183" s="191">
        <f t="shared" si="105"/>
        <v>7881</v>
      </c>
      <c r="AW183" s="191">
        <f t="shared" si="106"/>
        <v>5626</v>
      </c>
      <c r="AX183" s="191">
        <f t="shared" si="107"/>
        <v>225.04</v>
      </c>
      <c r="AY183" s="191">
        <f t="shared" si="108"/>
        <v>7881</v>
      </c>
      <c r="AZ183" s="191">
        <f t="shared" si="109"/>
        <v>7881</v>
      </c>
      <c r="BA183" s="191">
        <f t="shared" si="110"/>
        <v>394.05</v>
      </c>
      <c r="BB183" s="191">
        <f t="shared" si="111"/>
        <v>-818.47</v>
      </c>
      <c r="BC183" s="191">
        <f t="shared" si="112"/>
        <v>-53.958</v>
      </c>
      <c r="BD183" s="191">
        <f t="shared" si="113"/>
        <v>-11.962</v>
      </c>
      <c r="BE183" s="191">
        <f t="shared" si="114"/>
        <v>-134.12</v>
      </c>
      <c r="BF183" s="191">
        <f t="shared" si="115"/>
        <v>-394.05</v>
      </c>
    </row>
    <row r="184" spans="2:58">
      <c r="B184" s="3" t="s">
        <v>535</v>
      </c>
      <c r="C184" s="166" t="str">
        <f>_xlfn.XLOOKUP(B184,'2024.9'!B:B,'2024.9'!G:G)</f>
        <v>2024/05/28</v>
      </c>
      <c r="D184">
        <f>_xlfn.XLOOKUP(B184,'Sum 2024.7-2024.9'!B:B,'Sum 2024.7-2024.9'!D:D)</f>
        <v>0</v>
      </c>
      <c r="E184" t="str">
        <f>_xlfn.XLOOKUP(B184,'2024.9'!B:B,'2024.9'!C:C)</f>
        <v>服务营销中心</v>
      </c>
      <c r="F184" t="str">
        <f>_xlfn.XLOOKUP(B184,'2024.9'!B:B,'2024.9'!F:F)</f>
        <v>售后服务专员</v>
      </c>
      <c r="G184">
        <f>_xlfn.XLOOKUP(B184,'2024.9姓名及payroll计数'!A:A,'2024.9姓名及payroll计数'!B:B)</f>
        <v>1</v>
      </c>
      <c r="H184" s="10">
        <f>_xlfn.XLOOKUP(B184,'Sum 2024.7-2024.9'!B:B,'Sum 2024.7-2024.9'!H:H)</f>
        <v>1109.51</v>
      </c>
      <c r="I184" s="10">
        <f>IFERROR(AVERAGEIF(#REF!,B184,#REF!),0)</f>
        <v>0</v>
      </c>
      <c r="J184" s="10">
        <f>_xlfn.XLOOKUP(B184,'Sum 2024.7-2024.9'!B:B,'Sum 2024.7-2024.9'!J:J)</f>
        <v>2750</v>
      </c>
      <c r="K184" s="10">
        <f>IFERROR(AVERAGEIF(#REF!,B184,#REF!),0)</f>
        <v>0</v>
      </c>
      <c r="M184" s="10">
        <f>SUMIF('2024.9'!B:B,B184,'2024.9'!L:L)</f>
        <v>363.68</v>
      </c>
      <c r="O184" s="10">
        <f>SUMIF('2024.9'!B:B,B184,'2024.9'!N:N)</f>
        <v>9.09</v>
      </c>
      <c r="P184" s="10">
        <f>SUMIF('2024.9'!B:B,B184,'2024.9'!P:P)</f>
        <v>3.8</v>
      </c>
      <c r="R184" s="10">
        <f>SUMIF('2024.9'!B:B,B184,'2024.9'!M:M)</f>
        <v>90.92</v>
      </c>
      <c r="T184" s="10">
        <f>SUMIF('2024.9'!B:B,B184,'2024.9'!O:O)</f>
        <v>0</v>
      </c>
      <c r="U184" s="10">
        <f t="shared" si="78"/>
        <v>4546</v>
      </c>
      <c r="V184" s="10">
        <f t="shared" si="79"/>
        <v>4546</v>
      </c>
      <c r="W184" s="10">
        <f t="shared" si="80"/>
        <v>681.9</v>
      </c>
      <c r="X184" s="10">
        <f t="shared" si="81"/>
        <v>1900</v>
      </c>
      <c r="Y184" s="10">
        <f t="shared" si="82"/>
        <v>1900</v>
      </c>
      <c r="Z184" s="10">
        <f t="shared" si="83"/>
        <v>15.2</v>
      </c>
      <c r="AA184" s="10">
        <f t="shared" si="84"/>
        <v>1109.51</v>
      </c>
      <c r="AB184" s="10">
        <f t="shared" si="85"/>
        <v>2.21902</v>
      </c>
      <c r="AC184" s="10">
        <f t="shared" si="86"/>
        <v>4340</v>
      </c>
      <c r="AD184" s="10">
        <f t="shared" si="87"/>
        <v>4340</v>
      </c>
      <c r="AE184" s="10">
        <f t="shared" si="88"/>
        <v>173.6</v>
      </c>
      <c r="AF184" s="10">
        <f t="shared" si="89"/>
        <v>1900</v>
      </c>
      <c r="AG184" s="10">
        <f t="shared" si="90"/>
        <v>1900</v>
      </c>
      <c r="AH184" s="10">
        <f t="shared" si="91"/>
        <v>95</v>
      </c>
      <c r="AI184" s="10">
        <f t="shared" si="92"/>
        <v>-318.22</v>
      </c>
      <c r="AJ184" s="10">
        <f t="shared" si="93"/>
        <v>-6.11</v>
      </c>
      <c r="AK184" s="10">
        <f t="shared" si="94"/>
        <v>0</v>
      </c>
      <c r="AL184" s="10">
        <f t="shared" si="95"/>
        <v>-82.68</v>
      </c>
      <c r="AM184" s="10">
        <f t="shared" si="96"/>
        <v>-95</v>
      </c>
      <c r="AN184" s="10">
        <f t="shared" si="97"/>
        <v>4546</v>
      </c>
      <c r="AO184" s="10">
        <f t="shared" si="98"/>
        <v>4546</v>
      </c>
      <c r="AP184" s="10">
        <f t="shared" si="99"/>
        <v>681.9</v>
      </c>
      <c r="AQ184" s="191">
        <f t="shared" si="100"/>
        <v>2750</v>
      </c>
      <c r="AR184" s="191">
        <f t="shared" si="101"/>
        <v>2750</v>
      </c>
      <c r="AS184" s="191">
        <f t="shared" si="102"/>
        <v>22</v>
      </c>
      <c r="AT184" s="191">
        <f t="shared" si="103"/>
        <v>2750</v>
      </c>
      <c r="AU184" s="191">
        <f t="shared" si="104"/>
        <v>5.5</v>
      </c>
      <c r="AV184" s="191">
        <f t="shared" si="105"/>
        <v>4340</v>
      </c>
      <c r="AW184" s="191">
        <f t="shared" si="106"/>
        <v>4340</v>
      </c>
      <c r="AX184" s="191">
        <f t="shared" si="107"/>
        <v>173.6</v>
      </c>
      <c r="AY184" s="191">
        <f t="shared" si="108"/>
        <v>2750</v>
      </c>
      <c r="AZ184" s="191">
        <f t="shared" si="109"/>
        <v>2750</v>
      </c>
      <c r="BA184" s="191">
        <f t="shared" si="110"/>
        <v>137.5</v>
      </c>
      <c r="BB184" s="191">
        <f t="shared" si="111"/>
        <v>-318.22</v>
      </c>
      <c r="BC184" s="191">
        <f t="shared" si="112"/>
        <v>-12.91</v>
      </c>
      <c r="BD184" s="191">
        <f t="shared" si="113"/>
        <v>-1.7</v>
      </c>
      <c r="BE184" s="191">
        <f t="shared" si="114"/>
        <v>-82.68</v>
      </c>
      <c r="BF184" s="191">
        <f t="shared" si="115"/>
        <v>-137.5</v>
      </c>
    </row>
    <row r="185" spans="2:58">
      <c r="B185" s="3" t="s">
        <v>385</v>
      </c>
      <c r="C185" s="166" t="str">
        <f>_xlfn.XLOOKUP(B185,'2024.9'!B:B,'2024.9'!G:G)</f>
        <v>2020/08/03</v>
      </c>
      <c r="D185">
        <f>_xlfn.XLOOKUP(B185,'Sum 2024.7-2024.9'!B:B,'Sum 2024.7-2024.9'!D:D)</f>
        <v>0</v>
      </c>
      <c r="E185" t="str">
        <f>_xlfn.XLOOKUP(B185,'2024.9'!B:B,'2024.9'!C:C)</f>
        <v>服务营销中心</v>
      </c>
      <c r="F185" t="str">
        <f>_xlfn.XLOOKUP(B185,'2024.9'!B:B,'2024.9'!F:F)</f>
        <v>机械服务工程师</v>
      </c>
      <c r="G185">
        <f>_xlfn.XLOOKUP(B185,'2024.9姓名及payroll计数'!A:A,'2024.9姓名及payroll计数'!B:B)</f>
        <v>1</v>
      </c>
      <c r="H185" s="10">
        <f>_xlfn.XLOOKUP(B185,'Sum 2024.7-2024.9'!B:B,'Sum 2024.7-2024.9'!H:H)</f>
        <v>10565.68</v>
      </c>
      <c r="I185" s="10">
        <f>IFERROR(AVERAGEIF(#REF!,B185,#REF!),0)</f>
        <v>0</v>
      </c>
      <c r="J185" s="10">
        <f>_xlfn.XLOOKUP(B185,'Sum 2024.7-2024.9'!B:B,'Sum 2024.7-2024.9'!J:J)</f>
        <v>3275</v>
      </c>
      <c r="K185" s="10">
        <f>IFERROR(AVERAGEIF(#REF!,B185,#REF!),0)</f>
        <v>0</v>
      </c>
      <c r="M185" s="10">
        <f>SUMIF('2024.9'!B:B,B185,'2024.9'!L:L)</f>
        <v>363.68</v>
      </c>
      <c r="O185" s="10">
        <f>SUMIF('2024.9'!B:B,B185,'2024.9'!N:N)</f>
        <v>9.09</v>
      </c>
      <c r="P185" s="10">
        <f>SUMIF('2024.9'!B:B,B185,'2024.9'!P:P)</f>
        <v>3.8</v>
      </c>
      <c r="R185" s="10">
        <f>SUMIF('2024.9'!B:B,B185,'2024.9'!M:M)</f>
        <v>90.92</v>
      </c>
      <c r="T185" s="10">
        <f>SUMIF('2024.9'!B:B,B185,'2024.9'!O:O)</f>
        <v>0</v>
      </c>
      <c r="U185" s="10">
        <f t="shared" si="78"/>
        <v>10565.68</v>
      </c>
      <c r="V185" s="10">
        <f t="shared" si="79"/>
        <v>10565.68</v>
      </c>
      <c r="W185" s="10">
        <f t="shared" si="80"/>
        <v>1584.852</v>
      </c>
      <c r="X185" s="10">
        <f t="shared" si="81"/>
        <v>10565.68</v>
      </c>
      <c r="Y185" s="10">
        <f t="shared" si="82"/>
        <v>10565.68</v>
      </c>
      <c r="Z185" s="10">
        <f t="shared" si="83"/>
        <v>84.52544</v>
      </c>
      <c r="AA185" s="10">
        <f t="shared" si="84"/>
        <v>10565.68</v>
      </c>
      <c r="AB185" s="10">
        <f t="shared" si="85"/>
        <v>21.13136</v>
      </c>
      <c r="AC185" s="10">
        <f t="shared" si="86"/>
        <v>10565.68</v>
      </c>
      <c r="AD185" s="10">
        <f t="shared" si="87"/>
        <v>5626</v>
      </c>
      <c r="AE185" s="10">
        <f t="shared" si="88"/>
        <v>225.04</v>
      </c>
      <c r="AF185" s="10">
        <f t="shared" si="89"/>
        <v>10565.68</v>
      </c>
      <c r="AG185" s="10">
        <f t="shared" si="90"/>
        <v>10565.68</v>
      </c>
      <c r="AH185" s="10">
        <f t="shared" si="91"/>
        <v>528.284</v>
      </c>
      <c r="AI185" s="10">
        <f t="shared" si="92"/>
        <v>-1221.172</v>
      </c>
      <c r="AJ185" s="10">
        <f t="shared" si="93"/>
        <v>-75.43544</v>
      </c>
      <c r="AK185" s="10">
        <f t="shared" si="94"/>
        <v>-17.33136</v>
      </c>
      <c r="AL185" s="10">
        <f t="shared" si="95"/>
        <v>-134.12</v>
      </c>
      <c r="AM185" s="10">
        <f t="shared" si="96"/>
        <v>-528.284</v>
      </c>
      <c r="AN185" s="10">
        <f t="shared" si="97"/>
        <v>4546</v>
      </c>
      <c r="AO185" s="10">
        <f t="shared" si="98"/>
        <v>4546</v>
      </c>
      <c r="AP185" s="10">
        <f t="shared" si="99"/>
        <v>681.9</v>
      </c>
      <c r="AQ185" s="191">
        <f t="shared" si="100"/>
        <v>3275</v>
      </c>
      <c r="AR185" s="191">
        <f t="shared" si="101"/>
        <v>3275</v>
      </c>
      <c r="AS185" s="191">
        <f t="shared" si="102"/>
        <v>26.2</v>
      </c>
      <c r="AT185" s="191">
        <f t="shared" si="103"/>
        <v>3275</v>
      </c>
      <c r="AU185" s="191">
        <f t="shared" si="104"/>
        <v>6.55</v>
      </c>
      <c r="AV185" s="191">
        <f t="shared" si="105"/>
        <v>4340</v>
      </c>
      <c r="AW185" s="191">
        <f t="shared" si="106"/>
        <v>4340</v>
      </c>
      <c r="AX185" s="191">
        <f t="shared" si="107"/>
        <v>173.6</v>
      </c>
      <c r="AY185" s="191">
        <f t="shared" si="108"/>
        <v>3275</v>
      </c>
      <c r="AZ185" s="191">
        <f t="shared" si="109"/>
        <v>3275</v>
      </c>
      <c r="BA185" s="191">
        <f t="shared" si="110"/>
        <v>163.75</v>
      </c>
      <c r="BB185" s="191">
        <f t="shared" si="111"/>
        <v>-318.22</v>
      </c>
      <c r="BC185" s="191">
        <f t="shared" si="112"/>
        <v>-17.11</v>
      </c>
      <c r="BD185" s="191">
        <f t="shared" si="113"/>
        <v>-2.75</v>
      </c>
      <c r="BE185" s="191">
        <f t="shared" si="114"/>
        <v>-82.68</v>
      </c>
      <c r="BF185" s="191">
        <f t="shared" si="115"/>
        <v>-163.75</v>
      </c>
    </row>
    <row r="186" spans="2:58">
      <c r="B186" s="3" t="s">
        <v>386</v>
      </c>
      <c r="C186" s="166" t="str">
        <f>_xlfn.XLOOKUP(B186,'2024.9'!B:B,'2024.9'!G:G)</f>
        <v>2022/04/24</v>
      </c>
      <c r="D186">
        <f>_xlfn.XLOOKUP(B186,'Sum 2024.7-2024.9'!B:B,'Sum 2024.7-2024.9'!D:D)</f>
        <v>0</v>
      </c>
      <c r="E186" t="str">
        <f>_xlfn.XLOOKUP(B186,'2024.9'!B:B,'2024.9'!C:C)</f>
        <v>销售部</v>
      </c>
      <c r="F186" t="str">
        <f>_xlfn.XLOOKUP(B186,'2024.9'!B:B,'2024.9'!F:F)</f>
        <v>区域销售总监</v>
      </c>
      <c r="G186">
        <f>_xlfn.XLOOKUP(B186,'2024.9姓名及payroll计数'!A:A,'2024.9姓名及payroll计数'!B:B)</f>
        <v>1</v>
      </c>
      <c r="H186" s="10">
        <f>_xlfn.XLOOKUP(B186,'Sum 2024.7-2024.9'!B:B,'Sum 2024.7-2024.9'!H:H)</f>
        <v>15880</v>
      </c>
      <c r="I186" s="10">
        <f>IFERROR(AVERAGEIF(#REF!,B186,#REF!),0)</f>
        <v>0</v>
      </c>
      <c r="J186" s="10">
        <f>_xlfn.XLOOKUP(B186,'Sum 2024.7-2024.9'!B:B,'Sum 2024.7-2024.9'!J:J)</f>
        <v>5500</v>
      </c>
      <c r="K186" s="10">
        <f>IFERROR(AVERAGEIF(#REF!,B186,#REF!),0)</f>
        <v>0</v>
      </c>
      <c r="M186" s="10">
        <f>SUMIF('2024.9'!B:B,B186,'2024.9'!L:L)</f>
        <v>363.68</v>
      </c>
      <c r="O186" s="10">
        <f>SUMIF('2024.9'!B:B,B186,'2024.9'!N:N)</f>
        <v>9.09</v>
      </c>
      <c r="P186" s="10">
        <f>SUMIF('2024.9'!B:B,B186,'2024.9'!P:P)</f>
        <v>3.8</v>
      </c>
      <c r="R186" s="10">
        <f>SUMIF('2024.9'!B:B,B186,'2024.9'!M:M)</f>
        <v>90.92</v>
      </c>
      <c r="T186" s="10">
        <f>SUMIF('2024.9'!B:B,B186,'2024.9'!O:O)</f>
        <v>0</v>
      </c>
      <c r="U186" s="10">
        <f t="shared" si="78"/>
        <v>15880</v>
      </c>
      <c r="V186" s="10">
        <f t="shared" si="79"/>
        <v>15880</v>
      </c>
      <c r="W186" s="10">
        <f t="shared" si="80"/>
        <v>2382</v>
      </c>
      <c r="X186" s="10">
        <f t="shared" si="81"/>
        <v>15880</v>
      </c>
      <c r="Y186" s="10">
        <f t="shared" si="82"/>
        <v>15880</v>
      </c>
      <c r="Z186" s="10">
        <f t="shared" si="83"/>
        <v>127.04</v>
      </c>
      <c r="AA186" s="10">
        <f t="shared" si="84"/>
        <v>15880</v>
      </c>
      <c r="AB186" s="10">
        <f t="shared" si="85"/>
        <v>31.76</v>
      </c>
      <c r="AC186" s="10">
        <f t="shared" si="86"/>
        <v>15880</v>
      </c>
      <c r="AD186" s="10">
        <f t="shared" si="87"/>
        <v>5626</v>
      </c>
      <c r="AE186" s="10">
        <f t="shared" si="88"/>
        <v>225.04</v>
      </c>
      <c r="AF186" s="10">
        <f t="shared" si="89"/>
        <v>15880</v>
      </c>
      <c r="AG186" s="10">
        <f t="shared" si="90"/>
        <v>15880</v>
      </c>
      <c r="AH186" s="10">
        <f t="shared" si="91"/>
        <v>794</v>
      </c>
      <c r="AI186" s="10">
        <f t="shared" si="92"/>
        <v>-2018.32</v>
      </c>
      <c r="AJ186" s="10">
        <f t="shared" si="93"/>
        <v>-117.95</v>
      </c>
      <c r="AK186" s="10">
        <f t="shared" si="94"/>
        <v>-27.96</v>
      </c>
      <c r="AL186" s="10">
        <f t="shared" si="95"/>
        <v>-134.12</v>
      </c>
      <c r="AM186" s="10">
        <f t="shared" si="96"/>
        <v>-794</v>
      </c>
      <c r="AN186" s="10">
        <f t="shared" si="97"/>
        <v>5500</v>
      </c>
      <c r="AO186" s="10">
        <f t="shared" si="98"/>
        <v>5500</v>
      </c>
      <c r="AP186" s="10">
        <f t="shared" si="99"/>
        <v>825</v>
      </c>
      <c r="AQ186" s="191">
        <f t="shared" si="100"/>
        <v>5500</v>
      </c>
      <c r="AR186" s="191">
        <f t="shared" si="101"/>
        <v>5500</v>
      </c>
      <c r="AS186" s="191">
        <f t="shared" si="102"/>
        <v>44</v>
      </c>
      <c r="AT186" s="191">
        <f t="shared" si="103"/>
        <v>5500</v>
      </c>
      <c r="AU186" s="191">
        <f t="shared" si="104"/>
        <v>11</v>
      </c>
      <c r="AV186" s="191">
        <f t="shared" si="105"/>
        <v>5500</v>
      </c>
      <c r="AW186" s="191">
        <f t="shared" si="106"/>
        <v>5500</v>
      </c>
      <c r="AX186" s="191">
        <f t="shared" si="107"/>
        <v>220</v>
      </c>
      <c r="AY186" s="191">
        <f t="shared" si="108"/>
        <v>5500</v>
      </c>
      <c r="AZ186" s="191">
        <f t="shared" si="109"/>
        <v>5500</v>
      </c>
      <c r="BA186" s="191">
        <f t="shared" si="110"/>
        <v>275</v>
      </c>
      <c r="BB186" s="191">
        <f t="shared" si="111"/>
        <v>-461.32</v>
      </c>
      <c r="BC186" s="191">
        <f t="shared" si="112"/>
        <v>-34.91</v>
      </c>
      <c r="BD186" s="191">
        <f t="shared" si="113"/>
        <v>-7.2</v>
      </c>
      <c r="BE186" s="191">
        <f t="shared" si="114"/>
        <v>-129.08</v>
      </c>
      <c r="BF186" s="191">
        <f t="shared" si="115"/>
        <v>-275</v>
      </c>
    </row>
    <row r="187" spans="2:58">
      <c r="B187" s="3" t="s">
        <v>387</v>
      </c>
      <c r="C187" s="166" t="str">
        <f>_xlfn.XLOOKUP(B187,'2024.9'!B:B,'2024.9'!G:G)</f>
        <v>2021/03/04</v>
      </c>
      <c r="D187">
        <f>_xlfn.XLOOKUP(B187,'Sum 2024.7-2024.9'!B:B,'Sum 2024.7-2024.9'!D:D)</f>
        <v>0</v>
      </c>
      <c r="E187" t="str">
        <f>_xlfn.XLOOKUP(B187,'2024.9'!B:B,'2024.9'!C:C)</f>
        <v>运营中心</v>
      </c>
      <c r="F187" t="str">
        <f>_xlfn.XLOOKUP(B187,'2024.9'!B:B,'2024.9'!F:F)</f>
        <v>装配电工</v>
      </c>
      <c r="G187">
        <f>_xlfn.XLOOKUP(B187,'2024.9姓名及payroll计数'!A:A,'2024.9姓名及payroll计数'!B:B)</f>
        <v>1</v>
      </c>
      <c r="H187" s="10">
        <f>_xlfn.XLOOKUP(B187,'Sum 2024.7-2024.9'!B:B,'Sum 2024.7-2024.9'!H:H)</f>
        <v>8742.92</v>
      </c>
      <c r="I187" s="10">
        <f>IFERROR(AVERAGEIF(#REF!,B187,#REF!),0)</f>
        <v>0</v>
      </c>
      <c r="J187" s="10">
        <f>_xlfn.XLOOKUP(B187,'Sum 2024.7-2024.9'!B:B,'Sum 2024.7-2024.9'!J:J)</f>
        <v>1900</v>
      </c>
      <c r="K187" s="10">
        <f>IFERROR(AVERAGEIF(#REF!,B187,#REF!),0)</f>
        <v>0</v>
      </c>
      <c r="M187" s="10">
        <f>SUMIF('2024.9'!B:B,B187,'2024.9'!L:L)</f>
        <v>363.68</v>
      </c>
      <c r="O187" s="10">
        <f>SUMIF('2024.9'!B:B,B187,'2024.9'!N:N)</f>
        <v>9.09</v>
      </c>
      <c r="P187" s="10">
        <f>SUMIF('2024.9'!B:B,B187,'2024.9'!P:P)</f>
        <v>3.8</v>
      </c>
      <c r="R187" s="10">
        <f>SUMIF('2024.9'!B:B,B187,'2024.9'!M:M)</f>
        <v>90.92</v>
      </c>
      <c r="T187" s="10">
        <f>SUMIF('2024.9'!B:B,B187,'2024.9'!O:O)</f>
        <v>0</v>
      </c>
      <c r="U187" s="10">
        <f t="shared" si="78"/>
        <v>8742.92</v>
      </c>
      <c r="V187" s="10">
        <f t="shared" si="79"/>
        <v>8742.92</v>
      </c>
      <c r="W187" s="10">
        <f t="shared" si="80"/>
        <v>1311.438</v>
      </c>
      <c r="X187" s="10">
        <f t="shared" si="81"/>
        <v>8742.92</v>
      </c>
      <c r="Y187" s="10">
        <f t="shared" si="82"/>
        <v>8742.92</v>
      </c>
      <c r="Z187" s="10">
        <f t="shared" si="83"/>
        <v>69.94336</v>
      </c>
      <c r="AA187" s="10">
        <f t="shared" si="84"/>
        <v>8742.92</v>
      </c>
      <c r="AB187" s="10">
        <f t="shared" si="85"/>
        <v>17.48584</v>
      </c>
      <c r="AC187" s="10">
        <f t="shared" si="86"/>
        <v>8742.92</v>
      </c>
      <c r="AD187" s="10">
        <f t="shared" si="87"/>
        <v>5626</v>
      </c>
      <c r="AE187" s="10">
        <f t="shared" si="88"/>
        <v>225.04</v>
      </c>
      <c r="AF187" s="10">
        <f t="shared" si="89"/>
        <v>8742.92</v>
      </c>
      <c r="AG187" s="10">
        <f t="shared" si="90"/>
        <v>8742.92</v>
      </c>
      <c r="AH187" s="10">
        <f t="shared" si="91"/>
        <v>437.146</v>
      </c>
      <c r="AI187" s="10">
        <f t="shared" si="92"/>
        <v>-947.758</v>
      </c>
      <c r="AJ187" s="10">
        <f t="shared" si="93"/>
        <v>-60.85336</v>
      </c>
      <c r="AK187" s="10">
        <f t="shared" si="94"/>
        <v>-13.68584</v>
      </c>
      <c r="AL187" s="10">
        <f t="shared" si="95"/>
        <v>-134.12</v>
      </c>
      <c r="AM187" s="10">
        <f t="shared" si="96"/>
        <v>-437.146</v>
      </c>
      <c r="AN187" s="10">
        <f t="shared" si="97"/>
        <v>4546</v>
      </c>
      <c r="AO187" s="10">
        <f t="shared" si="98"/>
        <v>4546</v>
      </c>
      <c r="AP187" s="10">
        <f t="shared" si="99"/>
        <v>681.9</v>
      </c>
      <c r="AQ187" s="191">
        <f t="shared" si="100"/>
        <v>1900</v>
      </c>
      <c r="AR187" s="191">
        <f t="shared" si="101"/>
        <v>1900</v>
      </c>
      <c r="AS187" s="191">
        <f t="shared" si="102"/>
        <v>15.2</v>
      </c>
      <c r="AT187" s="191">
        <f t="shared" si="103"/>
        <v>1900</v>
      </c>
      <c r="AU187" s="191">
        <f t="shared" si="104"/>
        <v>3.8</v>
      </c>
      <c r="AV187" s="191">
        <f t="shared" si="105"/>
        <v>4340</v>
      </c>
      <c r="AW187" s="191">
        <f t="shared" si="106"/>
        <v>4340</v>
      </c>
      <c r="AX187" s="191">
        <f t="shared" si="107"/>
        <v>173.6</v>
      </c>
      <c r="AY187" s="191">
        <f t="shared" si="108"/>
        <v>1900</v>
      </c>
      <c r="AZ187" s="191">
        <f t="shared" si="109"/>
        <v>1900</v>
      </c>
      <c r="BA187" s="191">
        <f t="shared" si="110"/>
        <v>95</v>
      </c>
      <c r="BB187" s="191">
        <f t="shared" si="111"/>
        <v>-318.22</v>
      </c>
      <c r="BC187" s="191">
        <f t="shared" si="112"/>
        <v>-6.11</v>
      </c>
      <c r="BD187" s="191">
        <f t="shared" si="113"/>
        <v>0</v>
      </c>
      <c r="BE187" s="191">
        <f t="shared" si="114"/>
        <v>-82.68</v>
      </c>
      <c r="BF187" s="191">
        <f t="shared" si="115"/>
        <v>-95</v>
      </c>
    </row>
    <row r="188" spans="2:58">
      <c r="B188" s="3" t="s">
        <v>388</v>
      </c>
      <c r="C188" s="166" t="str">
        <f>_xlfn.XLOOKUP(B188,'2024.9'!B:B,'2024.9'!G:G)</f>
        <v>2020/03/20</v>
      </c>
      <c r="D188">
        <f>_xlfn.XLOOKUP(B188,'Sum 2024.7-2024.9'!B:B,'Sum 2024.7-2024.9'!D:D)</f>
        <v>0</v>
      </c>
      <c r="E188" t="str">
        <f>_xlfn.XLOOKUP(B188,'2024.9'!B:B,'2024.9'!C:C)</f>
        <v>服务营销中心</v>
      </c>
      <c r="F188" t="str">
        <f>_xlfn.XLOOKUP(B188,'2024.9'!B:B,'2024.9'!F:F)</f>
        <v>上海服务经理兼大客户项目经理</v>
      </c>
      <c r="G188">
        <f>_xlfn.XLOOKUP(B188,'2024.9姓名及payroll计数'!A:A,'2024.9姓名及payroll计数'!B:B)</f>
        <v>1</v>
      </c>
      <c r="H188" s="10">
        <f>_xlfn.XLOOKUP(B188,'Sum 2024.7-2024.9'!B:B,'Sum 2024.7-2024.9'!H:H)</f>
        <v>28613</v>
      </c>
      <c r="I188" s="10">
        <f>IFERROR(AVERAGEIF(#REF!,B188,#REF!),0)</f>
        <v>0</v>
      </c>
      <c r="J188" s="10">
        <f>_xlfn.XLOOKUP(B188,'Sum 2024.7-2024.9'!B:B,'Sum 2024.7-2024.9'!J:J)</f>
        <v>11800</v>
      </c>
      <c r="K188" s="10">
        <f>IFERROR(AVERAGEIF(#REF!,B188,#REF!),0)</f>
        <v>0</v>
      </c>
      <c r="M188" s="10">
        <f>SUMIF('2024.9'!B:B,B188,'2024.9'!L:L)</f>
        <v>0</v>
      </c>
      <c r="O188" s="10">
        <f>SUMIF('2024.9'!B:B,B188,'2024.9'!N:N)</f>
        <v>0</v>
      </c>
      <c r="P188" s="10">
        <f>SUMIF('2024.9'!B:B,B188,'2024.9'!P:P)</f>
        <v>0</v>
      </c>
      <c r="R188" s="10">
        <f>SUMIF('2024.9'!B:B,B188,'2024.9'!M:M)</f>
        <v>0</v>
      </c>
      <c r="T188" s="10">
        <f>SUMIF('2024.9'!B:B,B188,'2024.9'!O:O)</f>
        <v>0</v>
      </c>
      <c r="U188" s="10">
        <f t="shared" si="78"/>
        <v>28613</v>
      </c>
      <c r="V188" s="10">
        <f t="shared" si="79"/>
        <v>26421</v>
      </c>
      <c r="W188" s="10">
        <f t="shared" si="80"/>
        <v>3963.15</v>
      </c>
      <c r="X188" s="10">
        <f t="shared" si="81"/>
        <v>28613</v>
      </c>
      <c r="Y188" s="10">
        <f t="shared" si="82"/>
        <v>27234</v>
      </c>
      <c r="Z188" s="10">
        <f t="shared" si="83"/>
        <v>217.872</v>
      </c>
      <c r="AA188" s="10">
        <f t="shared" si="84"/>
        <v>28613</v>
      </c>
      <c r="AB188" s="10">
        <f t="shared" si="85"/>
        <v>57.226</v>
      </c>
      <c r="AC188" s="10">
        <f t="shared" si="86"/>
        <v>28613</v>
      </c>
      <c r="AD188" s="10">
        <f t="shared" si="87"/>
        <v>5626</v>
      </c>
      <c r="AE188" s="10">
        <f t="shared" si="88"/>
        <v>225.04</v>
      </c>
      <c r="AF188" s="10">
        <f t="shared" si="89"/>
        <v>28613</v>
      </c>
      <c r="AG188" s="10">
        <f t="shared" si="90"/>
        <v>28613</v>
      </c>
      <c r="AH188" s="10">
        <f t="shared" si="91"/>
        <v>1430.65</v>
      </c>
      <c r="AI188" s="10">
        <f t="shared" si="92"/>
        <v>-3963.15</v>
      </c>
      <c r="AJ188" s="10">
        <f t="shared" si="93"/>
        <v>-217.872</v>
      </c>
      <c r="AK188" s="10">
        <f t="shared" si="94"/>
        <v>-57.226</v>
      </c>
      <c r="AL188" s="10">
        <f t="shared" si="95"/>
        <v>-225.04</v>
      </c>
      <c r="AM188" s="10">
        <f t="shared" si="96"/>
        <v>-1430.65</v>
      </c>
      <c r="AN188" s="10">
        <f t="shared" si="97"/>
        <v>11800</v>
      </c>
      <c r="AO188" s="10">
        <f t="shared" si="98"/>
        <v>11800</v>
      </c>
      <c r="AP188" s="10">
        <f t="shared" si="99"/>
        <v>1770</v>
      </c>
      <c r="AQ188" s="191">
        <f t="shared" si="100"/>
        <v>11800</v>
      </c>
      <c r="AR188" s="191">
        <f t="shared" si="101"/>
        <v>11800</v>
      </c>
      <c r="AS188" s="191">
        <f t="shared" si="102"/>
        <v>94.4</v>
      </c>
      <c r="AT188" s="191">
        <f t="shared" si="103"/>
        <v>11800</v>
      </c>
      <c r="AU188" s="191">
        <f t="shared" si="104"/>
        <v>23.6</v>
      </c>
      <c r="AV188" s="191">
        <f t="shared" si="105"/>
        <v>11800</v>
      </c>
      <c r="AW188" s="191">
        <f t="shared" si="106"/>
        <v>5626</v>
      </c>
      <c r="AX188" s="191">
        <f t="shared" si="107"/>
        <v>225.04</v>
      </c>
      <c r="AY188" s="191">
        <f t="shared" si="108"/>
        <v>11800</v>
      </c>
      <c r="AZ188" s="191">
        <f t="shared" si="109"/>
        <v>11800</v>
      </c>
      <c r="BA188" s="191">
        <f t="shared" si="110"/>
        <v>590</v>
      </c>
      <c r="BB188" s="191">
        <f t="shared" si="111"/>
        <v>-1770</v>
      </c>
      <c r="BC188" s="191">
        <f t="shared" si="112"/>
        <v>-94.4</v>
      </c>
      <c r="BD188" s="191">
        <f t="shared" si="113"/>
        <v>-23.6</v>
      </c>
      <c r="BE188" s="191">
        <f t="shared" si="114"/>
        <v>-225.04</v>
      </c>
      <c r="BF188" s="191">
        <f t="shared" si="115"/>
        <v>-590</v>
      </c>
    </row>
    <row r="189" spans="2:58">
      <c r="B189" s="3" t="s">
        <v>389</v>
      </c>
      <c r="C189" s="166" t="str">
        <f>_xlfn.XLOOKUP(B189,'2024.9'!B:B,'2024.9'!G:G)</f>
        <v>2020/11/16</v>
      </c>
      <c r="D189">
        <f>_xlfn.XLOOKUP(B189,'Sum 2024.7-2024.9'!B:B,'Sum 2024.7-2024.9'!D:D)</f>
        <v>0</v>
      </c>
      <c r="E189" t="str">
        <f>_xlfn.XLOOKUP(B189,'2024.9'!B:B,'2024.9'!C:C)</f>
        <v>研发部</v>
      </c>
      <c r="F189" t="str">
        <f>_xlfn.XLOOKUP(B189,'2024.9'!B:B,'2024.9'!F:F)</f>
        <v>机械工程师</v>
      </c>
      <c r="G189">
        <f>_xlfn.XLOOKUP(B189,'2024.9姓名及payroll计数'!A:A,'2024.9姓名及payroll计数'!B:B)</f>
        <v>1</v>
      </c>
      <c r="H189" s="10">
        <f>_xlfn.XLOOKUP(B189,'Sum 2024.7-2024.9'!B:B,'Sum 2024.7-2024.9'!H:H)</f>
        <v>8481.6</v>
      </c>
      <c r="I189" s="10">
        <f>IFERROR(AVERAGEIF(#REF!,B189,#REF!),0)</f>
        <v>0</v>
      </c>
      <c r="J189" s="10">
        <f>_xlfn.XLOOKUP(B189,'Sum 2024.7-2024.9'!B:B,'Sum 2024.7-2024.9'!J:J)</f>
        <v>4050</v>
      </c>
      <c r="K189" s="10">
        <f>IFERROR(AVERAGEIF(#REF!,B189,#REF!),0)</f>
        <v>0</v>
      </c>
      <c r="M189" s="10">
        <f>SUMIF('2024.9'!B:B,B189,'2024.9'!L:L)</f>
        <v>363.68</v>
      </c>
      <c r="O189" s="10">
        <f>SUMIF('2024.9'!B:B,B189,'2024.9'!N:N)</f>
        <v>9.09</v>
      </c>
      <c r="P189" s="10">
        <f>SUMIF('2024.9'!B:B,B189,'2024.9'!P:P)</f>
        <v>3.8</v>
      </c>
      <c r="R189" s="10">
        <f>SUMIF('2024.9'!B:B,B189,'2024.9'!M:M)</f>
        <v>90.92</v>
      </c>
      <c r="T189" s="10">
        <f>SUMIF('2024.9'!B:B,B189,'2024.9'!O:O)</f>
        <v>1250</v>
      </c>
      <c r="U189" s="10">
        <f t="shared" si="78"/>
        <v>8481.6</v>
      </c>
      <c r="V189" s="10">
        <f t="shared" si="79"/>
        <v>8481.6</v>
      </c>
      <c r="W189" s="10">
        <f t="shared" si="80"/>
        <v>1272.24</v>
      </c>
      <c r="X189" s="10">
        <f t="shared" si="81"/>
        <v>8481.6</v>
      </c>
      <c r="Y189" s="10">
        <f t="shared" si="82"/>
        <v>8481.6</v>
      </c>
      <c r="Z189" s="10">
        <f t="shared" si="83"/>
        <v>67.8528</v>
      </c>
      <c r="AA189" s="10">
        <f t="shared" si="84"/>
        <v>8481.6</v>
      </c>
      <c r="AB189" s="10">
        <f t="shared" si="85"/>
        <v>16.9632</v>
      </c>
      <c r="AC189" s="10">
        <f t="shared" si="86"/>
        <v>8481.6</v>
      </c>
      <c r="AD189" s="10">
        <f t="shared" si="87"/>
        <v>5626</v>
      </c>
      <c r="AE189" s="10">
        <f t="shared" si="88"/>
        <v>225.04</v>
      </c>
      <c r="AF189" s="10">
        <f t="shared" si="89"/>
        <v>8481.6</v>
      </c>
      <c r="AG189" s="10">
        <f t="shared" si="90"/>
        <v>8481.6</v>
      </c>
      <c r="AH189" s="10">
        <f t="shared" si="91"/>
        <v>424.08</v>
      </c>
      <c r="AI189" s="10">
        <f t="shared" si="92"/>
        <v>-908.56</v>
      </c>
      <c r="AJ189" s="10">
        <f t="shared" si="93"/>
        <v>-58.7628</v>
      </c>
      <c r="AK189" s="10">
        <f t="shared" si="94"/>
        <v>-13.1632</v>
      </c>
      <c r="AL189" s="10">
        <f t="shared" si="95"/>
        <v>-134.12</v>
      </c>
      <c r="AM189" s="10">
        <f t="shared" si="96"/>
        <v>0</v>
      </c>
      <c r="AN189" s="10">
        <f t="shared" si="97"/>
        <v>4546</v>
      </c>
      <c r="AO189" s="10">
        <f t="shared" si="98"/>
        <v>4546</v>
      </c>
      <c r="AP189" s="10">
        <f t="shared" si="99"/>
        <v>681.9</v>
      </c>
      <c r="AQ189" s="191">
        <f t="shared" si="100"/>
        <v>4050</v>
      </c>
      <c r="AR189" s="191">
        <f t="shared" si="101"/>
        <v>4050</v>
      </c>
      <c r="AS189" s="191">
        <f t="shared" si="102"/>
        <v>32.4</v>
      </c>
      <c r="AT189" s="191">
        <f t="shared" si="103"/>
        <v>4050</v>
      </c>
      <c r="AU189" s="191">
        <f t="shared" si="104"/>
        <v>8.1</v>
      </c>
      <c r="AV189" s="191">
        <f t="shared" si="105"/>
        <v>4340</v>
      </c>
      <c r="AW189" s="191">
        <f t="shared" si="106"/>
        <v>4340</v>
      </c>
      <c r="AX189" s="191">
        <f t="shared" si="107"/>
        <v>173.6</v>
      </c>
      <c r="AY189" s="191">
        <f t="shared" si="108"/>
        <v>4050</v>
      </c>
      <c r="AZ189" s="191">
        <f t="shared" si="109"/>
        <v>4050</v>
      </c>
      <c r="BA189" s="191">
        <f t="shared" si="110"/>
        <v>202.5</v>
      </c>
      <c r="BB189" s="191">
        <f t="shared" si="111"/>
        <v>-318.22</v>
      </c>
      <c r="BC189" s="191">
        <f t="shared" si="112"/>
        <v>-23.31</v>
      </c>
      <c r="BD189" s="191">
        <f t="shared" si="113"/>
        <v>-4.3</v>
      </c>
      <c r="BE189" s="191">
        <f t="shared" si="114"/>
        <v>-82.68</v>
      </c>
      <c r="BF189" s="191">
        <f t="shared" si="115"/>
        <v>0</v>
      </c>
    </row>
    <row r="190" spans="2:58">
      <c r="B190" s="3" t="s">
        <v>390</v>
      </c>
      <c r="C190" s="166" t="str">
        <f>_xlfn.XLOOKUP(B190,'2024.9'!B:B,'2024.9'!G:G)</f>
        <v>2023/05/10</v>
      </c>
      <c r="D190">
        <f>_xlfn.XLOOKUP(B190,'Sum 2024.7-2024.9'!B:B,'Sum 2024.7-2024.9'!D:D)</f>
        <v>0</v>
      </c>
      <c r="E190" t="str">
        <f>_xlfn.XLOOKUP(B190,'2024.9'!B:B,'2024.9'!C:C)</f>
        <v>采购部</v>
      </c>
      <c r="F190" t="str">
        <f>_xlfn.XLOOKUP(B190,'2024.9'!B:B,'2024.9'!F:F)</f>
        <v>采购专员</v>
      </c>
      <c r="G190">
        <f>_xlfn.XLOOKUP(B190,'2024.9姓名及payroll计数'!A:A,'2024.9姓名及payroll计数'!B:B)</f>
        <v>1</v>
      </c>
      <c r="H190" s="10">
        <f>_xlfn.XLOOKUP(B190,'Sum 2024.7-2024.9'!B:B,'Sum 2024.7-2024.9'!H:H)</f>
        <v>6645.87</v>
      </c>
      <c r="I190" s="10">
        <f>IFERROR(AVERAGEIF(#REF!,B190,#REF!),0)</f>
        <v>0</v>
      </c>
      <c r="J190" s="10">
        <f>_xlfn.XLOOKUP(B190,'Sum 2024.7-2024.9'!B:B,'Sum 2024.7-2024.9'!J:J)</f>
        <v>3026</v>
      </c>
      <c r="K190" s="10">
        <f>IFERROR(AVERAGEIF(#REF!,B190,#REF!),0)</f>
        <v>0</v>
      </c>
      <c r="M190" s="10">
        <f>SUMIF('2024.9'!B:B,B190,'2024.9'!L:L)</f>
        <v>363.68</v>
      </c>
      <c r="O190" s="10">
        <f>SUMIF('2024.9'!B:B,B190,'2024.9'!N:N)</f>
        <v>9.09</v>
      </c>
      <c r="P190" s="10">
        <f>SUMIF('2024.9'!B:B,B190,'2024.9'!P:P)</f>
        <v>3.8</v>
      </c>
      <c r="R190" s="10">
        <f>SUMIF('2024.9'!B:B,B190,'2024.9'!M:M)</f>
        <v>90.92</v>
      </c>
      <c r="T190" s="10">
        <f>SUMIF('2024.9'!B:B,B190,'2024.9'!O:O)</f>
        <v>0</v>
      </c>
      <c r="U190" s="10">
        <f t="shared" si="78"/>
        <v>6645.87</v>
      </c>
      <c r="V190" s="10">
        <f t="shared" si="79"/>
        <v>6645.87</v>
      </c>
      <c r="W190" s="10">
        <f t="shared" si="80"/>
        <v>996.8805</v>
      </c>
      <c r="X190" s="10">
        <f t="shared" si="81"/>
        <v>6645.87</v>
      </c>
      <c r="Y190" s="10">
        <f t="shared" si="82"/>
        <v>6645.87</v>
      </c>
      <c r="Z190" s="10">
        <f t="shared" si="83"/>
        <v>53.16696</v>
      </c>
      <c r="AA190" s="10">
        <f t="shared" si="84"/>
        <v>6645.87</v>
      </c>
      <c r="AB190" s="10">
        <f t="shared" si="85"/>
        <v>13.29174</v>
      </c>
      <c r="AC190" s="10">
        <f t="shared" si="86"/>
        <v>6645.87</v>
      </c>
      <c r="AD190" s="10">
        <f t="shared" si="87"/>
        <v>5626</v>
      </c>
      <c r="AE190" s="10">
        <f t="shared" si="88"/>
        <v>225.04</v>
      </c>
      <c r="AF190" s="10">
        <f t="shared" si="89"/>
        <v>6645.87</v>
      </c>
      <c r="AG190" s="10">
        <f t="shared" si="90"/>
        <v>6645.87</v>
      </c>
      <c r="AH190" s="10">
        <f t="shared" si="91"/>
        <v>332.2935</v>
      </c>
      <c r="AI190" s="10">
        <f t="shared" si="92"/>
        <v>-633.2005</v>
      </c>
      <c r="AJ190" s="10">
        <f t="shared" si="93"/>
        <v>-44.07696</v>
      </c>
      <c r="AK190" s="10">
        <f t="shared" si="94"/>
        <v>-9.49174</v>
      </c>
      <c r="AL190" s="10">
        <f t="shared" si="95"/>
        <v>-134.12</v>
      </c>
      <c r="AM190" s="10">
        <f t="shared" si="96"/>
        <v>-332.2935</v>
      </c>
      <c r="AN190" s="10">
        <f t="shared" si="97"/>
        <v>4546</v>
      </c>
      <c r="AO190" s="10">
        <f t="shared" si="98"/>
        <v>4546</v>
      </c>
      <c r="AP190" s="10">
        <f t="shared" si="99"/>
        <v>681.9</v>
      </c>
      <c r="AQ190" s="191">
        <f t="shared" si="100"/>
        <v>3026</v>
      </c>
      <c r="AR190" s="191">
        <f t="shared" si="101"/>
        <v>3026</v>
      </c>
      <c r="AS190" s="191">
        <f t="shared" si="102"/>
        <v>24.208</v>
      </c>
      <c r="AT190" s="191">
        <f t="shared" si="103"/>
        <v>3026</v>
      </c>
      <c r="AU190" s="191">
        <f t="shared" si="104"/>
        <v>6.052</v>
      </c>
      <c r="AV190" s="191">
        <f t="shared" si="105"/>
        <v>4340</v>
      </c>
      <c r="AW190" s="191">
        <f t="shared" si="106"/>
        <v>4340</v>
      </c>
      <c r="AX190" s="191">
        <f t="shared" si="107"/>
        <v>173.6</v>
      </c>
      <c r="AY190" s="191">
        <f t="shared" si="108"/>
        <v>3026</v>
      </c>
      <c r="AZ190" s="191">
        <f t="shared" si="109"/>
        <v>3026</v>
      </c>
      <c r="BA190" s="191">
        <f t="shared" si="110"/>
        <v>151.3</v>
      </c>
      <c r="BB190" s="191">
        <f t="shared" si="111"/>
        <v>-318.22</v>
      </c>
      <c r="BC190" s="191">
        <f t="shared" si="112"/>
        <v>-15.118</v>
      </c>
      <c r="BD190" s="191">
        <f t="shared" si="113"/>
        <v>-2.252</v>
      </c>
      <c r="BE190" s="191">
        <f t="shared" si="114"/>
        <v>-82.68</v>
      </c>
      <c r="BF190" s="191">
        <f t="shared" si="115"/>
        <v>-151.3</v>
      </c>
    </row>
    <row r="191" spans="2:58">
      <c r="B191" s="3" t="s">
        <v>391</v>
      </c>
      <c r="C191" s="166" t="str">
        <f>_xlfn.XLOOKUP(B191,'2024.9'!B:B,'2024.9'!G:G)</f>
        <v>2021/08/17</v>
      </c>
      <c r="D191">
        <f>_xlfn.XLOOKUP(B191,'Sum 2024.7-2024.9'!B:B,'Sum 2024.7-2024.9'!D:D)</f>
        <v>0</v>
      </c>
      <c r="E191" t="str">
        <f>_xlfn.XLOOKUP(B191,'2024.9'!B:B,'2024.9'!C:C)</f>
        <v>研发部</v>
      </c>
      <c r="F191" t="str">
        <f>_xlfn.XLOOKUP(B191,'2024.9'!B:B,'2024.9'!F:F)</f>
        <v>电气工程师</v>
      </c>
      <c r="G191">
        <f>_xlfn.XLOOKUP(B191,'2024.9姓名及payroll计数'!A:A,'2024.9姓名及payroll计数'!B:B)</f>
        <v>1</v>
      </c>
      <c r="H191" s="10">
        <f>_xlfn.XLOOKUP(B191,'Sum 2024.7-2024.9'!B:B,'Sum 2024.7-2024.9'!H:H)</f>
        <v>10835.1</v>
      </c>
      <c r="I191" s="10">
        <f>IFERROR(AVERAGEIF(#REF!,B191,#REF!),0)</f>
        <v>0</v>
      </c>
      <c r="J191" s="10">
        <f>_xlfn.XLOOKUP(B191,'Sum 2024.7-2024.9'!B:B,'Sum 2024.7-2024.9'!J:J)</f>
        <v>4738</v>
      </c>
      <c r="K191" s="10">
        <f>IFERROR(AVERAGEIF(#REF!,B191,#REF!),0)</f>
        <v>0</v>
      </c>
      <c r="M191" s="10">
        <f>SUMIF('2024.9'!B:B,B191,'2024.9'!L:L)</f>
        <v>363.68</v>
      </c>
      <c r="O191" s="10">
        <f>SUMIF('2024.9'!B:B,B191,'2024.9'!N:N)</f>
        <v>9.09</v>
      </c>
      <c r="P191" s="10">
        <f>SUMIF('2024.9'!B:B,B191,'2024.9'!P:P)</f>
        <v>3.8</v>
      </c>
      <c r="R191" s="10">
        <f>SUMIF('2024.9'!B:B,B191,'2024.9'!M:M)</f>
        <v>90.92</v>
      </c>
      <c r="T191" s="10">
        <f>SUMIF('2024.9'!B:B,B191,'2024.9'!O:O)</f>
        <v>0</v>
      </c>
      <c r="U191" s="10">
        <f t="shared" si="78"/>
        <v>10835.1</v>
      </c>
      <c r="V191" s="10">
        <f t="shared" si="79"/>
        <v>10835.1</v>
      </c>
      <c r="W191" s="10">
        <f t="shared" si="80"/>
        <v>1625.265</v>
      </c>
      <c r="X191" s="10">
        <f t="shared" si="81"/>
        <v>10835.1</v>
      </c>
      <c r="Y191" s="10">
        <f t="shared" si="82"/>
        <v>10835.1</v>
      </c>
      <c r="Z191" s="10">
        <f t="shared" si="83"/>
        <v>86.6808</v>
      </c>
      <c r="AA191" s="10">
        <f t="shared" si="84"/>
        <v>10835.1</v>
      </c>
      <c r="AB191" s="10">
        <f t="shared" si="85"/>
        <v>21.6702</v>
      </c>
      <c r="AC191" s="10">
        <f t="shared" si="86"/>
        <v>10835.1</v>
      </c>
      <c r="AD191" s="10">
        <f t="shared" si="87"/>
        <v>5626</v>
      </c>
      <c r="AE191" s="10">
        <f t="shared" si="88"/>
        <v>225.04</v>
      </c>
      <c r="AF191" s="10">
        <f t="shared" si="89"/>
        <v>10835.1</v>
      </c>
      <c r="AG191" s="10">
        <f t="shared" si="90"/>
        <v>10835.1</v>
      </c>
      <c r="AH191" s="10">
        <f t="shared" si="91"/>
        <v>541.755</v>
      </c>
      <c r="AI191" s="10">
        <f t="shared" si="92"/>
        <v>-1261.585</v>
      </c>
      <c r="AJ191" s="10">
        <f t="shared" si="93"/>
        <v>-77.5908</v>
      </c>
      <c r="AK191" s="10">
        <f t="shared" si="94"/>
        <v>-17.8702</v>
      </c>
      <c r="AL191" s="10">
        <f t="shared" si="95"/>
        <v>-134.12</v>
      </c>
      <c r="AM191" s="10">
        <f t="shared" si="96"/>
        <v>-541.755</v>
      </c>
      <c r="AN191" s="10">
        <f t="shared" si="97"/>
        <v>4738</v>
      </c>
      <c r="AO191" s="10">
        <f t="shared" si="98"/>
        <v>4738</v>
      </c>
      <c r="AP191" s="10">
        <f t="shared" si="99"/>
        <v>710.7</v>
      </c>
      <c r="AQ191" s="191">
        <f t="shared" si="100"/>
        <v>4738</v>
      </c>
      <c r="AR191" s="191">
        <f t="shared" si="101"/>
        <v>4738</v>
      </c>
      <c r="AS191" s="191">
        <f t="shared" si="102"/>
        <v>37.904</v>
      </c>
      <c r="AT191" s="191">
        <f t="shared" si="103"/>
        <v>4738</v>
      </c>
      <c r="AU191" s="191">
        <f t="shared" si="104"/>
        <v>9.476</v>
      </c>
      <c r="AV191" s="191">
        <f t="shared" si="105"/>
        <v>4738</v>
      </c>
      <c r="AW191" s="191">
        <f t="shared" si="106"/>
        <v>4738</v>
      </c>
      <c r="AX191" s="191">
        <f t="shared" si="107"/>
        <v>189.52</v>
      </c>
      <c r="AY191" s="191">
        <f t="shared" si="108"/>
        <v>4738</v>
      </c>
      <c r="AZ191" s="191">
        <f t="shared" si="109"/>
        <v>4738</v>
      </c>
      <c r="BA191" s="191">
        <f t="shared" si="110"/>
        <v>236.9</v>
      </c>
      <c r="BB191" s="191">
        <f t="shared" si="111"/>
        <v>-347.02</v>
      </c>
      <c r="BC191" s="191">
        <f t="shared" si="112"/>
        <v>-28.814</v>
      </c>
      <c r="BD191" s="191">
        <f t="shared" si="113"/>
        <v>-5.676</v>
      </c>
      <c r="BE191" s="191">
        <f t="shared" si="114"/>
        <v>-98.6</v>
      </c>
      <c r="BF191" s="191">
        <f t="shared" si="115"/>
        <v>-236.9</v>
      </c>
    </row>
    <row r="192" spans="2:58">
      <c r="B192" s="3" t="s">
        <v>393</v>
      </c>
      <c r="C192" s="166" t="str">
        <f>_xlfn.XLOOKUP(B192,'2024.9'!B:B,'2024.9'!G:G)</f>
        <v>2019/07/30</v>
      </c>
      <c r="D192">
        <f>_xlfn.XLOOKUP(B192,'Sum 2024.7-2024.9'!B:B,'Sum 2024.7-2024.9'!D:D)</f>
        <v>0</v>
      </c>
      <c r="E192" t="str">
        <f>_xlfn.XLOOKUP(B192,'2024.9'!B:B,'2024.9'!C:C)</f>
        <v>服务营销中心</v>
      </c>
      <c r="F192" t="str">
        <f>_xlfn.XLOOKUP(B192,'2024.9'!B:B,'2024.9'!F:F)</f>
        <v>初级电气安装服务技师</v>
      </c>
      <c r="G192">
        <f>_xlfn.XLOOKUP(B192,'2024.9姓名及payroll计数'!A:A,'2024.9姓名及payroll计数'!B:B)</f>
        <v>1</v>
      </c>
      <c r="H192" s="10">
        <f>_xlfn.XLOOKUP(B192,'Sum 2024.7-2024.9'!B:B,'Sum 2024.7-2024.9'!H:H)</f>
        <v>7322.41</v>
      </c>
      <c r="I192" s="10">
        <f>IFERROR(AVERAGEIF(#REF!,B192,#REF!),0)</f>
        <v>0</v>
      </c>
      <c r="J192" s="10">
        <f>_xlfn.XLOOKUP(B192,'Sum 2024.7-2024.9'!B:B,'Sum 2024.7-2024.9'!J:J)</f>
        <v>3000</v>
      </c>
      <c r="K192" s="10">
        <f>IFERROR(AVERAGEIF(#REF!,B192,#REF!),0)</f>
        <v>0</v>
      </c>
      <c r="M192" s="10">
        <f>SUMIF('2024.9'!B:B,B192,'2024.9'!L:L)</f>
        <v>363.68</v>
      </c>
      <c r="O192" s="10">
        <f>SUMIF('2024.9'!B:B,B192,'2024.9'!N:N)</f>
        <v>9.09</v>
      </c>
      <c r="P192" s="10">
        <f>SUMIF('2024.9'!B:B,B192,'2024.9'!P:P)</f>
        <v>3.8</v>
      </c>
      <c r="R192" s="10">
        <f>SUMIF('2024.9'!B:B,B192,'2024.9'!M:M)</f>
        <v>90.92</v>
      </c>
      <c r="T192" s="10">
        <f>SUMIF('2024.9'!B:B,B192,'2024.9'!O:O)</f>
        <v>0</v>
      </c>
      <c r="U192" s="10">
        <f t="shared" si="78"/>
        <v>7322.41</v>
      </c>
      <c r="V192" s="10">
        <f t="shared" si="79"/>
        <v>7322.41</v>
      </c>
      <c r="W192" s="10">
        <f t="shared" si="80"/>
        <v>1098.3615</v>
      </c>
      <c r="X192" s="10">
        <f t="shared" si="81"/>
        <v>7322.41</v>
      </c>
      <c r="Y192" s="10">
        <f t="shared" si="82"/>
        <v>7322.41</v>
      </c>
      <c r="Z192" s="10">
        <f t="shared" si="83"/>
        <v>58.57928</v>
      </c>
      <c r="AA192" s="10">
        <f t="shared" si="84"/>
        <v>7322.41</v>
      </c>
      <c r="AB192" s="10">
        <f t="shared" si="85"/>
        <v>14.64482</v>
      </c>
      <c r="AC192" s="10">
        <f t="shared" si="86"/>
        <v>7322.41</v>
      </c>
      <c r="AD192" s="10">
        <f t="shared" si="87"/>
        <v>5626</v>
      </c>
      <c r="AE192" s="10">
        <f t="shared" si="88"/>
        <v>225.04</v>
      </c>
      <c r="AF192" s="10">
        <f t="shared" si="89"/>
        <v>7322.41</v>
      </c>
      <c r="AG192" s="10">
        <f t="shared" si="90"/>
        <v>7322.41</v>
      </c>
      <c r="AH192" s="10">
        <f t="shared" si="91"/>
        <v>366.1205</v>
      </c>
      <c r="AI192" s="10">
        <f t="shared" si="92"/>
        <v>-734.6815</v>
      </c>
      <c r="AJ192" s="10">
        <f t="shared" si="93"/>
        <v>-49.48928</v>
      </c>
      <c r="AK192" s="10">
        <f t="shared" si="94"/>
        <v>-10.84482</v>
      </c>
      <c r="AL192" s="10">
        <f t="shared" si="95"/>
        <v>-134.12</v>
      </c>
      <c r="AM192" s="10">
        <f t="shared" si="96"/>
        <v>-366.1205</v>
      </c>
      <c r="AN192" s="10">
        <f t="shared" si="97"/>
        <v>4546</v>
      </c>
      <c r="AO192" s="10">
        <f t="shared" si="98"/>
        <v>4546</v>
      </c>
      <c r="AP192" s="10">
        <f t="shared" si="99"/>
        <v>681.9</v>
      </c>
      <c r="AQ192" s="191">
        <f t="shared" si="100"/>
        <v>3000</v>
      </c>
      <c r="AR192" s="191">
        <f t="shared" si="101"/>
        <v>3000</v>
      </c>
      <c r="AS192" s="191">
        <f t="shared" si="102"/>
        <v>24</v>
      </c>
      <c r="AT192" s="191">
        <f t="shared" si="103"/>
        <v>3000</v>
      </c>
      <c r="AU192" s="191">
        <f t="shared" si="104"/>
        <v>6</v>
      </c>
      <c r="AV192" s="191">
        <f t="shared" si="105"/>
        <v>4340</v>
      </c>
      <c r="AW192" s="191">
        <f t="shared" si="106"/>
        <v>4340</v>
      </c>
      <c r="AX192" s="191">
        <f t="shared" si="107"/>
        <v>173.6</v>
      </c>
      <c r="AY192" s="191">
        <f t="shared" si="108"/>
        <v>3000</v>
      </c>
      <c r="AZ192" s="191">
        <f t="shared" si="109"/>
        <v>3000</v>
      </c>
      <c r="BA192" s="191">
        <f t="shared" si="110"/>
        <v>150</v>
      </c>
      <c r="BB192" s="191">
        <f t="shared" si="111"/>
        <v>-318.22</v>
      </c>
      <c r="BC192" s="191">
        <f t="shared" si="112"/>
        <v>-14.91</v>
      </c>
      <c r="BD192" s="191">
        <f t="shared" si="113"/>
        <v>-2.2</v>
      </c>
      <c r="BE192" s="191">
        <f t="shared" si="114"/>
        <v>-82.68</v>
      </c>
      <c r="BF192" s="191">
        <f t="shared" si="115"/>
        <v>-150</v>
      </c>
    </row>
    <row r="193" spans="2:58">
      <c r="B193" s="3" t="s">
        <v>398</v>
      </c>
      <c r="C193" s="166" t="str">
        <f>_xlfn.XLOOKUP(B193,'2024.9'!B:B,'2024.9'!G:G)</f>
        <v>2023/03/14</v>
      </c>
      <c r="D193">
        <f>_xlfn.XLOOKUP(B193,'Sum 2024.7-2024.9'!B:B,'Sum 2024.7-2024.9'!D:D)</f>
        <v>0</v>
      </c>
      <c r="E193" t="str">
        <f>_xlfn.XLOOKUP(B193,'2024.9'!B:B,'2024.9'!C:C)</f>
        <v>运营中心</v>
      </c>
      <c r="F193" t="str">
        <f>_xlfn.XLOOKUP(B193,'2024.9'!B:B,'2024.9'!F:F)</f>
        <v>装配电工</v>
      </c>
      <c r="G193">
        <f>_xlfn.XLOOKUP(B193,'2024.9姓名及payroll计数'!A:A,'2024.9姓名及payroll计数'!B:B)</f>
        <v>1</v>
      </c>
      <c r="H193" s="10">
        <f>_xlfn.XLOOKUP(B193,'Sum 2024.7-2024.9'!B:B,'Sum 2024.7-2024.9'!H:H)</f>
        <v>7796.27</v>
      </c>
      <c r="I193" s="10">
        <f>IFERROR(AVERAGEIF(#REF!,B193,#REF!),0)</f>
        <v>0</v>
      </c>
      <c r="J193" s="10">
        <f>_xlfn.XLOOKUP(B193,'Sum 2024.7-2024.9'!B:B,'Sum 2024.7-2024.9'!J:J)</f>
        <v>1900</v>
      </c>
      <c r="K193" s="10">
        <f>IFERROR(AVERAGEIF(#REF!,B193,#REF!),0)</f>
        <v>0</v>
      </c>
      <c r="M193" s="10">
        <f>SUMIF('2024.9'!B:B,B193,'2024.9'!L:L)</f>
        <v>363.68</v>
      </c>
      <c r="O193" s="10">
        <f>SUMIF('2024.9'!B:B,B193,'2024.9'!N:N)</f>
        <v>9.09</v>
      </c>
      <c r="P193" s="10">
        <f>SUMIF('2024.9'!B:B,B193,'2024.9'!P:P)</f>
        <v>3.8</v>
      </c>
      <c r="R193" s="10">
        <f>SUMIF('2024.9'!B:B,B193,'2024.9'!M:M)</f>
        <v>90.92</v>
      </c>
      <c r="T193" s="10">
        <f>SUMIF('2024.9'!B:B,B193,'2024.9'!O:O)</f>
        <v>0</v>
      </c>
      <c r="U193" s="10">
        <f t="shared" si="78"/>
        <v>7796.27</v>
      </c>
      <c r="V193" s="10">
        <f t="shared" si="79"/>
        <v>7796.27</v>
      </c>
      <c r="W193" s="10">
        <f t="shared" si="80"/>
        <v>1169.4405</v>
      </c>
      <c r="X193" s="10">
        <f t="shared" si="81"/>
        <v>7796.27</v>
      </c>
      <c r="Y193" s="10">
        <f t="shared" si="82"/>
        <v>7796.27</v>
      </c>
      <c r="Z193" s="10">
        <f t="shared" si="83"/>
        <v>62.37016</v>
      </c>
      <c r="AA193" s="10">
        <f t="shared" si="84"/>
        <v>7796.27</v>
      </c>
      <c r="AB193" s="10">
        <f t="shared" si="85"/>
        <v>15.59254</v>
      </c>
      <c r="AC193" s="10">
        <f t="shared" si="86"/>
        <v>7796.27</v>
      </c>
      <c r="AD193" s="10">
        <f t="shared" si="87"/>
        <v>5626</v>
      </c>
      <c r="AE193" s="10">
        <f t="shared" si="88"/>
        <v>225.04</v>
      </c>
      <c r="AF193" s="10">
        <f t="shared" si="89"/>
        <v>7796.27</v>
      </c>
      <c r="AG193" s="10">
        <f t="shared" si="90"/>
        <v>7796.27</v>
      </c>
      <c r="AH193" s="10">
        <f t="shared" si="91"/>
        <v>389.8135</v>
      </c>
      <c r="AI193" s="10">
        <f t="shared" si="92"/>
        <v>-805.7605</v>
      </c>
      <c r="AJ193" s="10">
        <f t="shared" si="93"/>
        <v>-53.28016</v>
      </c>
      <c r="AK193" s="10">
        <f t="shared" si="94"/>
        <v>-11.79254</v>
      </c>
      <c r="AL193" s="10">
        <f t="shared" si="95"/>
        <v>-134.12</v>
      </c>
      <c r="AM193" s="10">
        <f t="shared" si="96"/>
        <v>-389.8135</v>
      </c>
      <c r="AN193" s="10">
        <f t="shared" si="97"/>
        <v>4546</v>
      </c>
      <c r="AO193" s="10">
        <f t="shared" si="98"/>
        <v>4546</v>
      </c>
      <c r="AP193" s="10">
        <f t="shared" si="99"/>
        <v>681.9</v>
      </c>
      <c r="AQ193" s="191">
        <f t="shared" si="100"/>
        <v>1900</v>
      </c>
      <c r="AR193" s="191">
        <f t="shared" si="101"/>
        <v>1900</v>
      </c>
      <c r="AS193" s="191">
        <f t="shared" si="102"/>
        <v>15.2</v>
      </c>
      <c r="AT193" s="191">
        <f t="shared" si="103"/>
        <v>1900</v>
      </c>
      <c r="AU193" s="191">
        <f t="shared" si="104"/>
        <v>3.8</v>
      </c>
      <c r="AV193" s="191">
        <f t="shared" si="105"/>
        <v>4340</v>
      </c>
      <c r="AW193" s="191">
        <f t="shared" si="106"/>
        <v>4340</v>
      </c>
      <c r="AX193" s="191">
        <f t="shared" si="107"/>
        <v>173.6</v>
      </c>
      <c r="AY193" s="191">
        <f t="shared" si="108"/>
        <v>1900</v>
      </c>
      <c r="AZ193" s="191">
        <f t="shared" si="109"/>
        <v>1900</v>
      </c>
      <c r="BA193" s="191">
        <f t="shared" si="110"/>
        <v>95</v>
      </c>
      <c r="BB193" s="191">
        <f t="shared" si="111"/>
        <v>-318.22</v>
      </c>
      <c r="BC193" s="191">
        <f t="shared" si="112"/>
        <v>-6.11</v>
      </c>
      <c r="BD193" s="191">
        <f t="shared" si="113"/>
        <v>0</v>
      </c>
      <c r="BE193" s="191">
        <f t="shared" si="114"/>
        <v>-82.68</v>
      </c>
      <c r="BF193" s="191">
        <f t="shared" si="115"/>
        <v>-95</v>
      </c>
    </row>
    <row r="194" spans="2:58">
      <c r="B194" s="3" t="s">
        <v>399</v>
      </c>
      <c r="C194" s="166" t="str">
        <f>_xlfn.XLOOKUP(B194,'2024.9'!B:B,'2024.9'!G:G)</f>
        <v>2020/07/01</v>
      </c>
      <c r="D194">
        <f>_xlfn.XLOOKUP(B194,'Sum 2024.7-2024.9'!B:B,'Sum 2024.7-2024.9'!D:D)</f>
        <v>0</v>
      </c>
      <c r="E194" t="str">
        <f>_xlfn.XLOOKUP(B194,'2024.9'!B:B,'2024.9'!C:C)</f>
        <v>运营中心</v>
      </c>
      <c r="F194" t="str">
        <f>_xlfn.XLOOKUP(B194,'2024.9'!B:B,'2024.9'!F:F)</f>
        <v>测试技师</v>
      </c>
      <c r="G194">
        <f>_xlfn.XLOOKUP(B194,'2024.9姓名及payroll计数'!A:A,'2024.9姓名及payroll计数'!B:B)</f>
        <v>1</v>
      </c>
      <c r="H194" s="10">
        <f>_xlfn.XLOOKUP(B194,'Sum 2024.7-2024.9'!B:B,'Sum 2024.7-2024.9'!H:H)</f>
        <v>7201.27</v>
      </c>
      <c r="I194" s="10">
        <f>IFERROR(AVERAGEIF(#REF!,B194,#REF!),0)</f>
        <v>0</v>
      </c>
      <c r="J194" s="10">
        <f>_xlfn.XLOOKUP(B194,'Sum 2024.7-2024.9'!B:B,'Sum 2024.7-2024.9'!J:J)</f>
        <v>1900</v>
      </c>
      <c r="K194" s="10">
        <f>IFERROR(AVERAGEIF(#REF!,B194,#REF!),0)</f>
        <v>0</v>
      </c>
      <c r="M194" s="10">
        <f>SUMIF('2024.9'!B:B,B194,'2024.9'!L:L)</f>
        <v>363.68</v>
      </c>
      <c r="O194" s="10">
        <f>SUMIF('2024.9'!B:B,B194,'2024.9'!N:N)</f>
        <v>9.09</v>
      </c>
      <c r="P194" s="10">
        <f>SUMIF('2024.9'!B:B,B194,'2024.9'!P:P)</f>
        <v>3.8</v>
      </c>
      <c r="R194" s="10">
        <f>SUMIF('2024.9'!B:B,B194,'2024.9'!M:M)</f>
        <v>90.92</v>
      </c>
      <c r="T194" s="10">
        <f>SUMIF('2024.9'!B:B,B194,'2024.9'!O:O)</f>
        <v>100</v>
      </c>
      <c r="U194" s="10">
        <f t="shared" si="78"/>
        <v>7201.27</v>
      </c>
      <c r="V194" s="10">
        <f t="shared" si="79"/>
        <v>7201.27</v>
      </c>
      <c r="W194" s="10">
        <f t="shared" si="80"/>
        <v>1080.1905</v>
      </c>
      <c r="X194" s="10">
        <f t="shared" si="81"/>
        <v>7201.27</v>
      </c>
      <c r="Y194" s="10">
        <f t="shared" si="82"/>
        <v>7201.27</v>
      </c>
      <c r="Z194" s="10">
        <f t="shared" si="83"/>
        <v>57.61016</v>
      </c>
      <c r="AA194" s="10">
        <f t="shared" si="84"/>
        <v>7201.27</v>
      </c>
      <c r="AB194" s="10">
        <f t="shared" si="85"/>
        <v>14.40254</v>
      </c>
      <c r="AC194" s="10">
        <f t="shared" si="86"/>
        <v>7201.27</v>
      </c>
      <c r="AD194" s="10">
        <f t="shared" si="87"/>
        <v>5626</v>
      </c>
      <c r="AE194" s="10">
        <f t="shared" si="88"/>
        <v>225.04</v>
      </c>
      <c r="AF194" s="10">
        <f t="shared" si="89"/>
        <v>7201.27</v>
      </c>
      <c r="AG194" s="10">
        <f t="shared" si="90"/>
        <v>7201.27</v>
      </c>
      <c r="AH194" s="10">
        <f t="shared" si="91"/>
        <v>360.0635</v>
      </c>
      <c r="AI194" s="10">
        <f t="shared" si="92"/>
        <v>-716.5105</v>
      </c>
      <c r="AJ194" s="10">
        <f t="shared" si="93"/>
        <v>-48.52016</v>
      </c>
      <c r="AK194" s="10">
        <f t="shared" si="94"/>
        <v>-10.60254</v>
      </c>
      <c r="AL194" s="10">
        <f t="shared" si="95"/>
        <v>-134.12</v>
      </c>
      <c r="AM194" s="10">
        <f t="shared" si="96"/>
        <v>-260.0635</v>
      </c>
      <c r="AN194" s="10">
        <f t="shared" si="97"/>
        <v>4546</v>
      </c>
      <c r="AO194" s="10">
        <f t="shared" si="98"/>
        <v>4546</v>
      </c>
      <c r="AP194" s="10">
        <f t="shared" si="99"/>
        <v>681.9</v>
      </c>
      <c r="AQ194" s="191">
        <f t="shared" si="100"/>
        <v>1900</v>
      </c>
      <c r="AR194" s="191">
        <f t="shared" si="101"/>
        <v>1900</v>
      </c>
      <c r="AS194" s="191">
        <f t="shared" si="102"/>
        <v>15.2</v>
      </c>
      <c r="AT194" s="191">
        <f t="shared" si="103"/>
        <v>1900</v>
      </c>
      <c r="AU194" s="191">
        <f t="shared" si="104"/>
        <v>3.8</v>
      </c>
      <c r="AV194" s="191">
        <f t="shared" si="105"/>
        <v>4340</v>
      </c>
      <c r="AW194" s="191">
        <f t="shared" si="106"/>
        <v>4340</v>
      </c>
      <c r="AX194" s="191">
        <f t="shared" si="107"/>
        <v>173.6</v>
      </c>
      <c r="AY194" s="191">
        <f t="shared" si="108"/>
        <v>1900</v>
      </c>
      <c r="AZ194" s="191">
        <f t="shared" si="109"/>
        <v>1900</v>
      </c>
      <c r="BA194" s="191">
        <f t="shared" si="110"/>
        <v>95</v>
      </c>
      <c r="BB194" s="191">
        <f t="shared" si="111"/>
        <v>-318.22</v>
      </c>
      <c r="BC194" s="191">
        <f t="shared" si="112"/>
        <v>-6.11</v>
      </c>
      <c r="BD194" s="191">
        <f t="shared" si="113"/>
        <v>0</v>
      </c>
      <c r="BE194" s="191">
        <f t="shared" si="114"/>
        <v>-82.68</v>
      </c>
      <c r="BF194" s="191">
        <f t="shared" si="115"/>
        <v>0</v>
      </c>
    </row>
    <row r="195" spans="2:58">
      <c r="B195" s="3" t="s">
        <v>400</v>
      </c>
      <c r="C195" s="166">
        <f>_xlfn.XLOOKUP(B195,'2024.9'!B:B,'2024.9'!G:G)</f>
        <v>44782</v>
      </c>
      <c r="D195">
        <f>_xlfn.XLOOKUP(B195,'Sum 2024.7-2024.9'!B:B,'Sum 2024.7-2024.9'!D:D)</f>
        <v>0</v>
      </c>
      <c r="E195" t="str">
        <f>_xlfn.XLOOKUP(B195,'2024.9'!B:B,'2024.9'!C:C)</f>
        <v>运营中心</v>
      </c>
      <c r="F195" t="str">
        <f>_xlfn.XLOOKUP(B195,'2024.9'!B:B,'2024.9'!F:F)</f>
        <v>质检员</v>
      </c>
      <c r="G195">
        <f>_xlfn.XLOOKUP(B195,'2024.9姓名及payroll计数'!A:A,'2024.9姓名及payroll计数'!B:B)</f>
        <v>1</v>
      </c>
      <c r="H195" s="10">
        <f>_xlfn.XLOOKUP(B195,'Sum 2024.7-2024.9'!B:B,'Sum 2024.7-2024.9'!H:H)</f>
        <v>5890.84</v>
      </c>
      <c r="I195" s="10">
        <f>IFERROR(AVERAGEIF(#REF!,B195,#REF!),0)</f>
        <v>0</v>
      </c>
      <c r="J195" s="10">
        <f>_xlfn.XLOOKUP(B195,'Sum 2024.7-2024.9'!B:B,'Sum 2024.7-2024.9'!J:J)</f>
        <v>2120</v>
      </c>
      <c r="K195" s="10">
        <f>IFERROR(AVERAGEIF(#REF!,B195,#REF!),0)</f>
        <v>0</v>
      </c>
      <c r="M195" s="10">
        <f>SUMIF('2024.9'!B:B,B195,'2024.9'!L:L)</f>
        <v>363.68</v>
      </c>
      <c r="O195" s="10">
        <f>SUMIF('2024.9'!B:B,B195,'2024.9'!N:N)</f>
        <v>9.09</v>
      </c>
      <c r="P195" s="10">
        <f>SUMIF('2024.9'!B:B,B195,'2024.9'!P:P)</f>
        <v>3.8</v>
      </c>
      <c r="R195" s="10">
        <f>SUMIF('2024.9'!B:B,B195,'2024.9'!M:M)</f>
        <v>90.92</v>
      </c>
      <c r="T195" s="10">
        <f>SUMIF('2024.9'!B:B,B195,'2024.9'!O:O)</f>
        <v>0</v>
      </c>
      <c r="U195" s="10">
        <f t="shared" si="78"/>
        <v>5890.84</v>
      </c>
      <c r="V195" s="10">
        <f t="shared" si="79"/>
        <v>5890.84</v>
      </c>
      <c r="W195" s="10">
        <f t="shared" si="80"/>
        <v>883.626</v>
      </c>
      <c r="X195" s="10">
        <f t="shared" si="81"/>
        <v>5890.84</v>
      </c>
      <c r="Y195" s="10">
        <f t="shared" si="82"/>
        <v>5890.84</v>
      </c>
      <c r="Z195" s="10">
        <f t="shared" si="83"/>
        <v>47.12672</v>
      </c>
      <c r="AA195" s="10">
        <f t="shared" si="84"/>
        <v>5890.84</v>
      </c>
      <c r="AB195" s="10">
        <f t="shared" si="85"/>
        <v>11.78168</v>
      </c>
      <c r="AC195" s="10">
        <f t="shared" si="86"/>
        <v>5890.84</v>
      </c>
      <c r="AD195" s="10">
        <f t="shared" si="87"/>
        <v>5626</v>
      </c>
      <c r="AE195" s="10">
        <f t="shared" si="88"/>
        <v>225.04</v>
      </c>
      <c r="AF195" s="10">
        <f t="shared" si="89"/>
        <v>5890.84</v>
      </c>
      <c r="AG195" s="10">
        <f t="shared" si="90"/>
        <v>5890.84</v>
      </c>
      <c r="AH195" s="10">
        <f t="shared" si="91"/>
        <v>294.542</v>
      </c>
      <c r="AI195" s="10">
        <f t="shared" si="92"/>
        <v>-519.946</v>
      </c>
      <c r="AJ195" s="10">
        <f t="shared" si="93"/>
        <v>-38.03672</v>
      </c>
      <c r="AK195" s="10">
        <f t="shared" si="94"/>
        <v>-7.98168</v>
      </c>
      <c r="AL195" s="10">
        <f t="shared" si="95"/>
        <v>-134.12</v>
      </c>
      <c r="AM195" s="10">
        <f t="shared" si="96"/>
        <v>-294.542</v>
      </c>
      <c r="AN195" s="10">
        <f t="shared" si="97"/>
        <v>4546</v>
      </c>
      <c r="AO195" s="10">
        <f t="shared" si="98"/>
        <v>4546</v>
      </c>
      <c r="AP195" s="10">
        <f t="shared" si="99"/>
        <v>681.9</v>
      </c>
      <c r="AQ195" s="191">
        <f t="shared" si="100"/>
        <v>2120</v>
      </c>
      <c r="AR195" s="191">
        <f t="shared" si="101"/>
        <v>2120</v>
      </c>
      <c r="AS195" s="191">
        <f t="shared" si="102"/>
        <v>16.96</v>
      </c>
      <c r="AT195" s="191">
        <f t="shared" si="103"/>
        <v>2120</v>
      </c>
      <c r="AU195" s="191">
        <f t="shared" si="104"/>
        <v>4.24</v>
      </c>
      <c r="AV195" s="191">
        <f t="shared" si="105"/>
        <v>4340</v>
      </c>
      <c r="AW195" s="191">
        <f t="shared" si="106"/>
        <v>4340</v>
      </c>
      <c r="AX195" s="191">
        <f t="shared" si="107"/>
        <v>173.6</v>
      </c>
      <c r="AY195" s="191">
        <f t="shared" si="108"/>
        <v>2120</v>
      </c>
      <c r="AZ195" s="191">
        <f t="shared" si="109"/>
        <v>2120</v>
      </c>
      <c r="BA195" s="191">
        <f t="shared" si="110"/>
        <v>106</v>
      </c>
      <c r="BB195" s="191">
        <f t="shared" si="111"/>
        <v>-318.22</v>
      </c>
      <c r="BC195" s="191">
        <f t="shared" si="112"/>
        <v>-7.87</v>
      </c>
      <c r="BD195" s="191">
        <f t="shared" si="113"/>
        <v>-0.44</v>
      </c>
      <c r="BE195" s="191">
        <f t="shared" si="114"/>
        <v>-82.68</v>
      </c>
      <c r="BF195" s="191">
        <f t="shared" si="115"/>
        <v>-106</v>
      </c>
    </row>
    <row r="196" spans="2:58">
      <c r="B196" s="3" t="s">
        <v>401</v>
      </c>
      <c r="C196" s="166" t="str">
        <f>_xlfn.XLOOKUP(B196,'2024.9'!B:B,'2024.9'!G:G)</f>
        <v>2020/02/10</v>
      </c>
      <c r="D196">
        <f>_xlfn.XLOOKUP(B196,'Sum 2024.7-2024.9'!B:B,'Sum 2024.7-2024.9'!D:D)</f>
        <v>0</v>
      </c>
      <c r="E196" t="str">
        <f>_xlfn.XLOOKUP(B196,'2024.9'!B:B,'2024.9'!C:C)</f>
        <v>运营中心</v>
      </c>
      <c r="F196" t="str">
        <f>_xlfn.XLOOKUP(B196,'2024.9'!B:B,'2024.9'!F:F)</f>
        <v>安全环保专员</v>
      </c>
      <c r="G196">
        <f>_xlfn.XLOOKUP(B196,'2024.9姓名及payroll计数'!A:A,'2024.9姓名及payroll计数'!B:B)</f>
        <v>1</v>
      </c>
      <c r="H196" s="10">
        <f>_xlfn.XLOOKUP(B196,'Sum 2024.7-2024.9'!B:B,'Sum 2024.7-2024.9'!H:H)</f>
        <v>6864</v>
      </c>
      <c r="I196" s="10">
        <f>IFERROR(AVERAGEIF(#REF!,B196,#REF!),0)</f>
        <v>0</v>
      </c>
      <c r="J196" s="10">
        <f>_xlfn.XLOOKUP(B196,'Sum 2024.7-2024.9'!B:B,'Sum 2024.7-2024.9'!J:J)</f>
        <v>2240</v>
      </c>
      <c r="K196" s="10">
        <f>IFERROR(AVERAGEIF(#REF!,B196,#REF!),0)</f>
        <v>0</v>
      </c>
      <c r="M196" s="10">
        <f>SUMIF('2024.9'!B:B,B196,'2024.9'!L:L)</f>
        <v>363.68</v>
      </c>
      <c r="O196" s="10">
        <f>SUMIF('2024.9'!B:B,B196,'2024.9'!N:N)</f>
        <v>9.09</v>
      </c>
      <c r="P196" s="10">
        <f>SUMIF('2024.9'!B:B,B196,'2024.9'!P:P)</f>
        <v>3.8</v>
      </c>
      <c r="R196" s="10">
        <f>SUMIF('2024.9'!B:B,B196,'2024.9'!M:M)</f>
        <v>90.92</v>
      </c>
      <c r="T196" s="10">
        <f>SUMIF('2024.9'!B:B,B196,'2024.9'!O:O)</f>
        <v>0</v>
      </c>
      <c r="U196" s="10">
        <f t="shared" si="78"/>
        <v>6864</v>
      </c>
      <c r="V196" s="10">
        <f t="shared" si="79"/>
        <v>6864</v>
      </c>
      <c r="W196" s="10">
        <f t="shared" si="80"/>
        <v>1029.6</v>
      </c>
      <c r="X196" s="10">
        <f t="shared" si="81"/>
        <v>6864</v>
      </c>
      <c r="Y196" s="10">
        <f t="shared" si="82"/>
        <v>6864</v>
      </c>
      <c r="Z196" s="10">
        <f t="shared" si="83"/>
        <v>54.912</v>
      </c>
      <c r="AA196" s="10">
        <f t="shared" si="84"/>
        <v>6864</v>
      </c>
      <c r="AB196" s="10">
        <f t="shared" si="85"/>
        <v>13.728</v>
      </c>
      <c r="AC196" s="10">
        <f t="shared" si="86"/>
        <v>6864</v>
      </c>
      <c r="AD196" s="10">
        <f t="shared" si="87"/>
        <v>5626</v>
      </c>
      <c r="AE196" s="10">
        <f t="shared" si="88"/>
        <v>225.04</v>
      </c>
      <c r="AF196" s="10">
        <f t="shared" si="89"/>
        <v>6864</v>
      </c>
      <c r="AG196" s="10">
        <f t="shared" si="90"/>
        <v>6864</v>
      </c>
      <c r="AH196" s="10">
        <f t="shared" si="91"/>
        <v>343.2</v>
      </c>
      <c r="AI196" s="10">
        <f t="shared" si="92"/>
        <v>-665.92</v>
      </c>
      <c r="AJ196" s="10">
        <f t="shared" si="93"/>
        <v>-45.822</v>
      </c>
      <c r="AK196" s="10">
        <f t="shared" si="94"/>
        <v>-9.928</v>
      </c>
      <c r="AL196" s="10">
        <f t="shared" si="95"/>
        <v>-134.12</v>
      </c>
      <c r="AM196" s="10">
        <f t="shared" si="96"/>
        <v>-343.2</v>
      </c>
      <c r="AN196" s="10">
        <f t="shared" si="97"/>
        <v>4546</v>
      </c>
      <c r="AO196" s="10">
        <f t="shared" si="98"/>
        <v>4546</v>
      </c>
      <c r="AP196" s="10">
        <f t="shared" si="99"/>
        <v>681.9</v>
      </c>
      <c r="AQ196" s="191">
        <f t="shared" si="100"/>
        <v>2240</v>
      </c>
      <c r="AR196" s="191">
        <f t="shared" si="101"/>
        <v>2240</v>
      </c>
      <c r="AS196" s="191">
        <f t="shared" si="102"/>
        <v>17.92</v>
      </c>
      <c r="AT196" s="191">
        <f t="shared" si="103"/>
        <v>2240</v>
      </c>
      <c r="AU196" s="191">
        <f t="shared" si="104"/>
        <v>4.48</v>
      </c>
      <c r="AV196" s="191">
        <f t="shared" si="105"/>
        <v>4340</v>
      </c>
      <c r="AW196" s="191">
        <f t="shared" si="106"/>
        <v>4340</v>
      </c>
      <c r="AX196" s="191">
        <f t="shared" si="107"/>
        <v>173.6</v>
      </c>
      <c r="AY196" s="191">
        <f t="shared" si="108"/>
        <v>2240</v>
      </c>
      <c r="AZ196" s="191">
        <f t="shared" si="109"/>
        <v>2240</v>
      </c>
      <c r="BA196" s="191">
        <f t="shared" si="110"/>
        <v>112</v>
      </c>
      <c r="BB196" s="191">
        <f t="shared" si="111"/>
        <v>-318.22</v>
      </c>
      <c r="BC196" s="191">
        <f t="shared" si="112"/>
        <v>-8.83</v>
      </c>
      <c r="BD196" s="191">
        <f t="shared" si="113"/>
        <v>-0.68</v>
      </c>
      <c r="BE196" s="191">
        <f t="shared" si="114"/>
        <v>-82.68</v>
      </c>
      <c r="BF196" s="191">
        <f t="shared" si="115"/>
        <v>-112</v>
      </c>
    </row>
    <row r="197" spans="2:58">
      <c r="B197" s="3" t="s">
        <v>402</v>
      </c>
      <c r="C197" s="166" t="str">
        <f>_xlfn.XLOOKUP(B197,'2024.9'!B:B,'2024.9'!G:G)</f>
        <v>2023/05/22</v>
      </c>
      <c r="D197">
        <f>_xlfn.XLOOKUP(B197,'Sum 2024.7-2024.9'!B:B,'Sum 2024.7-2024.9'!D:D)</f>
        <v>0</v>
      </c>
      <c r="E197" t="str">
        <f>_xlfn.XLOOKUP(B197,'2024.9'!B:B,'2024.9'!C:C)</f>
        <v>服务营销中心</v>
      </c>
      <c r="F197" t="str">
        <f>_xlfn.XLOOKUP(B197,'2024.9'!B:B,'2024.9'!F:F)</f>
        <v>中国区售后服务高级经理</v>
      </c>
      <c r="G197">
        <f>_xlfn.XLOOKUP(B197,'2024.9姓名及payroll计数'!A:A,'2024.9姓名及payroll计数'!B:B)</f>
        <v>1</v>
      </c>
      <c r="H197" s="10">
        <f>_xlfn.XLOOKUP(B197,'Sum 2024.7-2024.9'!B:B,'Sum 2024.7-2024.9'!H:H)</f>
        <v>28096.5</v>
      </c>
      <c r="I197" s="10">
        <f>IFERROR(AVERAGEIF(#REF!,B197,#REF!),0)</f>
        <v>0</v>
      </c>
      <c r="J197" s="10">
        <f>_xlfn.XLOOKUP(B197,'Sum 2024.7-2024.9'!B:B,'Sum 2024.7-2024.9'!J:J)</f>
        <v>12400</v>
      </c>
      <c r="K197" s="10">
        <f>IFERROR(AVERAGEIF(#REF!,B197,#REF!),0)</f>
        <v>0</v>
      </c>
      <c r="M197" s="10">
        <f>SUMIF('2024.9'!B:B,B197,'2024.9'!L:L)</f>
        <v>363.68</v>
      </c>
      <c r="O197" s="10">
        <f>SUMIF('2024.9'!B:B,B197,'2024.9'!N:N)</f>
        <v>9.09</v>
      </c>
      <c r="P197" s="10">
        <f>SUMIF('2024.9'!B:B,B197,'2024.9'!P:P)</f>
        <v>3.8</v>
      </c>
      <c r="R197" s="10">
        <f>SUMIF('2024.9'!B:B,B197,'2024.9'!M:M)</f>
        <v>90.92</v>
      </c>
      <c r="T197" s="10">
        <f>SUMIF('2024.9'!B:B,B197,'2024.9'!O:O)</f>
        <v>3128</v>
      </c>
      <c r="U197" s="10">
        <f t="shared" si="78"/>
        <v>28096.5</v>
      </c>
      <c r="V197" s="10">
        <f t="shared" si="79"/>
        <v>26421</v>
      </c>
      <c r="W197" s="10">
        <f t="shared" si="80"/>
        <v>3963.15</v>
      </c>
      <c r="X197" s="10">
        <f t="shared" si="81"/>
        <v>28096.5</v>
      </c>
      <c r="Y197" s="10">
        <f t="shared" si="82"/>
        <v>27234</v>
      </c>
      <c r="Z197" s="10">
        <f t="shared" si="83"/>
        <v>217.872</v>
      </c>
      <c r="AA197" s="10">
        <f t="shared" si="84"/>
        <v>28096.5</v>
      </c>
      <c r="AB197" s="10">
        <f t="shared" si="85"/>
        <v>56.193</v>
      </c>
      <c r="AC197" s="10">
        <f t="shared" si="86"/>
        <v>28096.5</v>
      </c>
      <c r="AD197" s="10">
        <f t="shared" si="87"/>
        <v>5626</v>
      </c>
      <c r="AE197" s="10">
        <f t="shared" si="88"/>
        <v>225.04</v>
      </c>
      <c r="AF197" s="10">
        <f t="shared" si="89"/>
        <v>28096.5</v>
      </c>
      <c r="AG197" s="10">
        <f t="shared" si="90"/>
        <v>28096.5</v>
      </c>
      <c r="AH197" s="10">
        <f t="shared" si="91"/>
        <v>1404.825</v>
      </c>
      <c r="AI197" s="10">
        <f t="shared" si="92"/>
        <v>-3599.47</v>
      </c>
      <c r="AJ197" s="10">
        <f t="shared" si="93"/>
        <v>-208.782</v>
      </c>
      <c r="AK197" s="10">
        <f t="shared" si="94"/>
        <v>-52.393</v>
      </c>
      <c r="AL197" s="10">
        <f t="shared" si="95"/>
        <v>-134.12</v>
      </c>
      <c r="AM197" s="10">
        <f t="shared" si="96"/>
        <v>0</v>
      </c>
      <c r="AN197" s="10">
        <f t="shared" si="97"/>
        <v>12400</v>
      </c>
      <c r="AO197" s="10">
        <f t="shared" si="98"/>
        <v>12400</v>
      </c>
      <c r="AP197" s="10">
        <f t="shared" si="99"/>
        <v>1860</v>
      </c>
      <c r="AQ197" s="191">
        <f t="shared" si="100"/>
        <v>12400</v>
      </c>
      <c r="AR197" s="191">
        <f t="shared" si="101"/>
        <v>12400</v>
      </c>
      <c r="AS197" s="191">
        <f t="shared" si="102"/>
        <v>99.2</v>
      </c>
      <c r="AT197" s="191">
        <f t="shared" si="103"/>
        <v>12400</v>
      </c>
      <c r="AU197" s="191">
        <f t="shared" si="104"/>
        <v>24.8</v>
      </c>
      <c r="AV197" s="191">
        <f t="shared" si="105"/>
        <v>12400</v>
      </c>
      <c r="AW197" s="191">
        <f t="shared" si="106"/>
        <v>5626</v>
      </c>
      <c r="AX197" s="191">
        <f t="shared" si="107"/>
        <v>225.04</v>
      </c>
      <c r="AY197" s="191">
        <f t="shared" si="108"/>
        <v>12400</v>
      </c>
      <c r="AZ197" s="191">
        <f t="shared" si="109"/>
        <v>12400</v>
      </c>
      <c r="BA197" s="191">
        <f t="shared" si="110"/>
        <v>620</v>
      </c>
      <c r="BB197" s="191">
        <f t="shared" si="111"/>
        <v>-1496.32</v>
      </c>
      <c r="BC197" s="191">
        <f t="shared" si="112"/>
        <v>-90.11</v>
      </c>
      <c r="BD197" s="191">
        <f t="shared" si="113"/>
        <v>-21</v>
      </c>
      <c r="BE197" s="191">
        <f t="shared" si="114"/>
        <v>-134.12</v>
      </c>
      <c r="BF197" s="191">
        <f t="shared" si="115"/>
        <v>0</v>
      </c>
    </row>
    <row r="198" spans="2:58">
      <c r="B198" s="3" t="s">
        <v>404</v>
      </c>
      <c r="C198" s="166" t="str">
        <f>_xlfn.XLOOKUP(B198,'2024.9'!B:B,'2024.9'!G:G)</f>
        <v>2024/03/25</v>
      </c>
      <c r="D198">
        <f>_xlfn.XLOOKUP(B198,'Sum 2024.7-2024.9'!B:B,'Sum 2024.7-2024.9'!D:D)</f>
        <v>0</v>
      </c>
      <c r="E198" t="str">
        <f>_xlfn.XLOOKUP(B198,'2024.9'!B:B,'2024.9'!C:C)</f>
        <v>服务营销中心</v>
      </c>
      <c r="F198" t="str">
        <f>_xlfn.XLOOKUP(B198,'2024.9'!B:B,'2024.9'!F:F)</f>
        <v>机械服务工程师（成都）</v>
      </c>
      <c r="G198">
        <f>_xlfn.XLOOKUP(B198,'2024.9姓名及payroll计数'!A:A,'2024.9姓名及payroll计数'!B:B)</f>
        <v>1</v>
      </c>
      <c r="H198" s="10">
        <f>_xlfn.XLOOKUP(B198,'Sum 2024.7-2024.9'!B:B,'Sum 2024.7-2024.9'!H:H)</f>
        <v>7404.51</v>
      </c>
      <c r="I198" s="10">
        <f>IFERROR(AVERAGEIF(#REF!,B198,#REF!),0)</f>
        <v>0</v>
      </c>
      <c r="J198" s="10">
        <f>_xlfn.XLOOKUP(B198,'Sum 2024.7-2024.9'!B:B,'Sum 2024.7-2024.9'!J:J)</f>
        <v>3128</v>
      </c>
      <c r="K198" s="10">
        <f>IFERROR(AVERAGEIF(#REF!,B198,#REF!),0)</f>
        <v>0</v>
      </c>
      <c r="M198" s="10">
        <f>SUMIF('2024.9'!B:B,B198,'2024.9'!L:L)</f>
        <v>0</v>
      </c>
      <c r="O198" s="10">
        <f>SUMIF('2024.9'!B:B,B198,'2024.9'!N:N)</f>
        <v>0</v>
      </c>
      <c r="P198" s="10">
        <f>SUMIF('2024.9'!B:B,B198,'2024.9'!P:P)</f>
        <v>0</v>
      </c>
      <c r="R198" s="10">
        <f>SUMIF('2024.9'!B:B,B198,'2024.9'!M:M)</f>
        <v>0</v>
      </c>
      <c r="T198" s="10">
        <f>SUMIF('2024.9'!B:B,B198,'2024.9'!O:O)</f>
        <v>0</v>
      </c>
      <c r="U198" s="10">
        <f t="shared" ref="U198:U242" si="116">IF(I198&gt;0,MAX(I198,$U$4),MAX(H198,$U$4))</f>
        <v>7404.51</v>
      </c>
      <c r="V198" s="10">
        <f t="shared" ref="V198:V242" si="117">MIN(U198,$V$4)</f>
        <v>7404.51</v>
      </c>
      <c r="W198" s="10">
        <f t="shared" ref="W198:W242" si="118">V198*$W$4*G198</f>
        <v>1110.6765</v>
      </c>
      <c r="X198" s="10">
        <f t="shared" ref="X198:X242" si="119">IF(I198&gt;0,MAX(I198,$X$4),MAX(H198,$X$4))</f>
        <v>7404.51</v>
      </c>
      <c r="Y198" s="10">
        <f t="shared" ref="Y198:Y242" si="120">MIN(X198,$Y$4)</f>
        <v>7404.51</v>
      </c>
      <c r="Z198" s="10">
        <f t="shared" ref="Z198:Z242" si="121">Y198*$Z$4*G198</f>
        <v>59.23608</v>
      </c>
      <c r="AA198" s="10">
        <f t="shared" ref="AA198:AA242" si="122">IF(I198&gt;0,I198,H198)</f>
        <v>7404.51</v>
      </c>
      <c r="AB198" s="10">
        <f t="shared" ref="AB198:AB242" si="123">AA198*$AB$4*G198</f>
        <v>14.80902</v>
      </c>
      <c r="AC198" s="10">
        <f t="shared" ref="AC198:AC242" si="124">IF(I198&gt;0,MAX(I198,$AC$4),MAX(H198,$AC$4))</f>
        <v>7404.51</v>
      </c>
      <c r="AD198" s="10">
        <f t="shared" ref="AD198:AD242" si="125">MIN(AC198,$AD$4)</f>
        <v>5626</v>
      </c>
      <c r="AE198" s="10">
        <f t="shared" ref="AE198:AE242" si="126">AD198*$AE$4*G198</f>
        <v>225.04</v>
      </c>
      <c r="AF198" s="10">
        <f t="shared" ref="AF198:AF242" si="127">IF(I198&gt;0,MAX(I198,$AF$4),MAX(H198,$AF$4))</f>
        <v>7404.51</v>
      </c>
      <c r="AG198" s="10">
        <f t="shared" ref="AG198:AG242" si="128">MIN(AF198,$AG$4)</f>
        <v>7404.51</v>
      </c>
      <c r="AH198" s="10">
        <f t="shared" ref="AH198:AH242" si="129">AG198*$AH$4*G198</f>
        <v>370.2255</v>
      </c>
      <c r="AI198" s="10">
        <f t="shared" ref="AI198:AI242" si="130">MIN(M198-W198,0)</f>
        <v>-1110.6765</v>
      </c>
      <c r="AJ198" s="10">
        <f t="shared" ref="AJ198:AJ242" si="131">MIN(O198-Z198,0)</f>
        <v>-59.23608</v>
      </c>
      <c r="AK198" s="10">
        <f t="shared" ref="AK198:AK242" si="132">MIN(P198-AB198,0)</f>
        <v>-14.80902</v>
      </c>
      <c r="AL198" s="10">
        <f t="shared" ref="AL198:AL242" si="133">MIN(R198-AE198,0)</f>
        <v>-225.04</v>
      </c>
      <c r="AM198" s="10">
        <f t="shared" ref="AM198:AM242" si="134">MIN(T198-AH198,0)</f>
        <v>-370.2255</v>
      </c>
      <c r="AN198" s="10">
        <f t="shared" ref="AN198:AN242" si="135">IF(K198&gt;0,MAX(K198,$AN$4),MAX(J198,$AN$4))</f>
        <v>4546</v>
      </c>
      <c r="AO198" s="10">
        <f t="shared" ref="AO198:AO242" si="136">MIN(AN198,$AO$4)</f>
        <v>4546</v>
      </c>
      <c r="AP198" s="10">
        <f t="shared" ref="AP198:AP242" si="137">AO198*$AP$4*G198</f>
        <v>681.9</v>
      </c>
      <c r="AQ198" s="191">
        <f t="shared" ref="AQ198:AQ242" si="138">IF(K198&gt;0,MAX(K198,$AQ$4),MAX(J198,$AQ$4))</f>
        <v>3128</v>
      </c>
      <c r="AR198" s="191">
        <f t="shared" ref="AR198:AR242" si="139">MIN(AQ198,$AR$4)</f>
        <v>3128</v>
      </c>
      <c r="AS198" s="191">
        <f t="shared" ref="AS198:AS242" si="140">AR198*$AS$4*G198</f>
        <v>25.024</v>
      </c>
      <c r="AT198" s="191">
        <f t="shared" ref="AT198:AT242" si="141">IF(K198&gt;0,K198,J198)</f>
        <v>3128</v>
      </c>
      <c r="AU198" s="191">
        <f t="shared" ref="AU198:AU242" si="142">AT198*$AU$4*G198</f>
        <v>6.256</v>
      </c>
      <c r="AV198" s="191">
        <f t="shared" ref="AV198:AV242" si="143">IF(K198&gt;0,MAX(K198,$AV$4),MAX(J198,$AV$4))</f>
        <v>4340</v>
      </c>
      <c r="AW198" s="191">
        <f t="shared" ref="AW198:AW242" si="144">MIN(AV198,$AW$4)</f>
        <v>4340</v>
      </c>
      <c r="AX198" s="191">
        <f t="shared" ref="AX198:AX242" si="145">AW198*$AX$4*G198</f>
        <v>173.6</v>
      </c>
      <c r="AY198" s="191">
        <f t="shared" ref="AY198:AY242" si="146">IF(K198&gt;0,MAX(K198,$AY$4),MAX(J198,$AY$4))</f>
        <v>3128</v>
      </c>
      <c r="AZ198" s="191">
        <f t="shared" ref="AZ198:AZ242" si="147">MIN(AY198,$AZ$4)</f>
        <v>3128</v>
      </c>
      <c r="BA198" s="191">
        <f t="shared" ref="BA198:BA242" si="148">AZ198*$BA$4*G198</f>
        <v>156.4</v>
      </c>
      <c r="BB198" s="191">
        <f t="shared" ref="BB198:BB242" si="149">MIN(M198-AP198,0)</f>
        <v>-681.9</v>
      </c>
      <c r="BC198" s="191">
        <f t="shared" ref="BC198:BC242" si="150">MIN(O198-AS198,0)</f>
        <v>-25.024</v>
      </c>
      <c r="BD198" s="191">
        <f t="shared" ref="BD198:BD242" si="151">MIN(P198-AU198,0)</f>
        <v>-6.256</v>
      </c>
      <c r="BE198" s="191">
        <f t="shared" ref="BE198:BE242" si="152">MIN(R198-AX198,0)</f>
        <v>-173.6</v>
      </c>
      <c r="BF198" s="191">
        <f t="shared" ref="BF198:BF242" si="153">MIN(T198-BA198,0)</f>
        <v>-156.4</v>
      </c>
    </row>
    <row r="199" spans="2:58">
      <c r="B199" s="3" t="s">
        <v>405</v>
      </c>
      <c r="C199" s="166" t="str">
        <f>_xlfn.XLOOKUP(B199,'2024.9'!B:B,'2024.9'!G:G)</f>
        <v>2016/02/22</v>
      </c>
      <c r="D199">
        <f>_xlfn.XLOOKUP(B199,'Sum 2024.7-2024.9'!B:B,'Sum 2024.7-2024.9'!D:D)</f>
        <v>0</v>
      </c>
      <c r="E199" t="str">
        <f>_xlfn.XLOOKUP(B199,'2024.9'!B:B,'2024.9'!C:C)</f>
        <v>服务营销中心</v>
      </c>
      <c r="F199" t="str">
        <f>_xlfn.XLOOKUP(B199,'2024.9'!B:B,'2024.9'!F:F)</f>
        <v>机械服务技师</v>
      </c>
      <c r="G199">
        <f>_xlfn.XLOOKUP(B199,'2024.9姓名及payroll计数'!A:A,'2024.9姓名及payroll计数'!B:B)</f>
        <v>1</v>
      </c>
      <c r="H199" s="10">
        <f>_xlfn.XLOOKUP(B199,'Sum 2024.7-2024.9'!B:B,'Sum 2024.7-2024.9'!H:H)</f>
        <v>11580.61</v>
      </c>
      <c r="I199" s="10">
        <f>IFERROR(AVERAGEIF(#REF!,B199,#REF!),0)</f>
        <v>0</v>
      </c>
      <c r="J199" s="10">
        <f>_xlfn.XLOOKUP(B199,'Sum 2024.7-2024.9'!B:B,'Sum 2024.7-2024.9'!J:J)</f>
        <v>4331</v>
      </c>
      <c r="K199" s="10">
        <f>IFERROR(AVERAGEIF(#REF!,B199,#REF!),0)</f>
        <v>0</v>
      </c>
      <c r="M199" s="10">
        <f>SUMIF('2024.9'!B:B,B199,'2024.9'!L:L)</f>
        <v>363.68</v>
      </c>
      <c r="O199" s="10">
        <f>SUMIF('2024.9'!B:B,B199,'2024.9'!N:N)</f>
        <v>9.09</v>
      </c>
      <c r="P199" s="10">
        <f>SUMIF('2024.9'!B:B,B199,'2024.9'!P:P)</f>
        <v>3.8</v>
      </c>
      <c r="R199" s="10">
        <f>SUMIF('2024.9'!B:B,B199,'2024.9'!M:M)</f>
        <v>90.92</v>
      </c>
      <c r="T199" s="10">
        <f>SUMIF('2024.9'!B:B,B199,'2024.9'!O:O)</f>
        <v>0</v>
      </c>
      <c r="U199" s="10">
        <f t="shared" si="116"/>
        <v>11580.61</v>
      </c>
      <c r="V199" s="10">
        <f t="shared" si="117"/>
        <v>11580.61</v>
      </c>
      <c r="W199" s="10">
        <f t="shared" si="118"/>
        <v>1737.0915</v>
      </c>
      <c r="X199" s="10">
        <f t="shared" si="119"/>
        <v>11580.61</v>
      </c>
      <c r="Y199" s="10">
        <f t="shared" si="120"/>
        <v>11580.61</v>
      </c>
      <c r="Z199" s="10">
        <f t="shared" si="121"/>
        <v>92.64488</v>
      </c>
      <c r="AA199" s="10">
        <f t="shared" si="122"/>
        <v>11580.61</v>
      </c>
      <c r="AB199" s="10">
        <f t="shared" si="123"/>
        <v>23.16122</v>
      </c>
      <c r="AC199" s="10">
        <f t="shared" si="124"/>
        <v>11580.61</v>
      </c>
      <c r="AD199" s="10">
        <f t="shared" si="125"/>
        <v>5626</v>
      </c>
      <c r="AE199" s="10">
        <f t="shared" si="126"/>
        <v>225.04</v>
      </c>
      <c r="AF199" s="10">
        <f t="shared" si="127"/>
        <v>11580.61</v>
      </c>
      <c r="AG199" s="10">
        <f t="shared" si="128"/>
        <v>11580.61</v>
      </c>
      <c r="AH199" s="10">
        <f t="shared" si="129"/>
        <v>579.0305</v>
      </c>
      <c r="AI199" s="10">
        <f t="shared" si="130"/>
        <v>-1373.4115</v>
      </c>
      <c r="AJ199" s="10">
        <f t="shared" si="131"/>
        <v>-83.55488</v>
      </c>
      <c r="AK199" s="10">
        <f t="shared" si="132"/>
        <v>-19.36122</v>
      </c>
      <c r="AL199" s="10">
        <f t="shared" si="133"/>
        <v>-134.12</v>
      </c>
      <c r="AM199" s="10">
        <f t="shared" si="134"/>
        <v>-579.0305</v>
      </c>
      <c r="AN199" s="10">
        <f t="shared" si="135"/>
        <v>4546</v>
      </c>
      <c r="AO199" s="10">
        <f t="shared" si="136"/>
        <v>4546</v>
      </c>
      <c r="AP199" s="10">
        <f t="shared" si="137"/>
        <v>681.9</v>
      </c>
      <c r="AQ199" s="191">
        <f t="shared" si="138"/>
        <v>4331</v>
      </c>
      <c r="AR199" s="191">
        <f t="shared" si="139"/>
        <v>4331</v>
      </c>
      <c r="AS199" s="191">
        <f t="shared" si="140"/>
        <v>34.648</v>
      </c>
      <c r="AT199" s="191">
        <f t="shared" si="141"/>
        <v>4331</v>
      </c>
      <c r="AU199" s="191">
        <f t="shared" si="142"/>
        <v>8.662</v>
      </c>
      <c r="AV199" s="191">
        <f t="shared" si="143"/>
        <v>4340</v>
      </c>
      <c r="AW199" s="191">
        <f t="shared" si="144"/>
        <v>4340</v>
      </c>
      <c r="AX199" s="191">
        <f t="shared" si="145"/>
        <v>173.6</v>
      </c>
      <c r="AY199" s="191">
        <f t="shared" si="146"/>
        <v>4331</v>
      </c>
      <c r="AZ199" s="191">
        <f t="shared" si="147"/>
        <v>4331</v>
      </c>
      <c r="BA199" s="191">
        <f t="shared" si="148"/>
        <v>216.55</v>
      </c>
      <c r="BB199" s="191">
        <f t="shared" si="149"/>
        <v>-318.22</v>
      </c>
      <c r="BC199" s="191">
        <f t="shared" si="150"/>
        <v>-25.558</v>
      </c>
      <c r="BD199" s="191">
        <f t="shared" si="151"/>
        <v>-4.862</v>
      </c>
      <c r="BE199" s="191">
        <f t="shared" si="152"/>
        <v>-82.68</v>
      </c>
      <c r="BF199" s="191">
        <f t="shared" si="153"/>
        <v>-216.55</v>
      </c>
    </row>
    <row r="200" spans="2:58">
      <c r="B200" s="3" t="s">
        <v>553</v>
      </c>
      <c r="C200" s="166" t="str">
        <f>_xlfn.XLOOKUP(B200,'2024.9'!B:B,'2024.9'!G:G)</f>
        <v>2024/08/15</v>
      </c>
      <c r="D200" t="str">
        <f>_xlfn.XLOOKUP(B200,'Sum 2024.7-2024.9'!B:B,'Sum 2024.7-2024.9'!D:D)</f>
        <v>8月入职</v>
      </c>
      <c r="E200" t="str">
        <f>_xlfn.XLOOKUP(B200,'2024.9'!B:B,'2024.9'!C:C)</f>
        <v>销售部</v>
      </c>
      <c r="F200" t="str">
        <f>_xlfn.XLOOKUP(B200,'2024.9'!B:B,'2024.9'!F:F)</f>
        <v>海外销售经理</v>
      </c>
      <c r="G200">
        <f>_xlfn.XLOOKUP(B200,'2024.9姓名及payroll计数'!A:A,'2024.9姓名及payroll计数'!B:B)</f>
        <v>1</v>
      </c>
      <c r="H200" s="10">
        <f>_xlfn.XLOOKUP(B200,'Sum 2024.7-2024.9'!B:B,'Sum 2024.7-2024.9'!H:H)</f>
        <v>4179.9</v>
      </c>
      <c r="I200" s="10">
        <f>IFERROR(AVERAGEIF(#REF!,B200,#REF!),0)</f>
        <v>0</v>
      </c>
      <c r="J200" s="10">
        <f>_xlfn.XLOOKUP(B200,'Sum 2024.7-2024.9'!B:B,'Sum 2024.7-2024.9'!J:J)</f>
        <v>3850</v>
      </c>
      <c r="K200" s="10">
        <f>IFERROR(AVERAGEIF(#REF!,B200,#REF!),0)</f>
        <v>0</v>
      </c>
      <c r="M200" s="10">
        <f>SUMIF('2024.9'!B:B,B200,'2024.9'!L:L)</f>
        <v>363.68</v>
      </c>
      <c r="O200" s="10">
        <f>SUMIF('2024.9'!B:B,B200,'2024.9'!N:N)</f>
        <v>9.09</v>
      </c>
      <c r="P200" s="10">
        <f>SUMIF('2024.9'!B:B,B200,'2024.9'!P:P)</f>
        <v>3.8</v>
      </c>
      <c r="R200" s="10">
        <f>SUMIF('2024.9'!B:B,B200,'2024.9'!M:M)</f>
        <v>90.92</v>
      </c>
      <c r="T200" s="10">
        <f>SUMIF('2024.9'!B:B,B200,'2024.9'!O:O)</f>
        <v>0</v>
      </c>
      <c r="U200" s="10">
        <f t="shared" si="116"/>
        <v>4546</v>
      </c>
      <c r="V200" s="10">
        <f t="shared" si="117"/>
        <v>4546</v>
      </c>
      <c r="W200" s="10">
        <f t="shared" si="118"/>
        <v>681.9</v>
      </c>
      <c r="X200" s="10">
        <f t="shared" si="119"/>
        <v>4179.9</v>
      </c>
      <c r="Y200" s="10">
        <f t="shared" si="120"/>
        <v>4179.9</v>
      </c>
      <c r="Z200" s="10">
        <f t="shared" si="121"/>
        <v>33.4392</v>
      </c>
      <c r="AA200" s="10">
        <f t="shared" si="122"/>
        <v>4179.9</v>
      </c>
      <c r="AB200" s="10">
        <f t="shared" si="123"/>
        <v>8.3598</v>
      </c>
      <c r="AC200" s="10">
        <f t="shared" si="124"/>
        <v>4340</v>
      </c>
      <c r="AD200" s="10">
        <f t="shared" si="125"/>
        <v>4340</v>
      </c>
      <c r="AE200" s="10">
        <f t="shared" si="126"/>
        <v>173.6</v>
      </c>
      <c r="AF200" s="10">
        <f t="shared" si="127"/>
        <v>4179.9</v>
      </c>
      <c r="AG200" s="10">
        <f t="shared" si="128"/>
        <v>4179.9</v>
      </c>
      <c r="AH200" s="10">
        <f t="shared" si="129"/>
        <v>208.995</v>
      </c>
      <c r="AI200" s="10">
        <f t="shared" si="130"/>
        <v>-318.22</v>
      </c>
      <c r="AJ200" s="10">
        <f t="shared" si="131"/>
        <v>-24.3492</v>
      </c>
      <c r="AK200" s="10">
        <f t="shared" si="132"/>
        <v>-4.5598</v>
      </c>
      <c r="AL200" s="10">
        <f t="shared" si="133"/>
        <v>-82.68</v>
      </c>
      <c r="AM200" s="10">
        <f t="shared" si="134"/>
        <v>-208.995</v>
      </c>
      <c r="AN200" s="10">
        <f t="shared" si="135"/>
        <v>4546</v>
      </c>
      <c r="AO200" s="10">
        <f t="shared" si="136"/>
        <v>4546</v>
      </c>
      <c r="AP200" s="10">
        <f t="shared" si="137"/>
        <v>681.9</v>
      </c>
      <c r="AQ200" s="191">
        <f t="shared" si="138"/>
        <v>3850</v>
      </c>
      <c r="AR200" s="191">
        <f t="shared" si="139"/>
        <v>3850</v>
      </c>
      <c r="AS200" s="191">
        <f t="shared" si="140"/>
        <v>30.8</v>
      </c>
      <c r="AT200" s="191">
        <f t="shared" si="141"/>
        <v>3850</v>
      </c>
      <c r="AU200" s="191">
        <f t="shared" si="142"/>
        <v>7.7</v>
      </c>
      <c r="AV200" s="191">
        <f t="shared" si="143"/>
        <v>4340</v>
      </c>
      <c r="AW200" s="191">
        <f t="shared" si="144"/>
        <v>4340</v>
      </c>
      <c r="AX200" s="191">
        <f t="shared" si="145"/>
        <v>173.6</v>
      </c>
      <c r="AY200" s="191">
        <f t="shared" si="146"/>
        <v>3850</v>
      </c>
      <c r="AZ200" s="191">
        <f t="shared" si="147"/>
        <v>3850</v>
      </c>
      <c r="BA200" s="191">
        <f t="shared" si="148"/>
        <v>192.5</v>
      </c>
      <c r="BB200" s="191">
        <f t="shared" si="149"/>
        <v>-318.22</v>
      </c>
      <c r="BC200" s="191">
        <f t="shared" si="150"/>
        <v>-21.71</v>
      </c>
      <c r="BD200" s="191">
        <f t="shared" si="151"/>
        <v>-3.9</v>
      </c>
      <c r="BE200" s="191">
        <f t="shared" si="152"/>
        <v>-82.68</v>
      </c>
      <c r="BF200" s="191">
        <f t="shared" si="153"/>
        <v>-192.5</v>
      </c>
    </row>
    <row r="201" spans="2:58">
      <c r="B201" s="3" t="s">
        <v>406</v>
      </c>
      <c r="C201" s="166" t="str">
        <f>_xlfn.XLOOKUP(B201,'2024.9'!B:B,'2024.9'!G:G)</f>
        <v>2021/05/07</v>
      </c>
      <c r="D201">
        <f>_xlfn.XLOOKUP(B201,'Sum 2024.7-2024.9'!B:B,'Sum 2024.7-2024.9'!D:D)</f>
        <v>0</v>
      </c>
      <c r="E201" t="str">
        <f>_xlfn.XLOOKUP(B201,'2024.9'!B:B,'2024.9'!C:C)</f>
        <v>运营中心</v>
      </c>
      <c r="F201" t="str">
        <f>_xlfn.XLOOKUP(B201,'2024.9'!B:B,'2024.9'!F:F)</f>
        <v>生产文员</v>
      </c>
      <c r="G201">
        <f>_xlfn.XLOOKUP(B201,'2024.9姓名及payroll计数'!A:A,'2024.9姓名及payroll计数'!B:B)</f>
        <v>1</v>
      </c>
      <c r="H201" s="10">
        <f>_xlfn.XLOOKUP(B201,'Sum 2024.7-2024.9'!B:B,'Sum 2024.7-2024.9'!H:H)</f>
        <v>4164</v>
      </c>
      <c r="I201" s="10">
        <f>IFERROR(AVERAGEIF(#REF!,B201,#REF!),0)</f>
        <v>0</v>
      </c>
      <c r="J201" s="10">
        <f>_xlfn.XLOOKUP(B201,'Sum 2024.7-2024.9'!B:B,'Sum 2024.7-2024.9'!J:J)</f>
        <v>1900</v>
      </c>
      <c r="K201" s="10">
        <f>IFERROR(AVERAGEIF(#REF!,B201,#REF!),0)</f>
        <v>0</v>
      </c>
      <c r="M201" s="10">
        <f>SUMIF('2024.9'!B:B,B201,'2024.9'!L:L)</f>
        <v>363.68</v>
      </c>
      <c r="O201" s="10">
        <f>SUMIF('2024.9'!B:B,B201,'2024.9'!N:N)</f>
        <v>9.09</v>
      </c>
      <c r="P201" s="10">
        <f>SUMIF('2024.9'!B:B,B201,'2024.9'!P:P)</f>
        <v>3.8</v>
      </c>
      <c r="R201" s="10">
        <f>SUMIF('2024.9'!B:B,B201,'2024.9'!M:M)</f>
        <v>90.92</v>
      </c>
      <c r="T201" s="10">
        <f>SUMIF('2024.9'!B:B,B201,'2024.9'!O:O)</f>
        <v>0</v>
      </c>
      <c r="U201" s="10">
        <f t="shared" si="116"/>
        <v>4546</v>
      </c>
      <c r="V201" s="10">
        <f t="shared" si="117"/>
        <v>4546</v>
      </c>
      <c r="W201" s="10">
        <f t="shared" si="118"/>
        <v>681.9</v>
      </c>
      <c r="X201" s="10">
        <f t="shared" si="119"/>
        <v>4164</v>
      </c>
      <c r="Y201" s="10">
        <f t="shared" si="120"/>
        <v>4164</v>
      </c>
      <c r="Z201" s="10">
        <f t="shared" si="121"/>
        <v>33.312</v>
      </c>
      <c r="AA201" s="10">
        <f t="shared" si="122"/>
        <v>4164</v>
      </c>
      <c r="AB201" s="10">
        <f t="shared" si="123"/>
        <v>8.328</v>
      </c>
      <c r="AC201" s="10">
        <f t="shared" si="124"/>
        <v>4340</v>
      </c>
      <c r="AD201" s="10">
        <f t="shared" si="125"/>
        <v>4340</v>
      </c>
      <c r="AE201" s="10">
        <f t="shared" si="126"/>
        <v>173.6</v>
      </c>
      <c r="AF201" s="10">
        <f t="shared" si="127"/>
        <v>4164</v>
      </c>
      <c r="AG201" s="10">
        <f t="shared" si="128"/>
        <v>4164</v>
      </c>
      <c r="AH201" s="10">
        <f t="shared" si="129"/>
        <v>208.2</v>
      </c>
      <c r="AI201" s="10">
        <f t="shared" si="130"/>
        <v>-318.22</v>
      </c>
      <c r="AJ201" s="10">
        <f t="shared" si="131"/>
        <v>-24.222</v>
      </c>
      <c r="AK201" s="10">
        <f t="shared" si="132"/>
        <v>-4.528</v>
      </c>
      <c r="AL201" s="10">
        <f t="shared" si="133"/>
        <v>-82.68</v>
      </c>
      <c r="AM201" s="10">
        <f t="shared" si="134"/>
        <v>-208.2</v>
      </c>
      <c r="AN201" s="10">
        <f t="shared" si="135"/>
        <v>4546</v>
      </c>
      <c r="AO201" s="10">
        <f t="shared" si="136"/>
        <v>4546</v>
      </c>
      <c r="AP201" s="10">
        <f t="shared" si="137"/>
        <v>681.9</v>
      </c>
      <c r="AQ201" s="191">
        <f t="shared" si="138"/>
        <v>1900</v>
      </c>
      <c r="AR201" s="191">
        <f t="shared" si="139"/>
        <v>1900</v>
      </c>
      <c r="AS201" s="191">
        <f t="shared" si="140"/>
        <v>15.2</v>
      </c>
      <c r="AT201" s="191">
        <f t="shared" si="141"/>
        <v>1900</v>
      </c>
      <c r="AU201" s="191">
        <f t="shared" si="142"/>
        <v>3.8</v>
      </c>
      <c r="AV201" s="191">
        <f t="shared" si="143"/>
        <v>4340</v>
      </c>
      <c r="AW201" s="191">
        <f t="shared" si="144"/>
        <v>4340</v>
      </c>
      <c r="AX201" s="191">
        <f t="shared" si="145"/>
        <v>173.6</v>
      </c>
      <c r="AY201" s="191">
        <f t="shared" si="146"/>
        <v>1900</v>
      </c>
      <c r="AZ201" s="191">
        <f t="shared" si="147"/>
        <v>1900</v>
      </c>
      <c r="BA201" s="191">
        <f t="shared" si="148"/>
        <v>95</v>
      </c>
      <c r="BB201" s="191">
        <f t="shared" si="149"/>
        <v>-318.22</v>
      </c>
      <c r="BC201" s="191">
        <f t="shared" si="150"/>
        <v>-6.11</v>
      </c>
      <c r="BD201" s="191">
        <f t="shared" si="151"/>
        <v>0</v>
      </c>
      <c r="BE201" s="191">
        <f t="shared" si="152"/>
        <v>-82.68</v>
      </c>
      <c r="BF201" s="191">
        <f t="shared" si="153"/>
        <v>-95</v>
      </c>
    </row>
    <row r="202" spans="2:58">
      <c r="B202" s="3" t="s">
        <v>502</v>
      </c>
      <c r="C202" s="166" t="str">
        <f>_xlfn.XLOOKUP(B202,'2024.9'!B:B,'2024.9'!G:G)</f>
        <v>2023/09/18</v>
      </c>
      <c r="D202">
        <f>_xlfn.XLOOKUP(B202,'Sum 2024.7-2024.9'!B:B,'Sum 2024.7-2024.9'!D:D)</f>
        <v>0</v>
      </c>
      <c r="E202" t="str">
        <f>_xlfn.XLOOKUP(B202,'2024.9'!B:B,'2024.9'!C:C)</f>
        <v>运营中心</v>
      </c>
      <c r="F202" t="str">
        <f>_xlfn.XLOOKUP(B202,'2024.9'!B:B,'2024.9'!F:F)</f>
        <v>品质经理</v>
      </c>
      <c r="G202">
        <f>_xlfn.XLOOKUP(B202,'2024.9姓名及payroll计数'!A:A,'2024.9姓名及payroll计数'!B:B)</f>
        <v>1</v>
      </c>
      <c r="H202" s="10">
        <f>_xlfn.XLOOKUP(B202,'Sum 2024.7-2024.9'!B:B,'Sum 2024.7-2024.9'!H:H)</f>
        <v>18405</v>
      </c>
      <c r="I202" s="10">
        <f>IFERROR(AVERAGEIF(#REF!,B202,#REF!),0)</f>
        <v>0</v>
      </c>
      <c r="J202" s="10">
        <f>_xlfn.XLOOKUP(B202,'Sum 2024.7-2024.9'!B:B,'Sum 2024.7-2024.9'!J:J)</f>
        <v>7100</v>
      </c>
      <c r="K202" s="10">
        <f>IFERROR(AVERAGEIF(#REF!,B202,#REF!),0)</f>
        <v>0</v>
      </c>
      <c r="M202" s="10">
        <f>SUMIF('2024.9'!B:B,B202,'2024.9'!L:L)</f>
        <v>363.68</v>
      </c>
      <c r="O202" s="10">
        <f>SUMIF('2024.9'!B:B,B202,'2024.9'!N:N)</f>
        <v>9.09</v>
      </c>
      <c r="P202" s="10">
        <f>SUMIF('2024.9'!B:B,B202,'2024.9'!P:P)</f>
        <v>3.8</v>
      </c>
      <c r="R202" s="10">
        <f>SUMIF('2024.9'!B:B,B202,'2024.9'!M:M)</f>
        <v>90.92</v>
      </c>
      <c r="T202" s="10">
        <f>SUMIF('2024.9'!B:B,B202,'2024.9'!O:O)</f>
        <v>95</v>
      </c>
      <c r="U202" s="10">
        <f t="shared" si="116"/>
        <v>18405</v>
      </c>
      <c r="V202" s="10">
        <f t="shared" si="117"/>
        <v>18405</v>
      </c>
      <c r="W202" s="10">
        <f t="shared" si="118"/>
        <v>2760.75</v>
      </c>
      <c r="X202" s="10">
        <f t="shared" si="119"/>
        <v>18405</v>
      </c>
      <c r="Y202" s="10">
        <f t="shared" si="120"/>
        <v>18405</v>
      </c>
      <c r="Z202" s="10">
        <f t="shared" si="121"/>
        <v>147.24</v>
      </c>
      <c r="AA202" s="10">
        <f t="shared" si="122"/>
        <v>18405</v>
      </c>
      <c r="AB202" s="10">
        <f t="shared" si="123"/>
        <v>36.81</v>
      </c>
      <c r="AC202" s="10">
        <f t="shared" si="124"/>
        <v>18405</v>
      </c>
      <c r="AD202" s="10">
        <f t="shared" si="125"/>
        <v>5626</v>
      </c>
      <c r="AE202" s="10">
        <f t="shared" si="126"/>
        <v>225.04</v>
      </c>
      <c r="AF202" s="10">
        <f t="shared" si="127"/>
        <v>18405</v>
      </c>
      <c r="AG202" s="10">
        <f t="shared" si="128"/>
        <v>18405</v>
      </c>
      <c r="AH202" s="10">
        <f t="shared" si="129"/>
        <v>920.25</v>
      </c>
      <c r="AI202" s="10">
        <f t="shared" si="130"/>
        <v>-2397.07</v>
      </c>
      <c r="AJ202" s="10">
        <f t="shared" si="131"/>
        <v>-138.15</v>
      </c>
      <c r="AK202" s="10">
        <f t="shared" si="132"/>
        <v>-33.01</v>
      </c>
      <c r="AL202" s="10">
        <f t="shared" si="133"/>
        <v>-134.12</v>
      </c>
      <c r="AM202" s="10">
        <f t="shared" si="134"/>
        <v>-825.25</v>
      </c>
      <c r="AN202" s="10">
        <f t="shared" si="135"/>
        <v>7100</v>
      </c>
      <c r="AO202" s="10">
        <f t="shared" si="136"/>
        <v>7100</v>
      </c>
      <c r="AP202" s="10">
        <f t="shared" si="137"/>
        <v>1065</v>
      </c>
      <c r="AQ202" s="191">
        <f t="shared" si="138"/>
        <v>7100</v>
      </c>
      <c r="AR202" s="191">
        <f t="shared" si="139"/>
        <v>7100</v>
      </c>
      <c r="AS202" s="191">
        <f t="shared" si="140"/>
        <v>56.8</v>
      </c>
      <c r="AT202" s="191">
        <f t="shared" si="141"/>
        <v>7100</v>
      </c>
      <c r="AU202" s="191">
        <f t="shared" si="142"/>
        <v>14.2</v>
      </c>
      <c r="AV202" s="191">
        <f t="shared" si="143"/>
        <v>7100</v>
      </c>
      <c r="AW202" s="191">
        <f t="shared" si="144"/>
        <v>5626</v>
      </c>
      <c r="AX202" s="191">
        <f t="shared" si="145"/>
        <v>225.04</v>
      </c>
      <c r="AY202" s="191">
        <f t="shared" si="146"/>
        <v>7100</v>
      </c>
      <c r="AZ202" s="191">
        <f t="shared" si="147"/>
        <v>7100</v>
      </c>
      <c r="BA202" s="191">
        <f t="shared" si="148"/>
        <v>355</v>
      </c>
      <c r="BB202" s="191">
        <f t="shared" si="149"/>
        <v>-701.32</v>
      </c>
      <c r="BC202" s="191">
        <f t="shared" si="150"/>
        <v>-47.71</v>
      </c>
      <c r="BD202" s="191">
        <f t="shared" si="151"/>
        <v>-10.4</v>
      </c>
      <c r="BE202" s="191">
        <f t="shared" si="152"/>
        <v>-134.12</v>
      </c>
      <c r="BF202" s="191">
        <f t="shared" si="153"/>
        <v>-260</v>
      </c>
    </row>
    <row r="203" spans="2:58">
      <c r="B203" s="3" t="s">
        <v>407</v>
      </c>
      <c r="C203" s="166" t="str">
        <f>_xlfn.XLOOKUP(B203,'2024.9'!B:B,'2024.9'!G:G)</f>
        <v>2022/04/06</v>
      </c>
      <c r="D203">
        <f>_xlfn.XLOOKUP(B203,'Sum 2024.7-2024.9'!B:B,'Sum 2024.7-2024.9'!D:D)</f>
        <v>0</v>
      </c>
      <c r="E203" t="str">
        <f>_xlfn.XLOOKUP(B203,'2024.9'!B:B,'2024.9'!C:C)</f>
        <v>财务部</v>
      </c>
      <c r="F203" t="str">
        <f>_xlfn.XLOOKUP(B203,'2024.9'!B:B,'2024.9'!F:F)</f>
        <v>会计高级专员</v>
      </c>
      <c r="G203">
        <f>_xlfn.XLOOKUP(B203,'2024.9姓名及payroll计数'!A:A,'2024.9姓名及payroll计数'!B:B)</f>
        <v>1</v>
      </c>
      <c r="H203" s="10">
        <f>_xlfn.XLOOKUP(B203,'Sum 2024.7-2024.9'!B:B,'Sum 2024.7-2024.9'!H:H)</f>
        <v>7907.1</v>
      </c>
      <c r="I203" s="10">
        <f>IFERROR(AVERAGEIF(#REF!,B203,#REF!),0)</f>
        <v>0</v>
      </c>
      <c r="J203" s="10">
        <f>_xlfn.XLOOKUP(B203,'Sum 2024.7-2024.9'!B:B,'Sum 2024.7-2024.9'!J:J)</f>
        <v>3214</v>
      </c>
      <c r="K203" s="10">
        <f>IFERROR(AVERAGEIF(#REF!,B203,#REF!),0)</f>
        <v>0</v>
      </c>
      <c r="M203" s="10">
        <f>SUMIF('2024.9'!B:B,B203,'2024.9'!L:L)</f>
        <v>363.68</v>
      </c>
      <c r="O203" s="10">
        <f>SUMIF('2024.9'!B:B,B203,'2024.9'!N:N)</f>
        <v>9.09</v>
      </c>
      <c r="P203" s="10">
        <f>SUMIF('2024.9'!B:B,B203,'2024.9'!P:P)</f>
        <v>3.8</v>
      </c>
      <c r="R203" s="10">
        <f>SUMIF('2024.9'!B:B,B203,'2024.9'!M:M)</f>
        <v>90.92</v>
      </c>
      <c r="T203" s="10">
        <f>SUMIF('2024.9'!B:B,B203,'2024.9'!O:O)</f>
        <v>1250</v>
      </c>
      <c r="U203" s="10">
        <f t="shared" si="116"/>
        <v>7907.1</v>
      </c>
      <c r="V203" s="10">
        <f t="shared" si="117"/>
        <v>7907.1</v>
      </c>
      <c r="W203" s="10">
        <f t="shared" si="118"/>
        <v>1186.065</v>
      </c>
      <c r="X203" s="10">
        <f t="shared" si="119"/>
        <v>7907.1</v>
      </c>
      <c r="Y203" s="10">
        <f t="shared" si="120"/>
        <v>7907.1</v>
      </c>
      <c r="Z203" s="10">
        <f t="shared" si="121"/>
        <v>63.2568</v>
      </c>
      <c r="AA203" s="10">
        <f t="shared" si="122"/>
        <v>7907.1</v>
      </c>
      <c r="AB203" s="10">
        <f t="shared" si="123"/>
        <v>15.8142</v>
      </c>
      <c r="AC203" s="10">
        <f t="shared" si="124"/>
        <v>7907.1</v>
      </c>
      <c r="AD203" s="10">
        <f t="shared" si="125"/>
        <v>5626</v>
      </c>
      <c r="AE203" s="10">
        <f t="shared" si="126"/>
        <v>225.04</v>
      </c>
      <c r="AF203" s="10">
        <f t="shared" si="127"/>
        <v>7907.1</v>
      </c>
      <c r="AG203" s="10">
        <f t="shared" si="128"/>
        <v>7907.1</v>
      </c>
      <c r="AH203" s="10">
        <f t="shared" si="129"/>
        <v>395.355</v>
      </c>
      <c r="AI203" s="10">
        <f t="shared" si="130"/>
        <v>-822.385</v>
      </c>
      <c r="AJ203" s="10">
        <f t="shared" si="131"/>
        <v>-54.1668</v>
      </c>
      <c r="AK203" s="10">
        <f t="shared" si="132"/>
        <v>-12.0142</v>
      </c>
      <c r="AL203" s="10">
        <f t="shared" si="133"/>
        <v>-134.12</v>
      </c>
      <c r="AM203" s="10">
        <f t="shared" si="134"/>
        <v>0</v>
      </c>
      <c r="AN203" s="10">
        <f t="shared" si="135"/>
        <v>4546</v>
      </c>
      <c r="AO203" s="10">
        <f t="shared" si="136"/>
        <v>4546</v>
      </c>
      <c r="AP203" s="10">
        <f t="shared" si="137"/>
        <v>681.9</v>
      </c>
      <c r="AQ203" s="191">
        <f t="shared" si="138"/>
        <v>3214</v>
      </c>
      <c r="AR203" s="191">
        <f t="shared" si="139"/>
        <v>3214</v>
      </c>
      <c r="AS203" s="191">
        <f t="shared" si="140"/>
        <v>25.712</v>
      </c>
      <c r="AT203" s="191">
        <f t="shared" si="141"/>
        <v>3214</v>
      </c>
      <c r="AU203" s="191">
        <f t="shared" si="142"/>
        <v>6.428</v>
      </c>
      <c r="AV203" s="191">
        <f t="shared" si="143"/>
        <v>4340</v>
      </c>
      <c r="AW203" s="191">
        <f t="shared" si="144"/>
        <v>4340</v>
      </c>
      <c r="AX203" s="191">
        <f t="shared" si="145"/>
        <v>173.6</v>
      </c>
      <c r="AY203" s="191">
        <f t="shared" si="146"/>
        <v>3214</v>
      </c>
      <c r="AZ203" s="191">
        <f t="shared" si="147"/>
        <v>3214</v>
      </c>
      <c r="BA203" s="191">
        <f t="shared" si="148"/>
        <v>160.7</v>
      </c>
      <c r="BB203" s="191">
        <f t="shared" si="149"/>
        <v>-318.22</v>
      </c>
      <c r="BC203" s="191">
        <f t="shared" si="150"/>
        <v>-16.622</v>
      </c>
      <c r="BD203" s="191">
        <f t="shared" si="151"/>
        <v>-2.628</v>
      </c>
      <c r="BE203" s="191">
        <f t="shared" si="152"/>
        <v>-82.68</v>
      </c>
      <c r="BF203" s="191">
        <f t="shared" si="153"/>
        <v>0</v>
      </c>
    </row>
    <row r="204" spans="2:58">
      <c r="B204" s="3" t="s">
        <v>410</v>
      </c>
      <c r="C204" s="166" t="str">
        <f>_xlfn.XLOOKUP(B204,'2024.9'!B:B,'2024.9'!G:G)</f>
        <v>2021/10/27</v>
      </c>
      <c r="D204">
        <f>_xlfn.XLOOKUP(B204,'Sum 2024.7-2024.9'!B:B,'Sum 2024.7-2024.9'!D:D)</f>
        <v>0</v>
      </c>
      <c r="E204" t="str">
        <f>_xlfn.XLOOKUP(B204,'2024.9'!B:B,'2024.9'!C:C)</f>
        <v>运营中心</v>
      </c>
      <c r="F204" t="str">
        <f>_xlfn.XLOOKUP(B204,'2024.9'!B:B,'2024.9'!F:F)</f>
        <v>装配钳工</v>
      </c>
      <c r="G204">
        <f>_xlfn.XLOOKUP(B204,'2024.9姓名及payroll计数'!A:A,'2024.9姓名及payroll计数'!B:B)</f>
        <v>1</v>
      </c>
      <c r="H204" s="10">
        <f>_xlfn.XLOOKUP(B204,'Sum 2024.7-2024.9'!B:B,'Sum 2024.7-2024.9'!H:H)</f>
        <v>6104.59</v>
      </c>
      <c r="I204" s="10">
        <f>IFERROR(AVERAGEIF(#REF!,B204,#REF!),0)</f>
        <v>0</v>
      </c>
      <c r="J204" s="10">
        <f>_xlfn.XLOOKUP(B204,'Sum 2024.7-2024.9'!B:B,'Sum 2024.7-2024.9'!J:J)</f>
        <v>1900</v>
      </c>
      <c r="K204" s="10">
        <f>IFERROR(AVERAGEIF(#REF!,B204,#REF!),0)</f>
        <v>0</v>
      </c>
      <c r="M204" s="10">
        <f>SUMIF('2024.9'!B:B,B204,'2024.9'!L:L)</f>
        <v>363.68</v>
      </c>
      <c r="O204" s="10">
        <f>SUMIF('2024.9'!B:B,B204,'2024.9'!N:N)</f>
        <v>9.09</v>
      </c>
      <c r="P204" s="10">
        <f>SUMIF('2024.9'!B:B,B204,'2024.9'!P:P)</f>
        <v>3.8</v>
      </c>
      <c r="R204" s="10">
        <f>SUMIF('2024.9'!B:B,B204,'2024.9'!M:M)</f>
        <v>90.92</v>
      </c>
      <c r="T204" s="10">
        <f>SUMIF('2024.9'!B:B,B204,'2024.9'!O:O)</f>
        <v>0</v>
      </c>
      <c r="U204" s="10">
        <f t="shared" si="116"/>
        <v>6104.59</v>
      </c>
      <c r="V204" s="10">
        <f t="shared" si="117"/>
        <v>6104.59</v>
      </c>
      <c r="W204" s="10">
        <f t="shared" si="118"/>
        <v>915.6885</v>
      </c>
      <c r="X204" s="10">
        <f t="shared" si="119"/>
        <v>6104.59</v>
      </c>
      <c r="Y204" s="10">
        <f t="shared" si="120"/>
        <v>6104.59</v>
      </c>
      <c r="Z204" s="10">
        <f t="shared" si="121"/>
        <v>48.83672</v>
      </c>
      <c r="AA204" s="10">
        <f t="shared" si="122"/>
        <v>6104.59</v>
      </c>
      <c r="AB204" s="10">
        <f t="shared" si="123"/>
        <v>12.20918</v>
      </c>
      <c r="AC204" s="10">
        <f t="shared" si="124"/>
        <v>6104.59</v>
      </c>
      <c r="AD204" s="10">
        <f t="shared" si="125"/>
        <v>5626</v>
      </c>
      <c r="AE204" s="10">
        <f t="shared" si="126"/>
        <v>225.04</v>
      </c>
      <c r="AF204" s="10">
        <f t="shared" si="127"/>
        <v>6104.59</v>
      </c>
      <c r="AG204" s="10">
        <f t="shared" si="128"/>
        <v>6104.59</v>
      </c>
      <c r="AH204" s="10">
        <f t="shared" si="129"/>
        <v>305.2295</v>
      </c>
      <c r="AI204" s="10">
        <f t="shared" si="130"/>
        <v>-552.0085</v>
      </c>
      <c r="AJ204" s="10">
        <f t="shared" si="131"/>
        <v>-39.74672</v>
      </c>
      <c r="AK204" s="10">
        <f t="shared" si="132"/>
        <v>-8.40918</v>
      </c>
      <c r="AL204" s="10">
        <f t="shared" si="133"/>
        <v>-134.12</v>
      </c>
      <c r="AM204" s="10">
        <f t="shared" si="134"/>
        <v>-305.2295</v>
      </c>
      <c r="AN204" s="10">
        <f t="shared" si="135"/>
        <v>4546</v>
      </c>
      <c r="AO204" s="10">
        <f t="shared" si="136"/>
        <v>4546</v>
      </c>
      <c r="AP204" s="10">
        <f t="shared" si="137"/>
        <v>681.9</v>
      </c>
      <c r="AQ204" s="191">
        <f t="shared" si="138"/>
        <v>1900</v>
      </c>
      <c r="AR204" s="191">
        <f t="shared" si="139"/>
        <v>1900</v>
      </c>
      <c r="AS204" s="191">
        <f t="shared" si="140"/>
        <v>15.2</v>
      </c>
      <c r="AT204" s="191">
        <f t="shared" si="141"/>
        <v>1900</v>
      </c>
      <c r="AU204" s="191">
        <f t="shared" si="142"/>
        <v>3.8</v>
      </c>
      <c r="AV204" s="191">
        <f t="shared" si="143"/>
        <v>4340</v>
      </c>
      <c r="AW204" s="191">
        <f t="shared" si="144"/>
        <v>4340</v>
      </c>
      <c r="AX204" s="191">
        <f t="shared" si="145"/>
        <v>173.6</v>
      </c>
      <c r="AY204" s="191">
        <f t="shared" si="146"/>
        <v>1900</v>
      </c>
      <c r="AZ204" s="191">
        <f t="shared" si="147"/>
        <v>1900</v>
      </c>
      <c r="BA204" s="191">
        <f t="shared" si="148"/>
        <v>95</v>
      </c>
      <c r="BB204" s="191">
        <f t="shared" si="149"/>
        <v>-318.22</v>
      </c>
      <c r="BC204" s="191">
        <f t="shared" si="150"/>
        <v>-6.11</v>
      </c>
      <c r="BD204" s="191">
        <f t="shared" si="151"/>
        <v>0</v>
      </c>
      <c r="BE204" s="191">
        <f t="shared" si="152"/>
        <v>-82.68</v>
      </c>
      <c r="BF204" s="191">
        <f t="shared" si="153"/>
        <v>-95</v>
      </c>
    </row>
    <row r="205" spans="2:58">
      <c r="B205" s="3" t="s">
        <v>411</v>
      </c>
      <c r="C205" s="166" t="str">
        <f>_xlfn.XLOOKUP(B205,'2024.9'!B:B,'2024.9'!G:G)</f>
        <v>2019/03/11</v>
      </c>
      <c r="D205">
        <f>_xlfn.XLOOKUP(B205,'Sum 2024.7-2024.9'!B:B,'Sum 2024.7-2024.9'!D:D)</f>
        <v>0</v>
      </c>
      <c r="E205" t="str">
        <f>_xlfn.XLOOKUP(B205,'2024.9'!B:B,'2024.9'!C:C)</f>
        <v>运营中心</v>
      </c>
      <c r="F205" t="str">
        <f>_xlfn.XLOOKUP(B205,'2024.9'!B:B,'2024.9'!F:F)</f>
        <v>仓管员</v>
      </c>
      <c r="G205">
        <f>_xlfn.XLOOKUP(B205,'2024.9姓名及payroll计数'!A:A,'2024.9姓名及payroll计数'!B:B)</f>
        <v>1</v>
      </c>
      <c r="H205" s="10">
        <f>_xlfn.XLOOKUP(B205,'Sum 2024.7-2024.9'!B:B,'Sum 2024.7-2024.9'!H:H)</f>
        <v>7265.73</v>
      </c>
      <c r="I205" s="10">
        <f>IFERROR(AVERAGEIF(#REF!,B205,#REF!),0)</f>
        <v>0</v>
      </c>
      <c r="J205" s="10">
        <f>_xlfn.XLOOKUP(B205,'Sum 2024.7-2024.9'!B:B,'Sum 2024.7-2024.9'!J:J)</f>
        <v>1900</v>
      </c>
      <c r="K205" s="10">
        <f>IFERROR(AVERAGEIF(#REF!,B205,#REF!),0)</f>
        <v>0</v>
      </c>
      <c r="M205" s="10">
        <f>SUMIF('2024.9'!B:B,B205,'2024.9'!L:L)</f>
        <v>363.68</v>
      </c>
      <c r="O205" s="10">
        <f>SUMIF('2024.9'!B:B,B205,'2024.9'!N:N)</f>
        <v>9.09</v>
      </c>
      <c r="P205" s="10">
        <f>SUMIF('2024.9'!B:B,B205,'2024.9'!P:P)</f>
        <v>3.8</v>
      </c>
      <c r="R205" s="10">
        <f>SUMIF('2024.9'!B:B,B205,'2024.9'!M:M)</f>
        <v>90.92</v>
      </c>
      <c r="T205" s="10">
        <f>SUMIF('2024.9'!B:B,B205,'2024.9'!O:O)</f>
        <v>0</v>
      </c>
      <c r="U205" s="10">
        <f t="shared" si="116"/>
        <v>7265.73</v>
      </c>
      <c r="V205" s="10">
        <f t="shared" si="117"/>
        <v>7265.73</v>
      </c>
      <c r="W205" s="10">
        <f t="shared" si="118"/>
        <v>1089.8595</v>
      </c>
      <c r="X205" s="10">
        <f t="shared" si="119"/>
        <v>7265.73</v>
      </c>
      <c r="Y205" s="10">
        <f t="shared" si="120"/>
        <v>7265.73</v>
      </c>
      <c r="Z205" s="10">
        <f t="shared" si="121"/>
        <v>58.12584</v>
      </c>
      <c r="AA205" s="10">
        <f t="shared" si="122"/>
        <v>7265.73</v>
      </c>
      <c r="AB205" s="10">
        <f t="shared" si="123"/>
        <v>14.53146</v>
      </c>
      <c r="AC205" s="10">
        <f t="shared" si="124"/>
        <v>7265.73</v>
      </c>
      <c r="AD205" s="10">
        <f t="shared" si="125"/>
        <v>5626</v>
      </c>
      <c r="AE205" s="10">
        <f t="shared" si="126"/>
        <v>225.04</v>
      </c>
      <c r="AF205" s="10">
        <f t="shared" si="127"/>
        <v>7265.73</v>
      </c>
      <c r="AG205" s="10">
        <f t="shared" si="128"/>
        <v>7265.73</v>
      </c>
      <c r="AH205" s="10">
        <f t="shared" si="129"/>
        <v>363.2865</v>
      </c>
      <c r="AI205" s="10">
        <f t="shared" si="130"/>
        <v>-726.1795</v>
      </c>
      <c r="AJ205" s="10">
        <f t="shared" si="131"/>
        <v>-49.03584</v>
      </c>
      <c r="AK205" s="10">
        <f t="shared" si="132"/>
        <v>-10.73146</v>
      </c>
      <c r="AL205" s="10">
        <f t="shared" si="133"/>
        <v>-134.12</v>
      </c>
      <c r="AM205" s="10">
        <f t="shared" si="134"/>
        <v>-363.2865</v>
      </c>
      <c r="AN205" s="10">
        <f t="shared" si="135"/>
        <v>4546</v>
      </c>
      <c r="AO205" s="10">
        <f t="shared" si="136"/>
        <v>4546</v>
      </c>
      <c r="AP205" s="10">
        <f t="shared" si="137"/>
        <v>681.9</v>
      </c>
      <c r="AQ205" s="191">
        <f t="shared" si="138"/>
        <v>1900</v>
      </c>
      <c r="AR205" s="191">
        <f t="shared" si="139"/>
        <v>1900</v>
      </c>
      <c r="AS205" s="191">
        <f t="shared" si="140"/>
        <v>15.2</v>
      </c>
      <c r="AT205" s="191">
        <f t="shared" si="141"/>
        <v>1900</v>
      </c>
      <c r="AU205" s="191">
        <f t="shared" si="142"/>
        <v>3.8</v>
      </c>
      <c r="AV205" s="191">
        <f t="shared" si="143"/>
        <v>4340</v>
      </c>
      <c r="AW205" s="191">
        <f t="shared" si="144"/>
        <v>4340</v>
      </c>
      <c r="AX205" s="191">
        <f t="shared" si="145"/>
        <v>173.6</v>
      </c>
      <c r="AY205" s="191">
        <f t="shared" si="146"/>
        <v>1900</v>
      </c>
      <c r="AZ205" s="191">
        <f t="shared" si="147"/>
        <v>1900</v>
      </c>
      <c r="BA205" s="191">
        <f t="shared" si="148"/>
        <v>95</v>
      </c>
      <c r="BB205" s="191">
        <f t="shared" si="149"/>
        <v>-318.22</v>
      </c>
      <c r="BC205" s="191">
        <f t="shared" si="150"/>
        <v>-6.11</v>
      </c>
      <c r="BD205" s="191">
        <f t="shared" si="151"/>
        <v>0</v>
      </c>
      <c r="BE205" s="191">
        <f t="shared" si="152"/>
        <v>-82.68</v>
      </c>
      <c r="BF205" s="191">
        <f t="shared" si="153"/>
        <v>-95</v>
      </c>
    </row>
    <row r="206" spans="2:58">
      <c r="B206" s="3" t="s">
        <v>412</v>
      </c>
      <c r="C206" s="166" t="str">
        <f>_xlfn.XLOOKUP(B206,'2024.9'!B:B,'2024.9'!G:G)</f>
        <v>2023/02/09</v>
      </c>
      <c r="D206">
        <f>_xlfn.XLOOKUP(B206,'Sum 2024.7-2024.9'!B:B,'Sum 2024.7-2024.9'!D:D)</f>
        <v>0</v>
      </c>
      <c r="E206" t="str">
        <f>_xlfn.XLOOKUP(B206,'2024.9'!B:B,'2024.9'!C:C)</f>
        <v>运营中心</v>
      </c>
      <c r="F206" t="str">
        <f>_xlfn.XLOOKUP(B206,'2024.9'!B:B,'2024.9'!F:F)</f>
        <v>装配钳工</v>
      </c>
      <c r="G206">
        <f>_xlfn.XLOOKUP(B206,'2024.9姓名及payroll计数'!A:A,'2024.9姓名及payroll计数'!B:B)</f>
        <v>1</v>
      </c>
      <c r="H206" s="10">
        <f>_xlfn.XLOOKUP(B206,'Sum 2024.7-2024.9'!B:B,'Sum 2024.7-2024.9'!H:H)</f>
        <v>5913.81</v>
      </c>
      <c r="I206" s="10">
        <f>IFERROR(AVERAGEIF(#REF!,B206,#REF!),0)</f>
        <v>0</v>
      </c>
      <c r="J206" s="10">
        <f>_xlfn.XLOOKUP(B206,'Sum 2024.7-2024.9'!B:B,'Sum 2024.7-2024.9'!J:J)</f>
        <v>1900</v>
      </c>
      <c r="K206" s="10">
        <f>IFERROR(AVERAGEIF(#REF!,B206,#REF!),0)</f>
        <v>0</v>
      </c>
      <c r="M206" s="10">
        <f>SUMIF('2024.9'!B:B,B206,'2024.9'!L:L)</f>
        <v>363.68</v>
      </c>
      <c r="O206" s="10">
        <f>SUMIF('2024.9'!B:B,B206,'2024.9'!N:N)</f>
        <v>9.09</v>
      </c>
      <c r="P206" s="10">
        <f>SUMIF('2024.9'!B:B,B206,'2024.9'!P:P)</f>
        <v>3.8</v>
      </c>
      <c r="R206" s="10">
        <f>SUMIF('2024.9'!B:B,B206,'2024.9'!M:M)</f>
        <v>90.92</v>
      </c>
      <c r="T206" s="10">
        <f>SUMIF('2024.9'!B:B,B206,'2024.9'!O:O)</f>
        <v>0</v>
      </c>
      <c r="U206" s="10">
        <f t="shared" si="116"/>
        <v>5913.81</v>
      </c>
      <c r="V206" s="10">
        <f t="shared" si="117"/>
        <v>5913.81</v>
      </c>
      <c r="W206" s="10">
        <f t="shared" si="118"/>
        <v>887.0715</v>
      </c>
      <c r="X206" s="10">
        <f t="shared" si="119"/>
        <v>5913.81</v>
      </c>
      <c r="Y206" s="10">
        <f t="shared" si="120"/>
        <v>5913.81</v>
      </c>
      <c r="Z206" s="10">
        <f t="shared" si="121"/>
        <v>47.31048</v>
      </c>
      <c r="AA206" s="10">
        <f t="shared" si="122"/>
        <v>5913.81</v>
      </c>
      <c r="AB206" s="10">
        <f t="shared" si="123"/>
        <v>11.82762</v>
      </c>
      <c r="AC206" s="10">
        <f t="shared" si="124"/>
        <v>5913.81</v>
      </c>
      <c r="AD206" s="10">
        <f t="shared" si="125"/>
        <v>5626</v>
      </c>
      <c r="AE206" s="10">
        <f t="shared" si="126"/>
        <v>225.04</v>
      </c>
      <c r="AF206" s="10">
        <f t="shared" si="127"/>
        <v>5913.81</v>
      </c>
      <c r="AG206" s="10">
        <f t="shared" si="128"/>
        <v>5913.81</v>
      </c>
      <c r="AH206" s="10">
        <f t="shared" si="129"/>
        <v>295.6905</v>
      </c>
      <c r="AI206" s="10">
        <f t="shared" si="130"/>
        <v>-523.3915</v>
      </c>
      <c r="AJ206" s="10">
        <f t="shared" si="131"/>
        <v>-38.22048</v>
      </c>
      <c r="AK206" s="10">
        <f t="shared" si="132"/>
        <v>-8.02762</v>
      </c>
      <c r="AL206" s="10">
        <f t="shared" si="133"/>
        <v>-134.12</v>
      </c>
      <c r="AM206" s="10">
        <f t="shared" si="134"/>
        <v>-295.6905</v>
      </c>
      <c r="AN206" s="10">
        <f t="shared" si="135"/>
        <v>4546</v>
      </c>
      <c r="AO206" s="10">
        <f t="shared" si="136"/>
        <v>4546</v>
      </c>
      <c r="AP206" s="10">
        <f t="shared" si="137"/>
        <v>681.9</v>
      </c>
      <c r="AQ206" s="191">
        <f t="shared" si="138"/>
        <v>1900</v>
      </c>
      <c r="AR206" s="191">
        <f t="shared" si="139"/>
        <v>1900</v>
      </c>
      <c r="AS206" s="191">
        <f t="shared" si="140"/>
        <v>15.2</v>
      </c>
      <c r="AT206" s="191">
        <f t="shared" si="141"/>
        <v>1900</v>
      </c>
      <c r="AU206" s="191">
        <f t="shared" si="142"/>
        <v>3.8</v>
      </c>
      <c r="AV206" s="191">
        <f t="shared" si="143"/>
        <v>4340</v>
      </c>
      <c r="AW206" s="191">
        <f t="shared" si="144"/>
        <v>4340</v>
      </c>
      <c r="AX206" s="191">
        <f t="shared" si="145"/>
        <v>173.6</v>
      </c>
      <c r="AY206" s="191">
        <f t="shared" si="146"/>
        <v>1900</v>
      </c>
      <c r="AZ206" s="191">
        <f t="shared" si="147"/>
        <v>1900</v>
      </c>
      <c r="BA206" s="191">
        <f t="shared" si="148"/>
        <v>95</v>
      </c>
      <c r="BB206" s="191">
        <f t="shared" si="149"/>
        <v>-318.22</v>
      </c>
      <c r="BC206" s="191">
        <f t="shared" si="150"/>
        <v>-6.11</v>
      </c>
      <c r="BD206" s="191">
        <f t="shared" si="151"/>
        <v>0</v>
      </c>
      <c r="BE206" s="191">
        <f t="shared" si="152"/>
        <v>-82.68</v>
      </c>
      <c r="BF206" s="191">
        <f t="shared" si="153"/>
        <v>-95</v>
      </c>
    </row>
    <row r="207" spans="2:58">
      <c r="B207" s="3" t="s">
        <v>413</v>
      </c>
      <c r="C207" s="166" t="str">
        <f>_xlfn.XLOOKUP(B207,'2024.9'!B:B,'2024.9'!G:G)</f>
        <v>2019/07/16</v>
      </c>
      <c r="D207">
        <f>_xlfn.XLOOKUP(B207,'Sum 2024.7-2024.9'!B:B,'Sum 2024.7-2024.9'!D:D)</f>
        <v>0</v>
      </c>
      <c r="E207" t="str">
        <f>_xlfn.XLOOKUP(B207,'2024.9'!B:B,'2024.9'!C:C)</f>
        <v>服务营销中心</v>
      </c>
      <c r="F207" t="str">
        <f>_xlfn.XLOOKUP(B207,'2024.9'!B:B,'2024.9'!F:F)</f>
        <v>电气服务安装技师</v>
      </c>
      <c r="G207">
        <f>_xlfn.XLOOKUP(B207,'2024.9姓名及payroll计数'!A:A,'2024.9姓名及payroll计数'!B:B)</f>
        <v>1</v>
      </c>
      <c r="H207" s="10">
        <f>_xlfn.XLOOKUP(B207,'Sum 2024.7-2024.9'!B:B,'Sum 2024.7-2024.9'!H:H)</f>
        <v>8137.46</v>
      </c>
      <c r="I207" s="10">
        <f>IFERROR(AVERAGEIF(#REF!,B207,#REF!),0)</f>
        <v>0</v>
      </c>
      <c r="J207" s="10">
        <f>_xlfn.XLOOKUP(B207,'Sum 2024.7-2024.9'!B:B,'Sum 2024.7-2024.9'!J:J)</f>
        <v>2993</v>
      </c>
      <c r="K207" s="10">
        <f>IFERROR(AVERAGEIF(#REF!,B207,#REF!),0)</f>
        <v>0</v>
      </c>
      <c r="M207" s="10">
        <f>SUMIF('2024.9'!B:B,B207,'2024.9'!L:L)</f>
        <v>363.68</v>
      </c>
      <c r="O207" s="10">
        <f>SUMIF('2024.9'!B:B,B207,'2024.9'!N:N)</f>
        <v>9.09</v>
      </c>
      <c r="P207" s="10">
        <f>SUMIF('2024.9'!B:B,B207,'2024.9'!P:P)</f>
        <v>3.8</v>
      </c>
      <c r="R207" s="10">
        <f>SUMIF('2024.9'!B:B,B207,'2024.9'!M:M)</f>
        <v>90.92</v>
      </c>
      <c r="T207" s="10">
        <f>SUMIF('2024.9'!B:B,B207,'2024.9'!O:O)</f>
        <v>0</v>
      </c>
      <c r="U207" s="10">
        <f t="shared" si="116"/>
        <v>8137.46</v>
      </c>
      <c r="V207" s="10">
        <f t="shared" si="117"/>
        <v>8137.46</v>
      </c>
      <c r="W207" s="10">
        <f t="shared" si="118"/>
        <v>1220.619</v>
      </c>
      <c r="X207" s="10">
        <f t="shared" si="119"/>
        <v>8137.46</v>
      </c>
      <c r="Y207" s="10">
        <f t="shared" si="120"/>
        <v>8137.46</v>
      </c>
      <c r="Z207" s="10">
        <f t="shared" si="121"/>
        <v>65.09968</v>
      </c>
      <c r="AA207" s="10">
        <f t="shared" si="122"/>
        <v>8137.46</v>
      </c>
      <c r="AB207" s="10">
        <f t="shared" si="123"/>
        <v>16.27492</v>
      </c>
      <c r="AC207" s="10">
        <f t="shared" si="124"/>
        <v>8137.46</v>
      </c>
      <c r="AD207" s="10">
        <f t="shared" si="125"/>
        <v>5626</v>
      </c>
      <c r="AE207" s="10">
        <f t="shared" si="126"/>
        <v>225.04</v>
      </c>
      <c r="AF207" s="10">
        <f t="shared" si="127"/>
        <v>8137.46</v>
      </c>
      <c r="AG207" s="10">
        <f t="shared" si="128"/>
        <v>8137.46</v>
      </c>
      <c r="AH207" s="10">
        <f t="shared" si="129"/>
        <v>406.873</v>
      </c>
      <c r="AI207" s="10">
        <f t="shared" si="130"/>
        <v>-856.939</v>
      </c>
      <c r="AJ207" s="10">
        <f t="shared" si="131"/>
        <v>-56.00968</v>
      </c>
      <c r="AK207" s="10">
        <f t="shared" si="132"/>
        <v>-12.47492</v>
      </c>
      <c r="AL207" s="10">
        <f t="shared" si="133"/>
        <v>-134.12</v>
      </c>
      <c r="AM207" s="10">
        <f t="shared" si="134"/>
        <v>-406.873</v>
      </c>
      <c r="AN207" s="10">
        <f t="shared" si="135"/>
        <v>4546</v>
      </c>
      <c r="AO207" s="10">
        <f t="shared" si="136"/>
        <v>4546</v>
      </c>
      <c r="AP207" s="10">
        <f t="shared" si="137"/>
        <v>681.9</v>
      </c>
      <c r="AQ207" s="191">
        <f t="shared" si="138"/>
        <v>2993</v>
      </c>
      <c r="AR207" s="191">
        <f t="shared" si="139"/>
        <v>2993</v>
      </c>
      <c r="AS207" s="191">
        <f t="shared" si="140"/>
        <v>23.944</v>
      </c>
      <c r="AT207" s="191">
        <f t="shared" si="141"/>
        <v>2993</v>
      </c>
      <c r="AU207" s="191">
        <f t="shared" si="142"/>
        <v>5.986</v>
      </c>
      <c r="AV207" s="191">
        <f t="shared" si="143"/>
        <v>4340</v>
      </c>
      <c r="AW207" s="191">
        <f t="shared" si="144"/>
        <v>4340</v>
      </c>
      <c r="AX207" s="191">
        <f t="shared" si="145"/>
        <v>173.6</v>
      </c>
      <c r="AY207" s="191">
        <f t="shared" si="146"/>
        <v>2993</v>
      </c>
      <c r="AZ207" s="191">
        <f t="shared" si="147"/>
        <v>2993</v>
      </c>
      <c r="BA207" s="191">
        <f t="shared" si="148"/>
        <v>149.65</v>
      </c>
      <c r="BB207" s="191">
        <f t="shared" si="149"/>
        <v>-318.22</v>
      </c>
      <c r="BC207" s="191">
        <f t="shared" si="150"/>
        <v>-14.854</v>
      </c>
      <c r="BD207" s="191">
        <f t="shared" si="151"/>
        <v>-2.186</v>
      </c>
      <c r="BE207" s="191">
        <f t="shared" si="152"/>
        <v>-82.68</v>
      </c>
      <c r="BF207" s="191">
        <f t="shared" si="153"/>
        <v>-149.65</v>
      </c>
    </row>
    <row r="208" spans="2:58">
      <c r="B208" s="3" t="s">
        <v>414</v>
      </c>
      <c r="C208" s="166" t="str">
        <f>_xlfn.XLOOKUP(B208,'2024.9'!B:B,'2024.9'!G:G)</f>
        <v>2017/11/22</v>
      </c>
      <c r="D208">
        <f>_xlfn.XLOOKUP(B208,'Sum 2024.7-2024.9'!B:B,'Sum 2024.7-2024.9'!D:D)</f>
        <v>0</v>
      </c>
      <c r="E208" t="str">
        <f>_xlfn.XLOOKUP(B208,'2024.9'!B:B,'2024.9'!C:C)</f>
        <v>运营中心</v>
      </c>
      <c r="F208" t="str">
        <f>_xlfn.XLOOKUP(B208,'2024.9'!B:B,'2024.9'!F:F)</f>
        <v>装配钳工</v>
      </c>
      <c r="G208">
        <f>_xlfn.XLOOKUP(B208,'2024.9姓名及payroll计数'!A:A,'2024.9姓名及payroll计数'!B:B)</f>
        <v>1</v>
      </c>
      <c r="H208" s="10">
        <f>_xlfn.XLOOKUP(B208,'Sum 2024.7-2024.9'!B:B,'Sum 2024.7-2024.9'!H:H)</f>
        <v>9377.28</v>
      </c>
      <c r="I208" s="10">
        <f>IFERROR(AVERAGEIF(#REF!,B208,#REF!),0)</f>
        <v>0</v>
      </c>
      <c r="J208" s="10">
        <f>_xlfn.XLOOKUP(B208,'Sum 2024.7-2024.9'!B:B,'Sum 2024.7-2024.9'!J:J)</f>
        <v>1900</v>
      </c>
      <c r="K208" s="10">
        <f>IFERROR(AVERAGEIF(#REF!,B208,#REF!),0)</f>
        <v>0</v>
      </c>
      <c r="M208" s="10">
        <f>SUMIF('2024.9'!B:B,B208,'2024.9'!L:L)</f>
        <v>363.68</v>
      </c>
      <c r="O208" s="10">
        <f>SUMIF('2024.9'!B:B,B208,'2024.9'!N:N)</f>
        <v>9.09</v>
      </c>
      <c r="P208" s="10">
        <f>SUMIF('2024.9'!B:B,B208,'2024.9'!P:P)</f>
        <v>3.8</v>
      </c>
      <c r="R208" s="10">
        <f>SUMIF('2024.9'!B:B,B208,'2024.9'!M:M)</f>
        <v>90.92</v>
      </c>
      <c r="T208" s="10">
        <f>SUMIF('2024.9'!B:B,B208,'2024.9'!O:O)</f>
        <v>0</v>
      </c>
      <c r="U208" s="10">
        <f t="shared" si="116"/>
        <v>9377.28</v>
      </c>
      <c r="V208" s="10">
        <f t="shared" si="117"/>
        <v>9377.28</v>
      </c>
      <c r="W208" s="10">
        <f t="shared" si="118"/>
        <v>1406.592</v>
      </c>
      <c r="X208" s="10">
        <f t="shared" si="119"/>
        <v>9377.28</v>
      </c>
      <c r="Y208" s="10">
        <f t="shared" si="120"/>
        <v>9377.28</v>
      </c>
      <c r="Z208" s="10">
        <f t="shared" si="121"/>
        <v>75.01824</v>
      </c>
      <c r="AA208" s="10">
        <f t="shared" si="122"/>
        <v>9377.28</v>
      </c>
      <c r="AB208" s="10">
        <f t="shared" si="123"/>
        <v>18.75456</v>
      </c>
      <c r="AC208" s="10">
        <f t="shared" si="124"/>
        <v>9377.28</v>
      </c>
      <c r="AD208" s="10">
        <f t="shared" si="125"/>
        <v>5626</v>
      </c>
      <c r="AE208" s="10">
        <f t="shared" si="126"/>
        <v>225.04</v>
      </c>
      <c r="AF208" s="10">
        <f t="shared" si="127"/>
        <v>9377.28</v>
      </c>
      <c r="AG208" s="10">
        <f t="shared" si="128"/>
        <v>9377.28</v>
      </c>
      <c r="AH208" s="10">
        <f t="shared" si="129"/>
        <v>468.864</v>
      </c>
      <c r="AI208" s="10">
        <f t="shared" si="130"/>
        <v>-1042.912</v>
      </c>
      <c r="AJ208" s="10">
        <f t="shared" si="131"/>
        <v>-65.92824</v>
      </c>
      <c r="AK208" s="10">
        <f t="shared" si="132"/>
        <v>-14.95456</v>
      </c>
      <c r="AL208" s="10">
        <f t="shared" si="133"/>
        <v>-134.12</v>
      </c>
      <c r="AM208" s="10">
        <f t="shared" si="134"/>
        <v>-468.864</v>
      </c>
      <c r="AN208" s="10">
        <f t="shared" si="135"/>
        <v>4546</v>
      </c>
      <c r="AO208" s="10">
        <f t="shared" si="136"/>
        <v>4546</v>
      </c>
      <c r="AP208" s="10">
        <f t="shared" si="137"/>
        <v>681.9</v>
      </c>
      <c r="AQ208" s="191">
        <f t="shared" si="138"/>
        <v>1900</v>
      </c>
      <c r="AR208" s="191">
        <f t="shared" si="139"/>
        <v>1900</v>
      </c>
      <c r="AS208" s="191">
        <f t="shared" si="140"/>
        <v>15.2</v>
      </c>
      <c r="AT208" s="191">
        <f t="shared" si="141"/>
        <v>1900</v>
      </c>
      <c r="AU208" s="191">
        <f t="shared" si="142"/>
        <v>3.8</v>
      </c>
      <c r="AV208" s="191">
        <f t="shared" si="143"/>
        <v>4340</v>
      </c>
      <c r="AW208" s="191">
        <f t="shared" si="144"/>
        <v>4340</v>
      </c>
      <c r="AX208" s="191">
        <f t="shared" si="145"/>
        <v>173.6</v>
      </c>
      <c r="AY208" s="191">
        <f t="shared" si="146"/>
        <v>1900</v>
      </c>
      <c r="AZ208" s="191">
        <f t="shared" si="147"/>
        <v>1900</v>
      </c>
      <c r="BA208" s="191">
        <f t="shared" si="148"/>
        <v>95</v>
      </c>
      <c r="BB208" s="191">
        <f t="shared" si="149"/>
        <v>-318.22</v>
      </c>
      <c r="BC208" s="191">
        <f t="shared" si="150"/>
        <v>-6.11</v>
      </c>
      <c r="BD208" s="191">
        <f t="shared" si="151"/>
        <v>0</v>
      </c>
      <c r="BE208" s="191">
        <f t="shared" si="152"/>
        <v>-82.68</v>
      </c>
      <c r="BF208" s="191">
        <f t="shared" si="153"/>
        <v>-95</v>
      </c>
    </row>
    <row r="209" spans="2:58">
      <c r="B209" s="3" t="s">
        <v>415</v>
      </c>
      <c r="C209" s="166" t="str">
        <f>_xlfn.XLOOKUP(B209,'2024.9'!B:B,'2024.9'!G:G)</f>
        <v>2022/10/20</v>
      </c>
      <c r="D209">
        <f>_xlfn.XLOOKUP(B209,'Sum 2024.7-2024.9'!B:B,'Sum 2024.7-2024.9'!D:D)</f>
        <v>0</v>
      </c>
      <c r="E209" t="str">
        <f>_xlfn.XLOOKUP(B209,'2024.9'!B:B,'2024.9'!C:C)</f>
        <v>销售部</v>
      </c>
      <c r="F209" t="str">
        <f>_xlfn.XLOOKUP(B209,'2024.9'!B:B,'2024.9'!F:F)</f>
        <v>区域销售经理</v>
      </c>
      <c r="G209">
        <f>_xlfn.XLOOKUP(B209,'2024.9姓名及payroll计数'!A:A,'2024.9姓名及payroll计数'!B:B)</f>
        <v>1</v>
      </c>
      <c r="H209" s="10">
        <f>_xlfn.XLOOKUP(B209,'Sum 2024.7-2024.9'!B:B,'Sum 2024.7-2024.9'!H:H)</f>
        <v>5802.3</v>
      </c>
      <c r="I209" s="10">
        <f>IFERROR(AVERAGEIF(#REF!,B209,#REF!),0)</f>
        <v>0</v>
      </c>
      <c r="J209" s="10">
        <f>_xlfn.XLOOKUP(B209,'Sum 2024.7-2024.9'!B:B,'Sum 2024.7-2024.9'!J:J)</f>
        <v>3850</v>
      </c>
      <c r="K209" s="10">
        <f>IFERROR(AVERAGEIF(#REF!,B209,#REF!),0)</f>
        <v>0</v>
      </c>
      <c r="M209" s="10">
        <f>SUMIF('2024.9'!B:B,B209,'2024.9'!L:L)</f>
        <v>0</v>
      </c>
      <c r="O209" s="10">
        <f>SUMIF('2024.9'!B:B,B209,'2024.9'!N:N)</f>
        <v>0</v>
      </c>
      <c r="P209" s="10">
        <f>SUMIF('2024.9'!B:B,B209,'2024.9'!P:P)</f>
        <v>0</v>
      </c>
      <c r="R209" s="10">
        <f>SUMIF('2024.9'!B:B,B209,'2024.9'!M:M)</f>
        <v>0</v>
      </c>
      <c r="T209" s="10">
        <f>SUMIF('2024.9'!B:B,B209,'2024.9'!O:O)</f>
        <v>0</v>
      </c>
      <c r="U209" s="10">
        <f t="shared" si="116"/>
        <v>5802.3</v>
      </c>
      <c r="V209" s="10">
        <f t="shared" si="117"/>
        <v>5802.3</v>
      </c>
      <c r="W209" s="10">
        <f t="shared" si="118"/>
        <v>870.345</v>
      </c>
      <c r="X209" s="10">
        <f t="shared" si="119"/>
        <v>5802.3</v>
      </c>
      <c r="Y209" s="10">
        <f t="shared" si="120"/>
        <v>5802.3</v>
      </c>
      <c r="Z209" s="10">
        <f t="shared" si="121"/>
        <v>46.4184</v>
      </c>
      <c r="AA209" s="10">
        <f t="shared" si="122"/>
        <v>5802.3</v>
      </c>
      <c r="AB209" s="10">
        <f t="shared" si="123"/>
        <v>11.6046</v>
      </c>
      <c r="AC209" s="10">
        <f t="shared" si="124"/>
        <v>5802.3</v>
      </c>
      <c r="AD209" s="10">
        <f t="shared" si="125"/>
        <v>5626</v>
      </c>
      <c r="AE209" s="10">
        <f t="shared" si="126"/>
        <v>225.04</v>
      </c>
      <c r="AF209" s="10">
        <f t="shared" si="127"/>
        <v>5802.3</v>
      </c>
      <c r="AG209" s="10">
        <f t="shared" si="128"/>
        <v>5802.3</v>
      </c>
      <c r="AH209" s="10">
        <f t="shared" si="129"/>
        <v>290.115</v>
      </c>
      <c r="AI209" s="10">
        <f t="shared" si="130"/>
        <v>-870.345</v>
      </c>
      <c r="AJ209" s="10">
        <f t="shared" si="131"/>
        <v>-46.4184</v>
      </c>
      <c r="AK209" s="10">
        <f t="shared" si="132"/>
        <v>-11.6046</v>
      </c>
      <c r="AL209" s="10">
        <f t="shared" si="133"/>
        <v>-225.04</v>
      </c>
      <c r="AM209" s="10">
        <f t="shared" si="134"/>
        <v>-290.115</v>
      </c>
      <c r="AN209" s="10">
        <f t="shared" si="135"/>
        <v>4546</v>
      </c>
      <c r="AO209" s="10">
        <f t="shared" si="136"/>
        <v>4546</v>
      </c>
      <c r="AP209" s="10">
        <f t="shared" si="137"/>
        <v>681.9</v>
      </c>
      <c r="AQ209" s="191">
        <f t="shared" si="138"/>
        <v>3850</v>
      </c>
      <c r="AR209" s="191">
        <f t="shared" si="139"/>
        <v>3850</v>
      </c>
      <c r="AS209" s="191">
        <f t="shared" si="140"/>
        <v>30.8</v>
      </c>
      <c r="AT209" s="191">
        <f t="shared" si="141"/>
        <v>3850</v>
      </c>
      <c r="AU209" s="191">
        <f t="shared" si="142"/>
        <v>7.7</v>
      </c>
      <c r="AV209" s="191">
        <f t="shared" si="143"/>
        <v>4340</v>
      </c>
      <c r="AW209" s="191">
        <f t="shared" si="144"/>
        <v>4340</v>
      </c>
      <c r="AX209" s="191">
        <f t="shared" si="145"/>
        <v>173.6</v>
      </c>
      <c r="AY209" s="191">
        <f t="shared" si="146"/>
        <v>3850</v>
      </c>
      <c r="AZ209" s="191">
        <f t="shared" si="147"/>
        <v>3850</v>
      </c>
      <c r="BA209" s="191">
        <f t="shared" si="148"/>
        <v>192.5</v>
      </c>
      <c r="BB209" s="191">
        <f t="shared" si="149"/>
        <v>-681.9</v>
      </c>
      <c r="BC209" s="191">
        <f t="shared" si="150"/>
        <v>-30.8</v>
      </c>
      <c r="BD209" s="191">
        <f t="shared" si="151"/>
        <v>-7.7</v>
      </c>
      <c r="BE209" s="191">
        <f t="shared" si="152"/>
        <v>-173.6</v>
      </c>
      <c r="BF209" s="191">
        <f t="shared" si="153"/>
        <v>-192.5</v>
      </c>
    </row>
    <row r="210" spans="2:58">
      <c r="B210" s="3" t="s">
        <v>416</v>
      </c>
      <c r="C210" s="166" t="str">
        <f>_xlfn.XLOOKUP(B210,'2024.9'!B:B,'2024.9'!G:G)</f>
        <v>2018/10/23</v>
      </c>
      <c r="D210">
        <f>_xlfn.XLOOKUP(B210,'Sum 2024.7-2024.9'!B:B,'Sum 2024.7-2024.9'!D:D)</f>
        <v>0</v>
      </c>
      <c r="E210" t="str">
        <f>_xlfn.XLOOKUP(B210,'2024.9'!B:B,'2024.9'!C:C)</f>
        <v>研发部</v>
      </c>
      <c r="F210" t="str">
        <f>_xlfn.XLOOKUP(B210,'2024.9'!B:B,'2024.9'!F:F)</f>
        <v>初级电气研发工程师</v>
      </c>
      <c r="G210">
        <f>_xlfn.XLOOKUP(B210,'2024.9姓名及payroll计数'!A:A,'2024.9姓名及payroll计数'!B:B)</f>
        <v>1</v>
      </c>
      <c r="H210" s="10">
        <f>_xlfn.XLOOKUP(B210,'Sum 2024.7-2024.9'!B:B,'Sum 2024.7-2024.9'!H:H)</f>
        <v>11028.5</v>
      </c>
      <c r="I210" s="10">
        <f>IFERROR(AVERAGEIF(#REF!,B210,#REF!),0)</f>
        <v>0</v>
      </c>
      <c r="J210" s="10">
        <f>_xlfn.XLOOKUP(B210,'Sum 2024.7-2024.9'!B:B,'Sum 2024.7-2024.9'!J:J)</f>
        <v>4133</v>
      </c>
      <c r="K210" s="10">
        <f>IFERROR(AVERAGEIF(#REF!,B210,#REF!),0)</f>
        <v>0</v>
      </c>
      <c r="M210" s="10">
        <f>SUMIF('2024.9'!B:B,B210,'2024.9'!L:L)</f>
        <v>363.68</v>
      </c>
      <c r="O210" s="10">
        <f>SUMIF('2024.9'!B:B,B210,'2024.9'!N:N)</f>
        <v>9.09</v>
      </c>
      <c r="P210" s="10">
        <f>SUMIF('2024.9'!B:B,B210,'2024.9'!P:P)</f>
        <v>3.8</v>
      </c>
      <c r="R210" s="10">
        <f>SUMIF('2024.9'!B:B,B210,'2024.9'!M:M)</f>
        <v>90.92</v>
      </c>
      <c r="T210" s="10">
        <f>SUMIF('2024.9'!B:B,B210,'2024.9'!O:O)</f>
        <v>300</v>
      </c>
      <c r="U210" s="10">
        <f t="shared" si="116"/>
        <v>11028.5</v>
      </c>
      <c r="V210" s="10">
        <f t="shared" si="117"/>
        <v>11028.5</v>
      </c>
      <c r="W210" s="10">
        <f t="shared" si="118"/>
        <v>1654.275</v>
      </c>
      <c r="X210" s="10">
        <f t="shared" si="119"/>
        <v>11028.5</v>
      </c>
      <c r="Y210" s="10">
        <f t="shared" si="120"/>
        <v>11028.5</v>
      </c>
      <c r="Z210" s="10">
        <f t="shared" si="121"/>
        <v>88.228</v>
      </c>
      <c r="AA210" s="10">
        <f t="shared" si="122"/>
        <v>11028.5</v>
      </c>
      <c r="AB210" s="10">
        <f t="shared" si="123"/>
        <v>22.057</v>
      </c>
      <c r="AC210" s="10">
        <f t="shared" si="124"/>
        <v>11028.5</v>
      </c>
      <c r="AD210" s="10">
        <f t="shared" si="125"/>
        <v>5626</v>
      </c>
      <c r="AE210" s="10">
        <f t="shared" si="126"/>
        <v>225.04</v>
      </c>
      <c r="AF210" s="10">
        <f t="shared" si="127"/>
        <v>11028.5</v>
      </c>
      <c r="AG210" s="10">
        <f t="shared" si="128"/>
        <v>11028.5</v>
      </c>
      <c r="AH210" s="10">
        <f t="shared" si="129"/>
        <v>551.425</v>
      </c>
      <c r="AI210" s="10">
        <f t="shared" si="130"/>
        <v>-1290.595</v>
      </c>
      <c r="AJ210" s="10">
        <f t="shared" si="131"/>
        <v>-79.138</v>
      </c>
      <c r="AK210" s="10">
        <f t="shared" si="132"/>
        <v>-18.257</v>
      </c>
      <c r="AL210" s="10">
        <f t="shared" si="133"/>
        <v>-134.12</v>
      </c>
      <c r="AM210" s="10">
        <f t="shared" si="134"/>
        <v>-251.425</v>
      </c>
      <c r="AN210" s="10">
        <f t="shared" si="135"/>
        <v>4546</v>
      </c>
      <c r="AO210" s="10">
        <f t="shared" si="136"/>
        <v>4546</v>
      </c>
      <c r="AP210" s="10">
        <f t="shared" si="137"/>
        <v>681.9</v>
      </c>
      <c r="AQ210" s="191">
        <f t="shared" si="138"/>
        <v>4133</v>
      </c>
      <c r="AR210" s="191">
        <f t="shared" si="139"/>
        <v>4133</v>
      </c>
      <c r="AS210" s="191">
        <f t="shared" si="140"/>
        <v>33.064</v>
      </c>
      <c r="AT210" s="191">
        <f t="shared" si="141"/>
        <v>4133</v>
      </c>
      <c r="AU210" s="191">
        <f t="shared" si="142"/>
        <v>8.266</v>
      </c>
      <c r="AV210" s="191">
        <f t="shared" si="143"/>
        <v>4340</v>
      </c>
      <c r="AW210" s="191">
        <f t="shared" si="144"/>
        <v>4340</v>
      </c>
      <c r="AX210" s="191">
        <f t="shared" si="145"/>
        <v>173.6</v>
      </c>
      <c r="AY210" s="191">
        <f t="shared" si="146"/>
        <v>4133</v>
      </c>
      <c r="AZ210" s="191">
        <f t="shared" si="147"/>
        <v>4133</v>
      </c>
      <c r="BA210" s="191">
        <f t="shared" si="148"/>
        <v>206.65</v>
      </c>
      <c r="BB210" s="191">
        <f t="shared" si="149"/>
        <v>-318.22</v>
      </c>
      <c r="BC210" s="191">
        <f t="shared" si="150"/>
        <v>-23.974</v>
      </c>
      <c r="BD210" s="191">
        <f t="shared" si="151"/>
        <v>-4.466</v>
      </c>
      <c r="BE210" s="191">
        <f t="shared" si="152"/>
        <v>-82.68</v>
      </c>
      <c r="BF210" s="191">
        <f t="shared" si="153"/>
        <v>0</v>
      </c>
    </row>
    <row r="211" spans="2:58">
      <c r="B211" s="3" t="s">
        <v>417</v>
      </c>
      <c r="C211" s="166" t="str">
        <f>_xlfn.XLOOKUP(B211,'2024.9'!B:B,'2024.9'!G:G)</f>
        <v>2021/06/25</v>
      </c>
      <c r="D211">
        <f>_xlfn.XLOOKUP(B211,'Sum 2024.7-2024.9'!B:B,'Sum 2024.7-2024.9'!D:D)</f>
        <v>0</v>
      </c>
      <c r="E211" t="str">
        <f>_xlfn.XLOOKUP(B211,'2024.9'!B:B,'2024.9'!C:C)</f>
        <v>采购部</v>
      </c>
      <c r="F211" t="str">
        <f>_xlfn.XLOOKUP(B211,'2024.9'!B:B,'2024.9'!F:F)</f>
        <v>跟单主管</v>
      </c>
      <c r="G211">
        <f>_xlfn.XLOOKUP(B211,'2024.9姓名及payroll计数'!A:A,'2024.9姓名及payroll计数'!B:B)</f>
        <v>1</v>
      </c>
      <c r="H211" s="10">
        <f>_xlfn.XLOOKUP(B211,'Sum 2024.7-2024.9'!B:B,'Sum 2024.7-2024.9'!H:H)</f>
        <v>8179.7</v>
      </c>
      <c r="I211" s="10">
        <f>IFERROR(AVERAGEIF(#REF!,B211,#REF!),0)</f>
        <v>0</v>
      </c>
      <c r="J211" s="10">
        <f>_xlfn.XLOOKUP(B211,'Sum 2024.7-2024.9'!B:B,'Sum 2024.7-2024.9'!J:J)</f>
        <v>2980</v>
      </c>
      <c r="K211" s="10">
        <f>IFERROR(AVERAGEIF(#REF!,B211,#REF!),0)</f>
        <v>0</v>
      </c>
      <c r="M211" s="10">
        <f>SUMIF('2024.9'!B:B,B211,'2024.9'!L:L)</f>
        <v>363.68</v>
      </c>
      <c r="O211" s="10">
        <f>SUMIF('2024.9'!B:B,B211,'2024.9'!N:N)</f>
        <v>9.09</v>
      </c>
      <c r="P211" s="10">
        <f>SUMIF('2024.9'!B:B,B211,'2024.9'!P:P)</f>
        <v>3.8</v>
      </c>
      <c r="R211" s="10">
        <f>SUMIF('2024.9'!B:B,B211,'2024.9'!M:M)</f>
        <v>90.92</v>
      </c>
      <c r="T211" s="10">
        <f>SUMIF('2024.9'!B:B,B211,'2024.9'!O:O)</f>
        <v>0</v>
      </c>
      <c r="U211" s="10">
        <f t="shared" si="116"/>
        <v>8179.7</v>
      </c>
      <c r="V211" s="10">
        <f t="shared" si="117"/>
        <v>8179.7</v>
      </c>
      <c r="W211" s="10">
        <f t="shared" si="118"/>
        <v>1226.955</v>
      </c>
      <c r="X211" s="10">
        <f t="shared" si="119"/>
        <v>8179.7</v>
      </c>
      <c r="Y211" s="10">
        <f t="shared" si="120"/>
        <v>8179.7</v>
      </c>
      <c r="Z211" s="10">
        <f t="shared" si="121"/>
        <v>65.4376</v>
      </c>
      <c r="AA211" s="10">
        <f t="shared" si="122"/>
        <v>8179.7</v>
      </c>
      <c r="AB211" s="10">
        <f t="shared" si="123"/>
        <v>16.3594</v>
      </c>
      <c r="AC211" s="10">
        <f t="shared" si="124"/>
        <v>8179.7</v>
      </c>
      <c r="AD211" s="10">
        <f t="shared" si="125"/>
        <v>5626</v>
      </c>
      <c r="AE211" s="10">
        <f t="shared" si="126"/>
        <v>225.04</v>
      </c>
      <c r="AF211" s="10">
        <f t="shared" si="127"/>
        <v>8179.7</v>
      </c>
      <c r="AG211" s="10">
        <f t="shared" si="128"/>
        <v>8179.7</v>
      </c>
      <c r="AH211" s="10">
        <f t="shared" si="129"/>
        <v>408.985</v>
      </c>
      <c r="AI211" s="10">
        <f t="shared" si="130"/>
        <v>-863.275</v>
      </c>
      <c r="AJ211" s="10">
        <f t="shared" si="131"/>
        <v>-56.3476</v>
      </c>
      <c r="AK211" s="10">
        <f t="shared" si="132"/>
        <v>-12.5594</v>
      </c>
      <c r="AL211" s="10">
        <f t="shared" si="133"/>
        <v>-134.12</v>
      </c>
      <c r="AM211" s="10">
        <f t="shared" si="134"/>
        <v>-408.985</v>
      </c>
      <c r="AN211" s="10">
        <f t="shared" si="135"/>
        <v>4546</v>
      </c>
      <c r="AO211" s="10">
        <f t="shared" si="136"/>
        <v>4546</v>
      </c>
      <c r="AP211" s="10">
        <f t="shared" si="137"/>
        <v>681.9</v>
      </c>
      <c r="AQ211" s="191">
        <f t="shared" si="138"/>
        <v>2980</v>
      </c>
      <c r="AR211" s="191">
        <f t="shared" si="139"/>
        <v>2980</v>
      </c>
      <c r="AS211" s="191">
        <f t="shared" si="140"/>
        <v>23.84</v>
      </c>
      <c r="AT211" s="191">
        <f t="shared" si="141"/>
        <v>2980</v>
      </c>
      <c r="AU211" s="191">
        <f t="shared" si="142"/>
        <v>5.96</v>
      </c>
      <c r="AV211" s="191">
        <f t="shared" si="143"/>
        <v>4340</v>
      </c>
      <c r="AW211" s="191">
        <f t="shared" si="144"/>
        <v>4340</v>
      </c>
      <c r="AX211" s="191">
        <f t="shared" si="145"/>
        <v>173.6</v>
      </c>
      <c r="AY211" s="191">
        <f t="shared" si="146"/>
        <v>2980</v>
      </c>
      <c r="AZ211" s="191">
        <f t="shared" si="147"/>
        <v>2980</v>
      </c>
      <c r="BA211" s="191">
        <f t="shared" si="148"/>
        <v>149</v>
      </c>
      <c r="BB211" s="191">
        <f t="shared" si="149"/>
        <v>-318.22</v>
      </c>
      <c r="BC211" s="191">
        <f t="shared" si="150"/>
        <v>-14.75</v>
      </c>
      <c r="BD211" s="191">
        <f t="shared" si="151"/>
        <v>-2.16</v>
      </c>
      <c r="BE211" s="191">
        <f t="shared" si="152"/>
        <v>-82.68</v>
      </c>
      <c r="BF211" s="191">
        <f t="shared" si="153"/>
        <v>-149</v>
      </c>
    </row>
    <row r="212" spans="2:58">
      <c r="B212" s="3" t="s">
        <v>539</v>
      </c>
      <c r="C212" s="166" t="str">
        <f>_xlfn.XLOOKUP(B212,'2024.9'!B:B,'2024.9'!G:G)</f>
        <v>2024/04/22</v>
      </c>
      <c r="D212">
        <f>_xlfn.XLOOKUP(B212,'Sum 2024.7-2024.9'!B:B,'Sum 2024.7-2024.9'!D:D)</f>
        <v>0</v>
      </c>
      <c r="E212" t="str">
        <f>_xlfn.XLOOKUP(B212,'2024.9'!B:B,'2024.9'!C:C)</f>
        <v>销售部</v>
      </c>
      <c r="F212" t="str">
        <f>_xlfn.XLOOKUP(B212,'2024.9'!B:B,'2024.9'!F:F)</f>
        <v>区域销售经理（华东）</v>
      </c>
      <c r="G212">
        <f>_xlfn.XLOOKUP(B212,'2024.9姓名及payroll计数'!A:A,'2024.9姓名及payroll计数'!B:B)</f>
        <v>1</v>
      </c>
      <c r="H212" s="10">
        <f>_xlfn.XLOOKUP(B212,'Sum 2024.7-2024.9'!B:B,'Sum 2024.7-2024.9'!H:H)</f>
        <v>3863.64</v>
      </c>
      <c r="I212" s="10">
        <f>IFERROR(AVERAGEIF(#REF!,B212,#REF!),0)</f>
        <v>0</v>
      </c>
      <c r="J212" s="10">
        <f>_xlfn.XLOOKUP(B212,'Sum 2024.7-2024.9'!B:B,'Sum 2024.7-2024.9'!J:J)</f>
        <v>3850</v>
      </c>
      <c r="K212" s="10">
        <f>IFERROR(AVERAGEIF(#REF!,B212,#REF!),0)</f>
        <v>0</v>
      </c>
      <c r="M212" s="10">
        <f>SUMIF('2024.9'!B:B,B212,'2024.9'!L:L)</f>
        <v>363.68</v>
      </c>
      <c r="O212" s="10">
        <f>SUMIF('2024.9'!B:B,B212,'2024.9'!N:N)</f>
        <v>9.09</v>
      </c>
      <c r="P212" s="10">
        <f>SUMIF('2024.9'!B:B,B212,'2024.9'!P:P)</f>
        <v>3.8</v>
      </c>
      <c r="R212" s="10">
        <f>SUMIF('2024.9'!B:B,B212,'2024.9'!M:M)</f>
        <v>90.92</v>
      </c>
      <c r="T212" s="10">
        <f>SUMIF('2024.9'!B:B,B212,'2024.9'!O:O)</f>
        <v>0</v>
      </c>
      <c r="U212" s="10">
        <f t="shared" si="116"/>
        <v>4546</v>
      </c>
      <c r="V212" s="10">
        <f t="shared" si="117"/>
        <v>4546</v>
      </c>
      <c r="W212" s="10">
        <f t="shared" si="118"/>
        <v>681.9</v>
      </c>
      <c r="X212" s="10">
        <f t="shared" si="119"/>
        <v>3863.64</v>
      </c>
      <c r="Y212" s="10">
        <f t="shared" si="120"/>
        <v>3863.64</v>
      </c>
      <c r="Z212" s="10">
        <f t="shared" si="121"/>
        <v>30.90912</v>
      </c>
      <c r="AA212" s="10">
        <f t="shared" si="122"/>
        <v>3863.64</v>
      </c>
      <c r="AB212" s="10">
        <f t="shared" si="123"/>
        <v>7.72728</v>
      </c>
      <c r="AC212" s="10">
        <f t="shared" si="124"/>
        <v>4340</v>
      </c>
      <c r="AD212" s="10">
        <f t="shared" si="125"/>
        <v>4340</v>
      </c>
      <c r="AE212" s="10">
        <f t="shared" si="126"/>
        <v>173.6</v>
      </c>
      <c r="AF212" s="10">
        <f t="shared" si="127"/>
        <v>3863.64</v>
      </c>
      <c r="AG212" s="10">
        <f t="shared" si="128"/>
        <v>3863.64</v>
      </c>
      <c r="AH212" s="10">
        <f t="shared" si="129"/>
        <v>193.182</v>
      </c>
      <c r="AI212" s="10">
        <f t="shared" si="130"/>
        <v>-318.22</v>
      </c>
      <c r="AJ212" s="10">
        <f t="shared" si="131"/>
        <v>-21.81912</v>
      </c>
      <c r="AK212" s="10">
        <f t="shared" si="132"/>
        <v>-3.92728</v>
      </c>
      <c r="AL212" s="10">
        <f t="shared" si="133"/>
        <v>-82.68</v>
      </c>
      <c r="AM212" s="10">
        <f t="shared" si="134"/>
        <v>-193.182</v>
      </c>
      <c r="AN212" s="10">
        <f t="shared" si="135"/>
        <v>4546</v>
      </c>
      <c r="AO212" s="10">
        <f t="shared" si="136"/>
        <v>4546</v>
      </c>
      <c r="AP212" s="10">
        <f t="shared" si="137"/>
        <v>681.9</v>
      </c>
      <c r="AQ212" s="191">
        <f t="shared" si="138"/>
        <v>3850</v>
      </c>
      <c r="AR212" s="191">
        <f t="shared" si="139"/>
        <v>3850</v>
      </c>
      <c r="AS212" s="191">
        <f t="shared" si="140"/>
        <v>30.8</v>
      </c>
      <c r="AT212" s="191">
        <f t="shared" si="141"/>
        <v>3850</v>
      </c>
      <c r="AU212" s="191">
        <f t="shared" si="142"/>
        <v>7.7</v>
      </c>
      <c r="AV212" s="191">
        <f t="shared" si="143"/>
        <v>4340</v>
      </c>
      <c r="AW212" s="191">
        <f t="shared" si="144"/>
        <v>4340</v>
      </c>
      <c r="AX212" s="191">
        <f t="shared" si="145"/>
        <v>173.6</v>
      </c>
      <c r="AY212" s="191">
        <f t="shared" si="146"/>
        <v>3850</v>
      </c>
      <c r="AZ212" s="191">
        <f t="shared" si="147"/>
        <v>3850</v>
      </c>
      <c r="BA212" s="191">
        <f t="shared" si="148"/>
        <v>192.5</v>
      </c>
      <c r="BB212" s="191">
        <f t="shared" si="149"/>
        <v>-318.22</v>
      </c>
      <c r="BC212" s="191">
        <f t="shared" si="150"/>
        <v>-21.71</v>
      </c>
      <c r="BD212" s="191">
        <f t="shared" si="151"/>
        <v>-3.9</v>
      </c>
      <c r="BE212" s="191">
        <f t="shared" si="152"/>
        <v>-82.68</v>
      </c>
      <c r="BF212" s="191">
        <f t="shared" si="153"/>
        <v>-192.5</v>
      </c>
    </row>
    <row r="213" spans="2:58">
      <c r="B213" s="3" t="s">
        <v>420</v>
      </c>
      <c r="C213" s="166" t="str">
        <f>_xlfn.XLOOKUP(B213,'2024.9'!B:B,'2024.9'!G:G)</f>
        <v>2019/04/22</v>
      </c>
      <c r="D213">
        <f>_xlfn.XLOOKUP(B213,'Sum 2024.7-2024.9'!B:B,'Sum 2024.7-2024.9'!D:D)</f>
        <v>0</v>
      </c>
      <c r="E213" t="str">
        <f>_xlfn.XLOOKUP(B213,'2024.9'!B:B,'2024.9'!C:C)</f>
        <v>研发部</v>
      </c>
      <c r="F213" t="str">
        <f>_xlfn.XLOOKUP(B213,'2024.9'!B:B,'2024.9'!F:F)</f>
        <v>机械工程师</v>
      </c>
      <c r="G213">
        <f>_xlfn.XLOOKUP(B213,'2024.9姓名及payroll计数'!A:A,'2024.9姓名及payroll计数'!B:B)</f>
        <v>1</v>
      </c>
      <c r="H213" s="10">
        <f>_xlfn.XLOOKUP(B213,'Sum 2024.7-2024.9'!B:B,'Sum 2024.7-2024.9'!H:H)</f>
        <v>10700.7</v>
      </c>
      <c r="I213" s="10">
        <f>IFERROR(AVERAGEIF(#REF!,B213,#REF!),0)</f>
        <v>0</v>
      </c>
      <c r="J213" s="10">
        <f>_xlfn.XLOOKUP(B213,'Sum 2024.7-2024.9'!B:B,'Sum 2024.7-2024.9'!J:J)</f>
        <v>4536</v>
      </c>
      <c r="K213" s="10">
        <f>IFERROR(AVERAGEIF(#REF!,B213,#REF!),0)</f>
        <v>0</v>
      </c>
      <c r="M213" s="10">
        <f>SUMIF('2024.9'!B:B,B213,'2024.9'!L:L)</f>
        <v>363.68</v>
      </c>
      <c r="O213" s="10">
        <f>SUMIF('2024.9'!B:B,B213,'2024.9'!N:N)</f>
        <v>9.09</v>
      </c>
      <c r="P213" s="10">
        <f>SUMIF('2024.9'!B:B,B213,'2024.9'!P:P)</f>
        <v>3.8</v>
      </c>
      <c r="R213" s="10">
        <f>SUMIF('2024.9'!B:B,B213,'2024.9'!M:M)</f>
        <v>90.92</v>
      </c>
      <c r="T213" s="10">
        <f>SUMIF('2024.9'!B:B,B213,'2024.9'!O:O)</f>
        <v>300</v>
      </c>
      <c r="U213" s="10">
        <f t="shared" si="116"/>
        <v>10700.7</v>
      </c>
      <c r="V213" s="10">
        <f t="shared" si="117"/>
        <v>10700.7</v>
      </c>
      <c r="W213" s="10">
        <f t="shared" si="118"/>
        <v>1605.105</v>
      </c>
      <c r="X213" s="10">
        <f t="shared" si="119"/>
        <v>10700.7</v>
      </c>
      <c r="Y213" s="10">
        <f t="shared" si="120"/>
        <v>10700.7</v>
      </c>
      <c r="Z213" s="10">
        <f t="shared" si="121"/>
        <v>85.6056</v>
      </c>
      <c r="AA213" s="10">
        <f t="shared" si="122"/>
        <v>10700.7</v>
      </c>
      <c r="AB213" s="10">
        <f t="shared" si="123"/>
        <v>21.4014</v>
      </c>
      <c r="AC213" s="10">
        <f t="shared" si="124"/>
        <v>10700.7</v>
      </c>
      <c r="AD213" s="10">
        <f t="shared" si="125"/>
        <v>5626</v>
      </c>
      <c r="AE213" s="10">
        <f t="shared" si="126"/>
        <v>225.04</v>
      </c>
      <c r="AF213" s="10">
        <f t="shared" si="127"/>
        <v>10700.7</v>
      </c>
      <c r="AG213" s="10">
        <f t="shared" si="128"/>
        <v>10700.7</v>
      </c>
      <c r="AH213" s="10">
        <f t="shared" si="129"/>
        <v>535.035</v>
      </c>
      <c r="AI213" s="10">
        <f t="shared" si="130"/>
        <v>-1241.425</v>
      </c>
      <c r="AJ213" s="10">
        <f t="shared" si="131"/>
        <v>-76.5156</v>
      </c>
      <c r="AK213" s="10">
        <f t="shared" si="132"/>
        <v>-17.6014</v>
      </c>
      <c r="AL213" s="10">
        <f t="shared" si="133"/>
        <v>-134.12</v>
      </c>
      <c r="AM213" s="10">
        <f t="shared" si="134"/>
        <v>-235.035</v>
      </c>
      <c r="AN213" s="10">
        <f t="shared" si="135"/>
        <v>4546</v>
      </c>
      <c r="AO213" s="10">
        <f t="shared" si="136"/>
        <v>4546</v>
      </c>
      <c r="AP213" s="10">
        <f t="shared" si="137"/>
        <v>681.9</v>
      </c>
      <c r="AQ213" s="191">
        <f t="shared" si="138"/>
        <v>4536</v>
      </c>
      <c r="AR213" s="191">
        <f t="shared" si="139"/>
        <v>4536</v>
      </c>
      <c r="AS213" s="191">
        <f t="shared" si="140"/>
        <v>36.288</v>
      </c>
      <c r="AT213" s="191">
        <f t="shared" si="141"/>
        <v>4536</v>
      </c>
      <c r="AU213" s="191">
        <f t="shared" si="142"/>
        <v>9.072</v>
      </c>
      <c r="AV213" s="191">
        <f t="shared" si="143"/>
        <v>4536</v>
      </c>
      <c r="AW213" s="191">
        <f t="shared" si="144"/>
        <v>4536</v>
      </c>
      <c r="AX213" s="191">
        <f t="shared" si="145"/>
        <v>181.44</v>
      </c>
      <c r="AY213" s="191">
        <f t="shared" si="146"/>
        <v>4536</v>
      </c>
      <c r="AZ213" s="191">
        <f t="shared" si="147"/>
        <v>4536</v>
      </c>
      <c r="BA213" s="191">
        <f t="shared" si="148"/>
        <v>226.8</v>
      </c>
      <c r="BB213" s="191">
        <f t="shared" si="149"/>
        <v>-318.22</v>
      </c>
      <c r="BC213" s="191">
        <f t="shared" si="150"/>
        <v>-27.198</v>
      </c>
      <c r="BD213" s="191">
        <f t="shared" si="151"/>
        <v>-5.272</v>
      </c>
      <c r="BE213" s="191">
        <f t="shared" si="152"/>
        <v>-90.52</v>
      </c>
      <c r="BF213" s="191">
        <f t="shared" si="153"/>
        <v>0</v>
      </c>
    </row>
    <row r="214" spans="2:58">
      <c r="B214" s="3" t="s">
        <v>421</v>
      </c>
      <c r="C214" s="166" t="str">
        <f>_xlfn.XLOOKUP(B214,'2024.9'!B:B,'2024.9'!G:G)</f>
        <v>2018/06/01</v>
      </c>
      <c r="D214">
        <f>_xlfn.XLOOKUP(B214,'Sum 2024.7-2024.9'!B:B,'Sum 2024.7-2024.9'!D:D)</f>
        <v>0</v>
      </c>
      <c r="E214" t="str">
        <f>_xlfn.XLOOKUP(B214,'2024.9'!B:B,'2024.9'!C:C)</f>
        <v>服务营销中心</v>
      </c>
      <c r="F214" t="str">
        <f>_xlfn.XLOOKUP(B214,'2024.9'!B:B,'2024.9'!F:F)</f>
        <v>机械服务工程师</v>
      </c>
      <c r="G214">
        <f>_xlfn.XLOOKUP(B214,'2024.9姓名及payroll计数'!A:A,'2024.9姓名及payroll计数'!B:B)</f>
        <v>1</v>
      </c>
      <c r="H214" s="10">
        <f>_xlfn.XLOOKUP(B214,'Sum 2024.7-2024.9'!B:B,'Sum 2024.7-2024.9'!H:H)</f>
        <v>14604.44</v>
      </c>
      <c r="I214" s="10">
        <f>IFERROR(AVERAGEIF(#REF!,B214,#REF!),0)</f>
        <v>0</v>
      </c>
      <c r="J214" s="10">
        <f>_xlfn.XLOOKUP(B214,'Sum 2024.7-2024.9'!B:B,'Sum 2024.7-2024.9'!J:J)</f>
        <v>5519</v>
      </c>
      <c r="K214" s="10">
        <f>IFERROR(AVERAGEIF(#REF!,B214,#REF!),0)</f>
        <v>0</v>
      </c>
      <c r="M214" s="10">
        <f>SUMIF('2024.9'!B:B,B214,'2024.9'!L:L)</f>
        <v>363.68</v>
      </c>
      <c r="O214" s="10">
        <f>SUMIF('2024.9'!B:B,B214,'2024.9'!N:N)</f>
        <v>9.09</v>
      </c>
      <c r="P214" s="10">
        <f>SUMIF('2024.9'!B:B,B214,'2024.9'!P:P)</f>
        <v>3.8</v>
      </c>
      <c r="R214" s="10">
        <f>SUMIF('2024.9'!B:B,B214,'2024.9'!M:M)</f>
        <v>90.92</v>
      </c>
      <c r="T214" s="10">
        <f>SUMIF('2024.9'!B:B,B214,'2024.9'!O:O)</f>
        <v>0</v>
      </c>
      <c r="U214" s="10">
        <f t="shared" si="116"/>
        <v>14604.44</v>
      </c>
      <c r="V214" s="10">
        <f t="shared" si="117"/>
        <v>14604.44</v>
      </c>
      <c r="W214" s="10">
        <f t="shared" si="118"/>
        <v>2190.666</v>
      </c>
      <c r="X214" s="10">
        <f t="shared" si="119"/>
        <v>14604.44</v>
      </c>
      <c r="Y214" s="10">
        <f t="shared" si="120"/>
        <v>14604.44</v>
      </c>
      <c r="Z214" s="10">
        <f t="shared" si="121"/>
        <v>116.83552</v>
      </c>
      <c r="AA214" s="10">
        <f t="shared" si="122"/>
        <v>14604.44</v>
      </c>
      <c r="AB214" s="10">
        <f t="shared" si="123"/>
        <v>29.20888</v>
      </c>
      <c r="AC214" s="10">
        <f t="shared" si="124"/>
        <v>14604.44</v>
      </c>
      <c r="AD214" s="10">
        <f t="shared" si="125"/>
        <v>5626</v>
      </c>
      <c r="AE214" s="10">
        <f t="shared" si="126"/>
        <v>225.04</v>
      </c>
      <c r="AF214" s="10">
        <f t="shared" si="127"/>
        <v>14604.44</v>
      </c>
      <c r="AG214" s="10">
        <f t="shared" si="128"/>
        <v>14604.44</v>
      </c>
      <c r="AH214" s="10">
        <f t="shared" si="129"/>
        <v>730.222</v>
      </c>
      <c r="AI214" s="10">
        <f t="shared" si="130"/>
        <v>-1826.986</v>
      </c>
      <c r="AJ214" s="10">
        <f t="shared" si="131"/>
        <v>-107.74552</v>
      </c>
      <c r="AK214" s="10">
        <f t="shared" si="132"/>
        <v>-25.40888</v>
      </c>
      <c r="AL214" s="10">
        <f t="shared" si="133"/>
        <v>-134.12</v>
      </c>
      <c r="AM214" s="10">
        <f t="shared" si="134"/>
        <v>-730.222</v>
      </c>
      <c r="AN214" s="10">
        <f t="shared" si="135"/>
        <v>5519</v>
      </c>
      <c r="AO214" s="10">
        <f t="shared" si="136"/>
        <v>5519</v>
      </c>
      <c r="AP214" s="10">
        <f t="shared" si="137"/>
        <v>827.85</v>
      </c>
      <c r="AQ214" s="191">
        <f t="shared" si="138"/>
        <v>5519</v>
      </c>
      <c r="AR214" s="191">
        <f t="shared" si="139"/>
        <v>5519</v>
      </c>
      <c r="AS214" s="191">
        <f t="shared" si="140"/>
        <v>44.152</v>
      </c>
      <c r="AT214" s="191">
        <f t="shared" si="141"/>
        <v>5519</v>
      </c>
      <c r="AU214" s="191">
        <f t="shared" si="142"/>
        <v>11.038</v>
      </c>
      <c r="AV214" s="191">
        <f t="shared" si="143"/>
        <v>5519</v>
      </c>
      <c r="AW214" s="191">
        <f t="shared" si="144"/>
        <v>5519</v>
      </c>
      <c r="AX214" s="191">
        <f t="shared" si="145"/>
        <v>220.76</v>
      </c>
      <c r="AY214" s="191">
        <f t="shared" si="146"/>
        <v>5519</v>
      </c>
      <c r="AZ214" s="191">
        <f t="shared" si="147"/>
        <v>5519</v>
      </c>
      <c r="BA214" s="191">
        <f t="shared" si="148"/>
        <v>275.95</v>
      </c>
      <c r="BB214" s="191">
        <f t="shared" si="149"/>
        <v>-464.17</v>
      </c>
      <c r="BC214" s="191">
        <f t="shared" si="150"/>
        <v>-35.062</v>
      </c>
      <c r="BD214" s="191">
        <f t="shared" si="151"/>
        <v>-7.238</v>
      </c>
      <c r="BE214" s="191">
        <f t="shared" si="152"/>
        <v>-129.84</v>
      </c>
      <c r="BF214" s="191">
        <f t="shared" si="153"/>
        <v>-275.95</v>
      </c>
    </row>
    <row r="215" spans="2:58">
      <c r="B215" s="3" t="s">
        <v>423</v>
      </c>
      <c r="C215" s="166">
        <f>_xlfn.XLOOKUP(B215,'2024.9'!B:B,'2024.9'!G:G)</f>
        <v>44788</v>
      </c>
      <c r="D215">
        <f>_xlfn.XLOOKUP(B215,'Sum 2024.7-2024.9'!B:B,'Sum 2024.7-2024.9'!D:D)</f>
        <v>0</v>
      </c>
      <c r="E215" t="str">
        <f>_xlfn.XLOOKUP(B215,'2024.9'!B:B,'2024.9'!C:C)</f>
        <v>运营中心</v>
      </c>
      <c r="F215" t="str">
        <f>_xlfn.XLOOKUP(B215,'2024.9'!B:B,'2024.9'!F:F)</f>
        <v>装配钳工</v>
      </c>
      <c r="G215">
        <f>_xlfn.XLOOKUP(B215,'2024.9姓名及payroll计数'!A:A,'2024.9姓名及payroll计数'!B:B)</f>
        <v>1</v>
      </c>
      <c r="H215" s="10">
        <f>_xlfn.XLOOKUP(B215,'Sum 2024.7-2024.9'!B:B,'Sum 2024.7-2024.9'!H:H)</f>
        <v>6021.9</v>
      </c>
      <c r="I215" s="10">
        <f>IFERROR(AVERAGEIF(#REF!,B215,#REF!),0)</f>
        <v>0</v>
      </c>
      <c r="J215" s="10">
        <f>_xlfn.XLOOKUP(B215,'Sum 2024.7-2024.9'!B:B,'Sum 2024.7-2024.9'!J:J)</f>
        <v>1900</v>
      </c>
      <c r="K215" s="10">
        <f>IFERROR(AVERAGEIF(#REF!,B215,#REF!),0)</f>
        <v>0</v>
      </c>
      <c r="M215" s="10">
        <f>SUMIF('2024.9'!B:B,B215,'2024.9'!L:L)</f>
        <v>363.68</v>
      </c>
      <c r="O215" s="10">
        <f>SUMIF('2024.9'!B:B,B215,'2024.9'!N:N)</f>
        <v>9.09</v>
      </c>
      <c r="P215" s="10">
        <f>SUMIF('2024.9'!B:B,B215,'2024.9'!P:P)</f>
        <v>3.8</v>
      </c>
      <c r="R215" s="10">
        <f>SUMIF('2024.9'!B:B,B215,'2024.9'!M:M)</f>
        <v>90.92</v>
      </c>
      <c r="T215" s="10">
        <f>SUMIF('2024.9'!B:B,B215,'2024.9'!O:O)</f>
        <v>0</v>
      </c>
      <c r="U215" s="10">
        <f t="shared" si="116"/>
        <v>6021.9</v>
      </c>
      <c r="V215" s="10">
        <f t="shared" si="117"/>
        <v>6021.9</v>
      </c>
      <c r="W215" s="10">
        <f t="shared" si="118"/>
        <v>903.285</v>
      </c>
      <c r="X215" s="10">
        <f t="shared" si="119"/>
        <v>6021.9</v>
      </c>
      <c r="Y215" s="10">
        <f t="shared" si="120"/>
        <v>6021.9</v>
      </c>
      <c r="Z215" s="10">
        <f t="shared" si="121"/>
        <v>48.1752</v>
      </c>
      <c r="AA215" s="10">
        <f t="shared" si="122"/>
        <v>6021.9</v>
      </c>
      <c r="AB215" s="10">
        <f t="shared" si="123"/>
        <v>12.0438</v>
      </c>
      <c r="AC215" s="10">
        <f t="shared" si="124"/>
        <v>6021.9</v>
      </c>
      <c r="AD215" s="10">
        <f t="shared" si="125"/>
        <v>5626</v>
      </c>
      <c r="AE215" s="10">
        <f t="shared" si="126"/>
        <v>225.04</v>
      </c>
      <c r="AF215" s="10">
        <f t="shared" si="127"/>
        <v>6021.9</v>
      </c>
      <c r="AG215" s="10">
        <f t="shared" si="128"/>
        <v>6021.9</v>
      </c>
      <c r="AH215" s="10">
        <f t="shared" si="129"/>
        <v>301.095</v>
      </c>
      <c r="AI215" s="10">
        <f t="shared" si="130"/>
        <v>-539.605</v>
      </c>
      <c r="AJ215" s="10">
        <f t="shared" si="131"/>
        <v>-39.0852</v>
      </c>
      <c r="AK215" s="10">
        <f t="shared" si="132"/>
        <v>-8.2438</v>
      </c>
      <c r="AL215" s="10">
        <f t="shared" si="133"/>
        <v>-134.12</v>
      </c>
      <c r="AM215" s="10">
        <f t="shared" si="134"/>
        <v>-301.095</v>
      </c>
      <c r="AN215" s="10">
        <f t="shared" si="135"/>
        <v>4546</v>
      </c>
      <c r="AO215" s="10">
        <f t="shared" si="136"/>
        <v>4546</v>
      </c>
      <c r="AP215" s="10">
        <f t="shared" si="137"/>
        <v>681.9</v>
      </c>
      <c r="AQ215" s="191">
        <f t="shared" si="138"/>
        <v>1900</v>
      </c>
      <c r="AR215" s="191">
        <f t="shared" si="139"/>
        <v>1900</v>
      </c>
      <c r="AS215" s="191">
        <f t="shared" si="140"/>
        <v>15.2</v>
      </c>
      <c r="AT215" s="191">
        <f t="shared" si="141"/>
        <v>1900</v>
      </c>
      <c r="AU215" s="191">
        <f t="shared" si="142"/>
        <v>3.8</v>
      </c>
      <c r="AV215" s="191">
        <f t="shared" si="143"/>
        <v>4340</v>
      </c>
      <c r="AW215" s="191">
        <f t="shared" si="144"/>
        <v>4340</v>
      </c>
      <c r="AX215" s="191">
        <f t="shared" si="145"/>
        <v>173.6</v>
      </c>
      <c r="AY215" s="191">
        <f t="shared" si="146"/>
        <v>1900</v>
      </c>
      <c r="AZ215" s="191">
        <f t="shared" si="147"/>
        <v>1900</v>
      </c>
      <c r="BA215" s="191">
        <f t="shared" si="148"/>
        <v>95</v>
      </c>
      <c r="BB215" s="191">
        <f t="shared" si="149"/>
        <v>-318.22</v>
      </c>
      <c r="BC215" s="191">
        <f t="shared" si="150"/>
        <v>-6.11</v>
      </c>
      <c r="BD215" s="191">
        <f t="shared" si="151"/>
        <v>0</v>
      </c>
      <c r="BE215" s="191">
        <f t="shared" si="152"/>
        <v>-82.68</v>
      </c>
      <c r="BF215" s="191">
        <f t="shared" si="153"/>
        <v>-95</v>
      </c>
    </row>
    <row r="216" spans="2:58">
      <c r="B216" s="3" t="s">
        <v>424</v>
      </c>
      <c r="C216" s="166" t="str">
        <f>_xlfn.XLOOKUP(B216,'2024.9'!B:B,'2024.9'!G:G)</f>
        <v>2019/04/23</v>
      </c>
      <c r="D216">
        <f>_xlfn.XLOOKUP(B216,'Sum 2024.7-2024.9'!B:B,'Sum 2024.7-2024.9'!D:D)</f>
        <v>0</v>
      </c>
      <c r="E216" t="str">
        <f>_xlfn.XLOOKUP(B216,'2024.9'!B:B,'2024.9'!C:C)</f>
        <v>服务营销中心</v>
      </c>
      <c r="F216" t="str">
        <f>_xlfn.XLOOKUP(B216,'2024.9'!B:B,'2024.9'!F:F)</f>
        <v>机械服务安装技师</v>
      </c>
      <c r="G216">
        <f>_xlfn.XLOOKUP(B216,'2024.9姓名及payroll计数'!A:A,'2024.9姓名及payroll计数'!B:B)</f>
        <v>1</v>
      </c>
      <c r="H216" s="10">
        <f>_xlfn.XLOOKUP(B216,'Sum 2024.7-2024.9'!B:B,'Sum 2024.7-2024.9'!H:H)</f>
        <v>7213.86</v>
      </c>
      <c r="I216" s="10">
        <f>IFERROR(AVERAGEIF(#REF!,B216,#REF!),0)</f>
        <v>0</v>
      </c>
      <c r="J216" s="10">
        <f>_xlfn.XLOOKUP(B216,'Sum 2024.7-2024.9'!B:B,'Sum 2024.7-2024.9'!J:J)</f>
        <v>2363</v>
      </c>
      <c r="K216" s="10">
        <f>IFERROR(AVERAGEIF(#REF!,B216,#REF!),0)</f>
        <v>0</v>
      </c>
      <c r="M216" s="10">
        <f>SUMIF('2024.9'!B:B,B216,'2024.9'!L:L)</f>
        <v>363.68</v>
      </c>
      <c r="O216" s="10">
        <f>SUMIF('2024.9'!B:B,B216,'2024.9'!N:N)</f>
        <v>9.09</v>
      </c>
      <c r="P216" s="10">
        <f>SUMIF('2024.9'!B:B,B216,'2024.9'!P:P)</f>
        <v>3.8</v>
      </c>
      <c r="R216" s="10">
        <f>SUMIF('2024.9'!B:B,B216,'2024.9'!M:M)</f>
        <v>90.92</v>
      </c>
      <c r="T216" s="10">
        <f>SUMIF('2024.9'!B:B,B216,'2024.9'!O:O)</f>
        <v>0</v>
      </c>
      <c r="U216" s="10">
        <f t="shared" si="116"/>
        <v>7213.86</v>
      </c>
      <c r="V216" s="10">
        <f t="shared" si="117"/>
        <v>7213.86</v>
      </c>
      <c r="W216" s="10">
        <f t="shared" si="118"/>
        <v>1082.079</v>
      </c>
      <c r="X216" s="10">
        <f t="shared" si="119"/>
        <v>7213.86</v>
      </c>
      <c r="Y216" s="10">
        <f t="shared" si="120"/>
        <v>7213.86</v>
      </c>
      <c r="Z216" s="10">
        <f t="shared" si="121"/>
        <v>57.71088</v>
      </c>
      <c r="AA216" s="10">
        <f t="shared" si="122"/>
        <v>7213.86</v>
      </c>
      <c r="AB216" s="10">
        <f t="shared" si="123"/>
        <v>14.42772</v>
      </c>
      <c r="AC216" s="10">
        <f t="shared" si="124"/>
        <v>7213.86</v>
      </c>
      <c r="AD216" s="10">
        <f t="shared" si="125"/>
        <v>5626</v>
      </c>
      <c r="AE216" s="10">
        <f t="shared" si="126"/>
        <v>225.04</v>
      </c>
      <c r="AF216" s="10">
        <f t="shared" si="127"/>
        <v>7213.86</v>
      </c>
      <c r="AG216" s="10">
        <f t="shared" si="128"/>
        <v>7213.86</v>
      </c>
      <c r="AH216" s="10">
        <f t="shared" si="129"/>
        <v>360.693</v>
      </c>
      <c r="AI216" s="10">
        <f t="shared" si="130"/>
        <v>-718.399</v>
      </c>
      <c r="AJ216" s="10">
        <f t="shared" si="131"/>
        <v>-48.62088</v>
      </c>
      <c r="AK216" s="10">
        <f t="shared" si="132"/>
        <v>-10.62772</v>
      </c>
      <c r="AL216" s="10">
        <f t="shared" si="133"/>
        <v>-134.12</v>
      </c>
      <c r="AM216" s="10">
        <f t="shared" si="134"/>
        <v>-360.693</v>
      </c>
      <c r="AN216" s="10">
        <f t="shared" si="135"/>
        <v>4546</v>
      </c>
      <c r="AO216" s="10">
        <f t="shared" si="136"/>
        <v>4546</v>
      </c>
      <c r="AP216" s="10">
        <f t="shared" si="137"/>
        <v>681.9</v>
      </c>
      <c r="AQ216" s="191">
        <f t="shared" si="138"/>
        <v>2363</v>
      </c>
      <c r="AR216" s="191">
        <f t="shared" si="139"/>
        <v>2363</v>
      </c>
      <c r="AS216" s="191">
        <f t="shared" si="140"/>
        <v>18.904</v>
      </c>
      <c r="AT216" s="191">
        <f t="shared" si="141"/>
        <v>2363</v>
      </c>
      <c r="AU216" s="191">
        <f t="shared" si="142"/>
        <v>4.726</v>
      </c>
      <c r="AV216" s="191">
        <f t="shared" si="143"/>
        <v>4340</v>
      </c>
      <c r="AW216" s="191">
        <f t="shared" si="144"/>
        <v>4340</v>
      </c>
      <c r="AX216" s="191">
        <f t="shared" si="145"/>
        <v>173.6</v>
      </c>
      <c r="AY216" s="191">
        <f t="shared" si="146"/>
        <v>2363</v>
      </c>
      <c r="AZ216" s="191">
        <f t="shared" si="147"/>
        <v>2363</v>
      </c>
      <c r="BA216" s="191">
        <f t="shared" si="148"/>
        <v>118.15</v>
      </c>
      <c r="BB216" s="191">
        <f t="shared" si="149"/>
        <v>-318.22</v>
      </c>
      <c r="BC216" s="191">
        <f t="shared" si="150"/>
        <v>-9.814</v>
      </c>
      <c r="BD216" s="191">
        <f t="shared" si="151"/>
        <v>-0.926</v>
      </c>
      <c r="BE216" s="191">
        <f t="shared" si="152"/>
        <v>-82.68</v>
      </c>
      <c r="BF216" s="191">
        <f t="shared" si="153"/>
        <v>-118.15</v>
      </c>
    </row>
    <row r="217" spans="2:58">
      <c r="B217" s="3" t="s">
        <v>426</v>
      </c>
      <c r="C217" s="166" t="str">
        <f>_xlfn.XLOOKUP(B217,'2024.9'!B:B,'2024.9'!G:G)</f>
        <v>2020/11/09</v>
      </c>
      <c r="D217">
        <f>_xlfn.XLOOKUP(B217,'Sum 2024.7-2024.9'!B:B,'Sum 2024.7-2024.9'!D:D)</f>
        <v>0</v>
      </c>
      <c r="E217" t="str">
        <f>_xlfn.XLOOKUP(B217,'2024.9'!B:B,'2024.9'!C:C)</f>
        <v>服务营销中心</v>
      </c>
      <c r="F217" t="str">
        <f>_xlfn.XLOOKUP(B217,'2024.9'!B:B,'2024.9'!F:F)</f>
        <v>电气服务工程师</v>
      </c>
      <c r="G217">
        <f>_xlfn.XLOOKUP(B217,'2024.9姓名及payroll计数'!A:A,'2024.9姓名及payroll计数'!B:B)</f>
        <v>1</v>
      </c>
      <c r="H217" s="10">
        <f>_xlfn.XLOOKUP(B217,'Sum 2024.7-2024.9'!B:B,'Sum 2024.7-2024.9'!H:H)</f>
        <v>13051.7</v>
      </c>
      <c r="I217" s="10">
        <f>IFERROR(AVERAGEIF(#REF!,B217,#REF!),0)</f>
        <v>0</v>
      </c>
      <c r="J217" s="10">
        <f>_xlfn.XLOOKUP(B217,'Sum 2024.7-2024.9'!B:B,'Sum 2024.7-2024.9'!J:J)</f>
        <v>4800</v>
      </c>
      <c r="K217" s="10">
        <f>IFERROR(AVERAGEIF(#REF!,B217,#REF!),0)</f>
        <v>0</v>
      </c>
      <c r="M217" s="10">
        <f>SUMIF('2024.9'!B:B,B217,'2024.9'!L:L)</f>
        <v>363.68</v>
      </c>
      <c r="O217" s="10">
        <f>SUMIF('2024.9'!B:B,B217,'2024.9'!N:N)</f>
        <v>9.09</v>
      </c>
      <c r="P217" s="10">
        <f>SUMIF('2024.9'!B:B,B217,'2024.9'!P:P)</f>
        <v>3.8</v>
      </c>
      <c r="R217" s="10">
        <f>SUMIF('2024.9'!B:B,B217,'2024.9'!M:M)</f>
        <v>90.92</v>
      </c>
      <c r="T217" s="10">
        <f>SUMIF('2024.9'!B:B,B217,'2024.9'!O:O)</f>
        <v>1266</v>
      </c>
      <c r="U217" s="10">
        <f t="shared" si="116"/>
        <v>13051.7</v>
      </c>
      <c r="V217" s="10">
        <f t="shared" si="117"/>
        <v>13051.7</v>
      </c>
      <c r="W217" s="10">
        <f t="shared" si="118"/>
        <v>1957.755</v>
      </c>
      <c r="X217" s="10">
        <f t="shared" si="119"/>
        <v>13051.7</v>
      </c>
      <c r="Y217" s="10">
        <f t="shared" si="120"/>
        <v>13051.7</v>
      </c>
      <c r="Z217" s="10">
        <f t="shared" si="121"/>
        <v>104.4136</v>
      </c>
      <c r="AA217" s="10">
        <f t="shared" si="122"/>
        <v>13051.7</v>
      </c>
      <c r="AB217" s="10">
        <f t="shared" si="123"/>
        <v>26.1034</v>
      </c>
      <c r="AC217" s="10">
        <f t="shared" si="124"/>
        <v>13051.7</v>
      </c>
      <c r="AD217" s="10">
        <f t="shared" si="125"/>
        <v>5626</v>
      </c>
      <c r="AE217" s="10">
        <f t="shared" si="126"/>
        <v>225.04</v>
      </c>
      <c r="AF217" s="10">
        <f t="shared" si="127"/>
        <v>13051.7</v>
      </c>
      <c r="AG217" s="10">
        <f t="shared" si="128"/>
        <v>13051.7</v>
      </c>
      <c r="AH217" s="10">
        <f t="shared" si="129"/>
        <v>652.585</v>
      </c>
      <c r="AI217" s="10">
        <f t="shared" si="130"/>
        <v>-1594.075</v>
      </c>
      <c r="AJ217" s="10">
        <f t="shared" si="131"/>
        <v>-95.3236</v>
      </c>
      <c r="AK217" s="10">
        <f t="shared" si="132"/>
        <v>-22.3034</v>
      </c>
      <c r="AL217" s="10">
        <f t="shared" si="133"/>
        <v>-134.12</v>
      </c>
      <c r="AM217" s="10">
        <f t="shared" si="134"/>
        <v>0</v>
      </c>
      <c r="AN217" s="10">
        <f t="shared" si="135"/>
        <v>4800</v>
      </c>
      <c r="AO217" s="10">
        <f t="shared" si="136"/>
        <v>4800</v>
      </c>
      <c r="AP217" s="10">
        <f t="shared" si="137"/>
        <v>720</v>
      </c>
      <c r="AQ217" s="191">
        <f t="shared" si="138"/>
        <v>4800</v>
      </c>
      <c r="AR217" s="191">
        <f t="shared" si="139"/>
        <v>4800</v>
      </c>
      <c r="AS217" s="191">
        <f t="shared" si="140"/>
        <v>38.4</v>
      </c>
      <c r="AT217" s="191">
        <f t="shared" si="141"/>
        <v>4800</v>
      </c>
      <c r="AU217" s="191">
        <f t="shared" si="142"/>
        <v>9.6</v>
      </c>
      <c r="AV217" s="191">
        <f t="shared" si="143"/>
        <v>4800</v>
      </c>
      <c r="AW217" s="191">
        <f t="shared" si="144"/>
        <v>4800</v>
      </c>
      <c r="AX217" s="191">
        <f t="shared" si="145"/>
        <v>192</v>
      </c>
      <c r="AY217" s="191">
        <f t="shared" si="146"/>
        <v>4800</v>
      </c>
      <c r="AZ217" s="191">
        <f t="shared" si="147"/>
        <v>4800</v>
      </c>
      <c r="BA217" s="191">
        <f t="shared" si="148"/>
        <v>240</v>
      </c>
      <c r="BB217" s="191">
        <f t="shared" si="149"/>
        <v>-356.32</v>
      </c>
      <c r="BC217" s="191">
        <f t="shared" si="150"/>
        <v>-29.31</v>
      </c>
      <c r="BD217" s="191">
        <f t="shared" si="151"/>
        <v>-5.8</v>
      </c>
      <c r="BE217" s="191">
        <f t="shared" si="152"/>
        <v>-101.08</v>
      </c>
      <c r="BF217" s="191">
        <f t="shared" si="153"/>
        <v>0</v>
      </c>
    </row>
    <row r="218" spans="2:58">
      <c r="B218" s="3" t="s">
        <v>427</v>
      </c>
      <c r="C218" s="166" t="str">
        <f>_xlfn.XLOOKUP(B218,'2024.9'!B:B,'2024.9'!G:G)</f>
        <v>2019/12/12</v>
      </c>
      <c r="D218">
        <f>_xlfn.XLOOKUP(B218,'Sum 2024.7-2024.9'!B:B,'Sum 2024.7-2024.9'!D:D)</f>
        <v>0</v>
      </c>
      <c r="E218" t="str">
        <f>_xlfn.XLOOKUP(B218,'2024.9'!B:B,'2024.9'!C:C)</f>
        <v>采购部</v>
      </c>
      <c r="F218" t="str">
        <f>_xlfn.XLOOKUP(B218,'2024.9'!B:B,'2024.9'!F:F)</f>
        <v>高级采购经理</v>
      </c>
      <c r="G218">
        <f>_xlfn.XLOOKUP(B218,'2024.9姓名及payroll计数'!A:A,'2024.9姓名及payroll计数'!B:B)</f>
        <v>1</v>
      </c>
      <c r="H218" s="10">
        <f>_xlfn.XLOOKUP(B218,'Sum 2024.7-2024.9'!B:B,'Sum 2024.7-2024.9'!H:H)</f>
        <v>15525</v>
      </c>
      <c r="I218" s="10">
        <f>IFERROR(AVERAGEIF(#REF!,B218,#REF!),0)</f>
        <v>0</v>
      </c>
      <c r="J218" s="10">
        <f>_xlfn.XLOOKUP(B218,'Sum 2024.7-2024.9'!B:B,'Sum 2024.7-2024.9'!J:J)</f>
        <v>8080</v>
      </c>
      <c r="K218" s="10">
        <f>IFERROR(AVERAGEIF(#REF!,B218,#REF!),0)</f>
        <v>0</v>
      </c>
      <c r="M218" s="10">
        <f>SUMIF('2024.9'!B:B,B218,'2024.9'!L:L)</f>
        <v>363.68</v>
      </c>
      <c r="O218" s="10">
        <f>SUMIF('2024.9'!B:B,B218,'2024.9'!N:N)</f>
        <v>9.09</v>
      </c>
      <c r="P218" s="10">
        <f>SUMIF('2024.9'!B:B,B218,'2024.9'!P:P)</f>
        <v>3.8</v>
      </c>
      <c r="R218" s="10">
        <f>SUMIF('2024.9'!B:B,B218,'2024.9'!M:M)</f>
        <v>90.92</v>
      </c>
      <c r="T218" s="10">
        <f>SUMIF('2024.9'!B:B,B218,'2024.9'!O:O)</f>
        <v>2000</v>
      </c>
      <c r="U218" s="10">
        <f t="shared" si="116"/>
        <v>15525</v>
      </c>
      <c r="V218" s="10">
        <f t="shared" si="117"/>
        <v>15525</v>
      </c>
      <c r="W218" s="10">
        <f t="shared" si="118"/>
        <v>2328.75</v>
      </c>
      <c r="X218" s="10">
        <f t="shared" si="119"/>
        <v>15525</v>
      </c>
      <c r="Y218" s="10">
        <f t="shared" si="120"/>
        <v>15525</v>
      </c>
      <c r="Z218" s="10">
        <f t="shared" si="121"/>
        <v>124.2</v>
      </c>
      <c r="AA218" s="10">
        <f t="shared" si="122"/>
        <v>15525</v>
      </c>
      <c r="AB218" s="10">
        <f t="shared" si="123"/>
        <v>31.05</v>
      </c>
      <c r="AC218" s="10">
        <f t="shared" si="124"/>
        <v>15525</v>
      </c>
      <c r="AD218" s="10">
        <f t="shared" si="125"/>
        <v>5626</v>
      </c>
      <c r="AE218" s="10">
        <f t="shared" si="126"/>
        <v>225.04</v>
      </c>
      <c r="AF218" s="10">
        <f t="shared" si="127"/>
        <v>15525</v>
      </c>
      <c r="AG218" s="10">
        <f t="shared" si="128"/>
        <v>15525</v>
      </c>
      <c r="AH218" s="10">
        <f t="shared" si="129"/>
        <v>776.25</v>
      </c>
      <c r="AI218" s="10">
        <f t="shared" si="130"/>
        <v>-1965.07</v>
      </c>
      <c r="AJ218" s="10">
        <f t="shared" si="131"/>
        <v>-115.11</v>
      </c>
      <c r="AK218" s="10">
        <f t="shared" si="132"/>
        <v>-27.25</v>
      </c>
      <c r="AL218" s="10">
        <f t="shared" si="133"/>
        <v>-134.12</v>
      </c>
      <c r="AM218" s="10">
        <f t="shared" si="134"/>
        <v>0</v>
      </c>
      <c r="AN218" s="10">
        <f t="shared" si="135"/>
        <v>8080</v>
      </c>
      <c r="AO218" s="10">
        <f t="shared" si="136"/>
        <v>8080</v>
      </c>
      <c r="AP218" s="10">
        <f t="shared" si="137"/>
        <v>1212</v>
      </c>
      <c r="AQ218" s="191">
        <f t="shared" si="138"/>
        <v>8080</v>
      </c>
      <c r="AR218" s="191">
        <f t="shared" si="139"/>
        <v>8080</v>
      </c>
      <c r="AS218" s="191">
        <f t="shared" si="140"/>
        <v>64.64</v>
      </c>
      <c r="AT218" s="191">
        <f t="shared" si="141"/>
        <v>8080</v>
      </c>
      <c r="AU218" s="191">
        <f t="shared" si="142"/>
        <v>16.16</v>
      </c>
      <c r="AV218" s="191">
        <f t="shared" si="143"/>
        <v>8080</v>
      </c>
      <c r="AW218" s="191">
        <f t="shared" si="144"/>
        <v>5626</v>
      </c>
      <c r="AX218" s="191">
        <f t="shared" si="145"/>
        <v>225.04</v>
      </c>
      <c r="AY218" s="191">
        <f t="shared" si="146"/>
        <v>8080</v>
      </c>
      <c r="AZ218" s="191">
        <f t="shared" si="147"/>
        <v>8080</v>
      </c>
      <c r="BA218" s="191">
        <f t="shared" si="148"/>
        <v>404</v>
      </c>
      <c r="BB218" s="191">
        <f t="shared" si="149"/>
        <v>-848.32</v>
      </c>
      <c r="BC218" s="191">
        <f t="shared" si="150"/>
        <v>-55.55</v>
      </c>
      <c r="BD218" s="191">
        <f t="shared" si="151"/>
        <v>-12.36</v>
      </c>
      <c r="BE218" s="191">
        <f t="shared" si="152"/>
        <v>-134.12</v>
      </c>
      <c r="BF218" s="191">
        <f t="shared" si="153"/>
        <v>0</v>
      </c>
    </row>
    <row r="219" spans="2:58">
      <c r="B219" s="3" t="s">
        <v>428</v>
      </c>
      <c r="C219" s="166" t="str">
        <f>_xlfn.XLOOKUP(B219,'2024.9'!B:B,'2024.9'!G:G)</f>
        <v>2020/10/10</v>
      </c>
      <c r="D219">
        <f>_xlfn.XLOOKUP(B219,'Sum 2024.7-2024.9'!B:B,'Sum 2024.7-2024.9'!D:D)</f>
        <v>0</v>
      </c>
      <c r="E219" t="str">
        <f>_xlfn.XLOOKUP(B219,'2024.9'!B:B,'2024.9'!C:C)</f>
        <v>销售部</v>
      </c>
      <c r="F219" t="str">
        <f>_xlfn.XLOOKUP(B219,'2024.9'!B:B,'2024.9'!F:F)</f>
        <v>区域销售经理</v>
      </c>
      <c r="G219">
        <f>_xlfn.XLOOKUP(B219,'2024.9姓名及payroll计数'!A:A,'2024.9姓名及payroll计数'!B:B)</f>
        <v>1</v>
      </c>
      <c r="H219" s="10">
        <f>_xlfn.XLOOKUP(B219,'Sum 2024.7-2024.9'!B:B,'Sum 2024.7-2024.9'!H:H)</f>
        <v>11350</v>
      </c>
      <c r="I219" s="10">
        <f>IFERROR(AVERAGEIF(#REF!,B219,#REF!),0)</f>
        <v>0</v>
      </c>
      <c r="J219" s="10">
        <f>_xlfn.XLOOKUP(B219,'Sum 2024.7-2024.9'!B:B,'Sum 2024.7-2024.9'!J:J)</f>
        <v>4400</v>
      </c>
      <c r="K219" s="10">
        <f>IFERROR(AVERAGEIF(#REF!,B219,#REF!),0)</f>
        <v>0</v>
      </c>
      <c r="M219" s="10">
        <f>SUMIF('2024.9'!B:B,B219,'2024.9'!L:L)</f>
        <v>464.64</v>
      </c>
      <c r="O219" s="10">
        <f>SUMIF('2024.9'!B:B,B219,'2024.9'!N:N)</f>
        <v>17.41</v>
      </c>
      <c r="P219" s="10">
        <f>SUMIF('2024.9'!B:B,B219,'2024.9'!P:P)</f>
        <v>3.8</v>
      </c>
      <c r="R219" s="10">
        <f>SUMIF('2024.9'!B:B,B219,'2024.9'!M:M)</f>
        <v>91.8</v>
      </c>
      <c r="T219" s="10">
        <f>SUMIF('2024.9'!B:B,B219,'2024.9'!O:O)</f>
        <v>500</v>
      </c>
      <c r="U219" s="10">
        <f t="shared" si="116"/>
        <v>11350</v>
      </c>
      <c r="V219" s="10">
        <f t="shared" si="117"/>
        <v>11350</v>
      </c>
      <c r="W219" s="10">
        <f t="shared" si="118"/>
        <v>1702.5</v>
      </c>
      <c r="X219" s="10">
        <f t="shared" si="119"/>
        <v>11350</v>
      </c>
      <c r="Y219" s="10">
        <f t="shared" si="120"/>
        <v>11350</v>
      </c>
      <c r="Z219" s="10">
        <f t="shared" si="121"/>
        <v>90.8</v>
      </c>
      <c r="AA219" s="10">
        <f t="shared" si="122"/>
        <v>11350</v>
      </c>
      <c r="AB219" s="10">
        <f t="shared" si="123"/>
        <v>22.7</v>
      </c>
      <c r="AC219" s="10">
        <f t="shared" si="124"/>
        <v>11350</v>
      </c>
      <c r="AD219" s="10">
        <f t="shared" si="125"/>
        <v>5626</v>
      </c>
      <c r="AE219" s="10">
        <f t="shared" si="126"/>
        <v>225.04</v>
      </c>
      <c r="AF219" s="10">
        <f t="shared" si="127"/>
        <v>11350</v>
      </c>
      <c r="AG219" s="10">
        <f t="shared" si="128"/>
        <v>11350</v>
      </c>
      <c r="AH219" s="10">
        <f t="shared" si="129"/>
        <v>567.5</v>
      </c>
      <c r="AI219" s="10">
        <f t="shared" si="130"/>
        <v>-1237.86</v>
      </c>
      <c r="AJ219" s="10">
        <f t="shared" si="131"/>
        <v>-73.39</v>
      </c>
      <c r="AK219" s="10">
        <f t="shared" si="132"/>
        <v>-18.9</v>
      </c>
      <c r="AL219" s="10">
        <f t="shared" si="133"/>
        <v>-133.24</v>
      </c>
      <c r="AM219" s="10">
        <f t="shared" si="134"/>
        <v>-67.5</v>
      </c>
      <c r="AN219" s="10">
        <f t="shared" si="135"/>
        <v>4546</v>
      </c>
      <c r="AO219" s="10">
        <f t="shared" si="136"/>
        <v>4546</v>
      </c>
      <c r="AP219" s="10">
        <f t="shared" si="137"/>
        <v>681.9</v>
      </c>
      <c r="AQ219" s="191">
        <f t="shared" si="138"/>
        <v>4400</v>
      </c>
      <c r="AR219" s="191">
        <f t="shared" si="139"/>
        <v>4400</v>
      </c>
      <c r="AS219" s="191">
        <f t="shared" si="140"/>
        <v>35.2</v>
      </c>
      <c r="AT219" s="191">
        <f t="shared" si="141"/>
        <v>4400</v>
      </c>
      <c r="AU219" s="191">
        <f t="shared" si="142"/>
        <v>8.8</v>
      </c>
      <c r="AV219" s="191">
        <f t="shared" si="143"/>
        <v>4400</v>
      </c>
      <c r="AW219" s="191">
        <f t="shared" si="144"/>
        <v>4400</v>
      </c>
      <c r="AX219" s="191">
        <f t="shared" si="145"/>
        <v>176</v>
      </c>
      <c r="AY219" s="191">
        <f t="shared" si="146"/>
        <v>4400</v>
      </c>
      <c r="AZ219" s="191">
        <f t="shared" si="147"/>
        <v>4400</v>
      </c>
      <c r="BA219" s="191">
        <f t="shared" si="148"/>
        <v>220</v>
      </c>
      <c r="BB219" s="191">
        <f t="shared" si="149"/>
        <v>-217.26</v>
      </c>
      <c r="BC219" s="191">
        <f t="shared" si="150"/>
        <v>-17.79</v>
      </c>
      <c r="BD219" s="191">
        <f t="shared" si="151"/>
        <v>-5</v>
      </c>
      <c r="BE219" s="191">
        <f t="shared" si="152"/>
        <v>-84.2</v>
      </c>
      <c r="BF219" s="191">
        <f t="shared" si="153"/>
        <v>0</v>
      </c>
    </row>
    <row r="220" spans="2:58">
      <c r="B220" s="3" t="s">
        <v>429</v>
      </c>
      <c r="C220" s="166">
        <f>_xlfn.XLOOKUP(B220,'2024.9'!B:B,'2024.9'!G:G)</f>
        <v>44431</v>
      </c>
      <c r="D220">
        <f>_xlfn.XLOOKUP(B220,'Sum 2024.7-2024.9'!B:B,'Sum 2024.7-2024.9'!D:D)</f>
        <v>0</v>
      </c>
      <c r="E220" t="str">
        <f>_xlfn.XLOOKUP(B220,'2024.9'!B:B,'2024.9'!C:C)</f>
        <v>服务营销中心</v>
      </c>
      <c r="F220" t="str">
        <f>_xlfn.XLOOKUP(B220,'2024.9'!B:B,'2024.9'!F:F)</f>
        <v>软件工程师</v>
      </c>
      <c r="G220">
        <f>_xlfn.XLOOKUP(B220,'2024.9姓名及payroll计数'!A:A,'2024.9姓名及payroll计数'!B:B)</f>
        <v>1</v>
      </c>
      <c r="H220" s="10">
        <f>_xlfn.XLOOKUP(B220,'Sum 2024.7-2024.9'!B:B,'Sum 2024.7-2024.9'!H:H)</f>
        <v>6109.74</v>
      </c>
      <c r="I220" s="10">
        <f>IFERROR(AVERAGEIF(#REF!,B220,#REF!),0)</f>
        <v>0</v>
      </c>
      <c r="J220" s="10">
        <f>_xlfn.XLOOKUP(B220,'Sum 2024.7-2024.9'!B:B,'Sum 2024.7-2024.9'!J:J)</f>
        <v>2750</v>
      </c>
      <c r="K220" s="10">
        <f>IFERROR(AVERAGEIF(#REF!,B220,#REF!),0)</f>
        <v>0</v>
      </c>
      <c r="M220" s="10">
        <f>SUMIF('2024.9'!B:B,B220,'2024.9'!L:L)</f>
        <v>363.68</v>
      </c>
      <c r="O220" s="10">
        <f>SUMIF('2024.9'!B:B,B220,'2024.9'!N:N)</f>
        <v>9.09</v>
      </c>
      <c r="P220" s="10">
        <f>SUMIF('2024.9'!B:B,B220,'2024.9'!P:P)</f>
        <v>3.8</v>
      </c>
      <c r="R220" s="10">
        <f>SUMIF('2024.9'!B:B,B220,'2024.9'!M:M)</f>
        <v>90.92</v>
      </c>
      <c r="T220" s="10">
        <f>SUMIF('2024.9'!B:B,B220,'2024.9'!O:O)</f>
        <v>0</v>
      </c>
      <c r="U220" s="10">
        <f t="shared" si="116"/>
        <v>6109.74</v>
      </c>
      <c r="V220" s="10">
        <f t="shared" si="117"/>
        <v>6109.74</v>
      </c>
      <c r="W220" s="10">
        <f t="shared" si="118"/>
        <v>916.461</v>
      </c>
      <c r="X220" s="10">
        <f t="shared" si="119"/>
        <v>6109.74</v>
      </c>
      <c r="Y220" s="10">
        <f t="shared" si="120"/>
        <v>6109.74</v>
      </c>
      <c r="Z220" s="10">
        <f t="shared" si="121"/>
        <v>48.87792</v>
      </c>
      <c r="AA220" s="10">
        <f t="shared" si="122"/>
        <v>6109.74</v>
      </c>
      <c r="AB220" s="10">
        <f t="shared" si="123"/>
        <v>12.21948</v>
      </c>
      <c r="AC220" s="10">
        <f t="shared" si="124"/>
        <v>6109.74</v>
      </c>
      <c r="AD220" s="10">
        <f t="shared" si="125"/>
        <v>5626</v>
      </c>
      <c r="AE220" s="10">
        <f t="shared" si="126"/>
        <v>225.04</v>
      </c>
      <c r="AF220" s="10">
        <f t="shared" si="127"/>
        <v>6109.74</v>
      </c>
      <c r="AG220" s="10">
        <f t="shared" si="128"/>
        <v>6109.74</v>
      </c>
      <c r="AH220" s="10">
        <f t="shared" si="129"/>
        <v>305.487</v>
      </c>
      <c r="AI220" s="10">
        <f t="shared" si="130"/>
        <v>-552.781</v>
      </c>
      <c r="AJ220" s="10">
        <f t="shared" si="131"/>
        <v>-39.78792</v>
      </c>
      <c r="AK220" s="10">
        <f t="shared" si="132"/>
        <v>-8.41948</v>
      </c>
      <c r="AL220" s="10">
        <f t="shared" si="133"/>
        <v>-134.12</v>
      </c>
      <c r="AM220" s="10">
        <f t="shared" si="134"/>
        <v>-305.487</v>
      </c>
      <c r="AN220" s="10">
        <f t="shared" si="135"/>
        <v>4546</v>
      </c>
      <c r="AO220" s="10">
        <f t="shared" si="136"/>
        <v>4546</v>
      </c>
      <c r="AP220" s="10">
        <f t="shared" si="137"/>
        <v>681.9</v>
      </c>
      <c r="AQ220" s="191">
        <f t="shared" si="138"/>
        <v>2750</v>
      </c>
      <c r="AR220" s="191">
        <f t="shared" si="139"/>
        <v>2750</v>
      </c>
      <c r="AS220" s="191">
        <f t="shared" si="140"/>
        <v>22</v>
      </c>
      <c r="AT220" s="191">
        <f t="shared" si="141"/>
        <v>2750</v>
      </c>
      <c r="AU220" s="191">
        <f t="shared" si="142"/>
        <v>5.5</v>
      </c>
      <c r="AV220" s="191">
        <f t="shared" si="143"/>
        <v>4340</v>
      </c>
      <c r="AW220" s="191">
        <f t="shared" si="144"/>
        <v>4340</v>
      </c>
      <c r="AX220" s="191">
        <f t="shared" si="145"/>
        <v>173.6</v>
      </c>
      <c r="AY220" s="191">
        <f t="shared" si="146"/>
        <v>2750</v>
      </c>
      <c r="AZ220" s="191">
        <f t="shared" si="147"/>
        <v>2750</v>
      </c>
      <c r="BA220" s="191">
        <f t="shared" si="148"/>
        <v>137.5</v>
      </c>
      <c r="BB220" s="191">
        <f t="shared" si="149"/>
        <v>-318.22</v>
      </c>
      <c r="BC220" s="191">
        <f t="shared" si="150"/>
        <v>-12.91</v>
      </c>
      <c r="BD220" s="191">
        <f t="shared" si="151"/>
        <v>-1.7</v>
      </c>
      <c r="BE220" s="191">
        <f t="shared" si="152"/>
        <v>-82.68</v>
      </c>
      <c r="BF220" s="191">
        <f t="shared" si="153"/>
        <v>-137.5</v>
      </c>
    </row>
    <row r="221" spans="2:58">
      <c r="B221" s="3" t="s">
        <v>431</v>
      </c>
      <c r="C221" s="166" t="str">
        <f>_xlfn.XLOOKUP(B221,'2024.9'!B:B,'2024.9'!G:G)</f>
        <v>2021/10/12</v>
      </c>
      <c r="D221">
        <f>_xlfn.XLOOKUP(B221,'Sum 2024.7-2024.9'!B:B,'Sum 2024.7-2024.9'!D:D)</f>
        <v>0</v>
      </c>
      <c r="E221" t="str">
        <f>_xlfn.XLOOKUP(B221,'2024.9'!B:B,'2024.9'!C:C)</f>
        <v>运营中心</v>
      </c>
      <c r="F221" t="str">
        <f>_xlfn.XLOOKUP(B221,'2024.9'!B:B,'2024.9'!F:F)</f>
        <v>装配钳工</v>
      </c>
      <c r="G221">
        <f>_xlfn.XLOOKUP(B221,'2024.9姓名及payroll计数'!A:A,'2024.9姓名及payroll计数'!B:B)</f>
        <v>1</v>
      </c>
      <c r="H221" s="10">
        <f>_xlfn.XLOOKUP(B221,'Sum 2024.7-2024.9'!B:B,'Sum 2024.7-2024.9'!H:H)</f>
        <v>6342.68</v>
      </c>
      <c r="I221" s="10">
        <f>IFERROR(AVERAGEIF(#REF!,B221,#REF!),0)</f>
        <v>0</v>
      </c>
      <c r="J221" s="10">
        <f>_xlfn.XLOOKUP(B221,'Sum 2024.7-2024.9'!B:B,'Sum 2024.7-2024.9'!J:J)</f>
        <v>1900</v>
      </c>
      <c r="K221" s="10">
        <f>IFERROR(AVERAGEIF(#REF!,B221,#REF!),0)</f>
        <v>0</v>
      </c>
      <c r="M221" s="10">
        <f>SUMIF('2024.9'!B:B,B221,'2024.9'!L:L)</f>
        <v>363.68</v>
      </c>
      <c r="O221" s="10">
        <f>SUMIF('2024.9'!B:B,B221,'2024.9'!N:N)</f>
        <v>9.09</v>
      </c>
      <c r="P221" s="10">
        <f>SUMIF('2024.9'!B:B,B221,'2024.9'!P:P)</f>
        <v>3.8</v>
      </c>
      <c r="R221" s="10">
        <f>SUMIF('2024.9'!B:B,B221,'2024.9'!M:M)</f>
        <v>90.92</v>
      </c>
      <c r="T221" s="10">
        <f>SUMIF('2024.9'!B:B,B221,'2024.9'!O:O)</f>
        <v>0</v>
      </c>
      <c r="U221" s="10">
        <f t="shared" si="116"/>
        <v>6342.68</v>
      </c>
      <c r="V221" s="10">
        <f t="shared" si="117"/>
        <v>6342.68</v>
      </c>
      <c r="W221" s="10">
        <f t="shared" si="118"/>
        <v>951.402</v>
      </c>
      <c r="X221" s="10">
        <f t="shared" si="119"/>
        <v>6342.68</v>
      </c>
      <c r="Y221" s="10">
        <f t="shared" si="120"/>
        <v>6342.68</v>
      </c>
      <c r="Z221" s="10">
        <f t="shared" si="121"/>
        <v>50.74144</v>
      </c>
      <c r="AA221" s="10">
        <f t="shared" si="122"/>
        <v>6342.68</v>
      </c>
      <c r="AB221" s="10">
        <f t="shared" si="123"/>
        <v>12.68536</v>
      </c>
      <c r="AC221" s="10">
        <f t="shared" si="124"/>
        <v>6342.68</v>
      </c>
      <c r="AD221" s="10">
        <f t="shared" si="125"/>
        <v>5626</v>
      </c>
      <c r="AE221" s="10">
        <f t="shared" si="126"/>
        <v>225.04</v>
      </c>
      <c r="AF221" s="10">
        <f t="shared" si="127"/>
        <v>6342.68</v>
      </c>
      <c r="AG221" s="10">
        <f t="shared" si="128"/>
        <v>6342.68</v>
      </c>
      <c r="AH221" s="10">
        <f t="shared" si="129"/>
        <v>317.134</v>
      </c>
      <c r="AI221" s="10">
        <f t="shared" si="130"/>
        <v>-587.722</v>
      </c>
      <c r="AJ221" s="10">
        <f t="shared" si="131"/>
        <v>-41.65144</v>
      </c>
      <c r="AK221" s="10">
        <f t="shared" si="132"/>
        <v>-8.88536</v>
      </c>
      <c r="AL221" s="10">
        <f t="shared" si="133"/>
        <v>-134.12</v>
      </c>
      <c r="AM221" s="10">
        <f t="shared" si="134"/>
        <v>-317.134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1">
        <f t="shared" si="138"/>
        <v>1900</v>
      </c>
      <c r="AR221" s="191">
        <f t="shared" si="139"/>
        <v>1900</v>
      </c>
      <c r="AS221" s="191">
        <f t="shared" si="140"/>
        <v>15.2</v>
      </c>
      <c r="AT221" s="191">
        <f t="shared" si="141"/>
        <v>1900</v>
      </c>
      <c r="AU221" s="191">
        <f t="shared" si="142"/>
        <v>3.8</v>
      </c>
      <c r="AV221" s="191">
        <f t="shared" si="143"/>
        <v>4340</v>
      </c>
      <c r="AW221" s="191">
        <f t="shared" si="144"/>
        <v>4340</v>
      </c>
      <c r="AX221" s="191">
        <f t="shared" si="145"/>
        <v>173.6</v>
      </c>
      <c r="AY221" s="191">
        <f t="shared" si="146"/>
        <v>1900</v>
      </c>
      <c r="AZ221" s="191">
        <f t="shared" si="147"/>
        <v>1900</v>
      </c>
      <c r="BA221" s="191">
        <f t="shared" si="148"/>
        <v>95</v>
      </c>
      <c r="BB221" s="191">
        <f t="shared" si="149"/>
        <v>-318.22</v>
      </c>
      <c r="BC221" s="191">
        <f t="shared" si="150"/>
        <v>-6.11</v>
      </c>
      <c r="BD221" s="191">
        <f t="shared" si="151"/>
        <v>0</v>
      </c>
      <c r="BE221" s="191">
        <f t="shared" si="152"/>
        <v>-82.68</v>
      </c>
      <c r="BF221" s="191">
        <f t="shared" si="153"/>
        <v>-95</v>
      </c>
    </row>
    <row r="222" spans="2:58">
      <c r="B222" s="3" t="s">
        <v>432</v>
      </c>
      <c r="C222" s="166">
        <f>_xlfn.XLOOKUP(B222,'2024.9'!B:B,'2024.9'!G:G)</f>
        <v>44778</v>
      </c>
      <c r="D222">
        <f>_xlfn.XLOOKUP(B222,'Sum 2024.7-2024.9'!B:B,'Sum 2024.7-2024.9'!D:D)</f>
        <v>0</v>
      </c>
      <c r="E222" t="str">
        <f>_xlfn.XLOOKUP(B222,'2024.9'!B:B,'2024.9'!C:C)</f>
        <v>运营中心</v>
      </c>
      <c r="F222" t="str">
        <f>_xlfn.XLOOKUP(B222,'2024.9'!B:B,'2024.9'!F:F)</f>
        <v>装配钳工</v>
      </c>
      <c r="G222">
        <f>_xlfn.XLOOKUP(B222,'2024.9姓名及payroll计数'!A:A,'2024.9姓名及payroll计数'!B:B)</f>
        <v>1</v>
      </c>
      <c r="H222" s="10">
        <f>_xlfn.XLOOKUP(B222,'Sum 2024.7-2024.9'!B:B,'Sum 2024.7-2024.9'!H:H)</f>
        <v>6767.04</v>
      </c>
      <c r="I222" s="10">
        <f>IFERROR(AVERAGEIF(#REF!,B222,#REF!),0)</f>
        <v>0</v>
      </c>
      <c r="J222" s="10">
        <f>_xlfn.XLOOKUP(B222,'Sum 2024.7-2024.9'!B:B,'Sum 2024.7-2024.9'!J:J)</f>
        <v>1900</v>
      </c>
      <c r="K222" s="10">
        <f>IFERROR(AVERAGEIF(#REF!,B222,#REF!),0)</f>
        <v>0</v>
      </c>
      <c r="M222" s="10">
        <f>SUMIF('2024.9'!B:B,B222,'2024.9'!L:L)</f>
        <v>363.68</v>
      </c>
      <c r="O222" s="10">
        <f>SUMIF('2024.9'!B:B,B222,'2024.9'!N:N)</f>
        <v>9.09</v>
      </c>
      <c r="P222" s="10">
        <f>SUMIF('2024.9'!B:B,B222,'2024.9'!P:P)</f>
        <v>3.8</v>
      </c>
      <c r="R222" s="10">
        <f>SUMIF('2024.9'!B:B,B222,'2024.9'!M:M)</f>
        <v>90.92</v>
      </c>
      <c r="T222" s="10">
        <f>SUMIF('2024.9'!B:B,B222,'2024.9'!O:O)</f>
        <v>0</v>
      </c>
      <c r="U222" s="10">
        <f t="shared" si="116"/>
        <v>6767.04</v>
      </c>
      <c r="V222" s="10">
        <f t="shared" si="117"/>
        <v>6767.04</v>
      </c>
      <c r="W222" s="10">
        <f t="shared" si="118"/>
        <v>1015.056</v>
      </c>
      <c r="X222" s="10">
        <f t="shared" si="119"/>
        <v>6767.04</v>
      </c>
      <c r="Y222" s="10">
        <f t="shared" si="120"/>
        <v>6767.04</v>
      </c>
      <c r="Z222" s="10">
        <f t="shared" si="121"/>
        <v>54.13632</v>
      </c>
      <c r="AA222" s="10">
        <f t="shared" si="122"/>
        <v>6767.04</v>
      </c>
      <c r="AB222" s="10">
        <f t="shared" si="123"/>
        <v>13.53408</v>
      </c>
      <c r="AC222" s="10">
        <f t="shared" si="124"/>
        <v>6767.04</v>
      </c>
      <c r="AD222" s="10">
        <f t="shared" si="125"/>
        <v>5626</v>
      </c>
      <c r="AE222" s="10">
        <f t="shared" si="126"/>
        <v>225.04</v>
      </c>
      <c r="AF222" s="10">
        <f t="shared" si="127"/>
        <v>6767.04</v>
      </c>
      <c r="AG222" s="10">
        <f t="shared" si="128"/>
        <v>6767.04</v>
      </c>
      <c r="AH222" s="10">
        <f t="shared" si="129"/>
        <v>338.352</v>
      </c>
      <c r="AI222" s="10">
        <f t="shared" si="130"/>
        <v>-651.376</v>
      </c>
      <c r="AJ222" s="10">
        <f t="shared" si="131"/>
        <v>-45.04632</v>
      </c>
      <c r="AK222" s="10">
        <f t="shared" si="132"/>
        <v>-9.73408</v>
      </c>
      <c r="AL222" s="10">
        <f t="shared" si="133"/>
        <v>-134.12</v>
      </c>
      <c r="AM222" s="10">
        <f t="shared" si="134"/>
        <v>-338.352</v>
      </c>
      <c r="AN222" s="10">
        <f t="shared" si="135"/>
        <v>4546</v>
      </c>
      <c r="AO222" s="10">
        <f t="shared" si="136"/>
        <v>4546</v>
      </c>
      <c r="AP222" s="10">
        <f t="shared" si="137"/>
        <v>681.9</v>
      </c>
      <c r="AQ222" s="191">
        <f t="shared" si="138"/>
        <v>1900</v>
      </c>
      <c r="AR222" s="191">
        <f t="shared" si="139"/>
        <v>1900</v>
      </c>
      <c r="AS222" s="191">
        <f t="shared" si="140"/>
        <v>15.2</v>
      </c>
      <c r="AT222" s="191">
        <f t="shared" si="141"/>
        <v>1900</v>
      </c>
      <c r="AU222" s="191">
        <f t="shared" si="142"/>
        <v>3.8</v>
      </c>
      <c r="AV222" s="191">
        <f t="shared" si="143"/>
        <v>4340</v>
      </c>
      <c r="AW222" s="191">
        <f t="shared" si="144"/>
        <v>4340</v>
      </c>
      <c r="AX222" s="191">
        <f t="shared" si="145"/>
        <v>173.6</v>
      </c>
      <c r="AY222" s="191">
        <f t="shared" si="146"/>
        <v>1900</v>
      </c>
      <c r="AZ222" s="191">
        <f t="shared" si="147"/>
        <v>1900</v>
      </c>
      <c r="BA222" s="191">
        <f t="shared" si="148"/>
        <v>95</v>
      </c>
      <c r="BB222" s="191">
        <f t="shared" si="149"/>
        <v>-318.22</v>
      </c>
      <c r="BC222" s="191">
        <f t="shared" si="150"/>
        <v>-6.11</v>
      </c>
      <c r="BD222" s="191">
        <f t="shared" si="151"/>
        <v>0</v>
      </c>
      <c r="BE222" s="191">
        <f t="shared" si="152"/>
        <v>-82.68</v>
      </c>
      <c r="BF222" s="191">
        <f t="shared" si="153"/>
        <v>-95</v>
      </c>
    </row>
    <row r="223" spans="2:58">
      <c r="B223" s="3" t="s">
        <v>433</v>
      </c>
      <c r="C223" s="166" t="str">
        <f>_xlfn.XLOOKUP(B223,'2024.9'!B:B,'2024.9'!G:G)</f>
        <v>2021/07/30</v>
      </c>
      <c r="D223">
        <f>_xlfn.XLOOKUP(B223,'Sum 2024.7-2024.9'!B:B,'Sum 2024.7-2024.9'!D:D)</f>
        <v>0</v>
      </c>
      <c r="E223" t="str">
        <f>_xlfn.XLOOKUP(B223,'2024.9'!B:B,'2024.9'!C:C)</f>
        <v>运营中心</v>
      </c>
      <c r="F223" t="str">
        <f>_xlfn.XLOOKUP(B223,'2024.9'!B:B,'2024.9'!F:F)</f>
        <v>装配电工</v>
      </c>
      <c r="G223">
        <f>_xlfn.XLOOKUP(B223,'2024.9姓名及payroll计数'!A:A,'2024.9姓名及payroll计数'!B:B)</f>
        <v>1</v>
      </c>
      <c r="H223" s="10">
        <f>_xlfn.XLOOKUP(B223,'Sum 2024.7-2024.9'!B:B,'Sum 2024.7-2024.9'!H:H)</f>
        <v>6671.19</v>
      </c>
      <c r="I223" s="10">
        <f>IFERROR(AVERAGEIF(#REF!,B223,#REF!),0)</f>
        <v>0</v>
      </c>
      <c r="J223" s="10">
        <f>_xlfn.XLOOKUP(B223,'Sum 2024.7-2024.9'!B:B,'Sum 2024.7-2024.9'!J:J)</f>
        <v>1900</v>
      </c>
      <c r="K223" s="10">
        <f>IFERROR(AVERAGEIF(#REF!,B223,#REF!),0)</f>
        <v>0</v>
      </c>
      <c r="M223" s="10">
        <f>SUMIF('2024.9'!B:B,B223,'2024.9'!L:L)</f>
        <v>363.68</v>
      </c>
      <c r="O223" s="10">
        <f>SUMIF('2024.9'!B:B,B223,'2024.9'!N:N)</f>
        <v>9.09</v>
      </c>
      <c r="P223" s="10">
        <f>SUMIF('2024.9'!B:B,B223,'2024.9'!P:P)</f>
        <v>3.8</v>
      </c>
      <c r="R223" s="10">
        <f>SUMIF('2024.9'!B:B,B223,'2024.9'!M:M)</f>
        <v>90.92</v>
      </c>
      <c r="T223" s="10">
        <f>SUMIF('2024.9'!B:B,B223,'2024.9'!O:O)</f>
        <v>0</v>
      </c>
      <c r="U223" s="10">
        <f t="shared" si="116"/>
        <v>6671.19</v>
      </c>
      <c r="V223" s="10">
        <f t="shared" si="117"/>
        <v>6671.19</v>
      </c>
      <c r="W223" s="10">
        <f t="shared" si="118"/>
        <v>1000.6785</v>
      </c>
      <c r="X223" s="10">
        <f t="shared" si="119"/>
        <v>6671.19</v>
      </c>
      <c r="Y223" s="10">
        <f t="shared" si="120"/>
        <v>6671.19</v>
      </c>
      <c r="Z223" s="10">
        <f t="shared" si="121"/>
        <v>53.36952</v>
      </c>
      <c r="AA223" s="10">
        <f t="shared" si="122"/>
        <v>6671.19</v>
      </c>
      <c r="AB223" s="10">
        <f t="shared" si="123"/>
        <v>13.34238</v>
      </c>
      <c r="AC223" s="10">
        <f t="shared" si="124"/>
        <v>6671.19</v>
      </c>
      <c r="AD223" s="10">
        <f t="shared" si="125"/>
        <v>5626</v>
      </c>
      <c r="AE223" s="10">
        <f t="shared" si="126"/>
        <v>225.04</v>
      </c>
      <c r="AF223" s="10">
        <f t="shared" si="127"/>
        <v>6671.19</v>
      </c>
      <c r="AG223" s="10">
        <f t="shared" si="128"/>
        <v>6671.19</v>
      </c>
      <c r="AH223" s="10">
        <f t="shared" si="129"/>
        <v>333.5595</v>
      </c>
      <c r="AI223" s="10">
        <f t="shared" si="130"/>
        <v>-636.9985</v>
      </c>
      <c r="AJ223" s="10">
        <f t="shared" si="131"/>
        <v>-44.27952</v>
      </c>
      <c r="AK223" s="10">
        <f t="shared" si="132"/>
        <v>-9.54238</v>
      </c>
      <c r="AL223" s="10">
        <f t="shared" si="133"/>
        <v>-134.12</v>
      </c>
      <c r="AM223" s="10">
        <f t="shared" si="134"/>
        <v>-333.5595</v>
      </c>
      <c r="AN223" s="10">
        <f t="shared" si="135"/>
        <v>4546</v>
      </c>
      <c r="AO223" s="10">
        <f t="shared" si="136"/>
        <v>4546</v>
      </c>
      <c r="AP223" s="10">
        <f t="shared" si="137"/>
        <v>681.9</v>
      </c>
      <c r="AQ223" s="191">
        <f t="shared" si="138"/>
        <v>1900</v>
      </c>
      <c r="AR223" s="191">
        <f t="shared" si="139"/>
        <v>1900</v>
      </c>
      <c r="AS223" s="191">
        <f t="shared" si="140"/>
        <v>15.2</v>
      </c>
      <c r="AT223" s="191">
        <f t="shared" si="141"/>
        <v>1900</v>
      </c>
      <c r="AU223" s="191">
        <f t="shared" si="142"/>
        <v>3.8</v>
      </c>
      <c r="AV223" s="191">
        <f t="shared" si="143"/>
        <v>4340</v>
      </c>
      <c r="AW223" s="191">
        <f t="shared" si="144"/>
        <v>4340</v>
      </c>
      <c r="AX223" s="191">
        <f t="shared" si="145"/>
        <v>173.6</v>
      </c>
      <c r="AY223" s="191">
        <f t="shared" si="146"/>
        <v>1900</v>
      </c>
      <c r="AZ223" s="191">
        <f t="shared" si="147"/>
        <v>1900</v>
      </c>
      <c r="BA223" s="191">
        <f t="shared" si="148"/>
        <v>95</v>
      </c>
      <c r="BB223" s="191">
        <f t="shared" si="149"/>
        <v>-318.22</v>
      </c>
      <c r="BC223" s="191">
        <f t="shared" si="150"/>
        <v>-6.11</v>
      </c>
      <c r="BD223" s="191">
        <f t="shared" si="151"/>
        <v>0</v>
      </c>
      <c r="BE223" s="191">
        <f t="shared" si="152"/>
        <v>-82.68</v>
      </c>
      <c r="BF223" s="191">
        <f t="shared" si="153"/>
        <v>-95</v>
      </c>
    </row>
    <row r="224" spans="2:58">
      <c r="B224" s="3" t="s">
        <v>435</v>
      </c>
      <c r="C224" s="166" t="str">
        <f>_xlfn.XLOOKUP(B224,'2024.9'!B:B,'2024.9'!G:G)</f>
        <v>2020/04/09</v>
      </c>
      <c r="D224">
        <f>_xlfn.XLOOKUP(B224,'Sum 2024.7-2024.9'!B:B,'Sum 2024.7-2024.9'!D:D)</f>
        <v>0</v>
      </c>
      <c r="E224" t="str">
        <f>_xlfn.XLOOKUP(B224,'2024.9'!B:B,'2024.9'!C:C)</f>
        <v>销售部</v>
      </c>
      <c r="F224" t="str">
        <f>_xlfn.XLOOKUP(B224,'2024.9'!B:B,'2024.9'!F:F)</f>
        <v>销售内务专员</v>
      </c>
      <c r="G224">
        <f>_xlfn.XLOOKUP(B224,'2024.9姓名及payroll计数'!A:A,'2024.9姓名及payroll计数'!B:B)</f>
        <v>1</v>
      </c>
      <c r="H224" s="10">
        <f>_xlfn.XLOOKUP(B224,'Sum 2024.7-2024.9'!B:B,'Sum 2024.7-2024.9'!H:H)</f>
        <v>8990</v>
      </c>
      <c r="I224" s="10">
        <f>IFERROR(AVERAGEIF(#REF!,B224,#REF!),0)</f>
        <v>0</v>
      </c>
      <c r="J224" s="10">
        <f>_xlfn.XLOOKUP(B224,'Sum 2024.7-2024.9'!B:B,'Sum 2024.7-2024.9'!J:J)</f>
        <v>3868</v>
      </c>
      <c r="K224" s="10">
        <f>IFERROR(AVERAGEIF(#REF!,B224,#REF!),0)</f>
        <v>0</v>
      </c>
      <c r="M224" s="10">
        <f>SUMIF('2024.9'!B:B,B224,'2024.9'!L:L)</f>
        <v>363.68</v>
      </c>
      <c r="O224" s="10">
        <f>SUMIF('2024.9'!B:B,B224,'2024.9'!N:N)</f>
        <v>9.09</v>
      </c>
      <c r="P224" s="10">
        <f>SUMIF('2024.9'!B:B,B224,'2024.9'!P:P)</f>
        <v>3.8</v>
      </c>
      <c r="R224" s="10">
        <f>SUMIF('2024.9'!B:B,B224,'2024.9'!M:M)</f>
        <v>90.92</v>
      </c>
      <c r="T224" s="10">
        <f>SUMIF('2024.9'!B:B,B224,'2024.9'!O:O)</f>
        <v>0</v>
      </c>
      <c r="U224" s="10">
        <f t="shared" si="116"/>
        <v>8990</v>
      </c>
      <c r="V224" s="10">
        <f t="shared" si="117"/>
        <v>8990</v>
      </c>
      <c r="W224" s="10">
        <f t="shared" si="118"/>
        <v>1348.5</v>
      </c>
      <c r="X224" s="10">
        <f t="shared" si="119"/>
        <v>8990</v>
      </c>
      <c r="Y224" s="10">
        <f t="shared" si="120"/>
        <v>8990</v>
      </c>
      <c r="Z224" s="10">
        <f t="shared" si="121"/>
        <v>71.92</v>
      </c>
      <c r="AA224" s="10">
        <f t="shared" si="122"/>
        <v>8990</v>
      </c>
      <c r="AB224" s="10">
        <f t="shared" si="123"/>
        <v>17.98</v>
      </c>
      <c r="AC224" s="10">
        <f t="shared" si="124"/>
        <v>8990</v>
      </c>
      <c r="AD224" s="10">
        <f t="shared" si="125"/>
        <v>5626</v>
      </c>
      <c r="AE224" s="10">
        <f t="shared" si="126"/>
        <v>225.04</v>
      </c>
      <c r="AF224" s="10">
        <f t="shared" si="127"/>
        <v>8990</v>
      </c>
      <c r="AG224" s="10">
        <f t="shared" si="128"/>
        <v>8990</v>
      </c>
      <c r="AH224" s="10">
        <f t="shared" si="129"/>
        <v>449.5</v>
      </c>
      <c r="AI224" s="10">
        <f t="shared" si="130"/>
        <v>-984.82</v>
      </c>
      <c r="AJ224" s="10">
        <f t="shared" si="131"/>
        <v>-62.83</v>
      </c>
      <c r="AK224" s="10">
        <f t="shared" si="132"/>
        <v>-14.18</v>
      </c>
      <c r="AL224" s="10">
        <f t="shared" si="133"/>
        <v>-134.12</v>
      </c>
      <c r="AM224" s="10">
        <f t="shared" si="134"/>
        <v>-449.5</v>
      </c>
      <c r="AN224" s="10">
        <f t="shared" si="135"/>
        <v>4546</v>
      </c>
      <c r="AO224" s="10">
        <f t="shared" si="136"/>
        <v>4546</v>
      </c>
      <c r="AP224" s="10">
        <f t="shared" si="137"/>
        <v>681.9</v>
      </c>
      <c r="AQ224" s="191">
        <f t="shared" si="138"/>
        <v>3868</v>
      </c>
      <c r="AR224" s="191">
        <f t="shared" si="139"/>
        <v>3868</v>
      </c>
      <c r="AS224" s="191">
        <f t="shared" si="140"/>
        <v>30.944</v>
      </c>
      <c r="AT224" s="191">
        <f t="shared" si="141"/>
        <v>3868</v>
      </c>
      <c r="AU224" s="191">
        <f t="shared" si="142"/>
        <v>7.736</v>
      </c>
      <c r="AV224" s="191">
        <f t="shared" si="143"/>
        <v>4340</v>
      </c>
      <c r="AW224" s="191">
        <f t="shared" si="144"/>
        <v>4340</v>
      </c>
      <c r="AX224" s="191">
        <f t="shared" si="145"/>
        <v>173.6</v>
      </c>
      <c r="AY224" s="191">
        <f t="shared" si="146"/>
        <v>3868</v>
      </c>
      <c r="AZ224" s="191">
        <f t="shared" si="147"/>
        <v>3868</v>
      </c>
      <c r="BA224" s="191">
        <f t="shared" si="148"/>
        <v>193.4</v>
      </c>
      <c r="BB224" s="191">
        <f t="shared" si="149"/>
        <v>-318.22</v>
      </c>
      <c r="BC224" s="191">
        <f t="shared" si="150"/>
        <v>-21.854</v>
      </c>
      <c r="BD224" s="191">
        <f t="shared" si="151"/>
        <v>-3.936</v>
      </c>
      <c r="BE224" s="191">
        <f t="shared" si="152"/>
        <v>-82.68</v>
      </c>
      <c r="BF224" s="191">
        <f t="shared" si="153"/>
        <v>-193.4</v>
      </c>
    </row>
    <row r="225" spans="2:58">
      <c r="B225" s="3" t="s">
        <v>436</v>
      </c>
      <c r="C225" s="166" t="str">
        <f>_xlfn.XLOOKUP(B225,'2024.9'!B:B,'2024.9'!G:G)</f>
        <v>2023/01/31</v>
      </c>
      <c r="D225">
        <f>_xlfn.XLOOKUP(B225,'Sum 2024.7-2024.9'!B:B,'Sum 2024.7-2024.9'!D:D)</f>
        <v>0</v>
      </c>
      <c r="E225" t="str">
        <f>_xlfn.XLOOKUP(B225,'2024.9'!B:B,'2024.9'!C:C)</f>
        <v>服务营销中心</v>
      </c>
      <c r="F225" t="str">
        <f>_xlfn.XLOOKUP(B225,'2024.9'!B:B,'2024.9'!F:F)</f>
        <v>培训专员</v>
      </c>
      <c r="G225">
        <f>_xlfn.XLOOKUP(B225,'2024.9姓名及payroll计数'!A:A,'2024.9姓名及payroll计数'!B:B)</f>
        <v>1</v>
      </c>
      <c r="H225" s="10">
        <f>_xlfn.XLOOKUP(B225,'Sum 2024.7-2024.9'!B:B,'Sum 2024.7-2024.9'!H:H)</f>
        <v>8426</v>
      </c>
      <c r="I225" s="10">
        <f>IFERROR(AVERAGEIF(#REF!,B225,#REF!),0)</f>
        <v>0</v>
      </c>
      <c r="J225" s="10">
        <f>_xlfn.XLOOKUP(B225,'Sum 2024.7-2024.9'!B:B,'Sum 2024.7-2024.9'!J:J)</f>
        <v>4238</v>
      </c>
      <c r="K225" s="10">
        <f>IFERROR(AVERAGEIF(#REF!,B225,#REF!),0)</f>
        <v>0</v>
      </c>
      <c r="M225" s="10">
        <f>SUMIF('2024.9'!B:B,B225,'2024.9'!L:L)</f>
        <v>363.68</v>
      </c>
      <c r="O225" s="10">
        <f>SUMIF('2024.9'!B:B,B225,'2024.9'!N:N)</f>
        <v>9.09</v>
      </c>
      <c r="P225" s="10">
        <f>SUMIF('2024.9'!B:B,B225,'2024.9'!P:P)</f>
        <v>3.8</v>
      </c>
      <c r="R225" s="10">
        <f>SUMIF('2024.9'!B:B,B225,'2024.9'!M:M)</f>
        <v>90.92</v>
      </c>
      <c r="T225" s="10">
        <f>SUMIF('2024.9'!B:B,B225,'2024.9'!O:O)</f>
        <v>0</v>
      </c>
      <c r="U225" s="10">
        <f t="shared" si="116"/>
        <v>8426</v>
      </c>
      <c r="V225" s="10">
        <f t="shared" si="117"/>
        <v>8426</v>
      </c>
      <c r="W225" s="10">
        <f t="shared" si="118"/>
        <v>1263.9</v>
      </c>
      <c r="X225" s="10">
        <f t="shared" si="119"/>
        <v>8426</v>
      </c>
      <c r="Y225" s="10">
        <f t="shared" si="120"/>
        <v>8426</v>
      </c>
      <c r="Z225" s="10">
        <f t="shared" si="121"/>
        <v>67.408</v>
      </c>
      <c r="AA225" s="10">
        <f t="shared" si="122"/>
        <v>8426</v>
      </c>
      <c r="AB225" s="10">
        <f t="shared" si="123"/>
        <v>16.852</v>
      </c>
      <c r="AC225" s="10">
        <f t="shared" si="124"/>
        <v>8426</v>
      </c>
      <c r="AD225" s="10">
        <f t="shared" si="125"/>
        <v>5626</v>
      </c>
      <c r="AE225" s="10">
        <f t="shared" si="126"/>
        <v>225.04</v>
      </c>
      <c r="AF225" s="10">
        <f t="shared" si="127"/>
        <v>8426</v>
      </c>
      <c r="AG225" s="10">
        <f t="shared" si="128"/>
        <v>8426</v>
      </c>
      <c r="AH225" s="10">
        <f t="shared" si="129"/>
        <v>421.3</v>
      </c>
      <c r="AI225" s="10">
        <f t="shared" si="130"/>
        <v>-900.22</v>
      </c>
      <c r="AJ225" s="10">
        <f t="shared" si="131"/>
        <v>-58.318</v>
      </c>
      <c r="AK225" s="10">
        <f t="shared" si="132"/>
        <v>-13.052</v>
      </c>
      <c r="AL225" s="10">
        <f t="shared" si="133"/>
        <v>-134.12</v>
      </c>
      <c r="AM225" s="10">
        <f t="shared" si="134"/>
        <v>-421.3</v>
      </c>
      <c r="AN225" s="10">
        <f t="shared" si="135"/>
        <v>4546</v>
      </c>
      <c r="AO225" s="10">
        <f t="shared" si="136"/>
        <v>4546</v>
      </c>
      <c r="AP225" s="10">
        <f t="shared" si="137"/>
        <v>681.9</v>
      </c>
      <c r="AQ225" s="191">
        <f t="shared" si="138"/>
        <v>4238</v>
      </c>
      <c r="AR225" s="191">
        <f t="shared" si="139"/>
        <v>4238</v>
      </c>
      <c r="AS225" s="191">
        <f t="shared" si="140"/>
        <v>33.904</v>
      </c>
      <c r="AT225" s="191">
        <f t="shared" si="141"/>
        <v>4238</v>
      </c>
      <c r="AU225" s="191">
        <f t="shared" si="142"/>
        <v>8.476</v>
      </c>
      <c r="AV225" s="191">
        <f t="shared" si="143"/>
        <v>4340</v>
      </c>
      <c r="AW225" s="191">
        <f t="shared" si="144"/>
        <v>4340</v>
      </c>
      <c r="AX225" s="191">
        <f t="shared" si="145"/>
        <v>173.6</v>
      </c>
      <c r="AY225" s="191">
        <f t="shared" si="146"/>
        <v>4238</v>
      </c>
      <c r="AZ225" s="191">
        <f t="shared" si="147"/>
        <v>4238</v>
      </c>
      <c r="BA225" s="191">
        <f t="shared" si="148"/>
        <v>211.9</v>
      </c>
      <c r="BB225" s="191">
        <f t="shared" si="149"/>
        <v>-318.22</v>
      </c>
      <c r="BC225" s="191">
        <f t="shared" si="150"/>
        <v>-24.814</v>
      </c>
      <c r="BD225" s="191">
        <f t="shared" si="151"/>
        <v>-4.676</v>
      </c>
      <c r="BE225" s="191">
        <f t="shared" si="152"/>
        <v>-82.68</v>
      </c>
      <c r="BF225" s="191">
        <f t="shared" si="153"/>
        <v>-211.9</v>
      </c>
    </row>
    <row r="226" spans="2:58">
      <c r="B226" s="3" t="s">
        <v>437</v>
      </c>
      <c r="C226" s="166" t="str">
        <f>_xlfn.XLOOKUP(B226,'2024.9'!B:B,'2024.9'!G:G)</f>
        <v>2023/03/20</v>
      </c>
      <c r="D226">
        <f>_xlfn.XLOOKUP(B226,'Sum 2024.7-2024.9'!B:B,'Sum 2024.7-2024.9'!D:D)</f>
        <v>0</v>
      </c>
      <c r="E226" t="str">
        <f>_xlfn.XLOOKUP(B226,'2024.9'!B:B,'2024.9'!C:C)</f>
        <v>运营中心</v>
      </c>
      <c r="F226" t="str">
        <f>_xlfn.XLOOKUP(B226,'2024.9'!B:B,'2024.9'!F:F)</f>
        <v>装配电工</v>
      </c>
      <c r="G226">
        <f>_xlfn.XLOOKUP(B226,'2024.9姓名及payroll计数'!A:A,'2024.9姓名及payroll计数'!B:B)</f>
        <v>1</v>
      </c>
      <c r="H226" s="10">
        <f>_xlfn.XLOOKUP(B226,'Sum 2024.7-2024.9'!B:B,'Sum 2024.7-2024.9'!H:H)</f>
        <v>6496.45</v>
      </c>
      <c r="I226" s="10">
        <f>IFERROR(AVERAGEIF(#REF!,B226,#REF!),0)</f>
        <v>0</v>
      </c>
      <c r="J226" s="10">
        <f>_xlfn.XLOOKUP(B226,'Sum 2024.7-2024.9'!B:B,'Sum 2024.7-2024.9'!J:J)</f>
        <v>1900</v>
      </c>
      <c r="K226" s="10">
        <f>IFERROR(AVERAGEIF(#REF!,B226,#REF!),0)</f>
        <v>0</v>
      </c>
      <c r="M226" s="10">
        <f>SUMIF('2024.9'!B:B,B226,'2024.9'!L:L)</f>
        <v>363.68</v>
      </c>
      <c r="O226" s="10">
        <f>SUMIF('2024.9'!B:B,B226,'2024.9'!N:N)</f>
        <v>9.09</v>
      </c>
      <c r="P226" s="10">
        <f>SUMIF('2024.9'!B:B,B226,'2024.9'!P:P)</f>
        <v>3.8</v>
      </c>
      <c r="R226" s="10">
        <f>SUMIF('2024.9'!B:B,B226,'2024.9'!M:M)</f>
        <v>90.92</v>
      </c>
      <c r="T226" s="10">
        <f>SUMIF('2024.9'!B:B,B226,'2024.9'!O:O)</f>
        <v>0</v>
      </c>
      <c r="U226" s="10">
        <f t="shared" si="116"/>
        <v>6496.45</v>
      </c>
      <c r="V226" s="10">
        <f t="shared" si="117"/>
        <v>6496.45</v>
      </c>
      <c r="W226" s="10">
        <f t="shared" si="118"/>
        <v>974.4675</v>
      </c>
      <c r="X226" s="10">
        <f t="shared" si="119"/>
        <v>6496.45</v>
      </c>
      <c r="Y226" s="10">
        <f t="shared" si="120"/>
        <v>6496.45</v>
      </c>
      <c r="Z226" s="10">
        <f t="shared" si="121"/>
        <v>51.9716</v>
      </c>
      <c r="AA226" s="10">
        <f t="shared" si="122"/>
        <v>6496.45</v>
      </c>
      <c r="AB226" s="10">
        <f t="shared" si="123"/>
        <v>12.9929</v>
      </c>
      <c r="AC226" s="10">
        <f t="shared" si="124"/>
        <v>6496.45</v>
      </c>
      <c r="AD226" s="10">
        <f t="shared" si="125"/>
        <v>5626</v>
      </c>
      <c r="AE226" s="10">
        <f t="shared" si="126"/>
        <v>225.04</v>
      </c>
      <c r="AF226" s="10">
        <f t="shared" si="127"/>
        <v>6496.45</v>
      </c>
      <c r="AG226" s="10">
        <f t="shared" si="128"/>
        <v>6496.45</v>
      </c>
      <c r="AH226" s="10">
        <f t="shared" si="129"/>
        <v>324.8225</v>
      </c>
      <c r="AI226" s="10">
        <f t="shared" si="130"/>
        <v>-610.7875</v>
      </c>
      <c r="AJ226" s="10">
        <f t="shared" si="131"/>
        <v>-42.8816</v>
      </c>
      <c r="AK226" s="10">
        <f t="shared" si="132"/>
        <v>-9.1929</v>
      </c>
      <c r="AL226" s="10">
        <f t="shared" si="133"/>
        <v>-134.12</v>
      </c>
      <c r="AM226" s="10">
        <f t="shared" si="134"/>
        <v>-324.8225</v>
      </c>
      <c r="AN226" s="10">
        <f t="shared" si="135"/>
        <v>4546</v>
      </c>
      <c r="AO226" s="10">
        <f t="shared" si="136"/>
        <v>4546</v>
      </c>
      <c r="AP226" s="10">
        <f t="shared" si="137"/>
        <v>681.9</v>
      </c>
      <c r="AQ226" s="191">
        <f t="shared" si="138"/>
        <v>1900</v>
      </c>
      <c r="AR226" s="191">
        <f t="shared" si="139"/>
        <v>1900</v>
      </c>
      <c r="AS226" s="191">
        <f t="shared" si="140"/>
        <v>15.2</v>
      </c>
      <c r="AT226" s="191">
        <f t="shared" si="141"/>
        <v>1900</v>
      </c>
      <c r="AU226" s="191">
        <f t="shared" si="142"/>
        <v>3.8</v>
      </c>
      <c r="AV226" s="191">
        <f t="shared" si="143"/>
        <v>4340</v>
      </c>
      <c r="AW226" s="191">
        <f t="shared" si="144"/>
        <v>4340</v>
      </c>
      <c r="AX226" s="191">
        <f t="shared" si="145"/>
        <v>173.6</v>
      </c>
      <c r="AY226" s="191">
        <f t="shared" si="146"/>
        <v>1900</v>
      </c>
      <c r="AZ226" s="191">
        <f t="shared" si="147"/>
        <v>1900</v>
      </c>
      <c r="BA226" s="191">
        <f t="shared" si="148"/>
        <v>95</v>
      </c>
      <c r="BB226" s="191">
        <f t="shared" si="149"/>
        <v>-318.22</v>
      </c>
      <c r="BC226" s="191">
        <f t="shared" si="150"/>
        <v>-6.11</v>
      </c>
      <c r="BD226" s="191">
        <f t="shared" si="151"/>
        <v>0</v>
      </c>
      <c r="BE226" s="191">
        <f t="shared" si="152"/>
        <v>-82.68</v>
      </c>
      <c r="BF226" s="191">
        <f t="shared" si="153"/>
        <v>-95</v>
      </c>
    </row>
    <row r="227" spans="2:58">
      <c r="B227" s="3" t="s">
        <v>438</v>
      </c>
      <c r="C227" s="166" t="str">
        <f>_xlfn.XLOOKUP(B227,'2024.9'!B:B,'2024.9'!G:G)</f>
        <v>2021/01/04</v>
      </c>
      <c r="D227">
        <f>_xlfn.XLOOKUP(B227,'Sum 2024.7-2024.9'!B:B,'Sum 2024.7-2024.9'!D:D)</f>
        <v>0</v>
      </c>
      <c r="E227" t="str">
        <f>_xlfn.XLOOKUP(B227,'2024.9'!B:B,'2024.9'!C:C)</f>
        <v>服务营销中心</v>
      </c>
      <c r="F227" t="str">
        <f>_xlfn.XLOOKUP(B227,'2024.9'!B:B,'2024.9'!F:F)</f>
        <v>电气服务工程师（上海）</v>
      </c>
      <c r="G227">
        <f>_xlfn.XLOOKUP(B227,'2024.9姓名及payroll计数'!A:A,'2024.9姓名及payroll计数'!B:B)</f>
        <v>1</v>
      </c>
      <c r="H227" s="10">
        <f>_xlfn.XLOOKUP(B227,'Sum 2024.7-2024.9'!B:B,'Sum 2024.7-2024.9'!H:H)</f>
        <v>12156.83</v>
      </c>
      <c r="I227" s="10">
        <f>IFERROR(AVERAGEIF(#REF!,B227,#REF!),0)</f>
        <v>0</v>
      </c>
      <c r="J227" s="10">
        <f>_xlfn.XLOOKUP(B227,'Sum 2024.7-2024.9'!B:B,'Sum 2024.7-2024.9'!J:J)</f>
        <v>5525</v>
      </c>
      <c r="K227" s="10">
        <f>IFERROR(AVERAGEIF(#REF!,B227,#REF!),0)</f>
        <v>0</v>
      </c>
      <c r="M227" s="10">
        <f>SUMIF('2024.9'!B:B,B227,'2024.9'!L:L)</f>
        <v>359.52</v>
      </c>
      <c r="O227" s="10">
        <f>SUMIF('2024.9'!B:B,B227,'2024.9'!N:N)</f>
        <v>22.47</v>
      </c>
      <c r="P227" s="10">
        <f>SUMIF('2024.9'!B:B,B227,'2024.9'!P:P)</f>
        <v>3.8</v>
      </c>
      <c r="R227" s="10">
        <f>SUMIF('2024.9'!B:B,B227,'2024.9'!M:M)</f>
        <v>112.35</v>
      </c>
      <c r="T227" s="10">
        <f>SUMIF('2024.9'!B:B,B227,'2024.9'!O:O)</f>
        <v>600</v>
      </c>
      <c r="U227" s="10">
        <f t="shared" si="116"/>
        <v>12156.83</v>
      </c>
      <c r="V227" s="10">
        <f t="shared" si="117"/>
        <v>12156.83</v>
      </c>
      <c r="W227" s="10">
        <f t="shared" si="118"/>
        <v>1823.5245</v>
      </c>
      <c r="X227" s="10">
        <f t="shared" si="119"/>
        <v>12156.83</v>
      </c>
      <c r="Y227" s="10">
        <f t="shared" si="120"/>
        <v>12156.83</v>
      </c>
      <c r="Z227" s="10">
        <f t="shared" si="121"/>
        <v>97.25464</v>
      </c>
      <c r="AA227" s="10">
        <f t="shared" si="122"/>
        <v>12156.83</v>
      </c>
      <c r="AB227" s="10">
        <f t="shared" si="123"/>
        <v>24.31366</v>
      </c>
      <c r="AC227" s="10">
        <f t="shared" si="124"/>
        <v>12156.83</v>
      </c>
      <c r="AD227" s="10">
        <f t="shared" si="125"/>
        <v>5626</v>
      </c>
      <c r="AE227" s="10">
        <f t="shared" si="126"/>
        <v>225.04</v>
      </c>
      <c r="AF227" s="10">
        <f t="shared" si="127"/>
        <v>12156.83</v>
      </c>
      <c r="AG227" s="10">
        <f t="shared" si="128"/>
        <v>12156.83</v>
      </c>
      <c r="AH227" s="10">
        <f t="shared" si="129"/>
        <v>607.8415</v>
      </c>
      <c r="AI227" s="10">
        <f t="shared" si="130"/>
        <v>-1464.0045</v>
      </c>
      <c r="AJ227" s="10">
        <f t="shared" si="131"/>
        <v>-74.78464</v>
      </c>
      <c r="AK227" s="10">
        <f t="shared" si="132"/>
        <v>-20.51366</v>
      </c>
      <c r="AL227" s="10">
        <f t="shared" si="133"/>
        <v>-112.69</v>
      </c>
      <c r="AM227" s="10">
        <f t="shared" si="134"/>
        <v>-7.8415</v>
      </c>
      <c r="AN227" s="10">
        <f t="shared" si="135"/>
        <v>5525</v>
      </c>
      <c r="AO227" s="10">
        <f t="shared" si="136"/>
        <v>5525</v>
      </c>
      <c r="AP227" s="10">
        <f t="shared" si="137"/>
        <v>828.75</v>
      </c>
      <c r="AQ227" s="191">
        <f t="shared" si="138"/>
        <v>5525</v>
      </c>
      <c r="AR227" s="191">
        <f t="shared" si="139"/>
        <v>5525</v>
      </c>
      <c r="AS227" s="191">
        <f t="shared" si="140"/>
        <v>44.2</v>
      </c>
      <c r="AT227" s="191">
        <f t="shared" si="141"/>
        <v>5525</v>
      </c>
      <c r="AU227" s="191">
        <f t="shared" si="142"/>
        <v>11.05</v>
      </c>
      <c r="AV227" s="191">
        <f t="shared" si="143"/>
        <v>5525</v>
      </c>
      <c r="AW227" s="191">
        <f t="shared" si="144"/>
        <v>5525</v>
      </c>
      <c r="AX227" s="191">
        <f t="shared" si="145"/>
        <v>221</v>
      </c>
      <c r="AY227" s="191">
        <f t="shared" si="146"/>
        <v>5525</v>
      </c>
      <c r="AZ227" s="191">
        <f t="shared" si="147"/>
        <v>5525</v>
      </c>
      <c r="BA227" s="191">
        <f t="shared" si="148"/>
        <v>276.25</v>
      </c>
      <c r="BB227" s="191">
        <f t="shared" si="149"/>
        <v>-469.23</v>
      </c>
      <c r="BC227" s="191">
        <f t="shared" si="150"/>
        <v>-21.73</v>
      </c>
      <c r="BD227" s="191">
        <f t="shared" si="151"/>
        <v>-7.25</v>
      </c>
      <c r="BE227" s="191">
        <f t="shared" si="152"/>
        <v>-108.65</v>
      </c>
      <c r="BF227" s="191">
        <f t="shared" si="153"/>
        <v>0</v>
      </c>
    </row>
    <row r="228" spans="2:58">
      <c r="B228" s="3" t="s">
        <v>439</v>
      </c>
      <c r="C228" s="166" t="str">
        <f>_xlfn.XLOOKUP(B228,'2024.9'!B:B,'2024.9'!G:G)</f>
        <v>2021/05/26</v>
      </c>
      <c r="D228">
        <f>_xlfn.XLOOKUP(B228,'Sum 2024.7-2024.9'!B:B,'Sum 2024.7-2024.9'!D:D)</f>
        <v>0</v>
      </c>
      <c r="E228" t="str">
        <f>_xlfn.XLOOKUP(B228,'2024.9'!B:B,'2024.9'!C:C)</f>
        <v>运营中心</v>
      </c>
      <c r="F228" t="str">
        <f>_xlfn.XLOOKUP(B228,'2024.9'!B:B,'2024.9'!F:F)</f>
        <v>装配钳工</v>
      </c>
      <c r="G228">
        <f>_xlfn.XLOOKUP(B228,'2024.9姓名及payroll计数'!A:A,'2024.9姓名及payroll计数'!B:B)</f>
        <v>1</v>
      </c>
      <c r="H228" s="10">
        <f>_xlfn.XLOOKUP(B228,'Sum 2024.7-2024.9'!B:B,'Sum 2024.7-2024.9'!H:H)</f>
        <v>7046.01</v>
      </c>
      <c r="I228" s="10">
        <f>IFERROR(AVERAGEIF(#REF!,B228,#REF!),0)</f>
        <v>0</v>
      </c>
      <c r="J228" s="10">
        <f>_xlfn.XLOOKUP(B228,'Sum 2024.7-2024.9'!B:B,'Sum 2024.7-2024.9'!J:J)</f>
        <v>1900</v>
      </c>
      <c r="K228" s="10">
        <f>IFERROR(AVERAGEIF(#REF!,B228,#REF!),0)</f>
        <v>0</v>
      </c>
      <c r="M228" s="10">
        <f>SUMIF('2024.9'!B:B,B228,'2024.9'!L:L)</f>
        <v>363.68</v>
      </c>
      <c r="O228" s="10">
        <f>SUMIF('2024.9'!B:B,B228,'2024.9'!N:N)</f>
        <v>9.09</v>
      </c>
      <c r="P228" s="10">
        <f>SUMIF('2024.9'!B:B,B228,'2024.9'!P:P)</f>
        <v>3.8</v>
      </c>
      <c r="R228" s="10">
        <f>SUMIF('2024.9'!B:B,B228,'2024.9'!M:M)</f>
        <v>90.92</v>
      </c>
      <c r="T228" s="10">
        <f>SUMIF('2024.9'!B:B,B228,'2024.9'!O:O)</f>
        <v>0</v>
      </c>
      <c r="U228" s="10">
        <f t="shared" si="116"/>
        <v>7046.01</v>
      </c>
      <c r="V228" s="10">
        <f t="shared" si="117"/>
        <v>7046.01</v>
      </c>
      <c r="W228" s="10">
        <f t="shared" si="118"/>
        <v>1056.9015</v>
      </c>
      <c r="X228" s="10">
        <f t="shared" si="119"/>
        <v>7046.01</v>
      </c>
      <c r="Y228" s="10">
        <f t="shared" si="120"/>
        <v>7046.01</v>
      </c>
      <c r="Z228" s="10">
        <f t="shared" si="121"/>
        <v>56.36808</v>
      </c>
      <c r="AA228" s="10">
        <f t="shared" si="122"/>
        <v>7046.01</v>
      </c>
      <c r="AB228" s="10">
        <f t="shared" si="123"/>
        <v>14.09202</v>
      </c>
      <c r="AC228" s="10">
        <f t="shared" si="124"/>
        <v>7046.01</v>
      </c>
      <c r="AD228" s="10">
        <f t="shared" si="125"/>
        <v>5626</v>
      </c>
      <c r="AE228" s="10">
        <f t="shared" si="126"/>
        <v>225.04</v>
      </c>
      <c r="AF228" s="10">
        <f t="shared" si="127"/>
        <v>7046.01</v>
      </c>
      <c r="AG228" s="10">
        <f t="shared" si="128"/>
        <v>7046.01</v>
      </c>
      <c r="AH228" s="10">
        <f t="shared" si="129"/>
        <v>352.3005</v>
      </c>
      <c r="AI228" s="10">
        <f t="shared" si="130"/>
        <v>-693.2215</v>
      </c>
      <c r="AJ228" s="10">
        <f t="shared" si="131"/>
        <v>-47.27808</v>
      </c>
      <c r="AK228" s="10">
        <f t="shared" si="132"/>
        <v>-10.29202</v>
      </c>
      <c r="AL228" s="10">
        <f t="shared" si="133"/>
        <v>-134.12</v>
      </c>
      <c r="AM228" s="10">
        <f t="shared" si="134"/>
        <v>-352.3005</v>
      </c>
      <c r="AN228" s="10">
        <f t="shared" si="135"/>
        <v>4546</v>
      </c>
      <c r="AO228" s="10">
        <f t="shared" si="136"/>
        <v>4546</v>
      </c>
      <c r="AP228" s="10">
        <f t="shared" si="137"/>
        <v>681.9</v>
      </c>
      <c r="AQ228" s="191">
        <f t="shared" si="138"/>
        <v>1900</v>
      </c>
      <c r="AR228" s="191">
        <f t="shared" si="139"/>
        <v>1900</v>
      </c>
      <c r="AS228" s="191">
        <f t="shared" si="140"/>
        <v>15.2</v>
      </c>
      <c r="AT228" s="191">
        <f t="shared" si="141"/>
        <v>1900</v>
      </c>
      <c r="AU228" s="191">
        <f t="shared" si="142"/>
        <v>3.8</v>
      </c>
      <c r="AV228" s="191">
        <f t="shared" si="143"/>
        <v>4340</v>
      </c>
      <c r="AW228" s="191">
        <f t="shared" si="144"/>
        <v>4340</v>
      </c>
      <c r="AX228" s="191">
        <f t="shared" si="145"/>
        <v>173.6</v>
      </c>
      <c r="AY228" s="191">
        <f t="shared" si="146"/>
        <v>1900</v>
      </c>
      <c r="AZ228" s="191">
        <f t="shared" si="147"/>
        <v>1900</v>
      </c>
      <c r="BA228" s="191">
        <f t="shared" si="148"/>
        <v>95</v>
      </c>
      <c r="BB228" s="191">
        <f t="shared" si="149"/>
        <v>-318.22</v>
      </c>
      <c r="BC228" s="191">
        <f t="shared" si="150"/>
        <v>-6.11</v>
      </c>
      <c r="BD228" s="191">
        <f t="shared" si="151"/>
        <v>0</v>
      </c>
      <c r="BE228" s="191">
        <f t="shared" si="152"/>
        <v>-82.68</v>
      </c>
      <c r="BF228" s="191">
        <f t="shared" si="153"/>
        <v>-95</v>
      </c>
    </row>
    <row r="229" spans="2:58">
      <c r="B229" s="3" t="s">
        <v>440</v>
      </c>
      <c r="C229" s="166" t="str">
        <f>_xlfn.XLOOKUP(B229,'2024.9'!B:B,'2024.9'!G:G)</f>
        <v>2021/04/09</v>
      </c>
      <c r="D229">
        <f>_xlfn.XLOOKUP(B229,'Sum 2024.7-2024.9'!B:B,'Sum 2024.7-2024.9'!D:D)</f>
        <v>0</v>
      </c>
      <c r="E229" t="str">
        <f>_xlfn.XLOOKUP(B229,'2024.9'!B:B,'2024.9'!C:C)</f>
        <v>服务营销中心</v>
      </c>
      <c r="F229" t="str">
        <f>_xlfn.XLOOKUP(B229,'2024.9'!B:B,'2024.9'!F:F)</f>
        <v>商务专员</v>
      </c>
      <c r="G229">
        <f>_xlfn.XLOOKUP(B229,'2024.9姓名及payroll计数'!A:A,'2024.9姓名及payroll计数'!B:B)</f>
        <v>1</v>
      </c>
      <c r="H229" s="10">
        <f>_xlfn.XLOOKUP(B229,'Sum 2024.7-2024.9'!B:B,'Sum 2024.7-2024.9'!H:H)</f>
        <v>4645</v>
      </c>
      <c r="I229" s="10">
        <f>IFERROR(AVERAGEIF(#REF!,B229,#REF!),0)</f>
        <v>0</v>
      </c>
      <c r="J229" s="10">
        <f>_xlfn.XLOOKUP(B229,'Sum 2024.7-2024.9'!B:B,'Sum 2024.7-2024.9'!J:J)</f>
        <v>2400</v>
      </c>
      <c r="K229" s="10">
        <f>IFERROR(AVERAGEIF(#REF!,B229,#REF!),0)</f>
        <v>0</v>
      </c>
      <c r="M229" s="10">
        <f>SUMIF('2024.9'!B:B,B229,'2024.9'!L:L)</f>
        <v>0</v>
      </c>
      <c r="O229" s="10">
        <f>SUMIF('2024.9'!B:B,B229,'2024.9'!N:N)</f>
        <v>0</v>
      </c>
      <c r="P229" s="10">
        <f>SUMIF('2024.9'!B:B,B229,'2024.9'!P:P)</f>
        <v>0</v>
      </c>
      <c r="R229" s="10">
        <f>SUMIF('2024.9'!B:B,B229,'2024.9'!M:M)</f>
        <v>0</v>
      </c>
      <c r="T229" s="10">
        <f>SUMIF('2024.9'!B:B,B229,'2024.9'!O:O)</f>
        <v>0</v>
      </c>
      <c r="U229" s="10">
        <f t="shared" si="116"/>
        <v>4645</v>
      </c>
      <c r="V229" s="10">
        <f t="shared" si="117"/>
        <v>4645</v>
      </c>
      <c r="W229" s="10">
        <f t="shared" si="118"/>
        <v>696.75</v>
      </c>
      <c r="X229" s="10">
        <f t="shared" si="119"/>
        <v>4645</v>
      </c>
      <c r="Y229" s="10">
        <f t="shared" si="120"/>
        <v>4645</v>
      </c>
      <c r="Z229" s="10">
        <f t="shared" si="121"/>
        <v>37.16</v>
      </c>
      <c r="AA229" s="10">
        <f t="shared" si="122"/>
        <v>4645</v>
      </c>
      <c r="AB229" s="10">
        <f t="shared" si="123"/>
        <v>9.29</v>
      </c>
      <c r="AC229" s="10">
        <f t="shared" si="124"/>
        <v>4645</v>
      </c>
      <c r="AD229" s="10">
        <f t="shared" si="125"/>
        <v>4645</v>
      </c>
      <c r="AE229" s="10">
        <f t="shared" si="126"/>
        <v>185.8</v>
      </c>
      <c r="AF229" s="10">
        <f t="shared" si="127"/>
        <v>4645</v>
      </c>
      <c r="AG229" s="10">
        <f t="shared" si="128"/>
        <v>4645</v>
      </c>
      <c r="AH229" s="10">
        <f t="shared" si="129"/>
        <v>232.25</v>
      </c>
      <c r="AI229" s="10">
        <f t="shared" si="130"/>
        <v>-696.75</v>
      </c>
      <c r="AJ229" s="10">
        <f t="shared" si="131"/>
        <v>-37.16</v>
      </c>
      <c r="AK229" s="10">
        <f t="shared" si="132"/>
        <v>-9.29</v>
      </c>
      <c r="AL229" s="10">
        <f t="shared" si="133"/>
        <v>-185.8</v>
      </c>
      <c r="AM229" s="10">
        <f t="shared" si="134"/>
        <v>-232.25</v>
      </c>
      <c r="AN229" s="10">
        <f t="shared" si="135"/>
        <v>4546</v>
      </c>
      <c r="AO229" s="10">
        <f t="shared" si="136"/>
        <v>4546</v>
      </c>
      <c r="AP229" s="10">
        <f t="shared" si="137"/>
        <v>681.9</v>
      </c>
      <c r="AQ229" s="191">
        <f t="shared" si="138"/>
        <v>2400</v>
      </c>
      <c r="AR229" s="191">
        <f t="shared" si="139"/>
        <v>2400</v>
      </c>
      <c r="AS229" s="191">
        <f t="shared" si="140"/>
        <v>19.2</v>
      </c>
      <c r="AT229" s="191">
        <f t="shared" si="141"/>
        <v>2400</v>
      </c>
      <c r="AU229" s="191">
        <f t="shared" si="142"/>
        <v>4.8</v>
      </c>
      <c r="AV229" s="191">
        <f t="shared" si="143"/>
        <v>4340</v>
      </c>
      <c r="AW229" s="191">
        <f t="shared" si="144"/>
        <v>4340</v>
      </c>
      <c r="AX229" s="191">
        <f t="shared" si="145"/>
        <v>173.6</v>
      </c>
      <c r="AY229" s="191">
        <f t="shared" si="146"/>
        <v>2400</v>
      </c>
      <c r="AZ229" s="191">
        <f t="shared" si="147"/>
        <v>2400</v>
      </c>
      <c r="BA229" s="191">
        <f t="shared" si="148"/>
        <v>120</v>
      </c>
      <c r="BB229" s="191">
        <f t="shared" si="149"/>
        <v>-681.9</v>
      </c>
      <c r="BC229" s="191">
        <f t="shared" si="150"/>
        <v>-19.2</v>
      </c>
      <c r="BD229" s="191">
        <f t="shared" si="151"/>
        <v>-4.8</v>
      </c>
      <c r="BE229" s="191">
        <f t="shared" si="152"/>
        <v>-173.6</v>
      </c>
      <c r="BF229" s="191">
        <f t="shared" si="153"/>
        <v>-120</v>
      </c>
    </row>
    <row r="230" spans="2:58">
      <c r="B230" s="3" t="s">
        <v>441</v>
      </c>
      <c r="C230" s="166" t="str">
        <f>_xlfn.XLOOKUP(B230,'2024.9'!B:B,'2024.9'!G:G)</f>
        <v>2020/07/27</v>
      </c>
      <c r="D230">
        <f>_xlfn.XLOOKUP(B230,'Sum 2024.7-2024.9'!B:B,'Sum 2024.7-2024.9'!D:D)</f>
        <v>0</v>
      </c>
      <c r="E230" t="str">
        <f>_xlfn.XLOOKUP(B230,'2024.9'!B:B,'2024.9'!C:C)</f>
        <v>服务营销中心</v>
      </c>
      <c r="F230" t="str">
        <f>_xlfn.XLOOKUP(B230,'2024.9'!B:B,'2024.9'!F:F)</f>
        <v>电气服务助理工程师</v>
      </c>
      <c r="G230">
        <f>_xlfn.XLOOKUP(B230,'2024.9姓名及payroll计数'!A:A,'2024.9姓名及payroll计数'!B:B)</f>
        <v>1</v>
      </c>
      <c r="H230" s="10">
        <f>_xlfn.XLOOKUP(B230,'Sum 2024.7-2024.9'!B:B,'Sum 2024.7-2024.9'!H:H)</f>
        <v>5733.81</v>
      </c>
      <c r="I230" s="10">
        <f>IFERROR(AVERAGEIF(#REF!,B230,#REF!),0)</f>
        <v>0</v>
      </c>
      <c r="J230" s="10">
        <f>_xlfn.XLOOKUP(B230,'Sum 2024.7-2024.9'!B:B,'Sum 2024.7-2024.9'!J:J)</f>
        <v>2000</v>
      </c>
      <c r="K230" s="10">
        <f>IFERROR(AVERAGEIF(#REF!,B230,#REF!),0)</f>
        <v>0</v>
      </c>
      <c r="M230" s="10">
        <f>SUMIF('2024.9'!B:B,B230,'2024.9'!L:L)</f>
        <v>363.68</v>
      </c>
      <c r="O230" s="10">
        <f>SUMIF('2024.9'!B:B,B230,'2024.9'!N:N)</f>
        <v>9.09</v>
      </c>
      <c r="P230" s="10">
        <f>SUMIF('2024.9'!B:B,B230,'2024.9'!P:P)</f>
        <v>3.8</v>
      </c>
      <c r="R230" s="10">
        <f>SUMIF('2024.9'!B:B,B230,'2024.9'!M:M)</f>
        <v>90.92</v>
      </c>
      <c r="T230" s="10">
        <f>SUMIF('2024.9'!B:B,B230,'2024.9'!O:O)</f>
        <v>0</v>
      </c>
      <c r="U230" s="10">
        <f t="shared" si="116"/>
        <v>5733.81</v>
      </c>
      <c r="V230" s="10">
        <f t="shared" si="117"/>
        <v>5733.81</v>
      </c>
      <c r="W230" s="10">
        <f t="shared" si="118"/>
        <v>860.0715</v>
      </c>
      <c r="X230" s="10">
        <f t="shared" si="119"/>
        <v>5733.81</v>
      </c>
      <c r="Y230" s="10">
        <f t="shared" si="120"/>
        <v>5733.81</v>
      </c>
      <c r="Z230" s="10">
        <f t="shared" si="121"/>
        <v>45.87048</v>
      </c>
      <c r="AA230" s="10">
        <f t="shared" si="122"/>
        <v>5733.81</v>
      </c>
      <c r="AB230" s="10">
        <f t="shared" si="123"/>
        <v>11.46762</v>
      </c>
      <c r="AC230" s="10">
        <f t="shared" si="124"/>
        <v>5733.81</v>
      </c>
      <c r="AD230" s="10">
        <f t="shared" si="125"/>
        <v>5626</v>
      </c>
      <c r="AE230" s="10">
        <f t="shared" si="126"/>
        <v>225.04</v>
      </c>
      <c r="AF230" s="10">
        <f t="shared" si="127"/>
        <v>5733.81</v>
      </c>
      <c r="AG230" s="10">
        <f t="shared" si="128"/>
        <v>5733.81</v>
      </c>
      <c r="AH230" s="10">
        <f t="shared" si="129"/>
        <v>286.6905</v>
      </c>
      <c r="AI230" s="10">
        <f t="shared" si="130"/>
        <v>-496.3915</v>
      </c>
      <c r="AJ230" s="10">
        <f t="shared" si="131"/>
        <v>-36.78048</v>
      </c>
      <c r="AK230" s="10">
        <f t="shared" si="132"/>
        <v>-7.66762</v>
      </c>
      <c r="AL230" s="10">
        <f t="shared" si="133"/>
        <v>-134.12</v>
      </c>
      <c r="AM230" s="10">
        <f t="shared" si="134"/>
        <v>-286.6905</v>
      </c>
      <c r="AN230" s="10">
        <f t="shared" si="135"/>
        <v>4546</v>
      </c>
      <c r="AO230" s="10">
        <f t="shared" si="136"/>
        <v>4546</v>
      </c>
      <c r="AP230" s="10">
        <f t="shared" si="137"/>
        <v>681.9</v>
      </c>
      <c r="AQ230" s="191">
        <f t="shared" si="138"/>
        <v>2000</v>
      </c>
      <c r="AR230" s="191">
        <f t="shared" si="139"/>
        <v>2000</v>
      </c>
      <c r="AS230" s="191">
        <f t="shared" si="140"/>
        <v>16</v>
      </c>
      <c r="AT230" s="191">
        <f t="shared" si="141"/>
        <v>2000</v>
      </c>
      <c r="AU230" s="191">
        <f t="shared" si="142"/>
        <v>4</v>
      </c>
      <c r="AV230" s="191">
        <f t="shared" si="143"/>
        <v>4340</v>
      </c>
      <c r="AW230" s="191">
        <f t="shared" si="144"/>
        <v>4340</v>
      </c>
      <c r="AX230" s="191">
        <f t="shared" si="145"/>
        <v>173.6</v>
      </c>
      <c r="AY230" s="191">
        <f t="shared" si="146"/>
        <v>2000</v>
      </c>
      <c r="AZ230" s="191">
        <f t="shared" si="147"/>
        <v>2000</v>
      </c>
      <c r="BA230" s="191">
        <f t="shared" si="148"/>
        <v>100</v>
      </c>
      <c r="BB230" s="191">
        <f t="shared" si="149"/>
        <v>-318.22</v>
      </c>
      <c r="BC230" s="191">
        <f t="shared" si="150"/>
        <v>-6.91</v>
      </c>
      <c r="BD230" s="191">
        <f t="shared" si="151"/>
        <v>-0.2</v>
      </c>
      <c r="BE230" s="191">
        <f t="shared" si="152"/>
        <v>-82.68</v>
      </c>
      <c r="BF230" s="191">
        <f t="shared" si="153"/>
        <v>-100</v>
      </c>
    </row>
    <row r="231" spans="2:58">
      <c r="B231" s="3" t="s">
        <v>442</v>
      </c>
      <c r="C231" s="166" t="str">
        <f>_xlfn.XLOOKUP(B231,'2024.9'!B:B,'2024.9'!G:G)</f>
        <v>2023/06/01</v>
      </c>
      <c r="D231">
        <f>_xlfn.XLOOKUP(B231,'Sum 2024.7-2024.9'!B:B,'Sum 2024.7-2024.9'!D:D)</f>
        <v>0</v>
      </c>
      <c r="E231" t="str">
        <f>_xlfn.XLOOKUP(B231,'2024.9'!B:B,'2024.9'!C:C)</f>
        <v>服务营销中心</v>
      </c>
      <c r="F231" t="str">
        <f>_xlfn.XLOOKUP(B231,'2024.9'!B:B,'2024.9'!F:F)</f>
        <v>电气服务工程师</v>
      </c>
      <c r="G231">
        <f>_xlfn.XLOOKUP(B231,'2024.9姓名及payroll计数'!A:A,'2024.9姓名及payroll计数'!B:B)</f>
        <v>1</v>
      </c>
      <c r="H231" s="10">
        <f>_xlfn.XLOOKUP(B231,'Sum 2024.7-2024.9'!B:B,'Sum 2024.7-2024.9'!H:H)</f>
        <v>6176.19</v>
      </c>
      <c r="I231" s="10">
        <f>IFERROR(AVERAGEIF(#REF!,B231,#REF!),0)</f>
        <v>0</v>
      </c>
      <c r="J231" s="10">
        <f>_xlfn.XLOOKUP(B231,'Sum 2024.7-2024.9'!B:B,'Sum 2024.7-2024.9'!J:J)</f>
        <v>1900</v>
      </c>
      <c r="K231" s="10">
        <f>IFERROR(AVERAGEIF(#REF!,B231,#REF!),0)</f>
        <v>0</v>
      </c>
      <c r="M231" s="10">
        <f>SUMIF('2024.9'!B:B,B231,'2024.9'!L:L)</f>
        <v>363.68</v>
      </c>
      <c r="O231" s="10">
        <f>SUMIF('2024.9'!B:B,B231,'2024.9'!N:N)</f>
        <v>9.09</v>
      </c>
      <c r="P231" s="10">
        <f>SUMIF('2024.9'!B:B,B231,'2024.9'!P:P)</f>
        <v>3.8</v>
      </c>
      <c r="R231" s="10">
        <f>SUMIF('2024.9'!B:B,B231,'2024.9'!M:M)</f>
        <v>90.92</v>
      </c>
      <c r="T231" s="10">
        <f>SUMIF('2024.9'!B:B,B231,'2024.9'!O:O)</f>
        <v>0</v>
      </c>
      <c r="U231" s="10">
        <f t="shared" si="116"/>
        <v>6176.19</v>
      </c>
      <c r="V231" s="10">
        <f t="shared" si="117"/>
        <v>6176.19</v>
      </c>
      <c r="W231" s="10">
        <f t="shared" si="118"/>
        <v>926.4285</v>
      </c>
      <c r="X231" s="10">
        <f t="shared" si="119"/>
        <v>6176.19</v>
      </c>
      <c r="Y231" s="10">
        <f t="shared" si="120"/>
        <v>6176.19</v>
      </c>
      <c r="Z231" s="10">
        <f t="shared" si="121"/>
        <v>49.40952</v>
      </c>
      <c r="AA231" s="10">
        <f t="shared" si="122"/>
        <v>6176.19</v>
      </c>
      <c r="AB231" s="10">
        <f t="shared" si="123"/>
        <v>12.35238</v>
      </c>
      <c r="AC231" s="10">
        <f t="shared" si="124"/>
        <v>6176.19</v>
      </c>
      <c r="AD231" s="10">
        <f t="shared" si="125"/>
        <v>5626</v>
      </c>
      <c r="AE231" s="10">
        <f t="shared" si="126"/>
        <v>225.04</v>
      </c>
      <c r="AF231" s="10">
        <f t="shared" si="127"/>
        <v>6176.19</v>
      </c>
      <c r="AG231" s="10">
        <f t="shared" si="128"/>
        <v>6176.19</v>
      </c>
      <c r="AH231" s="10">
        <f t="shared" si="129"/>
        <v>308.8095</v>
      </c>
      <c r="AI231" s="10">
        <f t="shared" si="130"/>
        <v>-562.7485</v>
      </c>
      <c r="AJ231" s="10">
        <f t="shared" si="131"/>
        <v>-40.31952</v>
      </c>
      <c r="AK231" s="10">
        <f t="shared" si="132"/>
        <v>-8.55238</v>
      </c>
      <c r="AL231" s="10">
        <f t="shared" si="133"/>
        <v>-134.12</v>
      </c>
      <c r="AM231" s="10">
        <f t="shared" si="134"/>
        <v>-308.8095</v>
      </c>
      <c r="AN231" s="10">
        <f t="shared" si="135"/>
        <v>4546</v>
      </c>
      <c r="AO231" s="10">
        <f t="shared" si="136"/>
        <v>4546</v>
      </c>
      <c r="AP231" s="10">
        <f t="shared" si="137"/>
        <v>681.9</v>
      </c>
      <c r="AQ231" s="191">
        <f t="shared" si="138"/>
        <v>1900</v>
      </c>
      <c r="AR231" s="191">
        <f t="shared" si="139"/>
        <v>1900</v>
      </c>
      <c r="AS231" s="191">
        <f t="shared" si="140"/>
        <v>15.2</v>
      </c>
      <c r="AT231" s="191">
        <f t="shared" si="141"/>
        <v>1900</v>
      </c>
      <c r="AU231" s="191">
        <f t="shared" si="142"/>
        <v>3.8</v>
      </c>
      <c r="AV231" s="191">
        <f t="shared" si="143"/>
        <v>4340</v>
      </c>
      <c r="AW231" s="191">
        <f t="shared" si="144"/>
        <v>4340</v>
      </c>
      <c r="AX231" s="191">
        <f t="shared" si="145"/>
        <v>173.6</v>
      </c>
      <c r="AY231" s="191">
        <f t="shared" si="146"/>
        <v>1900</v>
      </c>
      <c r="AZ231" s="191">
        <f t="shared" si="147"/>
        <v>1900</v>
      </c>
      <c r="BA231" s="191">
        <f t="shared" si="148"/>
        <v>95</v>
      </c>
      <c r="BB231" s="191">
        <f t="shared" si="149"/>
        <v>-318.22</v>
      </c>
      <c r="BC231" s="191">
        <f t="shared" si="150"/>
        <v>-6.11</v>
      </c>
      <c r="BD231" s="191">
        <f t="shared" si="151"/>
        <v>0</v>
      </c>
      <c r="BE231" s="191">
        <f t="shared" si="152"/>
        <v>-82.68</v>
      </c>
      <c r="BF231" s="191">
        <f t="shared" si="153"/>
        <v>-95</v>
      </c>
    </row>
    <row r="232" spans="2:58">
      <c r="B232" s="3" t="s">
        <v>540</v>
      </c>
      <c r="C232" s="166" t="str">
        <f>_xlfn.XLOOKUP(B232,'2024.9'!B:B,'2024.9'!G:G)</f>
        <v>2024/04/22</v>
      </c>
      <c r="D232">
        <f>_xlfn.XLOOKUP(B232,'Sum 2024.7-2024.9'!B:B,'Sum 2024.7-2024.9'!D:D)</f>
        <v>0</v>
      </c>
      <c r="E232" t="str">
        <f>_xlfn.XLOOKUP(B232,'2024.9'!B:B,'2024.9'!C:C)</f>
        <v>研发部</v>
      </c>
      <c r="F232" t="str">
        <f>_xlfn.XLOOKUP(B232,'2024.9'!B:B,'2024.9'!F:F)</f>
        <v>机械工程师储备生</v>
      </c>
      <c r="G232">
        <f>_xlfn.XLOOKUP(B232,'2024.9姓名及payroll计数'!A:A,'2024.9姓名及payroll计数'!B:B)</f>
        <v>1</v>
      </c>
      <c r="H232" s="10">
        <f>_xlfn.XLOOKUP(B232,'Sum 2024.7-2024.9'!B:B,'Sum 2024.7-2024.9'!H:H)</f>
        <v>4139.1</v>
      </c>
      <c r="I232" s="10">
        <f>IFERROR(AVERAGEIF(#REF!,B232,#REF!),0)</f>
        <v>0</v>
      </c>
      <c r="J232" s="10">
        <f>_xlfn.XLOOKUP(B232,'Sum 2024.7-2024.9'!B:B,'Sum 2024.7-2024.9'!J:J)</f>
        <v>1900</v>
      </c>
      <c r="K232" s="10">
        <f>IFERROR(AVERAGEIF(#REF!,B232,#REF!),0)</f>
        <v>0</v>
      </c>
      <c r="M232" s="10">
        <f>SUMIF('2024.9'!B:B,B232,'2024.9'!L:L)</f>
        <v>363.68</v>
      </c>
      <c r="O232" s="10">
        <f>SUMIF('2024.9'!B:B,B232,'2024.9'!N:N)</f>
        <v>9.09</v>
      </c>
      <c r="P232" s="10">
        <f>SUMIF('2024.9'!B:B,B232,'2024.9'!P:P)</f>
        <v>3.8</v>
      </c>
      <c r="R232" s="10">
        <f>SUMIF('2024.9'!B:B,B232,'2024.9'!M:M)</f>
        <v>90.92</v>
      </c>
      <c r="T232" s="10">
        <f>SUMIF('2024.9'!B:B,B232,'2024.9'!O:O)</f>
        <v>0</v>
      </c>
      <c r="U232" s="10">
        <f t="shared" si="116"/>
        <v>4546</v>
      </c>
      <c r="V232" s="10">
        <f t="shared" si="117"/>
        <v>4546</v>
      </c>
      <c r="W232" s="10">
        <f t="shared" si="118"/>
        <v>681.9</v>
      </c>
      <c r="X232" s="10">
        <f t="shared" si="119"/>
        <v>4139.1</v>
      </c>
      <c r="Y232" s="10">
        <f t="shared" si="120"/>
        <v>4139.1</v>
      </c>
      <c r="Z232" s="10">
        <f t="shared" si="121"/>
        <v>33.1128</v>
      </c>
      <c r="AA232" s="10">
        <f t="shared" si="122"/>
        <v>4139.1</v>
      </c>
      <c r="AB232" s="10">
        <f t="shared" si="123"/>
        <v>8.2782</v>
      </c>
      <c r="AC232" s="10">
        <f t="shared" si="124"/>
        <v>4340</v>
      </c>
      <c r="AD232" s="10">
        <f t="shared" si="125"/>
        <v>4340</v>
      </c>
      <c r="AE232" s="10">
        <f t="shared" si="126"/>
        <v>173.6</v>
      </c>
      <c r="AF232" s="10">
        <f t="shared" si="127"/>
        <v>4139.1</v>
      </c>
      <c r="AG232" s="10">
        <f t="shared" si="128"/>
        <v>4139.1</v>
      </c>
      <c r="AH232" s="10">
        <f t="shared" si="129"/>
        <v>206.955</v>
      </c>
      <c r="AI232" s="10">
        <f t="shared" si="130"/>
        <v>-318.22</v>
      </c>
      <c r="AJ232" s="10">
        <f t="shared" si="131"/>
        <v>-24.0228</v>
      </c>
      <c r="AK232" s="10">
        <f t="shared" si="132"/>
        <v>-4.4782</v>
      </c>
      <c r="AL232" s="10">
        <f t="shared" si="133"/>
        <v>-82.68</v>
      </c>
      <c r="AM232" s="10">
        <f t="shared" si="134"/>
        <v>-206.955</v>
      </c>
      <c r="AN232" s="10">
        <f t="shared" si="135"/>
        <v>4546</v>
      </c>
      <c r="AO232" s="10">
        <f t="shared" si="136"/>
        <v>4546</v>
      </c>
      <c r="AP232" s="10">
        <f t="shared" si="137"/>
        <v>681.9</v>
      </c>
      <c r="AQ232" s="191">
        <f t="shared" si="138"/>
        <v>1900</v>
      </c>
      <c r="AR232" s="191">
        <f t="shared" si="139"/>
        <v>1900</v>
      </c>
      <c r="AS232" s="191">
        <f t="shared" si="140"/>
        <v>15.2</v>
      </c>
      <c r="AT232" s="191">
        <f t="shared" si="141"/>
        <v>1900</v>
      </c>
      <c r="AU232" s="191">
        <f t="shared" si="142"/>
        <v>3.8</v>
      </c>
      <c r="AV232" s="191">
        <f t="shared" si="143"/>
        <v>4340</v>
      </c>
      <c r="AW232" s="191">
        <f t="shared" si="144"/>
        <v>4340</v>
      </c>
      <c r="AX232" s="191">
        <f t="shared" si="145"/>
        <v>173.6</v>
      </c>
      <c r="AY232" s="191">
        <f t="shared" si="146"/>
        <v>1900</v>
      </c>
      <c r="AZ232" s="191">
        <f t="shared" si="147"/>
        <v>1900</v>
      </c>
      <c r="BA232" s="191">
        <f t="shared" si="148"/>
        <v>95</v>
      </c>
      <c r="BB232" s="191">
        <f t="shared" si="149"/>
        <v>-318.22</v>
      </c>
      <c r="BC232" s="191">
        <f t="shared" si="150"/>
        <v>-6.11</v>
      </c>
      <c r="BD232" s="191">
        <f t="shared" si="151"/>
        <v>0</v>
      </c>
      <c r="BE232" s="191">
        <f t="shared" si="152"/>
        <v>-82.68</v>
      </c>
      <c r="BF232" s="191">
        <f t="shared" si="153"/>
        <v>-95</v>
      </c>
    </row>
    <row r="233" spans="2:58">
      <c r="B233" s="3" t="s">
        <v>443</v>
      </c>
      <c r="C233" s="166" t="str">
        <f>_xlfn.XLOOKUP(B233,'2024.9'!B:B,'2024.9'!G:G)</f>
        <v>2019/03/14</v>
      </c>
      <c r="D233">
        <f>_xlfn.XLOOKUP(B233,'Sum 2024.7-2024.9'!B:B,'Sum 2024.7-2024.9'!D:D)</f>
        <v>0</v>
      </c>
      <c r="E233" t="str">
        <f>_xlfn.XLOOKUP(B233,'2024.9'!B:B,'2024.9'!C:C)</f>
        <v>运营中心</v>
      </c>
      <c r="F233" t="str">
        <f>_xlfn.XLOOKUP(B233,'2024.9'!B:B,'2024.9'!F:F)</f>
        <v>装配钳工班长</v>
      </c>
      <c r="G233">
        <f>_xlfn.XLOOKUP(B233,'2024.9姓名及payroll计数'!A:A,'2024.9姓名及payroll计数'!B:B)</f>
        <v>1</v>
      </c>
      <c r="H233" s="10">
        <f>_xlfn.XLOOKUP(B233,'Sum 2024.7-2024.9'!B:B,'Sum 2024.7-2024.9'!H:H)</f>
        <v>8608.1</v>
      </c>
      <c r="I233" s="10">
        <f>IFERROR(AVERAGEIF(#REF!,B233,#REF!),0)</f>
        <v>0</v>
      </c>
      <c r="J233" s="10">
        <f>_xlfn.XLOOKUP(B233,'Sum 2024.7-2024.9'!B:B,'Sum 2024.7-2024.9'!J:J)</f>
        <v>1900</v>
      </c>
      <c r="K233" s="10">
        <f>IFERROR(AVERAGEIF(#REF!,B233,#REF!),0)</f>
        <v>0</v>
      </c>
      <c r="M233" s="10">
        <f>SUMIF('2024.9'!B:B,B233,'2024.9'!L:L)</f>
        <v>363.68</v>
      </c>
      <c r="O233" s="10">
        <f>SUMIF('2024.9'!B:B,B233,'2024.9'!N:N)</f>
        <v>9.09</v>
      </c>
      <c r="P233" s="10">
        <f>SUMIF('2024.9'!B:B,B233,'2024.9'!P:P)</f>
        <v>3.8</v>
      </c>
      <c r="R233" s="10">
        <f>SUMIF('2024.9'!B:B,B233,'2024.9'!M:M)</f>
        <v>90.92</v>
      </c>
      <c r="T233" s="10">
        <f>SUMIF('2024.9'!B:B,B233,'2024.9'!O:O)</f>
        <v>0</v>
      </c>
      <c r="U233" s="10">
        <f t="shared" si="116"/>
        <v>8608.1</v>
      </c>
      <c r="V233" s="10">
        <f t="shared" si="117"/>
        <v>8608.1</v>
      </c>
      <c r="W233" s="10">
        <f t="shared" si="118"/>
        <v>1291.215</v>
      </c>
      <c r="X233" s="10">
        <f t="shared" si="119"/>
        <v>8608.1</v>
      </c>
      <c r="Y233" s="10">
        <f t="shared" si="120"/>
        <v>8608.1</v>
      </c>
      <c r="Z233" s="10">
        <f t="shared" si="121"/>
        <v>68.8648</v>
      </c>
      <c r="AA233" s="10">
        <f t="shared" si="122"/>
        <v>8608.1</v>
      </c>
      <c r="AB233" s="10">
        <f t="shared" si="123"/>
        <v>17.2162</v>
      </c>
      <c r="AC233" s="10">
        <f t="shared" si="124"/>
        <v>8608.1</v>
      </c>
      <c r="AD233" s="10">
        <f t="shared" si="125"/>
        <v>5626</v>
      </c>
      <c r="AE233" s="10">
        <f t="shared" si="126"/>
        <v>225.04</v>
      </c>
      <c r="AF233" s="10">
        <f t="shared" si="127"/>
        <v>8608.1</v>
      </c>
      <c r="AG233" s="10">
        <f t="shared" si="128"/>
        <v>8608.1</v>
      </c>
      <c r="AH233" s="10">
        <f t="shared" si="129"/>
        <v>430.405</v>
      </c>
      <c r="AI233" s="10">
        <f t="shared" si="130"/>
        <v>-927.535</v>
      </c>
      <c r="AJ233" s="10">
        <f t="shared" si="131"/>
        <v>-59.7748</v>
      </c>
      <c r="AK233" s="10">
        <f t="shared" si="132"/>
        <v>-13.4162</v>
      </c>
      <c r="AL233" s="10">
        <f t="shared" si="133"/>
        <v>-134.12</v>
      </c>
      <c r="AM233" s="10">
        <f t="shared" si="134"/>
        <v>-430.405</v>
      </c>
      <c r="AN233" s="10">
        <f t="shared" si="135"/>
        <v>4546</v>
      </c>
      <c r="AO233" s="10">
        <f t="shared" si="136"/>
        <v>4546</v>
      </c>
      <c r="AP233" s="10">
        <f t="shared" si="137"/>
        <v>681.9</v>
      </c>
      <c r="AQ233" s="191">
        <f t="shared" si="138"/>
        <v>1900</v>
      </c>
      <c r="AR233" s="191">
        <f t="shared" si="139"/>
        <v>1900</v>
      </c>
      <c r="AS233" s="191">
        <f t="shared" si="140"/>
        <v>15.2</v>
      </c>
      <c r="AT233" s="191">
        <f t="shared" si="141"/>
        <v>1900</v>
      </c>
      <c r="AU233" s="191">
        <f t="shared" si="142"/>
        <v>3.8</v>
      </c>
      <c r="AV233" s="191">
        <f t="shared" si="143"/>
        <v>4340</v>
      </c>
      <c r="AW233" s="191">
        <f t="shared" si="144"/>
        <v>4340</v>
      </c>
      <c r="AX233" s="191">
        <f t="shared" si="145"/>
        <v>173.6</v>
      </c>
      <c r="AY233" s="191">
        <f t="shared" si="146"/>
        <v>1900</v>
      </c>
      <c r="AZ233" s="191">
        <f t="shared" si="147"/>
        <v>1900</v>
      </c>
      <c r="BA233" s="191">
        <f t="shared" si="148"/>
        <v>95</v>
      </c>
      <c r="BB233" s="191">
        <f t="shared" si="149"/>
        <v>-318.22</v>
      </c>
      <c r="BC233" s="191">
        <f t="shared" si="150"/>
        <v>-6.11</v>
      </c>
      <c r="BD233" s="191">
        <f t="shared" si="151"/>
        <v>0</v>
      </c>
      <c r="BE233" s="191">
        <f t="shared" si="152"/>
        <v>-82.68</v>
      </c>
      <c r="BF233" s="191">
        <f t="shared" si="153"/>
        <v>-95</v>
      </c>
    </row>
    <row r="234" spans="2:58">
      <c r="B234" s="3" t="s">
        <v>444</v>
      </c>
      <c r="C234" s="166" t="str">
        <f>_xlfn.XLOOKUP(B234,'2024.9'!B:B,'2024.9'!G:G)</f>
        <v>2021/06/03</v>
      </c>
      <c r="D234">
        <f>_xlfn.XLOOKUP(B234,'Sum 2024.7-2024.9'!B:B,'Sum 2024.7-2024.9'!D:D)</f>
        <v>0</v>
      </c>
      <c r="E234" t="str">
        <f>_xlfn.XLOOKUP(B234,'2024.9'!B:B,'2024.9'!C:C)</f>
        <v>运营中心</v>
      </c>
      <c r="F234" t="str">
        <f>_xlfn.XLOOKUP(B234,'2024.9'!B:B,'2024.9'!F:F)</f>
        <v>装配电工</v>
      </c>
      <c r="G234">
        <f>_xlfn.XLOOKUP(B234,'2024.9姓名及payroll计数'!A:A,'2024.9姓名及payroll计数'!B:B)</f>
        <v>1</v>
      </c>
      <c r="H234" s="10">
        <f>_xlfn.XLOOKUP(B234,'Sum 2024.7-2024.9'!B:B,'Sum 2024.7-2024.9'!H:H)</f>
        <v>7914.06</v>
      </c>
      <c r="I234" s="10">
        <f>IFERROR(AVERAGEIF(#REF!,B234,#REF!),0)</f>
        <v>0</v>
      </c>
      <c r="J234" s="10">
        <f>_xlfn.XLOOKUP(B234,'Sum 2024.7-2024.9'!B:B,'Sum 2024.7-2024.9'!J:J)</f>
        <v>1900</v>
      </c>
      <c r="K234" s="10">
        <f>IFERROR(AVERAGEIF(#REF!,B234,#REF!),0)</f>
        <v>0</v>
      </c>
      <c r="M234" s="10">
        <f>SUMIF('2024.9'!B:B,B234,'2024.9'!L:L)</f>
        <v>363.68</v>
      </c>
      <c r="O234" s="10">
        <f>SUMIF('2024.9'!B:B,B234,'2024.9'!N:N)</f>
        <v>9.09</v>
      </c>
      <c r="P234" s="10">
        <f>SUMIF('2024.9'!B:B,B234,'2024.9'!P:P)</f>
        <v>3.8</v>
      </c>
      <c r="R234" s="10">
        <f>SUMIF('2024.9'!B:B,B234,'2024.9'!M:M)</f>
        <v>90.92</v>
      </c>
      <c r="T234" s="10">
        <f>SUMIF('2024.9'!B:B,B234,'2024.9'!O:O)</f>
        <v>0</v>
      </c>
      <c r="U234" s="10">
        <f t="shared" si="116"/>
        <v>7914.06</v>
      </c>
      <c r="V234" s="10">
        <f t="shared" si="117"/>
        <v>7914.06</v>
      </c>
      <c r="W234" s="10">
        <f t="shared" si="118"/>
        <v>1187.109</v>
      </c>
      <c r="X234" s="10">
        <f t="shared" si="119"/>
        <v>7914.06</v>
      </c>
      <c r="Y234" s="10">
        <f t="shared" si="120"/>
        <v>7914.06</v>
      </c>
      <c r="Z234" s="10">
        <f t="shared" si="121"/>
        <v>63.31248</v>
      </c>
      <c r="AA234" s="10">
        <f t="shared" si="122"/>
        <v>7914.06</v>
      </c>
      <c r="AB234" s="10">
        <f t="shared" si="123"/>
        <v>15.82812</v>
      </c>
      <c r="AC234" s="10">
        <f t="shared" si="124"/>
        <v>7914.06</v>
      </c>
      <c r="AD234" s="10">
        <f t="shared" si="125"/>
        <v>5626</v>
      </c>
      <c r="AE234" s="10">
        <f t="shared" si="126"/>
        <v>225.04</v>
      </c>
      <c r="AF234" s="10">
        <f t="shared" si="127"/>
        <v>7914.06</v>
      </c>
      <c r="AG234" s="10">
        <f t="shared" si="128"/>
        <v>7914.06</v>
      </c>
      <c r="AH234" s="10">
        <f t="shared" si="129"/>
        <v>395.703</v>
      </c>
      <c r="AI234" s="10">
        <f t="shared" si="130"/>
        <v>-823.429</v>
      </c>
      <c r="AJ234" s="10">
        <f t="shared" si="131"/>
        <v>-54.22248</v>
      </c>
      <c r="AK234" s="10">
        <f t="shared" si="132"/>
        <v>-12.02812</v>
      </c>
      <c r="AL234" s="10">
        <f t="shared" si="133"/>
        <v>-134.12</v>
      </c>
      <c r="AM234" s="10">
        <f t="shared" si="134"/>
        <v>-395.703</v>
      </c>
      <c r="AN234" s="10">
        <f t="shared" si="135"/>
        <v>4546</v>
      </c>
      <c r="AO234" s="10">
        <f t="shared" si="136"/>
        <v>4546</v>
      </c>
      <c r="AP234" s="10">
        <f t="shared" si="137"/>
        <v>681.9</v>
      </c>
      <c r="AQ234" s="191">
        <f t="shared" si="138"/>
        <v>1900</v>
      </c>
      <c r="AR234" s="191">
        <f t="shared" si="139"/>
        <v>1900</v>
      </c>
      <c r="AS234" s="191">
        <f t="shared" si="140"/>
        <v>15.2</v>
      </c>
      <c r="AT234" s="191">
        <f t="shared" si="141"/>
        <v>1900</v>
      </c>
      <c r="AU234" s="191">
        <f t="shared" si="142"/>
        <v>3.8</v>
      </c>
      <c r="AV234" s="191">
        <f t="shared" si="143"/>
        <v>4340</v>
      </c>
      <c r="AW234" s="191">
        <f t="shared" si="144"/>
        <v>4340</v>
      </c>
      <c r="AX234" s="191">
        <f t="shared" si="145"/>
        <v>173.6</v>
      </c>
      <c r="AY234" s="191">
        <f t="shared" si="146"/>
        <v>1900</v>
      </c>
      <c r="AZ234" s="191">
        <f t="shared" si="147"/>
        <v>1900</v>
      </c>
      <c r="BA234" s="191">
        <f t="shared" si="148"/>
        <v>95</v>
      </c>
      <c r="BB234" s="191">
        <f t="shared" si="149"/>
        <v>-318.22</v>
      </c>
      <c r="BC234" s="191">
        <f t="shared" si="150"/>
        <v>-6.11</v>
      </c>
      <c r="BD234" s="191">
        <f t="shared" si="151"/>
        <v>0</v>
      </c>
      <c r="BE234" s="191">
        <f t="shared" si="152"/>
        <v>-82.68</v>
      </c>
      <c r="BF234" s="191">
        <f t="shared" si="153"/>
        <v>-95</v>
      </c>
    </row>
    <row r="235" spans="2:58">
      <c r="B235" s="3" t="s">
        <v>445</v>
      </c>
      <c r="C235" s="166" t="str">
        <f>_xlfn.XLOOKUP(B235,'2024.9'!B:B,'2024.9'!G:G)</f>
        <v>2020/11/02</v>
      </c>
      <c r="D235">
        <f>_xlfn.XLOOKUP(B235,'Sum 2024.7-2024.9'!B:B,'Sum 2024.7-2024.9'!D:D)</f>
        <v>0</v>
      </c>
      <c r="E235" t="str">
        <f>_xlfn.XLOOKUP(B235,'2024.9'!B:B,'2024.9'!C:C)</f>
        <v>采购部</v>
      </c>
      <c r="F235" t="str">
        <f>_xlfn.XLOOKUP(B235,'2024.9'!B:B,'2024.9'!F:F)</f>
        <v>采购专员</v>
      </c>
      <c r="G235">
        <f>_xlfn.XLOOKUP(B235,'2024.9姓名及payroll计数'!A:A,'2024.9姓名及payroll计数'!B:B)</f>
        <v>1</v>
      </c>
      <c r="H235" s="10">
        <f>_xlfn.XLOOKUP(B235,'Sum 2024.7-2024.9'!B:B,'Sum 2024.7-2024.9'!H:H)</f>
        <v>6382.5</v>
      </c>
      <c r="I235" s="10">
        <f>IFERROR(AVERAGEIF(#REF!,B235,#REF!),0)</f>
        <v>0</v>
      </c>
      <c r="J235" s="10">
        <f>_xlfn.XLOOKUP(B235,'Sum 2024.7-2024.9'!B:B,'Sum 2024.7-2024.9'!J:J)</f>
        <v>2400</v>
      </c>
      <c r="K235" s="10">
        <f>IFERROR(AVERAGEIF(#REF!,B235,#REF!),0)</f>
        <v>0</v>
      </c>
      <c r="M235" s="10">
        <f>SUMIF('2024.9'!B:B,B235,'2024.9'!L:L)</f>
        <v>363.68</v>
      </c>
      <c r="O235" s="10">
        <f>SUMIF('2024.9'!B:B,B235,'2024.9'!N:N)</f>
        <v>9.09</v>
      </c>
      <c r="P235" s="10">
        <f>SUMIF('2024.9'!B:B,B235,'2024.9'!P:P)</f>
        <v>3.8</v>
      </c>
      <c r="R235" s="10">
        <f>SUMIF('2024.9'!B:B,B235,'2024.9'!M:M)</f>
        <v>90.92</v>
      </c>
      <c r="T235" s="10">
        <f>SUMIF('2024.9'!B:B,B235,'2024.9'!O:O)</f>
        <v>0</v>
      </c>
      <c r="U235" s="10">
        <f t="shared" si="116"/>
        <v>6382.5</v>
      </c>
      <c r="V235" s="10">
        <f t="shared" si="117"/>
        <v>6382.5</v>
      </c>
      <c r="W235" s="10">
        <f t="shared" si="118"/>
        <v>957.375</v>
      </c>
      <c r="X235" s="10">
        <f t="shared" si="119"/>
        <v>6382.5</v>
      </c>
      <c r="Y235" s="10">
        <f t="shared" si="120"/>
        <v>6382.5</v>
      </c>
      <c r="Z235" s="10">
        <f t="shared" si="121"/>
        <v>51.06</v>
      </c>
      <c r="AA235" s="10">
        <f t="shared" si="122"/>
        <v>6382.5</v>
      </c>
      <c r="AB235" s="10">
        <f t="shared" si="123"/>
        <v>12.765</v>
      </c>
      <c r="AC235" s="10">
        <f t="shared" si="124"/>
        <v>6382.5</v>
      </c>
      <c r="AD235" s="10">
        <f t="shared" si="125"/>
        <v>5626</v>
      </c>
      <c r="AE235" s="10">
        <f t="shared" si="126"/>
        <v>225.04</v>
      </c>
      <c r="AF235" s="10">
        <f t="shared" si="127"/>
        <v>6382.5</v>
      </c>
      <c r="AG235" s="10">
        <f t="shared" si="128"/>
        <v>6382.5</v>
      </c>
      <c r="AH235" s="10">
        <f t="shared" si="129"/>
        <v>319.125</v>
      </c>
      <c r="AI235" s="10">
        <f t="shared" si="130"/>
        <v>-593.695</v>
      </c>
      <c r="AJ235" s="10">
        <f t="shared" si="131"/>
        <v>-41.97</v>
      </c>
      <c r="AK235" s="10">
        <f t="shared" si="132"/>
        <v>-8.965</v>
      </c>
      <c r="AL235" s="10">
        <f t="shared" si="133"/>
        <v>-134.12</v>
      </c>
      <c r="AM235" s="10">
        <f t="shared" si="134"/>
        <v>-319.125</v>
      </c>
      <c r="AN235" s="10">
        <f t="shared" si="135"/>
        <v>4546</v>
      </c>
      <c r="AO235" s="10">
        <f t="shared" si="136"/>
        <v>4546</v>
      </c>
      <c r="AP235" s="10">
        <f t="shared" si="137"/>
        <v>681.9</v>
      </c>
      <c r="AQ235" s="191">
        <f t="shared" si="138"/>
        <v>2400</v>
      </c>
      <c r="AR235" s="191">
        <f t="shared" si="139"/>
        <v>2400</v>
      </c>
      <c r="AS235" s="191">
        <f t="shared" si="140"/>
        <v>19.2</v>
      </c>
      <c r="AT235" s="191">
        <f t="shared" si="141"/>
        <v>2400</v>
      </c>
      <c r="AU235" s="191">
        <f t="shared" si="142"/>
        <v>4.8</v>
      </c>
      <c r="AV235" s="191">
        <f t="shared" si="143"/>
        <v>4340</v>
      </c>
      <c r="AW235" s="191">
        <f t="shared" si="144"/>
        <v>4340</v>
      </c>
      <c r="AX235" s="191">
        <f t="shared" si="145"/>
        <v>173.6</v>
      </c>
      <c r="AY235" s="191">
        <f t="shared" si="146"/>
        <v>2400</v>
      </c>
      <c r="AZ235" s="191">
        <f t="shared" si="147"/>
        <v>2400</v>
      </c>
      <c r="BA235" s="191">
        <f t="shared" si="148"/>
        <v>120</v>
      </c>
      <c r="BB235" s="191">
        <f t="shared" si="149"/>
        <v>-318.22</v>
      </c>
      <c r="BC235" s="191">
        <f t="shared" si="150"/>
        <v>-10.11</v>
      </c>
      <c r="BD235" s="191">
        <f t="shared" si="151"/>
        <v>-1</v>
      </c>
      <c r="BE235" s="191">
        <f t="shared" si="152"/>
        <v>-82.68</v>
      </c>
      <c r="BF235" s="191">
        <f t="shared" si="153"/>
        <v>-120</v>
      </c>
    </row>
    <row r="236" spans="2:58">
      <c r="B236" s="3" t="s">
        <v>446</v>
      </c>
      <c r="C236" s="166" t="str">
        <f>_xlfn.XLOOKUP(B236,'2024.9'!B:B,'2024.9'!G:G)</f>
        <v>2021/05/10</v>
      </c>
      <c r="D236">
        <f>_xlfn.XLOOKUP(B236,'Sum 2024.7-2024.9'!B:B,'Sum 2024.7-2024.9'!D:D)</f>
        <v>0</v>
      </c>
      <c r="E236" t="str">
        <f>_xlfn.XLOOKUP(B236,'2024.9'!B:B,'2024.9'!C:C)</f>
        <v>销售部</v>
      </c>
      <c r="F236" t="str">
        <f>_xlfn.XLOOKUP(B236,'2024.9'!B:B,'2024.9'!F:F)</f>
        <v>市场专员</v>
      </c>
      <c r="G236">
        <f>_xlfn.XLOOKUP(B236,'2024.9姓名及payroll计数'!A:A,'2024.9姓名及payroll计数'!B:B)</f>
        <v>1</v>
      </c>
      <c r="H236" s="10">
        <f>_xlfn.XLOOKUP(B236,'Sum 2024.7-2024.9'!B:B,'Sum 2024.7-2024.9'!H:H)</f>
        <v>7671.2</v>
      </c>
      <c r="I236" s="10">
        <f>IFERROR(AVERAGEIF(#REF!,B236,#REF!),0)</f>
        <v>0</v>
      </c>
      <c r="J236" s="10">
        <f>_xlfn.XLOOKUP(B236,'Sum 2024.7-2024.9'!B:B,'Sum 2024.7-2024.9'!J:J)</f>
        <v>2760</v>
      </c>
      <c r="K236" s="10">
        <f>IFERROR(AVERAGEIF(#REF!,B236,#REF!),0)</f>
        <v>0</v>
      </c>
      <c r="M236" s="10">
        <f>SUMIF('2024.9'!B:B,B236,'2024.9'!L:L)</f>
        <v>363.68</v>
      </c>
      <c r="O236" s="10">
        <f>SUMIF('2024.9'!B:B,B236,'2024.9'!N:N)</f>
        <v>9.09</v>
      </c>
      <c r="P236" s="10">
        <f>SUMIF('2024.9'!B:B,B236,'2024.9'!P:P)</f>
        <v>3.8</v>
      </c>
      <c r="R236" s="10">
        <f>SUMIF('2024.9'!B:B,B236,'2024.9'!M:M)</f>
        <v>90.92</v>
      </c>
      <c r="T236" s="10">
        <f>SUMIF('2024.9'!B:B,B236,'2024.9'!O:O)</f>
        <v>0</v>
      </c>
      <c r="U236" s="10">
        <f t="shared" si="116"/>
        <v>7671.2</v>
      </c>
      <c r="V236" s="10">
        <f t="shared" si="117"/>
        <v>7671.2</v>
      </c>
      <c r="W236" s="10">
        <f t="shared" si="118"/>
        <v>1150.68</v>
      </c>
      <c r="X236" s="10">
        <f t="shared" si="119"/>
        <v>7671.2</v>
      </c>
      <c r="Y236" s="10">
        <f t="shared" si="120"/>
        <v>7671.2</v>
      </c>
      <c r="Z236" s="10">
        <f t="shared" si="121"/>
        <v>61.3696</v>
      </c>
      <c r="AA236" s="10">
        <f t="shared" si="122"/>
        <v>7671.2</v>
      </c>
      <c r="AB236" s="10">
        <f t="shared" si="123"/>
        <v>15.3424</v>
      </c>
      <c r="AC236" s="10">
        <f t="shared" si="124"/>
        <v>7671.2</v>
      </c>
      <c r="AD236" s="10">
        <f t="shared" si="125"/>
        <v>5626</v>
      </c>
      <c r="AE236" s="10">
        <f t="shared" si="126"/>
        <v>225.04</v>
      </c>
      <c r="AF236" s="10">
        <f t="shared" si="127"/>
        <v>7671.2</v>
      </c>
      <c r="AG236" s="10">
        <f t="shared" si="128"/>
        <v>7671.2</v>
      </c>
      <c r="AH236" s="10">
        <f t="shared" si="129"/>
        <v>383.56</v>
      </c>
      <c r="AI236" s="10">
        <f t="shared" si="130"/>
        <v>-787</v>
      </c>
      <c r="AJ236" s="10">
        <f t="shared" si="131"/>
        <v>-52.2796</v>
      </c>
      <c r="AK236" s="10">
        <f t="shared" si="132"/>
        <v>-11.5424</v>
      </c>
      <c r="AL236" s="10">
        <f t="shared" si="133"/>
        <v>-134.12</v>
      </c>
      <c r="AM236" s="10">
        <f t="shared" si="134"/>
        <v>-383.56</v>
      </c>
      <c r="AN236" s="10">
        <f t="shared" si="135"/>
        <v>4546</v>
      </c>
      <c r="AO236" s="10">
        <f t="shared" si="136"/>
        <v>4546</v>
      </c>
      <c r="AP236" s="10">
        <f t="shared" si="137"/>
        <v>681.9</v>
      </c>
      <c r="AQ236" s="191">
        <f t="shared" si="138"/>
        <v>2760</v>
      </c>
      <c r="AR236" s="191">
        <f t="shared" si="139"/>
        <v>2760</v>
      </c>
      <c r="AS236" s="191">
        <f t="shared" si="140"/>
        <v>22.08</v>
      </c>
      <c r="AT236" s="191">
        <f t="shared" si="141"/>
        <v>2760</v>
      </c>
      <c r="AU236" s="191">
        <f t="shared" si="142"/>
        <v>5.52</v>
      </c>
      <c r="AV236" s="191">
        <f t="shared" si="143"/>
        <v>4340</v>
      </c>
      <c r="AW236" s="191">
        <f t="shared" si="144"/>
        <v>4340</v>
      </c>
      <c r="AX236" s="191">
        <f t="shared" si="145"/>
        <v>173.6</v>
      </c>
      <c r="AY236" s="191">
        <f t="shared" si="146"/>
        <v>2760</v>
      </c>
      <c r="AZ236" s="191">
        <f t="shared" si="147"/>
        <v>2760</v>
      </c>
      <c r="BA236" s="191">
        <f t="shared" si="148"/>
        <v>138</v>
      </c>
      <c r="BB236" s="191">
        <f t="shared" si="149"/>
        <v>-318.22</v>
      </c>
      <c r="BC236" s="191">
        <f t="shared" si="150"/>
        <v>-12.99</v>
      </c>
      <c r="BD236" s="191">
        <f t="shared" si="151"/>
        <v>-1.72</v>
      </c>
      <c r="BE236" s="191">
        <f t="shared" si="152"/>
        <v>-82.68</v>
      </c>
      <c r="BF236" s="191">
        <f t="shared" si="153"/>
        <v>-138</v>
      </c>
    </row>
    <row r="237" spans="2:58">
      <c r="B237" s="3" t="s">
        <v>447</v>
      </c>
      <c r="C237" s="166" t="str">
        <f>_xlfn.XLOOKUP(B237,'2024.9'!B:B,'2024.9'!G:G)</f>
        <v>2020/01/06</v>
      </c>
      <c r="D237">
        <f>_xlfn.XLOOKUP(B237,'Sum 2024.7-2024.9'!B:B,'Sum 2024.7-2024.9'!D:D)</f>
        <v>0</v>
      </c>
      <c r="E237" t="str">
        <f>_xlfn.XLOOKUP(B237,'2024.9'!B:B,'2024.9'!C:C)</f>
        <v>销售部</v>
      </c>
      <c r="F237" t="str">
        <f>_xlfn.XLOOKUP(B237,'2024.9'!B:B,'2024.9'!F:F)</f>
        <v>区域销售经理</v>
      </c>
      <c r="G237">
        <f>_xlfn.XLOOKUP(B237,'2024.9姓名及payroll计数'!A:A,'2024.9姓名及payroll计数'!B:B)</f>
        <v>1</v>
      </c>
      <c r="H237" s="10">
        <f>_xlfn.XLOOKUP(B237,'Sum 2024.7-2024.9'!B:B,'Sum 2024.7-2024.9'!H:H)</f>
        <v>10500</v>
      </c>
      <c r="I237" s="10">
        <f>IFERROR(AVERAGEIF(#REF!,B237,#REF!),0)</f>
        <v>0</v>
      </c>
      <c r="J237" s="10">
        <f>_xlfn.XLOOKUP(B237,'Sum 2024.7-2024.9'!B:B,'Sum 2024.7-2024.9'!J:J)</f>
        <v>3000</v>
      </c>
      <c r="K237" s="10">
        <f>IFERROR(AVERAGEIF(#REF!,B237,#REF!),0)</f>
        <v>0</v>
      </c>
      <c r="M237" s="10">
        <f>SUMIF('2024.9'!B:B,B237,'2024.9'!L:L)</f>
        <v>363.68</v>
      </c>
      <c r="O237" s="10">
        <f>SUMIF('2024.9'!B:B,B237,'2024.9'!N:N)</f>
        <v>9.09</v>
      </c>
      <c r="P237" s="10">
        <f>SUMIF('2024.9'!B:B,B237,'2024.9'!P:P)</f>
        <v>3.8</v>
      </c>
      <c r="R237" s="10">
        <f>SUMIF('2024.9'!B:B,B237,'2024.9'!M:M)</f>
        <v>90.92</v>
      </c>
      <c r="T237" s="10">
        <f>SUMIF('2024.9'!B:B,B237,'2024.9'!O:O)</f>
        <v>0</v>
      </c>
      <c r="U237" s="10">
        <f t="shared" si="116"/>
        <v>10500</v>
      </c>
      <c r="V237" s="10">
        <f t="shared" si="117"/>
        <v>10500</v>
      </c>
      <c r="W237" s="10">
        <f t="shared" si="118"/>
        <v>1575</v>
      </c>
      <c r="X237" s="10">
        <f t="shared" si="119"/>
        <v>10500</v>
      </c>
      <c r="Y237" s="10">
        <f t="shared" si="120"/>
        <v>10500</v>
      </c>
      <c r="Z237" s="10">
        <f t="shared" si="121"/>
        <v>84</v>
      </c>
      <c r="AA237" s="10">
        <f t="shared" si="122"/>
        <v>10500</v>
      </c>
      <c r="AB237" s="10">
        <f t="shared" si="123"/>
        <v>21</v>
      </c>
      <c r="AC237" s="10">
        <f t="shared" si="124"/>
        <v>10500</v>
      </c>
      <c r="AD237" s="10">
        <f t="shared" si="125"/>
        <v>5626</v>
      </c>
      <c r="AE237" s="10">
        <f t="shared" si="126"/>
        <v>225.04</v>
      </c>
      <c r="AF237" s="10">
        <f t="shared" si="127"/>
        <v>10500</v>
      </c>
      <c r="AG237" s="10">
        <f t="shared" si="128"/>
        <v>10500</v>
      </c>
      <c r="AH237" s="10">
        <f t="shared" si="129"/>
        <v>525</v>
      </c>
      <c r="AI237" s="10">
        <f t="shared" si="130"/>
        <v>-1211.32</v>
      </c>
      <c r="AJ237" s="10">
        <f t="shared" si="131"/>
        <v>-74.91</v>
      </c>
      <c r="AK237" s="10">
        <f t="shared" si="132"/>
        <v>-17.2</v>
      </c>
      <c r="AL237" s="10">
        <f t="shared" si="133"/>
        <v>-134.12</v>
      </c>
      <c r="AM237" s="10">
        <f t="shared" si="134"/>
        <v>-525</v>
      </c>
      <c r="AN237" s="10">
        <f t="shared" si="135"/>
        <v>4546</v>
      </c>
      <c r="AO237" s="10">
        <f t="shared" si="136"/>
        <v>4546</v>
      </c>
      <c r="AP237" s="10">
        <f t="shared" si="137"/>
        <v>681.9</v>
      </c>
      <c r="AQ237" s="191">
        <f t="shared" si="138"/>
        <v>3000</v>
      </c>
      <c r="AR237" s="191">
        <f t="shared" si="139"/>
        <v>3000</v>
      </c>
      <c r="AS237" s="191">
        <f t="shared" si="140"/>
        <v>24</v>
      </c>
      <c r="AT237" s="191">
        <f t="shared" si="141"/>
        <v>3000</v>
      </c>
      <c r="AU237" s="191">
        <f t="shared" si="142"/>
        <v>6</v>
      </c>
      <c r="AV237" s="191">
        <f t="shared" si="143"/>
        <v>4340</v>
      </c>
      <c r="AW237" s="191">
        <f t="shared" si="144"/>
        <v>4340</v>
      </c>
      <c r="AX237" s="191">
        <f t="shared" si="145"/>
        <v>173.6</v>
      </c>
      <c r="AY237" s="191">
        <f t="shared" si="146"/>
        <v>3000</v>
      </c>
      <c r="AZ237" s="191">
        <f t="shared" si="147"/>
        <v>3000</v>
      </c>
      <c r="BA237" s="191">
        <f t="shared" si="148"/>
        <v>150</v>
      </c>
      <c r="BB237" s="191">
        <f t="shared" si="149"/>
        <v>-318.22</v>
      </c>
      <c r="BC237" s="191">
        <f t="shared" si="150"/>
        <v>-14.91</v>
      </c>
      <c r="BD237" s="191">
        <f t="shared" si="151"/>
        <v>-2.2</v>
      </c>
      <c r="BE237" s="191">
        <f t="shared" si="152"/>
        <v>-82.68</v>
      </c>
      <c r="BF237" s="191">
        <f t="shared" si="153"/>
        <v>-150</v>
      </c>
    </row>
    <row r="238" spans="2:58">
      <c r="B238" s="3" t="s">
        <v>448</v>
      </c>
      <c r="C238" s="166" t="str">
        <f>_xlfn.XLOOKUP(B238,'2024.9'!B:B,'2024.9'!G:G)</f>
        <v>2015/08/04</v>
      </c>
      <c r="D238">
        <f>_xlfn.XLOOKUP(B238,'Sum 2024.7-2024.9'!B:B,'Sum 2024.7-2024.9'!D:D)</f>
        <v>0</v>
      </c>
      <c r="E238" t="str">
        <f>_xlfn.XLOOKUP(B238,'2024.9'!B:B,'2024.9'!C:C)</f>
        <v>销售部</v>
      </c>
      <c r="F238" t="str">
        <f>_xlfn.XLOOKUP(B238,'2024.9'!B:B,'2024.9'!F:F)</f>
        <v>区域销售总监</v>
      </c>
      <c r="G238">
        <f>_xlfn.XLOOKUP(B238,'2024.9姓名及payroll计数'!A:A,'2024.9姓名及payroll计数'!B:B)</f>
        <v>1</v>
      </c>
      <c r="H238" s="10">
        <f>_xlfn.XLOOKUP(B238,'Sum 2024.7-2024.9'!B:B,'Sum 2024.7-2024.9'!H:H)</f>
        <v>16600</v>
      </c>
      <c r="I238" s="10">
        <f>IFERROR(AVERAGEIF(#REF!,B238,#REF!),0)</f>
        <v>0</v>
      </c>
      <c r="J238" s="10">
        <f>_xlfn.XLOOKUP(B238,'Sum 2024.7-2024.9'!B:B,'Sum 2024.7-2024.9'!J:J)</f>
        <v>5500</v>
      </c>
      <c r="K238" s="10">
        <f>IFERROR(AVERAGEIF(#REF!,B238,#REF!),0)</f>
        <v>0</v>
      </c>
      <c r="M238" s="10">
        <f>SUMIF('2024.9'!B:B,B238,'2024.9'!L:L)</f>
        <v>363.68</v>
      </c>
      <c r="O238" s="10">
        <f>SUMIF('2024.9'!B:B,B238,'2024.9'!N:N)</f>
        <v>9.09</v>
      </c>
      <c r="P238" s="10">
        <f>SUMIF('2024.9'!B:B,B238,'2024.9'!P:P)</f>
        <v>3.8</v>
      </c>
      <c r="R238" s="10">
        <f>SUMIF('2024.9'!B:B,B238,'2024.9'!M:M)</f>
        <v>90.92</v>
      </c>
      <c r="T238" s="10">
        <f>SUMIF('2024.9'!B:B,B238,'2024.9'!O:O)</f>
        <v>95</v>
      </c>
      <c r="U238" s="10">
        <f t="shared" si="116"/>
        <v>16600</v>
      </c>
      <c r="V238" s="10">
        <f t="shared" si="117"/>
        <v>16600</v>
      </c>
      <c r="W238" s="10">
        <f t="shared" si="118"/>
        <v>2490</v>
      </c>
      <c r="X238" s="10">
        <f t="shared" si="119"/>
        <v>16600</v>
      </c>
      <c r="Y238" s="10">
        <f t="shared" si="120"/>
        <v>16600</v>
      </c>
      <c r="Z238" s="10">
        <f t="shared" si="121"/>
        <v>132.8</v>
      </c>
      <c r="AA238" s="10">
        <f t="shared" si="122"/>
        <v>16600</v>
      </c>
      <c r="AB238" s="10">
        <f t="shared" si="123"/>
        <v>33.2</v>
      </c>
      <c r="AC238" s="10">
        <f t="shared" si="124"/>
        <v>16600</v>
      </c>
      <c r="AD238" s="10">
        <f t="shared" si="125"/>
        <v>5626</v>
      </c>
      <c r="AE238" s="10">
        <f t="shared" si="126"/>
        <v>225.04</v>
      </c>
      <c r="AF238" s="10">
        <f t="shared" si="127"/>
        <v>16600</v>
      </c>
      <c r="AG238" s="10">
        <f t="shared" si="128"/>
        <v>16600</v>
      </c>
      <c r="AH238" s="10">
        <f t="shared" si="129"/>
        <v>830</v>
      </c>
      <c r="AI238" s="10">
        <f t="shared" si="130"/>
        <v>-2126.32</v>
      </c>
      <c r="AJ238" s="10">
        <f t="shared" si="131"/>
        <v>-123.71</v>
      </c>
      <c r="AK238" s="10">
        <f t="shared" si="132"/>
        <v>-29.4</v>
      </c>
      <c r="AL238" s="10">
        <f t="shared" si="133"/>
        <v>-134.12</v>
      </c>
      <c r="AM238" s="10">
        <f t="shared" si="134"/>
        <v>-735</v>
      </c>
      <c r="AN238" s="10">
        <f t="shared" si="135"/>
        <v>5500</v>
      </c>
      <c r="AO238" s="10">
        <f t="shared" si="136"/>
        <v>5500</v>
      </c>
      <c r="AP238" s="10">
        <f t="shared" si="137"/>
        <v>825</v>
      </c>
      <c r="AQ238" s="191">
        <f t="shared" si="138"/>
        <v>5500</v>
      </c>
      <c r="AR238" s="191">
        <f t="shared" si="139"/>
        <v>5500</v>
      </c>
      <c r="AS238" s="191">
        <f t="shared" si="140"/>
        <v>44</v>
      </c>
      <c r="AT238" s="191">
        <f t="shared" si="141"/>
        <v>5500</v>
      </c>
      <c r="AU238" s="191">
        <f t="shared" si="142"/>
        <v>11</v>
      </c>
      <c r="AV238" s="191">
        <f t="shared" si="143"/>
        <v>5500</v>
      </c>
      <c r="AW238" s="191">
        <f t="shared" si="144"/>
        <v>5500</v>
      </c>
      <c r="AX238" s="191">
        <f t="shared" si="145"/>
        <v>220</v>
      </c>
      <c r="AY238" s="191">
        <f t="shared" si="146"/>
        <v>5500</v>
      </c>
      <c r="AZ238" s="191">
        <f t="shared" si="147"/>
        <v>5500</v>
      </c>
      <c r="BA238" s="191">
        <f t="shared" si="148"/>
        <v>275</v>
      </c>
      <c r="BB238" s="191">
        <f t="shared" si="149"/>
        <v>-461.32</v>
      </c>
      <c r="BC238" s="191">
        <f t="shared" si="150"/>
        <v>-34.91</v>
      </c>
      <c r="BD238" s="191">
        <f t="shared" si="151"/>
        <v>-7.2</v>
      </c>
      <c r="BE238" s="191">
        <f t="shared" si="152"/>
        <v>-129.08</v>
      </c>
      <c r="BF238" s="191">
        <f t="shared" si="153"/>
        <v>-180</v>
      </c>
    </row>
    <row r="239" spans="2:58">
      <c r="B239" s="3" t="s">
        <v>451</v>
      </c>
      <c r="C239" s="166" t="str">
        <f>_xlfn.XLOOKUP(B239,'2024.9'!B:B,'2024.9'!G:G)</f>
        <v>2022/12/05</v>
      </c>
      <c r="D239">
        <f>_xlfn.XLOOKUP(B239,'Sum 2024.7-2024.9'!B:B,'Sum 2024.7-2024.9'!D:D)</f>
        <v>0</v>
      </c>
      <c r="E239" t="str">
        <f>_xlfn.XLOOKUP(B239,'2024.9'!B:B,'2024.9'!C:C)</f>
        <v>服务营销中心</v>
      </c>
      <c r="F239" t="str">
        <f>_xlfn.XLOOKUP(B239,'2024.9'!B:B,'2024.9'!F:F)</f>
        <v>电气服务工程师</v>
      </c>
      <c r="G239">
        <f>_xlfn.XLOOKUP(B239,'2024.9姓名及payroll计数'!A:A,'2024.9姓名及payroll计数'!B:B)</f>
        <v>1</v>
      </c>
      <c r="H239" s="10">
        <f>_xlfn.XLOOKUP(B239,'Sum 2024.7-2024.9'!B:B,'Sum 2024.7-2024.9'!H:H)</f>
        <v>6415.18</v>
      </c>
      <c r="I239" s="10">
        <f>IFERROR(AVERAGEIF(#REF!,B239,#REF!),0)</f>
        <v>0</v>
      </c>
      <c r="J239" s="10">
        <f>_xlfn.XLOOKUP(B239,'Sum 2024.7-2024.9'!B:B,'Sum 2024.7-2024.9'!J:J)</f>
        <v>2500</v>
      </c>
      <c r="K239" s="10">
        <f>IFERROR(AVERAGEIF(#REF!,B239,#REF!),0)</f>
        <v>0</v>
      </c>
      <c r="M239" s="10">
        <f>SUMIF('2024.9'!B:B,B239,'2024.9'!L:L)</f>
        <v>363.68</v>
      </c>
      <c r="O239" s="10">
        <f>SUMIF('2024.9'!B:B,B239,'2024.9'!N:N)</f>
        <v>9.09</v>
      </c>
      <c r="P239" s="10">
        <f>SUMIF('2024.9'!B:B,B239,'2024.9'!P:P)</f>
        <v>3.8</v>
      </c>
      <c r="R239" s="10">
        <f>SUMIF('2024.9'!B:B,B239,'2024.9'!M:M)</f>
        <v>90.92</v>
      </c>
      <c r="T239" s="10">
        <f>SUMIF('2024.9'!B:B,B239,'2024.9'!O:O)</f>
        <v>0</v>
      </c>
      <c r="U239" s="10">
        <f t="shared" si="116"/>
        <v>6415.18</v>
      </c>
      <c r="V239" s="10">
        <f t="shared" si="117"/>
        <v>6415.18</v>
      </c>
      <c r="W239" s="10">
        <f t="shared" si="118"/>
        <v>962.277</v>
      </c>
      <c r="X239" s="10">
        <f t="shared" si="119"/>
        <v>6415.18</v>
      </c>
      <c r="Y239" s="10">
        <f t="shared" si="120"/>
        <v>6415.18</v>
      </c>
      <c r="Z239" s="10">
        <f t="shared" si="121"/>
        <v>51.32144</v>
      </c>
      <c r="AA239" s="10">
        <f t="shared" si="122"/>
        <v>6415.18</v>
      </c>
      <c r="AB239" s="10">
        <f t="shared" si="123"/>
        <v>12.83036</v>
      </c>
      <c r="AC239" s="10">
        <f t="shared" si="124"/>
        <v>6415.18</v>
      </c>
      <c r="AD239" s="10">
        <f t="shared" si="125"/>
        <v>5626</v>
      </c>
      <c r="AE239" s="10">
        <f t="shared" si="126"/>
        <v>225.04</v>
      </c>
      <c r="AF239" s="10">
        <f t="shared" si="127"/>
        <v>6415.18</v>
      </c>
      <c r="AG239" s="10">
        <f t="shared" si="128"/>
        <v>6415.18</v>
      </c>
      <c r="AH239" s="10">
        <f t="shared" si="129"/>
        <v>320.759</v>
      </c>
      <c r="AI239" s="10">
        <f t="shared" si="130"/>
        <v>-598.597</v>
      </c>
      <c r="AJ239" s="10">
        <f t="shared" si="131"/>
        <v>-42.23144</v>
      </c>
      <c r="AK239" s="10">
        <f t="shared" si="132"/>
        <v>-9.03036</v>
      </c>
      <c r="AL239" s="10">
        <f t="shared" si="133"/>
        <v>-134.12</v>
      </c>
      <c r="AM239" s="10">
        <f t="shared" si="134"/>
        <v>-320.759</v>
      </c>
      <c r="AN239" s="10">
        <f t="shared" si="135"/>
        <v>4546</v>
      </c>
      <c r="AO239" s="10">
        <f t="shared" si="136"/>
        <v>4546</v>
      </c>
      <c r="AP239" s="10">
        <f t="shared" si="137"/>
        <v>681.9</v>
      </c>
      <c r="AQ239" s="191">
        <f t="shared" si="138"/>
        <v>2500</v>
      </c>
      <c r="AR239" s="191">
        <f t="shared" si="139"/>
        <v>2500</v>
      </c>
      <c r="AS239" s="191">
        <f t="shared" si="140"/>
        <v>20</v>
      </c>
      <c r="AT239" s="191">
        <f t="shared" si="141"/>
        <v>2500</v>
      </c>
      <c r="AU239" s="191">
        <f t="shared" si="142"/>
        <v>5</v>
      </c>
      <c r="AV239" s="191">
        <f t="shared" si="143"/>
        <v>4340</v>
      </c>
      <c r="AW239" s="191">
        <f t="shared" si="144"/>
        <v>4340</v>
      </c>
      <c r="AX239" s="191">
        <f t="shared" si="145"/>
        <v>173.6</v>
      </c>
      <c r="AY239" s="191">
        <f t="shared" si="146"/>
        <v>2500</v>
      </c>
      <c r="AZ239" s="191">
        <f t="shared" si="147"/>
        <v>2500</v>
      </c>
      <c r="BA239" s="191">
        <f t="shared" si="148"/>
        <v>125</v>
      </c>
      <c r="BB239" s="191">
        <f t="shared" si="149"/>
        <v>-318.22</v>
      </c>
      <c r="BC239" s="191">
        <f t="shared" si="150"/>
        <v>-10.91</v>
      </c>
      <c r="BD239" s="191">
        <f t="shared" si="151"/>
        <v>-1.2</v>
      </c>
      <c r="BE239" s="191">
        <f t="shared" si="152"/>
        <v>-82.68</v>
      </c>
      <c r="BF239" s="191">
        <f t="shared" si="153"/>
        <v>-125</v>
      </c>
    </row>
    <row r="240" spans="2:58">
      <c r="B240" s="3" t="s">
        <v>452</v>
      </c>
      <c r="C240" s="166" t="str">
        <f>_xlfn.XLOOKUP(B240,'2024.9'!B:B,'2024.9'!G:G)</f>
        <v>2020/08/20</v>
      </c>
      <c r="D240">
        <f>_xlfn.XLOOKUP(B240,'Sum 2024.7-2024.9'!B:B,'Sum 2024.7-2024.9'!D:D)</f>
        <v>0</v>
      </c>
      <c r="E240" t="str">
        <f>_xlfn.XLOOKUP(B240,'2024.9'!B:B,'2024.9'!C:C)</f>
        <v>运营中心</v>
      </c>
      <c r="F240" t="str">
        <f>_xlfn.XLOOKUP(B240,'2024.9'!B:B,'2024.9'!F:F)</f>
        <v>质检员</v>
      </c>
      <c r="G240">
        <f>_xlfn.XLOOKUP(B240,'2024.9姓名及payroll计数'!A:A,'2024.9姓名及payroll计数'!B:B)</f>
        <v>1</v>
      </c>
      <c r="H240" s="10">
        <f>_xlfn.XLOOKUP(B240,'Sum 2024.7-2024.9'!B:B,'Sum 2024.7-2024.9'!H:H)</f>
        <v>7704.24</v>
      </c>
      <c r="I240" s="10">
        <f>IFERROR(AVERAGEIF(#REF!,B240,#REF!),0)</f>
        <v>0</v>
      </c>
      <c r="J240" s="10">
        <f>_xlfn.XLOOKUP(B240,'Sum 2024.7-2024.9'!B:B,'Sum 2024.7-2024.9'!J:J)</f>
        <v>2132</v>
      </c>
      <c r="K240" s="10">
        <f>IFERROR(AVERAGEIF(#REF!,B240,#REF!),0)</f>
        <v>0</v>
      </c>
      <c r="M240" s="10">
        <f>SUMIF('2024.9'!B:B,B240,'2024.9'!L:L)</f>
        <v>363.68</v>
      </c>
      <c r="O240" s="10">
        <f>SUMIF('2024.9'!B:B,B240,'2024.9'!N:N)</f>
        <v>9.09</v>
      </c>
      <c r="P240" s="10">
        <f>SUMIF('2024.9'!B:B,B240,'2024.9'!P:P)</f>
        <v>3.8</v>
      </c>
      <c r="R240" s="10">
        <f>SUMIF('2024.9'!B:B,B240,'2024.9'!M:M)</f>
        <v>90.92</v>
      </c>
      <c r="T240" s="10">
        <f>SUMIF('2024.9'!B:B,B240,'2024.9'!O:O)</f>
        <v>0</v>
      </c>
      <c r="U240" s="10">
        <f t="shared" si="116"/>
        <v>7704.24</v>
      </c>
      <c r="V240" s="10">
        <f t="shared" si="117"/>
        <v>7704.24</v>
      </c>
      <c r="W240" s="10">
        <f t="shared" si="118"/>
        <v>1155.636</v>
      </c>
      <c r="X240" s="10">
        <f t="shared" si="119"/>
        <v>7704.24</v>
      </c>
      <c r="Y240" s="10">
        <f t="shared" si="120"/>
        <v>7704.24</v>
      </c>
      <c r="Z240" s="10">
        <f t="shared" si="121"/>
        <v>61.63392</v>
      </c>
      <c r="AA240" s="10">
        <f t="shared" si="122"/>
        <v>7704.24</v>
      </c>
      <c r="AB240" s="10">
        <f t="shared" si="123"/>
        <v>15.40848</v>
      </c>
      <c r="AC240" s="10">
        <f t="shared" si="124"/>
        <v>7704.24</v>
      </c>
      <c r="AD240" s="10">
        <f t="shared" si="125"/>
        <v>5626</v>
      </c>
      <c r="AE240" s="10">
        <f t="shared" si="126"/>
        <v>225.04</v>
      </c>
      <c r="AF240" s="10">
        <f t="shared" si="127"/>
        <v>7704.24</v>
      </c>
      <c r="AG240" s="10">
        <f t="shared" si="128"/>
        <v>7704.24</v>
      </c>
      <c r="AH240" s="10">
        <f t="shared" si="129"/>
        <v>385.212</v>
      </c>
      <c r="AI240" s="10">
        <f t="shared" si="130"/>
        <v>-791.956</v>
      </c>
      <c r="AJ240" s="10">
        <f t="shared" si="131"/>
        <v>-52.54392</v>
      </c>
      <c r="AK240" s="10">
        <f t="shared" si="132"/>
        <v>-11.60848</v>
      </c>
      <c r="AL240" s="10">
        <f t="shared" si="133"/>
        <v>-134.12</v>
      </c>
      <c r="AM240" s="10">
        <f t="shared" si="134"/>
        <v>-385.212</v>
      </c>
      <c r="AN240" s="10">
        <f t="shared" si="135"/>
        <v>4546</v>
      </c>
      <c r="AO240" s="10">
        <f t="shared" si="136"/>
        <v>4546</v>
      </c>
      <c r="AP240" s="10">
        <f t="shared" si="137"/>
        <v>681.9</v>
      </c>
      <c r="AQ240" s="191">
        <f t="shared" si="138"/>
        <v>2132</v>
      </c>
      <c r="AR240" s="191">
        <f t="shared" si="139"/>
        <v>2132</v>
      </c>
      <c r="AS240" s="191">
        <f t="shared" si="140"/>
        <v>17.056</v>
      </c>
      <c r="AT240" s="191">
        <f t="shared" si="141"/>
        <v>2132</v>
      </c>
      <c r="AU240" s="191">
        <f t="shared" si="142"/>
        <v>4.264</v>
      </c>
      <c r="AV240" s="191">
        <f t="shared" si="143"/>
        <v>4340</v>
      </c>
      <c r="AW240" s="191">
        <f t="shared" si="144"/>
        <v>4340</v>
      </c>
      <c r="AX240" s="191">
        <f t="shared" si="145"/>
        <v>173.6</v>
      </c>
      <c r="AY240" s="191">
        <f t="shared" si="146"/>
        <v>2132</v>
      </c>
      <c r="AZ240" s="191">
        <f t="shared" si="147"/>
        <v>2132</v>
      </c>
      <c r="BA240" s="191">
        <f t="shared" si="148"/>
        <v>106.6</v>
      </c>
      <c r="BB240" s="191">
        <f t="shared" si="149"/>
        <v>-318.22</v>
      </c>
      <c r="BC240" s="191">
        <f t="shared" si="150"/>
        <v>-7.966</v>
      </c>
      <c r="BD240" s="191">
        <f t="shared" si="151"/>
        <v>-0.464</v>
      </c>
      <c r="BE240" s="191">
        <f t="shared" si="152"/>
        <v>-82.68</v>
      </c>
      <c r="BF240" s="191">
        <f t="shared" si="153"/>
        <v>-106.6</v>
      </c>
    </row>
    <row r="241" spans="2:58">
      <c r="B241" s="3" t="s">
        <v>453</v>
      </c>
      <c r="C241" s="166" t="str">
        <f>_xlfn.XLOOKUP(B241,'2024.9'!B:B,'2024.9'!G:G)</f>
        <v>2007/10/11</v>
      </c>
      <c r="D241">
        <f>_xlfn.XLOOKUP(B241,'Sum 2024.7-2024.9'!B:B,'Sum 2024.7-2024.9'!D:D)</f>
        <v>0</v>
      </c>
      <c r="E241" t="str">
        <f>_xlfn.XLOOKUP(B241,'2024.9'!B:B,'2024.9'!C:C)</f>
        <v>运营中心</v>
      </c>
      <c r="F241" t="str">
        <f>_xlfn.XLOOKUP(B241,'2024.9'!B:B,'2024.9'!F:F)</f>
        <v>质检组长</v>
      </c>
      <c r="G241">
        <f>_xlfn.XLOOKUP(B241,'2024.9姓名及payroll计数'!A:A,'2024.9姓名及payroll计数'!B:B)</f>
        <v>1</v>
      </c>
      <c r="H241" s="10">
        <f>_xlfn.XLOOKUP(B241,'Sum 2024.7-2024.9'!B:B,'Sum 2024.7-2024.9'!H:H)</f>
        <v>9820.86</v>
      </c>
      <c r="I241" s="10">
        <f>IFERROR(AVERAGEIF(#REF!,B241,#REF!),0)</f>
        <v>0</v>
      </c>
      <c r="J241" s="10">
        <f>_xlfn.XLOOKUP(B241,'Sum 2024.7-2024.9'!B:B,'Sum 2024.7-2024.9'!J:J)</f>
        <v>2132</v>
      </c>
      <c r="K241" s="10">
        <f>IFERROR(AVERAGEIF(#REF!,B241,#REF!),0)</f>
        <v>0</v>
      </c>
      <c r="M241" s="10">
        <f>SUMIF('2024.9'!B:B,B241,'2024.9'!L:L)</f>
        <v>0</v>
      </c>
      <c r="O241" s="10">
        <f>SUMIF('2024.9'!B:B,B241,'2024.9'!N:N)</f>
        <v>0</v>
      </c>
      <c r="P241" s="10">
        <f>SUMIF('2024.9'!B:B,B241,'2024.9'!P:P)</f>
        <v>0</v>
      </c>
      <c r="R241" s="10">
        <f>SUMIF('2024.9'!B:B,B241,'2024.9'!M:M)</f>
        <v>0</v>
      </c>
      <c r="T241" s="10">
        <f>SUMIF('2024.9'!B:B,B241,'2024.9'!O:O)</f>
        <v>0</v>
      </c>
      <c r="U241" s="10">
        <f t="shared" si="116"/>
        <v>9820.86</v>
      </c>
      <c r="V241" s="10">
        <f t="shared" si="117"/>
        <v>9820.86</v>
      </c>
      <c r="W241" s="10">
        <f t="shared" si="118"/>
        <v>1473.129</v>
      </c>
      <c r="X241" s="10">
        <f t="shared" si="119"/>
        <v>9820.86</v>
      </c>
      <c r="Y241" s="10">
        <f t="shared" si="120"/>
        <v>9820.86</v>
      </c>
      <c r="Z241" s="10">
        <f t="shared" si="121"/>
        <v>78.56688</v>
      </c>
      <c r="AA241" s="10">
        <f t="shared" si="122"/>
        <v>9820.86</v>
      </c>
      <c r="AB241" s="10">
        <f t="shared" si="123"/>
        <v>19.64172</v>
      </c>
      <c r="AC241" s="10">
        <f t="shared" si="124"/>
        <v>9820.86</v>
      </c>
      <c r="AD241" s="10">
        <f t="shared" si="125"/>
        <v>5626</v>
      </c>
      <c r="AE241" s="10">
        <f t="shared" si="126"/>
        <v>225.04</v>
      </c>
      <c r="AF241" s="10">
        <f t="shared" si="127"/>
        <v>9820.86</v>
      </c>
      <c r="AG241" s="10">
        <f t="shared" si="128"/>
        <v>9820.86</v>
      </c>
      <c r="AH241" s="10">
        <f t="shared" si="129"/>
        <v>491.043</v>
      </c>
      <c r="AI241" s="10">
        <f t="shared" si="130"/>
        <v>-1473.129</v>
      </c>
      <c r="AJ241" s="10">
        <f t="shared" si="131"/>
        <v>-78.56688</v>
      </c>
      <c r="AK241" s="10">
        <f t="shared" si="132"/>
        <v>-19.64172</v>
      </c>
      <c r="AL241" s="10">
        <f t="shared" si="133"/>
        <v>-225.04</v>
      </c>
      <c r="AM241" s="10">
        <f t="shared" si="134"/>
        <v>-491.043</v>
      </c>
      <c r="AN241" s="10">
        <f t="shared" si="135"/>
        <v>4546</v>
      </c>
      <c r="AO241" s="10">
        <f t="shared" si="136"/>
        <v>4546</v>
      </c>
      <c r="AP241" s="10">
        <f t="shared" si="137"/>
        <v>681.9</v>
      </c>
      <c r="AQ241" s="191">
        <f t="shared" si="138"/>
        <v>2132</v>
      </c>
      <c r="AR241" s="191">
        <f t="shared" si="139"/>
        <v>2132</v>
      </c>
      <c r="AS241" s="191">
        <f t="shared" si="140"/>
        <v>17.056</v>
      </c>
      <c r="AT241" s="191">
        <f t="shared" si="141"/>
        <v>2132</v>
      </c>
      <c r="AU241" s="191">
        <f t="shared" si="142"/>
        <v>4.264</v>
      </c>
      <c r="AV241" s="191">
        <f t="shared" si="143"/>
        <v>4340</v>
      </c>
      <c r="AW241" s="191">
        <f t="shared" si="144"/>
        <v>4340</v>
      </c>
      <c r="AX241" s="191">
        <f t="shared" si="145"/>
        <v>173.6</v>
      </c>
      <c r="AY241" s="191">
        <f t="shared" si="146"/>
        <v>2132</v>
      </c>
      <c r="AZ241" s="191">
        <f t="shared" si="147"/>
        <v>2132</v>
      </c>
      <c r="BA241" s="191">
        <f t="shared" si="148"/>
        <v>106.6</v>
      </c>
      <c r="BB241" s="191">
        <f t="shared" si="149"/>
        <v>-681.9</v>
      </c>
      <c r="BC241" s="191">
        <f t="shared" si="150"/>
        <v>-17.056</v>
      </c>
      <c r="BD241" s="191">
        <f t="shared" si="151"/>
        <v>-4.264</v>
      </c>
      <c r="BE241" s="191">
        <f t="shared" si="152"/>
        <v>-173.6</v>
      </c>
      <c r="BF241" s="191">
        <f t="shared" si="153"/>
        <v>-106.6</v>
      </c>
    </row>
    <row r="242" spans="2:58">
      <c r="B242" s="3" t="s">
        <v>454</v>
      </c>
      <c r="C242" s="166" t="str">
        <f>_xlfn.XLOOKUP(B242,'2024.9'!B:B,'2024.9'!G:G)</f>
        <v>2021/07/01</v>
      </c>
      <c r="D242">
        <f>_xlfn.XLOOKUP(B242,'Sum 2024.7-2024.9'!B:B,'Sum 2024.7-2024.9'!D:D)</f>
        <v>0</v>
      </c>
      <c r="E242" t="str">
        <f>_xlfn.XLOOKUP(B242,'2024.9'!B:B,'2024.9'!C:C)</f>
        <v>运营中心</v>
      </c>
      <c r="F242" t="str">
        <f>_xlfn.XLOOKUP(B242,'2024.9'!B:B,'2024.9'!F:F)</f>
        <v>装配钳工</v>
      </c>
      <c r="G242">
        <f>_xlfn.XLOOKUP(B242,'2024.9姓名及payroll计数'!A:A,'2024.9姓名及payroll计数'!B:B)</f>
        <v>1</v>
      </c>
      <c r="H242" s="10">
        <f>_xlfn.XLOOKUP(B242,'Sum 2024.7-2024.9'!B:B,'Sum 2024.7-2024.9'!H:H)</f>
        <v>7578.59</v>
      </c>
      <c r="I242" s="10">
        <f>IFERROR(AVERAGEIF(#REF!,B242,#REF!),0)</f>
        <v>0</v>
      </c>
      <c r="J242" s="10">
        <f>_xlfn.XLOOKUP(B242,'Sum 2024.7-2024.9'!B:B,'Sum 2024.7-2024.9'!J:J)</f>
        <v>1900</v>
      </c>
      <c r="K242" s="10">
        <f>IFERROR(AVERAGEIF(#REF!,B242,#REF!),0)</f>
        <v>0</v>
      </c>
      <c r="M242" s="10">
        <f>SUMIF('2024.9'!B:B,B242,'2024.9'!L:L)</f>
        <v>363.68</v>
      </c>
      <c r="O242" s="10">
        <f>SUMIF('2024.9'!B:B,B242,'2024.9'!N:N)</f>
        <v>9.09</v>
      </c>
      <c r="P242" s="10">
        <f>SUMIF('2024.9'!B:B,B242,'2024.9'!P:P)</f>
        <v>3.8</v>
      </c>
      <c r="R242" s="10">
        <f>SUMIF('2024.9'!B:B,B242,'2024.9'!M:M)</f>
        <v>90.92</v>
      </c>
      <c r="T242" s="10">
        <f>SUMIF('2024.9'!B:B,B242,'2024.9'!O:O)</f>
        <v>0</v>
      </c>
      <c r="U242" s="10">
        <f t="shared" si="116"/>
        <v>7578.59</v>
      </c>
      <c r="V242" s="10">
        <f t="shared" si="117"/>
        <v>7578.59</v>
      </c>
      <c r="W242" s="10">
        <f t="shared" si="118"/>
        <v>1136.7885</v>
      </c>
      <c r="X242" s="10">
        <f t="shared" si="119"/>
        <v>7578.59</v>
      </c>
      <c r="Y242" s="10">
        <f t="shared" si="120"/>
        <v>7578.59</v>
      </c>
      <c r="Z242" s="10">
        <f t="shared" si="121"/>
        <v>60.62872</v>
      </c>
      <c r="AA242" s="10">
        <f t="shared" si="122"/>
        <v>7578.59</v>
      </c>
      <c r="AB242" s="10">
        <f t="shared" si="123"/>
        <v>15.15718</v>
      </c>
      <c r="AC242" s="10">
        <f t="shared" si="124"/>
        <v>7578.59</v>
      </c>
      <c r="AD242" s="10">
        <f t="shared" si="125"/>
        <v>5626</v>
      </c>
      <c r="AE242" s="10">
        <f t="shared" si="126"/>
        <v>225.04</v>
      </c>
      <c r="AF242" s="10">
        <f t="shared" si="127"/>
        <v>7578.59</v>
      </c>
      <c r="AG242" s="10">
        <f t="shared" si="128"/>
        <v>7578.59</v>
      </c>
      <c r="AH242" s="10">
        <f t="shared" si="129"/>
        <v>378.9295</v>
      </c>
      <c r="AI242" s="10">
        <f t="shared" si="130"/>
        <v>-773.1085</v>
      </c>
      <c r="AJ242" s="10">
        <f t="shared" si="131"/>
        <v>-51.53872</v>
      </c>
      <c r="AK242" s="10">
        <f t="shared" si="132"/>
        <v>-11.35718</v>
      </c>
      <c r="AL242" s="10">
        <f t="shared" si="133"/>
        <v>-134.12</v>
      </c>
      <c r="AM242" s="10">
        <f t="shared" si="134"/>
        <v>-378.9295</v>
      </c>
      <c r="AN242" s="10">
        <f t="shared" si="135"/>
        <v>4546</v>
      </c>
      <c r="AO242" s="10">
        <f t="shared" si="136"/>
        <v>4546</v>
      </c>
      <c r="AP242" s="10">
        <f t="shared" si="137"/>
        <v>681.9</v>
      </c>
      <c r="AQ242" s="191">
        <f t="shared" si="138"/>
        <v>1900</v>
      </c>
      <c r="AR242" s="191">
        <f t="shared" si="139"/>
        <v>1900</v>
      </c>
      <c r="AS242" s="191">
        <f t="shared" si="140"/>
        <v>15.2</v>
      </c>
      <c r="AT242" s="191">
        <f t="shared" si="141"/>
        <v>1900</v>
      </c>
      <c r="AU242" s="191">
        <f t="shared" si="142"/>
        <v>3.8</v>
      </c>
      <c r="AV242" s="191">
        <f t="shared" si="143"/>
        <v>4340</v>
      </c>
      <c r="AW242" s="191">
        <f t="shared" si="144"/>
        <v>4340</v>
      </c>
      <c r="AX242" s="191">
        <f t="shared" si="145"/>
        <v>173.6</v>
      </c>
      <c r="AY242" s="191">
        <f t="shared" si="146"/>
        <v>1900</v>
      </c>
      <c r="AZ242" s="191">
        <f t="shared" si="147"/>
        <v>1900</v>
      </c>
      <c r="BA242" s="191">
        <f t="shared" si="148"/>
        <v>95</v>
      </c>
      <c r="BB242" s="191">
        <f t="shared" si="149"/>
        <v>-318.22</v>
      </c>
      <c r="BC242" s="191">
        <f t="shared" si="150"/>
        <v>-6.11</v>
      </c>
      <c r="BD242" s="191">
        <f t="shared" si="151"/>
        <v>0</v>
      </c>
      <c r="BE242" s="191">
        <f t="shared" si="152"/>
        <v>-82.68</v>
      </c>
      <c r="BF242" s="191">
        <f t="shared" si="153"/>
        <v>-95</v>
      </c>
    </row>
    <row r="243" s="152" customFormat="1" spans="12:58">
      <c r="L243" s="192"/>
      <c r="M243" s="192">
        <f>SUM(M5:M242)</f>
        <v>80470.0799999998</v>
      </c>
      <c r="N243" s="192"/>
      <c r="O243" s="192">
        <f>SUM(O5:O242)</f>
        <v>2030.58999999999</v>
      </c>
      <c r="P243" s="192">
        <f>SUM(P5:P242)</f>
        <v>839.799999999997</v>
      </c>
      <c r="Q243" s="192"/>
      <c r="R243" s="192">
        <f>SUM(R5:R242)</f>
        <v>20115.6299999999</v>
      </c>
      <c r="S243" s="192"/>
      <c r="T243" s="192">
        <f>SUM(T5:T242)</f>
        <v>35633.5</v>
      </c>
      <c r="W243" s="192">
        <f>SUM(W5:W242)</f>
        <v>304269.1485</v>
      </c>
      <c r="Z243" s="192">
        <f>SUM(Z5:Z242)</f>
        <v>16111.62928</v>
      </c>
      <c r="AB243" s="192">
        <f>SUM(AB5:AB242)</f>
        <v>4028.5559</v>
      </c>
      <c r="AE243" s="192">
        <f>SUM(AE5:AE242)</f>
        <v>52140.9704000001</v>
      </c>
      <c r="AH243" s="192">
        <f t="shared" ref="AH243:AM243" si="154">SUM(AH5:AH242)</f>
        <v>100809.758</v>
      </c>
      <c r="AI243" s="192">
        <f t="shared" si="154"/>
        <v>-223799.0685</v>
      </c>
      <c r="AJ243" s="192">
        <f t="shared" si="154"/>
        <v>-14081.03928</v>
      </c>
      <c r="AK243" s="192">
        <f t="shared" si="154"/>
        <v>-3190.33688</v>
      </c>
      <c r="AL243" s="192">
        <f t="shared" si="154"/>
        <v>-32025.3404</v>
      </c>
      <c r="AM243" s="192">
        <f t="shared" si="154"/>
        <v>-80702.211</v>
      </c>
      <c r="AP243" s="192">
        <f>SUM(AP5:AP242)</f>
        <v>171002.699999999</v>
      </c>
      <c r="AS243" s="192">
        <f>SUM(AS5:AS242)</f>
        <v>5823.21599999999</v>
      </c>
      <c r="AU243" s="192">
        <f>SUM(AU5:AU242)</f>
        <v>1455.804</v>
      </c>
      <c r="AX243" s="192">
        <f>SUM(AX5:AX242)</f>
        <v>42888.3999999999</v>
      </c>
      <c r="BA243" s="192">
        <f t="shared" ref="BA243:BF243" si="155">SUM(BA5:BA242)</f>
        <v>36395.1</v>
      </c>
      <c r="BB243" s="192">
        <f t="shared" si="155"/>
        <v>-90532.6200000002</v>
      </c>
      <c r="BC243" s="192">
        <f t="shared" si="155"/>
        <v>-3792.626</v>
      </c>
      <c r="BD243" s="192">
        <f t="shared" si="155"/>
        <v>-616.004000000001</v>
      </c>
      <c r="BE243" s="192">
        <f t="shared" si="155"/>
        <v>-22772.77</v>
      </c>
      <c r="BF243" s="192">
        <f t="shared" si="155"/>
        <v>-26580.2</v>
      </c>
    </row>
  </sheetData>
  <autoFilter xmlns:etc="http://www.wps.cn/officeDocument/2017/etCustomData" ref="B3:BF24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2688"/>
  <sheetViews>
    <sheetView zoomScale="60" zoomScaleNormal="60" workbookViewId="0">
      <pane xSplit="2" ySplit="1" topLeftCell="C2" activePane="bottomRight" state="frozen"/>
      <selection/>
      <selection pane="topRight"/>
      <selection pane="bottomLeft"/>
      <selection pane="bottomRight" activeCell="B19" sqref="B19:H21"/>
    </sheetView>
  </sheetViews>
  <sheetFormatPr defaultColWidth="8.66666666666667" defaultRowHeight="14"/>
  <cols>
    <col min="1" max="1" width="16.6666666666667" style="99" customWidth="1"/>
    <col min="2" max="2" width="16.4166666666667" style="99" customWidth="1"/>
    <col min="3" max="3" width="12.0833333333333" style="100" customWidth="1"/>
    <col min="4" max="4" width="13" style="100" customWidth="1"/>
    <col min="5" max="5" width="10.0833333333333" style="100" customWidth="1"/>
    <col min="6" max="6" width="21" style="100" customWidth="1"/>
    <col min="7" max="7" width="14.3333333333333" style="101" customWidth="1"/>
    <col min="8" max="8" width="10.4166666666667" style="100" customWidth="1"/>
    <col min="9" max="10" width="14.25" style="100" customWidth="1"/>
    <col min="11" max="12" width="12.75" style="100" customWidth="1"/>
    <col min="13" max="14" width="8.75" style="100" customWidth="1"/>
    <col min="15" max="15" width="9" style="100" customWidth="1"/>
    <col min="16" max="16" width="8.75" style="100" customWidth="1"/>
    <col min="17" max="16384" width="8.66666666666667" style="100"/>
  </cols>
  <sheetData>
    <row r="1" spans="1:16">
      <c r="A1" s="11" t="s">
        <v>558</v>
      </c>
      <c r="B1" s="102" t="s">
        <v>559</v>
      </c>
      <c r="C1" s="11" t="s">
        <v>560</v>
      </c>
      <c r="D1" s="102" t="s">
        <v>561</v>
      </c>
      <c r="E1" s="102" t="s">
        <v>562</v>
      </c>
      <c r="F1" s="11" t="s">
        <v>563</v>
      </c>
      <c r="G1" s="103" t="s">
        <v>564</v>
      </c>
      <c r="H1" s="102" t="s">
        <v>565</v>
      </c>
      <c r="I1" s="102" t="s">
        <v>175</v>
      </c>
      <c r="J1" s="102" t="s">
        <v>566</v>
      </c>
      <c r="K1" s="113" t="s">
        <v>567</v>
      </c>
      <c r="L1" s="114" t="s">
        <v>8</v>
      </c>
      <c r="M1" s="114" t="s">
        <v>15</v>
      </c>
      <c r="N1" s="114" t="s">
        <v>11</v>
      </c>
      <c r="O1" s="113" t="s">
        <v>568</v>
      </c>
      <c r="P1" s="115" t="s">
        <v>13</v>
      </c>
    </row>
    <row r="2" ht="14.5" spans="1:16">
      <c r="A2" s="104">
        <v>202201</v>
      </c>
      <c r="B2" s="25" t="s">
        <v>569</v>
      </c>
      <c r="C2" s="105" t="s">
        <v>570</v>
      </c>
      <c r="D2" s="105" t="s">
        <v>571</v>
      </c>
      <c r="E2" s="105" t="s">
        <v>572</v>
      </c>
      <c r="F2" s="105" t="s">
        <v>573</v>
      </c>
      <c r="G2" s="106" t="s">
        <v>574</v>
      </c>
      <c r="H2" s="105">
        <v>0</v>
      </c>
      <c r="I2" s="105">
        <v>0</v>
      </c>
      <c r="J2" s="116">
        <v>40115</v>
      </c>
      <c r="K2" s="116">
        <v>68825.67</v>
      </c>
      <c r="L2" s="116">
        <v>316.64</v>
      </c>
      <c r="M2" s="116">
        <v>84.39</v>
      </c>
      <c r="N2" s="116">
        <v>3.8</v>
      </c>
      <c r="O2" s="116">
        <v>0</v>
      </c>
      <c r="P2" s="117">
        <f>1900*0.1%</f>
        <v>1.9</v>
      </c>
    </row>
    <row r="3" ht="14.5" spans="1:16">
      <c r="A3" s="104">
        <v>202201</v>
      </c>
      <c r="B3" s="25" t="s">
        <v>448</v>
      </c>
      <c r="C3" s="105" t="s">
        <v>575</v>
      </c>
      <c r="D3" s="105" t="s">
        <v>576</v>
      </c>
      <c r="E3" s="105" t="s">
        <v>577</v>
      </c>
      <c r="F3" s="105" t="s">
        <v>578</v>
      </c>
      <c r="G3" s="106" t="s">
        <v>579</v>
      </c>
      <c r="H3" s="105">
        <v>0</v>
      </c>
      <c r="I3" s="105">
        <v>0</v>
      </c>
      <c r="J3" s="116">
        <v>5500</v>
      </c>
      <c r="K3" s="116">
        <v>16390</v>
      </c>
      <c r="L3" s="116">
        <v>316.64</v>
      </c>
      <c r="M3" s="116">
        <v>84.39</v>
      </c>
      <c r="N3" s="116">
        <v>3.8</v>
      </c>
      <c r="O3" s="116">
        <v>86</v>
      </c>
      <c r="P3" s="117">
        <f>1900*0.1%</f>
        <v>1.9</v>
      </c>
    </row>
    <row r="4" ht="14.5" spans="1:16">
      <c r="A4" s="104">
        <v>202201</v>
      </c>
      <c r="B4" s="28" t="s">
        <v>295</v>
      </c>
      <c r="C4" s="105" t="s">
        <v>580</v>
      </c>
      <c r="D4" s="105" t="s">
        <v>576</v>
      </c>
      <c r="E4" s="105" t="s">
        <v>581</v>
      </c>
      <c r="F4" s="105" t="s">
        <v>582</v>
      </c>
      <c r="G4" s="106" t="s">
        <v>583</v>
      </c>
      <c r="H4" s="105">
        <v>0</v>
      </c>
      <c r="I4" s="105">
        <v>0</v>
      </c>
      <c r="J4" s="116">
        <v>5544</v>
      </c>
      <c r="K4" s="116">
        <v>13179.5</v>
      </c>
      <c r="L4" s="116">
        <v>316.64</v>
      </c>
      <c r="M4" s="116">
        <v>84.39</v>
      </c>
      <c r="N4" s="116">
        <v>3.8</v>
      </c>
      <c r="O4" s="116">
        <v>85.5</v>
      </c>
      <c r="P4" s="117">
        <f>1900*0.1%</f>
        <v>1.9</v>
      </c>
    </row>
    <row r="5" ht="14.5" spans="1:16">
      <c r="A5" s="104">
        <v>202201</v>
      </c>
      <c r="B5" s="28" t="s">
        <v>234</v>
      </c>
      <c r="C5" s="105" t="s">
        <v>580</v>
      </c>
      <c r="D5" s="105" t="s">
        <v>576</v>
      </c>
      <c r="E5" s="105" t="s">
        <v>584</v>
      </c>
      <c r="F5" s="105" t="s">
        <v>585</v>
      </c>
      <c r="G5" s="106" t="s">
        <v>586</v>
      </c>
      <c r="H5" s="105">
        <v>0</v>
      </c>
      <c r="I5" s="105">
        <v>0</v>
      </c>
      <c r="J5" s="116">
        <v>5544</v>
      </c>
      <c r="K5" s="116">
        <v>12857.5</v>
      </c>
      <c r="L5" s="116">
        <v>316.64</v>
      </c>
      <c r="M5" s="116">
        <v>84.39</v>
      </c>
      <c r="N5" s="116">
        <v>3.8</v>
      </c>
      <c r="O5" s="116">
        <v>125</v>
      </c>
      <c r="P5" s="117">
        <f>1900*0.1%</f>
        <v>1.9</v>
      </c>
    </row>
    <row r="6" ht="14.5" spans="1:16">
      <c r="A6" s="104">
        <v>202201</v>
      </c>
      <c r="B6" s="28" t="s">
        <v>334</v>
      </c>
      <c r="C6" s="105" t="s">
        <v>575</v>
      </c>
      <c r="D6" s="105" t="s">
        <v>587</v>
      </c>
      <c r="E6" s="105" t="s">
        <v>588</v>
      </c>
      <c r="F6" s="105" t="s">
        <v>589</v>
      </c>
      <c r="G6" s="106" t="s">
        <v>590</v>
      </c>
      <c r="H6" s="105">
        <v>0</v>
      </c>
      <c r="I6" s="105" t="s">
        <v>591</v>
      </c>
      <c r="J6" s="116">
        <v>3200</v>
      </c>
      <c r="K6" s="116">
        <v>9090</v>
      </c>
      <c r="L6" s="116">
        <v>316.64</v>
      </c>
      <c r="M6" s="116">
        <v>84.39</v>
      </c>
      <c r="N6" s="116">
        <v>3.8</v>
      </c>
      <c r="O6" s="116">
        <v>86</v>
      </c>
      <c r="P6" s="117">
        <f>1900*0.1%</f>
        <v>1.9</v>
      </c>
    </row>
    <row r="7" ht="14.5" spans="1:16">
      <c r="A7" s="104">
        <v>202201</v>
      </c>
      <c r="B7" s="28" t="s">
        <v>342</v>
      </c>
      <c r="C7" s="105" t="s">
        <v>592</v>
      </c>
      <c r="D7" s="105" t="s">
        <v>587</v>
      </c>
      <c r="E7" s="105" t="s">
        <v>593</v>
      </c>
      <c r="F7" s="105" t="s">
        <v>594</v>
      </c>
      <c r="G7" s="106" t="s">
        <v>595</v>
      </c>
      <c r="H7" s="105">
        <v>0</v>
      </c>
      <c r="I7" s="105">
        <v>0</v>
      </c>
      <c r="J7" s="116">
        <v>1900</v>
      </c>
      <c r="K7" s="116">
        <v>4181.53</v>
      </c>
      <c r="L7" s="116">
        <v>0</v>
      </c>
      <c r="M7" s="116">
        <v>0</v>
      </c>
      <c r="N7" s="116">
        <v>0</v>
      </c>
      <c r="O7" s="116">
        <v>0</v>
      </c>
      <c r="P7" s="117">
        <v>0</v>
      </c>
    </row>
    <row r="8" ht="14.5" spans="1:16">
      <c r="A8" s="104">
        <v>202201</v>
      </c>
      <c r="B8" s="28" t="s">
        <v>225</v>
      </c>
      <c r="C8" s="105" t="s">
        <v>592</v>
      </c>
      <c r="D8" s="105" t="s">
        <v>587</v>
      </c>
      <c r="E8" s="105" t="s">
        <v>596</v>
      </c>
      <c r="F8" s="105" t="s">
        <v>597</v>
      </c>
      <c r="G8" s="106" t="s">
        <v>598</v>
      </c>
      <c r="H8" s="105">
        <v>0</v>
      </c>
      <c r="I8" s="105">
        <v>0</v>
      </c>
      <c r="J8" s="116">
        <v>1900</v>
      </c>
      <c r="K8" s="116">
        <v>5165.6</v>
      </c>
      <c r="L8" s="116">
        <v>316.64</v>
      </c>
      <c r="M8" s="116">
        <v>84.39</v>
      </c>
      <c r="N8" s="116">
        <v>3.8</v>
      </c>
      <c r="O8" s="116">
        <v>0</v>
      </c>
      <c r="P8" s="117">
        <f t="shared" ref="P8:P53" si="0">1900*0.1%</f>
        <v>1.9</v>
      </c>
    </row>
    <row r="9" ht="14.5" spans="1:16">
      <c r="A9" s="104">
        <v>202201</v>
      </c>
      <c r="B9" s="28" t="s">
        <v>301</v>
      </c>
      <c r="C9" s="105" t="s">
        <v>580</v>
      </c>
      <c r="D9" s="105" t="s">
        <v>587</v>
      </c>
      <c r="E9" s="105" t="s">
        <v>599</v>
      </c>
      <c r="F9" s="105" t="s">
        <v>600</v>
      </c>
      <c r="G9" s="106" t="s">
        <v>601</v>
      </c>
      <c r="H9" s="105">
        <v>0</v>
      </c>
      <c r="I9" s="105">
        <v>0</v>
      </c>
      <c r="J9" s="116">
        <v>4939</v>
      </c>
      <c r="K9" s="116">
        <v>11669</v>
      </c>
      <c r="L9" s="116">
        <v>316.64</v>
      </c>
      <c r="M9" s="116">
        <v>84.39</v>
      </c>
      <c r="N9" s="116">
        <v>3.8</v>
      </c>
      <c r="O9" s="116">
        <v>500</v>
      </c>
      <c r="P9" s="117">
        <f t="shared" si="0"/>
        <v>1.9</v>
      </c>
    </row>
    <row r="10" ht="14.5" spans="1:16">
      <c r="A10" s="104">
        <v>202201</v>
      </c>
      <c r="B10" s="28" t="s">
        <v>264</v>
      </c>
      <c r="C10" s="105" t="s">
        <v>580</v>
      </c>
      <c r="D10" s="105" t="s">
        <v>587</v>
      </c>
      <c r="E10" s="105" t="s">
        <v>602</v>
      </c>
      <c r="F10" s="105" t="s">
        <v>603</v>
      </c>
      <c r="G10" s="106" t="s">
        <v>604</v>
      </c>
      <c r="H10" s="105">
        <v>0</v>
      </c>
      <c r="I10" s="105">
        <v>0</v>
      </c>
      <c r="J10" s="116">
        <v>2440</v>
      </c>
      <c r="K10" s="116">
        <v>6433.6</v>
      </c>
      <c r="L10" s="116">
        <v>316.64</v>
      </c>
      <c r="M10" s="116">
        <v>84.39</v>
      </c>
      <c r="N10" s="116">
        <v>3.8</v>
      </c>
      <c r="O10" s="116">
        <v>95</v>
      </c>
      <c r="P10" s="117">
        <f t="shared" si="0"/>
        <v>1.9</v>
      </c>
    </row>
    <row r="11" ht="14.5" spans="1:16">
      <c r="A11" s="104">
        <v>202201</v>
      </c>
      <c r="B11" s="25" t="s">
        <v>290</v>
      </c>
      <c r="C11" s="105" t="s">
        <v>580</v>
      </c>
      <c r="D11" s="105" t="s">
        <v>587</v>
      </c>
      <c r="E11" s="105" t="s">
        <v>605</v>
      </c>
      <c r="F11" s="105" t="s">
        <v>606</v>
      </c>
      <c r="G11" s="106" t="s">
        <v>607</v>
      </c>
      <c r="H11" s="105">
        <v>0</v>
      </c>
      <c r="I11" s="105">
        <v>0</v>
      </c>
      <c r="J11" s="116">
        <v>4939</v>
      </c>
      <c r="K11" s="116">
        <v>11810</v>
      </c>
      <c r="L11" s="116">
        <v>316.64</v>
      </c>
      <c r="M11" s="116">
        <v>84.39</v>
      </c>
      <c r="N11" s="116">
        <v>3.8</v>
      </c>
      <c r="O11" s="116">
        <v>500</v>
      </c>
      <c r="P11" s="117">
        <f t="shared" si="0"/>
        <v>1.9</v>
      </c>
    </row>
    <row r="12" ht="14.5" spans="1:16">
      <c r="A12" s="104">
        <v>202201</v>
      </c>
      <c r="B12" s="28" t="s">
        <v>376</v>
      </c>
      <c r="C12" s="105" t="s">
        <v>580</v>
      </c>
      <c r="D12" s="105" t="s">
        <v>587</v>
      </c>
      <c r="E12" s="105" t="s">
        <v>608</v>
      </c>
      <c r="F12" s="105" t="s">
        <v>609</v>
      </c>
      <c r="G12" s="106" t="s">
        <v>610</v>
      </c>
      <c r="H12" s="105">
        <v>0</v>
      </c>
      <c r="I12" s="105">
        <v>0</v>
      </c>
      <c r="J12" s="116">
        <v>2671</v>
      </c>
      <c r="K12" s="116">
        <v>6872.1</v>
      </c>
      <c r="L12" s="116">
        <v>316.64</v>
      </c>
      <c r="M12" s="116">
        <v>84.39</v>
      </c>
      <c r="N12" s="116">
        <v>3.8</v>
      </c>
      <c r="O12" s="116">
        <v>500</v>
      </c>
      <c r="P12" s="117">
        <f t="shared" si="0"/>
        <v>1.9</v>
      </c>
    </row>
    <row r="13" ht="14.5" spans="1:16">
      <c r="A13" s="104">
        <v>202201</v>
      </c>
      <c r="B13" s="25" t="s">
        <v>240</v>
      </c>
      <c r="C13" s="105" t="s">
        <v>580</v>
      </c>
      <c r="D13" s="105" t="s">
        <v>587</v>
      </c>
      <c r="E13" s="105" t="s">
        <v>611</v>
      </c>
      <c r="F13" s="105" t="s">
        <v>609</v>
      </c>
      <c r="G13" s="106" t="s">
        <v>612</v>
      </c>
      <c r="H13" s="105">
        <v>0</v>
      </c>
      <c r="I13" s="105">
        <v>0</v>
      </c>
      <c r="J13" s="116">
        <v>4939</v>
      </c>
      <c r="K13" s="116">
        <v>11789.53</v>
      </c>
      <c r="L13" s="116">
        <v>316.64</v>
      </c>
      <c r="M13" s="116">
        <v>84.39</v>
      </c>
      <c r="N13" s="116">
        <v>3.8</v>
      </c>
      <c r="O13" s="116">
        <v>500</v>
      </c>
      <c r="P13" s="117">
        <f t="shared" si="0"/>
        <v>1.9</v>
      </c>
    </row>
    <row r="14" ht="14.5" spans="1:16">
      <c r="A14" s="104">
        <v>202201</v>
      </c>
      <c r="B14" s="25" t="s">
        <v>326</v>
      </c>
      <c r="C14" s="105" t="s">
        <v>580</v>
      </c>
      <c r="D14" s="105" t="s">
        <v>587</v>
      </c>
      <c r="E14" s="105" t="s">
        <v>613</v>
      </c>
      <c r="F14" s="105" t="s">
        <v>614</v>
      </c>
      <c r="G14" s="106" t="s">
        <v>615</v>
      </c>
      <c r="H14" s="105">
        <v>0</v>
      </c>
      <c r="I14" s="105">
        <v>0</v>
      </c>
      <c r="J14" s="116">
        <v>5544</v>
      </c>
      <c r="K14" s="116">
        <v>12461.09</v>
      </c>
      <c r="L14" s="116">
        <v>316.64</v>
      </c>
      <c r="M14" s="116">
        <v>84.39</v>
      </c>
      <c r="N14" s="116">
        <v>3.8</v>
      </c>
      <c r="O14" s="116">
        <v>500</v>
      </c>
      <c r="P14" s="117">
        <f t="shared" si="0"/>
        <v>1.9</v>
      </c>
    </row>
    <row r="15" ht="14.5" spans="1:16">
      <c r="A15" s="104">
        <v>202201</v>
      </c>
      <c r="B15" s="25" t="s">
        <v>299</v>
      </c>
      <c r="C15" s="105" t="s">
        <v>570</v>
      </c>
      <c r="D15" s="105" t="s">
        <v>587</v>
      </c>
      <c r="E15" s="105" t="s">
        <v>616</v>
      </c>
      <c r="F15" s="105" t="s">
        <v>617</v>
      </c>
      <c r="G15" s="106" t="s">
        <v>618</v>
      </c>
      <c r="H15" s="105">
        <v>0</v>
      </c>
      <c r="I15" s="105">
        <v>0</v>
      </c>
      <c r="J15" s="116">
        <v>3263</v>
      </c>
      <c r="K15" s="116">
        <v>9595.16</v>
      </c>
      <c r="L15" s="116">
        <v>316.64</v>
      </c>
      <c r="M15" s="116">
        <v>84.39</v>
      </c>
      <c r="N15" s="116">
        <v>3.8</v>
      </c>
      <c r="O15" s="116">
        <v>0</v>
      </c>
      <c r="P15" s="117">
        <f t="shared" si="0"/>
        <v>1.9</v>
      </c>
    </row>
    <row r="16" ht="14.5" spans="1:16">
      <c r="A16" s="104">
        <v>202201</v>
      </c>
      <c r="B16" s="25" t="s">
        <v>453</v>
      </c>
      <c r="C16" s="105" t="s">
        <v>619</v>
      </c>
      <c r="D16" s="105" t="s">
        <v>587</v>
      </c>
      <c r="E16" s="105" t="s">
        <v>620</v>
      </c>
      <c r="F16" s="105" t="s">
        <v>621</v>
      </c>
      <c r="G16" s="106" t="s">
        <v>622</v>
      </c>
      <c r="H16" s="105" t="s">
        <v>623</v>
      </c>
      <c r="I16" s="105">
        <v>0</v>
      </c>
      <c r="J16" s="116">
        <v>2132</v>
      </c>
      <c r="K16" s="116">
        <v>8106.88</v>
      </c>
      <c r="L16" s="116">
        <v>316.64</v>
      </c>
      <c r="M16" s="116">
        <v>84.39</v>
      </c>
      <c r="N16" s="116">
        <v>3.8</v>
      </c>
      <c r="O16" s="116">
        <v>85.5</v>
      </c>
      <c r="P16" s="117">
        <f t="shared" si="0"/>
        <v>1.9</v>
      </c>
    </row>
    <row r="17" ht="14.5" spans="1:16">
      <c r="A17" s="104">
        <v>202201</v>
      </c>
      <c r="B17" s="25" t="s">
        <v>624</v>
      </c>
      <c r="C17" s="105" t="s">
        <v>625</v>
      </c>
      <c r="D17" s="105" t="s">
        <v>576</v>
      </c>
      <c r="E17" s="105" t="s">
        <v>626</v>
      </c>
      <c r="F17" s="105" t="s">
        <v>627</v>
      </c>
      <c r="G17" s="106" t="s">
        <v>628</v>
      </c>
      <c r="H17" s="105">
        <v>0</v>
      </c>
      <c r="I17" s="105">
        <v>0</v>
      </c>
      <c r="J17" s="116">
        <v>4576</v>
      </c>
      <c r="K17" s="116">
        <v>13026</v>
      </c>
      <c r="L17" s="116">
        <v>316.64</v>
      </c>
      <c r="M17" s="116">
        <v>84.39</v>
      </c>
      <c r="N17" s="116">
        <v>3.8</v>
      </c>
      <c r="O17" s="116">
        <v>0</v>
      </c>
      <c r="P17" s="117">
        <f t="shared" si="0"/>
        <v>1.9</v>
      </c>
    </row>
    <row r="18" ht="14.5" spans="1:16">
      <c r="A18" s="104">
        <v>202201</v>
      </c>
      <c r="B18" s="107" t="s">
        <v>307</v>
      </c>
      <c r="C18" s="105" t="s">
        <v>575</v>
      </c>
      <c r="D18" s="105" t="s">
        <v>587</v>
      </c>
      <c r="E18" s="105" t="s">
        <v>629</v>
      </c>
      <c r="F18" s="105" t="s">
        <v>578</v>
      </c>
      <c r="G18" s="106" t="s">
        <v>630</v>
      </c>
      <c r="H18" s="105">
        <v>0</v>
      </c>
      <c r="I18" s="105">
        <v>0</v>
      </c>
      <c r="J18" s="116">
        <v>5500</v>
      </c>
      <c r="K18" s="116">
        <v>15605.5</v>
      </c>
      <c r="L18" s="116">
        <v>316.64</v>
      </c>
      <c r="M18" s="116">
        <v>84.39</v>
      </c>
      <c r="N18" s="116">
        <v>3.8</v>
      </c>
      <c r="O18" s="116">
        <v>960</v>
      </c>
      <c r="P18" s="117">
        <f t="shared" si="0"/>
        <v>1.9</v>
      </c>
    </row>
    <row r="19" ht="14.5" spans="1:16">
      <c r="A19" s="104">
        <v>202201</v>
      </c>
      <c r="B19" s="108" t="s">
        <v>353</v>
      </c>
      <c r="C19" s="105" t="s">
        <v>619</v>
      </c>
      <c r="D19" s="105" t="s">
        <v>576</v>
      </c>
      <c r="E19" s="105" t="s">
        <v>631</v>
      </c>
      <c r="F19" s="105" t="s">
        <v>632</v>
      </c>
      <c r="G19" s="106" t="s">
        <v>633</v>
      </c>
      <c r="H19" s="105">
        <v>0</v>
      </c>
      <c r="I19" s="105">
        <v>0</v>
      </c>
      <c r="J19" s="116">
        <v>5000</v>
      </c>
      <c r="K19" s="116">
        <v>13039.1</v>
      </c>
      <c r="L19" s="116">
        <v>316.64</v>
      </c>
      <c r="M19" s="116">
        <v>84.39</v>
      </c>
      <c r="N19" s="116">
        <v>3.8</v>
      </c>
      <c r="O19" s="116">
        <v>1500</v>
      </c>
      <c r="P19" s="117">
        <f t="shared" si="0"/>
        <v>1.9</v>
      </c>
    </row>
    <row r="20" ht="14.5" spans="1:16">
      <c r="A20" s="104">
        <v>202201</v>
      </c>
      <c r="B20" s="25" t="s">
        <v>379</v>
      </c>
      <c r="C20" s="105" t="s">
        <v>570</v>
      </c>
      <c r="D20" s="105" t="s">
        <v>587</v>
      </c>
      <c r="E20" s="105" t="s">
        <v>634</v>
      </c>
      <c r="F20" s="105" t="s">
        <v>635</v>
      </c>
      <c r="G20" s="106" t="s">
        <v>636</v>
      </c>
      <c r="H20" s="105">
        <v>0</v>
      </c>
      <c r="I20" s="105">
        <v>0</v>
      </c>
      <c r="J20" s="116">
        <v>5222</v>
      </c>
      <c r="K20" s="116">
        <v>16016.71</v>
      </c>
      <c r="L20" s="116">
        <v>316.64</v>
      </c>
      <c r="M20" s="116">
        <v>84.39</v>
      </c>
      <c r="N20" s="116">
        <v>3.8</v>
      </c>
      <c r="O20" s="116">
        <v>750</v>
      </c>
      <c r="P20" s="117">
        <f t="shared" si="0"/>
        <v>1.9</v>
      </c>
    </row>
    <row r="21" ht="14.5" spans="1:16">
      <c r="A21" s="104">
        <v>202201</v>
      </c>
      <c r="B21" s="108" t="s">
        <v>248</v>
      </c>
      <c r="C21" s="105" t="s">
        <v>570</v>
      </c>
      <c r="D21" s="105" t="s">
        <v>587</v>
      </c>
      <c r="E21" s="105" t="s">
        <v>637</v>
      </c>
      <c r="F21" s="105" t="s">
        <v>638</v>
      </c>
      <c r="G21" s="106" t="s">
        <v>639</v>
      </c>
      <c r="H21" s="105">
        <v>0</v>
      </c>
      <c r="I21" s="105">
        <v>0</v>
      </c>
      <c r="J21" s="116">
        <v>2332</v>
      </c>
      <c r="K21" s="116">
        <v>7976.96</v>
      </c>
      <c r="L21" s="116">
        <v>316.64</v>
      </c>
      <c r="M21" s="116">
        <v>84.39</v>
      </c>
      <c r="N21" s="116">
        <v>3.8</v>
      </c>
      <c r="O21" s="116">
        <v>0</v>
      </c>
      <c r="P21" s="117">
        <f t="shared" si="0"/>
        <v>1.9</v>
      </c>
    </row>
    <row r="22" ht="14.5" spans="1:16">
      <c r="A22" s="104">
        <v>202201</v>
      </c>
      <c r="B22" s="107" t="s">
        <v>261</v>
      </c>
      <c r="C22" s="105" t="s">
        <v>570</v>
      </c>
      <c r="D22" s="105" t="s">
        <v>587</v>
      </c>
      <c r="E22" s="105" t="s">
        <v>640</v>
      </c>
      <c r="F22" s="105" t="s">
        <v>641</v>
      </c>
      <c r="G22" s="106" t="s">
        <v>642</v>
      </c>
      <c r="H22" s="105">
        <v>0</v>
      </c>
      <c r="I22" s="105">
        <v>0</v>
      </c>
      <c r="J22" s="116">
        <v>2993</v>
      </c>
      <c r="K22" s="116">
        <v>7754.53</v>
      </c>
      <c r="L22" s="116">
        <v>316.64</v>
      </c>
      <c r="M22" s="116">
        <v>84.39</v>
      </c>
      <c r="N22" s="116">
        <v>3.8</v>
      </c>
      <c r="O22" s="116">
        <v>0</v>
      </c>
      <c r="P22" s="117">
        <f t="shared" si="0"/>
        <v>1.9</v>
      </c>
    </row>
    <row r="23" ht="14.5" spans="1:16">
      <c r="A23" s="104">
        <v>202201</v>
      </c>
      <c r="B23" s="107" t="s">
        <v>405</v>
      </c>
      <c r="C23" s="105" t="s">
        <v>570</v>
      </c>
      <c r="D23" s="105" t="s">
        <v>587</v>
      </c>
      <c r="E23" s="105" t="s">
        <v>643</v>
      </c>
      <c r="F23" s="105" t="s">
        <v>617</v>
      </c>
      <c r="G23" s="106" t="s">
        <v>644</v>
      </c>
      <c r="H23" s="105">
        <v>0</v>
      </c>
      <c r="I23" s="105">
        <v>0</v>
      </c>
      <c r="J23" s="116">
        <v>3263</v>
      </c>
      <c r="K23" s="116">
        <v>10292.2</v>
      </c>
      <c r="L23" s="116">
        <v>316.64</v>
      </c>
      <c r="M23" s="116">
        <v>84.39</v>
      </c>
      <c r="N23" s="116">
        <v>3.8</v>
      </c>
      <c r="O23" s="116">
        <v>0</v>
      </c>
      <c r="P23" s="117">
        <f t="shared" si="0"/>
        <v>1.9</v>
      </c>
    </row>
    <row r="24" ht="14.5" spans="1:16">
      <c r="A24" s="104">
        <v>202201</v>
      </c>
      <c r="B24" s="108" t="s">
        <v>244</v>
      </c>
      <c r="C24" s="105" t="s">
        <v>619</v>
      </c>
      <c r="D24" s="105" t="s">
        <v>576</v>
      </c>
      <c r="E24" s="105" t="s">
        <v>645</v>
      </c>
      <c r="F24" s="105" t="s">
        <v>646</v>
      </c>
      <c r="G24" s="106" t="s">
        <v>647</v>
      </c>
      <c r="H24" s="105">
        <v>0</v>
      </c>
      <c r="I24" s="105">
        <v>0</v>
      </c>
      <c r="J24" s="116">
        <v>4000</v>
      </c>
      <c r="K24" s="116">
        <v>10430.9</v>
      </c>
      <c r="L24" s="116">
        <v>316.64</v>
      </c>
      <c r="M24" s="116">
        <v>84.39</v>
      </c>
      <c r="N24" s="116">
        <v>3.8</v>
      </c>
      <c r="O24" s="116">
        <v>0</v>
      </c>
      <c r="P24" s="117">
        <f t="shared" si="0"/>
        <v>1.9</v>
      </c>
    </row>
    <row r="25" ht="14.5" spans="1:16">
      <c r="A25" s="104">
        <v>202201</v>
      </c>
      <c r="B25" s="28" t="s">
        <v>286</v>
      </c>
      <c r="C25" s="105" t="s">
        <v>570</v>
      </c>
      <c r="D25" s="105" t="s">
        <v>587</v>
      </c>
      <c r="E25" s="105" t="s">
        <v>648</v>
      </c>
      <c r="F25" s="105" t="s">
        <v>649</v>
      </c>
      <c r="G25" s="106" t="s">
        <v>650</v>
      </c>
      <c r="H25" s="105">
        <v>0</v>
      </c>
      <c r="I25" s="105">
        <v>0</v>
      </c>
      <c r="J25" s="116">
        <v>5519</v>
      </c>
      <c r="K25" s="116">
        <v>15001.7</v>
      </c>
      <c r="L25" s="116">
        <v>316.64</v>
      </c>
      <c r="M25" s="116">
        <v>84.39</v>
      </c>
      <c r="N25" s="116">
        <v>3.8</v>
      </c>
      <c r="O25" s="116">
        <v>457.5</v>
      </c>
      <c r="P25" s="117">
        <f t="shared" si="0"/>
        <v>1.9</v>
      </c>
    </row>
    <row r="26" ht="14.5" spans="1:16">
      <c r="A26" s="104">
        <v>202201</v>
      </c>
      <c r="B26" s="108" t="s">
        <v>421</v>
      </c>
      <c r="C26" s="105" t="s">
        <v>570</v>
      </c>
      <c r="D26" s="105" t="s">
        <v>587</v>
      </c>
      <c r="E26" s="105" t="s">
        <v>651</v>
      </c>
      <c r="F26" s="105" t="s">
        <v>652</v>
      </c>
      <c r="G26" s="106" t="s">
        <v>653</v>
      </c>
      <c r="H26" s="105">
        <v>0</v>
      </c>
      <c r="I26" s="105">
        <v>0</v>
      </c>
      <c r="J26" s="116">
        <v>5519</v>
      </c>
      <c r="K26" s="116">
        <v>16621.93</v>
      </c>
      <c r="L26" s="116">
        <v>316.64</v>
      </c>
      <c r="M26" s="116">
        <v>84.39</v>
      </c>
      <c r="N26" s="116">
        <v>3.8</v>
      </c>
      <c r="O26" s="116">
        <v>0</v>
      </c>
      <c r="P26" s="117">
        <f t="shared" si="0"/>
        <v>1.9</v>
      </c>
    </row>
    <row r="27" ht="14.5" spans="1:16">
      <c r="A27" s="104">
        <v>202201</v>
      </c>
      <c r="B27" s="107" t="s">
        <v>258</v>
      </c>
      <c r="C27" s="105" t="s">
        <v>575</v>
      </c>
      <c r="D27" s="105" t="s">
        <v>587</v>
      </c>
      <c r="E27" s="105" t="s">
        <v>654</v>
      </c>
      <c r="F27" s="105" t="s">
        <v>655</v>
      </c>
      <c r="G27" s="106" t="s">
        <v>656</v>
      </c>
      <c r="H27" s="105">
        <v>0</v>
      </c>
      <c r="I27" s="105">
        <v>0</v>
      </c>
      <c r="J27" s="116">
        <v>2020</v>
      </c>
      <c r="K27" s="116">
        <v>6001.1</v>
      </c>
      <c r="L27" s="116">
        <v>316.64</v>
      </c>
      <c r="M27" s="116">
        <v>84.39</v>
      </c>
      <c r="N27" s="116">
        <v>3.8</v>
      </c>
      <c r="O27" s="116">
        <v>0</v>
      </c>
      <c r="P27" s="117">
        <f t="shared" si="0"/>
        <v>1.9</v>
      </c>
    </row>
    <row r="28" ht="14.5" spans="1:16">
      <c r="A28" s="104">
        <v>202201</v>
      </c>
      <c r="B28" s="109" t="s">
        <v>216</v>
      </c>
      <c r="C28" s="105" t="s">
        <v>570</v>
      </c>
      <c r="D28" s="105" t="s">
        <v>571</v>
      </c>
      <c r="E28" s="105" t="s">
        <v>657</v>
      </c>
      <c r="F28" s="105" t="s">
        <v>658</v>
      </c>
      <c r="G28" s="106" t="s">
        <v>659</v>
      </c>
      <c r="H28" s="105">
        <v>0</v>
      </c>
      <c r="I28" s="105">
        <v>0</v>
      </c>
      <c r="J28" s="116">
        <v>8020</v>
      </c>
      <c r="K28" s="116">
        <v>19040.3</v>
      </c>
      <c r="L28" s="116">
        <v>316.64</v>
      </c>
      <c r="M28" s="116">
        <v>84.39</v>
      </c>
      <c r="N28" s="116">
        <v>3.8</v>
      </c>
      <c r="O28" s="116">
        <v>0</v>
      </c>
      <c r="P28" s="117">
        <f t="shared" si="0"/>
        <v>1.9</v>
      </c>
    </row>
    <row r="29" ht="14.5" spans="1:16">
      <c r="A29" s="104">
        <v>202201</v>
      </c>
      <c r="B29" s="110" t="s">
        <v>660</v>
      </c>
      <c r="C29" s="105" t="s">
        <v>661</v>
      </c>
      <c r="D29" s="105" t="s">
        <v>576</v>
      </c>
      <c r="E29" s="105" t="s">
        <v>662</v>
      </c>
      <c r="F29" s="105" t="s">
        <v>663</v>
      </c>
      <c r="G29" s="106" t="s">
        <v>664</v>
      </c>
      <c r="H29" s="105">
        <v>0</v>
      </c>
      <c r="I29" s="105">
        <v>0</v>
      </c>
      <c r="J29" s="116">
        <v>5896</v>
      </c>
      <c r="K29" s="116">
        <v>14532</v>
      </c>
      <c r="L29" s="116">
        <v>316.64</v>
      </c>
      <c r="M29" s="116">
        <v>84.39</v>
      </c>
      <c r="N29" s="116">
        <v>3.8</v>
      </c>
      <c r="O29" s="116">
        <v>1474</v>
      </c>
      <c r="P29" s="117">
        <f t="shared" si="0"/>
        <v>1.9</v>
      </c>
    </row>
    <row r="30" ht="14.5" spans="1:16">
      <c r="A30" s="104">
        <v>202201</v>
      </c>
      <c r="B30" s="107" t="s">
        <v>416</v>
      </c>
      <c r="C30" s="105" t="s">
        <v>580</v>
      </c>
      <c r="D30" s="105" t="s">
        <v>587</v>
      </c>
      <c r="E30" s="105" t="s">
        <v>665</v>
      </c>
      <c r="F30" s="105" t="s">
        <v>666</v>
      </c>
      <c r="G30" s="106" t="s">
        <v>667</v>
      </c>
      <c r="H30" s="105">
        <v>0</v>
      </c>
      <c r="I30" s="105">
        <v>0</v>
      </c>
      <c r="J30" s="116">
        <v>4133</v>
      </c>
      <c r="K30" s="116">
        <v>9352.4</v>
      </c>
      <c r="L30" s="116">
        <v>316.64</v>
      </c>
      <c r="M30" s="116">
        <v>84.39</v>
      </c>
      <c r="N30" s="116">
        <v>3.8</v>
      </c>
      <c r="O30" s="116">
        <v>300</v>
      </c>
      <c r="P30" s="117">
        <f t="shared" si="0"/>
        <v>1.9</v>
      </c>
    </row>
    <row r="31" ht="14.5" spans="1:16">
      <c r="A31" s="104">
        <v>202201</v>
      </c>
      <c r="B31" s="110" t="s">
        <v>430</v>
      </c>
      <c r="C31" s="105" t="s">
        <v>570</v>
      </c>
      <c r="D31" s="105" t="s">
        <v>587</v>
      </c>
      <c r="E31" s="105" t="s">
        <v>668</v>
      </c>
      <c r="F31" s="105" t="s">
        <v>669</v>
      </c>
      <c r="G31" s="106" t="s">
        <v>670</v>
      </c>
      <c r="H31" s="105">
        <v>0</v>
      </c>
      <c r="I31" s="105">
        <v>0</v>
      </c>
      <c r="J31" s="116">
        <v>3038</v>
      </c>
      <c r="K31" s="116">
        <v>7932.73</v>
      </c>
      <c r="L31" s="116">
        <v>316.64</v>
      </c>
      <c r="M31" s="116">
        <v>84.39</v>
      </c>
      <c r="N31" s="116">
        <v>3.8</v>
      </c>
      <c r="O31" s="116">
        <v>0</v>
      </c>
      <c r="P31" s="117">
        <f t="shared" si="0"/>
        <v>1.9</v>
      </c>
    </row>
    <row r="32" ht="14.5" spans="1:16">
      <c r="A32" s="104">
        <v>202201</v>
      </c>
      <c r="B32" s="110" t="s">
        <v>344</v>
      </c>
      <c r="C32" s="105" t="s">
        <v>575</v>
      </c>
      <c r="D32" s="105" t="s">
        <v>671</v>
      </c>
      <c r="E32" s="105" t="s">
        <v>672</v>
      </c>
      <c r="F32" s="105" t="s">
        <v>578</v>
      </c>
      <c r="G32" s="106" t="s">
        <v>673</v>
      </c>
      <c r="H32" s="105">
        <v>0</v>
      </c>
      <c r="I32" s="105">
        <v>0</v>
      </c>
      <c r="J32" s="116">
        <v>8800</v>
      </c>
      <c r="K32" s="116">
        <v>21706</v>
      </c>
      <c r="L32" s="116">
        <v>273.28</v>
      </c>
      <c r="M32" s="116">
        <v>74.52</v>
      </c>
      <c r="N32" s="116">
        <v>14.9</v>
      </c>
      <c r="O32" s="116">
        <v>890</v>
      </c>
      <c r="P32" s="117">
        <f t="shared" si="0"/>
        <v>1.9</v>
      </c>
    </row>
    <row r="33" ht="14.5" spans="1:16">
      <c r="A33" s="104">
        <v>202201</v>
      </c>
      <c r="B33" s="110" t="s">
        <v>298</v>
      </c>
      <c r="C33" s="105" t="s">
        <v>625</v>
      </c>
      <c r="D33" s="105" t="s">
        <v>587</v>
      </c>
      <c r="E33" s="105" t="s">
        <v>674</v>
      </c>
      <c r="F33" s="105" t="s">
        <v>675</v>
      </c>
      <c r="G33" s="106" t="s">
        <v>676</v>
      </c>
      <c r="H33" s="105">
        <v>0</v>
      </c>
      <c r="I33" s="105">
        <v>0</v>
      </c>
      <c r="J33" s="116">
        <v>2532</v>
      </c>
      <c r="K33" s="116">
        <v>7050.3</v>
      </c>
      <c r="L33" s="116">
        <v>316.64</v>
      </c>
      <c r="M33" s="116">
        <v>84.39</v>
      </c>
      <c r="N33" s="116">
        <v>3.8</v>
      </c>
      <c r="O33" s="116">
        <v>0</v>
      </c>
      <c r="P33" s="117">
        <f t="shared" si="0"/>
        <v>1.9</v>
      </c>
    </row>
    <row r="34" ht="14.5" spans="1:16">
      <c r="A34" s="104">
        <v>202201</v>
      </c>
      <c r="B34" s="111" t="s">
        <v>677</v>
      </c>
      <c r="C34" s="105" t="s">
        <v>580</v>
      </c>
      <c r="D34" s="105" t="s">
        <v>587</v>
      </c>
      <c r="E34" s="105" t="s">
        <v>678</v>
      </c>
      <c r="F34" s="105" t="s">
        <v>679</v>
      </c>
      <c r="G34" s="106" t="s">
        <v>680</v>
      </c>
      <c r="H34" s="105">
        <v>0</v>
      </c>
      <c r="I34" s="105">
        <v>0</v>
      </c>
      <c r="J34" s="116">
        <v>2369</v>
      </c>
      <c r="K34" s="116">
        <v>5159.1</v>
      </c>
      <c r="L34" s="116">
        <v>316.64</v>
      </c>
      <c r="M34" s="116">
        <v>84.39</v>
      </c>
      <c r="N34" s="116">
        <v>3.8</v>
      </c>
      <c r="O34" s="116">
        <v>0</v>
      </c>
      <c r="P34" s="117">
        <f t="shared" si="0"/>
        <v>1.9</v>
      </c>
    </row>
    <row r="35" ht="14.5" spans="1:16">
      <c r="A35" s="104">
        <v>202201</v>
      </c>
      <c r="B35" s="112" t="s">
        <v>681</v>
      </c>
      <c r="C35" s="105" t="s">
        <v>619</v>
      </c>
      <c r="D35" s="105" t="s">
        <v>587</v>
      </c>
      <c r="E35" s="105" t="s">
        <v>682</v>
      </c>
      <c r="F35" s="105" t="s">
        <v>683</v>
      </c>
      <c r="G35" s="106" t="s">
        <v>684</v>
      </c>
      <c r="H35" s="105">
        <v>0</v>
      </c>
      <c r="I35" s="105">
        <v>0</v>
      </c>
      <c r="J35" s="116">
        <v>10000</v>
      </c>
      <c r="K35" s="116">
        <v>38855.22</v>
      </c>
      <c r="L35" s="116">
        <v>316.64</v>
      </c>
      <c r="M35" s="116">
        <v>84.39</v>
      </c>
      <c r="N35" s="116">
        <v>3.8</v>
      </c>
      <c r="O35" s="116">
        <v>0</v>
      </c>
      <c r="P35" s="117">
        <f t="shared" si="0"/>
        <v>1.9</v>
      </c>
    </row>
    <row r="36" ht="14.5" spans="1:16">
      <c r="A36" s="104">
        <v>202201</v>
      </c>
      <c r="B36" s="110" t="s">
        <v>355</v>
      </c>
      <c r="C36" s="105" t="s">
        <v>619</v>
      </c>
      <c r="D36" s="105" t="s">
        <v>587</v>
      </c>
      <c r="E36" s="105" t="s">
        <v>685</v>
      </c>
      <c r="F36" s="105" t="s">
        <v>686</v>
      </c>
      <c r="G36" s="106" t="s">
        <v>687</v>
      </c>
      <c r="H36" s="105" t="s">
        <v>623</v>
      </c>
      <c r="I36" s="105">
        <v>0</v>
      </c>
      <c r="J36" s="116">
        <v>2120</v>
      </c>
      <c r="K36" s="116">
        <v>7977.51</v>
      </c>
      <c r="L36" s="116">
        <v>316.64</v>
      </c>
      <c r="M36" s="116">
        <v>84.39</v>
      </c>
      <c r="N36" s="116">
        <v>3.8</v>
      </c>
      <c r="O36" s="116">
        <v>0</v>
      </c>
      <c r="P36" s="117">
        <f t="shared" si="0"/>
        <v>1.9</v>
      </c>
    </row>
    <row r="37" ht="14.5" spans="1:16">
      <c r="A37" s="104">
        <v>202201</v>
      </c>
      <c r="B37" s="110" t="s">
        <v>688</v>
      </c>
      <c r="C37" s="105" t="s">
        <v>625</v>
      </c>
      <c r="D37" s="105" t="s">
        <v>571</v>
      </c>
      <c r="E37" s="105" t="s">
        <v>689</v>
      </c>
      <c r="F37" s="105" t="s">
        <v>690</v>
      </c>
      <c r="G37" s="106" t="s">
        <v>691</v>
      </c>
      <c r="H37" s="105">
        <v>0</v>
      </c>
      <c r="I37" s="105">
        <v>0</v>
      </c>
      <c r="J37" s="116">
        <v>10640</v>
      </c>
      <c r="K37" s="116">
        <v>24668.5</v>
      </c>
      <c r="L37" s="116">
        <v>316.64</v>
      </c>
      <c r="M37" s="116">
        <v>84.39</v>
      </c>
      <c r="N37" s="116">
        <v>3.8</v>
      </c>
      <c r="O37" s="116">
        <v>2592</v>
      </c>
      <c r="P37" s="117">
        <f t="shared" si="0"/>
        <v>1.9</v>
      </c>
    </row>
    <row r="38" ht="14.5" spans="1:16">
      <c r="A38" s="104">
        <v>202201</v>
      </c>
      <c r="B38" s="60" t="s">
        <v>692</v>
      </c>
      <c r="C38" s="105" t="s">
        <v>570</v>
      </c>
      <c r="D38" s="105" t="s">
        <v>587</v>
      </c>
      <c r="E38" s="105" t="s">
        <v>693</v>
      </c>
      <c r="F38" s="105" t="s">
        <v>694</v>
      </c>
      <c r="G38" s="106" t="s">
        <v>695</v>
      </c>
      <c r="H38" s="105">
        <v>0</v>
      </c>
      <c r="I38" s="105" t="s">
        <v>696</v>
      </c>
      <c r="J38" s="116">
        <v>3600</v>
      </c>
      <c r="K38" s="116">
        <v>2988.93</v>
      </c>
      <c r="L38" s="116">
        <v>478</v>
      </c>
      <c r="M38" s="116">
        <v>119.5</v>
      </c>
      <c r="N38" s="116">
        <v>29.88</v>
      </c>
      <c r="O38" s="116">
        <v>345</v>
      </c>
      <c r="P38" s="117">
        <f t="shared" si="0"/>
        <v>1.9</v>
      </c>
    </row>
    <row r="39" ht="14.5" spans="1:16">
      <c r="A39" s="104">
        <v>202201</v>
      </c>
      <c r="B39" s="110" t="s">
        <v>420</v>
      </c>
      <c r="C39" s="105" t="s">
        <v>580</v>
      </c>
      <c r="D39" s="105" t="s">
        <v>587</v>
      </c>
      <c r="E39" s="105" t="s">
        <v>697</v>
      </c>
      <c r="F39" s="105" t="s">
        <v>698</v>
      </c>
      <c r="G39" s="106" t="s">
        <v>699</v>
      </c>
      <c r="H39" s="105">
        <v>0</v>
      </c>
      <c r="I39" s="105">
        <v>0</v>
      </c>
      <c r="J39" s="116">
        <v>4536</v>
      </c>
      <c r="K39" s="116">
        <v>10533</v>
      </c>
      <c r="L39" s="116">
        <v>316.64</v>
      </c>
      <c r="M39" s="116">
        <v>84.39</v>
      </c>
      <c r="N39" s="116">
        <v>3.8</v>
      </c>
      <c r="O39" s="116">
        <v>300</v>
      </c>
      <c r="P39" s="117">
        <f t="shared" si="0"/>
        <v>1.9</v>
      </c>
    </row>
    <row r="40" ht="14.5" spans="1:16">
      <c r="A40" s="104">
        <v>202201</v>
      </c>
      <c r="B40" s="110" t="s">
        <v>424</v>
      </c>
      <c r="C40" s="105" t="s">
        <v>570</v>
      </c>
      <c r="D40" s="105" t="s">
        <v>587</v>
      </c>
      <c r="E40" s="105" t="s">
        <v>700</v>
      </c>
      <c r="F40" s="105" t="s">
        <v>617</v>
      </c>
      <c r="G40" s="106" t="s">
        <v>701</v>
      </c>
      <c r="H40" s="105">
        <v>0</v>
      </c>
      <c r="I40" s="105">
        <v>0</v>
      </c>
      <c r="J40" s="116">
        <v>2363</v>
      </c>
      <c r="K40" s="116">
        <v>8890.41</v>
      </c>
      <c r="L40" s="116">
        <v>316.64</v>
      </c>
      <c r="M40" s="116">
        <v>84.39</v>
      </c>
      <c r="N40" s="116">
        <v>3.8</v>
      </c>
      <c r="O40" s="116">
        <v>0</v>
      </c>
      <c r="P40" s="117">
        <f t="shared" si="0"/>
        <v>1.9</v>
      </c>
    </row>
    <row r="41" ht="14.5" spans="1:16">
      <c r="A41" s="104">
        <v>202201</v>
      </c>
      <c r="B41" s="110" t="s">
        <v>277</v>
      </c>
      <c r="C41" s="105" t="s">
        <v>619</v>
      </c>
      <c r="D41" s="105" t="s">
        <v>587</v>
      </c>
      <c r="E41" s="105" t="s">
        <v>702</v>
      </c>
      <c r="F41" s="105" t="s">
        <v>703</v>
      </c>
      <c r="G41" s="106" t="s">
        <v>704</v>
      </c>
      <c r="H41" s="105" t="s">
        <v>623</v>
      </c>
      <c r="I41" s="105">
        <v>0</v>
      </c>
      <c r="J41" s="116">
        <v>1900</v>
      </c>
      <c r="K41" s="116">
        <v>4685.23</v>
      </c>
      <c r="L41" s="116">
        <v>316.64</v>
      </c>
      <c r="M41" s="116">
        <v>84.39</v>
      </c>
      <c r="N41" s="116">
        <v>3.8</v>
      </c>
      <c r="O41" s="116">
        <v>0</v>
      </c>
      <c r="P41" s="117">
        <f t="shared" si="0"/>
        <v>1.9</v>
      </c>
    </row>
    <row r="42" ht="14.5" spans="1:16">
      <c r="A42" s="104">
        <v>202201</v>
      </c>
      <c r="B42" s="110" t="s">
        <v>502</v>
      </c>
      <c r="C42" s="105" t="s">
        <v>619</v>
      </c>
      <c r="D42" s="105" t="s">
        <v>576</v>
      </c>
      <c r="E42" s="105" t="s">
        <v>705</v>
      </c>
      <c r="F42" s="105" t="s">
        <v>706</v>
      </c>
      <c r="G42" s="106" t="s">
        <v>707</v>
      </c>
      <c r="H42" s="105">
        <v>0</v>
      </c>
      <c r="I42" s="105" t="s">
        <v>591</v>
      </c>
      <c r="J42" s="116">
        <v>3660</v>
      </c>
      <c r="K42" s="116">
        <v>9896</v>
      </c>
      <c r="L42" s="116">
        <v>316.64</v>
      </c>
      <c r="M42" s="116">
        <v>84.39</v>
      </c>
      <c r="N42" s="116">
        <v>3.8</v>
      </c>
      <c r="O42" s="116">
        <v>0</v>
      </c>
      <c r="P42" s="117">
        <f t="shared" si="0"/>
        <v>1.9</v>
      </c>
    </row>
    <row r="43" ht="14.5" spans="1:16">
      <c r="A43" s="104">
        <v>202201</v>
      </c>
      <c r="B43" s="60" t="s">
        <v>708</v>
      </c>
      <c r="C43" s="105" t="s">
        <v>575</v>
      </c>
      <c r="D43" s="105" t="s">
        <v>587</v>
      </c>
      <c r="E43" s="105" t="s">
        <v>709</v>
      </c>
      <c r="F43" s="105" t="s">
        <v>710</v>
      </c>
      <c r="G43" s="106" t="s">
        <v>711</v>
      </c>
      <c r="H43" s="105">
        <v>0</v>
      </c>
      <c r="I43" s="105">
        <v>0</v>
      </c>
      <c r="J43" s="116">
        <v>3000</v>
      </c>
      <c r="K43" s="116">
        <v>7750</v>
      </c>
      <c r="L43" s="116">
        <v>316.64</v>
      </c>
      <c r="M43" s="116">
        <v>84.39</v>
      </c>
      <c r="N43" s="116">
        <v>3.8</v>
      </c>
      <c r="O43" s="116">
        <v>0</v>
      </c>
      <c r="P43" s="117">
        <f t="shared" si="0"/>
        <v>1.9</v>
      </c>
    </row>
    <row r="44" ht="14.5" spans="1:16">
      <c r="A44" s="104">
        <v>202201</v>
      </c>
      <c r="B44" s="60" t="s">
        <v>204</v>
      </c>
      <c r="C44" s="105" t="s">
        <v>625</v>
      </c>
      <c r="D44" s="105" t="s">
        <v>587</v>
      </c>
      <c r="E44" s="105" t="s">
        <v>712</v>
      </c>
      <c r="F44" s="105" t="s">
        <v>713</v>
      </c>
      <c r="G44" s="106" t="s">
        <v>714</v>
      </c>
      <c r="H44" s="105">
        <v>0</v>
      </c>
      <c r="I44" s="105">
        <v>0</v>
      </c>
      <c r="J44" s="116">
        <v>1958</v>
      </c>
      <c r="K44" s="116">
        <v>5522.3</v>
      </c>
      <c r="L44" s="116">
        <v>316.64</v>
      </c>
      <c r="M44" s="116">
        <v>84.39</v>
      </c>
      <c r="N44" s="116">
        <v>3.8</v>
      </c>
      <c r="O44" s="116">
        <v>0</v>
      </c>
      <c r="P44" s="117">
        <f t="shared" si="0"/>
        <v>1.9</v>
      </c>
    </row>
    <row r="45" ht="14.5" spans="1:16">
      <c r="A45" s="104">
        <v>202201</v>
      </c>
      <c r="B45" s="60" t="s">
        <v>715</v>
      </c>
      <c r="C45" s="105" t="s">
        <v>625</v>
      </c>
      <c r="D45" s="105" t="s">
        <v>587</v>
      </c>
      <c r="E45" s="105" t="s">
        <v>716</v>
      </c>
      <c r="F45" s="105" t="s">
        <v>675</v>
      </c>
      <c r="G45" s="106" t="s">
        <v>717</v>
      </c>
      <c r="H45" s="105">
        <v>0</v>
      </c>
      <c r="I45" s="105">
        <v>0</v>
      </c>
      <c r="J45" s="116">
        <v>3280</v>
      </c>
      <c r="K45" s="116">
        <v>9091.06</v>
      </c>
      <c r="L45" s="116">
        <v>316.64</v>
      </c>
      <c r="M45" s="116">
        <v>84.39</v>
      </c>
      <c r="N45" s="116">
        <v>3.8</v>
      </c>
      <c r="O45" s="116">
        <v>0</v>
      </c>
      <c r="P45" s="117">
        <f t="shared" si="0"/>
        <v>1.9</v>
      </c>
    </row>
    <row r="46" ht="14.5" spans="1:16">
      <c r="A46" s="104">
        <v>202201</v>
      </c>
      <c r="B46" s="60" t="s">
        <v>413</v>
      </c>
      <c r="C46" s="105" t="s">
        <v>570</v>
      </c>
      <c r="D46" s="105" t="s">
        <v>587</v>
      </c>
      <c r="E46" s="105" t="s">
        <v>718</v>
      </c>
      <c r="F46" s="105" t="s">
        <v>638</v>
      </c>
      <c r="G46" s="106" t="s">
        <v>719</v>
      </c>
      <c r="H46" s="105">
        <v>0</v>
      </c>
      <c r="I46" s="105">
        <v>0</v>
      </c>
      <c r="J46" s="116">
        <v>2993</v>
      </c>
      <c r="K46" s="116">
        <v>7693.44</v>
      </c>
      <c r="L46" s="116">
        <v>316.64</v>
      </c>
      <c r="M46" s="116">
        <v>84.39</v>
      </c>
      <c r="N46" s="116">
        <v>3.8</v>
      </c>
      <c r="O46" s="116">
        <v>0</v>
      </c>
      <c r="P46" s="117">
        <f t="shared" si="0"/>
        <v>1.9</v>
      </c>
    </row>
    <row r="47" ht="14.5" spans="1:16">
      <c r="A47" s="104">
        <v>202201</v>
      </c>
      <c r="B47" s="60" t="s">
        <v>393</v>
      </c>
      <c r="C47" s="105" t="s">
        <v>570</v>
      </c>
      <c r="D47" s="105" t="s">
        <v>587</v>
      </c>
      <c r="E47" s="105" t="s">
        <v>720</v>
      </c>
      <c r="F47" s="105" t="s">
        <v>721</v>
      </c>
      <c r="G47" s="106" t="s">
        <v>722</v>
      </c>
      <c r="H47" s="105">
        <v>0</v>
      </c>
      <c r="I47" s="105">
        <v>0</v>
      </c>
      <c r="J47" s="116">
        <v>2475</v>
      </c>
      <c r="K47" s="116">
        <v>7140.43</v>
      </c>
      <c r="L47" s="116">
        <v>316.64</v>
      </c>
      <c r="M47" s="116">
        <v>84.39</v>
      </c>
      <c r="N47" s="116">
        <v>3.8</v>
      </c>
      <c r="O47" s="116">
        <v>0</v>
      </c>
      <c r="P47" s="117">
        <f t="shared" si="0"/>
        <v>1.9</v>
      </c>
    </row>
    <row r="48" ht="14.5" spans="1:16">
      <c r="A48" s="104">
        <v>202201</v>
      </c>
      <c r="B48" s="60" t="s">
        <v>723</v>
      </c>
      <c r="C48" s="105" t="s">
        <v>570</v>
      </c>
      <c r="D48" s="105" t="s">
        <v>587</v>
      </c>
      <c r="E48" s="105" t="s">
        <v>724</v>
      </c>
      <c r="F48" s="105" t="s">
        <v>725</v>
      </c>
      <c r="G48" s="106" t="s">
        <v>726</v>
      </c>
      <c r="H48" s="105">
        <v>0</v>
      </c>
      <c r="I48" s="105">
        <v>0</v>
      </c>
      <c r="J48" s="116">
        <v>3600</v>
      </c>
      <c r="K48" s="116">
        <v>8448.62</v>
      </c>
      <c r="L48" s="116">
        <v>316.64</v>
      </c>
      <c r="M48" s="116">
        <v>84.39</v>
      </c>
      <c r="N48" s="116">
        <v>3.8</v>
      </c>
      <c r="O48" s="116">
        <v>500</v>
      </c>
      <c r="P48" s="117">
        <f t="shared" si="0"/>
        <v>1.9</v>
      </c>
    </row>
    <row r="49" ht="14.5" spans="1:16">
      <c r="A49" s="104">
        <v>202201</v>
      </c>
      <c r="B49" s="60" t="s">
        <v>252</v>
      </c>
      <c r="C49" s="105" t="s">
        <v>570</v>
      </c>
      <c r="D49" s="105" t="s">
        <v>587</v>
      </c>
      <c r="E49" s="105" t="s">
        <v>727</v>
      </c>
      <c r="F49" s="105" t="s">
        <v>638</v>
      </c>
      <c r="G49" s="106" t="s">
        <v>728</v>
      </c>
      <c r="H49" s="105">
        <v>0</v>
      </c>
      <c r="I49" s="105">
        <v>0</v>
      </c>
      <c r="J49" s="116">
        <v>2993</v>
      </c>
      <c r="K49" s="116">
        <v>10719.12</v>
      </c>
      <c r="L49" s="116">
        <v>316.64</v>
      </c>
      <c r="M49" s="116">
        <v>84.39</v>
      </c>
      <c r="N49" s="116">
        <v>3.8</v>
      </c>
      <c r="O49" s="116">
        <v>350</v>
      </c>
      <c r="P49" s="117">
        <f t="shared" si="0"/>
        <v>1.9</v>
      </c>
    </row>
    <row r="50" ht="14.5" spans="1:16">
      <c r="A50" s="104">
        <v>202201</v>
      </c>
      <c r="B50" s="60" t="s">
        <v>427</v>
      </c>
      <c r="C50" s="105" t="s">
        <v>625</v>
      </c>
      <c r="D50" s="105" t="s">
        <v>671</v>
      </c>
      <c r="E50" s="105" t="s">
        <v>729</v>
      </c>
      <c r="F50" s="105" t="s">
        <v>730</v>
      </c>
      <c r="G50" s="106" t="s">
        <v>731</v>
      </c>
      <c r="H50" s="105">
        <v>0</v>
      </c>
      <c r="I50" s="105">
        <v>0</v>
      </c>
      <c r="J50" s="116">
        <v>5200</v>
      </c>
      <c r="K50" s="116">
        <v>12831</v>
      </c>
      <c r="L50" s="116">
        <v>316.64</v>
      </c>
      <c r="M50" s="116">
        <v>84.39</v>
      </c>
      <c r="N50" s="116">
        <v>3.8</v>
      </c>
      <c r="O50" s="116">
        <v>520</v>
      </c>
      <c r="P50" s="117">
        <f t="shared" si="0"/>
        <v>1.9</v>
      </c>
    </row>
    <row r="51" ht="14.5" spans="1:16">
      <c r="A51" s="104">
        <v>202201</v>
      </c>
      <c r="B51" s="60" t="s">
        <v>447</v>
      </c>
      <c r="C51" s="105" t="s">
        <v>575</v>
      </c>
      <c r="D51" s="105" t="s">
        <v>587</v>
      </c>
      <c r="E51" s="105" t="s">
        <v>732</v>
      </c>
      <c r="F51" s="105" t="s">
        <v>710</v>
      </c>
      <c r="G51" s="106" t="s">
        <v>733</v>
      </c>
      <c r="H51" s="105">
        <v>0</v>
      </c>
      <c r="I51" s="105">
        <v>0</v>
      </c>
      <c r="J51" s="116">
        <v>3000</v>
      </c>
      <c r="K51" s="116">
        <v>10300</v>
      </c>
      <c r="L51" s="116">
        <v>316.64</v>
      </c>
      <c r="M51" s="116">
        <v>84.39</v>
      </c>
      <c r="N51" s="116">
        <v>3.8</v>
      </c>
      <c r="O51" s="116">
        <v>0</v>
      </c>
      <c r="P51" s="117">
        <f t="shared" si="0"/>
        <v>1.9</v>
      </c>
    </row>
    <row r="52" ht="14.5" spans="1:16">
      <c r="A52" s="104">
        <v>202201</v>
      </c>
      <c r="B52" s="60" t="s">
        <v>401</v>
      </c>
      <c r="C52" s="105" t="s">
        <v>619</v>
      </c>
      <c r="D52" s="105" t="s">
        <v>587</v>
      </c>
      <c r="E52" s="105" t="s">
        <v>734</v>
      </c>
      <c r="F52" s="105" t="s">
        <v>735</v>
      </c>
      <c r="G52" s="106" t="s">
        <v>736</v>
      </c>
      <c r="H52" s="105">
        <v>0</v>
      </c>
      <c r="I52" s="105" t="s">
        <v>591</v>
      </c>
      <c r="J52" s="116">
        <v>2240</v>
      </c>
      <c r="K52" s="116">
        <v>6521.1</v>
      </c>
      <c r="L52" s="116">
        <v>316.64</v>
      </c>
      <c r="M52" s="116">
        <v>84.39</v>
      </c>
      <c r="N52" s="116">
        <v>3.8</v>
      </c>
      <c r="O52" s="116">
        <v>0</v>
      </c>
      <c r="P52" s="117">
        <f t="shared" si="0"/>
        <v>1.9</v>
      </c>
    </row>
    <row r="53" ht="14.5" spans="1:16">
      <c r="A53" s="104">
        <v>202201</v>
      </c>
      <c r="B53" s="60" t="s">
        <v>321</v>
      </c>
      <c r="C53" s="105" t="s">
        <v>570</v>
      </c>
      <c r="D53" s="105" t="s">
        <v>587</v>
      </c>
      <c r="E53" s="105" t="s">
        <v>737</v>
      </c>
      <c r="F53" s="105" t="s">
        <v>738</v>
      </c>
      <c r="G53" s="106" t="s">
        <v>739</v>
      </c>
      <c r="H53" s="105">
        <v>0</v>
      </c>
      <c r="I53" s="105">
        <v>0</v>
      </c>
      <c r="J53" s="116">
        <v>3800</v>
      </c>
      <c r="K53" s="116">
        <v>10653.64</v>
      </c>
      <c r="L53" s="116">
        <v>316.64</v>
      </c>
      <c r="M53" s="116">
        <v>84.39</v>
      </c>
      <c r="N53" s="116">
        <v>3.8</v>
      </c>
      <c r="O53" s="116">
        <v>475</v>
      </c>
      <c r="P53" s="117">
        <f t="shared" si="0"/>
        <v>1.9</v>
      </c>
    </row>
    <row r="54" ht="14.5" spans="1:16">
      <c r="A54" s="104">
        <v>202201</v>
      </c>
      <c r="B54" s="60" t="s">
        <v>388</v>
      </c>
      <c r="C54" s="105" t="s">
        <v>570</v>
      </c>
      <c r="D54" s="105" t="s">
        <v>671</v>
      </c>
      <c r="E54" s="105" t="s">
        <v>740</v>
      </c>
      <c r="F54" s="105" t="s">
        <v>741</v>
      </c>
      <c r="G54" s="106" t="s">
        <v>742</v>
      </c>
      <c r="H54" s="105">
        <v>0</v>
      </c>
      <c r="I54" s="105">
        <v>0</v>
      </c>
      <c r="J54" s="116">
        <v>11800</v>
      </c>
      <c r="K54" s="116">
        <v>32838</v>
      </c>
      <c r="L54" s="116">
        <v>0</v>
      </c>
      <c r="M54" s="116">
        <v>0</v>
      </c>
      <c r="N54" s="116">
        <v>0</v>
      </c>
      <c r="O54" s="116">
        <v>0</v>
      </c>
      <c r="P54" s="117">
        <v>0</v>
      </c>
    </row>
    <row r="55" ht="14.5" spans="1:16">
      <c r="A55" s="104">
        <v>202201</v>
      </c>
      <c r="B55" s="60" t="s">
        <v>279</v>
      </c>
      <c r="C55" s="105" t="s">
        <v>580</v>
      </c>
      <c r="D55" s="105" t="s">
        <v>587</v>
      </c>
      <c r="E55" s="105" t="s">
        <v>743</v>
      </c>
      <c r="F55" s="105" t="s">
        <v>725</v>
      </c>
      <c r="G55" s="106" t="s">
        <v>744</v>
      </c>
      <c r="H55" s="105">
        <v>0</v>
      </c>
      <c r="I55" s="105">
        <v>0</v>
      </c>
      <c r="J55" s="116">
        <v>4334</v>
      </c>
      <c r="K55" s="116">
        <v>10880.27</v>
      </c>
      <c r="L55" s="116">
        <v>316.64</v>
      </c>
      <c r="M55" s="116">
        <v>84.39</v>
      </c>
      <c r="N55" s="116">
        <v>3.8</v>
      </c>
      <c r="O55" s="116">
        <v>0</v>
      </c>
      <c r="P55" s="117">
        <f t="shared" ref="P55:P86" si="1">1900*0.1%</f>
        <v>1.9</v>
      </c>
    </row>
    <row r="56" ht="14.5" spans="1:16">
      <c r="A56" s="104">
        <v>202201</v>
      </c>
      <c r="B56" s="60" t="s">
        <v>219</v>
      </c>
      <c r="C56" s="105" t="s">
        <v>570</v>
      </c>
      <c r="D56" s="105" t="s">
        <v>587</v>
      </c>
      <c r="E56" s="105" t="s">
        <v>745</v>
      </c>
      <c r="F56" s="105" t="s">
        <v>652</v>
      </c>
      <c r="G56" s="106" t="s">
        <v>746</v>
      </c>
      <c r="H56" s="105">
        <v>0</v>
      </c>
      <c r="I56" s="105">
        <v>0</v>
      </c>
      <c r="J56" s="116">
        <v>2993</v>
      </c>
      <c r="K56" s="116">
        <v>9410.6</v>
      </c>
      <c r="L56" s="116">
        <v>316.64</v>
      </c>
      <c r="M56" s="116">
        <v>84.39</v>
      </c>
      <c r="N56" s="116">
        <v>3.8</v>
      </c>
      <c r="O56" s="116">
        <v>500</v>
      </c>
      <c r="P56" s="117">
        <f t="shared" si="1"/>
        <v>1.9</v>
      </c>
    </row>
    <row r="57" ht="14.5" spans="1:16">
      <c r="A57" s="104">
        <v>202201</v>
      </c>
      <c r="B57" s="60" t="s">
        <v>331</v>
      </c>
      <c r="C57" s="105" t="s">
        <v>580</v>
      </c>
      <c r="D57" s="105" t="s">
        <v>587</v>
      </c>
      <c r="E57" s="105" t="s">
        <v>747</v>
      </c>
      <c r="F57" s="105" t="s">
        <v>679</v>
      </c>
      <c r="G57" s="106" t="s">
        <v>748</v>
      </c>
      <c r="H57" s="105">
        <v>0</v>
      </c>
      <c r="I57" s="105">
        <v>0</v>
      </c>
      <c r="J57" s="116">
        <v>3326</v>
      </c>
      <c r="K57" s="116">
        <v>7740.92</v>
      </c>
      <c r="L57" s="116">
        <v>316.64</v>
      </c>
      <c r="M57" s="116">
        <v>84.39</v>
      </c>
      <c r="N57" s="116">
        <v>3.8</v>
      </c>
      <c r="O57" s="116">
        <v>0</v>
      </c>
      <c r="P57" s="117">
        <f t="shared" si="1"/>
        <v>1.9</v>
      </c>
    </row>
    <row r="58" ht="14.5" spans="1:16">
      <c r="A58" s="104">
        <v>202201</v>
      </c>
      <c r="B58" s="60" t="s">
        <v>435</v>
      </c>
      <c r="C58" s="105" t="s">
        <v>575</v>
      </c>
      <c r="D58" s="105" t="s">
        <v>587</v>
      </c>
      <c r="E58" s="105" t="s">
        <v>749</v>
      </c>
      <c r="F58" s="105" t="s">
        <v>710</v>
      </c>
      <c r="G58" s="106" t="s">
        <v>750</v>
      </c>
      <c r="H58" s="105">
        <v>0</v>
      </c>
      <c r="I58" s="105">
        <v>0</v>
      </c>
      <c r="J58" s="116">
        <v>3500</v>
      </c>
      <c r="K58" s="116">
        <v>8350</v>
      </c>
      <c r="L58" s="116">
        <v>316.64</v>
      </c>
      <c r="M58" s="116">
        <v>84.39</v>
      </c>
      <c r="N58" s="116">
        <v>3.8</v>
      </c>
      <c r="O58" s="116">
        <v>0</v>
      </c>
      <c r="P58" s="117">
        <f t="shared" si="1"/>
        <v>1.9</v>
      </c>
    </row>
    <row r="59" ht="14.5" spans="1:16">
      <c r="A59" s="104">
        <v>202201</v>
      </c>
      <c r="B59" s="60" t="s">
        <v>751</v>
      </c>
      <c r="C59" s="105" t="s">
        <v>570</v>
      </c>
      <c r="D59" s="105" t="s">
        <v>587</v>
      </c>
      <c r="E59" s="105" t="s">
        <v>752</v>
      </c>
      <c r="F59" s="105" t="s">
        <v>753</v>
      </c>
      <c r="G59" s="106" t="s">
        <v>754</v>
      </c>
      <c r="H59" s="105">
        <v>0</v>
      </c>
      <c r="I59" s="105">
        <v>0</v>
      </c>
      <c r="J59" s="116">
        <v>2250</v>
      </c>
      <c r="K59" s="116">
        <v>6780.55</v>
      </c>
      <c r="L59" s="116">
        <v>316.64</v>
      </c>
      <c r="M59" s="116">
        <v>84.39</v>
      </c>
      <c r="N59" s="116">
        <v>3.8</v>
      </c>
      <c r="O59" s="116">
        <v>0</v>
      </c>
      <c r="P59" s="117">
        <f t="shared" si="1"/>
        <v>1.9</v>
      </c>
    </row>
    <row r="60" ht="14.5" spans="1:16">
      <c r="A60" s="104">
        <v>202201</v>
      </c>
      <c r="B60" s="60" t="s">
        <v>359</v>
      </c>
      <c r="C60" s="105" t="s">
        <v>570</v>
      </c>
      <c r="D60" s="105" t="s">
        <v>587</v>
      </c>
      <c r="E60" s="105" t="s">
        <v>755</v>
      </c>
      <c r="F60" s="105" t="s">
        <v>753</v>
      </c>
      <c r="G60" s="106" t="s">
        <v>756</v>
      </c>
      <c r="H60" s="105">
        <v>0</v>
      </c>
      <c r="I60" s="105">
        <v>0</v>
      </c>
      <c r="J60" s="116">
        <v>2138</v>
      </c>
      <c r="K60" s="116">
        <v>6032.11</v>
      </c>
      <c r="L60" s="116">
        <v>316.64</v>
      </c>
      <c r="M60" s="116">
        <v>84.39</v>
      </c>
      <c r="N60" s="116">
        <v>3.8</v>
      </c>
      <c r="O60" s="116">
        <v>0</v>
      </c>
      <c r="P60" s="117">
        <f t="shared" si="1"/>
        <v>1.9</v>
      </c>
    </row>
    <row r="61" ht="14.5" spans="1:16">
      <c r="A61" s="104">
        <v>202201</v>
      </c>
      <c r="B61" s="62" t="s">
        <v>441</v>
      </c>
      <c r="C61" s="105" t="s">
        <v>570</v>
      </c>
      <c r="D61" s="105" t="s">
        <v>587</v>
      </c>
      <c r="E61" s="105" t="s">
        <v>757</v>
      </c>
      <c r="F61" s="105" t="s">
        <v>758</v>
      </c>
      <c r="G61" s="106" t="s">
        <v>759</v>
      </c>
      <c r="H61" s="105">
        <v>0</v>
      </c>
      <c r="I61" s="105">
        <v>0</v>
      </c>
      <c r="J61" s="116">
        <v>2000</v>
      </c>
      <c r="K61" s="116">
        <v>6415.28</v>
      </c>
      <c r="L61" s="116">
        <v>316.64</v>
      </c>
      <c r="M61" s="116">
        <v>84.39</v>
      </c>
      <c r="N61" s="116">
        <v>3.8</v>
      </c>
      <c r="O61" s="116">
        <v>0</v>
      </c>
      <c r="P61" s="117">
        <f t="shared" si="1"/>
        <v>1.9</v>
      </c>
    </row>
    <row r="62" ht="14.5" spans="1:16">
      <c r="A62" s="104">
        <v>202201</v>
      </c>
      <c r="B62" s="62" t="s">
        <v>256</v>
      </c>
      <c r="C62" s="105" t="s">
        <v>592</v>
      </c>
      <c r="D62" s="105" t="s">
        <v>587</v>
      </c>
      <c r="E62" s="105" t="s">
        <v>760</v>
      </c>
      <c r="F62" s="105" t="s">
        <v>761</v>
      </c>
      <c r="G62" s="106" t="s">
        <v>762</v>
      </c>
      <c r="H62" s="105">
        <v>0</v>
      </c>
      <c r="I62" s="105">
        <v>0</v>
      </c>
      <c r="J62" s="116">
        <v>2400</v>
      </c>
      <c r="K62" s="116">
        <v>6603.69</v>
      </c>
      <c r="L62" s="116">
        <v>316.64</v>
      </c>
      <c r="M62" s="116">
        <v>84.39</v>
      </c>
      <c r="N62" s="116">
        <v>3.8</v>
      </c>
      <c r="O62" s="116">
        <v>0</v>
      </c>
      <c r="P62" s="117">
        <f t="shared" si="1"/>
        <v>1.9</v>
      </c>
    </row>
    <row r="63" ht="14.5" spans="1:16">
      <c r="A63" s="104">
        <v>202201</v>
      </c>
      <c r="B63" s="62" t="s">
        <v>318</v>
      </c>
      <c r="C63" s="105" t="s">
        <v>570</v>
      </c>
      <c r="D63" s="105" t="s">
        <v>587</v>
      </c>
      <c r="E63" s="105" t="s">
        <v>763</v>
      </c>
      <c r="F63" s="105" t="s">
        <v>725</v>
      </c>
      <c r="G63" s="106" t="s">
        <v>762</v>
      </c>
      <c r="H63" s="105">
        <v>0</v>
      </c>
      <c r="I63" s="105" t="s">
        <v>591</v>
      </c>
      <c r="J63" s="116">
        <v>2475</v>
      </c>
      <c r="K63" s="116">
        <v>6000</v>
      </c>
      <c r="L63" s="116">
        <v>316.64</v>
      </c>
      <c r="M63" s="116">
        <v>84.39</v>
      </c>
      <c r="N63" s="116">
        <v>3.8</v>
      </c>
      <c r="O63" s="116">
        <v>0</v>
      </c>
      <c r="P63" s="117">
        <f t="shared" si="1"/>
        <v>1.9</v>
      </c>
    </row>
    <row r="64" ht="14.5" spans="1:16">
      <c r="A64" s="104">
        <v>202201</v>
      </c>
      <c r="B64" s="62" t="s">
        <v>332</v>
      </c>
      <c r="C64" s="105" t="s">
        <v>592</v>
      </c>
      <c r="D64" s="105" t="s">
        <v>764</v>
      </c>
      <c r="E64" s="105" t="s">
        <v>765</v>
      </c>
      <c r="F64" s="105" t="s">
        <v>766</v>
      </c>
      <c r="G64" s="106" t="s">
        <v>767</v>
      </c>
      <c r="H64" s="105">
        <v>0</v>
      </c>
      <c r="I64" s="105">
        <v>0</v>
      </c>
      <c r="J64" s="116">
        <v>4460</v>
      </c>
      <c r="K64" s="116">
        <v>12050</v>
      </c>
      <c r="L64" s="116">
        <v>316.64</v>
      </c>
      <c r="M64" s="116">
        <v>84.39</v>
      </c>
      <c r="N64" s="116">
        <v>3.8</v>
      </c>
      <c r="O64" s="116">
        <v>86</v>
      </c>
      <c r="P64" s="117">
        <f t="shared" si="1"/>
        <v>1.9</v>
      </c>
    </row>
    <row r="65" ht="14.5" spans="1:16">
      <c r="A65" s="104">
        <v>202201</v>
      </c>
      <c r="B65" s="62" t="s">
        <v>452</v>
      </c>
      <c r="C65" s="105" t="s">
        <v>619</v>
      </c>
      <c r="D65" s="105" t="s">
        <v>587</v>
      </c>
      <c r="E65" s="105" t="s">
        <v>768</v>
      </c>
      <c r="F65" s="105" t="s">
        <v>686</v>
      </c>
      <c r="G65" s="106" t="s">
        <v>769</v>
      </c>
      <c r="H65" s="105" t="s">
        <v>623</v>
      </c>
      <c r="I65" s="105" t="s">
        <v>591</v>
      </c>
      <c r="J65" s="116">
        <v>2132</v>
      </c>
      <c r="K65" s="116">
        <v>7216.75</v>
      </c>
      <c r="L65" s="116">
        <v>316.64</v>
      </c>
      <c r="M65" s="116">
        <v>84.39</v>
      </c>
      <c r="N65" s="116">
        <v>3.8</v>
      </c>
      <c r="O65" s="116">
        <v>0</v>
      </c>
      <c r="P65" s="117">
        <f t="shared" si="1"/>
        <v>1.9</v>
      </c>
    </row>
    <row r="66" ht="14.5" spans="1:16">
      <c r="A66" s="104">
        <v>202201</v>
      </c>
      <c r="B66" s="62" t="s">
        <v>384</v>
      </c>
      <c r="C66" s="105" t="s">
        <v>570</v>
      </c>
      <c r="D66" s="105" t="s">
        <v>587</v>
      </c>
      <c r="E66" s="105" t="s">
        <v>770</v>
      </c>
      <c r="F66" s="105" t="s">
        <v>771</v>
      </c>
      <c r="G66" s="106" t="s">
        <v>772</v>
      </c>
      <c r="H66" s="105">
        <v>0</v>
      </c>
      <c r="I66" s="105" t="s">
        <v>591</v>
      </c>
      <c r="J66" s="116">
        <v>7881</v>
      </c>
      <c r="K66" s="116">
        <v>20494</v>
      </c>
      <c r="L66" s="116">
        <v>316.64</v>
      </c>
      <c r="M66" s="116">
        <v>84.39</v>
      </c>
      <c r="N66" s="116">
        <v>3.8</v>
      </c>
      <c r="O66" s="116">
        <v>0</v>
      </c>
      <c r="P66" s="117">
        <f t="shared" si="1"/>
        <v>1.9</v>
      </c>
    </row>
    <row r="67" ht="26" spans="1:16">
      <c r="A67" s="104">
        <v>202201</v>
      </c>
      <c r="B67" s="118" t="s">
        <v>200</v>
      </c>
      <c r="C67" s="105" t="s">
        <v>580</v>
      </c>
      <c r="D67" s="105" t="s">
        <v>587</v>
      </c>
      <c r="E67" s="105" t="s">
        <v>773</v>
      </c>
      <c r="F67" s="105" t="s">
        <v>698</v>
      </c>
      <c r="G67" s="106" t="s">
        <v>772</v>
      </c>
      <c r="H67" s="105">
        <v>0</v>
      </c>
      <c r="I67" s="105">
        <v>0</v>
      </c>
      <c r="J67" s="116">
        <v>9208</v>
      </c>
      <c r="K67" s="116">
        <v>24402</v>
      </c>
      <c r="L67" s="116">
        <v>316.64</v>
      </c>
      <c r="M67" s="116">
        <v>84.39</v>
      </c>
      <c r="N67" s="116">
        <v>3.8</v>
      </c>
      <c r="O67" s="116">
        <v>0</v>
      </c>
      <c r="P67" s="117">
        <f t="shared" si="1"/>
        <v>1.9</v>
      </c>
    </row>
    <row r="68" ht="14.5" spans="1:16">
      <c r="A68" s="104">
        <v>202201</v>
      </c>
      <c r="B68" s="62" t="s">
        <v>385</v>
      </c>
      <c r="C68" s="105" t="s">
        <v>570</v>
      </c>
      <c r="D68" s="105" t="s">
        <v>587</v>
      </c>
      <c r="E68" s="105" t="s">
        <v>774</v>
      </c>
      <c r="F68" s="105" t="s">
        <v>652</v>
      </c>
      <c r="G68" s="106" t="s">
        <v>775</v>
      </c>
      <c r="H68" s="105">
        <v>0</v>
      </c>
      <c r="I68" s="105">
        <v>0</v>
      </c>
      <c r="J68" s="116">
        <v>2723</v>
      </c>
      <c r="K68" s="116">
        <v>7985.93</v>
      </c>
      <c r="L68" s="116">
        <v>316.64</v>
      </c>
      <c r="M68" s="116">
        <v>84.39</v>
      </c>
      <c r="N68" s="116">
        <v>3.8</v>
      </c>
      <c r="O68" s="116">
        <v>0</v>
      </c>
      <c r="P68" s="117">
        <f t="shared" si="1"/>
        <v>1.9</v>
      </c>
    </row>
    <row r="69" ht="14.5" spans="1:16">
      <c r="A69" s="104">
        <v>202201</v>
      </c>
      <c r="B69" s="119" t="s">
        <v>776</v>
      </c>
      <c r="C69" s="105" t="s">
        <v>570</v>
      </c>
      <c r="D69" s="105" t="s">
        <v>587</v>
      </c>
      <c r="E69" s="105" t="s">
        <v>777</v>
      </c>
      <c r="F69" s="105" t="s">
        <v>778</v>
      </c>
      <c r="G69" s="106" t="s">
        <v>775</v>
      </c>
      <c r="H69" s="105">
        <v>0</v>
      </c>
      <c r="I69" s="105">
        <v>0</v>
      </c>
      <c r="J69" s="116">
        <v>3668</v>
      </c>
      <c r="K69" s="116">
        <v>10907.28</v>
      </c>
      <c r="L69" s="116">
        <v>316.64</v>
      </c>
      <c r="M69" s="116">
        <v>84.39</v>
      </c>
      <c r="N69" s="116">
        <v>3.8</v>
      </c>
      <c r="O69" s="116">
        <v>420</v>
      </c>
      <c r="P69" s="117">
        <f t="shared" si="1"/>
        <v>1.9</v>
      </c>
    </row>
    <row r="70" ht="14.5" spans="1:16">
      <c r="A70" s="104">
        <v>202201</v>
      </c>
      <c r="B70" s="119" t="s">
        <v>285</v>
      </c>
      <c r="C70" s="105" t="s">
        <v>580</v>
      </c>
      <c r="D70" s="105" t="s">
        <v>587</v>
      </c>
      <c r="E70" s="105" t="s">
        <v>779</v>
      </c>
      <c r="F70" s="105" t="s">
        <v>780</v>
      </c>
      <c r="G70" s="106" t="s">
        <v>775</v>
      </c>
      <c r="H70" s="105">
        <v>0</v>
      </c>
      <c r="I70" s="105">
        <v>0</v>
      </c>
      <c r="J70" s="116">
        <v>1900</v>
      </c>
      <c r="K70" s="116">
        <v>4310.9</v>
      </c>
      <c r="L70" s="116">
        <v>316.64</v>
      </c>
      <c r="M70" s="116">
        <v>84.39</v>
      </c>
      <c r="N70" s="116">
        <v>3.8</v>
      </c>
      <c r="O70" s="116">
        <v>0</v>
      </c>
      <c r="P70" s="117">
        <f t="shared" si="1"/>
        <v>1.9</v>
      </c>
    </row>
    <row r="71" ht="14.5" spans="1:16">
      <c r="A71" s="104">
        <v>202201</v>
      </c>
      <c r="B71" s="120" t="s">
        <v>781</v>
      </c>
      <c r="C71" s="105" t="s">
        <v>619</v>
      </c>
      <c r="D71" s="105" t="s">
        <v>587</v>
      </c>
      <c r="E71" s="105" t="s">
        <v>782</v>
      </c>
      <c r="F71" s="105" t="s">
        <v>686</v>
      </c>
      <c r="G71" s="106" t="s">
        <v>783</v>
      </c>
      <c r="H71" s="105" t="s">
        <v>623</v>
      </c>
      <c r="I71" s="105">
        <v>0</v>
      </c>
      <c r="J71" s="116">
        <v>2120</v>
      </c>
      <c r="K71" s="116">
        <v>4228.57</v>
      </c>
      <c r="L71" s="116">
        <v>316.64</v>
      </c>
      <c r="M71" s="116">
        <v>84.39</v>
      </c>
      <c r="N71" s="116">
        <v>3.8</v>
      </c>
      <c r="O71" s="116">
        <v>0</v>
      </c>
      <c r="P71" s="117">
        <f t="shared" si="1"/>
        <v>1.9</v>
      </c>
    </row>
    <row r="72" ht="14.5" spans="1:16">
      <c r="A72" s="104">
        <v>202201</v>
      </c>
      <c r="B72" s="62" t="s">
        <v>280</v>
      </c>
      <c r="C72" s="105" t="s">
        <v>575</v>
      </c>
      <c r="D72" s="105" t="s">
        <v>671</v>
      </c>
      <c r="E72" s="105" t="s">
        <v>784</v>
      </c>
      <c r="F72" s="105" t="s">
        <v>785</v>
      </c>
      <c r="G72" s="106">
        <v>40504</v>
      </c>
      <c r="H72" s="105">
        <v>0</v>
      </c>
      <c r="I72" s="105">
        <v>0</v>
      </c>
      <c r="J72" s="116">
        <v>4048</v>
      </c>
      <c r="K72" s="116">
        <v>10886</v>
      </c>
      <c r="L72" s="116">
        <v>316.64</v>
      </c>
      <c r="M72" s="116">
        <v>84.39</v>
      </c>
      <c r="N72" s="116">
        <v>3.8</v>
      </c>
      <c r="O72" s="116">
        <v>1000</v>
      </c>
      <c r="P72" s="117">
        <f t="shared" si="1"/>
        <v>1.9</v>
      </c>
    </row>
    <row r="73" ht="14.5" spans="1:16">
      <c r="A73" s="104">
        <v>202201</v>
      </c>
      <c r="B73" s="62" t="s">
        <v>428</v>
      </c>
      <c r="C73" s="105" t="s">
        <v>575</v>
      </c>
      <c r="D73" s="105" t="s">
        <v>587</v>
      </c>
      <c r="E73" s="105" t="s">
        <v>786</v>
      </c>
      <c r="F73" s="105" t="s">
        <v>710</v>
      </c>
      <c r="G73" s="106" t="s">
        <v>787</v>
      </c>
      <c r="H73" s="105">
        <v>0</v>
      </c>
      <c r="I73" s="105">
        <v>0</v>
      </c>
      <c r="J73" s="116">
        <v>3500</v>
      </c>
      <c r="K73" s="116">
        <v>9100</v>
      </c>
      <c r="L73" s="116">
        <v>299.68</v>
      </c>
      <c r="M73" s="116">
        <v>74.92</v>
      </c>
      <c r="N73" s="116">
        <v>11.24</v>
      </c>
      <c r="O73" s="116">
        <v>500</v>
      </c>
      <c r="P73" s="117">
        <f t="shared" si="1"/>
        <v>1.9</v>
      </c>
    </row>
    <row r="74" ht="14.5" spans="1:16">
      <c r="A74" s="104">
        <v>202201</v>
      </c>
      <c r="B74" s="62" t="s">
        <v>305</v>
      </c>
      <c r="C74" s="105" t="s">
        <v>625</v>
      </c>
      <c r="D74" s="105" t="s">
        <v>587</v>
      </c>
      <c r="E74" s="105" t="s">
        <v>788</v>
      </c>
      <c r="F74" s="105" t="s">
        <v>675</v>
      </c>
      <c r="G74" s="106" t="s">
        <v>789</v>
      </c>
      <c r="H74" s="105">
        <v>0</v>
      </c>
      <c r="I74" s="105">
        <v>0</v>
      </c>
      <c r="J74" s="116">
        <v>2200</v>
      </c>
      <c r="K74" s="116">
        <v>6133.8</v>
      </c>
      <c r="L74" s="116">
        <v>316.64</v>
      </c>
      <c r="M74" s="116">
        <v>84.39</v>
      </c>
      <c r="N74" s="116">
        <v>3.8</v>
      </c>
      <c r="O74" s="116">
        <v>0</v>
      </c>
      <c r="P74" s="117">
        <f t="shared" si="1"/>
        <v>1.9</v>
      </c>
    </row>
    <row r="75" ht="14.5" spans="1:16">
      <c r="A75" s="104">
        <v>202201</v>
      </c>
      <c r="B75" s="62" t="s">
        <v>790</v>
      </c>
      <c r="C75" s="105" t="s">
        <v>570</v>
      </c>
      <c r="D75" s="105" t="s">
        <v>671</v>
      </c>
      <c r="E75" s="105" t="s">
        <v>791</v>
      </c>
      <c r="F75" s="105" t="s">
        <v>792</v>
      </c>
      <c r="G75" s="106" t="s">
        <v>789</v>
      </c>
      <c r="H75" s="105">
        <v>0</v>
      </c>
      <c r="I75" s="105">
        <v>0</v>
      </c>
      <c r="J75" s="116">
        <v>7280</v>
      </c>
      <c r="K75" s="116">
        <v>17691</v>
      </c>
      <c r="L75" s="116">
        <v>316.64</v>
      </c>
      <c r="M75" s="116">
        <v>84.39</v>
      </c>
      <c r="N75" s="116">
        <v>3.8</v>
      </c>
      <c r="O75" s="116">
        <v>1500</v>
      </c>
      <c r="P75" s="117">
        <f t="shared" si="1"/>
        <v>1.9</v>
      </c>
    </row>
    <row r="76" ht="14.5" spans="1:16">
      <c r="A76" s="104">
        <v>202201</v>
      </c>
      <c r="B76" s="62" t="s">
        <v>445</v>
      </c>
      <c r="C76" s="105" t="s">
        <v>625</v>
      </c>
      <c r="D76" s="105" t="s">
        <v>587</v>
      </c>
      <c r="E76" s="105" t="s">
        <v>793</v>
      </c>
      <c r="F76" s="105" t="s">
        <v>675</v>
      </c>
      <c r="G76" s="106" t="s">
        <v>794</v>
      </c>
      <c r="H76" s="105">
        <v>0</v>
      </c>
      <c r="I76" s="105">
        <v>0</v>
      </c>
      <c r="J76" s="116">
        <v>2200</v>
      </c>
      <c r="K76" s="116">
        <v>5908.26</v>
      </c>
      <c r="L76" s="116">
        <v>316.64</v>
      </c>
      <c r="M76" s="116">
        <v>84.39</v>
      </c>
      <c r="N76" s="116">
        <v>3.8</v>
      </c>
      <c r="O76" s="116">
        <v>0</v>
      </c>
      <c r="P76" s="117">
        <f t="shared" si="1"/>
        <v>1.9</v>
      </c>
    </row>
    <row r="77" ht="14.5" spans="1:16">
      <c r="A77" s="104">
        <v>202201</v>
      </c>
      <c r="B77" s="62" t="s">
        <v>426</v>
      </c>
      <c r="C77" s="105" t="s">
        <v>570</v>
      </c>
      <c r="D77" s="105" t="s">
        <v>587</v>
      </c>
      <c r="E77" s="105" t="s">
        <v>795</v>
      </c>
      <c r="F77" s="105" t="s">
        <v>778</v>
      </c>
      <c r="G77" s="106" t="s">
        <v>796</v>
      </c>
      <c r="H77" s="105">
        <v>0</v>
      </c>
      <c r="I77" s="105">
        <v>0</v>
      </c>
      <c r="J77" s="116">
        <v>4748</v>
      </c>
      <c r="K77" s="116">
        <v>13283.68</v>
      </c>
      <c r="L77" s="116">
        <v>316.64</v>
      </c>
      <c r="M77" s="116">
        <v>84.39</v>
      </c>
      <c r="N77" s="116">
        <v>3.8</v>
      </c>
      <c r="O77" s="116">
        <v>1266</v>
      </c>
      <c r="P77" s="117">
        <f t="shared" si="1"/>
        <v>1.9</v>
      </c>
    </row>
    <row r="78" ht="14.5" spans="1:16">
      <c r="A78" s="104">
        <v>202201</v>
      </c>
      <c r="B78" s="62" t="s">
        <v>250</v>
      </c>
      <c r="C78" s="105" t="s">
        <v>575</v>
      </c>
      <c r="D78" s="105" t="s">
        <v>587</v>
      </c>
      <c r="E78" s="105" t="s">
        <v>797</v>
      </c>
      <c r="F78" s="105" t="s">
        <v>798</v>
      </c>
      <c r="G78" s="106" t="s">
        <v>796</v>
      </c>
      <c r="H78" s="105">
        <v>0</v>
      </c>
      <c r="I78" s="105">
        <v>0</v>
      </c>
      <c r="J78" s="116">
        <v>2760</v>
      </c>
      <c r="K78" s="116">
        <v>7560.19</v>
      </c>
      <c r="L78" s="116">
        <v>316.64</v>
      </c>
      <c r="M78" s="116">
        <v>84.39</v>
      </c>
      <c r="N78" s="116">
        <v>3.8</v>
      </c>
      <c r="O78" s="116">
        <v>0</v>
      </c>
      <c r="P78" s="117">
        <f t="shared" si="1"/>
        <v>1.9</v>
      </c>
    </row>
    <row r="79" ht="14.5" spans="1:16">
      <c r="A79" s="104">
        <v>202201</v>
      </c>
      <c r="B79" s="120" t="s">
        <v>799</v>
      </c>
      <c r="C79" s="105" t="s">
        <v>570</v>
      </c>
      <c r="D79" s="105" t="s">
        <v>671</v>
      </c>
      <c r="E79" s="105" t="s">
        <v>800</v>
      </c>
      <c r="F79" s="105" t="s">
        <v>792</v>
      </c>
      <c r="G79" s="106" t="s">
        <v>801</v>
      </c>
      <c r="H79" s="105">
        <v>0</v>
      </c>
      <c r="I79" s="105">
        <v>0</v>
      </c>
      <c r="J79" s="116">
        <v>8000</v>
      </c>
      <c r="K79" s="116">
        <v>18566</v>
      </c>
      <c r="L79" s="116">
        <v>316.64</v>
      </c>
      <c r="M79" s="116">
        <v>84.39</v>
      </c>
      <c r="N79" s="116">
        <v>3.8</v>
      </c>
      <c r="O79" s="116">
        <v>2160</v>
      </c>
      <c r="P79" s="117">
        <f t="shared" si="1"/>
        <v>1.9</v>
      </c>
    </row>
    <row r="80" ht="14.5" spans="1:16">
      <c r="A80" s="104">
        <v>202201</v>
      </c>
      <c r="B80" s="120" t="s">
        <v>395</v>
      </c>
      <c r="C80" s="105" t="s">
        <v>580</v>
      </c>
      <c r="D80" s="105" t="s">
        <v>587</v>
      </c>
      <c r="E80" s="105" t="s">
        <v>802</v>
      </c>
      <c r="F80" s="105" t="s">
        <v>698</v>
      </c>
      <c r="G80" s="106" t="s">
        <v>396</v>
      </c>
      <c r="H80" s="105">
        <v>0</v>
      </c>
      <c r="I80" s="105">
        <v>0</v>
      </c>
      <c r="J80" s="116">
        <v>4050</v>
      </c>
      <c r="K80" s="116">
        <v>9589.2</v>
      </c>
      <c r="L80" s="116">
        <v>316.64</v>
      </c>
      <c r="M80" s="116">
        <v>84.39</v>
      </c>
      <c r="N80" s="116">
        <v>3.8</v>
      </c>
      <c r="O80" s="116">
        <v>0</v>
      </c>
      <c r="P80" s="117">
        <f t="shared" si="1"/>
        <v>1.9</v>
      </c>
    </row>
    <row r="81" ht="14.5" spans="1:16">
      <c r="A81" s="104">
        <v>202201</v>
      </c>
      <c r="B81" s="120" t="s">
        <v>346</v>
      </c>
      <c r="C81" s="105" t="s">
        <v>570</v>
      </c>
      <c r="D81" s="105" t="s">
        <v>587</v>
      </c>
      <c r="E81" s="105" t="s">
        <v>803</v>
      </c>
      <c r="F81" s="105" t="s">
        <v>804</v>
      </c>
      <c r="G81" s="106" t="s">
        <v>396</v>
      </c>
      <c r="H81" s="105">
        <v>0</v>
      </c>
      <c r="I81" s="105">
        <v>0</v>
      </c>
      <c r="J81" s="116">
        <v>4208</v>
      </c>
      <c r="K81" s="116">
        <v>10544.14</v>
      </c>
      <c r="L81" s="116">
        <v>478</v>
      </c>
      <c r="M81" s="116">
        <v>119.5</v>
      </c>
      <c r="N81" s="116">
        <v>29.88</v>
      </c>
      <c r="O81" s="116">
        <v>0</v>
      </c>
      <c r="P81" s="117">
        <f t="shared" si="1"/>
        <v>1.9</v>
      </c>
    </row>
    <row r="82" ht="14.5" spans="1:16">
      <c r="A82" s="104">
        <v>202201</v>
      </c>
      <c r="B82" s="120" t="s">
        <v>389</v>
      </c>
      <c r="C82" s="105" t="s">
        <v>580</v>
      </c>
      <c r="D82" s="105" t="s">
        <v>587</v>
      </c>
      <c r="E82" s="105" t="s">
        <v>805</v>
      </c>
      <c r="F82" s="105" t="s">
        <v>698</v>
      </c>
      <c r="G82" s="106" t="s">
        <v>396</v>
      </c>
      <c r="H82" s="105">
        <v>0</v>
      </c>
      <c r="I82" s="105">
        <v>0</v>
      </c>
      <c r="J82" s="116">
        <v>4050</v>
      </c>
      <c r="K82" s="116">
        <v>9631.7</v>
      </c>
      <c r="L82" s="116">
        <v>316.64</v>
      </c>
      <c r="M82" s="116">
        <v>84.39</v>
      </c>
      <c r="N82" s="116">
        <v>3.8</v>
      </c>
      <c r="O82" s="116">
        <v>0</v>
      </c>
      <c r="P82" s="117">
        <f t="shared" si="1"/>
        <v>1.9</v>
      </c>
    </row>
    <row r="83" ht="14.5" spans="1:16">
      <c r="A83" s="104">
        <v>202201</v>
      </c>
      <c r="B83" s="120" t="s">
        <v>419</v>
      </c>
      <c r="C83" s="105" t="s">
        <v>625</v>
      </c>
      <c r="D83" s="105" t="s">
        <v>587</v>
      </c>
      <c r="E83" s="105" t="s">
        <v>806</v>
      </c>
      <c r="F83" s="105" t="s">
        <v>675</v>
      </c>
      <c r="G83" s="106" t="s">
        <v>396</v>
      </c>
      <c r="H83" s="105">
        <v>0</v>
      </c>
      <c r="I83" s="105">
        <v>0</v>
      </c>
      <c r="J83" s="116">
        <v>2640</v>
      </c>
      <c r="K83" s="116">
        <v>6757.19</v>
      </c>
      <c r="L83" s="116">
        <v>316.64</v>
      </c>
      <c r="M83" s="116">
        <v>84.39</v>
      </c>
      <c r="N83" s="116">
        <v>3.8</v>
      </c>
      <c r="O83" s="116">
        <v>330</v>
      </c>
      <c r="P83" s="117">
        <f t="shared" si="1"/>
        <v>1.9</v>
      </c>
    </row>
    <row r="84" ht="14.5" spans="1:16">
      <c r="A84" s="104">
        <v>202201</v>
      </c>
      <c r="B84" s="25" t="s">
        <v>392</v>
      </c>
      <c r="C84" s="105" t="s">
        <v>619</v>
      </c>
      <c r="D84" s="105" t="s">
        <v>587</v>
      </c>
      <c r="E84" s="105" t="s">
        <v>807</v>
      </c>
      <c r="F84" s="105" t="s">
        <v>808</v>
      </c>
      <c r="G84" s="106" t="s">
        <v>809</v>
      </c>
      <c r="H84" s="105" t="s">
        <v>623</v>
      </c>
      <c r="I84" s="105">
        <v>0</v>
      </c>
      <c r="J84" s="116">
        <v>2422</v>
      </c>
      <c r="K84" s="116">
        <v>6803.01</v>
      </c>
      <c r="L84" s="116">
        <v>316.64</v>
      </c>
      <c r="M84" s="116">
        <v>84.39</v>
      </c>
      <c r="N84" s="116">
        <v>3.8</v>
      </c>
      <c r="O84" s="116">
        <v>0</v>
      </c>
      <c r="P84" s="117">
        <f t="shared" si="1"/>
        <v>1.9</v>
      </c>
    </row>
    <row r="85" ht="14.5" spans="1:16">
      <c r="A85" s="104">
        <v>202201</v>
      </c>
      <c r="B85" s="120" t="s">
        <v>365</v>
      </c>
      <c r="C85" s="105" t="s">
        <v>619</v>
      </c>
      <c r="D85" s="105" t="s">
        <v>587</v>
      </c>
      <c r="E85" s="105" t="s">
        <v>810</v>
      </c>
      <c r="F85" s="105" t="s">
        <v>686</v>
      </c>
      <c r="G85" s="106" t="s">
        <v>811</v>
      </c>
      <c r="H85" s="105" t="s">
        <v>623</v>
      </c>
      <c r="I85" s="105">
        <v>0</v>
      </c>
      <c r="J85" s="116">
        <v>2120</v>
      </c>
      <c r="K85" s="116">
        <v>6271.08</v>
      </c>
      <c r="L85" s="116">
        <v>316.64</v>
      </c>
      <c r="M85" s="116">
        <v>84.39</v>
      </c>
      <c r="N85" s="116">
        <v>3.8</v>
      </c>
      <c r="O85" s="116">
        <v>0</v>
      </c>
      <c r="P85" s="117">
        <f t="shared" si="1"/>
        <v>1.9</v>
      </c>
    </row>
    <row r="86" ht="14.5" spans="1:16">
      <c r="A86" s="104">
        <v>202201</v>
      </c>
      <c r="B86" s="120" t="s">
        <v>364</v>
      </c>
      <c r="C86" s="105" t="s">
        <v>570</v>
      </c>
      <c r="D86" s="105" t="s">
        <v>587</v>
      </c>
      <c r="E86" s="105" t="s">
        <v>812</v>
      </c>
      <c r="F86" s="105" t="s">
        <v>758</v>
      </c>
      <c r="G86" s="106">
        <v>44046</v>
      </c>
      <c r="H86" s="105">
        <v>0</v>
      </c>
      <c r="I86" s="105">
        <v>0</v>
      </c>
      <c r="J86" s="116">
        <v>2138</v>
      </c>
      <c r="K86" s="116">
        <v>6369.28</v>
      </c>
      <c r="L86" s="116">
        <v>316.64</v>
      </c>
      <c r="M86" s="116">
        <v>84.39</v>
      </c>
      <c r="N86" s="116">
        <v>3.8</v>
      </c>
      <c r="O86" s="116">
        <v>0</v>
      </c>
      <c r="P86" s="117">
        <f t="shared" si="1"/>
        <v>1.9</v>
      </c>
    </row>
    <row r="87" ht="14.5" spans="1:16">
      <c r="A87" s="104">
        <v>202201</v>
      </c>
      <c r="B87" s="120" t="s">
        <v>300</v>
      </c>
      <c r="C87" s="105" t="s">
        <v>570</v>
      </c>
      <c r="D87" s="105" t="s">
        <v>587</v>
      </c>
      <c r="E87" s="105" t="s">
        <v>813</v>
      </c>
      <c r="F87" s="105" t="s">
        <v>753</v>
      </c>
      <c r="G87" s="106" t="s">
        <v>814</v>
      </c>
      <c r="H87" s="105">
        <v>0</v>
      </c>
      <c r="I87" s="105">
        <v>0</v>
      </c>
      <c r="J87" s="116">
        <v>2351</v>
      </c>
      <c r="K87" s="116">
        <v>5588.37</v>
      </c>
      <c r="L87" s="116">
        <v>316.64</v>
      </c>
      <c r="M87" s="116">
        <v>84.39</v>
      </c>
      <c r="N87" s="116">
        <v>3.8</v>
      </c>
      <c r="O87" s="116">
        <v>0</v>
      </c>
      <c r="P87" s="117">
        <f t="shared" ref="P87:P115" si="2">1900*0.1%</f>
        <v>1.9</v>
      </c>
    </row>
    <row r="88" ht="14.5" spans="1:16">
      <c r="A88" s="104">
        <v>202201</v>
      </c>
      <c r="B88" s="120" t="s">
        <v>371</v>
      </c>
      <c r="C88" s="105" t="s">
        <v>592</v>
      </c>
      <c r="D88" s="105" t="s">
        <v>587</v>
      </c>
      <c r="E88" s="105" t="s">
        <v>815</v>
      </c>
      <c r="F88" s="105" t="s">
        <v>816</v>
      </c>
      <c r="G88" s="106" t="s">
        <v>817</v>
      </c>
      <c r="H88" s="105">
        <v>0</v>
      </c>
      <c r="I88" s="105">
        <v>0</v>
      </c>
      <c r="J88" s="116">
        <v>4400</v>
      </c>
      <c r="K88" s="116">
        <v>10843</v>
      </c>
      <c r="L88" s="116">
        <v>316.64</v>
      </c>
      <c r="M88" s="116">
        <v>84.39</v>
      </c>
      <c r="N88" s="116">
        <v>3.8</v>
      </c>
      <c r="O88" s="116">
        <v>500</v>
      </c>
      <c r="P88" s="117">
        <f t="shared" si="2"/>
        <v>1.9</v>
      </c>
    </row>
    <row r="89" ht="14.5" spans="1:16">
      <c r="A89" s="104">
        <v>202201</v>
      </c>
      <c r="B89" s="120" t="s">
        <v>241</v>
      </c>
      <c r="C89" s="105" t="s">
        <v>570</v>
      </c>
      <c r="D89" s="105" t="s">
        <v>587</v>
      </c>
      <c r="E89" s="105" t="s">
        <v>818</v>
      </c>
      <c r="F89" s="105" t="s">
        <v>819</v>
      </c>
      <c r="G89" s="106" t="s">
        <v>817</v>
      </c>
      <c r="H89" s="105">
        <v>0</v>
      </c>
      <c r="I89" s="105">
        <v>0</v>
      </c>
      <c r="J89" s="116">
        <v>3668</v>
      </c>
      <c r="K89" s="116">
        <v>9211.07</v>
      </c>
      <c r="L89" s="116">
        <v>273.28</v>
      </c>
      <c r="M89" s="116">
        <v>74.52</v>
      </c>
      <c r="N89" s="116">
        <v>14.9</v>
      </c>
      <c r="O89" s="116">
        <v>0</v>
      </c>
      <c r="P89" s="117">
        <f t="shared" si="2"/>
        <v>1.9</v>
      </c>
    </row>
    <row r="90" ht="14.5" spans="1:16">
      <c r="A90" s="104">
        <v>202201</v>
      </c>
      <c r="B90" s="120" t="s">
        <v>820</v>
      </c>
      <c r="C90" s="105" t="s">
        <v>570</v>
      </c>
      <c r="D90" s="105" t="s">
        <v>587</v>
      </c>
      <c r="E90" s="105" t="s">
        <v>821</v>
      </c>
      <c r="F90" s="105" t="s">
        <v>758</v>
      </c>
      <c r="G90" s="106" t="s">
        <v>822</v>
      </c>
      <c r="H90" s="105">
        <v>0</v>
      </c>
      <c r="I90" s="105">
        <v>0</v>
      </c>
      <c r="J90" s="116">
        <v>2138</v>
      </c>
      <c r="K90" s="116">
        <v>5699.27</v>
      </c>
      <c r="L90" s="116">
        <v>316.64</v>
      </c>
      <c r="M90" s="116">
        <v>84.39</v>
      </c>
      <c r="N90" s="116">
        <v>3.8</v>
      </c>
      <c r="O90" s="116">
        <v>0</v>
      </c>
      <c r="P90" s="117">
        <f t="shared" si="2"/>
        <v>1.9</v>
      </c>
    </row>
    <row r="91" ht="14.5" spans="1:16">
      <c r="A91" s="104">
        <v>202201</v>
      </c>
      <c r="B91" s="120" t="s">
        <v>229</v>
      </c>
      <c r="C91" s="105" t="s">
        <v>570</v>
      </c>
      <c r="D91" s="105" t="s">
        <v>587</v>
      </c>
      <c r="E91" s="105" t="s">
        <v>823</v>
      </c>
      <c r="F91" s="105" t="s">
        <v>753</v>
      </c>
      <c r="G91" s="106" t="s">
        <v>824</v>
      </c>
      <c r="H91" s="105">
        <v>0</v>
      </c>
      <c r="I91" s="105" t="s">
        <v>591</v>
      </c>
      <c r="J91" s="116">
        <v>1913</v>
      </c>
      <c r="K91" s="116">
        <v>1451.79</v>
      </c>
      <c r="L91" s="116">
        <v>316.64</v>
      </c>
      <c r="M91" s="116">
        <v>84.39</v>
      </c>
      <c r="N91" s="116">
        <v>3.8</v>
      </c>
      <c r="O91" s="116">
        <v>0</v>
      </c>
      <c r="P91" s="117">
        <f t="shared" si="2"/>
        <v>1.9</v>
      </c>
    </row>
    <row r="92" ht="14.5" spans="1:16">
      <c r="A92" s="104">
        <v>202201</v>
      </c>
      <c r="B92" s="120" t="s">
        <v>438</v>
      </c>
      <c r="C92" s="105" t="s">
        <v>570</v>
      </c>
      <c r="D92" s="105" t="s">
        <v>587</v>
      </c>
      <c r="E92" s="105" t="s">
        <v>825</v>
      </c>
      <c r="F92" s="105" t="s">
        <v>804</v>
      </c>
      <c r="G92" s="106" t="s">
        <v>824</v>
      </c>
      <c r="H92" s="105">
        <v>0</v>
      </c>
      <c r="I92" s="105">
        <v>0</v>
      </c>
      <c r="J92" s="116">
        <v>4748</v>
      </c>
      <c r="K92" s="116">
        <v>10863.72</v>
      </c>
      <c r="L92" s="116">
        <v>304</v>
      </c>
      <c r="M92" s="116">
        <v>95</v>
      </c>
      <c r="N92" s="116">
        <v>19</v>
      </c>
      <c r="O92" s="116">
        <v>500</v>
      </c>
      <c r="P92" s="117">
        <f t="shared" si="2"/>
        <v>1.9</v>
      </c>
    </row>
    <row r="93" ht="14.5" spans="1:16">
      <c r="A93" s="104">
        <v>202201</v>
      </c>
      <c r="B93" s="120" t="s">
        <v>276</v>
      </c>
      <c r="C93" s="105" t="s">
        <v>625</v>
      </c>
      <c r="D93" s="105" t="s">
        <v>587</v>
      </c>
      <c r="E93" s="105" t="s">
        <v>826</v>
      </c>
      <c r="F93" s="105" t="s">
        <v>827</v>
      </c>
      <c r="G93" s="106" t="s">
        <v>824</v>
      </c>
      <c r="H93" s="105">
        <v>0</v>
      </c>
      <c r="I93" s="105">
        <v>0</v>
      </c>
      <c r="J93" s="116">
        <v>3212</v>
      </c>
      <c r="K93" s="116">
        <v>8238.3</v>
      </c>
      <c r="L93" s="116">
        <v>316.64</v>
      </c>
      <c r="M93" s="116">
        <v>84.39</v>
      </c>
      <c r="N93" s="116">
        <v>3.8</v>
      </c>
      <c r="O93" s="116">
        <v>0</v>
      </c>
      <c r="P93" s="117">
        <f t="shared" si="2"/>
        <v>1.9</v>
      </c>
    </row>
    <row r="94" ht="14.5" spans="1:16">
      <c r="A94" s="104">
        <v>202201</v>
      </c>
      <c r="B94" s="120" t="s">
        <v>243</v>
      </c>
      <c r="C94" s="105" t="s">
        <v>592</v>
      </c>
      <c r="D94" s="105" t="s">
        <v>587</v>
      </c>
      <c r="E94" s="105" t="s">
        <v>828</v>
      </c>
      <c r="F94" s="105" t="s">
        <v>597</v>
      </c>
      <c r="G94" s="106" t="s">
        <v>829</v>
      </c>
      <c r="H94" s="105">
        <v>0</v>
      </c>
      <c r="I94" s="105">
        <v>0</v>
      </c>
      <c r="J94" s="116">
        <v>1900</v>
      </c>
      <c r="K94" s="116">
        <v>4787.4</v>
      </c>
      <c r="L94" s="116">
        <v>316.64</v>
      </c>
      <c r="M94" s="116">
        <v>84.39</v>
      </c>
      <c r="N94" s="116">
        <v>3.8</v>
      </c>
      <c r="O94" s="116">
        <v>0</v>
      </c>
      <c r="P94" s="117">
        <f t="shared" si="2"/>
        <v>1.9</v>
      </c>
    </row>
    <row r="95" ht="14.5" spans="1:16">
      <c r="A95" s="104">
        <v>202201</v>
      </c>
      <c r="B95" s="120" t="s">
        <v>268</v>
      </c>
      <c r="C95" s="105" t="s">
        <v>619</v>
      </c>
      <c r="D95" s="105" t="s">
        <v>587</v>
      </c>
      <c r="E95" s="105" t="s">
        <v>830</v>
      </c>
      <c r="F95" s="105" t="s">
        <v>686</v>
      </c>
      <c r="G95" s="106" t="s">
        <v>831</v>
      </c>
      <c r="H95" s="105" t="s">
        <v>623</v>
      </c>
      <c r="I95" s="105" t="s">
        <v>591</v>
      </c>
      <c r="J95" s="116">
        <v>2120</v>
      </c>
      <c r="K95" s="116">
        <v>6056.6</v>
      </c>
      <c r="L95" s="116">
        <v>316.64</v>
      </c>
      <c r="M95" s="116">
        <v>84.39</v>
      </c>
      <c r="N95" s="116">
        <v>3.8</v>
      </c>
      <c r="O95" s="116">
        <v>0</v>
      </c>
      <c r="P95" s="117">
        <f t="shared" si="2"/>
        <v>1.9</v>
      </c>
    </row>
    <row r="96" ht="14.5" spans="1:16">
      <c r="A96" s="104">
        <v>202201</v>
      </c>
      <c r="B96" s="120" t="s">
        <v>356</v>
      </c>
      <c r="C96" s="105" t="s">
        <v>592</v>
      </c>
      <c r="D96" s="105" t="s">
        <v>587</v>
      </c>
      <c r="E96" s="105" t="s">
        <v>832</v>
      </c>
      <c r="F96" s="105" t="s">
        <v>833</v>
      </c>
      <c r="G96" s="106" t="s">
        <v>834</v>
      </c>
      <c r="H96" s="105">
        <v>0</v>
      </c>
      <c r="I96" s="105">
        <v>0</v>
      </c>
      <c r="J96" s="116">
        <v>1940</v>
      </c>
      <c r="K96" s="116">
        <v>5188.9</v>
      </c>
      <c r="L96" s="116">
        <v>316.64</v>
      </c>
      <c r="M96" s="116">
        <v>84.39</v>
      </c>
      <c r="N96" s="116">
        <v>3.8</v>
      </c>
      <c r="O96" s="116">
        <v>250</v>
      </c>
      <c r="P96" s="117">
        <f t="shared" si="2"/>
        <v>1.9</v>
      </c>
    </row>
    <row r="97" ht="14.5" spans="1:16">
      <c r="A97" s="104">
        <v>202201</v>
      </c>
      <c r="B97" s="120" t="s">
        <v>306</v>
      </c>
      <c r="C97" s="105" t="s">
        <v>570</v>
      </c>
      <c r="D97" s="105" t="s">
        <v>576</v>
      </c>
      <c r="E97" s="105" t="s">
        <v>835</v>
      </c>
      <c r="F97" s="105" t="s">
        <v>836</v>
      </c>
      <c r="G97" s="106" t="s">
        <v>834</v>
      </c>
      <c r="H97" s="105">
        <v>0</v>
      </c>
      <c r="I97" s="105" t="s">
        <v>591</v>
      </c>
      <c r="J97" s="116">
        <v>3210</v>
      </c>
      <c r="K97" s="116">
        <v>8466.8</v>
      </c>
      <c r="L97" s="116">
        <v>316.64</v>
      </c>
      <c r="M97" s="116">
        <v>84.39</v>
      </c>
      <c r="N97" s="116">
        <v>3.8</v>
      </c>
      <c r="O97" s="116">
        <v>0</v>
      </c>
      <c r="P97" s="117">
        <f t="shared" si="2"/>
        <v>1.9</v>
      </c>
    </row>
    <row r="98" ht="14.5" spans="1:16">
      <c r="A98" s="104">
        <v>202201</v>
      </c>
      <c r="B98" s="120" t="s">
        <v>206</v>
      </c>
      <c r="C98" s="105" t="s">
        <v>619</v>
      </c>
      <c r="D98" s="105" t="s">
        <v>587</v>
      </c>
      <c r="E98" s="105" t="s">
        <v>837</v>
      </c>
      <c r="F98" s="105" t="s">
        <v>686</v>
      </c>
      <c r="G98" s="106" t="s">
        <v>834</v>
      </c>
      <c r="H98" s="105" t="s">
        <v>623</v>
      </c>
      <c r="I98" s="105" t="s">
        <v>591</v>
      </c>
      <c r="J98" s="116">
        <v>2120</v>
      </c>
      <c r="K98" s="116">
        <v>5113.92</v>
      </c>
      <c r="L98" s="116">
        <v>316.64</v>
      </c>
      <c r="M98" s="116">
        <v>84.39</v>
      </c>
      <c r="N98" s="116">
        <v>3.8</v>
      </c>
      <c r="O98" s="116">
        <v>0</v>
      </c>
      <c r="P98" s="117">
        <f t="shared" si="2"/>
        <v>1.9</v>
      </c>
    </row>
    <row r="99" ht="14.5" spans="1:16">
      <c r="A99" s="104">
        <v>202201</v>
      </c>
      <c r="B99" s="120" t="s">
        <v>838</v>
      </c>
      <c r="C99" s="105" t="s">
        <v>570</v>
      </c>
      <c r="D99" s="105" t="s">
        <v>764</v>
      </c>
      <c r="E99" s="105" t="s">
        <v>839</v>
      </c>
      <c r="F99" s="105" t="s">
        <v>792</v>
      </c>
      <c r="G99" s="106" t="s">
        <v>840</v>
      </c>
      <c r="H99" s="105">
        <v>0</v>
      </c>
      <c r="I99" s="105" t="s">
        <v>591</v>
      </c>
      <c r="J99" s="116">
        <v>3840</v>
      </c>
      <c r="K99" s="116">
        <v>10722</v>
      </c>
      <c r="L99" s="116">
        <v>316.64</v>
      </c>
      <c r="M99" s="116">
        <v>84.39</v>
      </c>
      <c r="N99" s="116">
        <v>3.8</v>
      </c>
      <c r="O99" s="116">
        <v>0</v>
      </c>
      <c r="P99" s="117">
        <f t="shared" si="2"/>
        <v>1.9</v>
      </c>
    </row>
    <row r="100" ht="14.5" spans="1:16">
      <c r="A100" s="104">
        <v>202201</v>
      </c>
      <c r="B100" s="120" t="s">
        <v>218</v>
      </c>
      <c r="C100" s="105" t="s">
        <v>841</v>
      </c>
      <c r="D100" s="105" t="s">
        <v>764</v>
      </c>
      <c r="E100" s="105" t="s">
        <v>842</v>
      </c>
      <c r="F100" s="105" t="s">
        <v>843</v>
      </c>
      <c r="G100" s="106" t="s">
        <v>840</v>
      </c>
      <c r="H100" s="105">
        <v>0</v>
      </c>
      <c r="I100" s="105" t="s">
        <v>591</v>
      </c>
      <c r="J100" s="116">
        <v>7600</v>
      </c>
      <c r="K100" s="116">
        <v>17389</v>
      </c>
      <c r="L100" s="116">
        <v>316.64</v>
      </c>
      <c r="M100" s="116">
        <v>84.39</v>
      </c>
      <c r="N100" s="116">
        <v>3.8</v>
      </c>
      <c r="O100" s="116">
        <v>2250</v>
      </c>
      <c r="P100" s="117">
        <f t="shared" si="2"/>
        <v>1.9</v>
      </c>
    </row>
    <row r="101" ht="14.5" spans="1:16">
      <c r="A101" s="104">
        <v>202201</v>
      </c>
      <c r="B101" s="120" t="s">
        <v>844</v>
      </c>
      <c r="C101" s="105" t="s">
        <v>570</v>
      </c>
      <c r="D101" s="105" t="s">
        <v>576</v>
      </c>
      <c r="E101" s="105" t="s">
        <v>845</v>
      </c>
      <c r="F101" s="105" t="s">
        <v>846</v>
      </c>
      <c r="G101" s="106" t="s">
        <v>847</v>
      </c>
      <c r="H101" s="105">
        <v>0</v>
      </c>
      <c r="I101" s="105" t="s">
        <v>591</v>
      </c>
      <c r="J101" s="116">
        <v>3112</v>
      </c>
      <c r="K101" s="116">
        <v>7155.33</v>
      </c>
      <c r="L101" s="116">
        <v>316.64</v>
      </c>
      <c r="M101" s="116">
        <v>84.39</v>
      </c>
      <c r="N101" s="116">
        <v>3.8</v>
      </c>
      <c r="O101" s="116">
        <v>750</v>
      </c>
      <c r="P101" s="117">
        <f t="shared" si="2"/>
        <v>1.9</v>
      </c>
    </row>
    <row r="102" ht="14.5" spans="1:16">
      <c r="A102" s="104">
        <v>202201</v>
      </c>
      <c r="B102" s="120" t="s">
        <v>440</v>
      </c>
      <c r="C102" s="105" t="s">
        <v>570</v>
      </c>
      <c r="D102" s="105" t="s">
        <v>587</v>
      </c>
      <c r="E102" s="105" t="s">
        <v>848</v>
      </c>
      <c r="F102" s="105" t="s">
        <v>694</v>
      </c>
      <c r="G102" s="106" t="s">
        <v>849</v>
      </c>
      <c r="H102" s="105">
        <v>0</v>
      </c>
      <c r="I102" s="105">
        <v>0</v>
      </c>
      <c r="J102" s="116">
        <v>2400</v>
      </c>
      <c r="K102" s="116">
        <v>6356.79</v>
      </c>
      <c r="L102" s="116">
        <v>273.28</v>
      </c>
      <c r="M102" s="116">
        <v>74.52</v>
      </c>
      <c r="N102" s="116">
        <v>14.9</v>
      </c>
      <c r="O102" s="116">
        <v>0</v>
      </c>
      <c r="P102" s="117">
        <f t="shared" si="2"/>
        <v>1.9</v>
      </c>
    </row>
    <row r="103" ht="14.5" spans="1:16">
      <c r="A103" s="104">
        <v>202201</v>
      </c>
      <c r="B103" s="120" t="s">
        <v>394</v>
      </c>
      <c r="C103" s="105" t="s">
        <v>625</v>
      </c>
      <c r="D103" s="105" t="s">
        <v>587</v>
      </c>
      <c r="E103" s="105" t="s">
        <v>850</v>
      </c>
      <c r="F103" s="105" t="s">
        <v>851</v>
      </c>
      <c r="G103" s="106" t="s">
        <v>852</v>
      </c>
      <c r="H103" s="105">
        <v>0</v>
      </c>
      <c r="I103" s="105" t="s">
        <v>591</v>
      </c>
      <c r="J103" s="116">
        <v>1900</v>
      </c>
      <c r="K103" s="116">
        <v>4808.97</v>
      </c>
      <c r="L103" s="116">
        <v>316.64</v>
      </c>
      <c r="M103" s="116">
        <v>84.39</v>
      </c>
      <c r="N103" s="116">
        <v>3.8</v>
      </c>
      <c r="O103" s="116">
        <v>0</v>
      </c>
      <c r="P103" s="117">
        <f t="shared" si="2"/>
        <v>1.9</v>
      </c>
    </row>
    <row r="104" ht="14.5" spans="1:16">
      <c r="A104" s="104">
        <v>202201</v>
      </c>
      <c r="B104" s="120" t="s">
        <v>233</v>
      </c>
      <c r="C104" s="105" t="s">
        <v>625</v>
      </c>
      <c r="D104" s="105" t="s">
        <v>587</v>
      </c>
      <c r="E104" s="105" t="s">
        <v>853</v>
      </c>
      <c r="F104" s="105" t="s">
        <v>827</v>
      </c>
      <c r="G104" s="106" t="s">
        <v>854</v>
      </c>
      <c r="H104" s="105">
        <v>0</v>
      </c>
      <c r="I104" s="105">
        <v>0</v>
      </c>
      <c r="J104" s="116">
        <v>3800</v>
      </c>
      <c r="K104" s="116">
        <v>10148.28</v>
      </c>
      <c r="L104" s="116">
        <v>316.64</v>
      </c>
      <c r="M104" s="116">
        <v>84.39</v>
      </c>
      <c r="N104" s="116">
        <v>3.8</v>
      </c>
      <c r="O104" s="116">
        <v>0</v>
      </c>
      <c r="P104" s="117">
        <f t="shared" si="2"/>
        <v>1.9</v>
      </c>
    </row>
    <row r="105" ht="14.5" spans="1:16">
      <c r="A105" s="104">
        <v>202201</v>
      </c>
      <c r="B105" s="120" t="s">
        <v>439</v>
      </c>
      <c r="C105" s="105" t="s">
        <v>619</v>
      </c>
      <c r="D105" s="105" t="s">
        <v>587</v>
      </c>
      <c r="E105" s="105" t="s">
        <v>855</v>
      </c>
      <c r="F105" s="105" t="s">
        <v>856</v>
      </c>
      <c r="G105" s="106" t="s">
        <v>857</v>
      </c>
      <c r="H105" s="105">
        <v>0</v>
      </c>
      <c r="I105" s="105" t="s">
        <v>591</v>
      </c>
      <c r="J105" s="116">
        <v>1900</v>
      </c>
      <c r="K105" s="116">
        <v>3823.66</v>
      </c>
      <c r="L105" s="116">
        <v>316.64</v>
      </c>
      <c r="M105" s="116">
        <v>84.39</v>
      </c>
      <c r="N105" s="116">
        <v>3.8</v>
      </c>
      <c r="O105" s="116">
        <v>0</v>
      </c>
      <c r="P105" s="117">
        <f t="shared" si="2"/>
        <v>1.9</v>
      </c>
    </row>
    <row r="106" ht="14.5" spans="1:16">
      <c r="A106" s="104">
        <v>202201</v>
      </c>
      <c r="B106" s="120" t="s">
        <v>404</v>
      </c>
      <c r="C106" s="105" t="s">
        <v>570</v>
      </c>
      <c r="D106" s="105" t="s">
        <v>587</v>
      </c>
      <c r="E106" s="105" t="s">
        <v>858</v>
      </c>
      <c r="F106" s="105" t="s">
        <v>859</v>
      </c>
      <c r="G106" s="106" t="s">
        <v>860</v>
      </c>
      <c r="H106" s="105">
        <v>0</v>
      </c>
      <c r="I106" s="105" t="s">
        <v>591</v>
      </c>
      <c r="J106" s="116">
        <v>3128</v>
      </c>
      <c r="K106" s="116">
        <v>9507.4</v>
      </c>
      <c r="L106" s="116">
        <v>273.28</v>
      </c>
      <c r="M106" s="116">
        <v>74.52</v>
      </c>
      <c r="N106" s="116">
        <v>14.9</v>
      </c>
      <c r="O106" s="116">
        <v>0</v>
      </c>
      <c r="P106" s="117">
        <f t="shared" si="2"/>
        <v>1.9</v>
      </c>
    </row>
    <row r="107" ht="14.5" spans="1:16">
      <c r="A107" s="104">
        <v>202201</v>
      </c>
      <c r="B107" s="120" t="s">
        <v>446</v>
      </c>
      <c r="C107" s="105" t="s">
        <v>575</v>
      </c>
      <c r="D107" s="105" t="s">
        <v>587</v>
      </c>
      <c r="E107" s="105" t="s">
        <v>861</v>
      </c>
      <c r="F107" s="105" t="s">
        <v>862</v>
      </c>
      <c r="G107" s="106" t="s">
        <v>860</v>
      </c>
      <c r="H107" s="105">
        <v>0</v>
      </c>
      <c r="I107" s="105" t="s">
        <v>591</v>
      </c>
      <c r="J107" s="116">
        <v>2760</v>
      </c>
      <c r="K107" s="116">
        <v>7568.49</v>
      </c>
      <c r="L107" s="116">
        <v>316.64</v>
      </c>
      <c r="M107" s="116">
        <v>84.39</v>
      </c>
      <c r="N107" s="116">
        <v>3.8</v>
      </c>
      <c r="O107" s="116">
        <v>0</v>
      </c>
      <c r="P107" s="117">
        <f t="shared" si="2"/>
        <v>1.9</v>
      </c>
    </row>
    <row r="108" ht="14.5" spans="1:16">
      <c r="A108" s="104">
        <v>202201</v>
      </c>
      <c r="B108" s="120" t="s">
        <v>406</v>
      </c>
      <c r="C108" s="105" t="s">
        <v>619</v>
      </c>
      <c r="D108" s="105" t="s">
        <v>587</v>
      </c>
      <c r="E108" s="105" t="s">
        <v>863</v>
      </c>
      <c r="F108" s="105" t="s">
        <v>864</v>
      </c>
      <c r="G108" s="106" t="s">
        <v>865</v>
      </c>
      <c r="H108" s="105">
        <v>0</v>
      </c>
      <c r="I108" s="105" t="s">
        <v>591</v>
      </c>
      <c r="J108" s="116">
        <v>1900</v>
      </c>
      <c r="K108" s="116">
        <v>3972.8</v>
      </c>
      <c r="L108" s="116">
        <v>316.64</v>
      </c>
      <c r="M108" s="116">
        <v>84.39</v>
      </c>
      <c r="N108" s="116">
        <v>3.8</v>
      </c>
      <c r="O108" s="116">
        <v>0</v>
      </c>
      <c r="P108" s="117">
        <f t="shared" si="2"/>
        <v>1.9</v>
      </c>
    </row>
    <row r="109" ht="14.5" spans="1:16">
      <c r="A109" s="104">
        <v>202201</v>
      </c>
      <c r="B109" s="120" t="s">
        <v>368</v>
      </c>
      <c r="C109" s="105" t="s">
        <v>866</v>
      </c>
      <c r="D109" s="105" t="s">
        <v>576</v>
      </c>
      <c r="E109" s="105" t="s">
        <v>867</v>
      </c>
      <c r="F109" s="105" t="s">
        <v>868</v>
      </c>
      <c r="G109" s="106" t="s">
        <v>869</v>
      </c>
      <c r="H109" s="105">
        <v>0</v>
      </c>
      <c r="I109" s="105">
        <v>0</v>
      </c>
      <c r="J109" s="116">
        <v>3850</v>
      </c>
      <c r="K109" s="116">
        <v>13661.4</v>
      </c>
      <c r="L109" s="116">
        <v>316.64</v>
      </c>
      <c r="M109" s="116">
        <v>84.39</v>
      </c>
      <c r="N109" s="116">
        <v>3.8</v>
      </c>
      <c r="O109" s="116">
        <v>86</v>
      </c>
      <c r="P109" s="117">
        <f t="shared" si="2"/>
        <v>1.9</v>
      </c>
    </row>
    <row r="110" ht="14.5" spans="1:16">
      <c r="A110" s="104">
        <v>202201</v>
      </c>
      <c r="B110" s="120" t="s">
        <v>287</v>
      </c>
      <c r="C110" s="105" t="s">
        <v>592</v>
      </c>
      <c r="D110" s="105" t="s">
        <v>587</v>
      </c>
      <c r="E110" s="105" t="s">
        <v>870</v>
      </c>
      <c r="F110" s="105" t="s">
        <v>761</v>
      </c>
      <c r="G110" s="106" t="s">
        <v>871</v>
      </c>
      <c r="H110" s="105">
        <v>0</v>
      </c>
      <c r="I110" s="105" t="s">
        <v>591</v>
      </c>
      <c r="J110" s="116">
        <v>2090</v>
      </c>
      <c r="K110" s="116">
        <v>5780</v>
      </c>
      <c r="L110" s="116">
        <v>316.64</v>
      </c>
      <c r="M110" s="116">
        <v>84.39</v>
      </c>
      <c r="N110" s="116">
        <v>3.8</v>
      </c>
      <c r="O110" s="116">
        <v>0</v>
      </c>
      <c r="P110" s="117">
        <f t="shared" si="2"/>
        <v>1.9</v>
      </c>
    </row>
    <row r="111" ht="14.5" spans="1:16">
      <c r="A111" s="104">
        <v>202201</v>
      </c>
      <c r="B111" s="120" t="s">
        <v>328</v>
      </c>
      <c r="C111" s="105" t="s">
        <v>570</v>
      </c>
      <c r="D111" s="105" t="s">
        <v>587</v>
      </c>
      <c r="E111" s="105" t="s">
        <v>872</v>
      </c>
      <c r="F111" s="105" t="s">
        <v>652</v>
      </c>
      <c r="G111" s="106" t="s">
        <v>873</v>
      </c>
      <c r="H111" s="105">
        <v>0</v>
      </c>
      <c r="I111" s="105" t="s">
        <v>591</v>
      </c>
      <c r="J111" s="116">
        <v>3128</v>
      </c>
      <c r="K111" s="116">
        <v>9276.51</v>
      </c>
      <c r="L111" s="116">
        <v>273.28</v>
      </c>
      <c r="M111" s="116">
        <v>74.52</v>
      </c>
      <c r="N111" s="116">
        <v>14.9</v>
      </c>
      <c r="O111" s="116">
        <v>0</v>
      </c>
      <c r="P111" s="117">
        <f t="shared" si="2"/>
        <v>1.9</v>
      </c>
    </row>
    <row r="112" ht="14.5" spans="1:16">
      <c r="A112" s="104">
        <v>202201</v>
      </c>
      <c r="B112" s="120" t="s">
        <v>374</v>
      </c>
      <c r="C112" s="105" t="s">
        <v>570</v>
      </c>
      <c r="D112" s="105" t="s">
        <v>587</v>
      </c>
      <c r="E112" s="105" t="s">
        <v>874</v>
      </c>
      <c r="F112" s="105" t="s">
        <v>875</v>
      </c>
      <c r="G112" s="106" t="s">
        <v>871</v>
      </c>
      <c r="H112" s="105">
        <v>0</v>
      </c>
      <c r="I112" s="105">
        <v>0</v>
      </c>
      <c r="J112" s="116">
        <v>2332</v>
      </c>
      <c r="K112" s="116">
        <v>5374.64</v>
      </c>
      <c r="L112" s="116">
        <v>316.64</v>
      </c>
      <c r="M112" s="116">
        <v>84.39</v>
      </c>
      <c r="N112" s="116">
        <v>3.8</v>
      </c>
      <c r="O112" s="116">
        <v>0</v>
      </c>
      <c r="P112" s="117">
        <f t="shared" si="2"/>
        <v>1.9</v>
      </c>
    </row>
    <row r="113" ht="14.5" spans="1:16">
      <c r="A113" s="104">
        <v>202201</v>
      </c>
      <c r="B113" s="120" t="s">
        <v>417</v>
      </c>
      <c r="C113" s="105" t="s">
        <v>625</v>
      </c>
      <c r="D113" s="105" t="s">
        <v>587</v>
      </c>
      <c r="E113" s="105" t="s">
        <v>876</v>
      </c>
      <c r="F113" s="105" t="s">
        <v>675</v>
      </c>
      <c r="G113" s="106" t="s">
        <v>877</v>
      </c>
      <c r="H113" s="105">
        <v>0</v>
      </c>
      <c r="I113" s="105" t="s">
        <v>591</v>
      </c>
      <c r="J113" s="116">
        <v>2312</v>
      </c>
      <c r="K113" s="116">
        <v>6402.99</v>
      </c>
      <c r="L113" s="116">
        <v>316.64</v>
      </c>
      <c r="M113" s="116">
        <v>84.39</v>
      </c>
      <c r="N113" s="116">
        <v>3.8</v>
      </c>
      <c r="O113" s="116">
        <v>0</v>
      </c>
      <c r="P113" s="117">
        <f t="shared" si="2"/>
        <v>1.9</v>
      </c>
    </row>
    <row r="114" ht="14.5" spans="1:16">
      <c r="A114" s="104">
        <v>202201</v>
      </c>
      <c r="B114" s="120" t="s">
        <v>878</v>
      </c>
      <c r="C114" s="105" t="s">
        <v>625</v>
      </c>
      <c r="D114" s="105" t="s">
        <v>587</v>
      </c>
      <c r="E114" s="105" t="s">
        <v>879</v>
      </c>
      <c r="F114" s="105" t="s">
        <v>880</v>
      </c>
      <c r="G114" s="106" t="s">
        <v>881</v>
      </c>
      <c r="H114" s="105">
        <v>0</v>
      </c>
      <c r="I114" s="105" t="s">
        <v>591</v>
      </c>
      <c r="J114" s="116">
        <v>1958</v>
      </c>
      <c r="K114" s="116">
        <v>5060.56</v>
      </c>
      <c r="L114" s="116">
        <v>316.64</v>
      </c>
      <c r="M114" s="116">
        <v>84.39</v>
      </c>
      <c r="N114" s="116">
        <v>3.8</v>
      </c>
      <c r="O114" s="116">
        <v>0</v>
      </c>
      <c r="P114" s="117">
        <f t="shared" si="2"/>
        <v>1.9</v>
      </c>
    </row>
    <row r="115" ht="14.5" spans="1:16">
      <c r="A115" s="104">
        <v>202201</v>
      </c>
      <c r="B115" s="120" t="s">
        <v>278</v>
      </c>
      <c r="C115" s="105" t="s">
        <v>580</v>
      </c>
      <c r="D115" s="105" t="s">
        <v>587</v>
      </c>
      <c r="E115" s="105" t="s">
        <v>882</v>
      </c>
      <c r="F115" s="105" t="s">
        <v>698</v>
      </c>
      <c r="G115" s="106" t="s">
        <v>881</v>
      </c>
      <c r="H115" s="105">
        <v>0</v>
      </c>
      <c r="I115" s="105" t="s">
        <v>591</v>
      </c>
      <c r="J115" s="116">
        <v>3471</v>
      </c>
      <c r="K115" s="116">
        <v>8179.8</v>
      </c>
      <c r="L115" s="116">
        <v>316.64</v>
      </c>
      <c r="M115" s="116">
        <v>84.39</v>
      </c>
      <c r="N115" s="116">
        <v>3.8</v>
      </c>
      <c r="O115" s="116">
        <v>0</v>
      </c>
      <c r="P115" s="117">
        <f t="shared" si="2"/>
        <v>1.9</v>
      </c>
    </row>
    <row r="116" ht="14.5" spans="1:16">
      <c r="A116" s="104">
        <v>202201</v>
      </c>
      <c r="B116" s="60" t="s">
        <v>201</v>
      </c>
      <c r="C116" s="105" t="s">
        <v>575</v>
      </c>
      <c r="D116" s="105" t="s">
        <v>764</v>
      </c>
      <c r="E116" s="105" t="s">
        <v>883</v>
      </c>
      <c r="F116" s="105" t="s">
        <v>884</v>
      </c>
      <c r="G116" s="106">
        <v>44375</v>
      </c>
      <c r="H116" s="105">
        <v>0</v>
      </c>
      <c r="I116" s="105" t="s">
        <v>591</v>
      </c>
      <c r="J116" s="116">
        <v>6250</v>
      </c>
      <c r="K116" s="116">
        <v>24933.93</v>
      </c>
      <c r="L116" s="116">
        <v>0</v>
      </c>
      <c r="M116" s="116">
        <v>0</v>
      </c>
      <c r="N116" s="116">
        <v>0</v>
      </c>
      <c r="O116" s="116">
        <v>0</v>
      </c>
      <c r="P116" s="117">
        <v>0</v>
      </c>
    </row>
    <row r="117" ht="14.5" spans="1:16">
      <c r="A117" s="104">
        <v>202201</v>
      </c>
      <c r="B117" s="60" t="s">
        <v>433</v>
      </c>
      <c r="C117" s="105" t="s">
        <v>619</v>
      </c>
      <c r="D117" s="105" t="s">
        <v>587</v>
      </c>
      <c r="E117" s="105" t="s">
        <v>885</v>
      </c>
      <c r="F117" s="105" t="s">
        <v>886</v>
      </c>
      <c r="G117" s="106" t="s">
        <v>887</v>
      </c>
      <c r="H117" s="105" t="s">
        <v>623</v>
      </c>
      <c r="I117" s="105" t="s">
        <v>591</v>
      </c>
      <c r="J117" s="116">
        <v>1900</v>
      </c>
      <c r="K117" s="116">
        <v>3935.43</v>
      </c>
      <c r="L117" s="116">
        <v>316.64</v>
      </c>
      <c r="M117" s="116">
        <v>84.39</v>
      </c>
      <c r="N117" s="116">
        <v>3.8</v>
      </c>
      <c r="O117" s="116">
        <v>0</v>
      </c>
      <c r="P117" s="117">
        <f>1900*0.1%</f>
        <v>1.9</v>
      </c>
    </row>
    <row r="118" ht="14.5" spans="1:16">
      <c r="A118" s="104">
        <v>202201</v>
      </c>
      <c r="B118" s="60" t="s">
        <v>888</v>
      </c>
      <c r="C118" s="105" t="s">
        <v>619</v>
      </c>
      <c r="D118" s="105" t="s">
        <v>587</v>
      </c>
      <c r="E118" s="105" t="s">
        <v>889</v>
      </c>
      <c r="F118" s="105" t="s">
        <v>890</v>
      </c>
      <c r="G118" s="106" t="s">
        <v>891</v>
      </c>
      <c r="H118" s="105" t="s">
        <v>623</v>
      </c>
      <c r="I118" s="105" t="s">
        <v>892</v>
      </c>
      <c r="J118" s="116">
        <v>1900</v>
      </c>
      <c r="K118" s="116">
        <v>2373.76</v>
      </c>
      <c r="L118" s="116">
        <v>0</v>
      </c>
      <c r="M118" s="116">
        <v>0</v>
      </c>
      <c r="N118" s="116">
        <v>0</v>
      </c>
      <c r="O118" s="116">
        <v>0</v>
      </c>
      <c r="P118" s="117">
        <v>0</v>
      </c>
    </row>
    <row r="119" ht="14.5" spans="1:16">
      <c r="A119" s="104">
        <v>202201</v>
      </c>
      <c r="B119" s="60" t="s">
        <v>893</v>
      </c>
      <c r="C119" s="105" t="s">
        <v>619</v>
      </c>
      <c r="D119" s="105" t="s">
        <v>587</v>
      </c>
      <c r="E119" s="105" t="s">
        <v>894</v>
      </c>
      <c r="F119" s="105" t="s">
        <v>890</v>
      </c>
      <c r="G119" s="106" t="s">
        <v>891</v>
      </c>
      <c r="H119" s="105" t="s">
        <v>623</v>
      </c>
      <c r="I119" s="105" t="s">
        <v>892</v>
      </c>
      <c r="J119" s="116">
        <v>1900</v>
      </c>
      <c r="K119" s="116">
        <v>3157.74</v>
      </c>
      <c r="L119" s="116">
        <v>0</v>
      </c>
      <c r="M119" s="116">
        <v>0</v>
      </c>
      <c r="N119" s="116">
        <v>0</v>
      </c>
      <c r="O119" s="116">
        <v>0</v>
      </c>
      <c r="P119" s="117">
        <v>0</v>
      </c>
    </row>
    <row r="120" ht="14.5" spans="1:16">
      <c r="A120" s="104">
        <v>202201</v>
      </c>
      <c r="B120" s="60" t="s">
        <v>895</v>
      </c>
      <c r="C120" s="105" t="s">
        <v>619</v>
      </c>
      <c r="D120" s="105" t="s">
        <v>587</v>
      </c>
      <c r="E120" s="105" t="s">
        <v>896</v>
      </c>
      <c r="F120" s="105" t="s">
        <v>890</v>
      </c>
      <c r="G120" s="106" t="s">
        <v>891</v>
      </c>
      <c r="H120" s="105" t="s">
        <v>623</v>
      </c>
      <c r="I120" s="105" t="s">
        <v>892</v>
      </c>
      <c r="J120" s="116">
        <v>1900</v>
      </c>
      <c r="K120" s="116">
        <v>2362.93</v>
      </c>
      <c r="L120" s="116">
        <v>0</v>
      </c>
      <c r="M120" s="116">
        <v>0</v>
      </c>
      <c r="N120" s="116">
        <v>0</v>
      </c>
      <c r="O120" s="116">
        <v>0</v>
      </c>
      <c r="P120" s="117">
        <v>0</v>
      </c>
    </row>
    <row r="121" ht="14.5" spans="1:16">
      <c r="A121" s="104">
        <v>202201</v>
      </c>
      <c r="B121" s="60" t="s">
        <v>897</v>
      </c>
      <c r="C121" s="105" t="s">
        <v>619</v>
      </c>
      <c r="D121" s="105" t="s">
        <v>587</v>
      </c>
      <c r="E121" s="105" t="s">
        <v>898</v>
      </c>
      <c r="F121" s="105" t="s">
        <v>890</v>
      </c>
      <c r="G121" s="106" t="s">
        <v>891</v>
      </c>
      <c r="H121" s="105" t="s">
        <v>623</v>
      </c>
      <c r="I121" s="105" t="s">
        <v>892</v>
      </c>
      <c r="J121" s="116">
        <v>1900</v>
      </c>
      <c r="K121" s="116">
        <v>2902.31</v>
      </c>
      <c r="L121" s="116">
        <v>0</v>
      </c>
      <c r="M121" s="116">
        <v>0</v>
      </c>
      <c r="N121" s="116">
        <v>0</v>
      </c>
      <c r="O121" s="116">
        <v>0</v>
      </c>
      <c r="P121" s="117">
        <v>0</v>
      </c>
    </row>
    <row r="122" ht="14.5" spans="1:16">
      <c r="A122" s="104">
        <v>202201</v>
      </c>
      <c r="B122" s="60" t="s">
        <v>899</v>
      </c>
      <c r="C122" s="105" t="s">
        <v>619</v>
      </c>
      <c r="D122" s="105" t="s">
        <v>587</v>
      </c>
      <c r="E122" s="105" t="s">
        <v>900</v>
      </c>
      <c r="F122" s="105" t="s">
        <v>890</v>
      </c>
      <c r="G122" s="106" t="s">
        <v>891</v>
      </c>
      <c r="H122" s="105" t="s">
        <v>623</v>
      </c>
      <c r="I122" s="105" t="s">
        <v>892</v>
      </c>
      <c r="J122" s="116">
        <v>1900</v>
      </c>
      <c r="K122" s="116">
        <v>2520.23</v>
      </c>
      <c r="L122" s="116">
        <v>0</v>
      </c>
      <c r="M122" s="116">
        <v>0</v>
      </c>
      <c r="N122" s="116">
        <v>0</v>
      </c>
      <c r="O122" s="116">
        <v>0</v>
      </c>
      <c r="P122" s="117">
        <v>0</v>
      </c>
    </row>
    <row r="123" ht="14.5" spans="1:16">
      <c r="A123" s="104">
        <v>202201</v>
      </c>
      <c r="B123" s="60" t="s">
        <v>901</v>
      </c>
      <c r="C123" s="105" t="s">
        <v>619</v>
      </c>
      <c r="D123" s="105" t="s">
        <v>587</v>
      </c>
      <c r="E123" s="105" t="s">
        <v>902</v>
      </c>
      <c r="F123" s="105" t="s">
        <v>903</v>
      </c>
      <c r="G123" s="106" t="s">
        <v>891</v>
      </c>
      <c r="H123" s="105" t="s">
        <v>623</v>
      </c>
      <c r="I123" s="105" t="s">
        <v>892</v>
      </c>
      <c r="J123" s="116">
        <v>1900</v>
      </c>
      <c r="K123" s="116">
        <v>3050.5</v>
      </c>
      <c r="L123" s="116">
        <v>0</v>
      </c>
      <c r="M123" s="116">
        <v>0</v>
      </c>
      <c r="N123" s="116">
        <v>0</v>
      </c>
      <c r="O123" s="116">
        <v>0</v>
      </c>
      <c r="P123" s="117">
        <v>0</v>
      </c>
    </row>
    <row r="124" ht="14.5" spans="1:16">
      <c r="A124" s="104">
        <v>202201</v>
      </c>
      <c r="B124" s="60" t="s">
        <v>904</v>
      </c>
      <c r="C124" s="105" t="s">
        <v>619</v>
      </c>
      <c r="D124" s="105" t="s">
        <v>587</v>
      </c>
      <c r="E124" s="105" t="s">
        <v>905</v>
      </c>
      <c r="F124" s="105" t="s">
        <v>890</v>
      </c>
      <c r="G124" s="106" t="s">
        <v>891</v>
      </c>
      <c r="H124" s="105" t="s">
        <v>623</v>
      </c>
      <c r="I124" s="105" t="s">
        <v>892</v>
      </c>
      <c r="J124" s="116">
        <v>1900</v>
      </c>
      <c r="K124" s="116">
        <v>2607.35</v>
      </c>
      <c r="L124" s="116">
        <v>0</v>
      </c>
      <c r="M124" s="116">
        <v>0</v>
      </c>
      <c r="N124" s="116">
        <v>0</v>
      </c>
      <c r="O124" s="116">
        <v>0</v>
      </c>
      <c r="P124" s="117">
        <v>0</v>
      </c>
    </row>
    <row r="125" ht="14.5" spans="1:16">
      <c r="A125" s="104">
        <v>202201</v>
      </c>
      <c r="B125" s="60" t="s">
        <v>906</v>
      </c>
      <c r="C125" s="105" t="s">
        <v>619</v>
      </c>
      <c r="D125" s="105" t="s">
        <v>587</v>
      </c>
      <c r="E125" s="105" t="s">
        <v>907</v>
      </c>
      <c r="F125" s="105" t="s">
        <v>908</v>
      </c>
      <c r="G125" s="106" t="s">
        <v>891</v>
      </c>
      <c r="H125" s="105" t="s">
        <v>623</v>
      </c>
      <c r="I125" s="105" t="s">
        <v>892</v>
      </c>
      <c r="J125" s="116">
        <v>1900</v>
      </c>
      <c r="K125" s="116">
        <v>3379.16</v>
      </c>
      <c r="L125" s="116">
        <v>0</v>
      </c>
      <c r="M125" s="116">
        <v>0</v>
      </c>
      <c r="N125" s="116">
        <v>0</v>
      </c>
      <c r="O125" s="116">
        <v>0</v>
      </c>
      <c r="P125" s="117">
        <v>0</v>
      </c>
    </row>
    <row r="126" ht="14.5" spans="1:16">
      <c r="A126" s="104">
        <v>202201</v>
      </c>
      <c r="B126" s="60" t="s">
        <v>324</v>
      </c>
      <c r="C126" s="105" t="s">
        <v>619</v>
      </c>
      <c r="D126" s="105" t="s">
        <v>587</v>
      </c>
      <c r="E126" s="105" t="s">
        <v>909</v>
      </c>
      <c r="F126" s="105" t="s">
        <v>890</v>
      </c>
      <c r="G126" s="106" t="s">
        <v>891</v>
      </c>
      <c r="H126" s="105" t="s">
        <v>623</v>
      </c>
      <c r="I126" s="105" t="s">
        <v>892</v>
      </c>
      <c r="J126" s="116">
        <v>1900</v>
      </c>
      <c r="K126" s="116">
        <v>3275.68</v>
      </c>
      <c r="L126" s="116">
        <v>0</v>
      </c>
      <c r="M126" s="116">
        <v>0</v>
      </c>
      <c r="N126" s="116">
        <v>0</v>
      </c>
      <c r="O126" s="116">
        <v>0</v>
      </c>
      <c r="P126" s="117">
        <v>0</v>
      </c>
    </row>
    <row r="127" ht="14.5" spans="1:16">
      <c r="A127" s="104">
        <v>202201</v>
      </c>
      <c r="B127" s="60" t="s">
        <v>337</v>
      </c>
      <c r="C127" s="105" t="s">
        <v>619</v>
      </c>
      <c r="D127" s="105" t="s">
        <v>587</v>
      </c>
      <c r="E127" s="105" t="s">
        <v>910</v>
      </c>
      <c r="F127" s="105" t="s">
        <v>903</v>
      </c>
      <c r="G127" s="106" t="s">
        <v>891</v>
      </c>
      <c r="H127" s="105" t="s">
        <v>623</v>
      </c>
      <c r="I127" s="105" t="s">
        <v>892</v>
      </c>
      <c r="J127" s="116">
        <v>1900</v>
      </c>
      <c r="K127" s="116">
        <v>2314.06</v>
      </c>
      <c r="L127" s="116">
        <v>0</v>
      </c>
      <c r="M127" s="116">
        <v>0</v>
      </c>
      <c r="N127" s="116">
        <v>0</v>
      </c>
      <c r="O127" s="116">
        <v>0</v>
      </c>
      <c r="P127" s="117">
        <v>0</v>
      </c>
    </row>
    <row r="128" ht="14.5" spans="1:16">
      <c r="A128" s="104">
        <v>202201</v>
      </c>
      <c r="B128" s="60" t="s">
        <v>911</v>
      </c>
      <c r="C128" s="105" t="s">
        <v>619</v>
      </c>
      <c r="D128" s="105" t="s">
        <v>587</v>
      </c>
      <c r="E128" s="105" t="s">
        <v>912</v>
      </c>
      <c r="F128" s="105" t="s">
        <v>908</v>
      </c>
      <c r="G128" s="106" t="s">
        <v>891</v>
      </c>
      <c r="H128" s="105" t="s">
        <v>623</v>
      </c>
      <c r="I128" s="105" t="s">
        <v>892</v>
      </c>
      <c r="J128" s="116">
        <v>1900</v>
      </c>
      <c r="K128" s="116">
        <v>3230.31</v>
      </c>
      <c r="L128" s="116">
        <v>0</v>
      </c>
      <c r="M128" s="116">
        <v>0</v>
      </c>
      <c r="N128" s="116">
        <v>0</v>
      </c>
      <c r="O128" s="116">
        <v>0</v>
      </c>
      <c r="P128" s="117">
        <v>0</v>
      </c>
    </row>
    <row r="129" ht="14.5" spans="1:16">
      <c r="A129" s="104">
        <v>202201</v>
      </c>
      <c r="B129" s="60" t="s">
        <v>913</v>
      </c>
      <c r="C129" s="105" t="s">
        <v>619</v>
      </c>
      <c r="D129" s="105" t="s">
        <v>587</v>
      </c>
      <c r="E129" s="105" t="s">
        <v>914</v>
      </c>
      <c r="F129" s="105" t="s">
        <v>908</v>
      </c>
      <c r="G129" s="106" t="s">
        <v>891</v>
      </c>
      <c r="H129" s="105" t="s">
        <v>623</v>
      </c>
      <c r="I129" s="105" t="s">
        <v>892</v>
      </c>
      <c r="J129" s="116">
        <v>1900</v>
      </c>
      <c r="K129" s="116">
        <v>2781.18</v>
      </c>
      <c r="L129" s="116">
        <v>0</v>
      </c>
      <c r="M129" s="116">
        <v>0</v>
      </c>
      <c r="N129" s="116">
        <v>0</v>
      </c>
      <c r="O129" s="116">
        <v>0</v>
      </c>
      <c r="P129" s="117">
        <v>0</v>
      </c>
    </row>
    <row r="130" ht="14.5" spans="1:16">
      <c r="A130" s="104">
        <v>202201</v>
      </c>
      <c r="B130" s="60" t="s">
        <v>320</v>
      </c>
      <c r="C130" s="105" t="s">
        <v>625</v>
      </c>
      <c r="D130" s="105" t="s">
        <v>587</v>
      </c>
      <c r="E130" s="105" t="s">
        <v>915</v>
      </c>
      <c r="F130" s="105" t="s">
        <v>916</v>
      </c>
      <c r="G130" s="106" t="s">
        <v>891</v>
      </c>
      <c r="H130" s="105" t="s">
        <v>623</v>
      </c>
      <c r="I130" s="105" t="s">
        <v>892</v>
      </c>
      <c r="J130" s="116">
        <v>1900</v>
      </c>
      <c r="K130" s="116">
        <v>2669.18</v>
      </c>
      <c r="L130" s="116">
        <v>0</v>
      </c>
      <c r="M130" s="116">
        <v>0</v>
      </c>
      <c r="N130" s="116">
        <v>0</v>
      </c>
      <c r="O130" s="116">
        <v>0</v>
      </c>
      <c r="P130" s="117">
        <v>0</v>
      </c>
    </row>
    <row r="131" ht="14.5" spans="1:16">
      <c r="A131" s="104">
        <v>202201</v>
      </c>
      <c r="B131" s="60" t="s">
        <v>917</v>
      </c>
      <c r="C131" s="105" t="s">
        <v>619</v>
      </c>
      <c r="D131" s="105" t="s">
        <v>587</v>
      </c>
      <c r="E131" s="105" t="s">
        <v>918</v>
      </c>
      <c r="F131" s="105" t="s">
        <v>903</v>
      </c>
      <c r="G131" s="106" t="s">
        <v>891</v>
      </c>
      <c r="H131" s="105" t="s">
        <v>623</v>
      </c>
      <c r="I131" s="105" t="s">
        <v>892</v>
      </c>
      <c r="J131" s="116">
        <v>1900</v>
      </c>
      <c r="K131" s="116">
        <v>3092.11</v>
      </c>
      <c r="L131" s="116">
        <v>0</v>
      </c>
      <c r="M131" s="116">
        <v>0</v>
      </c>
      <c r="N131" s="116">
        <v>0</v>
      </c>
      <c r="O131" s="116">
        <v>0</v>
      </c>
      <c r="P131" s="117">
        <v>0</v>
      </c>
    </row>
    <row r="132" ht="14.5" spans="1:16">
      <c r="A132" s="104">
        <v>202201</v>
      </c>
      <c r="B132" s="60" t="s">
        <v>919</v>
      </c>
      <c r="C132" s="105" t="s">
        <v>619</v>
      </c>
      <c r="D132" s="105" t="s">
        <v>587</v>
      </c>
      <c r="E132" s="105" t="s">
        <v>920</v>
      </c>
      <c r="F132" s="105" t="s">
        <v>890</v>
      </c>
      <c r="G132" s="106" t="s">
        <v>891</v>
      </c>
      <c r="H132" s="105" t="s">
        <v>623</v>
      </c>
      <c r="I132" s="105" t="s">
        <v>892</v>
      </c>
      <c r="J132" s="116">
        <v>1900</v>
      </c>
      <c r="K132" s="116">
        <v>3217.56</v>
      </c>
      <c r="L132" s="116">
        <v>0</v>
      </c>
      <c r="M132" s="116">
        <v>0</v>
      </c>
      <c r="N132" s="116">
        <v>0</v>
      </c>
      <c r="O132" s="116">
        <v>0</v>
      </c>
      <c r="P132" s="117">
        <v>0</v>
      </c>
    </row>
    <row r="133" ht="14.5" spans="1:16">
      <c r="A133" s="104">
        <v>202201</v>
      </c>
      <c r="B133" s="60" t="s">
        <v>921</v>
      </c>
      <c r="C133" s="105" t="s">
        <v>619</v>
      </c>
      <c r="D133" s="105" t="s">
        <v>587</v>
      </c>
      <c r="E133" s="105" t="s">
        <v>922</v>
      </c>
      <c r="F133" s="105" t="s">
        <v>890</v>
      </c>
      <c r="G133" s="106" t="s">
        <v>891</v>
      </c>
      <c r="H133" s="105" t="s">
        <v>623</v>
      </c>
      <c r="I133" s="105" t="s">
        <v>923</v>
      </c>
      <c r="J133" s="116">
        <v>1900</v>
      </c>
      <c r="K133" s="116">
        <v>1268.41</v>
      </c>
      <c r="L133" s="116">
        <v>0</v>
      </c>
      <c r="M133" s="116">
        <v>0</v>
      </c>
      <c r="N133" s="116">
        <v>0</v>
      </c>
      <c r="O133" s="116">
        <v>0</v>
      </c>
      <c r="P133" s="117">
        <v>0</v>
      </c>
    </row>
    <row r="134" ht="14.5" spans="1:16">
      <c r="A134" s="104">
        <v>202201</v>
      </c>
      <c r="B134" s="60" t="s">
        <v>924</v>
      </c>
      <c r="C134" s="105" t="s">
        <v>619</v>
      </c>
      <c r="D134" s="105" t="s">
        <v>587</v>
      </c>
      <c r="E134" s="105" t="s">
        <v>925</v>
      </c>
      <c r="F134" s="105" t="s">
        <v>908</v>
      </c>
      <c r="G134" s="106" t="s">
        <v>891</v>
      </c>
      <c r="H134" s="105" t="s">
        <v>623</v>
      </c>
      <c r="I134" s="105" t="s">
        <v>892</v>
      </c>
      <c r="J134" s="116">
        <v>1900</v>
      </c>
      <c r="K134" s="116">
        <v>2530.47</v>
      </c>
      <c r="L134" s="116">
        <v>0</v>
      </c>
      <c r="M134" s="116">
        <v>0</v>
      </c>
      <c r="N134" s="116">
        <v>0</v>
      </c>
      <c r="O134" s="116">
        <v>0</v>
      </c>
      <c r="P134" s="117">
        <v>0</v>
      </c>
    </row>
    <row r="135" ht="14.5" spans="1:16">
      <c r="A135" s="104">
        <v>202201</v>
      </c>
      <c r="B135" s="60" t="s">
        <v>926</v>
      </c>
      <c r="C135" s="105" t="s">
        <v>619</v>
      </c>
      <c r="D135" s="105" t="s">
        <v>587</v>
      </c>
      <c r="E135" s="105" t="s">
        <v>927</v>
      </c>
      <c r="F135" s="105" t="s">
        <v>890</v>
      </c>
      <c r="G135" s="106" t="s">
        <v>891</v>
      </c>
      <c r="H135" s="105" t="s">
        <v>623</v>
      </c>
      <c r="I135" s="105" t="s">
        <v>892</v>
      </c>
      <c r="J135" s="116">
        <v>1900</v>
      </c>
      <c r="K135" s="116">
        <v>2625.67</v>
      </c>
      <c r="L135" s="116">
        <v>0</v>
      </c>
      <c r="M135" s="116">
        <v>0</v>
      </c>
      <c r="N135" s="116">
        <v>0</v>
      </c>
      <c r="O135" s="116">
        <v>0</v>
      </c>
      <c r="P135" s="117">
        <v>0</v>
      </c>
    </row>
    <row r="136" ht="14.5" spans="1:16">
      <c r="A136" s="104">
        <v>202201</v>
      </c>
      <c r="B136" s="60" t="s">
        <v>928</v>
      </c>
      <c r="C136" s="105" t="s">
        <v>619</v>
      </c>
      <c r="D136" s="105" t="s">
        <v>587</v>
      </c>
      <c r="E136" s="105" t="s">
        <v>929</v>
      </c>
      <c r="F136" s="105" t="s">
        <v>890</v>
      </c>
      <c r="G136" s="106" t="s">
        <v>891</v>
      </c>
      <c r="H136" s="105" t="s">
        <v>623</v>
      </c>
      <c r="I136" s="105" t="s">
        <v>892</v>
      </c>
      <c r="J136" s="116">
        <v>1900</v>
      </c>
      <c r="K136" s="116">
        <v>2378.06</v>
      </c>
      <c r="L136" s="116">
        <v>0</v>
      </c>
      <c r="M136" s="116">
        <v>0</v>
      </c>
      <c r="N136" s="116">
        <v>0</v>
      </c>
      <c r="O136" s="116">
        <v>0</v>
      </c>
      <c r="P136" s="117">
        <v>0</v>
      </c>
    </row>
    <row r="137" ht="14.5" spans="1:16">
      <c r="A137" s="104">
        <v>202201</v>
      </c>
      <c r="B137" s="60" t="s">
        <v>311</v>
      </c>
      <c r="C137" s="105" t="s">
        <v>866</v>
      </c>
      <c r="D137" s="105" t="s">
        <v>587</v>
      </c>
      <c r="E137" s="105" t="s">
        <v>930</v>
      </c>
      <c r="F137" s="105" t="s">
        <v>931</v>
      </c>
      <c r="G137" s="106" t="s">
        <v>932</v>
      </c>
      <c r="H137" s="105">
        <v>0</v>
      </c>
      <c r="I137" s="105" t="s">
        <v>591</v>
      </c>
      <c r="J137" s="116">
        <v>2422</v>
      </c>
      <c r="K137" s="116">
        <v>6104.98</v>
      </c>
      <c r="L137" s="116">
        <v>316.64</v>
      </c>
      <c r="M137" s="116">
        <v>84.39</v>
      </c>
      <c r="N137" s="116">
        <v>3.8</v>
      </c>
      <c r="O137" s="116">
        <v>0</v>
      </c>
      <c r="P137" s="117">
        <f t="shared" ref="P137:P144" si="3">1900*0.1%</f>
        <v>1.9</v>
      </c>
    </row>
    <row r="138" ht="14.5" spans="1:16">
      <c r="A138" s="104">
        <v>202201</v>
      </c>
      <c r="B138" s="60" t="s">
        <v>327</v>
      </c>
      <c r="C138" s="105" t="s">
        <v>619</v>
      </c>
      <c r="D138" s="105" t="s">
        <v>587</v>
      </c>
      <c r="E138" s="105" t="s">
        <v>933</v>
      </c>
      <c r="F138" s="105" t="s">
        <v>686</v>
      </c>
      <c r="G138" s="106" t="s">
        <v>934</v>
      </c>
      <c r="H138" s="105" t="s">
        <v>623</v>
      </c>
      <c r="I138" s="105" t="s">
        <v>591</v>
      </c>
      <c r="J138" s="116">
        <v>2120</v>
      </c>
      <c r="K138" s="116">
        <v>5745.9</v>
      </c>
      <c r="L138" s="116">
        <v>316.64</v>
      </c>
      <c r="M138" s="116">
        <v>84.39</v>
      </c>
      <c r="N138" s="116">
        <v>3.8</v>
      </c>
      <c r="O138" s="116">
        <v>0</v>
      </c>
      <c r="P138" s="117">
        <f t="shared" si="3"/>
        <v>1.9</v>
      </c>
    </row>
    <row r="139" ht="14.5" spans="1:16">
      <c r="A139" s="104">
        <v>202201</v>
      </c>
      <c r="B139" s="60" t="s">
        <v>291</v>
      </c>
      <c r="C139" s="105" t="s">
        <v>866</v>
      </c>
      <c r="D139" s="105" t="s">
        <v>587</v>
      </c>
      <c r="E139" s="105" t="s">
        <v>935</v>
      </c>
      <c r="F139" s="105" t="s">
        <v>936</v>
      </c>
      <c r="G139" s="106" t="s">
        <v>937</v>
      </c>
      <c r="H139" s="105">
        <v>0</v>
      </c>
      <c r="I139" s="105" t="s">
        <v>591</v>
      </c>
      <c r="J139" s="116">
        <v>4800</v>
      </c>
      <c r="K139" s="116">
        <v>11997.7</v>
      </c>
      <c r="L139" s="116">
        <v>316.64</v>
      </c>
      <c r="M139" s="116">
        <v>84.39</v>
      </c>
      <c r="N139" s="116">
        <v>3.8</v>
      </c>
      <c r="O139" s="116">
        <v>0</v>
      </c>
      <c r="P139" s="117">
        <f t="shared" si="3"/>
        <v>1.9</v>
      </c>
    </row>
    <row r="140" ht="14.5" spans="1:16">
      <c r="A140" s="104">
        <v>202201</v>
      </c>
      <c r="B140" s="60" t="s">
        <v>429</v>
      </c>
      <c r="C140" s="105" t="s">
        <v>570</v>
      </c>
      <c r="D140" s="105" t="s">
        <v>587</v>
      </c>
      <c r="E140" s="105" t="s">
        <v>938</v>
      </c>
      <c r="F140" s="105" t="s">
        <v>939</v>
      </c>
      <c r="G140" s="106" t="s">
        <v>937</v>
      </c>
      <c r="H140" s="105">
        <v>0</v>
      </c>
      <c r="I140" s="105" t="s">
        <v>591</v>
      </c>
      <c r="J140" s="116">
        <v>1900</v>
      </c>
      <c r="K140" s="116">
        <v>4300.9</v>
      </c>
      <c r="L140" s="116">
        <v>316.64</v>
      </c>
      <c r="M140" s="116">
        <v>84.39</v>
      </c>
      <c r="N140" s="116">
        <v>3.8</v>
      </c>
      <c r="O140" s="116">
        <v>0</v>
      </c>
      <c r="P140" s="117">
        <f t="shared" si="3"/>
        <v>1.9</v>
      </c>
    </row>
    <row r="141" ht="14.5" spans="1:16">
      <c r="A141" s="104">
        <v>202201</v>
      </c>
      <c r="B141" s="60" t="s">
        <v>391</v>
      </c>
      <c r="C141" s="105" t="s">
        <v>580</v>
      </c>
      <c r="D141" s="105" t="s">
        <v>587</v>
      </c>
      <c r="E141" s="105" t="s">
        <v>940</v>
      </c>
      <c r="F141" s="105" t="s">
        <v>941</v>
      </c>
      <c r="G141" s="106" t="s">
        <v>942</v>
      </c>
      <c r="H141" s="105">
        <v>0</v>
      </c>
      <c r="I141" s="105" t="s">
        <v>591</v>
      </c>
      <c r="J141" s="116">
        <v>4738</v>
      </c>
      <c r="K141" s="116">
        <v>10516</v>
      </c>
      <c r="L141" s="116">
        <v>316.64</v>
      </c>
      <c r="M141" s="116">
        <v>84.39</v>
      </c>
      <c r="N141" s="116">
        <v>3.8</v>
      </c>
      <c r="O141" s="116">
        <v>0</v>
      </c>
      <c r="P141" s="117">
        <f t="shared" si="3"/>
        <v>1.9</v>
      </c>
    </row>
    <row r="142" ht="14.5" spans="1:16">
      <c r="A142" s="104">
        <v>202201</v>
      </c>
      <c r="B142" s="60" t="s">
        <v>333</v>
      </c>
      <c r="C142" s="105" t="s">
        <v>575</v>
      </c>
      <c r="D142" s="105" t="s">
        <v>587</v>
      </c>
      <c r="E142" s="105" t="s">
        <v>943</v>
      </c>
      <c r="F142" s="105" t="s">
        <v>944</v>
      </c>
      <c r="G142" s="106" t="s">
        <v>945</v>
      </c>
      <c r="H142" s="105">
        <v>0</v>
      </c>
      <c r="I142" s="105" t="s">
        <v>591</v>
      </c>
      <c r="J142" s="116">
        <v>2532</v>
      </c>
      <c r="K142" s="116">
        <v>7052.48</v>
      </c>
      <c r="L142" s="116">
        <v>316.64</v>
      </c>
      <c r="M142" s="116">
        <v>84.39</v>
      </c>
      <c r="N142" s="116">
        <v>3.8</v>
      </c>
      <c r="O142" s="116">
        <v>0</v>
      </c>
      <c r="P142" s="117">
        <f t="shared" si="3"/>
        <v>1.9</v>
      </c>
    </row>
    <row r="143" ht="14.5" spans="1:16">
      <c r="A143" s="104">
        <v>202201</v>
      </c>
      <c r="B143" s="60" t="s">
        <v>381</v>
      </c>
      <c r="C143" s="105" t="s">
        <v>619</v>
      </c>
      <c r="D143" s="105" t="s">
        <v>587</v>
      </c>
      <c r="E143" s="105" t="s">
        <v>946</v>
      </c>
      <c r="F143" s="105" t="s">
        <v>686</v>
      </c>
      <c r="G143" s="106" t="s">
        <v>947</v>
      </c>
      <c r="H143" s="105" t="s">
        <v>623</v>
      </c>
      <c r="I143" s="105" t="s">
        <v>591</v>
      </c>
      <c r="J143" s="116">
        <v>2120</v>
      </c>
      <c r="K143" s="116">
        <v>5346.83</v>
      </c>
      <c r="L143" s="116">
        <v>316.64</v>
      </c>
      <c r="M143" s="116">
        <v>84.39</v>
      </c>
      <c r="N143" s="116">
        <v>3.8</v>
      </c>
      <c r="O143" s="116">
        <v>0</v>
      </c>
      <c r="P143" s="117">
        <f t="shared" si="3"/>
        <v>1.9</v>
      </c>
    </row>
    <row r="144" ht="14.5" spans="1:16">
      <c r="A144" s="104">
        <v>202201</v>
      </c>
      <c r="B144" s="60" t="s">
        <v>317</v>
      </c>
      <c r="C144" s="105" t="s">
        <v>619</v>
      </c>
      <c r="D144" s="105" t="s">
        <v>587</v>
      </c>
      <c r="E144" s="105" t="s">
        <v>948</v>
      </c>
      <c r="F144" s="105" t="s">
        <v>686</v>
      </c>
      <c r="G144" s="106" t="s">
        <v>949</v>
      </c>
      <c r="H144" s="105" t="s">
        <v>623</v>
      </c>
      <c r="I144" s="105" t="s">
        <v>591</v>
      </c>
      <c r="J144" s="116">
        <v>2120</v>
      </c>
      <c r="K144" s="116">
        <v>6157.98</v>
      </c>
      <c r="L144" s="116">
        <v>316.64</v>
      </c>
      <c r="M144" s="116">
        <v>84.39</v>
      </c>
      <c r="N144" s="116">
        <v>3.8</v>
      </c>
      <c r="O144" s="116">
        <v>0</v>
      </c>
      <c r="P144" s="117">
        <f t="shared" si="3"/>
        <v>1.9</v>
      </c>
    </row>
    <row r="145" ht="14.5" spans="1:16">
      <c r="A145" s="104">
        <v>202201</v>
      </c>
      <c r="B145" s="60" t="s">
        <v>382</v>
      </c>
      <c r="C145" s="105" t="s">
        <v>619</v>
      </c>
      <c r="D145" s="105" t="s">
        <v>587</v>
      </c>
      <c r="E145" s="105" t="s">
        <v>950</v>
      </c>
      <c r="F145" s="105" t="s">
        <v>908</v>
      </c>
      <c r="G145" s="106" t="s">
        <v>951</v>
      </c>
      <c r="H145" s="105" t="s">
        <v>623</v>
      </c>
      <c r="I145" s="105" t="s">
        <v>892</v>
      </c>
      <c r="J145" s="116">
        <v>1900</v>
      </c>
      <c r="K145" s="116">
        <v>3768.33</v>
      </c>
      <c r="L145" s="116">
        <v>0</v>
      </c>
      <c r="M145" s="116">
        <v>0</v>
      </c>
      <c r="N145" s="116">
        <v>0</v>
      </c>
      <c r="O145" s="116">
        <v>0</v>
      </c>
      <c r="P145" s="117">
        <v>0</v>
      </c>
    </row>
    <row r="146" ht="14.5" spans="1:16">
      <c r="A146" s="104">
        <v>202201</v>
      </c>
      <c r="B146" s="60" t="s">
        <v>952</v>
      </c>
      <c r="C146" s="105" t="s">
        <v>619</v>
      </c>
      <c r="D146" s="105" t="s">
        <v>587</v>
      </c>
      <c r="E146" s="105" t="s">
        <v>953</v>
      </c>
      <c r="F146" s="105" t="s">
        <v>908</v>
      </c>
      <c r="G146" s="106" t="s">
        <v>951</v>
      </c>
      <c r="H146" s="105" t="s">
        <v>623</v>
      </c>
      <c r="I146" s="105" t="s">
        <v>892</v>
      </c>
      <c r="J146" s="116">
        <v>1900</v>
      </c>
      <c r="K146" s="116">
        <v>292.86</v>
      </c>
      <c r="L146" s="116">
        <v>0</v>
      </c>
      <c r="M146" s="116">
        <v>0</v>
      </c>
      <c r="N146" s="116">
        <v>0</v>
      </c>
      <c r="O146" s="116">
        <v>0</v>
      </c>
      <c r="P146" s="117">
        <v>0</v>
      </c>
    </row>
    <row r="147" ht="14.5" spans="1:16">
      <c r="A147" s="104">
        <v>202201</v>
      </c>
      <c r="B147" s="60" t="s">
        <v>954</v>
      </c>
      <c r="C147" s="105" t="s">
        <v>619</v>
      </c>
      <c r="D147" s="105" t="s">
        <v>587</v>
      </c>
      <c r="E147" s="105" t="s">
        <v>955</v>
      </c>
      <c r="F147" s="105" t="s">
        <v>890</v>
      </c>
      <c r="G147" s="106" t="s">
        <v>951</v>
      </c>
      <c r="H147" s="105" t="s">
        <v>623</v>
      </c>
      <c r="I147" s="105" t="s">
        <v>892</v>
      </c>
      <c r="J147" s="116">
        <v>1900</v>
      </c>
      <c r="K147" s="116">
        <v>3017.4</v>
      </c>
      <c r="L147" s="116">
        <v>0</v>
      </c>
      <c r="M147" s="116">
        <v>0</v>
      </c>
      <c r="N147" s="116">
        <v>0</v>
      </c>
      <c r="O147" s="116">
        <v>0</v>
      </c>
      <c r="P147" s="117">
        <v>0</v>
      </c>
    </row>
    <row r="148" ht="14.5" spans="1:16">
      <c r="A148" s="104">
        <v>202201</v>
      </c>
      <c r="B148" s="60" t="s">
        <v>956</v>
      </c>
      <c r="C148" s="105" t="s">
        <v>619</v>
      </c>
      <c r="D148" s="105" t="s">
        <v>587</v>
      </c>
      <c r="E148" s="105" t="s">
        <v>957</v>
      </c>
      <c r="F148" s="105" t="s">
        <v>908</v>
      </c>
      <c r="G148" s="106" t="s">
        <v>951</v>
      </c>
      <c r="H148" s="105" t="s">
        <v>623</v>
      </c>
      <c r="I148" s="105" t="s">
        <v>892</v>
      </c>
      <c r="J148" s="116">
        <v>1900</v>
      </c>
      <c r="K148" s="116">
        <v>292.86</v>
      </c>
      <c r="L148" s="116">
        <v>0</v>
      </c>
      <c r="M148" s="116">
        <v>0</v>
      </c>
      <c r="N148" s="116">
        <v>0</v>
      </c>
      <c r="O148" s="116">
        <v>0</v>
      </c>
      <c r="P148" s="117">
        <v>0</v>
      </c>
    </row>
    <row r="149" ht="14.5" spans="1:16">
      <c r="A149" s="104">
        <v>202201</v>
      </c>
      <c r="B149" s="60" t="s">
        <v>958</v>
      </c>
      <c r="C149" s="105" t="s">
        <v>619</v>
      </c>
      <c r="D149" s="105" t="s">
        <v>587</v>
      </c>
      <c r="E149" s="105" t="s">
        <v>959</v>
      </c>
      <c r="F149" s="105" t="s">
        <v>890</v>
      </c>
      <c r="G149" s="106" t="s">
        <v>951</v>
      </c>
      <c r="H149" s="105" t="s">
        <v>623</v>
      </c>
      <c r="I149" s="105" t="s">
        <v>892</v>
      </c>
      <c r="J149" s="116">
        <v>1900</v>
      </c>
      <c r="K149" s="116">
        <v>1623.47</v>
      </c>
      <c r="L149" s="116">
        <v>0</v>
      </c>
      <c r="M149" s="116">
        <v>0</v>
      </c>
      <c r="N149" s="116">
        <v>0</v>
      </c>
      <c r="O149" s="116">
        <v>0</v>
      </c>
      <c r="P149" s="117">
        <v>0</v>
      </c>
    </row>
    <row r="150" ht="14.5" spans="1:16">
      <c r="A150" s="104">
        <v>202201</v>
      </c>
      <c r="B150" s="60" t="s">
        <v>960</v>
      </c>
      <c r="C150" s="105" t="s">
        <v>619</v>
      </c>
      <c r="D150" s="105" t="s">
        <v>587</v>
      </c>
      <c r="E150" s="105" t="s">
        <v>961</v>
      </c>
      <c r="F150" s="105" t="s">
        <v>890</v>
      </c>
      <c r="G150" s="106" t="s">
        <v>951</v>
      </c>
      <c r="H150" s="105" t="s">
        <v>623</v>
      </c>
      <c r="I150" s="105" t="s">
        <v>892</v>
      </c>
      <c r="J150" s="116">
        <v>1900</v>
      </c>
      <c r="K150" s="116">
        <v>2679.71</v>
      </c>
      <c r="L150" s="116">
        <v>0</v>
      </c>
      <c r="M150" s="116">
        <v>0</v>
      </c>
      <c r="N150" s="116">
        <v>0</v>
      </c>
      <c r="O150" s="116">
        <v>0</v>
      </c>
      <c r="P150" s="117">
        <v>0</v>
      </c>
    </row>
    <row r="151" ht="14.5" spans="1:16">
      <c r="A151" s="104">
        <v>202201</v>
      </c>
      <c r="B151" s="60" t="s">
        <v>303</v>
      </c>
      <c r="C151" s="105" t="s">
        <v>619</v>
      </c>
      <c r="D151" s="105" t="s">
        <v>587</v>
      </c>
      <c r="E151" s="105" t="s">
        <v>962</v>
      </c>
      <c r="F151" s="105" t="s">
        <v>890</v>
      </c>
      <c r="G151" s="106" t="s">
        <v>951</v>
      </c>
      <c r="H151" s="105" t="s">
        <v>623</v>
      </c>
      <c r="I151" s="105" t="s">
        <v>892</v>
      </c>
      <c r="J151" s="116">
        <v>1900</v>
      </c>
      <c r="K151" s="116">
        <v>3250.36</v>
      </c>
      <c r="L151" s="116">
        <v>0</v>
      </c>
      <c r="M151" s="116">
        <v>0</v>
      </c>
      <c r="N151" s="116">
        <v>0</v>
      </c>
      <c r="O151" s="116">
        <v>0</v>
      </c>
      <c r="P151" s="117">
        <v>0</v>
      </c>
    </row>
    <row r="152" ht="14.5" spans="1:16">
      <c r="A152" s="104">
        <v>202201</v>
      </c>
      <c r="B152" s="60" t="s">
        <v>963</v>
      </c>
      <c r="C152" s="105" t="s">
        <v>619</v>
      </c>
      <c r="D152" s="105" t="s">
        <v>587</v>
      </c>
      <c r="E152" s="105" t="s">
        <v>964</v>
      </c>
      <c r="F152" s="105" t="s">
        <v>890</v>
      </c>
      <c r="G152" s="106" t="s">
        <v>951</v>
      </c>
      <c r="H152" s="105" t="s">
        <v>623</v>
      </c>
      <c r="I152" s="105" t="s">
        <v>892</v>
      </c>
      <c r="J152" s="116">
        <v>1900</v>
      </c>
      <c r="K152" s="116">
        <v>2203.16</v>
      </c>
      <c r="L152" s="116">
        <v>0</v>
      </c>
      <c r="M152" s="116">
        <v>0</v>
      </c>
      <c r="N152" s="116">
        <v>0</v>
      </c>
      <c r="O152" s="116">
        <v>0</v>
      </c>
      <c r="P152" s="117">
        <v>0</v>
      </c>
    </row>
    <row r="153" ht="14.5" spans="1:16">
      <c r="A153" s="104">
        <v>202201</v>
      </c>
      <c r="B153" s="60" t="s">
        <v>965</v>
      </c>
      <c r="C153" s="105" t="s">
        <v>619</v>
      </c>
      <c r="D153" s="105" t="s">
        <v>587</v>
      </c>
      <c r="E153" s="105" t="s">
        <v>966</v>
      </c>
      <c r="F153" s="105" t="s">
        <v>890</v>
      </c>
      <c r="G153" s="106" t="s">
        <v>951</v>
      </c>
      <c r="H153" s="105" t="s">
        <v>623</v>
      </c>
      <c r="I153" s="105" t="s">
        <v>892</v>
      </c>
      <c r="J153" s="116">
        <v>1900</v>
      </c>
      <c r="K153" s="116">
        <v>1660.75</v>
      </c>
      <c r="L153" s="116">
        <v>0</v>
      </c>
      <c r="M153" s="116">
        <v>0</v>
      </c>
      <c r="N153" s="116">
        <v>0</v>
      </c>
      <c r="O153" s="116">
        <v>0</v>
      </c>
      <c r="P153" s="117">
        <v>0</v>
      </c>
    </row>
    <row r="154" ht="14.5" spans="1:16">
      <c r="A154" s="104">
        <v>202201</v>
      </c>
      <c r="B154" s="60" t="s">
        <v>373</v>
      </c>
      <c r="C154" s="105" t="s">
        <v>619</v>
      </c>
      <c r="D154" s="105" t="s">
        <v>587</v>
      </c>
      <c r="E154" s="105" t="s">
        <v>967</v>
      </c>
      <c r="F154" s="105" t="s">
        <v>890</v>
      </c>
      <c r="G154" s="106" t="s">
        <v>968</v>
      </c>
      <c r="H154" s="105" t="s">
        <v>623</v>
      </c>
      <c r="I154" s="105" t="s">
        <v>892</v>
      </c>
      <c r="J154" s="116">
        <v>1900</v>
      </c>
      <c r="K154" s="116">
        <v>2290.66</v>
      </c>
      <c r="L154" s="116">
        <v>0</v>
      </c>
      <c r="M154" s="116">
        <v>0</v>
      </c>
      <c r="N154" s="116">
        <v>0</v>
      </c>
      <c r="O154" s="116">
        <v>0</v>
      </c>
      <c r="P154" s="117">
        <v>0</v>
      </c>
    </row>
    <row r="155" ht="14.5" spans="1:16">
      <c r="A155" s="104">
        <v>202201</v>
      </c>
      <c r="B155" s="60" t="s">
        <v>969</v>
      </c>
      <c r="C155" s="105" t="s">
        <v>619</v>
      </c>
      <c r="D155" s="105" t="s">
        <v>587</v>
      </c>
      <c r="E155" s="105" t="s">
        <v>970</v>
      </c>
      <c r="F155" s="105" t="s">
        <v>890</v>
      </c>
      <c r="G155" s="106" t="s">
        <v>971</v>
      </c>
      <c r="H155" s="105" t="s">
        <v>623</v>
      </c>
      <c r="I155" s="105" t="s">
        <v>892</v>
      </c>
      <c r="J155" s="116">
        <v>1900</v>
      </c>
      <c r="K155" s="116">
        <v>2727.78</v>
      </c>
      <c r="L155" s="116">
        <v>0</v>
      </c>
      <c r="M155" s="116">
        <v>0</v>
      </c>
      <c r="N155" s="116">
        <v>0</v>
      </c>
      <c r="O155" s="116">
        <v>0</v>
      </c>
      <c r="P155" s="117">
        <v>0</v>
      </c>
    </row>
    <row r="156" ht="14.5" spans="1:16">
      <c r="A156" s="104">
        <v>202201</v>
      </c>
      <c r="B156" s="60" t="s">
        <v>257</v>
      </c>
      <c r="C156" s="105" t="s">
        <v>580</v>
      </c>
      <c r="D156" s="105" t="s">
        <v>587</v>
      </c>
      <c r="E156" s="105" t="s">
        <v>972</v>
      </c>
      <c r="F156" s="105" t="s">
        <v>941</v>
      </c>
      <c r="G156" s="106" t="s">
        <v>971</v>
      </c>
      <c r="H156" s="105">
        <v>0</v>
      </c>
      <c r="I156" s="105" t="s">
        <v>591</v>
      </c>
      <c r="J156" s="116">
        <v>3730</v>
      </c>
      <c r="K156" s="116">
        <v>8435.3</v>
      </c>
      <c r="L156" s="116">
        <v>316.64</v>
      </c>
      <c r="M156" s="116">
        <v>84.39</v>
      </c>
      <c r="N156" s="116">
        <v>3.8</v>
      </c>
      <c r="O156" s="116">
        <v>0</v>
      </c>
      <c r="P156" s="117">
        <f>1900*0.1%</f>
        <v>1.9</v>
      </c>
    </row>
    <row r="157" ht="14.5" spans="1:16">
      <c r="A157" s="104">
        <v>202201</v>
      </c>
      <c r="B157" s="60" t="s">
        <v>383</v>
      </c>
      <c r="C157" s="105" t="s">
        <v>580</v>
      </c>
      <c r="D157" s="105" t="s">
        <v>587</v>
      </c>
      <c r="E157" s="105" t="s">
        <v>973</v>
      </c>
      <c r="F157" s="105" t="s">
        <v>698</v>
      </c>
      <c r="G157" s="106" t="s">
        <v>974</v>
      </c>
      <c r="H157" s="105">
        <v>0</v>
      </c>
      <c r="I157" s="105" t="s">
        <v>591</v>
      </c>
      <c r="J157" s="116">
        <v>3326</v>
      </c>
      <c r="K157" s="116">
        <v>7794.3</v>
      </c>
      <c r="L157" s="116">
        <v>316.64</v>
      </c>
      <c r="M157" s="116">
        <v>84.39</v>
      </c>
      <c r="N157" s="116">
        <v>3.8</v>
      </c>
      <c r="O157" s="116">
        <v>0</v>
      </c>
      <c r="P157" s="117">
        <f>1900*0.1%</f>
        <v>1.9</v>
      </c>
    </row>
    <row r="158" ht="14.5" spans="1:16">
      <c r="A158" s="104">
        <v>202201</v>
      </c>
      <c r="B158" s="60" t="s">
        <v>213</v>
      </c>
      <c r="C158" s="105" t="s">
        <v>580</v>
      </c>
      <c r="D158" s="105" t="s">
        <v>587</v>
      </c>
      <c r="E158" s="105" t="s">
        <v>975</v>
      </c>
      <c r="F158" s="105" t="s">
        <v>941</v>
      </c>
      <c r="G158" s="106" t="s">
        <v>976</v>
      </c>
      <c r="H158" s="105">
        <v>0</v>
      </c>
      <c r="I158" s="105" t="s">
        <v>591</v>
      </c>
      <c r="J158" s="116">
        <v>4738</v>
      </c>
      <c r="K158" s="116">
        <v>10942.5</v>
      </c>
      <c r="L158" s="116">
        <v>316.64</v>
      </c>
      <c r="M158" s="116">
        <v>84.39</v>
      </c>
      <c r="N158" s="116">
        <v>3.8</v>
      </c>
      <c r="O158" s="116">
        <v>0</v>
      </c>
      <c r="P158" s="117">
        <f>1900*0.1%</f>
        <v>1.9</v>
      </c>
    </row>
    <row r="159" ht="14.5" spans="1:16">
      <c r="A159" s="104">
        <v>202201</v>
      </c>
      <c r="B159" s="60" t="s">
        <v>329</v>
      </c>
      <c r="C159" s="105" t="s">
        <v>580</v>
      </c>
      <c r="D159" s="105" t="s">
        <v>587</v>
      </c>
      <c r="E159" s="105" t="s">
        <v>977</v>
      </c>
      <c r="F159" s="105" t="s">
        <v>698</v>
      </c>
      <c r="G159" s="106" t="s">
        <v>976</v>
      </c>
      <c r="H159" s="105">
        <v>0</v>
      </c>
      <c r="I159" s="105" t="s">
        <v>591</v>
      </c>
      <c r="J159" s="116">
        <v>3730</v>
      </c>
      <c r="K159" s="116">
        <v>8705.3</v>
      </c>
      <c r="L159" s="116">
        <v>316.64</v>
      </c>
      <c r="M159" s="116">
        <v>84.39</v>
      </c>
      <c r="N159" s="116">
        <v>3.8</v>
      </c>
      <c r="O159" s="116">
        <v>0</v>
      </c>
      <c r="P159" s="117">
        <f>1900*0.1%</f>
        <v>1.9</v>
      </c>
    </row>
    <row r="160" ht="14.5" spans="1:16">
      <c r="A160" s="104">
        <v>202201</v>
      </c>
      <c r="B160" s="60" t="s">
        <v>223</v>
      </c>
      <c r="C160" s="105" t="s">
        <v>619</v>
      </c>
      <c r="D160" s="105" t="s">
        <v>587</v>
      </c>
      <c r="E160" s="105" t="s">
        <v>978</v>
      </c>
      <c r="F160" s="105" t="s">
        <v>890</v>
      </c>
      <c r="G160" s="106" t="s">
        <v>976</v>
      </c>
      <c r="H160" s="105" t="s">
        <v>623</v>
      </c>
      <c r="I160" s="105" t="s">
        <v>979</v>
      </c>
      <c r="J160" s="116">
        <v>1900</v>
      </c>
      <c r="K160" s="116">
        <v>3095.47</v>
      </c>
      <c r="L160" s="116">
        <v>0</v>
      </c>
      <c r="M160" s="116">
        <v>0</v>
      </c>
      <c r="N160" s="116">
        <v>0</v>
      </c>
      <c r="O160" s="116">
        <v>0</v>
      </c>
      <c r="P160" s="117">
        <v>0</v>
      </c>
    </row>
    <row r="161" ht="14.5" spans="1:16">
      <c r="A161" s="104">
        <v>202201</v>
      </c>
      <c r="B161" s="60" t="s">
        <v>980</v>
      </c>
      <c r="C161" s="105" t="s">
        <v>625</v>
      </c>
      <c r="D161" s="105" t="s">
        <v>587</v>
      </c>
      <c r="E161" s="105" t="s">
        <v>981</v>
      </c>
      <c r="F161" s="105" t="s">
        <v>880</v>
      </c>
      <c r="G161" s="106" t="s">
        <v>982</v>
      </c>
      <c r="H161" s="105">
        <v>0</v>
      </c>
      <c r="I161" s="105" t="s">
        <v>983</v>
      </c>
      <c r="J161" s="116">
        <v>2134</v>
      </c>
      <c r="K161" s="116">
        <v>2708.65</v>
      </c>
      <c r="L161" s="116">
        <v>0</v>
      </c>
      <c r="M161" s="116">
        <v>0</v>
      </c>
      <c r="N161" s="116">
        <v>0</v>
      </c>
      <c r="O161" s="116">
        <v>0</v>
      </c>
      <c r="P161" s="117">
        <v>0</v>
      </c>
    </row>
    <row r="162" spans="1:16">
      <c r="A162" s="104">
        <v>202201</v>
      </c>
      <c r="B162" s="121" t="s">
        <v>984</v>
      </c>
      <c r="C162" s="105" t="s">
        <v>570</v>
      </c>
      <c r="D162" s="105" t="s">
        <v>764</v>
      </c>
      <c r="E162" s="105" t="s">
        <v>985</v>
      </c>
      <c r="F162" s="105" t="s">
        <v>986</v>
      </c>
      <c r="G162" s="106" t="s">
        <v>987</v>
      </c>
      <c r="H162" s="105">
        <v>0</v>
      </c>
      <c r="I162" s="105">
        <v>0</v>
      </c>
      <c r="J162" s="116">
        <v>32000</v>
      </c>
      <c r="K162" s="116">
        <v>32000</v>
      </c>
      <c r="L162" s="116">
        <v>316.64</v>
      </c>
      <c r="M162" s="116">
        <v>84.39</v>
      </c>
      <c r="N162" s="116">
        <v>3.8</v>
      </c>
      <c r="O162" s="116">
        <v>0</v>
      </c>
      <c r="P162" s="117">
        <f t="shared" ref="P162:P193" si="4">1900*0.1%</f>
        <v>1.9</v>
      </c>
    </row>
    <row r="163" ht="14.5" spans="1:16">
      <c r="A163" s="104">
        <v>202201</v>
      </c>
      <c r="B163" s="60" t="s">
        <v>262</v>
      </c>
      <c r="C163" s="105" t="s">
        <v>625</v>
      </c>
      <c r="D163" s="105" t="s">
        <v>587</v>
      </c>
      <c r="E163" s="105" t="s">
        <v>988</v>
      </c>
      <c r="F163" s="105" t="s">
        <v>989</v>
      </c>
      <c r="G163" s="106" t="s">
        <v>987</v>
      </c>
      <c r="H163" s="105">
        <v>0</v>
      </c>
      <c r="I163" s="105">
        <v>0</v>
      </c>
      <c r="J163" s="116">
        <v>3181</v>
      </c>
      <c r="K163" s="116">
        <v>7600.57</v>
      </c>
      <c r="L163" s="116">
        <v>316.64</v>
      </c>
      <c r="M163" s="116">
        <v>84.39</v>
      </c>
      <c r="N163" s="116">
        <v>3.8</v>
      </c>
      <c r="O163" s="116">
        <v>0</v>
      </c>
      <c r="P163" s="117">
        <f t="shared" si="4"/>
        <v>1.9</v>
      </c>
    </row>
    <row r="164" ht="14.5" spans="1:16">
      <c r="A164" s="104">
        <v>202201</v>
      </c>
      <c r="B164" s="62" t="s">
        <v>990</v>
      </c>
      <c r="C164" s="105" t="s">
        <v>619</v>
      </c>
      <c r="D164" s="105" t="s">
        <v>587</v>
      </c>
      <c r="E164" s="105" t="s">
        <v>991</v>
      </c>
      <c r="F164" s="105" t="s">
        <v>992</v>
      </c>
      <c r="G164" s="106" t="s">
        <v>775</v>
      </c>
      <c r="H164" s="105">
        <v>0</v>
      </c>
      <c r="I164" s="105">
        <v>0</v>
      </c>
      <c r="J164" s="116">
        <v>1900</v>
      </c>
      <c r="K164" s="116">
        <v>6546.51</v>
      </c>
      <c r="L164" s="116">
        <v>316.64</v>
      </c>
      <c r="M164" s="116">
        <v>84.39</v>
      </c>
      <c r="N164" s="116">
        <v>3.8</v>
      </c>
      <c r="O164" s="116">
        <v>0</v>
      </c>
      <c r="P164" s="117">
        <f t="shared" si="4"/>
        <v>1.9</v>
      </c>
    </row>
    <row r="165" ht="14.5" spans="1:16">
      <c r="A165" s="104">
        <v>202201</v>
      </c>
      <c r="B165" s="62" t="s">
        <v>312</v>
      </c>
      <c r="C165" s="105" t="s">
        <v>580</v>
      </c>
      <c r="D165" s="105" t="s">
        <v>587</v>
      </c>
      <c r="E165" s="105" t="s">
        <v>993</v>
      </c>
      <c r="F165" s="105" t="s">
        <v>994</v>
      </c>
      <c r="G165" s="106" t="s">
        <v>995</v>
      </c>
      <c r="H165" s="105">
        <v>0</v>
      </c>
      <c r="I165" s="105" t="s">
        <v>591</v>
      </c>
      <c r="J165" s="116">
        <v>2090</v>
      </c>
      <c r="K165" s="116">
        <v>5681.5</v>
      </c>
      <c r="L165" s="116">
        <v>316.64</v>
      </c>
      <c r="M165" s="116">
        <v>84.39</v>
      </c>
      <c r="N165" s="116">
        <v>3.8</v>
      </c>
      <c r="O165" s="116">
        <v>0</v>
      </c>
      <c r="P165" s="117">
        <f t="shared" si="4"/>
        <v>1.9</v>
      </c>
    </row>
    <row r="166" ht="14.5" spans="1:16">
      <c r="A166" s="104">
        <v>202201</v>
      </c>
      <c r="B166" s="62" t="s">
        <v>270</v>
      </c>
      <c r="C166" s="105" t="s">
        <v>661</v>
      </c>
      <c r="D166" s="105" t="s">
        <v>587</v>
      </c>
      <c r="E166" s="105" t="s">
        <v>996</v>
      </c>
      <c r="F166" s="105" t="s">
        <v>997</v>
      </c>
      <c r="G166" s="106" t="s">
        <v>995</v>
      </c>
      <c r="H166" s="105">
        <v>0</v>
      </c>
      <c r="I166" s="105" t="s">
        <v>591</v>
      </c>
      <c r="J166" s="116">
        <v>2422</v>
      </c>
      <c r="K166" s="116">
        <v>5912.43</v>
      </c>
      <c r="L166" s="116">
        <v>316.64</v>
      </c>
      <c r="M166" s="116">
        <v>84.39</v>
      </c>
      <c r="N166" s="116">
        <v>3.8</v>
      </c>
      <c r="O166" s="116">
        <v>0</v>
      </c>
      <c r="P166" s="117">
        <f t="shared" si="4"/>
        <v>1.9</v>
      </c>
    </row>
    <row r="167" ht="14.5" spans="1:16">
      <c r="A167" s="104">
        <v>202201</v>
      </c>
      <c r="B167" s="62" t="s">
        <v>998</v>
      </c>
      <c r="C167" s="105" t="s">
        <v>619</v>
      </c>
      <c r="D167" s="105" t="s">
        <v>576</v>
      </c>
      <c r="E167" s="105" t="s">
        <v>999</v>
      </c>
      <c r="F167" s="105" t="s">
        <v>1000</v>
      </c>
      <c r="G167" s="106">
        <v>44501</v>
      </c>
      <c r="H167" s="105">
        <v>0</v>
      </c>
      <c r="I167" s="105">
        <v>0</v>
      </c>
      <c r="J167" s="116">
        <v>30000</v>
      </c>
      <c r="K167" s="116">
        <v>30000</v>
      </c>
      <c r="L167" s="116">
        <v>316.64</v>
      </c>
      <c r="M167" s="116">
        <v>84.39</v>
      </c>
      <c r="N167" s="116">
        <v>3.8</v>
      </c>
      <c r="O167" s="116">
        <v>0</v>
      </c>
      <c r="P167" s="117">
        <f t="shared" si="4"/>
        <v>1.9</v>
      </c>
    </row>
    <row r="168" ht="14.5" spans="1:16">
      <c r="A168" s="104">
        <v>202201</v>
      </c>
      <c r="B168" s="62" t="s">
        <v>236</v>
      </c>
      <c r="C168" s="105" t="s">
        <v>575</v>
      </c>
      <c r="D168" s="105" t="s">
        <v>587</v>
      </c>
      <c r="E168" s="105" t="s">
        <v>1001</v>
      </c>
      <c r="F168" s="105" t="s">
        <v>1002</v>
      </c>
      <c r="G168" s="106" t="s">
        <v>1003</v>
      </c>
      <c r="H168" s="105">
        <v>0</v>
      </c>
      <c r="I168" s="105" t="s">
        <v>591</v>
      </c>
      <c r="J168" s="116">
        <v>3850</v>
      </c>
      <c r="K168" s="116">
        <v>10067.58</v>
      </c>
      <c r="L168" s="116">
        <v>316.64</v>
      </c>
      <c r="M168" s="116">
        <v>84.39</v>
      </c>
      <c r="N168" s="116">
        <v>3.8</v>
      </c>
      <c r="O168" s="116">
        <v>0</v>
      </c>
      <c r="P168" s="117">
        <f t="shared" si="4"/>
        <v>1.9</v>
      </c>
    </row>
    <row r="169" ht="14.5" spans="1:16">
      <c r="A169" s="104">
        <v>202201</v>
      </c>
      <c r="B169" s="62" t="s">
        <v>296</v>
      </c>
      <c r="C169" s="105" t="s">
        <v>619</v>
      </c>
      <c r="D169" s="105" t="s">
        <v>587</v>
      </c>
      <c r="E169" s="105" t="s">
        <v>1004</v>
      </c>
      <c r="F169" s="105" t="s">
        <v>1005</v>
      </c>
      <c r="G169" s="106" t="s">
        <v>1006</v>
      </c>
      <c r="H169" s="105">
        <v>0</v>
      </c>
      <c r="I169" s="105" t="s">
        <v>591</v>
      </c>
      <c r="J169" s="116">
        <v>1900</v>
      </c>
      <c r="K169" s="116">
        <v>4479.08</v>
      </c>
      <c r="L169" s="116">
        <v>316.64</v>
      </c>
      <c r="M169" s="116">
        <v>84.39</v>
      </c>
      <c r="N169" s="116">
        <v>3.8</v>
      </c>
      <c r="O169" s="116">
        <v>0</v>
      </c>
      <c r="P169" s="117">
        <f t="shared" si="4"/>
        <v>1.9</v>
      </c>
    </row>
    <row r="170" ht="14.5" spans="1:16">
      <c r="A170" s="104">
        <v>202201</v>
      </c>
      <c r="B170" s="122" t="s">
        <v>226</v>
      </c>
      <c r="C170" s="105" t="s">
        <v>619</v>
      </c>
      <c r="D170" s="105" t="s">
        <v>587</v>
      </c>
      <c r="E170" s="105" t="s">
        <v>1007</v>
      </c>
      <c r="F170" s="105" t="s">
        <v>875</v>
      </c>
      <c r="G170" s="106" t="s">
        <v>1008</v>
      </c>
      <c r="H170" s="105" t="s">
        <v>1009</v>
      </c>
      <c r="I170" s="105">
        <v>0</v>
      </c>
      <c r="J170" s="116">
        <v>2363</v>
      </c>
      <c r="K170" s="116">
        <v>7192.61</v>
      </c>
      <c r="L170" s="116">
        <v>316.64</v>
      </c>
      <c r="M170" s="116">
        <v>84.39</v>
      </c>
      <c r="N170" s="116">
        <v>3.8</v>
      </c>
      <c r="O170" s="116">
        <v>0</v>
      </c>
      <c r="P170" s="117">
        <f t="shared" si="4"/>
        <v>1.9</v>
      </c>
    </row>
    <row r="171" ht="14.5" spans="1:16">
      <c r="A171" s="104">
        <v>202201</v>
      </c>
      <c r="B171" s="123" t="s">
        <v>242</v>
      </c>
      <c r="C171" s="105" t="s">
        <v>619</v>
      </c>
      <c r="D171" s="105" t="s">
        <v>587</v>
      </c>
      <c r="E171" s="105" t="s">
        <v>1010</v>
      </c>
      <c r="F171" s="105" t="s">
        <v>875</v>
      </c>
      <c r="G171" s="106" t="s">
        <v>1011</v>
      </c>
      <c r="H171" s="105" t="s">
        <v>1009</v>
      </c>
      <c r="I171" s="105">
        <v>0</v>
      </c>
      <c r="J171" s="116">
        <v>2363</v>
      </c>
      <c r="K171" s="116">
        <v>6585.5</v>
      </c>
      <c r="L171" s="116">
        <v>316.64</v>
      </c>
      <c r="M171" s="116">
        <v>84.39</v>
      </c>
      <c r="N171" s="116">
        <v>3.8</v>
      </c>
      <c r="O171" s="116">
        <v>0</v>
      </c>
      <c r="P171" s="117">
        <f t="shared" si="4"/>
        <v>1.9</v>
      </c>
    </row>
    <row r="172" ht="14.5" spans="1:16">
      <c r="A172" s="104">
        <v>202201</v>
      </c>
      <c r="B172" s="124" t="s">
        <v>281</v>
      </c>
      <c r="C172" s="105" t="s">
        <v>619</v>
      </c>
      <c r="D172" s="105" t="s">
        <v>587</v>
      </c>
      <c r="E172" s="105" t="s">
        <v>1012</v>
      </c>
      <c r="F172" s="105" t="s">
        <v>875</v>
      </c>
      <c r="G172" s="106" t="s">
        <v>756</v>
      </c>
      <c r="H172" s="105" t="s">
        <v>1009</v>
      </c>
      <c r="I172" s="105">
        <v>0</v>
      </c>
      <c r="J172" s="116">
        <v>2363</v>
      </c>
      <c r="K172" s="116">
        <v>5925.93</v>
      </c>
      <c r="L172" s="116">
        <v>316.64</v>
      </c>
      <c r="M172" s="116">
        <v>84.39</v>
      </c>
      <c r="N172" s="116">
        <v>3.8</v>
      </c>
      <c r="O172" s="116">
        <v>0</v>
      </c>
      <c r="P172" s="117">
        <f t="shared" si="4"/>
        <v>1.9</v>
      </c>
    </row>
    <row r="173" ht="14.5" spans="1:16">
      <c r="A173" s="104">
        <v>202201</v>
      </c>
      <c r="B173" s="125" t="s">
        <v>294</v>
      </c>
      <c r="C173" s="105" t="s">
        <v>619</v>
      </c>
      <c r="D173" s="105" t="s">
        <v>587</v>
      </c>
      <c r="E173" s="105" t="s">
        <v>1013</v>
      </c>
      <c r="F173" s="105" t="s">
        <v>875</v>
      </c>
      <c r="G173" s="106" t="s">
        <v>1014</v>
      </c>
      <c r="H173" s="105" t="s">
        <v>1009</v>
      </c>
      <c r="I173" s="105">
        <v>0</v>
      </c>
      <c r="J173" s="116">
        <v>2363</v>
      </c>
      <c r="K173" s="116">
        <v>6518.53</v>
      </c>
      <c r="L173" s="116">
        <v>316.64</v>
      </c>
      <c r="M173" s="116">
        <v>84.39</v>
      </c>
      <c r="N173" s="116">
        <v>3.8</v>
      </c>
      <c r="O173" s="116">
        <v>0</v>
      </c>
      <c r="P173" s="117">
        <f t="shared" si="4"/>
        <v>1.9</v>
      </c>
    </row>
    <row r="174" ht="14.5" spans="1:16">
      <c r="A174" s="104">
        <v>202201</v>
      </c>
      <c r="B174" s="25" t="s">
        <v>239</v>
      </c>
      <c r="C174" s="105" t="s">
        <v>619</v>
      </c>
      <c r="D174" s="105" t="s">
        <v>587</v>
      </c>
      <c r="E174" s="105" t="s">
        <v>1015</v>
      </c>
      <c r="F174" s="105" t="s">
        <v>1016</v>
      </c>
      <c r="G174" s="106" t="s">
        <v>1017</v>
      </c>
      <c r="H174" s="105" t="s">
        <v>1018</v>
      </c>
      <c r="I174" s="105" t="s">
        <v>591</v>
      </c>
      <c r="J174" s="116">
        <v>2140</v>
      </c>
      <c r="K174" s="116">
        <v>7406.81</v>
      </c>
      <c r="L174" s="116">
        <v>316.64</v>
      </c>
      <c r="M174" s="116">
        <v>84.39</v>
      </c>
      <c r="N174" s="116">
        <v>3.8</v>
      </c>
      <c r="O174" s="116">
        <v>300</v>
      </c>
      <c r="P174" s="117">
        <f t="shared" si="4"/>
        <v>1.9</v>
      </c>
    </row>
    <row r="175" ht="14.5" spans="1:16">
      <c r="A175" s="104">
        <v>202201</v>
      </c>
      <c r="B175" s="28" t="s">
        <v>217</v>
      </c>
      <c r="C175" s="105" t="s">
        <v>619</v>
      </c>
      <c r="D175" s="105" t="s">
        <v>587</v>
      </c>
      <c r="E175" s="105" t="s">
        <v>1019</v>
      </c>
      <c r="F175" s="105" t="s">
        <v>1020</v>
      </c>
      <c r="G175" s="106" t="s">
        <v>1021</v>
      </c>
      <c r="H175" s="105" t="s">
        <v>1018</v>
      </c>
      <c r="I175" s="105">
        <v>0</v>
      </c>
      <c r="J175" s="116">
        <v>1900</v>
      </c>
      <c r="K175" s="116">
        <v>5744.03</v>
      </c>
      <c r="L175" s="116">
        <v>316.64</v>
      </c>
      <c r="M175" s="116">
        <v>84.39</v>
      </c>
      <c r="N175" s="116">
        <v>3.8</v>
      </c>
      <c r="O175" s="116">
        <v>0</v>
      </c>
      <c r="P175" s="117">
        <f t="shared" si="4"/>
        <v>1.9</v>
      </c>
    </row>
    <row r="176" ht="14.5" spans="1:16">
      <c r="A176" s="104">
        <v>202201</v>
      </c>
      <c r="B176" s="28" t="s">
        <v>271</v>
      </c>
      <c r="C176" s="105" t="s">
        <v>619</v>
      </c>
      <c r="D176" s="105" t="s">
        <v>587</v>
      </c>
      <c r="E176" s="105" t="s">
        <v>1022</v>
      </c>
      <c r="F176" s="105" t="s">
        <v>1023</v>
      </c>
      <c r="G176" s="106" t="s">
        <v>1024</v>
      </c>
      <c r="H176" s="105" t="s">
        <v>1018</v>
      </c>
      <c r="I176" s="105">
        <v>0</v>
      </c>
      <c r="J176" s="116">
        <v>1900</v>
      </c>
      <c r="K176" s="116">
        <v>8786.47</v>
      </c>
      <c r="L176" s="116">
        <v>316.64</v>
      </c>
      <c r="M176" s="116">
        <v>84.39</v>
      </c>
      <c r="N176" s="116">
        <v>3.8</v>
      </c>
      <c r="O176" s="116">
        <v>0</v>
      </c>
      <c r="P176" s="117">
        <f t="shared" si="4"/>
        <v>1.9</v>
      </c>
    </row>
    <row r="177" ht="14.5" spans="1:16">
      <c r="A177" s="104">
        <v>202201</v>
      </c>
      <c r="B177" s="28" t="s">
        <v>1025</v>
      </c>
      <c r="C177" s="105" t="s">
        <v>619</v>
      </c>
      <c r="D177" s="105" t="s">
        <v>587</v>
      </c>
      <c r="E177" s="105" t="s">
        <v>1026</v>
      </c>
      <c r="F177" s="105" t="s">
        <v>1027</v>
      </c>
      <c r="G177" s="106" t="s">
        <v>1028</v>
      </c>
      <c r="H177" s="105" t="s">
        <v>1018</v>
      </c>
      <c r="I177" s="105">
        <v>0</v>
      </c>
      <c r="J177" s="116">
        <v>1900</v>
      </c>
      <c r="K177" s="116">
        <v>9740.69</v>
      </c>
      <c r="L177" s="116">
        <v>316.64</v>
      </c>
      <c r="M177" s="116">
        <v>84.39</v>
      </c>
      <c r="N177" s="116">
        <v>3.8</v>
      </c>
      <c r="O177" s="116">
        <v>0</v>
      </c>
      <c r="P177" s="117">
        <f t="shared" si="4"/>
        <v>1.9</v>
      </c>
    </row>
    <row r="178" ht="14.5" spans="1:16">
      <c r="A178" s="104">
        <v>202201</v>
      </c>
      <c r="B178" s="28" t="s">
        <v>316</v>
      </c>
      <c r="C178" s="105" t="s">
        <v>619</v>
      </c>
      <c r="D178" s="105" t="s">
        <v>587</v>
      </c>
      <c r="E178" s="105" t="s">
        <v>1029</v>
      </c>
      <c r="F178" s="105" t="s">
        <v>1030</v>
      </c>
      <c r="G178" s="106" t="s">
        <v>1031</v>
      </c>
      <c r="H178" s="105" t="s">
        <v>1018</v>
      </c>
      <c r="I178" s="105">
        <v>0</v>
      </c>
      <c r="J178" s="116">
        <v>1900</v>
      </c>
      <c r="K178" s="116">
        <v>8802.92</v>
      </c>
      <c r="L178" s="116">
        <v>316.64</v>
      </c>
      <c r="M178" s="116">
        <v>84.39</v>
      </c>
      <c r="N178" s="116">
        <v>3.8</v>
      </c>
      <c r="O178" s="116">
        <v>0</v>
      </c>
      <c r="P178" s="117">
        <f t="shared" si="4"/>
        <v>1.9</v>
      </c>
    </row>
    <row r="179" ht="14.5" spans="1:16">
      <c r="A179" s="104">
        <v>202201</v>
      </c>
      <c r="B179" s="28" t="s">
        <v>251</v>
      </c>
      <c r="C179" s="105" t="s">
        <v>619</v>
      </c>
      <c r="D179" s="105" t="s">
        <v>587</v>
      </c>
      <c r="E179" s="105" t="s">
        <v>1032</v>
      </c>
      <c r="F179" s="105" t="s">
        <v>1023</v>
      </c>
      <c r="G179" s="106" t="s">
        <v>1033</v>
      </c>
      <c r="H179" s="105" t="s">
        <v>1018</v>
      </c>
      <c r="I179" s="105">
        <v>0</v>
      </c>
      <c r="J179" s="116">
        <v>1900</v>
      </c>
      <c r="K179" s="116">
        <v>8051.01</v>
      </c>
      <c r="L179" s="116">
        <v>316.64</v>
      </c>
      <c r="M179" s="116">
        <v>84.39</v>
      </c>
      <c r="N179" s="116">
        <v>3.8</v>
      </c>
      <c r="O179" s="116">
        <v>0</v>
      </c>
      <c r="P179" s="117">
        <f t="shared" si="4"/>
        <v>1.9</v>
      </c>
    </row>
    <row r="180" ht="14.5" spans="1:16">
      <c r="A180" s="104">
        <v>202201</v>
      </c>
      <c r="B180" s="28" t="s">
        <v>414</v>
      </c>
      <c r="C180" s="105" t="s">
        <v>619</v>
      </c>
      <c r="D180" s="105" t="s">
        <v>587</v>
      </c>
      <c r="E180" s="105" t="s">
        <v>1034</v>
      </c>
      <c r="F180" s="105" t="s">
        <v>1027</v>
      </c>
      <c r="G180" s="106" t="s">
        <v>1035</v>
      </c>
      <c r="H180" s="105" t="s">
        <v>1018</v>
      </c>
      <c r="I180" s="105">
        <v>0</v>
      </c>
      <c r="J180" s="116">
        <v>1900</v>
      </c>
      <c r="K180" s="116">
        <v>7040.87</v>
      </c>
      <c r="L180" s="116">
        <v>316.64</v>
      </c>
      <c r="M180" s="116">
        <v>84.39</v>
      </c>
      <c r="N180" s="116">
        <v>3.8</v>
      </c>
      <c r="O180" s="116">
        <v>0</v>
      </c>
      <c r="P180" s="117">
        <f t="shared" si="4"/>
        <v>1.9</v>
      </c>
    </row>
    <row r="181" ht="14.5" spans="1:16">
      <c r="A181" s="104">
        <v>202201</v>
      </c>
      <c r="B181" s="25" t="s">
        <v>302</v>
      </c>
      <c r="C181" s="105" t="s">
        <v>619</v>
      </c>
      <c r="D181" s="105" t="s">
        <v>587</v>
      </c>
      <c r="E181" s="105" t="s">
        <v>1036</v>
      </c>
      <c r="F181" s="105" t="s">
        <v>1027</v>
      </c>
      <c r="G181" s="106" t="s">
        <v>1037</v>
      </c>
      <c r="H181" s="105" t="s">
        <v>1018</v>
      </c>
      <c r="I181" s="105">
        <v>0</v>
      </c>
      <c r="J181" s="116">
        <v>1900</v>
      </c>
      <c r="K181" s="116">
        <v>6234.51</v>
      </c>
      <c r="L181" s="116">
        <v>316.64</v>
      </c>
      <c r="M181" s="116">
        <v>84.39</v>
      </c>
      <c r="N181" s="116">
        <v>3.8</v>
      </c>
      <c r="O181" s="116">
        <v>0</v>
      </c>
      <c r="P181" s="117">
        <f t="shared" si="4"/>
        <v>1.9</v>
      </c>
    </row>
    <row r="182" ht="14.5" spans="1:16">
      <c r="A182" s="104">
        <v>202201</v>
      </c>
      <c r="B182" s="25" t="s">
        <v>207</v>
      </c>
      <c r="C182" s="105" t="s">
        <v>619</v>
      </c>
      <c r="D182" s="105" t="s">
        <v>587</v>
      </c>
      <c r="E182" s="105" t="s">
        <v>1038</v>
      </c>
      <c r="F182" s="105" t="s">
        <v>1039</v>
      </c>
      <c r="G182" s="106" t="s">
        <v>1040</v>
      </c>
      <c r="H182" s="105" t="s">
        <v>1018</v>
      </c>
      <c r="I182" s="105">
        <v>0</v>
      </c>
      <c r="J182" s="116">
        <v>1900</v>
      </c>
      <c r="K182" s="116">
        <v>7662.02</v>
      </c>
      <c r="L182" s="116">
        <v>316.64</v>
      </c>
      <c r="M182" s="116">
        <v>84.39</v>
      </c>
      <c r="N182" s="116">
        <v>3.8</v>
      </c>
      <c r="O182" s="116">
        <v>0</v>
      </c>
      <c r="P182" s="117">
        <f t="shared" si="4"/>
        <v>1.9</v>
      </c>
    </row>
    <row r="183" ht="14.5" spans="1:16">
      <c r="A183" s="104">
        <v>202201</v>
      </c>
      <c r="B183" s="28" t="s">
        <v>275</v>
      </c>
      <c r="C183" s="105" t="s">
        <v>619</v>
      </c>
      <c r="D183" s="105" t="s">
        <v>587</v>
      </c>
      <c r="E183" s="105" t="s">
        <v>1041</v>
      </c>
      <c r="F183" s="105" t="s">
        <v>1027</v>
      </c>
      <c r="G183" s="106" t="s">
        <v>1011</v>
      </c>
      <c r="H183" s="105" t="s">
        <v>1018</v>
      </c>
      <c r="I183" s="105">
        <v>0</v>
      </c>
      <c r="J183" s="116">
        <v>1900</v>
      </c>
      <c r="K183" s="116">
        <v>6178.3</v>
      </c>
      <c r="L183" s="116">
        <v>316.64</v>
      </c>
      <c r="M183" s="116">
        <v>84.39</v>
      </c>
      <c r="N183" s="116">
        <v>3.8</v>
      </c>
      <c r="O183" s="116">
        <v>0</v>
      </c>
      <c r="P183" s="117">
        <f t="shared" si="4"/>
        <v>1.9</v>
      </c>
    </row>
    <row r="184" ht="14.5" spans="1:16">
      <c r="A184" s="104">
        <v>202201</v>
      </c>
      <c r="B184" s="25" t="s">
        <v>372</v>
      </c>
      <c r="C184" s="105" t="s">
        <v>619</v>
      </c>
      <c r="D184" s="105" t="s">
        <v>587</v>
      </c>
      <c r="E184" s="105" t="s">
        <v>1042</v>
      </c>
      <c r="F184" s="105" t="s">
        <v>1030</v>
      </c>
      <c r="G184" s="106" t="s">
        <v>1043</v>
      </c>
      <c r="H184" s="105" t="s">
        <v>1018</v>
      </c>
      <c r="I184" s="105">
        <v>0</v>
      </c>
      <c r="J184" s="116">
        <v>1900</v>
      </c>
      <c r="K184" s="116">
        <v>8574.34</v>
      </c>
      <c r="L184" s="116">
        <v>316.64</v>
      </c>
      <c r="M184" s="116">
        <v>84.39</v>
      </c>
      <c r="N184" s="116">
        <v>3.8</v>
      </c>
      <c r="O184" s="116">
        <v>0</v>
      </c>
      <c r="P184" s="117">
        <f t="shared" si="4"/>
        <v>1.9</v>
      </c>
    </row>
    <row r="185" ht="14.5" spans="1:16">
      <c r="A185" s="104">
        <v>202201</v>
      </c>
      <c r="B185" s="28" t="s">
        <v>211</v>
      </c>
      <c r="C185" s="105" t="s">
        <v>619</v>
      </c>
      <c r="D185" s="105" t="s">
        <v>587</v>
      </c>
      <c r="E185" s="105" t="s">
        <v>1044</v>
      </c>
      <c r="F185" s="105" t="s">
        <v>1039</v>
      </c>
      <c r="G185" s="106" t="s">
        <v>1045</v>
      </c>
      <c r="H185" s="105" t="s">
        <v>1018</v>
      </c>
      <c r="I185" s="105" t="s">
        <v>591</v>
      </c>
      <c r="J185" s="116">
        <v>1900</v>
      </c>
      <c r="K185" s="116">
        <v>2893.54</v>
      </c>
      <c r="L185" s="116">
        <v>316.64</v>
      </c>
      <c r="M185" s="116">
        <v>84.39</v>
      </c>
      <c r="N185" s="116">
        <v>3.8</v>
      </c>
      <c r="O185" s="116">
        <v>0</v>
      </c>
      <c r="P185" s="117">
        <f t="shared" si="4"/>
        <v>1.9</v>
      </c>
    </row>
    <row r="186" ht="14.5" spans="1:16">
      <c r="A186" s="104">
        <v>202201</v>
      </c>
      <c r="B186" s="25" t="s">
        <v>363</v>
      </c>
      <c r="C186" s="105" t="s">
        <v>619</v>
      </c>
      <c r="D186" s="105" t="s">
        <v>587</v>
      </c>
      <c r="E186" s="105" t="s">
        <v>1046</v>
      </c>
      <c r="F186" s="105" t="s">
        <v>1039</v>
      </c>
      <c r="G186" s="106" t="s">
        <v>1047</v>
      </c>
      <c r="H186" s="105" t="s">
        <v>1018</v>
      </c>
      <c r="I186" s="105">
        <v>0</v>
      </c>
      <c r="J186" s="116">
        <v>1900</v>
      </c>
      <c r="K186" s="116">
        <v>6966.64</v>
      </c>
      <c r="L186" s="116">
        <v>316.64</v>
      </c>
      <c r="M186" s="116">
        <v>84.39</v>
      </c>
      <c r="N186" s="116">
        <v>3.8</v>
      </c>
      <c r="O186" s="116">
        <v>0</v>
      </c>
      <c r="P186" s="117">
        <f t="shared" si="4"/>
        <v>1.9</v>
      </c>
    </row>
    <row r="187" ht="14.5" spans="1:16">
      <c r="A187" s="104">
        <v>202201</v>
      </c>
      <c r="B187" s="60" t="s">
        <v>273</v>
      </c>
      <c r="C187" s="105" t="s">
        <v>619</v>
      </c>
      <c r="D187" s="105" t="s">
        <v>587</v>
      </c>
      <c r="E187" s="105" t="s">
        <v>1048</v>
      </c>
      <c r="F187" s="105" t="s">
        <v>886</v>
      </c>
      <c r="G187" s="106" t="s">
        <v>1049</v>
      </c>
      <c r="H187" s="105" t="s">
        <v>1018</v>
      </c>
      <c r="I187" s="105" t="s">
        <v>591</v>
      </c>
      <c r="J187" s="116">
        <v>1900</v>
      </c>
      <c r="K187" s="116">
        <v>7305.24</v>
      </c>
      <c r="L187" s="116">
        <v>316.64</v>
      </c>
      <c r="M187" s="116">
        <v>84.39</v>
      </c>
      <c r="N187" s="116">
        <v>3.8</v>
      </c>
      <c r="O187" s="116">
        <v>0</v>
      </c>
      <c r="P187" s="117">
        <f t="shared" si="4"/>
        <v>1.9</v>
      </c>
    </row>
    <row r="188" ht="14.5" spans="1:16">
      <c r="A188" s="104">
        <v>202201</v>
      </c>
      <c r="B188" s="60" t="s">
        <v>411</v>
      </c>
      <c r="C188" s="105" t="s">
        <v>619</v>
      </c>
      <c r="D188" s="105" t="s">
        <v>587</v>
      </c>
      <c r="E188" s="105" t="s">
        <v>1050</v>
      </c>
      <c r="F188" s="105" t="s">
        <v>1020</v>
      </c>
      <c r="G188" s="106" t="s">
        <v>1051</v>
      </c>
      <c r="H188" s="105" t="s">
        <v>1018</v>
      </c>
      <c r="I188" s="105">
        <v>0</v>
      </c>
      <c r="J188" s="116">
        <v>1900</v>
      </c>
      <c r="K188" s="116">
        <v>6336.77</v>
      </c>
      <c r="L188" s="116">
        <v>316.64</v>
      </c>
      <c r="M188" s="116">
        <v>84.39</v>
      </c>
      <c r="N188" s="116">
        <v>3.8</v>
      </c>
      <c r="O188" s="116">
        <v>0</v>
      </c>
      <c r="P188" s="117">
        <f t="shared" si="4"/>
        <v>1.9</v>
      </c>
    </row>
    <row r="189" ht="14.5" spans="1:16">
      <c r="A189" s="104">
        <v>202201</v>
      </c>
      <c r="B189" s="60" t="s">
        <v>443</v>
      </c>
      <c r="C189" s="105" t="s">
        <v>619</v>
      </c>
      <c r="D189" s="105" t="s">
        <v>587</v>
      </c>
      <c r="E189" s="105" t="s">
        <v>1052</v>
      </c>
      <c r="F189" s="105" t="s">
        <v>1030</v>
      </c>
      <c r="G189" s="106" t="s">
        <v>1053</v>
      </c>
      <c r="H189" s="105" t="s">
        <v>1018</v>
      </c>
      <c r="I189" s="105">
        <v>0</v>
      </c>
      <c r="J189" s="116">
        <v>1900</v>
      </c>
      <c r="K189" s="116">
        <v>7222.43</v>
      </c>
      <c r="L189" s="116">
        <v>316.64</v>
      </c>
      <c r="M189" s="116">
        <v>84.39</v>
      </c>
      <c r="N189" s="116">
        <v>3.8</v>
      </c>
      <c r="O189" s="116">
        <v>0</v>
      </c>
      <c r="P189" s="117">
        <f t="shared" si="4"/>
        <v>1.9</v>
      </c>
    </row>
    <row r="190" ht="14.5" spans="1:16">
      <c r="A190" s="104">
        <v>202201</v>
      </c>
      <c r="B190" s="60" t="s">
        <v>369</v>
      </c>
      <c r="C190" s="105" t="s">
        <v>619</v>
      </c>
      <c r="D190" s="105" t="s">
        <v>587</v>
      </c>
      <c r="E190" s="105" t="s">
        <v>1054</v>
      </c>
      <c r="F190" s="105" t="s">
        <v>1020</v>
      </c>
      <c r="G190" s="106" t="s">
        <v>1055</v>
      </c>
      <c r="H190" s="105" t="s">
        <v>1018</v>
      </c>
      <c r="I190" s="105">
        <v>0</v>
      </c>
      <c r="J190" s="116">
        <v>1900</v>
      </c>
      <c r="K190" s="116">
        <v>7341.03</v>
      </c>
      <c r="L190" s="116">
        <v>316.64</v>
      </c>
      <c r="M190" s="116">
        <v>84.39</v>
      </c>
      <c r="N190" s="116">
        <v>3.8</v>
      </c>
      <c r="O190" s="116">
        <v>0</v>
      </c>
      <c r="P190" s="117">
        <f t="shared" si="4"/>
        <v>1.9</v>
      </c>
    </row>
    <row r="191" ht="14.5" spans="1:16">
      <c r="A191" s="104">
        <v>202201</v>
      </c>
      <c r="B191" s="60" t="s">
        <v>375</v>
      </c>
      <c r="C191" s="105" t="s">
        <v>619</v>
      </c>
      <c r="D191" s="105" t="s">
        <v>587</v>
      </c>
      <c r="E191" s="105" t="s">
        <v>1056</v>
      </c>
      <c r="F191" s="105" t="s">
        <v>1039</v>
      </c>
      <c r="G191" s="106" t="s">
        <v>1057</v>
      </c>
      <c r="H191" s="105" t="s">
        <v>1018</v>
      </c>
      <c r="I191" s="105">
        <v>0</v>
      </c>
      <c r="J191" s="116">
        <v>1900</v>
      </c>
      <c r="K191" s="116">
        <v>6516.36</v>
      </c>
      <c r="L191" s="116">
        <v>316.64</v>
      </c>
      <c r="M191" s="116">
        <v>84.39</v>
      </c>
      <c r="N191" s="116">
        <v>3.8</v>
      </c>
      <c r="O191" s="116">
        <v>385</v>
      </c>
      <c r="P191" s="117">
        <f t="shared" si="4"/>
        <v>1.9</v>
      </c>
    </row>
    <row r="192" ht="14.5" spans="1:16">
      <c r="A192" s="104">
        <v>202201</v>
      </c>
      <c r="B192" s="60" t="s">
        <v>246</v>
      </c>
      <c r="C192" s="105" t="s">
        <v>619</v>
      </c>
      <c r="D192" s="105" t="s">
        <v>587</v>
      </c>
      <c r="E192" s="105" t="s">
        <v>1058</v>
      </c>
      <c r="F192" s="105" t="s">
        <v>1039</v>
      </c>
      <c r="G192" s="106" t="s">
        <v>1059</v>
      </c>
      <c r="H192" s="105" t="s">
        <v>1018</v>
      </c>
      <c r="I192" s="105">
        <v>0</v>
      </c>
      <c r="J192" s="116">
        <v>1900</v>
      </c>
      <c r="K192" s="116">
        <v>6839.52</v>
      </c>
      <c r="L192" s="116">
        <v>316.64</v>
      </c>
      <c r="M192" s="116">
        <v>84.39</v>
      </c>
      <c r="N192" s="116">
        <v>3.8</v>
      </c>
      <c r="O192" s="116">
        <v>0</v>
      </c>
      <c r="P192" s="117">
        <f t="shared" si="4"/>
        <v>1.9</v>
      </c>
    </row>
    <row r="193" ht="14.5" spans="1:16">
      <c r="A193" s="104">
        <v>202201</v>
      </c>
      <c r="B193" s="60" t="s">
        <v>235</v>
      </c>
      <c r="C193" s="105" t="s">
        <v>619</v>
      </c>
      <c r="D193" s="105" t="s">
        <v>587</v>
      </c>
      <c r="E193" s="105" t="s">
        <v>1060</v>
      </c>
      <c r="F193" s="105" t="s">
        <v>1039</v>
      </c>
      <c r="G193" s="106" t="s">
        <v>1061</v>
      </c>
      <c r="H193" s="105" t="s">
        <v>1018</v>
      </c>
      <c r="I193" s="105">
        <v>0</v>
      </c>
      <c r="J193" s="116">
        <v>1900</v>
      </c>
      <c r="K193" s="116">
        <v>6989.21</v>
      </c>
      <c r="L193" s="116">
        <v>316.64</v>
      </c>
      <c r="M193" s="116">
        <v>84.39</v>
      </c>
      <c r="N193" s="116">
        <v>3.8</v>
      </c>
      <c r="O193" s="116">
        <v>0</v>
      </c>
      <c r="P193" s="117">
        <f t="shared" si="4"/>
        <v>1.9</v>
      </c>
    </row>
    <row r="194" ht="14.5" spans="1:16">
      <c r="A194" s="104">
        <v>202201</v>
      </c>
      <c r="B194" s="60" t="s">
        <v>253</v>
      </c>
      <c r="C194" s="105" t="s">
        <v>619</v>
      </c>
      <c r="D194" s="105" t="s">
        <v>587</v>
      </c>
      <c r="E194" s="105" t="s">
        <v>1062</v>
      </c>
      <c r="F194" s="105" t="s">
        <v>1020</v>
      </c>
      <c r="G194" s="106" t="s">
        <v>1063</v>
      </c>
      <c r="H194" s="105" t="s">
        <v>1018</v>
      </c>
      <c r="I194" s="105">
        <v>0</v>
      </c>
      <c r="J194" s="116">
        <v>1900</v>
      </c>
      <c r="K194" s="116">
        <v>6532.67</v>
      </c>
      <c r="L194" s="116">
        <v>316.64</v>
      </c>
      <c r="M194" s="116">
        <v>84.39</v>
      </c>
      <c r="N194" s="116">
        <v>3.8</v>
      </c>
      <c r="O194" s="116">
        <v>0</v>
      </c>
      <c r="P194" s="117">
        <f t="shared" ref="P194:P225" si="5">1900*0.1%</f>
        <v>1.9</v>
      </c>
    </row>
    <row r="195" ht="14.5" spans="1:16">
      <c r="A195" s="104">
        <v>202201</v>
      </c>
      <c r="B195" s="60" t="s">
        <v>339</v>
      </c>
      <c r="C195" s="105" t="s">
        <v>619</v>
      </c>
      <c r="D195" s="105" t="s">
        <v>587</v>
      </c>
      <c r="E195" s="105" t="s">
        <v>1064</v>
      </c>
      <c r="F195" s="105" t="s">
        <v>1027</v>
      </c>
      <c r="G195" s="106" t="s">
        <v>1065</v>
      </c>
      <c r="H195" s="105" t="s">
        <v>1018</v>
      </c>
      <c r="I195" s="105">
        <v>0</v>
      </c>
      <c r="J195" s="116">
        <v>1900</v>
      </c>
      <c r="K195" s="116">
        <v>5341.96</v>
      </c>
      <c r="L195" s="116">
        <v>316.64</v>
      </c>
      <c r="M195" s="116">
        <v>84.39</v>
      </c>
      <c r="N195" s="116">
        <v>3.8</v>
      </c>
      <c r="O195" s="116">
        <v>0</v>
      </c>
      <c r="P195" s="117">
        <f t="shared" si="5"/>
        <v>1.9</v>
      </c>
    </row>
    <row r="196" ht="14.5" spans="1:16">
      <c r="A196" s="104">
        <v>202201</v>
      </c>
      <c r="B196" s="62" t="s">
        <v>330</v>
      </c>
      <c r="C196" s="105" t="s">
        <v>619</v>
      </c>
      <c r="D196" s="105" t="s">
        <v>587</v>
      </c>
      <c r="E196" s="105" t="s">
        <v>1066</v>
      </c>
      <c r="F196" s="105" t="s">
        <v>1067</v>
      </c>
      <c r="G196" s="106" t="s">
        <v>1068</v>
      </c>
      <c r="H196" s="105" t="s">
        <v>1018</v>
      </c>
      <c r="I196" s="105" t="s">
        <v>591</v>
      </c>
      <c r="J196" s="116">
        <v>1900</v>
      </c>
      <c r="K196" s="116">
        <v>6658.75</v>
      </c>
      <c r="L196" s="116">
        <v>316.64</v>
      </c>
      <c r="M196" s="116">
        <v>84.39</v>
      </c>
      <c r="N196" s="116">
        <v>3.8</v>
      </c>
      <c r="O196" s="116">
        <v>0</v>
      </c>
      <c r="P196" s="117">
        <f t="shared" si="5"/>
        <v>1.9</v>
      </c>
    </row>
    <row r="197" ht="14.5" spans="1:16">
      <c r="A197" s="104">
        <v>202201</v>
      </c>
      <c r="B197" s="62" t="s">
        <v>208</v>
      </c>
      <c r="C197" s="105" t="s">
        <v>619</v>
      </c>
      <c r="D197" s="105" t="s">
        <v>587</v>
      </c>
      <c r="E197" s="105" t="s">
        <v>1069</v>
      </c>
      <c r="F197" s="105" t="s">
        <v>1020</v>
      </c>
      <c r="G197" s="106" t="s">
        <v>1070</v>
      </c>
      <c r="H197" s="105" t="s">
        <v>1018</v>
      </c>
      <c r="I197" s="105" t="s">
        <v>591</v>
      </c>
      <c r="J197" s="116">
        <v>1900</v>
      </c>
      <c r="K197" s="116">
        <v>6228.19</v>
      </c>
      <c r="L197" s="116">
        <v>316.64</v>
      </c>
      <c r="M197" s="116">
        <v>84.39</v>
      </c>
      <c r="N197" s="116">
        <v>3.8</v>
      </c>
      <c r="O197" s="116">
        <v>0</v>
      </c>
      <c r="P197" s="117">
        <f t="shared" si="5"/>
        <v>1.9</v>
      </c>
    </row>
    <row r="198" ht="14.5" spans="1:16">
      <c r="A198" s="104">
        <v>202201</v>
      </c>
      <c r="B198" s="62" t="s">
        <v>399</v>
      </c>
      <c r="C198" s="105" t="s">
        <v>619</v>
      </c>
      <c r="D198" s="105" t="s">
        <v>587</v>
      </c>
      <c r="E198" s="105" t="s">
        <v>1071</v>
      </c>
      <c r="F198" s="105" t="s">
        <v>1067</v>
      </c>
      <c r="G198" s="106" t="s">
        <v>756</v>
      </c>
      <c r="H198" s="105" t="s">
        <v>1018</v>
      </c>
      <c r="I198" s="105">
        <v>0</v>
      </c>
      <c r="J198" s="116">
        <v>1900</v>
      </c>
      <c r="K198" s="116">
        <v>8257.96</v>
      </c>
      <c r="L198" s="116">
        <v>316.64</v>
      </c>
      <c r="M198" s="116">
        <v>84.39</v>
      </c>
      <c r="N198" s="116">
        <v>3.8</v>
      </c>
      <c r="O198" s="116">
        <v>100</v>
      </c>
      <c r="P198" s="117">
        <f t="shared" si="5"/>
        <v>1.9</v>
      </c>
    </row>
    <row r="199" ht="14.5" spans="1:16">
      <c r="A199" s="104">
        <v>202201</v>
      </c>
      <c r="B199" s="62" t="s">
        <v>230</v>
      </c>
      <c r="C199" s="105" t="s">
        <v>619</v>
      </c>
      <c r="D199" s="105" t="s">
        <v>587</v>
      </c>
      <c r="E199" s="105" t="s">
        <v>1072</v>
      </c>
      <c r="F199" s="105" t="s">
        <v>1027</v>
      </c>
      <c r="G199" s="106" t="s">
        <v>1073</v>
      </c>
      <c r="H199" s="105" t="s">
        <v>1018</v>
      </c>
      <c r="I199" s="105">
        <v>0</v>
      </c>
      <c r="J199" s="116">
        <v>1900</v>
      </c>
      <c r="K199" s="116">
        <v>7387.27</v>
      </c>
      <c r="L199" s="116">
        <v>316.64</v>
      </c>
      <c r="M199" s="116">
        <v>84.39</v>
      </c>
      <c r="N199" s="116">
        <v>3.8</v>
      </c>
      <c r="O199" s="116">
        <v>0</v>
      </c>
      <c r="P199" s="117">
        <f t="shared" si="5"/>
        <v>1.9</v>
      </c>
    </row>
    <row r="200" ht="14.5" spans="1:16">
      <c r="A200" s="104">
        <v>202201</v>
      </c>
      <c r="B200" s="62" t="s">
        <v>343</v>
      </c>
      <c r="C200" s="105" t="s">
        <v>619</v>
      </c>
      <c r="D200" s="105" t="s">
        <v>587</v>
      </c>
      <c r="E200" s="105" t="s">
        <v>1074</v>
      </c>
      <c r="F200" s="105" t="s">
        <v>1027</v>
      </c>
      <c r="G200" s="106" t="s">
        <v>1075</v>
      </c>
      <c r="H200" s="105" t="s">
        <v>1018</v>
      </c>
      <c r="I200" s="105" t="s">
        <v>591</v>
      </c>
      <c r="J200" s="116">
        <v>1900</v>
      </c>
      <c r="K200" s="116">
        <v>5648.09</v>
      </c>
      <c r="L200" s="116">
        <v>316.64</v>
      </c>
      <c r="M200" s="116">
        <v>84.39</v>
      </c>
      <c r="N200" s="116">
        <v>3.8</v>
      </c>
      <c r="O200" s="116">
        <v>0</v>
      </c>
      <c r="P200" s="117">
        <f t="shared" si="5"/>
        <v>1.9</v>
      </c>
    </row>
    <row r="201" ht="14.5" spans="1:16">
      <c r="A201" s="104">
        <v>202201</v>
      </c>
      <c r="B201" s="62" t="s">
        <v>297</v>
      </c>
      <c r="C201" s="105" t="s">
        <v>619</v>
      </c>
      <c r="D201" s="105" t="s">
        <v>587</v>
      </c>
      <c r="E201" s="105" t="s">
        <v>1076</v>
      </c>
      <c r="F201" s="105" t="s">
        <v>1027</v>
      </c>
      <c r="G201" s="106" t="s">
        <v>1077</v>
      </c>
      <c r="H201" s="105" t="s">
        <v>1018</v>
      </c>
      <c r="I201" s="105">
        <v>0</v>
      </c>
      <c r="J201" s="116">
        <v>1900</v>
      </c>
      <c r="K201" s="116">
        <v>5851.1</v>
      </c>
      <c r="L201" s="116">
        <v>316.64</v>
      </c>
      <c r="M201" s="116">
        <v>84.39</v>
      </c>
      <c r="N201" s="116">
        <v>3.8</v>
      </c>
      <c r="O201" s="116">
        <v>0</v>
      </c>
      <c r="P201" s="117">
        <f t="shared" si="5"/>
        <v>1.9</v>
      </c>
    </row>
    <row r="202" ht="14.5" spans="1:16">
      <c r="A202" s="104">
        <v>202201</v>
      </c>
      <c r="B202" s="62" t="s">
        <v>341</v>
      </c>
      <c r="C202" s="105" t="s">
        <v>619</v>
      </c>
      <c r="D202" s="105" t="s">
        <v>587</v>
      </c>
      <c r="E202" s="105" t="s">
        <v>1078</v>
      </c>
      <c r="F202" s="105" t="s">
        <v>1027</v>
      </c>
      <c r="G202" s="106" t="s">
        <v>1079</v>
      </c>
      <c r="H202" s="105" t="s">
        <v>1018</v>
      </c>
      <c r="I202" s="105">
        <v>0</v>
      </c>
      <c r="J202" s="116">
        <v>1900</v>
      </c>
      <c r="K202" s="116">
        <v>6113.82</v>
      </c>
      <c r="L202" s="116">
        <v>316.64</v>
      </c>
      <c r="M202" s="116">
        <v>84.39</v>
      </c>
      <c r="N202" s="116">
        <v>3.8</v>
      </c>
      <c r="O202" s="116">
        <v>0</v>
      </c>
      <c r="P202" s="117">
        <f t="shared" si="5"/>
        <v>1.9</v>
      </c>
    </row>
    <row r="203" ht="14.5" spans="1:16">
      <c r="A203" s="104">
        <v>202201</v>
      </c>
      <c r="B203" s="62" t="s">
        <v>254</v>
      </c>
      <c r="C203" s="105" t="s">
        <v>619</v>
      </c>
      <c r="D203" s="105" t="s">
        <v>587</v>
      </c>
      <c r="E203" s="105" t="s">
        <v>1080</v>
      </c>
      <c r="F203" s="105" t="s">
        <v>1027</v>
      </c>
      <c r="G203" s="106" t="s">
        <v>1081</v>
      </c>
      <c r="H203" s="105" t="s">
        <v>1018</v>
      </c>
      <c r="I203" s="105">
        <v>0</v>
      </c>
      <c r="J203" s="116">
        <v>1900</v>
      </c>
      <c r="K203" s="116">
        <v>5764.33</v>
      </c>
      <c r="L203" s="116">
        <v>316.64</v>
      </c>
      <c r="M203" s="116">
        <v>84.39</v>
      </c>
      <c r="N203" s="116">
        <v>3.8</v>
      </c>
      <c r="O203" s="116">
        <v>0</v>
      </c>
      <c r="P203" s="117">
        <f t="shared" si="5"/>
        <v>1.9</v>
      </c>
    </row>
    <row r="204" ht="14.5" spans="1:16">
      <c r="A204" s="104">
        <v>202201</v>
      </c>
      <c r="B204" s="62" t="s">
        <v>403</v>
      </c>
      <c r="C204" s="105" t="s">
        <v>619</v>
      </c>
      <c r="D204" s="105" t="s">
        <v>587</v>
      </c>
      <c r="E204" s="105" t="s">
        <v>1082</v>
      </c>
      <c r="F204" s="105" t="s">
        <v>886</v>
      </c>
      <c r="G204" s="106" t="s">
        <v>1083</v>
      </c>
      <c r="H204" s="105" t="s">
        <v>1018</v>
      </c>
      <c r="I204" s="105">
        <v>0</v>
      </c>
      <c r="J204" s="116">
        <v>1900</v>
      </c>
      <c r="K204" s="116">
        <v>5951.29</v>
      </c>
      <c r="L204" s="116">
        <v>316.64</v>
      </c>
      <c r="M204" s="116">
        <v>84.39</v>
      </c>
      <c r="N204" s="116">
        <v>3.8</v>
      </c>
      <c r="O204" s="116">
        <v>0</v>
      </c>
      <c r="P204" s="117">
        <f t="shared" si="5"/>
        <v>1.9</v>
      </c>
    </row>
    <row r="205" ht="14.5" spans="1:16">
      <c r="A205" s="104">
        <v>202201</v>
      </c>
      <c r="B205" s="62" t="s">
        <v>237</v>
      </c>
      <c r="C205" s="105" t="s">
        <v>619</v>
      </c>
      <c r="D205" s="105" t="s">
        <v>587</v>
      </c>
      <c r="E205" s="105" t="s">
        <v>1084</v>
      </c>
      <c r="F205" s="105" t="s">
        <v>1030</v>
      </c>
      <c r="G205" s="106" t="s">
        <v>1083</v>
      </c>
      <c r="H205" s="105" t="s">
        <v>1018</v>
      </c>
      <c r="I205" s="105">
        <v>0</v>
      </c>
      <c r="J205" s="116">
        <v>1900</v>
      </c>
      <c r="K205" s="116">
        <v>7562.35</v>
      </c>
      <c r="L205" s="116">
        <v>316.64</v>
      </c>
      <c r="M205" s="116">
        <v>84.39</v>
      </c>
      <c r="N205" s="116">
        <v>3.8</v>
      </c>
      <c r="O205" s="116">
        <v>0</v>
      </c>
      <c r="P205" s="117">
        <f t="shared" si="5"/>
        <v>1.9</v>
      </c>
    </row>
    <row r="206" ht="14.5" spans="1:16">
      <c r="A206" s="104">
        <v>202201</v>
      </c>
      <c r="B206" s="25" t="s">
        <v>361</v>
      </c>
      <c r="C206" s="105" t="s">
        <v>619</v>
      </c>
      <c r="D206" s="105" t="s">
        <v>587</v>
      </c>
      <c r="E206" s="105" t="s">
        <v>1085</v>
      </c>
      <c r="F206" s="105" t="s">
        <v>1086</v>
      </c>
      <c r="G206" s="106" t="s">
        <v>1087</v>
      </c>
      <c r="H206" s="105" t="s">
        <v>1018</v>
      </c>
      <c r="I206" s="105">
        <v>0</v>
      </c>
      <c r="J206" s="116">
        <v>1900</v>
      </c>
      <c r="K206" s="116">
        <v>10093.65</v>
      </c>
      <c r="L206" s="116">
        <v>316.64</v>
      </c>
      <c r="M206" s="116">
        <v>84.39</v>
      </c>
      <c r="N206" s="116">
        <v>3.8</v>
      </c>
      <c r="O206" s="116">
        <v>0</v>
      </c>
      <c r="P206" s="117">
        <f t="shared" si="5"/>
        <v>1.9</v>
      </c>
    </row>
    <row r="207" ht="14.5" spans="1:16">
      <c r="A207" s="104">
        <v>202201</v>
      </c>
      <c r="B207" s="25" t="s">
        <v>360</v>
      </c>
      <c r="C207" s="105" t="s">
        <v>619</v>
      </c>
      <c r="D207" s="105" t="s">
        <v>587</v>
      </c>
      <c r="E207" s="105" t="s">
        <v>1088</v>
      </c>
      <c r="F207" s="105" t="s">
        <v>1067</v>
      </c>
      <c r="G207" s="106" t="s">
        <v>1089</v>
      </c>
      <c r="H207" s="105" t="s">
        <v>1018</v>
      </c>
      <c r="I207" s="105">
        <v>0</v>
      </c>
      <c r="J207" s="116">
        <v>1900</v>
      </c>
      <c r="K207" s="116">
        <v>6284.34</v>
      </c>
      <c r="L207" s="116">
        <v>316.64</v>
      </c>
      <c r="M207" s="116">
        <v>84.39</v>
      </c>
      <c r="N207" s="116">
        <v>3.8</v>
      </c>
      <c r="O207" s="116">
        <v>86</v>
      </c>
      <c r="P207" s="117">
        <f t="shared" si="5"/>
        <v>1.9</v>
      </c>
    </row>
    <row r="208" ht="14.5" spans="1:16">
      <c r="A208" s="104">
        <v>202201</v>
      </c>
      <c r="B208" s="25" t="s">
        <v>1090</v>
      </c>
      <c r="C208" s="105" t="s">
        <v>619</v>
      </c>
      <c r="D208" s="105" t="s">
        <v>587</v>
      </c>
      <c r="E208" s="105" t="s">
        <v>1091</v>
      </c>
      <c r="F208" s="105" t="s">
        <v>1067</v>
      </c>
      <c r="G208" s="106" t="s">
        <v>656</v>
      </c>
      <c r="H208" s="105" t="s">
        <v>1018</v>
      </c>
      <c r="I208" s="105">
        <v>0</v>
      </c>
      <c r="J208" s="116">
        <v>1900</v>
      </c>
      <c r="K208" s="116">
        <v>7089.66</v>
      </c>
      <c r="L208" s="116">
        <v>316.64</v>
      </c>
      <c r="M208" s="116">
        <v>84.39</v>
      </c>
      <c r="N208" s="116">
        <v>3.8</v>
      </c>
      <c r="O208" s="116">
        <v>0</v>
      </c>
      <c r="P208" s="117">
        <f t="shared" si="5"/>
        <v>1.9</v>
      </c>
    </row>
    <row r="209" ht="14.5" spans="1:16">
      <c r="A209" s="104">
        <v>202201</v>
      </c>
      <c r="B209" s="60" t="s">
        <v>308</v>
      </c>
      <c r="C209" s="105" t="s">
        <v>619</v>
      </c>
      <c r="D209" s="105" t="s">
        <v>587</v>
      </c>
      <c r="E209" s="105" t="s">
        <v>1092</v>
      </c>
      <c r="F209" s="105" t="s">
        <v>1067</v>
      </c>
      <c r="G209" s="106" t="s">
        <v>1051</v>
      </c>
      <c r="H209" s="105" t="s">
        <v>1018</v>
      </c>
      <c r="I209" s="105">
        <v>0</v>
      </c>
      <c r="J209" s="116">
        <v>1900</v>
      </c>
      <c r="K209" s="116">
        <v>8689.65</v>
      </c>
      <c r="L209" s="116">
        <v>316.64</v>
      </c>
      <c r="M209" s="116">
        <v>84.39</v>
      </c>
      <c r="N209" s="116">
        <v>3.8</v>
      </c>
      <c r="O209" s="116">
        <v>0</v>
      </c>
      <c r="P209" s="117">
        <f t="shared" si="5"/>
        <v>1.9</v>
      </c>
    </row>
    <row r="210" ht="14.5" spans="1:16">
      <c r="A210" s="104">
        <v>202201</v>
      </c>
      <c r="B210" s="62" t="s">
        <v>325</v>
      </c>
      <c r="C210" s="105" t="s">
        <v>619</v>
      </c>
      <c r="D210" s="105" t="s">
        <v>587</v>
      </c>
      <c r="E210" s="105" t="s">
        <v>1093</v>
      </c>
      <c r="F210" s="105" t="s">
        <v>1027</v>
      </c>
      <c r="G210" s="106" t="s">
        <v>1094</v>
      </c>
      <c r="H210" s="105" t="s">
        <v>1018</v>
      </c>
      <c r="I210" s="105" t="s">
        <v>591</v>
      </c>
      <c r="J210" s="116">
        <v>1900</v>
      </c>
      <c r="K210" s="116">
        <v>5630.5</v>
      </c>
      <c r="L210" s="116">
        <v>316.64</v>
      </c>
      <c r="M210" s="116">
        <v>84.39</v>
      </c>
      <c r="N210" s="116">
        <v>3.8</v>
      </c>
      <c r="O210" s="116">
        <v>0</v>
      </c>
      <c r="P210" s="117">
        <f t="shared" si="5"/>
        <v>1.9</v>
      </c>
    </row>
    <row r="211" ht="14.5" spans="1:16">
      <c r="A211" s="104">
        <v>202201</v>
      </c>
      <c r="B211" s="62" t="s">
        <v>1095</v>
      </c>
      <c r="C211" s="105" t="s">
        <v>619</v>
      </c>
      <c r="D211" s="105" t="s">
        <v>587</v>
      </c>
      <c r="E211" s="105" t="s">
        <v>1096</v>
      </c>
      <c r="F211" s="105" t="s">
        <v>1027</v>
      </c>
      <c r="G211" s="106" t="s">
        <v>1097</v>
      </c>
      <c r="H211" s="105" t="s">
        <v>1018</v>
      </c>
      <c r="I211" s="105" t="s">
        <v>591</v>
      </c>
      <c r="J211" s="116">
        <v>1900</v>
      </c>
      <c r="K211" s="116">
        <v>5096.51</v>
      </c>
      <c r="L211" s="116">
        <v>316.64</v>
      </c>
      <c r="M211" s="116">
        <v>84.39</v>
      </c>
      <c r="N211" s="116">
        <v>3.8</v>
      </c>
      <c r="O211" s="116">
        <v>0</v>
      </c>
      <c r="P211" s="117">
        <f t="shared" si="5"/>
        <v>1.9</v>
      </c>
    </row>
    <row r="212" ht="14.5" spans="1:16">
      <c r="A212" s="104">
        <v>202201</v>
      </c>
      <c r="B212" s="25" t="s">
        <v>347</v>
      </c>
      <c r="C212" s="105" t="s">
        <v>619</v>
      </c>
      <c r="D212" s="105" t="s">
        <v>587</v>
      </c>
      <c r="E212" s="105" t="s">
        <v>1098</v>
      </c>
      <c r="F212" s="105" t="s">
        <v>1020</v>
      </c>
      <c r="G212" s="106" t="s">
        <v>1099</v>
      </c>
      <c r="H212" s="105" t="s">
        <v>1018</v>
      </c>
      <c r="I212" s="105">
        <v>0</v>
      </c>
      <c r="J212" s="116">
        <v>1900</v>
      </c>
      <c r="K212" s="116">
        <v>6345.67</v>
      </c>
      <c r="L212" s="116">
        <v>316.64</v>
      </c>
      <c r="M212" s="116">
        <v>84.39</v>
      </c>
      <c r="N212" s="116">
        <v>3.8</v>
      </c>
      <c r="O212" s="116">
        <v>0</v>
      </c>
      <c r="P212" s="117">
        <f t="shared" si="5"/>
        <v>1.9</v>
      </c>
    </row>
    <row r="213" ht="14.5" spans="1:16">
      <c r="A213" s="104">
        <v>202201</v>
      </c>
      <c r="B213" s="60" t="s">
        <v>338</v>
      </c>
      <c r="C213" s="105" t="s">
        <v>619</v>
      </c>
      <c r="D213" s="105" t="s">
        <v>587</v>
      </c>
      <c r="E213" s="105" t="s">
        <v>1100</v>
      </c>
      <c r="F213" s="105" t="s">
        <v>1020</v>
      </c>
      <c r="G213" s="106" t="s">
        <v>1101</v>
      </c>
      <c r="H213" s="105" t="s">
        <v>1018</v>
      </c>
      <c r="I213" s="105" t="s">
        <v>591</v>
      </c>
      <c r="J213" s="116">
        <v>1900</v>
      </c>
      <c r="K213" s="116">
        <v>4718.73</v>
      </c>
      <c r="L213" s="116">
        <v>316.64</v>
      </c>
      <c r="M213" s="116">
        <v>84.39</v>
      </c>
      <c r="N213" s="116">
        <v>3.8</v>
      </c>
      <c r="O213" s="116">
        <v>0</v>
      </c>
      <c r="P213" s="117">
        <f t="shared" si="5"/>
        <v>1.9</v>
      </c>
    </row>
    <row r="214" ht="14.5" spans="1:16">
      <c r="A214" s="104">
        <v>202201</v>
      </c>
      <c r="B214" s="62" t="s">
        <v>1102</v>
      </c>
      <c r="C214" s="105" t="s">
        <v>619</v>
      </c>
      <c r="D214" s="105" t="s">
        <v>587</v>
      </c>
      <c r="E214" s="105" t="s">
        <v>1103</v>
      </c>
      <c r="F214" s="105" t="s">
        <v>1020</v>
      </c>
      <c r="G214" s="106" t="s">
        <v>831</v>
      </c>
      <c r="H214" s="105" t="s">
        <v>1018</v>
      </c>
      <c r="I214" s="105" t="s">
        <v>591</v>
      </c>
      <c r="J214" s="116">
        <v>1900</v>
      </c>
      <c r="K214" s="116">
        <v>5044.92</v>
      </c>
      <c r="L214" s="116">
        <v>316.64</v>
      </c>
      <c r="M214" s="116">
        <v>84.39</v>
      </c>
      <c r="N214" s="116">
        <v>3.8</v>
      </c>
      <c r="O214" s="116">
        <v>0</v>
      </c>
      <c r="P214" s="117">
        <f t="shared" si="5"/>
        <v>1.9</v>
      </c>
    </row>
    <row r="215" ht="14.5" spans="1:16">
      <c r="A215" s="104">
        <v>202201</v>
      </c>
      <c r="B215" s="25" t="s">
        <v>210</v>
      </c>
      <c r="C215" s="105" t="s">
        <v>619</v>
      </c>
      <c r="D215" s="105" t="s">
        <v>587</v>
      </c>
      <c r="E215" s="105" t="s">
        <v>1104</v>
      </c>
      <c r="F215" s="105" t="s">
        <v>1020</v>
      </c>
      <c r="G215" s="106" t="s">
        <v>1105</v>
      </c>
      <c r="H215" s="105" t="s">
        <v>1018</v>
      </c>
      <c r="I215" s="105" t="s">
        <v>591</v>
      </c>
      <c r="J215" s="116">
        <v>1900</v>
      </c>
      <c r="K215" s="116">
        <v>5293.62</v>
      </c>
      <c r="L215" s="116">
        <v>316.64</v>
      </c>
      <c r="M215" s="116">
        <v>84.39</v>
      </c>
      <c r="N215" s="116">
        <v>3.8</v>
      </c>
      <c r="O215" s="116">
        <v>0</v>
      </c>
      <c r="P215" s="117">
        <f t="shared" si="5"/>
        <v>1.9</v>
      </c>
    </row>
    <row r="216" ht="14.5" spans="1:16">
      <c r="A216" s="104">
        <v>202201</v>
      </c>
      <c r="B216" s="25" t="s">
        <v>309</v>
      </c>
      <c r="C216" s="105" t="s">
        <v>619</v>
      </c>
      <c r="D216" s="105" t="s">
        <v>587</v>
      </c>
      <c r="E216" s="105" t="s">
        <v>1106</v>
      </c>
      <c r="F216" s="105" t="s">
        <v>1020</v>
      </c>
      <c r="G216" s="106" t="s">
        <v>1107</v>
      </c>
      <c r="H216" s="105" t="s">
        <v>1018</v>
      </c>
      <c r="I216" s="105" t="s">
        <v>591</v>
      </c>
      <c r="J216" s="116">
        <v>1900</v>
      </c>
      <c r="K216" s="116">
        <v>5226.03</v>
      </c>
      <c r="L216" s="116">
        <v>316.64</v>
      </c>
      <c r="M216" s="116">
        <v>84.39</v>
      </c>
      <c r="N216" s="116">
        <v>3.8</v>
      </c>
      <c r="O216" s="116">
        <v>0</v>
      </c>
      <c r="P216" s="117">
        <f t="shared" si="5"/>
        <v>1.9</v>
      </c>
    </row>
    <row r="217" ht="14.5" spans="1:16">
      <c r="A217" s="104">
        <v>202201</v>
      </c>
      <c r="B217" s="25" t="s">
        <v>205</v>
      </c>
      <c r="C217" s="105" t="s">
        <v>619</v>
      </c>
      <c r="D217" s="105" t="s">
        <v>587</v>
      </c>
      <c r="E217" s="105" t="s">
        <v>1108</v>
      </c>
      <c r="F217" s="105" t="s">
        <v>1039</v>
      </c>
      <c r="G217" s="106" t="s">
        <v>1109</v>
      </c>
      <c r="H217" s="105" t="s">
        <v>1018</v>
      </c>
      <c r="I217" s="105" t="s">
        <v>591</v>
      </c>
      <c r="J217" s="116">
        <v>1900</v>
      </c>
      <c r="K217" s="116">
        <v>5404.92</v>
      </c>
      <c r="L217" s="116">
        <v>316.64</v>
      </c>
      <c r="M217" s="116">
        <v>84.39</v>
      </c>
      <c r="N217" s="116">
        <v>3.8</v>
      </c>
      <c r="O217" s="116">
        <v>0</v>
      </c>
      <c r="P217" s="117">
        <f t="shared" si="5"/>
        <v>1.9</v>
      </c>
    </row>
    <row r="218" ht="14.5" spans="1:16">
      <c r="A218" s="104">
        <v>202201</v>
      </c>
      <c r="B218" s="60" t="s">
        <v>387</v>
      </c>
      <c r="C218" s="105" t="s">
        <v>619</v>
      </c>
      <c r="D218" s="105" t="s">
        <v>587</v>
      </c>
      <c r="E218" s="105" t="s">
        <v>1110</v>
      </c>
      <c r="F218" s="105" t="s">
        <v>1039</v>
      </c>
      <c r="G218" s="106" t="s">
        <v>1111</v>
      </c>
      <c r="H218" s="105" t="s">
        <v>1018</v>
      </c>
      <c r="I218" s="105" t="s">
        <v>591</v>
      </c>
      <c r="J218" s="116">
        <v>1900</v>
      </c>
      <c r="K218" s="116">
        <v>5855.76</v>
      </c>
      <c r="L218" s="116">
        <v>316.64</v>
      </c>
      <c r="M218" s="116">
        <v>84.39</v>
      </c>
      <c r="N218" s="116">
        <v>3.8</v>
      </c>
      <c r="O218" s="116">
        <v>0</v>
      </c>
      <c r="P218" s="117">
        <f t="shared" si="5"/>
        <v>1.9</v>
      </c>
    </row>
    <row r="219" ht="14.5" spans="1:16">
      <c r="A219" s="104">
        <v>202201</v>
      </c>
      <c r="B219" s="25" t="s">
        <v>1112</v>
      </c>
      <c r="C219" s="105" t="s">
        <v>619</v>
      </c>
      <c r="D219" s="105" t="s">
        <v>587</v>
      </c>
      <c r="E219" s="105" t="s">
        <v>1113</v>
      </c>
      <c r="F219" s="105" t="s">
        <v>1027</v>
      </c>
      <c r="G219" s="106" t="s">
        <v>1114</v>
      </c>
      <c r="H219" s="105" t="s">
        <v>1018</v>
      </c>
      <c r="I219" s="105" t="s">
        <v>591</v>
      </c>
      <c r="J219" s="116">
        <v>1900</v>
      </c>
      <c r="K219" s="116">
        <v>5082.74</v>
      </c>
      <c r="L219" s="116">
        <v>316.64</v>
      </c>
      <c r="M219" s="116">
        <v>84.39</v>
      </c>
      <c r="N219" s="116">
        <v>3.8</v>
      </c>
      <c r="O219" s="116">
        <v>0</v>
      </c>
      <c r="P219" s="117">
        <f t="shared" si="5"/>
        <v>1.9</v>
      </c>
    </row>
    <row r="220" ht="14.5" spans="1:16">
      <c r="A220" s="104">
        <v>202201</v>
      </c>
      <c r="B220" s="62" t="s">
        <v>212</v>
      </c>
      <c r="C220" s="105" t="s">
        <v>619</v>
      </c>
      <c r="D220" s="105" t="s">
        <v>587</v>
      </c>
      <c r="E220" s="105" t="s">
        <v>1115</v>
      </c>
      <c r="F220" s="105" t="s">
        <v>1067</v>
      </c>
      <c r="G220" s="106" t="s">
        <v>1116</v>
      </c>
      <c r="H220" s="105" t="s">
        <v>1018</v>
      </c>
      <c r="I220" s="105" t="s">
        <v>591</v>
      </c>
      <c r="J220" s="116">
        <v>1900</v>
      </c>
      <c r="K220" s="116">
        <v>4282.95</v>
      </c>
      <c r="L220" s="116">
        <v>316.64</v>
      </c>
      <c r="M220" s="116">
        <v>84.39</v>
      </c>
      <c r="N220" s="116">
        <v>3.8</v>
      </c>
      <c r="O220" s="116">
        <v>0</v>
      </c>
      <c r="P220" s="117">
        <f t="shared" si="5"/>
        <v>1.9</v>
      </c>
    </row>
    <row r="221" ht="14.5" spans="1:16">
      <c r="A221" s="104">
        <v>202201</v>
      </c>
      <c r="B221" s="62" t="s">
        <v>209</v>
      </c>
      <c r="C221" s="105" t="s">
        <v>619</v>
      </c>
      <c r="D221" s="105" t="s">
        <v>587</v>
      </c>
      <c r="E221" s="105" t="s">
        <v>1117</v>
      </c>
      <c r="F221" s="105" t="s">
        <v>1020</v>
      </c>
      <c r="G221" s="106" t="s">
        <v>1118</v>
      </c>
      <c r="H221" s="105" t="s">
        <v>1018</v>
      </c>
      <c r="I221" s="105" t="s">
        <v>591</v>
      </c>
      <c r="J221" s="116">
        <v>1900</v>
      </c>
      <c r="K221" s="116">
        <v>4796.96</v>
      </c>
      <c r="L221" s="116">
        <v>316.64</v>
      </c>
      <c r="M221" s="116">
        <v>84.39</v>
      </c>
      <c r="N221" s="116">
        <v>3.8</v>
      </c>
      <c r="O221" s="116">
        <v>0</v>
      </c>
      <c r="P221" s="117">
        <f t="shared" si="5"/>
        <v>1.9</v>
      </c>
    </row>
    <row r="222" ht="14.5" spans="1:16">
      <c r="A222" s="104">
        <v>202201</v>
      </c>
      <c r="B222" s="62" t="s">
        <v>1119</v>
      </c>
      <c r="C222" s="105" t="s">
        <v>619</v>
      </c>
      <c r="D222" s="105" t="s">
        <v>587</v>
      </c>
      <c r="E222" s="105" t="s">
        <v>1120</v>
      </c>
      <c r="F222" s="105" t="s">
        <v>1039</v>
      </c>
      <c r="G222" s="106" t="s">
        <v>877</v>
      </c>
      <c r="H222" s="105" t="s">
        <v>1018</v>
      </c>
      <c r="I222" s="105" t="s">
        <v>591</v>
      </c>
      <c r="J222" s="116">
        <v>1900</v>
      </c>
      <c r="K222" s="116">
        <v>3281.83</v>
      </c>
      <c r="L222" s="116">
        <v>316.64</v>
      </c>
      <c r="M222" s="116">
        <v>84.39</v>
      </c>
      <c r="N222" s="116">
        <v>3.8</v>
      </c>
      <c r="O222" s="116">
        <v>0</v>
      </c>
      <c r="P222" s="117">
        <f t="shared" si="5"/>
        <v>1.9</v>
      </c>
    </row>
    <row r="223" ht="14.5" spans="1:16">
      <c r="A223" s="104">
        <v>202201</v>
      </c>
      <c r="B223" s="62" t="s">
        <v>1121</v>
      </c>
      <c r="C223" s="105" t="s">
        <v>619</v>
      </c>
      <c r="D223" s="105" t="s">
        <v>587</v>
      </c>
      <c r="E223" s="105" t="s">
        <v>1122</v>
      </c>
      <c r="F223" s="105" t="s">
        <v>1027</v>
      </c>
      <c r="G223" s="106" t="s">
        <v>1123</v>
      </c>
      <c r="H223" s="105" t="s">
        <v>1018</v>
      </c>
      <c r="I223" s="105" t="s">
        <v>591</v>
      </c>
      <c r="J223" s="116">
        <v>1900</v>
      </c>
      <c r="K223" s="116">
        <v>5271.92</v>
      </c>
      <c r="L223" s="116">
        <v>316.64</v>
      </c>
      <c r="M223" s="116">
        <v>84.39</v>
      </c>
      <c r="N223" s="116">
        <v>3.8</v>
      </c>
      <c r="O223" s="116">
        <v>0</v>
      </c>
      <c r="P223" s="117">
        <f t="shared" si="5"/>
        <v>1.9</v>
      </c>
    </row>
    <row r="224" ht="14.5" spans="1:16">
      <c r="A224" s="104">
        <v>202201</v>
      </c>
      <c r="B224" s="62" t="s">
        <v>245</v>
      </c>
      <c r="C224" s="105" t="s">
        <v>619</v>
      </c>
      <c r="D224" s="105" t="s">
        <v>587</v>
      </c>
      <c r="E224" s="105" t="s">
        <v>1124</v>
      </c>
      <c r="F224" s="105" t="s">
        <v>1027</v>
      </c>
      <c r="G224" s="106" t="s">
        <v>1125</v>
      </c>
      <c r="H224" s="105" t="s">
        <v>1018</v>
      </c>
      <c r="I224" s="105" t="s">
        <v>591</v>
      </c>
      <c r="J224" s="116">
        <v>1900</v>
      </c>
      <c r="K224" s="116">
        <v>4802.45</v>
      </c>
      <c r="L224" s="116">
        <v>316.64</v>
      </c>
      <c r="M224" s="116">
        <v>84.39</v>
      </c>
      <c r="N224" s="116">
        <v>3.8</v>
      </c>
      <c r="O224" s="116">
        <v>0</v>
      </c>
      <c r="P224" s="117">
        <f t="shared" si="5"/>
        <v>1.9</v>
      </c>
    </row>
    <row r="225" ht="14.5" spans="1:16">
      <c r="A225" s="104">
        <v>202201</v>
      </c>
      <c r="B225" s="62" t="s">
        <v>336</v>
      </c>
      <c r="C225" s="105" t="s">
        <v>619</v>
      </c>
      <c r="D225" s="105" t="s">
        <v>587</v>
      </c>
      <c r="E225" s="105" t="s">
        <v>1126</v>
      </c>
      <c r="F225" s="105" t="s">
        <v>1027</v>
      </c>
      <c r="G225" s="106" t="s">
        <v>1127</v>
      </c>
      <c r="H225" s="105" t="s">
        <v>1018</v>
      </c>
      <c r="I225" s="105" t="s">
        <v>591</v>
      </c>
      <c r="J225" s="116">
        <v>1900</v>
      </c>
      <c r="K225" s="116">
        <v>5974.79</v>
      </c>
      <c r="L225" s="116">
        <v>316.64</v>
      </c>
      <c r="M225" s="116">
        <v>84.39</v>
      </c>
      <c r="N225" s="116">
        <v>3.8</v>
      </c>
      <c r="O225" s="116">
        <v>0</v>
      </c>
      <c r="P225" s="117">
        <f t="shared" si="5"/>
        <v>1.9</v>
      </c>
    </row>
    <row r="226" ht="14.5" spans="1:16">
      <c r="A226" s="104">
        <v>202201</v>
      </c>
      <c r="B226" s="62" t="s">
        <v>358</v>
      </c>
      <c r="C226" s="105" t="s">
        <v>619</v>
      </c>
      <c r="D226" s="105" t="s">
        <v>587</v>
      </c>
      <c r="E226" s="105" t="s">
        <v>1128</v>
      </c>
      <c r="F226" s="105" t="s">
        <v>1027</v>
      </c>
      <c r="G226" s="106" t="s">
        <v>934</v>
      </c>
      <c r="H226" s="105" t="s">
        <v>1018</v>
      </c>
      <c r="I226" s="105" t="s">
        <v>591</v>
      </c>
      <c r="J226" s="116">
        <v>1900</v>
      </c>
      <c r="K226" s="116">
        <v>5545.52</v>
      </c>
      <c r="L226" s="116">
        <v>316.64</v>
      </c>
      <c r="M226" s="116">
        <v>84.39</v>
      </c>
      <c r="N226" s="116">
        <v>3.8</v>
      </c>
      <c r="O226" s="116">
        <v>0</v>
      </c>
      <c r="P226" s="117">
        <f t="shared" ref="P226:P239" si="6">1900*0.1%</f>
        <v>1.9</v>
      </c>
    </row>
    <row r="227" ht="14.5" spans="1:16">
      <c r="A227" s="104">
        <v>202201</v>
      </c>
      <c r="B227" s="62" t="s">
        <v>220</v>
      </c>
      <c r="C227" s="105" t="s">
        <v>619</v>
      </c>
      <c r="D227" s="105" t="s">
        <v>587</v>
      </c>
      <c r="E227" s="105" t="s">
        <v>1129</v>
      </c>
      <c r="F227" s="105" t="s">
        <v>1027</v>
      </c>
      <c r="G227" s="106" t="s">
        <v>1130</v>
      </c>
      <c r="H227" s="105" t="s">
        <v>1018</v>
      </c>
      <c r="I227" s="105" t="s">
        <v>591</v>
      </c>
      <c r="J227" s="116">
        <v>1900</v>
      </c>
      <c r="K227" s="116">
        <v>5581.26</v>
      </c>
      <c r="L227" s="116">
        <v>316.64</v>
      </c>
      <c r="M227" s="116">
        <v>84.39</v>
      </c>
      <c r="N227" s="116">
        <v>3.8</v>
      </c>
      <c r="O227" s="116">
        <v>0</v>
      </c>
      <c r="P227" s="117">
        <f t="shared" si="6"/>
        <v>1.9</v>
      </c>
    </row>
    <row r="228" ht="14.5" spans="1:16">
      <c r="A228" s="104">
        <v>202201</v>
      </c>
      <c r="B228" s="62" t="s">
        <v>454</v>
      </c>
      <c r="C228" s="105" t="s">
        <v>619</v>
      </c>
      <c r="D228" s="105" t="s">
        <v>587</v>
      </c>
      <c r="E228" s="105" t="s">
        <v>1131</v>
      </c>
      <c r="F228" s="105" t="s">
        <v>1027</v>
      </c>
      <c r="G228" s="106" t="s">
        <v>1130</v>
      </c>
      <c r="H228" s="105" t="s">
        <v>1018</v>
      </c>
      <c r="I228" s="105" t="s">
        <v>591</v>
      </c>
      <c r="J228" s="116">
        <v>1900</v>
      </c>
      <c r="K228" s="116">
        <v>5430.85</v>
      </c>
      <c r="L228" s="116">
        <v>316.64</v>
      </c>
      <c r="M228" s="116">
        <v>84.39</v>
      </c>
      <c r="N228" s="116">
        <v>3.8</v>
      </c>
      <c r="O228" s="116">
        <v>0</v>
      </c>
      <c r="P228" s="117">
        <f t="shared" si="6"/>
        <v>1.9</v>
      </c>
    </row>
    <row r="229" ht="14.5" spans="1:16">
      <c r="A229" s="104">
        <v>202201</v>
      </c>
      <c r="B229" s="62" t="s">
        <v>349</v>
      </c>
      <c r="C229" s="105" t="s">
        <v>619</v>
      </c>
      <c r="D229" s="105" t="s">
        <v>587</v>
      </c>
      <c r="E229" s="105" t="s">
        <v>1132</v>
      </c>
      <c r="F229" s="105" t="s">
        <v>1039</v>
      </c>
      <c r="G229" s="106" t="s">
        <v>1133</v>
      </c>
      <c r="H229" s="105" t="s">
        <v>1018</v>
      </c>
      <c r="I229" s="105" t="s">
        <v>591</v>
      </c>
      <c r="J229" s="116">
        <v>1900</v>
      </c>
      <c r="K229" s="116">
        <v>6023.16</v>
      </c>
      <c r="L229" s="116">
        <v>316.64</v>
      </c>
      <c r="M229" s="116">
        <v>84.39</v>
      </c>
      <c r="N229" s="116">
        <v>3.8</v>
      </c>
      <c r="O229" s="116">
        <v>0</v>
      </c>
      <c r="P229" s="117">
        <f t="shared" si="6"/>
        <v>1.9</v>
      </c>
    </row>
    <row r="230" ht="14.5" spans="1:16">
      <c r="A230" s="104">
        <v>202201</v>
      </c>
      <c r="B230" s="62" t="s">
        <v>255</v>
      </c>
      <c r="C230" s="105" t="s">
        <v>619</v>
      </c>
      <c r="D230" s="105" t="s">
        <v>587</v>
      </c>
      <c r="E230" s="105" t="s">
        <v>1134</v>
      </c>
      <c r="F230" s="105" t="s">
        <v>1027</v>
      </c>
      <c r="G230" s="106" t="s">
        <v>976</v>
      </c>
      <c r="H230" s="105" t="s">
        <v>1018</v>
      </c>
      <c r="I230" s="105" t="s">
        <v>591</v>
      </c>
      <c r="J230" s="116">
        <v>1900</v>
      </c>
      <c r="K230" s="116">
        <v>5362.22</v>
      </c>
      <c r="L230" s="116">
        <v>316.64</v>
      </c>
      <c r="M230" s="116">
        <v>84.39</v>
      </c>
      <c r="N230" s="116">
        <v>3.8</v>
      </c>
      <c r="O230" s="116">
        <v>0</v>
      </c>
      <c r="P230" s="117">
        <f t="shared" si="6"/>
        <v>1.9</v>
      </c>
    </row>
    <row r="231" ht="14.5" spans="1:16">
      <c r="A231" s="104">
        <v>202201</v>
      </c>
      <c r="B231" s="62" t="s">
        <v>314</v>
      </c>
      <c r="C231" s="105" t="s">
        <v>619</v>
      </c>
      <c r="D231" s="105" t="s">
        <v>587</v>
      </c>
      <c r="E231" s="105" t="s">
        <v>1135</v>
      </c>
      <c r="F231" s="105" t="s">
        <v>1027</v>
      </c>
      <c r="G231" s="106" t="s">
        <v>1136</v>
      </c>
      <c r="H231" s="105" t="s">
        <v>1018</v>
      </c>
      <c r="I231" s="105" t="s">
        <v>591</v>
      </c>
      <c r="J231" s="116">
        <v>1900</v>
      </c>
      <c r="K231" s="116">
        <v>5914.15</v>
      </c>
      <c r="L231" s="116">
        <v>316.64</v>
      </c>
      <c r="M231" s="116">
        <v>84.39</v>
      </c>
      <c r="N231" s="116">
        <v>3.8</v>
      </c>
      <c r="O231" s="116">
        <v>0</v>
      </c>
      <c r="P231" s="117">
        <f t="shared" si="6"/>
        <v>1.9</v>
      </c>
    </row>
    <row r="232" ht="14.5" spans="1:16">
      <c r="A232" s="104">
        <v>202201</v>
      </c>
      <c r="B232" s="62" t="s">
        <v>266</v>
      </c>
      <c r="C232" s="105" t="s">
        <v>619</v>
      </c>
      <c r="D232" s="105" t="s">
        <v>587</v>
      </c>
      <c r="E232" s="105" t="s">
        <v>1137</v>
      </c>
      <c r="F232" s="105" t="s">
        <v>1027</v>
      </c>
      <c r="G232" s="106" t="s">
        <v>1138</v>
      </c>
      <c r="H232" s="105" t="s">
        <v>1018</v>
      </c>
      <c r="I232" s="105" t="s">
        <v>591</v>
      </c>
      <c r="J232" s="116">
        <v>1900</v>
      </c>
      <c r="K232" s="116">
        <v>5448.42</v>
      </c>
      <c r="L232" s="116">
        <v>316.64</v>
      </c>
      <c r="M232" s="116">
        <v>84.39</v>
      </c>
      <c r="N232" s="116">
        <v>3.8</v>
      </c>
      <c r="O232" s="116">
        <v>0</v>
      </c>
      <c r="P232" s="117">
        <f t="shared" si="6"/>
        <v>1.9</v>
      </c>
    </row>
    <row r="233" ht="14.5" spans="1:16">
      <c r="A233" s="104">
        <v>202201</v>
      </c>
      <c r="B233" s="62" t="s">
        <v>272</v>
      </c>
      <c r="C233" s="105" t="s">
        <v>619</v>
      </c>
      <c r="D233" s="105" t="s">
        <v>587</v>
      </c>
      <c r="E233" s="105" t="s">
        <v>1139</v>
      </c>
      <c r="F233" s="105" t="s">
        <v>1027</v>
      </c>
      <c r="G233" s="106" t="s">
        <v>1138</v>
      </c>
      <c r="H233" s="105" t="s">
        <v>1018</v>
      </c>
      <c r="I233" s="105" t="s">
        <v>591</v>
      </c>
      <c r="J233" s="116">
        <v>1900</v>
      </c>
      <c r="K233" s="116">
        <v>5505.03</v>
      </c>
      <c r="L233" s="116">
        <v>316.64</v>
      </c>
      <c r="M233" s="116">
        <v>84.39</v>
      </c>
      <c r="N233" s="116">
        <v>3.8</v>
      </c>
      <c r="O233" s="116">
        <v>0</v>
      </c>
      <c r="P233" s="117">
        <f t="shared" si="6"/>
        <v>1.9</v>
      </c>
    </row>
    <row r="234" ht="14.5" spans="1:16">
      <c r="A234" s="104">
        <v>202201</v>
      </c>
      <c r="B234" s="62" t="s">
        <v>410</v>
      </c>
      <c r="C234" s="105" t="s">
        <v>619</v>
      </c>
      <c r="D234" s="105" t="s">
        <v>587</v>
      </c>
      <c r="E234" s="105" t="s">
        <v>1140</v>
      </c>
      <c r="F234" s="105" t="s">
        <v>1027</v>
      </c>
      <c r="G234" s="106" t="s">
        <v>1141</v>
      </c>
      <c r="H234" s="105" t="s">
        <v>1018</v>
      </c>
      <c r="I234" s="105" t="s">
        <v>591</v>
      </c>
      <c r="J234" s="116">
        <v>1900</v>
      </c>
      <c r="K234" s="116">
        <v>4641.25</v>
      </c>
      <c r="L234" s="116">
        <v>316.64</v>
      </c>
      <c r="M234" s="116">
        <v>84.39</v>
      </c>
      <c r="N234" s="116">
        <v>3.8</v>
      </c>
      <c r="O234" s="116">
        <v>0</v>
      </c>
      <c r="P234" s="117">
        <f t="shared" si="6"/>
        <v>1.9</v>
      </c>
    </row>
    <row r="235" ht="14.5" spans="1:16">
      <c r="A235" s="104">
        <v>202201</v>
      </c>
      <c r="B235" s="62" t="s">
        <v>431</v>
      </c>
      <c r="C235" s="105" t="s">
        <v>619</v>
      </c>
      <c r="D235" s="105" t="s">
        <v>587</v>
      </c>
      <c r="E235" s="105" t="s">
        <v>1142</v>
      </c>
      <c r="F235" s="105" t="s">
        <v>1027</v>
      </c>
      <c r="G235" s="106" t="s">
        <v>1143</v>
      </c>
      <c r="H235" s="105" t="s">
        <v>1018</v>
      </c>
      <c r="I235" s="105">
        <v>0</v>
      </c>
      <c r="J235" s="116">
        <v>1900</v>
      </c>
      <c r="K235" s="116">
        <v>4667.65</v>
      </c>
      <c r="L235" s="116">
        <v>316.64</v>
      </c>
      <c r="M235" s="116">
        <v>84.39</v>
      </c>
      <c r="N235" s="116">
        <v>3.8</v>
      </c>
      <c r="O235" s="116">
        <v>0</v>
      </c>
      <c r="P235" s="117">
        <f t="shared" si="6"/>
        <v>1.9</v>
      </c>
    </row>
    <row r="236" ht="14.5" spans="1:16">
      <c r="A236" s="104">
        <v>202201</v>
      </c>
      <c r="B236" s="62" t="s">
        <v>354</v>
      </c>
      <c r="C236" s="105" t="s">
        <v>619</v>
      </c>
      <c r="D236" s="105" t="s">
        <v>587</v>
      </c>
      <c r="E236" s="105" t="s">
        <v>1144</v>
      </c>
      <c r="F236" s="105" t="s">
        <v>1027</v>
      </c>
      <c r="G236" s="106" t="s">
        <v>1143</v>
      </c>
      <c r="H236" s="105" t="s">
        <v>1018</v>
      </c>
      <c r="I236" s="105" t="s">
        <v>591</v>
      </c>
      <c r="J236" s="116">
        <v>1900</v>
      </c>
      <c r="K236" s="116">
        <v>5474.46</v>
      </c>
      <c r="L236" s="116">
        <v>316.64</v>
      </c>
      <c r="M236" s="116">
        <v>84.39</v>
      </c>
      <c r="N236" s="116">
        <v>3.8</v>
      </c>
      <c r="O236" s="116">
        <v>0</v>
      </c>
      <c r="P236" s="117">
        <f t="shared" si="6"/>
        <v>1.9</v>
      </c>
    </row>
    <row r="237" ht="14.5" spans="1:16">
      <c r="A237" s="104">
        <v>202201</v>
      </c>
      <c r="B237" s="62" t="s">
        <v>1145</v>
      </c>
      <c r="C237" s="105" t="s">
        <v>619</v>
      </c>
      <c r="D237" s="105" t="s">
        <v>587</v>
      </c>
      <c r="E237" s="105" t="s">
        <v>1146</v>
      </c>
      <c r="F237" s="105" t="s">
        <v>1020</v>
      </c>
      <c r="G237" s="106" t="s">
        <v>1147</v>
      </c>
      <c r="H237" s="105" t="s">
        <v>1018</v>
      </c>
      <c r="I237" s="105" t="s">
        <v>591</v>
      </c>
      <c r="J237" s="116">
        <v>1900</v>
      </c>
      <c r="K237" s="116">
        <v>4478.79</v>
      </c>
      <c r="L237" s="116">
        <v>316.64</v>
      </c>
      <c r="M237" s="116">
        <v>84.39</v>
      </c>
      <c r="N237" s="116">
        <v>3.8</v>
      </c>
      <c r="O237" s="116">
        <v>0</v>
      </c>
      <c r="P237" s="117">
        <f t="shared" si="6"/>
        <v>1.9</v>
      </c>
    </row>
    <row r="238" ht="14.5" spans="1:16">
      <c r="A238" s="104">
        <v>202201</v>
      </c>
      <c r="B238" s="62" t="s">
        <v>215</v>
      </c>
      <c r="C238" s="105" t="s">
        <v>619</v>
      </c>
      <c r="D238" s="105" t="s">
        <v>587</v>
      </c>
      <c r="E238" s="105" t="s">
        <v>1148</v>
      </c>
      <c r="F238" s="105" t="s">
        <v>1039</v>
      </c>
      <c r="G238" s="106" t="s">
        <v>1149</v>
      </c>
      <c r="H238" s="105" t="s">
        <v>623</v>
      </c>
      <c r="I238" s="105" t="s">
        <v>591</v>
      </c>
      <c r="J238" s="116">
        <v>1900</v>
      </c>
      <c r="K238" s="116">
        <v>4843.9</v>
      </c>
      <c r="L238" s="116">
        <v>316.64</v>
      </c>
      <c r="M238" s="116">
        <v>84.39</v>
      </c>
      <c r="N238" s="116">
        <v>3.8</v>
      </c>
      <c r="O238" s="116">
        <v>0</v>
      </c>
      <c r="P238" s="117">
        <f t="shared" si="6"/>
        <v>1.9</v>
      </c>
    </row>
    <row r="239" ht="14.5" spans="1:16">
      <c r="A239" s="104">
        <v>202201</v>
      </c>
      <c r="B239" s="62" t="s">
        <v>282</v>
      </c>
      <c r="C239" s="105" t="s">
        <v>619</v>
      </c>
      <c r="D239" s="105" t="s">
        <v>587</v>
      </c>
      <c r="E239" s="105" t="s">
        <v>1150</v>
      </c>
      <c r="F239" s="105" t="s">
        <v>1039</v>
      </c>
      <c r="G239" s="106" t="s">
        <v>1151</v>
      </c>
      <c r="H239" s="105" t="s">
        <v>623</v>
      </c>
      <c r="I239" s="105" t="s">
        <v>591</v>
      </c>
      <c r="J239" s="116">
        <v>1900</v>
      </c>
      <c r="K239" s="116">
        <v>5395.13</v>
      </c>
      <c r="L239" s="116">
        <v>316.64</v>
      </c>
      <c r="M239" s="116">
        <v>84.39</v>
      </c>
      <c r="N239" s="116">
        <v>3.8</v>
      </c>
      <c r="O239" s="116">
        <v>0</v>
      </c>
      <c r="P239" s="117">
        <f t="shared" si="6"/>
        <v>1.9</v>
      </c>
    </row>
    <row r="240" ht="14.5" spans="1:16">
      <c r="A240" s="104">
        <v>202201</v>
      </c>
      <c r="B240" s="62" t="s">
        <v>444</v>
      </c>
      <c r="C240" s="105" t="s">
        <v>619</v>
      </c>
      <c r="D240" s="105" t="s">
        <v>587</v>
      </c>
      <c r="E240" s="105" t="s">
        <v>1152</v>
      </c>
      <c r="F240" s="105" t="s">
        <v>1039</v>
      </c>
      <c r="G240" s="106" t="s">
        <v>871</v>
      </c>
      <c r="H240" s="105" t="s">
        <v>623</v>
      </c>
      <c r="I240" s="105" t="s">
        <v>591</v>
      </c>
      <c r="J240" s="116">
        <v>1900</v>
      </c>
      <c r="K240" s="116">
        <v>3235.82</v>
      </c>
      <c r="L240" s="116">
        <v>0</v>
      </c>
      <c r="M240" s="116">
        <v>0</v>
      </c>
      <c r="N240" s="116">
        <v>0</v>
      </c>
      <c r="O240" s="116">
        <v>0</v>
      </c>
      <c r="P240" s="117">
        <v>0</v>
      </c>
    </row>
    <row r="241" ht="14.5" spans="1:16">
      <c r="A241" s="104">
        <v>202202</v>
      </c>
      <c r="B241" s="25" t="s">
        <v>569</v>
      </c>
      <c r="C241" s="105" t="s">
        <v>570</v>
      </c>
      <c r="D241" s="105" t="s">
        <v>571</v>
      </c>
      <c r="E241" s="105" t="s">
        <v>572</v>
      </c>
      <c r="F241" s="105" t="s">
        <v>573</v>
      </c>
      <c r="G241" s="106" t="s">
        <v>574</v>
      </c>
      <c r="H241" s="105">
        <v>0</v>
      </c>
      <c r="I241" s="105">
        <v>0</v>
      </c>
      <c r="J241" s="116">
        <v>39889</v>
      </c>
      <c r="K241" s="116">
        <v>45349</v>
      </c>
      <c r="L241" s="116">
        <v>316.64</v>
      </c>
      <c r="M241" s="116">
        <v>84.39</v>
      </c>
      <c r="N241" s="116">
        <v>3.8</v>
      </c>
      <c r="O241" s="116">
        <v>0</v>
      </c>
      <c r="P241" s="117">
        <f>1900*0.1%</f>
        <v>1.9</v>
      </c>
    </row>
    <row r="242" ht="14.5" spans="1:16">
      <c r="A242" s="104">
        <v>202202</v>
      </c>
      <c r="B242" s="25" t="s">
        <v>448</v>
      </c>
      <c r="C242" s="105" t="s">
        <v>575</v>
      </c>
      <c r="D242" s="105" t="s">
        <v>576</v>
      </c>
      <c r="E242" s="105" t="s">
        <v>577</v>
      </c>
      <c r="F242" s="105" t="s">
        <v>578</v>
      </c>
      <c r="G242" s="106" t="s">
        <v>579</v>
      </c>
      <c r="H242" s="105">
        <v>0</v>
      </c>
      <c r="I242" s="105">
        <v>0</v>
      </c>
      <c r="J242" s="116">
        <v>5500</v>
      </c>
      <c r="K242" s="116">
        <v>24572.57</v>
      </c>
      <c r="L242" s="116">
        <v>316.64</v>
      </c>
      <c r="M242" s="116">
        <v>84.39</v>
      </c>
      <c r="N242" s="116">
        <v>3.8</v>
      </c>
      <c r="O242" s="116">
        <v>86</v>
      </c>
      <c r="P242" s="117">
        <f>1900*0.1%</f>
        <v>1.9</v>
      </c>
    </row>
    <row r="243" ht="14.5" spans="1:16">
      <c r="A243" s="104">
        <v>202202</v>
      </c>
      <c r="B243" s="28" t="s">
        <v>295</v>
      </c>
      <c r="C243" s="105" t="s">
        <v>580</v>
      </c>
      <c r="D243" s="105" t="s">
        <v>576</v>
      </c>
      <c r="E243" s="105" t="s">
        <v>581</v>
      </c>
      <c r="F243" s="105" t="s">
        <v>582</v>
      </c>
      <c r="G243" s="106" t="s">
        <v>583</v>
      </c>
      <c r="H243" s="105">
        <v>0</v>
      </c>
      <c r="I243" s="105">
        <v>0</v>
      </c>
      <c r="J243" s="116">
        <v>5544</v>
      </c>
      <c r="K243" s="116">
        <v>13194.3</v>
      </c>
      <c r="L243" s="116">
        <v>316.64</v>
      </c>
      <c r="M243" s="116">
        <v>84.39</v>
      </c>
      <c r="N243" s="116">
        <v>3.8</v>
      </c>
      <c r="O243" s="116">
        <v>85.5</v>
      </c>
      <c r="P243" s="117">
        <f>1900*0.1%</f>
        <v>1.9</v>
      </c>
    </row>
    <row r="244" ht="14.5" spans="1:16">
      <c r="A244" s="104">
        <v>202202</v>
      </c>
      <c r="B244" s="28" t="s">
        <v>234</v>
      </c>
      <c r="C244" s="105" t="s">
        <v>580</v>
      </c>
      <c r="D244" s="105" t="s">
        <v>576</v>
      </c>
      <c r="E244" s="105" t="s">
        <v>584</v>
      </c>
      <c r="F244" s="105" t="s">
        <v>585</v>
      </c>
      <c r="G244" s="106" t="s">
        <v>586</v>
      </c>
      <c r="H244" s="105">
        <v>0</v>
      </c>
      <c r="I244" s="105">
        <v>0</v>
      </c>
      <c r="J244" s="116">
        <v>5544</v>
      </c>
      <c r="K244" s="116">
        <v>12898</v>
      </c>
      <c r="L244" s="116">
        <v>316.64</v>
      </c>
      <c r="M244" s="116">
        <v>84.39</v>
      </c>
      <c r="N244" s="116">
        <v>3.8</v>
      </c>
      <c r="O244" s="116">
        <v>125</v>
      </c>
      <c r="P244" s="117">
        <f>1900*0.1%</f>
        <v>1.9</v>
      </c>
    </row>
    <row r="245" ht="14.5" spans="1:16">
      <c r="A245" s="104">
        <v>202202</v>
      </c>
      <c r="B245" s="28" t="s">
        <v>334</v>
      </c>
      <c r="C245" s="105" t="s">
        <v>575</v>
      </c>
      <c r="D245" s="105" t="s">
        <v>587</v>
      </c>
      <c r="E245" s="105" t="s">
        <v>588</v>
      </c>
      <c r="F245" s="105" t="s">
        <v>589</v>
      </c>
      <c r="G245" s="106" t="s">
        <v>590</v>
      </c>
      <c r="H245" s="105">
        <v>0</v>
      </c>
      <c r="I245" s="105" t="s">
        <v>591</v>
      </c>
      <c r="J245" s="116">
        <v>3200</v>
      </c>
      <c r="K245" s="116">
        <v>12346.66</v>
      </c>
      <c r="L245" s="116">
        <v>316.64</v>
      </c>
      <c r="M245" s="116">
        <v>84.39</v>
      </c>
      <c r="N245" s="116">
        <v>3.8</v>
      </c>
      <c r="O245" s="116">
        <v>86</v>
      </c>
      <c r="P245" s="117">
        <f>1900*0.1%</f>
        <v>1.9</v>
      </c>
    </row>
    <row r="246" ht="14.5" spans="1:16">
      <c r="A246" s="104">
        <v>202202</v>
      </c>
      <c r="B246" s="28" t="s">
        <v>342</v>
      </c>
      <c r="C246" s="105" t="s">
        <v>592</v>
      </c>
      <c r="D246" s="105" t="s">
        <v>587</v>
      </c>
      <c r="E246" s="105" t="s">
        <v>593</v>
      </c>
      <c r="F246" s="105" t="s">
        <v>594</v>
      </c>
      <c r="G246" s="106" t="s">
        <v>595</v>
      </c>
      <c r="H246" s="105">
        <v>0</v>
      </c>
      <c r="I246" s="105">
        <v>0</v>
      </c>
      <c r="J246" s="116">
        <v>1900</v>
      </c>
      <c r="K246" s="116">
        <v>3916.5</v>
      </c>
      <c r="L246" s="116">
        <v>0</v>
      </c>
      <c r="M246" s="116">
        <v>0</v>
      </c>
      <c r="N246" s="116">
        <v>0</v>
      </c>
      <c r="O246" s="116">
        <v>0</v>
      </c>
      <c r="P246" s="117">
        <v>0</v>
      </c>
    </row>
    <row r="247" ht="14.5" spans="1:16">
      <c r="A247" s="104">
        <v>202202</v>
      </c>
      <c r="B247" s="28" t="s">
        <v>225</v>
      </c>
      <c r="C247" s="105" t="s">
        <v>592</v>
      </c>
      <c r="D247" s="105" t="s">
        <v>587</v>
      </c>
      <c r="E247" s="105" t="s">
        <v>596</v>
      </c>
      <c r="F247" s="105" t="s">
        <v>597</v>
      </c>
      <c r="G247" s="106" t="s">
        <v>598</v>
      </c>
      <c r="H247" s="105">
        <v>0</v>
      </c>
      <c r="I247" s="105">
        <v>0</v>
      </c>
      <c r="J247" s="116">
        <v>1900</v>
      </c>
      <c r="K247" s="116">
        <v>5182.8</v>
      </c>
      <c r="L247" s="116">
        <v>316.64</v>
      </c>
      <c r="M247" s="116">
        <v>84.39</v>
      </c>
      <c r="N247" s="116">
        <v>3.8</v>
      </c>
      <c r="O247" s="116">
        <v>0</v>
      </c>
      <c r="P247" s="117">
        <f t="shared" ref="P247:P291" si="7">1900*0.1%</f>
        <v>1.9</v>
      </c>
    </row>
    <row r="248" ht="14.5" spans="1:16">
      <c r="A248" s="104">
        <v>202202</v>
      </c>
      <c r="B248" s="28" t="s">
        <v>301</v>
      </c>
      <c r="C248" s="105" t="s">
        <v>580</v>
      </c>
      <c r="D248" s="105" t="s">
        <v>587</v>
      </c>
      <c r="E248" s="105" t="s">
        <v>599</v>
      </c>
      <c r="F248" s="105" t="s">
        <v>600</v>
      </c>
      <c r="G248" s="106" t="s">
        <v>601</v>
      </c>
      <c r="H248" s="105">
        <v>0</v>
      </c>
      <c r="I248" s="105">
        <v>0</v>
      </c>
      <c r="J248" s="116">
        <v>4939</v>
      </c>
      <c r="K248" s="116">
        <v>11683.6</v>
      </c>
      <c r="L248" s="116">
        <v>316.64</v>
      </c>
      <c r="M248" s="116">
        <v>84.39</v>
      </c>
      <c r="N248" s="116">
        <v>3.8</v>
      </c>
      <c r="O248" s="116">
        <v>500</v>
      </c>
      <c r="P248" s="117">
        <f t="shared" si="7"/>
        <v>1.9</v>
      </c>
    </row>
    <row r="249" ht="14.5" spans="1:16">
      <c r="A249" s="104">
        <v>202202</v>
      </c>
      <c r="B249" s="28" t="s">
        <v>264</v>
      </c>
      <c r="C249" s="105" t="s">
        <v>580</v>
      </c>
      <c r="D249" s="105" t="s">
        <v>587</v>
      </c>
      <c r="E249" s="105" t="s">
        <v>602</v>
      </c>
      <c r="F249" s="105" t="s">
        <v>603</v>
      </c>
      <c r="G249" s="106" t="s">
        <v>604</v>
      </c>
      <c r="H249" s="105">
        <v>0</v>
      </c>
      <c r="I249" s="105">
        <v>0</v>
      </c>
      <c r="J249" s="116">
        <v>2440</v>
      </c>
      <c r="K249" s="116">
        <v>6445.5</v>
      </c>
      <c r="L249" s="116">
        <v>316.64</v>
      </c>
      <c r="M249" s="116">
        <v>84.39</v>
      </c>
      <c r="N249" s="116">
        <v>3.8</v>
      </c>
      <c r="O249" s="116">
        <v>95</v>
      </c>
      <c r="P249" s="117">
        <f t="shared" si="7"/>
        <v>1.9</v>
      </c>
    </row>
    <row r="250" ht="14.5" spans="1:16">
      <c r="A250" s="104">
        <v>202202</v>
      </c>
      <c r="B250" s="25" t="s">
        <v>290</v>
      </c>
      <c r="C250" s="105" t="s">
        <v>580</v>
      </c>
      <c r="D250" s="105" t="s">
        <v>587</v>
      </c>
      <c r="E250" s="105" t="s">
        <v>605</v>
      </c>
      <c r="F250" s="105" t="s">
        <v>606</v>
      </c>
      <c r="G250" s="106" t="s">
        <v>607</v>
      </c>
      <c r="H250" s="105">
        <v>0</v>
      </c>
      <c r="I250" s="105">
        <v>0</v>
      </c>
      <c r="J250" s="116">
        <v>5389</v>
      </c>
      <c r="K250" s="116">
        <v>12854.5</v>
      </c>
      <c r="L250" s="116">
        <v>316.64</v>
      </c>
      <c r="M250" s="116">
        <v>84.39</v>
      </c>
      <c r="N250" s="116">
        <v>3.8</v>
      </c>
      <c r="O250" s="116">
        <v>500</v>
      </c>
      <c r="P250" s="117">
        <f t="shared" si="7"/>
        <v>1.9</v>
      </c>
    </row>
    <row r="251" ht="14.5" spans="1:16">
      <c r="A251" s="104">
        <v>202202</v>
      </c>
      <c r="B251" s="28" t="s">
        <v>376</v>
      </c>
      <c r="C251" s="105" t="s">
        <v>580</v>
      </c>
      <c r="D251" s="105" t="s">
        <v>587</v>
      </c>
      <c r="E251" s="105" t="s">
        <v>608</v>
      </c>
      <c r="F251" s="105" t="s">
        <v>609</v>
      </c>
      <c r="G251" s="106" t="s">
        <v>610</v>
      </c>
      <c r="H251" s="105">
        <v>0</v>
      </c>
      <c r="I251" s="105">
        <v>0</v>
      </c>
      <c r="J251" s="116">
        <v>2671</v>
      </c>
      <c r="K251" s="116">
        <v>6897.1</v>
      </c>
      <c r="L251" s="116">
        <v>316.64</v>
      </c>
      <c r="M251" s="116">
        <v>84.39</v>
      </c>
      <c r="N251" s="116">
        <v>3.8</v>
      </c>
      <c r="O251" s="116">
        <v>500</v>
      </c>
      <c r="P251" s="117">
        <f t="shared" si="7"/>
        <v>1.9</v>
      </c>
    </row>
    <row r="252" ht="14.5" spans="1:16">
      <c r="A252" s="104">
        <v>202202</v>
      </c>
      <c r="B252" s="25" t="s">
        <v>240</v>
      </c>
      <c r="C252" s="105" t="s">
        <v>580</v>
      </c>
      <c r="D252" s="105" t="s">
        <v>587</v>
      </c>
      <c r="E252" s="105" t="s">
        <v>611</v>
      </c>
      <c r="F252" s="105" t="s">
        <v>609</v>
      </c>
      <c r="G252" s="106" t="s">
        <v>612</v>
      </c>
      <c r="H252" s="105">
        <v>0</v>
      </c>
      <c r="I252" s="105">
        <v>0</v>
      </c>
      <c r="J252" s="116">
        <v>4939</v>
      </c>
      <c r="K252" s="116">
        <v>11641.8</v>
      </c>
      <c r="L252" s="116">
        <v>316.64</v>
      </c>
      <c r="M252" s="116">
        <v>84.39</v>
      </c>
      <c r="N252" s="116">
        <v>3.8</v>
      </c>
      <c r="O252" s="116">
        <v>500</v>
      </c>
      <c r="P252" s="117">
        <f t="shared" si="7"/>
        <v>1.9</v>
      </c>
    </row>
    <row r="253" ht="14.5" spans="1:16">
      <c r="A253" s="104">
        <v>202202</v>
      </c>
      <c r="B253" s="25" t="s">
        <v>326</v>
      </c>
      <c r="C253" s="105" t="s">
        <v>580</v>
      </c>
      <c r="D253" s="105" t="s">
        <v>587</v>
      </c>
      <c r="E253" s="105" t="s">
        <v>613</v>
      </c>
      <c r="F253" s="105" t="s">
        <v>614</v>
      </c>
      <c r="G253" s="106" t="s">
        <v>615</v>
      </c>
      <c r="H253" s="105">
        <v>0</v>
      </c>
      <c r="I253" s="105">
        <v>0</v>
      </c>
      <c r="J253" s="116">
        <v>5544</v>
      </c>
      <c r="K253" s="116">
        <v>13305.58</v>
      </c>
      <c r="L253" s="116">
        <v>316.64</v>
      </c>
      <c r="M253" s="116">
        <v>84.39</v>
      </c>
      <c r="N253" s="116">
        <v>3.8</v>
      </c>
      <c r="O253" s="116">
        <v>500</v>
      </c>
      <c r="P253" s="117">
        <f t="shared" si="7"/>
        <v>1.9</v>
      </c>
    </row>
    <row r="254" ht="14.5" spans="1:16">
      <c r="A254" s="104">
        <v>202202</v>
      </c>
      <c r="B254" s="25" t="s">
        <v>299</v>
      </c>
      <c r="C254" s="105" t="s">
        <v>570</v>
      </c>
      <c r="D254" s="105" t="s">
        <v>587</v>
      </c>
      <c r="E254" s="105" t="s">
        <v>616</v>
      </c>
      <c r="F254" s="105" t="s">
        <v>617</v>
      </c>
      <c r="G254" s="106" t="s">
        <v>618</v>
      </c>
      <c r="H254" s="105">
        <v>0</v>
      </c>
      <c r="I254" s="105">
        <v>0</v>
      </c>
      <c r="J254" s="116">
        <v>3263</v>
      </c>
      <c r="K254" s="116">
        <v>8609.49</v>
      </c>
      <c r="L254" s="116">
        <v>316.64</v>
      </c>
      <c r="M254" s="116">
        <v>84.39</v>
      </c>
      <c r="N254" s="116">
        <v>3.8</v>
      </c>
      <c r="O254" s="116">
        <v>0</v>
      </c>
      <c r="P254" s="117">
        <f t="shared" si="7"/>
        <v>1.9</v>
      </c>
    </row>
    <row r="255" ht="14.5" spans="1:16">
      <c r="A255" s="104">
        <v>202202</v>
      </c>
      <c r="B255" s="25" t="s">
        <v>453</v>
      </c>
      <c r="C255" s="105" t="s">
        <v>619</v>
      </c>
      <c r="D255" s="105" t="s">
        <v>587</v>
      </c>
      <c r="E255" s="105" t="s">
        <v>620</v>
      </c>
      <c r="F255" s="105" t="s">
        <v>621</v>
      </c>
      <c r="G255" s="106" t="s">
        <v>622</v>
      </c>
      <c r="H255" s="105" t="s">
        <v>623</v>
      </c>
      <c r="I255" s="105">
        <v>0</v>
      </c>
      <c r="J255" s="116">
        <v>2132</v>
      </c>
      <c r="K255" s="116">
        <v>8959.77</v>
      </c>
      <c r="L255" s="116">
        <v>316.64</v>
      </c>
      <c r="M255" s="116">
        <v>84.39</v>
      </c>
      <c r="N255" s="116">
        <v>3.8</v>
      </c>
      <c r="O255" s="116">
        <v>85.5</v>
      </c>
      <c r="P255" s="117">
        <f t="shared" si="7"/>
        <v>1.9</v>
      </c>
    </row>
    <row r="256" ht="14.5" spans="1:16">
      <c r="A256" s="104">
        <v>202202</v>
      </c>
      <c r="B256" s="25" t="s">
        <v>624</v>
      </c>
      <c r="C256" s="105" t="s">
        <v>625</v>
      </c>
      <c r="D256" s="105" t="s">
        <v>576</v>
      </c>
      <c r="E256" s="105" t="s">
        <v>626</v>
      </c>
      <c r="F256" s="105" t="s">
        <v>627</v>
      </c>
      <c r="G256" s="106" t="s">
        <v>628</v>
      </c>
      <c r="H256" s="105">
        <v>0</v>
      </c>
      <c r="I256" s="105">
        <v>0</v>
      </c>
      <c r="J256" s="116">
        <v>4576</v>
      </c>
      <c r="K256" s="116">
        <v>13046</v>
      </c>
      <c r="L256" s="116">
        <v>316.64</v>
      </c>
      <c r="M256" s="116">
        <v>84.39</v>
      </c>
      <c r="N256" s="116">
        <v>3.8</v>
      </c>
      <c r="O256" s="116">
        <v>0</v>
      </c>
      <c r="P256" s="117">
        <f t="shared" si="7"/>
        <v>1.9</v>
      </c>
    </row>
    <row r="257" ht="14.5" spans="1:16">
      <c r="A257" s="104">
        <v>202202</v>
      </c>
      <c r="B257" s="107" t="s">
        <v>307</v>
      </c>
      <c r="C257" s="105" t="s">
        <v>575</v>
      </c>
      <c r="D257" s="105" t="s">
        <v>587</v>
      </c>
      <c r="E257" s="105" t="s">
        <v>629</v>
      </c>
      <c r="F257" s="105" t="s">
        <v>578</v>
      </c>
      <c r="G257" s="106" t="s">
        <v>630</v>
      </c>
      <c r="H257" s="105">
        <v>0</v>
      </c>
      <c r="I257" s="105">
        <v>0</v>
      </c>
      <c r="J257" s="116">
        <v>5500</v>
      </c>
      <c r="K257" s="116">
        <v>40238.03</v>
      </c>
      <c r="L257" s="116">
        <v>316.64</v>
      </c>
      <c r="M257" s="116">
        <v>84.39</v>
      </c>
      <c r="N257" s="116">
        <v>3.8</v>
      </c>
      <c r="O257" s="116">
        <v>960</v>
      </c>
      <c r="P257" s="117">
        <f t="shared" si="7"/>
        <v>1.9</v>
      </c>
    </row>
    <row r="258" ht="14.5" spans="1:16">
      <c r="A258" s="104">
        <v>202202</v>
      </c>
      <c r="B258" s="108" t="s">
        <v>353</v>
      </c>
      <c r="C258" s="105" t="s">
        <v>619</v>
      </c>
      <c r="D258" s="105" t="s">
        <v>576</v>
      </c>
      <c r="E258" s="105" t="s">
        <v>631</v>
      </c>
      <c r="F258" s="105" t="s">
        <v>632</v>
      </c>
      <c r="G258" s="106" t="s">
        <v>633</v>
      </c>
      <c r="H258" s="105">
        <v>0</v>
      </c>
      <c r="I258" s="105">
        <v>0</v>
      </c>
      <c r="J258" s="116">
        <v>5000</v>
      </c>
      <c r="K258" s="116">
        <v>13017.7</v>
      </c>
      <c r="L258" s="116">
        <v>316.64</v>
      </c>
      <c r="M258" s="116">
        <v>84.39</v>
      </c>
      <c r="N258" s="116">
        <v>3.8</v>
      </c>
      <c r="O258" s="116">
        <v>1500</v>
      </c>
      <c r="P258" s="117">
        <f t="shared" si="7"/>
        <v>1.9</v>
      </c>
    </row>
    <row r="259" ht="14.5" spans="1:16">
      <c r="A259" s="104">
        <v>202202</v>
      </c>
      <c r="B259" s="25" t="s">
        <v>379</v>
      </c>
      <c r="C259" s="105" t="s">
        <v>570</v>
      </c>
      <c r="D259" s="105" t="s">
        <v>587</v>
      </c>
      <c r="E259" s="105" t="s">
        <v>634</v>
      </c>
      <c r="F259" s="105" t="s">
        <v>635</v>
      </c>
      <c r="G259" s="106" t="s">
        <v>636</v>
      </c>
      <c r="H259" s="105">
        <v>0</v>
      </c>
      <c r="I259" s="105">
        <v>0</v>
      </c>
      <c r="J259" s="116">
        <v>5222</v>
      </c>
      <c r="K259" s="116">
        <v>12500.19</v>
      </c>
      <c r="L259" s="116">
        <v>316.64</v>
      </c>
      <c r="M259" s="116">
        <v>84.39</v>
      </c>
      <c r="N259" s="116">
        <v>3.8</v>
      </c>
      <c r="O259" s="116">
        <v>750</v>
      </c>
      <c r="P259" s="117">
        <f t="shared" si="7"/>
        <v>1.9</v>
      </c>
    </row>
    <row r="260" ht="14.5" spans="1:16">
      <c r="A260" s="104">
        <v>202202</v>
      </c>
      <c r="B260" s="108" t="s">
        <v>248</v>
      </c>
      <c r="C260" s="105" t="s">
        <v>570</v>
      </c>
      <c r="D260" s="105" t="s">
        <v>587</v>
      </c>
      <c r="E260" s="105" t="s">
        <v>637</v>
      </c>
      <c r="F260" s="105" t="s">
        <v>638</v>
      </c>
      <c r="G260" s="106" t="s">
        <v>639</v>
      </c>
      <c r="H260" s="105">
        <v>0</v>
      </c>
      <c r="I260" s="105">
        <v>0</v>
      </c>
      <c r="J260" s="116">
        <v>2332</v>
      </c>
      <c r="K260" s="116">
        <v>7212.48</v>
      </c>
      <c r="L260" s="116">
        <v>316.64</v>
      </c>
      <c r="M260" s="116">
        <v>84.39</v>
      </c>
      <c r="N260" s="116">
        <v>3.8</v>
      </c>
      <c r="O260" s="116">
        <v>0</v>
      </c>
      <c r="P260" s="117">
        <f t="shared" si="7"/>
        <v>1.9</v>
      </c>
    </row>
    <row r="261" ht="14.5" spans="1:16">
      <c r="A261" s="104">
        <v>202202</v>
      </c>
      <c r="B261" s="107" t="s">
        <v>261</v>
      </c>
      <c r="C261" s="105" t="s">
        <v>570</v>
      </c>
      <c r="D261" s="105" t="s">
        <v>587</v>
      </c>
      <c r="E261" s="105" t="s">
        <v>640</v>
      </c>
      <c r="F261" s="105" t="s">
        <v>641</v>
      </c>
      <c r="G261" s="106" t="s">
        <v>642</v>
      </c>
      <c r="H261" s="105">
        <v>0</v>
      </c>
      <c r="I261" s="105">
        <v>0</v>
      </c>
      <c r="J261" s="116">
        <v>2993</v>
      </c>
      <c r="K261" s="116">
        <v>7575.32</v>
      </c>
      <c r="L261" s="116">
        <v>316.64</v>
      </c>
      <c r="M261" s="116">
        <v>84.39</v>
      </c>
      <c r="N261" s="116">
        <v>3.8</v>
      </c>
      <c r="O261" s="116">
        <v>0</v>
      </c>
      <c r="P261" s="117">
        <f t="shared" si="7"/>
        <v>1.9</v>
      </c>
    </row>
    <row r="262" ht="14.5" spans="1:16">
      <c r="A262" s="104">
        <v>202202</v>
      </c>
      <c r="B262" s="107" t="s">
        <v>405</v>
      </c>
      <c r="C262" s="105" t="s">
        <v>570</v>
      </c>
      <c r="D262" s="105" t="s">
        <v>587</v>
      </c>
      <c r="E262" s="105" t="s">
        <v>643</v>
      </c>
      <c r="F262" s="105" t="s">
        <v>617</v>
      </c>
      <c r="G262" s="106" t="s">
        <v>644</v>
      </c>
      <c r="H262" s="105">
        <v>0</v>
      </c>
      <c r="I262" s="105">
        <v>0</v>
      </c>
      <c r="J262" s="116">
        <v>3263</v>
      </c>
      <c r="K262" s="116">
        <v>8176.36</v>
      </c>
      <c r="L262" s="116">
        <v>316.64</v>
      </c>
      <c r="M262" s="116">
        <v>84.39</v>
      </c>
      <c r="N262" s="116">
        <v>3.8</v>
      </c>
      <c r="O262" s="116">
        <v>0</v>
      </c>
      <c r="P262" s="117">
        <f t="shared" si="7"/>
        <v>1.9</v>
      </c>
    </row>
    <row r="263" ht="14.5" spans="1:16">
      <c r="A263" s="104">
        <v>202202</v>
      </c>
      <c r="B263" s="108" t="s">
        <v>244</v>
      </c>
      <c r="C263" s="105" t="s">
        <v>619</v>
      </c>
      <c r="D263" s="105" t="s">
        <v>576</v>
      </c>
      <c r="E263" s="105" t="s">
        <v>645</v>
      </c>
      <c r="F263" s="105" t="s">
        <v>646</v>
      </c>
      <c r="G263" s="106" t="s">
        <v>647</v>
      </c>
      <c r="H263" s="105">
        <v>0</v>
      </c>
      <c r="I263" s="105">
        <v>0</v>
      </c>
      <c r="J263" s="116">
        <v>4000</v>
      </c>
      <c r="K263" s="116">
        <v>10405</v>
      </c>
      <c r="L263" s="116">
        <v>316.64</v>
      </c>
      <c r="M263" s="116">
        <v>84.39</v>
      </c>
      <c r="N263" s="116">
        <v>3.8</v>
      </c>
      <c r="O263" s="116">
        <v>0</v>
      </c>
      <c r="P263" s="117">
        <f t="shared" si="7"/>
        <v>1.9</v>
      </c>
    </row>
    <row r="264" ht="14.5" spans="1:16">
      <c r="A264" s="104">
        <v>202202</v>
      </c>
      <c r="B264" s="28" t="s">
        <v>286</v>
      </c>
      <c r="C264" s="105" t="s">
        <v>570</v>
      </c>
      <c r="D264" s="105" t="s">
        <v>587</v>
      </c>
      <c r="E264" s="105" t="s">
        <v>648</v>
      </c>
      <c r="F264" s="105" t="s">
        <v>649</v>
      </c>
      <c r="G264" s="106" t="s">
        <v>650</v>
      </c>
      <c r="H264" s="105">
        <v>0</v>
      </c>
      <c r="I264" s="105">
        <v>0</v>
      </c>
      <c r="J264" s="116">
        <v>5519</v>
      </c>
      <c r="K264" s="116">
        <v>15470.83</v>
      </c>
      <c r="L264" s="116">
        <v>316.64</v>
      </c>
      <c r="M264" s="116">
        <v>84.39</v>
      </c>
      <c r="N264" s="116">
        <v>3.8</v>
      </c>
      <c r="O264" s="116">
        <v>457.5</v>
      </c>
      <c r="P264" s="117">
        <f t="shared" si="7"/>
        <v>1.9</v>
      </c>
    </row>
    <row r="265" ht="14.5" spans="1:16">
      <c r="A265" s="104">
        <v>202202</v>
      </c>
      <c r="B265" s="108" t="s">
        <v>421</v>
      </c>
      <c r="C265" s="105" t="s">
        <v>570</v>
      </c>
      <c r="D265" s="105" t="s">
        <v>587</v>
      </c>
      <c r="E265" s="105" t="s">
        <v>651</v>
      </c>
      <c r="F265" s="105" t="s">
        <v>652</v>
      </c>
      <c r="G265" s="106" t="s">
        <v>653</v>
      </c>
      <c r="H265" s="105">
        <v>0</v>
      </c>
      <c r="I265" s="105">
        <v>0</v>
      </c>
      <c r="J265" s="116">
        <v>5519</v>
      </c>
      <c r="K265" s="116">
        <v>14309.28</v>
      </c>
      <c r="L265" s="116">
        <v>316.64</v>
      </c>
      <c r="M265" s="116">
        <v>84.39</v>
      </c>
      <c r="N265" s="116">
        <v>3.8</v>
      </c>
      <c r="O265" s="116">
        <v>0</v>
      </c>
      <c r="P265" s="117">
        <f t="shared" si="7"/>
        <v>1.9</v>
      </c>
    </row>
    <row r="266" ht="14.5" spans="1:16">
      <c r="A266" s="104">
        <v>202202</v>
      </c>
      <c r="B266" s="107" t="s">
        <v>258</v>
      </c>
      <c r="C266" s="105" t="s">
        <v>575</v>
      </c>
      <c r="D266" s="105" t="s">
        <v>587</v>
      </c>
      <c r="E266" s="105" t="s">
        <v>654</v>
      </c>
      <c r="F266" s="105" t="s">
        <v>655</v>
      </c>
      <c r="G266" s="106" t="s">
        <v>656</v>
      </c>
      <c r="H266" s="105">
        <v>0</v>
      </c>
      <c r="I266" s="105">
        <v>0</v>
      </c>
      <c r="J266" s="116">
        <v>2020</v>
      </c>
      <c r="K266" s="116">
        <v>9201.66</v>
      </c>
      <c r="L266" s="116">
        <v>316.64</v>
      </c>
      <c r="M266" s="116">
        <v>84.39</v>
      </c>
      <c r="N266" s="116">
        <v>3.8</v>
      </c>
      <c r="O266" s="116">
        <v>0</v>
      </c>
      <c r="P266" s="117">
        <f t="shared" si="7"/>
        <v>1.9</v>
      </c>
    </row>
    <row r="267" ht="14.5" spans="1:16">
      <c r="A267" s="104">
        <v>202202</v>
      </c>
      <c r="B267" s="109" t="s">
        <v>216</v>
      </c>
      <c r="C267" s="105" t="s">
        <v>570</v>
      </c>
      <c r="D267" s="105" t="s">
        <v>571</v>
      </c>
      <c r="E267" s="105" t="s">
        <v>657</v>
      </c>
      <c r="F267" s="105" t="s">
        <v>658</v>
      </c>
      <c r="G267" s="106" t="s">
        <v>659</v>
      </c>
      <c r="H267" s="105">
        <v>0</v>
      </c>
      <c r="I267" s="105">
        <v>0</v>
      </c>
      <c r="J267" s="116">
        <v>8020</v>
      </c>
      <c r="K267" s="116">
        <v>19124.5</v>
      </c>
      <c r="L267" s="116">
        <v>316.64</v>
      </c>
      <c r="M267" s="116">
        <v>84.39</v>
      </c>
      <c r="N267" s="116">
        <v>3.8</v>
      </c>
      <c r="O267" s="116">
        <v>0</v>
      </c>
      <c r="P267" s="117">
        <f t="shared" si="7"/>
        <v>1.9</v>
      </c>
    </row>
    <row r="268" ht="14.5" spans="1:16">
      <c r="A268" s="104">
        <v>202202</v>
      </c>
      <c r="B268" s="110" t="s">
        <v>660</v>
      </c>
      <c r="C268" s="105" t="s">
        <v>661</v>
      </c>
      <c r="D268" s="105" t="s">
        <v>576</v>
      </c>
      <c r="E268" s="105" t="s">
        <v>662</v>
      </c>
      <c r="F268" s="105" t="s">
        <v>663</v>
      </c>
      <c r="G268" s="106" t="s">
        <v>664</v>
      </c>
      <c r="H268" s="105">
        <v>0</v>
      </c>
      <c r="I268" s="105">
        <v>0</v>
      </c>
      <c r="J268" s="116">
        <v>5896</v>
      </c>
      <c r="K268" s="116">
        <v>14582</v>
      </c>
      <c r="L268" s="116">
        <v>316.64</v>
      </c>
      <c r="M268" s="116">
        <v>84.39</v>
      </c>
      <c r="N268" s="116">
        <v>3.8</v>
      </c>
      <c r="O268" s="116">
        <v>1474</v>
      </c>
      <c r="P268" s="117">
        <f t="shared" si="7"/>
        <v>1.9</v>
      </c>
    </row>
    <row r="269" ht="14.5" spans="1:16">
      <c r="A269" s="104">
        <v>202202</v>
      </c>
      <c r="B269" s="107" t="s">
        <v>416</v>
      </c>
      <c r="C269" s="105" t="s">
        <v>580</v>
      </c>
      <c r="D269" s="105" t="s">
        <v>587</v>
      </c>
      <c r="E269" s="105" t="s">
        <v>665</v>
      </c>
      <c r="F269" s="105" t="s">
        <v>666</v>
      </c>
      <c r="G269" s="106" t="s">
        <v>667</v>
      </c>
      <c r="H269" s="105">
        <v>0</v>
      </c>
      <c r="I269" s="105">
        <v>0</v>
      </c>
      <c r="J269" s="116">
        <v>4133</v>
      </c>
      <c r="K269" s="116">
        <v>9371.63</v>
      </c>
      <c r="L269" s="116">
        <v>316.64</v>
      </c>
      <c r="M269" s="116">
        <v>84.39</v>
      </c>
      <c r="N269" s="116">
        <v>3.8</v>
      </c>
      <c r="O269" s="116">
        <v>300</v>
      </c>
      <c r="P269" s="117">
        <f t="shared" si="7"/>
        <v>1.9</v>
      </c>
    </row>
    <row r="270" ht="14.5" spans="1:16">
      <c r="A270" s="104">
        <v>202202</v>
      </c>
      <c r="B270" s="110" t="s">
        <v>430</v>
      </c>
      <c r="C270" s="105" t="s">
        <v>570</v>
      </c>
      <c r="D270" s="105" t="s">
        <v>587</v>
      </c>
      <c r="E270" s="105" t="s">
        <v>668</v>
      </c>
      <c r="F270" s="105" t="s">
        <v>669</v>
      </c>
      <c r="G270" s="106" t="s">
        <v>670</v>
      </c>
      <c r="H270" s="105">
        <v>0</v>
      </c>
      <c r="I270" s="105">
        <v>0</v>
      </c>
      <c r="J270" s="116">
        <v>3038</v>
      </c>
      <c r="K270" s="116">
        <v>8349</v>
      </c>
      <c r="L270" s="116">
        <v>316.64</v>
      </c>
      <c r="M270" s="116">
        <v>84.39</v>
      </c>
      <c r="N270" s="116">
        <v>3.8</v>
      </c>
      <c r="O270" s="116">
        <v>0</v>
      </c>
      <c r="P270" s="117">
        <f t="shared" si="7"/>
        <v>1.9</v>
      </c>
    </row>
    <row r="271" ht="14.5" spans="1:16">
      <c r="A271" s="104">
        <v>202202</v>
      </c>
      <c r="B271" s="110" t="s">
        <v>344</v>
      </c>
      <c r="C271" s="105" t="s">
        <v>575</v>
      </c>
      <c r="D271" s="105" t="s">
        <v>671</v>
      </c>
      <c r="E271" s="105" t="s">
        <v>672</v>
      </c>
      <c r="F271" s="105" t="s">
        <v>578</v>
      </c>
      <c r="G271" s="106" t="s">
        <v>673</v>
      </c>
      <c r="H271" s="105">
        <v>0</v>
      </c>
      <c r="I271" s="105">
        <v>0</v>
      </c>
      <c r="J271" s="116">
        <v>8800</v>
      </c>
      <c r="K271" s="116">
        <v>42147.42</v>
      </c>
      <c r="L271" s="116">
        <v>298.08</v>
      </c>
      <c r="M271" s="116">
        <v>74.52</v>
      </c>
      <c r="N271" s="116">
        <v>14.9</v>
      </c>
      <c r="O271" s="116">
        <v>890</v>
      </c>
      <c r="P271" s="117">
        <f t="shared" si="7"/>
        <v>1.9</v>
      </c>
    </row>
    <row r="272" ht="14.5" spans="1:16">
      <c r="A272" s="104">
        <v>202202</v>
      </c>
      <c r="B272" s="110" t="s">
        <v>298</v>
      </c>
      <c r="C272" s="105" t="s">
        <v>625</v>
      </c>
      <c r="D272" s="105" t="s">
        <v>587</v>
      </c>
      <c r="E272" s="105" t="s">
        <v>674</v>
      </c>
      <c r="F272" s="105" t="s">
        <v>675</v>
      </c>
      <c r="G272" s="106" t="s">
        <v>676</v>
      </c>
      <c r="H272" s="105">
        <v>0</v>
      </c>
      <c r="I272" s="105">
        <v>0</v>
      </c>
      <c r="J272" s="116">
        <v>2532</v>
      </c>
      <c r="K272" s="116">
        <v>6756.98</v>
      </c>
      <c r="L272" s="116">
        <v>316.64</v>
      </c>
      <c r="M272" s="116">
        <v>84.39</v>
      </c>
      <c r="N272" s="116">
        <v>3.8</v>
      </c>
      <c r="O272" s="116">
        <v>0</v>
      </c>
      <c r="P272" s="117">
        <f t="shared" si="7"/>
        <v>1.9</v>
      </c>
    </row>
    <row r="273" ht="14.5" spans="1:16">
      <c r="A273" s="104">
        <v>202202</v>
      </c>
      <c r="B273" s="111" t="s">
        <v>677</v>
      </c>
      <c r="C273" s="105" t="s">
        <v>580</v>
      </c>
      <c r="D273" s="105" t="s">
        <v>587</v>
      </c>
      <c r="E273" s="105" t="s">
        <v>678</v>
      </c>
      <c r="F273" s="105" t="s">
        <v>679</v>
      </c>
      <c r="G273" s="106" t="s">
        <v>680</v>
      </c>
      <c r="H273" s="105">
        <v>0</v>
      </c>
      <c r="I273" s="105">
        <v>0</v>
      </c>
      <c r="J273" s="116">
        <v>2369</v>
      </c>
      <c r="K273" s="116">
        <v>5162.33</v>
      </c>
      <c r="L273" s="116">
        <v>316.64</v>
      </c>
      <c r="M273" s="116">
        <v>84.39</v>
      </c>
      <c r="N273" s="116">
        <v>3.8</v>
      </c>
      <c r="O273" s="116">
        <v>0</v>
      </c>
      <c r="P273" s="117">
        <f t="shared" si="7"/>
        <v>1.9</v>
      </c>
    </row>
    <row r="274" ht="14.5" spans="1:16">
      <c r="A274" s="104">
        <v>202202</v>
      </c>
      <c r="B274" s="112" t="s">
        <v>681</v>
      </c>
      <c r="C274" s="105" t="s">
        <v>619</v>
      </c>
      <c r="D274" s="105" t="s">
        <v>587</v>
      </c>
      <c r="E274" s="105" t="s">
        <v>682</v>
      </c>
      <c r="F274" s="105" t="s">
        <v>683</v>
      </c>
      <c r="G274" s="106" t="s">
        <v>684</v>
      </c>
      <c r="H274" s="105">
        <v>0</v>
      </c>
      <c r="I274" s="105">
        <v>0</v>
      </c>
      <c r="J274" s="116">
        <v>10000</v>
      </c>
      <c r="K274" s="116">
        <v>29620</v>
      </c>
      <c r="L274" s="116">
        <v>316.64</v>
      </c>
      <c r="M274" s="116">
        <v>84.39</v>
      </c>
      <c r="N274" s="116">
        <v>3.8</v>
      </c>
      <c r="O274" s="116">
        <v>0</v>
      </c>
      <c r="P274" s="117">
        <f t="shared" si="7"/>
        <v>1.9</v>
      </c>
    </row>
    <row r="275" ht="14.5" spans="1:16">
      <c r="A275" s="104">
        <v>202202</v>
      </c>
      <c r="B275" s="110" t="s">
        <v>355</v>
      </c>
      <c r="C275" s="105" t="s">
        <v>619</v>
      </c>
      <c r="D275" s="105" t="s">
        <v>587</v>
      </c>
      <c r="E275" s="105" t="s">
        <v>685</v>
      </c>
      <c r="F275" s="105" t="s">
        <v>686</v>
      </c>
      <c r="G275" s="106" t="s">
        <v>687</v>
      </c>
      <c r="H275" s="105" t="s">
        <v>623</v>
      </c>
      <c r="I275" s="105">
        <v>0</v>
      </c>
      <c r="J275" s="116">
        <v>2120</v>
      </c>
      <c r="K275" s="116">
        <v>8068.26</v>
      </c>
      <c r="L275" s="116">
        <v>316.64</v>
      </c>
      <c r="M275" s="116">
        <v>84.39</v>
      </c>
      <c r="N275" s="116">
        <v>3.8</v>
      </c>
      <c r="O275" s="116">
        <v>0</v>
      </c>
      <c r="P275" s="117">
        <f t="shared" si="7"/>
        <v>1.9</v>
      </c>
    </row>
    <row r="276" ht="14.5" spans="1:16">
      <c r="A276" s="104">
        <v>202202</v>
      </c>
      <c r="B276" s="110" t="s">
        <v>688</v>
      </c>
      <c r="C276" s="105" t="s">
        <v>625</v>
      </c>
      <c r="D276" s="105" t="s">
        <v>571</v>
      </c>
      <c r="E276" s="105" t="s">
        <v>689</v>
      </c>
      <c r="F276" s="105" t="s">
        <v>690</v>
      </c>
      <c r="G276" s="106" t="s">
        <v>691</v>
      </c>
      <c r="H276" s="105">
        <v>0</v>
      </c>
      <c r="I276" s="105">
        <v>0</v>
      </c>
      <c r="J276" s="116">
        <v>10640</v>
      </c>
      <c r="K276" s="116">
        <v>24783.5</v>
      </c>
      <c r="L276" s="116">
        <v>316.64</v>
      </c>
      <c r="M276" s="116">
        <v>84.39</v>
      </c>
      <c r="N276" s="116">
        <v>3.8</v>
      </c>
      <c r="O276" s="116">
        <v>2592</v>
      </c>
      <c r="P276" s="117">
        <f t="shared" si="7"/>
        <v>1.9</v>
      </c>
    </row>
    <row r="277" ht="14.5" spans="1:16">
      <c r="A277" s="104">
        <v>202202</v>
      </c>
      <c r="B277" s="110" t="s">
        <v>420</v>
      </c>
      <c r="C277" s="105" t="s">
        <v>580</v>
      </c>
      <c r="D277" s="105" t="s">
        <v>587</v>
      </c>
      <c r="E277" s="105" t="s">
        <v>697</v>
      </c>
      <c r="F277" s="105" t="s">
        <v>698</v>
      </c>
      <c r="G277" s="106" t="s">
        <v>699</v>
      </c>
      <c r="H277" s="105">
        <v>0</v>
      </c>
      <c r="I277" s="105">
        <v>0</v>
      </c>
      <c r="J277" s="116">
        <v>4536</v>
      </c>
      <c r="K277" s="116">
        <v>10566.8</v>
      </c>
      <c r="L277" s="116">
        <v>316.64</v>
      </c>
      <c r="M277" s="116">
        <v>84.39</v>
      </c>
      <c r="N277" s="116">
        <v>3.8</v>
      </c>
      <c r="O277" s="116">
        <v>300</v>
      </c>
      <c r="P277" s="117">
        <f t="shared" si="7"/>
        <v>1.9</v>
      </c>
    </row>
    <row r="278" ht="14.5" spans="1:16">
      <c r="A278" s="104">
        <v>202202</v>
      </c>
      <c r="B278" s="110" t="s">
        <v>424</v>
      </c>
      <c r="C278" s="105" t="s">
        <v>570</v>
      </c>
      <c r="D278" s="105" t="s">
        <v>587</v>
      </c>
      <c r="E278" s="105" t="s">
        <v>700</v>
      </c>
      <c r="F278" s="105" t="s">
        <v>617</v>
      </c>
      <c r="G278" s="106" t="s">
        <v>701</v>
      </c>
      <c r="H278" s="105">
        <v>0</v>
      </c>
      <c r="I278" s="105">
        <v>0</v>
      </c>
      <c r="J278" s="116">
        <v>2363</v>
      </c>
      <c r="K278" s="116">
        <v>6398.16</v>
      </c>
      <c r="L278" s="116">
        <v>316.64</v>
      </c>
      <c r="M278" s="116">
        <v>84.39</v>
      </c>
      <c r="N278" s="116">
        <v>3.8</v>
      </c>
      <c r="O278" s="116">
        <v>0</v>
      </c>
      <c r="P278" s="117">
        <f t="shared" si="7"/>
        <v>1.9</v>
      </c>
    </row>
    <row r="279" ht="14.5" spans="1:16">
      <c r="A279" s="104">
        <v>202202</v>
      </c>
      <c r="B279" s="110" t="s">
        <v>277</v>
      </c>
      <c r="C279" s="105" t="s">
        <v>619</v>
      </c>
      <c r="D279" s="105" t="s">
        <v>587</v>
      </c>
      <c r="E279" s="105" t="s">
        <v>702</v>
      </c>
      <c r="F279" s="105" t="s">
        <v>703</v>
      </c>
      <c r="G279" s="106" t="s">
        <v>704</v>
      </c>
      <c r="H279" s="105" t="s">
        <v>623</v>
      </c>
      <c r="I279" s="105">
        <v>0</v>
      </c>
      <c r="J279" s="116">
        <v>1900</v>
      </c>
      <c r="K279" s="116">
        <v>4491.99</v>
      </c>
      <c r="L279" s="116">
        <v>316.64</v>
      </c>
      <c r="M279" s="116">
        <v>84.39</v>
      </c>
      <c r="N279" s="116">
        <v>3.8</v>
      </c>
      <c r="O279" s="116">
        <v>0</v>
      </c>
      <c r="P279" s="117">
        <f t="shared" si="7"/>
        <v>1.9</v>
      </c>
    </row>
    <row r="280" ht="14.5" spans="1:16">
      <c r="A280" s="104">
        <v>202202</v>
      </c>
      <c r="B280" s="110" t="s">
        <v>502</v>
      </c>
      <c r="C280" s="105" t="s">
        <v>619</v>
      </c>
      <c r="D280" s="105" t="s">
        <v>576</v>
      </c>
      <c r="E280" s="105" t="s">
        <v>705</v>
      </c>
      <c r="F280" s="105" t="s">
        <v>706</v>
      </c>
      <c r="G280" s="106" t="s">
        <v>707</v>
      </c>
      <c r="H280" s="105">
        <v>0</v>
      </c>
      <c r="I280" s="105" t="s">
        <v>591</v>
      </c>
      <c r="J280" s="116">
        <v>3660</v>
      </c>
      <c r="K280" s="116">
        <v>9956</v>
      </c>
      <c r="L280" s="116">
        <v>316.64</v>
      </c>
      <c r="M280" s="116">
        <v>84.39</v>
      </c>
      <c r="N280" s="116">
        <v>3.8</v>
      </c>
      <c r="O280" s="116">
        <v>0</v>
      </c>
      <c r="P280" s="117">
        <f t="shared" si="7"/>
        <v>1.9</v>
      </c>
    </row>
    <row r="281" ht="14.5" spans="1:16">
      <c r="A281" s="104">
        <v>202202</v>
      </c>
      <c r="B281" s="60" t="s">
        <v>708</v>
      </c>
      <c r="C281" s="105" t="s">
        <v>575</v>
      </c>
      <c r="D281" s="105" t="s">
        <v>587</v>
      </c>
      <c r="E281" s="105" t="s">
        <v>709</v>
      </c>
      <c r="F281" s="105" t="s">
        <v>710</v>
      </c>
      <c r="G281" s="106" t="s">
        <v>711</v>
      </c>
      <c r="H281" s="105">
        <v>0</v>
      </c>
      <c r="I281" s="105" t="s">
        <v>1153</v>
      </c>
      <c r="J281" s="116">
        <v>3000</v>
      </c>
      <c r="K281" s="116">
        <v>7750</v>
      </c>
      <c r="L281" s="116">
        <v>316.64</v>
      </c>
      <c r="M281" s="116">
        <v>84.39</v>
      </c>
      <c r="N281" s="116">
        <v>3.8</v>
      </c>
      <c r="O281" s="116">
        <v>0</v>
      </c>
      <c r="P281" s="117">
        <f t="shared" si="7"/>
        <v>1.9</v>
      </c>
    </row>
    <row r="282" ht="14.5" spans="1:16">
      <c r="A282" s="104">
        <v>202202</v>
      </c>
      <c r="B282" s="60" t="s">
        <v>204</v>
      </c>
      <c r="C282" s="105" t="s">
        <v>625</v>
      </c>
      <c r="D282" s="105" t="s">
        <v>587</v>
      </c>
      <c r="E282" s="105" t="s">
        <v>712</v>
      </c>
      <c r="F282" s="105" t="s">
        <v>713</v>
      </c>
      <c r="G282" s="106" t="s">
        <v>714</v>
      </c>
      <c r="H282" s="105">
        <v>0</v>
      </c>
      <c r="I282" s="105">
        <v>0</v>
      </c>
      <c r="J282" s="116">
        <v>1958</v>
      </c>
      <c r="K282" s="116">
        <v>5464.42</v>
      </c>
      <c r="L282" s="116">
        <v>316.64</v>
      </c>
      <c r="M282" s="116">
        <v>84.39</v>
      </c>
      <c r="N282" s="116">
        <v>3.8</v>
      </c>
      <c r="O282" s="116">
        <v>0</v>
      </c>
      <c r="P282" s="117">
        <f t="shared" si="7"/>
        <v>1.9</v>
      </c>
    </row>
    <row r="283" ht="14.5" spans="1:16">
      <c r="A283" s="104">
        <v>202202</v>
      </c>
      <c r="B283" s="60" t="s">
        <v>715</v>
      </c>
      <c r="C283" s="105" t="s">
        <v>625</v>
      </c>
      <c r="D283" s="105" t="s">
        <v>587</v>
      </c>
      <c r="E283" s="105" t="s">
        <v>716</v>
      </c>
      <c r="F283" s="105" t="s">
        <v>675</v>
      </c>
      <c r="G283" s="106" t="s">
        <v>717</v>
      </c>
      <c r="H283" s="105">
        <v>0</v>
      </c>
      <c r="I283" s="105">
        <v>0</v>
      </c>
      <c r="J283" s="116">
        <v>3280</v>
      </c>
      <c r="K283" s="116">
        <v>8996.55</v>
      </c>
      <c r="L283" s="116">
        <v>316.64</v>
      </c>
      <c r="M283" s="116">
        <v>84.39</v>
      </c>
      <c r="N283" s="116">
        <v>3.8</v>
      </c>
      <c r="O283" s="116">
        <v>0</v>
      </c>
      <c r="P283" s="117">
        <f t="shared" si="7"/>
        <v>1.9</v>
      </c>
    </row>
    <row r="284" ht="14.5" spans="1:16">
      <c r="A284" s="104">
        <v>202202</v>
      </c>
      <c r="B284" s="60" t="s">
        <v>413</v>
      </c>
      <c r="C284" s="105" t="s">
        <v>570</v>
      </c>
      <c r="D284" s="105" t="s">
        <v>587</v>
      </c>
      <c r="E284" s="105" t="s">
        <v>718</v>
      </c>
      <c r="F284" s="105" t="s">
        <v>638</v>
      </c>
      <c r="G284" s="106" t="s">
        <v>719</v>
      </c>
      <c r="H284" s="105">
        <v>0</v>
      </c>
      <c r="I284" s="105">
        <v>0</v>
      </c>
      <c r="J284" s="116">
        <v>2993</v>
      </c>
      <c r="K284" s="116">
        <v>7641.84</v>
      </c>
      <c r="L284" s="116">
        <v>316.64</v>
      </c>
      <c r="M284" s="116">
        <v>84.39</v>
      </c>
      <c r="N284" s="116">
        <v>3.8</v>
      </c>
      <c r="O284" s="116">
        <v>0</v>
      </c>
      <c r="P284" s="117">
        <f t="shared" si="7"/>
        <v>1.9</v>
      </c>
    </row>
    <row r="285" ht="14.5" spans="1:16">
      <c r="A285" s="104">
        <v>202202</v>
      </c>
      <c r="B285" s="60" t="s">
        <v>393</v>
      </c>
      <c r="C285" s="105" t="s">
        <v>570</v>
      </c>
      <c r="D285" s="105" t="s">
        <v>587</v>
      </c>
      <c r="E285" s="105" t="s">
        <v>720</v>
      </c>
      <c r="F285" s="105" t="s">
        <v>721</v>
      </c>
      <c r="G285" s="106" t="s">
        <v>722</v>
      </c>
      <c r="H285" s="105">
        <v>0</v>
      </c>
      <c r="I285" s="105">
        <v>0</v>
      </c>
      <c r="J285" s="116">
        <v>2475</v>
      </c>
      <c r="K285" s="116">
        <v>6525.43</v>
      </c>
      <c r="L285" s="116">
        <v>316.64</v>
      </c>
      <c r="M285" s="116">
        <v>84.39</v>
      </c>
      <c r="N285" s="116">
        <v>3.8</v>
      </c>
      <c r="O285" s="116">
        <v>0</v>
      </c>
      <c r="P285" s="117">
        <f t="shared" si="7"/>
        <v>1.9</v>
      </c>
    </row>
    <row r="286" ht="14.5" spans="1:16">
      <c r="A286" s="104">
        <v>202202</v>
      </c>
      <c r="B286" s="60" t="s">
        <v>723</v>
      </c>
      <c r="C286" s="105" t="s">
        <v>570</v>
      </c>
      <c r="D286" s="105" t="s">
        <v>587</v>
      </c>
      <c r="E286" s="105" t="s">
        <v>724</v>
      </c>
      <c r="F286" s="105" t="s">
        <v>725</v>
      </c>
      <c r="G286" s="106" t="s">
        <v>726</v>
      </c>
      <c r="H286" s="105">
        <v>0</v>
      </c>
      <c r="I286" s="105">
        <v>0</v>
      </c>
      <c r="J286" s="116">
        <v>3600</v>
      </c>
      <c r="K286" s="116">
        <v>8353.45</v>
      </c>
      <c r="L286" s="116">
        <v>316.64</v>
      </c>
      <c r="M286" s="116">
        <v>84.39</v>
      </c>
      <c r="N286" s="116">
        <v>3.8</v>
      </c>
      <c r="O286" s="116">
        <v>500</v>
      </c>
      <c r="P286" s="117">
        <f t="shared" si="7"/>
        <v>1.9</v>
      </c>
    </row>
    <row r="287" ht="14.5" spans="1:16">
      <c r="A287" s="104">
        <v>202202</v>
      </c>
      <c r="B287" s="60" t="s">
        <v>252</v>
      </c>
      <c r="C287" s="105" t="s">
        <v>570</v>
      </c>
      <c r="D287" s="105" t="s">
        <v>587</v>
      </c>
      <c r="E287" s="105" t="s">
        <v>727</v>
      </c>
      <c r="F287" s="105" t="s">
        <v>638</v>
      </c>
      <c r="G287" s="106" t="s">
        <v>728</v>
      </c>
      <c r="H287" s="105">
        <v>0</v>
      </c>
      <c r="I287" s="105">
        <v>0</v>
      </c>
      <c r="J287" s="116">
        <v>2993</v>
      </c>
      <c r="K287" s="116">
        <v>8840.23</v>
      </c>
      <c r="L287" s="116">
        <v>316.64</v>
      </c>
      <c r="M287" s="116">
        <v>84.39</v>
      </c>
      <c r="N287" s="116">
        <v>3.8</v>
      </c>
      <c r="O287" s="116">
        <v>350</v>
      </c>
      <c r="P287" s="117">
        <f t="shared" si="7"/>
        <v>1.9</v>
      </c>
    </row>
    <row r="288" ht="14.5" spans="1:16">
      <c r="A288" s="104">
        <v>202202</v>
      </c>
      <c r="B288" s="60" t="s">
        <v>427</v>
      </c>
      <c r="C288" s="105" t="s">
        <v>625</v>
      </c>
      <c r="D288" s="105" t="s">
        <v>671</v>
      </c>
      <c r="E288" s="105" t="s">
        <v>729</v>
      </c>
      <c r="F288" s="105" t="s">
        <v>730</v>
      </c>
      <c r="G288" s="106" t="s">
        <v>731</v>
      </c>
      <c r="H288" s="105">
        <v>0</v>
      </c>
      <c r="I288" s="105">
        <v>0</v>
      </c>
      <c r="J288" s="116">
        <v>5200</v>
      </c>
      <c r="K288" s="116">
        <v>12851</v>
      </c>
      <c r="L288" s="116">
        <v>316.64</v>
      </c>
      <c r="M288" s="116">
        <v>84.39</v>
      </c>
      <c r="N288" s="116">
        <v>3.8</v>
      </c>
      <c r="O288" s="116">
        <v>520</v>
      </c>
      <c r="P288" s="117">
        <f t="shared" si="7"/>
        <v>1.9</v>
      </c>
    </row>
    <row r="289" ht="14.5" spans="1:16">
      <c r="A289" s="104">
        <v>202202</v>
      </c>
      <c r="B289" s="60" t="s">
        <v>447</v>
      </c>
      <c r="C289" s="105" t="s">
        <v>575</v>
      </c>
      <c r="D289" s="105" t="s">
        <v>587</v>
      </c>
      <c r="E289" s="105" t="s">
        <v>732</v>
      </c>
      <c r="F289" s="105" t="s">
        <v>710</v>
      </c>
      <c r="G289" s="106" t="s">
        <v>733</v>
      </c>
      <c r="H289" s="105">
        <v>0</v>
      </c>
      <c r="I289" s="105">
        <v>0</v>
      </c>
      <c r="J289" s="116">
        <v>3000</v>
      </c>
      <c r="K289" s="116">
        <v>10300</v>
      </c>
      <c r="L289" s="116">
        <v>316.64</v>
      </c>
      <c r="M289" s="116">
        <v>84.39</v>
      </c>
      <c r="N289" s="116">
        <v>3.8</v>
      </c>
      <c r="O289" s="116">
        <v>0</v>
      </c>
      <c r="P289" s="117">
        <f t="shared" si="7"/>
        <v>1.9</v>
      </c>
    </row>
    <row r="290" ht="14.5" spans="1:16">
      <c r="A290" s="104">
        <v>202202</v>
      </c>
      <c r="B290" s="60" t="s">
        <v>401</v>
      </c>
      <c r="C290" s="105" t="s">
        <v>619</v>
      </c>
      <c r="D290" s="105" t="s">
        <v>587</v>
      </c>
      <c r="E290" s="105" t="s">
        <v>734</v>
      </c>
      <c r="F290" s="105" t="s">
        <v>735</v>
      </c>
      <c r="G290" s="106" t="s">
        <v>736</v>
      </c>
      <c r="H290" s="105">
        <v>0</v>
      </c>
      <c r="I290" s="105" t="s">
        <v>591</v>
      </c>
      <c r="J290" s="116">
        <v>2240</v>
      </c>
      <c r="K290" s="116">
        <v>6545</v>
      </c>
      <c r="L290" s="116">
        <v>316.64</v>
      </c>
      <c r="M290" s="116">
        <v>84.39</v>
      </c>
      <c r="N290" s="116">
        <v>3.8</v>
      </c>
      <c r="O290" s="116">
        <v>0</v>
      </c>
      <c r="P290" s="117">
        <f t="shared" si="7"/>
        <v>1.9</v>
      </c>
    </row>
    <row r="291" ht="14.5" spans="1:16">
      <c r="A291" s="104">
        <v>202202</v>
      </c>
      <c r="B291" s="60" t="s">
        <v>321</v>
      </c>
      <c r="C291" s="105" t="s">
        <v>570</v>
      </c>
      <c r="D291" s="105" t="s">
        <v>587</v>
      </c>
      <c r="E291" s="105" t="s">
        <v>737</v>
      </c>
      <c r="F291" s="105" t="s">
        <v>738</v>
      </c>
      <c r="G291" s="106" t="s">
        <v>739</v>
      </c>
      <c r="H291" s="105">
        <v>0</v>
      </c>
      <c r="I291" s="105">
        <v>0</v>
      </c>
      <c r="J291" s="116">
        <v>3800</v>
      </c>
      <c r="K291" s="116">
        <v>10321.9</v>
      </c>
      <c r="L291" s="116">
        <v>316.64</v>
      </c>
      <c r="M291" s="116">
        <v>84.39</v>
      </c>
      <c r="N291" s="116">
        <v>3.8</v>
      </c>
      <c r="O291" s="116">
        <v>475</v>
      </c>
      <c r="P291" s="117">
        <f t="shared" si="7"/>
        <v>1.9</v>
      </c>
    </row>
    <row r="292" ht="14.5" spans="1:16">
      <c r="A292" s="104">
        <v>202202</v>
      </c>
      <c r="B292" s="60" t="s">
        <v>388</v>
      </c>
      <c r="C292" s="105" t="s">
        <v>570</v>
      </c>
      <c r="D292" s="105" t="s">
        <v>671</v>
      </c>
      <c r="E292" s="105" t="s">
        <v>740</v>
      </c>
      <c r="F292" s="105" t="s">
        <v>741</v>
      </c>
      <c r="G292" s="106" t="s">
        <v>742</v>
      </c>
      <c r="H292" s="105">
        <v>0</v>
      </c>
      <c r="I292" s="105">
        <v>0</v>
      </c>
      <c r="J292" s="116">
        <v>11800</v>
      </c>
      <c r="K292" s="116">
        <v>32838</v>
      </c>
      <c r="L292" s="116">
        <v>0</v>
      </c>
      <c r="M292" s="116">
        <v>0</v>
      </c>
      <c r="N292" s="116">
        <v>0</v>
      </c>
      <c r="O292" s="116">
        <v>0</v>
      </c>
      <c r="P292" s="117">
        <v>0</v>
      </c>
    </row>
    <row r="293" ht="14.5" spans="1:16">
      <c r="A293" s="104">
        <v>202202</v>
      </c>
      <c r="B293" s="60" t="s">
        <v>279</v>
      </c>
      <c r="C293" s="105" t="s">
        <v>580</v>
      </c>
      <c r="D293" s="105" t="s">
        <v>587</v>
      </c>
      <c r="E293" s="105" t="s">
        <v>743</v>
      </c>
      <c r="F293" s="105" t="s">
        <v>725</v>
      </c>
      <c r="G293" s="106" t="s">
        <v>744</v>
      </c>
      <c r="H293" s="105">
        <v>0</v>
      </c>
      <c r="I293" s="105">
        <v>0</v>
      </c>
      <c r="J293" s="116">
        <v>4334</v>
      </c>
      <c r="K293" s="116">
        <v>11278.69</v>
      </c>
      <c r="L293" s="116">
        <v>316.64</v>
      </c>
      <c r="M293" s="116">
        <v>84.39</v>
      </c>
      <c r="N293" s="116">
        <v>3.8</v>
      </c>
      <c r="O293" s="116">
        <v>0</v>
      </c>
      <c r="P293" s="117">
        <f t="shared" ref="P293:P324" si="8">1900*0.1%</f>
        <v>1.9</v>
      </c>
    </row>
    <row r="294" ht="14.5" spans="1:16">
      <c r="A294" s="104">
        <v>202202</v>
      </c>
      <c r="B294" s="60" t="s">
        <v>219</v>
      </c>
      <c r="C294" s="105" t="s">
        <v>570</v>
      </c>
      <c r="D294" s="105" t="s">
        <v>587</v>
      </c>
      <c r="E294" s="105" t="s">
        <v>745</v>
      </c>
      <c r="F294" s="105" t="s">
        <v>652</v>
      </c>
      <c r="G294" s="106" t="s">
        <v>746</v>
      </c>
      <c r="H294" s="105">
        <v>0</v>
      </c>
      <c r="I294" s="105">
        <v>0</v>
      </c>
      <c r="J294" s="116">
        <v>2993</v>
      </c>
      <c r="K294" s="116">
        <v>7261.22</v>
      </c>
      <c r="L294" s="116">
        <v>316.64</v>
      </c>
      <c r="M294" s="116">
        <v>84.39</v>
      </c>
      <c r="N294" s="116">
        <v>3.8</v>
      </c>
      <c r="O294" s="116">
        <v>500</v>
      </c>
      <c r="P294" s="117">
        <f t="shared" si="8"/>
        <v>1.9</v>
      </c>
    </row>
    <row r="295" ht="14.5" spans="1:16">
      <c r="A295" s="104">
        <v>202202</v>
      </c>
      <c r="B295" s="60" t="s">
        <v>331</v>
      </c>
      <c r="C295" s="105" t="s">
        <v>580</v>
      </c>
      <c r="D295" s="105" t="s">
        <v>587</v>
      </c>
      <c r="E295" s="105" t="s">
        <v>747</v>
      </c>
      <c r="F295" s="105" t="s">
        <v>679</v>
      </c>
      <c r="G295" s="106" t="s">
        <v>748</v>
      </c>
      <c r="H295" s="105">
        <v>0</v>
      </c>
      <c r="I295" s="105">
        <v>0</v>
      </c>
      <c r="J295" s="116">
        <v>3326</v>
      </c>
      <c r="K295" s="116">
        <v>8160.99</v>
      </c>
      <c r="L295" s="116">
        <v>316.64</v>
      </c>
      <c r="M295" s="116">
        <v>84.39</v>
      </c>
      <c r="N295" s="116">
        <v>3.8</v>
      </c>
      <c r="O295" s="116">
        <v>0</v>
      </c>
      <c r="P295" s="117">
        <f t="shared" si="8"/>
        <v>1.9</v>
      </c>
    </row>
    <row r="296" ht="14.5" spans="1:16">
      <c r="A296" s="104">
        <v>202202</v>
      </c>
      <c r="B296" s="60" t="s">
        <v>435</v>
      </c>
      <c r="C296" s="105" t="s">
        <v>575</v>
      </c>
      <c r="D296" s="105" t="s">
        <v>587</v>
      </c>
      <c r="E296" s="105" t="s">
        <v>749</v>
      </c>
      <c r="F296" s="105" t="s">
        <v>710</v>
      </c>
      <c r="G296" s="106" t="s">
        <v>750</v>
      </c>
      <c r="H296" s="105">
        <v>0</v>
      </c>
      <c r="I296" s="105">
        <v>0</v>
      </c>
      <c r="J296" s="116">
        <v>3500</v>
      </c>
      <c r="K296" s="116">
        <v>8350</v>
      </c>
      <c r="L296" s="116">
        <v>316.64</v>
      </c>
      <c r="M296" s="116">
        <v>84.39</v>
      </c>
      <c r="N296" s="116">
        <v>3.8</v>
      </c>
      <c r="O296" s="116">
        <v>0</v>
      </c>
      <c r="P296" s="117">
        <f t="shared" si="8"/>
        <v>1.9</v>
      </c>
    </row>
    <row r="297" ht="14.5" spans="1:16">
      <c r="A297" s="104">
        <v>202202</v>
      </c>
      <c r="B297" s="60" t="s">
        <v>751</v>
      </c>
      <c r="C297" s="105" t="s">
        <v>570</v>
      </c>
      <c r="D297" s="105" t="s">
        <v>587</v>
      </c>
      <c r="E297" s="105" t="s">
        <v>752</v>
      </c>
      <c r="F297" s="105" t="s">
        <v>753</v>
      </c>
      <c r="G297" s="106" t="s">
        <v>754</v>
      </c>
      <c r="H297" s="105">
        <v>0</v>
      </c>
      <c r="I297" s="105">
        <v>0</v>
      </c>
      <c r="J297" s="116">
        <v>2250</v>
      </c>
      <c r="K297" s="116">
        <v>6007.33</v>
      </c>
      <c r="L297" s="116">
        <v>316.64</v>
      </c>
      <c r="M297" s="116">
        <v>84.39</v>
      </c>
      <c r="N297" s="116">
        <v>3.8</v>
      </c>
      <c r="O297" s="116">
        <v>0</v>
      </c>
      <c r="P297" s="117">
        <f t="shared" si="8"/>
        <v>1.9</v>
      </c>
    </row>
    <row r="298" ht="14.5" spans="1:16">
      <c r="A298" s="104">
        <v>202202</v>
      </c>
      <c r="B298" s="60" t="s">
        <v>359</v>
      </c>
      <c r="C298" s="105" t="s">
        <v>570</v>
      </c>
      <c r="D298" s="105" t="s">
        <v>587</v>
      </c>
      <c r="E298" s="105" t="s">
        <v>755</v>
      </c>
      <c r="F298" s="105" t="s">
        <v>753</v>
      </c>
      <c r="G298" s="106" t="s">
        <v>756</v>
      </c>
      <c r="H298" s="105">
        <v>0</v>
      </c>
      <c r="I298" s="105">
        <v>0</v>
      </c>
      <c r="J298" s="116">
        <v>2138</v>
      </c>
      <c r="K298" s="116">
        <v>5410.33</v>
      </c>
      <c r="L298" s="116">
        <v>316.64</v>
      </c>
      <c r="M298" s="116">
        <v>84.39</v>
      </c>
      <c r="N298" s="116">
        <v>3.8</v>
      </c>
      <c r="O298" s="116">
        <v>0</v>
      </c>
      <c r="P298" s="117">
        <f t="shared" si="8"/>
        <v>1.9</v>
      </c>
    </row>
    <row r="299" ht="14.5" spans="1:16">
      <c r="A299" s="104">
        <v>202202</v>
      </c>
      <c r="B299" s="62" t="s">
        <v>441</v>
      </c>
      <c r="C299" s="105" t="s">
        <v>570</v>
      </c>
      <c r="D299" s="105" t="s">
        <v>587</v>
      </c>
      <c r="E299" s="105" t="s">
        <v>757</v>
      </c>
      <c r="F299" s="105" t="s">
        <v>758</v>
      </c>
      <c r="G299" s="106" t="s">
        <v>759</v>
      </c>
      <c r="H299" s="105">
        <v>0</v>
      </c>
      <c r="I299" s="105">
        <v>0</v>
      </c>
      <c r="J299" s="116">
        <v>2000</v>
      </c>
      <c r="K299" s="116">
        <v>5664.18</v>
      </c>
      <c r="L299" s="116">
        <v>316.64</v>
      </c>
      <c r="M299" s="116">
        <v>84.39</v>
      </c>
      <c r="N299" s="116">
        <v>3.8</v>
      </c>
      <c r="O299" s="116">
        <v>0</v>
      </c>
      <c r="P299" s="117">
        <f t="shared" si="8"/>
        <v>1.9</v>
      </c>
    </row>
    <row r="300" ht="14.5" spans="1:16">
      <c r="A300" s="104">
        <v>202202</v>
      </c>
      <c r="B300" s="62" t="s">
        <v>256</v>
      </c>
      <c r="C300" s="105" t="s">
        <v>592</v>
      </c>
      <c r="D300" s="105" t="s">
        <v>587</v>
      </c>
      <c r="E300" s="105" t="s">
        <v>760</v>
      </c>
      <c r="F300" s="105" t="s">
        <v>761</v>
      </c>
      <c r="G300" s="106" t="s">
        <v>762</v>
      </c>
      <c r="H300" s="105">
        <v>0</v>
      </c>
      <c r="I300" s="105">
        <v>0</v>
      </c>
      <c r="J300" s="116">
        <v>2400</v>
      </c>
      <c r="K300" s="116">
        <v>6637.4</v>
      </c>
      <c r="L300" s="116">
        <v>316.64</v>
      </c>
      <c r="M300" s="116">
        <v>84.39</v>
      </c>
      <c r="N300" s="116">
        <v>3.8</v>
      </c>
      <c r="O300" s="116">
        <v>0</v>
      </c>
      <c r="P300" s="117">
        <f t="shared" si="8"/>
        <v>1.9</v>
      </c>
    </row>
    <row r="301" ht="14.5" spans="1:16">
      <c r="A301" s="104">
        <v>202202</v>
      </c>
      <c r="B301" s="62" t="s">
        <v>318</v>
      </c>
      <c r="C301" s="105" t="s">
        <v>570</v>
      </c>
      <c r="D301" s="105" t="s">
        <v>587</v>
      </c>
      <c r="E301" s="105" t="s">
        <v>763</v>
      </c>
      <c r="F301" s="105" t="s">
        <v>725</v>
      </c>
      <c r="G301" s="106" t="s">
        <v>762</v>
      </c>
      <c r="H301" s="105">
        <v>0</v>
      </c>
      <c r="I301" s="105" t="s">
        <v>591</v>
      </c>
      <c r="J301" s="116">
        <v>2475</v>
      </c>
      <c r="K301" s="116">
        <v>6000</v>
      </c>
      <c r="L301" s="116">
        <v>316.64</v>
      </c>
      <c r="M301" s="116">
        <v>84.39</v>
      </c>
      <c r="N301" s="116">
        <v>3.8</v>
      </c>
      <c r="O301" s="116">
        <v>0</v>
      </c>
      <c r="P301" s="117">
        <f t="shared" si="8"/>
        <v>1.9</v>
      </c>
    </row>
    <row r="302" ht="14.5" spans="1:16">
      <c r="A302" s="104">
        <v>202202</v>
      </c>
      <c r="B302" s="62" t="s">
        <v>332</v>
      </c>
      <c r="C302" s="105" t="s">
        <v>592</v>
      </c>
      <c r="D302" s="105" t="s">
        <v>764</v>
      </c>
      <c r="E302" s="105" t="s">
        <v>765</v>
      </c>
      <c r="F302" s="105" t="s">
        <v>766</v>
      </c>
      <c r="G302" s="106" t="s">
        <v>767</v>
      </c>
      <c r="H302" s="105">
        <v>0</v>
      </c>
      <c r="I302" s="105">
        <v>0</v>
      </c>
      <c r="J302" s="116">
        <v>4460</v>
      </c>
      <c r="K302" s="116">
        <v>12081</v>
      </c>
      <c r="L302" s="116">
        <v>316.64</v>
      </c>
      <c r="M302" s="116">
        <v>84.39</v>
      </c>
      <c r="N302" s="116">
        <v>3.8</v>
      </c>
      <c r="O302" s="116">
        <v>86</v>
      </c>
      <c r="P302" s="117">
        <f t="shared" si="8"/>
        <v>1.9</v>
      </c>
    </row>
    <row r="303" ht="14.5" spans="1:16">
      <c r="A303" s="104">
        <v>202202</v>
      </c>
      <c r="B303" s="62" t="s">
        <v>452</v>
      </c>
      <c r="C303" s="105" t="s">
        <v>619</v>
      </c>
      <c r="D303" s="105" t="s">
        <v>587</v>
      </c>
      <c r="E303" s="105" t="s">
        <v>768</v>
      </c>
      <c r="F303" s="105" t="s">
        <v>686</v>
      </c>
      <c r="G303" s="106" t="s">
        <v>769</v>
      </c>
      <c r="H303" s="105" t="s">
        <v>623</v>
      </c>
      <c r="I303" s="105" t="s">
        <v>591</v>
      </c>
      <c r="J303" s="116">
        <v>2132</v>
      </c>
      <c r="K303" s="116">
        <v>6074.2</v>
      </c>
      <c r="L303" s="116">
        <v>316.64</v>
      </c>
      <c r="M303" s="116">
        <v>84.39</v>
      </c>
      <c r="N303" s="116">
        <v>3.8</v>
      </c>
      <c r="O303" s="116">
        <v>0</v>
      </c>
      <c r="P303" s="117">
        <f t="shared" si="8"/>
        <v>1.9</v>
      </c>
    </row>
    <row r="304" ht="14.5" spans="1:16">
      <c r="A304" s="104">
        <v>202202</v>
      </c>
      <c r="B304" s="62" t="s">
        <v>384</v>
      </c>
      <c r="C304" s="105" t="s">
        <v>570</v>
      </c>
      <c r="D304" s="105" t="s">
        <v>587</v>
      </c>
      <c r="E304" s="105" t="s">
        <v>770</v>
      </c>
      <c r="F304" s="105" t="s">
        <v>771</v>
      </c>
      <c r="G304" s="106" t="s">
        <v>772</v>
      </c>
      <c r="H304" s="105">
        <v>0</v>
      </c>
      <c r="I304" s="105" t="s">
        <v>591</v>
      </c>
      <c r="J304" s="116">
        <v>7881</v>
      </c>
      <c r="K304" s="116">
        <v>20561.94</v>
      </c>
      <c r="L304" s="116">
        <v>316.64</v>
      </c>
      <c r="M304" s="116">
        <v>84.39</v>
      </c>
      <c r="N304" s="116">
        <v>3.8</v>
      </c>
      <c r="O304" s="116">
        <v>0</v>
      </c>
      <c r="P304" s="117">
        <f t="shared" si="8"/>
        <v>1.9</v>
      </c>
    </row>
    <row r="305" ht="26" spans="1:16">
      <c r="A305" s="104">
        <v>202202</v>
      </c>
      <c r="B305" s="118" t="s">
        <v>200</v>
      </c>
      <c r="C305" s="105" t="s">
        <v>580</v>
      </c>
      <c r="D305" s="105" t="s">
        <v>587</v>
      </c>
      <c r="E305" s="105" t="s">
        <v>773</v>
      </c>
      <c r="F305" s="105" t="s">
        <v>698</v>
      </c>
      <c r="G305" s="106" t="s">
        <v>772</v>
      </c>
      <c r="H305" s="105">
        <v>0</v>
      </c>
      <c r="I305" s="105">
        <v>0</v>
      </c>
      <c r="J305" s="116">
        <v>9208</v>
      </c>
      <c r="K305" s="116">
        <v>24402</v>
      </c>
      <c r="L305" s="116">
        <v>316.64</v>
      </c>
      <c r="M305" s="116">
        <v>84.39</v>
      </c>
      <c r="N305" s="116">
        <v>3.8</v>
      </c>
      <c r="O305" s="116">
        <v>0</v>
      </c>
      <c r="P305" s="117">
        <f t="shared" si="8"/>
        <v>1.9</v>
      </c>
    </row>
    <row r="306" ht="14.5" spans="1:16">
      <c r="A306" s="104">
        <v>202202</v>
      </c>
      <c r="B306" s="62" t="s">
        <v>385</v>
      </c>
      <c r="C306" s="105" t="s">
        <v>570</v>
      </c>
      <c r="D306" s="105" t="s">
        <v>587</v>
      </c>
      <c r="E306" s="105" t="s">
        <v>774</v>
      </c>
      <c r="F306" s="105" t="s">
        <v>652</v>
      </c>
      <c r="G306" s="106" t="s">
        <v>775</v>
      </c>
      <c r="H306" s="105">
        <v>0</v>
      </c>
      <c r="I306" s="105">
        <v>0</v>
      </c>
      <c r="J306" s="116">
        <v>2723</v>
      </c>
      <c r="K306" s="116">
        <v>7020.54</v>
      </c>
      <c r="L306" s="116">
        <v>316.64</v>
      </c>
      <c r="M306" s="116">
        <v>84.39</v>
      </c>
      <c r="N306" s="116">
        <v>3.8</v>
      </c>
      <c r="O306" s="116">
        <v>0</v>
      </c>
      <c r="P306" s="117">
        <f t="shared" si="8"/>
        <v>1.9</v>
      </c>
    </row>
    <row r="307" ht="14.5" spans="1:16">
      <c r="A307" s="104">
        <v>202202</v>
      </c>
      <c r="B307" s="119" t="s">
        <v>776</v>
      </c>
      <c r="C307" s="105" t="s">
        <v>570</v>
      </c>
      <c r="D307" s="105" t="s">
        <v>587</v>
      </c>
      <c r="E307" s="105" t="s">
        <v>777</v>
      </c>
      <c r="F307" s="105" t="s">
        <v>778</v>
      </c>
      <c r="G307" s="106" t="s">
        <v>775</v>
      </c>
      <c r="H307" s="105">
        <v>0</v>
      </c>
      <c r="I307" s="105">
        <v>0</v>
      </c>
      <c r="J307" s="116">
        <v>3668</v>
      </c>
      <c r="K307" s="116">
        <v>10054.31</v>
      </c>
      <c r="L307" s="116">
        <v>316.64</v>
      </c>
      <c r="M307" s="116">
        <v>84.39</v>
      </c>
      <c r="N307" s="116">
        <v>3.8</v>
      </c>
      <c r="O307" s="116">
        <v>420</v>
      </c>
      <c r="P307" s="117">
        <f t="shared" si="8"/>
        <v>1.9</v>
      </c>
    </row>
    <row r="308" ht="14.5" spans="1:16">
      <c r="A308" s="104">
        <v>202202</v>
      </c>
      <c r="B308" s="119" t="s">
        <v>285</v>
      </c>
      <c r="C308" s="105" t="s">
        <v>580</v>
      </c>
      <c r="D308" s="105" t="s">
        <v>587</v>
      </c>
      <c r="E308" s="105" t="s">
        <v>779</v>
      </c>
      <c r="F308" s="105" t="s">
        <v>780</v>
      </c>
      <c r="G308" s="106" t="s">
        <v>775</v>
      </c>
      <c r="H308" s="105">
        <v>0</v>
      </c>
      <c r="I308" s="105">
        <v>0</v>
      </c>
      <c r="J308" s="116">
        <v>1900</v>
      </c>
      <c r="K308" s="116">
        <v>4194.64</v>
      </c>
      <c r="L308" s="116">
        <v>316.64</v>
      </c>
      <c r="M308" s="116">
        <v>84.39</v>
      </c>
      <c r="N308" s="116">
        <v>3.8</v>
      </c>
      <c r="O308" s="116">
        <v>0</v>
      </c>
      <c r="P308" s="117">
        <f t="shared" si="8"/>
        <v>1.9</v>
      </c>
    </row>
    <row r="309" ht="14.5" spans="1:16">
      <c r="A309" s="104">
        <v>202202</v>
      </c>
      <c r="B309" s="120" t="s">
        <v>781</v>
      </c>
      <c r="C309" s="105" t="s">
        <v>619</v>
      </c>
      <c r="D309" s="105" t="s">
        <v>587</v>
      </c>
      <c r="E309" s="105" t="s">
        <v>782</v>
      </c>
      <c r="F309" s="105" t="s">
        <v>686</v>
      </c>
      <c r="G309" s="106" t="s">
        <v>783</v>
      </c>
      <c r="H309" s="105" t="s">
        <v>623</v>
      </c>
      <c r="I309" s="105">
        <v>0</v>
      </c>
      <c r="J309" s="116">
        <v>2120</v>
      </c>
      <c r="K309" s="116">
        <v>5712.3</v>
      </c>
      <c r="L309" s="116">
        <v>316.64</v>
      </c>
      <c r="M309" s="116">
        <v>84.39</v>
      </c>
      <c r="N309" s="116">
        <v>3.8</v>
      </c>
      <c r="O309" s="116">
        <v>0</v>
      </c>
      <c r="P309" s="117">
        <f t="shared" si="8"/>
        <v>1.9</v>
      </c>
    </row>
    <row r="310" ht="14.5" spans="1:16">
      <c r="A310" s="104">
        <v>202202</v>
      </c>
      <c r="B310" s="62" t="s">
        <v>280</v>
      </c>
      <c r="C310" s="105" t="s">
        <v>575</v>
      </c>
      <c r="D310" s="105" t="s">
        <v>671</v>
      </c>
      <c r="E310" s="105" t="s">
        <v>784</v>
      </c>
      <c r="F310" s="105" t="s">
        <v>785</v>
      </c>
      <c r="G310" s="106">
        <v>40504</v>
      </c>
      <c r="H310" s="105">
        <v>0</v>
      </c>
      <c r="I310" s="105">
        <v>0</v>
      </c>
      <c r="J310" s="116">
        <v>4048</v>
      </c>
      <c r="K310" s="116">
        <v>13964.86</v>
      </c>
      <c r="L310" s="116">
        <v>316.64</v>
      </c>
      <c r="M310" s="116">
        <v>84.39</v>
      </c>
      <c r="N310" s="116">
        <v>3.8</v>
      </c>
      <c r="O310" s="116">
        <v>1000</v>
      </c>
      <c r="P310" s="117">
        <f t="shared" si="8"/>
        <v>1.9</v>
      </c>
    </row>
    <row r="311" ht="14.5" spans="1:16">
      <c r="A311" s="104">
        <v>202202</v>
      </c>
      <c r="B311" s="62" t="s">
        <v>428</v>
      </c>
      <c r="C311" s="105" t="s">
        <v>575</v>
      </c>
      <c r="D311" s="105" t="s">
        <v>587</v>
      </c>
      <c r="E311" s="105" t="s">
        <v>786</v>
      </c>
      <c r="F311" s="105" t="s">
        <v>710</v>
      </c>
      <c r="G311" s="106" t="s">
        <v>787</v>
      </c>
      <c r="H311" s="105">
        <v>0</v>
      </c>
      <c r="I311" s="105">
        <v>0</v>
      </c>
      <c r="J311" s="116">
        <v>3500</v>
      </c>
      <c r="K311" s="116">
        <v>9100</v>
      </c>
      <c r="L311" s="116">
        <v>329.68</v>
      </c>
      <c r="M311" s="116">
        <v>82.42</v>
      </c>
      <c r="N311" s="116">
        <v>12.36</v>
      </c>
      <c r="O311" s="116">
        <v>500</v>
      </c>
      <c r="P311" s="117">
        <f t="shared" si="8"/>
        <v>1.9</v>
      </c>
    </row>
    <row r="312" ht="14.5" spans="1:16">
      <c r="A312" s="104">
        <v>202202</v>
      </c>
      <c r="B312" s="62" t="s">
        <v>305</v>
      </c>
      <c r="C312" s="105" t="s">
        <v>625</v>
      </c>
      <c r="D312" s="105" t="s">
        <v>587</v>
      </c>
      <c r="E312" s="105" t="s">
        <v>788</v>
      </c>
      <c r="F312" s="105" t="s">
        <v>675</v>
      </c>
      <c r="G312" s="106" t="s">
        <v>789</v>
      </c>
      <c r="H312" s="105">
        <v>0</v>
      </c>
      <c r="I312" s="105">
        <v>0</v>
      </c>
      <c r="J312" s="116">
        <v>2200</v>
      </c>
      <c r="K312" s="116">
        <v>6195.46</v>
      </c>
      <c r="L312" s="116">
        <v>316.64</v>
      </c>
      <c r="M312" s="116">
        <v>84.39</v>
      </c>
      <c r="N312" s="116">
        <v>3.8</v>
      </c>
      <c r="O312" s="116">
        <v>0</v>
      </c>
      <c r="P312" s="117">
        <f t="shared" si="8"/>
        <v>1.9</v>
      </c>
    </row>
    <row r="313" ht="14.5" spans="1:16">
      <c r="A313" s="104">
        <v>202202</v>
      </c>
      <c r="B313" s="62" t="s">
        <v>790</v>
      </c>
      <c r="C313" s="105" t="s">
        <v>570</v>
      </c>
      <c r="D313" s="105" t="s">
        <v>671</v>
      </c>
      <c r="E313" s="105" t="s">
        <v>791</v>
      </c>
      <c r="F313" s="105" t="s">
        <v>792</v>
      </c>
      <c r="G313" s="106" t="s">
        <v>789</v>
      </c>
      <c r="H313" s="105">
        <v>0</v>
      </c>
      <c r="I313" s="105">
        <v>0</v>
      </c>
      <c r="J313" s="116">
        <v>7280</v>
      </c>
      <c r="K313" s="116">
        <v>17686</v>
      </c>
      <c r="L313" s="116">
        <v>316.64</v>
      </c>
      <c r="M313" s="116">
        <v>84.39</v>
      </c>
      <c r="N313" s="116">
        <v>3.8</v>
      </c>
      <c r="O313" s="116">
        <v>1500</v>
      </c>
      <c r="P313" s="117">
        <f t="shared" si="8"/>
        <v>1.9</v>
      </c>
    </row>
    <row r="314" ht="14.5" spans="1:16">
      <c r="A314" s="104">
        <v>202202</v>
      </c>
      <c r="B314" s="62" t="s">
        <v>445</v>
      </c>
      <c r="C314" s="105" t="s">
        <v>625</v>
      </c>
      <c r="D314" s="105" t="s">
        <v>587</v>
      </c>
      <c r="E314" s="105" t="s">
        <v>793</v>
      </c>
      <c r="F314" s="105" t="s">
        <v>675</v>
      </c>
      <c r="G314" s="106" t="s">
        <v>794</v>
      </c>
      <c r="H314" s="105">
        <v>0</v>
      </c>
      <c r="I314" s="105">
        <v>0</v>
      </c>
      <c r="J314" s="116">
        <v>2200</v>
      </c>
      <c r="K314" s="116">
        <v>6063.98</v>
      </c>
      <c r="L314" s="116">
        <v>316.64</v>
      </c>
      <c r="M314" s="116">
        <v>84.39</v>
      </c>
      <c r="N314" s="116">
        <v>3.8</v>
      </c>
      <c r="O314" s="116">
        <v>0</v>
      </c>
      <c r="P314" s="117">
        <f t="shared" si="8"/>
        <v>1.9</v>
      </c>
    </row>
    <row r="315" ht="14.5" spans="1:16">
      <c r="A315" s="104">
        <v>202202</v>
      </c>
      <c r="B315" s="62" t="s">
        <v>426</v>
      </c>
      <c r="C315" s="105" t="s">
        <v>570</v>
      </c>
      <c r="D315" s="105" t="s">
        <v>587</v>
      </c>
      <c r="E315" s="105" t="s">
        <v>795</v>
      </c>
      <c r="F315" s="105" t="s">
        <v>778</v>
      </c>
      <c r="G315" s="106" t="s">
        <v>796</v>
      </c>
      <c r="H315" s="105">
        <v>0</v>
      </c>
      <c r="I315" s="105">
        <v>0</v>
      </c>
      <c r="J315" s="116">
        <v>4748</v>
      </c>
      <c r="K315" s="116">
        <v>10503.53</v>
      </c>
      <c r="L315" s="116">
        <v>316.64</v>
      </c>
      <c r="M315" s="116">
        <v>84.39</v>
      </c>
      <c r="N315" s="116">
        <v>3.8</v>
      </c>
      <c r="O315" s="116">
        <v>1266</v>
      </c>
      <c r="P315" s="117">
        <f t="shared" si="8"/>
        <v>1.9</v>
      </c>
    </row>
    <row r="316" ht="14.5" spans="1:16">
      <c r="A316" s="104">
        <v>202202</v>
      </c>
      <c r="B316" s="62" t="s">
        <v>250</v>
      </c>
      <c r="C316" s="105" t="s">
        <v>575</v>
      </c>
      <c r="D316" s="105" t="s">
        <v>587</v>
      </c>
      <c r="E316" s="105" t="s">
        <v>797</v>
      </c>
      <c r="F316" s="105" t="s">
        <v>798</v>
      </c>
      <c r="G316" s="106" t="s">
        <v>796</v>
      </c>
      <c r="H316" s="105">
        <v>0</v>
      </c>
      <c r="I316" s="105">
        <v>0</v>
      </c>
      <c r="J316" s="116">
        <v>2760</v>
      </c>
      <c r="K316" s="116">
        <v>8777.14</v>
      </c>
      <c r="L316" s="116">
        <v>316.64</v>
      </c>
      <c r="M316" s="116">
        <v>84.39</v>
      </c>
      <c r="N316" s="116">
        <v>3.8</v>
      </c>
      <c r="O316" s="116">
        <v>0</v>
      </c>
      <c r="P316" s="117">
        <f t="shared" si="8"/>
        <v>1.9</v>
      </c>
    </row>
    <row r="317" ht="14.5" spans="1:16">
      <c r="A317" s="104">
        <v>202202</v>
      </c>
      <c r="B317" s="120" t="s">
        <v>799</v>
      </c>
      <c r="C317" s="105" t="s">
        <v>570</v>
      </c>
      <c r="D317" s="105" t="s">
        <v>671</v>
      </c>
      <c r="E317" s="105" t="s">
        <v>800</v>
      </c>
      <c r="F317" s="105" t="s">
        <v>792</v>
      </c>
      <c r="G317" s="106" t="s">
        <v>801</v>
      </c>
      <c r="H317" s="105">
        <v>0</v>
      </c>
      <c r="I317" s="105">
        <v>0</v>
      </c>
      <c r="J317" s="116">
        <v>8000</v>
      </c>
      <c r="K317" s="116">
        <v>18464.6</v>
      </c>
      <c r="L317" s="116">
        <v>316.64</v>
      </c>
      <c r="M317" s="116">
        <v>84.39</v>
      </c>
      <c r="N317" s="116">
        <v>3.8</v>
      </c>
      <c r="O317" s="116">
        <v>2160</v>
      </c>
      <c r="P317" s="117">
        <f t="shared" si="8"/>
        <v>1.9</v>
      </c>
    </row>
    <row r="318" ht="14.5" spans="1:16">
      <c r="A318" s="104">
        <v>202202</v>
      </c>
      <c r="B318" s="120" t="s">
        <v>395</v>
      </c>
      <c r="C318" s="105" t="s">
        <v>580</v>
      </c>
      <c r="D318" s="105" t="s">
        <v>587</v>
      </c>
      <c r="E318" s="105" t="s">
        <v>802</v>
      </c>
      <c r="F318" s="105" t="s">
        <v>698</v>
      </c>
      <c r="G318" s="106" t="s">
        <v>396</v>
      </c>
      <c r="H318" s="105">
        <v>0</v>
      </c>
      <c r="I318" s="105">
        <v>0</v>
      </c>
      <c r="J318" s="116">
        <v>4050</v>
      </c>
      <c r="K318" s="116">
        <v>9612.6</v>
      </c>
      <c r="L318" s="116">
        <v>316.64</v>
      </c>
      <c r="M318" s="116">
        <v>84.39</v>
      </c>
      <c r="N318" s="116">
        <v>3.8</v>
      </c>
      <c r="O318" s="116">
        <v>0</v>
      </c>
      <c r="P318" s="117">
        <f t="shared" si="8"/>
        <v>1.9</v>
      </c>
    </row>
    <row r="319" ht="14.5" spans="1:16">
      <c r="A319" s="104">
        <v>202202</v>
      </c>
      <c r="B319" s="120" t="s">
        <v>346</v>
      </c>
      <c r="C319" s="105" t="s">
        <v>570</v>
      </c>
      <c r="D319" s="105" t="s">
        <v>587</v>
      </c>
      <c r="E319" s="105" t="s">
        <v>803</v>
      </c>
      <c r="F319" s="105" t="s">
        <v>804</v>
      </c>
      <c r="G319" s="106" t="s">
        <v>396</v>
      </c>
      <c r="H319" s="105">
        <v>0</v>
      </c>
      <c r="I319" s="105">
        <v>0</v>
      </c>
      <c r="J319" s="116">
        <v>4208</v>
      </c>
      <c r="K319" s="116">
        <v>8062.97</v>
      </c>
      <c r="L319" s="116">
        <v>478</v>
      </c>
      <c r="M319" s="116">
        <v>119.5</v>
      </c>
      <c r="N319" s="116">
        <v>29.88</v>
      </c>
      <c r="O319" s="116">
        <v>0</v>
      </c>
      <c r="P319" s="117">
        <f t="shared" si="8"/>
        <v>1.9</v>
      </c>
    </row>
    <row r="320" ht="14.5" spans="1:16">
      <c r="A320" s="104">
        <v>202202</v>
      </c>
      <c r="B320" s="120" t="s">
        <v>389</v>
      </c>
      <c r="C320" s="105" t="s">
        <v>580</v>
      </c>
      <c r="D320" s="105" t="s">
        <v>587</v>
      </c>
      <c r="E320" s="105" t="s">
        <v>805</v>
      </c>
      <c r="F320" s="105" t="s">
        <v>698</v>
      </c>
      <c r="G320" s="106" t="s">
        <v>396</v>
      </c>
      <c r="H320" s="105">
        <v>0</v>
      </c>
      <c r="I320" s="105">
        <v>0</v>
      </c>
      <c r="J320" s="116">
        <v>4050</v>
      </c>
      <c r="K320" s="116">
        <v>9617.4</v>
      </c>
      <c r="L320" s="116">
        <v>316.64</v>
      </c>
      <c r="M320" s="116">
        <v>84.39</v>
      </c>
      <c r="N320" s="116">
        <v>3.8</v>
      </c>
      <c r="O320" s="116">
        <v>0</v>
      </c>
      <c r="P320" s="117">
        <f t="shared" si="8"/>
        <v>1.9</v>
      </c>
    </row>
    <row r="321" ht="14.5" spans="1:16">
      <c r="A321" s="104">
        <v>202202</v>
      </c>
      <c r="B321" s="120" t="s">
        <v>419</v>
      </c>
      <c r="C321" s="105" t="s">
        <v>625</v>
      </c>
      <c r="D321" s="105" t="s">
        <v>587</v>
      </c>
      <c r="E321" s="105" t="s">
        <v>806</v>
      </c>
      <c r="F321" s="105" t="s">
        <v>675</v>
      </c>
      <c r="G321" s="106" t="s">
        <v>396</v>
      </c>
      <c r="H321" s="105">
        <v>0</v>
      </c>
      <c r="I321" s="105">
        <v>0</v>
      </c>
      <c r="J321" s="116">
        <v>2640</v>
      </c>
      <c r="K321" s="116">
        <v>6898.03</v>
      </c>
      <c r="L321" s="116">
        <v>316.64</v>
      </c>
      <c r="M321" s="116">
        <v>84.39</v>
      </c>
      <c r="N321" s="116">
        <v>3.8</v>
      </c>
      <c r="O321" s="116">
        <v>330</v>
      </c>
      <c r="P321" s="117">
        <f t="shared" si="8"/>
        <v>1.9</v>
      </c>
    </row>
    <row r="322" ht="14.5" spans="1:16">
      <c r="A322" s="104">
        <v>202202</v>
      </c>
      <c r="B322" s="25" t="s">
        <v>392</v>
      </c>
      <c r="C322" s="105" t="s">
        <v>619</v>
      </c>
      <c r="D322" s="105" t="s">
        <v>587</v>
      </c>
      <c r="E322" s="105" t="s">
        <v>807</v>
      </c>
      <c r="F322" s="105" t="s">
        <v>808</v>
      </c>
      <c r="G322" s="106" t="s">
        <v>809</v>
      </c>
      <c r="H322" s="105" t="s">
        <v>623</v>
      </c>
      <c r="I322" s="105">
        <v>0</v>
      </c>
      <c r="J322" s="116">
        <v>2422</v>
      </c>
      <c r="K322" s="116">
        <v>6849.23</v>
      </c>
      <c r="L322" s="116">
        <v>316.64</v>
      </c>
      <c r="M322" s="116">
        <v>84.39</v>
      </c>
      <c r="N322" s="116">
        <v>3.8</v>
      </c>
      <c r="O322" s="116">
        <v>0</v>
      </c>
      <c r="P322" s="117">
        <f t="shared" si="8"/>
        <v>1.9</v>
      </c>
    </row>
    <row r="323" ht="14.5" spans="1:16">
      <c r="A323" s="104">
        <v>202202</v>
      </c>
      <c r="B323" s="120" t="s">
        <v>365</v>
      </c>
      <c r="C323" s="105" t="s">
        <v>619</v>
      </c>
      <c r="D323" s="105" t="s">
        <v>587</v>
      </c>
      <c r="E323" s="105" t="s">
        <v>810</v>
      </c>
      <c r="F323" s="105" t="s">
        <v>686</v>
      </c>
      <c r="G323" s="106" t="s">
        <v>811</v>
      </c>
      <c r="H323" s="105" t="s">
        <v>623</v>
      </c>
      <c r="I323" s="105">
        <v>0</v>
      </c>
      <c r="J323" s="116">
        <v>2120</v>
      </c>
      <c r="K323" s="116">
        <v>6189.4</v>
      </c>
      <c r="L323" s="116">
        <v>316.64</v>
      </c>
      <c r="M323" s="116">
        <v>84.39</v>
      </c>
      <c r="N323" s="116">
        <v>3.8</v>
      </c>
      <c r="O323" s="116">
        <v>0</v>
      </c>
      <c r="P323" s="117">
        <f t="shared" si="8"/>
        <v>1.9</v>
      </c>
    </row>
    <row r="324" ht="14.5" spans="1:16">
      <c r="A324" s="104">
        <v>202202</v>
      </c>
      <c r="B324" s="120" t="s">
        <v>364</v>
      </c>
      <c r="C324" s="105" t="s">
        <v>570</v>
      </c>
      <c r="D324" s="105" t="s">
        <v>587</v>
      </c>
      <c r="E324" s="105" t="s">
        <v>812</v>
      </c>
      <c r="F324" s="105" t="s">
        <v>758</v>
      </c>
      <c r="G324" s="106">
        <v>44046</v>
      </c>
      <c r="H324" s="105">
        <v>0</v>
      </c>
      <c r="I324" s="105">
        <v>0</v>
      </c>
      <c r="J324" s="116">
        <v>2138</v>
      </c>
      <c r="K324" s="116">
        <v>5217.29</v>
      </c>
      <c r="L324" s="116">
        <v>316.64</v>
      </c>
      <c r="M324" s="116">
        <v>84.39</v>
      </c>
      <c r="N324" s="116">
        <v>3.8</v>
      </c>
      <c r="O324" s="116">
        <v>0</v>
      </c>
      <c r="P324" s="117">
        <f t="shared" si="8"/>
        <v>1.9</v>
      </c>
    </row>
    <row r="325" ht="14.5" spans="1:16">
      <c r="A325" s="104">
        <v>202202</v>
      </c>
      <c r="B325" s="120" t="s">
        <v>300</v>
      </c>
      <c r="C325" s="105" t="s">
        <v>570</v>
      </c>
      <c r="D325" s="105" t="s">
        <v>587</v>
      </c>
      <c r="E325" s="105" t="s">
        <v>813</v>
      </c>
      <c r="F325" s="105" t="s">
        <v>753</v>
      </c>
      <c r="G325" s="106" t="s">
        <v>814</v>
      </c>
      <c r="H325" s="105">
        <v>0</v>
      </c>
      <c r="I325" s="105">
        <v>0</v>
      </c>
      <c r="J325" s="116">
        <v>2351</v>
      </c>
      <c r="K325" s="116">
        <v>5278.65</v>
      </c>
      <c r="L325" s="116">
        <v>316.64</v>
      </c>
      <c r="M325" s="116">
        <v>84.39</v>
      </c>
      <c r="N325" s="116">
        <v>3.8</v>
      </c>
      <c r="O325" s="116">
        <v>0</v>
      </c>
      <c r="P325" s="117">
        <f t="shared" ref="P325:P353" si="9">1900*0.1%</f>
        <v>1.9</v>
      </c>
    </row>
    <row r="326" ht="14.5" spans="1:16">
      <c r="A326" s="104">
        <v>202202</v>
      </c>
      <c r="B326" s="120" t="s">
        <v>371</v>
      </c>
      <c r="C326" s="105" t="s">
        <v>592</v>
      </c>
      <c r="D326" s="105" t="s">
        <v>587</v>
      </c>
      <c r="E326" s="105" t="s">
        <v>815</v>
      </c>
      <c r="F326" s="105" t="s">
        <v>816</v>
      </c>
      <c r="G326" s="106" t="s">
        <v>817</v>
      </c>
      <c r="H326" s="105">
        <v>0</v>
      </c>
      <c r="I326" s="105">
        <v>0</v>
      </c>
      <c r="J326" s="116">
        <v>4400</v>
      </c>
      <c r="K326" s="116">
        <v>10289.18</v>
      </c>
      <c r="L326" s="116">
        <v>316.64</v>
      </c>
      <c r="M326" s="116">
        <v>84.39</v>
      </c>
      <c r="N326" s="116">
        <v>3.8</v>
      </c>
      <c r="O326" s="116">
        <v>500</v>
      </c>
      <c r="P326" s="117">
        <f t="shared" si="9"/>
        <v>1.9</v>
      </c>
    </row>
    <row r="327" ht="14.5" spans="1:16">
      <c r="A327" s="104">
        <v>202202</v>
      </c>
      <c r="B327" s="120" t="s">
        <v>241</v>
      </c>
      <c r="C327" s="105" t="s">
        <v>570</v>
      </c>
      <c r="D327" s="105" t="s">
        <v>587</v>
      </c>
      <c r="E327" s="105" t="s">
        <v>818</v>
      </c>
      <c r="F327" s="105" t="s">
        <v>819</v>
      </c>
      <c r="G327" s="106" t="s">
        <v>817</v>
      </c>
      <c r="H327" s="105">
        <v>0</v>
      </c>
      <c r="I327" s="105">
        <v>0</v>
      </c>
      <c r="J327" s="116">
        <v>3668</v>
      </c>
      <c r="K327" s="116">
        <v>9495.66</v>
      </c>
      <c r="L327" s="116">
        <v>298.08</v>
      </c>
      <c r="M327" s="116">
        <v>74.52</v>
      </c>
      <c r="N327" s="116">
        <v>14.9</v>
      </c>
      <c r="O327" s="116">
        <v>0</v>
      </c>
      <c r="P327" s="117">
        <f t="shared" si="9"/>
        <v>1.9</v>
      </c>
    </row>
    <row r="328" ht="14.5" spans="1:16">
      <c r="A328" s="104">
        <v>202202</v>
      </c>
      <c r="B328" s="120" t="s">
        <v>820</v>
      </c>
      <c r="C328" s="105" t="s">
        <v>570</v>
      </c>
      <c r="D328" s="105" t="s">
        <v>587</v>
      </c>
      <c r="E328" s="105" t="s">
        <v>821</v>
      </c>
      <c r="F328" s="105" t="s">
        <v>758</v>
      </c>
      <c r="G328" s="106" t="s">
        <v>822</v>
      </c>
      <c r="H328" s="105">
        <v>0</v>
      </c>
      <c r="I328" s="105">
        <v>0</v>
      </c>
      <c r="J328" s="116">
        <v>2138</v>
      </c>
      <c r="K328" s="116">
        <v>5812.46</v>
      </c>
      <c r="L328" s="116">
        <v>316.64</v>
      </c>
      <c r="M328" s="116">
        <v>84.39</v>
      </c>
      <c r="N328" s="116">
        <v>3.8</v>
      </c>
      <c r="O328" s="116">
        <v>0</v>
      </c>
      <c r="P328" s="117">
        <f t="shared" si="9"/>
        <v>1.9</v>
      </c>
    </row>
    <row r="329" ht="14.5" spans="1:16">
      <c r="A329" s="104">
        <v>202202</v>
      </c>
      <c r="B329" s="120" t="s">
        <v>229</v>
      </c>
      <c r="C329" s="105" t="s">
        <v>570</v>
      </c>
      <c r="D329" s="105" t="s">
        <v>587</v>
      </c>
      <c r="E329" s="105" t="s">
        <v>823</v>
      </c>
      <c r="F329" s="105" t="s">
        <v>753</v>
      </c>
      <c r="G329" s="106" t="s">
        <v>824</v>
      </c>
      <c r="H329" s="105">
        <v>0</v>
      </c>
      <c r="I329" s="105" t="s">
        <v>591</v>
      </c>
      <c r="J329" s="116">
        <v>1913</v>
      </c>
      <c r="K329" s="116">
        <v>1058.82</v>
      </c>
      <c r="L329" s="116">
        <v>316.64</v>
      </c>
      <c r="M329" s="116">
        <v>84.39</v>
      </c>
      <c r="N329" s="116">
        <v>3.8</v>
      </c>
      <c r="O329" s="116">
        <v>0</v>
      </c>
      <c r="P329" s="117">
        <f t="shared" si="9"/>
        <v>1.9</v>
      </c>
    </row>
    <row r="330" ht="14.5" spans="1:16">
      <c r="A330" s="104">
        <v>202202</v>
      </c>
      <c r="B330" s="120" t="s">
        <v>438</v>
      </c>
      <c r="C330" s="105" t="s">
        <v>570</v>
      </c>
      <c r="D330" s="105" t="s">
        <v>587</v>
      </c>
      <c r="E330" s="105" t="s">
        <v>825</v>
      </c>
      <c r="F330" s="105" t="s">
        <v>804</v>
      </c>
      <c r="G330" s="106" t="s">
        <v>824</v>
      </c>
      <c r="H330" s="105">
        <v>0</v>
      </c>
      <c r="I330" s="105">
        <v>0</v>
      </c>
      <c r="J330" s="116">
        <v>4748</v>
      </c>
      <c r="K330" s="116">
        <v>11764.21</v>
      </c>
      <c r="L330" s="116">
        <v>340</v>
      </c>
      <c r="M330" s="116">
        <v>106.25</v>
      </c>
      <c r="N330" s="116">
        <v>21.25</v>
      </c>
      <c r="O330" s="116">
        <v>500</v>
      </c>
      <c r="P330" s="117">
        <f t="shared" si="9"/>
        <v>1.9</v>
      </c>
    </row>
    <row r="331" ht="14.5" spans="1:16">
      <c r="A331" s="104">
        <v>202202</v>
      </c>
      <c r="B331" s="120" t="s">
        <v>276</v>
      </c>
      <c r="C331" s="105" t="s">
        <v>625</v>
      </c>
      <c r="D331" s="105" t="s">
        <v>587</v>
      </c>
      <c r="E331" s="105" t="s">
        <v>826</v>
      </c>
      <c r="F331" s="105" t="s">
        <v>827</v>
      </c>
      <c r="G331" s="106" t="s">
        <v>824</v>
      </c>
      <c r="H331" s="105">
        <v>0</v>
      </c>
      <c r="I331" s="105">
        <v>0</v>
      </c>
      <c r="J331" s="116">
        <v>3212</v>
      </c>
      <c r="K331" s="116">
        <v>8307.2</v>
      </c>
      <c r="L331" s="116">
        <v>316.64</v>
      </c>
      <c r="M331" s="116">
        <v>84.39</v>
      </c>
      <c r="N331" s="116">
        <v>3.8</v>
      </c>
      <c r="O331" s="116">
        <v>0</v>
      </c>
      <c r="P331" s="117">
        <f t="shared" si="9"/>
        <v>1.9</v>
      </c>
    </row>
    <row r="332" ht="14.5" spans="1:16">
      <c r="A332" s="104">
        <v>202202</v>
      </c>
      <c r="B332" s="120" t="s">
        <v>243</v>
      </c>
      <c r="C332" s="105" t="s">
        <v>592</v>
      </c>
      <c r="D332" s="105" t="s">
        <v>587</v>
      </c>
      <c r="E332" s="105" t="s">
        <v>828</v>
      </c>
      <c r="F332" s="105" t="s">
        <v>597</v>
      </c>
      <c r="G332" s="106" t="s">
        <v>829</v>
      </c>
      <c r="H332" s="105">
        <v>0</v>
      </c>
      <c r="I332" s="105">
        <v>0</v>
      </c>
      <c r="J332" s="116">
        <v>1900</v>
      </c>
      <c r="K332" s="116">
        <v>4795.7</v>
      </c>
      <c r="L332" s="116">
        <v>316.64</v>
      </c>
      <c r="M332" s="116">
        <v>84.39</v>
      </c>
      <c r="N332" s="116">
        <v>3.8</v>
      </c>
      <c r="O332" s="116">
        <v>0</v>
      </c>
      <c r="P332" s="117">
        <f t="shared" si="9"/>
        <v>1.9</v>
      </c>
    </row>
    <row r="333" ht="14.5" spans="1:16">
      <c r="A333" s="104">
        <v>202202</v>
      </c>
      <c r="B333" s="120" t="s">
        <v>268</v>
      </c>
      <c r="C333" s="105" t="s">
        <v>619</v>
      </c>
      <c r="D333" s="105" t="s">
        <v>587</v>
      </c>
      <c r="E333" s="105" t="s">
        <v>830</v>
      </c>
      <c r="F333" s="105" t="s">
        <v>686</v>
      </c>
      <c r="G333" s="106" t="s">
        <v>831</v>
      </c>
      <c r="H333" s="105" t="s">
        <v>623</v>
      </c>
      <c r="I333" s="105" t="s">
        <v>591</v>
      </c>
      <c r="J333" s="116">
        <v>2120</v>
      </c>
      <c r="K333" s="116">
        <v>6276</v>
      </c>
      <c r="L333" s="116">
        <v>316.64</v>
      </c>
      <c r="M333" s="116">
        <v>84.39</v>
      </c>
      <c r="N333" s="116">
        <v>3.8</v>
      </c>
      <c r="O333" s="116">
        <v>0</v>
      </c>
      <c r="P333" s="117">
        <f t="shared" si="9"/>
        <v>1.9</v>
      </c>
    </row>
    <row r="334" ht="14.5" spans="1:16">
      <c r="A334" s="104">
        <v>202202</v>
      </c>
      <c r="B334" s="120" t="s">
        <v>356</v>
      </c>
      <c r="C334" s="105" t="s">
        <v>592</v>
      </c>
      <c r="D334" s="105" t="s">
        <v>587</v>
      </c>
      <c r="E334" s="105" t="s">
        <v>832</v>
      </c>
      <c r="F334" s="105" t="s">
        <v>833</v>
      </c>
      <c r="G334" s="106" t="s">
        <v>834</v>
      </c>
      <c r="H334" s="105">
        <v>0</v>
      </c>
      <c r="I334" s="105">
        <v>0</v>
      </c>
      <c r="J334" s="116">
        <v>1940</v>
      </c>
      <c r="K334" s="116">
        <v>5223.8</v>
      </c>
      <c r="L334" s="116">
        <v>316.64</v>
      </c>
      <c r="M334" s="116">
        <v>84.39</v>
      </c>
      <c r="N334" s="116">
        <v>3.8</v>
      </c>
      <c r="O334" s="116">
        <v>250</v>
      </c>
      <c r="P334" s="117">
        <f t="shared" si="9"/>
        <v>1.9</v>
      </c>
    </row>
    <row r="335" ht="14.5" spans="1:16">
      <c r="A335" s="104">
        <v>202202</v>
      </c>
      <c r="B335" s="120" t="s">
        <v>306</v>
      </c>
      <c r="C335" s="105" t="s">
        <v>570</v>
      </c>
      <c r="D335" s="105" t="s">
        <v>576</v>
      </c>
      <c r="E335" s="105" t="s">
        <v>835</v>
      </c>
      <c r="F335" s="105" t="s">
        <v>836</v>
      </c>
      <c r="G335" s="106" t="s">
        <v>834</v>
      </c>
      <c r="H335" s="105">
        <v>0</v>
      </c>
      <c r="I335" s="105" t="s">
        <v>591</v>
      </c>
      <c r="J335" s="116">
        <v>3210</v>
      </c>
      <c r="K335" s="116">
        <v>7898.51</v>
      </c>
      <c r="L335" s="116">
        <v>316.64</v>
      </c>
      <c r="M335" s="116">
        <v>84.39</v>
      </c>
      <c r="N335" s="116">
        <v>3.8</v>
      </c>
      <c r="O335" s="116">
        <v>0</v>
      </c>
      <c r="P335" s="117">
        <f t="shared" si="9"/>
        <v>1.9</v>
      </c>
    </row>
    <row r="336" ht="14.5" spans="1:16">
      <c r="A336" s="104">
        <v>202202</v>
      </c>
      <c r="B336" s="120" t="s">
        <v>206</v>
      </c>
      <c r="C336" s="105" t="s">
        <v>619</v>
      </c>
      <c r="D336" s="105" t="s">
        <v>587</v>
      </c>
      <c r="E336" s="105" t="s">
        <v>837</v>
      </c>
      <c r="F336" s="105" t="s">
        <v>686</v>
      </c>
      <c r="G336" s="106" t="s">
        <v>834</v>
      </c>
      <c r="H336" s="105" t="s">
        <v>623</v>
      </c>
      <c r="I336" s="105" t="s">
        <v>591</v>
      </c>
      <c r="J336" s="116">
        <v>2120</v>
      </c>
      <c r="K336" s="116">
        <v>3267.9</v>
      </c>
      <c r="L336" s="116">
        <v>316.64</v>
      </c>
      <c r="M336" s="116">
        <v>84.39</v>
      </c>
      <c r="N336" s="116">
        <v>3.8</v>
      </c>
      <c r="O336" s="116">
        <v>0</v>
      </c>
      <c r="P336" s="117">
        <f t="shared" si="9"/>
        <v>1.9</v>
      </c>
    </row>
    <row r="337" ht="14.5" spans="1:16">
      <c r="A337" s="104">
        <v>202202</v>
      </c>
      <c r="B337" s="120" t="s">
        <v>838</v>
      </c>
      <c r="C337" s="105" t="s">
        <v>570</v>
      </c>
      <c r="D337" s="105" t="s">
        <v>764</v>
      </c>
      <c r="E337" s="105" t="s">
        <v>839</v>
      </c>
      <c r="F337" s="105" t="s">
        <v>792</v>
      </c>
      <c r="G337" s="106" t="s">
        <v>840</v>
      </c>
      <c r="H337" s="105">
        <v>0</v>
      </c>
      <c r="I337" s="105" t="s">
        <v>591</v>
      </c>
      <c r="J337" s="116">
        <v>3840</v>
      </c>
      <c r="K337" s="116">
        <v>10736</v>
      </c>
      <c r="L337" s="116">
        <v>316.64</v>
      </c>
      <c r="M337" s="116">
        <v>84.39</v>
      </c>
      <c r="N337" s="116">
        <v>3.8</v>
      </c>
      <c r="O337" s="116">
        <v>0</v>
      </c>
      <c r="P337" s="117">
        <f t="shared" si="9"/>
        <v>1.9</v>
      </c>
    </row>
    <row r="338" ht="14.5" spans="1:16">
      <c r="A338" s="104">
        <v>202202</v>
      </c>
      <c r="B338" s="120" t="s">
        <v>218</v>
      </c>
      <c r="C338" s="105" t="s">
        <v>841</v>
      </c>
      <c r="D338" s="105" t="s">
        <v>764</v>
      </c>
      <c r="E338" s="105" t="s">
        <v>842</v>
      </c>
      <c r="F338" s="105" t="s">
        <v>843</v>
      </c>
      <c r="G338" s="106" t="s">
        <v>840</v>
      </c>
      <c r="H338" s="105">
        <v>0</v>
      </c>
      <c r="I338" s="105" t="s">
        <v>591</v>
      </c>
      <c r="J338" s="116">
        <v>7600</v>
      </c>
      <c r="K338" s="116">
        <v>17477</v>
      </c>
      <c r="L338" s="116">
        <v>316.64</v>
      </c>
      <c r="M338" s="116">
        <v>84.39</v>
      </c>
      <c r="N338" s="116">
        <v>3.8</v>
      </c>
      <c r="O338" s="116">
        <v>2250</v>
      </c>
      <c r="P338" s="117">
        <f t="shared" si="9"/>
        <v>1.9</v>
      </c>
    </row>
    <row r="339" ht="14.5" spans="1:16">
      <c r="A339" s="104">
        <v>202202</v>
      </c>
      <c r="B339" s="120" t="s">
        <v>844</v>
      </c>
      <c r="C339" s="105" t="s">
        <v>570</v>
      </c>
      <c r="D339" s="105" t="s">
        <v>576</v>
      </c>
      <c r="E339" s="105" t="s">
        <v>845</v>
      </c>
      <c r="F339" s="105" t="s">
        <v>846</v>
      </c>
      <c r="G339" s="106" t="s">
        <v>847</v>
      </c>
      <c r="H339" s="105">
        <v>0</v>
      </c>
      <c r="I339" s="105" t="s">
        <v>591</v>
      </c>
      <c r="J339" s="116">
        <v>3112</v>
      </c>
      <c r="K339" s="116">
        <v>6848.25</v>
      </c>
      <c r="L339" s="116">
        <v>316.64</v>
      </c>
      <c r="M339" s="116">
        <v>84.39</v>
      </c>
      <c r="N339" s="116">
        <v>3.8</v>
      </c>
      <c r="O339" s="116">
        <v>750</v>
      </c>
      <c r="P339" s="117">
        <f t="shared" si="9"/>
        <v>1.9</v>
      </c>
    </row>
    <row r="340" ht="14.5" spans="1:16">
      <c r="A340" s="104">
        <v>202202</v>
      </c>
      <c r="B340" s="120" t="s">
        <v>440</v>
      </c>
      <c r="C340" s="105" t="s">
        <v>570</v>
      </c>
      <c r="D340" s="105" t="s">
        <v>587</v>
      </c>
      <c r="E340" s="105" t="s">
        <v>848</v>
      </c>
      <c r="F340" s="105" t="s">
        <v>694</v>
      </c>
      <c r="G340" s="106" t="s">
        <v>849</v>
      </c>
      <c r="H340" s="105">
        <v>0</v>
      </c>
      <c r="I340" s="105">
        <v>0</v>
      </c>
      <c r="J340" s="116">
        <v>2400</v>
      </c>
      <c r="K340" s="116">
        <v>6032.35</v>
      </c>
      <c r="L340" s="116">
        <v>298.08</v>
      </c>
      <c r="M340" s="116">
        <v>74.52</v>
      </c>
      <c r="N340" s="116">
        <v>14.9</v>
      </c>
      <c r="O340" s="116">
        <v>0</v>
      </c>
      <c r="P340" s="117">
        <f t="shared" si="9"/>
        <v>1.9</v>
      </c>
    </row>
    <row r="341" ht="14.5" spans="1:16">
      <c r="A341" s="104">
        <v>202202</v>
      </c>
      <c r="B341" s="120" t="s">
        <v>394</v>
      </c>
      <c r="C341" s="105" t="s">
        <v>625</v>
      </c>
      <c r="D341" s="105" t="s">
        <v>587</v>
      </c>
      <c r="E341" s="105" t="s">
        <v>850</v>
      </c>
      <c r="F341" s="105" t="s">
        <v>851</v>
      </c>
      <c r="G341" s="106" t="s">
        <v>852</v>
      </c>
      <c r="H341" s="105">
        <v>0</v>
      </c>
      <c r="I341" s="105" t="s">
        <v>591</v>
      </c>
      <c r="J341" s="116">
        <v>1900</v>
      </c>
      <c r="K341" s="116">
        <v>4604.95</v>
      </c>
      <c r="L341" s="116">
        <v>316.64</v>
      </c>
      <c r="M341" s="116">
        <v>84.39</v>
      </c>
      <c r="N341" s="116">
        <v>3.8</v>
      </c>
      <c r="O341" s="116">
        <v>0</v>
      </c>
      <c r="P341" s="117">
        <f t="shared" si="9"/>
        <v>1.9</v>
      </c>
    </row>
    <row r="342" ht="14.5" spans="1:16">
      <c r="A342" s="104">
        <v>202202</v>
      </c>
      <c r="B342" s="120" t="s">
        <v>233</v>
      </c>
      <c r="C342" s="105" t="s">
        <v>625</v>
      </c>
      <c r="D342" s="105" t="s">
        <v>587</v>
      </c>
      <c r="E342" s="105" t="s">
        <v>853</v>
      </c>
      <c r="F342" s="105" t="s">
        <v>827</v>
      </c>
      <c r="G342" s="106" t="s">
        <v>854</v>
      </c>
      <c r="H342" s="105">
        <v>0</v>
      </c>
      <c r="I342" s="105">
        <v>0</v>
      </c>
      <c r="J342" s="116">
        <v>3800</v>
      </c>
      <c r="K342" s="116">
        <v>10030</v>
      </c>
      <c r="L342" s="116">
        <v>316.64</v>
      </c>
      <c r="M342" s="116">
        <v>84.39</v>
      </c>
      <c r="N342" s="116">
        <v>3.8</v>
      </c>
      <c r="O342" s="116">
        <v>0</v>
      </c>
      <c r="P342" s="117">
        <f t="shared" si="9"/>
        <v>1.9</v>
      </c>
    </row>
    <row r="343" ht="14.5" spans="1:16">
      <c r="A343" s="104">
        <v>202202</v>
      </c>
      <c r="B343" s="120" t="s">
        <v>439</v>
      </c>
      <c r="C343" s="105" t="s">
        <v>619</v>
      </c>
      <c r="D343" s="105" t="s">
        <v>587</v>
      </c>
      <c r="E343" s="105" t="s">
        <v>855</v>
      </c>
      <c r="F343" s="105" t="s">
        <v>856</v>
      </c>
      <c r="G343" s="106" t="s">
        <v>857</v>
      </c>
      <c r="H343" s="105">
        <v>0</v>
      </c>
      <c r="I343" s="105" t="s">
        <v>591</v>
      </c>
      <c r="J343" s="116">
        <v>1900</v>
      </c>
      <c r="K343" s="116">
        <v>2314.94</v>
      </c>
      <c r="L343" s="116">
        <v>316.64</v>
      </c>
      <c r="M343" s="116">
        <v>84.39</v>
      </c>
      <c r="N343" s="116">
        <v>3.8</v>
      </c>
      <c r="O343" s="116">
        <v>0</v>
      </c>
      <c r="P343" s="117">
        <f t="shared" si="9"/>
        <v>1.9</v>
      </c>
    </row>
    <row r="344" ht="14.5" spans="1:16">
      <c r="A344" s="104">
        <v>202202</v>
      </c>
      <c r="B344" s="120" t="s">
        <v>404</v>
      </c>
      <c r="C344" s="105" t="s">
        <v>570</v>
      </c>
      <c r="D344" s="105" t="s">
        <v>587</v>
      </c>
      <c r="E344" s="105" t="s">
        <v>858</v>
      </c>
      <c r="F344" s="105" t="s">
        <v>859</v>
      </c>
      <c r="G344" s="106" t="s">
        <v>860</v>
      </c>
      <c r="H344" s="105">
        <v>0</v>
      </c>
      <c r="I344" s="105" t="s">
        <v>591</v>
      </c>
      <c r="J344" s="116">
        <v>3128</v>
      </c>
      <c r="K344" s="116">
        <v>8516.83</v>
      </c>
      <c r="L344" s="116">
        <v>298.08</v>
      </c>
      <c r="M344" s="116">
        <v>74.52</v>
      </c>
      <c r="N344" s="116">
        <v>14.9</v>
      </c>
      <c r="O344" s="116">
        <v>0</v>
      </c>
      <c r="P344" s="117">
        <f t="shared" si="9"/>
        <v>1.9</v>
      </c>
    </row>
    <row r="345" ht="14.5" spans="1:16">
      <c r="A345" s="104">
        <v>202202</v>
      </c>
      <c r="B345" s="120" t="s">
        <v>446</v>
      </c>
      <c r="C345" s="105" t="s">
        <v>575</v>
      </c>
      <c r="D345" s="105" t="s">
        <v>587</v>
      </c>
      <c r="E345" s="105" t="s">
        <v>861</v>
      </c>
      <c r="F345" s="105" t="s">
        <v>862</v>
      </c>
      <c r="G345" s="106" t="s">
        <v>860</v>
      </c>
      <c r="H345" s="105">
        <v>0</v>
      </c>
      <c r="I345" s="105" t="s">
        <v>591</v>
      </c>
      <c r="J345" s="116">
        <v>2760</v>
      </c>
      <c r="K345" s="116">
        <v>7919.3</v>
      </c>
      <c r="L345" s="116">
        <v>316.64</v>
      </c>
      <c r="M345" s="116">
        <v>84.39</v>
      </c>
      <c r="N345" s="116">
        <v>3.8</v>
      </c>
      <c r="O345" s="116">
        <v>0</v>
      </c>
      <c r="P345" s="117">
        <f t="shared" si="9"/>
        <v>1.9</v>
      </c>
    </row>
    <row r="346" ht="14.5" spans="1:16">
      <c r="A346" s="104">
        <v>202202</v>
      </c>
      <c r="B346" s="120" t="s">
        <v>406</v>
      </c>
      <c r="C346" s="105" t="s">
        <v>619</v>
      </c>
      <c r="D346" s="105" t="s">
        <v>587</v>
      </c>
      <c r="E346" s="105" t="s">
        <v>863</v>
      </c>
      <c r="F346" s="105" t="s">
        <v>864</v>
      </c>
      <c r="G346" s="106" t="s">
        <v>865</v>
      </c>
      <c r="H346" s="105">
        <v>0</v>
      </c>
      <c r="I346" s="105" t="s">
        <v>591</v>
      </c>
      <c r="J346" s="116">
        <v>1900</v>
      </c>
      <c r="K346" s="116">
        <v>3142.41</v>
      </c>
      <c r="L346" s="116">
        <v>316.64</v>
      </c>
      <c r="M346" s="116">
        <v>84.39</v>
      </c>
      <c r="N346" s="116">
        <v>3.8</v>
      </c>
      <c r="O346" s="116">
        <v>0</v>
      </c>
      <c r="P346" s="117">
        <f t="shared" si="9"/>
        <v>1.9</v>
      </c>
    </row>
    <row r="347" ht="14.5" spans="1:16">
      <c r="A347" s="104">
        <v>202202</v>
      </c>
      <c r="B347" s="120" t="s">
        <v>368</v>
      </c>
      <c r="C347" s="105" t="s">
        <v>866</v>
      </c>
      <c r="D347" s="105" t="s">
        <v>576</v>
      </c>
      <c r="E347" s="105" t="s">
        <v>867</v>
      </c>
      <c r="F347" s="105" t="s">
        <v>868</v>
      </c>
      <c r="G347" s="106" t="s">
        <v>869</v>
      </c>
      <c r="H347" s="105">
        <v>0</v>
      </c>
      <c r="I347" s="105">
        <v>0</v>
      </c>
      <c r="J347" s="116">
        <v>3850</v>
      </c>
      <c r="K347" s="116">
        <v>10820</v>
      </c>
      <c r="L347" s="116">
        <v>316.64</v>
      </c>
      <c r="M347" s="116">
        <v>84.39</v>
      </c>
      <c r="N347" s="116">
        <v>3.8</v>
      </c>
      <c r="O347" s="116">
        <v>86</v>
      </c>
      <c r="P347" s="117">
        <f t="shared" si="9"/>
        <v>1.9</v>
      </c>
    </row>
    <row r="348" ht="14.5" spans="1:16">
      <c r="A348" s="104">
        <v>202202</v>
      </c>
      <c r="B348" s="120" t="s">
        <v>287</v>
      </c>
      <c r="C348" s="105" t="s">
        <v>592</v>
      </c>
      <c r="D348" s="105" t="s">
        <v>587</v>
      </c>
      <c r="E348" s="105" t="s">
        <v>870</v>
      </c>
      <c r="F348" s="105" t="s">
        <v>761</v>
      </c>
      <c r="G348" s="106" t="s">
        <v>871</v>
      </c>
      <c r="H348" s="105">
        <v>0</v>
      </c>
      <c r="I348" s="105" t="s">
        <v>591</v>
      </c>
      <c r="J348" s="116">
        <v>2090</v>
      </c>
      <c r="K348" s="116">
        <v>6465.2</v>
      </c>
      <c r="L348" s="116">
        <v>316.64</v>
      </c>
      <c r="M348" s="116">
        <v>84.39</v>
      </c>
      <c r="N348" s="116">
        <v>3.8</v>
      </c>
      <c r="O348" s="116">
        <v>0</v>
      </c>
      <c r="P348" s="117">
        <f t="shared" si="9"/>
        <v>1.9</v>
      </c>
    </row>
    <row r="349" ht="14.5" spans="1:16">
      <c r="A349" s="104">
        <v>202202</v>
      </c>
      <c r="B349" s="120" t="s">
        <v>328</v>
      </c>
      <c r="C349" s="105" t="s">
        <v>570</v>
      </c>
      <c r="D349" s="105" t="s">
        <v>587</v>
      </c>
      <c r="E349" s="105" t="s">
        <v>872</v>
      </c>
      <c r="F349" s="105" t="s">
        <v>652</v>
      </c>
      <c r="G349" s="106" t="s">
        <v>873</v>
      </c>
      <c r="H349" s="105">
        <v>0</v>
      </c>
      <c r="I349" s="105" t="s">
        <v>591</v>
      </c>
      <c r="J349" s="116">
        <v>3128</v>
      </c>
      <c r="K349" s="116">
        <v>7773.59</v>
      </c>
      <c r="L349" s="116">
        <v>298.08</v>
      </c>
      <c r="M349" s="116">
        <v>74.52</v>
      </c>
      <c r="N349" s="116">
        <v>14.9</v>
      </c>
      <c r="O349" s="116">
        <v>0</v>
      </c>
      <c r="P349" s="117">
        <f t="shared" si="9"/>
        <v>1.9</v>
      </c>
    </row>
    <row r="350" ht="14.5" spans="1:16">
      <c r="A350" s="104">
        <v>202202</v>
      </c>
      <c r="B350" s="120" t="s">
        <v>374</v>
      </c>
      <c r="C350" s="105" t="s">
        <v>570</v>
      </c>
      <c r="D350" s="105" t="s">
        <v>587</v>
      </c>
      <c r="E350" s="105" t="s">
        <v>874</v>
      </c>
      <c r="F350" s="105" t="s">
        <v>875</v>
      </c>
      <c r="G350" s="106" t="s">
        <v>871</v>
      </c>
      <c r="H350" s="105">
        <v>0</v>
      </c>
      <c r="I350" s="105">
        <v>0</v>
      </c>
      <c r="J350" s="116">
        <v>2332</v>
      </c>
      <c r="K350" s="116">
        <v>5050.04</v>
      </c>
      <c r="L350" s="116">
        <v>316.64</v>
      </c>
      <c r="M350" s="116">
        <v>84.39</v>
      </c>
      <c r="N350" s="116">
        <v>3.8</v>
      </c>
      <c r="O350" s="116">
        <v>0</v>
      </c>
      <c r="P350" s="117">
        <f t="shared" si="9"/>
        <v>1.9</v>
      </c>
    </row>
    <row r="351" ht="14.5" spans="1:16">
      <c r="A351" s="104">
        <v>202202</v>
      </c>
      <c r="B351" s="120" t="s">
        <v>417</v>
      </c>
      <c r="C351" s="105" t="s">
        <v>625</v>
      </c>
      <c r="D351" s="105" t="s">
        <v>587</v>
      </c>
      <c r="E351" s="105" t="s">
        <v>876</v>
      </c>
      <c r="F351" s="105" t="s">
        <v>675</v>
      </c>
      <c r="G351" s="106" t="s">
        <v>877</v>
      </c>
      <c r="H351" s="105">
        <v>0</v>
      </c>
      <c r="I351" s="105" t="s">
        <v>591</v>
      </c>
      <c r="J351" s="116">
        <v>2312</v>
      </c>
      <c r="K351" s="116">
        <v>6568.98</v>
      </c>
      <c r="L351" s="116">
        <v>316.64</v>
      </c>
      <c r="M351" s="116">
        <v>84.39</v>
      </c>
      <c r="N351" s="116">
        <v>3.8</v>
      </c>
      <c r="O351" s="116">
        <v>0</v>
      </c>
      <c r="P351" s="117">
        <f t="shared" si="9"/>
        <v>1.9</v>
      </c>
    </row>
    <row r="352" ht="14.5" spans="1:16">
      <c r="A352" s="104">
        <v>202202</v>
      </c>
      <c r="B352" s="120" t="s">
        <v>878</v>
      </c>
      <c r="C352" s="105" t="s">
        <v>625</v>
      </c>
      <c r="D352" s="105" t="s">
        <v>587</v>
      </c>
      <c r="E352" s="105" t="s">
        <v>879</v>
      </c>
      <c r="F352" s="105" t="s">
        <v>880</v>
      </c>
      <c r="G352" s="106" t="s">
        <v>881</v>
      </c>
      <c r="H352" s="105">
        <v>0</v>
      </c>
      <c r="I352" s="105" t="s">
        <v>591</v>
      </c>
      <c r="J352" s="116">
        <v>1958</v>
      </c>
      <c r="K352" s="116">
        <v>4910.75</v>
      </c>
      <c r="L352" s="116">
        <v>316.64</v>
      </c>
      <c r="M352" s="116">
        <v>84.39</v>
      </c>
      <c r="N352" s="116">
        <v>3.8</v>
      </c>
      <c r="O352" s="116">
        <v>0</v>
      </c>
      <c r="P352" s="117">
        <f t="shared" si="9"/>
        <v>1.9</v>
      </c>
    </row>
    <row r="353" ht="14.5" spans="1:16">
      <c r="A353" s="104">
        <v>202202</v>
      </c>
      <c r="B353" s="120" t="s">
        <v>278</v>
      </c>
      <c r="C353" s="105" t="s">
        <v>580</v>
      </c>
      <c r="D353" s="105" t="s">
        <v>587</v>
      </c>
      <c r="E353" s="105" t="s">
        <v>882</v>
      </c>
      <c r="F353" s="105" t="s">
        <v>698</v>
      </c>
      <c r="G353" s="106" t="s">
        <v>881</v>
      </c>
      <c r="H353" s="105">
        <v>0</v>
      </c>
      <c r="I353" s="105" t="s">
        <v>591</v>
      </c>
      <c r="J353" s="116">
        <v>3471</v>
      </c>
      <c r="K353" s="116">
        <v>8242.6</v>
      </c>
      <c r="L353" s="116">
        <v>316.64</v>
      </c>
      <c r="M353" s="116">
        <v>84.39</v>
      </c>
      <c r="N353" s="116">
        <v>3.8</v>
      </c>
      <c r="O353" s="116">
        <v>0</v>
      </c>
      <c r="P353" s="117">
        <f t="shared" si="9"/>
        <v>1.9</v>
      </c>
    </row>
    <row r="354" ht="14.5" spans="1:16">
      <c r="A354" s="104">
        <v>202202</v>
      </c>
      <c r="B354" s="60" t="s">
        <v>201</v>
      </c>
      <c r="C354" s="105" t="s">
        <v>575</v>
      </c>
      <c r="D354" s="105" t="s">
        <v>764</v>
      </c>
      <c r="E354" s="105" t="s">
        <v>883</v>
      </c>
      <c r="F354" s="105" t="s">
        <v>884</v>
      </c>
      <c r="G354" s="106">
        <v>44375</v>
      </c>
      <c r="H354" s="105">
        <v>0</v>
      </c>
      <c r="I354" s="105" t="s">
        <v>591</v>
      </c>
      <c r="J354" s="116">
        <v>6250</v>
      </c>
      <c r="K354" s="116">
        <v>23609.75</v>
      </c>
      <c r="L354" s="116">
        <v>0</v>
      </c>
      <c r="M354" s="116">
        <v>0</v>
      </c>
      <c r="N354" s="116">
        <v>0</v>
      </c>
      <c r="O354" s="116">
        <v>0</v>
      </c>
      <c r="P354" s="117">
        <v>0</v>
      </c>
    </row>
    <row r="355" ht="14.5" spans="1:16">
      <c r="A355" s="104">
        <v>202202</v>
      </c>
      <c r="B355" s="60" t="s">
        <v>888</v>
      </c>
      <c r="C355" s="105" t="s">
        <v>619</v>
      </c>
      <c r="D355" s="105" t="s">
        <v>587</v>
      </c>
      <c r="E355" s="105" t="s">
        <v>889</v>
      </c>
      <c r="F355" s="105" t="s">
        <v>890</v>
      </c>
      <c r="G355" s="106" t="s">
        <v>891</v>
      </c>
      <c r="H355" s="105" t="s">
        <v>623</v>
      </c>
      <c r="I355" s="105" t="s">
        <v>892</v>
      </c>
      <c r="J355" s="116">
        <v>1900</v>
      </c>
      <c r="K355" s="116">
        <v>3298.03</v>
      </c>
      <c r="L355" s="116">
        <v>0</v>
      </c>
      <c r="M355" s="116">
        <v>0</v>
      </c>
      <c r="N355" s="116">
        <v>0</v>
      </c>
      <c r="O355" s="116">
        <v>0</v>
      </c>
      <c r="P355" s="117">
        <v>0</v>
      </c>
    </row>
    <row r="356" ht="14.5" spans="1:16">
      <c r="A356" s="104">
        <v>202202</v>
      </c>
      <c r="B356" s="60" t="s">
        <v>893</v>
      </c>
      <c r="C356" s="105" t="s">
        <v>619</v>
      </c>
      <c r="D356" s="105" t="s">
        <v>587</v>
      </c>
      <c r="E356" s="105" t="s">
        <v>894</v>
      </c>
      <c r="F356" s="105" t="s">
        <v>890</v>
      </c>
      <c r="G356" s="106" t="s">
        <v>891</v>
      </c>
      <c r="H356" s="105" t="s">
        <v>623</v>
      </c>
      <c r="I356" s="105" t="s">
        <v>892</v>
      </c>
      <c r="J356" s="116">
        <v>1900</v>
      </c>
      <c r="K356" s="116">
        <v>2463.47</v>
      </c>
      <c r="L356" s="116">
        <v>0</v>
      </c>
      <c r="M356" s="116">
        <v>0</v>
      </c>
      <c r="N356" s="116">
        <v>0</v>
      </c>
      <c r="O356" s="116">
        <v>0</v>
      </c>
      <c r="P356" s="117">
        <v>0</v>
      </c>
    </row>
    <row r="357" ht="14.5" spans="1:16">
      <c r="A357" s="104">
        <v>202202</v>
      </c>
      <c r="B357" s="60" t="s">
        <v>895</v>
      </c>
      <c r="C357" s="105" t="s">
        <v>619</v>
      </c>
      <c r="D357" s="105" t="s">
        <v>587</v>
      </c>
      <c r="E357" s="105" t="s">
        <v>896</v>
      </c>
      <c r="F357" s="105" t="s">
        <v>890</v>
      </c>
      <c r="G357" s="106" t="s">
        <v>891</v>
      </c>
      <c r="H357" s="105" t="s">
        <v>623</v>
      </c>
      <c r="I357" s="105" t="s">
        <v>892</v>
      </c>
      <c r="J357" s="116">
        <v>1900</v>
      </c>
      <c r="K357" s="116">
        <v>2856.38</v>
      </c>
      <c r="L357" s="116">
        <v>0</v>
      </c>
      <c r="M357" s="116">
        <v>0</v>
      </c>
      <c r="N357" s="116">
        <v>0</v>
      </c>
      <c r="O357" s="116">
        <v>0</v>
      </c>
      <c r="P357" s="117">
        <v>0</v>
      </c>
    </row>
    <row r="358" ht="14.5" spans="1:16">
      <c r="A358" s="104">
        <v>202202</v>
      </c>
      <c r="B358" s="60" t="s">
        <v>897</v>
      </c>
      <c r="C358" s="105" t="s">
        <v>619</v>
      </c>
      <c r="D358" s="105" t="s">
        <v>587</v>
      </c>
      <c r="E358" s="105" t="s">
        <v>898</v>
      </c>
      <c r="F358" s="105" t="s">
        <v>890</v>
      </c>
      <c r="G358" s="106" t="s">
        <v>891</v>
      </c>
      <c r="H358" s="105" t="s">
        <v>623</v>
      </c>
      <c r="I358" s="105" t="s">
        <v>892</v>
      </c>
      <c r="J358" s="116">
        <v>1900</v>
      </c>
      <c r="K358" s="116">
        <v>2197.44</v>
      </c>
      <c r="L358" s="116">
        <v>0</v>
      </c>
      <c r="M358" s="116">
        <v>0</v>
      </c>
      <c r="N358" s="116">
        <v>0</v>
      </c>
      <c r="O358" s="116">
        <v>0</v>
      </c>
      <c r="P358" s="117">
        <v>0</v>
      </c>
    </row>
    <row r="359" ht="14.5" spans="1:16">
      <c r="A359" s="104">
        <v>202202</v>
      </c>
      <c r="B359" s="60" t="s">
        <v>899</v>
      </c>
      <c r="C359" s="105" t="s">
        <v>619</v>
      </c>
      <c r="D359" s="105" t="s">
        <v>587</v>
      </c>
      <c r="E359" s="105" t="s">
        <v>900</v>
      </c>
      <c r="F359" s="105" t="s">
        <v>890</v>
      </c>
      <c r="G359" s="106" t="s">
        <v>891</v>
      </c>
      <c r="H359" s="105" t="s">
        <v>623</v>
      </c>
      <c r="I359" s="105" t="s">
        <v>892</v>
      </c>
      <c r="J359" s="116">
        <v>1900</v>
      </c>
      <c r="K359" s="116">
        <v>3996.63</v>
      </c>
      <c r="L359" s="116">
        <v>0</v>
      </c>
      <c r="M359" s="116">
        <v>0</v>
      </c>
      <c r="N359" s="116">
        <v>0</v>
      </c>
      <c r="O359" s="116">
        <v>0</v>
      </c>
      <c r="P359" s="117">
        <v>0</v>
      </c>
    </row>
    <row r="360" ht="14.5" spans="1:16">
      <c r="A360" s="104">
        <v>202202</v>
      </c>
      <c r="B360" s="60" t="s">
        <v>901</v>
      </c>
      <c r="C360" s="105" t="s">
        <v>619</v>
      </c>
      <c r="D360" s="105" t="s">
        <v>587</v>
      </c>
      <c r="E360" s="105" t="s">
        <v>902</v>
      </c>
      <c r="F360" s="105" t="s">
        <v>903</v>
      </c>
      <c r="G360" s="106" t="s">
        <v>891</v>
      </c>
      <c r="H360" s="105" t="s">
        <v>623</v>
      </c>
      <c r="I360" s="105" t="s">
        <v>892</v>
      </c>
      <c r="J360" s="116">
        <v>1900</v>
      </c>
      <c r="K360" s="116">
        <v>3450.43</v>
      </c>
      <c r="L360" s="116">
        <v>0</v>
      </c>
      <c r="M360" s="116">
        <v>0</v>
      </c>
      <c r="N360" s="116">
        <v>0</v>
      </c>
      <c r="O360" s="116">
        <v>0</v>
      </c>
      <c r="P360" s="117">
        <v>0</v>
      </c>
    </row>
    <row r="361" ht="14.5" spans="1:16">
      <c r="A361" s="104">
        <v>202202</v>
      </c>
      <c r="B361" s="60" t="s">
        <v>904</v>
      </c>
      <c r="C361" s="105" t="s">
        <v>619</v>
      </c>
      <c r="D361" s="105" t="s">
        <v>587</v>
      </c>
      <c r="E361" s="105" t="s">
        <v>905</v>
      </c>
      <c r="F361" s="105" t="s">
        <v>890</v>
      </c>
      <c r="G361" s="106" t="s">
        <v>891</v>
      </c>
      <c r="H361" s="105" t="s">
        <v>623</v>
      </c>
      <c r="I361" s="105" t="s">
        <v>892</v>
      </c>
      <c r="J361" s="116">
        <v>1900</v>
      </c>
      <c r="K361" s="116">
        <v>3638.03</v>
      </c>
      <c r="L361" s="116">
        <v>0</v>
      </c>
      <c r="M361" s="116">
        <v>0</v>
      </c>
      <c r="N361" s="116">
        <v>0</v>
      </c>
      <c r="O361" s="116">
        <v>0</v>
      </c>
      <c r="P361" s="117">
        <v>0</v>
      </c>
    </row>
    <row r="362" ht="14.5" spans="1:16">
      <c r="A362" s="104">
        <v>202202</v>
      </c>
      <c r="B362" s="60" t="s">
        <v>906</v>
      </c>
      <c r="C362" s="105" t="s">
        <v>619</v>
      </c>
      <c r="D362" s="105" t="s">
        <v>587</v>
      </c>
      <c r="E362" s="105" t="s">
        <v>907</v>
      </c>
      <c r="F362" s="105" t="s">
        <v>908</v>
      </c>
      <c r="G362" s="106" t="s">
        <v>891</v>
      </c>
      <c r="H362" s="105" t="s">
        <v>623</v>
      </c>
      <c r="I362" s="105" t="s">
        <v>892</v>
      </c>
      <c r="J362" s="116">
        <v>1900</v>
      </c>
      <c r="K362" s="116">
        <v>2033.44</v>
      </c>
      <c r="L362" s="116">
        <v>0</v>
      </c>
      <c r="M362" s="116">
        <v>0</v>
      </c>
      <c r="N362" s="116">
        <v>0</v>
      </c>
      <c r="O362" s="116">
        <v>0</v>
      </c>
      <c r="P362" s="117">
        <v>0</v>
      </c>
    </row>
    <row r="363" ht="14.5" spans="1:16">
      <c r="A363" s="104">
        <v>202202</v>
      </c>
      <c r="B363" s="60" t="s">
        <v>324</v>
      </c>
      <c r="C363" s="105" t="s">
        <v>619</v>
      </c>
      <c r="D363" s="105" t="s">
        <v>587</v>
      </c>
      <c r="E363" s="105" t="s">
        <v>909</v>
      </c>
      <c r="F363" s="105" t="s">
        <v>890</v>
      </c>
      <c r="G363" s="106" t="s">
        <v>891</v>
      </c>
      <c r="H363" s="105" t="s">
        <v>623</v>
      </c>
      <c r="I363" s="105" t="s">
        <v>892</v>
      </c>
      <c r="J363" s="116">
        <v>1900</v>
      </c>
      <c r="K363" s="116">
        <v>2479.96</v>
      </c>
      <c r="L363" s="116">
        <v>0</v>
      </c>
      <c r="M363" s="116">
        <v>0</v>
      </c>
      <c r="N363" s="116">
        <v>0</v>
      </c>
      <c r="O363" s="116">
        <v>0</v>
      </c>
      <c r="P363" s="117">
        <v>0</v>
      </c>
    </row>
    <row r="364" ht="14.5" spans="1:16">
      <c r="A364" s="104">
        <v>202202</v>
      </c>
      <c r="B364" s="60" t="s">
        <v>337</v>
      </c>
      <c r="C364" s="105" t="s">
        <v>619</v>
      </c>
      <c r="D364" s="105" t="s">
        <v>587</v>
      </c>
      <c r="E364" s="105" t="s">
        <v>910</v>
      </c>
      <c r="F364" s="105" t="s">
        <v>903</v>
      </c>
      <c r="G364" s="106" t="s">
        <v>891</v>
      </c>
      <c r="H364" s="105" t="s">
        <v>623</v>
      </c>
      <c r="I364" s="105" t="s">
        <v>892</v>
      </c>
      <c r="J364" s="116">
        <v>1900</v>
      </c>
      <c r="K364" s="116">
        <v>2732.36</v>
      </c>
      <c r="L364" s="116">
        <v>0</v>
      </c>
      <c r="M364" s="116">
        <v>0</v>
      </c>
      <c r="N364" s="116">
        <v>0</v>
      </c>
      <c r="O364" s="116">
        <v>0</v>
      </c>
      <c r="P364" s="117">
        <v>0</v>
      </c>
    </row>
    <row r="365" ht="14.5" spans="1:16">
      <c r="A365" s="104">
        <v>202202</v>
      </c>
      <c r="B365" s="60" t="s">
        <v>911</v>
      </c>
      <c r="C365" s="105" t="s">
        <v>619</v>
      </c>
      <c r="D365" s="105" t="s">
        <v>587</v>
      </c>
      <c r="E365" s="105" t="s">
        <v>912</v>
      </c>
      <c r="F365" s="105" t="s">
        <v>908</v>
      </c>
      <c r="G365" s="106" t="s">
        <v>891</v>
      </c>
      <c r="H365" s="105" t="s">
        <v>623</v>
      </c>
      <c r="I365" s="105" t="s">
        <v>892</v>
      </c>
      <c r="J365" s="116">
        <v>1900</v>
      </c>
      <c r="K365" s="116">
        <v>3061.17</v>
      </c>
      <c r="L365" s="116">
        <v>0</v>
      </c>
      <c r="M365" s="116">
        <v>0</v>
      </c>
      <c r="N365" s="116">
        <v>0</v>
      </c>
      <c r="O365" s="116">
        <v>0</v>
      </c>
      <c r="P365" s="117">
        <v>0</v>
      </c>
    </row>
    <row r="366" ht="14.5" spans="1:16">
      <c r="A366" s="104">
        <v>202202</v>
      </c>
      <c r="B366" s="60" t="s">
        <v>913</v>
      </c>
      <c r="C366" s="105" t="s">
        <v>619</v>
      </c>
      <c r="D366" s="105" t="s">
        <v>587</v>
      </c>
      <c r="E366" s="105" t="s">
        <v>914</v>
      </c>
      <c r="F366" s="105" t="s">
        <v>908</v>
      </c>
      <c r="G366" s="106" t="s">
        <v>891</v>
      </c>
      <c r="H366" s="105" t="s">
        <v>623</v>
      </c>
      <c r="I366" s="105" t="s">
        <v>892</v>
      </c>
      <c r="J366" s="116">
        <v>1900</v>
      </c>
      <c r="K366" s="116">
        <v>2286.79</v>
      </c>
      <c r="L366" s="116">
        <v>0</v>
      </c>
      <c r="M366" s="116">
        <v>0</v>
      </c>
      <c r="N366" s="116">
        <v>0</v>
      </c>
      <c r="O366" s="116">
        <v>0</v>
      </c>
      <c r="P366" s="117">
        <v>0</v>
      </c>
    </row>
    <row r="367" ht="14.5" spans="1:16">
      <c r="A367" s="104">
        <v>202202</v>
      </c>
      <c r="B367" s="60" t="s">
        <v>320</v>
      </c>
      <c r="C367" s="105" t="s">
        <v>619</v>
      </c>
      <c r="D367" s="105" t="s">
        <v>587</v>
      </c>
      <c r="E367" s="105" t="s">
        <v>915</v>
      </c>
      <c r="F367" s="105" t="s">
        <v>1154</v>
      </c>
      <c r="G367" s="106" t="s">
        <v>891</v>
      </c>
      <c r="H367" s="105" t="s">
        <v>623</v>
      </c>
      <c r="I367" s="105" t="s">
        <v>892</v>
      </c>
      <c r="J367" s="116">
        <v>1900</v>
      </c>
      <c r="K367" s="116">
        <v>2958.36</v>
      </c>
      <c r="L367" s="116">
        <v>0</v>
      </c>
      <c r="M367" s="116">
        <v>0</v>
      </c>
      <c r="N367" s="116">
        <v>0</v>
      </c>
      <c r="O367" s="116">
        <v>0</v>
      </c>
      <c r="P367" s="117">
        <v>0</v>
      </c>
    </row>
    <row r="368" ht="14.5" spans="1:16">
      <c r="A368" s="104">
        <v>202202</v>
      </c>
      <c r="B368" s="60" t="s">
        <v>917</v>
      </c>
      <c r="C368" s="105" t="s">
        <v>619</v>
      </c>
      <c r="D368" s="105" t="s">
        <v>587</v>
      </c>
      <c r="E368" s="105" t="s">
        <v>918</v>
      </c>
      <c r="F368" s="105" t="s">
        <v>903</v>
      </c>
      <c r="G368" s="106" t="s">
        <v>891</v>
      </c>
      <c r="H368" s="105" t="s">
        <v>623</v>
      </c>
      <c r="I368" s="105" t="s">
        <v>892</v>
      </c>
      <c r="J368" s="116">
        <v>1900</v>
      </c>
      <c r="K368" s="116">
        <v>3504.7</v>
      </c>
      <c r="L368" s="116">
        <v>0</v>
      </c>
      <c r="M368" s="116">
        <v>0</v>
      </c>
      <c r="N368" s="116">
        <v>0</v>
      </c>
      <c r="O368" s="116">
        <v>0</v>
      </c>
      <c r="P368" s="117">
        <v>0</v>
      </c>
    </row>
    <row r="369" ht="14.5" spans="1:16">
      <c r="A369" s="104">
        <v>202202</v>
      </c>
      <c r="B369" s="60" t="s">
        <v>919</v>
      </c>
      <c r="C369" s="105" t="s">
        <v>619</v>
      </c>
      <c r="D369" s="105" t="s">
        <v>587</v>
      </c>
      <c r="E369" s="105" t="s">
        <v>920</v>
      </c>
      <c r="F369" s="105" t="s">
        <v>890</v>
      </c>
      <c r="G369" s="106" t="s">
        <v>891</v>
      </c>
      <c r="H369" s="105" t="s">
        <v>623</v>
      </c>
      <c r="I369" s="105" t="s">
        <v>892</v>
      </c>
      <c r="J369" s="116">
        <v>1900</v>
      </c>
      <c r="K369" s="116">
        <v>3880.94</v>
      </c>
      <c r="L369" s="116">
        <v>0</v>
      </c>
      <c r="M369" s="116">
        <v>0</v>
      </c>
      <c r="N369" s="116">
        <v>0</v>
      </c>
      <c r="O369" s="116">
        <v>0</v>
      </c>
      <c r="P369" s="117">
        <v>0</v>
      </c>
    </row>
    <row r="370" ht="14.5" spans="1:16">
      <c r="A370" s="104">
        <v>202202</v>
      </c>
      <c r="B370" s="60" t="s">
        <v>924</v>
      </c>
      <c r="C370" s="105" t="s">
        <v>619</v>
      </c>
      <c r="D370" s="105" t="s">
        <v>587</v>
      </c>
      <c r="E370" s="105" t="s">
        <v>925</v>
      </c>
      <c r="F370" s="105" t="s">
        <v>908</v>
      </c>
      <c r="G370" s="106" t="s">
        <v>891</v>
      </c>
      <c r="H370" s="105" t="s">
        <v>623</v>
      </c>
      <c r="I370" s="105" t="s">
        <v>892</v>
      </c>
      <c r="J370" s="116">
        <v>1900</v>
      </c>
      <c r="K370" s="116">
        <v>2707.64</v>
      </c>
      <c r="L370" s="116">
        <v>0</v>
      </c>
      <c r="M370" s="116">
        <v>0</v>
      </c>
      <c r="N370" s="116">
        <v>0</v>
      </c>
      <c r="O370" s="116">
        <v>0</v>
      </c>
      <c r="P370" s="117">
        <v>0</v>
      </c>
    </row>
    <row r="371" ht="14.5" spans="1:16">
      <c r="A371" s="104">
        <v>202202</v>
      </c>
      <c r="B371" s="60" t="s">
        <v>926</v>
      </c>
      <c r="C371" s="105" t="s">
        <v>619</v>
      </c>
      <c r="D371" s="105" t="s">
        <v>587</v>
      </c>
      <c r="E371" s="105" t="s">
        <v>927</v>
      </c>
      <c r="F371" s="105" t="s">
        <v>890</v>
      </c>
      <c r="G371" s="106" t="s">
        <v>891</v>
      </c>
      <c r="H371" s="105" t="s">
        <v>623</v>
      </c>
      <c r="I371" s="105" t="s">
        <v>892</v>
      </c>
      <c r="J371" s="116">
        <v>1900</v>
      </c>
      <c r="K371" s="116">
        <v>3429.83</v>
      </c>
      <c r="L371" s="116">
        <v>0</v>
      </c>
      <c r="M371" s="116">
        <v>0</v>
      </c>
      <c r="N371" s="116">
        <v>0</v>
      </c>
      <c r="O371" s="116">
        <v>0</v>
      </c>
      <c r="P371" s="117">
        <v>0</v>
      </c>
    </row>
    <row r="372" ht="14.5" spans="1:16">
      <c r="A372" s="104">
        <v>202202</v>
      </c>
      <c r="B372" s="60" t="s">
        <v>928</v>
      </c>
      <c r="C372" s="105" t="s">
        <v>619</v>
      </c>
      <c r="D372" s="105" t="s">
        <v>587</v>
      </c>
      <c r="E372" s="105" t="s">
        <v>929</v>
      </c>
      <c r="F372" s="105" t="s">
        <v>890</v>
      </c>
      <c r="G372" s="106" t="s">
        <v>891</v>
      </c>
      <c r="H372" s="105" t="s">
        <v>623</v>
      </c>
      <c r="I372" s="105" t="s">
        <v>892</v>
      </c>
      <c r="J372" s="116">
        <v>1900</v>
      </c>
      <c r="K372" s="116">
        <v>3580.56</v>
      </c>
      <c r="L372" s="116">
        <v>0</v>
      </c>
      <c r="M372" s="116">
        <v>0</v>
      </c>
      <c r="N372" s="116">
        <v>0</v>
      </c>
      <c r="O372" s="116">
        <v>0</v>
      </c>
      <c r="P372" s="117">
        <v>0</v>
      </c>
    </row>
    <row r="373" ht="14.5" spans="1:16">
      <c r="A373" s="104">
        <v>202202</v>
      </c>
      <c r="B373" s="60" t="s">
        <v>311</v>
      </c>
      <c r="C373" s="105" t="s">
        <v>866</v>
      </c>
      <c r="D373" s="105" t="s">
        <v>587</v>
      </c>
      <c r="E373" s="105" t="s">
        <v>930</v>
      </c>
      <c r="F373" s="105" t="s">
        <v>931</v>
      </c>
      <c r="G373" s="106" t="s">
        <v>932</v>
      </c>
      <c r="H373" s="105">
        <v>0</v>
      </c>
      <c r="I373" s="105" t="s">
        <v>591</v>
      </c>
      <c r="J373" s="116">
        <v>2422</v>
      </c>
      <c r="K373" s="116">
        <v>5937.33</v>
      </c>
      <c r="L373" s="116">
        <v>316.64</v>
      </c>
      <c r="M373" s="116">
        <v>84.39</v>
      </c>
      <c r="N373" s="116">
        <v>3.8</v>
      </c>
      <c r="O373" s="116">
        <v>0</v>
      </c>
      <c r="P373" s="117">
        <f t="shared" ref="P373:P380" si="10">1900*0.1%</f>
        <v>1.9</v>
      </c>
    </row>
    <row r="374" ht="14.5" spans="1:16">
      <c r="A374" s="104">
        <v>202202</v>
      </c>
      <c r="B374" s="60" t="s">
        <v>327</v>
      </c>
      <c r="C374" s="105" t="s">
        <v>619</v>
      </c>
      <c r="D374" s="105" t="s">
        <v>587</v>
      </c>
      <c r="E374" s="105" t="s">
        <v>933</v>
      </c>
      <c r="F374" s="105" t="s">
        <v>686</v>
      </c>
      <c r="G374" s="106" t="s">
        <v>934</v>
      </c>
      <c r="H374" s="105" t="s">
        <v>623</v>
      </c>
      <c r="I374" s="105" t="s">
        <v>591</v>
      </c>
      <c r="J374" s="116">
        <v>2120</v>
      </c>
      <c r="K374" s="116">
        <v>5730.7</v>
      </c>
      <c r="L374" s="116">
        <v>316.64</v>
      </c>
      <c r="M374" s="116">
        <v>84.39</v>
      </c>
      <c r="N374" s="116">
        <v>3.8</v>
      </c>
      <c r="O374" s="116">
        <v>0</v>
      </c>
      <c r="P374" s="117">
        <f t="shared" si="10"/>
        <v>1.9</v>
      </c>
    </row>
    <row r="375" ht="14.5" spans="1:16">
      <c r="A375" s="104">
        <v>202202</v>
      </c>
      <c r="B375" s="60" t="s">
        <v>291</v>
      </c>
      <c r="C375" s="105" t="s">
        <v>866</v>
      </c>
      <c r="D375" s="105" t="s">
        <v>587</v>
      </c>
      <c r="E375" s="105" t="s">
        <v>935</v>
      </c>
      <c r="F375" s="105" t="s">
        <v>936</v>
      </c>
      <c r="G375" s="106" t="s">
        <v>937</v>
      </c>
      <c r="H375" s="105">
        <v>0</v>
      </c>
      <c r="I375" s="105" t="s">
        <v>591</v>
      </c>
      <c r="J375" s="116">
        <v>4800</v>
      </c>
      <c r="K375" s="116">
        <v>12287.28</v>
      </c>
      <c r="L375" s="116">
        <v>316.64</v>
      </c>
      <c r="M375" s="116">
        <v>84.39</v>
      </c>
      <c r="N375" s="116">
        <v>3.8</v>
      </c>
      <c r="O375" s="116">
        <v>0</v>
      </c>
      <c r="P375" s="117">
        <f t="shared" si="10"/>
        <v>1.9</v>
      </c>
    </row>
    <row r="376" ht="14.5" spans="1:16">
      <c r="A376" s="104">
        <v>202202</v>
      </c>
      <c r="B376" s="60" t="s">
        <v>429</v>
      </c>
      <c r="C376" s="105" t="s">
        <v>570</v>
      </c>
      <c r="D376" s="105" t="s">
        <v>587</v>
      </c>
      <c r="E376" s="105" t="s">
        <v>938</v>
      </c>
      <c r="F376" s="105" t="s">
        <v>939</v>
      </c>
      <c r="G376" s="106" t="s">
        <v>937</v>
      </c>
      <c r="H376" s="105">
        <v>0</v>
      </c>
      <c r="I376" s="105" t="s">
        <v>591</v>
      </c>
      <c r="J376" s="116">
        <v>1900</v>
      </c>
      <c r="K376" s="116">
        <v>4521.98</v>
      </c>
      <c r="L376" s="116">
        <v>316.64</v>
      </c>
      <c r="M376" s="116">
        <v>84.39</v>
      </c>
      <c r="N376" s="116">
        <v>3.8</v>
      </c>
      <c r="O376" s="116">
        <v>0</v>
      </c>
      <c r="P376" s="117">
        <f t="shared" si="10"/>
        <v>1.9</v>
      </c>
    </row>
    <row r="377" ht="14.5" spans="1:16">
      <c r="A377" s="104">
        <v>202202</v>
      </c>
      <c r="B377" s="60" t="s">
        <v>391</v>
      </c>
      <c r="C377" s="105" t="s">
        <v>580</v>
      </c>
      <c r="D377" s="105" t="s">
        <v>587</v>
      </c>
      <c r="E377" s="105" t="s">
        <v>940</v>
      </c>
      <c r="F377" s="105" t="s">
        <v>941</v>
      </c>
      <c r="G377" s="106" t="s">
        <v>942</v>
      </c>
      <c r="H377" s="105">
        <v>0</v>
      </c>
      <c r="I377" s="105" t="s">
        <v>591</v>
      </c>
      <c r="J377" s="116">
        <v>4738</v>
      </c>
      <c r="K377" s="116">
        <v>10673.9</v>
      </c>
      <c r="L377" s="116">
        <v>316.64</v>
      </c>
      <c r="M377" s="116">
        <v>84.39</v>
      </c>
      <c r="N377" s="116">
        <v>3.8</v>
      </c>
      <c r="O377" s="116">
        <v>0</v>
      </c>
      <c r="P377" s="117">
        <f t="shared" si="10"/>
        <v>1.9</v>
      </c>
    </row>
    <row r="378" ht="14.5" spans="1:16">
      <c r="A378" s="104">
        <v>202202</v>
      </c>
      <c r="B378" s="60" t="s">
        <v>333</v>
      </c>
      <c r="C378" s="105" t="s">
        <v>575</v>
      </c>
      <c r="D378" s="105" t="s">
        <v>587</v>
      </c>
      <c r="E378" s="105" t="s">
        <v>943</v>
      </c>
      <c r="F378" s="105" t="s">
        <v>944</v>
      </c>
      <c r="G378" s="106" t="s">
        <v>945</v>
      </c>
      <c r="H378" s="105">
        <v>0</v>
      </c>
      <c r="I378" s="105" t="s">
        <v>591</v>
      </c>
      <c r="J378" s="116">
        <v>2532</v>
      </c>
      <c r="K378" s="116">
        <v>6852.83</v>
      </c>
      <c r="L378" s="116">
        <v>316.64</v>
      </c>
      <c r="M378" s="116">
        <v>84.39</v>
      </c>
      <c r="N378" s="116">
        <v>3.8</v>
      </c>
      <c r="O378" s="116">
        <v>0</v>
      </c>
      <c r="P378" s="117">
        <f t="shared" si="10"/>
        <v>1.9</v>
      </c>
    </row>
    <row r="379" ht="14.5" spans="1:16">
      <c r="A379" s="104">
        <v>202202</v>
      </c>
      <c r="B379" s="60" t="s">
        <v>381</v>
      </c>
      <c r="C379" s="105" t="s">
        <v>619</v>
      </c>
      <c r="D379" s="105" t="s">
        <v>587</v>
      </c>
      <c r="E379" s="105" t="s">
        <v>946</v>
      </c>
      <c r="F379" s="105" t="s">
        <v>686</v>
      </c>
      <c r="G379" s="106" t="s">
        <v>947</v>
      </c>
      <c r="H379" s="105" t="s">
        <v>623</v>
      </c>
      <c r="I379" s="105" t="s">
        <v>591</v>
      </c>
      <c r="J379" s="116">
        <v>2120</v>
      </c>
      <c r="K379" s="116">
        <v>4787.31</v>
      </c>
      <c r="L379" s="116">
        <v>316.64</v>
      </c>
      <c r="M379" s="116">
        <v>84.39</v>
      </c>
      <c r="N379" s="116">
        <v>3.8</v>
      </c>
      <c r="O379" s="116">
        <v>0</v>
      </c>
      <c r="P379" s="117">
        <f t="shared" si="10"/>
        <v>1.9</v>
      </c>
    </row>
    <row r="380" ht="14.5" spans="1:16">
      <c r="A380" s="104">
        <v>202202</v>
      </c>
      <c r="B380" s="60" t="s">
        <v>317</v>
      </c>
      <c r="C380" s="105" t="s">
        <v>619</v>
      </c>
      <c r="D380" s="105" t="s">
        <v>587</v>
      </c>
      <c r="E380" s="105" t="s">
        <v>948</v>
      </c>
      <c r="F380" s="105" t="s">
        <v>686</v>
      </c>
      <c r="G380" s="106" t="s">
        <v>949</v>
      </c>
      <c r="H380" s="105" t="s">
        <v>623</v>
      </c>
      <c r="I380" s="105" t="s">
        <v>591</v>
      </c>
      <c r="J380" s="116">
        <v>2120</v>
      </c>
      <c r="K380" s="116">
        <v>5854.1</v>
      </c>
      <c r="L380" s="116">
        <v>316.64</v>
      </c>
      <c r="M380" s="116">
        <v>84.39</v>
      </c>
      <c r="N380" s="116">
        <v>3.8</v>
      </c>
      <c r="O380" s="116">
        <v>0</v>
      </c>
      <c r="P380" s="117">
        <f t="shared" si="10"/>
        <v>1.9</v>
      </c>
    </row>
    <row r="381" ht="14.5" spans="1:16">
      <c r="A381" s="104">
        <v>202202</v>
      </c>
      <c r="B381" s="60" t="s">
        <v>382</v>
      </c>
      <c r="C381" s="105" t="s">
        <v>619</v>
      </c>
      <c r="D381" s="105" t="s">
        <v>587</v>
      </c>
      <c r="E381" s="105" t="s">
        <v>950</v>
      </c>
      <c r="F381" s="105" t="s">
        <v>908</v>
      </c>
      <c r="G381" s="106" t="s">
        <v>951</v>
      </c>
      <c r="H381" s="105" t="s">
        <v>623</v>
      </c>
      <c r="I381" s="105" t="s">
        <v>892</v>
      </c>
      <c r="J381" s="116">
        <v>1900</v>
      </c>
      <c r="K381" s="116">
        <v>2698.65</v>
      </c>
      <c r="L381" s="116">
        <v>0</v>
      </c>
      <c r="M381" s="116">
        <v>0</v>
      </c>
      <c r="N381" s="116">
        <v>0</v>
      </c>
      <c r="O381" s="116">
        <v>0</v>
      </c>
      <c r="P381" s="117">
        <v>0</v>
      </c>
    </row>
    <row r="382" ht="14.5" spans="1:16">
      <c r="A382" s="104">
        <v>202202</v>
      </c>
      <c r="B382" s="60" t="s">
        <v>954</v>
      </c>
      <c r="C382" s="105" t="s">
        <v>619</v>
      </c>
      <c r="D382" s="105" t="s">
        <v>587</v>
      </c>
      <c r="E382" s="105" t="s">
        <v>955</v>
      </c>
      <c r="F382" s="105" t="s">
        <v>890</v>
      </c>
      <c r="G382" s="106" t="s">
        <v>951</v>
      </c>
      <c r="H382" s="105" t="s">
        <v>623</v>
      </c>
      <c r="I382" s="105" t="s">
        <v>892</v>
      </c>
      <c r="J382" s="116">
        <v>1900</v>
      </c>
      <c r="K382" s="116">
        <v>3416.81</v>
      </c>
      <c r="L382" s="116">
        <v>0</v>
      </c>
      <c r="M382" s="116">
        <v>0</v>
      </c>
      <c r="N382" s="116">
        <v>0</v>
      </c>
      <c r="O382" s="116">
        <v>0</v>
      </c>
      <c r="P382" s="117">
        <v>0</v>
      </c>
    </row>
    <row r="383" ht="14.5" spans="1:16">
      <c r="A383" s="104">
        <v>202202</v>
      </c>
      <c r="B383" s="60" t="s">
        <v>960</v>
      </c>
      <c r="C383" s="105" t="s">
        <v>619</v>
      </c>
      <c r="D383" s="105" t="s">
        <v>587</v>
      </c>
      <c r="E383" s="105" t="s">
        <v>961</v>
      </c>
      <c r="F383" s="105" t="s">
        <v>890</v>
      </c>
      <c r="G383" s="106" t="s">
        <v>951</v>
      </c>
      <c r="H383" s="105" t="s">
        <v>623</v>
      </c>
      <c r="I383" s="105" t="s">
        <v>892</v>
      </c>
      <c r="J383" s="116">
        <v>1900</v>
      </c>
      <c r="K383" s="116">
        <v>2953.09</v>
      </c>
      <c r="L383" s="116">
        <v>0</v>
      </c>
      <c r="M383" s="116">
        <v>0</v>
      </c>
      <c r="N383" s="116">
        <v>0</v>
      </c>
      <c r="O383" s="116">
        <v>0</v>
      </c>
      <c r="P383" s="117">
        <v>0</v>
      </c>
    </row>
    <row r="384" ht="14.5" spans="1:16">
      <c r="A384" s="104">
        <v>202202</v>
      </c>
      <c r="B384" s="60" t="s">
        <v>303</v>
      </c>
      <c r="C384" s="105" t="s">
        <v>619</v>
      </c>
      <c r="D384" s="105" t="s">
        <v>587</v>
      </c>
      <c r="E384" s="105" t="s">
        <v>962</v>
      </c>
      <c r="F384" s="105" t="s">
        <v>890</v>
      </c>
      <c r="G384" s="106" t="s">
        <v>951</v>
      </c>
      <c r="H384" s="105" t="s">
        <v>623</v>
      </c>
      <c r="I384" s="105" t="s">
        <v>892</v>
      </c>
      <c r="J384" s="116">
        <v>1900</v>
      </c>
      <c r="K384" s="116">
        <v>3622.53</v>
      </c>
      <c r="L384" s="116">
        <v>0</v>
      </c>
      <c r="M384" s="116">
        <v>0</v>
      </c>
      <c r="N384" s="116">
        <v>0</v>
      </c>
      <c r="O384" s="116">
        <v>0</v>
      </c>
      <c r="P384" s="117">
        <v>0</v>
      </c>
    </row>
    <row r="385" ht="14.5" spans="1:16">
      <c r="A385" s="104">
        <v>202202</v>
      </c>
      <c r="B385" s="60" t="s">
        <v>963</v>
      </c>
      <c r="C385" s="105" t="s">
        <v>619</v>
      </c>
      <c r="D385" s="105" t="s">
        <v>587</v>
      </c>
      <c r="E385" s="105" t="s">
        <v>964</v>
      </c>
      <c r="F385" s="105" t="s">
        <v>890</v>
      </c>
      <c r="G385" s="106" t="s">
        <v>951</v>
      </c>
      <c r="H385" s="105" t="s">
        <v>623</v>
      </c>
      <c r="I385" s="105" t="s">
        <v>892</v>
      </c>
      <c r="J385" s="116">
        <v>1900</v>
      </c>
      <c r="K385" s="116">
        <v>2986.92</v>
      </c>
      <c r="L385" s="116">
        <v>0</v>
      </c>
      <c r="M385" s="116">
        <v>0</v>
      </c>
      <c r="N385" s="116">
        <v>0</v>
      </c>
      <c r="O385" s="116">
        <v>0</v>
      </c>
      <c r="P385" s="117">
        <v>0</v>
      </c>
    </row>
    <row r="386" ht="14.5" spans="1:16">
      <c r="A386" s="104">
        <v>202202</v>
      </c>
      <c r="B386" s="60" t="s">
        <v>965</v>
      </c>
      <c r="C386" s="105" t="s">
        <v>619</v>
      </c>
      <c r="D386" s="105" t="s">
        <v>587</v>
      </c>
      <c r="E386" s="105" t="s">
        <v>966</v>
      </c>
      <c r="F386" s="105" t="s">
        <v>890</v>
      </c>
      <c r="G386" s="106" t="s">
        <v>951</v>
      </c>
      <c r="H386" s="105" t="s">
        <v>623</v>
      </c>
      <c r="I386" s="105" t="s">
        <v>892</v>
      </c>
      <c r="J386" s="116">
        <v>1900</v>
      </c>
      <c r="K386" s="116">
        <v>1405.04</v>
      </c>
      <c r="L386" s="116">
        <v>0</v>
      </c>
      <c r="M386" s="116">
        <v>0</v>
      </c>
      <c r="N386" s="116">
        <v>0</v>
      </c>
      <c r="O386" s="116">
        <v>0</v>
      </c>
      <c r="P386" s="117">
        <v>0</v>
      </c>
    </row>
    <row r="387" ht="14.5" spans="1:16">
      <c r="A387" s="104">
        <v>202202</v>
      </c>
      <c r="B387" s="60" t="s">
        <v>373</v>
      </c>
      <c r="C387" s="105" t="s">
        <v>619</v>
      </c>
      <c r="D387" s="105" t="s">
        <v>587</v>
      </c>
      <c r="E387" s="105" t="s">
        <v>967</v>
      </c>
      <c r="F387" s="105" t="s">
        <v>890</v>
      </c>
      <c r="G387" s="106" t="s">
        <v>968</v>
      </c>
      <c r="H387" s="105" t="s">
        <v>623</v>
      </c>
      <c r="I387" s="105" t="s">
        <v>892</v>
      </c>
      <c r="J387" s="116">
        <v>1900</v>
      </c>
      <c r="K387" s="116">
        <v>3017.01</v>
      </c>
      <c r="L387" s="116">
        <v>0</v>
      </c>
      <c r="M387" s="116">
        <v>0</v>
      </c>
      <c r="N387" s="116">
        <v>0</v>
      </c>
      <c r="O387" s="116">
        <v>0</v>
      </c>
      <c r="P387" s="117">
        <v>0</v>
      </c>
    </row>
    <row r="388" ht="14.5" spans="1:16">
      <c r="A388" s="104">
        <v>202202</v>
      </c>
      <c r="B388" s="60" t="s">
        <v>969</v>
      </c>
      <c r="C388" s="105" t="s">
        <v>619</v>
      </c>
      <c r="D388" s="105" t="s">
        <v>587</v>
      </c>
      <c r="E388" s="105" t="s">
        <v>970</v>
      </c>
      <c r="F388" s="105" t="s">
        <v>890</v>
      </c>
      <c r="G388" s="106" t="s">
        <v>971</v>
      </c>
      <c r="H388" s="105" t="s">
        <v>623</v>
      </c>
      <c r="I388" s="105" t="s">
        <v>892</v>
      </c>
      <c r="J388" s="116">
        <v>1900</v>
      </c>
      <c r="K388" s="116">
        <v>2209.88</v>
      </c>
      <c r="L388" s="116">
        <v>0</v>
      </c>
      <c r="M388" s="116">
        <v>0</v>
      </c>
      <c r="N388" s="116">
        <v>0</v>
      </c>
      <c r="O388" s="116">
        <v>0</v>
      </c>
      <c r="P388" s="117">
        <v>0</v>
      </c>
    </row>
    <row r="389" ht="14.5" spans="1:16">
      <c r="A389" s="104">
        <v>202202</v>
      </c>
      <c r="B389" s="60" t="s">
        <v>257</v>
      </c>
      <c r="C389" s="105" t="s">
        <v>580</v>
      </c>
      <c r="D389" s="105" t="s">
        <v>587</v>
      </c>
      <c r="E389" s="105" t="s">
        <v>972</v>
      </c>
      <c r="F389" s="105" t="s">
        <v>941</v>
      </c>
      <c r="G389" s="106" t="s">
        <v>971</v>
      </c>
      <c r="H389" s="105">
        <v>0</v>
      </c>
      <c r="I389" s="105" t="s">
        <v>591</v>
      </c>
      <c r="J389" s="116">
        <v>3730</v>
      </c>
      <c r="K389" s="116">
        <v>8483.4</v>
      </c>
      <c r="L389" s="116">
        <v>316.64</v>
      </c>
      <c r="M389" s="116">
        <v>84.39</v>
      </c>
      <c r="N389" s="116">
        <v>3.8</v>
      </c>
      <c r="O389" s="116">
        <v>95</v>
      </c>
      <c r="P389" s="117">
        <f t="shared" ref="P389:P400" si="11">1900*0.1%</f>
        <v>1.9</v>
      </c>
    </row>
    <row r="390" ht="14.5" spans="1:16">
      <c r="A390" s="104">
        <v>202202</v>
      </c>
      <c r="B390" s="60" t="s">
        <v>383</v>
      </c>
      <c r="C390" s="105" t="s">
        <v>580</v>
      </c>
      <c r="D390" s="105" t="s">
        <v>587</v>
      </c>
      <c r="E390" s="105" t="s">
        <v>973</v>
      </c>
      <c r="F390" s="105" t="s">
        <v>698</v>
      </c>
      <c r="G390" s="106" t="s">
        <v>974</v>
      </c>
      <c r="H390" s="105">
        <v>0</v>
      </c>
      <c r="I390" s="105" t="s">
        <v>591</v>
      </c>
      <c r="J390" s="116">
        <v>3326</v>
      </c>
      <c r="K390" s="116">
        <v>7864.5</v>
      </c>
      <c r="L390" s="116">
        <v>316.64</v>
      </c>
      <c r="M390" s="116">
        <v>84.39</v>
      </c>
      <c r="N390" s="116">
        <v>3.8</v>
      </c>
      <c r="O390" s="116">
        <v>0</v>
      </c>
      <c r="P390" s="117">
        <f t="shared" si="11"/>
        <v>1.9</v>
      </c>
    </row>
    <row r="391" ht="14.5" spans="1:16">
      <c r="A391" s="104">
        <v>202202</v>
      </c>
      <c r="B391" s="60" t="s">
        <v>213</v>
      </c>
      <c r="C391" s="105" t="s">
        <v>580</v>
      </c>
      <c r="D391" s="105" t="s">
        <v>587</v>
      </c>
      <c r="E391" s="105" t="s">
        <v>975</v>
      </c>
      <c r="F391" s="105" t="s">
        <v>941</v>
      </c>
      <c r="G391" s="106" t="s">
        <v>976</v>
      </c>
      <c r="H391" s="105">
        <v>0</v>
      </c>
      <c r="I391" s="105" t="s">
        <v>591</v>
      </c>
      <c r="J391" s="116">
        <v>4738</v>
      </c>
      <c r="K391" s="116">
        <v>11038.9</v>
      </c>
      <c r="L391" s="116">
        <v>316.64</v>
      </c>
      <c r="M391" s="116">
        <v>84.39</v>
      </c>
      <c r="N391" s="116">
        <v>3.8</v>
      </c>
      <c r="O391" s="116">
        <v>0</v>
      </c>
      <c r="P391" s="117">
        <f t="shared" si="11"/>
        <v>1.9</v>
      </c>
    </row>
    <row r="392" ht="14.5" spans="1:16">
      <c r="A392" s="104">
        <v>202202</v>
      </c>
      <c r="B392" s="60" t="s">
        <v>329</v>
      </c>
      <c r="C392" s="105" t="s">
        <v>580</v>
      </c>
      <c r="D392" s="105" t="s">
        <v>587</v>
      </c>
      <c r="E392" s="105" t="s">
        <v>977</v>
      </c>
      <c r="F392" s="105" t="s">
        <v>698</v>
      </c>
      <c r="G392" s="106" t="s">
        <v>976</v>
      </c>
      <c r="H392" s="105">
        <v>0</v>
      </c>
      <c r="I392" s="105" t="s">
        <v>591</v>
      </c>
      <c r="J392" s="116">
        <v>3730</v>
      </c>
      <c r="K392" s="116">
        <v>8790.8</v>
      </c>
      <c r="L392" s="116">
        <v>316.64</v>
      </c>
      <c r="M392" s="116">
        <v>84.39</v>
      </c>
      <c r="N392" s="116">
        <v>3.8</v>
      </c>
      <c r="O392" s="116">
        <v>0</v>
      </c>
      <c r="P392" s="117">
        <f t="shared" si="11"/>
        <v>1.9</v>
      </c>
    </row>
    <row r="393" spans="1:16">
      <c r="A393" s="104">
        <v>202202</v>
      </c>
      <c r="B393" s="121" t="s">
        <v>984</v>
      </c>
      <c r="C393" s="105" t="s">
        <v>570</v>
      </c>
      <c r="D393" s="105" t="s">
        <v>764</v>
      </c>
      <c r="E393" s="105" t="s">
        <v>985</v>
      </c>
      <c r="F393" s="105" t="s">
        <v>986</v>
      </c>
      <c r="G393" s="106" t="s">
        <v>987</v>
      </c>
      <c r="H393" s="105">
        <v>0</v>
      </c>
      <c r="I393" s="105">
        <v>0</v>
      </c>
      <c r="J393" s="116">
        <v>32000</v>
      </c>
      <c r="K393" s="116">
        <v>32000</v>
      </c>
      <c r="L393" s="116">
        <v>316.64</v>
      </c>
      <c r="M393" s="116">
        <v>84.39</v>
      </c>
      <c r="N393" s="116">
        <v>3.8</v>
      </c>
      <c r="O393" s="116">
        <v>0</v>
      </c>
      <c r="P393" s="117">
        <f t="shared" si="11"/>
        <v>1.9</v>
      </c>
    </row>
    <row r="394" ht="14.5" spans="1:16">
      <c r="A394" s="104">
        <v>202202</v>
      </c>
      <c r="B394" s="60" t="s">
        <v>262</v>
      </c>
      <c r="C394" s="105" t="s">
        <v>625</v>
      </c>
      <c r="D394" s="105" t="s">
        <v>587</v>
      </c>
      <c r="E394" s="105" t="s">
        <v>988</v>
      </c>
      <c r="F394" s="105" t="s">
        <v>989</v>
      </c>
      <c r="G394" s="106" t="s">
        <v>987</v>
      </c>
      <c r="H394" s="105">
        <v>0</v>
      </c>
      <c r="I394" s="105">
        <v>0</v>
      </c>
      <c r="J394" s="116">
        <v>3181</v>
      </c>
      <c r="K394" s="116">
        <v>8026.53</v>
      </c>
      <c r="L394" s="116">
        <v>316.64</v>
      </c>
      <c r="M394" s="116">
        <v>84.39</v>
      </c>
      <c r="N394" s="116">
        <v>3.8</v>
      </c>
      <c r="O394" s="116">
        <v>0</v>
      </c>
      <c r="P394" s="117">
        <f t="shared" si="11"/>
        <v>1.9</v>
      </c>
    </row>
    <row r="395" ht="14.5" spans="1:16">
      <c r="A395" s="104">
        <v>202202</v>
      </c>
      <c r="B395" s="62" t="s">
        <v>990</v>
      </c>
      <c r="C395" s="105" t="s">
        <v>619</v>
      </c>
      <c r="D395" s="105" t="s">
        <v>587</v>
      </c>
      <c r="E395" s="105" t="s">
        <v>991</v>
      </c>
      <c r="F395" s="105" t="s">
        <v>992</v>
      </c>
      <c r="G395" s="106" t="s">
        <v>775</v>
      </c>
      <c r="H395" s="105">
        <v>0</v>
      </c>
      <c r="I395" s="105">
        <v>0</v>
      </c>
      <c r="J395" s="116">
        <v>1900</v>
      </c>
      <c r="K395" s="116">
        <v>5530.61</v>
      </c>
      <c r="L395" s="116">
        <v>316.64</v>
      </c>
      <c r="M395" s="116">
        <v>84.39</v>
      </c>
      <c r="N395" s="116">
        <v>3.8</v>
      </c>
      <c r="O395" s="116">
        <v>0</v>
      </c>
      <c r="P395" s="117">
        <f t="shared" si="11"/>
        <v>1.9</v>
      </c>
    </row>
    <row r="396" ht="14.5" spans="1:16">
      <c r="A396" s="104">
        <v>202202</v>
      </c>
      <c r="B396" s="62" t="s">
        <v>312</v>
      </c>
      <c r="C396" s="105" t="s">
        <v>580</v>
      </c>
      <c r="D396" s="105" t="s">
        <v>587</v>
      </c>
      <c r="E396" s="105" t="s">
        <v>993</v>
      </c>
      <c r="F396" s="105" t="s">
        <v>994</v>
      </c>
      <c r="G396" s="106" t="s">
        <v>995</v>
      </c>
      <c r="H396" s="105">
        <v>0</v>
      </c>
      <c r="I396" s="105" t="s">
        <v>591</v>
      </c>
      <c r="J396" s="116">
        <v>2311</v>
      </c>
      <c r="K396" s="116">
        <v>5676.05</v>
      </c>
      <c r="L396" s="116">
        <v>316.64</v>
      </c>
      <c r="M396" s="116">
        <v>84.39</v>
      </c>
      <c r="N396" s="116">
        <v>3.8</v>
      </c>
      <c r="O396" s="116">
        <v>0</v>
      </c>
      <c r="P396" s="117">
        <f t="shared" si="11"/>
        <v>1.9</v>
      </c>
    </row>
    <row r="397" ht="14.5" spans="1:16">
      <c r="A397" s="104">
        <v>202202</v>
      </c>
      <c r="B397" s="62" t="s">
        <v>270</v>
      </c>
      <c r="C397" s="105" t="s">
        <v>661</v>
      </c>
      <c r="D397" s="105" t="s">
        <v>587</v>
      </c>
      <c r="E397" s="105" t="s">
        <v>996</v>
      </c>
      <c r="F397" s="105" t="s">
        <v>997</v>
      </c>
      <c r="G397" s="106" t="s">
        <v>995</v>
      </c>
      <c r="H397" s="105">
        <v>0</v>
      </c>
      <c r="I397" s="105" t="s">
        <v>591</v>
      </c>
      <c r="J397" s="116">
        <v>2642</v>
      </c>
      <c r="K397" s="116">
        <v>6477.75</v>
      </c>
      <c r="L397" s="116">
        <v>316.64</v>
      </c>
      <c r="M397" s="116">
        <v>84.39</v>
      </c>
      <c r="N397" s="116">
        <v>3.8</v>
      </c>
      <c r="O397" s="116">
        <v>0</v>
      </c>
      <c r="P397" s="117">
        <f t="shared" si="11"/>
        <v>1.9</v>
      </c>
    </row>
    <row r="398" ht="14.5" spans="1:16">
      <c r="A398" s="104">
        <v>202202</v>
      </c>
      <c r="B398" s="62" t="s">
        <v>998</v>
      </c>
      <c r="C398" s="105" t="s">
        <v>619</v>
      </c>
      <c r="D398" s="105" t="s">
        <v>576</v>
      </c>
      <c r="E398" s="105" t="s">
        <v>999</v>
      </c>
      <c r="F398" s="105" t="s">
        <v>1000</v>
      </c>
      <c r="G398" s="106">
        <v>44501</v>
      </c>
      <c r="H398" s="105">
        <v>0</v>
      </c>
      <c r="I398" s="105">
        <v>0</v>
      </c>
      <c r="J398" s="116">
        <v>30000</v>
      </c>
      <c r="K398" s="116">
        <v>30100</v>
      </c>
      <c r="L398" s="116">
        <v>316.64</v>
      </c>
      <c r="M398" s="116">
        <v>84.39</v>
      </c>
      <c r="N398" s="116">
        <v>3.8</v>
      </c>
      <c r="O398" s="116">
        <v>0</v>
      </c>
      <c r="P398" s="117">
        <f t="shared" si="11"/>
        <v>1.9</v>
      </c>
    </row>
    <row r="399" ht="14.5" spans="1:16">
      <c r="A399" s="104">
        <v>202202</v>
      </c>
      <c r="B399" s="62" t="s">
        <v>236</v>
      </c>
      <c r="C399" s="105" t="s">
        <v>575</v>
      </c>
      <c r="D399" s="105" t="s">
        <v>587</v>
      </c>
      <c r="E399" s="105" t="s">
        <v>1001</v>
      </c>
      <c r="F399" s="105" t="s">
        <v>1002</v>
      </c>
      <c r="G399" s="106" t="s">
        <v>1003</v>
      </c>
      <c r="H399" s="105">
        <v>0</v>
      </c>
      <c r="I399" s="105" t="s">
        <v>591</v>
      </c>
      <c r="J399" s="116">
        <v>3850</v>
      </c>
      <c r="K399" s="116">
        <v>9689.85</v>
      </c>
      <c r="L399" s="116">
        <v>316.64</v>
      </c>
      <c r="M399" s="116">
        <v>84.39</v>
      </c>
      <c r="N399" s="116">
        <v>3.8</v>
      </c>
      <c r="O399" s="116">
        <v>0</v>
      </c>
      <c r="P399" s="117">
        <f t="shared" si="11"/>
        <v>1.9</v>
      </c>
    </row>
    <row r="400" ht="14.5" spans="1:16">
      <c r="A400" s="104">
        <v>202202</v>
      </c>
      <c r="B400" s="62" t="s">
        <v>296</v>
      </c>
      <c r="C400" s="105" t="s">
        <v>619</v>
      </c>
      <c r="D400" s="105" t="s">
        <v>587</v>
      </c>
      <c r="E400" s="105" t="s">
        <v>1004</v>
      </c>
      <c r="F400" s="105" t="s">
        <v>1005</v>
      </c>
      <c r="G400" s="106" t="s">
        <v>1006</v>
      </c>
      <c r="H400" s="105">
        <v>0</v>
      </c>
      <c r="I400" s="105" t="s">
        <v>591</v>
      </c>
      <c r="J400" s="116">
        <v>1900</v>
      </c>
      <c r="K400" s="116">
        <v>5494.81</v>
      </c>
      <c r="L400" s="116">
        <v>316.64</v>
      </c>
      <c r="M400" s="116">
        <v>84.39</v>
      </c>
      <c r="N400" s="116">
        <v>3.8</v>
      </c>
      <c r="O400" s="116">
        <v>0</v>
      </c>
      <c r="P400" s="117">
        <f t="shared" si="11"/>
        <v>1.9</v>
      </c>
    </row>
    <row r="401" ht="14.5" spans="1:16">
      <c r="A401" s="104">
        <v>202202</v>
      </c>
      <c r="B401" s="62" t="s">
        <v>1155</v>
      </c>
      <c r="C401" s="105" t="s">
        <v>619</v>
      </c>
      <c r="D401" s="105" t="s">
        <v>587</v>
      </c>
      <c r="E401" s="105" t="s">
        <v>1156</v>
      </c>
      <c r="F401" s="105" t="s">
        <v>886</v>
      </c>
      <c r="G401" s="106" t="s">
        <v>1157</v>
      </c>
      <c r="H401" s="105" t="s">
        <v>623</v>
      </c>
      <c r="I401" s="105">
        <v>0</v>
      </c>
      <c r="J401" s="116">
        <v>1900</v>
      </c>
      <c r="K401" s="116">
        <v>2023.74</v>
      </c>
      <c r="L401" s="116">
        <v>0</v>
      </c>
      <c r="M401" s="116">
        <v>0</v>
      </c>
      <c r="N401" s="116">
        <v>0</v>
      </c>
      <c r="O401" s="116">
        <v>0</v>
      </c>
      <c r="P401" s="117">
        <v>0</v>
      </c>
    </row>
    <row r="402" ht="14.5" spans="1:16">
      <c r="A402" s="104">
        <v>202202</v>
      </c>
      <c r="B402" s="122" t="s">
        <v>226</v>
      </c>
      <c r="C402" s="105" t="s">
        <v>619</v>
      </c>
      <c r="D402" s="105" t="s">
        <v>587</v>
      </c>
      <c r="E402" s="105" t="s">
        <v>1007</v>
      </c>
      <c r="F402" s="105" t="s">
        <v>875</v>
      </c>
      <c r="G402" s="106" t="s">
        <v>1008</v>
      </c>
      <c r="H402" s="105" t="s">
        <v>1009</v>
      </c>
      <c r="I402" s="105">
        <v>0</v>
      </c>
      <c r="J402" s="116">
        <v>2363</v>
      </c>
      <c r="K402" s="116">
        <v>6238.86</v>
      </c>
      <c r="L402" s="116">
        <v>316.64</v>
      </c>
      <c r="M402" s="116">
        <v>84.39</v>
      </c>
      <c r="N402" s="116">
        <v>3.8</v>
      </c>
      <c r="O402" s="116">
        <v>0</v>
      </c>
      <c r="P402" s="117">
        <f t="shared" ref="P402:P433" si="12">1900*0.1%</f>
        <v>1.9</v>
      </c>
    </row>
    <row r="403" ht="14.5" spans="1:16">
      <c r="A403" s="104">
        <v>202202</v>
      </c>
      <c r="B403" s="123" t="s">
        <v>242</v>
      </c>
      <c r="C403" s="105" t="s">
        <v>619</v>
      </c>
      <c r="D403" s="105" t="s">
        <v>587</v>
      </c>
      <c r="E403" s="105" t="s">
        <v>1010</v>
      </c>
      <c r="F403" s="105" t="s">
        <v>875</v>
      </c>
      <c r="G403" s="106" t="s">
        <v>1011</v>
      </c>
      <c r="H403" s="105" t="s">
        <v>1009</v>
      </c>
      <c r="I403" s="105">
        <v>0</v>
      </c>
      <c r="J403" s="116">
        <v>2363</v>
      </c>
      <c r="K403" s="116">
        <v>6450.01</v>
      </c>
      <c r="L403" s="116">
        <v>316.64</v>
      </c>
      <c r="M403" s="116">
        <v>84.39</v>
      </c>
      <c r="N403" s="116">
        <v>3.8</v>
      </c>
      <c r="O403" s="116">
        <v>0</v>
      </c>
      <c r="P403" s="117">
        <f t="shared" si="12"/>
        <v>1.9</v>
      </c>
    </row>
    <row r="404" ht="14.5" spans="1:16">
      <c r="A404" s="104">
        <v>202202</v>
      </c>
      <c r="B404" s="124" t="s">
        <v>281</v>
      </c>
      <c r="C404" s="105" t="s">
        <v>619</v>
      </c>
      <c r="D404" s="105" t="s">
        <v>587</v>
      </c>
      <c r="E404" s="105" t="s">
        <v>1012</v>
      </c>
      <c r="F404" s="105" t="s">
        <v>875</v>
      </c>
      <c r="G404" s="106" t="s">
        <v>756</v>
      </c>
      <c r="H404" s="105" t="s">
        <v>1009</v>
      </c>
      <c r="I404" s="105">
        <v>0</v>
      </c>
      <c r="J404" s="116">
        <v>2363</v>
      </c>
      <c r="K404" s="116">
        <v>5907.73</v>
      </c>
      <c r="L404" s="116">
        <v>316.64</v>
      </c>
      <c r="M404" s="116">
        <v>84.39</v>
      </c>
      <c r="N404" s="116">
        <v>3.8</v>
      </c>
      <c r="O404" s="116">
        <v>0</v>
      </c>
      <c r="P404" s="117">
        <f t="shared" si="12"/>
        <v>1.9</v>
      </c>
    </row>
    <row r="405" ht="14.5" spans="1:16">
      <c r="A405" s="104">
        <v>202202</v>
      </c>
      <c r="B405" s="125" t="s">
        <v>294</v>
      </c>
      <c r="C405" s="105" t="s">
        <v>619</v>
      </c>
      <c r="D405" s="105" t="s">
        <v>587</v>
      </c>
      <c r="E405" s="105" t="s">
        <v>1013</v>
      </c>
      <c r="F405" s="105" t="s">
        <v>875</v>
      </c>
      <c r="G405" s="106" t="s">
        <v>1014</v>
      </c>
      <c r="H405" s="105" t="s">
        <v>1009</v>
      </c>
      <c r="I405" s="105">
        <v>0</v>
      </c>
      <c r="J405" s="116">
        <v>2363</v>
      </c>
      <c r="K405" s="116">
        <v>6137.12</v>
      </c>
      <c r="L405" s="116">
        <v>316.64</v>
      </c>
      <c r="M405" s="116">
        <v>84.39</v>
      </c>
      <c r="N405" s="116">
        <v>3.8</v>
      </c>
      <c r="O405" s="116">
        <v>0</v>
      </c>
      <c r="P405" s="117">
        <f t="shared" si="12"/>
        <v>1.9</v>
      </c>
    </row>
    <row r="406" ht="14.5" spans="1:16">
      <c r="A406" s="104">
        <v>202202</v>
      </c>
      <c r="B406" s="25" t="s">
        <v>239</v>
      </c>
      <c r="C406" s="105" t="s">
        <v>619</v>
      </c>
      <c r="D406" s="105" t="s">
        <v>587</v>
      </c>
      <c r="E406" s="105" t="s">
        <v>1015</v>
      </c>
      <c r="F406" s="105" t="s">
        <v>1016</v>
      </c>
      <c r="G406" s="106" t="s">
        <v>1017</v>
      </c>
      <c r="H406" s="105" t="s">
        <v>1018</v>
      </c>
      <c r="I406" s="105" t="s">
        <v>591</v>
      </c>
      <c r="J406" s="116">
        <v>2140</v>
      </c>
      <c r="K406" s="116">
        <v>2229.81</v>
      </c>
      <c r="L406" s="116">
        <v>316.64</v>
      </c>
      <c r="M406" s="116">
        <v>84.39</v>
      </c>
      <c r="N406" s="116">
        <v>3.8</v>
      </c>
      <c r="O406" s="116">
        <v>300</v>
      </c>
      <c r="P406" s="117">
        <f t="shared" si="12"/>
        <v>1.9</v>
      </c>
    </row>
    <row r="407" ht="14.5" spans="1:16">
      <c r="A407" s="104">
        <v>202202</v>
      </c>
      <c r="B407" s="28" t="s">
        <v>217</v>
      </c>
      <c r="C407" s="105" t="s">
        <v>619</v>
      </c>
      <c r="D407" s="105" t="s">
        <v>587</v>
      </c>
      <c r="E407" s="105" t="s">
        <v>1019</v>
      </c>
      <c r="F407" s="105" t="s">
        <v>1020</v>
      </c>
      <c r="G407" s="106" t="s">
        <v>1021</v>
      </c>
      <c r="H407" s="105" t="s">
        <v>1018</v>
      </c>
      <c r="I407" s="105">
        <v>0</v>
      </c>
      <c r="J407" s="116">
        <v>1900</v>
      </c>
      <c r="K407" s="116">
        <v>1541.99</v>
      </c>
      <c r="L407" s="116">
        <v>316.64</v>
      </c>
      <c r="M407" s="116">
        <v>84.39</v>
      </c>
      <c r="N407" s="116">
        <v>3.8</v>
      </c>
      <c r="O407" s="116">
        <v>0</v>
      </c>
      <c r="P407" s="117">
        <f t="shared" si="12"/>
        <v>1.9</v>
      </c>
    </row>
    <row r="408" ht="14.5" spans="1:16">
      <c r="A408" s="104">
        <v>202202</v>
      </c>
      <c r="B408" s="28" t="s">
        <v>271</v>
      </c>
      <c r="C408" s="105" t="s">
        <v>619</v>
      </c>
      <c r="D408" s="105" t="s">
        <v>587</v>
      </c>
      <c r="E408" s="105" t="s">
        <v>1022</v>
      </c>
      <c r="F408" s="105" t="s">
        <v>1023</v>
      </c>
      <c r="G408" s="106" t="s">
        <v>1024</v>
      </c>
      <c r="H408" s="105" t="s">
        <v>1018</v>
      </c>
      <c r="I408" s="105">
        <v>0</v>
      </c>
      <c r="J408" s="116">
        <v>1900</v>
      </c>
      <c r="K408" s="116">
        <v>2678.08</v>
      </c>
      <c r="L408" s="116">
        <v>316.64</v>
      </c>
      <c r="M408" s="116">
        <v>84.39</v>
      </c>
      <c r="N408" s="116">
        <v>3.8</v>
      </c>
      <c r="O408" s="116">
        <v>0</v>
      </c>
      <c r="P408" s="117">
        <f t="shared" si="12"/>
        <v>1.9</v>
      </c>
    </row>
    <row r="409" ht="14.5" spans="1:16">
      <c r="A409" s="104">
        <v>202202</v>
      </c>
      <c r="B409" s="28" t="s">
        <v>1025</v>
      </c>
      <c r="C409" s="105" t="s">
        <v>619</v>
      </c>
      <c r="D409" s="105" t="s">
        <v>587</v>
      </c>
      <c r="E409" s="105" t="s">
        <v>1026</v>
      </c>
      <c r="F409" s="105" t="s">
        <v>1027</v>
      </c>
      <c r="G409" s="106" t="s">
        <v>1028</v>
      </c>
      <c r="H409" s="105" t="s">
        <v>1018</v>
      </c>
      <c r="I409" s="105">
        <v>0</v>
      </c>
      <c r="J409" s="116">
        <v>1900</v>
      </c>
      <c r="K409" s="116">
        <v>2302.04</v>
      </c>
      <c r="L409" s="116">
        <v>316.64</v>
      </c>
      <c r="M409" s="116">
        <v>84.39</v>
      </c>
      <c r="N409" s="116">
        <v>3.8</v>
      </c>
      <c r="O409" s="116">
        <v>0</v>
      </c>
      <c r="P409" s="117">
        <f t="shared" si="12"/>
        <v>1.9</v>
      </c>
    </row>
    <row r="410" ht="14.5" spans="1:16">
      <c r="A410" s="104">
        <v>202202</v>
      </c>
      <c r="B410" s="28" t="s">
        <v>316</v>
      </c>
      <c r="C410" s="105" t="s">
        <v>619</v>
      </c>
      <c r="D410" s="105" t="s">
        <v>587</v>
      </c>
      <c r="E410" s="105" t="s">
        <v>1029</v>
      </c>
      <c r="F410" s="105" t="s">
        <v>1030</v>
      </c>
      <c r="G410" s="106" t="s">
        <v>1031</v>
      </c>
      <c r="H410" s="105" t="s">
        <v>1018</v>
      </c>
      <c r="I410" s="105">
        <v>0</v>
      </c>
      <c r="J410" s="116">
        <v>1900</v>
      </c>
      <c r="K410" s="116">
        <v>3292.74</v>
      </c>
      <c r="L410" s="116">
        <v>316.64</v>
      </c>
      <c r="M410" s="116">
        <v>84.39</v>
      </c>
      <c r="N410" s="116">
        <v>3.8</v>
      </c>
      <c r="O410" s="116">
        <v>0</v>
      </c>
      <c r="P410" s="117">
        <f t="shared" si="12"/>
        <v>1.9</v>
      </c>
    </row>
    <row r="411" ht="14.5" spans="1:16">
      <c r="A411" s="104">
        <v>202202</v>
      </c>
      <c r="B411" s="28" t="s">
        <v>251</v>
      </c>
      <c r="C411" s="105" t="s">
        <v>619</v>
      </c>
      <c r="D411" s="105" t="s">
        <v>587</v>
      </c>
      <c r="E411" s="105" t="s">
        <v>1032</v>
      </c>
      <c r="F411" s="105" t="s">
        <v>1023</v>
      </c>
      <c r="G411" s="106" t="s">
        <v>1033</v>
      </c>
      <c r="H411" s="105" t="s">
        <v>1018</v>
      </c>
      <c r="I411" s="105">
        <v>0</v>
      </c>
      <c r="J411" s="116">
        <v>1900</v>
      </c>
      <c r="K411" s="116">
        <v>2742.97</v>
      </c>
      <c r="L411" s="116">
        <v>316.64</v>
      </c>
      <c r="M411" s="116">
        <v>84.39</v>
      </c>
      <c r="N411" s="116">
        <v>3.8</v>
      </c>
      <c r="O411" s="116">
        <v>0</v>
      </c>
      <c r="P411" s="117">
        <f t="shared" si="12"/>
        <v>1.9</v>
      </c>
    </row>
    <row r="412" ht="14.5" spans="1:16">
      <c r="A412" s="104">
        <v>202202</v>
      </c>
      <c r="B412" s="28" t="s">
        <v>414</v>
      </c>
      <c r="C412" s="105" t="s">
        <v>619</v>
      </c>
      <c r="D412" s="105" t="s">
        <v>587</v>
      </c>
      <c r="E412" s="105" t="s">
        <v>1034</v>
      </c>
      <c r="F412" s="105" t="s">
        <v>1027</v>
      </c>
      <c r="G412" s="106" t="s">
        <v>1035</v>
      </c>
      <c r="H412" s="105" t="s">
        <v>1018</v>
      </c>
      <c r="I412" s="105">
        <v>0</v>
      </c>
      <c r="J412" s="116">
        <v>1900</v>
      </c>
      <c r="K412" s="116">
        <v>2236.3</v>
      </c>
      <c r="L412" s="116">
        <v>316.64</v>
      </c>
      <c r="M412" s="116">
        <v>84.39</v>
      </c>
      <c r="N412" s="116">
        <v>3.8</v>
      </c>
      <c r="O412" s="116">
        <v>0</v>
      </c>
      <c r="P412" s="117">
        <f t="shared" si="12"/>
        <v>1.9</v>
      </c>
    </row>
    <row r="413" ht="14.5" spans="1:16">
      <c r="A413" s="104">
        <v>202202</v>
      </c>
      <c r="B413" s="25" t="s">
        <v>302</v>
      </c>
      <c r="C413" s="105" t="s">
        <v>619</v>
      </c>
      <c r="D413" s="105" t="s">
        <v>587</v>
      </c>
      <c r="E413" s="105" t="s">
        <v>1036</v>
      </c>
      <c r="F413" s="105" t="s">
        <v>1027</v>
      </c>
      <c r="G413" s="106" t="s">
        <v>1037</v>
      </c>
      <c r="H413" s="105" t="s">
        <v>1018</v>
      </c>
      <c r="I413" s="105">
        <v>0</v>
      </c>
      <c r="J413" s="116">
        <v>1900</v>
      </c>
      <c r="K413" s="116">
        <v>1761.12</v>
      </c>
      <c r="L413" s="116">
        <v>316.64</v>
      </c>
      <c r="M413" s="116">
        <v>84.39</v>
      </c>
      <c r="N413" s="116">
        <v>3.8</v>
      </c>
      <c r="O413" s="116">
        <v>0</v>
      </c>
      <c r="P413" s="117">
        <f t="shared" si="12"/>
        <v>1.9</v>
      </c>
    </row>
    <row r="414" ht="14.5" spans="1:16">
      <c r="A414" s="104">
        <v>202202</v>
      </c>
      <c r="B414" s="25" t="s">
        <v>207</v>
      </c>
      <c r="C414" s="105" t="s">
        <v>619</v>
      </c>
      <c r="D414" s="105" t="s">
        <v>587</v>
      </c>
      <c r="E414" s="105" t="s">
        <v>1038</v>
      </c>
      <c r="F414" s="105" t="s">
        <v>1039</v>
      </c>
      <c r="G414" s="106" t="s">
        <v>1040</v>
      </c>
      <c r="H414" s="105" t="s">
        <v>1018</v>
      </c>
      <c r="I414" s="105">
        <v>0</v>
      </c>
      <c r="J414" s="116">
        <v>1900</v>
      </c>
      <c r="K414" s="116">
        <v>1756.51</v>
      </c>
      <c r="L414" s="116">
        <v>316.64</v>
      </c>
      <c r="M414" s="116">
        <v>84.39</v>
      </c>
      <c r="N414" s="116">
        <v>3.8</v>
      </c>
      <c r="O414" s="116">
        <v>0</v>
      </c>
      <c r="P414" s="117">
        <f t="shared" si="12"/>
        <v>1.9</v>
      </c>
    </row>
    <row r="415" ht="14.5" spans="1:16">
      <c r="A415" s="104">
        <v>202202</v>
      </c>
      <c r="B415" s="28" t="s">
        <v>275</v>
      </c>
      <c r="C415" s="105" t="s">
        <v>619</v>
      </c>
      <c r="D415" s="105" t="s">
        <v>587</v>
      </c>
      <c r="E415" s="105" t="s">
        <v>1041</v>
      </c>
      <c r="F415" s="105" t="s">
        <v>1027</v>
      </c>
      <c r="G415" s="106" t="s">
        <v>1011</v>
      </c>
      <c r="H415" s="105" t="s">
        <v>1018</v>
      </c>
      <c r="I415" s="105">
        <v>0</v>
      </c>
      <c r="J415" s="116">
        <v>1900</v>
      </c>
      <c r="K415" s="116">
        <v>6237.36</v>
      </c>
      <c r="L415" s="116">
        <v>316.64</v>
      </c>
      <c r="M415" s="116">
        <v>84.39</v>
      </c>
      <c r="N415" s="116">
        <v>3.8</v>
      </c>
      <c r="O415" s="116">
        <v>0</v>
      </c>
      <c r="P415" s="117">
        <f t="shared" si="12"/>
        <v>1.9</v>
      </c>
    </row>
    <row r="416" ht="14.5" spans="1:16">
      <c r="A416" s="104">
        <v>202202</v>
      </c>
      <c r="B416" s="25" t="s">
        <v>372</v>
      </c>
      <c r="C416" s="105" t="s">
        <v>619</v>
      </c>
      <c r="D416" s="105" t="s">
        <v>587</v>
      </c>
      <c r="E416" s="105" t="s">
        <v>1042</v>
      </c>
      <c r="F416" s="105" t="s">
        <v>1030</v>
      </c>
      <c r="G416" s="106" t="s">
        <v>1043</v>
      </c>
      <c r="H416" s="105" t="s">
        <v>1018</v>
      </c>
      <c r="I416" s="105">
        <v>0</v>
      </c>
      <c r="J416" s="116">
        <v>1900</v>
      </c>
      <c r="K416" s="116">
        <v>2348.52</v>
      </c>
      <c r="L416" s="116">
        <v>316.64</v>
      </c>
      <c r="M416" s="116">
        <v>84.39</v>
      </c>
      <c r="N416" s="116">
        <v>3.8</v>
      </c>
      <c r="O416" s="116">
        <v>0</v>
      </c>
      <c r="P416" s="117">
        <f t="shared" si="12"/>
        <v>1.9</v>
      </c>
    </row>
    <row r="417" ht="14.5" spans="1:16">
      <c r="A417" s="104">
        <v>202202</v>
      </c>
      <c r="B417" s="28" t="s">
        <v>211</v>
      </c>
      <c r="C417" s="105" t="s">
        <v>619</v>
      </c>
      <c r="D417" s="105" t="s">
        <v>587</v>
      </c>
      <c r="E417" s="105" t="s">
        <v>1044</v>
      </c>
      <c r="F417" s="105" t="s">
        <v>1039</v>
      </c>
      <c r="G417" s="106" t="s">
        <v>1045</v>
      </c>
      <c r="H417" s="105" t="s">
        <v>1018</v>
      </c>
      <c r="I417" s="105" t="s">
        <v>591</v>
      </c>
      <c r="J417" s="116">
        <v>1900</v>
      </c>
      <c r="K417" s="116">
        <v>695.96</v>
      </c>
      <c r="L417" s="116">
        <v>316.64</v>
      </c>
      <c r="M417" s="116">
        <v>84.39</v>
      </c>
      <c r="N417" s="116">
        <v>3.8</v>
      </c>
      <c r="O417" s="116">
        <v>0</v>
      </c>
      <c r="P417" s="117">
        <f t="shared" si="12"/>
        <v>1.9</v>
      </c>
    </row>
    <row r="418" ht="14.5" spans="1:16">
      <c r="A418" s="104">
        <v>202202</v>
      </c>
      <c r="B418" s="25" t="s">
        <v>363</v>
      </c>
      <c r="C418" s="105" t="s">
        <v>619</v>
      </c>
      <c r="D418" s="105" t="s">
        <v>587</v>
      </c>
      <c r="E418" s="105" t="s">
        <v>1046</v>
      </c>
      <c r="F418" s="105" t="s">
        <v>1039</v>
      </c>
      <c r="G418" s="106" t="s">
        <v>1047</v>
      </c>
      <c r="H418" s="105" t="s">
        <v>1018</v>
      </c>
      <c r="I418" s="105">
        <v>0</v>
      </c>
      <c r="J418" s="116">
        <v>1900</v>
      </c>
      <c r="K418" s="116">
        <v>1275.65</v>
      </c>
      <c r="L418" s="116">
        <v>316.64</v>
      </c>
      <c r="M418" s="116">
        <v>84.39</v>
      </c>
      <c r="N418" s="116">
        <v>3.8</v>
      </c>
      <c r="O418" s="116">
        <v>0</v>
      </c>
      <c r="P418" s="117">
        <f t="shared" si="12"/>
        <v>1.9</v>
      </c>
    </row>
    <row r="419" ht="14.5" spans="1:16">
      <c r="A419" s="104">
        <v>202202</v>
      </c>
      <c r="B419" s="60" t="s">
        <v>273</v>
      </c>
      <c r="C419" s="105" t="s">
        <v>619</v>
      </c>
      <c r="D419" s="105" t="s">
        <v>587</v>
      </c>
      <c r="E419" s="105" t="s">
        <v>1048</v>
      </c>
      <c r="F419" s="105" t="s">
        <v>886</v>
      </c>
      <c r="G419" s="106" t="s">
        <v>1049</v>
      </c>
      <c r="H419" s="105" t="s">
        <v>1018</v>
      </c>
      <c r="I419" s="105" t="s">
        <v>591</v>
      </c>
      <c r="J419" s="116">
        <v>1900</v>
      </c>
      <c r="K419" s="116">
        <v>1378.22</v>
      </c>
      <c r="L419" s="116">
        <v>316.64</v>
      </c>
      <c r="M419" s="116">
        <v>84.39</v>
      </c>
      <c r="N419" s="116">
        <v>3.8</v>
      </c>
      <c r="O419" s="116">
        <v>0</v>
      </c>
      <c r="P419" s="117">
        <f t="shared" si="12"/>
        <v>1.9</v>
      </c>
    </row>
    <row r="420" ht="14.5" spans="1:16">
      <c r="A420" s="104">
        <v>202202</v>
      </c>
      <c r="B420" s="60" t="s">
        <v>411</v>
      </c>
      <c r="C420" s="105" t="s">
        <v>619</v>
      </c>
      <c r="D420" s="105" t="s">
        <v>587</v>
      </c>
      <c r="E420" s="105" t="s">
        <v>1050</v>
      </c>
      <c r="F420" s="105" t="s">
        <v>1020</v>
      </c>
      <c r="G420" s="106" t="s">
        <v>1051</v>
      </c>
      <c r="H420" s="105" t="s">
        <v>1018</v>
      </c>
      <c r="I420" s="105">
        <v>0</v>
      </c>
      <c r="J420" s="116">
        <v>1900</v>
      </c>
      <c r="K420" s="116">
        <v>1580.28</v>
      </c>
      <c r="L420" s="116">
        <v>316.64</v>
      </c>
      <c r="M420" s="116">
        <v>84.39</v>
      </c>
      <c r="N420" s="116">
        <v>3.8</v>
      </c>
      <c r="O420" s="116">
        <v>0</v>
      </c>
      <c r="P420" s="117">
        <f t="shared" si="12"/>
        <v>1.9</v>
      </c>
    </row>
    <row r="421" ht="14.5" spans="1:16">
      <c r="A421" s="104">
        <v>202202</v>
      </c>
      <c r="B421" s="60" t="s">
        <v>443</v>
      </c>
      <c r="C421" s="105" t="s">
        <v>619</v>
      </c>
      <c r="D421" s="105" t="s">
        <v>587</v>
      </c>
      <c r="E421" s="105" t="s">
        <v>1052</v>
      </c>
      <c r="F421" s="105" t="s">
        <v>1030</v>
      </c>
      <c r="G421" s="106" t="s">
        <v>1053</v>
      </c>
      <c r="H421" s="105" t="s">
        <v>1018</v>
      </c>
      <c r="I421" s="105">
        <v>0</v>
      </c>
      <c r="J421" s="116">
        <v>1900</v>
      </c>
      <c r="K421" s="116">
        <v>2166.34</v>
      </c>
      <c r="L421" s="116">
        <v>316.64</v>
      </c>
      <c r="M421" s="116">
        <v>84.39</v>
      </c>
      <c r="N421" s="116">
        <v>3.8</v>
      </c>
      <c r="O421" s="116">
        <v>0</v>
      </c>
      <c r="P421" s="117">
        <f t="shared" si="12"/>
        <v>1.9</v>
      </c>
    </row>
    <row r="422" ht="14.5" spans="1:16">
      <c r="A422" s="104">
        <v>202202</v>
      </c>
      <c r="B422" s="60" t="s">
        <v>369</v>
      </c>
      <c r="C422" s="105" t="s">
        <v>619</v>
      </c>
      <c r="D422" s="105" t="s">
        <v>587</v>
      </c>
      <c r="E422" s="105" t="s">
        <v>1054</v>
      </c>
      <c r="F422" s="105" t="s">
        <v>1020</v>
      </c>
      <c r="G422" s="106" t="s">
        <v>1055</v>
      </c>
      <c r="H422" s="105" t="s">
        <v>1018</v>
      </c>
      <c r="I422" s="105">
        <v>0</v>
      </c>
      <c r="J422" s="116">
        <v>1900</v>
      </c>
      <c r="K422" s="116">
        <v>1213.96</v>
      </c>
      <c r="L422" s="116">
        <v>316.64</v>
      </c>
      <c r="M422" s="116">
        <v>84.39</v>
      </c>
      <c r="N422" s="116">
        <v>3.8</v>
      </c>
      <c r="O422" s="116">
        <v>0</v>
      </c>
      <c r="P422" s="117">
        <f t="shared" si="12"/>
        <v>1.9</v>
      </c>
    </row>
    <row r="423" ht="14.5" spans="1:16">
      <c r="A423" s="104">
        <v>202202</v>
      </c>
      <c r="B423" s="60" t="s">
        <v>375</v>
      </c>
      <c r="C423" s="105" t="s">
        <v>619</v>
      </c>
      <c r="D423" s="105" t="s">
        <v>587</v>
      </c>
      <c r="E423" s="105" t="s">
        <v>1056</v>
      </c>
      <c r="F423" s="105" t="s">
        <v>1039</v>
      </c>
      <c r="G423" s="106" t="s">
        <v>1057</v>
      </c>
      <c r="H423" s="105" t="s">
        <v>1018</v>
      </c>
      <c r="I423" s="105">
        <v>0</v>
      </c>
      <c r="J423" s="116">
        <v>1900</v>
      </c>
      <c r="K423" s="116">
        <v>1112.42</v>
      </c>
      <c r="L423" s="116">
        <v>316.64</v>
      </c>
      <c r="M423" s="116">
        <v>84.39</v>
      </c>
      <c r="N423" s="116">
        <v>3.8</v>
      </c>
      <c r="O423" s="116">
        <v>385</v>
      </c>
      <c r="P423" s="117">
        <f t="shared" si="12"/>
        <v>1.9</v>
      </c>
    </row>
    <row r="424" ht="14.5" spans="1:16">
      <c r="A424" s="104">
        <v>202202</v>
      </c>
      <c r="B424" s="60" t="s">
        <v>246</v>
      </c>
      <c r="C424" s="105" t="s">
        <v>619</v>
      </c>
      <c r="D424" s="105" t="s">
        <v>587</v>
      </c>
      <c r="E424" s="105" t="s">
        <v>1058</v>
      </c>
      <c r="F424" s="105" t="s">
        <v>1039</v>
      </c>
      <c r="G424" s="106" t="s">
        <v>1059</v>
      </c>
      <c r="H424" s="105" t="s">
        <v>1018</v>
      </c>
      <c r="I424" s="105">
        <v>0</v>
      </c>
      <c r="J424" s="116">
        <v>1900</v>
      </c>
      <c r="K424" s="116">
        <v>1312.17</v>
      </c>
      <c r="L424" s="116">
        <v>316.64</v>
      </c>
      <c r="M424" s="116">
        <v>84.39</v>
      </c>
      <c r="N424" s="116">
        <v>3.8</v>
      </c>
      <c r="O424" s="116">
        <v>0</v>
      </c>
      <c r="P424" s="117">
        <f t="shared" si="12"/>
        <v>1.9</v>
      </c>
    </row>
    <row r="425" ht="14.5" spans="1:16">
      <c r="A425" s="104">
        <v>202202</v>
      </c>
      <c r="B425" s="60" t="s">
        <v>235</v>
      </c>
      <c r="C425" s="105" t="s">
        <v>619</v>
      </c>
      <c r="D425" s="105" t="s">
        <v>587</v>
      </c>
      <c r="E425" s="105" t="s">
        <v>1060</v>
      </c>
      <c r="F425" s="105" t="s">
        <v>1039</v>
      </c>
      <c r="G425" s="106" t="s">
        <v>1061</v>
      </c>
      <c r="H425" s="105" t="s">
        <v>1018</v>
      </c>
      <c r="I425" s="105">
        <v>0</v>
      </c>
      <c r="J425" s="116">
        <v>1900</v>
      </c>
      <c r="K425" s="116">
        <v>1414.53</v>
      </c>
      <c r="L425" s="116">
        <v>316.64</v>
      </c>
      <c r="M425" s="116">
        <v>84.39</v>
      </c>
      <c r="N425" s="116">
        <v>3.8</v>
      </c>
      <c r="O425" s="116">
        <v>0</v>
      </c>
      <c r="P425" s="117">
        <f t="shared" si="12"/>
        <v>1.9</v>
      </c>
    </row>
    <row r="426" ht="14.5" spans="1:16">
      <c r="A426" s="104">
        <v>202202</v>
      </c>
      <c r="B426" s="60" t="s">
        <v>253</v>
      </c>
      <c r="C426" s="105" t="s">
        <v>619</v>
      </c>
      <c r="D426" s="105" t="s">
        <v>587</v>
      </c>
      <c r="E426" s="105" t="s">
        <v>1062</v>
      </c>
      <c r="F426" s="105" t="s">
        <v>1020</v>
      </c>
      <c r="G426" s="106" t="s">
        <v>1063</v>
      </c>
      <c r="H426" s="105" t="s">
        <v>1018</v>
      </c>
      <c r="I426" s="105">
        <v>0</v>
      </c>
      <c r="J426" s="116">
        <v>1900</v>
      </c>
      <c r="K426" s="116">
        <v>1588.3</v>
      </c>
      <c r="L426" s="116">
        <v>316.64</v>
      </c>
      <c r="M426" s="116">
        <v>84.39</v>
      </c>
      <c r="N426" s="116">
        <v>3.8</v>
      </c>
      <c r="O426" s="116">
        <v>0</v>
      </c>
      <c r="P426" s="117">
        <f t="shared" si="12"/>
        <v>1.9</v>
      </c>
    </row>
    <row r="427" ht="14.5" spans="1:16">
      <c r="A427" s="104">
        <v>202202</v>
      </c>
      <c r="B427" s="60" t="s">
        <v>339</v>
      </c>
      <c r="C427" s="105" t="s">
        <v>619</v>
      </c>
      <c r="D427" s="105" t="s">
        <v>587</v>
      </c>
      <c r="E427" s="105" t="s">
        <v>1064</v>
      </c>
      <c r="F427" s="105" t="s">
        <v>1027</v>
      </c>
      <c r="G427" s="106" t="s">
        <v>1065</v>
      </c>
      <c r="H427" s="105" t="s">
        <v>1018</v>
      </c>
      <c r="I427" s="105">
        <v>0</v>
      </c>
      <c r="J427" s="116">
        <v>1900</v>
      </c>
      <c r="K427" s="116">
        <v>627.5</v>
      </c>
      <c r="L427" s="116">
        <v>316.64</v>
      </c>
      <c r="M427" s="116">
        <v>84.39</v>
      </c>
      <c r="N427" s="116">
        <v>3.8</v>
      </c>
      <c r="O427" s="116">
        <v>0</v>
      </c>
      <c r="P427" s="117">
        <f t="shared" si="12"/>
        <v>1.9</v>
      </c>
    </row>
    <row r="428" ht="14.5" spans="1:16">
      <c r="A428" s="104">
        <v>202202</v>
      </c>
      <c r="B428" s="62" t="s">
        <v>330</v>
      </c>
      <c r="C428" s="105" t="s">
        <v>619</v>
      </c>
      <c r="D428" s="105" t="s">
        <v>587</v>
      </c>
      <c r="E428" s="105" t="s">
        <v>1066</v>
      </c>
      <c r="F428" s="105" t="s">
        <v>1067</v>
      </c>
      <c r="G428" s="106" t="s">
        <v>1068</v>
      </c>
      <c r="H428" s="105" t="s">
        <v>1018</v>
      </c>
      <c r="I428" s="105" t="s">
        <v>591</v>
      </c>
      <c r="J428" s="116">
        <v>1900</v>
      </c>
      <c r="K428" s="116">
        <v>1776.77</v>
      </c>
      <c r="L428" s="116">
        <v>316.64</v>
      </c>
      <c r="M428" s="116">
        <v>84.39</v>
      </c>
      <c r="N428" s="116">
        <v>3.8</v>
      </c>
      <c r="O428" s="116">
        <v>0</v>
      </c>
      <c r="P428" s="117">
        <f t="shared" si="12"/>
        <v>1.9</v>
      </c>
    </row>
    <row r="429" ht="14.5" spans="1:16">
      <c r="A429" s="104">
        <v>202202</v>
      </c>
      <c r="B429" s="62" t="s">
        <v>208</v>
      </c>
      <c r="C429" s="105" t="s">
        <v>619</v>
      </c>
      <c r="D429" s="105" t="s">
        <v>587</v>
      </c>
      <c r="E429" s="105" t="s">
        <v>1069</v>
      </c>
      <c r="F429" s="105" t="s">
        <v>1020</v>
      </c>
      <c r="G429" s="106" t="s">
        <v>1070</v>
      </c>
      <c r="H429" s="105" t="s">
        <v>1018</v>
      </c>
      <c r="I429" s="105" t="s">
        <v>591</v>
      </c>
      <c r="J429" s="116">
        <v>1900</v>
      </c>
      <c r="K429" s="116">
        <v>2133.84</v>
      </c>
      <c r="L429" s="116">
        <v>316.64</v>
      </c>
      <c r="M429" s="116">
        <v>84.39</v>
      </c>
      <c r="N429" s="116">
        <v>3.8</v>
      </c>
      <c r="O429" s="116">
        <v>0</v>
      </c>
      <c r="P429" s="117">
        <f t="shared" si="12"/>
        <v>1.9</v>
      </c>
    </row>
    <row r="430" ht="14.5" spans="1:16">
      <c r="A430" s="104">
        <v>202202</v>
      </c>
      <c r="B430" s="62" t="s">
        <v>399</v>
      </c>
      <c r="C430" s="105" t="s">
        <v>619</v>
      </c>
      <c r="D430" s="105" t="s">
        <v>587</v>
      </c>
      <c r="E430" s="105" t="s">
        <v>1071</v>
      </c>
      <c r="F430" s="105" t="s">
        <v>1067</v>
      </c>
      <c r="G430" s="106" t="s">
        <v>756</v>
      </c>
      <c r="H430" s="105" t="s">
        <v>1018</v>
      </c>
      <c r="I430" s="105">
        <v>0</v>
      </c>
      <c r="J430" s="116">
        <v>1900</v>
      </c>
      <c r="K430" s="116">
        <v>1300.8</v>
      </c>
      <c r="L430" s="116">
        <v>316.64</v>
      </c>
      <c r="M430" s="116">
        <v>84.39</v>
      </c>
      <c r="N430" s="116">
        <v>3.8</v>
      </c>
      <c r="O430" s="116">
        <v>100</v>
      </c>
      <c r="P430" s="117">
        <f t="shared" si="12"/>
        <v>1.9</v>
      </c>
    </row>
    <row r="431" ht="14.5" spans="1:16">
      <c r="A431" s="104">
        <v>202202</v>
      </c>
      <c r="B431" s="62" t="s">
        <v>230</v>
      </c>
      <c r="C431" s="105" t="s">
        <v>619</v>
      </c>
      <c r="D431" s="105" t="s">
        <v>587</v>
      </c>
      <c r="E431" s="105" t="s">
        <v>1072</v>
      </c>
      <c r="F431" s="105" t="s">
        <v>1027</v>
      </c>
      <c r="G431" s="106" t="s">
        <v>1073</v>
      </c>
      <c r="H431" s="105" t="s">
        <v>1018</v>
      </c>
      <c r="I431" s="105">
        <v>0</v>
      </c>
      <c r="J431" s="116">
        <v>1900</v>
      </c>
      <c r="K431" s="116">
        <v>1491.66</v>
      </c>
      <c r="L431" s="116">
        <v>316.64</v>
      </c>
      <c r="M431" s="116">
        <v>84.39</v>
      </c>
      <c r="N431" s="116">
        <v>3.8</v>
      </c>
      <c r="O431" s="116">
        <v>0</v>
      </c>
      <c r="P431" s="117">
        <f t="shared" si="12"/>
        <v>1.9</v>
      </c>
    </row>
    <row r="432" ht="14.5" spans="1:16">
      <c r="A432" s="104">
        <v>202202</v>
      </c>
      <c r="B432" s="62" t="s">
        <v>343</v>
      </c>
      <c r="C432" s="105" t="s">
        <v>619</v>
      </c>
      <c r="D432" s="105" t="s">
        <v>587</v>
      </c>
      <c r="E432" s="105" t="s">
        <v>1074</v>
      </c>
      <c r="F432" s="105" t="s">
        <v>1027</v>
      </c>
      <c r="G432" s="106" t="s">
        <v>1075</v>
      </c>
      <c r="H432" s="105" t="s">
        <v>1018</v>
      </c>
      <c r="I432" s="105" t="s">
        <v>591</v>
      </c>
      <c r="J432" s="116">
        <v>1900</v>
      </c>
      <c r="K432" s="116">
        <v>737.58</v>
      </c>
      <c r="L432" s="116">
        <v>316.64</v>
      </c>
      <c r="M432" s="116">
        <v>84.39</v>
      </c>
      <c r="N432" s="116">
        <v>3.8</v>
      </c>
      <c r="O432" s="116">
        <v>0</v>
      </c>
      <c r="P432" s="117">
        <f t="shared" si="12"/>
        <v>1.9</v>
      </c>
    </row>
    <row r="433" ht="14.5" spans="1:16">
      <c r="A433" s="104">
        <v>202202</v>
      </c>
      <c r="B433" s="62" t="s">
        <v>297</v>
      </c>
      <c r="C433" s="105" t="s">
        <v>619</v>
      </c>
      <c r="D433" s="105" t="s">
        <v>587</v>
      </c>
      <c r="E433" s="105" t="s">
        <v>1076</v>
      </c>
      <c r="F433" s="105" t="s">
        <v>1027</v>
      </c>
      <c r="G433" s="106" t="s">
        <v>1077</v>
      </c>
      <c r="H433" s="105" t="s">
        <v>1018</v>
      </c>
      <c r="I433" s="105">
        <v>0</v>
      </c>
      <c r="J433" s="116">
        <v>1900</v>
      </c>
      <c r="K433" s="116">
        <v>1539.11</v>
      </c>
      <c r="L433" s="116">
        <v>316.64</v>
      </c>
      <c r="M433" s="116">
        <v>84.39</v>
      </c>
      <c r="N433" s="116">
        <v>3.8</v>
      </c>
      <c r="O433" s="116">
        <v>0</v>
      </c>
      <c r="P433" s="117">
        <f t="shared" si="12"/>
        <v>1.9</v>
      </c>
    </row>
    <row r="434" ht="14.5" spans="1:16">
      <c r="A434" s="104">
        <v>202202</v>
      </c>
      <c r="B434" s="62" t="s">
        <v>341</v>
      </c>
      <c r="C434" s="105" t="s">
        <v>619</v>
      </c>
      <c r="D434" s="105" t="s">
        <v>587</v>
      </c>
      <c r="E434" s="105" t="s">
        <v>1078</v>
      </c>
      <c r="F434" s="105" t="s">
        <v>1027</v>
      </c>
      <c r="G434" s="106" t="s">
        <v>1079</v>
      </c>
      <c r="H434" s="105" t="s">
        <v>1018</v>
      </c>
      <c r="I434" s="105">
        <v>0</v>
      </c>
      <c r="J434" s="116">
        <v>1900</v>
      </c>
      <c r="K434" s="116">
        <v>632.19</v>
      </c>
      <c r="L434" s="116">
        <v>316.64</v>
      </c>
      <c r="M434" s="116">
        <v>84.39</v>
      </c>
      <c r="N434" s="116">
        <v>3.8</v>
      </c>
      <c r="O434" s="116">
        <v>0</v>
      </c>
      <c r="P434" s="117">
        <f t="shared" ref="P434:P465" si="13">1900*0.1%</f>
        <v>1.9</v>
      </c>
    </row>
    <row r="435" ht="14.5" spans="1:16">
      <c r="A435" s="104">
        <v>202202</v>
      </c>
      <c r="B435" s="62" t="s">
        <v>254</v>
      </c>
      <c r="C435" s="105" t="s">
        <v>619</v>
      </c>
      <c r="D435" s="105" t="s">
        <v>587</v>
      </c>
      <c r="E435" s="105" t="s">
        <v>1080</v>
      </c>
      <c r="F435" s="105" t="s">
        <v>1027</v>
      </c>
      <c r="G435" s="106" t="s">
        <v>1081</v>
      </c>
      <c r="H435" s="105" t="s">
        <v>1018</v>
      </c>
      <c r="I435" s="105">
        <v>0</v>
      </c>
      <c r="J435" s="116">
        <v>1900</v>
      </c>
      <c r="K435" s="116">
        <v>1107.24</v>
      </c>
      <c r="L435" s="116">
        <v>316.64</v>
      </c>
      <c r="M435" s="116">
        <v>84.39</v>
      </c>
      <c r="N435" s="116">
        <v>3.8</v>
      </c>
      <c r="O435" s="116">
        <v>0</v>
      </c>
      <c r="P435" s="117">
        <f t="shared" si="13"/>
        <v>1.9</v>
      </c>
    </row>
    <row r="436" ht="14.5" spans="1:16">
      <c r="A436" s="104">
        <v>202202</v>
      </c>
      <c r="B436" s="62" t="s">
        <v>403</v>
      </c>
      <c r="C436" s="105" t="s">
        <v>619</v>
      </c>
      <c r="D436" s="105" t="s">
        <v>587</v>
      </c>
      <c r="E436" s="105" t="s">
        <v>1082</v>
      </c>
      <c r="F436" s="105" t="s">
        <v>886</v>
      </c>
      <c r="G436" s="106" t="s">
        <v>1083</v>
      </c>
      <c r="H436" s="105" t="s">
        <v>1018</v>
      </c>
      <c r="I436" s="105">
        <v>0</v>
      </c>
      <c r="J436" s="116">
        <v>1900</v>
      </c>
      <c r="K436" s="116">
        <v>979.93</v>
      </c>
      <c r="L436" s="116">
        <v>316.64</v>
      </c>
      <c r="M436" s="116">
        <v>84.39</v>
      </c>
      <c r="N436" s="116">
        <v>3.8</v>
      </c>
      <c r="O436" s="116">
        <v>0</v>
      </c>
      <c r="P436" s="117">
        <f t="shared" si="13"/>
        <v>1.9</v>
      </c>
    </row>
    <row r="437" ht="14.5" spans="1:16">
      <c r="A437" s="104">
        <v>202202</v>
      </c>
      <c r="B437" s="62" t="s">
        <v>237</v>
      </c>
      <c r="C437" s="105" t="s">
        <v>619</v>
      </c>
      <c r="D437" s="105" t="s">
        <v>587</v>
      </c>
      <c r="E437" s="105" t="s">
        <v>1084</v>
      </c>
      <c r="F437" s="105" t="s">
        <v>1030</v>
      </c>
      <c r="G437" s="106" t="s">
        <v>1083</v>
      </c>
      <c r="H437" s="105" t="s">
        <v>1018</v>
      </c>
      <c r="I437" s="105">
        <v>0</v>
      </c>
      <c r="J437" s="116">
        <v>1900</v>
      </c>
      <c r="K437" s="116">
        <v>2173.52</v>
      </c>
      <c r="L437" s="116">
        <v>316.64</v>
      </c>
      <c r="M437" s="116">
        <v>84.39</v>
      </c>
      <c r="N437" s="116">
        <v>3.8</v>
      </c>
      <c r="O437" s="116">
        <v>0</v>
      </c>
      <c r="P437" s="117">
        <f t="shared" si="13"/>
        <v>1.9</v>
      </c>
    </row>
    <row r="438" ht="14.5" spans="1:16">
      <c r="A438" s="104">
        <v>202202</v>
      </c>
      <c r="B438" s="25" t="s">
        <v>361</v>
      </c>
      <c r="C438" s="105" t="s">
        <v>619</v>
      </c>
      <c r="D438" s="105" t="s">
        <v>587</v>
      </c>
      <c r="E438" s="105" t="s">
        <v>1085</v>
      </c>
      <c r="F438" s="105" t="s">
        <v>1086</v>
      </c>
      <c r="G438" s="106" t="s">
        <v>1087</v>
      </c>
      <c r="H438" s="105" t="s">
        <v>1018</v>
      </c>
      <c r="I438" s="105">
        <v>0</v>
      </c>
      <c r="J438" s="116">
        <v>1900</v>
      </c>
      <c r="K438" s="116">
        <v>3943.9</v>
      </c>
      <c r="L438" s="116">
        <v>316.64</v>
      </c>
      <c r="M438" s="116">
        <v>84.39</v>
      </c>
      <c r="N438" s="116">
        <v>3.8</v>
      </c>
      <c r="O438" s="116">
        <v>0</v>
      </c>
      <c r="P438" s="117">
        <f t="shared" si="13"/>
        <v>1.9</v>
      </c>
    </row>
    <row r="439" ht="14.5" spans="1:16">
      <c r="A439" s="104">
        <v>202202</v>
      </c>
      <c r="B439" s="25" t="s">
        <v>360</v>
      </c>
      <c r="C439" s="105" t="s">
        <v>619</v>
      </c>
      <c r="D439" s="105" t="s">
        <v>587</v>
      </c>
      <c r="E439" s="105" t="s">
        <v>1088</v>
      </c>
      <c r="F439" s="105" t="s">
        <v>1067</v>
      </c>
      <c r="G439" s="106" t="s">
        <v>1089</v>
      </c>
      <c r="H439" s="105" t="s">
        <v>1018</v>
      </c>
      <c r="I439" s="105">
        <v>0</v>
      </c>
      <c r="J439" s="116">
        <v>1900</v>
      </c>
      <c r="K439" s="116">
        <v>2370.87</v>
      </c>
      <c r="L439" s="116">
        <v>316.64</v>
      </c>
      <c r="M439" s="116">
        <v>84.39</v>
      </c>
      <c r="N439" s="116">
        <v>3.8</v>
      </c>
      <c r="O439" s="116">
        <v>86</v>
      </c>
      <c r="P439" s="117">
        <f t="shared" si="13"/>
        <v>1.9</v>
      </c>
    </row>
    <row r="440" ht="14.5" spans="1:16">
      <c r="A440" s="104">
        <v>202202</v>
      </c>
      <c r="B440" s="25" t="s">
        <v>1090</v>
      </c>
      <c r="C440" s="105" t="s">
        <v>619</v>
      </c>
      <c r="D440" s="105" t="s">
        <v>587</v>
      </c>
      <c r="E440" s="105" t="s">
        <v>1091</v>
      </c>
      <c r="F440" s="105" t="s">
        <v>1067</v>
      </c>
      <c r="G440" s="106" t="s">
        <v>656</v>
      </c>
      <c r="H440" s="105" t="s">
        <v>1018</v>
      </c>
      <c r="I440" s="105">
        <v>0</v>
      </c>
      <c r="J440" s="116">
        <v>1900</v>
      </c>
      <c r="K440" s="116">
        <v>1791.04</v>
      </c>
      <c r="L440" s="116">
        <v>316.64</v>
      </c>
      <c r="M440" s="116">
        <v>84.39</v>
      </c>
      <c r="N440" s="116">
        <v>3.8</v>
      </c>
      <c r="O440" s="116">
        <v>0</v>
      </c>
      <c r="P440" s="117">
        <f t="shared" si="13"/>
        <v>1.9</v>
      </c>
    </row>
    <row r="441" ht="14.5" spans="1:16">
      <c r="A441" s="104">
        <v>202202</v>
      </c>
      <c r="B441" s="60" t="s">
        <v>308</v>
      </c>
      <c r="C441" s="105" t="s">
        <v>619</v>
      </c>
      <c r="D441" s="105" t="s">
        <v>587</v>
      </c>
      <c r="E441" s="105" t="s">
        <v>1092</v>
      </c>
      <c r="F441" s="105" t="s">
        <v>1067</v>
      </c>
      <c r="G441" s="106" t="s">
        <v>1051</v>
      </c>
      <c r="H441" s="105" t="s">
        <v>1018</v>
      </c>
      <c r="I441" s="105">
        <v>0</v>
      </c>
      <c r="J441" s="116">
        <v>1900</v>
      </c>
      <c r="K441" s="116">
        <v>2154.23</v>
      </c>
      <c r="L441" s="116">
        <v>316.64</v>
      </c>
      <c r="M441" s="116">
        <v>84.39</v>
      </c>
      <c r="N441" s="116">
        <v>3.8</v>
      </c>
      <c r="O441" s="116">
        <v>0</v>
      </c>
      <c r="P441" s="117">
        <f t="shared" si="13"/>
        <v>1.9</v>
      </c>
    </row>
    <row r="442" ht="14.5" spans="1:16">
      <c r="A442" s="104">
        <v>202202</v>
      </c>
      <c r="B442" s="62" t="s">
        <v>325</v>
      </c>
      <c r="C442" s="105" t="s">
        <v>619</v>
      </c>
      <c r="D442" s="105" t="s">
        <v>587</v>
      </c>
      <c r="E442" s="105" t="s">
        <v>1093</v>
      </c>
      <c r="F442" s="105" t="s">
        <v>1027</v>
      </c>
      <c r="G442" s="106" t="s">
        <v>1094</v>
      </c>
      <c r="H442" s="105" t="s">
        <v>1018</v>
      </c>
      <c r="I442" s="105" t="s">
        <v>591</v>
      </c>
      <c r="J442" s="116">
        <v>1900</v>
      </c>
      <c r="K442" s="116">
        <v>605.61</v>
      </c>
      <c r="L442" s="116">
        <v>316.64</v>
      </c>
      <c r="M442" s="116">
        <v>84.39</v>
      </c>
      <c r="N442" s="116">
        <v>3.8</v>
      </c>
      <c r="O442" s="116">
        <v>0</v>
      </c>
      <c r="P442" s="117">
        <f t="shared" si="13"/>
        <v>1.9</v>
      </c>
    </row>
    <row r="443" ht="14.5" spans="1:16">
      <c r="A443" s="104">
        <v>202202</v>
      </c>
      <c r="B443" s="62" t="s">
        <v>1095</v>
      </c>
      <c r="C443" s="105" t="s">
        <v>619</v>
      </c>
      <c r="D443" s="105" t="s">
        <v>587</v>
      </c>
      <c r="E443" s="105" t="s">
        <v>1096</v>
      </c>
      <c r="F443" s="105" t="s">
        <v>1027</v>
      </c>
      <c r="G443" s="106" t="s">
        <v>1097</v>
      </c>
      <c r="H443" s="105" t="s">
        <v>1018</v>
      </c>
      <c r="I443" s="105" t="s">
        <v>591</v>
      </c>
      <c r="J443" s="116">
        <v>1900</v>
      </c>
      <c r="K443" s="116">
        <v>1041.93</v>
      </c>
      <c r="L443" s="116">
        <v>316.64</v>
      </c>
      <c r="M443" s="116">
        <v>84.39</v>
      </c>
      <c r="N443" s="116">
        <v>3.8</v>
      </c>
      <c r="O443" s="116">
        <v>0</v>
      </c>
      <c r="P443" s="117">
        <f t="shared" si="13"/>
        <v>1.9</v>
      </c>
    </row>
    <row r="444" ht="14.5" spans="1:16">
      <c r="A444" s="104">
        <v>202202</v>
      </c>
      <c r="B444" s="25" t="s">
        <v>347</v>
      </c>
      <c r="C444" s="105" t="s">
        <v>619</v>
      </c>
      <c r="D444" s="105" t="s">
        <v>587</v>
      </c>
      <c r="E444" s="105" t="s">
        <v>1098</v>
      </c>
      <c r="F444" s="105" t="s">
        <v>1020</v>
      </c>
      <c r="G444" s="106" t="s">
        <v>1099</v>
      </c>
      <c r="H444" s="105" t="s">
        <v>1018</v>
      </c>
      <c r="I444" s="105">
        <v>0</v>
      </c>
      <c r="J444" s="116">
        <v>1900</v>
      </c>
      <c r="K444" s="116">
        <v>1118.55</v>
      </c>
      <c r="L444" s="116">
        <v>316.64</v>
      </c>
      <c r="M444" s="116">
        <v>84.39</v>
      </c>
      <c r="N444" s="116">
        <v>3.8</v>
      </c>
      <c r="O444" s="116">
        <v>0</v>
      </c>
      <c r="P444" s="117">
        <f t="shared" si="13"/>
        <v>1.9</v>
      </c>
    </row>
    <row r="445" ht="14.5" spans="1:16">
      <c r="A445" s="104">
        <v>202202</v>
      </c>
      <c r="B445" s="60" t="s">
        <v>338</v>
      </c>
      <c r="C445" s="105" t="s">
        <v>619</v>
      </c>
      <c r="D445" s="105" t="s">
        <v>587</v>
      </c>
      <c r="E445" s="105" t="s">
        <v>1100</v>
      </c>
      <c r="F445" s="105" t="s">
        <v>1020</v>
      </c>
      <c r="G445" s="106" t="s">
        <v>1101</v>
      </c>
      <c r="H445" s="105" t="s">
        <v>1018</v>
      </c>
      <c r="I445" s="105" t="s">
        <v>591</v>
      </c>
      <c r="J445" s="116">
        <v>1900</v>
      </c>
      <c r="K445" s="116">
        <v>1640.62</v>
      </c>
      <c r="L445" s="116">
        <v>316.64</v>
      </c>
      <c r="M445" s="116">
        <v>84.39</v>
      </c>
      <c r="N445" s="116">
        <v>3.8</v>
      </c>
      <c r="O445" s="116">
        <v>0</v>
      </c>
      <c r="P445" s="117">
        <f t="shared" si="13"/>
        <v>1.9</v>
      </c>
    </row>
    <row r="446" ht="14.5" spans="1:16">
      <c r="A446" s="104">
        <v>202202</v>
      </c>
      <c r="B446" s="62" t="s">
        <v>1102</v>
      </c>
      <c r="C446" s="105" t="s">
        <v>619</v>
      </c>
      <c r="D446" s="105" t="s">
        <v>587</v>
      </c>
      <c r="E446" s="105" t="s">
        <v>1103</v>
      </c>
      <c r="F446" s="105" t="s">
        <v>1020</v>
      </c>
      <c r="G446" s="106" t="s">
        <v>831</v>
      </c>
      <c r="H446" s="105" t="s">
        <v>1018</v>
      </c>
      <c r="I446" s="105" t="s">
        <v>591</v>
      </c>
      <c r="J446" s="116">
        <v>1900</v>
      </c>
      <c r="K446" s="116">
        <v>651.94</v>
      </c>
      <c r="L446" s="116">
        <v>316.64</v>
      </c>
      <c r="M446" s="116">
        <v>84.39</v>
      </c>
      <c r="N446" s="116">
        <v>3.8</v>
      </c>
      <c r="O446" s="116">
        <v>0</v>
      </c>
      <c r="P446" s="117">
        <f t="shared" si="13"/>
        <v>1.9</v>
      </c>
    </row>
    <row r="447" ht="14.5" spans="1:16">
      <c r="A447" s="104">
        <v>202202</v>
      </c>
      <c r="B447" s="25" t="s">
        <v>210</v>
      </c>
      <c r="C447" s="105" t="s">
        <v>619</v>
      </c>
      <c r="D447" s="105" t="s">
        <v>587</v>
      </c>
      <c r="E447" s="105" t="s">
        <v>1104</v>
      </c>
      <c r="F447" s="105" t="s">
        <v>1020</v>
      </c>
      <c r="G447" s="106" t="s">
        <v>1105</v>
      </c>
      <c r="H447" s="105" t="s">
        <v>1018</v>
      </c>
      <c r="I447" s="105" t="s">
        <v>591</v>
      </c>
      <c r="J447" s="116">
        <v>1900</v>
      </c>
      <c r="K447" s="116">
        <v>474.15</v>
      </c>
      <c r="L447" s="116">
        <v>316.64</v>
      </c>
      <c r="M447" s="116">
        <v>84.39</v>
      </c>
      <c r="N447" s="116">
        <v>3.8</v>
      </c>
      <c r="O447" s="116">
        <v>0</v>
      </c>
      <c r="P447" s="117">
        <f t="shared" si="13"/>
        <v>1.9</v>
      </c>
    </row>
    <row r="448" ht="14.5" spans="1:16">
      <c r="A448" s="104">
        <v>202202</v>
      </c>
      <c r="B448" s="25" t="s">
        <v>309</v>
      </c>
      <c r="C448" s="105" t="s">
        <v>619</v>
      </c>
      <c r="D448" s="105" t="s">
        <v>587</v>
      </c>
      <c r="E448" s="105" t="s">
        <v>1106</v>
      </c>
      <c r="F448" s="105" t="s">
        <v>1020</v>
      </c>
      <c r="G448" s="106" t="s">
        <v>1107</v>
      </c>
      <c r="H448" s="105" t="s">
        <v>1018</v>
      </c>
      <c r="I448" s="105" t="s">
        <v>591</v>
      </c>
      <c r="J448" s="116">
        <v>1900</v>
      </c>
      <c r="K448" s="116">
        <v>681.29</v>
      </c>
      <c r="L448" s="116">
        <v>316.64</v>
      </c>
      <c r="M448" s="116">
        <v>84.39</v>
      </c>
      <c r="N448" s="116">
        <v>3.8</v>
      </c>
      <c r="O448" s="116">
        <v>0</v>
      </c>
      <c r="P448" s="117">
        <f t="shared" si="13"/>
        <v>1.9</v>
      </c>
    </row>
    <row r="449" ht="14.5" spans="1:16">
      <c r="A449" s="104">
        <v>202202</v>
      </c>
      <c r="B449" s="25" t="s">
        <v>205</v>
      </c>
      <c r="C449" s="105" t="s">
        <v>619</v>
      </c>
      <c r="D449" s="105" t="s">
        <v>587</v>
      </c>
      <c r="E449" s="105" t="s">
        <v>1108</v>
      </c>
      <c r="F449" s="105" t="s">
        <v>1039</v>
      </c>
      <c r="G449" s="106" t="s">
        <v>1109</v>
      </c>
      <c r="H449" s="105" t="s">
        <v>1018</v>
      </c>
      <c r="I449" s="105" t="s">
        <v>591</v>
      </c>
      <c r="J449" s="116">
        <v>1900</v>
      </c>
      <c r="K449" s="116">
        <v>405.41</v>
      </c>
      <c r="L449" s="116">
        <v>316.64</v>
      </c>
      <c r="M449" s="116">
        <v>84.39</v>
      </c>
      <c r="N449" s="116">
        <v>3.8</v>
      </c>
      <c r="O449" s="116">
        <v>0</v>
      </c>
      <c r="P449" s="117">
        <f t="shared" si="13"/>
        <v>1.9</v>
      </c>
    </row>
    <row r="450" ht="14.5" spans="1:16">
      <c r="A450" s="104">
        <v>202202</v>
      </c>
      <c r="B450" s="60" t="s">
        <v>387</v>
      </c>
      <c r="C450" s="105" t="s">
        <v>619</v>
      </c>
      <c r="D450" s="105" t="s">
        <v>587</v>
      </c>
      <c r="E450" s="105" t="s">
        <v>1110</v>
      </c>
      <c r="F450" s="105" t="s">
        <v>1039</v>
      </c>
      <c r="G450" s="106" t="s">
        <v>1111</v>
      </c>
      <c r="H450" s="105" t="s">
        <v>1018</v>
      </c>
      <c r="I450" s="105" t="s">
        <v>591</v>
      </c>
      <c r="J450" s="116">
        <v>1900</v>
      </c>
      <c r="K450" s="116">
        <v>535.08</v>
      </c>
      <c r="L450" s="116">
        <v>316.64</v>
      </c>
      <c r="M450" s="116">
        <v>84.39</v>
      </c>
      <c r="N450" s="116">
        <v>3.8</v>
      </c>
      <c r="O450" s="116">
        <v>0</v>
      </c>
      <c r="P450" s="117">
        <f t="shared" si="13"/>
        <v>1.9</v>
      </c>
    </row>
    <row r="451" ht="14.5" spans="1:16">
      <c r="A451" s="104">
        <v>202202</v>
      </c>
      <c r="B451" s="25" t="s">
        <v>1112</v>
      </c>
      <c r="C451" s="105" t="s">
        <v>619</v>
      </c>
      <c r="D451" s="105" t="s">
        <v>587</v>
      </c>
      <c r="E451" s="105" t="s">
        <v>1113</v>
      </c>
      <c r="F451" s="105" t="s">
        <v>1027</v>
      </c>
      <c r="G451" s="106" t="s">
        <v>1114</v>
      </c>
      <c r="H451" s="105" t="s">
        <v>1018</v>
      </c>
      <c r="I451" s="105" t="s">
        <v>591</v>
      </c>
      <c r="J451" s="116">
        <v>1900</v>
      </c>
      <c r="K451" s="116">
        <v>598.09</v>
      </c>
      <c r="L451" s="116">
        <v>316.64</v>
      </c>
      <c r="M451" s="116">
        <v>84.39</v>
      </c>
      <c r="N451" s="116">
        <v>3.8</v>
      </c>
      <c r="O451" s="116">
        <v>0</v>
      </c>
      <c r="P451" s="117">
        <f t="shared" si="13"/>
        <v>1.9</v>
      </c>
    </row>
    <row r="452" ht="14.5" spans="1:16">
      <c r="A452" s="104">
        <v>202202</v>
      </c>
      <c r="B452" s="62" t="s">
        <v>212</v>
      </c>
      <c r="C452" s="105" t="s">
        <v>619</v>
      </c>
      <c r="D452" s="105" t="s">
        <v>587</v>
      </c>
      <c r="E452" s="105" t="s">
        <v>1115</v>
      </c>
      <c r="F452" s="105" t="s">
        <v>1067</v>
      </c>
      <c r="G452" s="106" t="s">
        <v>1116</v>
      </c>
      <c r="H452" s="105" t="s">
        <v>1018</v>
      </c>
      <c r="I452" s="105" t="s">
        <v>591</v>
      </c>
      <c r="J452" s="116">
        <v>1900</v>
      </c>
      <c r="K452" s="116">
        <v>955.97</v>
      </c>
      <c r="L452" s="116">
        <v>316.64</v>
      </c>
      <c r="M452" s="116">
        <v>84.39</v>
      </c>
      <c r="N452" s="116">
        <v>3.8</v>
      </c>
      <c r="O452" s="116">
        <v>0</v>
      </c>
      <c r="P452" s="117">
        <f t="shared" si="13"/>
        <v>1.9</v>
      </c>
    </row>
    <row r="453" ht="14.5" spans="1:16">
      <c r="A453" s="104">
        <v>202202</v>
      </c>
      <c r="B453" s="62" t="s">
        <v>209</v>
      </c>
      <c r="C453" s="105" t="s">
        <v>619</v>
      </c>
      <c r="D453" s="105" t="s">
        <v>587</v>
      </c>
      <c r="E453" s="105" t="s">
        <v>1117</v>
      </c>
      <c r="F453" s="105" t="s">
        <v>1020</v>
      </c>
      <c r="G453" s="106" t="s">
        <v>1118</v>
      </c>
      <c r="H453" s="105" t="s">
        <v>1018</v>
      </c>
      <c r="I453" s="105" t="s">
        <v>591</v>
      </c>
      <c r="J453" s="116">
        <v>1900</v>
      </c>
      <c r="K453" s="116">
        <v>607.53</v>
      </c>
      <c r="L453" s="116">
        <v>316.64</v>
      </c>
      <c r="M453" s="116">
        <v>84.39</v>
      </c>
      <c r="N453" s="116">
        <v>3.8</v>
      </c>
      <c r="O453" s="116">
        <v>0</v>
      </c>
      <c r="P453" s="117">
        <f t="shared" si="13"/>
        <v>1.9</v>
      </c>
    </row>
    <row r="454" ht="14.5" spans="1:16">
      <c r="A454" s="104">
        <v>202202</v>
      </c>
      <c r="B454" s="62" t="s">
        <v>1119</v>
      </c>
      <c r="C454" s="105" t="s">
        <v>619</v>
      </c>
      <c r="D454" s="105" t="s">
        <v>587</v>
      </c>
      <c r="E454" s="105" t="s">
        <v>1120</v>
      </c>
      <c r="F454" s="105" t="s">
        <v>1039</v>
      </c>
      <c r="G454" s="106" t="s">
        <v>877</v>
      </c>
      <c r="H454" s="105" t="s">
        <v>1018</v>
      </c>
      <c r="I454" s="105" t="s">
        <v>591</v>
      </c>
      <c r="J454" s="116">
        <v>1900</v>
      </c>
      <c r="K454" s="116">
        <v>373.27</v>
      </c>
      <c r="L454" s="116">
        <v>316.64</v>
      </c>
      <c r="M454" s="116">
        <v>84.39</v>
      </c>
      <c r="N454" s="116">
        <v>3.8</v>
      </c>
      <c r="O454" s="116">
        <v>0</v>
      </c>
      <c r="P454" s="117">
        <f t="shared" si="13"/>
        <v>1.9</v>
      </c>
    </row>
    <row r="455" ht="14.5" spans="1:16">
      <c r="A455" s="104">
        <v>202202</v>
      </c>
      <c r="B455" s="62" t="s">
        <v>1121</v>
      </c>
      <c r="C455" s="105" t="s">
        <v>619</v>
      </c>
      <c r="D455" s="105" t="s">
        <v>587</v>
      </c>
      <c r="E455" s="105" t="s">
        <v>1122</v>
      </c>
      <c r="F455" s="105" t="s">
        <v>1027</v>
      </c>
      <c r="G455" s="106" t="s">
        <v>1123</v>
      </c>
      <c r="H455" s="105" t="s">
        <v>1018</v>
      </c>
      <c r="I455" s="105" t="s">
        <v>591</v>
      </c>
      <c r="J455" s="116">
        <v>1900</v>
      </c>
      <c r="K455" s="116">
        <v>533.52</v>
      </c>
      <c r="L455" s="116">
        <v>316.64</v>
      </c>
      <c r="M455" s="116">
        <v>84.39</v>
      </c>
      <c r="N455" s="116">
        <v>3.8</v>
      </c>
      <c r="O455" s="116">
        <v>0</v>
      </c>
      <c r="P455" s="117">
        <f t="shared" si="13"/>
        <v>1.9</v>
      </c>
    </row>
    <row r="456" ht="14.5" spans="1:16">
      <c r="A456" s="104">
        <v>202202</v>
      </c>
      <c r="B456" s="62" t="s">
        <v>245</v>
      </c>
      <c r="C456" s="105" t="s">
        <v>619</v>
      </c>
      <c r="D456" s="105" t="s">
        <v>587</v>
      </c>
      <c r="E456" s="105" t="s">
        <v>1124</v>
      </c>
      <c r="F456" s="105" t="s">
        <v>1027</v>
      </c>
      <c r="G456" s="106" t="s">
        <v>1125</v>
      </c>
      <c r="H456" s="105" t="s">
        <v>1018</v>
      </c>
      <c r="I456" s="105" t="s">
        <v>591</v>
      </c>
      <c r="J456" s="116">
        <v>1900</v>
      </c>
      <c r="K456" s="116">
        <v>663.56</v>
      </c>
      <c r="L456" s="116">
        <v>316.64</v>
      </c>
      <c r="M456" s="116">
        <v>84.39</v>
      </c>
      <c r="N456" s="116">
        <v>3.8</v>
      </c>
      <c r="O456" s="116">
        <v>0</v>
      </c>
      <c r="P456" s="117">
        <f t="shared" si="13"/>
        <v>1.9</v>
      </c>
    </row>
    <row r="457" ht="14.5" spans="1:16">
      <c r="A457" s="104">
        <v>202202</v>
      </c>
      <c r="B457" s="62" t="s">
        <v>336</v>
      </c>
      <c r="C457" s="105" t="s">
        <v>619</v>
      </c>
      <c r="D457" s="105" t="s">
        <v>587</v>
      </c>
      <c r="E457" s="105" t="s">
        <v>1126</v>
      </c>
      <c r="F457" s="105" t="s">
        <v>1027</v>
      </c>
      <c r="G457" s="106" t="s">
        <v>1127</v>
      </c>
      <c r="H457" s="105" t="s">
        <v>1018</v>
      </c>
      <c r="I457" s="105" t="s">
        <v>591</v>
      </c>
      <c r="J457" s="116">
        <v>1900</v>
      </c>
      <c r="K457" s="116">
        <v>296.33</v>
      </c>
      <c r="L457" s="116">
        <v>316.64</v>
      </c>
      <c r="M457" s="116">
        <v>84.39</v>
      </c>
      <c r="N457" s="116">
        <v>3.8</v>
      </c>
      <c r="O457" s="116">
        <v>0</v>
      </c>
      <c r="P457" s="117">
        <f t="shared" si="13"/>
        <v>1.9</v>
      </c>
    </row>
    <row r="458" ht="14.5" spans="1:16">
      <c r="A458" s="104">
        <v>202202</v>
      </c>
      <c r="B458" s="62" t="s">
        <v>358</v>
      </c>
      <c r="C458" s="105" t="s">
        <v>619</v>
      </c>
      <c r="D458" s="105" t="s">
        <v>587</v>
      </c>
      <c r="E458" s="105" t="s">
        <v>1128</v>
      </c>
      <c r="F458" s="105" t="s">
        <v>1027</v>
      </c>
      <c r="G458" s="106" t="s">
        <v>934</v>
      </c>
      <c r="H458" s="105" t="s">
        <v>1018</v>
      </c>
      <c r="I458" s="105" t="s">
        <v>591</v>
      </c>
      <c r="J458" s="116">
        <v>1900</v>
      </c>
      <c r="K458" s="116">
        <v>431.24</v>
      </c>
      <c r="L458" s="116">
        <v>316.64</v>
      </c>
      <c r="M458" s="116">
        <v>84.39</v>
      </c>
      <c r="N458" s="116">
        <v>3.8</v>
      </c>
      <c r="O458" s="116">
        <v>0</v>
      </c>
      <c r="P458" s="117">
        <f t="shared" si="13"/>
        <v>1.9</v>
      </c>
    </row>
    <row r="459" ht="14.5" spans="1:16">
      <c r="A459" s="104">
        <v>202202</v>
      </c>
      <c r="B459" s="62" t="s">
        <v>220</v>
      </c>
      <c r="C459" s="105" t="s">
        <v>619</v>
      </c>
      <c r="D459" s="105" t="s">
        <v>587</v>
      </c>
      <c r="E459" s="105" t="s">
        <v>1129</v>
      </c>
      <c r="F459" s="105" t="s">
        <v>1027</v>
      </c>
      <c r="G459" s="106" t="s">
        <v>1130</v>
      </c>
      <c r="H459" s="105" t="s">
        <v>1018</v>
      </c>
      <c r="I459" s="105" t="s">
        <v>591</v>
      </c>
      <c r="J459" s="116">
        <v>1900</v>
      </c>
      <c r="K459" s="116">
        <v>567.15</v>
      </c>
      <c r="L459" s="116">
        <v>316.64</v>
      </c>
      <c r="M459" s="116">
        <v>84.39</v>
      </c>
      <c r="N459" s="116">
        <v>3.8</v>
      </c>
      <c r="O459" s="116">
        <v>0</v>
      </c>
      <c r="P459" s="117">
        <f t="shared" si="13"/>
        <v>1.9</v>
      </c>
    </row>
    <row r="460" ht="14.5" spans="1:16">
      <c r="A460" s="104">
        <v>202202</v>
      </c>
      <c r="B460" s="62" t="s">
        <v>454</v>
      </c>
      <c r="C460" s="105" t="s">
        <v>619</v>
      </c>
      <c r="D460" s="105" t="s">
        <v>587</v>
      </c>
      <c r="E460" s="105" t="s">
        <v>1131</v>
      </c>
      <c r="F460" s="105" t="s">
        <v>1027</v>
      </c>
      <c r="G460" s="106" t="s">
        <v>1130</v>
      </c>
      <c r="H460" s="105" t="s">
        <v>1018</v>
      </c>
      <c r="I460" s="105" t="s">
        <v>591</v>
      </c>
      <c r="J460" s="116">
        <v>1900</v>
      </c>
      <c r="K460" s="116">
        <v>573.82</v>
      </c>
      <c r="L460" s="116">
        <v>316.64</v>
      </c>
      <c r="M460" s="116">
        <v>84.39</v>
      </c>
      <c r="N460" s="116">
        <v>3.8</v>
      </c>
      <c r="O460" s="116">
        <v>0</v>
      </c>
      <c r="P460" s="117">
        <f t="shared" si="13"/>
        <v>1.9</v>
      </c>
    </row>
    <row r="461" ht="14.5" spans="1:16">
      <c r="A461" s="104">
        <v>202202</v>
      </c>
      <c r="B461" s="62" t="s">
        <v>349</v>
      </c>
      <c r="C461" s="105" t="s">
        <v>619</v>
      </c>
      <c r="D461" s="105" t="s">
        <v>587</v>
      </c>
      <c r="E461" s="105" t="s">
        <v>1132</v>
      </c>
      <c r="F461" s="105" t="s">
        <v>1039</v>
      </c>
      <c r="G461" s="106" t="s">
        <v>1133</v>
      </c>
      <c r="H461" s="105" t="s">
        <v>1018</v>
      </c>
      <c r="I461" s="105" t="s">
        <v>591</v>
      </c>
      <c r="J461" s="116">
        <v>1900</v>
      </c>
      <c r="K461" s="116">
        <v>634.85</v>
      </c>
      <c r="L461" s="116">
        <v>316.64</v>
      </c>
      <c r="M461" s="116">
        <v>84.39</v>
      </c>
      <c r="N461" s="116">
        <v>3.8</v>
      </c>
      <c r="O461" s="116">
        <v>0</v>
      </c>
      <c r="P461" s="117">
        <f t="shared" si="13"/>
        <v>1.9</v>
      </c>
    </row>
    <row r="462" ht="14.5" spans="1:16">
      <c r="A462" s="104">
        <v>202202</v>
      </c>
      <c r="B462" s="62" t="s">
        <v>255</v>
      </c>
      <c r="C462" s="105" t="s">
        <v>619</v>
      </c>
      <c r="D462" s="105" t="s">
        <v>587</v>
      </c>
      <c r="E462" s="105" t="s">
        <v>1134</v>
      </c>
      <c r="F462" s="105" t="s">
        <v>1027</v>
      </c>
      <c r="G462" s="106" t="s">
        <v>976</v>
      </c>
      <c r="H462" s="105" t="s">
        <v>1018</v>
      </c>
      <c r="I462" s="105" t="s">
        <v>591</v>
      </c>
      <c r="J462" s="116">
        <v>1900</v>
      </c>
      <c r="K462" s="116">
        <v>613.7</v>
      </c>
      <c r="L462" s="116">
        <v>316.64</v>
      </c>
      <c r="M462" s="116">
        <v>84.39</v>
      </c>
      <c r="N462" s="116">
        <v>3.8</v>
      </c>
      <c r="O462" s="116">
        <v>0</v>
      </c>
      <c r="P462" s="117">
        <f t="shared" si="13"/>
        <v>1.9</v>
      </c>
    </row>
    <row r="463" ht="14.5" spans="1:16">
      <c r="A463" s="104">
        <v>202202</v>
      </c>
      <c r="B463" s="62" t="s">
        <v>314</v>
      </c>
      <c r="C463" s="105" t="s">
        <v>619</v>
      </c>
      <c r="D463" s="105" t="s">
        <v>587</v>
      </c>
      <c r="E463" s="105" t="s">
        <v>1135</v>
      </c>
      <c r="F463" s="105" t="s">
        <v>1027</v>
      </c>
      <c r="G463" s="106" t="s">
        <v>1136</v>
      </c>
      <c r="H463" s="105" t="s">
        <v>1018</v>
      </c>
      <c r="I463" s="105" t="s">
        <v>591</v>
      </c>
      <c r="J463" s="116">
        <v>1900</v>
      </c>
      <c r="K463" s="116">
        <v>472.16</v>
      </c>
      <c r="L463" s="116">
        <v>316.64</v>
      </c>
      <c r="M463" s="116">
        <v>84.39</v>
      </c>
      <c r="N463" s="116">
        <v>3.8</v>
      </c>
      <c r="O463" s="116">
        <v>0</v>
      </c>
      <c r="P463" s="117">
        <f t="shared" si="13"/>
        <v>1.9</v>
      </c>
    </row>
    <row r="464" ht="14.5" spans="1:16">
      <c r="A464" s="104">
        <v>202202</v>
      </c>
      <c r="B464" s="62" t="s">
        <v>266</v>
      </c>
      <c r="C464" s="105" t="s">
        <v>619</v>
      </c>
      <c r="D464" s="105" t="s">
        <v>587</v>
      </c>
      <c r="E464" s="105" t="s">
        <v>1137</v>
      </c>
      <c r="F464" s="105" t="s">
        <v>1027</v>
      </c>
      <c r="G464" s="106" t="s">
        <v>1138</v>
      </c>
      <c r="H464" s="105" t="s">
        <v>1018</v>
      </c>
      <c r="I464" s="105" t="s">
        <v>591</v>
      </c>
      <c r="J464" s="116">
        <v>1900</v>
      </c>
      <c r="K464" s="116">
        <v>321.79</v>
      </c>
      <c r="L464" s="116">
        <v>316.64</v>
      </c>
      <c r="M464" s="116">
        <v>84.39</v>
      </c>
      <c r="N464" s="116">
        <v>3.8</v>
      </c>
      <c r="O464" s="116">
        <v>0</v>
      </c>
      <c r="P464" s="117">
        <f t="shared" si="13"/>
        <v>1.9</v>
      </c>
    </row>
    <row r="465" ht="14.5" spans="1:16">
      <c r="A465" s="104">
        <v>202202</v>
      </c>
      <c r="B465" s="62" t="s">
        <v>272</v>
      </c>
      <c r="C465" s="105" t="s">
        <v>619</v>
      </c>
      <c r="D465" s="105" t="s">
        <v>587</v>
      </c>
      <c r="E465" s="105" t="s">
        <v>1139</v>
      </c>
      <c r="F465" s="105" t="s">
        <v>1027</v>
      </c>
      <c r="G465" s="106" t="s">
        <v>1138</v>
      </c>
      <c r="H465" s="105" t="s">
        <v>1018</v>
      </c>
      <c r="I465" s="105" t="s">
        <v>591</v>
      </c>
      <c r="J465" s="116">
        <v>1900</v>
      </c>
      <c r="K465" s="116">
        <v>390.79</v>
      </c>
      <c r="L465" s="116">
        <v>316.64</v>
      </c>
      <c r="M465" s="116">
        <v>84.39</v>
      </c>
      <c r="N465" s="116">
        <v>3.8</v>
      </c>
      <c r="O465" s="116">
        <v>0</v>
      </c>
      <c r="P465" s="117">
        <f t="shared" si="13"/>
        <v>1.9</v>
      </c>
    </row>
    <row r="466" ht="14.5" spans="1:16">
      <c r="A466" s="104">
        <v>202202</v>
      </c>
      <c r="B466" s="62" t="s">
        <v>410</v>
      </c>
      <c r="C466" s="105" t="s">
        <v>619</v>
      </c>
      <c r="D466" s="105" t="s">
        <v>587</v>
      </c>
      <c r="E466" s="105" t="s">
        <v>1140</v>
      </c>
      <c r="F466" s="105" t="s">
        <v>1027</v>
      </c>
      <c r="G466" s="106" t="s">
        <v>1141</v>
      </c>
      <c r="H466" s="105" t="s">
        <v>1018</v>
      </c>
      <c r="I466" s="105" t="s">
        <v>591</v>
      </c>
      <c r="J466" s="116">
        <v>1900</v>
      </c>
      <c r="K466" s="116">
        <v>485.41</v>
      </c>
      <c r="L466" s="116">
        <v>316.64</v>
      </c>
      <c r="M466" s="116">
        <v>84.39</v>
      </c>
      <c r="N466" s="116">
        <v>3.8</v>
      </c>
      <c r="O466" s="116">
        <v>0</v>
      </c>
      <c r="P466" s="117">
        <f t="shared" ref="P466:P477" si="14">1900*0.1%</f>
        <v>1.9</v>
      </c>
    </row>
    <row r="467" ht="14.5" spans="1:16">
      <c r="A467" s="104">
        <v>202202</v>
      </c>
      <c r="B467" s="62" t="s">
        <v>431</v>
      </c>
      <c r="C467" s="105" t="s">
        <v>619</v>
      </c>
      <c r="D467" s="105" t="s">
        <v>587</v>
      </c>
      <c r="E467" s="105" t="s">
        <v>1142</v>
      </c>
      <c r="F467" s="105" t="s">
        <v>1027</v>
      </c>
      <c r="G467" s="106" t="s">
        <v>1143</v>
      </c>
      <c r="H467" s="105" t="s">
        <v>1018</v>
      </c>
      <c r="I467" s="105">
        <v>0</v>
      </c>
      <c r="J467" s="116">
        <v>1900</v>
      </c>
      <c r="K467" s="116">
        <v>272.88</v>
      </c>
      <c r="L467" s="116">
        <v>316.64</v>
      </c>
      <c r="M467" s="116">
        <v>84.39</v>
      </c>
      <c r="N467" s="116">
        <v>3.8</v>
      </c>
      <c r="O467" s="116">
        <v>0</v>
      </c>
      <c r="P467" s="117">
        <f t="shared" si="14"/>
        <v>1.9</v>
      </c>
    </row>
    <row r="468" ht="14.5" spans="1:16">
      <c r="A468" s="104">
        <v>202202</v>
      </c>
      <c r="B468" s="62" t="s">
        <v>354</v>
      </c>
      <c r="C468" s="105" t="s">
        <v>619</v>
      </c>
      <c r="D468" s="105" t="s">
        <v>587</v>
      </c>
      <c r="E468" s="105" t="s">
        <v>1144</v>
      </c>
      <c r="F468" s="105" t="s">
        <v>1027</v>
      </c>
      <c r="G468" s="106" t="s">
        <v>1143</v>
      </c>
      <c r="H468" s="105" t="s">
        <v>1018</v>
      </c>
      <c r="I468" s="105" t="s">
        <v>591</v>
      </c>
      <c r="J468" s="116">
        <v>1900</v>
      </c>
      <c r="K468" s="116">
        <v>535.53</v>
      </c>
      <c r="L468" s="116">
        <v>316.64</v>
      </c>
      <c r="M468" s="116">
        <v>84.39</v>
      </c>
      <c r="N468" s="116">
        <v>3.8</v>
      </c>
      <c r="O468" s="116">
        <v>0</v>
      </c>
      <c r="P468" s="117">
        <f t="shared" si="14"/>
        <v>1.9</v>
      </c>
    </row>
    <row r="469" ht="14.5" spans="1:16">
      <c r="A469" s="104">
        <v>202202</v>
      </c>
      <c r="B469" s="62" t="s">
        <v>1145</v>
      </c>
      <c r="C469" s="105" t="s">
        <v>619</v>
      </c>
      <c r="D469" s="105" t="s">
        <v>587</v>
      </c>
      <c r="E469" s="105" t="s">
        <v>1146</v>
      </c>
      <c r="F469" s="105" t="s">
        <v>1020</v>
      </c>
      <c r="G469" s="106" t="s">
        <v>1147</v>
      </c>
      <c r="H469" s="105" t="s">
        <v>1018</v>
      </c>
      <c r="I469" s="105" t="s">
        <v>1153</v>
      </c>
      <c r="J469" s="116">
        <v>1900</v>
      </c>
      <c r="K469" s="116">
        <v>319.46</v>
      </c>
      <c r="L469" s="116">
        <v>316.64</v>
      </c>
      <c r="M469" s="116">
        <v>84.39</v>
      </c>
      <c r="N469" s="116">
        <v>3.8</v>
      </c>
      <c r="O469" s="116">
        <v>0</v>
      </c>
      <c r="P469" s="117">
        <f t="shared" si="14"/>
        <v>1.9</v>
      </c>
    </row>
    <row r="470" ht="14.5" spans="1:16">
      <c r="A470" s="104">
        <v>202202</v>
      </c>
      <c r="B470" s="62" t="s">
        <v>215</v>
      </c>
      <c r="C470" s="105" t="s">
        <v>619</v>
      </c>
      <c r="D470" s="105" t="s">
        <v>587</v>
      </c>
      <c r="E470" s="105" t="s">
        <v>1148</v>
      </c>
      <c r="F470" s="105" t="s">
        <v>1039</v>
      </c>
      <c r="G470" s="106" t="s">
        <v>1149</v>
      </c>
      <c r="H470" s="105" t="s">
        <v>623</v>
      </c>
      <c r="I470" s="105" t="s">
        <v>591</v>
      </c>
      <c r="J470" s="116">
        <v>1900</v>
      </c>
      <c r="K470" s="116">
        <v>236.49</v>
      </c>
      <c r="L470" s="116">
        <v>316.64</v>
      </c>
      <c r="M470" s="116">
        <v>84.39</v>
      </c>
      <c r="N470" s="116">
        <v>3.8</v>
      </c>
      <c r="O470" s="116">
        <v>0</v>
      </c>
      <c r="P470" s="117">
        <f t="shared" si="14"/>
        <v>1.9</v>
      </c>
    </row>
    <row r="471" ht="14.5" spans="1:16">
      <c r="A471" s="104">
        <v>202202</v>
      </c>
      <c r="B471" s="62" t="s">
        <v>282</v>
      </c>
      <c r="C471" s="105" t="s">
        <v>619</v>
      </c>
      <c r="D471" s="105" t="s">
        <v>587</v>
      </c>
      <c r="E471" s="105" t="s">
        <v>1150</v>
      </c>
      <c r="F471" s="105" t="s">
        <v>1039</v>
      </c>
      <c r="G471" s="106" t="s">
        <v>1151</v>
      </c>
      <c r="H471" s="105" t="s">
        <v>623</v>
      </c>
      <c r="I471" s="105" t="s">
        <v>591</v>
      </c>
      <c r="J471" s="116">
        <v>1900</v>
      </c>
      <c r="K471" s="116">
        <v>607.27</v>
      </c>
      <c r="L471" s="116">
        <v>316.64</v>
      </c>
      <c r="M471" s="116">
        <v>84.39</v>
      </c>
      <c r="N471" s="116">
        <v>3.8</v>
      </c>
      <c r="O471" s="116">
        <v>0</v>
      </c>
      <c r="P471" s="117">
        <f t="shared" si="14"/>
        <v>1.9</v>
      </c>
    </row>
    <row r="472" ht="14.5" spans="1:16">
      <c r="A472" s="104">
        <v>202202</v>
      </c>
      <c r="B472" s="62" t="s">
        <v>444</v>
      </c>
      <c r="C472" s="105" t="s">
        <v>619</v>
      </c>
      <c r="D472" s="105" t="s">
        <v>587</v>
      </c>
      <c r="E472" s="105" t="s">
        <v>1152</v>
      </c>
      <c r="F472" s="105" t="s">
        <v>1039</v>
      </c>
      <c r="G472" s="106" t="s">
        <v>871</v>
      </c>
      <c r="H472" s="105" t="s">
        <v>623</v>
      </c>
      <c r="I472" s="105" t="s">
        <v>591</v>
      </c>
      <c r="J472" s="116">
        <v>1900</v>
      </c>
      <c r="K472" s="116">
        <v>327.72</v>
      </c>
      <c r="L472" s="116">
        <v>316.64</v>
      </c>
      <c r="M472" s="116">
        <v>84.39</v>
      </c>
      <c r="N472" s="116">
        <v>3.8</v>
      </c>
      <c r="O472" s="116">
        <v>0</v>
      </c>
      <c r="P472" s="117">
        <f t="shared" si="14"/>
        <v>1.9</v>
      </c>
    </row>
    <row r="473" ht="14.5" spans="1:16">
      <c r="A473" s="104">
        <v>202203</v>
      </c>
      <c r="B473" s="25" t="s">
        <v>569</v>
      </c>
      <c r="C473" s="105" t="s">
        <v>570</v>
      </c>
      <c r="D473" s="105" t="s">
        <v>571</v>
      </c>
      <c r="E473" s="105" t="s">
        <v>572</v>
      </c>
      <c r="F473" s="105" t="s">
        <v>573</v>
      </c>
      <c r="G473" s="106" t="s">
        <v>574</v>
      </c>
      <c r="H473" s="105">
        <v>0</v>
      </c>
      <c r="I473" s="105" t="s">
        <v>591</v>
      </c>
      <c r="J473" s="116">
        <v>40002</v>
      </c>
      <c r="K473" s="116">
        <v>45702</v>
      </c>
      <c r="L473" s="116">
        <v>316.64</v>
      </c>
      <c r="M473" s="116">
        <v>84.39</v>
      </c>
      <c r="N473" s="116">
        <v>3.8</v>
      </c>
      <c r="O473" s="116">
        <v>0</v>
      </c>
      <c r="P473" s="117">
        <f t="shared" si="14"/>
        <v>1.9</v>
      </c>
    </row>
    <row r="474" ht="14.5" spans="1:16">
      <c r="A474" s="104">
        <v>202203</v>
      </c>
      <c r="B474" s="25" t="s">
        <v>448</v>
      </c>
      <c r="C474" s="105" t="s">
        <v>575</v>
      </c>
      <c r="D474" s="105" t="s">
        <v>576</v>
      </c>
      <c r="E474" s="105" t="s">
        <v>577</v>
      </c>
      <c r="F474" s="105" t="s">
        <v>578</v>
      </c>
      <c r="G474" s="106" t="s">
        <v>579</v>
      </c>
      <c r="H474" s="105">
        <v>0</v>
      </c>
      <c r="I474" s="105" t="s">
        <v>591</v>
      </c>
      <c r="J474" s="116">
        <v>5500</v>
      </c>
      <c r="K474" s="116">
        <v>16400</v>
      </c>
      <c r="L474" s="116">
        <v>316.64</v>
      </c>
      <c r="M474" s="116">
        <v>84.39</v>
      </c>
      <c r="N474" s="116">
        <v>3.8</v>
      </c>
      <c r="O474" s="116">
        <v>86</v>
      </c>
      <c r="P474" s="117">
        <f t="shared" si="14"/>
        <v>1.9</v>
      </c>
    </row>
    <row r="475" ht="14.5" spans="1:16">
      <c r="A475" s="104">
        <v>202203</v>
      </c>
      <c r="B475" s="28" t="s">
        <v>295</v>
      </c>
      <c r="C475" s="105" t="s">
        <v>580</v>
      </c>
      <c r="D475" s="105" t="s">
        <v>576</v>
      </c>
      <c r="E475" s="105" t="s">
        <v>581</v>
      </c>
      <c r="F475" s="105" t="s">
        <v>582</v>
      </c>
      <c r="G475" s="106" t="s">
        <v>583</v>
      </c>
      <c r="H475" s="105">
        <v>0</v>
      </c>
      <c r="I475" s="105" t="s">
        <v>591</v>
      </c>
      <c r="J475" s="116">
        <v>5544</v>
      </c>
      <c r="K475" s="116">
        <v>13004.7</v>
      </c>
      <c r="L475" s="116">
        <v>316.64</v>
      </c>
      <c r="M475" s="116">
        <v>84.39</v>
      </c>
      <c r="N475" s="116">
        <v>3.8</v>
      </c>
      <c r="O475" s="116">
        <v>85.5</v>
      </c>
      <c r="P475" s="117">
        <f t="shared" si="14"/>
        <v>1.9</v>
      </c>
    </row>
    <row r="476" ht="14.5" spans="1:16">
      <c r="A476" s="104">
        <v>202203</v>
      </c>
      <c r="B476" s="28" t="s">
        <v>234</v>
      </c>
      <c r="C476" s="105" t="s">
        <v>580</v>
      </c>
      <c r="D476" s="105" t="s">
        <v>576</v>
      </c>
      <c r="E476" s="105" t="s">
        <v>584</v>
      </c>
      <c r="F476" s="105" t="s">
        <v>585</v>
      </c>
      <c r="G476" s="106" t="s">
        <v>586</v>
      </c>
      <c r="H476" s="105">
        <v>0</v>
      </c>
      <c r="I476" s="105">
        <v>0</v>
      </c>
      <c r="J476" s="116">
        <v>5544</v>
      </c>
      <c r="K476" s="116">
        <v>12805.2</v>
      </c>
      <c r="L476" s="116">
        <v>316.64</v>
      </c>
      <c r="M476" s="116">
        <v>84.39</v>
      </c>
      <c r="N476" s="116">
        <v>3.8</v>
      </c>
      <c r="O476" s="116">
        <v>125</v>
      </c>
      <c r="P476" s="117">
        <f t="shared" si="14"/>
        <v>1.9</v>
      </c>
    </row>
    <row r="477" ht="14.5" spans="1:16">
      <c r="A477" s="104">
        <v>202203</v>
      </c>
      <c r="B477" s="28" t="s">
        <v>334</v>
      </c>
      <c r="C477" s="105" t="s">
        <v>575</v>
      </c>
      <c r="D477" s="105" t="s">
        <v>587</v>
      </c>
      <c r="E477" s="105" t="s">
        <v>588</v>
      </c>
      <c r="F477" s="105" t="s">
        <v>589</v>
      </c>
      <c r="G477" s="106" t="s">
        <v>590</v>
      </c>
      <c r="H477" s="105">
        <v>0</v>
      </c>
      <c r="I477" s="105" t="s">
        <v>591</v>
      </c>
      <c r="J477" s="116">
        <v>3200</v>
      </c>
      <c r="K477" s="116">
        <v>12137.26</v>
      </c>
      <c r="L477" s="116">
        <v>316.64</v>
      </c>
      <c r="M477" s="116">
        <v>84.39</v>
      </c>
      <c r="N477" s="116">
        <v>3.8</v>
      </c>
      <c r="O477" s="116">
        <v>86</v>
      </c>
      <c r="P477" s="117">
        <f t="shared" si="14"/>
        <v>1.9</v>
      </c>
    </row>
    <row r="478" ht="14.5" spans="1:16">
      <c r="A478" s="104">
        <v>202203</v>
      </c>
      <c r="B478" s="28" t="s">
        <v>342</v>
      </c>
      <c r="C478" s="105" t="s">
        <v>592</v>
      </c>
      <c r="D478" s="105" t="s">
        <v>587</v>
      </c>
      <c r="E478" s="105" t="s">
        <v>593</v>
      </c>
      <c r="F478" s="105" t="s">
        <v>594</v>
      </c>
      <c r="G478" s="106" t="s">
        <v>595</v>
      </c>
      <c r="H478" s="105">
        <v>0</v>
      </c>
      <c r="I478" s="105" t="s">
        <v>591</v>
      </c>
      <c r="J478" s="116">
        <v>1900</v>
      </c>
      <c r="K478" s="116">
        <v>4211.87</v>
      </c>
      <c r="L478" s="116">
        <v>0</v>
      </c>
      <c r="M478" s="116">
        <v>0</v>
      </c>
      <c r="N478" s="116">
        <v>0</v>
      </c>
      <c r="O478" s="116">
        <v>0</v>
      </c>
      <c r="P478" s="117">
        <v>0</v>
      </c>
    </row>
    <row r="479" ht="14.5" spans="1:16">
      <c r="A479" s="104">
        <v>202203</v>
      </c>
      <c r="B479" s="28" t="s">
        <v>225</v>
      </c>
      <c r="C479" s="105" t="s">
        <v>592</v>
      </c>
      <c r="D479" s="105" t="s">
        <v>587</v>
      </c>
      <c r="E479" s="105" t="s">
        <v>596</v>
      </c>
      <c r="F479" s="105" t="s">
        <v>597</v>
      </c>
      <c r="G479" s="106" t="s">
        <v>598</v>
      </c>
      <c r="H479" s="105">
        <v>0</v>
      </c>
      <c r="I479" s="105" t="s">
        <v>591</v>
      </c>
      <c r="J479" s="116">
        <v>1900</v>
      </c>
      <c r="K479" s="116">
        <v>5164.6</v>
      </c>
      <c r="L479" s="116">
        <v>316.64</v>
      </c>
      <c r="M479" s="116">
        <v>84.39</v>
      </c>
      <c r="N479" s="116">
        <v>3.8</v>
      </c>
      <c r="O479" s="116">
        <v>0</v>
      </c>
      <c r="P479" s="117">
        <f t="shared" ref="P479:P522" si="15">1900*0.1%</f>
        <v>1.9</v>
      </c>
    </row>
    <row r="480" ht="14.5" spans="1:16">
      <c r="A480" s="104">
        <v>202203</v>
      </c>
      <c r="B480" s="28" t="s">
        <v>301</v>
      </c>
      <c r="C480" s="105" t="s">
        <v>580</v>
      </c>
      <c r="D480" s="105" t="s">
        <v>587</v>
      </c>
      <c r="E480" s="105" t="s">
        <v>599</v>
      </c>
      <c r="F480" s="105" t="s">
        <v>600</v>
      </c>
      <c r="G480" s="106" t="s">
        <v>601</v>
      </c>
      <c r="H480" s="105">
        <v>0</v>
      </c>
      <c r="I480" s="105" t="s">
        <v>591</v>
      </c>
      <c r="J480" s="116">
        <v>4939</v>
      </c>
      <c r="K480" s="116">
        <v>11669.7</v>
      </c>
      <c r="L480" s="116">
        <v>316.64</v>
      </c>
      <c r="M480" s="116">
        <v>84.39</v>
      </c>
      <c r="N480" s="116">
        <v>3.8</v>
      </c>
      <c r="O480" s="116">
        <v>500</v>
      </c>
      <c r="P480" s="117">
        <f t="shared" si="15"/>
        <v>1.9</v>
      </c>
    </row>
    <row r="481" ht="14.5" spans="1:16">
      <c r="A481" s="104">
        <v>202203</v>
      </c>
      <c r="B481" s="28" t="s">
        <v>264</v>
      </c>
      <c r="C481" s="105" t="s">
        <v>580</v>
      </c>
      <c r="D481" s="105" t="s">
        <v>587</v>
      </c>
      <c r="E481" s="105" t="s">
        <v>602</v>
      </c>
      <c r="F481" s="105" t="s">
        <v>603</v>
      </c>
      <c r="G481" s="106" t="s">
        <v>604</v>
      </c>
      <c r="H481" s="105">
        <v>0</v>
      </c>
      <c r="I481" s="105" t="s">
        <v>591</v>
      </c>
      <c r="J481" s="116">
        <v>2440</v>
      </c>
      <c r="K481" s="116">
        <v>7375.5</v>
      </c>
      <c r="L481" s="116">
        <v>316.64</v>
      </c>
      <c r="M481" s="116">
        <v>84.39</v>
      </c>
      <c r="N481" s="116">
        <v>3.8</v>
      </c>
      <c r="O481" s="116">
        <v>95</v>
      </c>
      <c r="P481" s="117">
        <f t="shared" si="15"/>
        <v>1.9</v>
      </c>
    </row>
    <row r="482" ht="14.5" spans="1:16">
      <c r="A482" s="104">
        <v>202203</v>
      </c>
      <c r="B482" s="25" t="s">
        <v>290</v>
      </c>
      <c r="C482" s="105" t="s">
        <v>580</v>
      </c>
      <c r="D482" s="105" t="s">
        <v>587</v>
      </c>
      <c r="E482" s="105" t="s">
        <v>605</v>
      </c>
      <c r="F482" s="105" t="s">
        <v>606</v>
      </c>
      <c r="G482" s="106" t="s">
        <v>607</v>
      </c>
      <c r="H482" s="105">
        <v>0</v>
      </c>
      <c r="I482" s="105">
        <v>0</v>
      </c>
      <c r="J482" s="116">
        <v>5389</v>
      </c>
      <c r="K482" s="116">
        <v>12771.5</v>
      </c>
      <c r="L482" s="116">
        <v>316.64</v>
      </c>
      <c r="M482" s="116">
        <v>84.39</v>
      </c>
      <c r="N482" s="116">
        <v>3.8</v>
      </c>
      <c r="O482" s="116">
        <v>500</v>
      </c>
      <c r="P482" s="117">
        <f t="shared" si="15"/>
        <v>1.9</v>
      </c>
    </row>
    <row r="483" ht="14.5" spans="1:16">
      <c r="A483" s="104">
        <v>202203</v>
      </c>
      <c r="B483" s="28" t="s">
        <v>376</v>
      </c>
      <c r="C483" s="105" t="s">
        <v>580</v>
      </c>
      <c r="D483" s="105" t="s">
        <v>587</v>
      </c>
      <c r="E483" s="105" t="s">
        <v>608</v>
      </c>
      <c r="F483" s="105" t="s">
        <v>609</v>
      </c>
      <c r="G483" s="106" t="s">
        <v>610</v>
      </c>
      <c r="H483" s="105">
        <v>0</v>
      </c>
      <c r="I483" s="105">
        <v>0</v>
      </c>
      <c r="J483" s="116">
        <v>2671</v>
      </c>
      <c r="K483" s="116">
        <v>6865.8</v>
      </c>
      <c r="L483" s="116">
        <v>316.64</v>
      </c>
      <c r="M483" s="116">
        <v>84.39</v>
      </c>
      <c r="N483" s="116">
        <v>3.8</v>
      </c>
      <c r="O483" s="116">
        <v>500</v>
      </c>
      <c r="P483" s="117">
        <f t="shared" si="15"/>
        <v>1.9</v>
      </c>
    </row>
    <row r="484" ht="14.5" spans="1:16">
      <c r="A484" s="104">
        <v>202203</v>
      </c>
      <c r="B484" s="25" t="s">
        <v>240</v>
      </c>
      <c r="C484" s="105" t="s">
        <v>580</v>
      </c>
      <c r="D484" s="105" t="s">
        <v>587</v>
      </c>
      <c r="E484" s="105" t="s">
        <v>611</v>
      </c>
      <c r="F484" s="105" t="s">
        <v>609</v>
      </c>
      <c r="G484" s="106" t="s">
        <v>612</v>
      </c>
      <c r="H484" s="105">
        <v>0</v>
      </c>
      <c r="I484" s="105">
        <v>0</v>
      </c>
      <c r="J484" s="116">
        <v>4939</v>
      </c>
      <c r="K484" s="116">
        <v>11551.5</v>
      </c>
      <c r="L484" s="116">
        <v>316.64</v>
      </c>
      <c r="M484" s="116">
        <v>84.39</v>
      </c>
      <c r="N484" s="116">
        <v>3.8</v>
      </c>
      <c r="O484" s="116">
        <v>500</v>
      </c>
      <c r="P484" s="117">
        <f t="shared" si="15"/>
        <v>1.9</v>
      </c>
    </row>
    <row r="485" ht="14.5" spans="1:16">
      <c r="A485" s="104">
        <v>202203</v>
      </c>
      <c r="B485" s="25" t="s">
        <v>326</v>
      </c>
      <c r="C485" s="105" t="s">
        <v>580</v>
      </c>
      <c r="D485" s="105" t="s">
        <v>587</v>
      </c>
      <c r="E485" s="105" t="s">
        <v>613</v>
      </c>
      <c r="F485" s="105" t="s">
        <v>614</v>
      </c>
      <c r="G485" s="106" t="s">
        <v>615</v>
      </c>
      <c r="H485" s="105">
        <v>0</v>
      </c>
      <c r="I485" s="105">
        <v>0</v>
      </c>
      <c r="J485" s="116">
        <v>5544</v>
      </c>
      <c r="K485" s="116">
        <v>12761.65</v>
      </c>
      <c r="L485" s="116">
        <v>316.64</v>
      </c>
      <c r="M485" s="116">
        <v>84.39</v>
      </c>
      <c r="N485" s="116">
        <v>3.8</v>
      </c>
      <c r="O485" s="116">
        <v>500</v>
      </c>
      <c r="P485" s="117">
        <f t="shared" si="15"/>
        <v>1.9</v>
      </c>
    </row>
    <row r="486" ht="14.5" spans="1:16">
      <c r="A486" s="104">
        <v>202203</v>
      </c>
      <c r="B486" s="25" t="s">
        <v>299</v>
      </c>
      <c r="C486" s="105" t="s">
        <v>570</v>
      </c>
      <c r="D486" s="105" t="s">
        <v>587</v>
      </c>
      <c r="E486" s="105" t="s">
        <v>616</v>
      </c>
      <c r="F486" s="105" t="s">
        <v>617</v>
      </c>
      <c r="G486" s="106" t="s">
        <v>618</v>
      </c>
      <c r="H486" s="105">
        <v>0</v>
      </c>
      <c r="I486" s="105" t="s">
        <v>591</v>
      </c>
      <c r="J486" s="116">
        <v>3263</v>
      </c>
      <c r="K486" s="116">
        <v>8820.03</v>
      </c>
      <c r="L486" s="116">
        <v>316.64</v>
      </c>
      <c r="M486" s="116">
        <v>84.39</v>
      </c>
      <c r="N486" s="116">
        <v>3.8</v>
      </c>
      <c r="O486" s="116">
        <v>0</v>
      </c>
      <c r="P486" s="117">
        <f t="shared" si="15"/>
        <v>1.9</v>
      </c>
    </row>
    <row r="487" ht="14.5" spans="1:16">
      <c r="A487" s="104">
        <v>202203</v>
      </c>
      <c r="B487" s="25" t="s">
        <v>453</v>
      </c>
      <c r="C487" s="105" t="s">
        <v>619</v>
      </c>
      <c r="D487" s="105" t="s">
        <v>587</v>
      </c>
      <c r="E487" s="105" t="s">
        <v>620</v>
      </c>
      <c r="F487" s="105" t="s">
        <v>621</v>
      </c>
      <c r="G487" s="106" t="s">
        <v>622</v>
      </c>
      <c r="H487" s="105" t="s">
        <v>623</v>
      </c>
      <c r="I487" s="105" t="s">
        <v>591</v>
      </c>
      <c r="J487" s="116">
        <v>2132</v>
      </c>
      <c r="K487" s="116">
        <v>8161.27</v>
      </c>
      <c r="L487" s="116">
        <v>316.64</v>
      </c>
      <c r="M487" s="116">
        <v>84.39</v>
      </c>
      <c r="N487" s="116">
        <v>3.8</v>
      </c>
      <c r="O487" s="116">
        <v>85.5</v>
      </c>
      <c r="P487" s="117">
        <f t="shared" si="15"/>
        <v>1.9</v>
      </c>
    </row>
    <row r="488" ht="14.5" spans="1:16">
      <c r="A488" s="104">
        <v>202203</v>
      </c>
      <c r="B488" s="25" t="s">
        <v>624</v>
      </c>
      <c r="C488" s="105" t="s">
        <v>625</v>
      </c>
      <c r="D488" s="105" t="s">
        <v>576</v>
      </c>
      <c r="E488" s="105" t="s">
        <v>626</v>
      </c>
      <c r="F488" s="105" t="s">
        <v>627</v>
      </c>
      <c r="G488" s="106" t="s">
        <v>628</v>
      </c>
      <c r="H488" s="105">
        <v>0</v>
      </c>
      <c r="I488" s="105">
        <v>0</v>
      </c>
      <c r="J488" s="116">
        <v>4576</v>
      </c>
      <c r="K488" s="116">
        <v>12886</v>
      </c>
      <c r="L488" s="116">
        <v>316.64</v>
      </c>
      <c r="M488" s="116">
        <v>84.39</v>
      </c>
      <c r="N488" s="116">
        <v>3.8</v>
      </c>
      <c r="O488" s="116">
        <v>0</v>
      </c>
      <c r="P488" s="117">
        <f t="shared" si="15"/>
        <v>1.9</v>
      </c>
    </row>
    <row r="489" ht="14.5" spans="1:16">
      <c r="A489" s="104">
        <v>202203</v>
      </c>
      <c r="B489" s="107" t="s">
        <v>307</v>
      </c>
      <c r="C489" s="105" t="s">
        <v>575</v>
      </c>
      <c r="D489" s="105" t="s">
        <v>587</v>
      </c>
      <c r="E489" s="105" t="s">
        <v>629</v>
      </c>
      <c r="F489" s="105" t="s">
        <v>578</v>
      </c>
      <c r="G489" s="106" t="s">
        <v>630</v>
      </c>
      <c r="H489" s="105">
        <v>0</v>
      </c>
      <c r="I489" s="105" t="s">
        <v>591</v>
      </c>
      <c r="J489" s="116">
        <v>5500</v>
      </c>
      <c r="K489" s="116">
        <v>72339.6</v>
      </c>
      <c r="L489" s="116">
        <v>316.64</v>
      </c>
      <c r="M489" s="116">
        <v>84.39</v>
      </c>
      <c r="N489" s="116">
        <v>3.8</v>
      </c>
      <c r="O489" s="116">
        <v>960</v>
      </c>
      <c r="P489" s="117">
        <f t="shared" si="15"/>
        <v>1.9</v>
      </c>
    </row>
    <row r="490" ht="14.5" spans="1:16">
      <c r="A490" s="104">
        <v>202203</v>
      </c>
      <c r="B490" s="108" t="s">
        <v>353</v>
      </c>
      <c r="C490" s="105" t="s">
        <v>619</v>
      </c>
      <c r="D490" s="105" t="s">
        <v>576</v>
      </c>
      <c r="E490" s="105" t="s">
        <v>631</v>
      </c>
      <c r="F490" s="105" t="s">
        <v>632</v>
      </c>
      <c r="G490" s="106" t="s">
        <v>633</v>
      </c>
      <c r="H490" s="105">
        <v>0</v>
      </c>
      <c r="I490" s="105" t="s">
        <v>591</v>
      </c>
      <c r="J490" s="116">
        <v>5000</v>
      </c>
      <c r="K490" s="116">
        <v>12877.5</v>
      </c>
      <c r="L490" s="116">
        <v>316.64</v>
      </c>
      <c r="M490" s="116">
        <v>84.39</v>
      </c>
      <c r="N490" s="116">
        <v>3.8</v>
      </c>
      <c r="O490" s="116">
        <v>1500</v>
      </c>
      <c r="P490" s="117">
        <f t="shared" si="15"/>
        <v>1.9</v>
      </c>
    </row>
    <row r="491" ht="14.5" spans="1:16">
      <c r="A491" s="104">
        <v>202203</v>
      </c>
      <c r="B491" s="25" t="s">
        <v>379</v>
      </c>
      <c r="C491" s="105" t="s">
        <v>570</v>
      </c>
      <c r="D491" s="105" t="s">
        <v>587</v>
      </c>
      <c r="E491" s="105" t="s">
        <v>634</v>
      </c>
      <c r="F491" s="105" t="s">
        <v>635</v>
      </c>
      <c r="G491" s="106" t="s">
        <v>636</v>
      </c>
      <c r="H491" s="105">
        <v>0</v>
      </c>
      <c r="I491" s="105" t="s">
        <v>591</v>
      </c>
      <c r="J491" s="116">
        <v>5222</v>
      </c>
      <c r="K491" s="116">
        <v>15543.16</v>
      </c>
      <c r="L491" s="116">
        <v>316.64</v>
      </c>
      <c r="M491" s="116">
        <v>84.39</v>
      </c>
      <c r="N491" s="116">
        <v>3.8</v>
      </c>
      <c r="O491" s="116">
        <v>750</v>
      </c>
      <c r="P491" s="117">
        <f t="shared" si="15"/>
        <v>1.9</v>
      </c>
    </row>
    <row r="492" ht="14.5" spans="1:16">
      <c r="A492" s="104">
        <v>202203</v>
      </c>
      <c r="B492" s="108" t="s">
        <v>248</v>
      </c>
      <c r="C492" s="105" t="s">
        <v>570</v>
      </c>
      <c r="D492" s="105" t="s">
        <v>587</v>
      </c>
      <c r="E492" s="105" t="s">
        <v>637</v>
      </c>
      <c r="F492" s="105" t="s">
        <v>638</v>
      </c>
      <c r="G492" s="106" t="s">
        <v>639</v>
      </c>
      <c r="H492" s="105">
        <v>0</v>
      </c>
      <c r="I492" s="105">
        <v>0</v>
      </c>
      <c r="J492" s="116">
        <v>2332</v>
      </c>
      <c r="K492" s="116">
        <v>6956.94</v>
      </c>
      <c r="L492" s="116">
        <v>316.64</v>
      </c>
      <c r="M492" s="116">
        <v>84.39</v>
      </c>
      <c r="N492" s="116">
        <v>3.8</v>
      </c>
      <c r="O492" s="116">
        <v>0</v>
      </c>
      <c r="P492" s="117">
        <f t="shared" si="15"/>
        <v>1.9</v>
      </c>
    </row>
    <row r="493" ht="14.5" spans="1:16">
      <c r="A493" s="104">
        <v>202203</v>
      </c>
      <c r="B493" s="107" t="s">
        <v>261</v>
      </c>
      <c r="C493" s="105" t="s">
        <v>570</v>
      </c>
      <c r="D493" s="105" t="s">
        <v>587</v>
      </c>
      <c r="E493" s="105" t="s">
        <v>640</v>
      </c>
      <c r="F493" s="105" t="s">
        <v>641</v>
      </c>
      <c r="G493" s="106" t="s">
        <v>642</v>
      </c>
      <c r="H493" s="105">
        <v>0</v>
      </c>
      <c r="I493" s="105" t="s">
        <v>591</v>
      </c>
      <c r="J493" s="116">
        <v>2993</v>
      </c>
      <c r="K493" s="116">
        <v>7583.32</v>
      </c>
      <c r="L493" s="116">
        <v>316.64</v>
      </c>
      <c r="M493" s="116">
        <v>84.39</v>
      </c>
      <c r="N493" s="116">
        <v>3.8</v>
      </c>
      <c r="O493" s="116">
        <v>0</v>
      </c>
      <c r="P493" s="117">
        <f t="shared" si="15"/>
        <v>1.9</v>
      </c>
    </row>
    <row r="494" ht="14.5" spans="1:16">
      <c r="A494" s="104">
        <v>202203</v>
      </c>
      <c r="B494" s="107" t="s">
        <v>405</v>
      </c>
      <c r="C494" s="105" t="s">
        <v>570</v>
      </c>
      <c r="D494" s="105" t="s">
        <v>587</v>
      </c>
      <c r="E494" s="105" t="s">
        <v>643</v>
      </c>
      <c r="F494" s="105" t="s">
        <v>617</v>
      </c>
      <c r="G494" s="106" t="s">
        <v>644</v>
      </c>
      <c r="H494" s="105">
        <v>0</v>
      </c>
      <c r="I494" s="105" t="s">
        <v>591</v>
      </c>
      <c r="J494" s="116">
        <v>3263</v>
      </c>
      <c r="K494" s="116">
        <v>9694.02</v>
      </c>
      <c r="L494" s="116">
        <v>316.64</v>
      </c>
      <c r="M494" s="116">
        <v>84.39</v>
      </c>
      <c r="N494" s="116">
        <v>3.8</v>
      </c>
      <c r="O494" s="116">
        <v>0</v>
      </c>
      <c r="P494" s="117">
        <f t="shared" si="15"/>
        <v>1.9</v>
      </c>
    </row>
    <row r="495" ht="14.5" spans="1:16">
      <c r="A495" s="104">
        <v>202203</v>
      </c>
      <c r="B495" s="108" t="s">
        <v>244</v>
      </c>
      <c r="C495" s="105" t="s">
        <v>619</v>
      </c>
      <c r="D495" s="105" t="s">
        <v>576</v>
      </c>
      <c r="E495" s="105" t="s">
        <v>645</v>
      </c>
      <c r="F495" s="105" t="s">
        <v>646</v>
      </c>
      <c r="G495" s="106" t="s">
        <v>647</v>
      </c>
      <c r="H495" s="105">
        <v>0</v>
      </c>
      <c r="I495" s="105" t="s">
        <v>591</v>
      </c>
      <c r="J495" s="116">
        <v>4000</v>
      </c>
      <c r="K495" s="116">
        <v>10526.5</v>
      </c>
      <c r="L495" s="116">
        <v>316.64</v>
      </c>
      <c r="M495" s="116">
        <v>84.39</v>
      </c>
      <c r="N495" s="116">
        <v>3.8</v>
      </c>
      <c r="O495" s="116">
        <v>0</v>
      </c>
      <c r="P495" s="117">
        <f t="shared" si="15"/>
        <v>1.9</v>
      </c>
    </row>
    <row r="496" ht="14.5" spans="1:16">
      <c r="A496" s="104">
        <v>202203</v>
      </c>
      <c r="B496" s="28" t="s">
        <v>286</v>
      </c>
      <c r="C496" s="105" t="s">
        <v>570</v>
      </c>
      <c r="D496" s="105" t="s">
        <v>587</v>
      </c>
      <c r="E496" s="105" t="s">
        <v>648</v>
      </c>
      <c r="F496" s="105" t="s">
        <v>649</v>
      </c>
      <c r="G496" s="106" t="s">
        <v>650</v>
      </c>
      <c r="H496" s="105">
        <v>0</v>
      </c>
      <c r="I496" s="105" t="s">
        <v>591</v>
      </c>
      <c r="J496" s="116">
        <v>5519</v>
      </c>
      <c r="K496" s="116">
        <v>13382.01</v>
      </c>
      <c r="L496" s="116">
        <v>316.64</v>
      </c>
      <c r="M496" s="116">
        <v>84.39</v>
      </c>
      <c r="N496" s="116">
        <v>3.8</v>
      </c>
      <c r="O496" s="116">
        <v>457.5</v>
      </c>
      <c r="P496" s="117">
        <f t="shared" si="15"/>
        <v>1.9</v>
      </c>
    </row>
    <row r="497" ht="14.5" spans="1:16">
      <c r="A497" s="104">
        <v>202203</v>
      </c>
      <c r="B497" s="108" t="s">
        <v>421</v>
      </c>
      <c r="C497" s="105" t="s">
        <v>570</v>
      </c>
      <c r="D497" s="105" t="s">
        <v>587</v>
      </c>
      <c r="E497" s="105" t="s">
        <v>651</v>
      </c>
      <c r="F497" s="105" t="s">
        <v>652</v>
      </c>
      <c r="G497" s="106" t="s">
        <v>653</v>
      </c>
      <c r="H497" s="105">
        <v>0</v>
      </c>
      <c r="I497" s="105" t="s">
        <v>591</v>
      </c>
      <c r="J497" s="116">
        <v>5519</v>
      </c>
      <c r="K497" s="116">
        <v>14927.79</v>
      </c>
      <c r="L497" s="116">
        <v>316.64</v>
      </c>
      <c r="M497" s="116">
        <v>84.39</v>
      </c>
      <c r="N497" s="116">
        <v>3.8</v>
      </c>
      <c r="O497" s="116">
        <v>0</v>
      </c>
      <c r="P497" s="117">
        <f t="shared" si="15"/>
        <v>1.9</v>
      </c>
    </row>
    <row r="498" ht="14.5" spans="1:16">
      <c r="A498" s="104">
        <v>202203</v>
      </c>
      <c r="B498" s="107" t="s">
        <v>258</v>
      </c>
      <c r="C498" s="105" t="s">
        <v>575</v>
      </c>
      <c r="D498" s="105" t="s">
        <v>587</v>
      </c>
      <c r="E498" s="105" t="s">
        <v>654</v>
      </c>
      <c r="F498" s="105" t="s">
        <v>655</v>
      </c>
      <c r="G498" s="106" t="s">
        <v>656</v>
      </c>
      <c r="H498" s="105">
        <v>0</v>
      </c>
      <c r="I498" s="105">
        <v>0</v>
      </c>
      <c r="J498" s="116">
        <v>2020</v>
      </c>
      <c r="K498" s="116">
        <v>10901.67</v>
      </c>
      <c r="L498" s="116">
        <v>316.64</v>
      </c>
      <c r="M498" s="116">
        <v>84.39</v>
      </c>
      <c r="N498" s="116">
        <v>3.8</v>
      </c>
      <c r="O498" s="116">
        <v>0</v>
      </c>
      <c r="P498" s="117">
        <f t="shared" si="15"/>
        <v>1.9</v>
      </c>
    </row>
    <row r="499" ht="14.5" spans="1:16">
      <c r="A499" s="104">
        <v>202203</v>
      </c>
      <c r="B499" s="109" t="s">
        <v>216</v>
      </c>
      <c r="C499" s="105" t="s">
        <v>570</v>
      </c>
      <c r="D499" s="105" t="s">
        <v>571</v>
      </c>
      <c r="E499" s="105" t="s">
        <v>657</v>
      </c>
      <c r="F499" s="105" t="s">
        <v>658</v>
      </c>
      <c r="G499" s="106" t="s">
        <v>659</v>
      </c>
      <c r="H499" s="105">
        <v>0</v>
      </c>
      <c r="I499" s="105" t="s">
        <v>591</v>
      </c>
      <c r="J499" s="116">
        <v>8020</v>
      </c>
      <c r="K499" s="116">
        <v>19024.1</v>
      </c>
      <c r="L499" s="116">
        <v>316.64</v>
      </c>
      <c r="M499" s="116">
        <v>84.39</v>
      </c>
      <c r="N499" s="116">
        <v>3.8</v>
      </c>
      <c r="O499" s="116">
        <v>0</v>
      </c>
      <c r="P499" s="117">
        <f t="shared" si="15"/>
        <v>1.9</v>
      </c>
    </row>
    <row r="500" ht="14.5" spans="1:16">
      <c r="A500" s="104">
        <v>202203</v>
      </c>
      <c r="B500" s="110" t="s">
        <v>660</v>
      </c>
      <c r="C500" s="105" t="s">
        <v>661</v>
      </c>
      <c r="D500" s="105" t="s">
        <v>576</v>
      </c>
      <c r="E500" s="105" t="s">
        <v>662</v>
      </c>
      <c r="F500" s="105" t="s">
        <v>663</v>
      </c>
      <c r="G500" s="106" t="s">
        <v>664</v>
      </c>
      <c r="H500" s="105">
        <v>0</v>
      </c>
      <c r="I500" s="105" t="s">
        <v>591</v>
      </c>
      <c r="J500" s="116">
        <v>5896</v>
      </c>
      <c r="K500" s="116">
        <v>14572</v>
      </c>
      <c r="L500" s="116">
        <v>316.64</v>
      </c>
      <c r="M500" s="116">
        <v>84.39</v>
      </c>
      <c r="N500" s="116">
        <v>3.8</v>
      </c>
      <c r="O500" s="116">
        <v>1474</v>
      </c>
      <c r="P500" s="117">
        <f t="shared" si="15"/>
        <v>1.9</v>
      </c>
    </row>
    <row r="501" ht="14.5" spans="1:16">
      <c r="A501" s="104">
        <v>202203</v>
      </c>
      <c r="B501" s="107" t="s">
        <v>416</v>
      </c>
      <c r="C501" s="105" t="s">
        <v>580</v>
      </c>
      <c r="D501" s="105" t="s">
        <v>587</v>
      </c>
      <c r="E501" s="105" t="s">
        <v>665</v>
      </c>
      <c r="F501" s="105" t="s">
        <v>666</v>
      </c>
      <c r="G501" s="106" t="s">
        <v>667</v>
      </c>
      <c r="H501" s="105">
        <v>0</v>
      </c>
      <c r="I501" s="105" t="s">
        <v>591</v>
      </c>
      <c r="J501" s="116">
        <v>4133</v>
      </c>
      <c r="K501" s="116">
        <v>9381.79</v>
      </c>
      <c r="L501" s="116">
        <v>316.64</v>
      </c>
      <c r="M501" s="116">
        <v>84.39</v>
      </c>
      <c r="N501" s="116">
        <v>3.8</v>
      </c>
      <c r="O501" s="116">
        <v>300</v>
      </c>
      <c r="P501" s="117">
        <f t="shared" si="15"/>
        <v>1.9</v>
      </c>
    </row>
    <row r="502" ht="14.5" spans="1:16">
      <c r="A502" s="104">
        <v>202203</v>
      </c>
      <c r="B502" s="110" t="s">
        <v>430</v>
      </c>
      <c r="C502" s="105" t="s">
        <v>570</v>
      </c>
      <c r="D502" s="105" t="s">
        <v>587</v>
      </c>
      <c r="E502" s="105" t="s">
        <v>668</v>
      </c>
      <c r="F502" s="105" t="s">
        <v>669</v>
      </c>
      <c r="G502" s="106" t="s">
        <v>670</v>
      </c>
      <c r="H502" s="105">
        <v>0</v>
      </c>
      <c r="I502" s="105" t="s">
        <v>591</v>
      </c>
      <c r="J502" s="116">
        <v>3038</v>
      </c>
      <c r="K502" s="116">
        <v>8331.6</v>
      </c>
      <c r="L502" s="116">
        <v>316.64</v>
      </c>
      <c r="M502" s="116">
        <v>84.39</v>
      </c>
      <c r="N502" s="116">
        <v>3.8</v>
      </c>
      <c r="O502" s="116">
        <v>0</v>
      </c>
      <c r="P502" s="117">
        <f t="shared" si="15"/>
        <v>1.9</v>
      </c>
    </row>
    <row r="503" ht="14.5" spans="1:16">
      <c r="A503" s="104">
        <v>202203</v>
      </c>
      <c r="B503" s="110" t="s">
        <v>344</v>
      </c>
      <c r="C503" s="105" t="s">
        <v>575</v>
      </c>
      <c r="D503" s="105" t="s">
        <v>671</v>
      </c>
      <c r="E503" s="105" t="s">
        <v>672</v>
      </c>
      <c r="F503" s="105" t="s">
        <v>578</v>
      </c>
      <c r="G503" s="106" t="s">
        <v>673</v>
      </c>
      <c r="H503" s="105">
        <v>0</v>
      </c>
      <c r="I503" s="105" t="s">
        <v>591</v>
      </c>
      <c r="J503" s="116">
        <v>8800</v>
      </c>
      <c r="K503" s="116">
        <v>22086</v>
      </c>
      <c r="L503" s="116">
        <v>298.08</v>
      </c>
      <c r="M503" s="116">
        <v>74.52</v>
      </c>
      <c r="N503" s="116">
        <v>14.9</v>
      </c>
      <c r="O503" s="116">
        <v>890</v>
      </c>
      <c r="P503" s="117">
        <f t="shared" si="15"/>
        <v>1.9</v>
      </c>
    </row>
    <row r="504" ht="14.5" spans="1:16">
      <c r="A504" s="104">
        <v>202203</v>
      </c>
      <c r="B504" s="126" t="s">
        <v>298</v>
      </c>
      <c r="C504" s="105" t="s">
        <v>625</v>
      </c>
      <c r="D504" s="105" t="s">
        <v>587</v>
      </c>
      <c r="E504" s="105" t="s">
        <v>674</v>
      </c>
      <c r="F504" s="105" t="s">
        <v>675</v>
      </c>
      <c r="G504" s="106" t="s">
        <v>676</v>
      </c>
      <c r="H504" s="105">
        <v>0</v>
      </c>
      <c r="I504" s="105" t="s">
        <v>591</v>
      </c>
      <c r="J504" s="116">
        <v>2532</v>
      </c>
      <c r="K504" s="116">
        <v>6737.83</v>
      </c>
      <c r="L504" s="116">
        <v>316.64</v>
      </c>
      <c r="M504" s="116">
        <v>84.39</v>
      </c>
      <c r="N504" s="116">
        <v>3.8</v>
      </c>
      <c r="O504" s="116">
        <v>0</v>
      </c>
      <c r="P504" s="117">
        <f t="shared" si="15"/>
        <v>1.9</v>
      </c>
    </row>
    <row r="505" ht="14.5" spans="1:16">
      <c r="A505" s="104">
        <v>202203</v>
      </c>
      <c r="B505" s="127" t="s">
        <v>677</v>
      </c>
      <c r="C505" s="105" t="s">
        <v>580</v>
      </c>
      <c r="D505" s="105" t="s">
        <v>587</v>
      </c>
      <c r="E505" s="105" t="s">
        <v>678</v>
      </c>
      <c r="F505" s="105" t="s">
        <v>679</v>
      </c>
      <c r="G505" s="106" t="s">
        <v>680</v>
      </c>
      <c r="H505" s="105">
        <v>0</v>
      </c>
      <c r="I505" s="105">
        <v>0</v>
      </c>
      <c r="J505" s="116">
        <v>2369</v>
      </c>
      <c r="K505" s="116">
        <v>5434.52</v>
      </c>
      <c r="L505" s="116">
        <v>316.64</v>
      </c>
      <c r="M505" s="116">
        <v>84.39</v>
      </c>
      <c r="N505" s="116">
        <v>3.8</v>
      </c>
      <c r="O505" s="116">
        <v>0</v>
      </c>
      <c r="P505" s="117">
        <f t="shared" si="15"/>
        <v>1.9</v>
      </c>
    </row>
    <row r="506" ht="14.5" spans="1:16">
      <c r="A506" s="104">
        <v>202203</v>
      </c>
      <c r="B506" s="112" t="s">
        <v>681</v>
      </c>
      <c r="C506" s="105" t="s">
        <v>619</v>
      </c>
      <c r="D506" s="105" t="s">
        <v>587</v>
      </c>
      <c r="E506" s="105" t="s">
        <v>682</v>
      </c>
      <c r="F506" s="105" t="s">
        <v>683</v>
      </c>
      <c r="G506" s="106" t="s">
        <v>684</v>
      </c>
      <c r="H506" s="105">
        <v>0</v>
      </c>
      <c r="I506" s="105" t="s">
        <v>591</v>
      </c>
      <c r="J506" s="116">
        <v>10000</v>
      </c>
      <c r="K506" s="116">
        <v>29620</v>
      </c>
      <c r="L506" s="116">
        <v>316.64</v>
      </c>
      <c r="M506" s="116">
        <v>84.39</v>
      </c>
      <c r="N506" s="116">
        <v>3.8</v>
      </c>
      <c r="O506" s="116">
        <v>0</v>
      </c>
      <c r="P506" s="117">
        <f t="shared" si="15"/>
        <v>1.9</v>
      </c>
    </row>
    <row r="507" ht="14.5" spans="1:16">
      <c r="A507" s="104">
        <v>202203</v>
      </c>
      <c r="B507" s="110" t="s">
        <v>355</v>
      </c>
      <c r="C507" s="105" t="s">
        <v>619</v>
      </c>
      <c r="D507" s="105" t="s">
        <v>587</v>
      </c>
      <c r="E507" s="105" t="s">
        <v>685</v>
      </c>
      <c r="F507" s="105" t="s">
        <v>686</v>
      </c>
      <c r="G507" s="106" t="s">
        <v>687</v>
      </c>
      <c r="H507" s="105" t="s">
        <v>623</v>
      </c>
      <c r="I507" s="105" t="s">
        <v>591</v>
      </c>
      <c r="J507" s="116">
        <v>2120</v>
      </c>
      <c r="K507" s="116">
        <v>7757.21</v>
      </c>
      <c r="L507" s="116">
        <v>316.64</v>
      </c>
      <c r="M507" s="116">
        <v>84.39</v>
      </c>
      <c r="N507" s="116">
        <v>3.8</v>
      </c>
      <c r="O507" s="116">
        <v>0</v>
      </c>
      <c r="P507" s="117">
        <f t="shared" si="15"/>
        <v>1.9</v>
      </c>
    </row>
    <row r="508" ht="14.5" spans="1:16">
      <c r="A508" s="104">
        <v>202203</v>
      </c>
      <c r="B508" s="126" t="s">
        <v>688</v>
      </c>
      <c r="C508" s="105" t="s">
        <v>625</v>
      </c>
      <c r="D508" s="105" t="s">
        <v>571</v>
      </c>
      <c r="E508" s="105" t="s">
        <v>689</v>
      </c>
      <c r="F508" s="105" t="s">
        <v>690</v>
      </c>
      <c r="G508" s="106" t="s">
        <v>691</v>
      </c>
      <c r="H508" s="105">
        <v>0</v>
      </c>
      <c r="I508" s="105" t="s">
        <v>591</v>
      </c>
      <c r="J508" s="116">
        <v>10640</v>
      </c>
      <c r="K508" s="116">
        <v>24654.5</v>
      </c>
      <c r="L508" s="116">
        <v>316.64</v>
      </c>
      <c r="M508" s="116">
        <v>84.39</v>
      </c>
      <c r="N508" s="116">
        <v>3.8</v>
      </c>
      <c r="O508" s="116">
        <v>2592</v>
      </c>
      <c r="P508" s="117">
        <f t="shared" si="15"/>
        <v>1.9</v>
      </c>
    </row>
    <row r="509" ht="14.5" spans="1:16">
      <c r="A509" s="104">
        <v>202203</v>
      </c>
      <c r="B509" s="126" t="s">
        <v>420</v>
      </c>
      <c r="C509" s="105" t="s">
        <v>580</v>
      </c>
      <c r="D509" s="105" t="s">
        <v>587</v>
      </c>
      <c r="E509" s="105" t="s">
        <v>697</v>
      </c>
      <c r="F509" s="105" t="s">
        <v>698</v>
      </c>
      <c r="G509" s="106" t="s">
        <v>699</v>
      </c>
      <c r="H509" s="105">
        <v>0</v>
      </c>
      <c r="I509" s="105" t="s">
        <v>591</v>
      </c>
      <c r="J509" s="116">
        <v>4536</v>
      </c>
      <c r="K509" s="116">
        <v>10469.2</v>
      </c>
      <c r="L509" s="116">
        <v>316.64</v>
      </c>
      <c r="M509" s="116">
        <v>84.39</v>
      </c>
      <c r="N509" s="116">
        <v>3.8</v>
      </c>
      <c r="O509" s="116">
        <v>300</v>
      </c>
      <c r="P509" s="117">
        <f t="shared" si="15"/>
        <v>1.9</v>
      </c>
    </row>
    <row r="510" ht="14.5" spans="1:16">
      <c r="A510" s="104">
        <v>202203</v>
      </c>
      <c r="B510" s="126" t="s">
        <v>424</v>
      </c>
      <c r="C510" s="105" t="s">
        <v>570</v>
      </c>
      <c r="D510" s="105" t="s">
        <v>587</v>
      </c>
      <c r="E510" s="105" t="s">
        <v>700</v>
      </c>
      <c r="F510" s="105" t="s">
        <v>617</v>
      </c>
      <c r="G510" s="106" t="s">
        <v>701</v>
      </c>
      <c r="H510" s="105">
        <v>0</v>
      </c>
      <c r="I510" s="105" t="s">
        <v>591</v>
      </c>
      <c r="J510" s="116">
        <v>2363</v>
      </c>
      <c r="K510" s="116">
        <v>6662.97</v>
      </c>
      <c r="L510" s="116">
        <v>316.64</v>
      </c>
      <c r="M510" s="116">
        <v>84.39</v>
      </c>
      <c r="N510" s="116">
        <v>3.8</v>
      </c>
      <c r="O510" s="116">
        <v>0</v>
      </c>
      <c r="P510" s="117">
        <f t="shared" si="15"/>
        <v>1.9</v>
      </c>
    </row>
    <row r="511" ht="14.5" spans="1:16">
      <c r="A511" s="104">
        <v>202203</v>
      </c>
      <c r="B511" s="110" t="s">
        <v>277</v>
      </c>
      <c r="C511" s="105" t="s">
        <v>619</v>
      </c>
      <c r="D511" s="105" t="s">
        <v>587</v>
      </c>
      <c r="E511" s="105" t="s">
        <v>702</v>
      </c>
      <c r="F511" s="105" t="s">
        <v>703</v>
      </c>
      <c r="G511" s="106" t="s">
        <v>704</v>
      </c>
      <c r="H511" s="105" t="s">
        <v>623</v>
      </c>
      <c r="I511" s="105" t="s">
        <v>591</v>
      </c>
      <c r="J511" s="116">
        <v>1900</v>
      </c>
      <c r="K511" s="116">
        <v>4566.95</v>
      </c>
      <c r="L511" s="116">
        <v>316.64</v>
      </c>
      <c r="M511" s="116">
        <v>84.39</v>
      </c>
      <c r="N511" s="116">
        <v>3.8</v>
      </c>
      <c r="O511" s="116">
        <v>0</v>
      </c>
      <c r="P511" s="117">
        <f t="shared" si="15"/>
        <v>1.9</v>
      </c>
    </row>
    <row r="512" ht="14.5" spans="1:16">
      <c r="A512" s="104">
        <v>202203</v>
      </c>
      <c r="B512" s="110" t="s">
        <v>502</v>
      </c>
      <c r="C512" s="105" t="s">
        <v>619</v>
      </c>
      <c r="D512" s="105" t="s">
        <v>576</v>
      </c>
      <c r="E512" s="105" t="s">
        <v>705</v>
      </c>
      <c r="F512" s="105" t="s">
        <v>706</v>
      </c>
      <c r="G512" s="106" t="s">
        <v>707</v>
      </c>
      <c r="H512" s="105">
        <v>0</v>
      </c>
      <c r="I512" s="105" t="s">
        <v>591</v>
      </c>
      <c r="J512" s="116">
        <v>3660</v>
      </c>
      <c r="K512" s="116">
        <v>9816</v>
      </c>
      <c r="L512" s="116">
        <v>316.64</v>
      </c>
      <c r="M512" s="116">
        <v>84.39</v>
      </c>
      <c r="N512" s="116">
        <v>3.8</v>
      </c>
      <c r="O512" s="116">
        <v>0</v>
      </c>
      <c r="P512" s="117">
        <f t="shared" si="15"/>
        <v>1.9</v>
      </c>
    </row>
    <row r="513" ht="14.5" spans="1:16">
      <c r="A513" s="104">
        <v>202203</v>
      </c>
      <c r="B513" s="60" t="s">
        <v>204</v>
      </c>
      <c r="C513" s="105" t="s">
        <v>625</v>
      </c>
      <c r="D513" s="105" t="s">
        <v>587</v>
      </c>
      <c r="E513" s="105" t="s">
        <v>712</v>
      </c>
      <c r="F513" s="105" t="s">
        <v>713</v>
      </c>
      <c r="G513" s="106" t="s">
        <v>714</v>
      </c>
      <c r="H513" s="105">
        <v>0</v>
      </c>
      <c r="I513" s="105" t="s">
        <v>591</v>
      </c>
      <c r="J513" s="116">
        <v>1958</v>
      </c>
      <c r="K513" s="116">
        <v>5183.46</v>
      </c>
      <c r="L513" s="116">
        <v>316.64</v>
      </c>
      <c r="M513" s="116">
        <v>84.39</v>
      </c>
      <c r="N513" s="116">
        <v>3.8</v>
      </c>
      <c r="O513" s="116">
        <v>0</v>
      </c>
      <c r="P513" s="117">
        <f t="shared" si="15"/>
        <v>1.9</v>
      </c>
    </row>
    <row r="514" ht="14.5" spans="1:16">
      <c r="A514" s="104">
        <v>202203</v>
      </c>
      <c r="B514" s="60" t="s">
        <v>715</v>
      </c>
      <c r="C514" s="105" t="s">
        <v>625</v>
      </c>
      <c r="D514" s="105" t="s">
        <v>587</v>
      </c>
      <c r="E514" s="105" t="s">
        <v>716</v>
      </c>
      <c r="F514" s="105" t="s">
        <v>675</v>
      </c>
      <c r="G514" s="106" t="s">
        <v>717</v>
      </c>
      <c r="H514" s="105">
        <v>0</v>
      </c>
      <c r="I514" s="105">
        <v>0</v>
      </c>
      <c r="J514" s="116">
        <v>3280</v>
      </c>
      <c r="K514" s="116">
        <v>8984.06</v>
      </c>
      <c r="L514" s="116">
        <v>316.64</v>
      </c>
      <c r="M514" s="116">
        <v>84.39</v>
      </c>
      <c r="N514" s="116">
        <v>3.8</v>
      </c>
      <c r="O514" s="116">
        <v>0</v>
      </c>
      <c r="P514" s="117">
        <f t="shared" si="15"/>
        <v>1.9</v>
      </c>
    </row>
    <row r="515" ht="14.5" spans="1:16">
      <c r="A515" s="104">
        <v>202203</v>
      </c>
      <c r="B515" s="60" t="s">
        <v>413</v>
      </c>
      <c r="C515" s="105" t="s">
        <v>570</v>
      </c>
      <c r="D515" s="105" t="s">
        <v>587</v>
      </c>
      <c r="E515" s="105" t="s">
        <v>718</v>
      </c>
      <c r="F515" s="105" t="s">
        <v>638</v>
      </c>
      <c r="G515" s="106" t="s">
        <v>719</v>
      </c>
      <c r="H515" s="105">
        <v>0</v>
      </c>
      <c r="I515" s="105">
        <v>0</v>
      </c>
      <c r="J515" s="116">
        <v>2993</v>
      </c>
      <c r="K515" s="116">
        <v>7508.23</v>
      </c>
      <c r="L515" s="116">
        <v>316.64</v>
      </c>
      <c r="M515" s="116">
        <v>84.39</v>
      </c>
      <c r="N515" s="116">
        <v>3.8</v>
      </c>
      <c r="O515" s="116">
        <v>0</v>
      </c>
      <c r="P515" s="117">
        <f t="shared" si="15"/>
        <v>1.9</v>
      </c>
    </row>
    <row r="516" ht="14.5" spans="1:16">
      <c r="A516" s="104">
        <v>202203</v>
      </c>
      <c r="B516" s="60" t="s">
        <v>393</v>
      </c>
      <c r="C516" s="105" t="s">
        <v>570</v>
      </c>
      <c r="D516" s="105" t="s">
        <v>587</v>
      </c>
      <c r="E516" s="105" t="s">
        <v>720</v>
      </c>
      <c r="F516" s="105" t="s">
        <v>721</v>
      </c>
      <c r="G516" s="106" t="s">
        <v>722</v>
      </c>
      <c r="H516" s="105">
        <v>0</v>
      </c>
      <c r="I516" s="105">
        <v>0</v>
      </c>
      <c r="J516" s="116">
        <v>2475</v>
      </c>
      <c r="K516" s="116">
        <v>6278.41</v>
      </c>
      <c r="L516" s="116">
        <v>316.64</v>
      </c>
      <c r="M516" s="116">
        <v>84.39</v>
      </c>
      <c r="N516" s="116">
        <v>3.8</v>
      </c>
      <c r="O516" s="116">
        <v>0</v>
      </c>
      <c r="P516" s="117">
        <f t="shared" si="15"/>
        <v>1.9</v>
      </c>
    </row>
    <row r="517" ht="14.5" spans="1:16">
      <c r="A517" s="104">
        <v>202203</v>
      </c>
      <c r="B517" s="60" t="s">
        <v>723</v>
      </c>
      <c r="C517" s="105" t="s">
        <v>570</v>
      </c>
      <c r="D517" s="105" t="s">
        <v>587</v>
      </c>
      <c r="E517" s="105" t="s">
        <v>724</v>
      </c>
      <c r="F517" s="105" t="s">
        <v>725</v>
      </c>
      <c r="G517" s="106" t="s">
        <v>726</v>
      </c>
      <c r="H517" s="105">
        <v>0</v>
      </c>
      <c r="I517" s="105" t="s">
        <v>591</v>
      </c>
      <c r="J517" s="116">
        <v>3600</v>
      </c>
      <c r="K517" s="116">
        <v>9744.7</v>
      </c>
      <c r="L517" s="116">
        <v>316.64</v>
      </c>
      <c r="M517" s="116">
        <v>84.39</v>
      </c>
      <c r="N517" s="116">
        <v>3.8</v>
      </c>
      <c r="O517" s="116">
        <v>500</v>
      </c>
      <c r="P517" s="117">
        <f t="shared" si="15"/>
        <v>1.9</v>
      </c>
    </row>
    <row r="518" ht="14.5" spans="1:16">
      <c r="A518" s="104">
        <v>202203</v>
      </c>
      <c r="B518" s="60" t="s">
        <v>252</v>
      </c>
      <c r="C518" s="105" t="s">
        <v>570</v>
      </c>
      <c r="D518" s="105" t="s">
        <v>587</v>
      </c>
      <c r="E518" s="105" t="s">
        <v>727</v>
      </c>
      <c r="F518" s="105" t="s">
        <v>638</v>
      </c>
      <c r="G518" s="106" t="s">
        <v>728</v>
      </c>
      <c r="H518" s="105">
        <v>0</v>
      </c>
      <c r="I518" s="105" t="s">
        <v>591</v>
      </c>
      <c r="J518" s="116">
        <v>2993</v>
      </c>
      <c r="K518" s="116">
        <v>7747.67</v>
      </c>
      <c r="L518" s="116">
        <v>316.64</v>
      </c>
      <c r="M518" s="116">
        <v>84.39</v>
      </c>
      <c r="N518" s="116">
        <v>3.8</v>
      </c>
      <c r="O518" s="116">
        <v>350</v>
      </c>
      <c r="P518" s="117">
        <f t="shared" si="15"/>
        <v>1.9</v>
      </c>
    </row>
    <row r="519" ht="14.5" spans="1:16">
      <c r="A519" s="104">
        <v>202203</v>
      </c>
      <c r="B519" s="60" t="s">
        <v>427</v>
      </c>
      <c r="C519" s="105" t="s">
        <v>625</v>
      </c>
      <c r="D519" s="105" t="s">
        <v>671</v>
      </c>
      <c r="E519" s="105" t="s">
        <v>729</v>
      </c>
      <c r="F519" s="105" t="s">
        <v>730</v>
      </c>
      <c r="G519" s="106" t="s">
        <v>731</v>
      </c>
      <c r="H519" s="105">
        <v>0</v>
      </c>
      <c r="I519" s="105" t="s">
        <v>591</v>
      </c>
      <c r="J519" s="116">
        <v>5200</v>
      </c>
      <c r="K519" s="116">
        <v>12721</v>
      </c>
      <c r="L519" s="116">
        <v>316.64</v>
      </c>
      <c r="M519" s="116">
        <v>84.39</v>
      </c>
      <c r="N519" s="116">
        <v>3.8</v>
      </c>
      <c r="O519" s="116">
        <v>520</v>
      </c>
      <c r="P519" s="117">
        <f t="shared" si="15"/>
        <v>1.9</v>
      </c>
    </row>
    <row r="520" ht="14.5" spans="1:16">
      <c r="A520" s="104">
        <v>202203</v>
      </c>
      <c r="B520" s="60" t="s">
        <v>447</v>
      </c>
      <c r="C520" s="105" t="s">
        <v>575</v>
      </c>
      <c r="D520" s="105" t="s">
        <v>587</v>
      </c>
      <c r="E520" s="105" t="s">
        <v>732</v>
      </c>
      <c r="F520" s="105" t="s">
        <v>710</v>
      </c>
      <c r="G520" s="106" t="s">
        <v>733</v>
      </c>
      <c r="H520" s="105">
        <v>0</v>
      </c>
      <c r="I520" s="105" t="s">
        <v>591</v>
      </c>
      <c r="J520" s="116">
        <v>3000</v>
      </c>
      <c r="K520" s="116">
        <v>10290</v>
      </c>
      <c r="L520" s="116">
        <v>316.64</v>
      </c>
      <c r="M520" s="116">
        <v>84.39</v>
      </c>
      <c r="N520" s="116">
        <v>3.8</v>
      </c>
      <c r="O520" s="116">
        <v>0</v>
      </c>
      <c r="P520" s="117">
        <f t="shared" si="15"/>
        <v>1.9</v>
      </c>
    </row>
    <row r="521" ht="14.5" spans="1:16">
      <c r="A521" s="104">
        <v>202203</v>
      </c>
      <c r="B521" s="60" t="s">
        <v>401</v>
      </c>
      <c r="C521" s="105" t="s">
        <v>619</v>
      </c>
      <c r="D521" s="105" t="s">
        <v>587</v>
      </c>
      <c r="E521" s="105" t="s">
        <v>734</v>
      </c>
      <c r="F521" s="105" t="s">
        <v>735</v>
      </c>
      <c r="G521" s="106" t="s">
        <v>736</v>
      </c>
      <c r="H521" s="105">
        <v>0</v>
      </c>
      <c r="I521" s="105" t="s">
        <v>591</v>
      </c>
      <c r="J521" s="116">
        <v>2240</v>
      </c>
      <c r="K521" s="116">
        <v>6518.2</v>
      </c>
      <c r="L521" s="116">
        <v>316.64</v>
      </c>
      <c r="M521" s="116">
        <v>84.39</v>
      </c>
      <c r="N521" s="116">
        <v>3.8</v>
      </c>
      <c r="O521" s="116">
        <v>0</v>
      </c>
      <c r="P521" s="117">
        <f t="shared" si="15"/>
        <v>1.9</v>
      </c>
    </row>
    <row r="522" ht="14.5" spans="1:16">
      <c r="A522" s="104">
        <v>202203</v>
      </c>
      <c r="B522" s="60" t="s">
        <v>321</v>
      </c>
      <c r="C522" s="105" t="s">
        <v>570</v>
      </c>
      <c r="D522" s="105" t="s">
        <v>587</v>
      </c>
      <c r="E522" s="105" t="s">
        <v>737</v>
      </c>
      <c r="F522" s="105" t="s">
        <v>738</v>
      </c>
      <c r="G522" s="106" t="s">
        <v>739</v>
      </c>
      <c r="H522" s="105">
        <v>0</v>
      </c>
      <c r="I522" s="105" t="s">
        <v>591</v>
      </c>
      <c r="J522" s="116">
        <v>3800</v>
      </c>
      <c r="K522" s="116">
        <v>10059.83</v>
      </c>
      <c r="L522" s="116">
        <v>316.64</v>
      </c>
      <c r="M522" s="116">
        <v>84.39</v>
      </c>
      <c r="N522" s="116">
        <v>3.8</v>
      </c>
      <c r="O522" s="116">
        <v>475</v>
      </c>
      <c r="P522" s="117">
        <f t="shared" si="15"/>
        <v>1.9</v>
      </c>
    </row>
    <row r="523" ht="14.5" spans="1:16">
      <c r="A523" s="104">
        <v>202203</v>
      </c>
      <c r="B523" s="60" t="s">
        <v>388</v>
      </c>
      <c r="C523" s="105" t="s">
        <v>570</v>
      </c>
      <c r="D523" s="105" t="s">
        <v>671</v>
      </c>
      <c r="E523" s="105" t="s">
        <v>740</v>
      </c>
      <c r="F523" s="105" t="s">
        <v>741</v>
      </c>
      <c r="G523" s="106" t="s">
        <v>742</v>
      </c>
      <c r="H523" s="105">
        <v>0</v>
      </c>
      <c r="I523" s="105" t="s">
        <v>591</v>
      </c>
      <c r="J523" s="116">
        <v>11800</v>
      </c>
      <c r="K523" s="116">
        <v>32838</v>
      </c>
      <c r="L523" s="116">
        <v>0</v>
      </c>
      <c r="M523" s="116">
        <v>0</v>
      </c>
      <c r="N523" s="116">
        <v>0</v>
      </c>
      <c r="O523" s="116">
        <v>0</v>
      </c>
      <c r="P523" s="117">
        <v>0</v>
      </c>
    </row>
    <row r="524" ht="14.5" spans="1:16">
      <c r="A524" s="104">
        <v>202203</v>
      </c>
      <c r="B524" s="60" t="s">
        <v>279</v>
      </c>
      <c r="C524" s="105" t="s">
        <v>580</v>
      </c>
      <c r="D524" s="105" t="s">
        <v>587</v>
      </c>
      <c r="E524" s="105" t="s">
        <v>743</v>
      </c>
      <c r="F524" s="105" t="s">
        <v>725</v>
      </c>
      <c r="G524" s="106" t="s">
        <v>744</v>
      </c>
      <c r="H524" s="105">
        <v>0</v>
      </c>
      <c r="I524" s="105" t="s">
        <v>591</v>
      </c>
      <c r="J524" s="116">
        <v>4334</v>
      </c>
      <c r="K524" s="116">
        <v>11086.28</v>
      </c>
      <c r="L524" s="116">
        <v>316.64</v>
      </c>
      <c r="M524" s="116">
        <v>84.39</v>
      </c>
      <c r="N524" s="116">
        <v>3.8</v>
      </c>
      <c r="O524" s="116">
        <v>0</v>
      </c>
      <c r="P524" s="117">
        <f t="shared" ref="P524:P549" si="16">1900*0.1%</f>
        <v>1.9</v>
      </c>
    </row>
    <row r="525" ht="14.5" spans="1:16">
      <c r="A525" s="104">
        <v>202203</v>
      </c>
      <c r="B525" s="60" t="s">
        <v>219</v>
      </c>
      <c r="C525" s="105" t="s">
        <v>570</v>
      </c>
      <c r="D525" s="105" t="s">
        <v>587</v>
      </c>
      <c r="E525" s="105" t="s">
        <v>745</v>
      </c>
      <c r="F525" s="105" t="s">
        <v>652</v>
      </c>
      <c r="G525" s="106" t="s">
        <v>746</v>
      </c>
      <c r="H525" s="105">
        <v>0</v>
      </c>
      <c r="I525" s="105" t="s">
        <v>591</v>
      </c>
      <c r="J525" s="116">
        <v>2993</v>
      </c>
      <c r="K525" s="116">
        <v>7596.65</v>
      </c>
      <c r="L525" s="116">
        <v>316.64</v>
      </c>
      <c r="M525" s="116">
        <v>84.39</v>
      </c>
      <c r="N525" s="116">
        <v>3.8</v>
      </c>
      <c r="O525" s="116">
        <v>500</v>
      </c>
      <c r="P525" s="117">
        <f t="shared" si="16"/>
        <v>1.9</v>
      </c>
    </row>
    <row r="526" ht="14.5" spans="1:16">
      <c r="A526" s="104">
        <v>202203</v>
      </c>
      <c r="B526" s="60" t="s">
        <v>331</v>
      </c>
      <c r="C526" s="105" t="s">
        <v>580</v>
      </c>
      <c r="D526" s="105" t="s">
        <v>587</v>
      </c>
      <c r="E526" s="105" t="s">
        <v>747</v>
      </c>
      <c r="F526" s="105" t="s">
        <v>679</v>
      </c>
      <c r="G526" s="106" t="s">
        <v>748</v>
      </c>
      <c r="H526" s="105">
        <v>0</v>
      </c>
      <c r="I526" s="105" t="s">
        <v>591</v>
      </c>
      <c r="J526" s="116">
        <v>3326</v>
      </c>
      <c r="K526" s="116">
        <v>7568.6</v>
      </c>
      <c r="L526" s="116">
        <v>316.64</v>
      </c>
      <c r="M526" s="116">
        <v>84.39</v>
      </c>
      <c r="N526" s="116">
        <v>3.8</v>
      </c>
      <c r="O526" s="116">
        <v>0</v>
      </c>
      <c r="P526" s="117">
        <f t="shared" si="16"/>
        <v>1.9</v>
      </c>
    </row>
    <row r="527" ht="14.5" spans="1:16">
      <c r="A527" s="104">
        <v>202203</v>
      </c>
      <c r="B527" s="60" t="s">
        <v>435</v>
      </c>
      <c r="C527" s="105" t="s">
        <v>575</v>
      </c>
      <c r="D527" s="105" t="s">
        <v>587</v>
      </c>
      <c r="E527" s="105" t="s">
        <v>749</v>
      </c>
      <c r="F527" s="105" t="s">
        <v>710</v>
      </c>
      <c r="G527" s="106" t="s">
        <v>750</v>
      </c>
      <c r="H527" s="105">
        <v>0</v>
      </c>
      <c r="I527" s="105" t="s">
        <v>591</v>
      </c>
      <c r="J527" s="116">
        <v>3500</v>
      </c>
      <c r="K527" s="116">
        <v>8350</v>
      </c>
      <c r="L527" s="116">
        <v>316.64</v>
      </c>
      <c r="M527" s="116">
        <v>84.39</v>
      </c>
      <c r="N527" s="116">
        <v>3.8</v>
      </c>
      <c r="O527" s="116">
        <v>0</v>
      </c>
      <c r="P527" s="117">
        <f t="shared" si="16"/>
        <v>1.9</v>
      </c>
    </row>
    <row r="528" ht="14.5" spans="1:16">
      <c r="A528" s="104">
        <v>202203</v>
      </c>
      <c r="B528" s="60" t="s">
        <v>751</v>
      </c>
      <c r="C528" s="105" t="s">
        <v>570</v>
      </c>
      <c r="D528" s="105" t="s">
        <v>587</v>
      </c>
      <c r="E528" s="105" t="s">
        <v>752</v>
      </c>
      <c r="F528" s="105" t="s">
        <v>753</v>
      </c>
      <c r="G528" s="106" t="s">
        <v>754</v>
      </c>
      <c r="H528" s="105">
        <v>0</v>
      </c>
      <c r="I528" s="105" t="s">
        <v>591</v>
      </c>
      <c r="J528" s="116">
        <v>2250</v>
      </c>
      <c r="K528" s="116">
        <v>6337.07</v>
      </c>
      <c r="L528" s="116">
        <v>316.64</v>
      </c>
      <c r="M528" s="116">
        <v>84.39</v>
      </c>
      <c r="N528" s="116">
        <v>3.8</v>
      </c>
      <c r="O528" s="116">
        <v>0</v>
      </c>
      <c r="P528" s="117">
        <f t="shared" si="16"/>
        <v>1.9</v>
      </c>
    </row>
    <row r="529" ht="14.5" spans="1:16">
      <c r="A529" s="104">
        <v>202203</v>
      </c>
      <c r="B529" s="60" t="s">
        <v>359</v>
      </c>
      <c r="C529" s="105" t="s">
        <v>570</v>
      </c>
      <c r="D529" s="105" t="s">
        <v>587</v>
      </c>
      <c r="E529" s="105" t="s">
        <v>755</v>
      </c>
      <c r="F529" s="105" t="s">
        <v>753</v>
      </c>
      <c r="G529" s="106" t="s">
        <v>756</v>
      </c>
      <c r="H529" s="105">
        <v>0</v>
      </c>
      <c r="I529" s="105" t="s">
        <v>591</v>
      </c>
      <c r="J529" s="116">
        <v>2138</v>
      </c>
      <c r="K529" s="116">
        <v>6169</v>
      </c>
      <c r="L529" s="116">
        <v>316.64</v>
      </c>
      <c r="M529" s="116">
        <v>84.39</v>
      </c>
      <c r="N529" s="116">
        <v>3.8</v>
      </c>
      <c r="O529" s="116">
        <v>0</v>
      </c>
      <c r="P529" s="117">
        <f t="shared" si="16"/>
        <v>1.9</v>
      </c>
    </row>
    <row r="530" ht="14.5" spans="1:16">
      <c r="A530" s="104">
        <v>202203</v>
      </c>
      <c r="B530" s="62" t="s">
        <v>441</v>
      </c>
      <c r="C530" s="105" t="s">
        <v>570</v>
      </c>
      <c r="D530" s="105" t="s">
        <v>587</v>
      </c>
      <c r="E530" s="105" t="s">
        <v>757</v>
      </c>
      <c r="F530" s="105" t="s">
        <v>758</v>
      </c>
      <c r="G530" s="106" t="s">
        <v>759</v>
      </c>
      <c r="H530" s="105">
        <v>0</v>
      </c>
      <c r="I530" s="105" t="s">
        <v>591</v>
      </c>
      <c r="J530" s="116">
        <v>2000</v>
      </c>
      <c r="K530" s="116">
        <v>5446.77</v>
      </c>
      <c r="L530" s="116">
        <v>316.64</v>
      </c>
      <c r="M530" s="116">
        <v>84.39</v>
      </c>
      <c r="N530" s="116">
        <v>3.8</v>
      </c>
      <c r="O530" s="116">
        <v>0</v>
      </c>
      <c r="P530" s="117">
        <f t="shared" si="16"/>
        <v>1.9</v>
      </c>
    </row>
    <row r="531" ht="14.5" spans="1:16">
      <c r="A531" s="104">
        <v>202203</v>
      </c>
      <c r="B531" s="62" t="s">
        <v>256</v>
      </c>
      <c r="C531" s="105" t="s">
        <v>592</v>
      </c>
      <c r="D531" s="105" t="s">
        <v>587</v>
      </c>
      <c r="E531" s="105" t="s">
        <v>760</v>
      </c>
      <c r="F531" s="105" t="s">
        <v>761</v>
      </c>
      <c r="G531" s="106" t="s">
        <v>762</v>
      </c>
      <c r="H531" s="105">
        <v>0</v>
      </c>
      <c r="I531" s="105" t="s">
        <v>591</v>
      </c>
      <c r="J531" s="116">
        <v>2400</v>
      </c>
      <c r="K531" s="116">
        <v>6538.7</v>
      </c>
      <c r="L531" s="116">
        <v>316.64</v>
      </c>
      <c r="M531" s="116">
        <v>84.39</v>
      </c>
      <c r="N531" s="116">
        <v>3.8</v>
      </c>
      <c r="O531" s="116">
        <v>0</v>
      </c>
      <c r="P531" s="117">
        <f t="shared" si="16"/>
        <v>1.9</v>
      </c>
    </row>
    <row r="532" ht="14.5" spans="1:16">
      <c r="A532" s="104">
        <v>202203</v>
      </c>
      <c r="B532" s="62" t="s">
        <v>318</v>
      </c>
      <c r="C532" s="105" t="s">
        <v>570</v>
      </c>
      <c r="D532" s="105" t="s">
        <v>587</v>
      </c>
      <c r="E532" s="105" t="s">
        <v>763</v>
      </c>
      <c r="F532" s="105" t="s">
        <v>725</v>
      </c>
      <c r="G532" s="106" t="s">
        <v>762</v>
      </c>
      <c r="H532" s="105">
        <v>0</v>
      </c>
      <c r="I532" s="105" t="s">
        <v>591</v>
      </c>
      <c r="J532" s="116">
        <v>2475</v>
      </c>
      <c r="K532" s="116">
        <v>6000</v>
      </c>
      <c r="L532" s="116">
        <v>316.64</v>
      </c>
      <c r="M532" s="116">
        <v>84.39</v>
      </c>
      <c r="N532" s="116">
        <v>3.8</v>
      </c>
      <c r="O532" s="116">
        <v>0</v>
      </c>
      <c r="P532" s="117">
        <f t="shared" si="16"/>
        <v>1.9</v>
      </c>
    </row>
    <row r="533" ht="14.5" spans="1:16">
      <c r="A533" s="104">
        <v>202203</v>
      </c>
      <c r="B533" s="62" t="s">
        <v>332</v>
      </c>
      <c r="C533" s="105" t="s">
        <v>592</v>
      </c>
      <c r="D533" s="105" t="s">
        <v>764</v>
      </c>
      <c r="E533" s="105" t="s">
        <v>765</v>
      </c>
      <c r="F533" s="105" t="s">
        <v>766</v>
      </c>
      <c r="G533" s="106" t="s">
        <v>767</v>
      </c>
      <c r="H533" s="105">
        <v>0</v>
      </c>
      <c r="I533" s="105" t="s">
        <v>591</v>
      </c>
      <c r="J533" s="116">
        <v>5632</v>
      </c>
      <c r="K533" s="116">
        <v>14858</v>
      </c>
      <c r="L533" s="116">
        <v>316.64</v>
      </c>
      <c r="M533" s="116">
        <v>84.39</v>
      </c>
      <c r="N533" s="116">
        <v>3.8</v>
      </c>
      <c r="O533" s="116">
        <v>86</v>
      </c>
      <c r="P533" s="117">
        <f t="shared" si="16"/>
        <v>1.9</v>
      </c>
    </row>
    <row r="534" ht="14.5" spans="1:16">
      <c r="A534" s="104">
        <v>202203</v>
      </c>
      <c r="B534" s="62" t="s">
        <v>452</v>
      </c>
      <c r="C534" s="105" t="s">
        <v>619</v>
      </c>
      <c r="D534" s="105" t="s">
        <v>587</v>
      </c>
      <c r="E534" s="105" t="s">
        <v>768</v>
      </c>
      <c r="F534" s="105" t="s">
        <v>686</v>
      </c>
      <c r="G534" s="106" t="s">
        <v>769</v>
      </c>
      <c r="H534" s="105" t="s">
        <v>623</v>
      </c>
      <c r="I534" s="105" t="s">
        <v>591</v>
      </c>
      <c r="J534" s="116">
        <v>2132</v>
      </c>
      <c r="K534" s="116">
        <v>7160.21</v>
      </c>
      <c r="L534" s="116">
        <v>316.64</v>
      </c>
      <c r="M534" s="116">
        <v>84.39</v>
      </c>
      <c r="N534" s="116">
        <v>3.8</v>
      </c>
      <c r="O534" s="116">
        <v>0</v>
      </c>
      <c r="P534" s="117">
        <f t="shared" si="16"/>
        <v>1.9</v>
      </c>
    </row>
    <row r="535" ht="14.5" spans="1:16">
      <c r="A535" s="104">
        <v>202203</v>
      </c>
      <c r="B535" s="62" t="s">
        <v>384</v>
      </c>
      <c r="C535" s="105" t="s">
        <v>570</v>
      </c>
      <c r="D535" s="105" t="s">
        <v>587</v>
      </c>
      <c r="E535" s="105" t="s">
        <v>770</v>
      </c>
      <c r="F535" s="105" t="s">
        <v>771</v>
      </c>
      <c r="G535" s="106" t="s">
        <v>772</v>
      </c>
      <c r="H535" s="105">
        <v>0</v>
      </c>
      <c r="I535" s="105" t="s">
        <v>591</v>
      </c>
      <c r="J535" s="116">
        <v>7881</v>
      </c>
      <c r="K535" s="116">
        <v>20494</v>
      </c>
      <c r="L535" s="116">
        <v>316.64</v>
      </c>
      <c r="M535" s="116">
        <v>84.39</v>
      </c>
      <c r="N535" s="116">
        <v>3.8</v>
      </c>
      <c r="O535" s="116">
        <v>0</v>
      </c>
      <c r="P535" s="117">
        <f t="shared" si="16"/>
        <v>1.9</v>
      </c>
    </row>
    <row r="536" ht="26" spans="1:16">
      <c r="A536" s="104">
        <v>202203</v>
      </c>
      <c r="B536" s="118" t="s">
        <v>200</v>
      </c>
      <c r="C536" s="105" t="s">
        <v>580</v>
      </c>
      <c r="D536" s="105" t="s">
        <v>587</v>
      </c>
      <c r="E536" s="105" t="s">
        <v>773</v>
      </c>
      <c r="F536" s="105" t="s">
        <v>698</v>
      </c>
      <c r="G536" s="106" t="s">
        <v>772</v>
      </c>
      <c r="H536" s="105">
        <v>0</v>
      </c>
      <c r="I536" s="105" t="s">
        <v>591</v>
      </c>
      <c r="J536" s="116">
        <v>9208</v>
      </c>
      <c r="K536" s="116">
        <v>24402</v>
      </c>
      <c r="L536" s="116">
        <v>316.64</v>
      </c>
      <c r="M536" s="116">
        <v>84.39</v>
      </c>
      <c r="N536" s="116">
        <v>3.8</v>
      </c>
      <c r="O536" s="116">
        <v>0</v>
      </c>
      <c r="P536" s="117">
        <f t="shared" si="16"/>
        <v>1.9</v>
      </c>
    </row>
    <row r="537" ht="14.5" spans="1:16">
      <c r="A537" s="104">
        <v>202203</v>
      </c>
      <c r="B537" s="62" t="s">
        <v>385</v>
      </c>
      <c r="C537" s="105" t="s">
        <v>570</v>
      </c>
      <c r="D537" s="105" t="s">
        <v>587</v>
      </c>
      <c r="E537" s="105" t="s">
        <v>774</v>
      </c>
      <c r="F537" s="105" t="s">
        <v>652</v>
      </c>
      <c r="G537" s="106" t="s">
        <v>775</v>
      </c>
      <c r="H537" s="105">
        <v>0</v>
      </c>
      <c r="I537" s="105" t="s">
        <v>591</v>
      </c>
      <c r="J537" s="116">
        <v>2723</v>
      </c>
      <c r="K537" s="116">
        <v>7210.83</v>
      </c>
      <c r="L537" s="116">
        <v>316.64</v>
      </c>
      <c r="M537" s="116">
        <v>84.39</v>
      </c>
      <c r="N537" s="116">
        <v>3.8</v>
      </c>
      <c r="O537" s="116">
        <v>0</v>
      </c>
      <c r="P537" s="117">
        <f t="shared" si="16"/>
        <v>1.9</v>
      </c>
    </row>
    <row r="538" ht="14.5" spans="1:16">
      <c r="A538" s="104">
        <v>202203</v>
      </c>
      <c r="B538" s="119" t="s">
        <v>776</v>
      </c>
      <c r="C538" s="105" t="s">
        <v>570</v>
      </c>
      <c r="D538" s="105" t="s">
        <v>587</v>
      </c>
      <c r="E538" s="105" t="s">
        <v>777</v>
      </c>
      <c r="F538" s="105" t="s">
        <v>778</v>
      </c>
      <c r="G538" s="106" t="s">
        <v>775</v>
      </c>
      <c r="H538" s="105">
        <v>0</v>
      </c>
      <c r="I538" s="105" t="s">
        <v>591</v>
      </c>
      <c r="J538" s="116">
        <v>3668</v>
      </c>
      <c r="K538" s="116">
        <v>9044.03</v>
      </c>
      <c r="L538" s="116">
        <v>316.64</v>
      </c>
      <c r="M538" s="116">
        <v>84.39</v>
      </c>
      <c r="N538" s="116">
        <v>3.8</v>
      </c>
      <c r="O538" s="116">
        <v>420</v>
      </c>
      <c r="P538" s="117">
        <f t="shared" si="16"/>
        <v>1.9</v>
      </c>
    </row>
    <row r="539" ht="14.5" spans="1:16">
      <c r="A539" s="104">
        <v>202203</v>
      </c>
      <c r="B539" s="119" t="s">
        <v>285</v>
      </c>
      <c r="C539" s="105" t="s">
        <v>580</v>
      </c>
      <c r="D539" s="105" t="s">
        <v>587</v>
      </c>
      <c r="E539" s="105" t="s">
        <v>779</v>
      </c>
      <c r="F539" s="105" t="s">
        <v>780</v>
      </c>
      <c r="G539" s="106" t="s">
        <v>775</v>
      </c>
      <c r="H539" s="105">
        <v>0</v>
      </c>
      <c r="I539" s="105" t="s">
        <v>591</v>
      </c>
      <c r="J539" s="116">
        <v>1900</v>
      </c>
      <c r="K539" s="116">
        <v>3639.46</v>
      </c>
      <c r="L539" s="116">
        <v>316.64</v>
      </c>
      <c r="M539" s="116">
        <v>84.39</v>
      </c>
      <c r="N539" s="116">
        <v>3.8</v>
      </c>
      <c r="O539" s="116">
        <v>0</v>
      </c>
      <c r="P539" s="117">
        <f t="shared" si="16"/>
        <v>1.9</v>
      </c>
    </row>
    <row r="540" ht="14.5" spans="1:16">
      <c r="A540" s="104">
        <v>202203</v>
      </c>
      <c r="B540" s="120" t="s">
        <v>781</v>
      </c>
      <c r="C540" s="105" t="s">
        <v>619</v>
      </c>
      <c r="D540" s="105" t="s">
        <v>587</v>
      </c>
      <c r="E540" s="105" t="s">
        <v>782</v>
      </c>
      <c r="F540" s="105" t="s">
        <v>686</v>
      </c>
      <c r="G540" s="106" t="s">
        <v>783</v>
      </c>
      <c r="H540" s="105" t="s">
        <v>623</v>
      </c>
      <c r="I540" s="105" t="s">
        <v>591</v>
      </c>
      <c r="J540" s="116">
        <v>2120</v>
      </c>
      <c r="K540" s="116">
        <v>5901.62</v>
      </c>
      <c r="L540" s="116">
        <v>316.64</v>
      </c>
      <c r="M540" s="116">
        <v>84.39</v>
      </c>
      <c r="N540" s="116">
        <v>3.8</v>
      </c>
      <c r="O540" s="116">
        <v>0</v>
      </c>
      <c r="P540" s="117">
        <f t="shared" si="16"/>
        <v>1.9</v>
      </c>
    </row>
    <row r="541" ht="14.5" spans="1:16">
      <c r="A541" s="104">
        <v>202203</v>
      </c>
      <c r="B541" s="62" t="s">
        <v>280</v>
      </c>
      <c r="C541" s="105" t="s">
        <v>575</v>
      </c>
      <c r="D541" s="105" t="s">
        <v>671</v>
      </c>
      <c r="E541" s="105" t="s">
        <v>784</v>
      </c>
      <c r="F541" s="105" t="s">
        <v>785</v>
      </c>
      <c r="G541" s="106">
        <v>40504</v>
      </c>
      <c r="H541" s="105">
        <v>0</v>
      </c>
      <c r="I541" s="105" t="s">
        <v>591</v>
      </c>
      <c r="J541" s="116">
        <v>4048</v>
      </c>
      <c r="K541" s="116">
        <v>16926.71</v>
      </c>
      <c r="L541" s="116">
        <v>316.64</v>
      </c>
      <c r="M541" s="116">
        <v>84.39</v>
      </c>
      <c r="N541" s="116">
        <v>3.8</v>
      </c>
      <c r="O541" s="116">
        <v>1000</v>
      </c>
      <c r="P541" s="117">
        <f t="shared" si="16"/>
        <v>1.9</v>
      </c>
    </row>
    <row r="542" ht="14.5" spans="1:16">
      <c r="A542" s="104">
        <v>202203</v>
      </c>
      <c r="B542" s="62" t="s">
        <v>428</v>
      </c>
      <c r="C542" s="105" t="s">
        <v>575</v>
      </c>
      <c r="D542" s="105" t="s">
        <v>587</v>
      </c>
      <c r="E542" s="105" t="s">
        <v>786</v>
      </c>
      <c r="F542" s="105" t="s">
        <v>710</v>
      </c>
      <c r="G542" s="106" t="s">
        <v>787</v>
      </c>
      <c r="H542" s="105">
        <v>0</v>
      </c>
      <c r="I542" s="105" t="s">
        <v>591</v>
      </c>
      <c r="J542" s="116">
        <v>3500</v>
      </c>
      <c r="K542" s="116">
        <v>9100</v>
      </c>
      <c r="L542" s="116">
        <v>329.68</v>
      </c>
      <c r="M542" s="116">
        <v>82.42</v>
      </c>
      <c r="N542" s="116">
        <v>12.36</v>
      </c>
      <c r="O542" s="116">
        <v>500</v>
      </c>
      <c r="P542" s="117">
        <f t="shared" si="16"/>
        <v>1.9</v>
      </c>
    </row>
    <row r="543" ht="14.5" spans="1:16">
      <c r="A543" s="104">
        <v>202203</v>
      </c>
      <c r="B543" s="62" t="s">
        <v>305</v>
      </c>
      <c r="C543" s="105" t="s">
        <v>625</v>
      </c>
      <c r="D543" s="105" t="s">
        <v>587</v>
      </c>
      <c r="E543" s="105" t="s">
        <v>788</v>
      </c>
      <c r="F543" s="105" t="s">
        <v>675</v>
      </c>
      <c r="G543" s="106" t="s">
        <v>789</v>
      </c>
      <c r="H543" s="105">
        <v>0</v>
      </c>
      <c r="I543" s="105" t="s">
        <v>591</v>
      </c>
      <c r="J543" s="116">
        <v>2200</v>
      </c>
      <c r="K543" s="116">
        <v>6104</v>
      </c>
      <c r="L543" s="116">
        <v>316.64</v>
      </c>
      <c r="M543" s="116">
        <v>84.39</v>
      </c>
      <c r="N543" s="116">
        <v>3.8</v>
      </c>
      <c r="O543" s="116">
        <v>0</v>
      </c>
      <c r="P543" s="117">
        <f t="shared" si="16"/>
        <v>1.9</v>
      </c>
    </row>
    <row r="544" ht="14.5" spans="1:16">
      <c r="A544" s="104">
        <v>202203</v>
      </c>
      <c r="B544" s="62" t="s">
        <v>790</v>
      </c>
      <c r="C544" s="105" t="s">
        <v>570</v>
      </c>
      <c r="D544" s="105" t="s">
        <v>671</v>
      </c>
      <c r="E544" s="105" t="s">
        <v>791</v>
      </c>
      <c r="F544" s="105" t="s">
        <v>792</v>
      </c>
      <c r="G544" s="106" t="s">
        <v>789</v>
      </c>
      <c r="H544" s="105">
        <v>0</v>
      </c>
      <c r="I544" s="105">
        <v>0</v>
      </c>
      <c r="J544" s="116">
        <v>7280</v>
      </c>
      <c r="K544" s="116">
        <v>17646</v>
      </c>
      <c r="L544" s="116">
        <v>316.64</v>
      </c>
      <c r="M544" s="116">
        <v>84.39</v>
      </c>
      <c r="N544" s="116">
        <v>3.8</v>
      </c>
      <c r="O544" s="116">
        <v>1500</v>
      </c>
      <c r="P544" s="117">
        <f t="shared" si="16"/>
        <v>1.9</v>
      </c>
    </row>
    <row r="545" ht="14.5" spans="1:16">
      <c r="A545" s="104">
        <v>202203</v>
      </c>
      <c r="B545" s="62" t="s">
        <v>445</v>
      </c>
      <c r="C545" s="105" t="s">
        <v>625</v>
      </c>
      <c r="D545" s="105" t="s">
        <v>587</v>
      </c>
      <c r="E545" s="105" t="s">
        <v>793</v>
      </c>
      <c r="F545" s="105" t="s">
        <v>675</v>
      </c>
      <c r="G545" s="106" t="s">
        <v>794</v>
      </c>
      <c r="H545" s="105">
        <v>0</v>
      </c>
      <c r="I545" s="105" t="s">
        <v>591</v>
      </c>
      <c r="J545" s="116">
        <v>2200</v>
      </c>
      <c r="K545" s="116">
        <v>5965.89</v>
      </c>
      <c r="L545" s="116">
        <v>316.64</v>
      </c>
      <c r="M545" s="116">
        <v>84.39</v>
      </c>
      <c r="N545" s="116">
        <v>3.8</v>
      </c>
      <c r="O545" s="116">
        <v>0</v>
      </c>
      <c r="P545" s="117">
        <f t="shared" si="16"/>
        <v>1.9</v>
      </c>
    </row>
    <row r="546" ht="14.5" spans="1:16">
      <c r="A546" s="104">
        <v>202203</v>
      </c>
      <c r="B546" s="62" t="s">
        <v>426</v>
      </c>
      <c r="C546" s="105" t="s">
        <v>570</v>
      </c>
      <c r="D546" s="105" t="s">
        <v>587</v>
      </c>
      <c r="E546" s="105" t="s">
        <v>795</v>
      </c>
      <c r="F546" s="105" t="s">
        <v>778</v>
      </c>
      <c r="G546" s="106" t="s">
        <v>796</v>
      </c>
      <c r="H546" s="105">
        <v>0</v>
      </c>
      <c r="I546" s="105" t="s">
        <v>591</v>
      </c>
      <c r="J546" s="116">
        <v>4748</v>
      </c>
      <c r="K546" s="116">
        <v>11039.14</v>
      </c>
      <c r="L546" s="116">
        <v>316.64</v>
      </c>
      <c r="M546" s="116">
        <v>84.39</v>
      </c>
      <c r="N546" s="116">
        <v>3.8</v>
      </c>
      <c r="O546" s="116">
        <v>1266</v>
      </c>
      <c r="P546" s="117">
        <f t="shared" si="16"/>
        <v>1.9</v>
      </c>
    </row>
    <row r="547" ht="14.5" spans="1:16">
      <c r="A547" s="104">
        <v>202203</v>
      </c>
      <c r="B547" s="62" t="s">
        <v>250</v>
      </c>
      <c r="C547" s="105" t="s">
        <v>575</v>
      </c>
      <c r="D547" s="105" t="s">
        <v>587</v>
      </c>
      <c r="E547" s="105" t="s">
        <v>797</v>
      </c>
      <c r="F547" s="105" t="s">
        <v>798</v>
      </c>
      <c r="G547" s="106" t="s">
        <v>796</v>
      </c>
      <c r="H547" s="105">
        <v>0</v>
      </c>
      <c r="I547" s="105" t="s">
        <v>591</v>
      </c>
      <c r="J547" s="116">
        <v>2760</v>
      </c>
      <c r="K547" s="116">
        <v>8952.89</v>
      </c>
      <c r="L547" s="116">
        <v>316.64</v>
      </c>
      <c r="M547" s="116">
        <v>84.39</v>
      </c>
      <c r="N547" s="116">
        <v>3.8</v>
      </c>
      <c r="O547" s="116">
        <v>0</v>
      </c>
      <c r="P547" s="117">
        <f t="shared" si="16"/>
        <v>1.9</v>
      </c>
    </row>
    <row r="548" ht="14.5" spans="1:16">
      <c r="A548" s="104">
        <v>202203</v>
      </c>
      <c r="B548" s="120" t="s">
        <v>799</v>
      </c>
      <c r="C548" s="105" t="s">
        <v>570</v>
      </c>
      <c r="D548" s="105" t="s">
        <v>671</v>
      </c>
      <c r="E548" s="105" t="s">
        <v>800</v>
      </c>
      <c r="F548" s="105" t="s">
        <v>792</v>
      </c>
      <c r="G548" s="106" t="s">
        <v>801</v>
      </c>
      <c r="H548" s="105">
        <v>0</v>
      </c>
      <c r="I548" s="105" t="s">
        <v>591</v>
      </c>
      <c r="J548" s="116">
        <v>8000</v>
      </c>
      <c r="K548" s="116">
        <v>18482.5</v>
      </c>
      <c r="L548" s="116">
        <v>316.64</v>
      </c>
      <c r="M548" s="116">
        <v>84.39</v>
      </c>
      <c r="N548" s="116">
        <v>3.8</v>
      </c>
      <c r="O548" s="116">
        <v>2160</v>
      </c>
      <c r="P548" s="117">
        <f t="shared" si="16"/>
        <v>1.9</v>
      </c>
    </row>
    <row r="549" ht="14.5" spans="1:16">
      <c r="A549" s="104">
        <v>202203</v>
      </c>
      <c r="B549" s="120" t="s">
        <v>395</v>
      </c>
      <c r="C549" s="105" t="s">
        <v>580</v>
      </c>
      <c r="D549" s="105" t="s">
        <v>587</v>
      </c>
      <c r="E549" s="105" t="s">
        <v>802</v>
      </c>
      <c r="F549" s="105" t="s">
        <v>698</v>
      </c>
      <c r="G549" s="106" t="s">
        <v>396</v>
      </c>
      <c r="H549" s="105">
        <v>0</v>
      </c>
      <c r="I549" s="105" t="s">
        <v>591</v>
      </c>
      <c r="J549" s="116">
        <v>4050</v>
      </c>
      <c r="K549" s="116">
        <v>9498.5</v>
      </c>
      <c r="L549" s="116">
        <v>316.64</v>
      </c>
      <c r="M549" s="116">
        <v>84.39</v>
      </c>
      <c r="N549" s="116">
        <v>3.8</v>
      </c>
      <c r="O549" s="116">
        <v>0</v>
      </c>
      <c r="P549" s="117">
        <f t="shared" si="16"/>
        <v>1.9</v>
      </c>
    </row>
    <row r="550" ht="14.5" spans="1:16">
      <c r="A550" s="104">
        <v>202203</v>
      </c>
      <c r="B550" s="120" t="s">
        <v>346</v>
      </c>
      <c r="C550" s="105" t="s">
        <v>570</v>
      </c>
      <c r="D550" s="105" t="s">
        <v>587</v>
      </c>
      <c r="E550" s="105" t="s">
        <v>803</v>
      </c>
      <c r="F550" s="105" t="s">
        <v>804</v>
      </c>
      <c r="G550" s="106" t="s">
        <v>396</v>
      </c>
      <c r="H550" s="105">
        <v>0</v>
      </c>
      <c r="I550" s="105" t="s">
        <v>591</v>
      </c>
      <c r="J550" s="116">
        <v>4208</v>
      </c>
      <c r="K550" s="116">
        <v>8008.48</v>
      </c>
      <c r="L550" s="116">
        <v>0</v>
      </c>
      <c r="M550" s="116">
        <v>0</v>
      </c>
      <c r="N550" s="116">
        <v>0</v>
      </c>
      <c r="O550" s="116">
        <v>0</v>
      </c>
      <c r="P550" s="117">
        <v>0</v>
      </c>
    </row>
    <row r="551" ht="14.5" spans="1:16">
      <c r="A551" s="104">
        <v>202203</v>
      </c>
      <c r="B551" s="120" t="s">
        <v>389</v>
      </c>
      <c r="C551" s="105" t="s">
        <v>580</v>
      </c>
      <c r="D551" s="105" t="s">
        <v>587</v>
      </c>
      <c r="E551" s="105" t="s">
        <v>805</v>
      </c>
      <c r="F551" s="105" t="s">
        <v>698</v>
      </c>
      <c r="G551" s="106" t="s">
        <v>396</v>
      </c>
      <c r="H551" s="105">
        <v>0</v>
      </c>
      <c r="I551" s="105" t="s">
        <v>591</v>
      </c>
      <c r="J551" s="116">
        <v>4050</v>
      </c>
      <c r="K551" s="116">
        <v>9556.8</v>
      </c>
      <c r="L551" s="116">
        <v>316.64</v>
      </c>
      <c r="M551" s="116">
        <v>84.39</v>
      </c>
      <c r="N551" s="116">
        <v>3.8</v>
      </c>
      <c r="O551" s="116">
        <v>0</v>
      </c>
      <c r="P551" s="117">
        <f t="shared" ref="P551:P584" si="17">1900*0.1%</f>
        <v>1.9</v>
      </c>
    </row>
    <row r="552" ht="14.5" spans="1:16">
      <c r="A552" s="104">
        <v>202203</v>
      </c>
      <c r="B552" s="120" t="s">
        <v>419</v>
      </c>
      <c r="C552" s="105" t="s">
        <v>625</v>
      </c>
      <c r="D552" s="105" t="s">
        <v>587</v>
      </c>
      <c r="E552" s="105" t="s">
        <v>806</v>
      </c>
      <c r="F552" s="105" t="s">
        <v>675</v>
      </c>
      <c r="G552" s="106" t="s">
        <v>396</v>
      </c>
      <c r="H552" s="105">
        <v>0</v>
      </c>
      <c r="I552" s="105">
        <v>0</v>
      </c>
      <c r="J552" s="116">
        <v>2640</v>
      </c>
      <c r="K552" s="116">
        <v>6866.5</v>
      </c>
      <c r="L552" s="116">
        <v>316.64</v>
      </c>
      <c r="M552" s="116">
        <v>84.39</v>
      </c>
      <c r="N552" s="116">
        <v>3.8</v>
      </c>
      <c r="O552" s="116">
        <v>330</v>
      </c>
      <c r="P552" s="117">
        <f t="shared" si="17"/>
        <v>1.9</v>
      </c>
    </row>
    <row r="553" ht="14.5" spans="1:16">
      <c r="A553" s="104">
        <v>202203</v>
      </c>
      <c r="B553" s="25" t="s">
        <v>392</v>
      </c>
      <c r="C553" s="105" t="s">
        <v>619</v>
      </c>
      <c r="D553" s="105" t="s">
        <v>587</v>
      </c>
      <c r="E553" s="105" t="s">
        <v>807</v>
      </c>
      <c r="F553" s="105" t="s">
        <v>808</v>
      </c>
      <c r="G553" s="106" t="s">
        <v>809</v>
      </c>
      <c r="H553" s="105" t="s">
        <v>623</v>
      </c>
      <c r="I553" s="105" t="s">
        <v>591</v>
      </c>
      <c r="J553" s="116">
        <v>2422</v>
      </c>
      <c r="K553" s="116">
        <v>6786.63</v>
      </c>
      <c r="L553" s="116">
        <v>316.64</v>
      </c>
      <c r="M553" s="116">
        <v>84.39</v>
      </c>
      <c r="N553" s="116">
        <v>3.8</v>
      </c>
      <c r="O553" s="116">
        <v>0</v>
      </c>
      <c r="P553" s="117">
        <f t="shared" si="17"/>
        <v>1.9</v>
      </c>
    </row>
    <row r="554" ht="14.5" spans="1:16">
      <c r="A554" s="104">
        <v>202203</v>
      </c>
      <c r="B554" s="120" t="s">
        <v>365</v>
      </c>
      <c r="C554" s="105" t="s">
        <v>619</v>
      </c>
      <c r="D554" s="105" t="s">
        <v>587</v>
      </c>
      <c r="E554" s="105" t="s">
        <v>810</v>
      </c>
      <c r="F554" s="105" t="s">
        <v>686</v>
      </c>
      <c r="G554" s="106" t="s">
        <v>811</v>
      </c>
      <c r="H554" s="105" t="s">
        <v>623</v>
      </c>
      <c r="I554" s="105" t="s">
        <v>591</v>
      </c>
      <c r="J554" s="116">
        <v>2120</v>
      </c>
      <c r="K554" s="116">
        <v>7059.56</v>
      </c>
      <c r="L554" s="116">
        <v>316.64</v>
      </c>
      <c r="M554" s="116">
        <v>84.39</v>
      </c>
      <c r="N554" s="116">
        <v>3.8</v>
      </c>
      <c r="O554" s="116">
        <v>0</v>
      </c>
      <c r="P554" s="117">
        <f t="shared" si="17"/>
        <v>1.9</v>
      </c>
    </row>
    <row r="555" ht="14.5" spans="1:16">
      <c r="A555" s="104">
        <v>202203</v>
      </c>
      <c r="B555" s="120" t="s">
        <v>364</v>
      </c>
      <c r="C555" s="105" t="s">
        <v>570</v>
      </c>
      <c r="D555" s="105" t="s">
        <v>587</v>
      </c>
      <c r="E555" s="105" t="s">
        <v>812</v>
      </c>
      <c r="F555" s="105" t="s">
        <v>758</v>
      </c>
      <c r="G555" s="106">
        <v>44046</v>
      </c>
      <c r="H555" s="105">
        <v>0</v>
      </c>
      <c r="I555" s="105" t="s">
        <v>591</v>
      </c>
      <c r="J555" s="116">
        <v>2138</v>
      </c>
      <c r="K555" s="116">
        <v>5530.22</v>
      </c>
      <c r="L555" s="116">
        <v>316.64</v>
      </c>
      <c r="M555" s="116">
        <v>84.39</v>
      </c>
      <c r="N555" s="116">
        <v>3.8</v>
      </c>
      <c r="O555" s="116">
        <v>0</v>
      </c>
      <c r="P555" s="117">
        <f t="shared" si="17"/>
        <v>1.9</v>
      </c>
    </row>
    <row r="556" ht="14.5" spans="1:16">
      <c r="A556" s="104">
        <v>202203</v>
      </c>
      <c r="B556" s="120" t="s">
        <v>300</v>
      </c>
      <c r="C556" s="105" t="s">
        <v>570</v>
      </c>
      <c r="D556" s="105" t="s">
        <v>587</v>
      </c>
      <c r="E556" s="105" t="s">
        <v>813</v>
      </c>
      <c r="F556" s="105" t="s">
        <v>753</v>
      </c>
      <c r="G556" s="106" t="s">
        <v>814</v>
      </c>
      <c r="H556" s="105">
        <v>0</v>
      </c>
      <c r="I556" s="105">
        <v>0</v>
      </c>
      <c r="J556" s="116">
        <v>2351</v>
      </c>
      <c r="K556" s="116">
        <v>5601</v>
      </c>
      <c r="L556" s="116">
        <v>316.64</v>
      </c>
      <c r="M556" s="116">
        <v>84.39</v>
      </c>
      <c r="N556" s="116">
        <v>3.8</v>
      </c>
      <c r="O556" s="116">
        <v>0</v>
      </c>
      <c r="P556" s="117">
        <f t="shared" si="17"/>
        <v>1.9</v>
      </c>
    </row>
    <row r="557" ht="14.5" spans="1:16">
      <c r="A557" s="104">
        <v>202203</v>
      </c>
      <c r="B557" s="120" t="s">
        <v>371</v>
      </c>
      <c r="C557" s="105" t="s">
        <v>592</v>
      </c>
      <c r="D557" s="105" t="s">
        <v>587</v>
      </c>
      <c r="E557" s="105" t="s">
        <v>815</v>
      </c>
      <c r="F557" s="105" t="s">
        <v>816</v>
      </c>
      <c r="G557" s="106" t="s">
        <v>817</v>
      </c>
      <c r="H557" s="105">
        <v>0</v>
      </c>
      <c r="I557" s="105" t="s">
        <v>591</v>
      </c>
      <c r="J557" s="116">
        <v>4400</v>
      </c>
      <c r="K557" s="116">
        <v>10844</v>
      </c>
      <c r="L557" s="116">
        <v>316.64</v>
      </c>
      <c r="M557" s="116">
        <v>84.39</v>
      </c>
      <c r="N557" s="116">
        <v>3.8</v>
      </c>
      <c r="O557" s="116">
        <v>500</v>
      </c>
      <c r="P557" s="117">
        <f t="shared" si="17"/>
        <v>1.9</v>
      </c>
    </row>
    <row r="558" ht="14.5" spans="1:16">
      <c r="A558" s="104">
        <v>202203</v>
      </c>
      <c r="B558" s="120" t="s">
        <v>241</v>
      </c>
      <c r="C558" s="105" t="s">
        <v>570</v>
      </c>
      <c r="D558" s="105" t="s">
        <v>587</v>
      </c>
      <c r="E558" s="105" t="s">
        <v>818</v>
      </c>
      <c r="F558" s="105" t="s">
        <v>819</v>
      </c>
      <c r="G558" s="106" t="s">
        <v>817</v>
      </c>
      <c r="H558" s="105">
        <v>0</v>
      </c>
      <c r="I558" s="105" t="s">
        <v>591</v>
      </c>
      <c r="J558" s="116">
        <v>3668</v>
      </c>
      <c r="K558" s="116">
        <v>9875.1</v>
      </c>
      <c r="L558" s="116">
        <v>298.08</v>
      </c>
      <c r="M558" s="116">
        <v>74.52</v>
      </c>
      <c r="N558" s="116">
        <v>14.9</v>
      </c>
      <c r="O558" s="116">
        <v>0</v>
      </c>
      <c r="P558" s="117">
        <f t="shared" si="17"/>
        <v>1.9</v>
      </c>
    </row>
    <row r="559" ht="14.5" spans="1:16">
      <c r="A559" s="104">
        <v>202203</v>
      </c>
      <c r="B559" s="120" t="s">
        <v>820</v>
      </c>
      <c r="C559" s="105" t="s">
        <v>570</v>
      </c>
      <c r="D559" s="105" t="s">
        <v>587</v>
      </c>
      <c r="E559" s="105" t="s">
        <v>821</v>
      </c>
      <c r="F559" s="105" t="s">
        <v>758</v>
      </c>
      <c r="G559" s="106" t="s">
        <v>822</v>
      </c>
      <c r="H559" s="105">
        <v>0</v>
      </c>
      <c r="I559" s="105" t="s">
        <v>591</v>
      </c>
      <c r="J559" s="116">
        <v>2138</v>
      </c>
      <c r="K559" s="116">
        <v>5243.37</v>
      </c>
      <c r="L559" s="116">
        <v>316.64</v>
      </c>
      <c r="M559" s="116">
        <v>84.39</v>
      </c>
      <c r="N559" s="116">
        <v>3.8</v>
      </c>
      <c r="O559" s="116">
        <v>0</v>
      </c>
      <c r="P559" s="117">
        <f t="shared" si="17"/>
        <v>1.9</v>
      </c>
    </row>
    <row r="560" ht="14.5" spans="1:16">
      <c r="A560" s="104">
        <v>202203</v>
      </c>
      <c r="B560" s="120" t="s">
        <v>229</v>
      </c>
      <c r="C560" s="105" t="s">
        <v>570</v>
      </c>
      <c r="D560" s="105" t="s">
        <v>587</v>
      </c>
      <c r="E560" s="105" t="s">
        <v>823</v>
      </c>
      <c r="F560" s="105" t="s">
        <v>753</v>
      </c>
      <c r="G560" s="106" t="s">
        <v>824</v>
      </c>
      <c r="H560" s="105">
        <v>0</v>
      </c>
      <c r="I560" s="105">
        <v>0</v>
      </c>
      <c r="J560" s="116">
        <v>1913</v>
      </c>
      <c r="K560" s="116">
        <v>2244.98</v>
      </c>
      <c r="L560" s="116">
        <v>316.64</v>
      </c>
      <c r="M560" s="116">
        <v>84.39</v>
      </c>
      <c r="N560" s="116">
        <v>3.8</v>
      </c>
      <c r="O560" s="116">
        <v>0</v>
      </c>
      <c r="P560" s="117">
        <f t="shared" si="17"/>
        <v>1.9</v>
      </c>
    </row>
    <row r="561" ht="14.5" spans="1:16">
      <c r="A561" s="104">
        <v>202203</v>
      </c>
      <c r="B561" s="120" t="s">
        <v>438</v>
      </c>
      <c r="C561" s="105" t="s">
        <v>570</v>
      </c>
      <c r="D561" s="105" t="s">
        <v>587</v>
      </c>
      <c r="E561" s="105" t="s">
        <v>825</v>
      </c>
      <c r="F561" s="105" t="s">
        <v>804</v>
      </c>
      <c r="G561" s="106" t="s">
        <v>824</v>
      </c>
      <c r="H561" s="105">
        <v>0</v>
      </c>
      <c r="I561" s="105" t="s">
        <v>591</v>
      </c>
      <c r="J561" s="116">
        <v>4748</v>
      </c>
      <c r="K561" s="116">
        <v>12419.1</v>
      </c>
      <c r="L561" s="116">
        <v>340</v>
      </c>
      <c r="M561" s="116">
        <v>106.25</v>
      </c>
      <c r="N561" s="116">
        <v>21.25</v>
      </c>
      <c r="O561" s="116">
        <v>500</v>
      </c>
      <c r="P561" s="117">
        <f t="shared" si="17"/>
        <v>1.9</v>
      </c>
    </row>
    <row r="562" ht="14.5" spans="1:16">
      <c r="A562" s="104">
        <v>202203</v>
      </c>
      <c r="B562" s="120" t="s">
        <v>276</v>
      </c>
      <c r="C562" s="105" t="s">
        <v>625</v>
      </c>
      <c r="D562" s="105" t="s">
        <v>587</v>
      </c>
      <c r="E562" s="105" t="s">
        <v>826</v>
      </c>
      <c r="F562" s="105" t="s">
        <v>827</v>
      </c>
      <c r="G562" s="106" t="s">
        <v>824</v>
      </c>
      <c r="H562" s="105">
        <v>0</v>
      </c>
      <c r="I562" s="105" t="s">
        <v>591</v>
      </c>
      <c r="J562" s="116">
        <v>3212</v>
      </c>
      <c r="K562" s="116">
        <v>8169.6</v>
      </c>
      <c r="L562" s="116">
        <v>316.64</v>
      </c>
      <c r="M562" s="116">
        <v>84.39</v>
      </c>
      <c r="N562" s="116">
        <v>3.8</v>
      </c>
      <c r="O562" s="116">
        <v>0</v>
      </c>
      <c r="P562" s="117">
        <f t="shared" si="17"/>
        <v>1.9</v>
      </c>
    </row>
    <row r="563" ht="14.5" spans="1:16">
      <c r="A563" s="104">
        <v>202203</v>
      </c>
      <c r="B563" s="120" t="s">
        <v>243</v>
      </c>
      <c r="C563" s="105" t="s">
        <v>592</v>
      </c>
      <c r="D563" s="105" t="s">
        <v>587</v>
      </c>
      <c r="E563" s="105" t="s">
        <v>828</v>
      </c>
      <c r="F563" s="105" t="s">
        <v>597</v>
      </c>
      <c r="G563" s="106" t="s">
        <v>829</v>
      </c>
      <c r="H563" s="105">
        <v>0</v>
      </c>
      <c r="I563" s="105" t="s">
        <v>591</v>
      </c>
      <c r="J563" s="116">
        <v>1900</v>
      </c>
      <c r="K563" s="116">
        <v>4751</v>
      </c>
      <c r="L563" s="116">
        <v>316.64</v>
      </c>
      <c r="M563" s="116">
        <v>84.39</v>
      </c>
      <c r="N563" s="116">
        <v>3.8</v>
      </c>
      <c r="O563" s="116">
        <v>0</v>
      </c>
      <c r="P563" s="117">
        <f t="shared" si="17"/>
        <v>1.9</v>
      </c>
    </row>
    <row r="564" ht="14.5" spans="1:16">
      <c r="A564" s="104">
        <v>202203</v>
      </c>
      <c r="B564" s="120" t="s">
        <v>268</v>
      </c>
      <c r="C564" s="105" t="s">
        <v>619</v>
      </c>
      <c r="D564" s="105" t="s">
        <v>587</v>
      </c>
      <c r="E564" s="105" t="s">
        <v>830</v>
      </c>
      <c r="F564" s="105" t="s">
        <v>686</v>
      </c>
      <c r="G564" s="106" t="s">
        <v>831</v>
      </c>
      <c r="H564" s="105" t="s">
        <v>623</v>
      </c>
      <c r="I564" s="105" t="s">
        <v>591</v>
      </c>
      <c r="J564" s="116">
        <v>2120</v>
      </c>
      <c r="K564" s="116">
        <v>7030.99</v>
      </c>
      <c r="L564" s="116">
        <v>316.64</v>
      </c>
      <c r="M564" s="116">
        <v>84.39</v>
      </c>
      <c r="N564" s="116">
        <v>3.8</v>
      </c>
      <c r="O564" s="116">
        <v>0</v>
      </c>
      <c r="P564" s="117">
        <f t="shared" si="17"/>
        <v>1.9</v>
      </c>
    </row>
    <row r="565" ht="14.5" spans="1:16">
      <c r="A565" s="104">
        <v>202203</v>
      </c>
      <c r="B565" s="120" t="s">
        <v>356</v>
      </c>
      <c r="C565" s="105" t="s">
        <v>592</v>
      </c>
      <c r="D565" s="105" t="s">
        <v>587</v>
      </c>
      <c r="E565" s="105" t="s">
        <v>832</v>
      </c>
      <c r="F565" s="105" t="s">
        <v>833</v>
      </c>
      <c r="G565" s="106" t="s">
        <v>834</v>
      </c>
      <c r="H565" s="105">
        <v>0</v>
      </c>
      <c r="I565" s="105" t="s">
        <v>591</v>
      </c>
      <c r="J565" s="116">
        <v>1940</v>
      </c>
      <c r="K565" s="116">
        <v>5204.62</v>
      </c>
      <c r="L565" s="116">
        <v>316.64</v>
      </c>
      <c r="M565" s="116">
        <v>84.39</v>
      </c>
      <c r="N565" s="116">
        <v>3.8</v>
      </c>
      <c r="O565" s="116">
        <v>250</v>
      </c>
      <c r="P565" s="117">
        <f t="shared" si="17"/>
        <v>1.9</v>
      </c>
    </row>
    <row r="566" ht="14.5" spans="1:16">
      <c r="A566" s="104">
        <v>202203</v>
      </c>
      <c r="B566" s="120" t="s">
        <v>306</v>
      </c>
      <c r="C566" s="105" t="s">
        <v>570</v>
      </c>
      <c r="D566" s="105" t="s">
        <v>576</v>
      </c>
      <c r="E566" s="105" t="s">
        <v>835</v>
      </c>
      <c r="F566" s="105" t="s">
        <v>836</v>
      </c>
      <c r="G566" s="106" t="s">
        <v>834</v>
      </c>
      <c r="H566" s="105">
        <v>0</v>
      </c>
      <c r="I566" s="105" t="s">
        <v>591</v>
      </c>
      <c r="J566" s="116">
        <v>3210</v>
      </c>
      <c r="K566" s="116">
        <v>8467.4</v>
      </c>
      <c r="L566" s="116">
        <v>316.64</v>
      </c>
      <c r="M566" s="116">
        <v>84.39</v>
      </c>
      <c r="N566" s="116">
        <v>3.8</v>
      </c>
      <c r="O566" s="116">
        <v>0</v>
      </c>
      <c r="P566" s="117">
        <f t="shared" si="17"/>
        <v>1.9</v>
      </c>
    </row>
    <row r="567" ht="14.5" spans="1:16">
      <c r="A567" s="104">
        <v>202203</v>
      </c>
      <c r="B567" s="120" t="s">
        <v>206</v>
      </c>
      <c r="C567" s="105" t="s">
        <v>619</v>
      </c>
      <c r="D567" s="105" t="s">
        <v>587</v>
      </c>
      <c r="E567" s="105" t="s">
        <v>837</v>
      </c>
      <c r="F567" s="105" t="s">
        <v>686</v>
      </c>
      <c r="G567" s="106" t="s">
        <v>834</v>
      </c>
      <c r="H567" s="105" t="s">
        <v>623</v>
      </c>
      <c r="I567" s="105">
        <v>0</v>
      </c>
      <c r="J567" s="116">
        <v>2120</v>
      </c>
      <c r="K567" s="116">
        <v>6332.86</v>
      </c>
      <c r="L567" s="116">
        <v>316.64</v>
      </c>
      <c r="M567" s="116">
        <v>84.39</v>
      </c>
      <c r="N567" s="116">
        <v>3.8</v>
      </c>
      <c r="O567" s="116">
        <v>0</v>
      </c>
      <c r="P567" s="117">
        <f t="shared" si="17"/>
        <v>1.9</v>
      </c>
    </row>
    <row r="568" ht="14.5" spans="1:16">
      <c r="A568" s="104">
        <v>202203</v>
      </c>
      <c r="B568" s="120" t="s">
        <v>838</v>
      </c>
      <c r="C568" s="105" t="s">
        <v>570</v>
      </c>
      <c r="D568" s="105" t="s">
        <v>764</v>
      </c>
      <c r="E568" s="105" t="s">
        <v>839</v>
      </c>
      <c r="F568" s="105" t="s">
        <v>792</v>
      </c>
      <c r="G568" s="106" t="s">
        <v>840</v>
      </c>
      <c r="H568" s="105">
        <v>0</v>
      </c>
      <c r="I568" s="105" t="s">
        <v>591</v>
      </c>
      <c r="J568" s="116">
        <v>3840</v>
      </c>
      <c r="K568" s="116">
        <v>10581.5</v>
      </c>
      <c r="L568" s="116">
        <v>316.64</v>
      </c>
      <c r="M568" s="116">
        <v>84.39</v>
      </c>
      <c r="N568" s="116">
        <v>3.8</v>
      </c>
      <c r="O568" s="116">
        <v>0</v>
      </c>
      <c r="P568" s="117">
        <f t="shared" si="17"/>
        <v>1.9</v>
      </c>
    </row>
    <row r="569" ht="14.5" spans="1:16">
      <c r="A569" s="104">
        <v>202203</v>
      </c>
      <c r="B569" s="120" t="s">
        <v>218</v>
      </c>
      <c r="C569" s="105" t="s">
        <v>841</v>
      </c>
      <c r="D569" s="105" t="s">
        <v>764</v>
      </c>
      <c r="E569" s="105" t="s">
        <v>842</v>
      </c>
      <c r="F569" s="105" t="s">
        <v>843</v>
      </c>
      <c r="G569" s="106" t="s">
        <v>840</v>
      </c>
      <c r="H569" s="105">
        <v>0</v>
      </c>
      <c r="I569" s="105" t="s">
        <v>591</v>
      </c>
      <c r="J569" s="116">
        <v>7600</v>
      </c>
      <c r="K569" s="116">
        <v>19323.1</v>
      </c>
      <c r="L569" s="116">
        <v>316.64</v>
      </c>
      <c r="M569" s="116">
        <v>84.39</v>
      </c>
      <c r="N569" s="116">
        <v>3.8</v>
      </c>
      <c r="O569" s="116">
        <v>2250</v>
      </c>
      <c r="P569" s="117">
        <f t="shared" si="17"/>
        <v>1.9</v>
      </c>
    </row>
    <row r="570" ht="14.5" spans="1:16">
      <c r="A570" s="104">
        <v>202203</v>
      </c>
      <c r="B570" s="120" t="s">
        <v>844</v>
      </c>
      <c r="C570" s="105" t="s">
        <v>570</v>
      </c>
      <c r="D570" s="105" t="s">
        <v>576</v>
      </c>
      <c r="E570" s="105" t="s">
        <v>845</v>
      </c>
      <c r="F570" s="105" t="s">
        <v>846</v>
      </c>
      <c r="G570" s="106" t="s">
        <v>847</v>
      </c>
      <c r="H570" s="105">
        <v>0</v>
      </c>
      <c r="I570" s="105" t="s">
        <v>591</v>
      </c>
      <c r="J570" s="116">
        <v>3112</v>
      </c>
      <c r="K570" s="116">
        <v>7646</v>
      </c>
      <c r="L570" s="116">
        <v>316.64</v>
      </c>
      <c r="M570" s="116">
        <v>84.39</v>
      </c>
      <c r="N570" s="116">
        <v>3.8</v>
      </c>
      <c r="O570" s="116">
        <v>750</v>
      </c>
      <c r="P570" s="117">
        <f t="shared" si="17"/>
        <v>1.9</v>
      </c>
    </row>
    <row r="571" ht="14.5" spans="1:16">
      <c r="A571" s="104">
        <v>202203</v>
      </c>
      <c r="B571" s="120" t="s">
        <v>440</v>
      </c>
      <c r="C571" s="105" t="s">
        <v>570</v>
      </c>
      <c r="D571" s="105" t="s">
        <v>587</v>
      </c>
      <c r="E571" s="105" t="s">
        <v>848</v>
      </c>
      <c r="F571" s="105" t="s">
        <v>694</v>
      </c>
      <c r="G571" s="106" t="s">
        <v>849</v>
      </c>
      <c r="H571" s="105">
        <v>0</v>
      </c>
      <c r="I571" s="105" t="s">
        <v>591</v>
      </c>
      <c r="J571" s="116">
        <v>2400</v>
      </c>
      <c r="K571" s="116">
        <v>6650</v>
      </c>
      <c r="L571" s="116">
        <v>298.08</v>
      </c>
      <c r="M571" s="116">
        <v>74.52</v>
      </c>
      <c r="N571" s="116">
        <v>14.9</v>
      </c>
      <c r="O571" s="116">
        <v>0</v>
      </c>
      <c r="P571" s="117">
        <f t="shared" si="17"/>
        <v>1.9</v>
      </c>
    </row>
    <row r="572" ht="14.5" spans="1:16">
      <c r="A572" s="104">
        <v>202203</v>
      </c>
      <c r="B572" s="120" t="s">
        <v>394</v>
      </c>
      <c r="C572" s="105" t="s">
        <v>625</v>
      </c>
      <c r="D572" s="105" t="s">
        <v>587</v>
      </c>
      <c r="E572" s="105" t="s">
        <v>850</v>
      </c>
      <c r="F572" s="105" t="s">
        <v>851</v>
      </c>
      <c r="G572" s="106" t="s">
        <v>852</v>
      </c>
      <c r="H572" s="105">
        <v>0</v>
      </c>
      <c r="I572" s="105" t="s">
        <v>591</v>
      </c>
      <c r="J572" s="116">
        <v>1900</v>
      </c>
      <c r="K572" s="116">
        <v>4999.3</v>
      </c>
      <c r="L572" s="116">
        <v>316.64</v>
      </c>
      <c r="M572" s="116">
        <v>84.39</v>
      </c>
      <c r="N572" s="116">
        <v>3.8</v>
      </c>
      <c r="O572" s="116">
        <v>0</v>
      </c>
      <c r="P572" s="117">
        <f t="shared" si="17"/>
        <v>1.9</v>
      </c>
    </row>
    <row r="573" ht="14.5" spans="1:16">
      <c r="A573" s="104">
        <v>202203</v>
      </c>
      <c r="B573" s="120" t="s">
        <v>233</v>
      </c>
      <c r="C573" s="105" t="s">
        <v>625</v>
      </c>
      <c r="D573" s="105" t="s">
        <v>587</v>
      </c>
      <c r="E573" s="105" t="s">
        <v>853</v>
      </c>
      <c r="F573" s="105" t="s">
        <v>827</v>
      </c>
      <c r="G573" s="106" t="s">
        <v>854</v>
      </c>
      <c r="H573" s="105">
        <v>0</v>
      </c>
      <c r="I573" s="105" t="s">
        <v>591</v>
      </c>
      <c r="J573" s="116">
        <v>3800</v>
      </c>
      <c r="K573" s="116">
        <v>10005.52</v>
      </c>
      <c r="L573" s="116">
        <v>316.64</v>
      </c>
      <c r="M573" s="116">
        <v>84.39</v>
      </c>
      <c r="N573" s="116">
        <v>3.8</v>
      </c>
      <c r="O573" s="116">
        <v>0</v>
      </c>
      <c r="P573" s="117">
        <f t="shared" si="17"/>
        <v>1.9</v>
      </c>
    </row>
    <row r="574" ht="14.5" spans="1:16">
      <c r="A574" s="104">
        <v>202203</v>
      </c>
      <c r="B574" s="120" t="s">
        <v>439</v>
      </c>
      <c r="C574" s="105" t="s">
        <v>619</v>
      </c>
      <c r="D574" s="105" t="s">
        <v>587</v>
      </c>
      <c r="E574" s="105" t="s">
        <v>855</v>
      </c>
      <c r="F574" s="105" t="s">
        <v>856</v>
      </c>
      <c r="G574" s="106" t="s">
        <v>857</v>
      </c>
      <c r="H574" s="105">
        <v>0</v>
      </c>
      <c r="I574" s="105" t="s">
        <v>591</v>
      </c>
      <c r="J574" s="116">
        <v>1900</v>
      </c>
      <c r="K574" s="116">
        <v>4918.33</v>
      </c>
      <c r="L574" s="116">
        <v>316.64</v>
      </c>
      <c r="M574" s="116">
        <v>84.39</v>
      </c>
      <c r="N574" s="116">
        <v>3.8</v>
      </c>
      <c r="O574" s="116">
        <v>0</v>
      </c>
      <c r="P574" s="117">
        <f t="shared" si="17"/>
        <v>1.9</v>
      </c>
    </row>
    <row r="575" ht="14.5" spans="1:16">
      <c r="A575" s="104">
        <v>202203</v>
      </c>
      <c r="B575" s="120" t="s">
        <v>404</v>
      </c>
      <c r="C575" s="105" t="s">
        <v>570</v>
      </c>
      <c r="D575" s="105" t="s">
        <v>587</v>
      </c>
      <c r="E575" s="105" t="s">
        <v>858</v>
      </c>
      <c r="F575" s="105" t="s">
        <v>859</v>
      </c>
      <c r="G575" s="106" t="s">
        <v>860</v>
      </c>
      <c r="H575" s="105">
        <v>0</v>
      </c>
      <c r="I575" s="105" t="s">
        <v>591</v>
      </c>
      <c r="J575" s="116">
        <v>3128</v>
      </c>
      <c r="K575" s="116">
        <v>8570.76</v>
      </c>
      <c r="L575" s="116">
        <v>298.08</v>
      </c>
      <c r="M575" s="116">
        <v>74.52</v>
      </c>
      <c r="N575" s="116">
        <v>14.9</v>
      </c>
      <c r="O575" s="116">
        <v>0</v>
      </c>
      <c r="P575" s="117">
        <f t="shared" si="17"/>
        <v>1.9</v>
      </c>
    </row>
    <row r="576" ht="14.5" spans="1:16">
      <c r="A576" s="104">
        <v>202203</v>
      </c>
      <c r="B576" s="120" t="s">
        <v>446</v>
      </c>
      <c r="C576" s="105" t="s">
        <v>575</v>
      </c>
      <c r="D576" s="105" t="s">
        <v>587</v>
      </c>
      <c r="E576" s="105" t="s">
        <v>861</v>
      </c>
      <c r="F576" s="105" t="s">
        <v>862</v>
      </c>
      <c r="G576" s="106" t="s">
        <v>860</v>
      </c>
      <c r="H576" s="105">
        <v>0</v>
      </c>
      <c r="I576" s="105" t="s">
        <v>591</v>
      </c>
      <c r="J576" s="116">
        <v>2760</v>
      </c>
      <c r="K576" s="116">
        <v>8963.6</v>
      </c>
      <c r="L576" s="116">
        <v>316.64</v>
      </c>
      <c r="M576" s="116">
        <v>84.39</v>
      </c>
      <c r="N576" s="116">
        <v>3.8</v>
      </c>
      <c r="O576" s="116">
        <v>0</v>
      </c>
      <c r="P576" s="117">
        <f t="shared" si="17"/>
        <v>1.9</v>
      </c>
    </row>
    <row r="577" ht="14.5" spans="1:16">
      <c r="A577" s="104">
        <v>202203</v>
      </c>
      <c r="B577" s="120" t="s">
        <v>406</v>
      </c>
      <c r="C577" s="105" t="s">
        <v>619</v>
      </c>
      <c r="D577" s="105" t="s">
        <v>587</v>
      </c>
      <c r="E577" s="105" t="s">
        <v>863</v>
      </c>
      <c r="F577" s="105" t="s">
        <v>864</v>
      </c>
      <c r="G577" s="106" t="s">
        <v>865</v>
      </c>
      <c r="H577" s="105">
        <v>0</v>
      </c>
      <c r="I577" s="105" t="s">
        <v>591</v>
      </c>
      <c r="J577" s="116">
        <v>1900</v>
      </c>
      <c r="K577" s="116">
        <v>3943.5</v>
      </c>
      <c r="L577" s="116">
        <v>316.64</v>
      </c>
      <c r="M577" s="116">
        <v>84.39</v>
      </c>
      <c r="N577" s="116">
        <v>3.8</v>
      </c>
      <c r="O577" s="116">
        <v>0</v>
      </c>
      <c r="P577" s="117">
        <f t="shared" si="17"/>
        <v>1.9</v>
      </c>
    </row>
    <row r="578" ht="14.5" spans="1:16">
      <c r="A578" s="104">
        <v>202203</v>
      </c>
      <c r="B578" s="120" t="s">
        <v>368</v>
      </c>
      <c r="C578" s="105" t="s">
        <v>866</v>
      </c>
      <c r="D578" s="105" t="s">
        <v>576</v>
      </c>
      <c r="E578" s="105" t="s">
        <v>867</v>
      </c>
      <c r="F578" s="105" t="s">
        <v>868</v>
      </c>
      <c r="G578" s="106" t="s">
        <v>869</v>
      </c>
      <c r="H578" s="105">
        <v>0</v>
      </c>
      <c r="I578" s="105">
        <v>0</v>
      </c>
      <c r="J578" s="116">
        <v>3850</v>
      </c>
      <c r="K578" s="116">
        <v>10740</v>
      </c>
      <c r="L578" s="116">
        <v>316.64</v>
      </c>
      <c r="M578" s="116">
        <v>84.39</v>
      </c>
      <c r="N578" s="116">
        <v>3.8</v>
      </c>
      <c r="O578" s="116">
        <v>86</v>
      </c>
      <c r="P578" s="117">
        <f t="shared" si="17"/>
        <v>1.9</v>
      </c>
    </row>
    <row r="579" ht="14.5" spans="1:16">
      <c r="A579" s="104">
        <v>202203</v>
      </c>
      <c r="B579" s="120" t="s">
        <v>287</v>
      </c>
      <c r="C579" s="105" t="s">
        <v>592</v>
      </c>
      <c r="D579" s="105" t="s">
        <v>587</v>
      </c>
      <c r="E579" s="105" t="s">
        <v>870</v>
      </c>
      <c r="F579" s="105" t="s">
        <v>761</v>
      </c>
      <c r="G579" s="106" t="s">
        <v>871</v>
      </c>
      <c r="H579" s="105">
        <v>0</v>
      </c>
      <c r="I579" s="105" t="s">
        <v>591</v>
      </c>
      <c r="J579" s="116">
        <v>2090</v>
      </c>
      <c r="K579" s="116">
        <v>5743.4</v>
      </c>
      <c r="L579" s="116">
        <v>316.64</v>
      </c>
      <c r="M579" s="116">
        <v>84.39</v>
      </c>
      <c r="N579" s="116">
        <v>3.8</v>
      </c>
      <c r="O579" s="116">
        <v>0</v>
      </c>
      <c r="P579" s="117">
        <f t="shared" si="17"/>
        <v>1.9</v>
      </c>
    </row>
    <row r="580" ht="14.5" spans="1:16">
      <c r="A580" s="104">
        <v>202203</v>
      </c>
      <c r="B580" s="120" t="s">
        <v>328</v>
      </c>
      <c r="C580" s="105" t="s">
        <v>570</v>
      </c>
      <c r="D580" s="105" t="s">
        <v>587</v>
      </c>
      <c r="E580" s="105" t="s">
        <v>872</v>
      </c>
      <c r="F580" s="105" t="s">
        <v>652</v>
      </c>
      <c r="G580" s="106" t="s">
        <v>873</v>
      </c>
      <c r="H580" s="105">
        <v>0</v>
      </c>
      <c r="I580" s="105" t="s">
        <v>591</v>
      </c>
      <c r="J580" s="116">
        <v>3128</v>
      </c>
      <c r="K580" s="116">
        <v>7961.98</v>
      </c>
      <c r="L580" s="116">
        <v>298.08</v>
      </c>
      <c r="M580" s="116">
        <v>74.52</v>
      </c>
      <c r="N580" s="116">
        <v>14.9</v>
      </c>
      <c r="O580" s="116">
        <v>0</v>
      </c>
      <c r="P580" s="117">
        <f t="shared" si="17"/>
        <v>1.9</v>
      </c>
    </row>
    <row r="581" ht="14.5" spans="1:16">
      <c r="A581" s="104">
        <v>202203</v>
      </c>
      <c r="B581" s="120" t="s">
        <v>374</v>
      </c>
      <c r="C581" s="105" t="s">
        <v>570</v>
      </c>
      <c r="D581" s="105" t="s">
        <v>587</v>
      </c>
      <c r="E581" s="105" t="s">
        <v>874</v>
      </c>
      <c r="F581" s="105" t="s">
        <v>875</v>
      </c>
      <c r="G581" s="106" t="s">
        <v>871</v>
      </c>
      <c r="H581" s="105">
        <v>0</v>
      </c>
      <c r="I581" s="105">
        <v>0</v>
      </c>
      <c r="J581" s="116">
        <v>2332</v>
      </c>
      <c r="K581" s="116">
        <v>6654.28</v>
      </c>
      <c r="L581" s="116">
        <v>316.64</v>
      </c>
      <c r="M581" s="116">
        <v>84.39</v>
      </c>
      <c r="N581" s="116">
        <v>3.8</v>
      </c>
      <c r="O581" s="116">
        <v>0</v>
      </c>
      <c r="P581" s="117">
        <f t="shared" si="17"/>
        <v>1.9</v>
      </c>
    </row>
    <row r="582" ht="14.5" spans="1:16">
      <c r="A582" s="104">
        <v>202203</v>
      </c>
      <c r="B582" s="120" t="s">
        <v>417</v>
      </c>
      <c r="C582" s="105" t="s">
        <v>625</v>
      </c>
      <c r="D582" s="105" t="s">
        <v>587</v>
      </c>
      <c r="E582" s="105" t="s">
        <v>876</v>
      </c>
      <c r="F582" s="105" t="s">
        <v>675</v>
      </c>
      <c r="G582" s="106" t="s">
        <v>877</v>
      </c>
      <c r="H582" s="105">
        <v>0</v>
      </c>
      <c r="I582" s="105" t="s">
        <v>591</v>
      </c>
      <c r="J582" s="116">
        <v>2312</v>
      </c>
      <c r="K582" s="116">
        <v>6451.15</v>
      </c>
      <c r="L582" s="116">
        <v>316.64</v>
      </c>
      <c r="M582" s="116">
        <v>84.39</v>
      </c>
      <c r="N582" s="116">
        <v>3.8</v>
      </c>
      <c r="O582" s="116">
        <v>0</v>
      </c>
      <c r="P582" s="117">
        <f t="shared" si="17"/>
        <v>1.9</v>
      </c>
    </row>
    <row r="583" ht="14.5" spans="1:16">
      <c r="A583" s="104">
        <v>202203</v>
      </c>
      <c r="B583" s="120" t="s">
        <v>878</v>
      </c>
      <c r="C583" s="105" t="s">
        <v>625</v>
      </c>
      <c r="D583" s="105" t="s">
        <v>587</v>
      </c>
      <c r="E583" s="105" t="s">
        <v>879</v>
      </c>
      <c r="F583" s="105" t="s">
        <v>880</v>
      </c>
      <c r="G583" s="106" t="s">
        <v>881</v>
      </c>
      <c r="H583" s="105">
        <v>0</v>
      </c>
      <c r="I583" s="105" t="s">
        <v>591</v>
      </c>
      <c r="J583" s="116">
        <v>1958</v>
      </c>
      <c r="K583" s="116">
        <v>5443.47</v>
      </c>
      <c r="L583" s="116">
        <v>316.64</v>
      </c>
      <c r="M583" s="116">
        <v>84.39</v>
      </c>
      <c r="N583" s="116">
        <v>3.8</v>
      </c>
      <c r="O583" s="116">
        <v>0</v>
      </c>
      <c r="P583" s="117">
        <f t="shared" si="17"/>
        <v>1.9</v>
      </c>
    </row>
    <row r="584" ht="14.5" spans="1:16">
      <c r="A584" s="104">
        <v>202203</v>
      </c>
      <c r="B584" s="120" t="s">
        <v>278</v>
      </c>
      <c r="C584" s="105" t="s">
        <v>580</v>
      </c>
      <c r="D584" s="105" t="s">
        <v>587</v>
      </c>
      <c r="E584" s="105" t="s">
        <v>882</v>
      </c>
      <c r="F584" s="105" t="s">
        <v>698</v>
      </c>
      <c r="G584" s="106" t="s">
        <v>881</v>
      </c>
      <c r="H584" s="105">
        <v>0</v>
      </c>
      <c r="I584" s="105" t="s">
        <v>591</v>
      </c>
      <c r="J584" s="116">
        <v>3471</v>
      </c>
      <c r="K584" s="116">
        <v>8140.3</v>
      </c>
      <c r="L584" s="116">
        <v>316.64</v>
      </c>
      <c r="M584" s="116">
        <v>84.39</v>
      </c>
      <c r="N584" s="116">
        <v>3.8</v>
      </c>
      <c r="O584" s="116">
        <v>0</v>
      </c>
      <c r="P584" s="117">
        <f t="shared" si="17"/>
        <v>1.9</v>
      </c>
    </row>
    <row r="585" ht="14.5" spans="1:16">
      <c r="A585" s="104">
        <v>202203</v>
      </c>
      <c r="B585" s="60" t="s">
        <v>201</v>
      </c>
      <c r="C585" s="105" t="s">
        <v>575</v>
      </c>
      <c r="D585" s="105" t="s">
        <v>764</v>
      </c>
      <c r="E585" s="105" t="s">
        <v>883</v>
      </c>
      <c r="F585" s="105" t="s">
        <v>884</v>
      </c>
      <c r="G585" s="106">
        <v>44375</v>
      </c>
      <c r="H585" s="105">
        <v>0</v>
      </c>
      <c r="I585" s="105">
        <v>0</v>
      </c>
      <c r="J585" s="116">
        <v>6250</v>
      </c>
      <c r="K585" s="116">
        <v>25816</v>
      </c>
      <c r="L585" s="116">
        <v>0</v>
      </c>
      <c r="M585" s="116">
        <v>0</v>
      </c>
      <c r="N585" s="116">
        <v>0</v>
      </c>
      <c r="O585" s="116">
        <v>0</v>
      </c>
      <c r="P585" s="117">
        <v>0</v>
      </c>
    </row>
    <row r="586" ht="14.5" spans="1:16">
      <c r="A586" s="104">
        <v>202203</v>
      </c>
      <c r="B586" s="60" t="s">
        <v>888</v>
      </c>
      <c r="C586" s="105" t="s">
        <v>619</v>
      </c>
      <c r="D586" s="105" t="s">
        <v>587</v>
      </c>
      <c r="E586" s="105" t="s">
        <v>889</v>
      </c>
      <c r="F586" s="105" t="s">
        <v>890</v>
      </c>
      <c r="G586" s="106" t="s">
        <v>891</v>
      </c>
      <c r="H586" s="105" t="s">
        <v>623</v>
      </c>
      <c r="I586" s="105" t="s">
        <v>892</v>
      </c>
      <c r="J586" s="116">
        <v>1900</v>
      </c>
      <c r="K586" s="116">
        <v>3466.37</v>
      </c>
      <c r="L586" s="116">
        <v>0</v>
      </c>
      <c r="M586" s="116">
        <v>0</v>
      </c>
      <c r="N586" s="116">
        <v>0</v>
      </c>
      <c r="O586" s="116">
        <v>0</v>
      </c>
      <c r="P586" s="117">
        <v>0</v>
      </c>
    </row>
    <row r="587" ht="14.5" spans="1:16">
      <c r="A587" s="104">
        <v>202203</v>
      </c>
      <c r="B587" s="60" t="s">
        <v>893</v>
      </c>
      <c r="C587" s="105" t="s">
        <v>619</v>
      </c>
      <c r="D587" s="105" t="s">
        <v>587</v>
      </c>
      <c r="E587" s="105" t="s">
        <v>894</v>
      </c>
      <c r="F587" s="105" t="s">
        <v>890</v>
      </c>
      <c r="G587" s="106" t="s">
        <v>891</v>
      </c>
      <c r="H587" s="105" t="s">
        <v>623</v>
      </c>
      <c r="I587" s="105" t="s">
        <v>892</v>
      </c>
      <c r="J587" s="116">
        <v>1900</v>
      </c>
      <c r="K587" s="116">
        <v>3739.55</v>
      </c>
      <c r="L587" s="116">
        <v>0</v>
      </c>
      <c r="M587" s="116">
        <v>0</v>
      </c>
      <c r="N587" s="116">
        <v>0</v>
      </c>
      <c r="O587" s="116">
        <v>0</v>
      </c>
      <c r="P587" s="117">
        <v>0</v>
      </c>
    </row>
    <row r="588" ht="14.5" spans="1:16">
      <c r="A588" s="104">
        <v>202203</v>
      </c>
      <c r="B588" s="60" t="s">
        <v>895</v>
      </c>
      <c r="C588" s="105" t="s">
        <v>619</v>
      </c>
      <c r="D588" s="105" t="s">
        <v>587</v>
      </c>
      <c r="E588" s="105" t="s">
        <v>896</v>
      </c>
      <c r="F588" s="105" t="s">
        <v>890</v>
      </c>
      <c r="G588" s="106" t="s">
        <v>891</v>
      </c>
      <c r="H588" s="105" t="s">
        <v>623</v>
      </c>
      <c r="I588" s="105" t="s">
        <v>1158</v>
      </c>
      <c r="J588" s="116">
        <v>1900</v>
      </c>
      <c r="K588" s="116">
        <v>3147.76</v>
      </c>
      <c r="L588" s="116">
        <v>0</v>
      </c>
      <c r="M588" s="116">
        <v>0</v>
      </c>
      <c r="N588" s="116">
        <v>0</v>
      </c>
      <c r="O588" s="116">
        <v>0</v>
      </c>
      <c r="P588" s="117">
        <v>0</v>
      </c>
    </row>
    <row r="589" ht="14.5" spans="1:16">
      <c r="A589" s="104">
        <v>202203</v>
      </c>
      <c r="B589" s="60" t="s">
        <v>897</v>
      </c>
      <c r="C589" s="105" t="s">
        <v>619</v>
      </c>
      <c r="D589" s="105" t="s">
        <v>587</v>
      </c>
      <c r="E589" s="105" t="s">
        <v>898</v>
      </c>
      <c r="F589" s="105" t="s">
        <v>890</v>
      </c>
      <c r="G589" s="106" t="s">
        <v>891</v>
      </c>
      <c r="H589" s="105" t="s">
        <v>623</v>
      </c>
      <c r="I589" s="105" t="s">
        <v>892</v>
      </c>
      <c r="J589" s="116">
        <v>1900</v>
      </c>
      <c r="K589" s="116">
        <v>3266.6</v>
      </c>
      <c r="L589" s="116">
        <v>0</v>
      </c>
      <c r="M589" s="116">
        <v>0</v>
      </c>
      <c r="N589" s="116">
        <v>0</v>
      </c>
      <c r="O589" s="116">
        <v>0</v>
      </c>
      <c r="P589" s="117">
        <v>0</v>
      </c>
    </row>
    <row r="590" ht="14.5" spans="1:16">
      <c r="A590" s="104">
        <v>202203</v>
      </c>
      <c r="B590" s="60" t="s">
        <v>899</v>
      </c>
      <c r="C590" s="105" t="s">
        <v>619</v>
      </c>
      <c r="D590" s="105" t="s">
        <v>587</v>
      </c>
      <c r="E590" s="105" t="s">
        <v>900</v>
      </c>
      <c r="F590" s="105" t="s">
        <v>890</v>
      </c>
      <c r="G590" s="106" t="s">
        <v>891</v>
      </c>
      <c r="H590" s="105" t="s">
        <v>623</v>
      </c>
      <c r="I590" s="105" t="s">
        <v>892</v>
      </c>
      <c r="J590" s="116">
        <v>1900</v>
      </c>
      <c r="K590" s="116">
        <v>4324.51</v>
      </c>
      <c r="L590" s="116">
        <v>0</v>
      </c>
      <c r="M590" s="116">
        <v>0</v>
      </c>
      <c r="N590" s="116">
        <v>0</v>
      </c>
      <c r="O590" s="116">
        <v>0</v>
      </c>
      <c r="P590" s="117">
        <v>0</v>
      </c>
    </row>
    <row r="591" ht="14.5" spans="1:16">
      <c r="A591" s="104">
        <v>202203</v>
      </c>
      <c r="B591" s="60" t="s">
        <v>901</v>
      </c>
      <c r="C591" s="105" t="s">
        <v>619</v>
      </c>
      <c r="D591" s="105" t="s">
        <v>587</v>
      </c>
      <c r="E591" s="105" t="s">
        <v>902</v>
      </c>
      <c r="F591" s="105" t="s">
        <v>903</v>
      </c>
      <c r="G591" s="106" t="s">
        <v>891</v>
      </c>
      <c r="H591" s="105" t="s">
        <v>623</v>
      </c>
      <c r="I591" s="105" t="s">
        <v>892</v>
      </c>
      <c r="J591" s="116">
        <v>1900</v>
      </c>
      <c r="K591" s="116">
        <v>3814.34</v>
      </c>
      <c r="L591" s="116">
        <v>0</v>
      </c>
      <c r="M591" s="116">
        <v>0</v>
      </c>
      <c r="N591" s="116">
        <v>0</v>
      </c>
      <c r="O591" s="116">
        <v>0</v>
      </c>
      <c r="P591" s="117">
        <v>0</v>
      </c>
    </row>
    <row r="592" ht="14.5" spans="1:16">
      <c r="A592" s="104">
        <v>202203</v>
      </c>
      <c r="B592" s="60" t="s">
        <v>904</v>
      </c>
      <c r="C592" s="105" t="s">
        <v>619</v>
      </c>
      <c r="D592" s="105" t="s">
        <v>587</v>
      </c>
      <c r="E592" s="105" t="s">
        <v>905</v>
      </c>
      <c r="F592" s="105" t="s">
        <v>890</v>
      </c>
      <c r="G592" s="106" t="s">
        <v>891</v>
      </c>
      <c r="H592" s="105" t="s">
        <v>623</v>
      </c>
      <c r="I592" s="105" t="s">
        <v>892</v>
      </c>
      <c r="J592" s="116">
        <v>1900</v>
      </c>
      <c r="K592" s="116">
        <v>4001.34</v>
      </c>
      <c r="L592" s="116">
        <v>0</v>
      </c>
      <c r="M592" s="116">
        <v>0</v>
      </c>
      <c r="N592" s="116">
        <v>0</v>
      </c>
      <c r="O592" s="116">
        <v>0</v>
      </c>
      <c r="P592" s="117">
        <v>0</v>
      </c>
    </row>
    <row r="593" ht="14.5" spans="1:16">
      <c r="A593" s="104">
        <v>202203</v>
      </c>
      <c r="B593" s="60" t="s">
        <v>906</v>
      </c>
      <c r="C593" s="105" t="s">
        <v>619</v>
      </c>
      <c r="D593" s="105" t="s">
        <v>587</v>
      </c>
      <c r="E593" s="105" t="s">
        <v>907</v>
      </c>
      <c r="F593" s="105" t="s">
        <v>908</v>
      </c>
      <c r="G593" s="106" t="s">
        <v>891</v>
      </c>
      <c r="H593" s="105" t="s">
        <v>623</v>
      </c>
      <c r="I593" s="105" t="s">
        <v>1159</v>
      </c>
      <c r="J593" s="116">
        <v>1900</v>
      </c>
      <c r="K593" s="116">
        <v>1161.6</v>
      </c>
      <c r="L593" s="116">
        <v>0</v>
      </c>
      <c r="M593" s="116">
        <v>0</v>
      </c>
      <c r="N593" s="116">
        <v>0</v>
      </c>
      <c r="O593" s="116">
        <v>0</v>
      </c>
      <c r="P593" s="117">
        <v>0</v>
      </c>
    </row>
    <row r="594" ht="14.5" spans="1:16">
      <c r="A594" s="104">
        <v>202203</v>
      </c>
      <c r="B594" s="60" t="s">
        <v>324</v>
      </c>
      <c r="C594" s="105" t="s">
        <v>619</v>
      </c>
      <c r="D594" s="105" t="s">
        <v>587</v>
      </c>
      <c r="E594" s="105" t="s">
        <v>909</v>
      </c>
      <c r="F594" s="105" t="s">
        <v>890</v>
      </c>
      <c r="G594" s="106" t="s">
        <v>891</v>
      </c>
      <c r="H594" s="105" t="s">
        <v>623</v>
      </c>
      <c r="I594" s="105" t="s">
        <v>892</v>
      </c>
      <c r="J594" s="116">
        <v>1900</v>
      </c>
      <c r="K594" s="116">
        <v>3723.35</v>
      </c>
      <c r="L594" s="116">
        <v>0</v>
      </c>
      <c r="M594" s="116">
        <v>0</v>
      </c>
      <c r="N594" s="116">
        <v>0</v>
      </c>
      <c r="O594" s="116">
        <v>0</v>
      </c>
      <c r="P594" s="117">
        <v>0</v>
      </c>
    </row>
    <row r="595" ht="14.5" spans="1:16">
      <c r="A595" s="104">
        <v>202203</v>
      </c>
      <c r="B595" s="60" t="s">
        <v>337</v>
      </c>
      <c r="C595" s="105" t="s">
        <v>619</v>
      </c>
      <c r="D595" s="105" t="s">
        <v>587</v>
      </c>
      <c r="E595" s="105" t="s">
        <v>910</v>
      </c>
      <c r="F595" s="105" t="s">
        <v>903</v>
      </c>
      <c r="G595" s="106" t="s">
        <v>891</v>
      </c>
      <c r="H595" s="105" t="s">
        <v>623</v>
      </c>
      <c r="I595" s="105" t="s">
        <v>892</v>
      </c>
      <c r="J595" s="116">
        <v>1900</v>
      </c>
      <c r="K595" s="116">
        <v>2999.9</v>
      </c>
      <c r="L595" s="116">
        <v>0</v>
      </c>
      <c r="M595" s="116">
        <v>0</v>
      </c>
      <c r="N595" s="116">
        <v>0</v>
      </c>
      <c r="O595" s="116">
        <v>0</v>
      </c>
      <c r="P595" s="117">
        <v>0</v>
      </c>
    </row>
    <row r="596" ht="14.5" spans="1:16">
      <c r="A596" s="104">
        <v>202203</v>
      </c>
      <c r="B596" s="60" t="s">
        <v>911</v>
      </c>
      <c r="C596" s="105" t="s">
        <v>619</v>
      </c>
      <c r="D596" s="105" t="s">
        <v>587</v>
      </c>
      <c r="E596" s="105" t="s">
        <v>912</v>
      </c>
      <c r="F596" s="105" t="s">
        <v>908</v>
      </c>
      <c r="G596" s="106" t="s">
        <v>891</v>
      </c>
      <c r="H596" s="105" t="s">
        <v>623</v>
      </c>
      <c r="I596" s="105" t="s">
        <v>1160</v>
      </c>
      <c r="J596" s="116">
        <v>1900</v>
      </c>
      <c r="K596" s="116">
        <v>1404.06</v>
      </c>
      <c r="L596" s="116">
        <v>0</v>
      </c>
      <c r="M596" s="116">
        <v>0</v>
      </c>
      <c r="N596" s="116">
        <v>0</v>
      </c>
      <c r="O596" s="116">
        <v>0</v>
      </c>
      <c r="P596" s="117">
        <v>0</v>
      </c>
    </row>
    <row r="597" ht="14.5" spans="1:16">
      <c r="A597" s="104">
        <v>202203</v>
      </c>
      <c r="B597" s="60" t="s">
        <v>913</v>
      </c>
      <c r="C597" s="105" t="s">
        <v>619</v>
      </c>
      <c r="D597" s="105" t="s">
        <v>587</v>
      </c>
      <c r="E597" s="105" t="s">
        <v>914</v>
      </c>
      <c r="F597" s="105" t="s">
        <v>908</v>
      </c>
      <c r="G597" s="106" t="s">
        <v>891</v>
      </c>
      <c r="H597" s="105" t="s">
        <v>623</v>
      </c>
      <c r="I597" s="105" t="s">
        <v>892</v>
      </c>
      <c r="J597" s="116">
        <v>1900</v>
      </c>
      <c r="K597" s="116">
        <v>3819.65</v>
      </c>
      <c r="L597" s="116">
        <v>0</v>
      </c>
      <c r="M597" s="116">
        <v>0</v>
      </c>
      <c r="N597" s="116">
        <v>0</v>
      </c>
      <c r="O597" s="116">
        <v>0</v>
      </c>
      <c r="P597" s="117">
        <v>0</v>
      </c>
    </row>
    <row r="598" ht="14.5" spans="1:16">
      <c r="A598" s="104">
        <v>202203</v>
      </c>
      <c r="B598" s="60" t="s">
        <v>320</v>
      </c>
      <c r="C598" s="105" t="s">
        <v>619</v>
      </c>
      <c r="D598" s="105" t="s">
        <v>587</v>
      </c>
      <c r="E598" s="105" t="s">
        <v>915</v>
      </c>
      <c r="F598" s="105" t="s">
        <v>1154</v>
      </c>
      <c r="G598" s="106" t="s">
        <v>891</v>
      </c>
      <c r="H598" s="105" t="s">
        <v>623</v>
      </c>
      <c r="I598" s="105" t="s">
        <v>892</v>
      </c>
      <c r="J598" s="116">
        <v>1900</v>
      </c>
      <c r="K598" s="116">
        <v>3877.42</v>
      </c>
      <c r="L598" s="116">
        <v>0</v>
      </c>
      <c r="M598" s="116">
        <v>0</v>
      </c>
      <c r="N598" s="116">
        <v>0</v>
      </c>
      <c r="O598" s="116">
        <v>0</v>
      </c>
      <c r="P598" s="117">
        <v>0</v>
      </c>
    </row>
    <row r="599" ht="14.5" spans="1:16">
      <c r="A599" s="104">
        <v>202203</v>
      </c>
      <c r="B599" s="60" t="s">
        <v>917</v>
      </c>
      <c r="C599" s="105" t="s">
        <v>619</v>
      </c>
      <c r="D599" s="105" t="s">
        <v>587</v>
      </c>
      <c r="E599" s="105" t="s">
        <v>918</v>
      </c>
      <c r="F599" s="105" t="s">
        <v>903</v>
      </c>
      <c r="G599" s="106" t="s">
        <v>891</v>
      </c>
      <c r="H599" s="105" t="s">
        <v>623</v>
      </c>
      <c r="I599" s="105" t="s">
        <v>892</v>
      </c>
      <c r="J599" s="116">
        <v>1900</v>
      </c>
      <c r="K599" s="116">
        <v>3761.38</v>
      </c>
      <c r="L599" s="116">
        <v>0</v>
      </c>
      <c r="M599" s="116">
        <v>0</v>
      </c>
      <c r="N599" s="116">
        <v>0</v>
      </c>
      <c r="O599" s="116">
        <v>0</v>
      </c>
      <c r="P599" s="117">
        <v>0</v>
      </c>
    </row>
    <row r="600" ht="14.5" spans="1:16">
      <c r="A600" s="104">
        <v>202203</v>
      </c>
      <c r="B600" s="60" t="s">
        <v>919</v>
      </c>
      <c r="C600" s="105" t="s">
        <v>619</v>
      </c>
      <c r="D600" s="105" t="s">
        <v>587</v>
      </c>
      <c r="E600" s="105" t="s">
        <v>920</v>
      </c>
      <c r="F600" s="105" t="s">
        <v>890</v>
      </c>
      <c r="G600" s="106" t="s">
        <v>891</v>
      </c>
      <c r="H600" s="105" t="s">
        <v>623</v>
      </c>
      <c r="I600" s="105" t="s">
        <v>892</v>
      </c>
      <c r="J600" s="116">
        <v>1900</v>
      </c>
      <c r="K600" s="116">
        <v>3370.23</v>
      </c>
      <c r="L600" s="116">
        <v>0</v>
      </c>
      <c r="M600" s="116">
        <v>0</v>
      </c>
      <c r="N600" s="116">
        <v>0</v>
      </c>
      <c r="O600" s="116">
        <v>0</v>
      </c>
      <c r="P600" s="117">
        <v>0</v>
      </c>
    </row>
    <row r="601" ht="14.5" spans="1:16">
      <c r="A601" s="104">
        <v>202203</v>
      </c>
      <c r="B601" s="60" t="s">
        <v>924</v>
      </c>
      <c r="C601" s="105" t="s">
        <v>619</v>
      </c>
      <c r="D601" s="105" t="s">
        <v>587</v>
      </c>
      <c r="E601" s="105" t="s">
        <v>925</v>
      </c>
      <c r="F601" s="105" t="s">
        <v>908</v>
      </c>
      <c r="G601" s="106" t="s">
        <v>891</v>
      </c>
      <c r="H601" s="105" t="s">
        <v>623</v>
      </c>
      <c r="I601" s="105" t="s">
        <v>892</v>
      </c>
      <c r="J601" s="116">
        <v>1900</v>
      </c>
      <c r="K601" s="116">
        <v>3541.07</v>
      </c>
      <c r="L601" s="116">
        <v>0</v>
      </c>
      <c r="M601" s="116">
        <v>0</v>
      </c>
      <c r="N601" s="116">
        <v>0</v>
      </c>
      <c r="O601" s="116">
        <v>0</v>
      </c>
      <c r="P601" s="117">
        <v>0</v>
      </c>
    </row>
    <row r="602" ht="14.5" spans="1:16">
      <c r="A602" s="104">
        <v>202203</v>
      </c>
      <c r="B602" s="60" t="s">
        <v>926</v>
      </c>
      <c r="C602" s="105" t="s">
        <v>619</v>
      </c>
      <c r="D602" s="105" t="s">
        <v>587</v>
      </c>
      <c r="E602" s="105" t="s">
        <v>927</v>
      </c>
      <c r="F602" s="105" t="s">
        <v>890</v>
      </c>
      <c r="G602" s="106" t="s">
        <v>891</v>
      </c>
      <c r="H602" s="105" t="s">
        <v>623</v>
      </c>
      <c r="I602" s="105" t="s">
        <v>892</v>
      </c>
      <c r="J602" s="116">
        <v>1900</v>
      </c>
      <c r="K602" s="116">
        <v>3968.82</v>
      </c>
      <c r="L602" s="116">
        <v>0</v>
      </c>
      <c r="M602" s="116">
        <v>0</v>
      </c>
      <c r="N602" s="116">
        <v>0</v>
      </c>
      <c r="O602" s="116">
        <v>0</v>
      </c>
      <c r="P602" s="117">
        <v>0</v>
      </c>
    </row>
    <row r="603" ht="14.5" spans="1:16">
      <c r="A603" s="104">
        <v>202203</v>
      </c>
      <c r="B603" s="60" t="s">
        <v>928</v>
      </c>
      <c r="C603" s="105" t="s">
        <v>619</v>
      </c>
      <c r="D603" s="105" t="s">
        <v>587</v>
      </c>
      <c r="E603" s="105" t="s">
        <v>929</v>
      </c>
      <c r="F603" s="105" t="s">
        <v>890</v>
      </c>
      <c r="G603" s="106" t="s">
        <v>891</v>
      </c>
      <c r="H603" s="105" t="s">
        <v>623</v>
      </c>
      <c r="I603" s="105" t="s">
        <v>892</v>
      </c>
      <c r="J603" s="116">
        <v>1900</v>
      </c>
      <c r="K603" s="116">
        <v>3855.41</v>
      </c>
      <c r="L603" s="116">
        <v>0</v>
      </c>
      <c r="M603" s="116">
        <v>0</v>
      </c>
      <c r="N603" s="116">
        <v>0</v>
      </c>
      <c r="O603" s="116">
        <v>0</v>
      </c>
      <c r="P603" s="117">
        <v>0</v>
      </c>
    </row>
    <row r="604" ht="14.5" spans="1:16">
      <c r="A604" s="104">
        <v>202203</v>
      </c>
      <c r="B604" s="60" t="s">
        <v>311</v>
      </c>
      <c r="C604" s="105" t="s">
        <v>866</v>
      </c>
      <c r="D604" s="105" t="s">
        <v>587</v>
      </c>
      <c r="E604" s="105" t="s">
        <v>930</v>
      </c>
      <c r="F604" s="105" t="s">
        <v>931</v>
      </c>
      <c r="G604" s="106" t="s">
        <v>932</v>
      </c>
      <c r="H604" s="105">
        <v>0</v>
      </c>
      <c r="I604" s="105" t="s">
        <v>591</v>
      </c>
      <c r="J604" s="116">
        <v>2422</v>
      </c>
      <c r="K604" s="116">
        <v>6081.51</v>
      </c>
      <c r="L604" s="116">
        <v>316.64</v>
      </c>
      <c r="M604" s="116">
        <v>84.39</v>
      </c>
      <c r="N604" s="116">
        <v>3.8</v>
      </c>
      <c r="O604" s="116">
        <v>0</v>
      </c>
      <c r="P604" s="117">
        <f t="shared" ref="P604:P611" si="18">1900*0.1%</f>
        <v>1.9</v>
      </c>
    </row>
    <row r="605" ht="14.5" spans="1:16">
      <c r="A605" s="104">
        <v>202203</v>
      </c>
      <c r="B605" s="60" t="s">
        <v>327</v>
      </c>
      <c r="C605" s="105" t="s">
        <v>619</v>
      </c>
      <c r="D605" s="105" t="s">
        <v>587</v>
      </c>
      <c r="E605" s="105" t="s">
        <v>933</v>
      </c>
      <c r="F605" s="105" t="s">
        <v>686</v>
      </c>
      <c r="G605" s="106" t="s">
        <v>934</v>
      </c>
      <c r="H605" s="105" t="s">
        <v>623</v>
      </c>
      <c r="I605" s="105" t="s">
        <v>591</v>
      </c>
      <c r="J605" s="116">
        <v>2120</v>
      </c>
      <c r="K605" s="116">
        <v>6531.86</v>
      </c>
      <c r="L605" s="116">
        <v>316.64</v>
      </c>
      <c r="M605" s="116">
        <v>84.39</v>
      </c>
      <c r="N605" s="116">
        <v>3.8</v>
      </c>
      <c r="O605" s="116">
        <v>0</v>
      </c>
      <c r="P605" s="117">
        <f t="shared" si="18"/>
        <v>1.9</v>
      </c>
    </row>
    <row r="606" ht="14.5" spans="1:16">
      <c r="A606" s="104">
        <v>202203</v>
      </c>
      <c r="B606" s="60" t="s">
        <v>291</v>
      </c>
      <c r="C606" s="105" t="s">
        <v>866</v>
      </c>
      <c r="D606" s="105" t="s">
        <v>587</v>
      </c>
      <c r="E606" s="105" t="s">
        <v>935</v>
      </c>
      <c r="F606" s="105" t="s">
        <v>936</v>
      </c>
      <c r="G606" s="106" t="s">
        <v>937</v>
      </c>
      <c r="H606" s="105">
        <v>0</v>
      </c>
      <c r="I606" s="105" t="s">
        <v>591</v>
      </c>
      <c r="J606" s="116">
        <v>4800</v>
      </c>
      <c r="K606" s="116">
        <v>11950.5</v>
      </c>
      <c r="L606" s="116">
        <v>316.64</v>
      </c>
      <c r="M606" s="116">
        <v>84.39</v>
      </c>
      <c r="N606" s="116">
        <v>3.8</v>
      </c>
      <c r="O606" s="116">
        <v>0</v>
      </c>
      <c r="P606" s="117">
        <f t="shared" si="18"/>
        <v>1.9</v>
      </c>
    </row>
    <row r="607" ht="14.5" spans="1:16">
      <c r="A607" s="104">
        <v>202203</v>
      </c>
      <c r="B607" s="60" t="s">
        <v>429</v>
      </c>
      <c r="C607" s="105" t="s">
        <v>570</v>
      </c>
      <c r="D607" s="105" t="s">
        <v>587</v>
      </c>
      <c r="E607" s="105" t="s">
        <v>938</v>
      </c>
      <c r="F607" s="105" t="s">
        <v>939</v>
      </c>
      <c r="G607" s="106" t="s">
        <v>937</v>
      </c>
      <c r="H607" s="105">
        <v>0</v>
      </c>
      <c r="I607" s="105" t="s">
        <v>591</v>
      </c>
      <c r="J607" s="116">
        <v>1900</v>
      </c>
      <c r="K607" s="116">
        <v>5236.55</v>
      </c>
      <c r="L607" s="116">
        <v>316.64</v>
      </c>
      <c r="M607" s="116">
        <v>84.39</v>
      </c>
      <c r="N607" s="116">
        <v>3.8</v>
      </c>
      <c r="O607" s="116">
        <v>0</v>
      </c>
      <c r="P607" s="117">
        <f t="shared" si="18"/>
        <v>1.9</v>
      </c>
    </row>
    <row r="608" ht="14.5" spans="1:16">
      <c r="A608" s="104">
        <v>202203</v>
      </c>
      <c r="B608" s="60" t="s">
        <v>391</v>
      </c>
      <c r="C608" s="105" t="s">
        <v>580</v>
      </c>
      <c r="D608" s="105" t="s">
        <v>587</v>
      </c>
      <c r="E608" s="105" t="s">
        <v>940</v>
      </c>
      <c r="F608" s="105" t="s">
        <v>941</v>
      </c>
      <c r="G608" s="106" t="s">
        <v>942</v>
      </c>
      <c r="H608" s="105">
        <v>0</v>
      </c>
      <c r="I608" s="105" t="s">
        <v>591</v>
      </c>
      <c r="J608" s="116">
        <v>4738</v>
      </c>
      <c r="K608" s="116">
        <v>10582.1</v>
      </c>
      <c r="L608" s="116">
        <v>316.64</v>
      </c>
      <c r="M608" s="116">
        <v>84.39</v>
      </c>
      <c r="N608" s="116">
        <v>3.8</v>
      </c>
      <c r="O608" s="116">
        <v>0</v>
      </c>
      <c r="P608" s="117">
        <f t="shared" si="18"/>
        <v>1.9</v>
      </c>
    </row>
    <row r="609" ht="14.5" spans="1:16">
      <c r="A609" s="104">
        <v>202203</v>
      </c>
      <c r="B609" s="60" t="s">
        <v>333</v>
      </c>
      <c r="C609" s="105" t="s">
        <v>575</v>
      </c>
      <c r="D609" s="105" t="s">
        <v>587</v>
      </c>
      <c r="E609" s="105" t="s">
        <v>943</v>
      </c>
      <c r="F609" s="105" t="s">
        <v>944</v>
      </c>
      <c r="G609" s="106" t="s">
        <v>945</v>
      </c>
      <c r="H609" s="105">
        <v>0</v>
      </c>
      <c r="I609" s="105" t="s">
        <v>591</v>
      </c>
      <c r="J609" s="116">
        <v>2532</v>
      </c>
      <c r="K609" s="116">
        <v>8234</v>
      </c>
      <c r="L609" s="116">
        <v>316.64</v>
      </c>
      <c r="M609" s="116">
        <v>84.39</v>
      </c>
      <c r="N609" s="116">
        <v>3.8</v>
      </c>
      <c r="O609" s="116">
        <v>0</v>
      </c>
      <c r="P609" s="117">
        <f t="shared" si="18"/>
        <v>1.9</v>
      </c>
    </row>
    <row r="610" ht="14.5" spans="1:16">
      <c r="A610" s="104">
        <v>202203</v>
      </c>
      <c r="B610" s="60" t="s">
        <v>381</v>
      </c>
      <c r="C610" s="105" t="s">
        <v>619</v>
      </c>
      <c r="D610" s="105" t="s">
        <v>587</v>
      </c>
      <c r="E610" s="105" t="s">
        <v>946</v>
      </c>
      <c r="F610" s="105" t="s">
        <v>686</v>
      </c>
      <c r="G610" s="106" t="s">
        <v>947</v>
      </c>
      <c r="H610" s="105" t="s">
        <v>623</v>
      </c>
      <c r="I610" s="105" t="s">
        <v>591</v>
      </c>
      <c r="J610" s="116">
        <v>2120</v>
      </c>
      <c r="K610" s="116">
        <v>6073.37</v>
      </c>
      <c r="L610" s="116">
        <v>316.64</v>
      </c>
      <c r="M610" s="116">
        <v>84.39</v>
      </c>
      <c r="N610" s="116">
        <v>3.8</v>
      </c>
      <c r="O610" s="116">
        <v>0</v>
      </c>
      <c r="P610" s="117">
        <f t="shared" si="18"/>
        <v>1.9</v>
      </c>
    </row>
    <row r="611" ht="14.5" spans="1:16">
      <c r="A611" s="104">
        <v>202203</v>
      </c>
      <c r="B611" s="60" t="s">
        <v>317</v>
      </c>
      <c r="C611" s="105" t="s">
        <v>619</v>
      </c>
      <c r="D611" s="105" t="s">
        <v>587</v>
      </c>
      <c r="E611" s="105" t="s">
        <v>948</v>
      </c>
      <c r="F611" s="105" t="s">
        <v>686</v>
      </c>
      <c r="G611" s="106" t="s">
        <v>949</v>
      </c>
      <c r="H611" s="105" t="s">
        <v>623</v>
      </c>
      <c r="I611" s="105" t="s">
        <v>591</v>
      </c>
      <c r="J611" s="116">
        <v>2120</v>
      </c>
      <c r="K611" s="116">
        <v>5948.85</v>
      </c>
      <c r="L611" s="116">
        <v>316.64</v>
      </c>
      <c r="M611" s="116">
        <v>84.39</v>
      </c>
      <c r="N611" s="116">
        <v>3.8</v>
      </c>
      <c r="O611" s="116">
        <v>0</v>
      </c>
      <c r="P611" s="117">
        <f t="shared" si="18"/>
        <v>1.9</v>
      </c>
    </row>
    <row r="612" ht="14.5" spans="1:16">
      <c r="A612" s="104">
        <v>202203</v>
      </c>
      <c r="B612" s="60" t="s">
        <v>382</v>
      </c>
      <c r="C612" s="105" t="s">
        <v>619</v>
      </c>
      <c r="D612" s="105" t="s">
        <v>587</v>
      </c>
      <c r="E612" s="105" t="s">
        <v>950</v>
      </c>
      <c r="F612" s="105" t="s">
        <v>908</v>
      </c>
      <c r="G612" s="106" t="s">
        <v>951</v>
      </c>
      <c r="H612" s="105" t="s">
        <v>623</v>
      </c>
      <c r="I612" s="105" t="s">
        <v>892</v>
      </c>
      <c r="J612" s="116">
        <v>1900</v>
      </c>
      <c r="K612" s="116">
        <v>3801.61</v>
      </c>
      <c r="L612" s="116">
        <v>0</v>
      </c>
      <c r="M612" s="116">
        <v>0</v>
      </c>
      <c r="N612" s="116">
        <v>0</v>
      </c>
      <c r="O612" s="116">
        <v>0</v>
      </c>
      <c r="P612" s="117">
        <v>0</v>
      </c>
    </row>
    <row r="613" ht="14.5" spans="1:16">
      <c r="A613" s="104">
        <v>202203</v>
      </c>
      <c r="B613" s="60" t="s">
        <v>954</v>
      </c>
      <c r="C613" s="105" t="s">
        <v>619</v>
      </c>
      <c r="D613" s="105" t="s">
        <v>587</v>
      </c>
      <c r="E613" s="105" t="s">
        <v>955</v>
      </c>
      <c r="F613" s="105" t="s">
        <v>890</v>
      </c>
      <c r="G613" s="106" t="s">
        <v>951</v>
      </c>
      <c r="H613" s="105" t="s">
        <v>623</v>
      </c>
      <c r="I613" s="105" t="s">
        <v>892</v>
      </c>
      <c r="J613" s="116">
        <v>1900</v>
      </c>
      <c r="K613" s="116">
        <v>3956.44</v>
      </c>
      <c r="L613" s="116">
        <v>0</v>
      </c>
      <c r="M613" s="116">
        <v>0</v>
      </c>
      <c r="N613" s="116">
        <v>0</v>
      </c>
      <c r="O613" s="116">
        <v>0</v>
      </c>
      <c r="P613" s="117">
        <v>0</v>
      </c>
    </row>
    <row r="614" ht="14.5" spans="1:16">
      <c r="A614" s="104">
        <v>202203</v>
      </c>
      <c r="B614" s="60" t="s">
        <v>960</v>
      </c>
      <c r="C614" s="105" t="s">
        <v>619</v>
      </c>
      <c r="D614" s="105" t="s">
        <v>587</v>
      </c>
      <c r="E614" s="105" t="s">
        <v>961</v>
      </c>
      <c r="F614" s="105" t="s">
        <v>890</v>
      </c>
      <c r="G614" s="106" t="s">
        <v>951</v>
      </c>
      <c r="H614" s="105" t="s">
        <v>623</v>
      </c>
      <c r="I614" s="105" t="s">
        <v>892</v>
      </c>
      <c r="J614" s="116">
        <v>1900</v>
      </c>
      <c r="K614" s="116">
        <v>3102.36</v>
      </c>
      <c r="L614" s="116">
        <v>0</v>
      </c>
      <c r="M614" s="116">
        <v>0</v>
      </c>
      <c r="N614" s="116">
        <v>0</v>
      </c>
      <c r="O614" s="116">
        <v>0</v>
      </c>
      <c r="P614" s="117">
        <v>0</v>
      </c>
    </row>
    <row r="615" ht="14.5" spans="1:16">
      <c r="A615" s="104">
        <v>202203</v>
      </c>
      <c r="B615" s="60" t="s">
        <v>303</v>
      </c>
      <c r="C615" s="105" t="s">
        <v>619</v>
      </c>
      <c r="D615" s="105" t="s">
        <v>587</v>
      </c>
      <c r="E615" s="105" t="s">
        <v>962</v>
      </c>
      <c r="F615" s="105" t="s">
        <v>890</v>
      </c>
      <c r="G615" s="106" t="s">
        <v>951</v>
      </c>
      <c r="H615" s="105" t="s">
        <v>623</v>
      </c>
      <c r="I615" s="105" t="s">
        <v>892</v>
      </c>
      <c r="J615" s="116">
        <v>1900</v>
      </c>
      <c r="K615" s="116">
        <v>3566.25</v>
      </c>
      <c r="L615" s="116">
        <v>0</v>
      </c>
      <c r="M615" s="116">
        <v>0</v>
      </c>
      <c r="N615" s="116">
        <v>0</v>
      </c>
      <c r="O615" s="116">
        <v>0</v>
      </c>
      <c r="P615" s="117">
        <v>0</v>
      </c>
    </row>
    <row r="616" ht="14.5" spans="1:16">
      <c r="A616" s="104">
        <v>202203</v>
      </c>
      <c r="B616" s="60" t="s">
        <v>963</v>
      </c>
      <c r="C616" s="105" t="s">
        <v>619</v>
      </c>
      <c r="D616" s="105" t="s">
        <v>587</v>
      </c>
      <c r="E616" s="105" t="s">
        <v>964</v>
      </c>
      <c r="F616" s="105" t="s">
        <v>890</v>
      </c>
      <c r="G616" s="106" t="s">
        <v>951</v>
      </c>
      <c r="H616" s="105" t="s">
        <v>623</v>
      </c>
      <c r="I616" s="105" t="s">
        <v>892</v>
      </c>
      <c r="J616" s="116">
        <v>1900</v>
      </c>
      <c r="K616" s="116">
        <v>3322.53</v>
      </c>
      <c r="L616" s="116">
        <v>0</v>
      </c>
      <c r="M616" s="116">
        <v>0</v>
      </c>
      <c r="N616" s="116">
        <v>0</v>
      </c>
      <c r="O616" s="116">
        <v>0</v>
      </c>
      <c r="P616" s="117">
        <v>0</v>
      </c>
    </row>
    <row r="617" ht="14.5" spans="1:16">
      <c r="A617" s="104">
        <v>202203</v>
      </c>
      <c r="B617" s="60" t="s">
        <v>965</v>
      </c>
      <c r="C617" s="105" t="s">
        <v>619</v>
      </c>
      <c r="D617" s="105" t="s">
        <v>587</v>
      </c>
      <c r="E617" s="105" t="s">
        <v>966</v>
      </c>
      <c r="F617" s="105" t="s">
        <v>890</v>
      </c>
      <c r="G617" s="106" t="s">
        <v>951</v>
      </c>
      <c r="H617" s="105" t="s">
        <v>623</v>
      </c>
      <c r="I617" s="105" t="s">
        <v>892</v>
      </c>
      <c r="J617" s="116">
        <v>1900</v>
      </c>
      <c r="K617" s="116">
        <v>2523.57</v>
      </c>
      <c r="L617" s="116">
        <v>0</v>
      </c>
      <c r="M617" s="116">
        <v>0</v>
      </c>
      <c r="N617" s="116">
        <v>0</v>
      </c>
      <c r="O617" s="116">
        <v>0</v>
      </c>
      <c r="P617" s="117">
        <v>0</v>
      </c>
    </row>
    <row r="618" ht="14.5" spans="1:16">
      <c r="A618" s="104">
        <v>202203</v>
      </c>
      <c r="B618" s="60" t="s">
        <v>373</v>
      </c>
      <c r="C618" s="105" t="s">
        <v>619</v>
      </c>
      <c r="D618" s="105" t="s">
        <v>587</v>
      </c>
      <c r="E618" s="105" t="s">
        <v>967</v>
      </c>
      <c r="F618" s="105" t="s">
        <v>890</v>
      </c>
      <c r="G618" s="106" t="s">
        <v>968</v>
      </c>
      <c r="H618" s="105" t="s">
        <v>623</v>
      </c>
      <c r="I618" s="105" t="s">
        <v>892</v>
      </c>
      <c r="J618" s="116">
        <v>1900</v>
      </c>
      <c r="K618" s="116">
        <v>2817.3</v>
      </c>
      <c r="L618" s="116">
        <v>0</v>
      </c>
      <c r="M618" s="116">
        <v>0</v>
      </c>
      <c r="N618" s="116">
        <v>0</v>
      </c>
      <c r="O618" s="116">
        <v>0</v>
      </c>
      <c r="P618" s="117">
        <v>0</v>
      </c>
    </row>
    <row r="619" ht="14.5" spans="1:16">
      <c r="A619" s="104">
        <v>202203</v>
      </c>
      <c r="B619" s="60" t="s">
        <v>969</v>
      </c>
      <c r="C619" s="105" t="s">
        <v>619</v>
      </c>
      <c r="D619" s="105" t="s">
        <v>587</v>
      </c>
      <c r="E619" s="105" t="s">
        <v>970</v>
      </c>
      <c r="F619" s="105" t="s">
        <v>890</v>
      </c>
      <c r="G619" s="106" t="s">
        <v>971</v>
      </c>
      <c r="H619" s="105" t="s">
        <v>623</v>
      </c>
      <c r="I619" s="105" t="s">
        <v>892</v>
      </c>
      <c r="J619" s="116">
        <v>1900</v>
      </c>
      <c r="K619" s="116">
        <v>3226.76</v>
      </c>
      <c r="L619" s="116">
        <v>0</v>
      </c>
      <c r="M619" s="116">
        <v>0</v>
      </c>
      <c r="N619" s="116">
        <v>0</v>
      </c>
      <c r="O619" s="116">
        <v>0</v>
      </c>
      <c r="P619" s="117">
        <v>0</v>
      </c>
    </row>
    <row r="620" ht="14.5" spans="1:16">
      <c r="A620" s="104">
        <v>202203</v>
      </c>
      <c r="B620" s="60" t="s">
        <v>257</v>
      </c>
      <c r="C620" s="105" t="s">
        <v>580</v>
      </c>
      <c r="D620" s="105" t="s">
        <v>587</v>
      </c>
      <c r="E620" s="105" t="s">
        <v>972</v>
      </c>
      <c r="F620" s="105" t="s">
        <v>941</v>
      </c>
      <c r="G620" s="106" t="s">
        <v>971</v>
      </c>
      <c r="H620" s="105">
        <v>0</v>
      </c>
      <c r="I620" s="105" t="s">
        <v>591</v>
      </c>
      <c r="J620" s="116">
        <v>3730</v>
      </c>
      <c r="K620" s="116">
        <v>8055.87</v>
      </c>
      <c r="L620" s="116">
        <v>316.64</v>
      </c>
      <c r="M620" s="116">
        <v>84.39</v>
      </c>
      <c r="N620" s="116">
        <v>3.8</v>
      </c>
      <c r="O620" s="116">
        <v>95</v>
      </c>
      <c r="P620" s="117">
        <f t="shared" ref="P620:P632" si="19">1900*0.1%</f>
        <v>1.9</v>
      </c>
    </row>
    <row r="621" ht="14.5" spans="1:16">
      <c r="A621" s="104">
        <v>202203</v>
      </c>
      <c r="B621" s="60" t="s">
        <v>383</v>
      </c>
      <c r="C621" s="105" t="s">
        <v>580</v>
      </c>
      <c r="D621" s="105" t="s">
        <v>587</v>
      </c>
      <c r="E621" s="105" t="s">
        <v>973</v>
      </c>
      <c r="F621" s="105" t="s">
        <v>698</v>
      </c>
      <c r="G621" s="106" t="s">
        <v>974</v>
      </c>
      <c r="H621" s="105">
        <v>0</v>
      </c>
      <c r="I621" s="105" t="s">
        <v>591</v>
      </c>
      <c r="J621" s="116">
        <v>3326</v>
      </c>
      <c r="K621" s="116">
        <v>7383.49</v>
      </c>
      <c r="L621" s="116">
        <v>316.64</v>
      </c>
      <c r="M621" s="116">
        <v>84.39</v>
      </c>
      <c r="N621" s="116">
        <v>3.8</v>
      </c>
      <c r="O621" s="116">
        <v>0</v>
      </c>
      <c r="P621" s="117">
        <f t="shared" si="19"/>
        <v>1.9</v>
      </c>
    </row>
    <row r="622" ht="14.5" spans="1:16">
      <c r="A622" s="104">
        <v>202203</v>
      </c>
      <c r="B622" s="60" t="s">
        <v>213</v>
      </c>
      <c r="C622" s="105" t="s">
        <v>580</v>
      </c>
      <c r="D622" s="105" t="s">
        <v>587</v>
      </c>
      <c r="E622" s="105" t="s">
        <v>975</v>
      </c>
      <c r="F622" s="105" t="s">
        <v>941</v>
      </c>
      <c r="G622" s="106" t="s">
        <v>976</v>
      </c>
      <c r="H622" s="105">
        <v>0</v>
      </c>
      <c r="I622" s="105" t="s">
        <v>591</v>
      </c>
      <c r="J622" s="116">
        <v>4738</v>
      </c>
      <c r="K622" s="116">
        <v>10896.7</v>
      </c>
      <c r="L622" s="116">
        <v>316.64</v>
      </c>
      <c r="M622" s="116">
        <v>84.39</v>
      </c>
      <c r="N622" s="116">
        <v>3.8</v>
      </c>
      <c r="O622" s="116">
        <v>0</v>
      </c>
      <c r="P622" s="117">
        <f t="shared" si="19"/>
        <v>1.9</v>
      </c>
    </row>
    <row r="623" ht="14.5" spans="1:16">
      <c r="A623" s="104">
        <v>202203</v>
      </c>
      <c r="B623" s="60" t="s">
        <v>329</v>
      </c>
      <c r="C623" s="105" t="s">
        <v>580</v>
      </c>
      <c r="D623" s="105" t="s">
        <v>587</v>
      </c>
      <c r="E623" s="105" t="s">
        <v>977</v>
      </c>
      <c r="F623" s="105" t="s">
        <v>698</v>
      </c>
      <c r="G623" s="106" t="s">
        <v>976</v>
      </c>
      <c r="H623" s="105">
        <v>0</v>
      </c>
      <c r="I623" s="105" t="s">
        <v>591</v>
      </c>
      <c r="J623" s="116">
        <v>3730</v>
      </c>
      <c r="K623" s="116">
        <v>8661.9</v>
      </c>
      <c r="L623" s="116">
        <v>316.64</v>
      </c>
      <c r="M623" s="116">
        <v>84.39</v>
      </c>
      <c r="N623" s="116">
        <v>3.8</v>
      </c>
      <c r="O623" s="116">
        <v>0</v>
      </c>
      <c r="P623" s="117">
        <f t="shared" si="19"/>
        <v>1.9</v>
      </c>
    </row>
    <row r="624" spans="1:16">
      <c r="A624" s="104">
        <v>202203</v>
      </c>
      <c r="B624" s="121" t="s">
        <v>984</v>
      </c>
      <c r="C624" s="105" t="s">
        <v>570</v>
      </c>
      <c r="D624" s="105" t="s">
        <v>764</v>
      </c>
      <c r="E624" s="105" t="s">
        <v>985</v>
      </c>
      <c r="F624" s="105" t="s">
        <v>986</v>
      </c>
      <c r="G624" s="106" t="s">
        <v>987</v>
      </c>
      <c r="H624" s="105">
        <v>0</v>
      </c>
      <c r="I624" s="105">
        <v>0</v>
      </c>
      <c r="J624" s="116">
        <v>32000</v>
      </c>
      <c r="K624" s="116">
        <v>32000</v>
      </c>
      <c r="L624" s="116">
        <v>316.64</v>
      </c>
      <c r="M624" s="116">
        <v>84.39</v>
      </c>
      <c r="N624" s="116">
        <v>3.8</v>
      </c>
      <c r="O624" s="116">
        <v>0</v>
      </c>
      <c r="P624" s="117">
        <f t="shared" si="19"/>
        <v>1.9</v>
      </c>
    </row>
    <row r="625" ht="14.5" spans="1:16">
      <c r="A625" s="104">
        <v>202203</v>
      </c>
      <c r="B625" s="60" t="s">
        <v>262</v>
      </c>
      <c r="C625" s="105" t="s">
        <v>625</v>
      </c>
      <c r="D625" s="105" t="s">
        <v>587</v>
      </c>
      <c r="E625" s="105" t="s">
        <v>988</v>
      </c>
      <c r="F625" s="105" t="s">
        <v>989</v>
      </c>
      <c r="G625" s="106" t="s">
        <v>987</v>
      </c>
      <c r="H625" s="105">
        <v>0</v>
      </c>
      <c r="I625" s="105" t="s">
        <v>591</v>
      </c>
      <c r="J625" s="116">
        <v>3181</v>
      </c>
      <c r="K625" s="116">
        <v>8323</v>
      </c>
      <c r="L625" s="116">
        <v>316.64</v>
      </c>
      <c r="M625" s="116">
        <v>84.39</v>
      </c>
      <c r="N625" s="116">
        <v>3.8</v>
      </c>
      <c r="O625" s="116">
        <v>0</v>
      </c>
      <c r="P625" s="117">
        <f t="shared" si="19"/>
        <v>1.9</v>
      </c>
    </row>
    <row r="626" ht="14.5" spans="1:16">
      <c r="A626" s="104">
        <v>202203</v>
      </c>
      <c r="B626" s="62" t="s">
        <v>990</v>
      </c>
      <c r="C626" s="105" t="s">
        <v>619</v>
      </c>
      <c r="D626" s="105" t="s">
        <v>587</v>
      </c>
      <c r="E626" s="105" t="s">
        <v>991</v>
      </c>
      <c r="F626" s="105" t="s">
        <v>992</v>
      </c>
      <c r="G626" s="106" t="s">
        <v>775</v>
      </c>
      <c r="H626" s="105">
        <v>0</v>
      </c>
      <c r="I626" s="105" t="s">
        <v>591</v>
      </c>
      <c r="J626" s="116">
        <v>1900</v>
      </c>
      <c r="K626" s="116">
        <v>5852.12</v>
      </c>
      <c r="L626" s="116">
        <v>316.64</v>
      </c>
      <c r="M626" s="116">
        <v>84.39</v>
      </c>
      <c r="N626" s="116">
        <v>3.8</v>
      </c>
      <c r="O626" s="116">
        <v>0</v>
      </c>
      <c r="P626" s="117">
        <f t="shared" si="19"/>
        <v>1.9</v>
      </c>
    </row>
    <row r="627" ht="14.5" spans="1:16">
      <c r="A627" s="104">
        <v>202203</v>
      </c>
      <c r="B627" s="62" t="s">
        <v>312</v>
      </c>
      <c r="C627" s="105" t="s">
        <v>580</v>
      </c>
      <c r="D627" s="105" t="s">
        <v>587</v>
      </c>
      <c r="E627" s="105" t="s">
        <v>993</v>
      </c>
      <c r="F627" s="105" t="s">
        <v>994</v>
      </c>
      <c r="G627" s="106" t="s">
        <v>995</v>
      </c>
      <c r="H627" s="105">
        <v>0</v>
      </c>
      <c r="I627" s="105" t="s">
        <v>591</v>
      </c>
      <c r="J627" s="116">
        <v>2311</v>
      </c>
      <c r="K627" s="116">
        <v>6249.1</v>
      </c>
      <c r="L627" s="116">
        <v>316.64</v>
      </c>
      <c r="M627" s="116">
        <v>84.39</v>
      </c>
      <c r="N627" s="116">
        <v>3.8</v>
      </c>
      <c r="O627" s="116">
        <v>0</v>
      </c>
      <c r="P627" s="117">
        <f t="shared" si="19"/>
        <v>1.9</v>
      </c>
    </row>
    <row r="628" ht="14.5" spans="1:16">
      <c r="A628" s="104">
        <v>202203</v>
      </c>
      <c r="B628" s="62" t="s">
        <v>270</v>
      </c>
      <c r="C628" s="105" t="s">
        <v>661</v>
      </c>
      <c r="D628" s="105" t="s">
        <v>587</v>
      </c>
      <c r="E628" s="105" t="s">
        <v>996</v>
      </c>
      <c r="F628" s="105" t="s">
        <v>997</v>
      </c>
      <c r="G628" s="106" t="s">
        <v>995</v>
      </c>
      <c r="H628" s="105">
        <v>0</v>
      </c>
      <c r="I628" s="105">
        <v>0</v>
      </c>
      <c r="J628" s="116">
        <v>2642</v>
      </c>
      <c r="K628" s="116">
        <v>7124.33</v>
      </c>
      <c r="L628" s="116">
        <v>316.64</v>
      </c>
      <c r="M628" s="116">
        <v>84.39</v>
      </c>
      <c r="N628" s="116">
        <v>3.8</v>
      </c>
      <c r="O628" s="116">
        <v>0</v>
      </c>
      <c r="P628" s="117">
        <f t="shared" si="19"/>
        <v>1.9</v>
      </c>
    </row>
    <row r="629" ht="14.5" spans="1:16">
      <c r="A629" s="104">
        <v>202203</v>
      </c>
      <c r="B629" s="62" t="s">
        <v>998</v>
      </c>
      <c r="C629" s="105" t="s">
        <v>619</v>
      </c>
      <c r="D629" s="105" t="s">
        <v>576</v>
      </c>
      <c r="E629" s="105" t="s">
        <v>999</v>
      </c>
      <c r="F629" s="105" t="s">
        <v>1000</v>
      </c>
      <c r="G629" s="106">
        <v>44501</v>
      </c>
      <c r="H629" s="105">
        <v>0</v>
      </c>
      <c r="I629" s="105" t="s">
        <v>591</v>
      </c>
      <c r="J629" s="116">
        <v>30000</v>
      </c>
      <c r="K629" s="116">
        <v>30000</v>
      </c>
      <c r="L629" s="116">
        <v>316.64</v>
      </c>
      <c r="M629" s="116">
        <v>84.39</v>
      </c>
      <c r="N629" s="116">
        <v>3.8</v>
      </c>
      <c r="O629" s="116">
        <v>0</v>
      </c>
      <c r="P629" s="117">
        <f t="shared" si="19"/>
        <v>1.9</v>
      </c>
    </row>
    <row r="630" ht="14.5" spans="1:16">
      <c r="A630" s="104">
        <v>202203</v>
      </c>
      <c r="B630" s="62" t="s">
        <v>236</v>
      </c>
      <c r="C630" s="105" t="s">
        <v>575</v>
      </c>
      <c r="D630" s="105" t="s">
        <v>587</v>
      </c>
      <c r="E630" s="105" t="s">
        <v>1001</v>
      </c>
      <c r="F630" s="105" t="s">
        <v>1002</v>
      </c>
      <c r="G630" s="106" t="s">
        <v>1003</v>
      </c>
      <c r="H630" s="105">
        <v>0</v>
      </c>
      <c r="I630" s="105" t="s">
        <v>591</v>
      </c>
      <c r="J630" s="116">
        <v>3850</v>
      </c>
      <c r="K630" s="116">
        <v>10725</v>
      </c>
      <c r="L630" s="116">
        <v>316.64</v>
      </c>
      <c r="M630" s="116">
        <v>84.39</v>
      </c>
      <c r="N630" s="116">
        <v>3.8</v>
      </c>
      <c r="O630" s="116">
        <v>0</v>
      </c>
      <c r="P630" s="117">
        <f t="shared" si="19"/>
        <v>1.9</v>
      </c>
    </row>
    <row r="631" ht="14.5" spans="1:16">
      <c r="A631" s="104">
        <v>202203</v>
      </c>
      <c r="B631" s="62" t="s">
        <v>296</v>
      </c>
      <c r="C631" s="105" t="s">
        <v>619</v>
      </c>
      <c r="D631" s="105" t="s">
        <v>587</v>
      </c>
      <c r="E631" s="105" t="s">
        <v>1004</v>
      </c>
      <c r="F631" s="105" t="s">
        <v>1005</v>
      </c>
      <c r="G631" s="106" t="s">
        <v>1006</v>
      </c>
      <c r="H631" s="105">
        <v>0</v>
      </c>
      <c r="I631" s="105" t="s">
        <v>591</v>
      </c>
      <c r="J631" s="116">
        <v>1900</v>
      </c>
      <c r="K631" s="116">
        <v>6370.47</v>
      </c>
      <c r="L631" s="116">
        <v>316.64</v>
      </c>
      <c r="M631" s="116">
        <v>84.39</v>
      </c>
      <c r="N631" s="116">
        <v>3.8</v>
      </c>
      <c r="O631" s="116">
        <v>0</v>
      </c>
      <c r="P631" s="117">
        <f t="shared" si="19"/>
        <v>1.9</v>
      </c>
    </row>
    <row r="632" ht="14.5" spans="1:16">
      <c r="A632" s="104">
        <v>202203</v>
      </c>
      <c r="B632" s="62" t="s">
        <v>1155</v>
      </c>
      <c r="C632" s="105" t="s">
        <v>619</v>
      </c>
      <c r="D632" s="105" t="s">
        <v>587</v>
      </c>
      <c r="E632" s="105" t="s">
        <v>1156</v>
      </c>
      <c r="F632" s="105" t="s">
        <v>886</v>
      </c>
      <c r="G632" s="106" t="s">
        <v>1157</v>
      </c>
      <c r="H632" s="105" t="s">
        <v>623</v>
      </c>
      <c r="I632" s="105" t="s">
        <v>591</v>
      </c>
      <c r="J632" s="116">
        <v>1900</v>
      </c>
      <c r="K632" s="116">
        <v>3625.9</v>
      </c>
      <c r="L632" s="116">
        <v>316.64</v>
      </c>
      <c r="M632" s="116">
        <v>84.39</v>
      </c>
      <c r="N632" s="116">
        <v>3.8</v>
      </c>
      <c r="O632" s="116">
        <v>0</v>
      </c>
      <c r="P632" s="117">
        <f t="shared" si="19"/>
        <v>1.9</v>
      </c>
    </row>
    <row r="633" ht="14.5" spans="1:16">
      <c r="A633" s="104">
        <v>202203</v>
      </c>
      <c r="B633" s="62" t="s">
        <v>366</v>
      </c>
      <c r="C633" s="105" t="s">
        <v>575</v>
      </c>
      <c r="D633" s="105" t="s">
        <v>587</v>
      </c>
      <c r="E633" s="105" t="s">
        <v>1161</v>
      </c>
      <c r="F633" s="105" t="s">
        <v>710</v>
      </c>
      <c r="G633" s="106" t="s">
        <v>1162</v>
      </c>
      <c r="H633" s="105">
        <v>0</v>
      </c>
      <c r="I633" s="105" t="s">
        <v>1163</v>
      </c>
      <c r="J633" s="116">
        <v>3850</v>
      </c>
      <c r="K633" s="116">
        <v>905.81</v>
      </c>
      <c r="L633" s="116">
        <v>0</v>
      </c>
      <c r="M633" s="116">
        <v>0</v>
      </c>
      <c r="N633" s="116">
        <v>0</v>
      </c>
      <c r="O633" s="116">
        <v>0</v>
      </c>
      <c r="P633" s="117">
        <v>0</v>
      </c>
    </row>
    <row r="634" ht="14.5" spans="1:16">
      <c r="A634" s="104">
        <v>202203</v>
      </c>
      <c r="B634" s="25" t="s">
        <v>239</v>
      </c>
      <c r="C634" s="105" t="s">
        <v>619</v>
      </c>
      <c r="D634" s="105" t="s">
        <v>587</v>
      </c>
      <c r="E634" s="105" t="s">
        <v>1015</v>
      </c>
      <c r="F634" s="105" t="s">
        <v>1164</v>
      </c>
      <c r="G634" s="106" t="s">
        <v>1017</v>
      </c>
      <c r="H634" s="105">
        <v>0</v>
      </c>
      <c r="I634" s="105" t="s">
        <v>591</v>
      </c>
      <c r="J634" s="116">
        <v>2860</v>
      </c>
      <c r="K634" s="116">
        <v>7821.8</v>
      </c>
      <c r="L634" s="116">
        <v>316.64</v>
      </c>
      <c r="M634" s="116">
        <v>84.39</v>
      </c>
      <c r="N634" s="116">
        <v>3.8</v>
      </c>
      <c r="O634" s="116">
        <v>300</v>
      </c>
      <c r="P634" s="117">
        <f t="shared" ref="P634:P665" si="20">1900*0.1%</f>
        <v>1.9</v>
      </c>
    </row>
    <row r="635" ht="14.5" spans="1:16">
      <c r="A635" s="104">
        <v>202203</v>
      </c>
      <c r="B635" s="122" t="s">
        <v>226</v>
      </c>
      <c r="C635" s="105" t="s">
        <v>619</v>
      </c>
      <c r="D635" s="105" t="s">
        <v>587</v>
      </c>
      <c r="E635" s="105" t="s">
        <v>1007</v>
      </c>
      <c r="F635" s="105" t="s">
        <v>875</v>
      </c>
      <c r="G635" s="106" t="s">
        <v>1008</v>
      </c>
      <c r="H635" s="105" t="s">
        <v>1009</v>
      </c>
      <c r="I635" s="105" t="s">
        <v>591</v>
      </c>
      <c r="J635" s="116">
        <v>2363</v>
      </c>
      <c r="K635" s="116">
        <v>6486.08</v>
      </c>
      <c r="L635" s="116">
        <v>316.64</v>
      </c>
      <c r="M635" s="116">
        <v>84.39</v>
      </c>
      <c r="N635" s="116">
        <v>3.8</v>
      </c>
      <c r="O635" s="116">
        <v>0</v>
      </c>
      <c r="P635" s="117">
        <f t="shared" si="20"/>
        <v>1.9</v>
      </c>
    </row>
    <row r="636" ht="14.5" spans="1:16">
      <c r="A636" s="104">
        <v>202203</v>
      </c>
      <c r="B636" s="123" t="s">
        <v>242</v>
      </c>
      <c r="C636" s="105" t="s">
        <v>619</v>
      </c>
      <c r="D636" s="105" t="s">
        <v>587</v>
      </c>
      <c r="E636" s="105" t="s">
        <v>1010</v>
      </c>
      <c r="F636" s="105" t="s">
        <v>875</v>
      </c>
      <c r="G636" s="106" t="s">
        <v>1011</v>
      </c>
      <c r="H636" s="105" t="s">
        <v>1009</v>
      </c>
      <c r="I636" s="105">
        <v>0</v>
      </c>
      <c r="J636" s="116">
        <v>2363</v>
      </c>
      <c r="K636" s="116">
        <v>6006.34</v>
      </c>
      <c r="L636" s="116">
        <v>316.64</v>
      </c>
      <c r="M636" s="116">
        <v>84.39</v>
      </c>
      <c r="N636" s="116">
        <v>3.8</v>
      </c>
      <c r="O636" s="116">
        <v>0</v>
      </c>
      <c r="P636" s="117">
        <f t="shared" si="20"/>
        <v>1.9</v>
      </c>
    </row>
    <row r="637" ht="14.5" spans="1:16">
      <c r="A637" s="104">
        <v>202203</v>
      </c>
      <c r="B637" s="124" t="s">
        <v>281</v>
      </c>
      <c r="C637" s="105" t="s">
        <v>619</v>
      </c>
      <c r="D637" s="105" t="s">
        <v>587</v>
      </c>
      <c r="E637" s="105" t="s">
        <v>1012</v>
      </c>
      <c r="F637" s="105" t="s">
        <v>875</v>
      </c>
      <c r="G637" s="106" t="s">
        <v>756</v>
      </c>
      <c r="H637" s="105" t="s">
        <v>1009</v>
      </c>
      <c r="I637" s="105" t="s">
        <v>591</v>
      </c>
      <c r="J637" s="116">
        <v>2363</v>
      </c>
      <c r="K637" s="116">
        <v>6195.76</v>
      </c>
      <c r="L637" s="116">
        <v>316.64</v>
      </c>
      <c r="M637" s="116">
        <v>84.39</v>
      </c>
      <c r="N637" s="116">
        <v>3.8</v>
      </c>
      <c r="O637" s="116">
        <v>0</v>
      </c>
      <c r="P637" s="117">
        <f t="shared" si="20"/>
        <v>1.9</v>
      </c>
    </row>
    <row r="638" ht="14.5" spans="1:16">
      <c r="A638" s="104">
        <v>202203</v>
      </c>
      <c r="B638" s="125" t="s">
        <v>294</v>
      </c>
      <c r="C638" s="105" t="s">
        <v>619</v>
      </c>
      <c r="D638" s="105" t="s">
        <v>587</v>
      </c>
      <c r="E638" s="105" t="s">
        <v>1013</v>
      </c>
      <c r="F638" s="105" t="s">
        <v>875</v>
      </c>
      <c r="G638" s="106" t="s">
        <v>1014</v>
      </c>
      <c r="H638" s="105" t="s">
        <v>1009</v>
      </c>
      <c r="I638" s="105" t="s">
        <v>591</v>
      </c>
      <c r="J638" s="116">
        <v>2363</v>
      </c>
      <c r="K638" s="116">
        <v>7101.87</v>
      </c>
      <c r="L638" s="116">
        <v>316.64</v>
      </c>
      <c r="M638" s="116">
        <v>84.39</v>
      </c>
      <c r="N638" s="116">
        <v>3.8</v>
      </c>
      <c r="O638" s="116">
        <v>0</v>
      </c>
      <c r="P638" s="117">
        <f t="shared" si="20"/>
        <v>1.9</v>
      </c>
    </row>
    <row r="639" ht="14.5" spans="1:16">
      <c r="A639" s="104">
        <v>202203</v>
      </c>
      <c r="B639" s="28" t="s">
        <v>217</v>
      </c>
      <c r="C639" s="105" t="s">
        <v>619</v>
      </c>
      <c r="D639" s="105" t="s">
        <v>587</v>
      </c>
      <c r="E639" s="105" t="s">
        <v>1019</v>
      </c>
      <c r="F639" s="105" t="s">
        <v>1020</v>
      </c>
      <c r="G639" s="106" t="s">
        <v>1021</v>
      </c>
      <c r="H639" s="105" t="s">
        <v>1018</v>
      </c>
      <c r="I639" s="105" t="s">
        <v>591</v>
      </c>
      <c r="J639" s="116">
        <v>1900</v>
      </c>
      <c r="K639" s="116">
        <v>4622.09</v>
      </c>
      <c r="L639" s="116">
        <v>316.64</v>
      </c>
      <c r="M639" s="116">
        <v>84.39</v>
      </c>
      <c r="N639" s="116">
        <v>3.8</v>
      </c>
      <c r="O639" s="116">
        <v>0</v>
      </c>
      <c r="P639" s="117">
        <f t="shared" si="20"/>
        <v>1.9</v>
      </c>
    </row>
    <row r="640" ht="14.5" spans="1:16">
      <c r="A640" s="104">
        <v>202203</v>
      </c>
      <c r="B640" s="28" t="s">
        <v>271</v>
      </c>
      <c r="C640" s="105" t="s">
        <v>619</v>
      </c>
      <c r="D640" s="105" t="s">
        <v>587</v>
      </c>
      <c r="E640" s="105" t="s">
        <v>1022</v>
      </c>
      <c r="F640" s="105" t="s">
        <v>1023</v>
      </c>
      <c r="G640" s="106" t="s">
        <v>1024</v>
      </c>
      <c r="H640" s="105" t="s">
        <v>1018</v>
      </c>
      <c r="I640" s="105" t="s">
        <v>591</v>
      </c>
      <c r="J640" s="116">
        <v>1900</v>
      </c>
      <c r="K640" s="116">
        <v>7957.45</v>
      </c>
      <c r="L640" s="116">
        <v>316.64</v>
      </c>
      <c r="M640" s="116">
        <v>84.39</v>
      </c>
      <c r="N640" s="116">
        <v>3.8</v>
      </c>
      <c r="O640" s="116">
        <v>0</v>
      </c>
      <c r="P640" s="117">
        <f t="shared" si="20"/>
        <v>1.9</v>
      </c>
    </row>
    <row r="641" ht="14.5" spans="1:16">
      <c r="A641" s="104">
        <v>202203</v>
      </c>
      <c r="B641" s="28" t="s">
        <v>1025</v>
      </c>
      <c r="C641" s="105" t="s">
        <v>619</v>
      </c>
      <c r="D641" s="105" t="s">
        <v>587</v>
      </c>
      <c r="E641" s="105" t="s">
        <v>1026</v>
      </c>
      <c r="F641" s="105" t="s">
        <v>1027</v>
      </c>
      <c r="G641" s="106" t="s">
        <v>1028</v>
      </c>
      <c r="H641" s="105" t="s">
        <v>1018</v>
      </c>
      <c r="I641" s="105" t="s">
        <v>591</v>
      </c>
      <c r="J641" s="116">
        <v>1900</v>
      </c>
      <c r="K641" s="116">
        <v>8359.21</v>
      </c>
      <c r="L641" s="116">
        <v>316.64</v>
      </c>
      <c r="M641" s="116">
        <v>84.39</v>
      </c>
      <c r="N641" s="116">
        <v>3.8</v>
      </c>
      <c r="O641" s="116">
        <v>0</v>
      </c>
      <c r="P641" s="117">
        <f t="shared" si="20"/>
        <v>1.9</v>
      </c>
    </row>
    <row r="642" ht="14.5" spans="1:16">
      <c r="A642" s="104">
        <v>202203</v>
      </c>
      <c r="B642" s="28" t="s">
        <v>316</v>
      </c>
      <c r="C642" s="105" t="s">
        <v>619</v>
      </c>
      <c r="D642" s="105" t="s">
        <v>587</v>
      </c>
      <c r="E642" s="105" t="s">
        <v>1029</v>
      </c>
      <c r="F642" s="105" t="s">
        <v>1030</v>
      </c>
      <c r="G642" s="106" t="s">
        <v>1031</v>
      </c>
      <c r="H642" s="105" t="s">
        <v>1018</v>
      </c>
      <c r="I642" s="105">
        <v>0</v>
      </c>
      <c r="J642" s="116">
        <v>1900</v>
      </c>
      <c r="K642" s="116">
        <v>9557.25</v>
      </c>
      <c r="L642" s="116">
        <v>316.64</v>
      </c>
      <c r="M642" s="116">
        <v>84.39</v>
      </c>
      <c r="N642" s="116">
        <v>3.8</v>
      </c>
      <c r="O642" s="116">
        <v>0</v>
      </c>
      <c r="P642" s="117">
        <f t="shared" si="20"/>
        <v>1.9</v>
      </c>
    </row>
    <row r="643" ht="14.5" spans="1:16">
      <c r="A643" s="104">
        <v>202203</v>
      </c>
      <c r="B643" s="28" t="s">
        <v>251</v>
      </c>
      <c r="C643" s="105" t="s">
        <v>619</v>
      </c>
      <c r="D643" s="105" t="s">
        <v>587</v>
      </c>
      <c r="E643" s="105" t="s">
        <v>1032</v>
      </c>
      <c r="F643" s="105" t="s">
        <v>1023</v>
      </c>
      <c r="G643" s="106" t="s">
        <v>1033</v>
      </c>
      <c r="H643" s="105" t="s">
        <v>1018</v>
      </c>
      <c r="I643" s="105">
        <v>0</v>
      </c>
      <c r="J643" s="116">
        <v>1900</v>
      </c>
      <c r="K643" s="116">
        <v>7903.64</v>
      </c>
      <c r="L643" s="116">
        <v>316.64</v>
      </c>
      <c r="M643" s="116">
        <v>84.39</v>
      </c>
      <c r="N643" s="116">
        <v>3.8</v>
      </c>
      <c r="O643" s="116">
        <v>0</v>
      </c>
      <c r="P643" s="117">
        <f t="shared" si="20"/>
        <v>1.9</v>
      </c>
    </row>
    <row r="644" ht="14.5" spans="1:16">
      <c r="A644" s="104">
        <v>202203</v>
      </c>
      <c r="B644" s="28" t="s">
        <v>414</v>
      </c>
      <c r="C644" s="105" t="s">
        <v>619</v>
      </c>
      <c r="D644" s="105" t="s">
        <v>587</v>
      </c>
      <c r="E644" s="105" t="s">
        <v>1034</v>
      </c>
      <c r="F644" s="105" t="s">
        <v>1027</v>
      </c>
      <c r="G644" s="106" t="s">
        <v>1035</v>
      </c>
      <c r="H644" s="105" t="s">
        <v>1018</v>
      </c>
      <c r="I644" s="105" t="s">
        <v>591</v>
      </c>
      <c r="J644" s="116">
        <v>1900</v>
      </c>
      <c r="K644" s="116">
        <v>7262.33</v>
      </c>
      <c r="L644" s="116">
        <v>316.64</v>
      </c>
      <c r="M644" s="116">
        <v>84.39</v>
      </c>
      <c r="N644" s="116">
        <v>3.8</v>
      </c>
      <c r="O644" s="116">
        <v>0</v>
      </c>
      <c r="P644" s="117">
        <f t="shared" si="20"/>
        <v>1.9</v>
      </c>
    </row>
    <row r="645" ht="14.5" spans="1:16">
      <c r="A645" s="104">
        <v>202203</v>
      </c>
      <c r="B645" s="25" t="s">
        <v>302</v>
      </c>
      <c r="C645" s="105" t="s">
        <v>619</v>
      </c>
      <c r="D645" s="105" t="s">
        <v>587</v>
      </c>
      <c r="E645" s="105" t="s">
        <v>1036</v>
      </c>
      <c r="F645" s="105" t="s">
        <v>1027</v>
      </c>
      <c r="G645" s="106" t="s">
        <v>1037</v>
      </c>
      <c r="H645" s="105" t="s">
        <v>1018</v>
      </c>
      <c r="I645" s="105">
        <v>0</v>
      </c>
      <c r="J645" s="116">
        <v>1900</v>
      </c>
      <c r="K645" s="116">
        <v>6868.75</v>
      </c>
      <c r="L645" s="116">
        <v>316.64</v>
      </c>
      <c r="M645" s="116">
        <v>84.39</v>
      </c>
      <c r="N645" s="116">
        <v>3.8</v>
      </c>
      <c r="O645" s="116">
        <v>0</v>
      </c>
      <c r="P645" s="117">
        <f t="shared" si="20"/>
        <v>1.9</v>
      </c>
    </row>
    <row r="646" ht="14.5" spans="1:16">
      <c r="A646" s="104">
        <v>202203</v>
      </c>
      <c r="B646" s="25" t="s">
        <v>207</v>
      </c>
      <c r="C646" s="105" t="s">
        <v>619</v>
      </c>
      <c r="D646" s="105" t="s">
        <v>587</v>
      </c>
      <c r="E646" s="105" t="s">
        <v>1038</v>
      </c>
      <c r="F646" s="105" t="s">
        <v>1039</v>
      </c>
      <c r="G646" s="106" t="s">
        <v>1040</v>
      </c>
      <c r="H646" s="105" t="s">
        <v>1018</v>
      </c>
      <c r="I646" s="105">
        <v>0</v>
      </c>
      <c r="J646" s="116">
        <v>1900</v>
      </c>
      <c r="K646" s="116">
        <v>6875.33</v>
      </c>
      <c r="L646" s="116">
        <v>316.64</v>
      </c>
      <c r="M646" s="116">
        <v>84.39</v>
      </c>
      <c r="N646" s="116">
        <v>3.8</v>
      </c>
      <c r="O646" s="116">
        <v>0</v>
      </c>
      <c r="P646" s="117">
        <f t="shared" si="20"/>
        <v>1.9</v>
      </c>
    </row>
    <row r="647" ht="14.5" spans="1:16">
      <c r="A647" s="104">
        <v>202203</v>
      </c>
      <c r="B647" s="28" t="s">
        <v>275</v>
      </c>
      <c r="C647" s="105" t="s">
        <v>619</v>
      </c>
      <c r="D647" s="105" t="s">
        <v>587</v>
      </c>
      <c r="E647" s="105" t="s">
        <v>1041</v>
      </c>
      <c r="F647" s="105" t="s">
        <v>1027</v>
      </c>
      <c r="G647" s="106" t="s">
        <v>1011</v>
      </c>
      <c r="H647" s="105" t="s">
        <v>1018</v>
      </c>
      <c r="I647" s="105" t="s">
        <v>591</v>
      </c>
      <c r="J647" s="116">
        <v>1900</v>
      </c>
      <c r="K647" s="116">
        <v>6704.25</v>
      </c>
      <c r="L647" s="116">
        <v>316.64</v>
      </c>
      <c r="M647" s="116">
        <v>84.39</v>
      </c>
      <c r="N647" s="116">
        <v>3.8</v>
      </c>
      <c r="O647" s="116">
        <v>0</v>
      </c>
      <c r="P647" s="117">
        <f t="shared" si="20"/>
        <v>1.9</v>
      </c>
    </row>
    <row r="648" ht="14.5" spans="1:16">
      <c r="A648" s="104">
        <v>202203</v>
      </c>
      <c r="B648" s="25" t="s">
        <v>372</v>
      </c>
      <c r="C648" s="105" t="s">
        <v>619</v>
      </c>
      <c r="D648" s="105" t="s">
        <v>587</v>
      </c>
      <c r="E648" s="105" t="s">
        <v>1042</v>
      </c>
      <c r="F648" s="105" t="s">
        <v>1030</v>
      </c>
      <c r="G648" s="106" t="s">
        <v>1043</v>
      </c>
      <c r="H648" s="105" t="s">
        <v>1018</v>
      </c>
      <c r="I648" s="105" t="s">
        <v>591</v>
      </c>
      <c r="J648" s="116">
        <v>1900</v>
      </c>
      <c r="K648" s="116">
        <v>9162.43</v>
      </c>
      <c r="L648" s="116">
        <v>316.64</v>
      </c>
      <c r="M648" s="116">
        <v>84.39</v>
      </c>
      <c r="N648" s="116">
        <v>3.8</v>
      </c>
      <c r="O648" s="116">
        <v>0</v>
      </c>
      <c r="P648" s="117">
        <f t="shared" si="20"/>
        <v>1.9</v>
      </c>
    </row>
    <row r="649" ht="14.5" spans="1:16">
      <c r="A649" s="104">
        <v>202203</v>
      </c>
      <c r="B649" s="28" t="s">
        <v>211</v>
      </c>
      <c r="C649" s="105" t="s">
        <v>619</v>
      </c>
      <c r="D649" s="105" t="s">
        <v>587</v>
      </c>
      <c r="E649" s="105" t="s">
        <v>1044</v>
      </c>
      <c r="F649" s="105" t="s">
        <v>1039</v>
      </c>
      <c r="G649" s="106" t="s">
        <v>1045</v>
      </c>
      <c r="H649" s="105" t="s">
        <v>1018</v>
      </c>
      <c r="I649" s="105" t="s">
        <v>591</v>
      </c>
      <c r="J649" s="116">
        <v>1900</v>
      </c>
      <c r="K649" s="116">
        <v>6566.9</v>
      </c>
      <c r="L649" s="116">
        <v>316.64</v>
      </c>
      <c r="M649" s="116">
        <v>84.39</v>
      </c>
      <c r="N649" s="116">
        <v>3.8</v>
      </c>
      <c r="O649" s="116">
        <v>0</v>
      </c>
      <c r="P649" s="117">
        <f t="shared" si="20"/>
        <v>1.9</v>
      </c>
    </row>
    <row r="650" ht="14.5" spans="1:16">
      <c r="A650" s="104">
        <v>202203</v>
      </c>
      <c r="B650" s="25" t="s">
        <v>363</v>
      </c>
      <c r="C650" s="105" t="s">
        <v>619</v>
      </c>
      <c r="D650" s="105" t="s">
        <v>587</v>
      </c>
      <c r="E650" s="105" t="s">
        <v>1046</v>
      </c>
      <c r="F650" s="105" t="s">
        <v>1039</v>
      </c>
      <c r="G650" s="106" t="s">
        <v>1047</v>
      </c>
      <c r="H650" s="105" t="s">
        <v>1018</v>
      </c>
      <c r="I650" s="105" t="s">
        <v>591</v>
      </c>
      <c r="J650" s="116">
        <v>1900</v>
      </c>
      <c r="K650" s="116">
        <v>6424.02</v>
      </c>
      <c r="L650" s="116">
        <v>316.64</v>
      </c>
      <c r="M650" s="116">
        <v>84.39</v>
      </c>
      <c r="N650" s="116">
        <v>3.8</v>
      </c>
      <c r="O650" s="116">
        <v>0</v>
      </c>
      <c r="P650" s="117">
        <f t="shared" si="20"/>
        <v>1.9</v>
      </c>
    </row>
    <row r="651" ht="14.5" spans="1:16">
      <c r="A651" s="104">
        <v>202203</v>
      </c>
      <c r="B651" s="128" t="s">
        <v>273</v>
      </c>
      <c r="C651" s="105" t="s">
        <v>619</v>
      </c>
      <c r="D651" s="105" t="s">
        <v>587</v>
      </c>
      <c r="E651" s="105" t="s">
        <v>1048</v>
      </c>
      <c r="F651" s="105" t="s">
        <v>886</v>
      </c>
      <c r="G651" s="106" t="s">
        <v>1049</v>
      </c>
      <c r="H651" s="105" t="s">
        <v>1018</v>
      </c>
      <c r="I651" s="105" t="s">
        <v>591</v>
      </c>
      <c r="J651" s="116">
        <v>1900</v>
      </c>
      <c r="K651" s="116">
        <v>6764.59</v>
      </c>
      <c r="L651" s="116">
        <v>316.64</v>
      </c>
      <c r="M651" s="116">
        <v>84.39</v>
      </c>
      <c r="N651" s="116">
        <v>3.8</v>
      </c>
      <c r="O651" s="116">
        <v>0</v>
      </c>
      <c r="P651" s="117">
        <f t="shared" si="20"/>
        <v>1.9</v>
      </c>
    </row>
    <row r="652" ht="14.5" spans="1:16">
      <c r="A652" s="104">
        <v>202203</v>
      </c>
      <c r="B652" s="128" t="s">
        <v>411</v>
      </c>
      <c r="C652" s="105" t="s">
        <v>619</v>
      </c>
      <c r="D652" s="105" t="s">
        <v>587</v>
      </c>
      <c r="E652" s="105" t="s">
        <v>1050</v>
      </c>
      <c r="F652" s="105" t="s">
        <v>1020</v>
      </c>
      <c r="G652" s="106" t="s">
        <v>1051</v>
      </c>
      <c r="H652" s="105" t="s">
        <v>1018</v>
      </c>
      <c r="I652" s="105" t="s">
        <v>591</v>
      </c>
      <c r="J652" s="116">
        <v>1900</v>
      </c>
      <c r="K652" s="116">
        <v>4752.58</v>
      </c>
      <c r="L652" s="116">
        <v>316.64</v>
      </c>
      <c r="M652" s="116">
        <v>84.39</v>
      </c>
      <c r="N652" s="116">
        <v>3.8</v>
      </c>
      <c r="O652" s="116">
        <v>0</v>
      </c>
      <c r="P652" s="117">
        <f t="shared" si="20"/>
        <v>1.9</v>
      </c>
    </row>
    <row r="653" ht="14.5" spans="1:16">
      <c r="A653" s="104">
        <v>202203</v>
      </c>
      <c r="B653" s="128" t="s">
        <v>443</v>
      </c>
      <c r="C653" s="105" t="s">
        <v>619</v>
      </c>
      <c r="D653" s="105" t="s">
        <v>587</v>
      </c>
      <c r="E653" s="105" t="s">
        <v>1052</v>
      </c>
      <c r="F653" s="105" t="s">
        <v>1030</v>
      </c>
      <c r="G653" s="106" t="s">
        <v>1053</v>
      </c>
      <c r="H653" s="105" t="s">
        <v>1018</v>
      </c>
      <c r="I653" s="105" t="s">
        <v>591</v>
      </c>
      <c r="J653" s="116">
        <v>1900</v>
      </c>
      <c r="K653" s="116">
        <v>7988.23</v>
      </c>
      <c r="L653" s="116">
        <v>316.64</v>
      </c>
      <c r="M653" s="116">
        <v>84.39</v>
      </c>
      <c r="N653" s="116">
        <v>3.8</v>
      </c>
      <c r="O653" s="116">
        <v>0</v>
      </c>
      <c r="P653" s="117">
        <f t="shared" si="20"/>
        <v>1.9</v>
      </c>
    </row>
    <row r="654" ht="14.5" spans="1:16">
      <c r="A654" s="104">
        <v>202203</v>
      </c>
      <c r="B654" s="60" t="s">
        <v>369</v>
      </c>
      <c r="C654" s="105" t="s">
        <v>619</v>
      </c>
      <c r="D654" s="105" t="s">
        <v>587</v>
      </c>
      <c r="E654" s="105" t="s">
        <v>1054</v>
      </c>
      <c r="F654" s="105" t="s">
        <v>1020</v>
      </c>
      <c r="G654" s="106" t="s">
        <v>1055</v>
      </c>
      <c r="H654" s="105" t="s">
        <v>1018</v>
      </c>
      <c r="I654" s="105" t="s">
        <v>591</v>
      </c>
      <c r="J654" s="116">
        <v>1900</v>
      </c>
      <c r="K654" s="116">
        <v>5082.26</v>
      </c>
      <c r="L654" s="116">
        <v>316.64</v>
      </c>
      <c r="M654" s="116">
        <v>84.39</v>
      </c>
      <c r="N654" s="116">
        <v>3.8</v>
      </c>
      <c r="O654" s="116">
        <v>0</v>
      </c>
      <c r="P654" s="117">
        <f t="shared" si="20"/>
        <v>1.9</v>
      </c>
    </row>
    <row r="655" ht="14.5" spans="1:16">
      <c r="A655" s="104">
        <v>202203</v>
      </c>
      <c r="B655" s="60" t="s">
        <v>375</v>
      </c>
      <c r="C655" s="105" t="s">
        <v>619</v>
      </c>
      <c r="D655" s="105" t="s">
        <v>587</v>
      </c>
      <c r="E655" s="105" t="s">
        <v>1056</v>
      </c>
      <c r="F655" s="105" t="s">
        <v>1039</v>
      </c>
      <c r="G655" s="106" t="s">
        <v>1057</v>
      </c>
      <c r="H655" s="105" t="s">
        <v>1018</v>
      </c>
      <c r="I655" s="105" t="s">
        <v>591</v>
      </c>
      <c r="J655" s="116">
        <v>1900</v>
      </c>
      <c r="K655" s="116">
        <v>6251.12</v>
      </c>
      <c r="L655" s="116">
        <v>316.64</v>
      </c>
      <c r="M655" s="116">
        <v>84.39</v>
      </c>
      <c r="N655" s="116">
        <v>3.8</v>
      </c>
      <c r="O655" s="116">
        <v>385</v>
      </c>
      <c r="P655" s="117">
        <f t="shared" si="20"/>
        <v>1.9</v>
      </c>
    </row>
    <row r="656" ht="14.5" spans="1:16">
      <c r="A656" s="104">
        <v>202203</v>
      </c>
      <c r="B656" s="60" t="s">
        <v>246</v>
      </c>
      <c r="C656" s="105" t="s">
        <v>619</v>
      </c>
      <c r="D656" s="105" t="s">
        <v>587</v>
      </c>
      <c r="E656" s="105" t="s">
        <v>1058</v>
      </c>
      <c r="F656" s="105" t="s">
        <v>1039</v>
      </c>
      <c r="G656" s="106" t="s">
        <v>1059</v>
      </c>
      <c r="H656" s="105" t="s">
        <v>1018</v>
      </c>
      <c r="I656" s="105" t="s">
        <v>591</v>
      </c>
      <c r="J656" s="116">
        <v>1900</v>
      </c>
      <c r="K656" s="116">
        <v>6325.58</v>
      </c>
      <c r="L656" s="116">
        <v>316.64</v>
      </c>
      <c r="M656" s="116">
        <v>84.39</v>
      </c>
      <c r="N656" s="116">
        <v>3.8</v>
      </c>
      <c r="O656" s="116">
        <v>0</v>
      </c>
      <c r="P656" s="117">
        <f t="shared" si="20"/>
        <v>1.9</v>
      </c>
    </row>
    <row r="657" ht="14.5" spans="1:16">
      <c r="A657" s="104">
        <v>202203</v>
      </c>
      <c r="B657" s="60" t="s">
        <v>235</v>
      </c>
      <c r="C657" s="105" t="s">
        <v>619</v>
      </c>
      <c r="D657" s="105" t="s">
        <v>587</v>
      </c>
      <c r="E657" s="105" t="s">
        <v>1060</v>
      </c>
      <c r="F657" s="105" t="s">
        <v>1039</v>
      </c>
      <c r="G657" s="106" t="s">
        <v>1061</v>
      </c>
      <c r="H657" s="105" t="s">
        <v>1018</v>
      </c>
      <c r="I657" s="105">
        <v>0</v>
      </c>
      <c r="J657" s="116">
        <v>1900</v>
      </c>
      <c r="K657" s="116">
        <v>6824.12</v>
      </c>
      <c r="L657" s="116">
        <v>316.64</v>
      </c>
      <c r="M657" s="116">
        <v>84.39</v>
      </c>
      <c r="N657" s="116">
        <v>3.8</v>
      </c>
      <c r="O657" s="116">
        <v>0</v>
      </c>
      <c r="P657" s="117">
        <f t="shared" si="20"/>
        <v>1.9</v>
      </c>
    </row>
    <row r="658" ht="14.5" spans="1:16">
      <c r="A658" s="104">
        <v>202203</v>
      </c>
      <c r="B658" s="60" t="s">
        <v>253</v>
      </c>
      <c r="C658" s="105" t="s">
        <v>619</v>
      </c>
      <c r="D658" s="105" t="s">
        <v>587</v>
      </c>
      <c r="E658" s="105" t="s">
        <v>1062</v>
      </c>
      <c r="F658" s="105" t="s">
        <v>1020</v>
      </c>
      <c r="G658" s="106" t="s">
        <v>1063</v>
      </c>
      <c r="H658" s="105" t="s">
        <v>1018</v>
      </c>
      <c r="I658" s="105" t="s">
        <v>591</v>
      </c>
      <c r="J658" s="116">
        <v>1900</v>
      </c>
      <c r="K658" s="116">
        <v>4945.33</v>
      </c>
      <c r="L658" s="116">
        <v>316.64</v>
      </c>
      <c r="M658" s="116">
        <v>84.39</v>
      </c>
      <c r="N658" s="116">
        <v>3.8</v>
      </c>
      <c r="O658" s="116">
        <v>0</v>
      </c>
      <c r="P658" s="117">
        <f t="shared" si="20"/>
        <v>1.9</v>
      </c>
    </row>
    <row r="659" ht="14.5" spans="1:16">
      <c r="A659" s="104">
        <v>202203</v>
      </c>
      <c r="B659" s="60" t="s">
        <v>339</v>
      </c>
      <c r="C659" s="105" t="s">
        <v>619</v>
      </c>
      <c r="D659" s="105" t="s">
        <v>587</v>
      </c>
      <c r="E659" s="105" t="s">
        <v>1064</v>
      </c>
      <c r="F659" s="105" t="s">
        <v>1027</v>
      </c>
      <c r="G659" s="106" t="s">
        <v>1065</v>
      </c>
      <c r="H659" s="105" t="s">
        <v>1018</v>
      </c>
      <c r="I659" s="105" t="s">
        <v>591</v>
      </c>
      <c r="J659" s="116">
        <v>1900</v>
      </c>
      <c r="K659" s="116">
        <v>5381.32</v>
      </c>
      <c r="L659" s="116">
        <v>316.64</v>
      </c>
      <c r="M659" s="116">
        <v>84.39</v>
      </c>
      <c r="N659" s="116">
        <v>3.8</v>
      </c>
      <c r="O659" s="116">
        <v>0</v>
      </c>
      <c r="P659" s="117">
        <f t="shared" si="20"/>
        <v>1.9</v>
      </c>
    </row>
    <row r="660" ht="14.5" spans="1:16">
      <c r="A660" s="104">
        <v>202203</v>
      </c>
      <c r="B660" s="62" t="s">
        <v>330</v>
      </c>
      <c r="C660" s="105" t="s">
        <v>619</v>
      </c>
      <c r="D660" s="105" t="s">
        <v>587</v>
      </c>
      <c r="E660" s="105" t="s">
        <v>1066</v>
      </c>
      <c r="F660" s="105" t="s">
        <v>1067</v>
      </c>
      <c r="G660" s="106" t="s">
        <v>1068</v>
      </c>
      <c r="H660" s="105" t="s">
        <v>1018</v>
      </c>
      <c r="I660" s="105">
        <v>0</v>
      </c>
      <c r="J660" s="116">
        <v>1900</v>
      </c>
      <c r="K660" s="116">
        <v>6002.06</v>
      </c>
      <c r="L660" s="116">
        <v>316.64</v>
      </c>
      <c r="M660" s="116">
        <v>84.39</v>
      </c>
      <c r="N660" s="116">
        <v>3.8</v>
      </c>
      <c r="O660" s="116">
        <v>0</v>
      </c>
      <c r="P660" s="117">
        <f t="shared" si="20"/>
        <v>1.9</v>
      </c>
    </row>
    <row r="661" ht="14.5" spans="1:16">
      <c r="A661" s="104">
        <v>202203</v>
      </c>
      <c r="B661" s="129" t="s">
        <v>208</v>
      </c>
      <c r="C661" s="105" t="s">
        <v>619</v>
      </c>
      <c r="D661" s="105" t="s">
        <v>587</v>
      </c>
      <c r="E661" s="105" t="s">
        <v>1069</v>
      </c>
      <c r="F661" s="105" t="s">
        <v>1020</v>
      </c>
      <c r="G661" s="106" t="s">
        <v>1070</v>
      </c>
      <c r="H661" s="105" t="s">
        <v>1018</v>
      </c>
      <c r="I661" s="105" t="s">
        <v>591</v>
      </c>
      <c r="J661" s="116">
        <v>1900</v>
      </c>
      <c r="K661" s="116">
        <v>5502.29</v>
      </c>
      <c r="L661" s="116">
        <v>316.64</v>
      </c>
      <c r="M661" s="116">
        <v>84.39</v>
      </c>
      <c r="N661" s="116">
        <v>3.8</v>
      </c>
      <c r="O661" s="116">
        <v>0</v>
      </c>
      <c r="P661" s="117">
        <f t="shared" si="20"/>
        <v>1.9</v>
      </c>
    </row>
    <row r="662" ht="14.5" spans="1:16">
      <c r="A662" s="104">
        <v>202203</v>
      </c>
      <c r="B662" s="62" t="s">
        <v>399</v>
      </c>
      <c r="C662" s="105" t="s">
        <v>619</v>
      </c>
      <c r="D662" s="105" t="s">
        <v>587</v>
      </c>
      <c r="E662" s="105" t="s">
        <v>1071</v>
      </c>
      <c r="F662" s="105" t="s">
        <v>1067</v>
      </c>
      <c r="G662" s="106" t="s">
        <v>756</v>
      </c>
      <c r="H662" s="105" t="s">
        <v>1018</v>
      </c>
      <c r="I662" s="105">
        <v>0</v>
      </c>
      <c r="J662" s="116">
        <v>1900</v>
      </c>
      <c r="K662" s="116">
        <v>5200.13</v>
      </c>
      <c r="L662" s="116">
        <v>316.64</v>
      </c>
      <c r="M662" s="116">
        <v>84.39</v>
      </c>
      <c r="N662" s="116">
        <v>3.8</v>
      </c>
      <c r="O662" s="116">
        <v>100</v>
      </c>
      <c r="P662" s="117">
        <f t="shared" si="20"/>
        <v>1.9</v>
      </c>
    </row>
    <row r="663" ht="14.5" spans="1:16">
      <c r="A663" s="104">
        <v>202203</v>
      </c>
      <c r="B663" s="62" t="s">
        <v>230</v>
      </c>
      <c r="C663" s="105" t="s">
        <v>619</v>
      </c>
      <c r="D663" s="105" t="s">
        <v>587</v>
      </c>
      <c r="E663" s="105" t="s">
        <v>1072</v>
      </c>
      <c r="F663" s="105" t="s">
        <v>1027</v>
      </c>
      <c r="G663" s="106" t="s">
        <v>1073</v>
      </c>
      <c r="H663" s="105" t="s">
        <v>1018</v>
      </c>
      <c r="I663" s="105" t="s">
        <v>591</v>
      </c>
      <c r="J663" s="116">
        <v>1900</v>
      </c>
      <c r="K663" s="116">
        <v>7165.83</v>
      </c>
      <c r="L663" s="116">
        <v>316.64</v>
      </c>
      <c r="M663" s="116">
        <v>84.39</v>
      </c>
      <c r="N663" s="116">
        <v>3.8</v>
      </c>
      <c r="O663" s="116">
        <v>0</v>
      </c>
      <c r="P663" s="117">
        <f t="shared" si="20"/>
        <v>1.9</v>
      </c>
    </row>
    <row r="664" ht="14.5" spans="1:16">
      <c r="A664" s="104">
        <v>202203</v>
      </c>
      <c r="B664" s="62" t="s">
        <v>343</v>
      </c>
      <c r="C664" s="105" t="s">
        <v>619</v>
      </c>
      <c r="D664" s="105" t="s">
        <v>587</v>
      </c>
      <c r="E664" s="105" t="s">
        <v>1074</v>
      </c>
      <c r="F664" s="105" t="s">
        <v>1027</v>
      </c>
      <c r="G664" s="106" t="s">
        <v>1075</v>
      </c>
      <c r="H664" s="105" t="s">
        <v>1018</v>
      </c>
      <c r="I664" s="105" t="s">
        <v>591</v>
      </c>
      <c r="J664" s="116">
        <v>1900</v>
      </c>
      <c r="K664" s="116">
        <v>6455.03</v>
      </c>
      <c r="L664" s="116">
        <v>316.64</v>
      </c>
      <c r="M664" s="116">
        <v>84.39</v>
      </c>
      <c r="N664" s="116">
        <v>3.8</v>
      </c>
      <c r="O664" s="116">
        <v>0</v>
      </c>
      <c r="P664" s="117">
        <f t="shared" si="20"/>
        <v>1.9</v>
      </c>
    </row>
    <row r="665" ht="14.5" spans="1:16">
      <c r="A665" s="104">
        <v>202203</v>
      </c>
      <c r="B665" s="62" t="s">
        <v>297</v>
      </c>
      <c r="C665" s="105" t="s">
        <v>619</v>
      </c>
      <c r="D665" s="105" t="s">
        <v>587</v>
      </c>
      <c r="E665" s="105" t="s">
        <v>1076</v>
      </c>
      <c r="F665" s="105" t="s">
        <v>1027</v>
      </c>
      <c r="G665" s="106" t="s">
        <v>1077</v>
      </c>
      <c r="H665" s="105" t="s">
        <v>1018</v>
      </c>
      <c r="I665" s="105">
        <v>0</v>
      </c>
      <c r="J665" s="116">
        <v>1900</v>
      </c>
      <c r="K665" s="116">
        <v>7088.16</v>
      </c>
      <c r="L665" s="116">
        <v>316.64</v>
      </c>
      <c r="M665" s="116">
        <v>84.39</v>
      </c>
      <c r="N665" s="116">
        <v>3.8</v>
      </c>
      <c r="O665" s="116">
        <v>0</v>
      </c>
      <c r="P665" s="117">
        <f t="shared" si="20"/>
        <v>1.9</v>
      </c>
    </row>
    <row r="666" ht="14.5" spans="1:16">
      <c r="A666" s="104">
        <v>202203</v>
      </c>
      <c r="B666" s="62" t="s">
        <v>341</v>
      </c>
      <c r="C666" s="105" t="s">
        <v>619</v>
      </c>
      <c r="D666" s="105" t="s">
        <v>587</v>
      </c>
      <c r="E666" s="105" t="s">
        <v>1078</v>
      </c>
      <c r="F666" s="105" t="s">
        <v>1027</v>
      </c>
      <c r="G666" s="106" t="s">
        <v>1079</v>
      </c>
      <c r="H666" s="105" t="s">
        <v>1018</v>
      </c>
      <c r="I666" s="105" t="s">
        <v>591</v>
      </c>
      <c r="J666" s="116">
        <v>1900</v>
      </c>
      <c r="K666" s="116">
        <v>6508.59</v>
      </c>
      <c r="L666" s="116">
        <v>316.64</v>
      </c>
      <c r="M666" s="116">
        <v>84.39</v>
      </c>
      <c r="N666" s="116">
        <v>3.8</v>
      </c>
      <c r="O666" s="116">
        <v>0</v>
      </c>
      <c r="P666" s="117">
        <f t="shared" ref="P666:P686" si="21">1900*0.1%</f>
        <v>1.9</v>
      </c>
    </row>
    <row r="667" ht="14.5" spans="1:16">
      <c r="A667" s="104">
        <v>202203</v>
      </c>
      <c r="B667" s="62" t="s">
        <v>254</v>
      </c>
      <c r="C667" s="105" t="s">
        <v>619</v>
      </c>
      <c r="D667" s="105" t="s">
        <v>587</v>
      </c>
      <c r="E667" s="105" t="s">
        <v>1080</v>
      </c>
      <c r="F667" s="105" t="s">
        <v>1027</v>
      </c>
      <c r="G667" s="106" t="s">
        <v>1081</v>
      </c>
      <c r="H667" s="105" t="s">
        <v>1018</v>
      </c>
      <c r="I667" s="105" t="s">
        <v>591</v>
      </c>
      <c r="J667" s="116">
        <v>1900</v>
      </c>
      <c r="K667" s="116">
        <v>5908.85</v>
      </c>
      <c r="L667" s="116">
        <v>316.64</v>
      </c>
      <c r="M667" s="116">
        <v>84.39</v>
      </c>
      <c r="N667" s="116">
        <v>3.8</v>
      </c>
      <c r="O667" s="116">
        <v>0</v>
      </c>
      <c r="P667" s="117">
        <f t="shared" si="21"/>
        <v>1.9</v>
      </c>
    </row>
    <row r="668" ht="14.5" spans="1:16">
      <c r="A668" s="104">
        <v>202203</v>
      </c>
      <c r="B668" s="62" t="s">
        <v>403</v>
      </c>
      <c r="C668" s="105" t="s">
        <v>619</v>
      </c>
      <c r="D668" s="105" t="s">
        <v>587</v>
      </c>
      <c r="E668" s="105" t="s">
        <v>1082</v>
      </c>
      <c r="F668" s="105" t="s">
        <v>886</v>
      </c>
      <c r="G668" s="106" t="s">
        <v>1083</v>
      </c>
      <c r="H668" s="105" t="s">
        <v>1018</v>
      </c>
      <c r="I668" s="105" t="s">
        <v>591</v>
      </c>
      <c r="J668" s="116">
        <v>1900</v>
      </c>
      <c r="K668" s="116">
        <v>6104.1</v>
      </c>
      <c r="L668" s="116">
        <v>316.64</v>
      </c>
      <c r="M668" s="116">
        <v>84.39</v>
      </c>
      <c r="N668" s="116">
        <v>3.8</v>
      </c>
      <c r="O668" s="116">
        <v>0</v>
      </c>
      <c r="P668" s="117">
        <f t="shared" si="21"/>
        <v>1.9</v>
      </c>
    </row>
    <row r="669" ht="14.5" spans="1:16">
      <c r="A669" s="104">
        <v>202203</v>
      </c>
      <c r="B669" s="62" t="s">
        <v>237</v>
      </c>
      <c r="C669" s="105" t="s">
        <v>619</v>
      </c>
      <c r="D669" s="105" t="s">
        <v>587</v>
      </c>
      <c r="E669" s="105" t="s">
        <v>1084</v>
      </c>
      <c r="F669" s="105" t="s">
        <v>1030</v>
      </c>
      <c r="G669" s="106" t="s">
        <v>1083</v>
      </c>
      <c r="H669" s="105" t="s">
        <v>1018</v>
      </c>
      <c r="I669" s="105" t="s">
        <v>591</v>
      </c>
      <c r="J669" s="116">
        <v>1900</v>
      </c>
      <c r="K669" s="116">
        <v>7505.66</v>
      </c>
      <c r="L669" s="116">
        <v>316.64</v>
      </c>
      <c r="M669" s="116">
        <v>84.39</v>
      </c>
      <c r="N669" s="116">
        <v>3.8</v>
      </c>
      <c r="O669" s="116">
        <v>0</v>
      </c>
      <c r="P669" s="117">
        <f t="shared" si="21"/>
        <v>1.9</v>
      </c>
    </row>
    <row r="670" ht="14.5" spans="1:16">
      <c r="A670" s="104">
        <v>202203</v>
      </c>
      <c r="B670" s="25" t="s">
        <v>361</v>
      </c>
      <c r="C670" s="105" t="s">
        <v>619</v>
      </c>
      <c r="D670" s="105" t="s">
        <v>587</v>
      </c>
      <c r="E670" s="105" t="s">
        <v>1085</v>
      </c>
      <c r="F670" s="105" t="s">
        <v>1086</v>
      </c>
      <c r="G670" s="106" t="s">
        <v>1087</v>
      </c>
      <c r="H670" s="105" t="s">
        <v>1018</v>
      </c>
      <c r="I670" s="105" t="s">
        <v>591</v>
      </c>
      <c r="J670" s="116">
        <v>1900</v>
      </c>
      <c r="K670" s="116">
        <v>7138.26</v>
      </c>
      <c r="L670" s="116">
        <v>316.64</v>
      </c>
      <c r="M670" s="116">
        <v>84.39</v>
      </c>
      <c r="N670" s="116">
        <v>3.8</v>
      </c>
      <c r="O670" s="116">
        <v>0</v>
      </c>
      <c r="P670" s="117">
        <f t="shared" si="21"/>
        <v>1.9</v>
      </c>
    </row>
    <row r="671" ht="14.5" spans="1:16">
      <c r="A671" s="104">
        <v>202203</v>
      </c>
      <c r="B671" s="25" t="s">
        <v>360</v>
      </c>
      <c r="C671" s="105" t="s">
        <v>619</v>
      </c>
      <c r="D671" s="105" t="s">
        <v>587</v>
      </c>
      <c r="E671" s="105" t="s">
        <v>1088</v>
      </c>
      <c r="F671" s="105" t="s">
        <v>1067</v>
      </c>
      <c r="G671" s="106" t="s">
        <v>1089</v>
      </c>
      <c r="H671" s="105" t="s">
        <v>1018</v>
      </c>
      <c r="I671" s="105" t="s">
        <v>591</v>
      </c>
      <c r="J671" s="116">
        <v>1900</v>
      </c>
      <c r="K671" s="116">
        <v>6485.62</v>
      </c>
      <c r="L671" s="116">
        <v>316.64</v>
      </c>
      <c r="M671" s="116">
        <v>84.39</v>
      </c>
      <c r="N671" s="116">
        <v>3.8</v>
      </c>
      <c r="O671" s="116">
        <v>86</v>
      </c>
      <c r="P671" s="117">
        <f t="shared" si="21"/>
        <v>1.9</v>
      </c>
    </row>
    <row r="672" ht="14.5" spans="1:16">
      <c r="A672" s="104">
        <v>202203</v>
      </c>
      <c r="B672" s="25" t="s">
        <v>1090</v>
      </c>
      <c r="C672" s="105" t="s">
        <v>619</v>
      </c>
      <c r="D672" s="105" t="s">
        <v>587</v>
      </c>
      <c r="E672" s="105" t="s">
        <v>1091</v>
      </c>
      <c r="F672" s="105" t="s">
        <v>1067</v>
      </c>
      <c r="G672" s="106" t="s">
        <v>656</v>
      </c>
      <c r="H672" s="105" t="s">
        <v>1018</v>
      </c>
      <c r="I672" s="105" t="s">
        <v>591</v>
      </c>
      <c r="J672" s="116">
        <v>1900</v>
      </c>
      <c r="K672" s="116">
        <v>5813.71</v>
      </c>
      <c r="L672" s="116">
        <v>316.64</v>
      </c>
      <c r="M672" s="116">
        <v>84.39</v>
      </c>
      <c r="N672" s="116">
        <v>3.8</v>
      </c>
      <c r="O672" s="116">
        <v>0</v>
      </c>
      <c r="P672" s="117">
        <f t="shared" si="21"/>
        <v>1.9</v>
      </c>
    </row>
    <row r="673" ht="14.5" spans="1:16">
      <c r="A673" s="104">
        <v>202203</v>
      </c>
      <c r="B673" s="128" t="s">
        <v>308</v>
      </c>
      <c r="C673" s="105" t="s">
        <v>619</v>
      </c>
      <c r="D673" s="105" t="s">
        <v>587</v>
      </c>
      <c r="E673" s="105" t="s">
        <v>1092</v>
      </c>
      <c r="F673" s="105" t="s">
        <v>1067</v>
      </c>
      <c r="G673" s="106" t="s">
        <v>1051</v>
      </c>
      <c r="H673" s="105" t="s">
        <v>1018</v>
      </c>
      <c r="I673" s="105" t="s">
        <v>591</v>
      </c>
      <c r="J673" s="116">
        <v>1900</v>
      </c>
      <c r="K673" s="116">
        <v>6324.21</v>
      </c>
      <c r="L673" s="116">
        <v>316.64</v>
      </c>
      <c r="M673" s="116">
        <v>84.39</v>
      </c>
      <c r="N673" s="116">
        <v>3.8</v>
      </c>
      <c r="O673" s="116">
        <v>0</v>
      </c>
      <c r="P673" s="117">
        <f t="shared" si="21"/>
        <v>1.9</v>
      </c>
    </row>
    <row r="674" ht="14.5" spans="1:16">
      <c r="A674" s="104">
        <v>202203</v>
      </c>
      <c r="B674" s="62" t="s">
        <v>325</v>
      </c>
      <c r="C674" s="105" t="s">
        <v>619</v>
      </c>
      <c r="D674" s="105" t="s">
        <v>587</v>
      </c>
      <c r="E674" s="105" t="s">
        <v>1093</v>
      </c>
      <c r="F674" s="105" t="s">
        <v>1027</v>
      </c>
      <c r="G674" s="106" t="s">
        <v>1094</v>
      </c>
      <c r="H674" s="105" t="s">
        <v>1018</v>
      </c>
      <c r="I674" s="105" t="s">
        <v>591</v>
      </c>
      <c r="J674" s="116">
        <v>1900</v>
      </c>
      <c r="K674" s="116">
        <v>6942.33</v>
      </c>
      <c r="L674" s="116">
        <v>316.64</v>
      </c>
      <c r="M674" s="116">
        <v>84.39</v>
      </c>
      <c r="N674" s="116">
        <v>3.8</v>
      </c>
      <c r="O674" s="116">
        <v>0</v>
      </c>
      <c r="P674" s="117">
        <f t="shared" si="21"/>
        <v>1.9</v>
      </c>
    </row>
    <row r="675" ht="14.5" spans="1:16">
      <c r="A675" s="104">
        <v>202203</v>
      </c>
      <c r="B675" s="62" t="s">
        <v>1095</v>
      </c>
      <c r="C675" s="105" t="s">
        <v>619</v>
      </c>
      <c r="D675" s="105" t="s">
        <v>587</v>
      </c>
      <c r="E675" s="105" t="s">
        <v>1096</v>
      </c>
      <c r="F675" s="105" t="s">
        <v>1027</v>
      </c>
      <c r="G675" s="106" t="s">
        <v>1097</v>
      </c>
      <c r="H675" s="105" t="s">
        <v>1018</v>
      </c>
      <c r="I675" s="105">
        <v>0</v>
      </c>
      <c r="J675" s="116">
        <v>1900</v>
      </c>
      <c r="K675" s="116">
        <v>5360.42</v>
      </c>
      <c r="L675" s="116">
        <v>316.64</v>
      </c>
      <c r="M675" s="116">
        <v>84.39</v>
      </c>
      <c r="N675" s="116">
        <v>3.8</v>
      </c>
      <c r="O675" s="116">
        <v>0</v>
      </c>
      <c r="P675" s="117">
        <f t="shared" si="21"/>
        <v>1.9</v>
      </c>
    </row>
    <row r="676" ht="14.5" spans="1:16">
      <c r="A676" s="104">
        <v>202203</v>
      </c>
      <c r="B676" s="25" t="s">
        <v>347</v>
      </c>
      <c r="C676" s="105" t="s">
        <v>619</v>
      </c>
      <c r="D676" s="105" t="s">
        <v>587</v>
      </c>
      <c r="E676" s="105" t="s">
        <v>1098</v>
      </c>
      <c r="F676" s="105" t="s">
        <v>1020</v>
      </c>
      <c r="G676" s="106" t="s">
        <v>1099</v>
      </c>
      <c r="H676" s="105" t="s">
        <v>1018</v>
      </c>
      <c r="I676" s="105" t="s">
        <v>591</v>
      </c>
      <c r="J676" s="116">
        <v>1900</v>
      </c>
      <c r="K676" s="116">
        <v>4856.18</v>
      </c>
      <c r="L676" s="116">
        <v>316.64</v>
      </c>
      <c r="M676" s="116">
        <v>84.39</v>
      </c>
      <c r="N676" s="116">
        <v>3.8</v>
      </c>
      <c r="O676" s="116">
        <v>0</v>
      </c>
      <c r="P676" s="117">
        <f t="shared" si="21"/>
        <v>1.9</v>
      </c>
    </row>
    <row r="677" ht="14.5" spans="1:16">
      <c r="A677" s="104">
        <v>202203</v>
      </c>
      <c r="B677" s="60" t="s">
        <v>338</v>
      </c>
      <c r="C677" s="105" t="s">
        <v>619</v>
      </c>
      <c r="D677" s="105" t="s">
        <v>587</v>
      </c>
      <c r="E677" s="105" t="s">
        <v>1100</v>
      </c>
      <c r="F677" s="105" t="s">
        <v>1020</v>
      </c>
      <c r="G677" s="106" t="s">
        <v>1101</v>
      </c>
      <c r="H677" s="105" t="s">
        <v>1018</v>
      </c>
      <c r="I677" s="105" t="s">
        <v>591</v>
      </c>
      <c r="J677" s="116">
        <v>1900</v>
      </c>
      <c r="K677" s="116">
        <v>3991.76</v>
      </c>
      <c r="L677" s="116">
        <v>316.64</v>
      </c>
      <c r="M677" s="116">
        <v>84.39</v>
      </c>
      <c r="N677" s="116">
        <v>3.8</v>
      </c>
      <c r="O677" s="116">
        <v>0</v>
      </c>
      <c r="P677" s="117">
        <f t="shared" si="21"/>
        <v>1.9</v>
      </c>
    </row>
    <row r="678" ht="14.5" spans="1:16">
      <c r="A678" s="104">
        <v>202203</v>
      </c>
      <c r="B678" s="62" t="s">
        <v>1102</v>
      </c>
      <c r="C678" s="105" t="s">
        <v>619</v>
      </c>
      <c r="D678" s="105" t="s">
        <v>587</v>
      </c>
      <c r="E678" s="105" t="s">
        <v>1103</v>
      </c>
      <c r="F678" s="105" t="s">
        <v>1020</v>
      </c>
      <c r="G678" s="106" t="s">
        <v>831</v>
      </c>
      <c r="H678" s="105" t="s">
        <v>1018</v>
      </c>
      <c r="I678" s="105" t="s">
        <v>591</v>
      </c>
      <c r="J678" s="116">
        <v>1900</v>
      </c>
      <c r="K678" s="116">
        <v>4418.6</v>
      </c>
      <c r="L678" s="116">
        <v>316.64</v>
      </c>
      <c r="M678" s="116">
        <v>84.39</v>
      </c>
      <c r="N678" s="116">
        <v>3.8</v>
      </c>
      <c r="O678" s="116">
        <v>0</v>
      </c>
      <c r="P678" s="117">
        <f t="shared" si="21"/>
        <v>1.9</v>
      </c>
    </row>
    <row r="679" ht="14.5" spans="1:16">
      <c r="A679" s="104">
        <v>202203</v>
      </c>
      <c r="B679" s="25" t="s">
        <v>210</v>
      </c>
      <c r="C679" s="105" t="s">
        <v>619</v>
      </c>
      <c r="D679" s="105" t="s">
        <v>587</v>
      </c>
      <c r="E679" s="105" t="s">
        <v>1104</v>
      </c>
      <c r="F679" s="105" t="s">
        <v>1020</v>
      </c>
      <c r="G679" s="106" t="s">
        <v>1105</v>
      </c>
      <c r="H679" s="105" t="s">
        <v>1018</v>
      </c>
      <c r="I679" s="105" t="s">
        <v>591</v>
      </c>
      <c r="J679" s="116">
        <v>1900</v>
      </c>
      <c r="K679" s="116">
        <v>3470</v>
      </c>
      <c r="L679" s="116">
        <v>316.64</v>
      </c>
      <c r="M679" s="116">
        <v>84.39</v>
      </c>
      <c r="N679" s="116">
        <v>3.8</v>
      </c>
      <c r="O679" s="116">
        <v>0</v>
      </c>
      <c r="P679" s="117">
        <f t="shared" si="21"/>
        <v>1.9</v>
      </c>
    </row>
    <row r="680" ht="14.5" spans="1:16">
      <c r="A680" s="104">
        <v>202203</v>
      </c>
      <c r="B680" s="25" t="s">
        <v>309</v>
      </c>
      <c r="C680" s="105" t="s">
        <v>619</v>
      </c>
      <c r="D680" s="105" t="s">
        <v>587</v>
      </c>
      <c r="E680" s="105" t="s">
        <v>1106</v>
      </c>
      <c r="F680" s="105" t="s">
        <v>1020</v>
      </c>
      <c r="G680" s="106" t="s">
        <v>1107</v>
      </c>
      <c r="H680" s="105" t="s">
        <v>1018</v>
      </c>
      <c r="I680" s="105" t="s">
        <v>591</v>
      </c>
      <c r="J680" s="116">
        <v>1900</v>
      </c>
      <c r="K680" s="116">
        <v>3955.04</v>
      </c>
      <c r="L680" s="116">
        <v>316.64</v>
      </c>
      <c r="M680" s="116">
        <v>84.39</v>
      </c>
      <c r="N680" s="116">
        <v>3.8</v>
      </c>
      <c r="O680" s="116">
        <v>0</v>
      </c>
      <c r="P680" s="117">
        <f t="shared" si="21"/>
        <v>1.9</v>
      </c>
    </row>
    <row r="681" ht="14.5" spans="1:16">
      <c r="A681" s="104">
        <v>202203</v>
      </c>
      <c r="B681" s="25" t="s">
        <v>205</v>
      </c>
      <c r="C681" s="105" t="s">
        <v>619</v>
      </c>
      <c r="D681" s="105" t="s">
        <v>587</v>
      </c>
      <c r="E681" s="105" t="s">
        <v>1108</v>
      </c>
      <c r="F681" s="105" t="s">
        <v>1039</v>
      </c>
      <c r="G681" s="106" t="s">
        <v>1109</v>
      </c>
      <c r="H681" s="105" t="s">
        <v>1018</v>
      </c>
      <c r="I681" s="105">
        <v>0</v>
      </c>
      <c r="J681" s="116">
        <v>1900</v>
      </c>
      <c r="K681" s="116">
        <v>5590.04</v>
      </c>
      <c r="L681" s="116">
        <v>316.64</v>
      </c>
      <c r="M681" s="116">
        <v>84.39</v>
      </c>
      <c r="N681" s="116">
        <v>3.8</v>
      </c>
      <c r="O681" s="116">
        <v>0</v>
      </c>
      <c r="P681" s="117">
        <f t="shared" si="21"/>
        <v>1.9</v>
      </c>
    </row>
    <row r="682" ht="14.5" spans="1:16">
      <c r="A682" s="104">
        <v>202203</v>
      </c>
      <c r="B682" s="128" t="s">
        <v>387</v>
      </c>
      <c r="C682" s="105" t="s">
        <v>619</v>
      </c>
      <c r="D682" s="105" t="s">
        <v>587</v>
      </c>
      <c r="E682" s="105" t="s">
        <v>1110</v>
      </c>
      <c r="F682" s="105" t="s">
        <v>1039</v>
      </c>
      <c r="G682" s="106" t="s">
        <v>1111</v>
      </c>
      <c r="H682" s="105" t="s">
        <v>1018</v>
      </c>
      <c r="I682" s="105" t="s">
        <v>591</v>
      </c>
      <c r="J682" s="116">
        <v>1900</v>
      </c>
      <c r="K682" s="116">
        <v>5895.27</v>
      </c>
      <c r="L682" s="116">
        <v>316.64</v>
      </c>
      <c r="M682" s="116">
        <v>84.39</v>
      </c>
      <c r="N682" s="116">
        <v>3.8</v>
      </c>
      <c r="O682" s="116">
        <v>0</v>
      </c>
      <c r="P682" s="117">
        <f t="shared" si="21"/>
        <v>1.9</v>
      </c>
    </row>
    <row r="683" ht="14.5" spans="1:16">
      <c r="A683" s="104">
        <v>202203</v>
      </c>
      <c r="B683" s="25" t="s">
        <v>1112</v>
      </c>
      <c r="C683" s="105" t="s">
        <v>619</v>
      </c>
      <c r="D683" s="105" t="s">
        <v>587</v>
      </c>
      <c r="E683" s="105" t="s">
        <v>1113</v>
      </c>
      <c r="F683" s="105" t="s">
        <v>1027</v>
      </c>
      <c r="G683" s="106" t="s">
        <v>1114</v>
      </c>
      <c r="H683" s="105" t="s">
        <v>1018</v>
      </c>
      <c r="I683" s="105" t="s">
        <v>591</v>
      </c>
      <c r="J683" s="116">
        <v>1900</v>
      </c>
      <c r="K683" s="116">
        <v>5455.32</v>
      </c>
      <c r="L683" s="116">
        <v>316.64</v>
      </c>
      <c r="M683" s="116">
        <v>84.39</v>
      </c>
      <c r="N683" s="116">
        <v>3.8</v>
      </c>
      <c r="O683" s="116">
        <v>0</v>
      </c>
      <c r="P683" s="117">
        <f t="shared" si="21"/>
        <v>1.9</v>
      </c>
    </row>
    <row r="684" ht="14.5" spans="1:16">
      <c r="A684" s="104">
        <v>202203</v>
      </c>
      <c r="B684" s="62" t="s">
        <v>212</v>
      </c>
      <c r="C684" s="105" t="s">
        <v>619</v>
      </c>
      <c r="D684" s="105" t="s">
        <v>587</v>
      </c>
      <c r="E684" s="105" t="s">
        <v>1115</v>
      </c>
      <c r="F684" s="105" t="s">
        <v>1067</v>
      </c>
      <c r="G684" s="106" t="s">
        <v>1116</v>
      </c>
      <c r="H684" s="105" t="s">
        <v>1018</v>
      </c>
      <c r="I684" s="105">
        <v>0</v>
      </c>
      <c r="J684" s="116">
        <v>1900</v>
      </c>
      <c r="K684" s="116">
        <v>4515.82</v>
      </c>
      <c r="L684" s="116">
        <v>316.64</v>
      </c>
      <c r="M684" s="116">
        <v>84.39</v>
      </c>
      <c r="N684" s="116">
        <v>3.8</v>
      </c>
      <c r="O684" s="116">
        <v>0</v>
      </c>
      <c r="P684" s="117">
        <f t="shared" si="21"/>
        <v>1.9</v>
      </c>
    </row>
    <row r="685" ht="14.5" spans="1:16">
      <c r="A685" s="104">
        <v>202203</v>
      </c>
      <c r="B685" s="62" t="s">
        <v>209</v>
      </c>
      <c r="C685" s="105" t="s">
        <v>619</v>
      </c>
      <c r="D685" s="105" t="s">
        <v>587</v>
      </c>
      <c r="E685" s="105" t="s">
        <v>1117</v>
      </c>
      <c r="F685" s="105" t="s">
        <v>1020</v>
      </c>
      <c r="G685" s="106" t="s">
        <v>1118</v>
      </c>
      <c r="H685" s="105" t="s">
        <v>1018</v>
      </c>
      <c r="I685" s="105" t="s">
        <v>591</v>
      </c>
      <c r="J685" s="116">
        <v>1900</v>
      </c>
      <c r="K685" s="116">
        <v>3997.41</v>
      </c>
      <c r="L685" s="116">
        <v>316.64</v>
      </c>
      <c r="M685" s="116">
        <v>84.39</v>
      </c>
      <c r="N685" s="116">
        <v>3.8</v>
      </c>
      <c r="O685" s="116">
        <v>0</v>
      </c>
      <c r="P685" s="117">
        <f t="shared" si="21"/>
        <v>1.9</v>
      </c>
    </row>
    <row r="686" ht="14.5" spans="1:16">
      <c r="A686" s="104">
        <v>202203</v>
      </c>
      <c r="B686" s="62" t="s">
        <v>1119</v>
      </c>
      <c r="C686" s="105" t="s">
        <v>619</v>
      </c>
      <c r="D686" s="105" t="s">
        <v>587</v>
      </c>
      <c r="E686" s="105" t="s">
        <v>1120</v>
      </c>
      <c r="F686" s="105" t="s">
        <v>1039</v>
      </c>
      <c r="G686" s="106" t="s">
        <v>877</v>
      </c>
      <c r="H686" s="105" t="s">
        <v>1018</v>
      </c>
      <c r="I686" s="105" t="s">
        <v>591</v>
      </c>
      <c r="J686" s="116">
        <v>1900</v>
      </c>
      <c r="K686" s="116">
        <v>5565.53</v>
      </c>
      <c r="L686" s="116">
        <v>316.64</v>
      </c>
      <c r="M686" s="116">
        <v>84.39</v>
      </c>
      <c r="N686" s="116">
        <v>3.8</v>
      </c>
      <c r="O686" s="116">
        <v>0</v>
      </c>
      <c r="P686" s="117">
        <f t="shared" si="21"/>
        <v>1.9</v>
      </c>
    </row>
    <row r="687" ht="14.5" spans="1:16">
      <c r="A687" s="104">
        <v>202203</v>
      </c>
      <c r="B687" s="62" t="s">
        <v>1121</v>
      </c>
      <c r="C687" s="105" t="s">
        <v>619</v>
      </c>
      <c r="D687" s="105" t="s">
        <v>587</v>
      </c>
      <c r="E687" s="105" t="s">
        <v>1122</v>
      </c>
      <c r="F687" s="105" t="s">
        <v>1027</v>
      </c>
      <c r="G687" s="106" t="s">
        <v>1123</v>
      </c>
      <c r="H687" s="105" t="s">
        <v>1018</v>
      </c>
      <c r="I687" s="105" t="s">
        <v>1165</v>
      </c>
      <c r="J687" s="116">
        <v>1900</v>
      </c>
      <c r="K687" s="116">
        <v>1134.28</v>
      </c>
      <c r="L687" s="116">
        <v>0</v>
      </c>
      <c r="M687" s="116">
        <v>0</v>
      </c>
      <c r="N687" s="116">
        <v>0</v>
      </c>
      <c r="O687" s="116">
        <v>0</v>
      </c>
      <c r="P687" s="117">
        <v>0</v>
      </c>
    </row>
    <row r="688" ht="14.5" spans="1:16">
      <c r="A688" s="104">
        <v>202203</v>
      </c>
      <c r="B688" s="62" t="s">
        <v>245</v>
      </c>
      <c r="C688" s="105" t="s">
        <v>619</v>
      </c>
      <c r="D688" s="105" t="s">
        <v>587</v>
      </c>
      <c r="E688" s="105" t="s">
        <v>1124</v>
      </c>
      <c r="F688" s="105" t="s">
        <v>1027</v>
      </c>
      <c r="G688" s="106" t="s">
        <v>1125</v>
      </c>
      <c r="H688" s="105" t="s">
        <v>1018</v>
      </c>
      <c r="I688" s="105" t="s">
        <v>591</v>
      </c>
      <c r="J688" s="116">
        <v>1900</v>
      </c>
      <c r="K688" s="116">
        <v>5135.34</v>
      </c>
      <c r="L688" s="116">
        <v>316.64</v>
      </c>
      <c r="M688" s="116">
        <v>84.39</v>
      </c>
      <c r="N688" s="116">
        <v>3.8</v>
      </c>
      <c r="O688" s="116">
        <v>0</v>
      </c>
      <c r="P688" s="117">
        <f t="shared" ref="P688:P709" si="22">1900*0.1%</f>
        <v>1.9</v>
      </c>
    </row>
    <row r="689" ht="14.5" spans="1:16">
      <c r="A689" s="104">
        <v>202203</v>
      </c>
      <c r="B689" s="62" t="s">
        <v>336</v>
      </c>
      <c r="C689" s="105" t="s">
        <v>619</v>
      </c>
      <c r="D689" s="105" t="s">
        <v>587</v>
      </c>
      <c r="E689" s="105" t="s">
        <v>1126</v>
      </c>
      <c r="F689" s="105" t="s">
        <v>1027</v>
      </c>
      <c r="G689" s="106" t="s">
        <v>1127</v>
      </c>
      <c r="H689" s="105" t="s">
        <v>1018</v>
      </c>
      <c r="I689" s="105" t="s">
        <v>591</v>
      </c>
      <c r="J689" s="116">
        <v>1900</v>
      </c>
      <c r="K689" s="116">
        <v>6236.63</v>
      </c>
      <c r="L689" s="116">
        <v>316.64</v>
      </c>
      <c r="M689" s="116">
        <v>84.39</v>
      </c>
      <c r="N689" s="116">
        <v>3.8</v>
      </c>
      <c r="O689" s="116">
        <v>0</v>
      </c>
      <c r="P689" s="117">
        <f t="shared" si="22"/>
        <v>1.9</v>
      </c>
    </row>
    <row r="690" ht="14.5" spans="1:16">
      <c r="A690" s="104">
        <v>202203</v>
      </c>
      <c r="B690" s="62" t="s">
        <v>358</v>
      </c>
      <c r="C690" s="105" t="s">
        <v>619</v>
      </c>
      <c r="D690" s="105" t="s">
        <v>587</v>
      </c>
      <c r="E690" s="105" t="s">
        <v>1128</v>
      </c>
      <c r="F690" s="105" t="s">
        <v>1027</v>
      </c>
      <c r="G690" s="106" t="s">
        <v>934</v>
      </c>
      <c r="H690" s="105" t="s">
        <v>1018</v>
      </c>
      <c r="I690" s="105" t="s">
        <v>591</v>
      </c>
      <c r="J690" s="116">
        <v>1900</v>
      </c>
      <c r="K690" s="116">
        <v>6987.33</v>
      </c>
      <c r="L690" s="116">
        <v>316.64</v>
      </c>
      <c r="M690" s="116">
        <v>84.39</v>
      </c>
      <c r="N690" s="116">
        <v>3.8</v>
      </c>
      <c r="O690" s="116">
        <v>0</v>
      </c>
      <c r="P690" s="117">
        <f t="shared" si="22"/>
        <v>1.9</v>
      </c>
    </row>
    <row r="691" ht="14.5" spans="1:16">
      <c r="A691" s="104">
        <v>202203</v>
      </c>
      <c r="B691" s="62" t="s">
        <v>220</v>
      </c>
      <c r="C691" s="105" t="s">
        <v>619</v>
      </c>
      <c r="D691" s="105" t="s">
        <v>587</v>
      </c>
      <c r="E691" s="105" t="s">
        <v>1129</v>
      </c>
      <c r="F691" s="105" t="s">
        <v>1027</v>
      </c>
      <c r="G691" s="106" t="s">
        <v>1130</v>
      </c>
      <c r="H691" s="105" t="s">
        <v>1018</v>
      </c>
      <c r="I691" s="105" t="s">
        <v>591</v>
      </c>
      <c r="J691" s="116">
        <v>1900</v>
      </c>
      <c r="K691" s="116">
        <v>6433.7</v>
      </c>
      <c r="L691" s="116">
        <v>316.64</v>
      </c>
      <c r="M691" s="116">
        <v>84.39</v>
      </c>
      <c r="N691" s="116">
        <v>3.8</v>
      </c>
      <c r="O691" s="116">
        <v>0</v>
      </c>
      <c r="P691" s="117">
        <f t="shared" si="22"/>
        <v>1.9</v>
      </c>
    </row>
    <row r="692" ht="14.5" spans="1:16">
      <c r="A692" s="104">
        <v>202203</v>
      </c>
      <c r="B692" s="62" t="s">
        <v>454</v>
      </c>
      <c r="C692" s="105" t="s">
        <v>619</v>
      </c>
      <c r="D692" s="105" t="s">
        <v>587</v>
      </c>
      <c r="E692" s="105" t="s">
        <v>1131</v>
      </c>
      <c r="F692" s="105" t="s">
        <v>1027</v>
      </c>
      <c r="G692" s="106" t="s">
        <v>1130</v>
      </c>
      <c r="H692" s="105" t="s">
        <v>1018</v>
      </c>
      <c r="I692" s="105" t="s">
        <v>591</v>
      </c>
      <c r="J692" s="116">
        <v>1900</v>
      </c>
      <c r="K692" s="116">
        <v>6809.05</v>
      </c>
      <c r="L692" s="116">
        <v>316.64</v>
      </c>
      <c r="M692" s="116">
        <v>84.39</v>
      </c>
      <c r="N692" s="116">
        <v>3.8</v>
      </c>
      <c r="O692" s="116">
        <v>0</v>
      </c>
      <c r="P692" s="117">
        <f t="shared" si="22"/>
        <v>1.9</v>
      </c>
    </row>
    <row r="693" ht="14.5" spans="1:16">
      <c r="A693" s="104">
        <v>202203</v>
      </c>
      <c r="B693" s="62" t="s">
        <v>349</v>
      </c>
      <c r="C693" s="105" t="s">
        <v>619</v>
      </c>
      <c r="D693" s="105" t="s">
        <v>587</v>
      </c>
      <c r="E693" s="105" t="s">
        <v>1132</v>
      </c>
      <c r="F693" s="105" t="s">
        <v>1039</v>
      </c>
      <c r="G693" s="106" t="s">
        <v>1133</v>
      </c>
      <c r="H693" s="105" t="s">
        <v>1018</v>
      </c>
      <c r="I693" s="105" t="s">
        <v>591</v>
      </c>
      <c r="J693" s="116">
        <v>1900</v>
      </c>
      <c r="K693" s="116">
        <v>5754.03</v>
      </c>
      <c r="L693" s="116">
        <v>316.64</v>
      </c>
      <c r="M693" s="116">
        <v>84.39</v>
      </c>
      <c r="N693" s="116">
        <v>3.8</v>
      </c>
      <c r="O693" s="116">
        <v>0</v>
      </c>
      <c r="P693" s="117">
        <f t="shared" si="22"/>
        <v>1.9</v>
      </c>
    </row>
    <row r="694" ht="14.5" spans="1:16">
      <c r="A694" s="104">
        <v>202203</v>
      </c>
      <c r="B694" s="62" t="s">
        <v>255</v>
      </c>
      <c r="C694" s="105" t="s">
        <v>619</v>
      </c>
      <c r="D694" s="105" t="s">
        <v>587</v>
      </c>
      <c r="E694" s="105" t="s">
        <v>1134</v>
      </c>
      <c r="F694" s="105" t="s">
        <v>1027</v>
      </c>
      <c r="G694" s="106" t="s">
        <v>976</v>
      </c>
      <c r="H694" s="105" t="s">
        <v>1018</v>
      </c>
      <c r="I694" s="105" t="s">
        <v>591</v>
      </c>
      <c r="J694" s="116">
        <v>1900</v>
      </c>
      <c r="K694" s="116">
        <v>5583.83</v>
      </c>
      <c r="L694" s="116">
        <v>316.64</v>
      </c>
      <c r="M694" s="116">
        <v>84.39</v>
      </c>
      <c r="N694" s="116">
        <v>3.8</v>
      </c>
      <c r="O694" s="116">
        <v>0</v>
      </c>
      <c r="P694" s="117">
        <f t="shared" si="22"/>
        <v>1.9</v>
      </c>
    </row>
    <row r="695" ht="14.5" spans="1:16">
      <c r="A695" s="104">
        <v>202203</v>
      </c>
      <c r="B695" s="62" t="s">
        <v>314</v>
      </c>
      <c r="C695" s="105" t="s">
        <v>619</v>
      </c>
      <c r="D695" s="105" t="s">
        <v>587</v>
      </c>
      <c r="E695" s="105" t="s">
        <v>1135</v>
      </c>
      <c r="F695" s="105" t="s">
        <v>1027</v>
      </c>
      <c r="G695" s="106" t="s">
        <v>1136</v>
      </c>
      <c r="H695" s="105" t="s">
        <v>1018</v>
      </c>
      <c r="I695" s="105" t="s">
        <v>591</v>
      </c>
      <c r="J695" s="116">
        <v>1900</v>
      </c>
      <c r="K695" s="116">
        <v>6440.13</v>
      </c>
      <c r="L695" s="116">
        <v>316.64</v>
      </c>
      <c r="M695" s="116">
        <v>84.39</v>
      </c>
      <c r="N695" s="116">
        <v>3.8</v>
      </c>
      <c r="O695" s="116">
        <v>0</v>
      </c>
      <c r="P695" s="117">
        <f t="shared" si="22"/>
        <v>1.9</v>
      </c>
    </row>
    <row r="696" ht="14.5" spans="1:16">
      <c r="A696" s="104">
        <v>202203</v>
      </c>
      <c r="B696" s="62" t="s">
        <v>266</v>
      </c>
      <c r="C696" s="105" t="s">
        <v>619</v>
      </c>
      <c r="D696" s="105" t="s">
        <v>587</v>
      </c>
      <c r="E696" s="105" t="s">
        <v>1137</v>
      </c>
      <c r="F696" s="105" t="s">
        <v>1027</v>
      </c>
      <c r="G696" s="106" t="s">
        <v>1138</v>
      </c>
      <c r="H696" s="105" t="s">
        <v>1018</v>
      </c>
      <c r="I696" s="105" t="s">
        <v>591</v>
      </c>
      <c r="J696" s="116">
        <v>1900</v>
      </c>
      <c r="K696" s="116">
        <v>6723.1</v>
      </c>
      <c r="L696" s="116">
        <v>316.64</v>
      </c>
      <c r="M696" s="116">
        <v>84.39</v>
      </c>
      <c r="N696" s="116">
        <v>3.8</v>
      </c>
      <c r="O696" s="116">
        <v>0</v>
      </c>
      <c r="P696" s="117">
        <f t="shared" si="22"/>
        <v>1.9</v>
      </c>
    </row>
    <row r="697" ht="14.5" spans="1:16">
      <c r="A697" s="104">
        <v>202203</v>
      </c>
      <c r="B697" s="62" t="s">
        <v>272</v>
      </c>
      <c r="C697" s="105" t="s">
        <v>619</v>
      </c>
      <c r="D697" s="105" t="s">
        <v>587</v>
      </c>
      <c r="E697" s="105" t="s">
        <v>1139</v>
      </c>
      <c r="F697" s="105" t="s">
        <v>1027</v>
      </c>
      <c r="G697" s="106" t="s">
        <v>1138</v>
      </c>
      <c r="H697" s="105" t="s">
        <v>1018</v>
      </c>
      <c r="I697" s="105" t="s">
        <v>591</v>
      </c>
      <c r="J697" s="116">
        <v>1900</v>
      </c>
      <c r="K697" s="116">
        <v>7240.62</v>
      </c>
      <c r="L697" s="116">
        <v>316.64</v>
      </c>
      <c r="M697" s="116">
        <v>84.39</v>
      </c>
      <c r="N697" s="116">
        <v>3.8</v>
      </c>
      <c r="O697" s="116">
        <v>0</v>
      </c>
      <c r="P697" s="117">
        <f t="shared" si="22"/>
        <v>1.9</v>
      </c>
    </row>
    <row r="698" ht="14.5" spans="1:16">
      <c r="A698" s="104">
        <v>202203</v>
      </c>
      <c r="B698" s="62" t="s">
        <v>410</v>
      </c>
      <c r="C698" s="105" t="s">
        <v>619</v>
      </c>
      <c r="D698" s="105" t="s">
        <v>587</v>
      </c>
      <c r="E698" s="105" t="s">
        <v>1140</v>
      </c>
      <c r="F698" s="105" t="s">
        <v>1027</v>
      </c>
      <c r="G698" s="106" t="s">
        <v>1141</v>
      </c>
      <c r="H698" s="105" t="s">
        <v>1018</v>
      </c>
      <c r="I698" s="105" t="s">
        <v>591</v>
      </c>
      <c r="J698" s="116">
        <v>1900</v>
      </c>
      <c r="K698" s="116">
        <v>5397.63</v>
      </c>
      <c r="L698" s="116">
        <v>316.64</v>
      </c>
      <c r="M698" s="116">
        <v>84.39</v>
      </c>
      <c r="N698" s="116">
        <v>3.8</v>
      </c>
      <c r="O698" s="116">
        <v>0</v>
      </c>
      <c r="P698" s="117">
        <f t="shared" si="22"/>
        <v>1.9</v>
      </c>
    </row>
    <row r="699" ht="14.5" spans="1:16">
      <c r="A699" s="104">
        <v>202203</v>
      </c>
      <c r="B699" s="62" t="s">
        <v>431</v>
      </c>
      <c r="C699" s="105" t="s">
        <v>619</v>
      </c>
      <c r="D699" s="105" t="s">
        <v>587</v>
      </c>
      <c r="E699" s="105" t="s">
        <v>1142</v>
      </c>
      <c r="F699" s="105" t="s">
        <v>1027</v>
      </c>
      <c r="G699" s="106" t="s">
        <v>1143</v>
      </c>
      <c r="H699" s="105" t="s">
        <v>1018</v>
      </c>
      <c r="I699" s="105" t="s">
        <v>591</v>
      </c>
      <c r="J699" s="116">
        <v>1900</v>
      </c>
      <c r="K699" s="116">
        <v>5678.41</v>
      </c>
      <c r="L699" s="116">
        <v>316.64</v>
      </c>
      <c r="M699" s="116">
        <v>84.39</v>
      </c>
      <c r="N699" s="116">
        <v>3.8</v>
      </c>
      <c r="O699" s="116">
        <v>0</v>
      </c>
      <c r="P699" s="117">
        <f t="shared" si="22"/>
        <v>1.9</v>
      </c>
    </row>
    <row r="700" ht="14.5" spans="1:16">
      <c r="A700" s="104">
        <v>202203</v>
      </c>
      <c r="B700" s="62" t="s">
        <v>354</v>
      </c>
      <c r="C700" s="105" t="s">
        <v>619</v>
      </c>
      <c r="D700" s="105" t="s">
        <v>587</v>
      </c>
      <c r="E700" s="105" t="s">
        <v>1144</v>
      </c>
      <c r="F700" s="105" t="s">
        <v>1027</v>
      </c>
      <c r="G700" s="106" t="s">
        <v>1143</v>
      </c>
      <c r="H700" s="105" t="s">
        <v>1018</v>
      </c>
      <c r="I700" s="105" t="s">
        <v>591</v>
      </c>
      <c r="J700" s="116">
        <v>1900</v>
      </c>
      <c r="K700" s="116">
        <v>6315.03</v>
      </c>
      <c r="L700" s="116">
        <v>316.64</v>
      </c>
      <c r="M700" s="116">
        <v>84.39</v>
      </c>
      <c r="N700" s="116">
        <v>3.8</v>
      </c>
      <c r="O700" s="116">
        <v>0</v>
      </c>
      <c r="P700" s="117">
        <f t="shared" si="22"/>
        <v>1.9</v>
      </c>
    </row>
    <row r="701" ht="14.5" spans="1:16">
      <c r="A701" s="104">
        <v>202203</v>
      </c>
      <c r="B701" s="62" t="s">
        <v>215</v>
      </c>
      <c r="C701" s="105" t="s">
        <v>619</v>
      </c>
      <c r="D701" s="105" t="s">
        <v>587</v>
      </c>
      <c r="E701" s="105" t="s">
        <v>1148</v>
      </c>
      <c r="F701" s="105" t="s">
        <v>1039</v>
      </c>
      <c r="G701" s="106" t="s">
        <v>1149</v>
      </c>
      <c r="H701" s="105" t="s">
        <v>623</v>
      </c>
      <c r="I701" s="105" t="s">
        <v>591</v>
      </c>
      <c r="J701" s="116">
        <v>1900</v>
      </c>
      <c r="K701" s="116">
        <v>5017.98</v>
      </c>
      <c r="L701" s="116">
        <v>316.64</v>
      </c>
      <c r="M701" s="116">
        <v>84.39</v>
      </c>
      <c r="N701" s="116">
        <v>3.8</v>
      </c>
      <c r="O701" s="116">
        <v>0</v>
      </c>
      <c r="P701" s="117">
        <f t="shared" si="22"/>
        <v>1.9</v>
      </c>
    </row>
    <row r="702" ht="14.5" spans="1:16">
      <c r="A702" s="104">
        <v>202203</v>
      </c>
      <c r="B702" s="62" t="s">
        <v>282</v>
      </c>
      <c r="C702" s="105" t="s">
        <v>619</v>
      </c>
      <c r="D702" s="105" t="s">
        <v>587</v>
      </c>
      <c r="E702" s="105" t="s">
        <v>1150</v>
      </c>
      <c r="F702" s="105" t="s">
        <v>1039</v>
      </c>
      <c r="G702" s="106" t="s">
        <v>1151</v>
      </c>
      <c r="H702" s="105" t="s">
        <v>623</v>
      </c>
      <c r="I702" s="105" t="s">
        <v>591</v>
      </c>
      <c r="J702" s="116">
        <v>1900</v>
      </c>
      <c r="K702" s="116">
        <v>5715.09</v>
      </c>
      <c r="L702" s="116">
        <v>316.64</v>
      </c>
      <c r="M702" s="116">
        <v>84.39</v>
      </c>
      <c r="N702" s="116">
        <v>3.8</v>
      </c>
      <c r="O702" s="116">
        <v>0</v>
      </c>
      <c r="P702" s="117">
        <f t="shared" si="22"/>
        <v>1.9</v>
      </c>
    </row>
    <row r="703" ht="14.5" spans="1:16">
      <c r="A703" s="104">
        <v>202203</v>
      </c>
      <c r="B703" s="62" t="s">
        <v>444</v>
      </c>
      <c r="C703" s="105" t="s">
        <v>619</v>
      </c>
      <c r="D703" s="105" t="s">
        <v>587</v>
      </c>
      <c r="E703" s="105" t="s">
        <v>1152</v>
      </c>
      <c r="F703" s="105" t="s">
        <v>1039</v>
      </c>
      <c r="G703" s="106" t="s">
        <v>871</v>
      </c>
      <c r="H703" s="105" t="s">
        <v>623</v>
      </c>
      <c r="I703" s="105" t="s">
        <v>591</v>
      </c>
      <c r="J703" s="116">
        <v>1900</v>
      </c>
      <c r="K703" s="116">
        <v>4867.36</v>
      </c>
      <c r="L703" s="116">
        <v>316.64</v>
      </c>
      <c r="M703" s="116">
        <v>84.39</v>
      </c>
      <c r="N703" s="116">
        <v>3.8</v>
      </c>
      <c r="O703" s="116">
        <v>0</v>
      </c>
      <c r="P703" s="117">
        <f t="shared" si="22"/>
        <v>1.9</v>
      </c>
    </row>
    <row r="704" ht="14.5" spans="1:16">
      <c r="A704" s="104">
        <v>202203</v>
      </c>
      <c r="B704" s="60" t="s">
        <v>433</v>
      </c>
      <c r="C704" s="105" t="s">
        <v>619</v>
      </c>
      <c r="D704" s="105" t="s">
        <v>587</v>
      </c>
      <c r="E704" s="105" t="s">
        <v>885</v>
      </c>
      <c r="F704" s="105" t="s">
        <v>886</v>
      </c>
      <c r="G704" s="106" t="s">
        <v>887</v>
      </c>
      <c r="H704" s="105" t="s">
        <v>1018</v>
      </c>
      <c r="I704" s="105" t="s">
        <v>591</v>
      </c>
      <c r="J704" s="116">
        <v>1900</v>
      </c>
      <c r="K704" s="116">
        <v>5255.57</v>
      </c>
      <c r="L704" s="116">
        <v>316.64</v>
      </c>
      <c r="M704" s="116">
        <v>84.39</v>
      </c>
      <c r="N704" s="116">
        <v>3.8</v>
      </c>
      <c r="O704" s="116">
        <v>0</v>
      </c>
      <c r="P704" s="117">
        <f t="shared" si="22"/>
        <v>1.9</v>
      </c>
    </row>
    <row r="705" ht="14.5" spans="1:16">
      <c r="A705" s="104">
        <v>202204</v>
      </c>
      <c r="B705" s="25" t="s">
        <v>569</v>
      </c>
      <c r="C705" s="105" t="s">
        <v>570</v>
      </c>
      <c r="D705" s="105" t="s">
        <v>571</v>
      </c>
      <c r="E705" s="105" t="s">
        <v>572</v>
      </c>
      <c r="F705" s="105" t="s">
        <v>573</v>
      </c>
      <c r="G705" s="106" t="s">
        <v>574</v>
      </c>
      <c r="H705" s="105">
        <v>0</v>
      </c>
      <c r="I705" s="105" t="s">
        <v>591</v>
      </c>
      <c r="J705" s="116">
        <v>39267.5</v>
      </c>
      <c r="K705" s="116">
        <v>44967.5</v>
      </c>
      <c r="L705" s="116">
        <v>316.64</v>
      </c>
      <c r="M705" s="116">
        <v>84.39</v>
      </c>
      <c r="N705" s="116">
        <v>3.8</v>
      </c>
      <c r="O705" s="116">
        <v>0</v>
      </c>
      <c r="P705" s="117">
        <f t="shared" si="22"/>
        <v>1.9</v>
      </c>
    </row>
    <row r="706" ht="14.5" spans="1:16">
      <c r="A706" s="104">
        <v>202204</v>
      </c>
      <c r="B706" s="25" t="s">
        <v>448</v>
      </c>
      <c r="C706" s="105" t="s">
        <v>575</v>
      </c>
      <c r="D706" s="105" t="s">
        <v>576</v>
      </c>
      <c r="E706" s="105" t="s">
        <v>577</v>
      </c>
      <c r="F706" s="105" t="s">
        <v>578</v>
      </c>
      <c r="G706" s="106" t="s">
        <v>579</v>
      </c>
      <c r="H706" s="105">
        <v>0</v>
      </c>
      <c r="I706" s="105" t="s">
        <v>591</v>
      </c>
      <c r="J706" s="116">
        <v>5500</v>
      </c>
      <c r="K706" s="116">
        <v>16400</v>
      </c>
      <c r="L706" s="116">
        <v>316.64</v>
      </c>
      <c r="M706" s="116">
        <v>84.39</v>
      </c>
      <c r="N706" s="116">
        <v>3.8</v>
      </c>
      <c r="O706" s="116">
        <v>86</v>
      </c>
      <c r="P706" s="117">
        <f t="shared" si="22"/>
        <v>1.9</v>
      </c>
    </row>
    <row r="707" ht="14.5" spans="1:16">
      <c r="A707" s="104">
        <v>202204</v>
      </c>
      <c r="B707" s="28" t="s">
        <v>295</v>
      </c>
      <c r="C707" s="105" t="s">
        <v>580</v>
      </c>
      <c r="D707" s="105" t="s">
        <v>576</v>
      </c>
      <c r="E707" s="105" t="s">
        <v>581</v>
      </c>
      <c r="F707" s="105" t="s">
        <v>582</v>
      </c>
      <c r="G707" s="106" t="s">
        <v>583</v>
      </c>
      <c r="H707" s="105">
        <v>0</v>
      </c>
      <c r="I707" s="105" t="s">
        <v>591</v>
      </c>
      <c r="J707" s="116">
        <v>5544</v>
      </c>
      <c r="K707" s="116">
        <v>12956.1</v>
      </c>
      <c r="L707" s="116">
        <v>316.64</v>
      </c>
      <c r="M707" s="116">
        <v>84.39</v>
      </c>
      <c r="N707" s="116">
        <v>3.8</v>
      </c>
      <c r="O707" s="116">
        <v>85.5</v>
      </c>
      <c r="P707" s="117">
        <f t="shared" si="22"/>
        <v>1.9</v>
      </c>
    </row>
    <row r="708" ht="14.5" spans="1:16">
      <c r="A708" s="104">
        <v>202204</v>
      </c>
      <c r="B708" s="28" t="s">
        <v>234</v>
      </c>
      <c r="C708" s="105" t="s">
        <v>580</v>
      </c>
      <c r="D708" s="105" t="s">
        <v>576</v>
      </c>
      <c r="E708" s="105" t="s">
        <v>584</v>
      </c>
      <c r="F708" s="105" t="s">
        <v>585</v>
      </c>
      <c r="G708" s="106" t="s">
        <v>586</v>
      </c>
      <c r="H708" s="105">
        <v>0</v>
      </c>
      <c r="I708" s="105">
        <v>0</v>
      </c>
      <c r="J708" s="116">
        <v>5544</v>
      </c>
      <c r="K708" s="116">
        <v>12830.8</v>
      </c>
      <c r="L708" s="116">
        <v>316.64</v>
      </c>
      <c r="M708" s="116">
        <v>84.39</v>
      </c>
      <c r="N708" s="116">
        <v>3.8</v>
      </c>
      <c r="O708" s="116">
        <v>125</v>
      </c>
      <c r="P708" s="117">
        <f t="shared" si="22"/>
        <v>1.9</v>
      </c>
    </row>
    <row r="709" ht="14.5" spans="1:16">
      <c r="A709" s="104">
        <v>202204</v>
      </c>
      <c r="B709" s="28" t="s">
        <v>334</v>
      </c>
      <c r="C709" s="105" t="s">
        <v>575</v>
      </c>
      <c r="D709" s="105" t="s">
        <v>587</v>
      </c>
      <c r="E709" s="105" t="s">
        <v>588</v>
      </c>
      <c r="F709" s="105" t="s">
        <v>589</v>
      </c>
      <c r="G709" s="106" t="s">
        <v>590</v>
      </c>
      <c r="H709" s="105">
        <v>0</v>
      </c>
      <c r="I709" s="105">
        <v>0</v>
      </c>
      <c r="J709" s="116">
        <v>3200</v>
      </c>
      <c r="K709" s="116">
        <v>10840.94</v>
      </c>
      <c r="L709" s="116">
        <v>316.64</v>
      </c>
      <c r="M709" s="116">
        <v>84.39</v>
      </c>
      <c r="N709" s="116">
        <v>3.8</v>
      </c>
      <c r="O709" s="116">
        <v>86</v>
      </c>
      <c r="P709" s="117">
        <f t="shared" si="22"/>
        <v>1.9</v>
      </c>
    </row>
    <row r="710" ht="14.5" spans="1:16">
      <c r="A710" s="104">
        <v>202204</v>
      </c>
      <c r="B710" s="28" t="s">
        <v>342</v>
      </c>
      <c r="C710" s="105" t="s">
        <v>592</v>
      </c>
      <c r="D710" s="105" t="s">
        <v>587</v>
      </c>
      <c r="E710" s="105" t="s">
        <v>593</v>
      </c>
      <c r="F710" s="105" t="s">
        <v>594</v>
      </c>
      <c r="G710" s="106" t="s">
        <v>595</v>
      </c>
      <c r="H710" s="105">
        <v>0</v>
      </c>
      <c r="I710" s="105" t="s">
        <v>591</v>
      </c>
      <c r="J710" s="116">
        <v>1900</v>
      </c>
      <c r="K710" s="116">
        <v>4008.25</v>
      </c>
      <c r="L710" s="116">
        <v>0</v>
      </c>
      <c r="M710" s="116">
        <v>0</v>
      </c>
      <c r="N710" s="116">
        <v>0</v>
      </c>
      <c r="O710" s="116">
        <v>0</v>
      </c>
      <c r="P710" s="117">
        <v>0</v>
      </c>
    </row>
    <row r="711" ht="14.5" spans="1:16">
      <c r="A711" s="104">
        <v>202204</v>
      </c>
      <c r="B711" s="28" t="s">
        <v>225</v>
      </c>
      <c r="C711" s="105" t="s">
        <v>592</v>
      </c>
      <c r="D711" s="105" t="s">
        <v>587</v>
      </c>
      <c r="E711" s="105" t="s">
        <v>596</v>
      </c>
      <c r="F711" s="105" t="s">
        <v>597</v>
      </c>
      <c r="G711" s="106" t="s">
        <v>598</v>
      </c>
      <c r="H711" s="105">
        <v>0</v>
      </c>
      <c r="I711" s="105" t="s">
        <v>591</v>
      </c>
      <c r="J711" s="116">
        <v>1900</v>
      </c>
      <c r="K711" s="116">
        <v>5160.3</v>
      </c>
      <c r="L711" s="116">
        <v>316.64</v>
      </c>
      <c r="M711" s="116">
        <v>84.39</v>
      </c>
      <c r="N711" s="116">
        <v>3.8</v>
      </c>
      <c r="O711" s="116">
        <v>0</v>
      </c>
      <c r="P711" s="117">
        <f t="shared" ref="P711:P753" si="23">1900*0.1%</f>
        <v>1.9</v>
      </c>
    </row>
    <row r="712" ht="14.5" spans="1:16">
      <c r="A712" s="104">
        <v>202204</v>
      </c>
      <c r="B712" s="28" t="s">
        <v>301</v>
      </c>
      <c r="C712" s="105" t="s">
        <v>580</v>
      </c>
      <c r="D712" s="105" t="s">
        <v>587</v>
      </c>
      <c r="E712" s="105" t="s">
        <v>599</v>
      </c>
      <c r="F712" s="105" t="s">
        <v>600</v>
      </c>
      <c r="G712" s="106" t="s">
        <v>601</v>
      </c>
      <c r="H712" s="105">
        <v>0</v>
      </c>
      <c r="I712" s="105" t="s">
        <v>591</v>
      </c>
      <c r="J712" s="116">
        <v>5746</v>
      </c>
      <c r="K712" s="116">
        <v>13923.5</v>
      </c>
      <c r="L712" s="116">
        <v>316.64</v>
      </c>
      <c r="M712" s="116">
        <v>84.39</v>
      </c>
      <c r="N712" s="116">
        <v>3.8</v>
      </c>
      <c r="O712" s="116">
        <v>500</v>
      </c>
      <c r="P712" s="117">
        <f t="shared" si="23"/>
        <v>1.9</v>
      </c>
    </row>
    <row r="713" ht="14.5" spans="1:16">
      <c r="A713" s="104">
        <v>202204</v>
      </c>
      <c r="B713" s="28" t="s">
        <v>264</v>
      </c>
      <c r="C713" s="105" t="s">
        <v>580</v>
      </c>
      <c r="D713" s="105" t="s">
        <v>587</v>
      </c>
      <c r="E713" s="105" t="s">
        <v>602</v>
      </c>
      <c r="F713" s="105" t="s">
        <v>603</v>
      </c>
      <c r="G713" s="106" t="s">
        <v>604</v>
      </c>
      <c r="H713" s="105">
        <v>0</v>
      </c>
      <c r="I713" s="105" t="s">
        <v>591</v>
      </c>
      <c r="J713" s="116">
        <v>2440</v>
      </c>
      <c r="K713" s="116">
        <v>6380.8</v>
      </c>
      <c r="L713" s="116">
        <v>316.64</v>
      </c>
      <c r="M713" s="116">
        <v>84.39</v>
      </c>
      <c r="N713" s="116">
        <v>3.8</v>
      </c>
      <c r="O713" s="116">
        <v>95</v>
      </c>
      <c r="P713" s="117">
        <f t="shared" si="23"/>
        <v>1.9</v>
      </c>
    </row>
    <row r="714" ht="14.5" spans="1:16">
      <c r="A714" s="104">
        <v>202204</v>
      </c>
      <c r="B714" s="25" t="s">
        <v>290</v>
      </c>
      <c r="C714" s="105" t="s">
        <v>580</v>
      </c>
      <c r="D714" s="105" t="s">
        <v>587</v>
      </c>
      <c r="E714" s="105" t="s">
        <v>605</v>
      </c>
      <c r="F714" s="105" t="s">
        <v>606</v>
      </c>
      <c r="G714" s="106" t="s">
        <v>607</v>
      </c>
      <c r="H714" s="105">
        <v>0</v>
      </c>
      <c r="I714" s="105">
        <v>0</v>
      </c>
      <c r="J714" s="116">
        <v>5389</v>
      </c>
      <c r="K714" s="116">
        <v>12791.5</v>
      </c>
      <c r="L714" s="116">
        <v>316.64</v>
      </c>
      <c r="M714" s="116">
        <v>84.39</v>
      </c>
      <c r="N714" s="116">
        <v>3.8</v>
      </c>
      <c r="O714" s="116">
        <v>500</v>
      </c>
      <c r="P714" s="117">
        <f t="shared" si="23"/>
        <v>1.9</v>
      </c>
    </row>
    <row r="715" ht="14.5" spans="1:16">
      <c r="A715" s="104">
        <v>202204</v>
      </c>
      <c r="B715" s="28" t="s">
        <v>376</v>
      </c>
      <c r="C715" s="105" t="s">
        <v>580</v>
      </c>
      <c r="D715" s="105" t="s">
        <v>587</v>
      </c>
      <c r="E715" s="105" t="s">
        <v>608</v>
      </c>
      <c r="F715" s="105" t="s">
        <v>609</v>
      </c>
      <c r="G715" s="106" t="s">
        <v>610</v>
      </c>
      <c r="H715" s="105">
        <v>0</v>
      </c>
      <c r="I715" s="105" t="s">
        <v>591</v>
      </c>
      <c r="J715" s="116">
        <v>2671</v>
      </c>
      <c r="K715" s="116">
        <v>6881</v>
      </c>
      <c r="L715" s="116">
        <v>316.64</v>
      </c>
      <c r="M715" s="116">
        <v>84.39</v>
      </c>
      <c r="N715" s="116">
        <v>3.8</v>
      </c>
      <c r="O715" s="116">
        <v>500</v>
      </c>
      <c r="P715" s="117">
        <f t="shared" si="23"/>
        <v>1.9</v>
      </c>
    </row>
    <row r="716" ht="14.5" spans="1:16">
      <c r="A716" s="104">
        <v>202204</v>
      </c>
      <c r="B716" s="25" t="s">
        <v>240</v>
      </c>
      <c r="C716" s="105" t="s">
        <v>580</v>
      </c>
      <c r="D716" s="105" t="s">
        <v>587</v>
      </c>
      <c r="E716" s="105" t="s">
        <v>611</v>
      </c>
      <c r="F716" s="105" t="s">
        <v>609</v>
      </c>
      <c r="G716" s="106" t="s">
        <v>612</v>
      </c>
      <c r="H716" s="105">
        <v>0</v>
      </c>
      <c r="I716" s="105">
        <v>0</v>
      </c>
      <c r="J716" s="116">
        <v>5746</v>
      </c>
      <c r="K716" s="116">
        <v>13961.37</v>
      </c>
      <c r="L716" s="116">
        <v>316.64</v>
      </c>
      <c r="M716" s="116">
        <v>84.39</v>
      </c>
      <c r="N716" s="116">
        <v>3.8</v>
      </c>
      <c r="O716" s="116">
        <v>500</v>
      </c>
      <c r="P716" s="117">
        <f t="shared" si="23"/>
        <v>1.9</v>
      </c>
    </row>
    <row r="717" ht="14.5" spans="1:16">
      <c r="A717" s="104">
        <v>202204</v>
      </c>
      <c r="B717" s="25" t="s">
        <v>326</v>
      </c>
      <c r="C717" s="105" t="s">
        <v>580</v>
      </c>
      <c r="D717" s="105" t="s">
        <v>587</v>
      </c>
      <c r="E717" s="105" t="s">
        <v>613</v>
      </c>
      <c r="F717" s="105" t="s">
        <v>614</v>
      </c>
      <c r="G717" s="106" t="s">
        <v>615</v>
      </c>
      <c r="H717" s="105">
        <v>0</v>
      </c>
      <c r="I717" s="105" t="s">
        <v>591</v>
      </c>
      <c r="J717" s="116">
        <v>5544</v>
      </c>
      <c r="K717" s="116">
        <v>12868.44</v>
      </c>
      <c r="L717" s="116">
        <v>316.64</v>
      </c>
      <c r="M717" s="116">
        <v>84.39</v>
      </c>
      <c r="N717" s="116">
        <v>3.8</v>
      </c>
      <c r="O717" s="116">
        <v>500</v>
      </c>
      <c r="P717" s="117">
        <f t="shared" si="23"/>
        <v>1.9</v>
      </c>
    </row>
    <row r="718" ht="14.5" spans="1:16">
      <c r="A718" s="104">
        <v>202204</v>
      </c>
      <c r="B718" s="25" t="s">
        <v>299</v>
      </c>
      <c r="C718" s="105" t="s">
        <v>570</v>
      </c>
      <c r="D718" s="105" t="s">
        <v>587</v>
      </c>
      <c r="E718" s="105" t="s">
        <v>616</v>
      </c>
      <c r="F718" s="105" t="s">
        <v>617</v>
      </c>
      <c r="G718" s="106" t="s">
        <v>618</v>
      </c>
      <c r="H718" s="105">
        <v>0</v>
      </c>
      <c r="I718" s="105" t="s">
        <v>591</v>
      </c>
      <c r="J718" s="116">
        <v>3263</v>
      </c>
      <c r="K718" s="116">
        <v>8607.92</v>
      </c>
      <c r="L718" s="116">
        <v>316.64</v>
      </c>
      <c r="M718" s="116">
        <v>84.39</v>
      </c>
      <c r="N718" s="116">
        <v>3.8</v>
      </c>
      <c r="O718" s="116">
        <v>0</v>
      </c>
      <c r="P718" s="117">
        <f t="shared" si="23"/>
        <v>1.9</v>
      </c>
    </row>
    <row r="719" ht="14.5" spans="1:16">
      <c r="A719" s="104">
        <v>202204</v>
      </c>
      <c r="B719" s="25" t="s">
        <v>453</v>
      </c>
      <c r="C719" s="105" t="s">
        <v>619</v>
      </c>
      <c r="D719" s="105" t="s">
        <v>587</v>
      </c>
      <c r="E719" s="105" t="s">
        <v>620</v>
      </c>
      <c r="F719" s="105" t="s">
        <v>621</v>
      </c>
      <c r="G719" s="106" t="s">
        <v>622</v>
      </c>
      <c r="H719" s="105" t="s">
        <v>623</v>
      </c>
      <c r="I719" s="105">
        <v>0</v>
      </c>
      <c r="J719" s="116">
        <v>2132</v>
      </c>
      <c r="K719" s="116">
        <v>8209.2</v>
      </c>
      <c r="L719" s="116">
        <v>316.64</v>
      </c>
      <c r="M719" s="116">
        <v>84.39</v>
      </c>
      <c r="N719" s="116">
        <v>3.8</v>
      </c>
      <c r="O719" s="116">
        <v>85.5</v>
      </c>
      <c r="P719" s="117">
        <f t="shared" si="23"/>
        <v>1.9</v>
      </c>
    </row>
    <row r="720" ht="14.5" spans="1:16">
      <c r="A720" s="104">
        <v>202204</v>
      </c>
      <c r="B720" s="25" t="s">
        <v>624</v>
      </c>
      <c r="C720" s="105" t="s">
        <v>625</v>
      </c>
      <c r="D720" s="105" t="s">
        <v>576</v>
      </c>
      <c r="E720" s="105" t="s">
        <v>626</v>
      </c>
      <c r="F720" s="105" t="s">
        <v>627</v>
      </c>
      <c r="G720" s="106" t="s">
        <v>628</v>
      </c>
      <c r="H720" s="105">
        <v>0</v>
      </c>
      <c r="I720" s="105" t="s">
        <v>591</v>
      </c>
      <c r="J720" s="116">
        <v>4576</v>
      </c>
      <c r="K720" s="116">
        <v>11016</v>
      </c>
      <c r="L720" s="116">
        <v>316.64</v>
      </c>
      <c r="M720" s="116">
        <v>84.39</v>
      </c>
      <c r="N720" s="116">
        <v>3.8</v>
      </c>
      <c r="O720" s="116">
        <v>0</v>
      </c>
      <c r="P720" s="117">
        <f t="shared" si="23"/>
        <v>1.9</v>
      </c>
    </row>
    <row r="721" ht="14.5" spans="1:16">
      <c r="A721" s="104">
        <v>202204</v>
      </c>
      <c r="B721" s="107" t="s">
        <v>307</v>
      </c>
      <c r="C721" s="105" t="s">
        <v>575</v>
      </c>
      <c r="D721" s="105" t="s">
        <v>587</v>
      </c>
      <c r="E721" s="105" t="s">
        <v>629</v>
      </c>
      <c r="F721" s="105" t="s">
        <v>578</v>
      </c>
      <c r="G721" s="106" t="s">
        <v>630</v>
      </c>
      <c r="H721" s="105">
        <v>0</v>
      </c>
      <c r="I721" s="105" t="s">
        <v>591</v>
      </c>
      <c r="J721" s="116">
        <v>5500</v>
      </c>
      <c r="K721" s="116">
        <v>15605.5</v>
      </c>
      <c r="L721" s="116">
        <v>316.64</v>
      </c>
      <c r="M721" s="116">
        <v>84.39</v>
      </c>
      <c r="N721" s="116">
        <v>3.8</v>
      </c>
      <c r="O721" s="116">
        <v>960</v>
      </c>
      <c r="P721" s="117">
        <f t="shared" si="23"/>
        <v>1.9</v>
      </c>
    </row>
    <row r="722" ht="14.5" spans="1:16">
      <c r="A722" s="104">
        <v>202204</v>
      </c>
      <c r="B722" s="108" t="s">
        <v>353</v>
      </c>
      <c r="C722" s="105" t="s">
        <v>619</v>
      </c>
      <c r="D722" s="105" t="s">
        <v>576</v>
      </c>
      <c r="E722" s="105" t="s">
        <v>631</v>
      </c>
      <c r="F722" s="105" t="s">
        <v>632</v>
      </c>
      <c r="G722" s="106" t="s">
        <v>633</v>
      </c>
      <c r="H722" s="105">
        <v>0</v>
      </c>
      <c r="I722" s="105" t="s">
        <v>591</v>
      </c>
      <c r="J722" s="116">
        <v>5000</v>
      </c>
      <c r="K722" s="116">
        <v>12976.4</v>
      </c>
      <c r="L722" s="116">
        <v>316.64</v>
      </c>
      <c r="M722" s="116">
        <v>84.39</v>
      </c>
      <c r="N722" s="116">
        <v>3.8</v>
      </c>
      <c r="O722" s="116">
        <v>1500</v>
      </c>
      <c r="P722" s="117">
        <f t="shared" si="23"/>
        <v>1.9</v>
      </c>
    </row>
    <row r="723" ht="14.5" spans="1:16">
      <c r="A723" s="104">
        <v>202204</v>
      </c>
      <c r="B723" s="25" t="s">
        <v>379</v>
      </c>
      <c r="C723" s="105" t="s">
        <v>570</v>
      </c>
      <c r="D723" s="105" t="s">
        <v>587</v>
      </c>
      <c r="E723" s="105" t="s">
        <v>634</v>
      </c>
      <c r="F723" s="105" t="s">
        <v>635</v>
      </c>
      <c r="G723" s="106" t="s">
        <v>636</v>
      </c>
      <c r="H723" s="105">
        <v>0</v>
      </c>
      <c r="I723" s="105" t="s">
        <v>591</v>
      </c>
      <c r="J723" s="116">
        <v>5222</v>
      </c>
      <c r="K723" s="116">
        <v>15750.34</v>
      </c>
      <c r="L723" s="116">
        <v>316.64</v>
      </c>
      <c r="M723" s="116">
        <v>84.39</v>
      </c>
      <c r="N723" s="116">
        <v>3.8</v>
      </c>
      <c r="O723" s="116">
        <v>750</v>
      </c>
      <c r="P723" s="117">
        <f t="shared" si="23"/>
        <v>1.9</v>
      </c>
    </row>
    <row r="724" ht="14.5" spans="1:16">
      <c r="A724" s="104">
        <v>202204</v>
      </c>
      <c r="B724" s="108" t="s">
        <v>248</v>
      </c>
      <c r="C724" s="105" t="s">
        <v>570</v>
      </c>
      <c r="D724" s="105" t="s">
        <v>587</v>
      </c>
      <c r="E724" s="105" t="s">
        <v>637</v>
      </c>
      <c r="F724" s="105" t="s">
        <v>638</v>
      </c>
      <c r="G724" s="106" t="s">
        <v>639</v>
      </c>
      <c r="H724" s="105">
        <v>0</v>
      </c>
      <c r="I724" s="105" t="s">
        <v>591</v>
      </c>
      <c r="J724" s="116">
        <v>2332</v>
      </c>
      <c r="K724" s="116">
        <v>7045.96</v>
      </c>
      <c r="L724" s="116">
        <v>316.64</v>
      </c>
      <c r="M724" s="116">
        <v>84.39</v>
      </c>
      <c r="N724" s="116">
        <v>3.8</v>
      </c>
      <c r="O724" s="116">
        <v>0</v>
      </c>
      <c r="P724" s="117">
        <f t="shared" si="23"/>
        <v>1.9</v>
      </c>
    </row>
    <row r="725" ht="14.5" spans="1:16">
      <c r="A725" s="104">
        <v>202204</v>
      </c>
      <c r="B725" s="107" t="s">
        <v>261</v>
      </c>
      <c r="C725" s="105" t="s">
        <v>570</v>
      </c>
      <c r="D725" s="105" t="s">
        <v>587</v>
      </c>
      <c r="E725" s="105" t="s">
        <v>640</v>
      </c>
      <c r="F725" s="105" t="s">
        <v>641</v>
      </c>
      <c r="G725" s="106" t="s">
        <v>642</v>
      </c>
      <c r="H725" s="105">
        <v>0</v>
      </c>
      <c r="I725" s="105" t="s">
        <v>591</v>
      </c>
      <c r="J725" s="116">
        <v>2993</v>
      </c>
      <c r="K725" s="116">
        <v>7702.33</v>
      </c>
      <c r="L725" s="116">
        <v>316.64</v>
      </c>
      <c r="M725" s="116">
        <v>84.39</v>
      </c>
      <c r="N725" s="116">
        <v>3.8</v>
      </c>
      <c r="O725" s="116">
        <v>0</v>
      </c>
      <c r="P725" s="117">
        <f t="shared" si="23"/>
        <v>1.9</v>
      </c>
    </row>
    <row r="726" ht="14.5" spans="1:16">
      <c r="A726" s="104">
        <v>202204</v>
      </c>
      <c r="B726" s="107" t="s">
        <v>405</v>
      </c>
      <c r="C726" s="105" t="s">
        <v>570</v>
      </c>
      <c r="D726" s="105" t="s">
        <v>587</v>
      </c>
      <c r="E726" s="105" t="s">
        <v>643</v>
      </c>
      <c r="F726" s="105" t="s">
        <v>617</v>
      </c>
      <c r="G726" s="106" t="s">
        <v>644</v>
      </c>
      <c r="H726" s="105">
        <v>0</v>
      </c>
      <c r="I726" s="105" t="s">
        <v>591</v>
      </c>
      <c r="J726" s="116">
        <v>3263</v>
      </c>
      <c r="K726" s="116">
        <v>10235.51</v>
      </c>
      <c r="L726" s="116">
        <v>316.64</v>
      </c>
      <c r="M726" s="116">
        <v>84.39</v>
      </c>
      <c r="N726" s="116">
        <v>3.8</v>
      </c>
      <c r="O726" s="116">
        <v>0</v>
      </c>
      <c r="P726" s="117">
        <f t="shared" si="23"/>
        <v>1.9</v>
      </c>
    </row>
    <row r="727" ht="14.5" spans="1:16">
      <c r="A727" s="104">
        <v>202204</v>
      </c>
      <c r="B727" s="108" t="s">
        <v>244</v>
      </c>
      <c r="C727" s="105" t="s">
        <v>619</v>
      </c>
      <c r="D727" s="105" t="s">
        <v>576</v>
      </c>
      <c r="E727" s="105" t="s">
        <v>645</v>
      </c>
      <c r="F727" s="105" t="s">
        <v>646</v>
      </c>
      <c r="G727" s="106" t="s">
        <v>647</v>
      </c>
      <c r="H727" s="105">
        <v>0</v>
      </c>
      <c r="I727" s="105" t="s">
        <v>591</v>
      </c>
      <c r="J727" s="116">
        <v>4000</v>
      </c>
      <c r="K727" s="116">
        <v>10536.3</v>
      </c>
      <c r="L727" s="116">
        <v>316.64</v>
      </c>
      <c r="M727" s="116">
        <v>84.39</v>
      </c>
      <c r="N727" s="116">
        <v>3.8</v>
      </c>
      <c r="O727" s="116">
        <v>0</v>
      </c>
      <c r="P727" s="117">
        <f t="shared" si="23"/>
        <v>1.9</v>
      </c>
    </row>
    <row r="728" ht="14.5" spans="1:16">
      <c r="A728" s="104">
        <v>202204</v>
      </c>
      <c r="B728" s="28" t="s">
        <v>286</v>
      </c>
      <c r="C728" s="105" t="s">
        <v>570</v>
      </c>
      <c r="D728" s="105" t="s">
        <v>587</v>
      </c>
      <c r="E728" s="105" t="s">
        <v>648</v>
      </c>
      <c r="F728" s="105" t="s">
        <v>649</v>
      </c>
      <c r="G728" s="106" t="s">
        <v>650</v>
      </c>
      <c r="H728" s="105">
        <v>0</v>
      </c>
      <c r="I728" s="105" t="s">
        <v>591</v>
      </c>
      <c r="J728" s="116">
        <v>5519</v>
      </c>
      <c r="K728" s="116">
        <v>13659.9</v>
      </c>
      <c r="L728" s="116">
        <v>316.64</v>
      </c>
      <c r="M728" s="116">
        <v>84.39</v>
      </c>
      <c r="N728" s="116">
        <v>3.8</v>
      </c>
      <c r="O728" s="116">
        <v>457.5</v>
      </c>
      <c r="P728" s="117">
        <f t="shared" si="23"/>
        <v>1.9</v>
      </c>
    </row>
    <row r="729" ht="14.5" spans="1:16">
      <c r="A729" s="104">
        <v>202204</v>
      </c>
      <c r="B729" s="108" t="s">
        <v>421</v>
      </c>
      <c r="C729" s="105" t="s">
        <v>570</v>
      </c>
      <c r="D729" s="105" t="s">
        <v>587</v>
      </c>
      <c r="E729" s="105" t="s">
        <v>651</v>
      </c>
      <c r="F729" s="105" t="s">
        <v>652</v>
      </c>
      <c r="G729" s="106" t="s">
        <v>653</v>
      </c>
      <c r="H729" s="105">
        <v>0</v>
      </c>
      <c r="I729" s="105" t="s">
        <v>591</v>
      </c>
      <c r="J729" s="116">
        <v>5519</v>
      </c>
      <c r="K729" s="116">
        <v>14214.13</v>
      </c>
      <c r="L729" s="116">
        <v>316.64</v>
      </c>
      <c r="M729" s="116">
        <v>84.39</v>
      </c>
      <c r="N729" s="116">
        <v>3.8</v>
      </c>
      <c r="O729" s="116">
        <v>0</v>
      </c>
      <c r="P729" s="117">
        <f t="shared" si="23"/>
        <v>1.9</v>
      </c>
    </row>
    <row r="730" ht="14.5" spans="1:16">
      <c r="A730" s="104">
        <v>202204</v>
      </c>
      <c r="B730" s="107" t="s">
        <v>258</v>
      </c>
      <c r="C730" s="105" t="s">
        <v>575</v>
      </c>
      <c r="D730" s="105" t="s">
        <v>587</v>
      </c>
      <c r="E730" s="105" t="s">
        <v>654</v>
      </c>
      <c r="F730" s="105" t="s">
        <v>655</v>
      </c>
      <c r="G730" s="106" t="s">
        <v>656</v>
      </c>
      <c r="H730" s="105">
        <v>0</v>
      </c>
      <c r="I730" s="105">
        <v>0</v>
      </c>
      <c r="J730" s="116">
        <v>2020</v>
      </c>
      <c r="K730" s="116">
        <v>7619.84</v>
      </c>
      <c r="L730" s="116">
        <v>316.64</v>
      </c>
      <c r="M730" s="116">
        <v>84.39</v>
      </c>
      <c r="N730" s="116">
        <v>3.8</v>
      </c>
      <c r="O730" s="116">
        <v>0</v>
      </c>
      <c r="P730" s="117">
        <f t="shared" si="23"/>
        <v>1.9</v>
      </c>
    </row>
    <row r="731" ht="14.5" spans="1:16">
      <c r="A731" s="104">
        <v>202204</v>
      </c>
      <c r="B731" s="109" t="s">
        <v>216</v>
      </c>
      <c r="C731" s="105" t="s">
        <v>570</v>
      </c>
      <c r="D731" s="105" t="s">
        <v>571</v>
      </c>
      <c r="E731" s="105" t="s">
        <v>657</v>
      </c>
      <c r="F731" s="105" t="s">
        <v>658</v>
      </c>
      <c r="G731" s="106" t="s">
        <v>659</v>
      </c>
      <c r="H731" s="105">
        <v>0</v>
      </c>
      <c r="I731" s="105" t="s">
        <v>591</v>
      </c>
      <c r="J731" s="116">
        <v>8020</v>
      </c>
      <c r="K731" s="116">
        <v>16963.3</v>
      </c>
      <c r="L731" s="116">
        <v>316.64</v>
      </c>
      <c r="M731" s="116">
        <v>84.39</v>
      </c>
      <c r="N731" s="116">
        <v>3.8</v>
      </c>
      <c r="O731" s="116">
        <v>0</v>
      </c>
      <c r="P731" s="117">
        <f t="shared" si="23"/>
        <v>1.9</v>
      </c>
    </row>
    <row r="732" ht="14.5" spans="1:16">
      <c r="A732" s="104">
        <v>202204</v>
      </c>
      <c r="B732" s="110" t="s">
        <v>660</v>
      </c>
      <c r="C732" s="105" t="s">
        <v>661</v>
      </c>
      <c r="D732" s="105" t="s">
        <v>576</v>
      </c>
      <c r="E732" s="105" t="s">
        <v>662</v>
      </c>
      <c r="F732" s="105" t="s">
        <v>663</v>
      </c>
      <c r="G732" s="106" t="s">
        <v>664</v>
      </c>
      <c r="H732" s="105">
        <v>0</v>
      </c>
      <c r="I732" s="105" t="s">
        <v>591</v>
      </c>
      <c r="J732" s="116">
        <v>5896</v>
      </c>
      <c r="K732" s="116">
        <v>12002.5</v>
      </c>
      <c r="L732" s="116">
        <v>316.64</v>
      </c>
      <c r="M732" s="116">
        <v>84.39</v>
      </c>
      <c r="N732" s="116">
        <v>3.8</v>
      </c>
      <c r="O732" s="116">
        <v>1474</v>
      </c>
      <c r="P732" s="117">
        <f t="shared" si="23"/>
        <v>1.9</v>
      </c>
    </row>
    <row r="733" ht="14.5" spans="1:16">
      <c r="A733" s="104">
        <v>202204</v>
      </c>
      <c r="B733" s="107" t="s">
        <v>416</v>
      </c>
      <c r="C733" s="105" t="s">
        <v>580</v>
      </c>
      <c r="D733" s="105" t="s">
        <v>587</v>
      </c>
      <c r="E733" s="105" t="s">
        <v>665</v>
      </c>
      <c r="F733" s="105" t="s">
        <v>666</v>
      </c>
      <c r="G733" s="106" t="s">
        <v>667</v>
      </c>
      <c r="H733" s="105">
        <v>0</v>
      </c>
      <c r="I733" s="105">
        <v>0</v>
      </c>
      <c r="J733" s="116">
        <v>4133</v>
      </c>
      <c r="K733" s="116">
        <v>9359.23</v>
      </c>
      <c r="L733" s="116">
        <v>316.64</v>
      </c>
      <c r="M733" s="116">
        <v>84.39</v>
      </c>
      <c r="N733" s="116">
        <v>3.8</v>
      </c>
      <c r="O733" s="116">
        <v>300</v>
      </c>
      <c r="P733" s="117">
        <f t="shared" si="23"/>
        <v>1.9</v>
      </c>
    </row>
    <row r="734" ht="14.5" spans="1:16">
      <c r="A734" s="104">
        <v>202204</v>
      </c>
      <c r="B734" s="110" t="s">
        <v>430</v>
      </c>
      <c r="C734" s="105" t="s">
        <v>570</v>
      </c>
      <c r="D734" s="105" t="s">
        <v>587</v>
      </c>
      <c r="E734" s="105" t="s">
        <v>668</v>
      </c>
      <c r="F734" s="105" t="s">
        <v>669</v>
      </c>
      <c r="G734" s="106" t="s">
        <v>670</v>
      </c>
      <c r="H734" s="105">
        <v>0</v>
      </c>
      <c r="I734" s="105" t="s">
        <v>591</v>
      </c>
      <c r="J734" s="116">
        <v>3038</v>
      </c>
      <c r="K734" s="116">
        <v>7851.99</v>
      </c>
      <c r="L734" s="116">
        <v>316.64</v>
      </c>
      <c r="M734" s="116">
        <v>84.39</v>
      </c>
      <c r="N734" s="116">
        <v>3.8</v>
      </c>
      <c r="O734" s="116">
        <v>0</v>
      </c>
      <c r="P734" s="117">
        <f t="shared" si="23"/>
        <v>1.9</v>
      </c>
    </row>
    <row r="735" ht="14.5" spans="1:16">
      <c r="A735" s="104">
        <v>202204</v>
      </c>
      <c r="B735" s="110" t="s">
        <v>344</v>
      </c>
      <c r="C735" s="105" t="s">
        <v>575</v>
      </c>
      <c r="D735" s="105" t="s">
        <v>671</v>
      </c>
      <c r="E735" s="105" t="s">
        <v>672</v>
      </c>
      <c r="F735" s="105" t="s">
        <v>578</v>
      </c>
      <c r="G735" s="106" t="s">
        <v>673</v>
      </c>
      <c r="H735" s="105">
        <v>0</v>
      </c>
      <c r="I735" s="105" t="s">
        <v>591</v>
      </c>
      <c r="J735" s="116">
        <v>8800</v>
      </c>
      <c r="K735" s="116">
        <v>40105.43</v>
      </c>
      <c r="L735" s="116">
        <v>298.08</v>
      </c>
      <c r="M735" s="116">
        <v>74.52</v>
      </c>
      <c r="N735" s="116">
        <v>14.9</v>
      </c>
      <c r="O735" s="116">
        <v>890</v>
      </c>
      <c r="P735" s="117">
        <f t="shared" si="23"/>
        <v>1.9</v>
      </c>
    </row>
    <row r="736" ht="14.5" spans="1:16">
      <c r="A736" s="104">
        <v>202204</v>
      </c>
      <c r="B736" s="126" t="s">
        <v>298</v>
      </c>
      <c r="C736" s="105" t="s">
        <v>625</v>
      </c>
      <c r="D736" s="105" t="s">
        <v>587</v>
      </c>
      <c r="E736" s="105" t="s">
        <v>674</v>
      </c>
      <c r="F736" s="105" t="s">
        <v>675</v>
      </c>
      <c r="G736" s="106" t="s">
        <v>676</v>
      </c>
      <c r="H736" s="105">
        <v>0</v>
      </c>
      <c r="I736" s="105" t="s">
        <v>591</v>
      </c>
      <c r="J736" s="116">
        <v>2532</v>
      </c>
      <c r="K736" s="116">
        <v>6224.12</v>
      </c>
      <c r="L736" s="116">
        <v>316.64</v>
      </c>
      <c r="M736" s="116">
        <v>84.39</v>
      </c>
      <c r="N736" s="116">
        <v>3.8</v>
      </c>
      <c r="O736" s="116">
        <v>0</v>
      </c>
      <c r="P736" s="117">
        <f t="shared" si="23"/>
        <v>1.9</v>
      </c>
    </row>
    <row r="737" ht="14.5" spans="1:16">
      <c r="A737" s="104">
        <v>202204</v>
      </c>
      <c r="B737" s="127" t="s">
        <v>677</v>
      </c>
      <c r="C737" s="105" t="s">
        <v>580</v>
      </c>
      <c r="D737" s="105" t="s">
        <v>587</v>
      </c>
      <c r="E737" s="105" t="s">
        <v>678</v>
      </c>
      <c r="F737" s="105" t="s">
        <v>679</v>
      </c>
      <c r="G737" s="106" t="s">
        <v>680</v>
      </c>
      <c r="H737" s="105">
        <v>0</v>
      </c>
      <c r="I737" s="105">
        <v>0</v>
      </c>
      <c r="J737" s="116">
        <v>2369</v>
      </c>
      <c r="K737" s="116">
        <v>4353.9</v>
      </c>
      <c r="L737" s="116">
        <v>316.64</v>
      </c>
      <c r="M737" s="116">
        <v>84.39</v>
      </c>
      <c r="N737" s="116">
        <v>3.8</v>
      </c>
      <c r="O737" s="116">
        <v>0</v>
      </c>
      <c r="P737" s="117">
        <f t="shared" si="23"/>
        <v>1.9</v>
      </c>
    </row>
    <row r="738" ht="14.5" spans="1:16">
      <c r="A738" s="104">
        <v>202204</v>
      </c>
      <c r="B738" s="112" t="s">
        <v>681</v>
      </c>
      <c r="C738" s="105" t="s">
        <v>619</v>
      </c>
      <c r="D738" s="105" t="s">
        <v>587</v>
      </c>
      <c r="E738" s="105" t="s">
        <v>682</v>
      </c>
      <c r="F738" s="105" t="s">
        <v>683</v>
      </c>
      <c r="G738" s="106" t="s">
        <v>684</v>
      </c>
      <c r="H738" s="105">
        <v>0</v>
      </c>
      <c r="I738" s="105">
        <v>0</v>
      </c>
      <c r="J738" s="116">
        <v>10000</v>
      </c>
      <c r="K738" s="116">
        <v>29620</v>
      </c>
      <c r="L738" s="116">
        <v>316.64</v>
      </c>
      <c r="M738" s="116">
        <v>84.39</v>
      </c>
      <c r="N738" s="116">
        <v>3.8</v>
      </c>
      <c r="O738" s="116">
        <v>0</v>
      </c>
      <c r="P738" s="117">
        <f t="shared" si="23"/>
        <v>1.9</v>
      </c>
    </row>
    <row r="739" ht="14.5" spans="1:16">
      <c r="A739" s="104">
        <v>202204</v>
      </c>
      <c r="B739" s="110" t="s">
        <v>355</v>
      </c>
      <c r="C739" s="105" t="s">
        <v>619</v>
      </c>
      <c r="D739" s="105" t="s">
        <v>587</v>
      </c>
      <c r="E739" s="105" t="s">
        <v>685</v>
      </c>
      <c r="F739" s="105" t="s">
        <v>686</v>
      </c>
      <c r="G739" s="106" t="s">
        <v>687</v>
      </c>
      <c r="H739" s="105" t="s">
        <v>623</v>
      </c>
      <c r="I739" s="105" t="s">
        <v>591</v>
      </c>
      <c r="J739" s="116">
        <v>2120</v>
      </c>
      <c r="K739" s="116">
        <v>7958.37</v>
      </c>
      <c r="L739" s="116">
        <v>316.64</v>
      </c>
      <c r="M739" s="116">
        <v>84.39</v>
      </c>
      <c r="N739" s="116">
        <v>3.8</v>
      </c>
      <c r="O739" s="116">
        <v>0</v>
      </c>
      <c r="P739" s="117">
        <f t="shared" si="23"/>
        <v>1.9</v>
      </c>
    </row>
    <row r="740" ht="14.5" spans="1:16">
      <c r="A740" s="104">
        <v>202204</v>
      </c>
      <c r="B740" s="126" t="s">
        <v>420</v>
      </c>
      <c r="C740" s="105" t="s">
        <v>580</v>
      </c>
      <c r="D740" s="105" t="s">
        <v>587</v>
      </c>
      <c r="E740" s="105" t="s">
        <v>697</v>
      </c>
      <c r="F740" s="105" t="s">
        <v>698</v>
      </c>
      <c r="G740" s="106" t="s">
        <v>699</v>
      </c>
      <c r="H740" s="105">
        <v>0</v>
      </c>
      <c r="I740" s="105" t="s">
        <v>591</v>
      </c>
      <c r="J740" s="116">
        <v>4536</v>
      </c>
      <c r="K740" s="116">
        <v>10471.5</v>
      </c>
      <c r="L740" s="116">
        <v>316.64</v>
      </c>
      <c r="M740" s="116">
        <v>84.39</v>
      </c>
      <c r="N740" s="116">
        <v>3.8</v>
      </c>
      <c r="O740" s="116">
        <v>300</v>
      </c>
      <c r="P740" s="117">
        <f t="shared" si="23"/>
        <v>1.9</v>
      </c>
    </row>
    <row r="741" ht="14.5" spans="1:16">
      <c r="A741" s="104">
        <v>202204</v>
      </c>
      <c r="B741" s="126" t="s">
        <v>424</v>
      </c>
      <c r="C741" s="105" t="s">
        <v>570</v>
      </c>
      <c r="D741" s="105" t="s">
        <v>587</v>
      </c>
      <c r="E741" s="105" t="s">
        <v>700</v>
      </c>
      <c r="F741" s="105" t="s">
        <v>617</v>
      </c>
      <c r="G741" s="106" t="s">
        <v>701</v>
      </c>
      <c r="H741" s="105">
        <v>0</v>
      </c>
      <c r="I741" s="105" t="s">
        <v>591</v>
      </c>
      <c r="J741" s="116">
        <v>2363</v>
      </c>
      <c r="K741" s="116">
        <v>6459.27</v>
      </c>
      <c r="L741" s="116">
        <v>316.64</v>
      </c>
      <c r="M741" s="116">
        <v>84.39</v>
      </c>
      <c r="N741" s="116">
        <v>3.8</v>
      </c>
      <c r="O741" s="116">
        <v>0</v>
      </c>
      <c r="P741" s="117">
        <f t="shared" si="23"/>
        <v>1.9</v>
      </c>
    </row>
    <row r="742" ht="14.5" spans="1:16">
      <c r="A742" s="104">
        <v>202204</v>
      </c>
      <c r="B742" s="110" t="s">
        <v>277</v>
      </c>
      <c r="C742" s="105" t="s">
        <v>619</v>
      </c>
      <c r="D742" s="105" t="s">
        <v>587</v>
      </c>
      <c r="E742" s="105" t="s">
        <v>702</v>
      </c>
      <c r="F742" s="105" t="s">
        <v>703</v>
      </c>
      <c r="G742" s="106" t="s">
        <v>704</v>
      </c>
      <c r="H742" s="105" t="s">
        <v>623</v>
      </c>
      <c r="I742" s="105" t="s">
        <v>591</v>
      </c>
      <c r="J742" s="116">
        <v>1900</v>
      </c>
      <c r="K742" s="116">
        <v>4462.15</v>
      </c>
      <c r="L742" s="116">
        <v>316.64</v>
      </c>
      <c r="M742" s="116">
        <v>84.39</v>
      </c>
      <c r="N742" s="116">
        <v>3.8</v>
      </c>
      <c r="O742" s="116">
        <v>0</v>
      </c>
      <c r="P742" s="117">
        <f t="shared" si="23"/>
        <v>1.9</v>
      </c>
    </row>
    <row r="743" ht="14.5" spans="1:16">
      <c r="A743" s="104">
        <v>202204</v>
      </c>
      <c r="B743" s="110" t="s">
        <v>502</v>
      </c>
      <c r="C743" s="105" t="s">
        <v>619</v>
      </c>
      <c r="D743" s="105" t="s">
        <v>576</v>
      </c>
      <c r="E743" s="105" t="s">
        <v>705</v>
      </c>
      <c r="F743" s="105" t="s">
        <v>706</v>
      </c>
      <c r="G743" s="106" t="s">
        <v>707</v>
      </c>
      <c r="H743" s="105">
        <v>0</v>
      </c>
      <c r="I743" s="105" t="s">
        <v>591</v>
      </c>
      <c r="J743" s="116">
        <v>5632</v>
      </c>
      <c r="K743" s="116">
        <v>12253.5</v>
      </c>
      <c r="L743" s="116">
        <v>316.64</v>
      </c>
      <c r="M743" s="116">
        <v>84.39</v>
      </c>
      <c r="N743" s="116">
        <v>3.8</v>
      </c>
      <c r="O743" s="116">
        <v>0</v>
      </c>
      <c r="P743" s="117">
        <f t="shared" si="23"/>
        <v>1.9</v>
      </c>
    </row>
    <row r="744" ht="14.5" spans="1:16">
      <c r="A744" s="104">
        <v>202204</v>
      </c>
      <c r="B744" s="60" t="s">
        <v>204</v>
      </c>
      <c r="C744" s="105" t="s">
        <v>625</v>
      </c>
      <c r="D744" s="105" t="s">
        <v>587</v>
      </c>
      <c r="E744" s="105" t="s">
        <v>712</v>
      </c>
      <c r="F744" s="105" t="s">
        <v>713</v>
      </c>
      <c r="G744" s="106" t="s">
        <v>714</v>
      </c>
      <c r="H744" s="105">
        <v>0</v>
      </c>
      <c r="I744" s="105" t="s">
        <v>591</v>
      </c>
      <c r="J744" s="116">
        <v>1958</v>
      </c>
      <c r="K744" s="116">
        <v>5162.3</v>
      </c>
      <c r="L744" s="116">
        <v>316.64</v>
      </c>
      <c r="M744" s="116">
        <v>84.39</v>
      </c>
      <c r="N744" s="116">
        <v>3.8</v>
      </c>
      <c r="O744" s="116">
        <v>0</v>
      </c>
      <c r="P744" s="117">
        <f t="shared" si="23"/>
        <v>1.9</v>
      </c>
    </row>
    <row r="745" ht="14.5" spans="1:16">
      <c r="A745" s="104">
        <v>202204</v>
      </c>
      <c r="B745" s="60" t="s">
        <v>715</v>
      </c>
      <c r="C745" s="105" t="s">
        <v>625</v>
      </c>
      <c r="D745" s="105" t="s">
        <v>587</v>
      </c>
      <c r="E745" s="105" t="s">
        <v>716</v>
      </c>
      <c r="F745" s="105" t="s">
        <v>675</v>
      </c>
      <c r="G745" s="106" t="s">
        <v>717</v>
      </c>
      <c r="H745" s="105">
        <v>0</v>
      </c>
      <c r="I745" s="105" t="s">
        <v>591</v>
      </c>
      <c r="J745" s="116">
        <v>3280</v>
      </c>
      <c r="K745" s="116">
        <v>8994.83</v>
      </c>
      <c r="L745" s="116">
        <v>316.64</v>
      </c>
      <c r="M745" s="116">
        <v>84.39</v>
      </c>
      <c r="N745" s="116">
        <v>3.8</v>
      </c>
      <c r="O745" s="116">
        <v>0</v>
      </c>
      <c r="P745" s="117">
        <f t="shared" si="23"/>
        <v>1.9</v>
      </c>
    </row>
    <row r="746" ht="14.5" spans="1:16">
      <c r="A746" s="104">
        <v>202204</v>
      </c>
      <c r="B746" s="60" t="s">
        <v>413</v>
      </c>
      <c r="C746" s="105" t="s">
        <v>570</v>
      </c>
      <c r="D746" s="105" t="s">
        <v>587</v>
      </c>
      <c r="E746" s="105" t="s">
        <v>718</v>
      </c>
      <c r="F746" s="105" t="s">
        <v>638</v>
      </c>
      <c r="G746" s="106" t="s">
        <v>719</v>
      </c>
      <c r="H746" s="105">
        <v>0</v>
      </c>
      <c r="I746" s="105" t="s">
        <v>591</v>
      </c>
      <c r="J746" s="116">
        <v>2993</v>
      </c>
      <c r="K746" s="116">
        <v>7321.02</v>
      </c>
      <c r="L746" s="116">
        <v>316.64</v>
      </c>
      <c r="M746" s="116">
        <v>84.39</v>
      </c>
      <c r="N746" s="116">
        <v>3.8</v>
      </c>
      <c r="O746" s="116">
        <v>0</v>
      </c>
      <c r="P746" s="117">
        <f t="shared" si="23"/>
        <v>1.9</v>
      </c>
    </row>
    <row r="747" ht="14.5" spans="1:16">
      <c r="A747" s="104">
        <v>202204</v>
      </c>
      <c r="B747" s="60" t="s">
        <v>393</v>
      </c>
      <c r="C747" s="105" t="s">
        <v>570</v>
      </c>
      <c r="D747" s="105" t="s">
        <v>587</v>
      </c>
      <c r="E747" s="105" t="s">
        <v>720</v>
      </c>
      <c r="F747" s="105" t="s">
        <v>721</v>
      </c>
      <c r="G747" s="106" t="s">
        <v>722</v>
      </c>
      <c r="H747" s="105">
        <v>0</v>
      </c>
      <c r="I747" s="105" t="s">
        <v>591</v>
      </c>
      <c r="J747" s="116">
        <v>2475</v>
      </c>
      <c r="K747" s="116">
        <v>6248.06</v>
      </c>
      <c r="L747" s="116">
        <v>316.64</v>
      </c>
      <c r="M747" s="116">
        <v>84.39</v>
      </c>
      <c r="N747" s="116">
        <v>3.8</v>
      </c>
      <c r="O747" s="116">
        <v>0</v>
      </c>
      <c r="P747" s="117">
        <f t="shared" si="23"/>
        <v>1.9</v>
      </c>
    </row>
    <row r="748" ht="14.5" spans="1:16">
      <c r="A748" s="104">
        <v>202204</v>
      </c>
      <c r="B748" s="60" t="s">
        <v>723</v>
      </c>
      <c r="C748" s="105" t="s">
        <v>570</v>
      </c>
      <c r="D748" s="105" t="s">
        <v>587</v>
      </c>
      <c r="E748" s="105" t="s">
        <v>724</v>
      </c>
      <c r="F748" s="105" t="s">
        <v>725</v>
      </c>
      <c r="G748" s="106" t="s">
        <v>726</v>
      </c>
      <c r="H748" s="105">
        <v>0</v>
      </c>
      <c r="I748" s="105">
        <v>0</v>
      </c>
      <c r="J748" s="116">
        <v>3600</v>
      </c>
      <c r="K748" s="116">
        <v>7897.31</v>
      </c>
      <c r="L748" s="116">
        <v>316.64</v>
      </c>
      <c r="M748" s="116">
        <v>84.39</v>
      </c>
      <c r="N748" s="116">
        <v>3.8</v>
      </c>
      <c r="O748" s="116">
        <v>500</v>
      </c>
      <c r="P748" s="117">
        <f t="shared" si="23"/>
        <v>1.9</v>
      </c>
    </row>
    <row r="749" ht="14.5" spans="1:16">
      <c r="A749" s="104">
        <v>202204</v>
      </c>
      <c r="B749" s="60" t="s">
        <v>252</v>
      </c>
      <c r="C749" s="105" t="s">
        <v>570</v>
      </c>
      <c r="D749" s="105" t="s">
        <v>587</v>
      </c>
      <c r="E749" s="105" t="s">
        <v>727</v>
      </c>
      <c r="F749" s="105" t="s">
        <v>638</v>
      </c>
      <c r="G749" s="106" t="s">
        <v>728</v>
      </c>
      <c r="H749" s="105">
        <v>0</v>
      </c>
      <c r="I749" s="105" t="s">
        <v>591</v>
      </c>
      <c r="J749" s="116">
        <v>2993</v>
      </c>
      <c r="K749" s="116">
        <v>7163.23</v>
      </c>
      <c r="L749" s="116">
        <v>316.64</v>
      </c>
      <c r="M749" s="116">
        <v>84.39</v>
      </c>
      <c r="N749" s="116">
        <v>3.8</v>
      </c>
      <c r="O749" s="116">
        <v>350</v>
      </c>
      <c r="P749" s="117">
        <f t="shared" si="23"/>
        <v>1.9</v>
      </c>
    </row>
    <row r="750" ht="14.5" spans="1:16">
      <c r="A750" s="104">
        <v>202204</v>
      </c>
      <c r="B750" s="60" t="s">
        <v>427</v>
      </c>
      <c r="C750" s="105" t="s">
        <v>625</v>
      </c>
      <c r="D750" s="105" t="s">
        <v>671</v>
      </c>
      <c r="E750" s="105" t="s">
        <v>729</v>
      </c>
      <c r="F750" s="105" t="s">
        <v>730</v>
      </c>
      <c r="G750" s="106" t="s">
        <v>731</v>
      </c>
      <c r="H750" s="105">
        <v>0</v>
      </c>
      <c r="I750" s="105" t="s">
        <v>591</v>
      </c>
      <c r="J750" s="116">
        <v>5200</v>
      </c>
      <c r="K750" s="116">
        <v>10826</v>
      </c>
      <c r="L750" s="116">
        <v>316.64</v>
      </c>
      <c r="M750" s="116">
        <v>84.39</v>
      </c>
      <c r="N750" s="116">
        <v>3.8</v>
      </c>
      <c r="O750" s="116">
        <v>520</v>
      </c>
      <c r="P750" s="117">
        <f t="shared" si="23"/>
        <v>1.9</v>
      </c>
    </row>
    <row r="751" ht="14.5" spans="1:16">
      <c r="A751" s="104">
        <v>202204</v>
      </c>
      <c r="B751" s="60" t="s">
        <v>447</v>
      </c>
      <c r="C751" s="105" t="s">
        <v>575</v>
      </c>
      <c r="D751" s="105" t="s">
        <v>587</v>
      </c>
      <c r="E751" s="105" t="s">
        <v>732</v>
      </c>
      <c r="F751" s="105" t="s">
        <v>710</v>
      </c>
      <c r="G751" s="106" t="s">
        <v>733</v>
      </c>
      <c r="H751" s="105">
        <v>0</v>
      </c>
      <c r="I751" s="105" t="s">
        <v>591</v>
      </c>
      <c r="J751" s="116">
        <v>3000</v>
      </c>
      <c r="K751" s="116">
        <v>39115.08</v>
      </c>
      <c r="L751" s="116">
        <v>316.64</v>
      </c>
      <c r="M751" s="116">
        <v>84.39</v>
      </c>
      <c r="N751" s="116">
        <v>3.8</v>
      </c>
      <c r="O751" s="116">
        <v>0</v>
      </c>
      <c r="P751" s="117">
        <f t="shared" si="23"/>
        <v>1.9</v>
      </c>
    </row>
    <row r="752" ht="14.5" spans="1:16">
      <c r="A752" s="104">
        <v>202204</v>
      </c>
      <c r="B752" s="60" t="s">
        <v>401</v>
      </c>
      <c r="C752" s="105" t="s">
        <v>619</v>
      </c>
      <c r="D752" s="105" t="s">
        <v>587</v>
      </c>
      <c r="E752" s="105" t="s">
        <v>734</v>
      </c>
      <c r="F752" s="105" t="s">
        <v>735</v>
      </c>
      <c r="G752" s="106" t="s">
        <v>736</v>
      </c>
      <c r="H752" s="105">
        <v>0</v>
      </c>
      <c r="I752" s="105" t="s">
        <v>591</v>
      </c>
      <c r="J752" s="116">
        <v>2240</v>
      </c>
      <c r="K752" s="116">
        <v>6495.9</v>
      </c>
      <c r="L752" s="116">
        <v>316.64</v>
      </c>
      <c r="M752" s="116">
        <v>84.39</v>
      </c>
      <c r="N752" s="116">
        <v>3.8</v>
      </c>
      <c r="O752" s="116">
        <v>0</v>
      </c>
      <c r="P752" s="117">
        <f t="shared" si="23"/>
        <v>1.9</v>
      </c>
    </row>
    <row r="753" ht="14.5" spans="1:16">
      <c r="A753" s="104">
        <v>202204</v>
      </c>
      <c r="B753" s="60" t="s">
        <v>321</v>
      </c>
      <c r="C753" s="105" t="s">
        <v>570</v>
      </c>
      <c r="D753" s="105" t="s">
        <v>587</v>
      </c>
      <c r="E753" s="105" t="s">
        <v>737</v>
      </c>
      <c r="F753" s="105" t="s">
        <v>738</v>
      </c>
      <c r="G753" s="106" t="s">
        <v>739</v>
      </c>
      <c r="H753" s="105">
        <v>0</v>
      </c>
      <c r="I753" s="105" t="s">
        <v>591</v>
      </c>
      <c r="J753" s="116">
        <v>3800</v>
      </c>
      <c r="K753" s="116">
        <v>10410.17</v>
      </c>
      <c r="L753" s="116">
        <v>316.64</v>
      </c>
      <c r="M753" s="116">
        <v>84.39</v>
      </c>
      <c r="N753" s="116">
        <v>3.8</v>
      </c>
      <c r="O753" s="116">
        <v>475</v>
      </c>
      <c r="P753" s="117">
        <f t="shared" si="23"/>
        <v>1.9</v>
      </c>
    </row>
    <row r="754" ht="14.5" spans="1:16">
      <c r="A754" s="104">
        <v>202204</v>
      </c>
      <c r="B754" s="60" t="s">
        <v>388</v>
      </c>
      <c r="C754" s="105" t="s">
        <v>570</v>
      </c>
      <c r="D754" s="105" t="s">
        <v>671</v>
      </c>
      <c r="E754" s="105" t="s">
        <v>740</v>
      </c>
      <c r="F754" s="105" t="s">
        <v>741</v>
      </c>
      <c r="G754" s="106" t="s">
        <v>742</v>
      </c>
      <c r="H754" s="105">
        <v>0</v>
      </c>
      <c r="I754" s="105" t="s">
        <v>591</v>
      </c>
      <c r="J754" s="116">
        <v>11800</v>
      </c>
      <c r="K754" s="116">
        <v>28358</v>
      </c>
      <c r="L754" s="116">
        <v>0</v>
      </c>
      <c r="M754" s="116">
        <v>0</v>
      </c>
      <c r="N754" s="116">
        <v>0</v>
      </c>
      <c r="O754" s="116">
        <v>0</v>
      </c>
      <c r="P754" s="117">
        <v>0</v>
      </c>
    </row>
    <row r="755" ht="14.5" spans="1:16">
      <c r="A755" s="104">
        <v>202204</v>
      </c>
      <c r="B755" s="60" t="s">
        <v>279</v>
      </c>
      <c r="C755" s="105" t="s">
        <v>580</v>
      </c>
      <c r="D755" s="105" t="s">
        <v>587</v>
      </c>
      <c r="E755" s="105" t="s">
        <v>743</v>
      </c>
      <c r="F755" s="105" t="s">
        <v>725</v>
      </c>
      <c r="G755" s="106" t="s">
        <v>744</v>
      </c>
      <c r="H755" s="105">
        <v>0</v>
      </c>
      <c r="I755" s="105" t="s">
        <v>591</v>
      </c>
      <c r="J755" s="116">
        <v>4536</v>
      </c>
      <c r="K755" s="116">
        <v>10210.4</v>
      </c>
      <c r="L755" s="116">
        <v>316.64</v>
      </c>
      <c r="M755" s="116">
        <v>84.39</v>
      </c>
      <c r="N755" s="116">
        <v>3.8</v>
      </c>
      <c r="O755" s="116">
        <v>500</v>
      </c>
      <c r="P755" s="117">
        <f t="shared" ref="P755:P780" si="24">1900*0.1%</f>
        <v>1.9</v>
      </c>
    </row>
    <row r="756" ht="14.5" spans="1:16">
      <c r="A756" s="104">
        <v>202204</v>
      </c>
      <c r="B756" s="60" t="s">
        <v>219</v>
      </c>
      <c r="C756" s="105" t="s">
        <v>570</v>
      </c>
      <c r="D756" s="105" t="s">
        <v>587</v>
      </c>
      <c r="E756" s="105" t="s">
        <v>745</v>
      </c>
      <c r="F756" s="105" t="s">
        <v>652</v>
      </c>
      <c r="G756" s="106" t="s">
        <v>746</v>
      </c>
      <c r="H756" s="105">
        <v>0</v>
      </c>
      <c r="I756" s="105" t="s">
        <v>591</v>
      </c>
      <c r="J756" s="116">
        <v>2993</v>
      </c>
      <c r="K756" s="116">
        <v>7080.61</v>
      </c>
      <c r="L756" s="116">
        <v>316.64</v>
      </c>
      <c r="M756" s="116">
        <v>84.39</v>
      </c>
      <c r="N756" s="116">
        <v>3.8</v>
      </c>
      <c r="O756" s="116">
        <v>500</v>
      </c>
      <c r="P756" s="117">
        <f t="shared" si="24"/>
        <v>1.9</v>
      </c>
    </row>
    <row r="757" ht="14.5" spans="1:16">
      <c r="A757" s="104">
        <v>202204</v>
      </c>
      <c r="B757" s="60" t="s">
        <v>331</v>
      </c>
      <c r="C757" s="105" t="s">
        <v>580</v>
      </c>
      <c r="D757" s="105" t="s">
        <v>587</v>
      </c>
      <c r="E757" s="105" t="s">
        <v>747</v>
      </c>
      <c r="F757" s="105" t="s">
        <v>679</v>
      </c>
      <c r="G757" s="106" t="s">
        <v>748</v>
      </c>
      <c r="H757" s="105">
        <v>0</v>
      </c>
      <c r="I757" s="105" t="s">
        <v>591</v>
      </c>
      <c r="J757" s="116">
        <v>3326</v>
      </c>
      <c r="K757" s="116">
        <v>7628.4</v>
      </c>
      <c r="L757" s="116">
        <v>316.64</v>
      </c>
      <c r="M757" s="116">
        <v>84.39</v>
      </c>
      <c r="N757" s="116">
        <v>3.8</v>
      </c>
      <c r="O757" s="116">
        <v>0</v>
      </c>
      <c r="P757" s="117">
        <f t="shared" si="24"/>
        <v>1.9</v>
      </c>
    </row>
    <row r="758" ht="14.5" spans="1:16">
      <c r="A758" s="104">
        <v>202204</v>
      </c>
      <c r="B758" s="60" t="s">
        <v>435</v>
      </c>
      <c r="C758" s="105" t="s">
        <v>575</v>
      </c>
      <c r="D758" s="105" t="s">
        <v>587</v>
      </c>
      <c r="E758" s="105" t="s">
        <v>749</v>
      </c>
      <c r="F758" s="105" t="s">
        <v>710</v>
      </c>
      <c r="G758" s="106" t="s">
        <v>750</v>
      </c>
      <c r="H758" s="105">
        <v>0</v>
      </c>
      <c r="I758" s="105" t="s">
        <v>591</v>
      </c>
      <c r="J758" s="116">
        <v>3500</v>
      </c>
      <c r="K758" s="116">
        <v>8350</v>
      </c>
      <c r="L758" s="116">
        <v>316.64</v>
      </c>
      <c r="M758" s="116">
        <v>84.39</v>
      </c>
      <c r="N758" s="116">
        <v>3.8</v>
      </c>
      <c r="O758" s="116">
        <v>0</v>
      </c>
      <c r="P758" s="117">
        <f t="shared" si="24"/>
        <v>1.9</v>
      </c>
    </row>
    <row r="759" ht="14.5" spans="1:16">
      <c r="A759" s="104">
        <v>202204</v>
      </c>
      <c r="B759" s="60" t="s">
        <v>751</v>
      </c>
      <c r="C759" s="105" t="s">
        <v>570</v>
      </c>
      <c r="D759" s="105" t="s">
        <v>587</v>
      </c>
      <c r="E759" s="105" t="s">
        <v>752</v>
      </c>
      <c r="F759" s="105" t="s">
        <v>753</v>
      </c>
      <c r="G759" s="106" t="s">
        <v>754</v>
      </c>
      <c r="H759" s="105">
        <v>0</v>
      </c>
      <c r="I759" s="105" t="s">
        <v>591</v>
      </c>
      <c r="J759" s="116">
        <v>2250</v>
      </c>
      <c r="K759" s="116">
        <v>6084.91</v>
      </c>
      <c r="L759" s="116">
        <v>316.64</v>
      </c>
      <c r="M759" s="116">
        <v>84.39</v>
      </c>
      <c r="N759" s="116">
        <v>3.8</v>
      </c>
      <c r="O759" s="116">
        <v>0</v>
      </c>
      <c r="P759" s="117">
        <f t="shared" si="24"/>
        <v>1.9</v>
      </c>
    </row>
    <row r="760" ht="14.5" spans="1:16">
      <c r="A760" s="104">
        <v>202204</v>
      </c>
      <c r="B760" s="60" t="s">
        <v>359</v>
      </c>
      <c r="C760" s="105" t="s">
        <v>570</v>
      </c>
      <c r="D760" s="105" t="s">
        <v>587</v>
      </c>
      <c r="E760" s="105" t="s">
        <v>755</v>
      </c>
      <c r="F760" s="105" t="s">
        <v>753</v>
      </c>
      <c r="G760" s="106" t="s">
        <v>756</v>
      </c>
      <c r="H760" s="105">
        <v>0</v>
      </c>
      <c r="I760" s="105" t="s">
        <v>591</v>
      </c>
      <c r="J760" s="116">
        <v>2138</v>
      </c>
      <c r="K760" s="116">
        <v>5560.78</v>
      </c>
      <c r="L760" s="116">
        <v>316.64</v>
      </c>
      <c r="M760" s="116">
        <v>84.39</v>
      </c>
      <c r="N760" s="116">
        <v>3.8</v>
      </c>
      <c r="O760" s="116">
        <v>0</v>
      </c>
      <c r="P760" s="117">
        <f t="shared" si="24"/>
        <v>1.9</v>
      </c>
    </row>
    <row r="761" ht="14.5" spans="1:16">
      <c r="A761" s="104">
        <v>202204</v>
      </c>
      <c r="B761" s="62" t="s">
        <v>441</v>
      </c>
      <c r="C761" s="105" t="s">
        <v>570</v>
      </c>
      <c r="D761" s="105" t="s">
        <v>587</v>
      </c>
      <c r="E761" s="105" t="s">
        <v>757</v>
      </c>
      <c r="F761" s="105" t="s">
        <v>758</v>
      </c>
      <c r="G761" s="106" t="s">
        <v>759</v>
      </c>
      <c r="H761" s="105">
        <v>0</v>
      </c>
      <c r="I761" s="105" t="s">
        <v>591</v>
      </c>
      <c r="J761" s="116">
        <v>2000</v>
      </c>
      <c r="K761" s="116">
        <v>5586.83</v>
      </c>
      <c r="L761" s="116">
        <v>316.64</v>
      </c>
      <c r="M761" s="116">
        <v>84.39</v>
      </c>
      <c r="N761" s="116">
        <v>3.8</v>
      </c>
      <c r="O761" s="116">
        <v>0</v>
      </c>
      <c r="P761" s="117">
        <f t="shared" si="24"/>
        <v>1.9</v>
      </c>
    </row>
    <row r="762" ht="14.5" spans="1:16">
      <c r="A762" s="104">
        <v>202204</v>
      </c>
      <c r="B762" s="62" t="s">
        <v>256</v>
      </c>
      <c r="C762" s="105" t="s">
        <v>592</v>
      </c>
      <c r="D762" s="105" t="s">
        <v>587</v>
      </c>
      <c r="E762" s="105" t="s">
        <v>760</v>
      </c>
      <c r="F762" s="105" t="s">
        <v>761</v>
      </c>
      <c r="G762" s="106" t="s">
        <v>762</v>
      </c>
      <c r="H762" s="105">
        <v>0</v>
      </c>
      <c r="I762" s="105" t="s">
        <v>591</v>
      </c>
      <c r="J762" s="116">
        <v>2400</v>
      </c>
      <c r="K762" s="116">
        <v>6584</v>
      </c>
      <c r="L762" s="116">
        <v>316.64</v>
      </c>
      <c r="M762" s="116">
        <v>84.39</v>
      </c>
      <c r="N762" s="116">
        <v>3.8</v>
      </c>
      <c r="O762" s="116">
        <v>0</v>
      </c>
      <c r="P762" s="117">
        <f t="shared" si="24"/>
        <v>1.9</v>
      </c>
    </row>
    <row r="763" ht="14.5" spans="1:16">
      <c r="A763" s="104">
        <v>202204</v>
      </c>
      <c r="B763" s="62" t="s">
        <v>318</v>
      </c>
      <c r="C763" s="105" t="s">
        <v>570</v>
      </c>
      <c r="D763" s="105" t="s">
        <v>587</v>
      </c>
      <c r="E763" s="105" t="s">
        <v>763</v>
      </c>
      <c r="F763" s="105" t="s">
        <v>725</v>
      </c>
      <c r="G763" s="106" t="s">
        <v>762</v>
      </c>
      <c r="H763" s="105">
        <v>0</v>
      </c>
      <c r="I763" s="105" t="s">
        <v>591</v>
      </c>
      <c r="J763" s="116">
        <v>2475</v>
      </c>
      <c r="K763" s="116">
        <v>6254.38</v>
      </c>
      <c r="L763" s="116">
        <v>316.64</v>
      </c>
      <c r="M763" s="116">
        <v>84.39</v>
      </c>
      <c r="N763" s="116">
        <v>3.8</v>
      </c>
      <c r="O763" s="116">
        <v>0</v>
      </c>
      <c r="P763" s="117">
        <f t="shared" si="24"/>
        <v>1.9</v>
      </c>
    </row>
    <row r="764" ht="14.5" spans="1:16">
      <c r="A764" s="104">
        <v>202204</v>
      </c>
      <c r="B764" s="62" t="s">
        <v>332</v>
      </c>
      <c r="C764" s="105" t="s">
        <v>592</v>
      </c>
      <c r="D764" s="105" t="s">
        <v>764</v>
      </c>
      <c r="E764" s="105" t="s">
        <v>765</v>
      </c>
      <c r="F764" s="105" t="s">
        <v>766</v>
      </c>
      <c r="G764" s="106" t="s">
        <v>767</v>
      </c>
      <c r="H764" s="105">
        <v>0</v>
      </c>
      <c r="I764" s="105" t="s">
        <v>591</v>
      </c>
      <c r="J764" s="116">
        <v>5632</v>
      </c>
      <c r="K764" s="116">
        <v>12503.5</v>
      </c>
      <c r="L764" s="116">
        <v>316.64</v>
      </c>
      <c r="M764" s="116">
        <v>84.39</v>
      </c>
      <c r="N764" s="116">
        <v>3.8</v>
      </c>
      <c r="O764" s="116">
        <v>86</v>
      </c>
      <c r="P764" s="117">
        <f t="shared" si="24"/>
        <v>1.9</v>
      </c>
    </row>
    <row r="765" ht="14.5" spans="1:16">
      <c r="A765" s="104">
        <v>202204</v>
      </c>
      <c r="B765" s="62" t="s">
        <v>452</v>
      </c>
      <c r="C765" s="105" t="s">
        <v>619</v>
      </c>
      <c r="D765" s="105" t="s">
        <v>587</v>
      </c>
      <c r="E765" s="105" t="s">
        <v>768</v>
      </c>
      <c r="F765" s="105" t="s">
        <v>686</v>
      </c>
      <c r="G765" s="106" t="s">
        <v>769</v>
      </c>
      <c r="H765" s="105" t="s">
        <v>623</v>
      </c>
      <c r="I765" s="105" t="s">
        <v>591</v>
      </c>
      <c r="J765" s="116">
        <v>2132</v>
      </c>
      <c r="K765" s="116">
        <v>7432.49</v>
      </c>
      <c r="L765" s="116">
        <v>316.64</v>
      </c>
      <c r="M765" s="116">
        <v>84.39</v>
      </c>
      <c r="N765" s="116">
        <v>3.8</v>
      </c>
      <c r="O765" s="116">
        <v>0</v>
      </c>
      <c r="P765" s="117">
        <f t="shared" si="24"/>
        <v>1.9</v>
      </c>
    </row>
    <row r="766" ht="14.5" spans="1:16">
      <c r="A766" s="104">
        <v>202204</v>
      </c>
      <c r="B766" s="62" t="s">
        <v>384</v>
      </c>
      <c r="C766" s="105" t="s">
        <v>570</v>
      </c>
      <c r="D766" s="105" t="s">
        <v>587</v>
      </c>
      <c r="E766" s="105" t="s">
        <v>770</v>
      </c>
      <c r="F766" s="105" t="s">
        <v>771</v>
      </c>
      <c r="G766" s="106" t="s">
        <v>772</v>
      </c>
      <c r="H766" s="105">
        <v>0</v>
      </c>
      <c r="I766" s="105" t="s">
        <v>591</v>
      </c>
      <c r="J766" s="116">
        <v>7881</v>
      </c>
      <c r="K766" s="116">
        <v>20494</v>
      </c>
      <c r="L766" s="116">
        <v>316.64</v>
      </c>
      <c r="M766" s="116">
        <v>84.39</v>
      </c>
      <c r="N766" s="116">
        <v>3.8</v>
      </c>
      <c r="O766" s="116">
        <v>0</v>
      </c>
      <c r="P766" s="117">
        <f t="shared" si="24"/>
        <v>1.9</v>
      </c>
    </row>
    <row r="767" ht="26" spans="1:16">
      <c r="A767" s="104">
        <v>202204</v>
      </c>
      <c r="B767" s="118" t="s">
        <v>200</v>
      </c>
      <c r="C767" s="105" t="s">
        <v>580</v>
      </c>
      <c r="D767" s="105" t="s">
        <v>587</v>
      </c>
      <c r="E767" s="105" t="s">
        <v>773</v>
      </c>
      <c r="F767" s="105" t="s">
        <v>698</v>
      </c>
      <c r="G767" s="106" t="s">
        <v>772</v>
      </c>
      <c r="H767" s="105">
        <v>0</v>
      </c>
      <c r="I767" s="105" t="s">
        <v>591</v>
      </c>
      <c r="J767" s="116">
        <v>9208</v>
      </c>
      <c r="K767" s="116">
        <v>24402</v>
      </c>
      <c r="L767" s="116">
        <v>316.64</v>
      </c>
      <c r="M767" s="116">
        <v>84.39</v>
      </c>
      <c r="N767" s="116">
        <v>3.8</v>
      </c>
      <c r="O767" s="116">
        <v>0</v>
      </c>
      <c r="P767" s="117">
        <f t="shared" si="24"/>
        <v>1.9</v>
      </c>
    </row>
    <row r="768" ht="14.5" spans="1:16">
      <c r="A768" s="104">
        <v>202204</v>
      </c>
      <c r="B768" s="62" t="s">
        <v>385</v>
      </c>
      <c r="C768" s="105" t="s">
        <v>570</v>
      </c>
      <c r="D768" s="105" t="s">
        <v>587</v>
      </c>
      <c r="E768" s="105" t="s">
        <v>774</v>
      </c>
      <c r="F768" s="105" t="s">
        <v>652</v>
      </c>
      <c r="G768" s="106" t="s">
        <v>775</v>
      </c>
      <c r="H768" s="105">
        <v>0</v>
      </c>
      <c r="I768" s="105" t="s">
        <v>591</v>
      </c>
      <c r="J768" s="116">
        <v>2723</v>
      </c>
      <c r="K768" s="116">
        <v>7192.96</v>
      </c>
      <c r="L768" s="116">
        <v>316.64</v>
      </c>
      <c r="M768" s="116">
        <v>84.39</v>
      </c>
      <c r="N768" s="116">
        <v>3.8</v>
      </c>
      <c r="O768" s="116">
        <v>0</v>
      </c>
      <c r="P768" s="117">
        <f t="shared" si="24"/>
        <v>1.9</v>
      </c>
    </row>
    <row r="769" ht="14.5" spans="1:16">
      <c r="A769" s="104">
        <v>202204</v>
      </c>
      <c r="B769" s="119" t="s">
        <v>776</v>
      </c>
      <c r="C769" s="105" t="s">
        <v>570</v>
      </c>
      <c r="D769" s="105" t="s">
        <v>587</v>
      </c>
      <c r="E769" s="105" t="s">
        <v>777</v>
      </c>
      <c r="F769" s="105" t="s">
        <v>778</v>
      </c>
      <c r="G769" s="106" t="s">
        <v>775</v>
      </c>
      <c r="H769" s="105">
        <v>0</v>
      </c>
      <c r="I769" s="105">
        <v>0</v>
      </c>
      <c r="J769" s="116">
        <v>3668</v>
      </c>
      <c r="K769" s="116">
        <v>8536.22</v>
      </c>
      <c r="L769" s="116">
        <v>316.64</v>
      </c>
      <c r="M769" s="116">
        <v>84.39</v>
      </c>
      <c r="N769" s="116">
        <v>3.8</v>
      </c>
      <c r="O769" s="116">
        <v>420</v>
      </c>
      <c r="P769" s="117">
        <f t="shared" si="24"/>
        <v>1.9</v>
      </c>
    </row>
    <row r="770" ht="14.5" spans="1:16">
      <c r="A770" s="104">
        <v>202204</v>
      </c>
      <c r="B770" s="119" t="s">
        <v>285</v>
      </c>
      <c r="C770" s="105" t="s">
        <v>580</v>
      </c>
      <c r="D770" s="105" t="s">
        <v>587</v>
      </c>
      <c r="E770" s="105" t="s">
        <v>779</v>
      </c>
      <c r="F770" s="105" t="s">
        <v>780</v>
      </c>
      <c r="G770" s="106" t="s">
        <v>775</v>
      </c>
      <c r="H770" s="105">
        <v>0</v>
      </c>
      <c r="I770" s="105" t="s">
        <v>591</v>
      </c>
      <c r="J770" s="116">
        <v>1900</v>
      </c>
      <c r="K770" s="116">
        <v>4228.3</v>
      </c>
      <c r="L770" s="116">
        <v>316.64</v>
      </c>
      <c r="M770" s="116">
        <v>84.39</v>
      </c>
      <c r="N770" s="116">
        <v>3.8</v>
      </c>
      <c r="O770" s="116">
        <v>0</v>
      </c>
      <c r="P770" s="117">
        <f t="shared" si="24"/>
        <v>1.9</v>
      </c>
    </row>
    <row r="771" ht="14.5" spans="1:16">
      <c r="A771" s="104">
        <v>202204</v>
      </c>
      <c r="B771" s="120" t="s">
        <v>781</v>
      </c>
      <c r="C771" s="105" t="s">
        <v>619</v>
      </c>
      <c r="D771" s="105" t="s">
        <v>587</v>
      </c>
      <c r="E771" s="105" t="s">
        <v>782</v>
      </c>
      <c r="F771" s="105" t="s">
        <v>686</v>
      </c>
      <c r="G771" s="106" t="s">
        <v>783</v>
      </c>
      <c r="H771" s="105" t="s">
        <v>623</v>
      </c>
      <c r="I771" s="105" t="s">
        <v>591</v>
      </c>
      <c r="J771" s="116">
        <v>2120</v>
      </c>
      <c r="K771" s="116">
        <v>6088.85</v>
      </c>
      <c r="L771" s="116">
        <v>316.64</v>
      </c>
      <c r="M771" s="116">
        <v>84.39</v>
      </c>
      <c r="N771" s="116">
        <v>3.8</v>
      </c>
      <c r="O771" s="116">
        <v>0</v>
      </c>
      <c r="P771" s="117">
        <f t="shared" si="24"/>
        <v>1.9</v>
      </c>
    </row>
    <row r="772" ht="14.5" spans="1:16">
      <c r="A772" s="104">
        <v>202204</v>
      </c>
      <c r="B772" s="62" t="s">
        <v>280</v>
      </c>
      <c r="C772" s="105" t="s">
        <v>575</v>
      </c>
      <c r="D772" s="105" t="s">
        <v>671</v>
      </c>
      <c r="E772" s="105" t="s">
        <v>784</v>
      </c>
      <c r="F772" s="105" t="s">
        <v>785</v>
      </c>
      <c r="G772" s="106">
        <v>40504</v>
      </c>
      <c r="H772" s="105">
        <v>0</v>
      </c>
      <c r="I772" s="105" t="s">
        <v>591</v>
      </c>
      <c r="J772" s="116">
        <v>4048</v>
      </c>
      <c r="K772" s="116">
        <v>9095.5</v>
      </c>
      <c r="L772" s="116">
        <v>316.64</v>
      </c>
      <c r="M772" s="116">
        <v>84.39</v>
      </c>
      <c r="N772" s="116">
        <v>3.8</v>
      </c>
      <c r="O772" s="116">
        <v>1000</v>
      </c>
      <c r="P772" s="117">
        <f t="shared" si="24"/>
        <v>1.9</v>
      </c>
    </row>
    <row r="773" ht="14.5" spans="1:16">
      <c r="A773" s="104">
        <v>202204</v>
      </c>
      <c r="B773" s="62" t="s">
        <v>428</v>
      </c>
      <c r="C773" s="105" t="s">
        <v>575</v>
      </c>
      <c r="D773" s="105" t="s">
        <v>587</v>
      </c>
      <c r="E773" s="105" t="s">
        <v>786</v>
      </c>
      <c r="F773" s="105" t="s">
        <v>710</v>
      </c>
      <c r="G773" s="106" t="s">
        <v>787</v>
      </c>
      <c r="H773" s="105">
        <v>0</v>
      </c>
      <c r="I773" s="105" t="s">
        <v>591</v>
      </c>
      <c r="J773" s="116">
        <v>3500</v>
      </c>
      <c r="K773" s="116">
        <v>9100</v>
      </c>
      <c r="L773" s="116">
        <v>329.68</v>
      </c>
      <c r="M773" s="116">
        <v>82.42</v>
      </c>
      <c r="N773" s="116">
        <v>12.36</v>
      </c>
      <c r="O773" s="116">
        <v>500</v>
      </c>
      <c r="P773" s="117">
        <f t="shared" si="24"/>
        <v>1.9</v>
      </c>
    </row>
    <row r="774" ht="14.5" spans="1:16">
      <c r="A774" s="104">
        <v>202204</v>
      </c>
      <c r="B774" s="62" t="s">
        <v>305</v>
      </c>
      <c r="C774" s="105" t="s">
        <v>625</v>
      </c>
      <c r="D774" s="105" t="s">
        <v>587</v>
      </c>
      <c r="E774" s="105" t="s">
        <v>788</v>
      </c>
      <c r="F774" s="105" t="s">
        <v>675</v>
      </c>
      <c r="G774" s="106" t="s">
        <v>789</v>
      </c>
      <c r="H774" s="105">
        <v>0</v>
      </c>
      <c r="I774" s="105" t="s">
        <v>591</v>
      </c>
      <c r="J774" s="116">
        <v>2200</v>
      </c>
      <c r="K774" s="116">
        <v>6094.87</v>
      </c>
      <c r="L774" s="116">
        <v>316.64</v>
      </c>
      <c r="M774" s="116">
        <v>84.39</v>
      </c>
      <c r="N774" s="116">
        <v>3.8</v>
      </c>
      <c r="O774" s="116">
        <v>0</v>
      </c>
      <c r="P774" s="117">
        <f t="shared" si="24"/>
        <v>1.9</v>
      </c>
    </row>
    <row r="775" ht="14.5" spans="1:16">
      <c r="A775" s="104">
        <v>202204</v>
      </c>
      <c r="B775" s="62" t="s">
        <v>790</v>
      </c>
      <c r="C775" s="105" t="s">
        <v>570</v>
      </c>
      <c r="D775" s="105" t="s">
        <v>671</v>
      </c>
      <c r="E775" s="105" t="s">
        <v>791</v>
      </c>
      <c r="F775" s="105" t="s">
        <v>792</v>
      </c>
      <c r="G775" s="106" t="s">
        <v>789</v>
      </c>
      <c r="H775" s="105">
        <v>0</v>
      </c>
      <c r="I775" s="105" t="s">
        <v>591</v>
      </c>
      <c r="J775" s="116">
        <v>7280</v>
      </c>
      <c r="K775" s="116">
        <v>17696</v>
      </c>
      <c r="L775" s="116">
        <v>316.64</v>
      </c>
      <c r="M775" s="116">
        <v>84.39</v>
      </c>
      <c r="N775" s="116">
        <v>3.8</v>
      </c>
      <c r="O775" s="116">
        <v>1500</v>
      </c>
      <c r="P775" s="117">
        <f t="shared" si="24"/>
        <v>1.9</v>
      </c>
    </row>
    <row r="776" ht="14.5" spans="1:16">
      <c r="A776" s="104">
        <v>202204</v>
      </c>
      <c r="B776" s="62" t="s">
        <v>445</v>
      </c>
      <c r="C776" s="105" t="s">
        <v>625</v>
      </c>
      <c r="D776" s="105" t="s">
        <v>587</v>
      </c>
      <c r="E776" s="105" t="s">
        <v>793</v>
      </c>
      <c r="F776" s="105" t="s">
        <v>675</v>
      </c>
      <c r="G776" s="106" t="s">
        <v>794</v>
      </c>
      <c r="H776" s="105">
        <v>0</v>
      </c>
      <c r="I776" s="105" t="s">
        <v>591</v>
      </c>
      <c r="J776" s="116">
        <v>2200</v>
      </c>
      <c r="K776" s="116">
        <v>5719.23</v>
      </c>
      <c r="L776" s="116">
        <v>316.64</v>
      </c>
      <c r="M776" s="116">
        <v>84.39</v>
      </c>
      <c r="N776" s="116">
        <v>3.8</v>
      </c>
      <c r="O776" s="116">
        <v>0</v>
      </c>
      <c r="P776" s="117">
        <f t="shared" si="24"/>
        <v>1.9</v>
      </c>
    </row>
    <row r="777" ht="14.5" spans="1:16">
      <c r="A777" s="104">
        <v>202204</v>
      </c>
      <c r="B777" s="62" t="s">
        <v>426</v>
      </c>
      <c r="C777" s="105" t="s">
        <v>570</v>
      </c>
      <c r="D777" s="105" t="s">
        <v>587</v>
      </c>
      <c r="E777" s="105" t="s">
        <v>795</v>
      </c>
      <c r="F777" s="105" t="s">
        <v>778</v>
      </c>
      <c r="G777" s="106" t="s">
        <v>796</v>
      </c>
      <c r="H777" s="105">
        <v>0</v>
      </c>
      <c r="I777" s="105" t="s">
        <v>591</v>
      </c>
      <c r="J777" s="116">
        <v>4748</v>
      </c>
      <c r="K777" s="116">
        <v>10910.74</v>
      </c>
      <c r="L777" s="116">
        <v>316.64</v>
      </c>
      <c r="M777" s="116">
        <v>84.39</v>
      </c>
      <c r="N777" s="116">
        <v>3.8</v>
      </c>
      <c r="O777" s="116">
        <v>1266</v>
      </c>
      <c r="P777" s="117">
        <f t="shared" si="24"/>
        <v>1.9</v>
      </c>
    </row>
    <row r="778" ht="14.5" spans="1:16">
      <c r="A778" s="104">
        <v>202204</v>
      </c>
      <c r="B778" s="62" t="s">
        <v>250</v>
      </c>
      <c r="C778" s="105" t="s">
        <v>575</v>
      </c>
      <c r="D778" s="105" t="s">
        <v>587</v>
      </c>
      <c r="E778" s="105" t="s">
        <v>797</v>
      </c>
      <c r="F778" s="105" t="s">
        <v>798</v>
      </c>
      <c r="G778" s="106" t="s">
        <v>796</v>
      </c>
      <c r="H778" s="105">
        <v>0</v>
      </c>
      <c r="I778" s="105" t="s">
        <v>591</v>
      </c>
      <c r="J778" s="116">
        <v>2760</v>
      </c>
      <c r="K778" s="116">
        <v>8471.02</v>
      </c>
      <c r="L778" s="116">
        <v>316.64</v>
      </c>
      <c r="M778" s="116">
        <v>84.39</v>
      </c>
      <c r="N778" s="116">
        <v>3.8</v>
      </c>
      <c r="O778" s="116">
        <v>0</v>
      </c>
      <c r="P778" s="117">
        <f t="shared" si="24"/>
        <v>1.9</v>
      </c>
    </row>
    <row r="779" ht="14.5" spans="1:16">
      <c r="A779" s="104">
        <v>202204</v>
      </c>
      <c r="B779" s="120" t="s">
        <v>799</v>
      </c>
      <c r="C779" s="105" t="s">
        <v>570</v>
      </c>
      <c r="D779" s="105" t="s">
        <v>671</v>
      </c>
      <c r="E779" s="105" t="s">
        <v>800</v>
      </c>
      <c r="F779" s="105" t="s">
        <v>792</v>
      </c>
      <c r="G779" s="106" t="s">
        <v>801</v>
      </c>
      <c r="H779" s="105">
        <v>0</v>
      </c>
      <c r="I779" s="105" t="s">
        <v>591</v>
      </c>
      <c r="J779" s="116">
        <v>8000</v>
      </c>
      <c r="K779" s="116">
        <v>14914.5</v>
      </c>
      <c r="L779" s="116">
        <v>316.64</v>
      </c>
      <c r="M779" s="116">
        <v>84.39</v>
      </c>
      <c r="N779" s="116">
        <v>3.8</v>
      </c>
      <c r="O779" s="116">
        <v>2160</v>
      </c>
      <c r="P779" s="117">
        <f t="shared" si="24"/>
        <v>1.9</v>
      </c>
    </row>
    <row r="780" ht="14.5" spans="1:16">
      <c r="A780" s="104">
        <v>202204</v>
      </c>
      <c r="B780" s="120" t="s">
        <v>395</v>
      </c>
      <c r="C780" s="105" t="s">
        <v>580</v>
      </c>
      <c r="D780" s="105" t="s">
        <v>587</v>
      </c>
      <c r="E780" s="105" t="s">
        <v>802</v>
      </c>
      <c r="F780" s="105" t="s">
        <v>698</v>
      </c>
      <c r="G780" s="106" t="s">
        <v>396</v>
      </c>
      <c r="H780" s="105">
        <v>0</v>
      </c>
      <c r="I780" s="105">
        <v>0</v>
      </c>
      <c r="J780" s="116">
        <v>4050</v>
      </c>
      <c r="K780" s="116">
        <v>9529</v>
      </c>
      <c r="L780" s="116">
        <v>316.64</v>
      </c>
      <c r="M780" s="116">
        <v>84.39</v>
      </c>
      <c r="N780" s="116">
        <v>3.8</v>
      </c>
      <c r="O780" s="116">
        <v>0</v>
      </c>
      <c r="P780" s="117">
        <f t="shared" si="24"/>
        <v>1.9</v>
      </c>
    </row>
    <row r="781" ht="14.5" spans="1:16">
      <c r="A781" s="104">
        <v>202204</v>
      </c>
      <c r="B781" s="120" t="s">
        <v>346</v>
      </c>
      <c r="C781" s="105" t="s">
        <v>570</v>
      </c>
      <c r="D781" s="105" t="s">
        <v>587</v>
      </c>
      <c r="E781" s="105" t="s">
        <v>803</v>
      </c>
      <c r="F781" s="105" t="s">
        <v>804</v>
      </c>
      <c r="G781" s="106" t="s">
        <v>396</v>
      </c>
      <c r="H781" s="105">
        <v>0</v>
      </c>
      <c r="I781" s="105" t="s">
        <v>591</v>
      </c>
      <c r="J781" s="116">
        <v>4208</v>
      </c>
      <c r="K781" s="116">
        <v>7236</v>
      </c>
      <c r="L781" s="116">
        <v>0</v>
      </c>
      <c r="M781" s="116">
        <v>0</v>
      </c>
      <c r="N781" s="116">
        <v>0</v>
      </c>
      <c r="O781" s="116">
        <v>0</v>
      </c>
      <c r="P781" s="117">
        <v>0</v>
      </c>
    </row>
    <row r="782" ht="14.5" spans="1:16">
      <c r="A782" s="104">
        <v>202204</v>
      </c>
      <c r="B782" s="120" t="s">
        <v>389</v>
      </c>
      <c r="C782" s="105" t="s">
        <v>580</v>
      </c>
      <c r="D782" s="105" t="s">
        <v>587</v>
      </c>
      <c r="E782" s="105" t="s">
        <v>805</v>
      </c>
      <c r="F782" s="105" t="s">
        <v>698</v>
      </c>
      <c r="G782" s="106" t="s">
        <v>396</v>
      </c>
      <c r="H782" s="105">
        <v>0</v>
      </c>
      <c r="I782" s="105" t="s">
        <v>591</v>
      </c>
      <c r="J782" s="116">
        <v>4050</v>
      </c>
      <c r="K782" s="116">
        <v>9542.9</v>
      </c>
      <c r="L782" s="116">
        <v>316.64</v>
      </c>
      <c r="M782" s="116">
        <v>84.39</v>
      </c>
      <c r="N782" s="116">
        <v>3.8</v>
      </c>
      <c r="O782" s="116">
        <v>0</v>
      </c>
      <c r="P782" s="117">
        <f t="shared" ref="P782:P791" si="25">1900*0.1%</f>
        <v>1.9</v>
      </c>
    </row>
    <row r="783" ht="14.5" spans="1:16">
      <c r="A783" s="104">
        <v>202204</v>
      </c>
      <c r="B783" s="120" t="s">
        <v>419</v>
      </c>
      <c r="C783" s="105" t="s">
        <v>625</v>
      </c>
      <c r="D783" s="105" t="s">
        <v>587</v>
      </c>
      <c r="E783" s="105" t="s">
        <v>806</v>
      </c>
      <c r="F783" s="105" t="s">
        <v>675</v>
      </c>
      <c r="G783" s="106" t="s">
        <v>396</v>
      </c>
      <c r="H783" s="105">
        <v>0</v>
      </c>
      <c r="I783" s="105">
        <v>0</v>
      </c>
      <c r="J783" s="116">
        <v>2640</v>
      </c>
      <c r="K783" s="116">
        <v>6562.13</v>
      </c>
      <c r="L783" s="116">
        <v>316.64</v>
      </c>
      <c r="M783" s="116">
        <v>84.39</v>
      </c>
      <c r="N783" s="116">
        <v>3.8</v>
      </c>
      <c r="O783" s="116">
        <v>330</v>
      </c>
      <c r="P783" s="117">
        <f t="shared" si="25"/>
        <v>1.9</v>
      </c>
    </row>
    <row r="784" ht="14.5" spans="1:16">
      <c r="A784" s="104">
        <v>202204</v>
      </c>
      <c r="B784" s="25" t="s">
        <v>392</v>
      </c>
      <c r="C784" s="105" t="s">
        <v>619</v>
      </c>
      <c r="D784" s="105" t="s">
        <v>587</v>
      </c>
      <c r="E784" s="105" t="s">
        <v>807</v>
      </c>
      <c r="F784" s="105" t="s">
        <v>808</v>
      </c>
      <c r="G784" s="106" t="s">
        <v>809</v>
      </c>
      <c r="H784" s="105" t="s">
        <v>623</v>
      </c>
      <c r="I784" s="105">
        <v>0</v>
      </c>
      <c r="J784" s="116">
        <v>2422</v>
      </c>
      <c r="K784" s="116">
        <v>6798.95</v>
      </c>
      <c r="L784" s="116">
        <v>316.64</v>
      </c>
      <c r="M784" s="116">
        <v>84.39</v>
      </c>
      <c r="N784" s="116">
        <v>3.8</v>
      </c>
      <c r="O784" s="116">
        <v>0</v>
      </c>
      <c r="P784" s="117">
        <f t="shared" si="25"/>
        <v>1.9</v>
      </c>
    </row>
    <row r="785" ht="14.5" spans="1:16">
      <c r="A785" s="104">
        <v>202204</v>
      </c>
      <c r="B785" s="120" t="s">
        <v>365</v>
      </c>
      <c r="C785" s="105" t="s">
        <v>619</v>
      </c>
      <c r="D785" s="105" t="s">
        <v>587</v>
      </c>
      <c r="E785" s="105" t="s">
        <v>810</v>
      </c>
      <c r="F785" s="105" t="s">
        <v>686</v>
      </c>
      <c r="G785" s="106" t="s">
        <v>811</v>
      </c>
      <c r="H785" s="105" t="s">
        <v>623</v>
      </c>
      <c r="I785" s="105" t="s">
        <v>591</v>
      </c>
      <c r="J785" s="116">
        <v>2120</v>
      </c>
      <c r="K785" s="116">
        <v>7624.91</v>
      </c>
      <c r="L785" s="116">
        <v>316.64</v>
      </c>
      <c r="M785" s="116">
        <v>84.39</v>
      </c>
      <c r="N785" s="116">
        <v>3.8</v>
      </c>
      <c r="O785" s="116">
        <v>0</v>
      </c>
      <c r="P785" s="117">
        <f t="shared" si="25"/>
        <v>1.9</v>
      </c>
    </row>
    <row r="786" ht="14.5" spans="1:16">
      <c r="A786" s="104">
        <v>202204</v>
      </c>
      <c r="B786" s="120" t="s">
        <v>364</v>
      </c>
      <c r="C786" s="105" t="s">
        <v>570</v>
      </c>
      <c r="D786" s="105" t="s">
        <v>587</v>
      </c>
      <c r="E786" s="105" t="s">
        <v>812</v>
      </c>
      <c r="F786" s="105" t="s">
        <v>758</v>
      </c>
      <c r="G786" s="106">
        <v>44046</v>
      </c>
      <c r="H786" s="105">
        <v>0</v>
      </c>
      <c r="I786" s="105" t="s">
        <v>591</v>
      </c>
      <c r="J786" s="116">
        <v>2138</v>
      </c>
      <c r="K786" s="116">
        <v>5518.39</v>
      </c>
      <c r="L786" s="116">
        <v>316.64</v>
      </c>
      <c r="M786" s="116">
        <v>84.39</v>
      </c>
      <c r="N786" s="116">
        <v>3.8</v>
      </c>
      <c r="O786" s="116">
        <v>0</v>
      </c>
      <c r="P786" s="117">
        <f t="shared" si="25"/>
        <v>1.9</v>
      </c>
    </row>
    <row r="787" ht="14.5" spans="1:16">
      <c r="A787" s="104">
        <v>202204</v>
      </c>
      <c r="B787" s="120" t="s">
        <v>300</v>
      </c>
      <c r="C787" s="105" t="s">
        <v>570</v>
      </c>
      <c r="D787" s="105" t="s">
        <v>587</v>
      </c>
      <c r="E787" s="105" t="s">
        <v>813</v>
      </c>
      <c r="F787" s="105" t="s">
        <v>753</v>
      </c>
      <c r="G787" s="106" t="s">
        <v>814</v>
      </c>
      <c r="H787" s="105">
        <v>0</v>
      </c>
      <c r="I787" s="105" t="s">
        <v>591</v>
      </c>
      <c r="J787" s="116">
        <v>2351</v>
      </c>
      <c r="K787" s="116">
        <v>5730.4</v>
      </c>
      <c r="L787" s="116">
        <v>316.64</v>
      </c>
      <c r="M787" s="116">
        <v>84.39</v>
      </c>
      <c r="N787" s="116">
        <v>3.8</v>
      </c>
      <c r="O787" s="116">
        <v>0</v>
      </c>
      <c r="P787" s="117">
        <f t="shared" si="25"/>
        <v>1.9</v>
      </c>
    </row>
    <row r="788" ht="14.5" spans="1:16">
      <c r="A788" s="104">
        <v>202204</v>
      </c>
      <c r="B788" s="120" t="s">
        <v>371</v>
      </c>
      <c r="C788" s="105" t="s">
        <v>592</v>
      </c>
      <c r="D788" s="105" t="s">
        <v>587</v>
      </c>
      <c r="E788" s="105" t="s">
        <v>815</v>
      </c>
      <c r="F788" s="105" t="s">
        <v>816</v>
      </c>
      <c r="G788" s="106" t="s">
        <v>817</v>
      </c>
      <c r="H788" s="105">
        <v>0</v>
      </c>
      <c r="I788" s="105">
        <v>0</v>
      </c>
      <c r="J788" s="116">
        <v>4400</v>
      </c>
      <c r="K788" s="116">
        <v>9718.71</v>
      </c>
      <c r="L788" s="116">
        <v>316.64</v>
      </c>
      <c r="M788" s="116">
        <v>84.39</v>
      </c>
      <c r="N788" s="116">
        <v>3.8</v>
      </c>
      <c r="O788" s="116">
        <v>500</v>
      </c>
      <c r="P788" s="117">
        <f t="shared" si="25"/>
        <v>1.9</v>
      </c>
    </row>
    <row r="789" ht="14.5" spans="1:16">
      <c r="A789" s="104">
        <v>202204</v>
      </c>
      <c r="B789" s="120" t="s">
        <v>241</v>
      </c>
      <c r="C789" s="105" t="s">
        <v>570</v>
      </c>
      <c r="D789" s="105" t="s">
        <v>587</v>
      </c>
      <c r="E789" s="105" t="s">
        <v>818</v>
      </c>
      <c r="F789" s="105" t="s">
        <v>819</v>
      </c>
      <c r="G789" s="106" t="s">
        <v>817</v>
      </c>
      <c r="H789" s="105">
        <v>0</v>
      </c>
      <c r="I789" s="105" t="s">
        <v>591</v>
      </c>
      <c r="J789" s="116">
        <v>3668</v>
      </c>
      <c r="K789" s="116">
        <v>8800</v>
      </c>
      <c r="L789" s="116">
        <v>298.08</v>
      </c>
      <c r="M789" s="116">
        <v>74.52</v>
      </c>
      <c r="N789" s="116">
        <v>14.9</v>
      </c>
      <c r="O789" s="116">
        <v>0</v>
      </c>
      <c r="P789" s="117">
        <f t="shared" si="25"/>
        <v>1.9</v>
      </c>
    </row>
    <row r="790" ht="14.5" spans="1:16">
      <c r="A790" s="104">
        <v>202204</v>
      </c>
      <c r="B790" s="120" t="s">
        <v>820</v>
      </c>
      <c r="C790" s="105" t="s">
        <v>570</v>
      </c>
      <c r="D790" s="105" t="s">
        <v>587</v>
      </c>
      <c r="E790" s="105" t="s">
        <v>821</v>
      </c>
      <c r="F790" s="105" t="s">
        <v>758</v>
      </c>
      <c r="G790" s="106" t="s">
        <v>822</v>
      </c>
      <c r="H790" s="105">
        <v>0</v>
      </c>
      <c r="I790" s="105" t="s">
        <v>591</v>
      </c>
      <c r="J790" s="116">
        <v>2138</v>
      </c>
      <c r="K790" s="116">
        <v>5453.66</v>
      </c>
      <c r="L790" s="116">
        <v>316.64</v>
      </c>
      <c r="M790" s="116">
        <v>84.39</v>
      </c>
      <c r="N790" s="116">
        <v>3.8</v>
      </c>
      <c r="O790" s="116">
        <v>0</v>
      </c>
      <c r="P790" s="117">
        <f t="shared" si="25"/>
        <v>1.9</v>
      </c>
    </row>
    <row r="791" ht="14.5" spans="1:16">
      <c r="A791" s="104">
        <v>202204</v>
      </c>
      <c r="B791" s="120" t="s">
        <v>229</v>
      </c>
      <c r="C791" s="105" t="s">
        <v>570</v>
      </c>
      <c r="D791" s="105" t="s">
        <v>587</v>
      </c>
      <c r="E791" s="105" t="s">
        <v>823</v>
      </c>
      <c r="F791" s="105" t="s">
        <v>753</v>
      </c>
      <c r="G791" s="106" t="s">
        <v>824</v>
      </c>
      <c r="H791" s="105">
        <v>0</v>
      </c>
      <c r="I791" s="105" t="s">
        <v>591</v>
      </c>
      <c r="J791" s="116">
        <v>1913</v>
      </c>
      <c r="K791" s="116">
        <v>2387.83</v>
      </c>
      <c r="L791" s="116">
        <v>316.64</v>
      </c>
      <c r="M791" s="116">
        <v>84.39</v>
      </c>
      <c r="N791" s="116">
        <v>3.8</v>
      </c>
      <c r="O791" s="116">
        <v>0</v>
      </c>
      <c r="P791" s="117">
        <f t="shared" si="25"/>
        <v>1.9</v>
      </c>
    </row>
    <row r="792" ht="14.5" spans="1:16">
      <c r="A792" s="104">
        <v>202204</v>
      </c>
      <c r="B792" s="120" t="s">
        <v>438</v>
      </c>
      <c r="C792" s="105" t="s">
        <v>570</v>
      </c>
      <c r="D792" s="105" t="s">
        <v>587</v>
      </c>
      <c r="E792" s="105" t="s">
        <v>825</v>
      </c>
      <c r="F792" s="105" t="s">
        <v>804</v>
      </c>
      <c r="G792" s="106" t="s">
        <v>824</v>
      </c>
      <c r="H792" s="105">
        <v>0</v>
      </c>
      <c r="I792" s="105" t="s">
        <v>591</v>
      </c>
      <c r="J792" s="116">
        <v>4748</v>
      </c>
      <c r="K792" s="116">
        <v>10863.72</v>
      </c>
      <c r="L792" s="116">
        <v>0</v>
      </c>
      <c r="M792" s="116">
        <v>0</v>
      </c>
      <c r="N792" s="116">
        <v>0</v>
      </c>
      <c r="O792" s="116">
        <v>500</v>
      </c>
      <c r="P792" s="117">
        <v>0</v>
      </c>
    </row>
    <row r="793" ht="14.5" spans="1:16">
      <c r="A793" s="104">
        <v>202204</v>
      </c>
      <c r="B793" s="120" t="s">
        <v>276</v>
      </c>
      <c r="C793" s="105" t="s">
        <v>625</v>
      </c>
      <c r="D793" s="105" t="s">
        <v>587</v>
      </c>
      <c r="E793" s="105" t="s">
        <v>826</v>
      </c>
      <c r="F793" s="105" t="s">
        <v>827</v>
      </c>
      <c r="G793" s="106" t="s">
        <v>824</v>
      </c>
      <c r="H793" s="105">
        <v>0</v>
      </c>
      <c r="I793" s="105" t="s">
        <v>591</v>
      </c>
      <c r="J793" s="116">
        <v>3212</v>
      </c>
      <c r="K793" s="116">
        <v>8199.4</v>
      </c>
      <c r="L793" s="116">
        <v>316.64</v>
      </c>
      <c r="M793" s="116">
        <v>84.39</v>
      </c>
      <c r="N793" s="116">
        <v>3.8</v>
      </c>
      <c r="O793" s="116">
        <v>0</v>
      </c>
      <c r="P793" s="117">
        <f t="shared" ref="P793:P815" si="26">1900*0.1%</f>
        <v>1.9</v>
      </c>
    </row>
    <row r="794" ht="14.5" spans="1:16">
      <c r="A794" s="104">
        <v>202204</v>
      </c>
      <c r="B794" s="120" t="s">
        <v>243</v>
      </c>
      <c r="C794" s="105" t="s">
        <v>592</v>
      </c>
      <c r="D794" s="105" t="s">
        <v>587</v>
      </c>
      <c r="E794" s="105" t="s">
        <v>828</v>
      </c>
      <c r="F794" s="105" t="s">
        <v>597</v>
      </c>
      <c r="G794" s="106" t="s">
        <v>829</v>
      </c>
      <c r="H794" s="105">
        <v>0</v>
      </c>
      <c r="I794" s="105" t="s">
        <v>591</v>
      </c>
      <c r="J794" s="116">
        <v>1900</v>
      </c>
      <c r="K794" s="116">
        <v>4776.1</v>
      </c>
      <c r="L794" s="116">
        <v>316.64</v>
      </c>
      <c r="M794" s="116">
        <v>84.39</v>
      </c>
      <c r="N794" s="116">
        <v>3.8</v>
      </c>
      <c r="O794" s="116">
        <v>0</v>
      </c>
      <c r="P794" s="117">
        <f t="shared" si="26"/>
        <v>1.9</v>
      </c>
    </row>
    <row r="795" ht="14.5" spans="1:16">
      <c r="A795" s="104">
        <v>202204</v>
      </c>
      <c r="B795" s="120" t="s">
        <v>268</v>
      </c>
      <c r="C795" s="105" t="s">
        <v>619</v>
      </c>
      <c r="D795" s="105" t="s">
        <v>587</v>
      </c>
      <c r="E795" s="105" t="s">
        <v>830</v>
      </c>
      <c r="F795" s="105" t="s">
        <v>686</v>
      </c>
      <c r="G795" s="106" t="s">
        <v>831</v>
      </c>
      <c r="H795" s="105" t="s">
        <v>623</v>
      </c>
      <c r="I795" s="105" t="s">
        <v>591</v>
      </c>
      <c r="J795" s="116">
        <v>2120</v>
      </c>
      <c r="K795" s="116">
        <v>6897.79</v>
      </c>
      <c r="L795" s="116">
        <v>316.64</v>
      </c>
      <c r="M795" s="116">
        <v>84.39</v>
      </c>
      <c r="N795" s="116">
        <v>3.8</v>
      </c>
      <c r="O795" s="116">
        <v>0</v>
      </c>
      <c r="P795" s="117">
        <f t="shared" si="26"/>
        <v>1.9</v>
      </c>
    </row>
    <row r="796" ht="14.5" spans="1:16">
      <c r="A796" s="104">
        <v>202204</v>
      </c>
      <c r="B796" s="120" t="s">
        <v>356</v>
      </c>
      <c r="C796" s="105" t="s">
        <v>592</v>
      </c>
      <c r="D796" s="105" t="s">
        <v>587</v>
      </c>
      <c r="E796" s="105" t="s">
        <v>832</v>
      </c>
      <c r="F796" s="105" t="s">
        <v>833</v>
      </c>
      <c r="G796" s="106" t="s">
        <v>834</v>
      </c>
      <c r="H796" s="105">
        <v>0</v>
      </c>
      <c r="I796" s="105">
        <v>0</v>
      </c>
      <c r="J796" s="116">
        <v>1940</v>
      </c>
      <c r="K796" s="116">
        <v>5239.95</v>
      </c>
      <c r="L796" s="116">
        <v>316.64</v>
      </c>
      <c r="M796" s="116">
        <v>84.39</v>
      </c>
      <c r="N796" s="116">
        <v>3.8</v>
      </c>
      <c r="O796" s="116">
        <v>250</v>
      </c>
      <c r="P796" s="117">
        <f t="shared" si="26"/>
        <v>1.9</v>
      </c>
    </row>
    <row r="797" ht="14.5" spans="1:16">
      <c r="A797" s="104">
        <v>202204</v>
      </c>
      <c r="B797" s="120" t="s">
        <v>306</v>
      </c>
      <c r="C797" s="105" t="s">
        <v>570</v>
      </c>
      <c r="D797" s="105" t="s">
        <v>576</v>
      </c>
      <c r="E797" s="105" t="s">
        <v>835</v>
      </c>
      <c r="F797" s="105" t="s">
        <v>836</v>
      </c>
      <c r="G797" s="106" t="s">
        <v>834</v>
      </c>
      <c r="H797" s="105">
        <v>0</v>
      </c>
      <c r="I797" s="105" t="s">
        <v>591</v>
      </c>
      <c r="J797" s="116">
        <v>3210</v>
      </c>
      <c r="K797" s="116">
        <v>8482.7</v>
      </c>
      <c r="L797" s="116">
        <v>316.64</v>
      </c>
      <c r="M797" s="116">
        <v>84.39</v>
      </c>
      <c r="N797" s="116">
        <v>3.8</v>
      </c>
      <c r="O797" s="116">
        <v>0</v>
      </c>
      <c r="P797" s="117">
        <f t="shared" si="26"/>
        <v>1.9</v>
      </c>
    </row>
    <row r="798" ht="14.5" spans="1:16">
      <c r="A798" s="104">
        <v>202204</v>
      </c>
      <c r="B798" s="120" t="s">
        <v>206</v>
      </c>
      <c r="C798" s="105" t="s">
        <v>619</v>
      </c>
      <c r="D798" s="105" t="s">
        <v>587</v>
      </c>
      <c r="E798" s="105" t="s">
        <v>837</v>
      </c>
      <c r="F798" s="105" t="s">
        <v>686</v>
      </c>
      <c r="G798" s="106" t="s">
        <v>834</v>
      </c>
      <c r="H798" s="105" t="s">
        <v>623</v>
      </c>
      <c r="I798" s="105" t="s">
        <v>591</v>
      </c>
      <c r="J798" s="116">
        <v>2120</v>
      </c>
      <c r="K798" s="116">
        <v>6813.51</v>
      </c>
      <c r="L798" s="116">
        <v>316.64</v>
      </c>
      <c r="M798" s="116">
        <v>84.39</v>
      </c>
      <c r="N798" s="116">
        <v>3.8</v>
      </c>
      <c r="O798" s="116">
        <v>0</v>
      </c>
      <c r="P798" s="117">
        <f t="shared" si="26"/>
        <v>1.9</v>
      </c>
    </row>
    <row r="799" ht="14.5" spans="1:16">
      <c r="A799" s="104">
        <v>202204</v>
      </c>
      <c r="B799" s="120" t="s">
        <v>838</v>
      </c>
      <c r="C799" s="105" t="s">
        <v>570</v>
      </c>
      <c r="D799" s="105" t="s">
        <v>764</v>
      </c>
      <c r="E799" s="105" t="s">
        <v>839</v>
      </c>
      <c r="F799" s="105" t="s">
        <v>792</v>
      </c>
      <c r="G799" s="106" t="s">
        <v>840</v>
      </c>
      <c r="H799" s="105">
        <v>0</v>
      </c>
      <c r="I799" s="105" t="s">
        <v>591</v>
      </c>
      <c r="J799" s="116">
        <v>3840</v>
      </c>
      <c r="K799" s="116">
        <v>9216.5</v>
      </c>
      <c r="L799" s="116">
        <v>316.64</v>
      </c>
      <c r="M799" s="116">
        <v>84.39</v>
      </c>
      <c r="N799" s="116">
        <v>3.8</v>
      </c>
      <c r="O799" s="116">
        <v>0</v>
      </c>
      <c r="P799" s="117">
        <f t="shared" si="26"/>
        <v>1.9</v>
      </c>
    </row>
    <row r="800" ht="14.5" spans="1:16">
      <c r="A800" s="104">
        <v>202204</v>
      </c>
      <c r="B800" s="120" t="s">
        <v>218</v>
      </c>
      <c r="C800" s="105" t="s">
        <v>841</v>
      </c>
      <c r="D800" s="105" t="s">
        <v>764</v>
      </c>
      <c r="E800" s="105" t="s">
        <v>842</v>
      </c>
      <c r="F800" s="105" t="s">
        <v>843</v>
      </c>
      <c r="G800" s="106" t="s">
        <v>840</v>
      </c>
      <c r="H800" s="105">
        <v>0</v>
      </c>
      <c r="I800" s="105" t="s">
        <v>591</v>
      </c>
      <c r="J800" s="116">
        <v>7600</v>
      </c>
      <c r="K800" s="116">
        <v>13994.1</v>
      </c>
      <c r="L800" s="116">
        <v>316.64</v>
      </c>
      <c r="M800" s="116">
        <v>84.39</v>
      </c>
      <c r="N800" s="116">
        <v>3.8</v>
      </c>
      <c r="O800" s="116">
        <v>2250</v>
      </c>
      <c r="P800" s="117">
        <f t="shared" si="26"/>
        <v>1.9</v>
      </c>
    </row>
    <row r="801" ht="14.5" spans="1:16">
      <c r="A801" s="104">
        <v>202204</v>
      </c>
      <c r="B801" s="120" t="s">
        <v>844</v>
      </c>
      <c r="C801" s="105" t="s">
        <v>570</v>
      </c>
      <c r="D801" s="105" t="s">
        <v>576</v>
      </c>
      <c r="E801" s="105" t="s">
        <v>845</v>
      </c>
      <c r="F801" s="105" t="s">
        <v>846</v>
      </c>
      <c r="G801" s="106" t="s">
        <v>847</v>
      </c>
      <c r="H801" s="105">
        <v>0</v>
      </c>
      <c r="I801" s="105" t="s">
        <v>591</v>
      </c>
      <c r="J801" s="116">
        <v>3112</v>
      </c>
      <c r="K801" s="116">
        <v>6968.97</v>
      </c>
      <c r="L801" s="116">
        <v>316.64</v>
      </c>
      <c r="M801" s="116">
        <v>84.39</v>
      </c>
      <c r="N801" s="116">
        <v>3.8</v>
      </c>
      <c r="O801" s="116">
        <v>750</v>
      </c>
      <c r="P801" s="117">
        <f t="shared" si="26"/>
        <v>1.9</v>
      </c>
    </row>
    <row r="802" ht="14.5" spans="1:16">
      <c r="A802" s="104">
        <v>202204</v>
      </c>
      <c r="B802" s="120" t="s">
        <v>440</v>
      </c>
      <c r="C802" s="105" t="s">
        <v>570</v>
      </c>
      <c r="D802" s="105" t="s">
        <v>587</v>
      </c>
      <c r="E802" s="105" t="s">
        <v>848</v>
      </c>
      <c r="F802" s="105" t="s">
        <v>694</v>
      </c>
      <c r="G802" s="106" t="s">
        <v>849</v>
      </c>
      <c r="H802" s="105">
        <v>0</v>
      </c>
      <c r="I802" s="105" t="s">
        <v>591</v>
      </c>
      <c r="J802" s="116">
        <v>2400</v>
      </c>
      <c r="K802" s="116">
        <v>6650</v>
      </c>
      <c r="L802" s="116">
        <v>298.08</v>
      </c>
      <c r="M802" s="116">
        <v>74.52</v>
      </c>
      <c r="N802" s="116">
        <v>14.9</v>
      </c>
      <c r="O802" s="116">
        <v>0</v>
      </c>
      <c r="P802" s="117">
        <f t="shared" si="26"/>
        <v>1.9</v>
      </c>
    </row>
    <row r="803" ht="14.5" spans="1:16">
      <c r="A803" s="104">
        <v>202204</v>
      </c>
      <c r="B803" s="120" t="s">
        <v>394</v>
      </c>
      <c r="C803" s="105" t="s">
        <v>625</v>
      </c>
      <c r="D803" s="105" t="s">
        <v>587</v>
      </c>
      <c r="E803" s="105" t="s">
        <v>850</v>
      </c>
      <c r="F803" s="105" t="s">
        <v>851</v>
      </c>
      <c r="G803" s="106" t="s">
        <v>852</v>
      </c>
      <c r="H803" s="105">
        <v>0</v>
      </c>
      <c r="I803" s="105" t="s">
        <v>591</v>
      </c>
      <c r="J803" s="116">
        <v>1900</v>
      </c>
      <c r="K803" s="116">
        <v>5022.2</v>
      </c>
      <c r="L803" s="116">
        <v>316.64</v>
      </c>
      <c r="M803" s="116">
        <v>84.39</v>
      </c>
      <c r="N803" s="116">
        <v>3.8</v>
      </c>
      <c r="O803" s="116">
        <v>0</v>
      </c>
      <c r="P803" s="117">
        <f t="shared" si="26"/>
        <v>1.9</v>
      </c>
    </row>
    <row r="804" ht="14.5" spans="1:16">
      <c r="A804" s="104">
        <v>202204</v>
      </c>
      <c r="B804" s="120" t="s">
        <v>233</v>
      </c>
      <c r="C804" s="105" t="s">
        <v>625</v>
      </c>
      <c r="D804" s="105" t="s">
        <v>587</v>
      </c>
      <c r="E804" s="105" t="s">
        <v>853</v>
      </c>
      <c r="F804" s="105" t="s">
        <v>827</v>
      </c>
      <c r="G804" s="106" t="s">
        <v>854</v>
      </c>
      <c r="H804" s="105">
        <v>0</v>
      </c>
      <c r="I804" s="105" t="s">
        <v>591</v>
      </c>
      <c r="J804" s="116">
        <v>3800</v>
      </c>
      <c r="K804" s="116">
        <v>9421.04</v>
      </c>
      <c r="L804" s="116">
        <v>316.64</v>
      </c>
      <c r="M804" s="116">
        <v>84.39</v>
      </c>
      <c r="N804" s="116">
        <v>3.8</v>
      </c>
      <c r="O804" s="116">
        <v>0</v>
      </c>
      <c r="P804" s="117">
        <f t="shared" si="26"/>
        <v>1.9</v>
      </c>
    </row>
    <row r="805" ht="14.5" spans="1:16">
      <c r="A805" s="104">
        <v>202204</v>
      </c>
      <c r="B805" s="120" t="s">
        <v>439</v>
      </c>
      <c r="C805" s="105" t="s">
        <v>619</v>
      </c>
      <c r="D805" s="105" t="s">
        <v>587</v>
      </c>
      <c r="E805" s="105" t="s">
        <v>855</v>
      </c>
      <c r="F805" s="105" t="s">
        <v>856</v>
      </c>
      <c r="G805" s="106" t="s">
        <v>857</v>
      </c>
      <c r="H805" s="105">
        <v>0</v>
      </c>
      <c r="I805" s="105" t="s">
        <v>591</v>
      </c>
      <c r="J805" s="116">
        <v>1900</v>
      </c>
      <c r="K805" s="116">
        <v>4890.25</v>
      </c>
      <c r="L805" s="116">
        <v>316.64</v>
      </c>
      <c r="M805" s="116">
        <v>84.39</v>
      </c>
      <c r="N805" s="116">
        <v>3.8</v>
      </c>
      <c r="O805" s="116">
        <v>0</v>
      </c>
      <c r="P805" s="117">
        <f t="shared" si="26"/>
        <v>1.9</v>
      </c>
    </row>
    <row r="806" ht="14.5" spans="1:16">
      <c r="A806" s="104">
        <v>202204</v>
      </c>
      <c r="B806" s="120" t="s">
        <v>404</v>
      </c>
      <c r="C806" s="105" t="s">
        <v>570</v>
      </c>
      <c r="D806" s="105" t="s">
        <v>587</v>
      </c>
      <c r="E806" s="105" t="s">
        <v>858</v>
      </c>
      <c r="F806" s="105" t="s">
        <v>859</v>
      </c>
      <c r="G806" s="106" t="s">
        <v>860</v>
      </c>
      <c r="H806" s="105">
        <v>0</v>
      </c>
      <c r="I806" s="105" t="s">
        <v>591</v>
      </c>
      <c r="J806" s="116">
        <v>3128</v>
      </c>
      <c r="K806" s="116">
        <v>8166.28</v>
      </c>
      <c r="L806" s="116">
        <v>298.08</v>
      </c>
      <c r="M806" s="116">
        <v>74.52</v>
      </c>
      <c r="N806" s="116">
        <v>14.9</v>
      </c>
      <c r="O806" s="116">
        <v>0</v>
      </c>
      <c r="P806" s="117">
        <f t="shared" si="26"/>
        <v>1.9</v>
      </c>
    </row>
    <row r="807" ht="14.5" spans="1:16">
      <c r="A807" s="104">
        <v>202204</v>
      </c>
      <c r="B807" s="120" t="s">
        <v>446</v>
      </c>
      <c r="C807" s="105" t="s">
        <v>575</v>
      </c>
      <c r="D807" s="105" t="s">
        <v>587</v>
      </c>
      <c r="E807" s="105" t="s">
        <v>861</v>
      </c>
      <c r="F807" s="105" t="s">
        <v>862</v>
      </c>
      <c r="G807" s="106" t="s">
        <v>860</v>
      </c>
      <c r="H807" s="105">
        <v>0</v>
      </c>
      <c r="I807" s="105" t="s">
        <v>591</v>
      </c>
      <c r="J807" s="116">
        <v>2760</v>
      </c>
      <c r="K807" s="116">
        <v>7514.4</v>
      </c>
      <c r="L807" s="116">
        <v>316.64</v>
      </c>
      <c r="M807" s="116">
        <v>84.39</v>
      </c>
      <c r="N807" s="116">
        <v>3.8</v>
      </c>
      <c r="O807" s="116">
        <v>0</v>
      </c>
      <c r="P807" s="117">
        <f t="shared" si="26"/>
        <v>1.9</v>
      </c>
    </row>
    <row r="808" ht="14.5" spans="1:16">
      <c r="A808" s="104">
        <v>202204</v>
      </c>
      <c r="B808" s="120" t="s">
        <v>406</v>
      </c>
      <c r="C808" s="105" t="s">
        <v>619</v>
      </c>
      <c r="D808" s="105" t="s">
        <v>587</v>
      </c>
      <c r="E808" s="105" t="s">
        <v>863</v>
      </c>
      <c r="F808" s="105" t="s">
        <v>864</v>
      </c>
      <c r="G808" s="106" t="s">
        <v>865</v>
      </c>
      <c r="H808" s="105">
        <v>0</v>
      </c>
      <c r="I808" s="105" t="s">
        <v>591</v>
      </c>
      <c r="J808" s="116">
        <v>1900</v>
      </c>
      <c r="K808" s="116">
        <v>3937.2</v>
      </c>
      <c r="L808" s="116">
        <v>316.64</v>
      </c>
      <c r="M808" s="116">
        <v>84.39</v>
      </c>
      <c r="N808" s="116">
        <v>3.8</v>
      </c>
      <c r="O808" s="116">
        <v>0</v>
      </c>
      <c r="P808" s="117">
        <f t="shared" si="26"/>
        <v>1.9</v>
      </c>
    </row>
    <row r="809" ht="14.5" spans="1:16">
      <c r="A809" s="104">
        <v>202204</v>
      </c>
      <c r="B809" s="120" t="s">
        <v>368</v>
      </c>
      <c r="C809" s="105" t="s">
        <v>866</v>
      </c>
      <c r="D809" s="105" t="s">
        <v>576</v>
      </c>
      <c r="E809" s="105" t="s">
        <v>867</v>
      </c>
      <c r="F809" s="105" t="s">
        <v>868</v>
      </c>
      <c r="G809" s="106" t="s">
        <v>869</v>
      </c>
      <c r="H809" s="105">
        <v>0</v>
      </c>
      <c r="I809" s="105" t="s">
        <v>591</v>
      </c>
      <c r="J809" s="116">
        <v>3850</v>
      </c>
      <c r="K809" s="116">
        <v>9065.5</v>
      </c>
      <c r="L809" s="116">
        <v>316.64</v>
      </c>
      <c r="M809" s="116">
        <v>84.39</v>
      </c>
      <c r="N809" s="116">
        <v>3.8</v>
      </c>
      <c r="O809" s="116">
        <v>86</v>
      </c>
      <c r="P809" s="117">
        <f t="shared" si="26"/>
        <v>1.9</v>
      </c>
    </row>
    <row r="810" ht="14.5" spans="1:16">
      <c r="A810" s="104">
        <v>202204</v>
      </c>
      <c r="B810" s="120" t="s">
        <v>287</v>
      </c>
      <c r="C810" s="105" t="s">
        <v>592</v>
      </c>
      <c r="D810" s="105" t="s">
        <v>587</v>
      </c>
      <c r="E810" s="105" t="s">
        <v>870</v>
      </c>
      <c r="F810" s="105" t="s">
        <v>761</v>
      </c>
      <c r="G810" s="106" t="s">
        <v>871</v>
      </c>
      <c r="H810" s="105">
        <v>0</v>
      </c>
      <c r="I810" s="105" t="s">
        <v>591</v>
      </c>
      <c r="J810" s="116">
        <v>2090</v>
      </c>
      <c r="K810" s="116">
        <v>5790.6</v>
      </c>
      <c r="L810" s="116">
        <v>316.64</v>
      </c>
      <c r="M810" s="116">
        <v>84.39</v>
      </c>
      <c r="N810" s="116">
        <v>3.8</v>
      </c>
      <c r="O810" s="116">
        <v>0</v>
      </c>
      <c r="P810" s="117">
        <f t="shared" si="26"/>
        <v>1.9</v>
      </c>
    </row>
    <row r="811" ht="14.5" spans="1:16">
      <c r="A811" s="104">
        <v>202204</v>
      </c>
      <c r="B811" s="120" t="s">
        <v>328</v>
      </c>
      <c r="C811" s="105" t="s">
        <v>570</v>
      </c>
      <c r="D811" s="105" t="s">
        <v>587</v>
      </c>
      <c r="E811" s="105" t="s">
        <v>872</v>
      </c>
      <c r="F811" s="105" t="s">
        <v>652</v>
      </c>
      <c r="G811" s="106" t="s">
        <v>873</v>
      </c>
      <c r="H811" s="105">
        <v>0</v>
      </c>
      <c r="I811" s="105" t="s">
        <v>591</v>
      </c>
      <c r="J811" s="116">
        <v>3128</v>
      </c>
      <c r="K811" s="116">
        <v>7989.31</v>
      </c>
      <c r="L811" s="116">
        <v>298.08</v>
      </c>
      <c r="M811" s="116">
        <v>74.52</v>
      </c>
      <c r="N811" s="116">
        <v>14.9</v>
      </c>
      <c r="O811" s="116">
        <v>0</v>
      </c>
      <c r="P811" s="117">
        <f t="shared" si="26"/>
        <v>1.9</v>
      </c>
    </row>
    <row r="812" ht="14.5" spans="1:16">
      <c r="A812" s="104">
        <v>202204</v>
      </c>
      <c r="B812" s="120" t="s">
        <v>374</v>
      </c>
      <c r="C812" s="105" t="s">
        <v>570</v>
      </c>
      <c r="D812" s="105" t="s">
        <v>587</v>
      </c>
      <c r="E812" s="105" t="s">
        <v>874</v>
      </c>
      <c r="F812" s="105" t="s">
        <v>875</v>
      </c>
      <c r="G812" s="106" t="s">
        <v>871</v>
      </c>
      <c r="H812" s="105">
        <v>0</v>
      </c>
      <c r="I812" s="105" t="s">
        <v>591</v>
      </c>
      <c r="J812" s="116">
        <v>2332</v>
      </c>
      <c r="K812" s="116">
        <v>6613.86</v>
      </c>
      <c r="L812" s="116">
        <v>316.64</v>
      </c>
      <c r="M812" s="116">
        <v>84.39</v>
      </c>
      <c r="N812" s="116">
        <v>3.8</v>
      </c>
      <c r="O812" s="116">
        <v>0</v>
      </c>
      <c r="P812" s="117">
        <f t="shared" si="26"/>
        <v>1.9</v>
      </c>
    </row>
    <row r="813" ht="14.5" spans="1:16">
      <c r="A813" s="104">
        <v>202204</v>
      </c>
      <c r="B813" s="120" t="s">
        <v>417</v>
      </c>
      <c r="C813" s="105" t="s">
        <v>625</v>
      </c>
      <c r="D813" s="105" t="s">
        <v>587</v>
      </c>
      <c r="E813" s="105" t="s">
        <v>876</v>
      </c>
      <c r="F813" s="105" t="s">
        <v>675</v>
      </c>
      <c r="G813" s="106" t="s">
        <v>877</v>
      </c>
      <c r="H813" s="105">
        <v>0</v>
      </c>
      <c r="I813" s="105" t="s">
        <v>591</v>
      </c>
      <c r="J813" s="116">
        <v>2312</v>
      </c>
      <c r="K813" s="116">
        <v>6372.46</v>
      </c>
      <c r="L813" s="116">
        <v>316.64</v>
      </c>
      <c r="M813" s="116">
        <v>84.39</v>
      </c>
      <c r="N813" s="116">
        <v>3.8</v>
      </c>
      <c r="O813" s="116">
        <v>0</v>
      </c>
      <c r="P813" s="117">
        <f t="shared" si="26"/>
        <v>1.9</v>
      </c>
    </row>
    <row r="814" ht="14.5" spans="1:16">
      <c r="A814" s="104">
        <v>202204</v>
      </c>
      <c r="B814" s="120" t="s">
        <v>878</v>
      </c>
      <c r="C814" s="105" t="s">
        <v>625</v>
      </c>
      <c r="D814" s="105" t="s">
        <v>587</v>
      </c>
      <c r="E814" s="105" t="s">
        <v>879</v>
      </c>
      <c r="F814" s="105" t="s">
        <v>880</v>
      </c>
      <c r="G814" s="106" t="s">
        <v>881</v>
      </c>
      <c r="H814" s="105">
        <v>0</v>
      </c>
      <c r="I814" s="105" t="s">
        <v>591</v>
      </c>
      <c r="J814" s="116">
        <v>1958</v>
      </c>
      <c r="K814" s="116">
        <v>4869.15</v>
      </c>
      <c r="L814" s="116">
        <v>316.64</v>
      </c>
      <c r="M814" s="116">
        <v>84.39</v>
      </c>
      <c r="N814" s="116">
        <v>3.8</v>
      </c>
      <c r="O814" s="116">
        <v>0</v>
      </c>
      <c r="P814" s="117">
        <f t="shared" si="26"/>
        <v>1.9</v>
      </c>
    </row>
    <row r="815" ht="14.5" spans="1:16">
      <c r="A815" s="104">
        <v>202204</v>
      </c>
      <c r="B815" s="120" t="s">
        <v>278</v>
      </c>
      <c r="C815" s="105" t="s">
        <v>580</v>
      </c>
      <c r="D815" s="105" t="s">
        <v>587</v>
      </c>
      <c r="E815" s="105" t="s">
        <v>882</v>
      </c>
      <c r="F815" s="105" t="s">
        <v>698</v>
      </c>
      <c r="G815" s="106" t="s">
        <v>881</v>
      </c>
      <c r="H815" s="105">
        <v>0</v>
      </c>
      <c r="I815" s="105" t="s">
        <v>591</v>
      </c>
      <c r="J815" s="116">
        <v>3471</v>
      </c>
      <c r="K815" s="116">
        <v>8154.2</v>
      </c>
      <c r="L815" s="116">
        <v>316.64</v>
      </c>
      <c r="M815" s="116">
        <v>84.39</v>
      </c>
      <c r="N815" s="116">
        <v>3.8</v>
      </c>
      <c r="O815" s="116">
        <v>0</v>
      </c>
      <c r="P815" s="117">
        <f t="shared" si="26"/>
        <v>1.9</v>
      </c>
    </row>
    <row r="816" ht="14.5" spans="1:16">
      <c r="A816" s="104">
        <v>202204</v>
      </c>
      <c r="B816" s="60" t="s">
        <v>201</v>
      </c>
      <c r="C816" s="105" t="s">
        <v>575</v>
      </c>
      <c r="D816" s="105" t="s">
        <v>764</v>
      </c>
      <c r="E816" s="105" t="s">
        <v>883</v>
      </c>
      <c r="F816" s="105" t="s">
        <v>884</v>
      </c>
      <c r="G816" s="106">
        <v>44375</v>
      </c>
      <c r="H816" s="105">
        <v>0</v>
      </c>
      <c r="I816" s="105" t="s">
        <v>591</v>
      </c>
      <c r="J816" s="116">
        <v>6250</v>
      </c>
      <c r="K816" s="116">
        <v>26136</v>
      </c>
      <c r="L816" s="116">
        <v>0</v>
      </c>
      <c r="M816" s="116">
        <v>0</v>
      </c>
      <c r="N816" s="116">
        <v>0</v>
      </c>
      <c r="O816" s="116">
        <v>0</v>
      </c>
      <c r="P816" s="117">
        <v>0</v>
      </c>
    </row>
    <row r="817" ht="14.5" spans="1:16">
      <c r="A817" s="104">
        <v>202204</v>
      </c>
      <c r="B817" s="60" t="s">
        <v>888</v>
      </c>
      <c r="C817" s="105" t="s">
        <v>619</v>
      </c>
      <c r="D817" s="105" t="s">
        <v>587</v>
      </c>
      <c r="E817" s="105" t="s">
        <v>889</v>
      </c>
      <c r="F817" s="105" t="s">
        <v>890</v>
      </c>
      <c r="G817" s="106" t="s">
        <v>891</v>
      </c>
      <c r="H817" s="105" t="s">
        <v>623</v>
      </c>
      <c r="I817" s="105" t="s">
        <v>892</v>
      </c>
      <c r="J817" s="116">
        <v>1900</v>
      </c>
      <c r="K817" s="116">
        <v>3935.41</v>
      </c>
      <c r="L817" s="116">
        <v>0</v>
      </c>
      <c r="M817" s="116">
        <v>0</v>
      </c>
      <c r="N817" s="116">
        <v>0</v>
      </c>
      <c r="O817" s="116">
        <v>0</v>
      </c>
      <c r="P817" s="117">
        <v>0</v>
      </c>
    </row>
    <row r="818" ht="14.5" spans="1:16">
      <c r="A818" s="104">
        <v>202204</v>
      </c>
      <c r="B818" s="60" t="s">
        <v>893</v>
      </c>
      <c r="C818" s="105" t="s">
        <v>619</v>
      </c>
      <c r="D818" s="105" t="s">
        <v>587</v>
      </c>
      <c r="E818" s="105" t="s">
        <v>894</v>
      </c>
      <c r="F818" s="105" t="s">
        <v>890</v>
      </c>
      <c r="G818" s="106" t="s">
        <v>891</v>
      </c>
      <c r="H818" s="105" t="s">
        <v>623</v>
      </c>
      <c r="I818" s="105" t="s">
        <v>892</v>
      </c>
      <c r="J818" s="116">
        <v>1900</v>
      </c>
      <c r="K818" s="116">
        <v>3952.03</v>
      </c>
      <c r="L818" s="116">
        <v>0</v>
      </c>
      <c r="M818" s="116">
        <v>0</v>
      </c>
      <c r="N818" s="116">
        <v>0</v>
      </c>
      <c r="O818" s="116">
        <v>0</v>
      </c>
      <c r="P818" s="117">
        <v>0</v>
      </c>
    </row>
    <row r="819" ht="14.5" spans="1:16">
      <c r="A819" s="104">
        <v>202204</v>
      </c>
      <c r="B819" s="60" t="s">
        <v>897</v>
      </c>
      <c r="C819" s="105" t="s">
        <v>619</v>
      </c>
      <c r="D819" s="105" t="s">
        <v>587</v>
      </c>
      <c r="E819" s="105" t="s">
        <v>898</v>
      </c>
      <c r="F819" s="105" t="s">
        <v>890</v>
      </c>
      <c r="G819" s="106" t="s">
        <v>891</v>
      </c>
      <c r="H819" s="105" t="s">
        <v>623</v>
      </c>
      <c r="I819" s="105" t="s">
        <v>892</v>
      </c>
      <c r="J819" s="116">
        <v>1900</v>
      </c>
      <c r="K819" s="116">
        <v>979.99</v>
      </c>
      <c r="L819" s="116">
        <v>0</v>
      </c>
      <c r="M819" s="116">
        <v>0</v>
      </c>
      <c r="N819" s="116">
        <v>0</v>
      </c>
      <c r="O819" s="116">
        <v>0</v>
      </c>
      <c r="P819" s="117">
        <v>0</v>
      </c>
    </row>
    <row r="820" ht="14.5" spans="1:16">
      <c r="A820" s="104">
        <v>202204</v>
      </c>
      <c r="B820" s="60" t="s">
        <v>899</v>
      </c>
      <c r="C820" s="105" t="s">
        <v>619</v>
      </c>
      <c r="D820" s="105" t="s">
        <v>587</v>
      </c>
      <c r="E820" s="105" t="s">
        <v>900</v>
      </c>
      <c r="F820" s="105" t="s">
        <v>890</v>
      </c>
      <c r="G820" s="106" t="s">
        <v>891</v>
      </c>
      <c r="H820" s="105" t="s">
        <v>623</v>
      </c>
      <c r="I820" s="105" t="s">
        <v>892</v>
      </c>
      <c r="J820" s="116">
        <v>1900</v>
      </c>
      <c r="K820" s="116">
        <v>5015.89</v>
      </c>
      <c r="L820" s="116">
        <v>0</v>
      </c>
      <c r="M820" s="116">
        <v>0</v>
      </c>
      <c r="N820" s="116">
        <v>0</v>
      </c>
      <c r="O820" s="116">
        <v>0</v>
      </c>
      <c r="P820" s="117">
        <v>0</v>
      </c>
    </row>
    <row r="821" ht="14.5" spans="1:16">
      <c r="A821" s="104">
        <v>202204</v>
      </c>
      <c r="B821" s="60" t="s">
        <v>901</v>
      </c>
      <c r="C821" s="105" t="s">
        <v>619</v>
      </c>
      <c r="D821" s="105" t="s">
        <v>587</v>
      </c>
      <c r="E821" s="105" t="s">
        <v>902</v>
      </c>
      <c r="F821" s="105" t="s">
        <v>903</v>
      </c>
      <c r="G821" s="106" t="s">
        <v>891</v>
      </c>
      <c r="H821" s="105" t="s">
        <v>623</v>
      </c>
      <c r="I821" s="105" t="s">
        <v>892</v>
      </c>
      <c r="J821" s="116">
        <v>1900</v>
      </c>
      <c r="K821" s="116">
        <v>3887.63</v>
      </c>
      <c r="L821" s="116">
        <v>0</v>
      </c>
      <c r="M821" s="116">
        <v>0</v>
      </c>
      <c r="N821" s="116">
        <v>0</v>
      </c>
      <c r="O821" s="116">
        <v>0</v>
      </c>
      <c r="P821" s="117">
        <v>0</v>
      </c>
    </row>
    <row r="822" ht="14.5" spans="1:16">
      <c r="A822" s="104">
        <v>202204</v>
      </c>
      <c r="B822" s="60" t="s">
        <v>904</v>
      </c>
      <c r="C822" s="105" t="s">
        <v>619</v>
      </c>
      <c r="D822" s="105" t="s">
        <v>587</v>
      </c>
      <c r="E822" s="105" t="s">
        <v>905</v>
      </c>
      <c r="F822" s="105" t="s">
        <v>890</v>
      </c>
      <c r="G822" s="106" t="s">
        <v>891</v>
      </c>
      <c r="H822" s="105" t="s">
        <v>623</v>
      </c>
      <c r="I822" s="105" t="s">
        <v>892</v>
      </c>
      <c r="J822" s="116">
        <v>1900</v>
      </c>
      <c r="K822" s="116">
        <v>4164.85</v>
      </c>
      <c r="L822" s="116">
        <v>0</v>
      </c>
      <c r="M822" s="116">
        <v>0</v>
      </c>
      <c r="N822" s="116">
        <v>0</v>
      </c>
      <c r="O822" s="116">
        <v>0</v>
      </c>
      <c r="P822" s="117">
        <v>0</v>
      </c>
    </row>
    <row r="823" ht="14.5" spans="1:16">
      <c r="A823" s="104">
        <v>202204</v>
      </c>
      <c r="B823" s="60" t="s">
        <v>324</v>
      </c>
      <c r="C823" s="105" t="s">
        <v>619</v>
      </c>
      <c r="D823" s="105" t="s">
        <v>587</v>
      </c>
      <c r="E823" s="105" t="s">
        <v>909</v>
      </c>
      <c r="F823" s="105" t="s">
        <v>890</v>
      </c>
      <c r="G823" s="106" t="s">
        <v>891</v>
      </c>
      <c r="H823" s="105" t="s">
        <v>623</v>
      </c>
      <c r="I823" s="105" t="s">
        <v>892</v>
      </c>
      <c r="J823" s="116">
        <v>1900</v>
      </c>
      <c r="K823" s="116">
        <v>4019.83</v>
      </c>
      <c r="L823" s="116">
        <v>0</v>
      </c>
      <c r="M823" s="116">
        <v>0</v>
      </c>
      <c r="N823" s="116">
        <v>0</v>
      </c>
      <c r="O823" s="116">
        <v>0</v>
      </c>
      <c r="P823" s="117">
        <v>0</v>
      </c>
    </row>
    <row r="824" ht="14.5" spans="1:16">
      <c r="A824" s="104">
        <v>202204</v>
      </c>
      <c r="B824" s="60" t="s">
        <v>337</v>
      </c>
      <c r="C824" s="105" t="s">
        <v>619</v>
      </c>
      <c r="D824" s="105" t="s">
        <v>587</v>
      </c>
      <c r="E824" s="105" t="s">
        <v>910</v>
      </c>
      <c r="F824" s="105" t="s">
        <v>903</v>
      </c>
      <c r="G824" s="106" t="s">
        <v>891</v>
      </c>
      <c r="H824" s="105" t="s">
        <v>623</v>
      </c>
      <c r="I824" s="105" t="s">
        <v>892</v>
      </c>
      <c r="J824" s="116">
        <v>1900</v>
      </c>
      <c r="K824" s="116">
        <v>3324.42</v>
      </c>
      <c r="L824" s="116">
        <v>0</v>
      </c>
      <c r="M824" s="116">
        <v>0</v>
      </c>
      <c r="N824" s="116">
        <v>0</v>
      </c>
      <c r="O824" s="116">
        <v>0</v>
      </c>
      <c r="P824" s="117">
        <v>0</v>
      </c>
    </row>
    <row r="825" ht="14.5" spans="1:16">
      <c r="A825" s="104">
        <v>202204</v>
      </c>
      <c r="B825" s="60" t="s">
        <v>913</v>
      </c>
      <c r="C825" s="105" t="s">
        <v>619</v>
      </c>
      <c r="D825" s="105" t="s">
        <v>587</v>
      </c>
      <c r="E825" s="105" t="s">
        <v>914</v>
      </c>
      <c r="F825" s="105" t="s">
        <v>908</v>
      </c>
      <c r="G825" s="106" t="s">
        <v>891</v>
      </c>
      <c r="H825" s="105" t="s">
        <v>623</v>
      </c>
      <c r="I825" s="105" t="s">
        <v>892</v>
      </c>
      <c r="J825" s="116">
        <v>1900</v>
      </c>
      <c r="K825" s="116">
        <v>3606.74</v>
      </c>
      <c r="L825" s="116">
        <v>0</v>
      </c>
      <c r="M825" s="116">
        <v>0</v>
      </c>
      <c r="N825" s="116">
        <v>0</v>
      </c>
      <c r="O825" s="116">
        <v>0</v>
      </c>
      <c r="P825" s="117">
        <v>0</v>
      </c>
    </row>
    <row r="826" ht="14.5" spans="1:16">
      <c r="A826" s="104">
        <v>202204</v>
      </c>
      <c r="B826" s="60" t="s">
        <v>320</v>
      </c>
      <c r="C826" s="105" t="s">
        <v>619</v>
      </c>
      <c r="D826" s="105" t="s">
        <v>587</v>
      </c>
      <c r="E826" s="105" t="s">
        <v>915</v>
      </c>
      <c r="F826" s="105" t="s">
        <v>1154</v>
      </c>
      <c r="G826" s="106" t="s">
        <v>891</v>
      </c>
      <c r="H826" s="105" t="s">
        <v>623</v>
      </c>
      <c r="I826" s="105" t="s">
        <v>892</v>
      </c>
      <c r="J826" s="116">
        <v>1900</v>
      </c>
      <c r="K826" s="116">
        <v>4480.89</v>
      </c>
      <c r="L826" s="116">
        <v>0</v>
      </c>
      <c r="M826" s="116">
        <v>0</v>
      </c>
      <c r="N826" s="116">
        <v>0</v>
      </c>
      <c r="O826" s="116">
        <v>0</v>
      </c>
      <c r="P826" s="117">
        <v>0</v>
      </c>
    </row>
    <row r="827" ht="14.5" spans="1:16">
      <c r="A827" s="104">
        <v>202204</v>
      </c>
      <c r="B827" s="60" t="s">
        <v>917</v>
      </c>
      <c r="C827" s="105" t="s">
        <v>619</v>
      </c>
      <c r="D827" s="105" t="s">
        <v>587</v>
      </c>
      <c r="E827" s="105" t="s">
        <v>918</v>
      </c>
      <c r="F827" s="105" t="s">
        <v>903</v>
      </c>
      <c r="G827" s="106" t="s">
        <v>891</v>
      </c>
      <c r="H827" s="105" t="s">
        <v>623</v>
      </c>
      <c r="I827" s="105" t="s">
        <v>892</v>
      </c>
      <c r="J827" s="116">
        <v>1900</v>
      </c>
      <c r="K827" s="116">
        <v>3601.59</v>
      </c>
      <c r="L827" s="116">
        <v>0</v>
      </c>
      <c r="M827" s="116">
        <v>0</v>
      </c>
      <c r="N827" s="116">
        <v>0</v>
      </c>
      <c r="O827" s="116">
        <v>0</v>
      </c>
      <c r="P827" s="117">
        <v>0</v>
      </c>
    </row>
    <row r="828" ht="14.5" spans="1:16">
      <c r="A828" s="104">
        <v>202204</v>
      </c>
      <c r="B828" s="60" t="s">
        <v>919</v>
      </c>
      <c r="C828" s="105" t="s">
        <v>619</v>
      </c>
      <c r="D828" s="105" t="s">
        <v>587</v>
      </c>
      <c r="E828" s="105" t="s">
        <v>920</v>
      </c>
      <c r="F828" s="105" t="s">
        <v>890</v>
      </c>
      <c r="G828" s="106" t="s">
        <v>891</v>
      </c>
      <c r="H828" s="105" t="s">
        <v>623</v>
      </c>
      <c r="I828" s="105" t="s">
        <v>892</v>
      </c>
      <c r="J828" s="116">
        <v>1900</v>
      </c>
      <c r="K828" s="116">
        <v>3901</v>
      </c>
      <c r="L828" s="116">
        <v>0</v>
      </c>
      <c r="M828" s="116">
        <v>0</v>
      </c>
      <c r="N828" s="116">
        <v>0</v>
      </c>
      <c r="O828" s="116">
        <v>0</v>
      </c>
      <c r="P828" s="117">
        <v>0</v>
      </c>
    </row>
    <row r="829" ht="14.5" spans="1:16">
      <c r="A829" s="104">
        <v>202204</v>
      </c>
      <c r="B829" s="60" t="s">
        <v>924</v>
      </c>
      <c r="C829" s="105" t="s">
        <v>619</v>
      </c>
      <c r="D829" s="105" t="s">
        <v>587</v>
      </c>
      <c r="E829" s="105" t="s">
        <v>925</v>
      </c>
      <c r="F829" s="105" t="s">
        <v>908</v>
      </c>
      <c r="G829" s="106" t="s">
        <v>891</v>
      </c>
      <c r="H829" s="105" t="s">
        <v>623</v>
      </c>
      <c r="I829" s="105" t="s">
        <v>1166</v>
      </c>
      <c r="J829" s="116">
        <v>1900</v>
      </c>
      <c r="K829" s="116">
        <v>3013.44</v>
      </c>
      <c r="L829" s="116">
        <v>0</v>
      </c>
      <c r="M829" s="116">
        <v>0</v>
      </c>
      <c r="N829" s="116">
        <v>0</v>
      </c>
      <c r="O829" s="116">
        <v>0</v>
      </c>
      <c r="P829" s="117">
        <v>0</v>
      </c>
    </row>
    <row r="830" ht="14.5" spans="1:16">
      <c r="A830" s="104">
        <v>202204</v>
      </c>
      <c r="B830" s="60" t="s">
        <v>926</v>
      </c>
      <c r="C830" s="105" t="s">
        <v>619</v>
      </c>
      <c r="D830" s="105" t="s">
        <v>587</v>
      </c>
      <c r="E830" s="105" t="s">
        <v>927</v>
      </c>
      <c r="F830" s="105" t="s">
        <v>890</v>
      </c>
      <c r="G830" s="106" t="s">
        <v>891</v>
      </c>
      <c r="H830" s="105" t="s">
        <v>623</v>
      </c>
      <c r="I830" s="105" t="s">
        <v>892</v>
      </c>
      <c r="J830" s="116">
        <v>1900</v>
      </c>
      <c r="K830" s="116">
        <v>3723.49</v>
      </c>
      <c r="L830" s="116">
        <v>0</v>
      </c>
      <c r="M830" s="116">
        <v>0</v>
      </c>
      <c r="N830" s="116">
        <v>0</v>
      </c>
      <c r="O830" s="116">
        <v>0</v>
      </c>
      <c r="P830" s="117">
        <v>0</v>
      </c>
    </row>
    <row r="831" ht="14.5" spans="1:16">
      <c r="A831" s="104">
        <v>202204</v>
      </c>
      <c r="B831" s="60" t="s">
        <v>928</v>
      </c>
      <c r="C831" s="105" t="s">
        <v>619</v>
      </c>
      <c r="D831" s="105" t="s">
        <v>587</v>
      </c>
      <c r="E831" s="105" t="s">
        <v>929</v>
      </c>
      <c r="F831" s="105" t="s">
        <v>890</v>
      </c>
      <c r="G831" s="106" t="s">
        <v>891</v>
      </c>
      <c r="H831" s="105" t="s">
        <v>623</v>
      </c>
      <c r="I831" s="105" t="s">
        <v>1167</v>
      </c>
      <c r="J831" s="116">
        <v>1900</v>
      </c>
      <c r="K831" s="116">
        <v>3173.24</v>
      </c>
      <c r="L831" s="116">
        <v>0</v>
      </c>
      <c r="M831" s="116">
        <v>0</v>
      </c>
      <c r="N831" s="116">
        <v>0</v>
      </c>
      <c r="O831" s="116">
        <v>0</v>
      </c>
      <c r="P831" s="117">
        <v>0</v>
      </c>
    </row>
    <row r="832" ht="14.5" spans="1:16">
      <c r="A832" s="104">
        <v>202204</v>
      </c>
      <c r="B832" s="60" t="s">
        <v>311</v>
      </c>
      <c r="C832" s="105" t="s">
        <v>866</v>
      </c>
      <c r="D832" s="105" t="s">
        <v>587</v>
      </c>
      <c r="E832" s="105" t="s">
        <v>930</v>
      </c>
      <c r="F832" s="105" t="s">
        <v>931</v>
      </c>
      <c r="G832" s="106" t="s">
        <v>932</v>
      </c>
      <c r="H832" s="105">
        <v>0</v>
      </c>
      <c r="I832" s="105" t="s">
        <v>591</v>
      </c>
      <c r="J832" s="116">
        <v>2422</v>
      </c>
      <c r="K832" s="116">
        <v>5918.02</v>
      </c>
      <c r="L832" s="116">
        <v>316.64</v>
      </c>
      <c r="M832" s="116">
        <v>84.39</v>
      </c>
      <c r="N832" s="116">
        <v>3.8</v>
      </c>
      <c r="O832" s="116">
        <v>0</v>
      </c>
      <c r="P832" s="117">
        <f t="shared" ref="P832:P839" si="27">1900*0.1%</f>
        <v>1.9</v>
      </c>
    </row>
    <row r="833" ht="14.5" spans="1:16">
      <c r="A833" s="104">
        <v>202204</v>
      </c>
      <c r="B833" s="60" t="s">
        <v>327</v>
      </c>
      <c r="C833" s="105" t="s">
        <v>619</v>
      </c>
      <c r="D833" s="105" t="s">
        <v>587</v>
      </c>
      <c r="E833" s="105" t="s">
        <v>933</v>
      </c>
      <c r="F833" s="105" t="s">
        <v>686</v>
      </c>
      <c r="G833" s="106" t="s">
        <v>934</v>
      </c>
      <c r="H833" s="105" t="s">
        <v>623</v>
      </c>
      <c r="I833" s="105" t="s">
        <v>591</v>
      </c>
      <c r="J833" s="116">
        <v>2120</v>
      </c>
      <c r="K833" s="116">
        <v>6807.01</v>
      </c>
      <c r="L833" s="116">
        <v>316.64</v>
      </c>
      <c r="M833" s="116">
        <v>84.39</v>
      </c>
      <c r="N833" s="116">
        <v>3.8</v>
      </c>
      <c r="O833" s="116">
        <v>0</v>
      </c>
      <c r="P833" s="117">
        <f t="shared" si="27"/>
        <v>1.9</v>
      </c>
    </row>
    <row r="834" ht="14.5" spans="1:16">
      <c r="A834" s="104">
        <v>202204</v>
      </c>
      <c r="B834" s="60" t="s">
        <v>291</v>
      </c>
      <c r="C834" s="105" t="s">
        <v>866</v>
      </c>
      <c r="D834" s="105" t="s">
        <v>587</v>
      </c>
      <c r="E834" s="105" t="s">
        <v>935</v>
      </c>
      <c r="F834" s="105" t="s">
        <v>936</v>
      </c>
      <c r="G834" s="106" t="s">
        <v>937</v>
      </c>
      <c r="H834" s="105">
        <v>0</v>
      </c>
      <c r="I834" s="105" t="s">
        <v>591</v>
      </c>
      <c r="J834" s="116">
        <v>4800</v>
      </c>
      <c r="K834" s="116">
        <v>11971.9</v>
      </c>
      <c r="L834" s="116">
        <v>316.64</v>
      </c>
      <c r="M834" s="116">
        <v>84.39</v>
      </c>
      <c r="N834" s="116">
        <v>3.8</v>
      </c>
      <c r="O834" s="116">
        <v>0</v>
      </c>
      <c r="P834" s="117">
        <f t="shared" si="27"/>
        <v>1.9</v>
      </c>
    </row>
    <row r="835" ht="14.5" spans="1:16">
      <c r="A835" s="104">
        <v>202204</v>
      </c>
      <c r="B835" s="60" t="s">
        <v>429</v>
      </c>
      <c r="C835" s="105" t="s">
        <v>570</v>
      </c>
      <c r="D835" s="105" t="s">
        <v>587</v>
      </c>
      <c r="E835" s="105" t="s">
        <v>938</v>
      </c>
      <c r="F835" s="105" t="s">
        <v>939</v>
      </c>
      <c r="G835" s="106" t="s">
        <v>937</v>
      </c>
      <c r="H835" s="105">
        <v>0</v>
      </c>
      <c r="I835" s="105" t="s">
        <v>591</v>
      </c>
      <c r="J835" s="116">
        <v>1900</v>
      </c>
      <c r="K835" s="116">
        <v>4561.91</v>
      </c>
      <c r="L835" s="116">
        <v>316.64</v>
      </c>
      <c r="M835" s="116">
        <v>84.39</v>
      </c>
      <c r="N835" s="116">
        <v>3.8</v>
      </c>
      <c r="O835" s="116">
        <v>0</v>
      </c>
      <c r="P835" s="117">
        <f t="shared" si="27"/>
        <v>1.9</v>
      </c>
    </row>
    <row r="836" ht="14.5" spans="1:16">
      <c r="A836" s="104">
        <v>202204</v>
      </c>
      <c r="B836" s="60" t="s">
        <v>391</v>
      </c>
      <c r="C836" s="105" t="s">
        <v>580</v>
      </c>
      <c r="D836" s="105" t="s">
        <v>587</v>
      </c>
      <c r="E836" s="105" t="s">
        <v>940</v>
      </c>
      <c r="F836" s="105" t="s">
        <v>941</v>
      </c>
      <c r="G836" s="106" t="s">
        <v>942</v>
      </c>
      <c r="H836" s="105">
        <v>0</v>
      </c>
      <c r="I836" s="105" t="s">
        <v>591</v>
      </c>
      <c r="J836" s="116">
        <v>4738</v>
      </c>
      <c r="K836" s="116">
        <v>10627</v>
      </c>
      <c r="L836" s="116">
        <v>316.64</v>
      </c>
      <c r="M836" s="116">
        <v>84.39</v>
      </c>
      <c r="N836" s="116">
        <v>3.8</v>
      </c>
      <c r="O836" s="116">
        <v>0</v>
      </c>
      <c r="P836" s="117">
        <f t="shared" si="27"/>
        <v>1.9</v>
      </c>
    </row>
    <row r="837" ht="14.5" spans="1:16">
      <c r="A837" s="104">
        <v>202204</v>
      </c>
      <c r="B837" s="60" t="s">
        <v>333</v>
      </c>
      <c r="C837" s="105" t="s">
        <v>575</v>
      </c>
      <c r="D837" s="105" t="s">
        <v>587</v>
      </c>
      <c r="E837" s="105" t="s">
        <v>943</v>
      </c>
      <c r="F837" s="105" t="s">
        <v>944</v>
      </c>
      <c r="G837" s="106" t="s">
        <v>945</v>
      </c>
      <c r="H837" s="105">
        <v>0</v>
      </c>
      <c r="I837" s="105" t="s">
        <v>591</v>
      </c>
      <c r="J837" s="116">
        <v>2532</v>
      </c>
      <c r="K837" s="116">
        <v>6934.29</v>
      </c>
      <c r="L837" s="116">
        <v>316.64</v>
      </c>
      <c r="M837" s="116">
        <v>84.39</v>
      </c>
      <c r="N837" s="116">
        <v>3.8</v>
      </c>
      <c r="O837" s="116">
        <v>0</v>
      </c>
      <c r="P837" s="117">
        <f t="shared" si="27"/>
        <v>1.9</v>
      </c>
    </row>
    <row r="838" ht="14.5" spans="1:16">
      <c r="A838" s="104">
        <v>202204</v>
      </c>
      <c r="B838" s="60" t="s">
        <v>381</v>
      </c>
      <c r="C838" s="105" t="s">
        <v>619</v>
      </c>
      <c r="D838" s="105" t="s">
        <v>587</v>
      </c>
      <c r="E838" s="105" t="s">
        <v>946</v>
      </c>
      <c r="F838" s="105" t="s">
        <v>686</v>
      </c>
      <c r="G838" s="106" t="s">
        <v>947</v>
      </c>
      <c r="H838" s="105" t="s">
        <v>623</v>
      </c>
      <c r="I838" s="105" t="s">
        <v>591</v>
      </c>
      <c r="J838" s="116">
        <v>2120</v>
      </c>
      <c r="K838" s="116">
        <v>6312.22</v>
      </c>
      <c r="L838" s="116">
        <v>316.64</v>
      </c>
      <c r="M838" s="116">
        <v>84.39</v>
      </c>
      <c r="N838" s="116">
        <v>3.8</v>
      </c>
      <c r="O838" s="116">
        <v>0</v>
      </c>
      <c r="P838" s="117">
        <f t="shared" si="27"/>
        <v>1.9</v>
      </c>
    </row>
    <row r="839" ht="14.5" spans="1:16">
      <c r="A839" s="104">
        <v>202204</v>
      </c>
      <c r="B839" s="60" t="s">
        <v>317</v>
      </c>
      <c r="C839" s="105" t="s">
        <v>619</v>
      </c>
      <c r="D839" s="105" t="s">
        <v>587</v>
      </c>
      <c r="E839" s="105" t="s">
        <v>948</v>
      </c>
      <c r="F839" s="105" t="s">
        <v>686</v>
      </c>
      <c r="G839" s="106" t="s">
        <v>949</v>
      </c>
      <c r="H839" s="105" t="s">
        <v>623</v>
      </c>
      <c r="I839" s="105" t="s">
        <v>591</v>
      </c>
      <c r="J839" s="116">
        <v>2120</v>
      </c>
      <c r="K839" s="116">
        <v>6094.32</v>
      </c>
      <c r="L839" s="116">
        <v>316.64</v>
      </c>
      <c r="M839" s="116">
        <v>84.39</v>
      </c>
      <c r="N839" s="116">
        <v>3.8</v>
      </c>
      <c r="O839" s="116">
        <v>0</v>
      </c>
      <c r="P839" s="117">
        <f t="shared" si="27"/>
        <v>1.9</v>
      </c>
    </row>
    <row r="840" ht="14.5" spans="1:16">
      <c r="A840" s="104">
        <v>202204</v>
      </c>
      <c r="B840" s="60" t="s">
        <v>382</v>
      </c>
      <c r="C840" s="105" t="s">
        <v>619</v>
      </c>
      <c r="D840" s="105" t="s">
        <v>587</v>
      </c>
      <c r="E840" s="105" t="s">
        <v>950</v>
      </c>
      <c r="F840" s="105" t="s">
        <v>908</v>
      </c>
      <c r="G840" s="106" t="s">
        <v>951</v>
      </c>
      <c r="H840" s="105" t="s">
        <v>623</v>
      </c>
      <c r="I840" s="105" t="s">
        <v>892</v>
      </c>
      <c r="J840" s="116">
        <v>1900</v>
      </c>
      <c r="K840" s="116">
        <v>4355.57</v>
      </c>
      <c r="L840" s="116">
        <v>0</v>
      </c>
      <c r="M840" s="116">
        <v>0</v>
      </c>
      <c r="N840" s="116">
        <v>0</v>
      </c>
      <c r="O840" s="116">
        <v>0</v>
      </c>
      <c r="P840" s="117">
        <v>0</v>
      </c>
    </row>
    <row r="841" ht="14.5" spans="1:16">
      <c r="A841" s="104">
        <v>202204</v>
      </c>
      <c r="B841" s="60" t="s">
        <v>954</v>
      </c>
      <c r="C841" s="105" t="s">
        <v>619</v>
      </c>
      <c r="D841" s="105" t="s">
        <v>587</v>
      </c>
      <c r="E841" s="105" t="s">
        <v>955</v>
      </c>
      <c r="F841" s="105" t="s">
        <v>890</v>
      </c>
      <c r="G841" s="106" t="s">
        <v>951</v>
      </c>
      <c r="H841" s="105" t="s">
        <v>623</v>
      </c>
      <c r="I841" s="105" t="s">
        <v>892</v>
      </c>
      <c r="J841" s="116">
        <v>1900</v>
      </c>
      <c r="K841" s="116">
        <v>2145.27</v>
      </c>
      <c r="L841" s="116">
        <v>0</v>
      </c>
      <c r="M841" s="116">
        <v>0</v>
      </c>
      <c r="N841" s="116">
        <v>0</v>
      </c>
      <c r="O841" s="116">
        <v>0</v>
      </c>
      <c r="P841" s="117">
        <v>0</v>
      </c>
    </row>
    <row r="842" ht="14.5" spans="1:16">
      <c r="A842" s="104">
        <v>202204</v>
      </c>
      <c r="B842" s="60" t="s">
        <v>960</v>
      </c>
      <c r="C842" s="105" t="s">
        <v>619</v>
      </c>
      <c r="D842" s="105" t="s">
        <v>587</v>
      </c>
      <c r="E842" s="105" t="s">
        <v>961</v>
      </c>
      <c r="F842" s="105" t="s">
        <v>890</v>
      </c>
      <c r="G842" s="106" t="s">
        <v>951</v>
      </c>
      <c r="H842" s="105" t="s">
        <v>623</v>
      </c>
      <c r="I842" s="105" t="s">
        <v>892</v>
      </c>
      <c r="J842" s="116">
        <v>1900</v>
      </c>
      <c r="K842" s="116">
        <v>3588.68</v>
      </c>
      <c r="L842" s="116">
        <v>0</v>
      </c>
      <c r="M842" s="116">
        <v>0</v>
      </c>
      <c r="N842" s="116">
        <v>0</v>
      </c>
      <c r="O842" s="116">
        <v>0</v>
      </c>
      <c r="P842" s="117">
        <v>0</v>
      </c>
    </row>
    <row r="843" ht="14.5" spans="1:16">
      <c r="A843" s="104">
        <v>202204</v>
      </c>
      <c r="B843" s="60" t="s">
        <v>303</v>
      </c>
      <c r="C843" s="105" t="s">
        <v>619</v>
      </c>
      <c r="D843" s="105" t="s">
        <v>587</v>
      </c>
      <c r="E843" s="105" t="s">
        <v>962</v>
      </c>
      <c r="F843" s="105" t="s">
        <v>890</v>
      </c>
      <c r="G843" s="106" t="s">
        <v>951</v>
      </c>
      <c r="H843" s="105" t="s">
        <v>623</v>
      </c>
      <c r="I843" s="105" t="s">
        <v>892</v>
      </c>
      <c r="J843" s="116">
        <v>1900</v>
      </c>
      <c r="K843" s="116">
        <v>3807.1</v>
      </c>
      <c r="L843" s="116">
        <v>0</v>
      </c>
      <c r="M843" s="116">
        <v>0</v>
      </c>
      <c r="N843" s="116">
        <v>0</v>
      </c>
      <c r="O843" s="116">
        <v>0</v>
      </c>
      <c r="P843" s="117">
        <v>0</v>
      </c>
    </row>
    <row r="844" ht="14.5" spans="1:16">
      <c r="A844" s="104">
        <v>202204</v>
      </c>
      <c r="B844" s="60" t="s">
        <v>963</v>
      </c>
      <c r="C844" s="105" t="s">
        <v>619</v>
      </c>
      <c r="D844" s="105" t="s">
        <v>587</v>
      </c>
      <c r="E844" s="105" t="s">
        <v>964</v>
      </c>
      <c r="F844" s="105" t="s">
        <v>890</v>
      </c>
      <c r="G844" s="106" t="s">
        <v>951</v>
      </c>
      <c r="H844" s="105" t="s">
        <v>623</v>
      </c>
      <c r="I844" s="105" t="s">
        <v>892</v>
      </c>
      <c r="J844" s="116">
        <v>1900</v>
      </c>
      <c r="K844" s="116">
        <v>3511.75</v>
      </c>
      <c r="L844" s="116">
        <v>0</v>
      </c>
      <c r="M844" s="116">
        <v>0</v>
      </c>
      <c r="N844" s="116">
        <v>0</v>
      </c>
      <c r="O844" s="116">
        <v>0</v>
      </c>
      <c r="P844" s="117">
        <v>0</v>
      </c>
    </row>
    <row r="845" ht="14.5" spans="1:16">
      <c r="A845" s="104">
        <v>202204</v>
      </c>
      <c r="B845" s="60" t="s">
        <v>965</v>
      </c>
      <c r="C845" s="105" t="s">
        <v>619</v>
      </c>
      <c r="D845" s="105" t="s">
        <v>587</v>
      </c>
      <c r="E845" s="105" t="s">
        <v>966</v>
      </c>
      <c r="F845" s="105" t="s">
        <v>890</v>
      </c>
      <c r="G845" s="106" t="s">
        <v>951</v>
      </c>
      <c r="H845" s="105" t="s">
        <v>623</v>
      </c>
      <c r="I845" s="105" t="s">
        <v>892</v>
      </c>
      <c r="J845" s="116">
        <v>1900</v>
      </c>
      <c r="K845" s="116">
        <v>2580.68</v>
      </c>
      <c r="L845" s="116">
        <v>0</v>
      </c>
      <c r="M845" s="116">
        <v>0</v>
      </c>
      <c r="N845" s="116">
        <v>0</v>
      </c>
      <c r="O845" s="116">
        <v>0</v>
      </c>
      <c r="P845" s="117">
        <v>0</v>
      </c>
    </row>
    <row r="846" ht="14.5" spans="1:16">
      <c r="A846" s="104">
        <v>202204</v>
      </c>
      <c r="B846" s="60" t="s">
        <v>373</v>
      </c>
      <c r="C846" s="105" t="s">
        <v>619</v>
      </c>
      <c r="D846" s="105" t="s">
        <v>587</v>
      </c>
      <c r="E846" s="105" t="s">
        <v>967</v>
      </c>
      <c r="F846" s="105" t="s">
        <v>890</v>
      </c>
      <c r="G846" s="106" t="s">
        <v>968</v>
      </c>
      <c r="H846" s="105" t="s">
        <v>623</v>
      </c>
      <c r="I846" s="105" t="s">
        <v>892</v>
      </c>
      <c r="J846" s="116">
        <v>1900</v>
      </c>
      <c r="K846" s="116">
        <v>3138.09</v>
      </c>
      <c r="L846" s="116">
        <v>0</v>
      </c>
      <c r="M846" s="116">
        <v>0</v>
      </c>
      <c r="N846" s="116">
        <v>0</v>
      </c>
      <c r="O846" s="116">
        <v>0</v>
      </c>
      <c r="P846" s="117">
        <v>0</v>
      </c>
    </row>
    <row r="847" ht="14.5" spans="1:16">
      <c r="A847" s="104">
        <v>202204</v>
      </c>
      <c r="B847" s="60" t="s">
        <v>969</v>
      </c>
      <c r="C847" s="105" t="s">
        <v>619</v>
      </c>
      <c r="D847" s="105" t="s">
        <v>587</v>
      </c>
      <c r="E847" s="105" t="s">
        <v>970</v>
      </c>
      <c r="F847" s="105" t="s">
        <v>890</v>
      </c>
      <c r="G847" s="106" t="s">
        <v>971</v>
      </c>
      <c r="H847" s="105" t="s">
        <v>623</v>
      </c>
      <c r="I847" s="105" t="s">
        <v>892</v>
      </c>
      <c r="J847" s="116">
        <v>1900</v>
      </c>
      <c r="K847" s="116">
        <v>3483.29</v>
      </c>
      <c r="L847" s="116">
        <v>0</v>
      </c>
      <c r="M847" s="116">
        <v>0</v>
      </c>
      <c r="N847" s="116">
        <v>0</v>
      </c>
      <c r="O847" s="116">
        <v>0</v>
      </c>
      <c r="P847" s="117">
        <v>0</v>
      </c>
    </row>
    <row r="848" ht="14.5" spans="1:16">
      <c r="A848" s="104">
        <v>202204</v>
      </c>
      <c r="B848" s="60" t="s">
        <v>257</v>
      </c>
      <c r="C848" s="105" t="s">
        <v>580</v>
      </c>
      <c r="D848" s="105" t="s">
        <v>587</v>
      </c>
      <c r="E848" s="105" t="s">
        <v>972</v>
      </c>
      <c r="F848" s="105" t="s">
        <v>941</v>
      </c>
      <c r="G848" s="106" t="s">
        <v>971</v>
      </c>
      <c r="H848" s="105">
        <v>0</v>
      </c>
      <c r="I848" s="105" t="s">
        <v>591</v>
      </c>
      <c r="J848" s="116">
        <v>3730</v>
      </c>
      <c r="K848" s="116">
        <v>8407.7</v>
      </c>
      <c r="L848" s="116">
        <v>316.64</v>
      </c>
      <c r="M848" s="116">
        <v>84.39</v>
      </c>
      <c r="N848" s="116">
        <v>3.8</v>
      </c>
      <c r="O848" s="116">
        <v>95</v>
      </c>
      <c r="P848" s="117">
        <f t="shared" ref="P848:P861" si="28">1900*0.1%</f>
        <v>1.9</v>
      </c>
    </row>
    <row r="849" ht="14.5" spans="1:16">
      <c r="A849" s="104">
        <v>202204</v>
      </c>
      <c r="B849" s="60" t="s">
        <v>383</v>
      </c>
      <c r="C849" s="105" t="s">
        <v>580</v>
      </c>
      <c r="D849" s="105" t="s">
        <v>587</v>
      </c>
      <c r="E849" s="105" t="s">
        <v>973</v>
      </c>
      <c r="F849" s="105" t="s">
        <v>698</v>
      </c>
      <c r="G849" s="106" t="s">
        <v>974</v>
      </c>
      <c r="H849" s="105">
        <v>0</v>
      </c>
      <c r="I849" s="105" t="s">
        <v>591</v>
      </c>
      <c r="J849" s="116">
        <v>3326</v>
      </c>
      <c r="K849" s="116">
        <v>7838.4</v>
      </c>
      <c r="L849" s="116">
        <v>316.64</v>
      </c>
      <c r="M849" s="116">
        <v>84.39</v>
      </c>
      <c r="N849" s="116">
        <v>3.8</v>
      </c>
      <c r="O849" s="116">
        <v>0</v>
      </c>
      <c r="P849" s="117">
        <f t="shared" si="28"/>
        <v>1.9</v>
      </c>
    </row>
    <row r="850" ht="14.5" spans="1:16">
      <c r="A850" s="104">
        <v>202204</v>
      </c>
      <c r="B850" s="60" t="s">
        <v>213</v>
      </c>
      <c r="C850" s="105" t="s">
        <v>580</v>
      </c>
      <c r="D850" s="105" t="s">
        <v>587</v>
      </c>
      <c r="E850" s="105" t="s">
        <v>975</v>
      </c>
      <c r="F850" s="105" t="s">
        <v>941</v>
      </c>
      <c r="G850" s="106" t="s">
        <v>976</v>
      </c>
      <c r="H850" s="105">
        <v>0</v>
      </c>
      <c r="I850" s="105" t="s">
        <v>591</v>
      </c>
      <c r="J850" s="116">
        <v>4738</v>
      </c>
      <c r="K850" s="116">
        <v>10918.4</v>
      </c>
      <c r="L850" s="116">
        <v>316.64</v>
      </c>
      <c r="M850" s="116">
        <v>84.39</v>
      </c>
      <c r="N850" s="116">
        <v>3.8</v>
      </c>
      <c r="O850" s="116">
        <v>0</v>
      </c>
      <c r="P850" s="117">
        <f t="shared" si="28"/>
        <v>1.9</v>
      </c>
    </row>
    <row r="851" ht="14.5" spans="1:16">
      <c r="A851" s="104">
        <v>202204</v>
      </c>
      <c r="B851" s="60" t="s">
        <v>329</v>
      </c>
      <c r="C851" s="105" t="s">
        <v>580</v>
      </c>
      <c r="D851" s="105" t="s">
        <v>587</v>
      </c>
      <c r="E851" s="105" t="s">
        <v>977</v>
      </c>
      <c r="F851" s="105" t="s">
        <v>698</v>
      </c>
      <c r="G851" s="106" t="s">
        <v>976</v>
      </c>
      <c r="H851" s="105">
        <v>0</v>
      </c>
      <c r="I851" s="105" t="s">
        <v>591</v>
      </c>
      <c r="J851" s="116">
        <v>3730</v>
      </c>
      <c r="K851" s="116">
        <v>8679.3</v>
      </c>
      <c r="L851" s="116">
        <v>316.64</v>
      </c>
      <c r="M851" s="116">
        <v>84.39</v>
      </c>
      <c r="N851" s="116">
        <v>3.8</v>
      </c>
      <c r="O851" s="116">
        <v>0</v>
      </c>
      <c r="P851" s="117">
        <f t="shared" si="28"/>
        <v>1.9</v>
      </c>
    </row>
    <row r="852" spans="1:16">
      <c r="A852" s="104">
        <v>202204</v>
      </c>
      <c r="B852" s="121" t="s">
        <v>984</v>
      </c>
      <c r="C852" s="105" t="s">
        <v>570</v>
      </c>
      <c r="D852" s="105" t="s">
        <v>764</v>
      </c>
      <c r="E852" s="105" t="s">
        <v>985</v>
      </c>
      <c r="F852" s="105" t="s">
        <v>986</v>
      </c>
      <c r="G852" s="106" t="s">
        <v>987</v>
      </c>
      <c r="H852" s="105">
        <v>0</v>
      </c>
      <c r="I852" s="105">
        <v>0</v>
      </c>
      <c r="J852" s="116">
        <v>32000</v>
      </c>
      <c r="K852" s="116">
        <v>32000</v>
      </c>
      <c r="L852" s="116">
        <v>316.64</v>
      </c>
      <c r="M852" s="116">
        <v>84.39</v>
      </c>
      <c r="N852" s="116">
        <v>3.8</v>
      </c>
      <c r="O852" s="116">
        <v>0</v>
      </c>
      <c r="P852" s="117">
        <f t="shared" si="28"/>
        <v>1.9</v>
      </c>
    </row>
    <row r="853" ht="14.5" spans="1:16">
      <c r="A853" s="104">
        <v>202204</v>
      </c>
      <c r="B853" s="60" t="s">
        <v>262</v>
      </c>
      <c r="C853" s="105" t="s">
        <v>625</v>
      </c>
      <c r="D853" s="105" t="s">
        <v>587</v>
      </c>
      <c r="E853" s="105" t="s">
        <v>988</v>
      </c>
      <c r="F853" s="105" t="s">
        <v>989</v>
      </c>
      <c r="G853" s="106" t="s">
        <v>987</v>
      </c>
      <c r="H853" s="105">
        <v>0</v>
      </c>
      <c r="I853" s="105" t="s">
        <v>591</v>
      </c>
      <c r="J853" s="116">
        <v>3181</v>
      </c>
      <c r="K853" s="116">
        <v>7220</v>
      </c>
      <c r="L853" s="116">
        <v>316.64</v>
      </c>
      <c r="M853" s="116">
        <v>84.39</v>
      </c>
      <c r="N853" s="116">
        <v>3.8</v>
      </c>
      <c r="O853" s="116">
        <v>0</v>
      </c>
      <c r="P853" s="117">
        <f t="shared" si="28"/>
        <v>1.9</v>
      </c>
    </row>
    <row r="854" ht="14.5" spans="1:16">
      <c r="A854" s="104">
        <v>202204</v>
      </c>
      <c r="B854" s="62" t="s">
        <v>990</v>
      </c>
      <c r="C854" s="105" t="s">
        <v>619</v>
      </c>
      <c r="D854" s="105" t="s">
        <v>587</v>
      </c>
      <c r="E854" s="105" t="s">
        <v>991</v>
      </c>
      <c r="F854" s="105" t="s">
        <v>992</v>
      </c>
      <c r="G854" s="106" t="s">
        <v>775</v>
      </c>
      <c r="H854" s="105">
        <v>0</v>
      </c>
      <c r="I854" s="105" t="s">
        <v>591</v>
      </c>
      <c r="J854" s="116">
        <v>1900</v>
      </c>
      <c r="K854" s="116">
        <v>5759.48</v>
      </c>
      <c r="L854" s="116">
        <v>316.64</v>
      </c>
      <c r="M854" s="116">
        <v>84.39</v>
      </c>
      <c r="N854" s="116">
        <v>3.8</v>
      </c>
      <c r="O854" s="116">
        <v>0</v>
      </c>
      <c r="P854" s="117">
        <f t="shared" si="28"/>
        <v>1.9</v>
      </c>
    </row>
    <row r="855" ht="14.5" spans="1:16">
      <c r="A855" s="104">
        <v>202204</v>
      </c>
      <c r="B855" s="62" t="s">
        <v>312</v>
      </c>
      <c r="C855" s="105" t="s">
        <v>580</v>
      </c>
      <c r="D855" s="105" t="s">
        <v>587</v>
      </c>
      <c r="E855" s="105" t="s">
        <v>993</v>
      </c>
      <c r="F855" s="105" t="s">
        <v>994</v>
      </c>
      <c r="G855" s="106" t="s">
        <v>995</v>
      </c>
      <c r="H855" s="105">
        <v>0</v>
      </c>
      <c r="I855" s="105" t="s">
        <v>591</v>
      </c>
      <c r="J855" s="116">
        <v>2311</v>
      </c>
      <c r="K855" s="116">
        <v>6253.8</v>
      </c>
      <c r="L855" s="116">
        <v>316.64</v>
      </c>
      <c r="M855" s="116">
        <v>84.39</v>
      </c>
      <c r="N855" s="116">
        <v>3.8</v>
      </c>
      <c r="O855" s="116">
        <v>0</v>
      </c>
      <c r="P855" s="117">
        <f t="shared" si="28"/>
        <v>1.9</v>
      </c>
    </row>
    <row r="856" ht="14.5" spans="1:16">
      <c r="A856" s="104">
        <v>202204</v>
      </c>
      <c r="B856" s="62" t="s">
        <v>270</v>
      </c>
      <c r="C856" s="105" t="s">
        <v>661</v>
      </c>
      <c r="D856" s="105" t="s">
        <v>587</v>
      </c>
      <c r="E856" s="105" t="s">
        <v>996</v>
      </c>
      <c r="F856" s="105" t="s">
        <v>997</v>
      </c>
      <c r="G856" s="106" t="s">
        <v>995</v>
      </c>
      <c r="H856" s="105">
        <v>0</v>
      </c>
      <c r="I856" s="105" t="s">
        <v>591</v>
      </c>
      <c r="J856" s="116">
        <v>2642</v>
      </c>
      <c r="K856" s="116">
        <v>7156</v>
      </c>
      <c r="L856" s="116">
        <v>316.64</v>
      </c>
      <c r="M856" s="116">
        <v>84.39</v>
      </c>
      <c r="N856" s="116">
        <v>3.8</v>
      </c>
      <c r="O856" s="116">
        <v>0</v>
      </c>
      <c r="P856" s="117">
        <f t="shared" si="28"/>
        <v>1.9</v>
      </c>
    </row>
    <row r="857" ht="14.5" spans="1:16">
      <c r="A857" s="104">
        <v>202204</v>
      </c>
      <c r="B857" s="62" t="s">
        <v>236</v>
      </c>
      <c r="C857" s="105" t="s">
        <v>575</v>
      </c>
      <c r="D857" s="105" t="s">
        <v>587</v>
      </c>
      <c r="E857" s="105" t="s">
        <v>1001</v>
      </c>
      <c r="F857" s="105" t="s">
        <v>1002</v>
      </c>
      <c r="G857" s="106" t="s">
        <v>1003</v>
      </c>
      <c r="H857" s="105">
        <v>0</v>
      </c>
      <c r="I857" s="105" t="s">
        <v>591</v>
      </c>
      <c r="J857" s="116">
        <v>3850</v>
      </c>
      <c r="K857" s="116">
        <v>10725</v>
      </c>
      <c r="L857" s="116">
        <v>316.64</v>
      </c>
      <c r="M857" s="116">
        <v>84.39</v>
      </c>
      <c r="N857" s="116">
        <v>3.8</v>
      </c>
      <c r="O857" s="116">
        <v>0</v>
      </c>
      <c r="P857" s="117">
        <f t="shared" si="28"/>
        <v>1.9</v>
      </c>
    </row>
    <row r="858" ht="14.5" spans="1:16">
      <c r="A858" s="104">
        <v>202204</v>
      </c>
      <c r="B858" s="62" t="s">
        <v>296</v>
      </c>
      <c r="C858" s="105" t="s">
        <v>619</v>
      </c>
      <c r="D858" s="105" t="s">
        <v>587</v>
      </c>
      <c r="E858" s="105" t="s">
        <v>1004</v>
      </c>
      <c r="F858" s="105" t="s">
        <v>1005</v>
      </c>
      <c r="G858" s="106" t="s">
        <v>1006</v>
      </c>
      <c r="H858" s="105">
        <v>0</v>
      </c>
      <c r="I858" s="105" t="s">
        <v>591</v>
      </c>
      <c r="J858" s="116">
        <v>1900</v>
      </c>
      <c r="K858" s="116">
        <v>5495.99</v>
      </c>
      <c r="L858" s="116">
        <v>316.64</v>
      </c>
      <c r="M858" s="116">
        <v>84.39</v>
      </c>
      <c r="N858" s="116">
        <v>3.8</v>
      </c>
      <c r="O858" s="116">
        <v>0</v>
      </c>
      <c r="P858" s="117">
        <f t="shared" si="28"/>
        <v>1.9</v>
      </c>
    </row>
    <row r="859" ht="14.5" spans="1:16">
      <c r="A859" s="104">
        <v>202204</v>
      </c>
      <c r="B859" s="62" t="s">
        <v>1155</v>
      </c>
      <c r="C859" s="105" t="s">
        <v>619</v>
      </c>
      <c r="D859" s="105" t="s">
        <v>587</v>
      </c>
      <c r="E859" s="105" t="s">
        <v>1156</v>
      </c>
      <c r="F859" s="105" t="s">
        <v>886</v>
      </c>
      <c r="G859" s="106" t="s">
        <v>1157</v>
      </c>
      <c r="H859" s="105" t="s">
        <v>623</v>
      </c>
      <c r="I859" s="105" t="s">
        <v>591</v>
      </c>
      <c r="J859" s="116">
        <v>1900</v>
      </c>
      <c r="K859" s="116">
        <v>3998.42</v>
      </c>
      <c r="L859" s="116">
        <v>316.64</v>
      </c>
      <c r="M859" s="116">
        <v>84.39</v>
      </c>
      <c r="N859" s="116">
        <v>3.8</v>
      </c>
      <c r="O859" s="116">
        <v>0</v>
      </c>
      <c r="P859" s="117">
        <f t="shared" si="28"/>
        <v>1.9</v>
      </c>
    </row>
    <row r="860" ht="14.5" spans="1:16">
      <c r="A860" s="104">
        <v>202204</v>
      </c>
      <c r="B860" s="62" t="s">
        <v>366</v>
      </c>
      <c r="C860" s="105" t="s">
        <v>575</v>
      </c>
      <c r="D860" s="105" t="s">
        <v>587</v>
      </c>
      <c r="E860" s="105" t="s">
        <v>1161</v>
      </c>
      <c r="F860" s="105" t="s">
        <v>710</v>
      </c>
      <c r="G860" s="106" t="s">
        <v>1162</v>
      </c>
      <c r="H860" s="105">
        <v>0</v>
      </c>
      <c r="I860" s="105" t="s">
        <v>591</v>
      </c>
      <c r="J860" s="116">
        <v>3850</v>
      </c>
      <c r="K860" s="116">
        <v>10725</v>
      </c>
      <c r="L860" s="116">
        <v>316.64</v>
      </c>
      <c r="M860" s="116">
        <v>84.39</v>
      </c>
      <c r="N860" s="116">
        <v>3.8</v>
      </c>
      <c r="O860" s="116">
        <v>0</v>
      </c>
      <c r="P860" s="117">
        <f t="shared" si="28"/>
        <v>1.9</v>
      </c>
    </row>
    <row r="861" ht="14.5" spans="1:16">
      <c r="A861" s="104">
        <v>202204</v>
      </c>
      <c r="B861" s="25" t="s">
        <v>239</v>
      </c>
      <c r="C861" s="105" t="s">
        <v>619</v>
      </c>
      <c r="D861" s="105" t="s">
        <v>587</v>
      </c>
      <c r="E861" s="105" t="s">
        <v>1015</v>
      </c>
      <c r="F861" s="105" t="s">
        <v>1164</v>
      </c>
      <c r="G861" s="106" t="s">
        <v>1017</v>
      </c>
      <c r="H861" s="105">
        <v>0</v>
      </c>
      <c r="I861" s="105" t="s">
        <v>591</v>
      </c>
      <c r="J861" s="116">
        <v>2860</v>
      </c>
      <c r="K861" s="116">
        <v>7778.5</v>
      </c>
      <c r="L861" s="116">
        <v>316.64</v>
      </c>
      <c r="M861" s="116">
        <v>84.39</v>
      </c>
      <c r="N861" s="116">
        <v>3.8</v>
      </c>
      <c r="O861" s="116">
        <v>300</v>
      </c>
      <c r="P861" s="117">
        <f t="shared" si="28"/>
        <v>1.9</v>
      </c>
    </row>
    <row r="862" ht="14.5" spans="1:16">
      <c r="A862" s="104">
        <v>202204</v>
      </c>
      <c r="B862" s="25" t="s">
        <v>386</v>
      </c>
      <c r="C862" s="105" t="s">
        <v>575</v>
      </c>
      <c r="D862" s="105" t="s">
        <v>587</v>
      </c>
      <c r="E862" s="105" t="s">
        <v>1168</v>
      </c>
      <c r="F862" s="105" t="s">
        <v>578</v>
      </c>
      <c r="G862" s="106" t="s">
        <v>1169</v>
      </c>
      <c r="H862" s="105">
        <v>0</v>
      </c>
      <c r="I862" s="105" t="s">
        <v>1170</v>
      </c>
      <c r="J862" s="116">
        <v>5500</v>
      </c>
      <c r="K862" s="116">
        <v>15192.86</v>
      </c>
      <c r="L862" s="116">
        <v>0</v>
      </c>
      <c r="M862" s="116">
        <v>0</v>
      </c>
      <c r="N862" s="116">
        <v>0</v>
      </c>
      <c r="O862" s="116">
        <v>0</v>
      </c>
      <c r="P862" s="117">
        <v>0</v>
      </c>
    </row>
    <row r="863" ht="14.5" spans="1:16">
      <c r="A863" s="104">
        <v>202204</v>
      </c>
      <c r="B863" s="25" t="s">
        <v>407</v>
      </c>
      <c r="C863" s="105" t="s">
        <v>841</v>
      </c>
      <c r="D863" s="105" t="s">
        <v>587</v>
      </c>
      <c r="E863" s="105" t="s">
        <v>1171</v>
      </c>
      <c r="F863" s="105" t="s">
        <v>1172</v>
      </c>
      <c r="G863" s="106" t="s">
        <v>1173</v>
      </c>
      <c r="H863" s="105">
        <v>0</v>
      </c>
      <c r="I863" s="105" t="s">
        <v>1174</v>
      </c>
      <c r="J863" s="116">
        <v>2906</v>
      </c>
      <c r="K863" s="116">
        <v>7568.54</v>
      </c>
      <c r="L863" s="116">
        <v>0</v>
      </c>
      <c r="M863" s="116">
        <v>0</v>
      </c>
      <c r="N863" s="116">
        <v>0</v>
      </c>
      <c r="O863" s="116">
        <v>0</v>
      </c>
      <c r="P863" s="117">
        <v>0</v>
      </c>
    </row>
    <row r="864" ht="14.5" spans="1:16">
      <c r="A864" s="104">
        <v>202204</v>
      </c>
      <c r="B864" s="122" t="s">
        <v>226</v>
      </c>
      <c r="C864" s="105" t="s">
        <v>619</v>
      </c>
      <c r="D864" s="105" t="s">
        <v>587</v>
      </c>
      <c r="E864" s="105" t="s">
        <v>1007</v>
      </c>
      <c r="F864" s="105" t="s">
        <v>875</v>
      </c>
      <c r="G864" s="106" t="s">
        <v>1008</v>
      </c>
      <c r="H864" s="105" t="s">
        <v>1009</v>
      </c>
      <c r="I864" s="105" t="s">
        <v>591</v>
      </c>
      <c r="J864" s="116">
        <v>2363</v>
      </c>
      <c r="K864" s="116">
        <v>6487.91</v>
      </c>
      <c r="L864" s="116">
        <v>316.64</v>
      </c>
      <c r="M864" s="116">
        <v>84.39</v>
      </c>
      <c r="N864" s="116">
        <v>3.8</v>
      </c>
      <c r="O864" s="116">
        <v>0</v>
      </c>
      <c r="P864" s="117">
        <f t="shared" ref="P864:P895" si="29">1900*0.1%</f>
        <v>1.9</v>
      </c>
    </row>
    <row r="865" ht="14.5" spans="1:16">
      <c r="A865" s="104">
        <v>202204</v>
      </c>
      <c r="B865" s="123" t="s">
        <v>242</v>
      </c>
      <c r="C865" s="105" t="s">
        <v>619</v>
      </c>
      <c r="D865" s="105" t="s">
        <v>587</v>
      </c>
      <c r="E865" s="105" t="s">
        <v>1010</v>
      </c>
      <c r="F865" s="105" t="s">
        <v>875</v>
      </c>
      <c r="G865" s="106" t="s">
        <v>1011</v>
      </c>
      <c r="H865" s="105" t="s">
        <v>1009</v>
      </c>
      <c r="I865" s="105" t="s">
        <v>591</v>
      </c>
      <c r="J865" s="116">
        <v>2363</v>
      </c>
      <c r="K865" s="116">
        <v>6409.27</v>
      </c>
      <c r="L865" s="116">
        <v>316.64</v>
      </c>
      <c r="M865" s="116">
        <v>84.39</v>
      </c>
      <c r="N865" s="116">
        <v>3.8</v>
      </c>
      <c r="O865" s="116">
        <v>0</v>
      </c>
      <c r="P865" s="117">
        <f t="shared" si="29"/>
        <v>1.9</v>
      </c>
    </row>
    <row r="866" ht="14.5" spans="1:16">
      <c r="A866" s="104">
        <v>202204</v>
      </c>
      <c r="B866" s="124" t="s">
        <v>281</v>
      </c>
      <c r="C866" s="105" t="s">
        <v>619</v>
      </c>
      <c r="D866" s="105" t="s">
        <v>587</v>
      </c>
      <c r="E866" s="105" t="s">
        <v>1012</v>
      </c>
      <c r="F866" s="105" t="s">
        <v>875</v>
      </c>
      <c r="G866" s="106" t="s">
        <v>756</v>
      </c>
      <c r="H866" s="105" t="s">
        <v>1009</v>
      </c>
      <c r="I866" s="105">
        <v>0</v>
      </c>
      <c r="J866" s="116">
        <v>2363</v>
      </c>
      <c r="K866" s="116">
        <v>5912.47</v>
      </c>
      <c r="L866" s="116">
        <v>316.64</v>
      </c>
      <c r="M866" s="116">
        <v>84.39</v>
      </c>
      <c r="N866" s="116">
        <v>3.8</v>
      </c>
      <c r="O866" s="116">
        <v>0</v>
      </c>
      <c r="P866" s="117">
        <f t="shared" si="29"/>
        <v>1.9</v>
      </c>
    </row>
    <row r="867" ht="14.5" spans="1:16">
      <c r="A867" s="104">
        <v>202204</v>
      </c>
      <c r="B867" s="125" t="s">
        <v>294</v>
      </c>
      <c r="C867" s="105" t="s">
        <v>619</v>
      </c>
      <c r="D867" s="105" t="s">
        <v>587</v>
      </c>
      <c r="E867" s="105" t="s">
        <v>1013</v>
      </c>
      <c r="F867" s="105" t="s">
        <v>875</v>
      </c>
      <c r="G867" s="106" t="s">
        <v>1014</v>
      </c>
      <c r="H867" s="105" t="s">
        <v>1009</v>
      </c>
      <c r="I867" s="105">
        <v>0</v>
      </c>
      <c r="J867" s="116">
        <v>2363</v>
      </c>
      <c r="K867" s="116">
        <v>6144.45</v>
      </c>
      <c r="L867" s="116">
        <v>316.64</v>
      </c>
      <c r="M867" s="116">
        <v>84.39</v>
      </c>
      <c r="N867" s="116">
        <v>3.8</v>
      </c>
      <c r="O867" s="116">
        <v>0</v>
      </c>
      <c r="P867" s="117">
        <f t="shared" si="29"/>
        <v>1.9</v>
      </c>
    </row>
    <row r="868" ht="14.5" spans="1:16">
      <c r="A868" s="104">
        <v>202204</v>
      </c>
      <c r="B868" s="28" t="s">
        <v>217</v>
      </c>
      <c r="C868" s="105" t="s">
        <v>619</v>
      </c>
      <c r="D868" s="105" t="s">
        <v>587</v>
      </c>
      <c r="E868" s="105" t="s">
        <v>1019</v>
      </c>
      <c r="F868" s="105" t="s">
        <v>1020</v>
      </c>
      <c r="G868" s="106" t="s">
        <v>1021</v>
      </c>
      <c r="H868" s="105" t="s">
        <v>1018</v>
      </c>
      <c r="I868" s="105">
        <v>0</v>
      </c>
      <c r="J868" s="116">
        <v>1900</v>
      </c>
      <c r="K868" s="116">
        <v>5026.75</v>
      </c>
      <c r="L868" s="116">
        <v>316.64</v>
      </c>
      <c r="M868" s="116">
        <v>84.39</v>
      </c>
      <c r="N868" s="116">
        <v>3.8</v>
      </c>
      <c r="O868" s="116">
        <v>0</v>
      </c>
      <c r="P868" s="117">
        <f t="shared" si="29"/>
        <v>1.9</v>
      </c>
    </row>
    <row r="869" ht="14.5" spans="1:16">
      <c r="A869" s="104">
        <v>202204</v>
      </c>
      <c r="B869" s="28" t="s">
        <v>271</v>
      </c>
      <c r="C869" s="105" t="s">
        <v>619</v>
      </c>
      <c r="D869" s="105" t="s">
        <v>587</v>
      </c>
      <c r="E869" s="105" t="s">
        <v>1022</v>
      </c>
      <c r="F869" s="105" t="s">
        <v>1023</v>
      </c>
      <c r="G869" s="106" t="s">
        <v>1024</v>
      </c>
      <c r="H869" s="105" t="s">
        <v>1018</v>
      </c>
      <c r="I869" s="105" t="s">
        <v>591</v>
      </c>
      <c r="J869" s="116">
        <v>1900</v>
      </c>
      <c r="K869" s="116">
        <v>8716.46</v>
      </c>
      <c r="L869" s="116">
        <v>316.64</v>
      </c>
      <c r="M869" s="116">
        <v>84.39</v>
      </c>
      <c r="N869" s="116">
        <v>3.8</v>
      </c>
      <c r="O869" s="116">
        <v>0</v>
      </c>
      <c r="P869" s="117">
        <f t="shared" si="29"/>
        <v>1.9</v>
      </c>
    </row>
    <row r="870" ht="14.5" spans="1:16">
      <c r="A870" s="104">
        <v>202204</v>
      </c>
      <c r="B870" s="28" t="s">
        <v>1025</v>
      </c>
      <c r="C870" s="105" t="s">
        <v>619</v>
      </c>
      <c r="D870" s="105" t="s">
        <v>587</v>
      </c>
      <c r="E870" s="105" t="s">
        <v>1026</v>
      </c>
      <c r="F870" s="105" t="s">
        <v>1027</v>
      </c>
      <c r="G870" s="106" t="s">
        <v>1028</v>
      </c>
      <c r="H870" s="105" t="s">
        <v>1018</v>
      </c>
      <c r="I870" s="105" t="s">
        <v>591</v>
      </c>
      <c r="J870" s="116">
        <v>1900</v>
      </c>
      <c r="K870" s="116">
        <v>7772.42</v>
      </c>
      <c r="L870" s="116">
        <v>316.64</v>
      </c>
      <c r="M870" s="116">
        <v>84.39</v>
      </c>
      <c r="N870" s="116">
        <v>3.8</v>
      </c>
      <c r="O870" s="116">
        <v>0</v>
      </c>
      <c r="P870" s="117">
        <f t="shared" si="29"/>
        <v>1.9</v>
      </c>
    </row>
    <row r="871" ht="14.5" spans="1:16">
      <c r="A871" s="104">
        <v>202204</v>
      </c>
      <c r="B871" s="28" t="s">
        <v>316</v>
      </c>
      <c r="C871" s="105" t="s">
        <v>619</v>
      </c>
      <c r="D871" s="105" t="s">
        <v>587</v>
      </c>
      <c r="E871" s="105" t="s">
        <v>1029</v>
      </c>
      <c r="F871" s="105" t="s">
        <v>1030</v>
      </c>
      <c r="G871" s="106" t="s">
        <v>1031</v>
      </c>
      <c r="H871" s="105" t="s">
        <v>1018</v>
      </c>
      <c r="I871" s="105" t="s">
        <v>591</v>
      </c>
      <c r="J871" s="116">
        <v>1900</v>
      </c>
      <c r="K871" s="116">
        <v>10474.44</v>
      </c>
      <c r="L871" s="116">
        <v>316.64</v>
      </c>
      <c r="M871" s="116">
        <v>84.39</v>
      </c>
      <c r="N871" s="116">
        <v>3.8</v>
      </c>
      <c r="O871" s="116">
        <v>0</v>
      </c>
      <c r="P871" s="117">
        <f t="shared" si="29"/>
        <v>1.9</v>
      </c>
    </row>
    <row r="872" ht="14.5" spans="1:16">
      <c r="A872" s="104">
        <v>202204</v>
      </c>
      <c r="B872" s="28" t="s">
        <v>251</v>
      </c>
      <c r="C872" s="105" t="s">
        <v>619</v>
      </c>
      <c r="D872" s="105" t="s">
        <v>587</v>
      </c>
      <c r="E872" s="105" t="s">
        <v>1032</v>
      </c>
      <c r="F872" s="105" t="s">
        <v>1023</v>
      </c>
      <c r="G872" s="106" t="s">
        <v>1033</v>
      </c>
      <c r="H872" s="105" t="s">
        <v>1018</v>
      </c>
      <c r="I872" s="105" t="s">
        <v>591</v>
      </c>
      <c r="J872" s="116">
        <v>1900</v>
      </c>
      <c r="K872" s="116">
        <v>8382.24</v>
      </c>
      <c r="L872" s="116">
        <v>316.64</v>
      </c>
      <c r="M872" s="116">
        <v>84.39</v>
      </c>
      <c r="N872" s="116">
        <v>3.8</v>
      </c>
      <c r="O872" s="116">
        <v>0</v>
      </c>
      <c r="P872" s="117">
        <f t="shared" si="29"/>
        <v>1.9</v>
      </c>
    </row>
    <row r="873" ht="14.5" spans="1:16">
      <c r="A873" s="104">
        <v>202204</v>
      </c>
      <c r="B873" s="28" t="s">
        <v>414</v>
      </c>
      <c r="C873" s="105" t="s">
        <v>619</v>
      </c>
      <c r="D873" s="105" t="s">
        <v>587</v>
      </c>
      <c r="E873" s="105" t="s">
        <v>1034</v>
      </c>
      <c r="F873" s="105" t="s">
        <v>1027</v>
      </c>
      <c r="G873" s="106" t="s">
        <v>1035</v>
      </c>
      <c r="H873" s="105" t="s">
        <v>1018</v>
      </c>
      <c r="I873" s="105" t="s">
        <v>591</v>
      </c>
      <c r="J873" s="116">
        <v>1900</v>
      </c>
      <c r="K873" s="116">
        <v>7639.85</v>
      </c>
      <c r="L873" s="116">
        <v>316.64</v>
      </c>
      <c r="M873" s="116">
        <v>84.39</v>
      </c>
      <c r="N873" s="116">
        <v>3.8</v>
      </c>
      <c r="O873" s="116">
        <v>0</v>
      </c>
      <c r="P873" s="117">
        <f t="shared" si="29"/>
        <v>1.9</v>
      </c>
    </row>
    <row r="874" ht="14.5" spans="1:16">
      <c r="A874" s="104">
        <v>202204</v>
      </c>
      <c r="B874" s="25" t="s">
        <v>302</v>
      </c>
      <c r="C874" s="105" t="s">
        <v>619</v>
      </c>
      <c r="D874" s="105" t="s">
        <v>587</v>
      </c>
      <c r="E874" s="105" t="s">
        <v>1036</v>
      </c>
      <c r="F874" s="105" t="s">
        <v>1027</v>
      </c>
      <c r="G874" s="106" t="s">
        <v>1037</v>
      </c>
      <c r="H874" s="105" t="s">
        <v>1018</v>
      </c>
      <c r="I874" s="105">
        <v>0</v>
      </c>
      <c r="J874" s="116">
        <v>1900</v>
      </c>
      <c r="K874" s="116">
        <v>7151.17</v>
      </c>
      <c r="L874" s="116">
        <v>316.64</v>
      </c>
      <c r="M874" s="116">
        <v>84.39</v>
      </c>
      <c r="N874" s="116">
        <v>3.8</v>
      </c>
      <c r="O874" s="116">
        <v>0</v>
      </c>
      <c r="P874" s="117">
        <f t="shared" si="29"/>
        <v>1.9</v>
      </c>
    </row>
    <row r="875" ht="14.5" spans="1:16">
      <c r="A875" s="104">
        <v>202204</v>
      </c>
      <c r="B875" s="25" t="s">
        <v>207</v>
      </c>
      <c r="C875" s="105" t="s">
        <v>619</v>
      </c>
      <c r="D875" s="105" t="s">
        <v>587</v>
      </c>
      <c r="E875" s="105" t="s">
        <v>1038</v>
      </c>
      <c r="F875" s="105" t="s">
        <v>1039</v>
      </c>
      <c r="G875" s="106" t="s">
        <v>1040</v>
      </c>
      <c r="H875" s="105" t="s">
        <v>1018</v>
      </c>
      <c r="I875" s="105" t="s">
        <v>591</v>
      </c>
      <c r="J875" s="116">
        <v>1900</v>
      </c>
      <c r="K875" s="116">
        <v>7019.49</v>
      </c>
      <c r="L875" s="116">
        <v>316.64</v>
      </c>
      <c r="M875" s="116">
        <v>84.39</v>
      </c>
      <c r="N875" s="116">
        <v>3.8</v>
      </c>
      <c r="O875" s="116">
        <v>0</v>
      </c>
      <c r="P875" s="117">
        <f t="shared" si="29"/>
        <v>1.9</v>
      </c>
    </row>
    <row r="876" ht="14.5" spans="1:16">
      <c r="A876" s="104">
        <v>202204</v>
      </c>
      <c r="B876" s="28" t="s">
        <v>275</v>
      </c>
      <c r="C876" s="105" t="s">
        <v>619</v>
      </c>
      <c r="D876" s="105" t="s">
        <v>587</v>
      </c>
      <c r="E876" s="105" t="s">
        <v>1041</v>
      </c>
      <c r="F876" s="105" t="s">
        <v>1027</v>
      </c>
      <c r="G876" s="106" t="s">
        <v>1011</v>
      </c>
      <c r="H876" s="105" t="s">
        <v>1018</v>
      </c>
      <c r="I876" s="105">
        <v>0</v>
      </c>
      <c r="J876" s="116">
        <v>1900</v>
      </c>
      <c r="K876" s="116">
        <v>7225.4</v>
      </c>
      <c r="L876" s="116">
        <v>316.64</v>
      </c>
      <c r="M876" s="116">
        <v>84.39</v>
      </c>
      <c r="N876" s="116">
        <v>3.8</v>
      </c>
      <c r="O876" s="116">
        <v>0</v>
      </c>
      <c r="P876" s="117">
        <f t="shared" si="29"/>
        <v>1.9</v>
      </c>
    </row>
    <row r="877" ht="14.5" spans="1:16">
      <c r="A877" s="104">
        <v>202204</v>
      </c>
      <c r="B877" s="25" t="s">
        <v>372</v>
      </c>
      <c r="C877" s="105" t="s">
        <v>619</v>
      </c>
      <c r="D877" s="105" t="s">
        <v>587</v>
      </c>
      <c r="E877" s="105" t="s">
        <v>1042</v>
      </c>
      <c r="F877" s="105" t="s">
        <v>1030</v>
      </c>
      <c r="G877" s="106" t="s">
        <v>1043</v>
      </c>
      <c r="H877" s="105" t="s">
        <v>1018</v>
      </c>
      <c r="I877" s="105" t="s">
        <v>591</v>
      </c>
      <c r="J877" s="116">
        <v>1900</v>
      </c>
      <c r="K877" s="116">
        <v>9860.6</v>
      </c>
      <c r="L877" s="116">
        <v>316.64</v>
      </c>
      <c r="M877" s="116">
        <v>84.39</v>
      </c>
      <c r="N877" s="116">
        <v>3.8</v>
      </c>
      <c r="O877" s="116">
        <v>0</v>
      </c>
      <c r="P877" s="117">
        <f t="shared" si="29"/>
        <v>1.9</v>
      </c>
    </row>
    <row r="878" ht="14.5" spans="1:16">
      <c r="A878" s="104">
        <v>202204</v>
      </c>
      <c r="B878" s="28" t="s">
        <v>211</v>
      </c>
      <c r="C878" s="105" t="s">
        <v>619</v>
      </c>
      <c r="D878" s="105" t="s">
        <v>587</v>
      </c>
      <c r="E878" s="105" t="s">
        <v>1044</v>
      </c>
      <c r="F878" s="105" t="s">
        <v>1039</v>
      </c>
      <c r="G878" s="106" t="s">
        <v>1045</v>
      </c>
      <c r="H878" s="105" t="s">
        <v>1018</v>
      </c>
      <c r="I878" s="105" t="s">
        <v>591</v>
      </c>
      <c r="J878" s="116">
        <v>1900</v>
      </c>
      <c r="K878" s="116">
        <v>6756.85</v>
      </c>
      <c r="L878" s="116">
        <v>316.64</v>
      </c>
      <c r="M878" s="116">
        <v>84.39</v>
      </c>
      <c r="N878" s="116">
        <v>3.8</v>
      </c>
      <c r="O878" s="116">
        <v>0</v>
      </c>
      <c r="P878" s="117">
        <f t="shared" si="29"/>
        <v>1.9</v>
      </c>
    </row>
    <row r="879" ht="14.5" spans="1:16">
      <c r="A879" s="104">
        <v>202204</v>
      </c>
      <c r="B879" s="25" t="s">
        <v>363</v>
      </c>
      <c r="C879" s="105" t="s">
        <v>619</v>
      </c>
      <c r="D879" s="105" t="s">
        <v>587</v>
      </c>
      <c r="E879" s="105" t="s">
        <v>1046</v>
      </c>
      <c r="F879" s="105" t="s">
        <v>1039</v>
      </c>
      <c r="G879" s="106" t="s">
        <v>1047</v>
      </c>
      <c r="H879" s="105" t="s">
        <v>1018</v>
      </c>
      <c r="I879" s="105" t="s">
        <v>591</v>
      </c>
      <c r="J879" s="116">
        <v>1900</v>
      </c>
      <c r="K879" s="116">
        <v>6732.4</v>
      </c>
      <c r="L879" s="116">
        <v>316.64</v>
      </c>
      <c r="M879" s="116">
        <v>84.39</v>
      </c>
      <c r="N879" s="116">
        <v>3.8</v>
      </c>
      <c r="O879" s="116">
        <v>0</v>
      </c>
      <c r="P879" s="117">
        <f t="shared" si="29"/>
        <v>1.9</v>
      </c>
    </row>
    <row r="880" ht="14.5" spans="1:16">
      <c r="A880" s="104">
        <v>202204</v>
      </c>
      <c r="B880" s="128" t="s">
        <v>273</v>
      </c>
      <c r="C880" s="105" t="s">
        <v>619</v>
      </c>
      <c r="D880" s="105" t="s">
        <v>587</v>
      </c>
      <c r="E880" s="105" t="s">
        <v>1048</v>
      </c>
      <c r="F880" s="105" t="s">
        <v>886</v>
      </c>
      <c r="G880" s="106" t="s">
        <v>1049</v>
      </c>
      <c r="H880" s="105" t="s">
        <v>1018</v>
      </c>
      <c r="I880" s="105" t="s">
        <v>591</v>
      </c>
      <c r="J880" s="116">
        <v>1900</v>
      </c>
      <c r="K880" s="116">
        <v>7192.61</v>
      </c>
      <c r="L880" s="116">
        <v>316.64</v>
      </c>
      <c r="M880" s="116">
        <v>84.39</v>
      </c>
      <c r="N880" s="116">
        <v>3.8</v>
      </c>
      <c r="O880" s="116">
        <v>0</v>
      </c>
      <c r="P880" s="117">
        <f t="shared" si="29"/>
        <v>1.9</v>
      </c>
    </row>
    <row r="881" ht="14.5" spans="1:16">
      <c r="A881" s="104">
        <v>202204</v>
      </c>
      <c r="B881" s="128" t="s">
        <v>411</v>
      </c>
      <c r="C881" s="105" t="s">
        <v>619</v>
      </c>
      <c r="D881" s="105" t="s">
        <v>587</v>
      </c>
      <c r="E881" s="105" t="s">
        <v>1050</v>
      </c>
      <c r="F881" s="105" t="s">
        <v>1020</v>
      </c>
      <c r="G881" s="106" t="s">
        <v>1051</v>
      </c>
      <c r="H881" s="105" t="s">
        <v>1018</v>
      </c>
      <c r="I881" s="105" t="s">
        <v>591</v>
      </c>
      <c r="J881" s="116">
        <v>1900</v>
      </c>
      <c r="K881" s="116">
        <v>5222.69</v>
      </c>
      <c r="L881" s="116">
        <v>316.64</v>
      </c>
      <c r="M881" s="116">
        <v>84.39</v>
      </c>
      <c r="N881" s="116">
        <v>3.8</v>
      </c>
      <c r="O881" s="116">
        <v>0</v>
      </c>
      <c r="P881" s="117">
        <f t="shared" si="29"/>
        <v>1.9</v>
      </c>
    </row>
    <row r="882" ht="14.5" spans="1:16">
      <c r="A882" s="104">
        <v>202204</v>
      </c>
      <c r="B882" s="128" t="s">
        <v>443</v>
      </c>
      <c r="C882" s="105" t="s">
        <v>619</v>
      </c>
      <c r="D882" s="105" t="s">
        <v>587</v>
      </c>
      <c r="E882" s="105" t="s">
        <v>1052</v>
      </c>
      <c r="F882" s="105" t="s">
        <v>1030</v>
      </c>
      <c r="G882" s="106" t="s">
        <v>1053</v>
      </c>
      <c r="H882" s="105" t="s">
        <v>1018</v>
      </c>
      <c r="I882" s="105" t="s">
        <v>591</v>
      </c>
      <c r="J882" s="116">
        <v>1900</v>
      </c>
      <c r="K882" s="116">
        <v>8508.44</v>
      </c>
      <c r="L882" s="116">
        <v>316.64</v>
      </c>
      <c r="M882" s="116">
        <v>84.39</v>
      </c>
      <c r="N882" s="116">
        <v>3.8</v>
      </c>
      <c r="O882" s="116">
        <v>0</v>
      </c>
      <c r="P882" s="117">
        <f t="shared" si="29"/>
        <v>1.9</v>
      </c>
    </row>
    <row r="883" ht="14.5" spans="1:16">
      <c r="A883" s="104">
        <v>202204</v>
      </c>
      <c r="B883" s="60" t="s">
        <v>369</v>
      </c>
      <c r="C883" s="105" t="s">
        <v>619</v>
      </c>
      <c r="D883" s="105" t="s">
        <v>587</v>
      </c>
      <c r="E883" s="105" t="s">
        <v>1054</v>
      </c>
      <c r="F883" s="105" t="s">
        <v>1020</v>
      </c>
      <c r="G883" s="106" t="s">
        <v>1055</v>
      </c>
      <c r="H883" s="105" t="s">
        <v>1018</v>
      </c>
      <c r="I883" s="105" t="s">
        <v>591</v>
      </c>
      <c r="J883" s="116">
        <v>1900</v>
      </c>
      <c r="K883" s="116">
        <v>5833.6</v>
      </c>
      <c r="L883" s="116">
        <v>316.64</v>
      </c>
      <c r="M883" s="116">
        <v>84.39</v>
      </c>
      <c r="N883" s="116">
        <v>3.8</v>
      </c>
      <c r="O883" s="116">
        <v>0</v>
      </c>
      <c r="P883" s="117">
        <f t="shared" si="29"/>
        <v>1.9</v>
      </c>
    </row>
    <row r="884" ht="14.5" spans="1:16">
      <c r="A884" s="104">
        <v>202204</v>
      </c>
      <c r="B884" s="60" t="s">
        <v>375</v>
      </c>
      <c r="C884" s="105" t="s">
        <v>619</v>
      </c>
      <c r="D884" s="105" t="s">
        <v>587</v>
      </c>
      <c r="E884" s="105" t="s">
        <v>1056</v>
      </c>
      <c r="F884" s="105" t="s">
        <v>1039</v>
      </c>
      <c r="G884" s="106" t="s">
        <v>1057</v>
      </c>
      <c r="H884" s="105" t="s">
        <v>1018</v>
      </c>
      <c r="I884" s="105" t="s">
        <v>591</v>
      </c>
      <c r="J884" s="116">
        <v>1900</v>
      </c>
      <c r="K884" s="116">
        <v>5905.86</v>
      </c>
      <c r="L884" s="116">
        <v>316.64</v>
      </c>
      <c r="M884" s="116">
        <v>84.39</v>
      </c>
      <c r="N884" s="116">
        <v>3.8</v>
      </c>
      <c r="O884" s="116">
        <v>385</v>
      </c>
      <c r="P884" s="117">
        <f t="shared" si="29"/>
        <v>1.9</v>
      </c>
    </row>
    <row r="885" ht="14.5" spans="1:16">
      <c r="A885" s="104">
        <v>202204</v>
      </c>
      <c r="B885" s="60" t="s">
        <v>246</v>
      </c>
      <c r="C885" s="105" t="s">
        <v>619</v>
      </c>
      <c r="D885" s="105" t="s">
        <v>587</v>
      </c>
      <c r="E885" s="105" t="s">
        <v>1058</v>
      </c>
      <c r="F885" s="105" t="s">
        <v>1039</v>
      </c>
      <c r="G885" s="106" t="s">
        <v>1059</v>
      </c>
      <c r="H885" s="105" t="s">
        <v>1018</v>
      </c>
      <c r="I885" s="105" t="s">
        <v>591</v>
      </c>
      <c r="J885" s="116">
        <v>1900</v>
      </c>
      <c r="K885" s="116">
        <v>6780.66</v>
      </c>
      <c r="L885" s="116">
        <v>316.64</v>
      </c>
      <c r="M885" s="116">
        <v>84.39</v>
      </c>
      <c r="N885" s="116">
        <v>3.8</v>
      </c>
      <c r="O885" s="116">
        <v>0</v>
      </c>
      <c r="P885" s="117">
        <f t="shared" si="29"/>
        <v>1.9</v>
      </c>
    </row>
    <row r="886" ht="14.5" spans="1:16">
      <c r="A886" s="104">
        <v>202204</v>
      </c>
      <c r="B886" s="60" t="s">
        <v>235</v>
      </c>
      <c r="C886" s="105" t="s">
        <v>619</v>
      </c>
      <c r="D886" s="105" t="s">
        <v>587</v>
      </c>
      <c r="E886" s="105" t="s">
        <v>1060</v>
      </c>
      <c r="F886" s="105" t="s">
        <v>1039</v>
      </c>
      <c r="G886" s="106" t="s">
        <v>1061</v>
      </c>
      <c r="H886" s="105" t="s">
        <v>1018</v>
      </c>
      <c r="I886" s="105" t="s">
        <v>591</v>
      </c>
      <c r="J886" s="116">
        <v>1900</v>
      </c>
      <c r="K886" s="116">
        <v>6647.28</v>
      </c>
      <c r="L886" s="116">
        <v>316.64</v>
      </c>
      <c r="M886" s="116">
        <v>84.39</v>
      </c>
      <c r="N886" s="116">
        <v>3.8</v>
      </c>
      <c r="O886" s="116">
        <v>0</v>
      </c>
      <c r="P886" s="117">
        <f t="shared" si="29"/>
        <v>1.9</v>
      </c>
    </row>
    <row r="887" ht="14.5" spans="1:16">
      <c r="A887" s="104">
        <v>202204</v>
      </c>
      <c r="B887" s="60" t="s">
        <v>253</v>
      </c>
      <c r="C887" s="105" t="s">
        <v>619</v>
      </c>
      <c r="D887" s="105" t="s">
        <v>587</v>
      </c>
      <c r="E887" s="105" t="s">
        <v>1062</v>
      </c>
      <c r="F887" s="105" t="s">
        <v>1020</v>
      </c>
      <c r="G887" s="106" t="s">
        <v>1063</v>
      </c>
      <c r="H887" s="105" t="s">
        <v>1018</v>
      </c>
      <c r="I887" s="105" t="s">
        <v>591</v>
      </c>
      <c r="J887" s="116">
        <v>1900</v>
      </c>
      <c r="K887" s="116">
        <v>5673.19</v>
      </c>
      <c r="L887" s="116">
        <v>316.64</v>
      </c>
      <c r="M887" s="116">
        <v>84.39</v>
      </c>
      <c r="N887" s="116">
        <v>3.8</v>
      </c>
      <c r="O887" s="116">
        <v>0</v>
      </c>
      <c r="P887" s="117">
        <f t="shared" si="29"/>
        <v>1.9</v>
      </c>
    </row>
    <row r="888" ht="14.5" spans="1:16">
      <c r="A888" s="104">
        <v>202204</v>
      </c>
      <c r="B888" s="60" t="s">
        <v>339</v>
      </c>
      <c r="C888" s="105" t="s">
        <v>619</v>
      </c>
      <c r="D888" s="105" t="s">
        <v>587</v>
      </c>
      <c r="E888" s="105" t="s">
        <v>1064</v>
      </c>
      <c r="F888" s="105" t="s">
        <v>1027</v>
      </c>
      <c r="G888" s="106" t="s">
        <v>1065</v>
      </c>
      <c r="H888" s="105" t="s">
        <v>1018</v>
      </c>
      <c r="I888" s="105">
        <v>0</v>
      </c>
      <c r="J888" s="116">
        <v>1900</v>
      </c>
      <c r="K888" s="116">
        <v>6571.17</v>
      </c>
      <c r="L888" s="116">
        <v>316.64</v>
      </c>
      <c r="M888" s="116">
        <v>84.39</v>
      </c>
      <c r="N888" s="116">
        <v>3.8</v>
      </c>
      <c r="O888" s="116">
        <v>0</v>
      </c>
      <c r="P888" s="117">
        <f t="shared" si="29"/>
        <v>1.9</v>
      </c>
    </row>
    <row r="889" ht="14.5" spans="1:16">
      <c r="A889" s="104">
        <v>202204</v>
      </c>
      <c r="B889" s="62" t="s">
        <v>330</v>
      </c>
      <c r="C889" s="105" t="s">
        <v>619</v>
      </c>
      <c r="D889" s="105" t="s">
        <v>587</v>
      </c>
      <c r="E889" s="105" t="s">
        <v>1066</v>
      </c>
      <c r="F889" s="105" t="s">
        <v>1067</v>
      </c>
      <c r="G889" s="106" t="s">
        <v>1068</v>
      </c>
      <c r="H889" s="105" t="s">
        <v>1018</v>
      </c>
      <c r="I889" s="105">
        <v>0</v>
      </c>
      <c r="J889" s="116">
        <v>1900</v>
      </c>
      <c r="K889" s="116">
        <v>6002.43</v>
      </c>
      <c r="L889" s="116">
        <v>316.64</v>
      </c>
      <c r="M889" s="116">
        <v>84.39</v>
      </c>
      <c r="N889" s="116">
        <v>3.8</v>
      </c>
      <c r="O889" s="116">
        <v>0</v>
      </c>
      <c r="P889" s="117">
        <f t="shared" si="29"/>
        <v>1.9</v>
      </c>
    </row>
    <row r="890" ht="14.5" spans="1:16">
      <c r="A890" s="104">
        <v>202204</v>
      </c>
      <c r="B890" s="129" t="s">
        <v>208</v>
      </c>
      <c r="C890" s="105" t="s">
        <v>619</v>
      </c>
      <c r="D890" s="105" t="s">
        <v>587</v>
      </c>
      <c r="E890" s="105" t="s">
        <v>1069</v>
      </c>
      <c r="F890" s="105" t="s">
        <v>1020</v>
      </c>
      <c r="G890" s="106" t="s">
        <v>1070</v>
      </c>
      <c r="H890" s="105" t="s">
        <v>1018</v>
      </c>
      <c r="I890" s="105" t="s">
        <v>591</v>
      </c>
      <c r="J890" s="116">
        <v>1900</v>
      </c>
      <c r="K890" s="116">
        <v>7347.22</v>
      </c>
      <c r="L890" s="116">
        <v>316.64</v>
      </c>
      <c r="M890" s="116">
        <v>84.39</v>
      </c>
      <c r="N890" s="116">
        <v>3.8</v>
      </c>
      <c r="O890" s="116">
        <v>0</v>
      </c>
      <c r="P890" s="117">
        <f t="shared" si="29"/>
        <v>1.9</v>
      </c>
    </row>
    <row r="891" ht="14.5" spans="1:16">
      <c r="A891" s="104">
        <v>202204</v>
      </c>
      <c r="B891" s="62" t="s">
        <v>399</v>
      </c>
      <c r="C891" s="105" t="s">
        <v>619</v>
      </c>
      <c r="D891" s="105" t="s">
        <v>587</v>
      </c>
      <c r="E891" s="105" t="s">
        <v>1071</v>
      </c>
      <c r="F891" s="105" t="s">
        <v>1067</v>
      </c>
      <c r="G891" s="106" t="s">
        <v>756</v>
      </c>
      <c r="H891" s="105" t="s">
        <v>1018</v>
      </c>
      <c r="I891" s="105" t="s">
        <v>591</v>
      </c>
      <c r="J891" s="116">
        <v>1900</v>
      </c>
      <c r="K891" s="116">
        <v>5712.15</v>
      </c>
      <c r="L891" s="116">
        <v>316.64</v>
      </c>
      <c r="M891" s="116">
        <v>84.39</v>
      </c>
      <c r="N891" s="116">
        <v>3.8</v>
      </c>
      <c r="O891" s="116">
        <v>100</v>
      </c>
      <c r="P891" s="117">
        <f t="shared" si="29"/>
        <v>1.9</v>
      </c>
    </row>
    <row r="892" ht="14.5" spans="1:16">
      <c r="A892" s="104">
        <v>202204</v>
      </c>
      <c r="B892" s="62" t="s">
        <v>230</v>
      </c>
      <c r="C892" s="105" t="s">
        <v>619</v>
      </c>
      <c r="D892" s="105" t="s">
        <v>587</v>
      </c>
      <c r="E892" s="105" t="s">
        <v>1072</v>
      </c>
      <c r="F892" s="105" t="s">
        <v>1027</v>
      </c>
      <c r="G892" s="106" t="s">
        <v>1073</v>
      </c>
      <c r="H892" s="105" t="s">
        <v>1018</v>
      </c>
      <c r="I892" s="105" t="s">
        <v>591</v>
      </c>
      <c r="J892" s="116">
        <v>1900</v>
      </c>
      <c r="K892" s="116">
        <v>7064.96</v>
      </c>
      <c r="L892" s="116">
        <v>316.64</v>
      </c>
      <c r="M892" s="116">
        <v>84.39</v>
      </c>
      <c r="N892" s="116">
        <v>3.8</v>
      </c>
      <c r="O892" s="116">
        <v>0</v>
      </c>
      <c r="P892" s="117">
        <f t="shared" si="29"/>
        <v>1.9</v>
      </c>
    </row>
    <row r="893" ht="14.5" spans="1:16">
      <c r="A893" s="104">
        <v>202204</v>
      </c>
      <c r="B893" s="62" t="s">
        <v>343</v>
      </c>
      <c r="C893" s="105" t="s">
        <v>619</v>
      </c>
      <c r="D893" s="105" t="s">
        <v>587</v>
      </c>
      <c r="E893" s="105" t="s">
        <v>1074</v>
      </c>
      <c r="F893" s="105" t="s">
        <v>1027</v>
      </c>
      <c r="G893" s="106" t="s">
        <v>1075</v>
      </c>
      <c r="H893" s="105" t="s">
        <v>1018</v>
      </c>
      <c r="I893" s="105" t="s">
        <v>591</v>
      </c>
      <c r="J893" s="116">
        <v>1900</v>
      </c>
      <c r="K893" s="116">
        <v>6127.45</v>
      </c>
      <c r="L893" s="116">
        <v>316.64</v>
      </c>
      <c r="M893" s="116">
        <v>84.39</v>
      </c>
      <c r="N893" s="116">
        <v>3.8</v>
      </c>
      <c r="O893" s="116">
        <v>0</v>
      </c>
      <c r="P893" s="117">
        <f t="shared" si="29"/>
        <v>1.9</v>
      </c>
    </row>
    <row r="894" ht="14.5" spans="1:16">
      <c r="A894" s="104">
        <v>202204</v>
      </c>
      <c r="B894" s="62" t="s">
        <v>297</v>
      </c>
      <c r="C894" s="105" t="s">
        <v>619</v>
      </c>
      <c r="D894" s="105" t="s">
        <v>587</v>
      </c>
      <c r="E894" s="105" t="s">
        <v>1076</v>
      </c>
      <c r="F894" s="105" t="s">
        <v>1027</v>
      </c>
      <c r="G894" s="106" t="s">
        <v>1077</v>
      </c>
      <c r="H894" s="105" t="s">
        <v>1018</v>
      </c>
      <c r="I894" s="105" t="s">
        <v>591</v>
      </c>
      <c r="J894" s="116">
        <v>1900</v>
      </c>
      <c r="K894" s="116">
        <v>6417.42</v>
      </c>
      <c r="L894" s="116">
        <v>316.64</v>
      </c>
      <c r="M894" s="116">
        <v>84.39</v>
      </c>
      <c r="N894" s="116">
        <v>3.8</v>
      </c>
      <c r="O894" s="116">
        <v>0</v>
      </c>
      <c r="P894" s="117">
        <f t="shared" si="29"/>
        <v>1.9</v>
      </c>
    </row>
    <row r="895" ht="14.5" spans="1:16">
      <c r="A895" s="104">
        <v>202204</v>
      </c>
      <c r="B895" s="62" t="s">
        <v>341</v>
      </c>
      <c r="C895" s="105" t="s">
        <v>619</v>
      </c>
      <c r="D895" s="105" t="s">
        <v>587</v>
      </c>
      <c r="E895" s="105" t="s">
        <v>1078</v>
      </c>
      <c r="F895" s="105" t="s">
        <v>1027</v>
      </c>
      <c r="G895" s="106" t="s">
        <v>1079</v>
      </c>
      <c r="H895" s="105" t="s">
        <v>1018</v>
      </c>
      <c r="I895" s="105" t="s">
        <v>591</v>
      </c>
      <c r="J895" s="116">
        <v>1900</v>
      </c>
      <c r="K895" s="116">
        <v>6584.33</v>
      </c>
      <c r="L895" s="116">
        <v>316.64</v>
      </c>
      <c r="M895" s="116">
        <v>84.39</v>
      </c>
      <c r="N895" s="116">
        <v>3.8</v>
      </c>
      <c r="O895" s="116">
        <v>0</v>
      </c>
      <c r="P895" s="117">
        <f t="shared" si="29"/>
        <v>1.9</v>
      </c>
    </row>
    <row r="896" ht="14.5" spans="1:16">
      <c r="A896" s="104">
        <v>202204</v>
      </c>
      <c r="B896" s="62" t="s">
        <v>254</v>
      </c>
      <c r="C896" s="105" t="s">
        <v>619</v>
      </c>
      <c r="D896" s="105" t="s">
        <v>587</v>
      </c>
      <c r="E896" s="105" t="s">
        <v>1080</v>
      </c>
      <c r="F896" s="105" t="s">
        <v>1027</v>
      </c>
      <c r="G896" s="106" t="s">
        <v>1081</v>
      </c>
      <c r="H896" s="105" t="s">
        <v>1018</v>
      </c>
      <c r="I896" s="105" t="s">
        <v>591</v>
      </c>
      <c r="J896" s="116">
        <v>1900</v>
      </c>
      <c r="K896" s="116">
        <v>6320.96</v>
      </c>
      <c r="L896" s="116">
        <v>316.64</v>
      </c>
      <c r="M896" s="116">
        <v>84.39</v>
      </c>
      <c r="N896" s="116">
        <v>3.8</v>
      </c>
      <c r="O896" s="116">
        <v>0</v>
      </c>
      <c r="P896" s="117">
        <f t="shared" ref="P896:P927" si="30">1900*0.1%</f>
        <v>1.9</v>
      </c>
    </row>
    <row r="897" ht="14.5" spans="1:16">
      <c r="A897" s="104">
        <v>202204</v>
      </c>
      <c r="B897" s="62" t="s">
        <v>403</v>
      </c>
      <c r="C897" s="105" t="s">
        <v>619</v>
      </c>
      <c r="D897" s="105" t="s">
        <v>587</v>
      </c>
      <c r="E897" s="105" t="s">
        <v>1082</v>
      </c>
      <c r="F897" s="105" t="s">
        <v>886</v>
      </c>
      <c r="G897" s="106" t="s">
        <v>1083</v>
      </c>
      <c r="H897" s="105" t="s">
        <v>1018</v>
      </c>
      <c r="I897" s="105" t="s">
        <v>591</v>
      </c>
      <c r="J897" s="116">
        <v>1900</v>
      </c>
      <c r="K897" s="116">
        <v>6551.92</v>
      </c>
      <c r="L897" s="116">
        <v>316.64</v>
      </c>
      <c r="M897" s="116">
        <v>84.39</v>
      </c>
      <c r="N897" s="116">
        <v>3.8</v>
      </c>
      <c r="O897" s="116">
        <v>0</v>
      </c>
      <c r="P897" s="117">
        <f t="shared" si="30"/>
        <v>1.9</v>
      </c>
    </row>
    <row r="898" ht="14.5" spans="1:16">
      <c r="A898" s="104">
        <v>202204</v>
      </c>
      <c r="B898" s="62" t="s">
        <v>237</v>
      </c>
      <c r="C898" s="105" t="s">
        <v>619</v>
      </c>
      <c r="D898" s="105" t="s">
        <v>587</v>
      </c>
      <c r="E898" s="105" t="s">
        <v>1084</v>
      </c>
      <c r="F898" s="105" t="s">
        <v>1030</v>
      </c>
      <c r="G898" s="106" t="s">
        <v>1083</v>
      </c>
      <c r="H898" s="105" t="s">
        <v>1018</v>
      </c>
      <c r="I898" s="105">
        <v>0</v>
      </c>
      <c r="J898" s="116">
        <v>1900</v>
      </c>
      <c r="K898" s="116">
        <v>8328.86</v>
      </c>
      <c r="L898" s="116">
        <v>316.64</v>
      </c>
      <c r="M898" s="116">
        <v>84.39</v>
      </c>
      <c r="N898" s="116">
        <v>3.8</v>
      </c>
      <c r="O898" s="116">
        <v>0</v>
      </c>
      <c r="P898" s="117">
        <f t="shared" si="30"/>
        <v>1.9</v>
      </c>
    </row>
    <row r="899" ht="14.5" spans="1:16">
      <c r="A899" s="104">
        <v>202204</v>
      </c>
      <c r="B899" s="25" t="s">
        <v>361</v>
      </c>
      <c r="C899" s="105" t="s">
        <v>619</v>
      </c>
      <c r="D899" s="105" t="s">
        <v>587</v>
      </c>
      <c r="E899" s="105" t="s">
        <v>1085</v>
      </c>
      <c r="F899" s="105" t="s">
        <v>1086</v>
      </c>
      <c r="G899" s="106" t="s">
        <v>1087</v>
      </c>
      <c r="H899" s="105" t="s">
        <v>1018</v>
      </c>
      <c r="I899" s="105" t="s">
        <v>591</v>
      </c>
      <c r="J899" s="116">
        <v>1900</v>
      </c>
      <c r="K899" s="116">
        <v>7675.53</v>
      </c>
      <c r="L899" s="116">
        <v>316.64</v>
      </c>
      <c r="M899" s="116">
        <v>84.39</v>
      </c>
      <c r="N899" s="116">
        <v>3.8</v>
      </c>
      <c r="O899" s="116">
        <v>0</v>
      </c>
      <c r="P899" s="117">
        <f t="shared" si="30"/>
        <v>1.9</v>
      </c>
    </row>
    <row r="900" ht="14.5" spans="1:16">
      <c r="A900" s="104">
        <v>202204</v>
      </c>
      <c r="B900" s="25" t="s">
        <v>360</v>
      </c>
      <c r="C900" s="105" t="s">
        <v>619</v>
      </c>
      <c r="D900" s="105" t="s">
        <v>587</v>
      </c>
      <c r="E900" s="105" t="s">
        <v>1088</v>
      </c>
      <c r="F900" s="105" t="s">
        <v>1067</v>
      </c>
      <c r="G900" s="106" t="s">
        <v>1089</v>
      </c>
      <c r="H900" s="105" t="s">
        <v>1018</v>
      </c>
      <c r="I900" s="105" t="s">
        <v>591</v>
      </c>
      <c r="J900" s="116">
        <v>1900</v>
      </c>
      <c r="K900" s="116">
        <v>6463.42</v>
      </c>
      <c r="L900" s="116">
        <v>316.64</v>
      </c>
      <c r="M900" s="116">
        <v>84.39</v>
      </c>
      <c r="N900" s="116">
        <v>3.8</v>
      </c>
      <c r="O900" s="116">
        <v>86</v>
      </c>
      <c r="P900" s="117">
        <f t="shared" si="30"/>
        <v>1.9</v>
      </c>
    </row>
    <row r="901" ht="14.5" spans="1:16">
      <c r="A901" s="104">
        <v>202204</v>
      </c>
      <c r="B901" s="25" t="s">
        <v>1090</v>
      </c>
      <c r="C901" s="105" t="s">
        <v>619</v>
      </c>
      <c r="D901" s="105" t="s">
        <v>587</v>
      </c>
      <c r="E901" s="105" t="s">
        <v>1091</v>
      </c>
      <c r="F901" s="105" t="s">
        <v>1067</v>
      </c>
      <c r="G901" s="106" t="s">
        <v>656</v>
      </c>
      <c r="H901" s="105" t="s">
        <v>1018</v>
      </c>
      <c r="I901" s="105" t="s">
        <v>591</v>
      </c>
      <c r="J901" s="116">
        <v>1900</v>
      </c>
      <c r="K901" s="116">
        <v>6037.92</v>
      </c>
      <c r="L901" s="116">
        <v>316.64</v>
      </c>
      <c r="M901" s="116">
        <v>84.39</v>
      </c>
      <c r="N901" s="116">
        <v>3.8</v>
      </c>
      <c r="O901" s="116">
        <v>0</v>
      </c>
      <c r="P901" s="117">
        <f t="shared" si="30"/>
        <v>1.9</v>
      </c>
    </row>
    <row r="902" ht="14.5" spans="1:16">
      <c r="A902" s="104">
        <v>202204</v>
      </c>
      <c r="B902" s="128" t="s">
        <v>308</v>
      </c>
      <c r="C902" s="105" t="s">
        <v>619</v>
      </c>
      <c r="D902" s="105" t="s">
        <v>587</v>
      </c>
      <c r="E902" s="105" t="s">
        <v>1092</v>
      </c>
      <c r="F902" s="105" t="s">
        <v>1067</v>
      </c>
      <c r="G902" s="106" t="s">
        <v>1051</v>
      </c>
      <c r="H902" s="105" t="s">
        <v>1018</v>
      </c>
      <c r="I902" s="105" t="s">
        <v>591</v>
      </c>
      <c r="J902" s="116">
        <v>1900</v>
      </c>
      <c r="K902" s="116">
        <v>6077.62</v>
      </c>
      <c r="L902" s="116">
        <v>316.64</v>
      </c>
      <c r="M902" s="116">
        <v>84.39</v>
      </c>
      <c r="N902" s="116">
        <v>3.8</v>
      </c>
      <c r="O902" s="116">
        <v>0</v>
      </c>
      <c r="P902" s="117">
        <f t="shared" si="30"/>
        <v>1.9</v>
      </c>
    </row>
    <row r="903" ht="14.5" spans="1:16">
      <c r="A903" s="104">
        <v>202204</v>
      </c>
      <c r="B903" s="62" t="s">
        <v>325</v>
      </c>
      <c r="C903" s="105" t="s">
        <v>619</v>
      </c>
      <c r="D903" s="105" t="s">
        <v>587</v>
      </c>
      <c r="E903" s="105" t="s">
        <v>1093</v>
      </c>
      <c r="F903" s="105" t="s">
        <v>1027</v>
      </c>
      <c r="G903" s="106" t="s">
        <v>1094</v>
      </c>
      <c r="H903" s="105" t="s">
        <v>1018</v>
      </c>
      <c r="I903" s="105" t="s">
        <v>591</v>
      </c>
      <c r="J903" s="116">
        <v>1900</v>
      </c>
      <c r="K903" s="116">
        <v>7281.49</v>
      </c>
      <c r="L903" s="116">
        <v>316.64</v>
      </c>
      <c r="M903" s="116">
        <v>84.39</v>
      </c>
      <c r="N903" s="116">
        <v>3.8</v>
      </c>
      <c r="O903" s="116">
        <v>0</v>
      </c>
      <c r="P903" s="117">
        <f t="shared" si="30"/>
        <v>1.9</v>
      </c>
    </row>
    <row r="904" ht="14.5" spans="1:16">
      <c r="A904" s="104">
        <v>202204</v>
      </c>
      <c r="B904" s="62" t="s">
        <v>1095</v>
      </c>
      <c r="C904" s="105" t="s">
        <v>619</v>
      </c>
      <c r="D904" s="105" t="s">
        <v>587</v>
      </c>
      <c r="E904" s="105" t="s">
        <v>1096</v>
      </c>
      <c r="F904" s="105" t="s">
        <v>1027</v>
      </c>
      <c r="G904" s="106" t="s">
        <v>1097</v>
      </c>
      <c r="H904" s="105" t="s">
        <v>1018</v>
      </c>
      <c r="I904" s="105" t="s">
        <v>591</v>
      </c>
      <c r="J904" s="116">
        <v>1900</v>
      </c>
      <c r="K904" s="116">
        <v>5792.2</v>
      </c>
      <c r="L904" s="116">
        <v>316.64</v>
      </c>
      <c r="M904" s="116">
        <v>84.39</v>
      </c>
      <c r="N904" s="116">
        <v>3.8</v>
      </c>
      <c r="O904" s="116">
        <v>0</v>
      </c>
      <c r="P904" s="117">
        <f t="shared" si="30"/>
        <v>1.9</v>
      </c>
    </row>
    <row r="905" ht="14.5" spans="1:16">
      <c r="A905" s="104">
        <v>202204</v>
      </c>
      <c r="B905" s="25" t="s">
        <v>347</v>
      </c>
      <c r="C905" s="105" t="s">
        <v>619</v>
      </c>
      <c r="D905" s="105" t="s">
        <v>587</v>
      </c>
      <c r="E905" s="105" t="s">
        <v>1098</v>
      </c>
      <c r="F905" s="105" t="s">
        <v>1020</v>
      </c>
      <c r="G905" s="106" t="s">
        <v>1099</v>
      </c>
      <c r="H905" s="105" t="s">
        <v>1018</v>
      </c>
      <c r="I905" s="105" t="s">
        <v>591</v>
      </c>
      <c r="J905" s="116">
        <v>1900</v>
      </c>
      <c r="K905" s="116">
        <v>4928.06</v>
      </c>
      <c r="L905" s="116">
        <v>316.64</v>
      </c>
      <c r="M905" s="116">
        <v>84.39</v>
      </c>
      <c r="N905" s="116">
        <v>3.8</v>
      </c>
      <c r="O905" s="116">
        <v>0</v>
      </c>
      <c r="P905" s="117">
        <f t="shared" si="30"/>
        <v>1.9</v>
      </c>
    </row>
    <row r="906" ht="14.5" spans="1:16">
      <c r="A906" s="104">
        <v>202204</v>
      </c>
      <c r="B906" s="60" t="s">
        <v>338</v>
      </c>
      <c r="C906" s="105" t="s">
        <v>619</v>
      </c>
      <c r="D906" s="105" t="s">
        <v>587</v>
      </c>
      <c r="E906" s="105" t="s">
        <v>1100</v>
      </c>
      <c r="F906" s="105" t="s">
        <v>1020</v>
      </c>
      <c r="G906" s="106" t="s">
        <v>1101</v>
      </c>
      <c r="H906" s="105" t="s">
        <v>1018</v>
      </c>
      <c r="I906" s="105" t="s">
        <v>591</v>
      </c>
      <c r="J906" s="116">
        <v>1900</v>
      </c>
      <c r="K906" s="116">
        <v>4140.05</v>
      </c>
      <c r="L906" s="116">
        <v>316.64</v>
      </c>
      <c r="M906" s="116">
        <v>84.39</v>
      </c>
      <c r="N906" s="116">
        <v>3.8</v>
      </c>
      <c r="O906" s="116">
        <v>0</v>
      </c>
      <c r="P906" s="117">
        <f t="shared" si="30"/>
        <v>1.9</v>
      </c>
    </row>
    <row r="907" ht="14.5" spans="1:16">
      <c r="A907" s="104">
        <v>202204</v>
      </c>
      <c r="B907" s="62" t="s">
        <v>1102</v>
      </c>
      <c r="C907" s="105" t="s">
        <v>619</v>
      </c>
      <c r="D907" s="105" t="s">
        <v>587</v>
      </c>
      <c r="E907" s="105" t="s">
        <v>1103</v>
      </c>
      <c r="F907" s="105" t="s">
        <v>1020</v>
      </c>
      <c r="G907" s="106" t="s">
        <v>831</v>
      </c>
      <c r="H907" s="105" t="s">
        <v>1018</v>
      </c>
      <c r="I907" s="105">
        <v>0</v>
      </c>
      <c r="J907" s="116">
        <v>1900</v>
      </c>
      <c r="K907" s="116">
        <v>4442.89</v>
      </c>
      <c r="L907" s="116">
        <v>316.64</v>
      </c>
      <c r="M907" s="116">
        <v>84.39</v>
      </c>
      <c r="N907" s="116">
        <v>3.8</v>
      </c>
      <c r="O907" s="116">
        <v>0</v>
      </c>
      <c r="P907" s="117">
        <f t="shared" si="30"/>
        <v>1.9</v>
      </c>
    </row>
    <row r="908" ht="14.5" spans="1:16">
      <c r="A908" s="104">
        <v>202204</v>
      </c>
      <c r="B908" s="25" t="s">
        <v>210</v>
      </c>
      <c r="C908" s="105" t="s">
        <v>619</v>
      </c>
      <c r="D908" s="105" t="s">
        <v>587</v>
      </c>
      <c r="E908" s="105" t="s">
        <v>1104</v>
      </c>
      <c r="F908" s="105" t="s">
        <v>1020</v>
      </c>
      <c r="G908" s="106" t="s">
        <v>1105</v>
      </c>
      <c r="H908" s="105" t="s">
        <v>1018</v>
      </c>
      <c r="I908" s="105">
        <v>0</v>
      </c>
      <c r="J908" s="116">
        <v>1900</v>
      </c>
      <c r="K908" s="116">
        <v>5183.66</v>
      </c>
      <c r="L908" s="116">
        <v>316.64</v>
      </c>
      <c r="M908" s="116">
        <v>84.39</v>
      </c>
      <c r="N908" s="116">
        <v>3.8</v>
      </c>
      <c r="O908" s="116">
        <v>0</v>
      </c>
      <c r="P908" s="117">
        <f t="shared" si="30"/>
        <v>1.9</v>
      </c>
    </row>
    <row r="909" ht="14.5" spans="1:16">
      <c r="A909" s="104">
        <v>202204</v>
      </c>
      <c r="B909" s="25" t="s">
        <v>309</v>
      </c>
      <c r="C909" s="105" t="s">
        <v>619</v>
      </c>
      <c r="D909" s="105" t="s">
        <v>587</v>
      </c>
      <c r="E909" s="105" t="s">
        <v>1106</v>
      </c>
      <c r="F909" s="105" t="s">
        <v>1020</v>
      </c>
      <c r="G909" s="106" t="s">
        <v>1107</v>
      </c>
      <c r="H909" s="105" t="s">
        <v>1018</v>
      </c>
      <c r="I909" s="105" t="s">
        <v>591</v>
      </c>
      <c r="J909" s="116">
        <v>1900</v>
      </c>
      <c r="K909" s="116">
        <v>4575.22</v>
      </c>
      <c r="L909" s="116">
        <v>316.64</v>
      </c>
      <c r="M909" s="116">
        <v>84.39</v>
      </c>
      <c r="N909" s="116">
        <v>3.8</v>
      </c>
      <c r="O909" s="116">
        <v>0</v>
      </c>
      <c r="P909" s="117">
        <f t="shared" si="30"/>
        <v>1.9</v>
      </c>
    </row>
    <row r="910" ht="14.5" spans="1:16">
      <c r="A910" s="104">
        <v>202204</v>
      </c>
      <c r="B910" s="25" t="s">
        <v>205</v>
      </c>
      <c r="C910" s="105" t="s">
        <v>619</v>
      </c>
      <c r="D910" s="105" t="s">
        <v>587</v>
      </c>
      <c r="E910" s="105" t="s">
        <v>1108</v>
      </c>
      <c r="F910" s="105" t="s">
        <v>1039</v>
      </c>
      <c r="G910" s="106" t="s">
        <v>1109</v>
      </c>
      <c r="H910" s="105" t="s">
        <v>1018</v>
      </c>
      <c r="I910" s="105">
        <v>0</v>
      </c>
      <c r="J910" s="116">
        <v>1900</v>
      </c>
      <c r="K910" s="116">
        <v>6023.01</v>
      </c>
      <c r="L910" s="116">
        <v>316.64</v>
      </c>
      <c r="M910" s="116">
        <v>84.39</v>
      </c>
      <c r="N910" s="116">
        <v>3.8</v>
      </c>
      <c r="O910" s="116">
        <v>0</v>
      </c>
      <c r="P910" s="117">
        <f t="shared" si="30"/>
        <v>1.9</v>
      </c>
    </row>
    <row r="911" ht="14.5" spans="1:16">
      <c r="A911" s="104">
        <v>202204</v>
      </c>
      <c r="B911" s="128" t="s">
        <v>387</v>
      </c>
      <c r="C911" s="105" t="s">
        <v>619</v>
      </c>
      <c r="D911" s="105" t="s">
        <v>587</v>
      </c>
      <c r="E911" s="105" t="s">
        <v>1110</v>
      </c>
      <c r="F911" s="105" t="s">
        <v>1039</v>
      </c>
      <c r="G911" s="106" t="s">
        <v>1111</v>
      </c>
      <c r="H911" s="105" t="s">
        <v>1018</v>
      </c>
      <c r="I911" s="105" t="s">
        <v>591</v>
      </c>
      <c r="J911" s="116">
        <v>1900</v>
      </c>
      <c r="K911" s="116">
        <v>5980.21</v>
      </c>
      <c r="L911" s="116">
        <v>316.64</v>
      </c>
      <c r="M911" s="116">
        <v>84.39</v>
      </c>
      <c r="N911" s="116">
        <v>3.8</v>
      </c>
      <c r="O911" s="116">
        <v>0</v>
      </c>
      <c r="P911" s="117">
        <f t="shared" si="30"/>
        <v>1.9</v>
      </c>
    </row>
    <row r="912" ht="14.5" spans="1:16">
      <c r="A912" s="104">
        <v>202204</v>
      </c>
      <c r="B912" s="25" t="s">
        <v>1112</v>
      </c>
      <c r="C912" s="105" t="s">
        <v>619</v>
      </c>
      <c r="D912" s="105" t="s">
        <v>587</v>
      </c>
      <c r="E912" s="105" t="s">
        <v>1113</v>
      </c>
      <c r="F912" s="105" t="s">
        <v>1027</v>
      </c>
      <c r="G912" s="106" t="s">
        <v>1114</v>
      </c>
      <c r="H912" s="105" t="s">
        <v>1018</v>
      </c>
      <c r="I912" s="105" t="s">
        <v>591</v>
      </c>
      <c r="J912" s="116">
        <v>1900</v>
      </c>
      <c r="K912" s="116">
        <v>5742.21</v>
      </c>
      <c r="L912" s="116">
        <v>316.64</v>
      </c>
      <c r="M912" s="116">
        <v>84.39</v>
      </c>
      <c r="N912" s="116">
        <v>3.8</v>
      </c>
      <c r="O912" s="116">
        <v>0</v>
      </c>
      <c r="P912" s="117">
        <f t="shared" si="30"/>
        <v>1.9</v>
      </c>
    </row>
    <row r="913" ht="14.5" spans="1:16">
      <c r="A913" s="104">
        <v>202204</v>
      </c>
      <c r="B913" s="62" t="s">
        <v>212</v>
      </c>
      <c r="C913" s="105" t="s">
        <v>619</v>
      </c>
      <c r="D913" s="105" t="s">
        <v>587</v>
      </c>
      <c r="E913" s="105" t="s">
        <v>1115</v>
      </c>
      <c r="F913" s="105" t="s">
        <v>1067</v>
      </c>
      <c r="G913" s="106" t="s">
        <v>1116</v>
      </c>
      <c r="H913" s="105" t="s">
        <v>1018</v>
      </c>
      <c r="I913" s="105" t="s">
        <v>591</v>
      </c>
      <c r="J913" s="116">
        <v>1900</v>
      </c>
      <c r="K913" s="116">
        <v>5364.61</v>
      </c>
      <c r="L913" s="116">
        <v>316.64</v>
      </c>
      <c r="M913" s="116">
        <v>84.39</v>
      </c>
      <c r="N913" s="116">
        <v>3.8</v>
      </c>
      <c r="O913" s="116">
        <v>0</v>
      </c>
      <c r="P913" s="117">
        <f t="shared" si="30"/>
        <v>1.9</v>
      </c>
    </row>
    <row r="914" ht="14.5" spans="1:16">
      <c r="A914" s="104">
        <v>202204</v>
      </c>
      <c r="B914" s="62" t="s">
        <v>209</v>
      </c>
      <c r="C914" s="105" t="s">
        <v>619</v>
      </c>
      <c r="D914" s="105" t="s">
        <v>587</v>
      </c>
      <c r="E914" s="105" t="s">
        <v>1117</v>
      </c>
      <c r="F914" s="105" t="s">
        <v>1020</v>
      </c>
      <c r="G914" s="106" t="s">
        <v>1118</v>
      </c>
      <c r="H914" s="105" t="s">
        <v>1018</v>
      </c>
      <c r="I914" s="105" t="s">
        <v>591</v>
      </c>
      <c r="J914" s="116">
        <v>1900</v>
      </c>
      <c r="K914" s="116">
        <v>4126.83</v>
      </c>
      <c r="L914" s="116">
        <v>316.64</v>
      </c>
      <c r="M914" s="116">
        <v>84.39</v>
      </c>
      <c r="N914" s="116">
        <v>3.8</v>
      </c>
      <c r="O914" s="116">
        <v>0</v>
      </c>
      <c r="P914" s="117">
        <f t="shared" si="30"/>
        <v>1.9</v>
      </c>
    </row>
    <row r="915" ht="14.5" spans="1:16">
      <c r="A915" s="104">
        <v>202204</v>
      </c>
      <c r="B915" s="62" t="s">
        <v>1119</v>
      </c>
      <c r="C915" s="105" t="s">
        <v>619</v>
      </c>
      <c r="D915" s="105" t="s">
        <v>587</v>
      </c>
      <c r="E915" s="105" t="s">
        <v>1120</v>
      </c>
      <c r="F915" s="105" t="s">
        <v>1039</v>
      </c>
      <c r="G915" s="106" t="s">
        <v>877</v>
      </c>
      <c r="H915" s="105" t="s">
        <v>1018</v>
      </c>
      <c r="I915" s="105" t="s">
        <v>591</v>
      </c>
      <c r="J915" s="116">
        <v>1900</v>
      </c>
      <c r="K915" s="116">
        <v>5852.09</v>
      </c>
      <c r="L915" s="116">
        <v>316.64</v>
      </c>
      <c r="M915" s="116">
        <v>84.39</v>
      </c>
      <c r="N915" s="116">
        <v>3.8</v>
      </c>
      <c r="O915" s="116">
        <v>0</v>
      </c>
      <c r="P915" s="117">
        <f t="shared" si="30"/>
        <v>1.9</v>
      </c>
    </row>
    <row r="916" ht="14.5" spans="1:16">
      <c r="A916" s="104">
        <v>202204</v>
      </c>
      <c r="B916" s="62" t="s">
        <v>245</v>
      </c>
      <c r="C916" s="105" t="s">
        <v>619</v>
      </c>
      <c r="D916" s="105" t="s">
        <v>587</v>
      </c>
      <c r="E916" s="105" t="s">
        <v>1124</v>
      </c>
      <c r="F916" s="105" t="s">
        <v>1027</v>
      </c>
      <c r="G916" s="106" t="s">
        <v>1125</v>
      </c>
      <c r="H916" s="105" t="s">
        <v>1018</v>
      </c>
      <c r="I916" s="105" t="s">
        <v>591</v>
      </c>
      <c r="J916" s="116">
        <v>1900</v>
      </c>
      <c r="K916" s="116">
        <v>5866.33</v>
      </c>
      <c r="L916" s="116">
        <v>316.64</v>
      </c>
      <c r="M916" s="116">
        <v>84.39</v>
      </c>
      <c r="N916" s="116">
        <v>3.8</v>
      </c>
      <c r="O916" s="116">
        <v>0</v>
      </c>
      <c r="P916" s="117">
        <f t="shared" si="30"/>
        <v>1.9</v>
      </c>
    </row>
    <row r="917" ht="14.5" spans="1:16">
      <c r="A917" s="104">
        <v>202204</v>
      </c>
      <c r="B917" s="62" t="s">
        <v>336</v>
      </c>
      <c r="C917" s="105" t="s">
        <v>619</v>
      </c>
      <c r="D917" s="105" t="s">
        <v>587</v>
      </c>
      <c r="E917" s="105" t="s">
        <v>1126</v>
      </c>
      <c r="F917" s="105" t="s">
        <v>1027</v>
      </c>
      <c r="G917" s="106" t="s">
        <v>1127</v>
      </c>
      <c r="H917" s="105" t="s">
        <v>1018</v>
      </c>
      <c r="I917" s="105" t="s">
        <v>591</v>
      </c>
      <c r="J917" s="116">
        <v>1900</v>
      </c>
      <c r="K917" s="116">
        <v>6969.23</v>
      </c>
      <c r="L917" s="116">
        <v>316.64</v>
      </c>
      <c r="M917" s="116">
        <v>84.39</v>
      </c>
      <c r="N917" s="116">
        <v>3.8</v>
      </c>
      <c r="O917" s="116">
        <v>0</v>
      </c>
      <c r="P917" s="117">
        <f t="shared" si="30"/>
        <v>1.9</v>
      </c>
    </row>
    <row r="918" ht="14.5" spans="1:16">
      <c r="A918" s="104">
        <v>202204</v>
      </c>
      <c r="B918" s="62" t="s">
        <v>358</v>
      </c>
      <c r="C918" s="105" t="s">
        <v>619</v>
      </c>
      <c r="D918" s="105" t="s">
        <v>587</v>
      </c>
      <c r="E918" s="105" t="s">
        <v>1128</v>
      </c>
      <c r="F918" s="105" t="s">
        <v>1027</v>
      </c>
      <c r="G918" s="106" t="s">
        <v>934</v>
      </c>
      <c r="H918" s="105" t="s">
        <v>1018</v>
      </c>
      <c r="I918" s="105" t="s">
        <v>591</v>
      </c>
      <c r="J918" s="116">
        <v>1900</v>
      </c>
      <c r="K918" s="116">
        <v>7540.51</v>
      </c>
      <c r="L918" s="116">
        <v>316.64</v>
      </c>
      <c r="M918" s="116">
        <v>84.39</v>
      </c>
      <c r="N918" s="116">
        <v>3.8</v>
      </c>
      <c r="O918" s="116">
        <v>0</v>
      </c>
      <c r="P918" s="117">
        <f t="shared" si="30"/>
        <v>1.9</v>
      </c>
    </row>
    <row r="919" ht="14.5" spans="1:16">
      <c r="A919" s="104">
        <v>202204</v>
      </c>
      <c r="B919" s="62" t="s">
        <v>220</v>
      </c>
      <c r="C919" s="105" t="s">
        <v>619</v>
      </c>
      <c r="D919" s="105" t="s">
        <v>587</v>
      </c>
      <c r="E919" s="105" t="s">
        <v>1129</v>
      </c>
      <c r="F919" s="105" t="s">
        <v>1027</v>
      </c>
      <c r="G919" s="106" t="s">
        <v>1130</v>
      </c>
      <c r="H919" s="105" t="s">
        <v>1018</v>
      </c>
      <c r="I919" s="105" t="s">
        <v>591</v>
      </c>
      <c r="J919" s="116">
        <v>1900</v>
      </c>
      <c r="K919" s="116">
        <v>6975.38</v>
      </c>
      <c r="L919" s="116">
        <v>316.64</v>
      </c>
      <c r="M919" s="116">
        <v>84.39</v>
      </c>
      <c r="N919" s="116">
        <v>3.8</v>
      </c>
      <c r="O919" s="116">
        <v>0</v>
      </c>
      <c r="P919" s="117">
        <f t="shared" si="30"/>
        <v>1.9</v>
      </c>
    </row>
    <row r="920" ht="14.5" spans="1:16">
      <c r="A920" s="104">
        <v>202204</v>
      </c>
      <c r="B920" s="62" t="s">
        <v>454</v>
      </c>
      <c r="C920" s="105" t="s">
        <v>619</v>
      </c>
      <c r="D920" s="105" t="s">
        <v>587</v>
      </c>
      <c r="E920" s="105" t="s">
        <v>1131</v>
      </c>
      <c r="F920" s="105" t="s">
        <v>1027</v>
      </c>
      <c r="G920" s="106" t="s">
        <v>1130</v>
      </c>
      <c r="H920" s="105" t="s">
        <v>1018</v>
      </c>
      <c r="I920" s="105" t="s">
        <v>591</v>
      </c>
      <c r="J920" s="116">
        <v>1900</v>
      </c>
      <c r="K920" s="116">
        <v>7511.11</v>
      </c>
      <c r="L920" s="116">
        <v>316.64</v>
      </c>
      <c r="M920" s="116">
        <v>84.39</v>
      </c>
      <c r="N920" s="116">
        <v>3.8</v>
      </c>
      <c r="O920" s="116">
        <v>0</v>
      </c>
      <c r="P920" s="117">
        <f t="shared" si="30"/>
        <v>1.9</v>
      </c>
    </row>
    <row r="921" ht="14.5" spans="1:16">
      <c r="A921" s="104">
        <v>202204</v>
      </c>
      <c r="B921" s="62" t="s">
        <v>349</v>
      </c>
      <c r="C921" s="105" t="s">
        <v>619</v>
      </c>
      <c r="D921" s="105" t="s">
        <v>587</v>
      </c>
      <c r="E921" s="105" t="s">
        <v>1132</v>
      </c>
      <c r="F921" s="105" t="s">
        <v>1039</v>
      </c>
      <c r="G921" s="106" t="s">
        <v>1133</v>
      </c>
      <c r="H921" s="105" t="s">
        <v>1018</v>
      </c>
      <c r="I921" s="105" t="s">
        <v>591</v>
      </c>
      <c r="J921" s="116">
        <v>1900</v>
      </c>
      <c r="K921" s="116">
        <v>6427.21</v>
      </c>
      <c r="L921" s="116">
        <v>316.64</v>
      </c>
      <c r="M921" s="116">
        <v>84.39</v>
      </c>
      <c r="N921" s="116">
        <v>3.8</v>
      </c>
      <c r="O921" s="116">
        <v>0</v>
      </c>
      <c r="P921" s="117">
        <f t="shared" si="30"/>
        <v>1.9</v>
      </c>
    </row>
    <row r="922" ht="14.5" spans="1:16">
      <c r="A922" s="104">
        <v>202204</v>
      </c>
      <c r="B922" s="62" t="s">
        <v>255</v>
      </c>
      <c r="C922" s="105" t="s">
        <v>619</v>
      </c>
      <c r="D922" s="105" t="s">
        <v>587</v>
      </c>
      <c r="E922" s="105" t="s">
        <v>1134</v>
      </c>
      <c r="F922" s="105" t="s">
        <v>1027</v>
      </c>
      <c r="G922" s="106" t="s">
        <v>976</v>
      </c>
      <c r="H922" s="105" t="s">
        <v>1018</v>
      </c>
      <c r="I922" s="105" t="s">
        <v>591</v>
      </c>
      <c r="J922" s="116">
        <v>1900</v>
      </c>
      <c r="K922" s="116">
        <v>6106.71</v>
      </c>
      <c r="L922" s="116">
        <v>316.64</v>
      </c>
      <c r="M922" s="116">
        <v>84.39</v>
      </c>
      <c r="N922" s="116">
        <v>3.8</v>
      </c>
      <c r="O922" s="116">
        <v>0</v>
      </c>
      <c r="P922" s="117">
        <f t="shared" si="30"/>
        <v>1.9</v>
      </c>
    </row>
    <row r="923" ht="14.5" spans="1:16">
      <c r="A923" s="104">
        <v>202204</v>
      </c>
      <c r="B923" s="62" t="s">
        <v>314</v>
      </c>
      <c r="C923" s="105" t="s">
        <v>619</v>
      </c>
      <c r="D923" s="105" t="s">
        <v>587</v>
      </c>
      <c r="E923" s="105" t="s">
        <v>1135</v>
      </c>
      <c r="F923" s="105" t="s">
        <v>1027</v>
      </c>
      <c r="G923" s="106" t="s">
        <v>1136</v>
      </c>
      <c r="H923" s="105" t="s">
        <v>1018</v>
      </c>
      <c r="I923" s="105" t="s">
        <v>591</v>
      </c>
      <c r="J923" s="116">
        <v>1900</v>
      </c>
      <c r="K923" s="116">
        <v>6313.61</v>
      </c>
      <c r="L923" s="116">
        <v>316.64</v>
      </c>
      <c r="M923" s="116">
        <v>84.39</v>
      </c>
      <c r="N923" s="116">
        <v>3.8</v>
      </c>
      <c r="O923" s="116">
        <v>0</v>
      </c>
      <c r="P923" s="117">
        <f t="shared" si="30"/>
        <v>1.9</v>
      </c>
    </row>
    <row r="924" ht="14.5" spans="1:16">
      <c r="A924" s="104">
        <v>202204</v>
      </c>
      <c r="B924" s="62" t="s">
        <v>266</v>
      </c>
      <c r="C924" s="105" t="s">
        <v>619</v>
      </c>
      <c r="D924" s="105" t="s">
        <v>587</v>
      </c>
      <c r="E924" s="105" t="s">
        <v>1137</v>
      </c>
      <c r="F924" s="105" t="s">
        <v>1027</v>
      </c>
      <c r="G924" s="106" t="s">
        <v>1138</v>
      </c>
      <c r="H924" s="105" t="s">
        <v>1018</v>
      </c>
      <c r="I924" s="105" t="s">
        <v>591</v>
      </c>
      <c r="J924" s="116">
        <v>1900</v>
      </c>
      <c r="K924" s="116">
        <v>6437.98</v>
      </c>
      <c r="L924" s="116">
        <v>316.64</v>
      </c>
      <c r="M924" s="116">
        <v>84.39</v>
      </c>
      <c r="N924" s="116">
        <v>3.8</v>
      </c>
      <c r="O924" s="116">
        <v>0</v>
      </c>
      <c r="P924" s="117">
        <f t="shared" si="30"/>
        <v>1.9</v>
      </c>
    </row>
    <row r="925" ht="14.5" spans="1:16">
      <c r="A925" s="104">
        <v>202204</v>
      </c>
      <c r="B925" s="62" t="s">
        <v>272</v>
      </c>
      <c r="C925" s="105" t="s">
        <v>619</v>
      </c>
      <c r="D925" s="105" t="s">
        <v>587</v>
      </c>
      <c r="E925" s="105" t="s">
        <v>1139</v>
      </c>
      <c r="F925" s="105" t="s">
        <v>1027</v>
      </c>
      <c r="G925" s="106" t="s">
        <v>1138</v>
      </c>
      <c r="H925" s="105" t="s">
        <v>1018</v>
      </c>
      <c r="I925" s="105" t="s">
        <v>591</v>
      </c>
      <c r="J925" s="116">
        <v>1900</v>
      </c>
      <c r="K925" s="116">
        <v>7590.01</v>
      </c>
      <c r="L925" s="116">
        <v>316.64</v>
      </c>
      <c r="M925" s="116">
        <v>84.39</v>
      </c>
      <c r="N925" s="116">
        <v>3.8</v>
      </c>
      <c r="O925" s="116">
        <v>0</v>
      </c>
      <c r="P925" s="117">
        <f t="shared" si="30"/>
        <v>1.9</v>
      </c>
    </row>
    <row r="926" ht="14.5" spans="1:16">
      <c r="A926" s="104">
        <v>202204</v>
      </c>
      <c r="B926" s="62" t="s">
        <v>410</v>
      </c>
      <c r="C926" s="105" t="s">
        <v>619</v>
      </c>
      <c r="D926" s="105" t="s">
        <v>587</v>
      </c>
      <c r="E926" s="105" t="s">
        <v>1140</v>
      </c>
      <c r="F926" s="105" t="s">
        <v>1027</v>
      </c>
      <c r="G926" s="106" t="s">
        <v>1141</v>
      </c>
      <c r="H926" s="105" t="s">
        <v>1018</v>
      </c>
      <c r="I926" s="105" t="s">
        <v>591</v>
      </c>
      <c r="J926" s="116">
        <v>1900</v>
      </c>
      <c r="K926" s="116">
        <v>6033.92</v>
      </c>
      <c r="L926" s="116">
        <v>316.64</v>
      </c>
      <c r="M926" s="116">
        <v>84.39</v>
      </c>
      <c r="N926" s="116">
        <v>3.8</v>
      </c>
      <c r="O926" s="116">
        <v>0</v>
      </c>
      <c r="P926" s="117">
        <f t="shared" si="30"/>
        <v>1.9</v>
      </c>
    </row>
    <row r="927" ht="14.5" spans="1:16">
      <c r="A927" s="104">
        <v>202204</v>
      </c>
      <c r="B927" s="62" t="s">
        <v>431</v>
      </c>
      <c r="C927" s="105" t="s">
        <v>619</v>
      </c>
      <c r="D927" s="105" t="s">
        <v>587</v>
      </c>
      <c r="E927" s="105" t="s">
        <v>1142</v>
      </c>
      <c r="F927" s="105" t="s">
        <v>1027</v>
      </c>
      <c r="G927" s="106" t="s">
        <v>1143</v>
      </c>
      <c r="H927" s="105" t="s">
        <v>1018</v>
      </c>
      <c r="I927" s="105" t="s">
        <v>591</v>
      </c>
      <c r="J927" s="116">
        <v>1900</v>
      </c>
      <c r="K927" s="116">
        <v>6044.28</v>
      </c>
      <c r="L927" s="116">
        <v>316.64</v>
      </c>
      <c r="M927" s="116">
        <v>84.39</v>
      </c>
      <c r="N927" s="116">
        <v>3.8</v>
      </c>
      <c r="O927" s="116">
        <v>0</v>
      </c>
      <c r="P927" s="117">
        <f t="shared" si="30"/>
        <v>1.9</v>
      </c>
    </row>
    <row r="928" ht="14.5" spans="1:16">
      <c r="A928" s="104">
        <v>202204</v>
      </c>
      <c r="B928" s="62" t="s">
        <v>354</v>
      </c>
      <c r="C928" s="105" t="s">
        <v>619</v>
      </c>
      <c r="D928" s="105" t="s">
        <v>587</v>
      </c>
      <c r="E928" s="105" t="s">
        <v>1144</v>
      </c>
      <c r="F928" s="105" t="s">
        <v>1027</v>
      </c>
      <c r="G928" s="106" t="s">
        <v>1143</v>
      </c>
      <c r="H928" s="105" t="s">
        <v>1018</v>
      </c>
      <c r="I928" s="105" t="s">
        <v>591</v>
      </c>
      <c r="J928" s="116">
        <v>1900</v>
      </c>
      <c r="K928" s="116">
        <v>6941.54</v>
      </c>
      <c r="L928" s="116">
        <v>316.64</v>
      </c>
      <c r="M928" s="116">
        <v>84.39</v>
      </c>
      <c r="N928" s="116">
        <v>3.8</v>
      </c>
      <c r="O928" s="116">
        <v>0</v>
      </c>
      <c r="P928" s="117">
        <f t="shared" ref="P928:P937" si="31">1900*0.1%</f>
        <v>1.9</v>
      </c>
    </row>
    <row r="929" ht="14.5" spans="1:16">
      <c r="A929" s="104">
        <v>202204</v>
      </c>
      <c r="B929" s="62" t="s">
        <v>215</v>
      </c>
      <c r="C929" s="105" t="s">
        <v>619</v>
      </c>
      <c r="D929" s="105" t="s">
        <v>587</v>
      </c>
      <c r="E929" s="105" t="s">
        <v>1148</v>
      </c>
      <c r="F929" s="105" t="s">
        <v>1039</v>
      </c>
      <c r="G929" s="106" t="s">
        <v>1149</v>
      </c>
      <c r="H929" s="105" t="s">
        <v>623</v>
      </c>
      <c r="I929" s="105" t="s">
        <v>591</v>
      </c>
      <c r="J929" s="116">
        <v>1900</v>
      </c>
      <c r="K929" s="116">
        <v>5812.15</v>
      </c>
      <c r="L929" s="116">
        <v>316.64</v>
      </c>
      <c r="M929" s="116">
        <v>84.39</v>
      </c>
      <c r="N929" s="116">
        <v>3.8</v>
      </c>
      <c r="O929" s="116">
        <v>0</v>
      </c>
      <c r="P929" s="117">
        <f t="shared" si="31"/>
        <v>1.9</v>
      </c>
    </row>
    <row r="930" ht="14.5" spans="1:16">
      <c r="A930" s="104">
        <v>202204</v>
      </c>
      <c r="B930" s="62" t="s">
        <v>282</v>
      </c>
      <c r="C930" s="105" t="s">
        <v>619</v>
      </c>
      <c r="D930" s="105" t="s">
        <v>587</v>
      </c>
      <c r="E930" s="105" t="s">
        <v>1150</v>
      </c>
      <c r="F930" s="105" t="s">
        <v>1039</v>
      </c>
      <c r="G930" s="106" t="s">
        <v>1151</v>
      </c>
      <c r="H930" s="105" t="s">
        <v>623</v>
      </c>
      <c r="I930" s="105" t="s">
        <v>591</v>
      </c>
      <c r="J930" s="116">
        <v>1900</v>
      </c>
      <c r="K930" s="116">
        <v>6356.74</v>
      </c>
      <c r="L930" s="116">
        <v>316.64</v>
      </c>
      <c r="M930" s="116">
        <v>84.39</v>
      </c>
      <c r="N930" s="116">
        <v>3.8</v>
      </c>
      <c r="O930" s="116">
        <v>0</v>
      </c>
      <c r="P930" s="117">
        <f t="shared" si="31"/>
        <v>1.9</v>
      </c>
    </row>
    <row r="931" ht="14.5" spans="1:16">
      <c r="A931" s="104">
        <v>202204</v>
      </c>
      <c r="B931" s="62" t="s">
        <v>444</v>
      </c>
      <c r="C931" s="105" t="s">
        <v>619</v>
      </c>
      <c r="D931" s="105" t="s">
        <v>587</v>
      </c>
      <c r="E931" s="105" t="s">
        <v>1152</v>
      </c>
      <c r="F931" s="105" t="s">
        <v>1039</v>
      </c>
      <c r="G931" s="106" t="s">
        <v>871</v>
      </c>
      <c r="H931" s="105" t="s">
        <v>623</v>
      </c>
      <c r="I931" s="105" t="s">
        <v>591</v>
      </c>
      <c r="J931" s="116">
        <v>1900</v>
      </c>
      <c r="K931" s="116">
        <v>5956.31</v>
      </c>
      <c r="L931" s="116">
        <v>316.64</v>
      </c>
      <c r="M931" s="116">
        <v>84.39</v>
      </c>
      <c r="N931" s="116">
        <v>3.8</v>
      </c>
      <c r="O931" s="116">
        <v>0</v>
      </c>
      <c r="P931" s="117">
        <f t="shared" si="31"/>
        <v>1.9</v>
      </c>
    </row>
    <row r="932" ht="14.5" spans="1:16">
      <c r="A932" s="104">
        <v>202204</v>
      </c>
      <c r="B932" s="60" t="s">
        <v>433</v>
      </c>
      <c r="C932" s="105" t="s">
        <v>619</v>
      </c>
      <c r="D932" s="105" t="s">
        <v>587</v>
      </c>
      <c r="E932" s="105" t="s">
        <v>885</v>
      </c>
      <c r="F932" s="105" t="s">
        <v>886</v>
      </c>
      <c r="G932" s="106" t="s">
        <v>887</v>
      </c>
      <c r="H932" s="105" t="s">
        <v>1018</v>
      </c>
      <c r="I932" s="105" t="s">
        <v>591</v>
      </c>
      <c r="J932" s="116">
        <v>1900</v>
      </c>
      <c r="K932" s="116">
        <v>5579.84</v>
      </c>
      <c r="L932" s="116">
        <v>316.64</v>
      </c>
      <c r="M932" s="116">
        <v>84.39</v>
      </c>
      <c r="N932" s="116">
        <v>3.8</v>
      </c>
      <c r="O932" s="116">
        <v>0</v>
      </c>
      <c r="P932" s="117">
        <f t="shared" si="31"/>
        <v>1.9</v>
      </c>
    </row>
    <row r="933" ht="14.5" spans="1:16">
      <c r="A933" s="104">
        <v>202205</v>
      </c>
      <c r="B933" s="25" t="s">
        <v>569</v>
      </c>
      <c r="C933" s="105" t="s">
        <v>570</v>
      </c>
      <c r="D933" s="105" t="s">
        <v>571</v>
      </c>
      <c r="E933" s="105" t="s">
        <v>572</v>
      </c>
      <c r="F933" s="105" t="s">
        <v>573</v>
      </c>
      <c r="G933" s="106" t="s">
        <v>574</v>
      </c>
      <c r="H933" s="105">
        <v>0</v>
      </c>
      <c r="I933" s="105" t="s">
        <v>591</v>
      </c>
      <c r="J933" s="116">
        <v>40510.5</v>
      </c>
      <c r="K933" s="116">
        <v>46210.5</v>
      </c>
      <c r="L933" s="116">
        <v>316.64</v>
      </c>
      <c r="M933" s="116">
        <v>84.39</v>
      </c>
      <c r="N933" s="116">
        <v>3.8</v>
      </c>
      <c r="O933" s="116">
        <v>0</v>
      </c>
      <c r="P933" s="117">
        <f t="shared" si="31"/>
        <v>1.9</v>
      </c>
    </row>
    <row r="934" ht="14.5" spans="1:16">
      <c r="A934" s="104">
        <v>202205</v>
      </c>
      <c r="B934" s="25" t="s">
        <v>448</v>
      </c>
      <c r="C934" s="105" t="s">
        <v>575</v>
      </c>
      <c r="D934" s="105" t="s">
        <v>576</v>
      </c>
      <c r="E934" s="105" t="s">
        <v>577</v>
      </c>
      <c r="F934" s="105" t="s">
        <v>578</v>
      </c>
      <c r="G934" s="106" t="s">
        <v>579</v>
      </c>
      <c r="H934" s="105">
        <v>0</v>
      </c>
      <c r="I934" s="105" t="s">
        <v>591</v>
      </c>
      <c r="J934" s="116">
        <v>5500</v>
      </c>
      <c r="K934" s="116">
        <v>16400</v>
      </c>
      <c r="L934" s="116">
        <v>316.64</v>
      </c>
      <c r="M934" s="116">
        <v>84.39</v>
      </c>
      <c r="N934" s="116">
        <v>3.8</v>
      </c>
      <c r="O934" s="116">
        <v>86</v>
      </c>
      <c r="P934" s="117">
        <f t="shared" si="31"/>
        <v>1.9</v>
      </c>
    </row>
    <row r="935" ht="14.5" spans="1:16">
      <c r="A935" s="104">
        <v>202205</v>
      </c>
      <c r="B935" s="28" t="s">
        <v>295</v>
      </c>
      <c r="C935" s="105" t="s">
        <v>580</v>
      </c>
      <c r="D935" s="105" t="s">
        <v>576</v>
      </c>
      <c r="E935" s="105" t="s">
        <v>581</v>
      </c>
      <c r="F935" s="105" t="s">
        <v>582</v>
      </c>
      <c r="G935" s="106" t="s">
        <v>583</v>
      </c>
      <c r="H935" s="105">
        <v>0</v>
      </c>
      <c r="I935" s="105" t="s">
        <v>591</v>
      </c>
      <c r="J935" s="116">
        <v>5544</v>
      </c>
      <c r="K935" s="116">
        <v>25364.8</v>
      </c>
      <c r="L935" s="116">
        <v>316.64</v>
      </c>
      <c r="M935" s="116">
        <v>84.39</v>
      </c>
      <c r="N935" s="116">
        <v>3.8</v>
      </c>
      <c r="O935" s="116">
        <v>85.5</v>
      </c>
      <c r="P935" s="117">
        <f t="shared" si="31"/>
        <v>1.9</v>
      </c>
    </row>
    <row r="936" ht="14.5" spans="1:16">
      <c r="A936" s="104">
        <v>202205</v>
      </c>
      <c r="B936" s="28" t="s">
        <v>234</v>
      </c>
      <c r="C936" s="105" t="s">
        <v>580</v>
      </c>
      <c r="D936" s="105" t="s">
        <v>576</v>
      </c>
      <c r="E936" s="105" t="s">
        <v>584</v>
      </c>
      <c r="F936" s="105" t="s">
        <v>585</v>
      </c>
      <c r="G936" s="106" t="s">
        <v>586</v>
      </c>
      <c r="H936" s="105">
        <v>0</v>
      </c>
      <c r="I936" s="105">
        <v>0</v>
      </c>
      <c r="J936" s="116">
        <v>5544</v>
      </c>
      <c r="K936" s="116">
        <v>25139.1</v>
      </c>
      <c r="L936" s="116">
        <v>316.64</v>
      </c>
      <c r="M936" s="116">
        <v>84.39</v>
      </c>
      <c r="N936" s="116">
        <v>3.8</v>
      </c>
      <c r="O936" s="116">
        <v>125</v>
      </c>
      <c r="P936" s="117">
        <f t="shared" si="31"/>
        <v>1.9</v>
      </c>
    </row>
    <row r="937" ht="14.5" spans="1:16">
      <c r="A937" s="104">
        <v>202205</v>
      </c>
      <c r="B937" s="28" t="s">
        <v>334</v>
      </c>
      <c r="C937" s="105" t="s">
        <v>575</v>
      </c>
      <c r="D937" s="105" t="s">
        <v>587</v>
      </c>
      <c r="E937" s="105" t="s">
        <v>588</v>
      </c>
      <c r="F937" s="105" t="s">
        <v>589</v>
      </c>
      <c r="G937" s="106" t="s">
        <v>590</v>
      </c>
      <c r="H937" s="105">
        <v>0</v>
      </c>
      <c r="I937" s="105">
        <v>0</v>
      </c>
      <c r="J937" s="116">
        <v>3200</v>
      </c>
      <c r="K937" s="116">
        <v>21803.64</v>
      </c>
      <c r="L937" s="116">
        <v>316.64</v>
      </c>
      <c r="M937" s="116">
        <v>84.39</v>
      </c>
      <c r="N937" s="116">
        <v>3.8</v>
      </c>
      <c r="O937" s="116">
        <v>86</v>
      </c>
      <c r="P937" s="117">
        <f t="shared" si="31"/>
        <v>1.9</v>
      </c>
    </row>
    <row r="938" ht="14.5" spans="1:16">
      <c r="A938" s="104">
        <v>202205</v>
      </c>
      <c r="B938" s="28" t="s">
        <v>342</v>
      </c>
      <c r="C938" s="105" t="s">
        <v>592</v>
      </c>
      <c r="D938" s="105" t="s">
        <v>587</v>
      </c>
      <c r="E938" s="105" t="s">
        <v>593</v>
      </c>
      <c r="F938" s="105" t="s">
        <v>594</v>
      </c>
      <c r="G938" s="106" t="s">
        <v>595</v>
      </c>
      <c r="H938" s="105">
        <v>0</v>
      </c>
      <c r="I938" s="105" t="s">
        <v>591</v>
      </c>
      <c r="J938" s="116">
        <v>1900</v>
      </c>
      <c r="K938" s="116">
        <v>4119.23</v>
      </c>
      <c r="L938" s="116">
        <v>0</v>
      </c>
      <c r="M938" s="116">
        <v>0</v>
      </c>
      <c r="N938" s="116">
        <v>0</v>
      </c>
      <c r="O938" s="116">
        <v>0</v>
      </c>
      <c r="P938" s="117">
        <v>0</v>
      </c>
    </row>
    <row r="939" ht="14.5" spans="1:16">
      <c r="A939" s="104">
        <v>202205</v>
      </c>
      <c r="B939" s="28" t="s">
        <v>225</v>
      </c>
      <c r="C939" s="105" t="s">
        <v>592</v>
      </c>
      <c r="D939" s="105" t="s">
        <v>587</v>
      </c>
      <c r="E939" s="105" t="s">
        <v>596</v>
      </c>
      <c r="F939" s="105" t="s">
        <v>597</v>
      </c>
      <c r="G939" s="106" t="s">
        <v>598</v>
      </c>
      <c r="H939" s="105">
        <v>0</v>
      </c>
      <c r="I939" s="105" t="s">
        <v>591</v>
      </c>
      <c r="J939" s="116">
        <v>1900</v>
      </c>
      <c r="K939" s="116">
        <v>5130.1</v>
      </c>
      <c r="L939" s="116">
        <v>316.64</v>
      </c>
      <c r="M939" s="116">
        <v>84.39</v>
      </c>
      <c r="N939" s="116">
        <v>3.8</v>
      </c>
      <c r="O939" s="116">
        <v>0</v>
      </c>
      <c r="P939" s="117">
        <f t="shared" ref="P939:P981" si="32">1900*0.1%</f>
        <v>1.9</v>
      </c>
    </row>
    <row r="940" ht="14.5" spans="1:16">
      <c r="A940" s="104">
        <v>202205</v>
      </c>
      <c r="B940" s="28" t="s">
        <v>301</v>
      </c>
      <c r="C940" s="105" t="s">
        <v>580</v>
      </c>
      <c r="D940" s="105" t="s">
        <v>587</v>
      </c>
      <c r="E940" s="105" t="s">
        <v>599</v>
      </c>
      <c r="F940" s="105" t="s">
        <v>600</v>
      </c>
      <c r="G940" s="106" t="s">
        <v>601</v>
      </c>
      <c r="H940" s="105">
        <v>0</v>
      </c>
      <c r="I940" s="105" t="s">
        <v>591</v>
      </c>
      <c r="J940" s="116">
        <v>5746</v>
      </c>
      <c r="K940" s="116">
        <v>24878.6</v>
      </c>
      <c r="L940" s="116">
        <v>316.64</v>
      </c>
      <c r="M940" s="116">
        <v>84.39</v>
      </c>
      <c r="N940" s="116">
        <v>3.8</v>
      </c>
      <c r="O940" s="116">
        <v>500</v>
      </c>
      <c r="P940" s="117">
        <f t="shared" si="32"/>
        <v>1.9</v>
      </c>
    </row>
    <row r="941" ht="14.5" spans="1:16">
      <c r="A941" s="104">
        <v>202205</v>
      </c>
      <c r="B941" s="28" t="s">
        <v>264</v>
      </c>
      <c r="C941" s="105" t="s">
        <v>580</v>
      </c>
      <c r="D941" s="105" t="s">
        <v>587</v>
      </c>
      <c r="E941" s="105" t="s">
        <v>602</v>
      </c>
      <c r="F941" s="105" t="s">
        <v>603</v>
      </c>
      <c r="G941" s="106" t="s">
        <v>604</v>
      </c>
      <c r="H941" s="105">
        <v>0</v>
      </c>
      <c r="I941" s="105" t="s">
        <v>591</v>
      </c>
      <c r="J941" s="116">
        <v>2440</v>
      </c>
      <c r="K941" s="116">
        <v>12461</v>
      </c>
      <c r="L941" s="116">
        <v>316.64</v>
      </c>
      <c r="M941" s="116">
        <v>84.39</v>
      </c>
      <c r="N941" s="116">
        <v>3.8</v>
      </c>
      <c r="O941" s="116">
        <v>95</v>
      </c>
      <c r="P941" s="117">
        <f t="shared" si="32"/>
        <v>1.9</v>
      </c>
    </row>
    <row r="942" ht="14.5" spans="1:16">
      <c r="A942" s="104">
        <v>202205</v>
      </c>
      <c r="B942" s="25" t="s">
        <v>290</v>
      </c>
      <c r="C942" s="105" t="s">
        <v>580</v>
      </c>
      <c r="D942" s="105" t="s">
        <v>587</v>
      </c>
      <c r="E942" s="105" t="s">
        <v>605</v>
      </c>
      <c r="F942" s="105" t="s">
        <v>606</v>
      </c>
      <c r="G942" s="106" t="s">
        <v>607</v>
      </c>
      <c r="H942" s="105">
        <v>0</v>
      </c>
      <c r="I942" s="105">
        <v>0</v>
      </c>
      <c r="J942" s="116">
        <v>5389</v>
      </c>
      <c r="K942" s="116">
        <v>23797</v>
      </c>
      <c r="L942" s="116">
        <v>316.64</v>
      </c>
      <c r="M942" s="116">
        <v>84.39</v>
      </c>
      <c r="N942" s="116">
        <v>3.8</v>
      </c>
      <c r="O942" s="116">
        <v>500</v>
      </c>
      <c r="P942" s="117">
        <f t="shared" si="32"/>
        <v>1.9</v>
      </c>
    </row>
    <row r="943" ht="14.5" spans="1:16">
      <c r="A943" s="104">
        <v>202205</v>
      </c>
      <c r="B943" s="28" t="s">
        <v>376</v>
      </c>
      <c r="C943" s="105" t="s">
        <v>580</v>
      </c>
      <c r="D943" s="105" t="s">
        <v>587</v>
      </c>
      <c r="E943" s="105" t="s">
        <v>608</v>
      </c>
      <c r="F943" s="105" t="s">
        <v>609</v>
      </c>
      <c r="G943" s="106" t="s">
        <v>610</v>
      </c>
      <c r="H943" s="105">
        <v>0</v>
      </c>
      <c r="I943" s="105" t="s">
        <v>591</v>
      </c>
      <c r="J943" s="116">
        <v>2671</v>
      </c>
      <c r="K943" s="116">
        <v>12762.3</v>
      </c>
      <c r="L943" s="116">
        <v>316.64</v>
      </c>
      <c r="M943" s="116">
        <v>84.39</v>
      </c>
      <c r="N943" s="116">
        <v>3.8</v>
      </c>
      <c r="O943" s="116">
        <v>500</v>
      </c>
      <c r="P943" s="117">
        <f t="shared" si="32"/>
        <v>1.9</v>
      </c>
    </row>
    <row r="944" ht="14.5" spans="1:16">
      <c r="A944" s="104">
        <v>202205</v>
      </c>
      <c r="B944" s="25" t="s">
        <v>240</v>
      </c>
      <c r="C944" s="105" t="s">
        <v>580</v>
      </c>
      <c r="D944" s="105" t="s">
        <v>587</v>
      </c>
      <c r="E944" s="105" t="s">
        <v>611</v>
      </c>
      <c r="F944" s="105" t="s">
        <v>609</v>
      </c>
      <c r="G944" s="106" t="s">
        <v>612</v>
      </c>
      <c r="H944" s="105">
        <v>0</v>
      </c>
      <c r="I944" s="105">
        <v>0</v>
      </c>
      <c r="J944" s="116">
        <v>5746</v>
      </c>
      <c r="K944" s="116">
        <v>25052.27</v>
      </c>
      <c r="L944" s="116">
        <v>316.64</v>
      </c>
      <c r="M944" s="116">
        <v>84.39</v>
      </c>
      <c r="N944" s="116">
        <v>3.8</v>
      </c>
      <c r="O944" s="116">
        <v>500</v>
      </c>
      <c r="P944" s="117">
        <f t="shared" si="32"/>
        <v>1.9</v>
      </c>
    </row>
    <row r="945" ht="14.5" spans="1:16">
      <c r="A945" s="104">
        <v>202205</v>
      </c>
      <c r="B945" s="25" t="s">
        <v>326</v>
      </c>
      <c r="C945" s="105" t="s">
        <v>580</v>
      </c>
      <c r="D945" s="105" t="s">
        <v>587</v>
      </c>
      <c r="E945" s="105" t="s">
        <v>613</v>
      </c>
      <c r="F945" s="105" t="s">
        <v>614</v>
      </c>
      <c r="G945" s="106" t="s">
        <v>615</v>
      </c>
      <c r="H945" s="105">
        <v>0</v>
      </c>
      <c r="I945" s="105" t="s">
        <v>591</v>
      </c>
      <c r="J945" s="116">
        <v>5544</v>
      </c>
      <c r="K945" s="116">
        <v>24668.1</v>
      </c>
      <c r="L945" s="116">
        <v>316.64</v>
      </c>
      <c r="M945" s="116">
        <v>84.39</v>
      </c>
      <c r="N945" s="116">
        <v>3.8</v>
      </c>
      <c r="O945" s="116">
        <v>500</v>
      </c>
      <c r="P945" s="117">
        <f t="shared" si="32"/>
        <v>1.9</v>
      </c>
    </row>
    <row r="946" ht="14.5" spans="1:16">
      <c r="A946" s="104">
        <v>202205</v>
      </c>
      <c r="B946" s="25" t="s">
        <v>299</v>
      </c>
      <c r="C946" s="105" t="s">
        <v>570</v>
      </c>
      <c r="D946" s="105" t="s">
        <v>587</v>
      </c>
      <c r="E946" s="105" t="s">
        <v>616</v>
      </c>
      <c r="F946" s="105" t="s">
        <v>617</v>
      </c>
      <c r="G946" s="106" t="s">
        <v>618</v>
      </c>
      <c r="H946" s="105">
        <v>0</v>
      </c>
      <c r="I946" s="105" t="s">
        <v>591</v>
      </c>
      <c r="J946" s="116">
        <v>3263</v>
      </c>
      <c r="K946" s="116">
        <v>8399.09</v>
      </c>
      <c r="L946" s="116">
        <v>316.64</v>
      </c>
      <c r="M946" s="116">
        <v>84.39</v>
      </c>
      <c r="N946" s="116">
        <v>3.8</v>
      </c>
      <c r="O946" s="116">
        <v>0</v>
      </c>
      <c r="P946" s="117">
        <f t="shared" si="32"/>
        <v>1.9</v>
      </c>
    </row>
    <row r="947" ht="14.5" spans="1:16">
      <c r="A947" s="104">
        <v>202205</v>
      </c>
      <c r="B947" s="25" t="s">
        <v>453</v>
      </c>
      <c r="C947" s="105" t="s">
        <v>619</v>
      </c>
      <c r="D947" s="105" t="s">
        <v>587</v>
      </c>
      <c r="E947" s="105" t="s">
        <v>620</v>
      </c>
      <c r="F947" s="105" t="s">
        <v>621</v>
      </c>
      <c r="G947" s="106" t="s">
        <v>622</v>
      </c>
      <c r="H947" s="105" t="s">
        <v>623</v>
      </c>
      <c r="I947" s="105">
        <v>0</v>
      </c>
      <c r="J947" s="116">
        <v>2132</v>
      </c>
      <c r="K947" s="116">
        <v>8202.36</v>
      </c>
      <c r="L947" s="116">
        <v>316.64</v>
      </c>
      <c r="M947" s="116">
        <v>84.39</v>
      </c>
      <c r="N947" s="116">
        <v>3.8</v>
      </c>
      <c r="O947" s="116">
        <v>85.5</v>
      </c>
      <c r="P947" s="117">
        <f t="shared" si="32"/>
        <v>1.9</v>
      </c>
    </row>
    <row r="948" ht="14.5" spans="1:16">
      <c r="A948" s="104">
        <v>202205</v>
      </c>
      <c r="B948" s="25" t="s">
        <v>624</v>
      </c>
      <c r="C948" s="105" t="s">
        <v>625</v>
      </c>
      <c r="D948" s="105" t="s">
        <v>576</v>
      </c>
      <c r="E948" s="105" t="s">
        <v>626</v>
      </c>
      <c r="F948" s="105" t="s">
        <v>627</v>
      </c>
      <c r="G948" s="106" t="s">
        <v>628</v>
      </c>
      <c r="H948" s="105">
        <v>0</v>
      </c>
      <c r="I948" s="105" t="s">
        <v>591</v>
      </c>
      <c r="J948" s="116">
        <v>4576</v>
      </c>
      <c r="K948" s="116">
        <v>10996</v>
      </c>
      <c r="L948" s="116">
        <v>316.64</v>
      </c>
      <c r="M948" s="116">
        <v>84.39</v>
      </c>
      <c r="N948" s="116">
        <v>3.8</v>
      </c>
      <c r="O948" s="116">
        <v>0</v>
      </c>
      <c r="P948" s="117">
        <f t="shared" si="32"/>
        <v>1.9</v>
      </c>
    </row>
    <row r="949" ht="14.5" spans="1:16">
      <c r="A949" s="104">
        <v>202205</v>
      </c>
      <c r="B949" s="107" t="s">
        <v>307</v>
      </c>
      <c r="C949" s="105" t="s">
        <v>575</v>
      </c>
      <c r="D949" s="105" t="s">
        <v>587</v>
      </c>
      <c r="E949" s="105" t="s">
        <v>629</v>
      </c>
      <c r="F949" s="105" t="s">
        <v>578</v>
      </c>
      <c r="G949" s="106" t="s">
        <v>630</v>
      </c>
      <c r="H949" s="105">
        <v>0</v>
      </c>
      <c r="I949" s="105" t="s">
        <v>591</v>
      </c>
      <c r="J949" s="116">
        <v>5500</v>
      </c>
      <c r="K949" s="116">
        <v>15595.5</v>
      </c>
      <c r="L949" s="116">
        <v>316.64</v>
      </c>
      <c r="M949" s="116">
        <v>84.39</v>
      </c>
      <c r="N949" s="116">
        <v>3.8</v>
      </c>
      <c r="O949" s="116">
        <v>960</v>
      </c>
      <c r="P949" s="117">
        <f t="shared" si="32"/>
        <v>1.9</v>
      </c>
    </row>
    <row r="950" ht="14.5" spans="1:16">
      <c r="A950" s="104">
        <v>202205</v>
      </c>
      <c r="B950" s="108" t="s">
        <v>353</v>
      </c>
      <c r="C950" s="105" t="s">
        <v>619</v>
      </c>
      <c r="D950" s="105" t="s">
        <v>576</v>
      </c>
      <c r="E950" s="105" t="s">
        <v>631</v>
      </c>
      <c r="F950" s="105" t="s">
        <v>632</v>
      </c>
      <c r="G950" s="106" t="s">
        <v>633</v>
      </c>
      <c r="H950" s="105">
        <v>0</v>
      </c>
      <c r="I950" s="105" t="s">
        <v>591</v>
      </c>
      <c r="J950" s="116">
        <v>5000</v>
      </c>
      <c r="K950" s="116">
        <v>12875.6</v>
      </c>
      <c r="L950" s="116">
        <v>316.64</v>
      </c>
      <c r="M950" s="116">
        <v>84.39</v>
      </c>
      <c r="N950" s="116">
        <v>3.8</v>
      </c>
      <c r="O950" s="116">
        <v>1500</v>
      </c>
      <c r="P950" s="117">
        <f t="shared" si="32"/>
        <v>1.9</v>
      </c>
    </row>
    <row r="951" ht="14.5" spans="1:16">
      <c r="A951" s="104">
        <v>202205</v>
      </c>
      <c r="B951" s="25" t="s">
        <v>379</v>
      </c>
      <c r="C951" s="105" t="s">
        <v>570</v>
      </c>
      <c r="D951" s="105" t="s">
        <v>587</v>
      </c>
      <c r="E951" s="105" t="s">
        <v>634</v>
      </c>
      <c r="F951" s="105" t="s">
        <v>635</v>
      </c>
      <c r="G951" s="106" t="s">
        <v>636</v>
      </c>
      <c r="H951" s="105">
        <v>0</v>
      </c>
      <c r="I951" s="105" t="s">
        <v>591</v>
      </c>
      <c r="J951" s="116">
        <v>5222</v>
      </c>
      <c r="K951" s="116">
        <v>12657.46</v>
      </c>
      <c r="L951" s="116">
        <v>316.64</v>
      </c>
      <c r="M951" s="116">
        <v>84.39</v>
      </c>
      <c r="N951" s="116">
        <v>3.8</v>
      </c>
      <c r="O951" s="116">
        <v>750</v>
      </c>
      <c r="P951" s="117">
        <f t="shared" si="32"/>
        <v>1.9</v>
      </c>
    </row>
    <row r="952" ht="14.5" spans="1:16">
      <c r="A952" s="104">
        <v>202205</v>
      </c>
      <c r="B952" s="108" t="s">
        <v>248</v>
      </c>
      <c r="C952" s="105" t="s">
        <v>570</v>
      </c>
      <c r="D952" s="105" t="s">
        <v>587</v>
      </c>
      <c r="E952" s="105" t="s">
        <v>637</v>
      </c>
      <c r="F952" s="105" t="s">
        <v>638</v>
      </c>
      <c r="G952" s="106" t="s">
        <v>639</v>
      </c>
      <c r="H952" s="105">
        <v>0</v>
      </c>
      <c r="I952" s="105" t="s">
        <v>591</v>
      </c>
      <c r="J952" s="116">
        <v>2332</v>
      </c>
      <c r="K952" s="116">
        <v>7252.69</v>
      </c>
      <c r="L952" s="116">
        <v>316.64</v>
      </c>
      <c r="M952" s="116">
        <v>84.39</v>
      </c>
      <c r="N952" s="116">
        <v>3.8</v>
      </c>
      <c r="O952" s="116">
        <v>0</v>
      </c>
      <c r="P952" s="117">
        <f t="shared" si="32"/>
        <v>1.9</v>
      </c>
    </row>
    <row r="953" ht="14.5" spans="1:16">
      <c r="A953" s="104">
        <v>202205</v>
      </c>
      <c r="B953" s="107" t="s">
        <v>261</v>
      </c>
      <c r="C953" s="105" t="s">
        <v>570</v>
      </c>
      <c r="D953" s="105" t="s">
        <v>587</v>
      </c>
      <c r="E953" s="105" t="s">
        <v>640</v>
      </c>
      <c r="F953" s="105" t="s">
        <v>641</v>
      </c>
      <c r="G953" s="106" t="s">
        <v>642</v>
      </c>
      <c r="H953" s="105">
        <v>0</v>
      </c>
      <c r="I953" s="105" t="s">
        <v>591</v>
      </c>
      <c r="J953" s="116">
        <v>3440</v>
      </c>
      <c r="K953" s="116">
        <v>9598.94</v>
      </c>
      <c r="L953" s="116">
        <v>316.64</v>
      </c>
      <c r="M953" s="116">
        <v>84.39</v>
      </c>
      <c r="N953" s="116">
        <v>3.8</v>
      </c>
      <c r="O953" s="116">
        <v>0</v>
      </c>
      <c r="P953" s="117">
        <f t="shared" si="32"/>
        <v>1.9</v>
      </c>
    </row>
    <row r="954" ht="14.5" spans="1:16">
      <c r="A954" s="104">
        <v>202205</v>
      </c>
      <c r="B954" s="107" t="s">
        <v>405</v>
      </c>
      <c r="C954" s="105" t="s">
        <v>570</v>
      </c>
      <c r="D954" s="105" t="s">
        <v>587</v>
      </c>
      <c r="E954" s="105" t="s">
        <v>643</v>
      </c>
      <c r="F954" s="105" t="s">
        <v>617</v>
      </c>
      <c r="G954" s="106" t="s">
        <v>644</v>
      </c>
      <c r="H954" s="105">
        <v>0</v>
      </c>
      <c r="I954" s="105" t="s">
        <v>591</v>
      </c>
      <c r="J954" s="116">
        <v>4331</v>
      </c>
      <c r="K954" s="116">
        <v>11735.18</v>
      </c>
      <c r="L954" s="116">
        <v>316.64</v>
      </c>
      <c r="M954" s="116">
        <v>84.39</v>
      </c>
      <c r="N954" s="116">
        <v>3.8</v>
      </c>
      <c r="O954" s="116">
        <v>0</v>
      </c>
      <c r="P954" s="117">
        <f t="shared" si="32"/>
        <v>1.9</v>
      </c>
    </row>
    <row r="955" ht="14.5" spans="1:16">
      <c r="A955" s="104">
        <v>202205</v>
      </c>
      <c r="B955" s="108" t="s">
        <v>244</v>
      </c>
      <c r="C955" s="105" t="s">
        <v>619</v>
      </c>
      <c r="D955" s="105" t="s">
        <v>576</v>
      </c>
      <c r="E955" s="105" t="s">
        <v>645</v>
      </c>
      <c r="F955" s="105" t="s">
        <v>646</v>
      </c>
      <c r="G955" s="106" t="s">
        <v>647</v>
      </c>
      <c r="H955" s="105">
        <v>0</v>
      </c>
      <c r="I955" s="105" t="s">
        <v>591</v>
      </c>
      <c r="J955" s="116">
        <v>4000</v>
      </c>
      <c r="K955" s="116">
        <v>10430.5</v>
      </c>
      <c r="L955" s="116">
        <v>316.64</v>
      </c>
      <c r="M955" s="116">
        <v>84.39</v>
      </c>
      <c r="N955" s="116">
        <v>3.8</v>
      </c>
      <c r="O955" s="116">
        <v>0</v>
      </c>
      <c r="P955" s="117">
        <f t="shared" si="32"/>
        <v>1.9</v>
      </c>
    </row>
    <row r="956" ht="14.5" spans="1:16">
      <c r="A956" s="104">
        <v>202205</v>
      </c>
      <c r="B956" s="28" t="s">
        <v>286</v>
      </c>
      <c r="C956" s="105" t="s">
        <v>570</v>
      </c>
      <c r="D956" s="105" t="s">
        <v>587</v>
      </c>
      <c r="E956" s="105" t="s">
        <v>648</v>
      </c>
      <c r="F956" s="105" t="s">
        <v>649</v>
      </c>
      <c r="G956" s="106" t="s">
        <v>650</v>
      </c>
      <c r="H956" s="105">
        <v>0</v>
      </c>
      <c r="I956" s="105" t="s">
        <v>591</v>
      </c>
      <c r="J956" s="116">
        <v>5519</v>
      </c>
      <c r="K956" s="116">
        <v>13102.75</v>
      </c>
      <c r="L956" s="116">
        <v>316.64</v>
      </c>
      <c r="M956" s="116">
        <v>84.39</v>
      </c>
      <c r="N956" s="116">
        <v>3.8</v>
      </c>
      <c r="O956" s="116">
        <v>457.5</v>
      </c>
      <c r="P956" s="117">
        <f t="shared" si="32"/>
        <v>1.9</v>
      </c>
    </row>
    <row r="957" ht="14.5" spans="1:16">
      <c r="A957" s="104">
        <v>202205</v>
      </c>
      <c r="B957" s="108" t="s">
        <v>421</v>
      </c>
      <c r="C957" s="105" t="s">
        <v>570</v>
      </c>
      <c r="D957" s="105" t="s">
        <v>587</v>
      </c>
      <c r="E957" s="105" t="s">
        <v>651</v>
      </c>
      <c r="F957" s="105" t="s">
        <v>652</v>
      </c>
      <c r="G957" s="106" t="s">
        <v>653</v>
      </c>
      <c r="H957" s="105">
        <v>0</v>
      </c>
      <c r="I957" s="105" t="s">
        <v>591</v>
      </c>
      <c r="J957" s="116">
        <v>5519</v>
      </c>
      <c r="K957" s="116">
        <v>14166.55</v>
      </c>
      <c r="L957" s="116">
        <v>316.64</v>
      </c>
      <c r="M957" s="116">
        <v>84.39</v>
      </c>
      <c r="N957" s="116">
        <v>3.8</v>
      </c>
      <c r="O957" s="116">
        <v>0</v>
      </c>
      <c r="P957" s="117">
        <f t="shared" si="32"/>
        <v>1.9</v>
      </c>
    </row>
    <row r="958" ht="14.5" spans="1:16">
      <c r="A958" s="104">
        <v>202205</v>
      </c>
      <c r="B958" s="107" t="s">
        <v>258</v>
      </c>
      <c r="C958" s="105" t="s">
        <v>575</v>
      </c>
      <c r="D958" s="105" t="s">
        <v>587</v>
      </c>
      <c r="E958" s="105" t="s">
        <v>654</v>
      </c>
      <c r="F958" s="105" t="s">
        <v>655</v>
      </c>
      <c r="G958" s="106" t="s">
        <v>656</v>
      </c>
      <c r="H958" s="105">
        <v>0</v>
      </c>
      <c r="I958" s="105">
        <v>0</v>
      </c>
      <c r="J958" s="116">
        <v>2020</v>
      </c>
      <c r="K958" s="116">
        <v>16285.53</v>
      </c>
      <c r="L958" s="116">
        <v>316.64</v>
      </c>
      <c r="M958" s="116">
        <v>84.39</v>
      </c>
      <c r="N958" s="116">
        <v>3.8</v>
      </c>
      <c r="O958" s="116">
        <v>0</v>
      </c>
      <c r="P958" s="117">
        <f t="shared" si="32"/>
        <v>1.9</v>
      </c>
    </row>
    <row r="959" ht="14.5" spans="1:16">
      <c r="A959" s="104">
        <v>202205</v>
      </c>
      <c r="B959" s="109" t="s">
        <v>216</v>
      </c>
      <c r="C959" s="105" t="s">
        <v>570</v>
      </c>
      <c r="D959" s="105" t="s">
        <v>571</v>
      </c>
      <c r="E959" s="105" t="s">
        <v>657</v>
      </c>
      <c r="F959" s="105" t="s">
        <v>658</v>
      </c>
      <c r="G959" s="106" t="s">
        <v>659</v>
      </c>
      <c r="H959" s="105">
        <v>0</v>
      </c>
      <c r="I959" s="105" t="s">
        <v>591</v>
      </c>
      <c r="J959" s="116">
        <v>8020</v>
      </c>
      <c r="K959" s="116">
        <v>16865.8</v>
      </c>
      <c r="L959" s="116">
        <v>316.64</v>
      </c>
      <c r="M959" s="116">
        <v>84.39</v>
      </c>
      <c r="N959" s="116">
        <v>3.8</v>
      </c>
      <c r="O959" s="116">
        <v>0</v>
      </c>
      <c r="P959" s="117">
        <f t="shared" si="32"/>
        <v>1.9</v>
      </c>
    </row>
    <row r="960" ht="14.5" spans="1:16">
      <c r="A960" s="104">
        <v>202205</v>
      </c>
      <c r="B960" s="110" t="s">
        <v>660</v>
      </c>
      <c r="C960" s="105" t="s">
        <v>661</v>
      </c>
      <c r="D960" s="105" t="s">
        <v>576</v>
      </c>
      <c r="E960" s="105" t="s">
        <v>662</v>
      </c>
      <c r="F960" s="105" t="s">
        <v>663</v>
      </c>
      <c r="G960" s="106" t="s">
        <v>664</v>
      </c>
      <c r="H960" s="105">
        <v>0</v>
      </c>
      <c r="I960" s="105" t="s">
        <v>591</v>
      </c>
      <c r="J960" s="116">
        <v>5896</v>
      </c>
      <c r="K960" s="116">
        <v>11992.5</v>
      </c>
      <c r="L960" s="116">
        <v>316.64</v>
      </c>
      <c r="M960" s="116">
        <v>84.39</v>
      </c>
      <c r="N960" s="116">
        <v>3.8</v>
      </c>
      <c r="O960" s="116">
        <v>1474</v>
      </c>
      <c r="P960" s="117">
        <f t="shared" si="32"/>
        <v>1.9</v>
      </c>
    </row>
    <row r="961" ht="14.5" spans="1:16">
      <c r="A961" s="104">
        <v>202205</v>
      </c>
      <c r="B961" s="107" t="s">
        <v>416</v>
      </c>
      <c r="C961" s="105" t="s">
        <v>580</v>
      </c>
      <c r="D961" s="105" t="s">
        <v>587</v>
      </c>
      <c r="E961" s="105" t="s">
        <v>665</v>
      </c>
      <c r="F961" s="105" t="s">
        <v>666</v>
      </c>
      <c r="G961" s="106" t="s">
        <v>667</v>
      </c>
      <c r="H961" s="105">
        <v>0</v>
      </c>
      <c r="I961" s="105">
        <v>0</v>
      </c>
      <c r="J961" s="116">
        <v>4133</v>
      </c>
      <c r="K961" s="116">
        <v>18392.8</v>
      </c>
      <c r="L961" s="116">
        <v>316.64</v>
      </c>
      <c r="M961" s="116">
        <v>84.39</v>
      </c>
      <c r="N961" s="116">
        <v>3.8</v>
      </c>
      <c r="O961" s="116">
        <v>300</v>
      </c>
      <c r="P961" s="117">
        <f t="shared" si="32"/>
        <v>1.9</v>
      </c>
    </row>
    <row r="962" ht="14.5" spans="1:16">
      <c r="A962" s="104">
        <v>202205</v>
      </c>
      <c r="B962" s="110" t="s">
        <v>430</v>
      </c>
      <c r="C962" s="105" t="s">
        <v>570</v>
      </c>
      <c r="D962" s="105" t="s">
        <v>587</v>
      </c>
      <c r="E962" s="105" t="s">
        <v>668</v>
      </c>
      <c r="F962" s="105" t="s">
        <v>669</v>
      </c>
      <c r="G962" s="106" t="s">
        <v>670</v>
      </c>
      <c r="H962" s="105">
        <v>0</v>
      </c>
      <c r="I962" s="105" t="s">
        <v>591</v>
      </c>
      <c r="J962" s="116">
        <v>3038</v>
      </c>
      <c r="K962" s="116">
        <v>7436.17</v>
      </c>
      <c r="L962" s="116">
        <v>316.64</v>
      </c>
      <c r="M962" s="116">
        <v>84.39</v>
      </c>
      <c r="N962" s="116">
        <v>3.8</v>
      </c>
      <c r="O962" s="116">
        <v>0</v>
      </c>
      <c r="P962" s="117">
        <f t="shared" si="32"/>
        <v>1.9</v>
      </c>
    </row>
    <row r="963" ht="14.5" spans="1:16">
      <c r="A963" s="104">
        <v>202205</v>
      </c>
      <c r="B963" s="110" t="s">
        <v>344</v>
      </c>
      <c r="C963" s="105" t="s">
        <v>575</v>
      </c>
      <c r="D963" s="105" t="s">
        <v>671</v>
      </c>
      <c r="E963" s="105" t="s">
        <v>672</v>
      </c>
      <c r="F963" s="105" t="s">
        <v>578</v>
      </c>
      <c r="G963" s="106" t="s">
        <v>673</v>
      </c>
      <c r="H963" s="105">
        <v>0</v>
      </c>
      <c r="I963" s="105" t="s">
        <v>591</v>
      </c>
      <c r="J963" s="116">
        <v>8800</v>
      </c>
      <c r="K963" s="116">
        <v>50310.12</v>
      </c>
      <c r="L963" s="116">
        <v>298.08</v>
      </c>
      <c r="M963" s="116">
        <v>74.52</v>
      </c>
      <c r="N963" s="116">
        <v>14.9</v>
      </c>
      <c r="O963" s="116">
        <v>890</v>
      </c>
      <c r="P963" s="117">
        <f t="shared" si="32"/>
        <v>1.9</v>
      </c>
    </row>
    <row r="964" ht="14.5" spans="1:16">
      <c r="A964" s="104">
        <v>202205</v>
      </c>
      <c r="B964" s="126" t="s">
        <v>298</v>
      </c>
      <c r="C964" s="105" t="s">
        <v>625</v>
      </c>
      <c r="D964" s="105" t="s">
        <v>587</v>
      </c>
      <c r="E964" s="105" t="s">
        <v>674</v>
      </c>
      <c r="F964" s="105" t="s">
        <v>675</v>
      </c>
      <c r="G964" s="106" t="s">
        <v>676</v>
      </c>
      <c r="H964" s="105">
        <v>0</v>
      </c>
      <c r="I964" s="105" t="s">
        <v>591</v>
      </c>
      <c r="J964" s="116">
        <v>2532</v>
      </c>
      <c r="K964" s="116">
        <v>4355.31</v>
      </c>
      <c r="L964" s="116">
        <v>316.64</v>
      </c>
      <c r="M964" s="116">
        <v>84.39</v>
      </c>
      <c r="N964" s="116">
        <v>3.8</v>
      </c>
      <c r="O964" s="116">
        <v>0</v>
      </c>
      <c r="P964" s="117">
        <f t="shared" si="32"/>
        <v>1.9</v>
      </c>
    </row>
    <row r="965" ht="14.5" spans="1:16">
      <c r="A965" s="104">
        <v>202205</v>
      </c>
      <c r="B965" s="127" t="s">
        <v>677</v>
      </c>
      <c r="C965" s="105" t="s">
        <v>580</v>
      </c>
      <c r="D965" s="105" t="s">
        <v>587</v>
      </c>
      <c r="E965" s="105" t="s">
        <v>678</v>
      </c>
      <c r="F965" s="105" t="s">
        <v>679</v>
      </c>
      <c r="G965" s="106" t="s">
        <v>680</v>
      </c>
      <c r="H965" s="105">
        <v>0</v>
      </c>
      <c r="I965" s="105">
        <v>0</v>
      </c>
      <c r="J965" s="116">
        <v>2369</v>
      </c>
      <c r="K965" s="116">
        <v>10423.3</v>
      </c>
      <c r="L965" s="116">
        <v>316.64</v>
      </c>
      <c r="M965" s="116">
        <v>84.39</v>
      </c>
      <c r="N965" s="116">
        <v>3.8</v>
      </c>
      <c r="O965" s="116">
        <v>0</v>
      </c>
      <c r="P965" s="117">
        <f t="shared" si="32"/>
        <v>1.9</v>
      </c>
    </row>
    <row r="966" ht="14.5" spans="1:16">
      <c r="A966" s="104">
        <v>202205</v>
      </c>
      <c r="B966" s="112" t="s">
        <v>681</v>
      </c>
      <c r="C966" s="105" t="s">
        <v>619</v>
      </c>
      <c r="D966" s="105" t="s">
        <v>587</v>
      </c>
      <c r="E966" s="105" t="s">
        <v>682</v>
      </c>
      <c r="F966" s="105" t="s">
        <v>683</v>
      </c>
      <c r="G966" s="106" t="s">
        <v>684</v>
      </c>
      <c r="H966" s="105">
        <v>0</v>
      </c>
      <c r="I966" s="105">
        <v>0</v>
      </c>
      <c r="J966" s="116">
        <v>10000</v>
      </c>
      <c r="K966" s="116">
        <v>25870</v>
      </c>
      <c r="L966" s="116">
        <v>316.64</v>
      </c>
      <c r="M966" s="116">
        <v>84.39</v>
      </c>
      <c r="N966" s="116">
        <v>3.8</v>
      </c>
      <c r="O966" s="116">
        <v>0</v>
      </c>
      <c r="P966" s="117">
        <f t="shared" si="32"/>
        <v>1.9</v>
      </c>
    </row>
    <row r="967" ht="14.5" spans="1:16">
      <c r="A967" s="104">
        <v>202205</v>
      </c>
      <c r="B967" s="110" t="s">
        <v>355</v>
      </c>
      <c r="C967" s="105" t="s">
        <v>619</v>
      </c>
      <c r="D967" s="105" t="s">
        <v>587</v>
      </c>
      <c r="E967" s="105" t="s">
        <v>685</v>
      </c>
      <c r="F967" s="105" t="s">
        <v>686</v>
      </c>
      <c r="G967" s="106" t="s">
        <v>687</v>
      </c>
      <c r="H967" s="105" t="s">
        <v>623</v>
      </c>
      <c r="I967" s="105" t="s">
        <v>591</v>
      </c>
      <c r="J967" s="116">
        <v>2120</v>
      </c>
      <c r="K967" s="116">
        <v>7501.47</v>
      </c>
      <c r="L967" s="116">
        <v>316.64</v>
      </c>
      <c r="M967" s="116">
        <v>84.39</v>
      </c>
      <c r="N967" s="116">
        <v>3.8</v>
      </c>
      <c r="O967" s="116">
        <v>0</v>
      </c>
      <c r="P967" s="117">
        <f t="shared" si="32"/>
        <v>1.9</v>
      </c>
    </row>
    <row r="968" ht="14.5" spans="1:16">
      <c r="A968" s="104">
        <v>202205</v>
      </c>
      <c r="B968" s="126" t="s">
        <v>420</v>
      </c>
      <c r="C968" s="105" t="s">
        <v>580</v>
      </c>
      <c r="D968" s="105" t="s">
        <v>587</v>
      </c>
      <c r="E968" s="105" t="s">
        <v>697</v>
      </c>
      <c r="F968" s="105" t="s">
        <v>698</v>
      </c>
      <c r="G968" s="106" t="s">
        <v>699</v>
      </c>
      <c r="H968" s="105">
        <v>0</v>
      </c>
      <c r="I968" s="105" t="s">
        <v>591</v>
      </c>
      <c r="J968" s="116">
        <v>4536</v>
      </c>
      <c r="K968" s="116">
        <v>20527.9</v>
      </c>
      <c r="L968" s="116">
        <v>316.64</v>
      </c>
      <c r="M968" s="116">
        <v>84.39</v>
      </c>
      <c r="N968" s="116">
        <v>3.8</v>
      </c>
      <c r="O968" s="116">
        <v>300</v>
      </c>
      <c r="P968" s="117">
        <f t="shared" si="32"/>
        <v>1.9</v>
      </c>
    </row>
    <row r="969" ht="14.5" spans="1:16">
      <c r="A969" s="104">
        <v>202205</v>
      </c>
      <c r="B969" s="126" t="s">
        <v>424</v>
      </c>
      <c r="C969" s="105" t="s">
        <v>570</v>
      </c>
      <c r="D969" s="105" t="s">
        <v>587</v>
      </c>
      <c r="E969" s="105" t="s">
        <v>700</v>
      </c>
      <c r="F969" s="105" t="s">
        <v>617</v>
      </c>
      <c r="G969" s="106" t="s">
        <v>701</v>
      </c>
      <c r="H969" s="105">
        <v>0</v>
      </c>
      <c r="I969" s="105" t="s">
        <v>591</v>
      </c>
      <c r="J969" s="116">
        <v>2363</v>
      </c>
      <c r="K969" s="116">
        <v>6438.9</v>
      </c>
      <c r="L969" s="116">
        <v>316.64</v>
      </c>
      <c r="M969" s="116">
        <v>84.39</v>
      </c>
      <c r="N969" s="116">
        <v>3.8</v>
      </c>
      <c r="O969" s="116">
        <v>0</v>
      </c>
      <c r="P969" s="117">
        <f t="shared" si="32"/>
        <v>1.9</v>
      </c>
    </row>
    <row r="970" ht="14.5" spans="1:16">
      <c r="A970" s="104">
        <v>202205</v>
      </c>
      <c r="B970" s="110" t="s">
        <v>277</v>
      </c>
      <c r="C970" s="105" t="s">
        <v>619</v>
      </c>
      <c r="D970" s="105" t="s">
        <v>587</v>
      </c>
      <c r="E970" s="105" t="s">
        <v>702</v>
      </c>
      <c r="F970" s="105" t="s">
        <v>703</v>
      </c>
      <c r="G970" s="106" t="s">
        <v>704</v>
      </c>
      <c r="H970" s="105" t="s">
        <v>623</v>
      </c>
      <c r="I970" s="105" t="s">
        <v>591</v>
      </c>
      <c r="J970" s="116">
        <v>1900</v>
      </c>
      <c r="K970" s="116">
        <v>4727.23</v>
      </c>
      <c r="L970" s="116">
        <v>316.64</v>
      </c>
      <c r="M970" s="116">
        <v>84.39</v>
      </c>
      <c r="N970" s="116">
        <v>3.8</v>
      </c>
      <c r="O970" s="116">
        <v>0</v>
      </c>
      <c r="P970" s="117">
        <f t="shared" si="32"/>
        <v>1.9</v>
      </c>
    </row>
    <row r="971" ht="14.5" spans="1:16">
      <c r="A971" s="104">
        <v>202205</v>
      </c>
      <c r="B971" s="110" t="s">
        <v>502</v>
      </c>
      <c r="C971" s="105" t="s">
        <v>619</v>
      </c>
      <c r="D971" s="105" t="s">
        <v>576</v>
      </c>
      <c r="E971" s="105" t="s">
        <v>705</v>
      </c>
      <c r="F971" s="105" t="s">
        <v>706</v>
      </c>
      <c r="G971" s="106" t="s">
        <v>707</v>
      </c>
      <c r="H971" s="105">
        <v>0</v>
      </c>
      <c r="I971" s="105" t="s">
        <v>591</v>
      </c>
      <c r="J971" s="116">
        <v>5632</v>
      </c>
      <c r="K971" s="116">
        <v>12267.8</v>
      </c>
      <c r="L971" s="116">
        <v>316.64</v>
      </c>
      <c r="M971" s="116">
        <v>84.39</v>
      </c>
      <c r="N971" s="116">
        <v>3.8</v>
      </c>
      <c r="O971" s="116">
        <v>0</v>
      </c>
      <c r="P971" s="117">
        <f t="shared" si="32"/>
        <v>1.9</v>
      </c>
    </row>
    <row r="972" ht="14.5" spans="1:16">
      <c r="A972" s="104">
        <v>202205</v>
      </c>
      <c r="B972" s="60" t="s">
        <v>204</v>
      </c>
      <c r="C972" s="105" t="s">
        <v>625</v>
      </c>
      <c r="D972" s="105" t="s">
        <v>587</v>
      </c>
      <c r="E972" s="105" t="s">
        <v>712</v>
      </c>
      <c r="F972" s="105" t="s">
        <v>713</v>
      </c>
      <c r="G972" s="106" t="s">
        <v>714</v>
      </c>
      <c r="H972" s="105">
        <v>0</v>
      </c>
      <c r="I972" s="105" t="s">
        <v>591</v>
      </c>
      <c r="J972" s="116">
        <v>1958</v>
      </c>
      <c r="K972" s="116">
        <v>5148.5</v>
      </c>
      <c r="L972" s="116">
        <v>316.64</v>
      </c>
      <c r="M972" s="116">
        <v>84.39</v>
      </c>
      <c r="N972" s="116">
        <v>3.8</v>
      </c>
      <c r="O972" s="116">
        <v>0</v>
      </c>
      <c r="P972" s="117">
        <f t="shared" si="32"/>
        <v>1.9</v>
      </c>
    </row>
    <row r="973" ht="14.5" spans="1:16">
      <c r="A973" s="104">
        <v>202205</v>
      </c>
      <c r="B973" s="60" t="s">
        <v>715</v>
      </c>
      <c r="C973" s="105" t="s">
        <v>625</v>
      </c>
      <c r="D973" s="105" t="s">
        <v>587</v>
      </c>
      <c r="E973" s="105" t="s">
        <v>716</v>
      </c>
      <c r="F973" s="105" t="s">
        <v>675</v>
      </c>
      <c r="G973" s="106" t="s">
        <v>717</v>
      </c>
      <c r="H973" s="105">
        <v>0</v>
      </c>
      <c r="I973" s="105" t="s">
        <v>591</v>
      </c>
      <c r="J973" s="116">
        <v>3280</v>
      </c>
      <c r="K973" s="116">
        <v>8890</v>
      </c>
      <c r="L973" s="116">
        <v>316.64</v>
      </c>
      <c r="M973" s="116">
        <v>84.39</v>
      </c>
      <c r="N973" s="116">
        <v>3.8</v>
      </c>
      <c r="O973" s="116">
        <v>0</v>
      </c>
      <c r="P973" s="117">
        <f t="shared" si="32"/>
        <v>1.9</v>
      </c>
    </row>
    <row r="974" ht="14.5" spans="1:16">
      <c r="A974" s="104">
        <v>202205</v>
      </c>
      <c r="B974" s="60" t="s">
        <v>413</v>
      </c>
      <c r="C974" s="105" t="s">
        <v>570</v>
      </c>
      <c r="D974" s="105" t="s">
        <v>587</v>
      </c>
      <c r="E974" s="105" t="s">
        <v>718</v>
      </c>
      <c r="F974" s="105" t="s">
        <v>638</v>
      </c>
      <c r="G974" s="106" t="s">
        <v>719</v>
      </c>
      <c r="H974" s="105">
        <v>0</v>
      </c>
      <c r="I974" s="105" t="s">
        <v>591</v>
      </c>
      <c r="J974" s="116">
        <v>2993</v>
      </c>
      <c r="K974" s="116">
        <v>7564.43</v>
      </c>
      <c r="L974" s="116">
        <v>316.64</v>
      </c>
      <c r="M974" s="116">
        <v>84.39</v>
      </c>
      <c r="N974" s="116">
        <v>3.8</v>
      </c>
      <c r="O974" s="116">
        <v>0</v>
      </c>
      <c r="P974" s="117">
        <f t="shared" si="32"/>
        <v>1.9</v>
      </c>
    </row>
    <row r="975" ht="14.5" spans="1:16">
      <c r="A975" s="104">
        <v>202205</v>
      </c>
      <c r="B975" s="60" t="s">
        <v>393</v>
      </c>
      <c r="C975" s="105" t="s">
        <v>570</v>
      </c>
      <c r="D975" s="105" t="s">
        <v>587</v>
      </c>
      <c r="E975" s="105" t="s">
        <v>720</v>
      </c>
      <c r="F975" s="105" t="s">
        <v>721</v>
      </c>
      <c r="G975" s="106" t="s">
        <v>722</v>
      </c>
      <c r="H975" s="105">
        <v>0</v>
      </c>
      <c r="I975" s="105" t="s">
        <v>591</v>
      </c>
      <c r="J975" s="116">
        <v>2475</v>
      </c>
      <c r="K975" s="116">
        <v>6205.39</v>
      </c>
      <c r="L975" s="116">
        <v>316.64</v>
      </c>
      <c r="M975" s="116">
        <v>84.39</v>
      </c>
      <c r="N975" s="116">
        <v>3.8</v>
      </c>
      <c r="O975" s="116">
        <v>0</v>
      </c>
      <c r="P975" s="117">
        <f t="shared" si="32"/>
        <v>1.9</v>
      </c>
    </row>
    <row r="976" ht="14.5" spans="1:16">
      <c r="A976" s="104">
        <v>202205</v>
      </c>
      <c r="B976" s="60" t="s">
        <v>723</v>
      </c>
      <c r="C976" s="105" t="s">
        <v>570</v>
      </c>
      <c r="D976" s="105" t="s">
        <v>587</v>
      </c>
      <c r="E976" s="105" t="s">
        <v>724</v>
      </c>
      <c r="F976" s="105" t="s">
        <v>725</v>
      </c>
      <c r="G976" s="106" t="s">
        <v>726</v>
      </c>
      <c r="H976" s="105">
        <v>0</v>
      </c>
      <c r="I976" s="105">
        <v>0</v>
      </c>
      <c r="J976" s="116">
        <v>3600</v>
      </c>
      <c r="K976" s="116">
        <v>8024.11</v>
      </c>
      <c r="L976" s="116">
        <v>316.64</v>
      </c>
      <c r="M976" s="116">
        <v>84.39</v>
      </c>
      <c r="N976" s="116">
        <v>3.8</v>
      </c>
      <c r="O976" s="116">
        <v>500</v>
      </c>
      <c r="P976" s="117">
        <f t="shared" si="32"/>
        <v>1.9</v>
      </c>
    </row>
    <row r="977" ht="14.5" spans="1:16">
      <c r="A977" s="104">
        <v>202205</v>
      </c>
      <c r="B977" s="60" t="s">
        <v>252</v>
      </c>
      <c r="C977" s="105" t="s">
        <v>570</v>
      </c>
      <c r="D977" s="105" t="s">
        <v>587</v>
      </c>
      <c r="E977" s="105" t="s">
        <v>727</v>
      </c>
      <c r="F977" s="105" t="s">
        <v>638</v>
      </c>
      <c r="G977" s="106" t="s">
        <v>728</v>
      </c>
      <c r="H977" s="105">
        <v>0</v>
      </c>
      <c r="I977" s="105" t="s">
        <v>591</v>
      </c>
      <c r="J977" s="116">
        <v>3292</v>
      </c>
      <c r="K977" s="116">
        <v>8212.12</v>
      </c>
      <c r="L977" s="116">
        <v>316.64</v>
      </c>
      <c r="M977" s="116">
        <v>84.39</v>
      </c>
      <c r="N977" s="116">
        <v>3.8</v>
      </c>
      <c r="O977" s="116">
        <v>350</v>
      </c>
      <c r="P977" s="117">
        <f t="shared" si="32"/>
        <v>1.9</v>
      </c>
    </row>
    <row r="978" ht="14.5" spans="1:16">
      <c r="A978" s="104">
        <v>202205</v>
      </c>
      <c r="B978" s="60" t="s">
        <v>427</v>
      </c>
      <c r="C978" s="105" t="s">
        <v>625</v>
      </c>
      <c r="D978" s="105" t="s">
        <v>671</v>
      </c>
      <c r="E978" s="105" t="s">
        <v>729</v>
      </c>
      <c r="F978" s="105" t="s">
        <v>730</v>
      </c>
      <c r="G978" s="106" t="s">
        <v>731</v>
      </c>
      <c r="H978" s="105">
        <v>0</v>
      </c>
      <c r="I978" s="105" t="s">
        <v>591</v>
      </c>
      <c r="J978" s="116">
        <v>5200</v>
      </c>
      <c r="K978" s="116">
        <v>10786</v>
      </c>
      <c r="L978" s="116">
        <v>316.64</v>
      </c>
      <c r="M978" s="116">
        <v>84.39</v>
      </c>
      <c r="N978" s="116">
        <v>3.8</v>
      </c>
      <c r="O978" s="116">
        <v>520</v>
      </c>
      <c r="P978" s="117">
        <f t="shared" si="32"/>
        <v>1.9</v>
      </c>
    </row>
    <row r="979" ht="14.5" spans="1:16">
      <c r="A979" s="104">
        <v>202205</v>
      </c>
      <c r="B979" s="60" t="s">
        <v>447</v>
      </c>
      <c r="C979" s="105" t="s">
        <v>575</v>
      </c>
      <c r="D979" s="105" t="s">
        <v>587</v>
      </c>
      <c r="E979" s="105" t="s">
        <v>732</v>
      </c>
      <c r="F979" s="105" t="s">
        <v>710</v>
      </c>
      <c r="G979" s="106" t="s">
        <v>733</v>
      </c>
      <c r="H979" s="105">
        <v>0</v>
      </c>
      <c r="I979" s="105" t="s">
        <v>591</v>
      </c>
      <c r="J979" s="116">
        <v>3000</v>
      </c>
      <c r="K979" s="116">
        <v>10300</v>
      </c>
      <c r="L979" s="116">
        <v>316.64</v>
      </c>
      <c r="M979" s="116">
        <v>84.39</v>
      </c>
      <c r="N979" s="116">
        <v>3.8</v>
      </c>
      <c r="O979" s="116">
        <v>0</v>
      </c>
      <c r="P979" s="117">
        <f t="shared" si="32"/>
        <v>1.9</v>
      </c>
    </row>
    <row r="980" ht="14.5" spans="1:16">
      <c r="A980" s="104">
        <v>202205</v>
      </c>
      <c r="B980" s="60" t="s">
        <v>401</v>
      </c>
      <c r="C980" s="105" t="s">
        <v>619</v>
      </c>
      <c r="D980" s="105" t="s">
        <v>587</v>
      </c>
      <c r="E980" s="105" t="s">
        <v>734</v>
      </c>
      <c r="F980" s="105" t="s">
        <v>735</v>
      </c>
      <c r="G980" s="106" t="s">
        <v>736</v>
      </c>
      <c r="H980" s="105">
        <v>0</v>
      </c>
      <c r="I980" s="105" t="s">
        <v>591</v>
      </c>
      <c r="J980" s="116">
        <v>2240</v>
      </c>
      <c r="K980" s="116">
        <v>6368.1</v>
      </c>
      <c r="L980" s="116">
        <v>316.64</v>
      </c>
      <c r="M980" s="116">
        <v>84.39</v>
      </c>
      <c r="N980" s="116">
        <v>3.8</v>
      </c>
      <c r="O980" s="116">
        <v>0</v>
      </c>
      <c r="P980" s="117">
        <f t="shared" si="32"/>
        <v>1.9</v>
      </c>
    </row>
    <row r="981" ht="14.5" spans="1:16">
      <c r="A981" s="104">
        <v>202205</v>
      </c>
      <c r="B981" s="60" t="s">
        <v>321</v>
      </c>
      <c r="C981" s="105" t="s">
        <v>570</v>
      </c>
      <c r="D981" s="105" t="s">
        <v>587</v>
      </c>
      <c r="E981" s="105" t="s">
        <v>737</v>
      </c>
      <c r="F981" s="105" t="s">
        <v>738</v>
      </c>
      <c r="G981" s="106" t="s">
        <v>739</v>
      </c>
      <c r="H981" s="105">
        <v>0</v>
      </c>
      <c r="I981" s="105" t="s">
        <v>591</v>
      </c>
      <c r="J981" s="116">
        <v>3800</v>
      </c>
      <c r="K981" s="116">
        <v>10345.28</v>
      </c>
      <c r="L981" s="116">
        <v>316.64</v>
      </c>
      <c r="M981" s="116">
        <v>84.39</v>
      </c>
      <c r="N981" s="116">
        <v>3.8</v>
      </c>
      <c r="O981" s="116">
        <v>475</v>
      </c>
      <c r="P981" s="117">
        <f t="shared" si="32"/>
        <v>1.9</v>
      </c>
    </row>
    <row r="982" ht="14.5" spans="1:16">
      <c r="A982" s="104">
        <v>202205</v>
      </c>
      <c r="B982" s="60" t="s">
        <v>388</v>
      </c>
      <c r="C982" s="105" t="s">
        <v>570</v>
      </c>
      <c r="D982" s="105" t="s">
        <v>671</v>
      </c>
      <c r="E982" s="105" t="s">
        <v>740</v>
      </c>
      <c r="F982" s="105" t="s">
        <v>741</v>
      </c>
      <c r="G982" s="106" t="s">
        <v>742</v>
      </c>
      <c r="H982" s="105">
        <v>0</v>
      </c>
      <c r="I982" s="105" t="s">
        <v>591</v>
      </c>
      <c r="J982" s="116">
        <v>11800</v>
      </c>
      <c r="K982" s="116">
        <v>28363</v>
      </c>
      <c r="L982" s="116">
        <v>0</v>
      </c>
      <c r="M982" s="116">
        <v>0</v>
      </c>
      <c r="N982" s="116">
        <v>0</v>
      </c>
      <c r="O982" s="116">
        <v>0</v>
      </c>
      <c r="P982" s="117">
        <v>0</v>
      </c>
    </row>
    <row r="983" ht="14.5" spans="1:16">
      <c r="A983" s="104">
        <v>202205</v>
      </c>
      <c r="B983" s="60" t="s">
        <v>279</v>
      </c>
      <c r="C983" s="105" t="s">
        <v>580</v>
      </c>
      <c r="D983" s="105" t="s">
        <v>587</v>
      </c>
      <c r="E983" s="105" t="s">
        <v>743</v>
      </c>
      <c r="F983" s="105" t="s">
        <v>725</v>
      </c>
      <c r="G983" s="106" t="s">
        <v>744</v>
      </c>
      <c r="H983" s="105">
        <v>0</v>
      </c>
      <c r="I983" s="105" t="s">
        <v>591</v>
      </c>
      <c r="J983" s="116">
        <v>4536</v>
      </c>
      <c r="K983" s="116">
        <v>19915.01</v>
      </c>
      <c r="L983" s="116">
        <v>316.64</v>
      </c>
      <c r="M983" s="116">
        <v>84.39</v>
      </c>
      <c r="N983" s="116">
        <v>3.8</v>
      </c>
      <c r="O983" s="116">
        <v>500</v>
      </c>
      <c r="P983" s="117">
        <f t="shared" ref="P983:P1002" si="33">1900*0.1%</f>
        <v>1.9</v>
      </c>
    </row>
    <row r="984" ht="14.5" spans="1:16">
      <c r="A984" s="104">
        <v>202205</v>
      </c>
      <c r="B984" s="60" t="s">
        <v>219</v>
      </c>
      <c r="C984" s="105" t="s">
        <v>570</v>
      </c>
      <c r="D984" s="105" t="s">
        <v>587</v>
      </c>
      <c r="E984" s="105" t="s">
        <v>745</v>
      </c>
      <c r="F984" s="105" t="s">
        <v>652</v>
      </c>
      <c r="G984" s="106" t="s">
        <v>746</v>
      </c>
      <c r="H984" s="105">
        <v>0</v>
      </c>
      <c r="I984" s="105" t="s">
        <v>591</v>
      </c>
      <c r="J984" s="116">
        <v>2993</v>
      </c>
      <c r="K984" s="116">
        <v>7329.73</v>
      </c>
      <c r="L984" s="116">
        <v>316.64</v>
      </c>
      <c r="M984" s="116">
        <v>84.39</v>
      </c>
      <c r="N984" s="116">
        <v>3.8</v>
      </c>
      <c r="O984" s="116">
        <v>500</v>
      </c>
      <c r="P984" s="117">
        <f t="shared" si="33"/>
        <v>1.9</v>
      </c>
    </row>
    <row r="985" ht="14.5" spans="1:16">
      <c r="A985" s="104">
        <v>202205</v>
      </c>
      <c r="B985" s="60" t="s">
        <v>331</v>
      </c>
      <c r="C985" s="105" t="s">
        <v>580</v>
      </c>
      <c r="D985" s="105" t="s">
        <v>587</v>
      </c>
      <c r="E985" s="105" t="s">
        <v>747</v>
      </c>
      <c r="F985" s="105" t="s">
        <v>679</v>
      </c>
      <c r="G985" s="106" t="s">
        <v>748</v>
      </c>
      <c r="H985" s="105">
        <v>0</v>
      </c>
      <c r="I985" s="105" t="s">
        <v>591</v>
      </c>
      <c r="J985" s="116">
        <v>3326</v>
      </c>
      <c r="K985" s="116">
        <v>14980.3</v>
      </c>
      <c r="L985" s="116">
        <v>316.64</v>
      </c>
      <c r="M985" s="116">
        <v>84.39</v>
      </c>
      <c r="N985" s="116">
        <v>3.8</v>
      </c>
      <c r="O985" s="116">
        <v>0</v>
      </c>
      <c r="P985" s="117">
        <f t="shared" si="33"/>
        <v>1.9</v>
      </c>
    </row>
    <row r="986" ht="14.5" spans="1:16">
      <c r="A986" s="104">
        <v>202205</v>
      </c>
      <c r="B986" s="60" t="s">
        <v>435</v>
      </c>
      <c r="C986" s="105" t="s">
        <v>575</v>
      </c>
      <c r="D986" s="105" t="s">
        <v>587</v>
      </c>
      <c r="E986" s="105" t="s">
        <v>749</v>
      </c>
      <c r="F986" s="105" t="s">
        <v>710</v>
      </c>
      <c r="G986" s="106" t="s">
        <v>750</v>
      </c>
      <c r="H986" s="105">
        <v>0</v>
      </c>
      <c r="I986" s="105" t="s">
        <v>591</v>
      </c>
      <c r="J986" s="116">
        <v>3500</v>
      </c>
      <c r="K986" s="116">
        <v>8310</v>
      </c>
      <c r="L986" s="116">
        <v>316.64</v>
      </c>
      <c r="M986" s="116">
        <v>84.39</v>
      </c>
      <c r="N986" s="116">
        <v>3.8</v>
      </c>
      <c r="O986" s="116">
        <v>0</v>
      </c>
      <c r="P986" s="117">
        <f t="shared" si="33"/>
        <v>1.9</v>
      </c>
    </row>
    <row r="987" ht="14.5" spans="1:16">
      <c r="A987" s="104">
        <v>202205</v>
      </c>
      <c r="B987" s="60" t="s">
        <v>751</v>
      </c>
      <c r="C987" s="105" t="s">
        <v>570</v>
      </c>
      <c r="D987" s="105" t="s">
        <v>587</v>
      </c>
      <c r="E987" s="105" t="s">
        <v>752</v>
      </c>
      <c r="F987" s="105" t="s">
        <v>753</v>
      </c>
      <c r="G987" s="106" t="s">
        <v>754</v>
      </c>
      <c r="H987" s="105">
        <v>0</v>
      </c>
      <c r="I987" s="105" t="s">
        <v>591</v>
      </c>
      <c r="J987" s="116">
        <v>2250</v>
      </c>
      <c r="K987" s="116">
        <v>5910.34</v>
      </c>
      <c r="L987" s="116">
        <v>316.64</v>
      </c>
      <c r="M987" s="116">
        <v>84.39</v>
      </c>
      <c r="N987" s="116">
        <v>3.8</v>
      </c>
      <c r="O987" s="116">
        <v>0</v>
      </c>
      <c r="P987" s="117">
        <f t="shared" si="33"/>
        <v>1.9</v>
      </c>
    </row>
    <row r="988" ht="14.5" spans="1:16">
      <c r="A988" s="104">
        <v>202205</v>
      </c>
      <c r="B988" s="60" t="s">
        <v>359</v>
      </c>
      <c r="C988" s="105" t="s">
        <v>570</v>
      </c>
      <c r="D988" s="105" t="s">
        <v>587</v>
      </c>
      <c r="E988" s="105" t="s">
        <v>755</v>
      </c>
      <c r="F988" s="105" t="s">
        <v>753</v>
      </c>
      <c r="G988" s="106" t="s">
        <v>756</v>
      </c>
      <c r="H988" s="105">
        <v>0</v>
      </c>
      <c r="I988" s="105" t="s">
        <v>591</v>
      </c>
      <c r="J988" s="116">
        <v>2138</v>
      </c>
      <c r="K988" s="116">
        <v>5542.34</v>
      </c>
      <c r="L988" s="116">
        <v>316.64</v>
      </c>
      <c r="M988" s="116">
        <v>84.39</v>
      </c>
      <c r="N988" s="116">
        <v>3.8</v>
      </c>
      <c r="O988" s="116">
        <v>0</v>
      </c>
      <c r="P988" s="117">
        <f t="shared" si="33"/>
        <v>1.9</v>
      </c>
    </row>
    <row r="989" ht="14.5" spans="1:16">
      <c r="A989" s="104">
        <v>202205</v>
      </c>
      <c r="B989" s="62" t="s">
        <v>441</v>
      </c>
      <c r="C989" s="105" t="s">
        <v>570</v>
      </c>
      <c r="D989" s="105" t="s">
        <v>587</v>
      </c>
      <c r="E989" s="105" t="s">
        <v>757</v>
      </c>
      <c r="F989" s="105" t="s">
        <v>758</v>
      </c>
      <c r="G989" s="106" t="s">
        <v>759</v>
      </c>
      <c r="H989" s="105">
        <v>0</v>
      </c>
      <c r="I989" s="105" t="s">
        <v>591</v>
      </c>
      <c r="J989" s="116">
        <v>2000</v>
      </c>
      <c r="K989" s="116">
        <v>5551.72</v>
      </c>
      <c r="L989" s="116">
        <v>316.64</v>
      </c>
      <c r="M989" s="116">
        <v>84.39</v>
      </c>
      <c r="N989" s="116">
        <v>3.8</v>
      </c>
      <c r="O989" s="116">
        <v>0</v>
      </c>
      <c r="P989" s="117">
        <f t="shared" si="33"/>
        <v>1.9</v>
      </c>
    </row>
    <row r="990" ht="14.5" spans="1:16">
      <c r="A990" s="104">
        <v>202205</v>
      </c>
      <c r="B990" s="62" t="s">
        <v>256</v>
      </c>
      <c r="C990" s="105" t="s">
        <v>592</v>
      </c>
      <c r="D990" s="105" t="s">
        <v>587</v>
      </c>
      <c r="E990" s="105" t="s">
        <v>760</v>
      </c>
      <c r="F990" s="105" t="s">
        <v>761</v>
      </c>
      <c r="G990" s="106" t="s">
        <v>762</v>
      </c>
      <c r="H990" s="105">
        <v>0</v>
      </c>
      <c r="I990" s="105" t="s">
        <v>591</v>
      </c>
      <c r="J990" s="116">
        <v>2400</v>
      </c>
      <c r="K990" s="116">
        <v>6515.3</v>
      </c>
      <c r="L990" s="116">
        <v>316.64</v>
      </c>
      <c r="M990" s="116">
        <v>84.39</v>
      </c>
      <c r="N990" s="116">
        <v>3.8</v>
      </c>
      <c r="O990" s="116">
        <v>0</v>
      </c>
      <c r="P990" s="117">
        <f t="shared" si="33"/>
        <v>1.9</v>
      </c>
    </row>
    <row r="991" ht="14.5" spans="1:16">
      <c r="A991" s="104">
        <v>202205</v>
      </c>
      <c r="B991" s="62" t="s">
        <v>318</v>
      </c>
      <c r="C991" s="105" t="s">
        <v>570</v>
      </c>
      <c r="D991" s="105" t="s">
        <v>587</v>
      </c>
      <c r="E991" s="105" t="s">
        <v>763</v>
      </c>
      <c r="F991" s="105" t="s">
        <v>725</v>
      </c>
      <c r="G991" s="106" t="s">
        <v>762</v>
      </c>
      <c r="H991" s="105">
        <v>0</v>
      </c>
      <c r="I991" s="105" t="s">
        <v>591</v>
      </c>
      <c r="J991" s="116">
        <v>3292</v>
      </c>
      <c r="K991" s="116">
        <v>8337.01</v>
      </c>
      <c r="L991" s="116">
        <v>316.64</v>
      </c>
      <c r="M991" s="116">
        <v>84.39</v>
      </c>
      <c r="N991" s="116">
        <v>3.8</v>
      </c>
      <c r="O991" s="116">
        <v>0</v>
      </c>
      <c r="P991" s="117">
        <f t="shared" si="33"/>
        <v>1.9</v>
      </c>
    </row>
    <row r="992" ht="14.5" spans="1:16">
      <c r="A992" s="104">
        <v>202205</v>
      </c>
      <c r="B992" s="62" t="s">
        <v>332</v>
      </c>
      <c r="C992" s="105" t="s">
        <v>592</v>
      </c>
      <c r="D992" s="105" t="s">
        <v>764</v>
      </c>
      <c r="E992" s="105" t="s">
        <v>765</v>
      </c>
      <c r="F992" s="105" t="s">
        <v>766</v>
      </c>
      <c r="G992" s="106" t="s">
        <v>767</v>
      </c>
      <c r="H992" s="105">
        <v>0</v>
      </c>
      <c r="I992" s="105" t="s">
        <v>591</v>
      </c>
      <c r="J992" s="116">
        <v>5632</v>
      </c>
      <c r="K992" s="116">
        <v>23673</v>
      </c>
      <c r="L992" s="116">
        <v>316.64</v>
      </c>
      <c r="M992" s="116">
        <v>84.39</v>
      </c>
      <c r="N992" s="116">
        <v>3.8</v>
      </c>
      <c r="O992" s="116">
        <v>86</v>
      </c>
      <c r="P992" s="117">
        <f t="shared" si="33"/>
        <v>1.9</v>
      </c>
    </row>
    <row r="993" ht="14.5" spans="1:16">
      <c r="A993" s="104">
        <v>202205</v>
      </c>
      <c r="B993" s="62" t="s">
        <v>452</v>
      </c>
      <c r="C993" s="105" t="s">
        <v>619</v>
      </c>
      <c r="D993" s="105" t="s">
        <v>587</v>
      </c>
      <c r="E993" s="105" t="s">
        <v>768</v>
      </c>
      <c r="F993" s="105" t="s">
        <v>686</v>
      </c>
      <c r="G993" s="106" t="s">
        <v>769</v>
      </c>
      <c r="H993" s="105" t="s">
        <v>623</v>
      </c>
      <c r="I993" s="105" t="s">
        <v>591</v>
      </c>
      <c r="J993" s="116">
        <v>2132</v>
      </c>
      <c r="K993" s="116">
        <v>7053.04</v>
      </c>
      <c r="L993" s="116">
        <v>316.64</v>
      </c>
      <c r="M993" s="116">
        <v>84.39</v>
      </c>
      <c r="N993" s="116">
        <v>3.8</v>
      </c>
      <c r="O993" s="116">
        <v>0</v>
      </c>
      <c r="P993" s="117">
        <f t="shared" si="33"/>
        <v>1.9</v>
      </c>
    </row>
    <row r="994" ht="14.5" spans="1:16">
      <c r="A994" s="104">
        <v>202205</v>
      </c>
      <c r="B994" s="62" t="s">
        <v>384</v>
      </c>
      <c r="C994" s="105" t="s">
        <v>570</v>
      </c>
      <c r="D994" s="105" t="s">
        <v>587</v>
      </c>
      <c r="E994" s="105" t="s">
        <v>770</v>
      </c>
      <c r="F994" s="105" t="s">
        <v>771</v>
      </c>
      <c r="G994" s="106" t="s">
        <v>772</v>
      </c>
      <c r="H994" s="105">
        <v>0</v>
      </c>
      <c r="I994" s="105" t="s">
        <v>591</v>
      </c>
      <c r="J994" s="116">
        <v>7881</v>
      </c>
      <c r="K994" s="116">
        <v>20494</v>
      </c>
      <c r="L994" s="116">
        <v>316.64</v>
      </c>
      <c r="M994" s="116">
        <v>84.39</v>
      </c>
      <c r="N994" s="116">
        <v>3.8</v>
      </c>
      <c r="O994" s="116">
        <v>0</v>
      </c>
      <c r="P994" s="117">
        <f t="shared" si="33"/>
        <v>1.9</v>
      </c>
    </row>
    <row r="995" ht="26" spans="1:16">
      <c r="A995" s="104">
        <v>202205</v>
      </c>
      <c r="B995" s="118" t="s">
        <v>200</v>
      </c>
      <c r="C995" s="105" t="s">
        <v>580</v>
      </c>
      <c r="D995" s="105" t="s">
        <v>587</v>
      </c>
      <c r="E995" s="105" t="s">
        <v>773</v>
      </c>
      <c r="F995" s="105" t="s">
        <v>698</v>
      </c>
      <c r="G995" s="106" t="s">
        <v>772</v>
      </c>
      <c r="H995" s="105">
        <v>0</v>
      </c>
      <c r="I995" s="105" t="s">
        <v>591</v>
      </c>
      <c r="J995" s="116">
        <v>9208</v>
      </c>
      <c r="K995" s="116">
        <v>24402</v>
      </c>
      <c r="L995" s="116">
        <v>316.64</v>
      </c>
      <c r="M995" s="116">
        <v>84.39</v>
      </c>
      <c r="N995" s="116">
        <v>3.8</v>
      </c>
      <c r="O995" s="116">
        <v>0</v>
      </c>
      <c r="P995" s="117">
        <f t="shared" si="33"/>
        <v>1.9</v>
      </c>
    </row>
    <row r="996" ht="14.5" spans="1:16">
      <c r="A996" s="104">
        <v>202205</v>
      </c>
      <c r="B996" s="62" t="s">
        <v>385</v>
      </c>
      <c r="C996" s="105" t="s">
        <v>570</v>
      </c>
      <c r="D996" s="105" t="s">
        <v>587</v>
      </c>
      <c r="E996" s="105" t="s">
        <v>774</v>
      </c>
      <c r="F996" s="105" t="s">
        <v>652</v>
      </c>
      <c r="G996" s="106" t="s">
        <v>775</v>
      </c>
      <c r="H996" s="105">
        <v>0</v>
      </c>
      <c r="I996" s="105" t="s">
        <v>591</v>
      </c>
      <c r="J996" s="116">
        <v>2723</v>
      </c>
      <c r="K996" s="116">
        <v>7169.48</v>
      </c>
      <c r="L996" s="116">
        <v>316.64</v>
      </c>
      <c r="M996" s="116">
        <v>84.39</v>
      </c>
      <c r="N996" s="116">
        <v>3.8</v>
      </c>
      <c r="O996" s="116">
        <v>0</v>
      </c>
      <c r="P996" s="117">
        <f t="shared" si="33"/>
        <v>1.9</v>
      </c>
    </row>
    <row r="997" ht="14.5" spans="1:16">
      <c r="A997" s="104">
        <v>202205</v>
      </c>
      <c r="B997" s="119" t="s">
        <v>776</v>
      </c>
      <c r="C997" s="105" t="s">
        <v>570</v>
      </c>
      <c r="D997" s="105" t="s">
        <v>587</v>
      </c>
      <c r="E997" s="105" t="s">
        <v>777</v>
      </c>
      <c r="F997" s="105" t="s">
        <v>778</v>
      </c>
      <c r="G997" s="106" t="s">
        <v>775</v>
      </c>
      <c r="H997" s="105">
        <v>0</v>
      </c>
      <c r="I997" s="105">
        <v>0</v>
      </c>
      <c r="J997" s="116">
        <v>3668</v>
      </c>
      <c r="K997" s="116">
        <v>8995.81</v>
      </c>
      <c r="L997" s="116">
        <v>316.64</v>
      </c>
      <c r="M997" s="116">
        <v>84.39</v>
      </c>
      <c r="N997" s="116">
        <v>3.8</v>
      </c>
      <c r="O997" s="116">
        <v>420</v>
      </c>
      <c r="P997" s="117">
        <f t="shared" si="33"/>
        <v>1.9</v>
      </c>
    </row>
    <row r="998" ht="14.5" spans="1:16">
      <c r="A998" s="104">
        <v>202205</v>
      </c>
      <c r="B998" s="119" t="s">
        <v>285</v>
      </c>
      <c r="C998" s="105" t="s">
        <v>580</v>
      </c>
      <c r="D998" s="105" t="s">
        <v>587</v>
      </c>
      <c r="E998" s="105" t="s">
        <v>779</v>
      </c>
      <c r="F998" s="105" t="s">
        <v>780</v>
      </c>
      <c r="G998" s="106" t="s">
        <v>775</v>
      </c>
      <c r="H998" s="105">
        <v>0</v>
      </c>
      <c r="I998" s="105" t="s">
        <v>591</v>
      </c>
      <c r="J998" s="116">
        <v>1900</v>
      </c>
      <c r="K998" s="116">
        <v>6763.38</v>
      </c>
      <c r="L998" s="116">
        <v>316.64</v>
      </c>
      <c r="M998" s="116">
        <v>84.39</v>
      </c>
      <c r="N998" s="116">
        <v>3.8</v>
      </c>
      <c r="O998" s="116">
        <v>0</v>
      </c>
      <c r="P998" s="117">
        <f t="shared" si="33"/>
        <v>1.9</v>
      </c>
    </row>
    <row r="999" ht="14.5" spans="1:16">
      <c r="A999" s="104">
        <v>202205</v>
      </c>
      <c r="B999" s="120" t="s">
        <v>781</v>
      </c>
      <c r="C999" s="105" t="s">
        <v>619</v>
      </c>
      <c r="D999" s="105" t="s">
        <v>587</v>
      </c>
      <c r="E999" s="105" t="s">
        <v>782</v>
      </c>
      <c r="F999" s="105" t="s">
        <v>686</v>
      </c>
      <c r="G999" s="106" t="s">
        <v>783</v>
      </c>
      <c r="H999" s="105" t="s">
        <v>623</v>
      </c>
      <c r="I999" s="105" t="s">
        <v>591</v>
      </c>
      <c r="J999" s="116">
        <v>2120</v>
      </c>
      <c r="K999" s="116">
        <v>5622.35</v>
      </c>
      <c r="L999" s="116">
        <v>316.64</v>
      </c>
      <c r="M999" s="116">
        <v>84.39</v>
      </c>
      <c r="N999" s="116">
        <v>3.8</v>
      </c>
      <c r="O999" s="116">
        <v>0</v>
      </c>
      <c r="P999" s="117">
        <f t="shared" si="33"/>
        <v>1.9</v>
      </c>
    </row>
    <row r="1000" ht="14.5" spans="1:16">
      <c r="A1000" s="104">
        <v>202205</v>
      </c>
      <c r="B1000" s="62" t="s">
        <v>280</v>
      </c>
      <c r="C1000" s="105" t="s">
        <v>575</v>
      </c>
      <c r="D1000" s="105" t="s">
        <v>671</v>
      </c>
      <c r="E1000" s="105" t="s">
        <v>784</v>
      </c>
      <c r="F1000" s="105" t="s">
        <v>785</v>
      </c>
      <c r="G1000" s="106">
        <v>40504</v>
      </c>
      <c r="H1000" s="105">
        <v>0</v>
      </c>
      <c r="I1000" s="105" t="s">
        <v>591</v>
      </c>
      <c r="J1000" s="116">
        <v>4048</v>
      </c>
      <c r="K1000" s="116">
        <v>15718.98</v>
      </c>
      <c r="L1000" s="116">
        <v>316.64</v>
      </c>
      <c r="M1000" s="116">
        <v>84.39</v>
      </c>
      <c r="N1000" s="116">
        <v>3.8</v>
      </c>
      <c r="O1000" s="116">
        <v>1000</v>
      </c>
      <c r="P1000" s="117">
        <f t="shared" si="33"/>
        <v>1.9</v>
      </c>
    </row>
    <row r="1001" ht="14.5" spans="1:16">
      <c r="A1001" s="104">
        <v>202205</v>
      </c>
      <c r="B1001" s="62" t="s">
        <v>428</v>
      </c>
      <c r="C1001" s="105" t="s">
        <v>575</v>
      </c>
      <c r="D1001" s="105" t="s">
        <v>587</v>
      </c>
      <c r="E1001" s="105" t="s">
        <v>786</v>
      </c>
      <c r="F1001" s="105" t="s">
        <v>710</v>
      </c>
      <c r="G1001" s="106" t="s">
        <v>787</v>
      </c>
      <c r="H1001" s="105">
        <v>0</v>
      </c>
      <c r="I1001" s="105" t="s">
        <v>591</v>
      </c>
      <c r="J1001" s="116">
        <v>3500</v>
      </c>
      <c r="K1001" s="116">
        <v>9100</v>
      </c>
      <c r="L1001" s="116">
        <v>329.68</v>
      </c>
      <c r="M1001" s="116">
        <v>82.42</v>
      </c>
      <c r="N1001" s="116">
        <v>12.36</v>
      </c>
      <c r="O1001" s="116">
        <v>500</v>
      </c>
      <c r="P1001" s="117">
        <f t="shared" si="33"/>
        <v>1.9</v>
      </c>
    </row>
    <row r="1002" ht="14.5" spans="1:16">
      <c r="A1002" s="104">
        <v>202205</v>
      </c>
      <c r="B1002" s="62" t="s">
        <v>305</v>
      </c>
      <c r="C1002" s="105" t="s">
        <v>625</v>
      </c>
      <c r="D1002" s="105" t="s">
        <v>587</v>
      </c>
      <c r="E1002" s="105" t="s">
        <v>788</v>
      </c>
      <c r="F1002" s="105" t="s">
        <v>675</v>
      </c>
      <c r="G1002" s="106" t="s">
        <v>789</v>
      </c>
      <c r="H1002" s="105">
        <v>0</v>
      </c>
      <c r="I1002" s="105" t="s">
        <v>591</v>
      </c>
      <c r="J1002" s="116">
        <v>2200</v>
      </c>
      <c r="K1002" s="116">
        <v>6099.93</v>
      </c>
      <c r="L1002" s="116">
        <v>316.64</v>
      </c>
      <c r="M1002" s="116">
        <v>84.39</v>
      </c>
      <c r="N1002" s="116">
        <v>3.8</v>
      </c>
      <c r="O1002" s="116">
        <v>0</v>
      </c>
      <c r="P1002" s="117">
        <f t="shared" si="33"/>
        <v>1.9</v>
      </c>
    </row>
    <row r="1003" ht="14.5" spans="1:16">
      <c r="A1003" s="104">
        <v>202205</v>
      </c>
      <c r="B1003" s="62" t="s">
        <v>790</v>
      </c>
      <c r="C1003" s="105" t="s">
        <v>570</v>
      </c>
      <c r="D1003" s="105" t="s">
        <v>671</v>
      </c>
      <c r="E1003" s="105" t="s">
        <v>791</v>
      </c>
      <c r="F1003" s="105" t="s">
        <v>792</v>
      </c>
      <c r="G1003" s="106" t="s">
        <v>789</v>
      </c>
      <c r="H1003" s="105">
        <v>0</v>
      </c>
      <c r="I1003" s="105" t="s">
        <v>1175</v>
      </c>
      <c r="J1003" s="116">
        <v>7280</v>
      </c>
      <c r="K1003" s="116">
        <v>11376.52</v>
      </c>
      <c r="L1003" s="116">
        <v>0</v>
      </c>
      <c r="M1003" s="116">
        <v>0</v>
      </c>
      <c r="N1003" s="116">
        <v>0</v>
      </c>
      <c r="O1003" s="116">
        <v>0</v>
      </c>
      <c r="P1003" s="117">
        <v>0</v>
      </c>
    </row>
    <row r="1004" ht="14.5" spans="1:16">
      <c r="A1004" s="104">
        <v>202205</v>
      </c>
      <c r="B1004" s="62" t="s">
        <v>445</v>
      </c>
      <c r="C1004" s="105" t="s">
        <v>625</v>
      </c>
      <c r="D1004" s="105" t="s">
        <v>587</v>
      </c>
      <c r="E1004" s="105" t="s">
        <v>793</v>
      </c>
      <c r="F1004" s="105" t="s">
        <v>675</v>
      </c>
      <c r="G1004" s="106" t="s">
        <v>794</v>
      </c>
      <c r="H1004" s="105">
        <v>0</v>
      </c>
      <c r="I1004" s="105" t="s">
        <v>591</v>
      </c>
      <c r="J1004" s="116">
        <v>2200</v>
      </c>
      <c r="K1004" s="116">
        <v>5702.2</v>
      </c>
      <c r="L1004" s="116">
        <v>316.64</v>
      </c>
      <c r="M1004" s="116">
        <v>84.39</v>
      </c>
      <c r="N1004" s="116">
        <v>3.8</v>
      </c>
      <c r="O1004" s="116">
        <v>0</v>
      </c>
      <c r="P1004" s="117">
        <f>1900*0.1%</f>
        <v>1.9</v>
      </c>
    </row>
    <row r="1005" ht="14.5" spans="1:16">
      <c r="A1005" s="104">
        <v>202205</v>
      </c>
      <c r="B1005" s="62" t="s">
        <v>426</v>
      </c>
      <c r="C1005" s="105" t="s">
        <v>570</v>
      </c>
      <c r="D1005" s="105" t="s">
        <v>587</v>
      </c>
      <c r="E1005" s="105" t="s">
        <v>795</v>
      </c>
      <c r="F1005" s="105" t="s">
        <v>778</v>
      </c>
      <c r="G1005" s="106" t="s">
        <v>796</v>
      </c>
      <c r="H1005" s="105">
        <v>0</v>
      </c>
      <c r="I1005" s="105" t="s">
        <v>591</v>
      </c>
      <c r="J1005" s="116">
        <v>4748</v>
      </c>
      <c r="K1005" s="116">
        <v>10916.34</v>
      </c>
      <c r="L1005" s="116">
        <v>316.64</v>
      </c>
      <c r="M1005" s="116">
        <v>84.39</v>
      </c>
      <c r="N1005" s="116">
        <v>3.8</v>
      </c>
      <c r="O1005" s="116">
        <v>1266</v>
      </c>
      <c r="P1005" s="117">
        <f>1900*0.1%</f>
        <v>1.9</v>
      </c>
    </row>
    <row r="1006" ht="14.5" spans="1:16">
      <c r="A1006" s="104">
        <v>202205</v>
      </c>
      <c r="B1006" s="62" t="s">
        <v>250</v>
      </c>
      <c r="C1006" s="105" t="s">
        <v>575</v>
      </c>
      <c r="D1006" s="105" t="s">
        <v>587</v>
      </c>
      <c r="E1006" s="105" t="s">
        <v>797</v>
      </c>
      <c r="F1006" s="105" t="s">
        <v>798</v>
      </c>
      <c r="G1006" s="106" t="s">
        <v>796</v>
      </c>
      <c r="H1006" s="105">
        <v>0</v>
      </c>
      <c r="I1006" s="105" t="s">
        <v>591</v>
      </c>
      <c r="J1006" s="116">
        <v>2760</v>
      </c>
      <c r="K1006" s="116">
        <v>7448</v>
      </c>
      <c r="L1006" s="116">
        <v>316.64</v>
      </c>
      <c r="M1006" s="116">
        <v>84.39</v>
      </c>
      <c r="N1006" s="116">
        <v>3.8</v>
      </c>
      <c r="O1006" s="116">
        <v>0</v>
      </c>
      <c r="P1006" s="117">
        <f>1900*0.1%</f>
        <v>1.9</v>
      </c>
    </row>
    <row r="1007" ht="14.5" spans="1:16">
      <c r="A1007" s="104">
        <v>202205</v>
      </c>
      <c r="B1007" s="120" t="s">
        <v>799</v>
      </c>
      <c r="C1007" s="105" t="s">
        <v>570</v>
      </c>
      <c r="D1007" s="105" t="s">
        <v>671</v>
      </c>
      <c r="E1007" s="105" t="s">
        <v>800</v>
      </c>
      <c r="F1007" s="105" t="s">
        <v>792</v>
      </c>
      <c r="G1007" s="106" t="s">
        <v>801</v>
      </c>
      <c r="H1007" s="105">
        <v>0</v>
      </c>
      <c r="I1007" s="105" t="s">
        <v>591</v>
      </c>
      <c r="J1007" s="116">
        <v>8000</v>
      </c>
      <c r="K1007" s="116">
        <v>14944.8</v>
      </c>
      <c r="L1007" s="116">
        <v>316.64</v>
      </c>
      <c r="M1007" s="116">
        <v>84.39</v>
      </c>
      <c r="N1007" s="116">
        <v>3.8</v>
      </c>
      <c r="O1007" s="116">
        <v>2160</v>
      </c>
      <c r="P1007" s="117">
        <f>1900*0.1%</f>
        <v>1.9</v>
      </c>
    </row>
    <row r="1008" ht="14.5" spans="1:16">
      <c r="A1008" s="104">
        <v>202205</v>
      </c>
      <c r="B1008" s="120" t="s">
        <v>395</v>
      </c>
      <c r="C1008" s="105" t="s">
        <v>580</v>
      </c>
      <c r="D1008" s="105" t="s">
        <v>587</v>
      </c>
      <c r="E1008" s="105" t="s">
        <v>802</v>
      </c>
      <c r="F1008" s="105" t="s">
        <v>698</v>
      </c>
      <c r="G1008" s="106" t="s">
        <v>396</v>
      </c>
      <c r="H1008" s="105">
        <v>0</v>
      </c>
      <c r="I1008" s="105">
        <v>0</v>
      </c>
      <c r="J1008" s="116">
        <v>4050</v>
      </c>
      <c r="K1008" s="116">
        <v>18488.5</v>
      </c>
      <c r="L1008" s="116">
        <v>316.64</v>
      </c>
      <c r="M1008" s="116">
        <v>84.39</v>
      </c>
      <c r="N1008" s="116">
        <v>3.8</v>
      </c>
      <c r="O1008" s="116">
        <v>0</v>
      </c>
      <c r="P1008" s="117">
        <f>1900*0.1%</f>
        <v>1.9</v>
      </c>
    </row>
    <row r="1009" ht="14.5" spans="1:16">
      <c r="A1009" s="104">
        <v>202205</v>
      </c>
      <c r="B1009" s="120" t="s">
        <v>346</v>
      </c>
      <c r="C1009" s="105" t="s">
        <v>570</v>
      </c>
      <c r="D1009" s="105" t="s">
        <v>587</v>
      </c>
      <c r="E1009" s="105" t="s">
        <v>803</v>
      </c>
      <c r="F1009" s="105" t="s">
        <v>804</v>
      </c>
      <c r="G1009" s="106" t="s">
        <v>396</v>
      </c>
      <c r="H1009" s="105">
        <v>0</v>
      </c>
      <c r="I1009" s="105" t="s">
        <v>591</v>
      </c>
      <c r="J1009" s="116">
        <v>4208</v>
      </c>
      <c r="K1009" s="116">
        <v>7236</v>
      </c>
      <c r="L1009" s="116">
        <v>0</v>
      </c>
      <c r="M1009" s="116">
        <v>0</v>
      </c>
      <c r="N1009" s="116">
        <v>0</v>
      </c>
      <c r="O1009" s="116">
        <v>0</v>
      </c>
      <c r="P1009" s="117">
        <v>0</v>
      </c>
    </row>
    <row r="1010" ht="14.5" spans="1:16">
      <c r="A1010" s="104">
        <v>202205</v>
      </c>
      <c r="B1010" s="120" t="s">
        <v>389</v>
      </c>
      <c r="C1010" s="105" t="s">
        <v>580</v>
      </c>
      <c r="D1010" s="105" t="s">
        <v>587</v>
      </c>
      <c r="E1010" s="105" t="s">
        <v>805</v>
      </c>
      <c r="F1010" s="105" t="s">
        <v>698</v>
      </c>
      <c r="G1010" s="106" t="s">
        <v>396</v>
      </c>
      <c r="H1010" s="105">
        <v>0</v>
      </c>
      <c r="I1010" s="105" t="s">
        <v>591</v>
      </c>
      <c r="J1010" s="116">
        <v>4050</v>
      </c>
      <c r="K1010" s="116">
        <v>18601.83</v>
      </c>
      <c r="L1010" s="116">
        <v>316.64</v>
      </c>
      <c r="M1010" s="116">
        <v>84.39</v>
      </c>
      <c r="N1010" s="116">
        <v>3.8</v>
      </c>
      <c r="O1010" s="116">
        <v>0</v>
      </c>
      <c r="P1010" s="117">
        <f t="shared" ref="P1010:P1038" si="34">1900*0.1%</f>
        <v>1.9</v>
      </c>
    </row>
    <row r="1011" ht="14.5" spans="1:16">
      <c r="A1011" s="104">
        <v>202205</v>
      </c>
      <c r="B1011" s="120" t="s">
        <v>419</v>
      </c>
      <c r="C1011" s="105" t="s">
        <v>625</v>
      </c>
      <c r="D1011" s="105" t="s">
        <v>587</v>
      </c>
      <c r="E1011" s="105" t="s">
        <v>806</v>
      </c>
      <c r="F1011" s="105" t="s">
        <v>675</v>
      </c>
      <c r="G1011" s="106" t="s">
        <v>396</v>
      </c>
      <c r="H1011" s="105">
        <v>0</v>
      </c>
      <c r="I1011" s="105">
        <v>0</v>
      </c>
      <c r="J1011" s="116">
        <v>2640</v>
      </c>
      <c r="K1011" s="116">
        <v>6727.8</v>
      </c>
      <c r="L1011" s="116">
        <v>316.64</v>
      </c>
      <c r="M1011" s="116">
        <v>84.39</v>
      </c>
      <c r="N1011" s="116">
        <v>3.8</v>
      </c>
      <c r="O1011" s="116">
        <v>330</v>
      </c>
      <c r="P1011" s="117">
        <f t="shared" si="34"/>
        <v>1.9</v>
      </c>
    </row>
    <row r="1012" ht="14.5" spans="1:16">
      <c r="A1012" s="104">
        <v>202205</v>
      </c>
      <c r="B1012" s="25" t="s">
        <v>392</v>
      </c>
      <c r="C1012" s="105" t="s">
        <v>619</v>
      </c>
      <c r="D1012" s="105" t="s">
        <v>587</v>
      </c>
      <c r="E1012" s="105" t="s">
        <v>807</v>
      </c>
      <c r="F1012" s="105" t="s">
        <v>808</v>
      </c>
      <c r="G1012" s="106" t="s">
        <v>809</v>
      </c>
      <c r="H1012" s="105" t="s">
        <v>623</v>
      </c>
      <c r="I1012" s="105">
        <v>0</v>
      </c>
      <c r="J1012" s="116">
        <v>2422</v>
      </c>
      <c r="K1012" s="116">
        <v>6527.6</v>
      </c>
      <c r="L1012" s="116">
        <v>316.64</v>
      </c>
      <c r="M1012" s="116">
        <v>84.39</v>
      </c>
      <c r="N1012" s="116">
        <v>3.8</v>
      </c>
      <c r="O1012" s="116">
        <v>0</v>
      </c>
      <c r="P1012" s="117">
        <f t="shared" si="34"/>
        <v>1.9</v>
      </c>
    </row>
    <row r="1013" ht="14.5" spans="1:16">
      <c r="A1013" s="104">
        <v>202205</v>
      </c>
      <c r="B1013" s="120" t="s">
        <v>365</v>
      </c>
      <c r="C1013" s="105" t="s">
        <v>619</v>
      </c>
      <c r="D1013" s="105" t="s">
        <v>587</v>
      </c>
      <c r="E1013" s="105" t="s">
        <v>810</v>
      </c>
      <c r="F1013" s="105" t="s">
        <v>686</v>
      </c>
      <c r="G1013" s="106" t="s">
        <v>811</v>
      </c>
      <c r="H1013" s="105" t="s">
        <v>623</v>
      </c>
      <c r="I1013" s="105" t="s">
        <v>591</v>
      </c>
      <c r="J1013" s="116">
        <v>2120</v>
      </c>
      <c r="K1013" s="116">
        <v>6853.87</v>
      </c>
      <c r="L1013" s="116">
        <v>316.64</v>
      </c>
      <c r="M1013" s="116">
        <v>84.39</v>
      </c>
      <c r="N1013" s="116">
        <v>3.8</v>
      </c>
      <c r="O1013" s="116">
        <v>0</v>
      </c>
      <c r="P1013" s="117">
        <f t="shared" si="34"/>
        <v>1.9</v>
      </c>
    </row>
    <row r="1014" ht="14.5" spans="1:16">
      <c r="A1014" s="104">
        <v>202205</v>
      </c>
      <c r="B1014" s="120" t="s">
        <v>364</v>
      </c>
      <c r="C1014" s="105" t="s">
        <v>570</v>
      </c>
      <c r="D1014" s="105" t="s">
        <v>587</v>
      </c>
      <c r="E1014" s="105" t="s">
        <v>812</v>
      </c>
      <c r="F1014" s="105" t="s">
        <v>758</v>
      </c>
      <c r="G1014" s="106">
        <v>44046</v>
      </c>
      <c r="H1014" s="105">
        <v>0</v>
      </c>
      <c r="I1014" s="105" t="s">
        <v>591</v>
      </c>
      <c r="J1014" s="116">
        <v>2138</v>
      </c>
      <c r="K1014" s="116">
        <v>5612.81</v>
      </c>
      <c r="L1014" s="116">
        <v>316.64</v>
      </c>
      <c r="M1014" s="116">
        <v>84.39</v>
      </c>
      <c r="N1014" s="116">
        <v>3.8</v>
      </c>
      <c r="O1014" s="116">
        <v>0</v>
      </c>
      <c r="P1014" s="117">
        <f t="shared" si="34"/>
        <v>1.9</v>
      </c>
    </row>
    <row r="1015" ht="14.5" spans="1:16">
      <c r="A1015" s="104">
        <v>202205</v>
      </c>
      <c r="B1015" s="120" t="s">
        <v>300</v>
      </c>
      <c r="C1015" s="105" t="s">
        <v>570</v>
      </c>
      <c r="D1015" s="105" t="s">
        <v>587</v>
      </c>
      <c r="E1015" s="105" t="s">
        <v>813</v>
      </c>
      <c r="F1015" s="105" t="s">
        <v>753</v>
      </c>
      <c r="G1015" s="106" t="s">
        <v>814</v>
      </c>
      <c r="H1015" s="105">
        <v>0</v>
      </c>
      <c r="I1015" s="105" t="s">
        <v>591</v>
      </c>
      <c r="J1015" s="116">
        <v>2723</v>
      </c>
      <c r="K1015" s="116">
        <v>6566.9</v>
      </c>
      <c r="L1015" s="116">
        <v>316.64</v>
      </c>
      <c r="M1015" s="116">
        <v>84.39</v>
      </c>
      <c r="N1015" s="116">
        <v>3.8</v>
      </c>
      <c r="O1015" s="116">
        <v>0</v>
      </c>
      <c r="P1015" s="117">
        <f t="shared" si="34"/>
        <v>1.9</v>
      </c>
    </row>
    <row r="1016" ht="14.5" spans="1:16">
      <c r="A1016" s="104">
        <v>202205</v>
      </c>
      <c r="B1016" s="120" t="s">
        <v>371</v>
      </c>
      <c r="C1016" s="105" t="s">
        <v>592</v>
      </c>
      <c r="D1016" s="105" t="s">
        <v>587</v>
      </c>
      <c r="E1016" s="105" t="s">
        <v>815</v>
      </c>
      <c r="F1016" s="105" t="s">
        <v>816</v>
      </c>
      <c r="G1016" s="106" t="s">
        <v>817</v>
      </c>
      <c r="H1016" s="105">
        <v>0</v>
      </c>
      <c r="I1016" s="105">
        <v>0</v>
      </c>
      <c r="J1016" s="116">
        <v>4640</v>
      </c>
      <c r="K1016" s="116">
        <v>11319</v>
      </c>
      <c r="L1016" s="116">
        <v>316.64</v>
      </c>
      <c r="M1016" s="116">
        <v>84.39</v>
      </c>
      <c r="N1016" s="116">
        <v>3.8</v>
      </c>
      <c r="O1016" s="116">
        <v>500</v>
      </c>
      <c r="P1016" s="117">
        <f t="shared" si="34"/>
        <v>1.9</v>
      </c>
    </row>
    <row r="1017" ht="14.5" spans="1:16">
      <c r="A1017" s="104">
        <v>202205</v>
      </c>
      <c r="B1017" s="120" t="s">
        <v>241</v>
      </c>
      <c r="C1017" s="105" t="s">
        <v>570</v>
      </c>
      <c r="D1017" s="105" t="s">
        <v>587</v>
      </c>
      <c r="E1017" s="105" t="s">
        <v>818</v>
      </c>
      <c r="F1017" s="105" t="s">
        <v>819</v>
      </c>
      <c r="G1017" s="106" t="s">
        <v>817</v>
      </c>
      <c r="H1017" s="105">
        <v>0</v>
      </c>
      <c r="I1017" s="105" t="s">
        <v>591</v>
      </c>
      <c r="J1017" s="116">
        <v>3668</v>
      </c>
      <c r="K1017" s="116">
        <v>9305.93</v>
      </c>
      <c r="L1017" s="116">
        <v>298.08</v>
      </c>
      <c r="M1017" s="116">
        <v>74.52</v>
      </c>
      <c r="N1017" s="116">
        <v>14.9</v>
      </c>
      <c r="O1017" s="116">
        <v>0</v>
      </c>
      <c r="P1017" s="117">
        <f t="shared" si="34"/>
        <v>1.9</v>
      </c>
    </row>
    <row r="1018" ht="14.5" spans="1:16">
      <c r="A1018" s="104">
        <v>202205</v>
      </c>
      <c r="B1018" s="120" t="s">
        <v>820</v>
      </c>
      <c r="C1018" s="105" t="s">
        <v>570</v>
      </c>
      <c r="D1018" s="105" t="s">
        <v>587</v>
      </c>
      <c r="E1018" s="105" t="s">
        <v>821</v>
      </c>
      <c r="F1018" s="105" t="s">
        <v>758</v>
      </c>
      <c r="G1018" s="106" t="s">
        <v>822</v>
      </c>
      <c r="H1018" s="105">
        <v>0</v>
      </c>
      <c r="I1018" s="105" t="s">
        <v>591</v>
      </c>
      <c r="J1018" s="116">
        <v>2138</v>
      </c>
      <c r="K1018" s="116">
        <v>5222.65</v>
      </c>
      <c r="L1018" s="116">
        <v>316.64</v>
      </c>
      <c r="M1018" s="116">
        <v>84.39</v>
      </c>
      <c r="N1018" s="116">
        <v>3.8</v>
      </c>
      <c r="O1018" s="116">
        <v>0</v>
      </c>
      <c r="P1018" s="117">
        <f t="shared" si="34"/>
        <v>1.9</v>
      </c>
    </row>
    <row r="1019" ht="14.5" spans="1:16">
      <c r="A1019" s="104">
        <v>202205</v>
      </c>
      <c r="B1019" s="120" t="s">
        <v>229</v>
      </c>
      <c r="C1019" s="105" t="s">
        <v>570</v>
      </c>
      <c r="D1019" s="105" t="s">
        <v>587</v>
      </c>
      <c r="E1019" s="105" t="s">
        <v>823</v>
      </c>
      <c r="F1019" s="105" t="s">
        <v>753</v>
      </c>
      <c r="G1019" s="106" t="s">
        <v>824</v>
      </c>
      <c r="H1019" s="105">
        <v>0</v>
      </c>
      <c r="I1019" s="105" t="s">
        <v>591</v>
      </c>
      <c r="J1019" s="116">
        <v>1913</v>
      </c>
      <c r="K1019" s="116">
        <v>4881.41</v>
      </c>
      <c r="L1019" s="116">
        <v>316.64</v>
      </c>
      <c r="M1019" s="116">
        <v>84.39</v>
      </c>
      <c r="N1019" s="116">
        <v>3.8</v>
      </c>
      <c r="O1019" s="116">
        <v>0</v>
      </c>
      <c r="P1019" s="117">
        <f t="shared" si="34"/>
        <v>1.9</v>
      </c>
    </row>
    <row r="1020" ht="14.5" spans="1:16">
      <c r="A1020" s="104">
        <v>202205</v>
      </c>
      <c r="B1020" s="120" t="s">
        <v>438</v>
      </c>
      <c r="C1020" s="105" t="s">
        <v>570</v>
      </c>
      <c r="D1020" s="105" t="s">
        <v>587</v>
      </c>
      <c r="E1020" s="105" t="s">
        <v>825</v>
      </c>
      <c r="F1020" s="105" t="s">
        <v>804</v>
      </c>
      <c r="G1020" s="106" t="s">
        <v>824</v>
      </c>
      <c r="H1020" s="105">
        <v>0</v>
      </c>
      <c r="I1020" s="105" t="s">
        <v>591</v>
      </c>
      <c r="J1020" s="116">
        <v>4748</v>
      </c>
      <c r="K1020" s="116">
        <v>11682.34</v>
      </c>
      <c r="L1020" s="116">
        <v>340</v>
      </c>
      <c r="M1020" s="116">
        <v>106.25</v>
      </c>
      <c r="N1020" s="116">
        <v>21.25</v>
      </c>
      <c r="O1020" s="116">
        <v>500</v>
      </c>
      <c r="P1020" s="117">
        <f t="shared" si="34"/>
        <v>1.9</v>
      </c>
    </row>
    <row r="1021" ht="14.5" spans="1:16">
      <c r="A1021" s="104">
        <v>202205</v>
      </c>
      <c r="B1021" s="120" t="s">
        <v>276</v>
      </c>
      <c r="C1021" s="105" t="s">
        <v>625</v>
      </c>
      <c r="D1021" s="105" t="s">
        <v>587</v>
      </c>
      <c r="E1021" s="105" t="s">
        <v>826</v>
      </c>
      <c r="F1021" s="105" t="s">
        <v>827</v>
      </c>
      <c r="G1021" s="106" t="s">
        <v>824</v>
      </c>
      <c r="H1021" s="105">
        <v>0</v>
      </c>
      <c r="I1021" s="105" t="s">
        <v>591</v>
      </c>
      <c r="J1021" s="116">
        <v>3212</v>
      </c>
      <c r="K1021" s="116">
        <v>8384.29</v>
      </c>
      <c r="L1021" s="116">
        <v>316.64</v>
      </c>
      <c r="M1021" s="116">
        <v>84.39</v>
      </c>
      <c r="N1021" s="116">
        <v>3.8</v>
      </c>
      <c r="O1021" s="116">
        <v>0</v>
      </c>
      <c r="P1021" s="117">
        <f t="shared" si="34"/>
        <v>1.9</v>
      </c>
    </row>
    <row r="1022" ht="14.5" spans="1:16">
      <c r="A1022" s="104">
        <v>202205</v>
      </c>
      <c r="B1022" s="120" t="s">
        <v>243</v>
      </c>
      <c r="C1022" s="105" t="s">
        <v>592</v>
      </c>
      <c r="D1022" s="105" t="s">
        <v>587</v>
      </c>
      <c r="E1022" s="105" t="s">
        <v>828</v>
      </c>
      <c r="F1022" s="105" t="s">
        <v>597</v>
      </c>
      <c r="G1022" s="106" t="s">
        <v>829</v>
      </c>
      <c r="H1022" s="105">
        <v>0</v>
      </c>
      <c r="I1022" s="105" t="s">
        <v>591</v>
      </c>
      <c r="J1022" s="116">
        <v>1900</v>
      </c>
      <c r="K1022" s="116">
        <v>4756.7</v>
      </c>
      <c r="L1022" s="116">
        <v>316.64</v>
      </c>
      <c r="M1022" s="116">
        <v>84.39</v>
      </c>
      <c r="N1022" s="116">
        <v>3.8</v>
      </c>
      <c r="O1022" s="116">
        <v>0</v>
      </c>
      <c r="P1022" s="117">
        <f t="shared" si="34"/>
        <v>1.9</v>
      </c>
    </row>
    <row r="1023" ht="14.5" spans="1:16">
      <c r="A1023" s="104">
        <v>202205</v>
      </c>
      <c r="B1023" s="120" t="s">
        <v>268</v>
      </c>
      <c r="C1023" s="105" t="s">
        <v>619</v>
      </c>
      <c r="D1023" s="105" t="s">
        <v>587</v>
      </c>
      <c r="E1023" s="105" t="s">
        <v>830</v>
      </c>
      <c r="F1023" s="105" t="s">
        <v>686</v>
      </c>
      <c r="G1023" s="106" t="s">
        <v>831</v>
      </c>
      <c r="H1023" s="105" t="s">
        <v>623</v>
      </c>
      <c r="I1023" s="105" t="s">
        <v>591</v>
      </c>
      <c r="J1023" s="116">
        <v>2120</v>
      </c>
      <c r="K1023" s="116">
        <v>6371.2</v>
      </c>
      <c r="L1023" s="116">
        <v>316.64</v>
      </c>
      <c r="M1023" s="116">
        <v>84.39</v>
      </c>
      <c r="N1023" s="116">
        <v>3.8</v>
      </c>
      <c r="O1023" s="116">
        <v>0</v>
      </c>
      <c r="P1023" s="117">
        <f t="shared" si="34"/>
        <v>1.9</v>
      </c>
    </row>
    <row r="1024" ht="14.5" spans="1:16">
      <c r="A1024" s="104">
        <v>202205</v>
      </c>
      <c r="B1024" s="120" t="s">
        <v>356</v>
      </c>
      <c r="C1024" s="105" t="s">
        <v>592</v>
      </c>
      <c r="D1024" s="105" t="s">
        <v>587</v>
      </c>
      <c r="E1024" s="105" t="s">
        <v>832</v>
      </c>
      <c r="F1024" s="105" t="s">
        <v>833</v>
      </c>
      <c r="G1024" s="106" t="s">
        <v>834</v>
      </c>
      <c r="H1024" s="105">
        <v>0</v>
      </c>
      <c r="I1024" s="105">
        <v>0</v>
      </c>
      <c r="J1024" s="116">
        <v>1940</v>
      </c>
      <c r="K1024" s="116">
        <v>5147.9</v>
      </c>
      <c r="L1024" s="116">
        <v>316.64</v>
      </c>
      <c r="M1024" s="116">
        <v>84.39</v>
      </c>
      <c r="N1024" s="116">
        <v>3.8</v>
      </c>
      <c r="O1024" s="116">
        <v>250</v>
      </c>
      <c r="P1024" s="117">
        <f t="shared" si="34"/>
        <v>1.9</v>
      </c>
    </row>
    <row r="1025" ht="14.5" spans="1:16">
      <c r="A1025" s="104">
        <v>202205</v>
      </c>
      <c r="B1025" s="120" t="s">
        <v>306</v>
      </c>
      <c r="C1025" s="105" t="s">
        <v>570</v>
      </c>
      <c r="D1025" s="105" t="s">
        <v>576</v>
      </c>
      <c r="E1025" s="105" t="s">
        <v>835</v>
      </c>
      <c r="F1025" s="105" t="s">
        <v>836</v>
      </c>
      <c r="G1025" s="106" t="s">
        <v>834</v>
      </c>
      <c r="H1025" s="105">
        <v>0</v>
      </c>
      <c r="I1025" s="105" t="s">
        <v>591</v>
      </c>
      <c r="J1025" s="116">
        <v>3210</v>
      </c>
      <c r="K1025" s="116">
        <v>8459.5</v>
      </c>
      <c r="L1025" s="116">
        <v>316.64</v>
      </c>
      <c r="M1025" s="116">
        <v>84.39</v>
      </c>
      <c r="N1025" s="116">
        <v>3.8</v>
      </c>
      <c r="O1025" s="116">
        <v>0</v>
      </c>
      <c r="P1025" s="117">
        <f t="shared" si="34"/>
        <v>1.9</v>
      </c>
    </row>
    <row r="1026" ht="14.5" spans="1:16">
      <c r="A1026" s="104">
        <v>202205</v>
      </c>
      <c r="B1026" s="120" t="s">
        <v>206</v>
      </c>
      <c r="C1026" s="105" t="s">
        <v>619</v>
      </c>
      <c r="D1026" s="105" t="s">
        <v>587</v>
      </c>
      <c r="E1026" s="105" t="s">
        <v>837</v>
      </c>
      <c r="F1026" s="105" t="s">
        <v>686</v>
      </c>
      <c r="G1026" s="106" t="s">
        <v>834</v>
      </c>
      <c r="H1026" s="105" t="s">
        <v>623</v>
      </c>
      <c r="I1026" s="105" t="s">
        <v>591</v>
      </c>
      <c r="J1026" s="116">
        <v>2120</v>
      </c>
      <c r="K1026" s="116">
        <v>6017.33</v>
      </c>
      <c r="L1026" s="116">
        <v>316.64</v>
      </c>
      <c r="M1026" s="116">
        <v>84.39</v>
      </c>
      <c r="N1026" s="116">
        <v>3.8</v>
      </c>
      <c r="O1026" s="116">
        <v>0</v>
      </c>
      <c r="P1026" s="117">
        <f t="shared" si="34"/>
        <v>1.9</v>
      </c>
    </row>
    <row r="1027" ht="14.5" spans="1:16">
      <c r="A1027" s="104">
        <v>202205</v>
      </c>
      <c r="B1027" s="120" t="s">
        <v>838</v>
      </c>
      <c r="C1027" s="105" t="s">
        <v>570</v>
      </c>
      <c r="D1027" s="105" t="s">
        <v>764</v>
      </c>
      <c r="E1027" s="105" t="s">
        <v>839</v>
      </c>
      <c r="F1027" s="105" t="s">
        <v>792</v>
      </c>
      <c r="G1027" s="106" t="s">
        <v>840</v>
      </c>
      <c r="H1027" s="105">
        <v>0</v>
      </c>
      <c r="I1027" s="105" t="s">
        <v>591</v>
      </c>
      <c r="J1027" s="116">
        <v>3840</v>
      </c>
      <c r="K1027" s="116">
        <v>9230</v>
      </c>
      <c r="L1027" s="116">
        <v>316.64</v>
      </c>
      <c r="M1027" s="116">
        <v>84.39</v>
      </c>
      <c r="N1027" s="116">
        <v>3.8</v>
      </c>
      <c r="O1027" s="116">
        <v>0</v>
      </c>
      <c r="P1027" s="117">
        <f t="shared" si="34"/>
        <v>1.9</v>
      </c>
    </row>
    <row r="1028" ht="14.5" spans="1:16">
      <c r="A1028" s="104">
        <v>202205</v>
      </c>
      <c r="B1028" s="120" t="s">
        <v>218</v>
      </c>
      <c r="C1028" s="105" t="s">
        <v>841</v>
      </c>
      <c r="D1028" s="105" t="s">
        <v>764</v>
      </c>
      <c r="E1028" s="105" t="s">
        <v>842</v>
      </c>
      <c r="F1028" s="105" t="s">
        <v>843</v>
      </c>
      <c r="G1028" s="106" t="s">
        <v>840</v>
      </c>
      <c r="H1028" s="105">
        <v>0</v>
      </c>
      <c r="I1028" s="105" t="s">
        <v>591</v>
      </c>
      <c r="J1028" s="116">
        <v>7600</v>
      </c>
      <c r="K1028" s="116">
        <v>13988</v>
      </c>
      <c r="L1028" s="116">
        <v>316.64</v>
      </c>
      <c r="M1028" s="116">
        <v>84.39</v>
      </c>
      <c r="N1028" s="116">
        <v>3.8</v>
      </c>
      <c r="O1028" s="116">
        <v>2250</v>
      </c>
      <c r="P1028" s="117">
        <f t="shared" si="34"/>
        <v>1.9</v>
      </c>
    </row>
    <row r="1029" ht="14.5" spans="1:16">
      <c r="A1029" s="104">
        <v>202205</v>
      </c>
      <c r="B1029" s="120" t="s">
        <v>844</v>
      </c>
      <c r="C1029" s="105" t="s">
        <v>570</v>
      </c>
      <c r="D1029" s="105" t="s">
        <v>576</v>
      </c>
      <c r="E1029" s="105" t="s">
        <v>845</v>
      </c>
      <c r="F1029" s="105" t="s">
        <v>846</v>
      </c>
      <c r="G1029" s="106" t="s">
        <v>847</v>
      </c>
      <c r="H1029" s="105">
        <v>0</v>
      </c>
      <c r="I1029" s="105" t="s">
        <v>591</v>
      </c>
      <c r="J1029" s="116">
        <v>3112</v>
      </c>
      <c r="K1029" s="116">
        <v>7550</v>
      </c>
      <c r="L1029" s="116">
        <v>316.64</v>
      </c>
      <c r="M1029" s="116">
        <v>84.39</v>
      </c>
      <c r="N1029" s="116">
        <v>3.8</v>
      </c>
      <c r="O1029" s="116">
        <v>750</v>
      </c>
      <c r="P1029" s="117">
        <f t="shared" si="34"/>
        <v>1.9</v>
      </c>
    </row>
    <row r="1030" ht="14.5" spans="1:16">
      <c r="A1030" s="104">
        <v>202205</v>
      </c>
      <c r="B1030" s="120" t="s">
        <v>440</v>
      </c>
      <c r="C1030" s="105" t="s">
        <v>570</v>
      </c>
      <c r="D1030" s="105" t="s">
        <v>587</v>
      </c>
      <c r="E1030" s="105" t="s">
        <v>848</v>
      </c>
      <c r="F1030" s="105" t="s">
        <v>694</v>
      </c>
      <c r="G1030" s="106" t="s">
        <v>849</v>
      </c>
      <c r="H1030" s="105">
        <v>0</v>
      </c>
      <c r="I1030" s="105" t="s">
        <v>591</v>
      </c>
      <c r="J1030" s="116">
        <v>2400</v>
      </c>
      <c r="K1030" s="116">
        <v>6503.39</v>
      </c>
      <c r="L1030" s="116">
        <v>298.08</v>
      </c>
      <c r="M1030" s="116">
        <v>74.52</v>
      </c>
      <c r="N1030" s="116">
        <v>14.9</v>
      </c>
      <c r="O1030" s="116">
        <v>0</v>
      </c>
      <c r="P1030" s="117">
        <f t="shared" si="34"/>
        <v>1.9</v>
      </c>
    </row>
    <row r="1031" ht="14.5" spans="1:16">
      <c r="A1031" s="104">
        <v>202205</v>
      </c>
      <c r="B1031" s="120" t="s">
        <v>394</v>
      </c>
      <c r="C1031" s="105" t="s">
        <v>625</v>
      </c>
      <c r="D1031" s="105" t="s">
        <v>587</v>
      </c>
      <c r="E1031" s="105" t="s">
        <v>850</v>
      </c>
      <c r="F1031" s="105" t="s">
        <v>851</v>
      </c>
      <c r="G1031" s="106" t="s">
        <v>852</v>
      </c>
      <c r="H1031" s="105">
        <v>0</v>
      </c>
      <c r="I1031" s="105" t="s">
        <v>591</v>
      </c>
      <c r="J1031" s="116">
        <v>1900</v>
      </c>
      <c r="K1031" s="116">
        <v>5017.4</v>
      </c>
      <c r="L1031" s="116">
        <v>316.64</v>
      </c>
      <c r="M1031" s="116">
        <v>84.39</v>
      </c>
      <c r="N1031" s="116">
        <v>3.8</v>
      </c>
      <c r="O1031" s="116">
        <v>0</v>
      </c>
      <c r="P1031" s="117">
        <f t="shared" si="34"/>
        <v>1.9</v>
      </c>
    </row>
    <row r="1032" ht="14.5" spans="1:16">
      <c r="A1032" s="104">
        <v>202205</v>
      </c>
      <c r="B1032" s="120" t="s">
        <v>233</v>
      </c>
      <c r="C1032" s="105" t="s">
        <v>625</v>
      </c>
      <c r="D1032" s="105" t="s">
        <v>587</v>
      </c>
      <c r="E1032" s="105" t="s">
        <v>853</v>
      </c>
      <c r="F1032" s="105" t="s">
        <v>827</v>
      </c>
      <c r="G1032" s="106" t="s">
        <v>854</v>
      </c>
      <c r="H1032" s="105">
        <v>0</v>
      </c>
      <c r="I1032" s="105" t="s">
        <v>591</v>
      </c>
      <c r="J1032" s="116">
        <v>3800</v>
      </c>
      <c r="K1032" s="116">
        <v>9960</v>
      </c>
      <c r="L1032" s="116">
        <v>316.64</v>
      </c>
      <c r="M1032" s="116">
        <v>84.39</v>
      </c>
      <c r="N1032" s="116">
        <v>3.8</v>
      </c>
      <c r="O1032" s="116">
        <v>0</v>
      </c>
      <c r="P1032" s="117">
        <f t="shared" si="34"/>
        <v>1.9</v>
      </c>
    </row>
    <row r="1033" ht="14.5" spans="1:16">
      <c r="A1033" s="104">
        <v>202205</v>
      </c>
      <c r="B1033" s="120" t="s">
        <v>439</v>
      </c>
      <c r="C1033" s="105" t="s">
        <v>619</v>
      </c>
      <c r="D1033" s="105" t="s">
        <v>587</v>
      </c>
      <c r="E1033" s="105" t="s">
        <v>855</v>
      </c>
      <c r="F1033" s="105" t="s">
        <v>856</v>
      </c>
      <c r="G1033" s="106" t="s">
        <v>857</v>
      </c>
      <c r="H1033" s="105">
        <v>0</v>
      </c>
      <c r="I1033" s="105" t="s">
        <v>591</v>
      </c>
      <c r="J1033" s="116">
        <v>1900</v>
      </c>
      <c r="K1033" s="116">
        <v>5084.33</v>
      </c>
      <c r="L1033" s="116">
        <v>316.64</v>
      </c>
      <c r="M1033" s="116">
        <v>84.39</v>
      </c>
      <c r="N1033" s="116">
        <v>3.8</v>
      </c>
      <c r="O1033" s="116">
        <v>0</v>
      </c>
      <c r="P1033" s="117">
        <f t="shared" si="34"/>
        <v>1.9</v>
      </c>
    </row>
    <row r="1034" ht="14.5" spans="1:16">
      <c r="A1034" s="104">
        <v>202205</v>
      </c>
      <c r="B1034" s="120" t="s">
        <v>404</v>
      </c>
      <c r="C1034" s="105" t="s">
        <v>570</v>
      </c>
      <c r="D1034" s="105" t="s">
        <v>587</v>
      </c>
      <c r="E1034" s="105" t="s">
        <v>858</v>
      </c>
      <c r="F1034" s="105" t="s">
        <v>859</v>
      </c>
      <c r="G1034" s="106" t="s">
        <v>860</v>
      </c>
      <c r="H1034" s="105">
        <v>0</v>
      </c>
      <c r="I1034" s="105" t="s">
        <v>591</v>
      </c>
      <c r="J1034" s="116">
        <v>3128</v>
      </c>
      <c r="K1034" s="116">
        <v>8166.28</v>
      </c>
      <c r="L1034" s="116">
        <v>298.08</v>
      </c>
      <c r="M1034" s="116">
        <v>74.52</v>
      </c>
      <c r="N1034" s="116">
        <v>14.9</v>
      </c>
      <c r="O1034" s="116">
        <v>0</v>
      </c>
      <c r="P1034" s="117">
        <f t="shared" si="34"/>
        <v>1.9</v>
      </c>
    </row>
    <row r="1035" ht="14.5" spans="1:16">
      <c r="A1035" s="104">
        <v>202205</v>
      </c>
      <c r="B1035" s="120" t="s">
        <v>446</v>
      </c>
      <c r="C1035" s="105" t="s">
        <v>575</v>
      </c>
      <c r="D1035" s="105" t="s">
        <v>587</v>
      </c>
      <c r="E1035" s="105" t="s">
        <v>861</v>
      </c>
      <c r="F1035" s="105" t="s">
        <v>862</v>
      </c>
      <c r="G1035" s="106" t="s">
        <v>860</v>
      </c>
      <c r="H1035" s="105">
        <v>0</v>
      </c>
      <c r="I1035" s="105" t="s">
        <v>591</v>
      </c>
      <c r="J1035" s="116">
        <v>2760</v>
      </c>
      <c r="K1035" s="116">
        <v>8573.96</v>
      </c>
      <c r="L1035" s="116">
        <v>316.64</v>
      </c>
      <c r="M1035" s="116">
        <v>84.39</v>
      </c>
      <c r="N1035" s="116">
        <v>3.8</v>
      </c>
      <c r="O1035" s="116">
        <v>0</v>
      </c>
      <c r="P1035" s="117">
        <f t="shared" si="34"/>
        <v>1.9</v>
      </c>
    </row>
    <row r="1036" ht="14.5" spans="1:16">
      <c r="A1036" s="104">
        <v>202205</v>
      </c>
      <c r="B1036" s="120" t="s">
        <v>406</v>
      </c>
      <c r="C1036" s="105" t="s">
        <v>619</v>
      </c>
      <c r="D1036" s="105" t="s">
        <v>587</v>
      </c>
      <c r="E1036" s="105" t="s">
        <v>863</v>
      </c>
      <c r="F1036" s="105" t="s">
        <v>864</v>
      </c>
      <c r="G1036" s="106" t="s">
        <v>865</v>
      </c>
      <c r="H1036" s="105">
        <v>0</v>
      </c>
      <c r="I1036" s="105" t="s">
        <v>591</v>
      </c>
      <c r="J1036" s="116">
        <v>1900</v>
      </c>
      <c r="K1036" s="116">
        <v>3952.6</v>
      </c>
      <c r="L1036" s="116">
        <v>316.64</v>
      </c>
      <c r="M1036" s="116">
        <v>84.39</v>
      </c>
      <c r="N1036" s="116">
        <v>3.8</v>
      </c>
      <c r="O1036" s="116">
        <v>0</v>
      </c>
      <c r="P1036" s="117">
        <f t="shared" si="34"/>
        <v>1.9</v>
      </c>
    </row>
    <row r="1037" ht="14.5" spans="1:16">
      <c r="A1037" s="104">
        <v>202205</v>
      </c>
      <c r="B1037" s="120" t="s">
        <v>368</v>
      </c>
      <c r="C1037" s="105" t="s">
        <v>866</v>
      </c>
      <c r="D1037" s="105" t="s">
        <v>576</v>
      </c>
      <c r="E1037" s="105" t="s">
        <v>867</v>
      </c>
      <c r="F1037" s="105" t="s">
        <v>868</v>
      </c>
      <c r="G1037" s="106" t="s">
        <v>869</v>
      </c>
      <c r="H1037" s="105">
        <v>0</v>
      </c>
      <c r="I1037" s="105" t="s">
        <v>591</v>
      </c>
      <c r="J1037" s="116">
        <v>3850</v>
      </c>
      <c r="K1037" s="116">
        <v>9070.5</v>
      </c>
      <c r="L1037" s="116">
        <v>316.64</v>
      </c>
      <c r="M1037" s="116">
        <v>84.39</v>
      </c>
      <c r="N1037" s="116">
        <v>3.8</v>
      </c>
      <c r="O1037" s="116">
        <v>86</v>
      </c>
      <c r="P1037" s="117">
        <f t="shared" si="34"/>
        <v>1.9</v>
      </c>
    </row>
    <row r="1038" ht="14.5" spans="1:16">
      <c r="A1038" s="104">
        <v>202205</v>
      </c>
      <c r="B1038" s="120" t="s">
        <v>287</v>
      </c>
      <c r="C1038" s="105" t="s">
        <v>592</v>
      </c>
      <c r="D1038" s="105" t="s">
        <v>587</v>
      </c>
      <c r="E1038" s="105" t="s">
        <v>870</v>
      </c>
      <c r="F1038" s="105" t="s">
        <v>761</v>
      </c>
      <c r="G1038" s="106" t="s">
        <v>871</v>
      </c>
      <c r="H1038" s="105">
        <v>0</v>
      </c>
      <c r="I1038" s="105" t="s">
        <v>591</v>
      </c>
      <c r="J1038" s="116">
        <v>2090</v>
      </c>
      <c r="K1038" s="116">
        <v>2919.57</v>
      </c>
      <c r="L1038" s="116">
        <v>316.64</v>
      </c>
      <c r="M1038" s="116">
        <v>84.39</v>
      </c>
      <c r="N1038" s="116">
        <v>3.8</v>
      </c>
      <c r="O1038" s="116">
        <v>0</v>
      </c>
      <c r="P1038" s="117">
        <f t="shared" si="34"/>
        <v>1.9</v>
      </c>
    </row>
    <row r="1039" ht="14.5" spans="1:16">
      <c r="A1039" s="104">
        <v>202205</v>
      </c>
      <c r="B1039" s="120" t="s">
        <v>328</v>
      </c>
      <c r="C1039" s="105" t="s">
        <v>570</v>
      </c>
      <c r="D1039" s="105" t="s">
        <v>587</v>
      </c>
      <c r="E1039" s="105" t="s">
        <v>872</v>
      </c>
      <c r="F1039" s="105" t="s">
        <v>652</v>
      </c>
      <c r="G1039" s="106" t="s">
        <v>873</v>
      </c>
      <c r="H1039" s="105">
        <v>0</v>
      </c>
      <c r="I1039" s="105" t="s">
        <v>591</v>
      </c>
      <c r="J1039" s="116">
        <v>3128</v>
      </c>
      <c r="K1039" s="116">
        <v>8124.14</v>
      </c>
      <c r="L1039" s="116">
        <v>0</v>
      </c>
      <c r="M1039" s="116">
        <v>0</v>
      </c>
      <c r="N1039" s="116">
        <v>0</v>
      </c>
      <c r="O1039" s="116">
        <v>0</v>
      </c>
      <c r="P1039" s="117">
        <v>0</v>
      </c>
    </row>
    <row r="1040" ht="14.5" spans="1:16">
      <c r="A1040" s="104">
        <v>202205</v>
      </c>
      <c r="B1040" s="120" t="s">
        <v>374</v>
      </c>
      <c r="C1040" s="105" t="s">
        <v>570</v>
      </c>
      <c r="D1040" s="105" t="s">
        <v>587</v>
      </c>
      <c r="E1040" s="105" t="s">
        <v>874</v>
      </c>
      <c r="F1040" s="105" t="s">
        <v>875</v>
      </c>
      <c r="G1040" s="106" t="s">
        <v>871</v>
      </c>
      <c r="H1040" s="105">
        <v>0</v>
      </c>
      <c r="I1040" s="105" t="s">
        <v>591</v>
      </c>
      <c r="J1040" s="116">
        <v>2332</v>
      </c>
      <c r="K1040" s="116">
        <v>6464.74</v>
      </c>
      <c r="L1040" s="116">
        <v>316.64</v>
      </c>
      <c r="M1040" s="116">
        <v>84.39</v>
      </c>
      <c r="N1040" s="116">
        <v>3.8</v>
      </c>
      <c r="O1040" s="116">
        <v>0</v>
      </c>
      <c r="P1040" s="117">
        <f>1900*0.1%</f>
        <v>1.9</v>
      </c>
    </row>
    <row r="1041" ht="14.5" spans="1:16">
      <c r="A1041" s="104">
        <v>202205</v>
      </c>
      <c r="B1041" s="120" t="s">
        <v>417</v>
      </c>
      <c r="C1041" s="105" t="s">
        <v>625</v>
      </c>
      <c r="D1041" s="105" t="s">
        <v>587</v>
      </c>
      <c r="E1041" s="105" t="s">
        <v>876</v>
      </c>
      <c r="F1041" s="105" t="s">
        <v>675</v>
      </c>
      <c r="G1041" s="106" t="s">
        <v>877</v>
      </c>
      <c r="H1041" s="105">
        <v>0</v>
      </c>
      <c r="I1041" s="105" t="s">
        <v>591</v>
      </c>
      <c r="J1041" s="116">
        <v>2312</v>
      </c>
      <c r="K1041" s="116">
        <v>6451.92</v>
      </c>
      <c r="L1041" s="116">
        <v>316.64</v>
      </c>
      <c r="M1041" s="116">
        <v>84.39</v>
      </c>
      <c r="N1041" s="116">
        <v>3.8</v>
      </c>
      <c r="O1041" s="116">
        <v>0</v>
      </c>
      <c r="P1041" s="117">
        <f>1900*0.1%</f>
        <v>1.9</v>
      </c>
    </row>
    <row r="1042" ht="14.5" spans="1:16">
      <c r="A1042" s="104">
        <v>202205</v>
      </c>
      <c r="B1042" s="120" t="s">
        <v>878</v>
      </c>
      <c r="C1042" s="105" t="s">
        <v>625</v>
      </c>
      <c r="D1042" s="105" t="s">
        <v>587</v>
      </c>
      <c r="E1042" s="105" t="s">
        <v>879</v>
      </c>
      <c r="F1042" s="105" t="s">
        <v>880</v>
      </c>
      <c r="G1042" s="106" t="s">
        <v>881</v>
      </c>
      <c r="H1042" s="105">
        <v>0</v>
      </c>
      <c r="I1042" s="105" t="s">
        <v>591</v>
      </c>
      <c r="J1042" s="116">
        <v>1958</v>
      </c>
      <c r="K1042" s="116">
        <v>5268.56</v>
      </c>
      <c r="L1042" s="116">
        <v>316.64</v>
      </c>
      <c r="M1042" s="116">
        <v>84.39</v>
      </c>
      <c r="N1042" s="116">
        <v>3.8</v>
      </c>
      <c r="O1042" s="116">
        <v>0</v>
      </c>
      <c r="P1042" s="117">
        <f>1900*0.1%</f>
        <v>1.9</v>
      </c>
    </row>
    <row r="1043" ht="14.5" spans="1:16">
      <c r="A1043" s="104">
        <v>202205</v>
      </c>
      <c r="B1043" s="120" t="s">
        <v>278</v>
      </c>
      <c r="C1043" s="105" t="s">
        <v>580</v>
      </c>
      <c r="D1043" s="105" t="s">
        <v>587</v>
      </c>
      <c r="E1043" s="105" t="s">
        <v>882</v>
      </c>
      <c r="F1043" s="105" t="s">
        <v>698</v>
      </c>
      <c r="G1043" s="106" t="s">
        <v>881</v>
      </c>
      <c r="H1043" s="105">
        <v>0</v>
      </c>
      <c r="I1043" s="105" t="s">
        <v>591</v>
      </c>
      <c r="J1043" s="116">
        <v>3471</v>
      </c>
      <c r="K1043" s="116">
        <v>15875.5</v>
      </c>
      <c r="L1043" s="116">
        <v>316.64</v>
      </c>
      <c r="M1043" s="116">
        <v>84.39</v>
      </c>
      <c r="N1043" s="116">
        <v>3.8</v>
      </c>
      <c r="O1043" s="116">
        <v>0</v>
      </c>
      <c r="P1043" s="117">
        <f>1900*0.1%</f>
        <v>1.9</v>
      </c>
    </row>
    <row r="1044" ht="14.5" spans="1:16">
      <c r="A1044" s="104">
        <v>202205</v>
      </c>
      <c r="B1044" s="60" t="s">
        <v>201</v>
      </c>
      <c r="C1044" s="105" t="s">
        <v>575</v>
      </c>
      <c r="D1044" s="105" t="s">
        <v>764</v>
      </c>
      <c r="E1044" s="105" t="s">
        <v>883</v>
      </c>
      <c r="F1044" s="105" t="s">
        <v>884</v>
      </c>
      <c r="G1044" s="106">
        <v>44375</v>
      </c>
      <c r="H1044" s="105">
        <v>0</v>
      </c>
      <c r="I1044" s="105" t="s">
        <v>591</v>
      </c>
      <c r="J1044" s="116">
        <v>6250</v>
      </c>
      <c r="K1044" s="116">
        <v>26136</v>
      </c>
      <c r="L1044" s="116">
        <v>0</v>
      </c>
      <c r="M1044" s="116">
        <v>0</v>
      </c>
      <c r="N1044" s="116">
        <v>0</v>
      </c>
      <c r="O1044" s="116">
        <v>0</v>
      </c>
      <c r="P1044" s="117">
        <v>0</v>
      </c>
    </row>
    <row r="1045" ht="14.5" spans="1:16">
      <c r="A1045" s="104">
        <v>202205</v>
      </c>
      <c r="B1045" s="60" t="s">
        <v>888</v>
      </c>
      <c r="C1045" s="105" t="s">
        <v>619</v>
      </c>
      <c r="D1045" s="105" t="s">
        <v>587</v>
      </c>
      <c r="E1045" s="105" t="s">
        <v>889</v>
      </c>
      <c r="F1045" s="105" t="s">
        <v>890</v>
      </c>
      <c r="G1045" s="106" t="s">
        <v>891</v>
      </c>
      <c r="H1045" s="105" t="s">
        <v>623</v>
      </c>
      <c r="I1045" s="105" t="s">
        <v>892</v>
      </c>
      <c r="J1045" s="116">
        <v>1900</v>
      </c>
      <c r="K1045" s="116">
        <v>6564.03</v>
      </c>
      <c r="L1045" s="116">
        <v>0</v>
      </c>
      <c r="M1045" s="116">
        <v>0</v>
      </c>
      <c r="N1045" s="116">
        <v>0</v>
      </c>
      <c r="O1045" s="116">
        <v>0</v>
      </c>
      <c r="P1045" s="117">
        <v>0</v>
      </c>
    </row>
    <row r="1046" ht="14.5" spans="1:16">
      <c r="A1046" s="104">
        <v>202205</v>
      </c>
      <c r="B1046" s="60" t="s">
        <v>893</v>
      </c>
      <c r="C1046" s="105" t="s">
        <v>619</v>
      </c>
      <c r="D1046" s="105" t="s">
        <v>587</v>
      </c>
      <c r="E1046" s="105" t="s">
        <v>894</v>
      </c>
      <c r="F1046" s="105" t="s">
        <v>890</v>
      </c>
      <c r="G1046" s="106" t="s">
        <v>891</v>
      </c>
      <c r="H1046" s="105" t="s">
        <v>623</v>
      </c>
      <c r="I1046" s="105" t="s">
        <v>892</v>
      </c>
      <c r="J1046" s="116">
        <v>1900</v>
      </c>
      <c r="K1046" s="116">
        <v>6033.7</v>
      </c>
      <c r="L1046" s="116">
        <v>0</v>
      </c>
      <c r="M1046" s="116">
        <v>0</v>
      </c>
      <c r="N1046" s="116">
        <v>0</v>
      </c>
      <c r="O1046" s="116">
        <v>0</v>
      </c>
      <c r="P1046" s="117">
        <v>0</v>
      </c>
    </row>
    <row r="1047" ht="14.5" spans="1:16">
      <c r="A1047" s="104">
        <v>202205</v>
      </c>
      <c r="B1047" s="60" t="s">
        <v>897</v>
      </c>
      <c r="C1047" s="105" t="s">
        <v>619</v>
      </c>
      <c r="D1047" s="105" t="s">
        <v>587</v>
      </c>
      <c r="E1047" s="105" t="s">
        <v>898</v>
      </c>
      <c r="F1047" s="105" t="s">
        <v>890</v>
      </c>
      <c r="G1047" s="106" t="s">
        <v>891</v>
      </c>
      <c r="H1047" s="105" t="s">
        <v>623</v>
      </c>
      <c r="I1047" s="105" t="s">
        <v>892</v>
      </c>
      <c r="J1047" s="116">
        <v>1900</v>
      </c>
      <c r="K1047" s="116">
        <v>5642.84</v>
      </c>
      <c r="L1047" s="116">
        <v>0</v>
      </c>
      <c r="M1047" s="116">
        <v>0</v>
      </c>
      <c r="N1047" s="116">
        <v>0</v>
      </c>
      <c r="O1047" s="116">
        <v>0</v>
      </c>
      <c r="P1047" s="117">
        <v>0</v>
      </c>
    </row>
    <row r="1048" ht="14.5" spans="1:16">
      <c r="A1048" s="104">
        <v>202205</v>
      </c>
      <c r="B1048" s="60" t="s">
        <v>899</v>
      </c>
      <c r="C1048" s="105" t="s">
        <v>619</v>
      </c>
      <c r="D1048" s="105" t="s">
        <v>587</v>
      </c>
      <c r="E1048" s="105" t="s">
        <v>900</v>
      </c>
      <c r="F1048" s="105" t="s">
        <v>890</v>
      </c>
      <c r="G1048" s="106" t="s">
        <v>891</v>
      </c>
      <c r="H1048" s="105" t="s">
        <v>623</v>
      </c>
      <c r="I1048" s="105" t="s">
        <v>892</v>
      </c>
      <c r="J1048" s="116">
        <v>1900</v>
      </c>
      <c r="K1048" s="116">
        <v>6863.59</v>
      </c>
      <c r="L1048" s="116">
        <v>0</v>
      </c>
      <c r="M1048" s="116">
        <v>0</v>
      </c>
      <c r="N1048" s="116">
        <v>0</v>
      </c>
      <c r="O1048" s="116">
        <v>0</v>
      </c>
      <c r="P1048" s="117">
        <v>0</v>
      </c>
    </row>
    <row r="1049" ht="14.5" spans="1:16">
      <c r="A1049" s="104">
        <v>202205</v>
      </c>
      <c r="B1049" s="60" t="s">
        <v>901</v>
      </c>
      <c r="C1049" s="105" t="s">
        <v>619</v>
      </c>
      <c r="D1049" s="105" t="s">
        <v>587</v>
      </c>
      <c r="E1049" s="105" t="s">
        <v>902</v>
      </c>
      <c r="F1049" s="105" t="s">
        <v>903</v>
      </c>
      <c r="G1049" s="106" t="s">
        <v>891</v>
      </c>
      <c r="H1049" s="105" t="s">
        <v>623</v>
      </c>
      <c r="I1049" s="105" t="s">
        <v>892</v>
      </c>
      <c r="J1049" s="116">
        <v>1900</v>
      </c>
      <c r="K1049" s="116">
        <v>6052.4</v>
      </c>
      <c r="L1049" s="116">
        <v>0</v>
      </c>
      <c r="M1049" s="116">
        <v>0</v>
      </c>
      <c r="N1049" s="116">
        <v>0</v>
      </c>
      <c r="O1049" s="116">
        <v>0</v>
      </c>
      <c r="P1049" s="117">
        <v>0</v>
      </c>
    </row>
    <row r="1050" ht="14.5" spans="1:16">
      <c r="A1050" s="104">
        <v>202205</v>
      </c>
      <c r="B1050" s="60" t="s">
        <v>904</v>
      </c>
      <c r="C1050" s="105" t="s">
        <v>619</v>
      </c>
      <c r="D1050" s="105" t="s">
        <v>587</v>
      </c>
      <c r="E1050" s="105" t="s">
        <v>905</v>
      </c>
      <c r="F1050" s="105" t="s">
        <v>890</v>
      </c>
      <c r="G1050" s="106" t="s">
        <v>891</v>
      </c>
      <c r="H1050" s="105" t="s">
        <v>623</v>
      </c>
      <c r="I1050" s="105" t="s">
        <v>892</v>
      </c>
      <c r="J1050" s="116">
        <v>1900</v>
      </c>
      <c r="K1050" s="116">
        <v>5905.98</v>
      </c>
      <c r="L1050" s="116">
        <v>0</v>
      </c>
      <c r="M1050" s="116">
        <v>0</v>
      </c>
      <c r="N1050" s="116">
        <v>0</v>
      </c>
      <c r="O1050" s="116">
        <v>0</v>
      </c>
      <c r="P1050" s="117">
        <v>0</v>
      </c>
    </row>
    <row r="1051" ht="14.5" spans="1:16">
      <c r="A1051" s="104">
        <v>202205</v>
      </c>
      <c r="B1051" s="60" t="s">
        <v>324</v>
      </c>
      <c r="C1051" s="105" t="s">
        <v>619</v>
      </c>
      <c r="D1051" s="105" t="s">
        <v>587</v>
      </c>
      <c r="E1051" s="105" t="s">
        <v>909</v>
      </c>
      <c r="F1051" s="105" t="s">
        <v>890</v>
      </c>
      <c r="G1051" s="106" t="s">
        <v>891</v>
      </c>
      <c r="H1051" s="105" t="s">
        <v>623</v>
      </c>
      <c r="I1051" s="105" t="s">
        <v>892</v>
      </c>
      <c r="J1051" s="116">
        <v>1900</v>
      </c>
      <c r="K1051" s="116">
        <v>6041.3</v>
      </c>
      <c r="L1051" s="116">
        <v>0</v>
      </c>
      <c r="M1051" s="116">
        <v>0</v>
      </c>
      <c r="N1051" s="116">
        <v>0</v>
      </c>
      <c r="O1051" s="116">
        <v>0</v>
      </c>
      <c r="P1051" s="117">
        <v>0</v>
      </c>
    </row>
    <row r="1052" ht="14.5" spans="1:16">
      <c r="A1052" s="104">
        <v>202205</v>
      </c>
      <c r="B1052" s="60" t="s">
        <v>337</v>
      </c>
      <c r="C1052" s="105" t="s">
        <v>619</v>
      </c>
      <c r="D1052" s="105" t="s">
        <v>587</v>
      </c>
      <c r="E1052" s="105" t="s">
        <v>910</v>
      </c>
      <c r="F1052" s="105" t="s">
        <v>903</v>
      </c>
      <c r="G1052" s="106" t="s">
        <v>891</v>
      </c>
      <c r="H1052" s="105" t="s">
        <v>623</v>
      </c>
      <c r="I1052" s="105" t="s">
        <v>892</v>
      </c>
      <c r="J1052" s="116">
        <v>1900</v>
      </c>
      <c r="K1052" s="116">
        <v>6124.11</v>
      </c>
      <c r="L1052" s="116">
        <v>0</v>
      </c>
      <c r="M1052" s="116">
        <v>0</v>
      </c>
      <c r="N1052" s="116">
        <v>0</v>
      </c>
      <c r="O1052" s="116">
        <v>0</v>
      </c>
      <c r="P1052" s="117">
        <v>0</v>
      </c>
    </row>
    <row r="1053" ht="14.5" spans="1:16">
      <c r="A1053" s="104">
        <v>202205</v>
      </c>
      <c r="B1053" s="60" t="s">
        <v>913</v>
      </c>
      <c r="C1053" s="105" t="s">
        <v>619</v>
      </c>
      <c r="D1053" s="105" t="s">
        <v>587</v>
      </c>
      <c r="E1053" s="105" t="s">
        <v>914</v>
      </c>
      <c r="F1053" s="105" t="s">
        <v>908</v>
      </c>
      <c r="G1053" s="106" t="s">
        <v>891</v>
      </c>
      <c r="H1053" s="105" t="s">
        <v>623</v>
      </c>
      <c r="I1053" s="105" t="s">
        <v>892</v>
      </c>
      <c r="J1053" s="116">
        <v>1900</v>
      </c>
      <c r="K1053" s="116">
        <v>5946.36</v>
      </c>
      <c r="L1053" s="116">
        <v>0</v>
      </c>
      <c r="M1053" s="116">
        <v>0</v>
      </c>
      <c r="N1053" s="116">
        <v>0</v>
      </c>
      <c r="O1053" s="116">
        <v>0</v>
      </c>
      <c r="P1053" s="117">
        <v>0</v>
      </c>
    </row>
    <row r="1054" ht="14.5" spans="1:16">
      <c r="A1054" s="104">
        <v>202205</v>
      </c>
      <c r="B1054" s="60" t="s">
        <v>320</v>
      </c>
      <c r="C1054" s="105" t="s">
        <v>619</v>
      </c>
      <c r="D1054" s="105" t="s">
        <v>587</v>
      </c>
      <c r="E1054" s="105" t="s">
        <v>915</v>
      </c>
      <c r="F1054" s="105" t="s">
        <v>1154</v>
      </c>
      <c r="G1054" s="106" t="s">
        <v>891</v>
      </c>
      <c r="H1054" s="105" t="s">
        <v>623</v>
      </c>
      <c r="I1054" s="105" t="s">
        <v>892</v>
      </c>
      <c r="J1054" s="116">
        <v>1900</v>
      </c>
      <c r="K1054" s="116">
        <v>6525.73</v>
      </c>
      <c r="L1054" s="116">
        <v>0</v>
      </c>
      <c r="M1054" s="116">
        <v>0</v>
      </c>
      <c r="N1054" s="116">
        <v>0</v>
      </c>
      <c r="O1054" s="116">
        <v>0</v>
      </c>
      <c r="P1054" s="117">
        <v>0</v>
      </c>
    </row>
    <row r="1055" ht="14.5" spans="1:16">
      <c r="A1055" s="104">
        <v>202205</v>
      </c>
      <c r="B1055" s="60" t="s">
        <v>917</v>
      </c>
      <c r="C1055" s="105" t="s">
        <v>619</v>
      </c>
      <c r="D1055" s="105" t="s">
        <v>587</v>
      </c>
      <c r="E1055" s="105" t="s">
        <v>918</v>
      </c>
      <c r="F1055" s="105" t="s">
        <v>903</v>
      </c>
      <c r="G1055" s="106" t="s">
        <v>891</v>
      </c>
      <c r="H1055" s="105" t="s">
        <v>623</v>
      </c>
      <c r="I1055" s="105" t="s">
        <v>1176</v>
      </c>
      <c r="J1055" s="116">
        <v>1900</v>
      </c>
      <c r="K1055" s="116">
        <v>513.23</v>
      </c>
      <c r="L1055" s="116">
        <v>0</v>
      </c>
      <c r="M1055" s="116">
        <v>0</v>
      </c>
      <c r="N1055" s="116">
        <v>0</v>
      </c>
      <c r="O1055" s="116">
        <v>0</v>
      </c>
      <c r="P1055" s="117">
        <v>0</v>
      </c>
    </row>
    <row r="1056" ht="14.5" spans="1:16">
      <c r="A1056" s="104">
        <v>202205</v>
      </c>
      <c r="B1056" s="60" t="s">
        <v>919</v>
      </c>
      <c r="C1056" s="105" t="s">
        <v>619</v>
      </c>
      <c r="D1056" s="105" t="s">
        <v>587</v>
      </c>
      <c r="E1056" s="105" t="s">
        <v>920</v>
      </c>
      <c r="F1056" s="105" t="s">
        <v>890</v>
      </c>
      <c r="G1056" s="106" t="s">
        <v>891</v>
      </c>
      <c r="H1056" s="105" t="s">
        <v>623</v>
      </c>
      <c r="I1056" s="105" t="s">
        <v>892</v>
      </c>
      <c r="J1056" s="116">
        <v>1900</v>
      </c>
      <c r="K1056" s="116">
        <v>6440.17</v>
      </c>
      <c r="L1056" s="116">
        <v>0</v>
      </c>
      <c r="M1056" s="116">
        <v>0</v>
      </c>
      <c r="N1056" s="116">
        <v>0</v>
      </c>
      <c r="O1056" s="116">
        <v>0</v>
      </c>
      <c r="P1056" s="117">
        <v>0</v>
      </c>
    </row>
    <row r="1057" ht="14.5" spans="1:16">
      <c r="A1057" s="104">
        <v>202205</v>
      </c>
      <c r="B1057" s="60" t="s">
        <v>926</v>
      </c>
      <c r="C1057" s="105" t="s">
        <v>619</v>
      </c>
      <c r="D1057" s="105" t="s">
        <v>587</v>
      </c>
      <c r="E1057" s="105" t="s">
        <v>927</v>
      </c>
      <c r="F1057" s="105" t="s">
        <v>890</v>
      </c>
      <c r="G1057" s="106" t="s">
        <v>891</v>
      </c>
      <c r="H1057" s="105" t="s">
        <v>623</v>
      </c>
      <c r="I1057" s="105" t="s">
        <v>892</v>
      </c>
      <c r="J1057" s="116">
        <v>1900</v>
      </c>
      <c r="K1057" s="116">
        <v>6182.69</v>
      </c>
      <c r="L1057" s="116">
        <v>0</v>
      </c>
      <c r="M1057" s="116">
        <v>0</v>
      </c>
      <c r="N1057" s="116">
        <v>0</v>
      </c>
      <c r="O1057" s="116">
        <v>0</v>
      </c>
      <c r="P1057" s="117">
        <v>0</v>
      </c>
    </row>
    <row r="1058" ht="14.5" spans="1:16">
      <c r="A1058" s="104">
        <v>202205</v>
      </c>
      <c r="B1058" s="60" t="s">
        <v>311</v>
      </c>
      <c r="C1058" s="105" t="s">
        <v>866</v>
      </c>
      <c r="D1058" s="105" t="s">
        <v>587</v>
      </c>
      <c r="E1058" s="105" t="s">
        <v>930</v>
      </c>
      <c r="F1058" s="105" t="s">
        <v>931</v>
      </c>
      <c r="G1058" s="106" t="s">
        <v>932</v>
      </c>
      <c r="H1058" s="105">
        <v>0</v>
      </c>
      <c r="I1058" s="105" t="s">
        <v>591</v>
      </c>
      <c r="J1058" s="116">
        <v>2422</v>
      </c>
      <c r="K1058" s="116">
        <v>6382.5</v>
      </c>
      <c r="L1058" s="116">
        <v>316.64</v>
      </c>
      <c r="M1058" s="116">
        <v>84.39</v>
      </c>
      <c r="N1058" s="116">
        <v>3.8</v>
      </c>
      <c r="O1058" s="116">
        <v>0</v>
      </c>
      <c r="P1058" s="117">
        <f t="shared" ref="P1058:P1065" si="35">1900*0.1%</f>
        <v>1.9</v>
      </c>
    </row>
    <row r="1059" ht="14.5" spans="1:16">
      <c r="A1059" s="104">
        <v>202205</v>
      </c>
      <c r="B1059" s="60" t="s">
        <v>327</v>
      </c>
      <c r="C1059" s="105" t="s">
        <v>619</v>
      </c>
      <c r="D1059" s="105" t="s">
        <v>587</v>
      </c>
      <c r="E1059" s="105" t="s">
        <v>933</v>
      </c>
      <c r="F1059" s="105" t="s">
        <v>686</v>
      </c>
      <c r="G1059" s="106" t="s">
        <v>934</v>
      </c>
      <c r="H1059" s="105" t="s">
        <v>623</v>
      </c>
      <c r="I1059" s="105" t="s">
        <v>591</v>
      </c>
      <c r="J1059" s="116">
        <v>2120</v>
      </c>
      <c r="K1059" s="116">
        <v>6284.98</v>
      </c>
      <c r="L1059" s="116">
        <v>316.64</v>
      </c>
      <c r="M1059" s="116">
        <v>84.39</v>
      </c>
      <c r="N1059" s="116">
        <v>3.8</v>
      </c>
      <c r="O1059" s="116">
        <v>0</v>
      </c>
      <c r="P1059" s="117">
        <f t="shared" si="35"/>
        <v>1.9</v>
      </c>
    </row>
    <row r="1060" ht="14.5" spans="1:16">
      <c r="A1060" s="104">
        <v>202205</v>
      </c>
      <c r="B1060" s="60" t="s">
        <v>291</v>
      </c>
      <c r="C1060" s="105" t="s">
        <v>866</v>
      </c>
      <c r="D1060" s="105" t="s">
        <v>587</v>
      </c>
      <c r="E1060" s="105" t="s">
        <v>935</v>
      </c>
      <c r="F1060" s="105" t="s">
        <v>936</v>
      </c>
      <c r="G1060" s="106" t="s">
        <v>937</v>
      </c>
      <c r="H1060" s="105">
        <v>0</v>
      </c>
      <c r="I1060" s="105" t="s">
        <v>591</v>
      </c>
      <c r="J1060" s="116">
        <v>4800</v>
      </c>
      <c r="K1060" s="116">
        <v>12144.02</v>
      </c>
      <c r="L1060" s="116">
        <v>316.64</v>
      </c>
      <c r="M1060" s="116">
        <v>84.39</v>
      </c>
      <c r="N1060" s="116">
        <v>3.8</v>
      </c>
      <c r="O1060" s="116">
        <v>0</v>
      </c>
      <c r="P1060" s="117">
        <f t="shared" si="35"/>
        <v>1.9</v>
      </c>
    </row>
    <row r="1061" ht="14.5" spans="1:16">
      <c r="A1061" s="104">
        <v>202205</v>
      </c>
      <c r="B1061" s="60" t="s">
        <v>429</v>
      </c>
      <c r="C1061" s="105" t="s">
        <v>570</v>
      </c>
      <c r="D1061" s="105" t="s">
        <v>587</v>
      </c>
      <c r="E1061" s="105" t="s">
        <v>938</v>
      </c>
      <c r="F1061" s="105" t="s">
        <v>939</v>
      </c>
      <c r="G1061" s="106" t="s">
        <v>937</v>
      </c>
      <c r="H1061" s="105">
        <v>0</v>
      </c>
      <c r="I1061" s="105" t="s">
        <v>591</v>
      </c>
      <c r="J1061" s="116">
        <v>1900</v>
      </c>
      <c r="K1061" s="116">
        <v>4610.79</v>
      </c>
      <c r="L1061" s="116">
        <v>316.64</v>
      </c>
      <c r="M1061" s="116">
        <v>84.39</v>
      </c>
      <c r="N1061" s="116">
        <v>3.8</v>
      </c>
      <c r="O1061" s="116">
        <v>0</v>
      </c>
      <c r="P1061" s="117">
        <f t="shared" si="35"/>
        <v>1.9</v>
      </c>
    </row>
    <row r="1062" ht="14.5" spans="1:16">
      <c r="A1062" s="104">
        <v>202205</v>
      </c>
      <c r="B1062" s="60" t="s">
        <v>391</v>
      </c>
      <c r="C1062" s="105" t="s">
        <v>580</v>
      </c>
      <c r="D1062" s="105" t="s">
        <v>587</v>
      </c>
      <c r="E1062" s="105" t="s">
        <v>940</v>
      </c>
      <c r="F1062" s="105" t="s">
        <v>941</v>
      </c>
      <c r="G1062" s="106" t="s">
        <v>942</v>
      </c>
      <c r="H1062" s="105">
        <v>0</v>
      </c>
      <c r="I1062" s="105" t="s">
        <v>591</v>
      </c>
      <c r="J1062" s="116">
        <v>4738</v>
      </c>
      <c r="K1062" s="116">
        <v>10601.4</v>
      </c>
      <c r="L1062" s="116">
        <v>316.64</v>
      </c>
      <c r="M1062" s="116">
        <v>84.39</v>
      </c>
      <c r="N1062" s="116">
        <v>3.8</v>
      </c>
      <c r="O1062" s="116">
        <v>0</v>
      </c>
      <c r="P1062" s="117">
        <f t="shared" si="35"/>
        <v>1.9</v>
      </c>
    </row>
    <row r="1063" ht="14.5" spans="1:16">
      <c r="A1063" s="104">
        <v>202205</v>
      </c>
      <c r="B1063" s="60" t="s">
        <v>333</v>
      </c>
      <c r="C1063" s="105" t="s">
        <v>575</v>
      </c>
      <c r="D1063" s="105" t="s">
        <v>587</v>
      </c>
      <c r="E1063" s="105" t="s">
        <v>943</v>
      </c>
      <c r="F1063" s="105" t="s">
        <v>944</v>
      </c>
      <c r="G1063" s="106" t="s">
        <v>945</v>
      </c>
      <c r="H1063" s="105">
        <v>0</v>
      </c>
      <c r="I1063" s="105" t="s">
        <v>591</v>
      </c>
      <c r="J1063" s="116">
        <v>2532</v>
      </c>
      <c r="K1063" s="116">
        <v>6798.13</v>
      </c>
      <c r="L1063" s="116">
        <v>316.64</v>
      </c>
      <c r="M1063" s="116">
        <v>84.39</v>
      </c>
      <c r="N1063" s="116">
        <v>3.8</v>
      </c>
      <c r="O1063" s="116">
        <v>0</v>
      </c>
      <c r="P1063" s="117">
        <f t="shared" si="35"/>
        <v>1.9</v>
      </c>
    </row>
    <row r="1064" ht="14.5" spans="1:16">
      <c r="A1064" s="104">
        <v>202205</v>
      </c>
      <c r="B1064" s="60" t="s">
        <v>381</v>
      </c>
      <c r="C1064" s="105" t="s">
        <v>619</v>
      </c>
      <c r="D1064" s="105" t="s">
        <v>587</v>
      </c>
      <c r="E1064" s="105" t="s">
        <v>946</v>
      </c>
      <c r="F1064" s="105" t="s">
        <v>686</v>
      </c>
      <c r="G1064" s="106" t="s">
        <v>947</v>
      </c>
      <c r="H1064" s="105" t="s">
        <v>623</v>
      </c>
      <c r="I1064" s="105" t="s">
        <v>591</v>
      </c>
      <c r="J1064" s="116">
        <v>2120</v>
      </c>
      <c r="K1064" s="116">
        <v>6238.75</v>
      </c>
      <c r="L1064" s="116">
        <v>316.64</v>
      </c>
      <c r="M1064" s="116">
        <v>84.39</v>
      </c>
      <c r="N1064" s="116">
        <v>3.8</v>
      </c>
      <c r="O1064" s="116">
        <v>0</v>
      </c>
      <c r="P1064" s="117">
        <f t="shared" si="35"/>
        <v>1.9</v>
      </c>
    </row>
    <row r="1065" ht="14.5" spans="1:16">
      <c r="A1065" s="104">
        <v>202205</v>
      </c>
      <c r="B1065" s="60" t="s">
        <v>317</v>
      </c>
      <c r="C1065" s="105" t="s">
        <v>619</v>
      </c>
      <c r="D1065" s="105" t="s">
        <v>587</v>
      </c>
      <c r="E1065" s="105" t="s">
        <v>948</v>
      </c>
      <c r="F1065" s="105" t="s">
        <v>686</v>
      </c>
      <c r="G1065" s="106" t="s">
        <v>949</v>
      </c>
      <c r="H1065" s="105" t="s">
        <v>623</v>
      </c>
      <c r="I1065" s="105" t="s">
        <v>591</v>
      </c>
      <c r="J1065" s="116">
        <v>2120</v>
      </c>
      <c r="K1065" s="116">
        <v>6026.31</v>
      </c>
      <c r="L1065" s="116">
        <v>316.64</v>
      </c>
      <c r="M1065" s="116">
        <v>84.39</v>
      </c>
      <c r="N1065" s="116">
        <v>3.8</v>
      </c>
      <c r="O1065" s="116">
        <v>0</v>
      </c>
      <c r="P1065" s="117">
        <f t="shared" si="35"/>
        <v>1.9</v>
      </c>
    </row>
    <row r="1066" ht="14.5" spans="1:16">
      <c r="A1066" s="104">
        <v>202205</v>
      </c>
      <c r="B1066" s="60" t="s">
        <v>382</v>
      </c>
      <c r="C1066" s="105" t="s">
        <v>619</v>
      </c>
      <c r="D1066" s="105" t="s">
        <v>587</v>
      </c>
      <c r="E1066" s="105" t="s">
        <v>950</v>
      </c>
      <c r="F1066" s="105" t="s">
        <v>908</v>
      </c>
      <c r="G1066" s="106" t="s">
        <v>951</v>
      </c>
      <c r="H1066" s="105" t="s">
        <v>623</v>
      </c>
      <c r="I1066" s="105" t="s">
        <v>892</v>
      </c>
      <c r="J1066" s="116">
        <v>1900</v>
      </c>
      <c r="K1066" s="116">
        <v>6609.24</v>
      </c>
      <c r="L1066" s="116">
        <v>0</v>
      </c>
      <c r="M1066" s="116">
        <v>0</v>
      </c>
      <c r="N1066" s="116">
        <v>0</v>
      </c>
      <c r="O1066" s="116">
        <v>0</v>
      </c>
      <c r="P1066" s="117">
        <v>0</v>
      </c>
    </row>
    <row r="1067" ht="14.5" spans="1:16">
      <c r="A1067" s="104">
        <v>202205</v>
      </c>
      <c r="B1067" s="60" t="s">
        <v>960</v>
      </c>
      <c r="C1067" s="105" t="s">
        <v>619</v>
      </c>
      <c r="D1067" s="105" t="s">
        <v>587</v>
      </c>
      <c r="E1067" s="105" t="s">
        <v>961</v>
      </c>
      <c r="F1067" s="105" t="s">
        <v>890</v>
      </c>
      <c r="G1067" s="106" t="s">
        <v>951</v>
      </c>
      <c r="H1067" s="105" t="s">
        <v>623</v>
      </c>
      <c r="I1067" s="105" t="s">
        <v>892</v>
      </c>
      <c r="J1067" s="116">
        <v>1900</v>
      </c>
      <c r="K1067" s="116">
        <v>5885.32</v>
      </c>
      <c r="L1067" s="116">
        <v>0</v>
      </c>
      <c r="M1067" s="116">
        <v>0</v>
      </c>
      <c r="N1067" s="116">
        <v>0</v>
      </c>
      <c r="O1067" s="116">
        <v>0</v>
      </c>
      <c r="P1067" s="117">
        <v>0</v>
      </c>
    </row>
    <row r="1068" ht="14.5" spans="1:16">
      <c r="A1068" s="104">
        <v>202205</v>
      </c>
      <c r="B1068" s="60" t="s">
        <v>303</v>
      </c>
      <c r="C1068" s="105" t="s">
        <v>619</v>
      </c>
      <c r="D1068" s="105" t="s">
        <v>587</v>
      </c>
      <c r="E1068" s="105" t="s">
        <v>962</v>
      </c>
      <c r="F1068" s="105" t="s">
        <v>890</v>
      </c>
      <c r="G1068" s="106" t="s">
        <v>951</v>
      </c>
      <c r="H1068" s="105" t="s">
        <v>623</v>
      </c>
      <c r="I1068" s="105" t="s">
        <v>892</v>
      </c>
      <c r="J1068" s="116">
        <v>1900</v>
      </c>
      <c r="K1068" s="116">
        <v>5596.34</v>
      </c>
      <c r="L1068" s="116">
        <v>0</v>
      </c>
      <c r="M1068" s="116">
        <v>0</v>
      </c>
      <c r="N1068" s="116">
        <v>0</v>
      </c>
      <c r="O1068" s="116">
        <v>0</v>
      </c>
      <c r="P1068" s="117">
        <v>0</v>
      </c>
    </row>
    <row r="1069" ht="14.5" spans="1:16">
      <c r="A1069" s="104">
        <v>202205</v>
      </c>
      <c r="B1069" s="60" t="s">
        <v>963</v>
      </c>
      <c r="C1069" s="105" t="s">
        <v>619</v>
      </c>
      <c r="D1069" s="105" t="s">
        <v>587</v>
      </c>
      <c r="E1069" s="105" t="s">
        <v>964</v>
      </c>
      <c r="F1069" s="105" t="s">
        <v>890</v>
      </c>
      <c r="G1069" s="106" t="s">
        <v>951</v>
      </c>
      <c r="H1069" s="105" t="s">
        <v>623</v>
      </c>
      <c r="I1069" s="105" t="s">
        <v>892</v>
      </c>
      <c r="J1069" s="116">
        <v>1900</v>
      </c>
      <c r="K1069" s="116">
        <v>5901</v>
      </c>
      <c r="L1069" s="116">
        <v>0</v>
      </c>
      <c r="M1069" s="116">
        <v>0</v>
      </c>
      <c r="N1069" s="116">
        <v>0</v>
      </c>
      <c r="O1069" s="116">
        <v>0</v>
      </c>
      <c r="P1069" s="117">
        <v>0</v>
      </c>
    </row>
    <row r="1070" ht="14.5" spans="1:16">
      <c r="A1070" s="104">
        <v>202205</v>
      </c>
      <c r="B1070" s="60" t="s">
        <v>965</v>
      </c>
      <c r="C1070" s="105" t="s">
        <v>619</v>
      </c>
      <c r="D1070" s="105" t="s">
        <v>587</v>
      </c>
      <c r="E1070" s="105" t="s">
        <v>966</v>
      </c>
      <c r="F1070" s="105" t="s">
        <v>890</v>
      </c>
      <c r="G1070" s="106" t="s">
        <v>951</v>
      </c>
      <c r="H1070" s="105" t="s">
        <v>623</v>
      </c>
      <c r="I1070" s="105" t="s">
        <v>892</v>
      </c>
      <c r="J1070" s="116">
        <v>1900</v>
      </c>
      <c r="K1070" s="116">
        <v>5452.64</v>
      </c>
      <c r="L1070" s="116">
        <v>0</v>
      </c>
      <c r="M1070" s="116">
        <v>0</v>
      </c>
      <c r="N1070" s="116">
        <v>0</v>
      </c>
      <c r="O1070" s="116">
        <v>0</v>
      </c>
      <c r="P1070" s="117">
        <v>0</v>
      </c>
    </row>
    <row r="1071" ht="14.5" spans="1:16">
      <c r="A1071" s="104">
        <v>202205</v>
      </c>
      <c r="B1071" s="60" t="s">
        <v>373</v>
      </c>
      <c r="C1071" s="105" t="s">
        <v>619</v>
      </c>
      <c r="D1071" s="105" t="s">
        <v>587</v>
      </c>
      <c r="E1071" s="105" t="s">
        <v>967</v>
      </c>
      <c r="F1071" s="105" t="s">
        <v>890</v>
      </c>
      <c r="G1071" s="106" t="s">
        <v>968</v>
      </c>
      <c r="H1071" s="105" t="s">
        <v>623</v>
      </c>
      <c r="I1071" s="105" t="s">
        <v>892</v>
      </c>
      <c r="J1071" s="116">
        <v>1900</v>
      </c>
      <c r="K1071" s="116">
        <v>5339.52</v>
      </c>
      <c r="L1071" s="116">
        <v>0</v>
      </c>
      <c r="M1071" s="116">
        <v>0</v>
      </c>
      <c r="N1071" s="116">
        <v>0</v>
      </c>
      <c r="O1071" s="116">
        <v>0</v>
      </c>
      <c r="P1071" s="117">
        <v>0</v>
      </c>
    </row>
    <row r="1072" ht="14.5" spans="1:16">
      <c r="A1072" s="104">
        <v>202205</v>
      </c>
      <c r="B1072" s="60" t="s">
        <v>969</v>
      </c>
      <c r="C1072" s="105" t="s">
        <v>619</v>
      </c>
      <c r="D1072" s="105" t="s">
        <v>587</v>
      </c>
      <c r="E1072" s="105" t="s">
        <v>970</v>
      </c>
      <c r="F1072" s="105" t="s">
        <v>890</v>
      </c>
      <c r="G1072" s="106" t="s">
        <v>971</v>
      </c>
      <c r="H1072" s="105" t="s">
        <v>623</v>
      </c>
      <c r="I1072" s="105" t="s">
        <v>892</v>
      </c>
      <c r="J1072" s="116">
        <v>1900</v>
      </c>
      <c r="K1072" s="116">
        <v>5836.48</v>
      </c>
      <c r="L1072" s="116">
        <v>0</v>
      </c>
      <c r="M1072" s="116">
        <v>0</v>
      </c>
      <c r="N1072" s="116">
        <v>0</v>
      </c>
      <c r="O1072" s="116">
        <v>0</v>
      </c>
      <c r="P1072" s="117">
        <v>0</v>
      </c>
    </row>
    <row r="1073" ht="14.5" spans="1:16">
      <c r="A1073" s="104">
        <v>202205</v>
      </c>
      <c r="B1073" s="60" t="s">
        <v>257</v>
      </c>
      <c r="C1073" s="105" t="s">
        <v>580</v>
      </c>
      <c r="D1073" s="105" t="s">
        <v>587</v>
      </c>
      <c r="E1073" s="105" t="s">
        <v>972</v>
      </c>
      <c r="F1073" s="105" t="s">
        <v>941</v>
      </c>
      <c r="G1073" s="106" t="s">
        <v>971</v>
      </c>
      <c r="H1073" s="105">
        <v>0</v>
      </c>
      <c r="I1073" s="105" t="s">
        <v>591</v>
      </c>
      <c r="J1073" s="116">
        <v>3730</v>
      </c>
      <c r="K1073" s="116">
        <v>8402.2</v>
      </c>
      <c r="L1073" s="116">
        <v>316.64</v>
      </c>
      <c r="M1073" s="116">
        <v>84.39</v>
      </c>
      <c r="N1073" s="116">
        <v>3.8</v>
      </c>
      <c r="O1073" s="116">
        <v>95</v>
      </c>
      <c r="P1073" s="117">
        <f t="shared" ref="P1073:P1088" si="36">1900*0.1%</f>
        <v>1.9</v>
      </c>
    </row>
    <row r="1074" ht="14.5" spans="1:16">
      <c r="A1074" s="104">
        <v>202205</v>
      </c>
      <c r="B1074" s="60" t="s">
        <v>383</v>
      </c>
      <c r="C1074" s="105" t="s">
        <v>580</v>
      </c>
      <c r="D1074" s="105" t="s">
        <v>587</v>
      </c>
      <c r="E1074" s="105" t="s">
        <v>973</v>
      </c>
      <c r="F1074" s="105" t="s">
        <v>698</v>
      </c>
      <c r="G1074" s="106" t="s">
        <v>974</v>
      </c>
      <c r="H1074" s="105">
        <v>0</v>
      </c>
      <c r="I1074" s="105" t="s">
        <v>591</v>
      </c>
      <c r="J1074" s="116">
        <v>3326</v>
      </c>
      <c r="K1074" s="116">
        <v>7809.4</v>
      </c>
      <c r="L1074" s="116">
        <v>316.64</v>
      </c>
      <c r="M1074" s="116">
        <v>84.39</v>
      </c>
      <c r="N1074" s="116">
        <v>3.8</v>
      </c>
      <c r="O1074" s="116">
        <v>0</v>
      </c>
      <c r="P1074" s="117">
        <f t="shared" si="36"/>
        <v>1.9</v>
      </c>
    </row>
    <row r="1075" ht="14.5" spans="1:16">
      <c r="A1075" s="104">
        <v>202205</v>
      </c>
      <c r="B1075" s="60" t="s">
        <v>213</v>
      </c>
      <c r="C1075" s="105" t="s">
        <v>580</v>
      </c>
      <c r="D1075" s="105" t="s">
        <v>587</v>
      </c>
      <c r="E1075" s="105" t="s">
        <v>975</v>
      </c>
      <c r="F1075" s="105" t="s">
        <v>941</v>
      </c>
      <c r="G1075" s="106" t="s">
        <v>976</v>
      </c>
      <c r="H1075" s="105">
        <v>0</v>
      </c>
      <c r="I1075" s="105" t="s">
        <v>591</v>
      </c>
      <c r="J1075" s="116">
        <v>4738</v>
      </c>
      <c r="K1075" s="116">
        <v>10936.5</v>
      </c>
      <c r="L1075" s="116">
        <v>316.64</v>
      </c>
      <c r="M1075" s="116">
        <v>84.39</v>
      </c>
      <c r="N1075" s="116">
        <v>3.8</v>
      </c>
      <c r="O1075" s="116">
        <v>0</v>
      </c>
      <c r="P1075" s="117">
        <f t="shared" si="36"/>
        <v>1.9</v>
      </c>
    </row>
    <row r="1076" ht="14.5" spans="1:16">
      <c r="A1076" s="104">
        <v>202205</v>
      </c>
      <c r="B1076" s="60" t="s">
        <v>329</v>
      </c>
      <c r="C1076" s="105" t="s">
        <v>580</v>
      </c>
      <c r="D1076" s="105" t="s">
        <v>587</v>
      </c>
      <c r="E1076" s="105" t="s">
        <v>977</v>
      </c>
      <c r="F1076" s="105" t="s">
        <v>698</v>
      </c>
      <c r="G1076" s="106" t="s">
        <v>976</v>
      </c>
      <c r="H1076" s="105">
        <v>0</v>
      </c>
      <c r="I1076" s="105" t="s">
        <v>591</v>
      </c>
      <c r="J1076" s="116">
        <v>3730</v>
      </c>
      <c r="K1076" s="116">
        <v>8675.2</v>
      </c>
      <c r="L1076" s="116">
        <v>316.64</v>
      </c>
      <c r="M1076" s="116">
        <v>84.39</v>
      </c>
      <c r="N1076" s="116">
        <v>3.8</v>
      </c>
      <c r="O1076" s="116">
        <v>0</v>
      </c>
      <c r="P1076" s="117">
        <f t="shared" si="36"/>
        <v>1.9</v>
      </c>
    </row>
    <row r="1077" spans="1:16">
      <c r="A1077" s="104">
        <v>202205</v>
      </c>
      <c r="B1077" s="121" t="s">
        <v>984</v>
      </c>
      <c r="C1077" s="105" t="s">
        <v>570</v>
      </c>
      <c r="D1077" s="105" t="s">
        <v>764</v>
      </c>
      <c r="E1077" s="105" t="s">
        <v>985</v>
      </c>
      <c r="F1077" s="105" t="s">
        <v>986</v>
      </c>
      <c r="G1077" s="106" t="s">
        <v>987</v>
      </c>
      <c r="H1077" s="105">
        <v>0</v>
      </c>
      <c r="I1077" s="105">
        <v>0</v>
      </c>
      <c r="J1077" s="116">
        <v>32000</v>
      </c>
      <c r="K1077" s="116">
        <v>32000</v>
      </c>
      <c r="L1077" s="116">
        <v>316.64</v>
      </c>
      <c r="M1077" s="116">
        <v>84.39</v>
      </c>
      <c r="N1077" s="116">
        <v>3.8</v>
      </c>
      <c r="O1077" s="116">
        <v>0</v>
      </c>
      <c r="P1077" s="117">
        <f t="shared" si="36"/>
        <v>1.9</v>
      </c>
    </row>
    <row r="1078" ht="14.5" spans="1:16">
      <c r="A1078" s="104">
        <v>202205</v>
      </c>
      <c r="B1078" s="60" t="s">
        <v>262</v>
      </c>
      <c r="C1078" s="105" t="s">
        <v>625</v>
      </c>
      <c r="D1078" s="105" t="s">
        <v>587</v>
      </c>
      <c r="E1078" s="105" t="s">
        <v>988</v>
      </c>
      <c r="F1078" s="105" t="s">
        <v>1177</v>
      </c>
      <c r="G1078" s="106" t="s">
        <v>987</v>
      </c>
      <c r="H1078" s="105">
        <v>0</v>
      </c>
      <c r="I1078" s="105" t="s">
        <v>591</v>
      </c>
      <c r="J1078" s="116">
        <v>3181</v>
      </c>
      <c r="K1078" s="116">
        <v>7230</v>
      </c>
      <c r="L1078" s="116">
        <v>316.64</v>
      </c>
      <c r="M1078" s="116">
        <v>84.39</v>
      </c>
      <c r="N1078" s="116">
        <v>3.8</v>
      </c>
      <c r="O1078" s="116">
        <v>0</v>
      </c>
      <c r="P1078" s="117">
        <f t="shared" si="36"/>
        <v>1.9</v>
      </c>
    </row>
    <row r="1079" ht="14.5" spans="1:16">
      <c r="A1079" s="104">
        <v>202205</v>
      </c>
      <c r="B1079" s="62" t="s">
        <v>990</v>
      </c>
      <c r="C1079" s="105" t="s">
        <v>619</v>
      </c>
      <c r="D1079" s="105" t="s">
        <v>587</v>
      </c>
      <c r="E1079" s="105" t="s">
        <v>991</v>
      </c>
      <c r="F1079" s="105" t="s">
        <v>992</v>
      </c>
      <c r="G1079" s="106" t="s">
        <v>775</v>
      </c>
      <c r="H1079" s="105">
        <v>0</v>
      </c>
      <c r="I1079" s="105" t="s">
        <v>591</v>
      </c>
      <c r="J1079" s="116">
        <v>1900</v>
      </c>
      <c r="K1079" s="116">
        <v>5550.03</v>
      </c>
      <c r="L1079" s="116">
        <v>316.64</v>
      </c>
      <c r="M1079" s="116">
        <v>84.39</v>
      </c>
      <c r="N1079" s="116">
        <v>3.8</v>
      </c>
      <c r="O1079" s="116">
        <v>0</v>
      </c>
      <c r="P1079" s="117">
        <f t="shared" si="36"/>
        <v>1.9</v>
      </c>
    </row>
    <row r="1080" ht="14.5" spans="1:16">
      <c r="A1080" s="104">
        <v>202205</v>
      </c>
      <c r="B1080" s="62" t="s">
        <v>312</v>
      </c>
      <c r="C1080" s="105" t="s">
        <v>580</v>
      </c>
      <c r="D1080" s="105" t="s">
        <v>587</v>
      </c>
      <c r="E1080" s="105" t="s">
        <v>993</v>
      </c>
      <c r="F1080" s="105" t="s">
        <v>994</v>
      </c>
      <c r="G1080" s="106" t="s">
        <v>995</v>
      </c>
      <c r="H1080" s="105">
        <v>0</v>
      </c>
      <c r="I1080" s="105" t="s">
        <v>591</v>
      </c>
      <c r="J1080" s="116">
        <v>2311</v>
      </c>
      <c r="K1080" s="116">
        <v>6203.7</v>
      </c>
      <c r="L1080" s="116">
        <v>316.64</v>
      </c>
      <c r="M1080" s="116">
        <v>84.39</v>
      </c>
      <c r="N1080" s="116">
        <v>3.8</v>
      </c>
      <c r="O1080" s="116">
        <v>0</v>
      </c>
      <c r="P1080" s="117">
        <f t="shared" si="36"/>
        <v>1.9</v>
      </c>
    </row>
    <row r="1081" ht="14.5" spans="1:16">
      <c r="A1081" s="104">
        <v>202205</v>
      </c>
      <c r="B1081" s="62" t="s">
        <v>270</v>
      </c>
      <c r="C1081" s="105" t="s">
        <v>661</v>
      </c>
      <c r="D1081" s="105" t="s">
        <v>587</v>
      </c>
      <c r="E1081" s="105" t="s">
        <v>996</v>
      </c>
      <c r="F1081" s="105" t="s">
        <v>997</v>
      </c>
      <c r="G1081" s="106" t="s">
        <v>995</v>
      </c>
      <c r="H1081" s="105">
        <v>0</v>
      </c>
      <c r="I1081" s="105" t="s">
        <v>591</v>
      </c>
      <c r="J1081" s="116">
        <v>2642</v>
      </c>
      <c r="K1081" s="116">
        <v>7156</v>
      </c>
      <c r="L1081" s="116">
        <v>316.64</v>
      </c>
      <c r="M1081" s="116">
        <v>84.39</v>
      </c>
      <c r="N1081" s="116">
        <v>3.8</v>
      </c>
      <c r="O1081" s="116">
        <v>0</v>
      </c>
      <c r="P1081" s="117">
        <f t="shared" si="36"/>
        <v>1.9</v>
      </c>
    </row>
    <row r="1082" ht="14.5" spans="1:16">
      <c r="A1082" s="104">
        <v>202205</v>
      </c>
      <c r="B1082" s="62" t="s">
        <v>236</v>
      </c>
      <c r="C1082" s="105" t="s">
        <v>575</v>
      </c>
      <c r="D1082" s="105" t="s">
        <v>587</v>
      </c>
      <c r="E1082" s="105" t="s">
        <v>1001</v>
      </c>
      <c r="F1082" s="105" t="s">
        <v>1002</v>
      </c>
      <c r="G1082" s="106" t="s">
        <v>1003</v>
      </c>
      <c r="H1082" s="105">
        <v>0</v>
      </c>
      <c r="I1082" s="105" t="s">
        <v>591</v>
      </c>
      <c r="J1082" s="116">
        <v>3850</v>
      </c>
      <c r="K1082" s="116">
        <v>10725</v>
      </c>
      <c r="L1082" s="116">
        <v>316.64</v>
      </c>
      <c r="M1082" s="116">
        <v>84.39</v>
      </c>
      <c r="N1082" s="116">
        <v>3.8</v>
      </c>
      <c r="O1082" s="116">
        <v>0</v>
      </c>
      <c r="P1082" s="117">
        <f t="shared" si="36"/>
        <v>1.9</v>
      </c>
    </row>
    <row r="1083" ht="14.5" spans="1:16">
      <c r="A1083" s="104">
        <v>202205</v>
      </c>
      <c r="B1083" s="62" t="s">
        <v>296</v>
      </c>
      <c r="C1083" s="105" t="s">
        <v>619</v>
      </c>
      <c r="D1083" s="105" t="s">
        <v>587</v>
      </c>
      <c r="E1083" s="105" t="s">
        <v>1004</v>
      </c>
      <c r="F1083" s="105" t="s">
        <v>1005</v>
      </c>
      <c r="G1083" s="106" t="s">
        <v>1006</v>
      </c>
      <c r="H1083" s="105">
        <v>0</v>
      </c>
      <c r="I1083" s="105" t="s">
        <v>591</v>
      </c>
      <c r="J1083" s="116">
        <v>1900</v>
      </c>
      <c r="K1083" s="116">
        <v>5808.36</v>
      </c>
      <c r="L1083" s="116">
        <v>316.64</v>
      </c>
      <c r="M1083" s="116">
        <v>84.39</v>
      </c>
      <c r="N1083" s="116">
        <v>3.8</v>
      </c>
      <c r="O1083" s="116">
        <v>0</v>
      </c>
      <c r="P1083" s="117">
        <f t="shared" si="36"/>
        <v>1.9</v>
      </c>
    </row>
    <row r="1084" ht="14.5" spans="1:16">
      <c r="A1084" s="104">
        <v>202205</v>
      </c>
      <c r="B1084" s="62" t="s">
        <v>1155</v>
      </c>
      <c r="C1084" s="105" t="s">
        <v>619</v>
      </c>
      <c r="D1084" s="105" t="s">
        <v>587</v>
      </c>
      <c r="E1084" s="105" t="s">
        <v>1156</v>
      </c>
      <c r="F1084" s="105" t="s">
        <v>886</v>
      </c>
      <c r="G1084" s="106" t="s">
        <v>1157</v>
      </c>
      <c r="H1084" s="105" t="s">
        <v>623</v>
      </c>
      <c r="I1084" s="105" t="s">
        <v>591</v>
      </c>
      <c r="J1084" s="116">
        <v>1900</v>
      </c>
      <c r="K1084" s="116">
        <v>3467.86</v>
      </c>
      <c r="L1084" s="116">
        <v>316.64</v>
      </c>
      <c r="M1084" s="116">
        <v>84.39</v>
      </c>
      <c r="N1084" s="116">
        <v>3.8</v>
      </c>
      <c r="O1084" s="116">
        <v>0</v>
      </c>
      <c r="P1084" s="117">
        <f t="shared" si="36"/>
        <v>1.9</v>
      </c>
    </row>
    <row r="1085" ht="14.5" spans="1:16">
      <c r="A1085" s="104">
        <v>202205</v>
      </c>
      <c r="B1085" s="62" t="s">
        <v>366</v>
      </c>
      <c r="C1085" s="105" t="s">
        <v>575</v>
      </c>
      <c r="D1085" s="105" t="s">
        <v>587</v>
      </c>
      <c r="E1085" s="105" t="s">
        <v>1161</v>
      </c>
      <c r="F1085" s="105" t="s">
        <v>710</v>
      </c>
      <c r="G1085" s="106" t="s">
        <v>1162</v>
      </c>
      <c r="H1085" s="105">
        <v>0</v>
      </c>
      <c r="I1085" s="105" t="s">
        <v>591</v>
      </c>
      <c r="J1085" s="116">
        <v>3850</v>
      </c>
      <c r="K1085" s="116">
        <v>10725</v>
      </c>
      <c r="L1085" s="116">
        <v>316.64</v>
      </c>
      <c r="M1085" s="116">
        <v>84.39</v>
      </c>
      <c r="N1085" s="116">
        <v>3.8</v>
      </c>
      <c r="O1085" s="116">
        <v>0</v>
      </c>
      <c r="P1085" s="117">
        <f t="shared" si="36"/>
        <v>1.9</v>
      </c>
    </row>
    <row r="1086" ht="14.5" spans="1:16">
      <c r="A1086" s="104">
        <v>202205</v>
      </c>
      <c r="B1086" s="25" t="s">
        <v>239</v>
      </c>
      <c r="C1086" s="105" t="s">
        <v>619</v>
      </c>
      <c r="D1086" s="105" t="s">
        <v>587</v>
      </c>
      <c r="E1086" s="105" t="s">
        <v>1015</v>
      </c>
      <c r="F1086" s="105" t="s">
        <v>1164</v>
      </c>
      <c r="G1086" s="106" t="s">
        <v>1017</v>
      </c>
      <c r="H1086" s="105">
        <v>0</v>
      </c>
      <c r="I1086" s="105" t="s">
        <v>591</v>
      </c>
      <c r="J1086" s="116">
        <v>2860</v>
      </c>
      <c r="K1086" s="116">
        <v>7669.9</v>
      </c>
      <c r="L1086" s="116">
        <v>316.64</v>
      </c>
      <c r="M1086" s="116">
        <v>84.39</v>
      </c>
      <c r="N1086" s="116">
        <v>3.8</v>
      </c>
      <c r="O1086" s="116">
        <v>300</v>
      </c>
      <c r="P1086" s="117">
        <f t="shared" si="36"/>
        <v>1.9</v>
      </c>
    </row>
    <row r="1087" ht="14.5" spans="1:16">
      <c r="A1087" s="104">
        <v>202205</v>
      </c>
      <c r="B1087" s="25" t="s">
        <v>386</v>
      </c>
      <c r="C1087" s="105" t="s">
        <v>575</v>
      </c>
      <c r="D1087" s="105" t="s">
        <v>1178</v>
      </c>
      <c r="E1087" s="105" t="s">
        <v>1168</v>
      </c>
      <c r="F1087" s="105" t="s">
        <v>578</v>
      </c>
      <c r="G1087" s="106" t="s">
        <v>1169</v>
      </c>
      <c r="H1087" s="105">
        <v>0</v>
      </c>
      <c r="I1087" s="105">
        <v>0</v>
      </c>
      <c r="J1087" s="116">
        <v>5500</v>
      </c>
      <c r="K1087" s="116">
        <v>15770</v>
      </c>
      <c r="L1087" s="116">
        <v>316.64</v>
      </c>
      <c r="M1087" s="116">
        <v>84.39</v>
      </c>
      <c r="N1087" s="116">
        <v>3.8</v>
      </c>
      <c r="O1087" s="116">
        <v>0</v>
      </c>
      <c r="P1087" s="117">
        <f t="shared" si="36"/>
        <v>1.9</v>
      </c>
    </row>
    <row r="1088" ht="14.5" spans="1:16">
      <c r="A1088" s="104">
        <v>202205</v>
      </c>
      <c r="B1088" s="25" t="s">
        <v>407</v>
      </c>
      <c r="C1088" s="105" t="s">
        <v>841</v>
      </c>
      <c r="D1088" s="105" t="s">
        <v>587</v>
      </c>
      <c r="E1088" s="105" t="s">
        <v>1171</v>
      </c>
      <c r="F1088" s="105" t="s">
        <v>1172</v>
      </c>
      <c r="G1088" s="106" t="s">
        <v>1173</v>
      </c>
      <c r="H1088" s="105">
        <v>0</v>
      </c>
      <c r="I1088" s="105">
        <v>0</v>
      </c>
      <c r="J1088" s="116">
        <v>2906</v>
      </c>
      <c r="K1088" s="116">
        <v>7669.2</v>
      </c>
      <c r="L1088" s="116">
        <v>316.64</v>
      </c>
      <c r="M1088" s="116">
        <v>84.39</v>
      </c>
      <c r="N1088" s="116">
        <v>3.8</v>
      </c>
      <c r="O1088" s="116">
        <v>0</v>
      </c>
      <c r="P1088" s="117">
        <f t="shared" si="36"/>
        <v>1.9</v>
      </c>
    </row>
    <row r="1089" ht="14.5" spans="1:16">
      <c r="A1089" s="104">
        <v>202205</v>
      </c>
      <c r="B1089" s="25" t="s">
        <v>377</v>
      </c>
      <c r="C1089" s="105" t="s">
        <v>580</v>
      </c>
      <c r="D1089" s="105" t="s">
        <v>587</v>
      </c>
      <c r="E1089" s="105" t="s">
        <v>1171</v>
      </c>
      <c r="F1089" s="105" t="s">
        <v>1179</v>
      </c>
      <c r="G1089" s="106" t="s">
        <v>1180</v>
      </c>
      <c r="H1089" s="105">
        <v>0</v>
      </c>
      <c r="I1089" s="105" t="s">
        <v>1181</v>
      </c>
      <c r="J1089" s="116">
        <v>2218</v>
      </c>
      <c r="K1089" s="116">
        <v>4860.7</v>
      </c>
      <c r="L1089" s="116">
        <v>0</v>
      </c>
      <c r="M1089" s="116">
        <v>0</v>
      </c>
      <c r="N1089" s="116">
        <v>0</v>
      </c>
      <c r="O1089" s="116">
        <v>0</v>
      </c>
      <c r="P1089" s="117">
        <v>0</v>
      </c>
    </row>
    <row r="1090" ht="14.5" spans="1:16">
      <c r="A1090" s="104">
        <v>202205</v>
      </c>
      <c r="B1090" s="25" t="s">
        <v>1182</v>
      </c>
      <c r="C1090" s="105" t="s">
        <v>619</v>
      </c>
      <c r="D1090" s="105" t="s">
        <v>587</v>
      </c>
      <c r="E1090" s="105" t="s">
        <v>1171</v>
      </c>
      <c r="F1090" s="105" t="s">
        <v>1183</v>
      </c>
      <c r="G1090" s="106" t="s">
        <v>1184</v>
      </c>
      <c r="H1090" s="105">
        <v>0</v>
      </c>
      <c r="I1090" s="105" t="s">
        <v>1185</v>
      </c>
      <c r="J1090" s="116">
        <v>5200</v>
      </c>
      <c r="K1090" s="116">
        <v>13267.5</v>
      </c>
      <c r="L1090" s="116">
        <v>316.64</v>
      </c>
      <c r="M1090" s="116">
        <v>84.39</v>
      </c>
      <c r="N1090" s="116">
        <v>3.8</v>
      </c>
      <c r="O1090" s="116">
        <v>0</v>
      </c>
      <c r="P1090" s="117">
        <f t="shared" ref="P1090:P1121" si="37">1900*0.1%</f>
        <v>1.9</v>
      </c>
    </row>
    <row r="1091" ht="14.5" spans="1:16">
      <c r="A1091" s="104">
        <v>202205</v>
      </c>
      <c r="B1091" s="25" t="s">
        <v>998</v>
      </c>
      <c r="C1091" s="105" t="s">
        <v>619</v>
      </c>
      <c r="D1091" s="105" t="s">
        <v>576</v>
      </c>
      <c r="E1091" s="105" t="s">
        <v>999</v>
      </c>
      <c r="F1091" s="105" t="s">
        <v>1000</v>
      </c>
      <c r="G1091" s="106">
        <v>44501</v>
      </c>
      <c r="H1091" s="105">
        <v>0</v>
      </c>
      <c r="I1091" s="105">
        <v>0</v>
      </c>
      <c r="J1091" s="116">
        <v>30000</v>
      </c>
      <c r="K1091" s="116">
        <v>29644.76</v>
      </c>
      <c r="L1091" s="116">
        <v>633.28</v>
      </c>
      <c r="M1091" s="116">
        <v>168.78</v>
      </c>
      <c r="N1091" s="116">
        <v>7.6</v>
      </c>
      <c r="O1091" s="116">
        <v>0</v>
      </c>
      <c r="P1091" s="117">
        <f t="shared" si="37"/>
        <v>1.9</v>
      </c>
    </row>
    <row r="1092" ht="14.5" spans="1:16">
      <c r="A1092" s="104">
        <v>202205</v>
      </c>
      <c r="B1092" s="122" t="s">
        <v>226</v>
      </c>
      <c r="C1092" s="105" t="s">
        <v>619</v>
      </c>
      <c r="D1092" s="105" t="s">
        <v>587</v>
      </c>
      <c r="E1092" s="105" t="s">
        <v>1007</v>
      </c>
      <c r="F1092" s="105" t="s">
        <v>875</v>
      </c>
      <c r="G1092" s="106" t="s">
        <v>1008</v>
      </c>
      <c r="H1092" s="105" t="s">
        <v>1009</v>
      </c>
      <c r="I1092" s="105" t="s">
        <v>591</v>
      </c>
      <c r="J1092" s="116">
        <v>2363</v>
      </c>
      <c r="K1092" s="116">
        <v>6656.17</v>
      </c>
      <c r="L1092" s="116">
        <v>316.64</v>
      </c>
      <c r="M1092" s="116">
        <v>84.39</v>
      </c>
      <c r="N1092" s="116">
        <v>3.8</v>
      </c>
      <c r="O1092" s="116">
        <v>0</v>
      </c>
      <c r="P1092" s="117">
        <f t="shared" si="37"/>
        <v>1.9</v>
      </c>
    </row>
    <row r="1093" ht="14.5" spans="1:16">
      <c r="A1093" s="104">
        <v>202205</v>
      </c>
      <c r="B1093" s="123" t="s">
        <v>242</v>
      </c>
      <c r="C1093" s="105" t="s">
        <v>619</v>
      </c>
      <c r="D1093" s="105" t="s">
        <v>587</v>
      </c>
      <c r="E1093" s="105" t="s">
        <v>1010</v>
      </c>
      <c r="F1093" s="105" t="s">
        <v>875</v>
      </c>
      <c r="G1093" s="106" t="s">
        <v>1011</v>
      </c>
      <c r="H1093" s="105" t="s">
        <v>1009</v>
      </c>
      <c r="I1093" s="105" t="s">
        <v>591</v>
      </c>
      <c r="J1093" s="116">
        <v>2363</v>
      </c>
      <c r="K1093" s="116">
        <v>6388.9</v>
      </c>
      <c r="L1093" s="116">
        <v>316.64</v>
      </c>
      <c r="M1093" s="116">
        <v>84.39</v>
      </c>
      <c r="N1093" s="116">
        <v>3.8</v>
      </c>
      <c r="O1093" s="116">
        <v>0</v>
      </c>
      <c r="P1093" s="117">
        <f t="shared" si="37"/>
        <v>1.9</v>
      </c>
    </row>
    <row r="1094" ht="14.5" spans="1:16">
      <c r="A1094" s="104">
        <v>202205</v>
      </c>
      <c r="B1094" s="124" t="s">
        <v>281</v>
      </c>
      <c r="C1094" s="105" t="s">
        <v>619</v>
      </c>
      <c r="D1094" s="105" t="s">
        <v>587</v>
      </c>
      <c r="E1094" s="105" t="s">
        <v>1012</v>
      </c>
      <c r="F1094" s="105" t="s">
        <v>875</v>
      </c>
      <c r="G1094" s="106" t="s">
        <v>756</v>
      </c>
      <c r="H1094" s="105" t="s">
        <v>1009</v>
      </c>
      <c r="I1094" s="105">
        <v>0</v>
      </c>
      <c r="J1094" s="116">
        <v>2363</v>
      </c>
      <c r="K1094" s="116">
        <v>6078.7</v>
      </c>
      <c r="L1094" s="116">
        <v>316.64</v>
      </c>
      <c r="M1094" s="116">
        <v>84.39</v>
      </c>
      <c r="N1094" s="116">
        <v>3.8</v>
      </c>
      <c r="O1094" s="116">
        <v>0</v>
      </c>
      <c r="P1094" s="117">
        <f t="shared" si="37"/>
        <v>1.9</v>
      </c>
    </row>
    <row r="1095" ht="14.5" spans="1:16">
      <c r="A1095" s="104">
        <v>202205</v>
      </c>
      <c r="B1095" s="125" t="s">
        <v>294</v>
      </c>
      <c r="C1095" s="105" t="s">
        <v>619</v>
      </c>
      <c r="D1095" s="105" t="s">
        <v>587</v>
      </c>
      <c r="E1095" s="105" t="s">
        <v>1013</v>
      </c>
      <c r="F1095" s="105" t="s">
        <v>875</v>
      </c>
      <c r="G1095" s="106" t="s">
        <v>1014</v>
      </c>
      <c r="H1095" s="105" t="s">
        <v>1009</v>
      </c>
      <c r="I1095" s="105">
        <v>0</v>
      </c>
      <c r="J1095" s="116">
        <v>2363</v>
      </c>
      <c r="K1095" s="116">
        <v>6266.67</v>
      </c>
      <c r="L1095" s="116">
        <v>316.64</v>
      </c>
      <c r="M1095" s="116">
        <v>84.39</v>
      </c>
      <c r="N1095" s="116">
        <v>3.8</v>
      </c>
      <c r="O1095" s="116">
        <v>0</v>
      </c>
      <c r="P1095" s="117">
        <f t="shared" si="37"/>
        <v>1.9</v>
      </c>
    </row>
    <row r="1096" ht="14.5" spans="1:16">
      <c r="A1096" s="104">
        <v>202205</v>
      </c>
      <c r="B1096" s="28" t="s">
        <v>217</v>
      </c>
      <c r="C1096" s="105" t="s">
        <v>619</v>
      </c>
      <c r="D1096" s="105" t="s">
        <v>587</v>
      </c>
      <c r="E1096" s="105" t="s">
        <v>1019</v>
      </c>
      <c r="F1096" s="105" t="s">
        <v>1020</v>
      </c>
      <c r="G1096" s="106" t="s">
        <v>1021</v>
      </c>
      <c r="H1096" s="105" t="s">
        <v>1018</v>
      </c>
      <c r="I1096" s="105">
        <v>0</v>
      </c>
      <c r="J1096" s="116">
        <v>1900</v>
      </c>
      <c r="K1096" s="116">
        <v>5559.99</v>
      </c>
      <c r="L1096" s="116">
        <v>316.64</v>
      </c>
      <c r="M1096" s="116">
        <v>84.39</v>
      </c>
      <c r="N1096" s="116">
        <v>3.8</v>
      </c>
      <c r="O1096" s="116">
        <v>0</v>
      </c>
      <c r="P1096" s="117">
        <f t="shared" si="37"/>
        <v>1.9</v>
      </c>
    </row>
    <row r="1097" ht="14.5" spans="1:16">
      <c r="A1097" s="104">
        <v>202205</v>
      </c>
      <c r="B1097" s="28" t="s">
        <v>271</v>
      </c>
      <c r="C1097" s="105" t="s">
        <v>619</v>
      </c>
      <c r="D1097" s="105" t="s">
        <v>587</v>
      </c>
      <c r="E1097" s="105" t="s">
        <v>1022</v>
      </c>
      <c r="F1097" s="105" t="s">
        <v>1023</v>
      </c>
      <c r="G1097" s="106" t="s">
        <v>1024</v>
      </c>
      <c r="H1097" s="105" t="s">
        <v>1018</v>
      </c>
      <c r="I1097" s="105" t="s">
        <v>591</v>
      </c>
      <c r="J1097" s="116">
        <v>1900</v>
      </c>
      <c r="K1097" s="116">
        <v>7947.05</v>
      </c>
      <c r="L1097" s="116">
        <v>316.64</v>
      </c>
      <c r="M1097" s="116">
        <v>84.39</v>
      </c>
      <c r="N1097" s="116">
        <v>3.8</v>
      </c>
      <c r="O1097" s="116">
        <v>0</v>
      </c>
      <c r="P1097" s="117">
        <f t="shared" si="37"/>
        <v>1.9</v>
      </c>
    </row>
    <row r="1098" ht="14.5" spans="1:16">
      <c r="A1098" s="104">
        <v>202205</v>
      </c>
      <c r="B1098" s="28" t="s">
        <v>1025</v>
      </c>
      <c r="C1098" s="105" t="s">
        <v>619</v>
      </c>
      <c r="D1098" s="105" t="s">
        <v>587</v>
      </c>
      <c r="E1098" s="105" t="s">
        <v>1026</v>
      </c>
      <c r="F1098" s="105" t="s">
        <v>1027</v>
      </c>
      <c r="G1098" s="106" t="s">
        <v>1028</v>
      </c>
      <c r="H1098" s="105" t="s">
        <v>1018</v>
      </c>
      <c r="I1098" s="105" t="s">
        <v>591</v>
      </c>
      <c r="J1098" s="116">
        <v>1900</v>
      </c>
      <c r="K1098" s="116">
        <v>7100.22</v>
      </c>
      <c r="L1098" s="116">
        <v>316.64</v>
      </c>
      <c r="M1098" s="116">
        <v>84.39</v>
      </c>
      <c r="N1098" s="116">
        <v>3.8</v>
      </c>
      <c r="O1098" s="116">
        <v>0</v>
      </c>
      <c r="P1098" s="117">
        <f t="shared" si="37"/>
        <v>1.9</v>
      </c>
    </row>
    <row r="1099" ht="14.5" spans="1:16">
      <c r="A1099" s="104">
        <v>202205</v>
      </c>
      <c r="B1099" s="28" t="s">
        <v>316</v>
      </c>
      <c r="C1099" s="105" t="s">
        <v>619</v>
      </c>
      <c r="D1099" s="105" t="s">
        <v>587</v>
      </c>
      <c r="E1099" s="105" t="s">
        <v>1029</v>
      </c>
      <c r="F1099" s="105" t="s">
        <v>1030</v>
      </c>
      <c r="G1099" s="106" t="s">
        <v>1031</v>
      </c>
      <c r="H1099" s="105" t="s">
        <v>1018</v>
      </c>
      <c r="I1099" s="105" t="s">
        <v>591</v>
      </c>
      <c r="J1099" s="116">
        <v>1900</v>
      </c>
      <c r="K1099" s="116">
        <v>9885.66</v>
      </c>
      <c r="L1099" s="116">
        <v>316.64</v>
      </c>
      <c r="M1099" s="116">
        <v>84.39</v>
      </c>
      <c r="N1099" s="116">
        <v>3.8</v>
      </c>
      <c r="O1099" s="116">
        <v>0</v>
      </c>
      <c r="P1099" s="117">
        <f t="shared" si="37"/>
        <v>1.9</v>
      </c>
    </row>
    <row r="1100" ht="14.5" spans="1:16">
      <c r="A1100" s="104">
        <v>202205</v>
      </c>
      <c r="B1100" s="28" t="s">
        <v>251</v>
      </c>
      <c r="C1100" s="105" t="s">
        <v>619</v>
      </c>
      <c r="D1100" s="105" t="s">
        <v>587</v>
      </c>
      <c r="E1100" s="105" t="s">
        <v>1032</v>
      </c>
      <c r="F1100" s="105" t="s">
        <v>1023</v>
      </c>
      <c r="G1100" s="106" t="s">
        <v>1033</v>
      </c>
      <c r="H1100" s="105" t="s">
        <v>1018</v>
      </c>
      <c r="I1100" s="105" t="s">
        <v>591</v>
      </c>
      <c r="J1100" s="116">
        <v>1900</v>
      </c>
      <c r="K1100" s="116">
        <v>7995.47</v>
      </c>
      <c r="L1100" s="116">
        <v>316.64</v>
      </c>
      <c r="M1100" s="116">
        <v>84.39</v>
      </c>
      <c r="N1100" s="116">
        <v>3.8</v>
      </c>
      <c r="O1100" s="116">
        <v>0</v>
      </c>
      <c r="P1100" s="117">
        <f t="shared" si="37"/>
        <v>1.9</v>
      </c>
    </row>
    <row r="1101" ht="14.5" spans="1:16">
      <c r="A1101" s="104">
        <v>202205</v>
      </c>
      <c r="B1101" s="28" t="s">
        <v>414</v>
      </c>
      <c r="C1101" s="105" t="s">
        <v>619</v>
      </c>
      <c r="D1101" s="105" t="s">
        <v>587</v>
      </c>
      <c r="E1101" s="105" t="s">
        <v>1034</v>
      </c>
      <c r="F1101" s="105" t="s">
        <v>1027</v>
      </c>
      <c r="G1101" s="106" t="s">
        <v>1035</v>
      </c>
      <c r="H1101" s="105" t="s">
        <v>1018</v>
      </c>
      <c r="I1101" s="105" t="s">
        <v>591</v>
      </c>
      <c r="J1101" s="116">
        <v>1900</v>
      </c>
      <c r="K1101" s="116">
        <v>6924.46</v>
      </c>
      <c r="L1101" s="116">
        <v>316.64</v>
      </c>
      <c r="M1101" s="116">
        <v>84.39</v>
      </c>
      <c r="N1101" s="116">
        <v>3.8</v>
      </c>
      <c r="O1101" s="116">
        <v>0</v>
      </c>
      <c r="P1101" s="117">
        <f t="shared" si="37"/>
        <v>1.9</v>
      </c>
    </row>
    <row r="1102" ht="14.5" spans="1:16">
      <c r="A1102" s="104">
        <v>202205</v>
      </c>
      <c r="B1102" s="25" t="s">
        <v>302</v>
      </c>
      <c r="C1102" s="105" t="s">
        <v>619</v>
      </c>
      <c r="D1102" s="105" t="s">
        <v>587</v>
      </c>
      <c r="E1102" s="105" t="s">
        <v>1036</v>
      </c>
      <c r="F1102" s="105" t="s">
        <v>1027</v>
      </c>
      <c r="G1102" s="106" t="s">
        <v>1037</v>
      </c>
      <c r="H1102" s="105" t="s">
        <v>1018</v>
      </c>
      <c r="I1102" s="105">
        <v>0</v>
      </c>
      <c r="J1102" s="116">
        <v>1900</v>
      </c>
      <c r="K1102" s="116">
        <v>6084.62</v>
      </c>
      <c r="L1102" s="116">
        <v>316.64</v>
      </c>
      <c r="M1102" s="116">
        <v>84.39</v>
      </c>
      <c r="N1102" s="116">
        <v>3.8</v>
      </c>
      <c r="O1102" s="116">
        <v>0</v>
      </c>
      <c r="P1102" s="117">
        <f t="shared" si="37"/>
        <v>1.9</v>
      </c>
    </row>
    <row r="1103" ht="14.5" spans="1:16">
      <c r="A1103" s="104">
        <v>202205</v>
      </c>
      <c r="B1103" s="25" t="s">
        <v>207</v>
      </c>
      <c r="C1103" s="105" t="s">
        <v>619</v>
      </c>
      <c r="D1103" s="105" t="s">
        <v>587</v>
      </c>
      <c r="E1103" s="105" t="s">
        <v>1038</v>
      </c>
      <c r="F1103" s="105" t="s">
        <v>1039</v>
      </c>
      <c r="G1103" s="106" t="s">
        <v>1040</v>
      </c>
      <c r="H1103" s="105" t="s">
        <v>1018</v>
      </c>
      <c r="I1103" s="105" t="s">
        <v>591</v>
      </c>
      <c r="J1103" s="116">
        <v>1900</v>
      </c>
      <c r="K1103" s="116">
        <v>6639.68</v>
      </c>
      <c r="L1103" s="116">
        <v>316.64</v>
      </c>
      <c r="M1103" s="116">
        <v>84.39</v>
      </c>
      <c r="N1103" s="116">
        <v>3.8</v>
      </c>
      <c r="O1103" s="116">
        <v>0</v>
      </c>
      <c r="P1103" s="117">
        <f t="shared" si="37"/>
        <v>1.9</v>
      </c>
    </row>
    <row r="1104" ht="14.5" spans="1:16">
      <c r="A1104" s="104">
        <v>202205</v>
      </c>
      <c r="B1104" s="28" t="s">
        <v>275</v>
      </c>
      <c r="C1104" s="105" t="s">
        <v>619</v>
      </c>
      <c r="D1104" s="105" t="s">
        <v>587</v>
      </c>
      <c r="E1104" s="105" t="s">
        <v>1041</v>
      </c>
      <c r="F1104" s="105" t="s">
        <v>1027</v>
      </c>
      <c r="G1104" s="106" t="s">
        <v>1011</v>
      </c>
      <c r="H1104" s="105" t="s">
        <v>1018</v>
      </c>
      <c r="I1104" s="105">
        <v>0</v>
      </c>
      <c r="J1104" s="116">
        <v>1900</v>
      </c>
      <c r="K1104" s="116">
        <v>12134.34</v>
      </c>
      <c r="L1104" s="116">
        <v>316.64</v>
      </c>
      <c r="M1104" s="116">
        <v>84.39</v>
      </c>
      <c r="N1104" s="116">
        <v>3.8</v>
      </c>
      <c r="O1104" s="116">
        <v>0</v>
      </c>
      <c r="P1104" s="117">
        <f t="shared" si="37"/>
        <v>1.9</v>
      </c>
    </row>
    <row r="1105" ht="14.5" spans="1:16">
      <c r="A1105" s="104">
        <v>202205</v>
      </c>
      <c r="B1105" s="25" t="s">
        <v>372</v>
      </c>
      <c r="C1105" s="105" t="s">
        <v>619</v>
      </c>
      <c r="D1105" s="105" t="s">
        <v>587</v>
      </c>
      <c r="E1105" s="105" t="s">
        <v>1042</v>
      </c>
      <c r="F1105" s="105" t="s">
        <v>1030</v>
      </c>
      <c r="G1105" s="106" t="s">
        <v>1043</v>
      </c>
      <c r="H1105" s="105" t="s">
        <v>1018</v>
      </c>
      <c r="I1105" s="105" t="s">
        <v>591</v>
      </c>
      <c r="J1105" s="116">
        <v>1900</v>
      </c>
      <c r="K1105" s="116">
        <v>9098.32</v>
      </c>
      <c r="L1105" s="116">
        <v>316.64</v>
      </c>
      <c r="M1105" s="116">
        <v>84.39</v>
      </c>
      <c r="N1105" s="116">
        <v>3.8</v>
      </c>
      <c r="O1105" s="116">
        <v>0</v>
      </c>
      <c r="P1105" s="117">
        <f t="shared" si="37"/>
        <v>1.9</v>
      </c>
    </row>
    <row r="1106" ht="14.5" spans="1:16">
      <c r="A1106" s="104">
        <v>202205</v>
      </c>
      <c r="B1106" s="28" t="s">
        <v>211</v>
      </c>
      <c r="C1106" s="105" t="s">
        <v>619</v>
      </c>
      <c r="D1106" s="105" t="s">
        <v>587</v>
      </c>
      <c r="E1106" s="105" t="s">
        <v>1044</v>
      </c>
      <c r="F1106" s="105" t="s">
        <v>1039</v>
      </c>
      <c r="G1106" s="106" t="s">
        <v>1045</v>
      </c>
      <c r="H1106" s="105" t="s">
        <v>1018</v>
      </c>
      <c r="I1106" s="105" t="s">
        <v>591</v>
      </c>
      <c r="J1106" s="116">
        <v>1900</v>
      </c>
      <c r="K1106" s="116">
        <v>6400.53</v>
      </c>
      <c r="L1106" s="116">
        <v>316.64</v>
      </c>
      <c r="M1106" s="116">
        <v>84.39</v>
      </c>
      <c r="N1106" s="116">
        <v>3.8</v>
      </c>
      <c r="O1106" s="116">
        <v>0</v>
      </c>
      <c r="P1106" s="117">
        <f t="shared" si="37"/>
        <v>1.9</v>
      </c>
    </row>
    <row r="1107" ht="14.5" spans="1:16">
      <c r="A1107" s="104">
        <v>202205</v>
      </c>
      <c r="B1107" s="25" t="s">
        <v>363</v>
      </c>
      <c r="C1107" s="105" t="s">
        <v>619</v>
      </c>
      <c r="D1107" s="105" t="s">
        <v>587</v>
      </c>
      <c r="E1107" s="105" t="s">
        <v>1046</v>
      </c>
      <c r="F1107" s="105" t="s">
        <v>1039</v>
      </c>
      <c r="G1107" s="106" t="s">
        <v>1047</v>
      </c>
      <c r="H1107" s="105" t="s">
        <v>1018</v>
      </c>
      <c r="I1107" s="105" t="s">
        <v>591</v>
      </c>
      <c r="J1107" s="116">
        <v>1900</v>
      </c>
      <c r="K1107" s="116">
        <v>6181.43</v>
      </c>
      <c r="L1107" s="116">
        <v>316.64</v>
      </c>
      <c r="M1107" s="116">
        <v>84.39</v>
      </c>
      <c r="N1107" s="116">
        <v>3.8</v>
      </c>
      <c r="O1107" s="116">
        <v>0</v>
      </c>
      <c r="P1107" s="117">
        <f t="shared" si="37"/>
        <v>1.9</v>
      </c>
    </row>
    <row r="1108" ht="14.5" spans="1:16">
      <c r="A1108" s="104">
        <v>202205</v>
      </c>
      <c r="B1108" s="128" t="s">
        <v>273</v>
      </c>
      <c r="C1108" s="105" t="s">
        <v>619</v>
      </c>
      <c r="D1108" s="105" t="s">
        <v>587</v>
      </c>
      <c r="E1108" s="105" t="s">
        <v>1048</v>
      </c>
      <c r="F1108" s="105" t="s">
        <v>886</v>
      </c>
      <c r="G1108" s="106" t="s">
        <v>1049</v>
      </c>
      <c r="H1108" s="105" t="s">
        <v>1018</v>
      </c>
      <c r="I1108" s="105" t="s">
        <v>591</v>
      </c>
      <c r="J1108" s="116">
        <v>1900</v>
      </c>
      <c r="K1108" s="116">
        <v>6278.38</v>
      </c>
      <c r="L1108" s="116">
        <v>316.64</v>
      </c>
      <c r="M1108" s="116">
        <v>84.39</v>
      </c>
      <c r="N1108" s="116">
        <v>3.8</v>
      </c>
      <c r="O1108" s="116">
        <v>0</v>
      </c>
      <c r="P1108" s="117">
        <f t="shared" si="37"/>
        <v>1.9</v>
      </c>
    </row>
    <row r="1109" ht="14.5" spans="1:16">
      <c r="A1109" s="104">
        <v>202205</v>
      </c>
      <c r="B1109" s="128" t="s">
        <v>411</v>
      </c>
      <c r="C1109" s="105" t="s">
        <v>619</v>
      </c>
      <c r="D1109" s="105" t="s">
        <v>587</v>
      </c>
      <c r="E1109" s="105" t="s">
        <v>1050</v>
      </c>
      <c r="F1109" s="105" t="s">
        <v>1020</v>
      </c>
      <c r="G1109" s="106" t="s">
        <v>1051</v>
      </c>
      <c r="H1109" s="105" t="s">
        <v>1018</v>
      </c>
      <c r="I1109" s="105" t="s">
        <v>591</v>
      </c>
      <c r="J1109" s="116">
        <v>1900</v>
      </c>
      <c r="K1109" s="116">
        <v>5598.1</v>
      </c>
      <c r="L1109" s="116">
        <v>316.64</v>
      </c>
      <c r="M1109" s="116">
        <v>84.39</v>
      </c>
      <c r="N1109" s="116">
        <v>3.8</v>
      </c>
      <c r="O1109" s="116">
        <v>0</v>
      </c>
      <c r="P1109" s="117">
        <f t="shared" si="37"/>
        <v>1.9</v>
      </c>
    </row>
    <row r="1110" ht="14.5" spans="1:16">
      <c r="A1110" s="104">
        <v>202205</v>
      </c>
      <c r="B1110" s="128" t="s">
        <v>443</v>
      </c>
      <c r="C1110" s="105" t="s">
        <v>619</v>
      </c>
      <c r="D1110" s="105" t="s">
        <v>587</v>
      </c>
      <c r="E1110" s="105" t="s">
        <v>1052</v>
      </c>
      <c r="F1110" s="105" t="s">
        <v>1030</v>
      </c>
      <c r="G1110" s="106" t="s">
        <v>1053</v>
      </c>
      <c r="H1110" s="105" t="s">
        <v>1018</v>
      </c>
      <c r="I1110" s="105" t="s">
        <v>591</v>
      </c>
      <c r="J1110" s="116">
        <v>1900</v>
      </c>
      <c r="K1110" s="116">
        <v>7336.53</v>
      </c>
      <c r="L1110" s="116">
        <v>316.64</v>
      </c>
      <c r="M1110" s="116">
        <v>84.39</v>
      </c>
      <c r="N1110" s="116">
        <v>3.8</v>
      </c>
      <c r="O1110" s="116">
        <v>0</v>
      </c>
      <c r="P1110" s="117">
        <f t="shared" si="37"/>
        <v>1.9</v>
      </c>
    </row>
    <row r="1111" ht="14.5" spans="1:16">
      <c r="A1111" s="104">
        <v>202205</v>
      </c>
      <c r="B1111" s="60" t="s">
        <v>369</v>
      </c>
      <c r="C1111" s="105" t="s">
        <v>619</v>
      </c>
      <c r="D1111" s="105" t="s">
        <v>587</v>
      </c>
      <c r="E1111" s="105" t="s">
        <v>1054</v>
      </c>
      <c r="F1111" s="105" t="s">
        <v>1020</v>
      </c>
      <c r="G1111" s="106" t="s">
        <v>1055</v>
      </c>
      <c r="H1111" s="105" t="s">
        <v>1018</v>
      </c>
      <c r="I1111" s="105" t="s">
        <v>591</v>
      </c>
      <c r="J1111" s="116">
        <v>1900</v>
      </c>
      <c r="K1111" s="116">
        <v>6031.55</v>
      </c>
      <c r="L1111" s="116">
        <v>316.64</v>
      </c>
      <c r="M1111" s="116">
        <v>84.39</v>
      </c>
      <c r="N1111" s="116">
        <v>3.8</v>
      </c>
      <c r="O1111" s="116">
        <v>0</v>
      </c>
      <c r="P1111" s="117">
        <f t="shared" si="37"/>
        <v>1.9</v>
      </c>
    </row>
    <row r="1112" ht="14.5" spans="1:16">
      <c r="A1112" s="104">
        <v>202205</v>
      </c>
      <c r="B1112" s="60" t="s">
        <v>375</v>
      </c>
      <c r="C1112" s="105" t="s">
        <v>619</v>
      </c>
      <c r="D1112" s="105" t="s">
        <v>587</v>
      </c>
      <c r="E1112" s="105" t="s">
        <v>1056</v>
      </c>
      <c r="F1112" s="105" t="s">
        <v>1039</v>
      </c>
      <c r="G1112" s="106" t="s">
        <v>1057</v>
      </c>
      <c r="H1112" s="105" t="s">
        <v>1018</v>
      </c>
      <c r="I1112" s="105" t="s">
        <v>591</v>
      </c>
      <c r="J1112" s="116">
        <v>1900</v>
      </c>
      <c r="K1112" s="116">
        <v>6055.75</v>
      </c>
      <c r="L1112" s="116">
        <v>316.64</v>
      </c>
      <c r="M1112" s="116">
        <v>84.39</v>
      </c>
      <c r="N1112" s="116">
        <v>3.8</v>
      </c>
      <c r="O1112" s="116">
        <v>385</v>
      </c>
      <c r="P1112" s="117">
        <f t="shared" si="37"/>
        <v>1.9</v>
      </c>
    </row>
    <row r="1113" ht="14.5" spans="1:16">
      <c r="A1113" s="104">
        <v>202205</v>
      </c>
      <c r="B1113" s="60" t="s">
        <v>246</v>
      </c>
      <c r="C1113" s="105" t="s">
        <v>619</v>
      </c>
      <c r="D1113" s="105" t="s">
        <v>587</v>
      </c>
      <c r="E1113" s="105" t="s">
        <v>1058</v>
      </c>
      <c r="F1113" s="105" t="s">
        <v>1039</v>
      </c>
      <c r="G1113" s="106" t="s">
        <v>1059</v>
      </c>
      <c r="H1113" s="105" t="s">
        <v>1018</v>
      </c>
      <c r="I1113" s="105" t="s">
        <v>591</v>
      </c>
      <c r="J1113" s="116">
        <v>1900</v>
      </c>
      <c r="K1113" s="116">
        <v>6028.93</v>
      </c>
      <c r="L1113" s="116">
        <v>316.64</v>
      </c>
      <c r="M1113" s="116">
        <v>84.39</v>
      </c>
      <c r="N1113" s="116">
        <v>3.8</v>
      </c>
      <c r="O1113" s="116">
        <v>0</v>
      </c>
      <c r="P1113" s="117">
        <f t="shared" si="37"/>
        <v>1.9</v>
      </c>
    </row>
    <row r="1114" ht="14.5" spans="1:16">
      <c r="A1114" s="104">
        <v>202205</v>
      </c>
      <c r="B1114" s="60" t="s">
        <v>235</v>
      </c>
      <c r="C1114" s="105" t="s">
        <v>619</v>
      </c>
      <c r="D1114" s="105" t="s">
        <v>587</v>
      </c>
      <c r="E1114" s="105" t="s">
        <v>1060</v>
      </c>
      <c r="F1114" s="105" t="s">
        <v>1039</v>
      </c>
      <c r="G1114" s="106" t="s">
        <v>1061</v>
      </c>
      <c r="H1114" s="105" t="s">
        <v>1018</v>
      </c>
      <c r="I1114" s="105" t="s">
        <v>591</v>
      </c>
      <c r="J1114" s="116">
        <v>1900</v>
      </c>
      <c r="K1114" s="116">
        <v>6226.12</v>
      </c>
      <c r="L1114" s="116">
        <v>316.64</v>
      </c>
      <c r="M1114" s="116">
        <v>84.39</v>
      </c>
      <c r="N1114" s="116">
        <v>3.8</v>
      </c>
      <c r="O1114" s="116">
        <v>0</v>
      </c>
      <c r="P1114" s="117">
        <f t="shared" si="37"/>
        <v>1.9</v>
      </c>
    </row>
    <row r="1115" ht="14.5" spans="1:16">
      <c r="A1115" s="104">
        <v>202205</v>
      </c>
      <c r="B1115" s="60" t="s">
        <v>253</v>
      </c>
      <c r="C1115" s="105" t="s">
        <v>619</v>
      </c>
      <c r="D1115" s="105" t="s">
        <v>587</v>
      </c>
      <c r="E1115" s="105" t="s">
        <v>1062</v>
      </c>
      <c r="F1115" s="105" t="s">
        <v>1020</v>
      </c>
      <c r="G1115" s="106" t="s">
        <v>1063</v>
      </c>
      <c r="H1115" s="105" t="s">
        <v>1018</v>
      </c>
      <c r="I1115" s="105" t="s">
        <v>591</v>
      </c>
      <c r="J1115" s="116">
        <v>1900</v>
      </c>
      <c r="K1115" s="116">
        <v>6437.17</v>
      </c>
      <c r="L1115" s="116">
        <v>316.64</v>
      </c>
      <c r="M1115" s="116">
        <v>84.39</v>
      </c>
      <c r="N1115" s="116">
        <v>3.8</v>
      </c>
      <c r="O1115" s="116">
        <v>0</v>
      </c>
      <c r="P1115" s="117">
        <f t="shared" si="37"/>
        <v>1.9</v>
      </c>
    </row>
    <row r="1116" ht="14.5" spans="1:16">
      <c r="A1116" s="104">
        <v>202205</v>
      </c>
      <c r="B1116" s="60" t="s">
        <v>339</v>
      </c>
      <c r="C1116" s="105" t="s">
        <v>619</v>
      </c>
      <c r="D1116" s="105" t="s">
        <v>587</v>
      </c>
      <c r="E1116" s="105" t="s">
        <v>1064</v>
      </c>
      <c r="F1116" s="105" t="s">
        <v>1027</v>
      </c>
      <c r="G1116" s="106" t="s">
        <v>1065</v>
      </c>
      <c r="H1116" s="105" t="s">
        <v>1018</v>
      </c>
      <c r="I1116" s="105">
        <v>0</v>
      </c>
      <c r="J1116" s="116">
        <v>1900</v>
      </c>
      <c r="K1116" s="116">
        <v>5506.81</v>
      </c>
      <c r="L1116" s="116">
        <v>316.64</v>
      </c>
      <c r="M1116" s="116">
        <v>84.39</v>
      </c>
      <c r="N1116" s="116">
        <v>3.8</v>
      </c>
      <c r="O1116" s="116">
        <v>0</v>
      </c>
      <c r="P1116" s="117">
        <f t="shared" si="37"/>
        <v>1.9</v>
      </c>
    </row>
    <row r="1117" ht="14.5" spans="1:16">
      <c r="A1117" s="104">
        <v>202205</v>
      </c>
      <c r="B1117" s="62" t="s">
        <v>330</v>
      </c>
      <c r="C1117" s="105" t="s">
        <v>619</v>
      </c>
      <c r="D1117" s="105" t="s">
        <v>587</v>
      </c>
      <c r="E1117" s="105" t="s">
        <v>1066</v>
      </c>
      <c r="F1117" s="105" t="s">
        <v>1067</v>
      </c>
      <c r="G1117" s="106" t="s">
        <v>1068</v>
      </c>
      <c r="H1117" s="105" t="s">
        <v>1018</v>
      </c>
      <c r="I1117" s="105">
        <v>0</v>
      </c>
      <c r="J1117" s="116">
        <v>1900</v>
      </c>
      <c r="K1117" s="116">
        <v>5240.12</v>
      </c>
      <c r="L1117" s="116">
        <v>316.64</v>
      </c>
      <c r="M1117" s="116">
        <v>84.39</v>
      </c>
      <c r="N1117" s="116">
        <v>3.8</v>
      </c>
      <c r="O1117" s="116">
        <v>0</v>
      </c>
      <c r="P1117" s="117">
        <f t="shared" si="37"/>
        <v>1.9</v>
      </c>
    </row>
    <row r="1118" ht="14.5" spans="1:16">
      <c r="A1118" s="104">
        <v>202205</v>
      </c>
      <c r="B1118" s="129" t="s">
        <v>208</v>
      </c>
      <c r="C1118" s="105" t="s">
        <v>619</v>
      </c>
      <c r="D1118" s="105" t="s">
        <v>587</v>
      </c>
      <c r="E1118" s="105" t="s">
        <v>1069</v>
      </c>
      <c r="F1118" s="105" t="s">
        <v>1020</v>
      </c>
      <c r="G1118" s="106" t="s">
        <v>1070</v>
      </c>
      <c r="H1118" s="105" t="s">
        <v>1018</v>
      </c>
      <c r="I1118" s="105" t="s">
        <v>591</v>
      </c>
      <c r="J1118" s="116">
        <v>1900</v>
      </c>
      <c r="K1118" s="116">
        <v>7441.22</v>
      </c>
      <c r="L1118" s="116">
        <v>316.64</v>
      </c>
      <c r="M1118" s="116">
        <v>84.39</v>
      </c>
      <c r="N1118" s="116">
        <v>3.8</v>
      </c>
      <c r="O1118" s="116">
        <v>0</v>
      </c>
      <c r="P1118" s="117">
        <f t="shared" si="37"/>
        <v>1.9</v>
      </c>
    </row>
    <row r="1119" ht="14.5" spans="1:16">
      <c r="A1119" s="104">
        <v>202205</v>
      </c>
      <c r="B1119" s="62" t="s">
        <v>399</v>
      </c>
      <c r="C1119" s="105" t="s">
        <v>619</v>
      </c>
      <c r="D1119" s="105" t="s">
        <v>587</v>
      </c>
      <c r="E1119" s="105" t="s">
        <v>1071</v>
      </c>
      <c r="F1119" s="105" t="s">
        <v>1067</v>
      </c>
      <c r="G1119" s="106" t="s">
        <v>756</v>
      </c>
      <c r="H1119" s="105" t="s">
        <v>1018</v>
      </c>
      <c r="I1119" s="105" t="s">
        <v>591</v>
      </c>
      <c r="J1119" s="116">
        <v>1900</v>
      </c>
      <c r="K1119" s="116">
        <v>4441.55</v>
      </c>
      <c r="L1119" s="116">
        <v>316.64</v>
      </c>
      <c r="M1119" s="116">
        <v>84.39</v>
      </c>
      <c r="N1119" s="116">
        <v>3.8</v>
      </c>
      <c r="O1119" s="116">
        <v>100</v>
      </c>
      <c r="P1119" s="117">
        <f t="shared" si="37"/>
        <v>1.9</v>
      </c>
    </row>
    <row r="1120" ht="14.5" spans="1:16">
      <c r="A1120" s="104">
        <v>202205</v>
      </c>
      <c r="B1120" s="62" t="s">
        <v>230</v>
      </c>
      <c r="C1120" s="105" t="s">
        <v>619</v>
      </c>
      <c r="D1120" s="105" t="s">
        <v>587</v>
      </c>
      <c r="E1120" s="105" t="s">
        <v>1072</v>
      </c>
      <c r="F1120" s="105" t="s">
        <v>1027</v>
      </c>
      <c r="G1120" s="106" t="s">
        <v>1073</v>
      </c>
      <c r="H1120" s="105" t="s">
        <v>1018</v>
      </c>
      <c r="I1120" s="105" t="s">
        <v>591</v>
      </c>
      <c r="J1120" s="116">
        <v>1900</v>
      </c>
      <c r="K1120" s="116">
        <v>6709.74</v>
      </c>
      <c r="L1120" s="116">
        <v>316.64</v>
      </c>
      <c r="M1120" s="116">
        <v>84.39</v>
      </c>
      <c r="N1120" s="116">
        <v>3.8</v>
      </c>
      <c r="O1120" s="116">
        <v>0</v>
      </c>
      <c r="P1120" s="117">
        <f t="shared" si="37"/>
        <v>1.9</v>
      </c>
    </row>
    <row r="1121" ht="14.5" spans="1:16">
      <c r="A1121" s="104">
        <v>202205</v>
      </c>
      <c r="B1121" s="62" t="s">
        <v>343</v>
      </c>
      <c r="C1121" s="105" t="s">
        <v>619</v>
      </c>
      <c r="D1121" s="105" t="s">
        <v>587</v>
      </c>
      <c r="E1121" s="105" t="s">
        <v>1074</v>
      </c>
      <c r="F1121" s="105" t="s">
        <v>1027</v>
      </c>
      <c r="G1121" s="106" t="s">
        <v>1075</v>
      </c>
      <c r="H1121" s="105" t="s">
        <v>1018</v>
      </c>
      <c r="I1121" s="105" t="s">
        <v>591</v>
      </c>
      <c r="J1121" s="116">
        <v>1900</v>
      </c>
      <c r="K1121" s="116">
        <v>5958.54</v>
      </c>
      <c r="L1121" s="116">
        <v>316.64</v>
      </c>
      <c r="M1121" s="116">
        <v>84.39</v>
      </c>
      <c r="N1121" s="116">
        <v>3.8</v>
      </c>
      <c r="O1121" s="116">
        <v>0</v>
      </c>
      <c r="P1121" s="117">
        <f t="shared" si="37"/>
        <v>1.9</v>
      </c>
    </row>
    <row r="1122" ht="14.5" spans="1:16">
      <c r="A1122" s="104">
        <v>202205</v>
      </c>
      <c r="B1122" s="62" t="s">
        <v>297</v>
      </c>
      <c r="C1122" s="105" t="s">
        <v>619</v>
      </c>
      <c r="D1122" s="105" t="s">
        <v>587</v>
      </c>
      <c r="E1122" s="105" t="s">
        <v>1076</v>
      </c>
      <c r="F1122" s="105" t="s">
        <v>1027</v>
      </c>
      <c r="G1122" s="106" t="s">
        <v>1077</v>
      </c>
      <c r="H1122" s="105" t="s">
        <v>1018</v>
      </c>
      <c r="I1122" s="105" t="s">
        <v>591</v>
      </c>
      <c r="J1122" s="116">
        <v>1900</v>
      </c>
      <c r="K1122" s="116">
        <v>6255.82</v>
      </c>
      <c r="L1122" s="116">
        <v>316.64</v>
      </c>
      <c r="M1122" s="116">
        <v>84.39</v>
      </c>
      <c r="N1122" s="116">
        <v>3.8</v>
      </c>
      <c r="O1122" s="116">
        <v>0</v>
      </c>
      <c r="P1122" s="117">
        <f t="shared" ref="P1122:P1153" si="38">1900*0.1%</f>
        <v>1.9</v>
      </c>
    </row>
    <row r="1123" ht="14.5" spans="1:16">
      <c r="A1123" s="104">
        <v>202205</v>
      </c>
      <c r="B1123" s="62" t="s">
        <v>341</v>
      </c>
      <c r="C1123" s="105" t="s">
        <v>619</v>
      </c>
      <c r="D1123" s="105" t="s">
        <v>587</v>
      </c>
      <c r="E1123" s="105" t="s">
        <v>1078</v>
      </c>
      <c r="F1123" s="105" t="s">
        <v>1027</v>
      </c>
      <c r="G1123" s="106" t="s">
        <v>1079</v>
      </c>
      <c r="H1123" s="105" t="s">
        <v>1018</v>
      </c>
      <c r="I1123" s="105" t="s">
        <v>591</v>
      </c>
      <c r="J1123" s="116">
        <v>1900</v>
      </c>
      <c r="K1123" s="116">
        <v>5713.11</v>
      </c>
      <c r="L1123" s="116">
        <v>316.64</v>
      </c>
      <c r="M1123" s="116">
        <v>84.39</v>
      </c>
      <c r="N1123" s="116">
        <v>3.8</v>
      </c>
      <c r="O1123" s="116">
        <v>0</v>
      </c>
      <c r="P1123" s="117">
        <f t="shared" si="38"/>
        <v>1.9</v>
      </c>
    </row>
    <row r="1124" ht="14.5" spans="1:16">
      <c r="A1124" s="104">
        <v>202205</v>
      </c>
      <c r="B1124" s="62" t="s">
        <v>254</v>
      </c>
      <c r="C1124" s="105" t="s">
        <v>619</v>
      </c>
      <c r="D1124" s="105" t="s">
        <v>587</v>
      </c>
      <c r="E1124" s="105" t="s">
        <v>1080</v>
      </c>
      <c r="F1124" s="105" t="s">
        <v>1027</v>
      </c>
      <c r="G1124" s="106" t="s">
        <v>1081</v>
      </c>
      <c r="H1124" s="105" t="s">
        <v>1018</v>
      </c>
      <c r="I1124" s="105" t="s">
        <v>591</v>
      </c>
      <c r="J1124" s="116">
        <v>1900</v>
      </c>
      <c r="K1124" s="116">
        <v>6455.63</v>
      </c>
      <c r="L1124" s="116">
        <v>316.64</v>
      </c>
      <c r="M1124" s="116">
        <v>84.39</v>
      </c>
      <c r="N1124" s="116">
        <v>3.8</v>
      </c>
      <c r="O1124" s="116">
        <v>0</v>
      </c>
      <c r="P1124" s="117">
        <f t="shared" si="38"/>
        <v>1.9</v>
      </c>
    </row>
    <row r="1125" ht="14.5" spans="1:16">
      <c r="A1125" s="104">
        <v>202205</v>
      </c>
      <c r="B1125" s="62" t="s">
        <v>403</v>
      </c>
      <c r="C1125" s="105" t="s">
        <v>619</v>
      </c>
      <c r="D1125" s="105" t="s">
        <v>587</v>
      </c>
      <c r="E1125" s="105" t="s">
        <v>1082</v>
      </c>
      <c r="F1125" s="105" t="s">
        <v>886</v>
      </c>
      <c r="G1125" s="106" t="s">
        <v>1083</v>
      </c>
      <c r="H1125" s="105" t="s">
        <v>1018</v>
      </c>
      <c r="I1125" s="105" t="s">
        <v>591</v>
      </c>
      <c r="J1125" s="116">
        <v>1900</v>
      </c>
      <c r="K1125" s="116">
        <v>5814.91</v>
      </c>
      <c r="L1125" s="116">
        <v>316.64</v>
      </c>
      <c r="M1125" s="116">
        <v>84.39</v>
      </c>
      <c r="N1125" s="116">
        <v>3.8</v>
      </c>
      <c r="O1125" s="116">
        <v>0</v>
      </c>
      <c r="P1125" s="117">
        <f t="shared" si="38"/>
        <v>1.9</v>
      </c>
    </row>
    <row r="1126" ht="14.5" spans="1:16">
      <c r="A1126" s="104">
        <v>202205</v>
      </c>
      <c r="B1126" s="62" t="s">
        <v>237</v>
      </c>
      <c r="C1126" s="105" t="s">
        <v>619</v>
      </c>
      <c r="D1126" s="105" t="s">
        <v>587</v>
      </c>
      <c r="E1126" s="105" t="s">
        <v>1084</v>
      </c>
      <c r="F1126" s="105" t="s">
        <v>1030</v>
      </c>
      <c r="G1126" s="106" t="s">
        <v>1083</v>
      </c>
      <c r="H1126" s="105" t="s">
        <v>1018</v>
      </c>
      <c r="I1126" s="105">
        <v>0</v>
      </c>
      <c r="J1126" s="116">
        <v>1900</v>
      </c>
      <c r="K1126" s="116">
        <v>9119.32</v>
      </c>
      <c r="L1126" s="116">
        <v>316.64</v>
      </c>
      <c r="M1126" s="116">
        <v>84.39</v>
      </c>
      <c r="N1126" s="116">
        <v>3.8</v>
      </c>
      <c r="O1126" s="116">
        <v>0</v>
      </c>
      <c r="P1126" s="117">
        <f t="shared" si="38"/>
        <v>1.9</v>
      </c>
    </row>
    <row r="1127" ht="14.5" spans="1:16">
      <c r="A1127" s="104">
        <v>202205</v>
      </c>
      <c r="B1127" s="25" t="s">
        <v>361</v>
      </c>
      <c r="C1127" s="105" t="s">
        <v>619</v>
      </c>
      <c r="D1127" s="105" t="s">
        <v>587</v>
      </c>
      <c r="E1127" s="105" t="s">
        <v>1085</v>
      </c>
      <c r="F1127" s="105" t="s">
        <v>1086</v>
      </c>
      <c r="G1127" s="106" t="s">
        <v>1087</v>
      </c>
      <c r="H1127" s="105" t="s">
        <v>1018</v>
      </c>
      <c r="I1127" s="105" t="s">
        <v>591</v>
      </c>
      <c r="J1127" s="116">
        <v>1900</v>
      </c>
      <c r="K1127" s="116">
        <v>7132.78</v>
      </c>
      <c r="L1127" s="116">
        <v>316.64</v>
      </c>
      <c r="M1127" s="116">
        <v>84.39</v>
      </c>
      <c r="N1127" s="116">
        <v>3.8</v>
      </c>
      <c r="O1127" s="116">
        <v>0</v>
      </c>
      <c r="P1127" s="117">
        <f t="shared" si="38"/>
        <v>1.9</v>
      </c>
    </row>
    <row r="1128" ht="14.5" spans="1:16">
      <c r="A1128" s="104">
        <v>202205</v>
      </c>
      <c r="B1128" s="25" t="s">
        <v>360</v>
      </c>
      <c r="C1128" s="105" t="s">
        <v>619</v>
      </c>
      <c r="D1128" s="105" t="s">
        <v>587</v>
      </c>
      <c r="E1128" s="105" t="s">
        <v>1088</v>
      </c>
      <c r="F1128" s="105" t="s">
        <v>1067</v>
      </c>
      <c r="G1128" s="106" t="s">
        <v>1089</v>
      </c>
      <c r="H1128" s="105" t="s">
        <v>1018</v>
      </c>
      <c r="I1128" s="105" t="s">
        <v>591</v>
      </c>
      <c r="J1128" s="116">
        <v>1900</v>
      </c>
      <c r="K1128" s="116">
        <v>5856.24</v>
      </c>
      <c r="L1128" s="116">
        <v>316.64</v>
      </c>
      <c r="M1128" s="116">
        <v>84.39</v>
      </c>
      <c r="N1128" s="116">
        <v>3.8</v>
      </c>
      <c r="O1128" s="116">
        <v>86</v>
      </c>
      <c r="P1128" s="117">
        <f t="shared" si="38"/>
        <v>1.9</v>
      </c>
    </row>
    <row r="1129" ht="14.5" spans="1:16">
      <c r="A1129" s="104">
        <v>202205</v>
      </c>
      <c r="B1129" s="25" t="s">
        <v>1090</v>
      </c>
      <c r="C1129" s="105" t="s">
        <v>619</v>
      </c>
      <c r="D1129" s="105" t="s">
        <v>587</v>
      </c>
      <c r="E1129" s="105" t="s">
        <v>1091</v>
      </c>
      <c r="F1129" s="105" t="s">
        <v>1067</v>
      </c>
      <c r="G1129" s="106" t="s">
        <v>656</v>
      </c>
      <c r="H1129" s="105" t="s">
        <v>1018</v>
      </c>
      <c r="I1129" s="105" t="s">
        <v>591</v>
      </c>
      <c r="J1129" s="116">
        <v>1900</v>
      </c>
      <c r="K1129" s="116">
        <v>6138.57</v>
      </c>
      <c r="L1129" s="116">
        <v>316.64</v>
      </c>
      <c r="M1129" s="116">
        <v>84.39</v>
      </c>
      <c r="N1129" s="116">
        <v>3.8</v>
      </c>
      <c r="O1129" s="116">
        <v>0</v>
      </c>
      <c r="P1129" s="117">
        <f t="shared" si="38"/>
        <v>1.9</v>
      </c>
    </row>
    <row r="1130" ht="14.5" spans="1:16">
      <c r="A1130" s="104">
        <v>202205</v>
      </c>
      <c r="B1130" s="128" t="s">
        <v>308</v>
      </c>
      <c r="C1130" s="105" t="s">
        <v>619</v>
      </c>
      <c r="D1130" s="105" t="s">
        <v>587</v>
      </c>
      <c r="E1130" s="105" t="s">
        <v>1092</v>
      </c>
      <c r="F1130" s="105" t="s">
        <v>1067</v>
      </c>
      <c r="G1130" s="106" t="s">
        <v>1051</v>
      </c>
      <c r="H1130" s="105" t="s">
        <v>1018</v>
      </c>
      <c r="I1130" s="105" t="s">
        <v>591</v>
      </c>
      <c r="J1130" s="116">
        <v>1900</v>
      </c>
      <c r="K1130" s="116">
        <v>5478.67</v>
      </c>
      <c r="L1130" s="116">
        <v>316.64</v>
      </c>
      <c r="M1130" s="116">
        <v>84.39</v>
      </c>
      <c r="N1130" s="116">
        <v>3.8</v>
      </c>
      <c r="O1130" s="116">
        <v>0</v>
      </c>
      <c r="P1130" s="117">
        <f t="shared" si="38"/>
        <v>1.9</v>
      </c>
    </row>
    <row r="1131" ht="14.5" spans="1:16">
      <c r="A1131" s="104">
        <v>202205</v>
      </c>
      <c r="B1131" s="62" t="s">
        <v>325</v>
      </c>
      <c r="C1131" s="105" t="s">
        <v>619</v>
      </c>
      <c r="D1131" s="105" t="s">
        <v>587</v>
      </c>
      <c r="E1131" s="105" t="s">
        <v>1093</v>
      </c>
      <c r="F1131" s="105" t="s">
        <v>1027</v>
      </c>
      <c r="G1131" s="106" t="s">
        <v>1094</v>
      </c>
      <c r="H1131" s="105" t="s">
        <v>1018</v>
      </c>
      <c r="I1131" s="105" t="s">
        <v>591</v>
      </c>
      <c r="J1131" s="116">
        <v>1900</v>
      </c>
      <c r="K1131" s="116">
        <v>6322.04</v>
      </c>
      <c r="L1131" s="116">
        <v>316.64</v>
      </c>
      <c r="M1131" s="116">
        <v>84.39</v>
      </c>
      <c r="N1131" s="116">
        <v>3.8</v>
      </c>
      <c r="O1131" s="116">
        <v>0</v>
      </c>
      <c r="P1131" s="117">
        <f t="shared" si="38"/>
        <v>1.9</v>
      </c>
    </row>
    <row r="1132" ht="14.5" spans="1:16">
      <c r="A1132" s="104">
        <v>202205</v>
      </c>
      <c r="B1132" s="62" t="s">
        <v>1095</v>
      </c>
      <c r="C1132" s="105" t="s">
        <v>619</v>
      </c>
      <c r="D1132" s="105" t="s">
        <v>587</v>
      </c>
      <c r="E1132" s="105" t="s">
        <v>1096</v>
      </c>
      <c r="F1132" s="105" t="s">
        <v>1027</v>
      </c>
      <c r="G1132" s="106" t="s">
        <v>1097</v>
      </c>
      <c r="H1132" s="105" t="s">
        <v>1018</v>
      </c>
      <c r="I1132" s="105" t="s">
        <v>591</v>
      </c>
      <c r="J1132" s="116">
        <v>1900</v>
      </c>
      <c r="K1132" s="116">
        <v>5427.32</v>
      </c>
      <c r="L1132" s="116">
        <v>316.64</v>
      </c>
      <c r="M1132" s="116">
        <v>84.39</v>
      </c>
      <c r="N1132" s="116">
        <v>3.8</v>
      </c>
      <c r="O1132" s="116">
        <v>0</v>
      </c>
      <c r="P1132" s="117">
        <f t="shared" si="38"/>
        <v>1.9</v>
      </c>
    </row>
    <row r="1133" ht="14.5" spans="1:16">
      <c r="A1133" s="104">
        <v>202205</v>
      </c>
      <c r="B1133" s="25" t="s">
        <v>347</v>
      </c>
      <c r="C1133" s="105" t="s">
        <v>619</v>
      </c>
      <c r="D1133" s="105" t="s">
        <v>587</v>
      </c>
      <c r="E1133" s="105" t="s">
        <v>1098</v>
      </c>
      <c r="F1133" s="105" t="s">
        <v>1020</v>
      </c>
      <c r="G1133" s="106" t="s">
        <v>1099</v>
      </c>
      <c r="H1133" s="105" t="s">
        <v>1018</v>
      </c>
      <c r="I1133" s="105" t="s">
        <v>591</v>
      </c>
      <c r="J1133" s="116">
        <v>1900</v>
      </c>
      <c r="K1133" s="116">
        <v>5891.31</v>
      </c>
      <c r="L1133" s="116">
        <v>316.64</v>
      </c>
      <c r="M1133" s="116">
        <v>84.39</v>
      </c>
      <c r="N1133" s="116">
        <v>3.8</v>
      </c>
      <c r="O1133" s="116">
        <v>0</v>
      </c>
      <c r="P1133" s="117">
        <f t="shared" si="38"/>
        <v>1.9</v>
      </c>
    </row>
    <row r="1134" ht="14.5" spans="1:16">
      <c r="A1134" s="104">
        <v>202205</v>
      </c>
      <c r="B1134" s="60" t="s">
        <v>338</v>
      </c>
      <c r="C1134" s="105" t="s">
        <v>619</v>
      </c>
      <c r="D1134" s="105" t="s">
        <v>587</v>
      </c>
      <c r="E1134" s="105" t="s">
        <v>1100</v>
      </c>
      <c r="F1134" s="105" t="s">
        <v>1020</v>
      </c>
      <c r="G1134" s="106" t="s">
        <v>1101</v>
      </c>
      <c r="H1134" s="105" t="s">
        <v>1018</v>
      </c>
      <c r="I1134" s="105" t="s">
        <v>591</v>
      </c>
      <c r="J1134" s="116">
        <v>1900</v>
      </c>
      <c r="K1134" s="116">
        <v>4625.49</v>
      </c>
      <c r="L1134" s="116">
        <v>316.64</v>
      </c>
      <c r="M1134" s="116">
        <v>84.39</v>
      </c>
      <c r="N1134" s="116">
        <v>3.8</v>
      </c>
      <c r="O1134" s="116">
        <v>0</v>
      </c>
      <c r="P1134" s="117">
        <f t="shared" si="38"/>
        <v>1.9</v>
      </c>
    </row>
    <row r="1135" ht="14.5" spans="1:16">
      <c r="A1135" s="104">
        <v>202205</v>
      </c>
      <c r="B1135" s="25" t="s">
        <v>210</v>
      </c>
      <c r="C1135" s="105" t="s">
        <v>619</v>
      </c>
      <c r="D1135" s="105" t="s">
        <v>587</v>
      </c>
      <c r="E1135" s="105" t="s">
        <v>1104</v>
      </c>
      <c r="F1135" s="105" t="s">
        <v>1020</v>
      </c>
      <c r="G1135" s="106" t="s">
        <v>1105</v>
      </c>
      <c r="H1135" s="105" t="s">
        <v>1018</v>
      </c>
      <c r="I1135" s="105">
        <v>0</v>
      </c>
      <c r="J1135" s="116">
        <v>1900</v>
      </c>
      <c r="K1135" s="116">
        <v>5728.6</v>
      </c>
      <c r="L1135" s="116">
        <v>316.64</v>
      </c>
      <c r="M1135" s="116">
        <v>84.39</v>
      </c>
      <c r="N1135" s="116">
        <v>3.8</v>
      </c>
      <c r="O1135" s="116">
        <v>0</v>
      </c>
      <c r="P1135" s="117">
        <f t="shared" si="38"/>
        <v>1.9</v>
      </c>
    </row>
    <row r="1136" ht="14.5" spans="1:16">
      <c r="A1136" s="104">
        <v>202205</v>
      </c>
      <c r="B1136" s="25" t="s">
        <v>309</v>
      </c>
      <c r="C1136" s="105" t="s">
        <v>619</v>
      </c>
      <c r="D1136" s="105" t="s">
        <v>587</v>
      </c>
      <c r="E1136" s="105" t="s">
        <v>1106</v>
      </c>
      <c r="F1136" s="105" t="s">
        <v>1020</v>
      </c>
      <c r="G1136" s="106" t="s">
        <v>1107</v>
      </c>
      <c r="H1136" s="105" t="s">
        <v>1018</v>
      </c>
      <c r="I1136" s="105" t="s">
        <v>591</v>
      </c>
      <c r="J1136" s="116">
        <v>1900</v>
      </c>
      <c r="K1136" s="116">
        <v>5076.4</v>
      </c>
      <c r="L1136" s="116">
        <v>316.64</v>
      </c>
      <c r="M1136" s="116">
        <v>84.39</v>
      </c>
      <c r="N1136" s="116">
        <v>3.8</v>
      </c>
      <c r="O1136" s="116">
        <v>0</v>
      </c>
      <c r="P1136" s="117">
        <f t="shared" si="38"/>
        <v>1.9</v>
      </c>
    </row>
    <row r="1137" ht="14.5" spans="1:16">
      <c r="A1137" s="104">
        <v>202205</v>
      </c>
      <c r="B1137" s="25" t="s">
        <v>205</v>
      </c>
      <c r="C1137" s="105" t="s">
        <v>619</v>
      </c>
      <c r="D1137" s="105" t="s">
        <v>587</v>
      </c>
      <c r="E1137" s="105" t="s">
        <v>1108</v>
      </c>
      <c r="F1137" s="105" t="s">
        <v>1039</v>
      </c>
      <c r="G1137" s="106" t="s">
        <v>1109</v>
      </c>
      <c r="H1137" s="105" t="s">
        <v>1018</v>
      </c>
      <c r="I1137" s="105">
        <v>0</v>
      </c>
      <c r="J1137" s="116">
        <v>1900</v>
      </c>
      <c r="K1137" s="116">
        <v>5580.81</v>
      </c>
      <c r="L1137" s="116">
        <v>316.64</v>
      </c>
      <c r="M1137" s="116">
        <v>84.39</v>
      </c>
      <c r="N1137" s="116">
        <v>3.8</v>
      </c>
      <c r="O1137" s="116">
        <v>0</v>
      </c>
      <c r="P1137" s="117">
        <f t="shared" si="38"/>
        <v>1.9</v>
      </c>
    </row>
    <row r="1138" ht="14.5" spans="1:16">
      <c r="A1138" s="104">
        <v>202205</v>
      </c>
      <c r="B1138" s="128" t="s">
        <v>387</v>
      </c>
      <c r="C1138" s="105" t="s">
        <v>619</v>
      </c>
      <c r="D1138" s="105" t="s">
        <v>587</v>
      </c>
      <c r="E1138" s="105" t="s">
        <v>1110</v>
      </c>
      <c r="F1138" s="105" t="s">
        <v>1039</v>
      </c>
      <c r="G1138" s="106" t="s">
        <v>1111</v>
      </c>
      <c r="H1138" s="105" t="s">
        <v>1018</v>
      </c>
      <c r="I1138" s="105" t="s">
        <v>591</v>
      </c>
      <c r="J1138" s="116">
        <v>1900</v>
      </c>
      <c r="K1138" s="116">
        <v>5060.94</v>
      </c>
      <c r="L1138" s="116">
        <v>316.64</v>
      </c>
      <c r="M1138" s="116">
        <v>84.39</v>
      </c>
      <c r="N1138" s="116">
        <v>3.8</v>
      </c>
      <c r="O1138" s="116">
        <v>0</v>
      </c>
      <c r="P1138" s="117">
        <f t="shared" si="38"/>
        <v>1.9</v>
      </c>
    </row>
    <row r="1139" ht="14.5" spans="1:16">
      <c r="A1139" s="104">
        <v>202205</v>
      </c>
      <c r="B1139" s="25" t="s">
        <v>1112</v>
      </c>
      <c r="C1139" s="105" t="s">
        <v>619</v>
      </c>
      <c r="D1139" s="105" t="s">
        <v>587</v>
      </c>
      <c r="E1139" s="105" t="s">
        <v>1113</v>
      </c>
      <c r="F1139" s="105" t="s">
        <v>1027</v>
      </c>
      <c r="G1139" s="106" t="s">
        <v>1114</v>
      </c>
      <c r="H1139" s="105" t="s">
        <v>1018</v>
      </c>
      <c r="I1139" s="105" t="s">
        <v>591</v>
      </c>
      <c r="J1139" s="116">
        <v>1900</v>
      </c>
      <c r="K1139" s="116">
        <v>5839.54</v>
      </c>
      <c r="L1139" s="116">
        <v>316.64</v>
      </c>
      <c r="M1139" s="116">
        <v>84.39</v>
      </c>
      <c r="N1139" s="116">
        <v>3.8</v>
      </c>
      <c r="O1139" s="116">
        <v>0</v>
      </c>
      <c r="P1139" s="117">
        <f t="shared" si="38"/>
        <v>1.9</v>
      </c>
    </row>
    <row r="1140" ht="14.5" spans="1:16">
      <c r="A1140" s="104">
        <v>202205</v>
      </c>
      <c r="B1140" s="62" t="s">
        <v>212</v>
      </c>
      <c r="C1140" s="105" t="s">
        <v>619</v>
      </c>
      <c r="D1140" s="105" t="s">
        <v>587</v>
      </c>
      <c r="E1140" s="105" t="s">
        <v>1115</v>
      </c>
      <c r="F1140" s="105" t="s">
        <v>1067</v>
      </c>
      <c r="G1140" s="106" t="s">
        <v>1116</v>
      </c>
      <c r="H1140" s="105" t="s">
        <v>1018</v>
      </c>
      <c r="I1140" s="105" t="s">
        <v>591</v>
      </c>
      <c r="J1140" s="116">
        <v>1900</v>
      </c>
      <c r="K1140" s="116">
        <v>3881.05</v>
      </c>
      <c r="L1140" s="116">
        <v>316.64</v>
      </c>
      <c r="M1140" s="116">
        <v>84.39</v>
      </c>
      <c r="N1140" s="116">
        <v>3.8</v>
      </c>
      <c r="O1140" s="116">
        <v>0</v>
      </c>
      <c r="P1140" s="117">
        <f t="shared" si="38"/>
        <v>1.9</v>
      </c>
    </row>
    <row r="1141" ht="14.5" spans="1:16">
      <c r="A1141" s="104">
        <v>202205</v>
      </c>
      <c r="B1141" s="62" t="s">
        <v>209</v>
      </c>
      <c r="C1141" s="105" t="s">
        <v>619</v>
      </c>
      <c r="D1141" s="105" t="s">
        <v>587</v>
      </c>
      <c r="E1141" s="105" t="s">
        <v>1117</v>
      </c>
      <c r="F1141" s="105" t="s">
        <v>1020</v>
      </c>
      <c r="G1141" s="106" t="s">
        <v>1118</v>
      </c>
      <c r="H1141" s="105" t="s">
        <v>1018</v>
      </c>
      <c r="I1141" s="105" t="s">
        <v>591</v>
      </c>
      <c r="J1141" s="116">
        <v>1900</v>
      </c>
      <c r="K1141" s="116">
        <v>4926.51</v>
      </c>
      <c r="L1141" s="116">
        <v>316.64</v>
      </c>
      <c r="M1141" s="116">
        <v>84.39</v>
      </c>
      <c r="N1141" s="116">
        <v>3.8</v>
      </c>
      <c r="O1141" s="116">
        <v>0</v>
      </c>
      <c r="P1141" s="117">
        <f t="shared" si="38"/>
        <v>1.9</v>
      </c>
    </row>
    <row r="1142" ht="14.5" spans="1:16">
      <c r="A1142" s="104">
        <v>202205</v>
      </c>
      <c r="B1142" s="62" t="s">
        <v>1119</v>
      </c>
      <c r="C1142" s="105" t="s">
        <v>619</v>
      </c>
      <c r="D1142" s="105" t="s">
        <v>587</v>
      </c>
      <c r="E1142" s="105" t="s">
        <v>1120</v>
      </c>
      <c r="F1142" s="105" t="s">
        <v>1039</v>
      </c>
      <c r="G1142" s="106" t="s">
        <v>877</v>
      </c>
      <c r="H1142" s="105" t="s">
        <v>1018</v>
      </c>
      <c r="I1142" s="105" t="s">
        <v>591</v>
      </c>
      <c r="J1142" s="116">
        <v>1900</v>
      </c>
      <c r="K1142" s="116">
        <v>5159.83</v>
      </c>
      <c r="L1142" s="116">
        <v>316.64</v>
      </c>
      <c r="M1142" s="116">
        <v>84.39</v>
      </c>
      <c r="N1142" s="116">
        <v>3.8</v>
      </c>
      <c r="O1142" s="116">
        <v>0</v>
      </c>
      <c r="P1142" s="117">
        <f t="shared" si="38"/>
        <v>1.9</v>
      </c>
    </row>
    <row r="1143" ht="14.5" spans="1:16">
      <c r="A1143" s="104">
        <v>202205</v>
      </c>
      <c r="B1143" s="62" t="s">
        <v>245</v>
      </c>
      <c r="C1143" s="105" t="s">
        <v>619</v>
      </c>
      <c r="D1143" s="105" t="s">
        <v>587</v>
      </c>
      <c r="E1143" s="105" t="s">
        <v>1124</v>
      </c>
      <c r="F1143" s="105" t="s">
        <v>1027</v>
      </c>
      <c r="G1143" s="106" t="s">
        <v>1125</v>
      </c>
      <c r="H1143" s="105" t="s">
        <v>1018</v>
      </c>
      <c r="I1143" s="105" t="s">
        <v>591</v>
      </c>
      <c r="J1143" s="116">
        <v>1900</v>
      </c>
      <c r="K1143" s="116">
        <v>5582.54</v>
      </c>
      <c r="L1143" s="116">
        <v>316.64</v>
      </c>
      <c r="M1143" s="116">
        <v>84.39</v>
      </c>
      <c r="N1143" s="116">
        <v>3.8</v>
      </c>
      <c r="O1143" s="116">
        <v>0</v>
      </c>
      <c r="P1143" s="117">
        <f t="shared" si="38"/>
        <v>1.9</v>
      </c>
    </row>
    <row r="1144" ht="14.5" spans="1:16">
      <c r="A1144" s="104">
        <v>202205</v>
      </c>
      <c r="B1144" s="62" t="s">
        <v>336</v>
      </c>
      <c r="C1144" s="105" t="s">
        <v>619</v>
      </c>
      <c r="D1144" s="105" t="s">
        <v>587</v>
      </c>
      <c r="E1144" s="105" t="s">
        <v>1126</v>
      </c>
      <c r="F1144" s="105" t="s">
        <v>1027</v>
      </c>
      <c r="G1144" s="106" t="s">
        <v>1127</v>
      </c>
      <c r="H1144" s="105" t="s">
        <v>1018</v>
      </c>
      <c r="I1144" s="105" t="s">
        <v>591</v>
      </c>
      <c r="J1144" s="116">
        <v>1900</v>
      </c>
      <c r="K1144" s="116">
        <v>5937.84</v>
      </c>
      <c r="L1144" s="116">
        <v>316.64</v>
      </c>
      <c r="M1144" s="116">
        <v>84.39</v>
      </c>
      <c r="N1144" s="116">
        <v>3.8</v>
      </c>
      <c r="O1144" s="116">
        <v>0</v>
      </c>
      <c r="P1144" s="117">
        <f t="shared" si="38"/>
        <v>1.9</v>
      </c>
    </row>
    <row r="1145" ht="14.5" spans="1:16">
      <c r="A1145" s="104">
        <v>202205</v>
      </c>
      <c r="B1145" s="62" t="s">
        <v>358</v>
      </c>
      <c r="C1145" s="105" t="s">
        <v>619</v>
      </c>
      <c r="D1145" s="105" t="s">
        <v>587</v>
      </c>
      <c r="E1145" s="105" t="s">
        <v>1128</v>
      </c>
      <c r="F1145" s="105" t="s">
        <v>1027</v>
      </c>
      <c r="G1145" s="106" t="s">
        <v>934</v>
      </c>
      <c r="H1145" s="105" t="s">
        <v>1018</v>
      </c>
      <c r="I1145" s="105" t="s">
        <v>591</v>
      </c>
      <c r="J1145" s="116">
        <v>1900</v>
      </c>
      <c r="K1145" s="116">
        <v>7075.45</v>
      </c>
      <c r="L1145" s="116">
        <v>316.64</v>
      </c>
      <c r="M1145" s="116">
        <v>84.39</v>
      </c>
      <c r="N1145" s="116">
        <v>3.8</v>
      </c>
      <c r="O1145" s="116">
        <v>0</v>
      </c>
      <c r="P1145" s="117">
        <f t="shared" si="38"/>
        <v>1.9</v>
      </c>
    </row>
    <row r="1146" ht="14.5" spans="1:16">
      <c r="A1146" s="104">
        <v>202205</v>
      </c>
      <c r="B1146" s="62" t="s">
        <v>220</v>
      </c>
      <c r="C1146" s="105" t="s">
        <v>619</v>
      </c>
      <c r="D1146" s="105" t="s">
        <v>587</v>
      </c>
      <c r="E1146" s="105" t="s">
        <v>1129</v>
      </c>
      <c r="F1146" s="105" t="s">
        <v>1027</v>
      </c>
      <c r="G1146" s="106" t="s">
        <v>1130</v>
      </c>
      <c r="H1146" s="105" t="s">
        <v>1018</v>
      </c>
      <c r="I1146" s="105" t="s">
        <v>591</v>
      </c>
      <c r="J1146" s="116">
        <v>1900</v>
      </c>
      <c r="K1146" s="116">
        <v>6565.87</v>
      </c>
      <c r="L1146" s="116">
        <v>316.64</v>
      </c>
      <c r="M1146" s="116">
        <v>84.39</v>
      </c>
      <c r="N1146" s="116">
        <v>3.8</v>
      </c>
      <c r="O1146" s="116">
        <v>0</v>
      </c>
      <c r="P1146" s="117">
        <f t="shared" si="38"/>
        <v>1.9</v>
      </c>
    </row>
    <row r="1147" ht="14.5" spans="1:16">
      <c r="A1147" s="104">
        <v>202205</v>
      </c>
      <c r="B1147" s="62" t="s">
        <v>454</v>
      </c>
      <c r="C1147" s="105" t="s">
        <v>619</v>
      </c>
      <c r="D1147" s="105" t="s">
        <v>587</v>
      </c>
      <c r="E1147" s="105" t="s">
        <v>1131</v>
      </c>
      <c r="F1147" s="105" t="s">
        <v>1027</v>
      </c>
      <c r="G1147" s="106" t="s">
        <v>1130</v>
      </c>
      <c r="H1147" s="105" t="s">
        <v>1018</v>
      </c>
      <c r="I1147" s="105" t="s">
        <v>591</v>
      </c>
      <c r="J1147" s="116">
        <v>1900</v>
      </c>
      <c r="K1147" s="116">
        <v>6650.1</v>
      </c>
      <c r="L1147" s="116">
        <v>316.64</v>
      </c>
      <c r="M1147" s="116">
        <v>84.39</v>
      </c>
      <c r="N1147" s="116">
        <v>3.8</v>
      </c>
      <c r="O1147" s="116">
        <v>0</v>
      </c>
      <c r="P1147" s="117">
        <f t="shared" si="38"/>
        <v>1.9</v>
      </c>
    </row>
    <row r="1148" ht="14.5" spans="1:16">
      <c r="A1148" s="104">
        <v>202205</v>
      </c>
      <c r="B1148" s="62" t="s">
        <v>349</v>
      </c>
      <c r="C1148" s="105" t="s">
        <v>619</v>
      </c>
      <c r="D1148" s="105" t="s">
        <v>587</v>
      </c>
      <c r="E1148" s="105" t="s">
        <v>1132</v>
      </c>
      <c r="F1148" s="105" t="s">
        <v>1039</v>
      </c>
      <c r="G1148" s="106" t="s">
        <v>1133</v>
      </c>
      <c r="H1148" s="105" t="s">
        <v>1018</v>
      </c>
      <c r="I1148" s="105" t="s">
        <v>591</v>
      </c>
      <c r="J1148" s="116">
        <v>1900</v>
      </c>
      <c r="K1148" s="116">
        <v>5612.52</v>
      </c>
      <c r="L1148" s="116">
        <v>316.64</v>
      </c>
      <c r="M1148" s="116">
        <v>84.39</v>
      </c>
      <c r="N1148" s="116">
        <v>3.8</v>
      </c>
      <c r="O1148" s="116">
        <v>0</v>
      </c>
      <c r="P1148" s="117">
        <f t="shared" si="38"/>
        <v>1.9</v>
      </c>
    </row>
    <row r="1149" ht="14.5" spans="1:16">
      <c r="A1149" s="104">
        <v>202205</v>
      </c>
      <c r="B1149" s="62" t="s">
        <v>255</v>
      </c>
      <c r="C1149" s="105" t="s">
        <v>619</v>
      </c>
      <c r="D1149" s="105" t="s">
        <v>587</v>
      </c>
      <c r="E1149" s="105" t="s">
        <v>1134</v>
      </c>
      <c r="F1149" s="105" t="s">
        <v>1027</v>
      </c>
      <c r="G1149" s="106" t="s">
        <v>976</v>
      </c>
      <c r="H1149" s="105" t="s">
        <v>1018</v>
      </c>
      <c r="I1149" s="105" t="s">
        <v>591</v>
      </c>
      <c r="J1149" s="116">
        <v>1900</v>
      </c>
      <c r="K1149" s="116">
        <v>5465.76</v>
      </c>
      <c r="L1149" s="116">
        <v>316.64</v>
      </c>
      <c r="M1149" s="116">
        <v>84.39</v>
      </c>
      <c r="N1149" s="116">
        <v>3.8</v>
      </c>
      <c r="O1149" s="116">
        <v>0</v>
      </c>
      <c r="P1149" s="117">
        <f t="shared" si="38"/>
        <v>1.9</v>
      </c>
    </row>
    <row r="1150" ht="14.5" spans="1:16">
      <c r="A1150" s="104">
        <v>202205</v>
      </c>
      <c r="B1150" s="62" t="s">
        <v>314</v>
      </c>
      <c r="C1150" s="105" t="s">
        <v>619</v>
      </c>
      <c r="D1150" s="105" t="s">
        <v>587</v>
      </c>
      <c r="E1150" s="105" t="s">
        <v>1135</v>
      </c>
      <c r="F1150" s="105" t="s">
        <v>1027</v>
      </c>
      <c r="G1150" s="106" t="s">
        <v>1136</v>
      </c>
      <c r="H1150" s="105" t="s">
        <v>1018</v>
      </c>
      <c r="I1150" s="105" t="s">
        <v>591</v>
      </c>
      <c r="J1150" s="116">
        <v>1900</v>
      </c>
      <c r="K1150" s="116">
        <v>4933.32</v>
      </c>
      <c r="L1150" s="116">
        <v>316.64</v>
      </c>
      <c r="M1150" s="116">
        <v>84.39</v>
      </c>
      <c r="N1150" s="116">
        <v>3.8</v>
      </c>
      <c r="O1150" s="116">
        <v>0</v>
      </c>
      <c r="P1150" s="117">
        <f t="shared" si="38"/>
        <v>1.9</v>
      </c>
    </row>
    <row r="1151" ht="14.5" spans="1:16">
      <c r="A1151" s="104">
        <v>202205</v>
      </c>
      <c r="B1151" s="62" t="s">
        <v>266</v>
      </c>
      <c r="C1151" s="105" t="s">
        <v>619</v>
      </c>
      <c r="D1151" s="105" t="s">
        <v>587</v>
      </c>
      <c r="E1151" s="105" t="s">
        <v>1137</v>
      </c>
      <c r="F1151" s="105" t="s">
        <v>1027</v>
      </c>
      <c r="G1151" s="106" t="s">
        <v>1138</v>
      </c>
      <c r="H1151" s="105" t="s">
        <v>1018</v>
      </c>
      <c r="I1151" s="105" t="s">
        <v>591</v>
      </c>
      <c r="J1151" s="116">
        <v>1900</v>
      </c>
      <c r="K1151" s="116">
        <v>6008.36</v>
      </c>
      <c r="L1151" s="116">
        <v>316.64</v>
      </c>
      <c r="M1151" s="116">
        <v>84.39</v>
      </c>
      <c r="N1151" s="116">
        <v>3.8</v>
      </c>
      <c r="O1151" s="116">
        <v>0</v>
      </c>
      <c r="P1151" s="117">
        <f t="shared" si="38"/>
        <v>1.9</v>
      </c>
    </row>
    <row r="1152" ht="14.5" spans="1:16">
      <c r="A1152" s="104">
        <v>202205</v>
      </c>
      <c r="B1152" s="62" t="s">
        <v>272</v>
      </c>
      <c r="C1152" s="105" t="s">
        <v>619</v>
      </c>
      <c r="D1152" s="105" t="s">
        <v>587</v>
      </c>
      <c r="E1152" s="105" t="s">
        <v>1139</v>
      </c>
      <c r="F1152" s="105" t="s">
        <v>1027</v>
      </c>
      <c r="G1152" s="106" t="s">
        <v>1138</v>
      </c>
      <c r="H1152" s="105" t="s">
        <v>1018</v>
      </c>
      <c r="I1152" s="105" t="s">
        <v>591</v>
      </c>
      <c r="J1152" s="116">
        <v>1900</v>
      </c>
      <c r="K1152" s="116">
        <v>6852.75</v>
      </c>
      <c r="L1152" s="116">
        <v>316.64</v>
      </c>
      <c r="M1152" s="116">
        <v>84.39</v>
      </c>
      <c r="N1152" s="116">
        <v>3.8</v>
      </c>
      <c r="O1152" s="116">
        <v>0</v>
      </c>
      <c r="P1152" s="117">
        <f t="shared" si="38"/>
        <v>1.9</v>
      </c>
    </row>
    <row r="1153" ht="14.5" spans="1:16">
      <c r="A1153" s="104">
        <v>202205</v>
      </c>
      <c r="B1153" s="62" t="s">
        <v>410</v>
      </c>
      <c r="C1153" s="105" t="s">
        <v>619</v>
      </c>
      <c r="D1153" s="105" t="s">
        <v>587</v>
      </c>
      <c r="E1153" s="105" t="s">
        <v>1140</v>
      </c>
      <c r="F1153" s="105" t="s">
        <v>1027</v>
      </c>
      <c r="G1153" s="106" t="s">
        <v>1141</v>
      </c>
      <c r="H1153" s="105" t="s">
        <v>1018</v>
      </c>
      <c r="I1153" s="105" t="s">
        <v>591</v>
      </c>
      <c r="J1153" s="116">
        <v>1900</v>
      </c>
      <c r="K1153" s="116">
        <v>4965.21</v>
      </c>
      <c r="L1153" s="116">
        <v>316.64</v>
      </c>
      <c r="M1153" s="116">
        <v>84.39</v>
      </c>
      <c r="N1153" s="116">
        <v>3.8</v>
      </c>
      <c r="O1153" s="116">
        <v>0</v>
      </c>
      <c r="P1153" s="117">
        <f t="shared" si="38"/>
        <v>1.9</v>
      </c>
    </row>
    <row r="1154" ht="14.5" spans="1:16">
      <c r="A1154" s="104">
        <v>202205</v>
      </c>
      <c r="B1154" s="62" t="s">
        <v>431</v>
      </c>
      <c r="C1154" s="105" t="s">
        <v>619</v>
      </c>
      <c r="D1154" s="105" t="s">
        <v>587</v>
      </c>
      <c r="E1154" s="105" t="s">
        <v>1142</v>
      </c>
      <c r="F1154" s="105" t="s">
        <v>1027</v>
      </c>
      <c r="G1154" s="106" t="s">
        <v>1143</v>
      </c>
      <c r="H1154" s="105" t="s">
        <v>1018</v>
      </c>
      <c r="I1154" s="105" t="s">
        <v>591</v>
      </c>
      <c r="J1154" s="116">
        <v>1900</v>
      </c>
      <c r="K1154" s="116">
        <v>5640.17</v>
      </c>
      <c r="L1154" s="116">
        <v>316.64</v>
      </c>
      <c r="M1154" s="116">
        <v>84.39</v>
      </c>
      <c r="N1154" s="116">
        <v>3.8</v>
      </c>
      <c r="O1154" s="116">
        <v>0</v>
      </c>
      <c r="P1154" s="117">
        <f t="shared" ref="P1154:P1164" si="39">1900*0.1%</f>
        <v>1.9</v>
      </c>
    </row>
    <row r="1155" ht="14.5" spans="1:16">
      <c r="A1155" s="104">
        <v>202205</v>
      </c>
      <c r="B1155" s="62" t="s">
        <v>354</v>
      </c>
      <c r="C1155" s="105" t="s">
        <v>619</v>
      </c>
      <c r="D1155" s="105" t="s">
        <v>587</v>
      </c>
      <c r="E1155" s="105" t="s">
        <v>1144</v>
      </c>
      <c r="F1155" s="105" t="s">
        <v>1027</v>
      </c>
      <c r="G1155" s="106" t="s">
        <v>1143</v>
      </c>
      <c r="H1155" s="105" t="s">
        <v>1018</v>
      </c>
      <c r="I1155" s="105" t="s">
        <v>591</v>
      </c>
      <c r="J1155" s="116">
        <v>1900</v>
      </c>
      <c r="K1155" s="116">
        <v>5817.73</v>
      </c>
      <c r="L1155" s="116">
        <v>316.64</v>
      </c>
      <c r="M1155" s="116">
        <v>84.39</v>
      </c>
      <c r="N1155" s="116">
        <v>3.8</v>
      </c>
      <c r="O1155" s="116">
        <v>0</v>
      </c>
      <c r="P1155" s="117">
        <f t="shared" si="39"/>
        <v>1.9</v>
      </c>
    </row>
    <row r="1156" ht="14.5" spans="1:16">
      <c r="A1156" s="104">
        <v>202205</v>
      </c>
      <c r="B1156" s="62" t="s">
        <v>215</v>
      </c>
      <c r="C1156" s="105" t="s">
        <v>619</v>
      </c>
      <c r="D1156" s="105" t="s">
        <v>587</v>
      </c>
      <c r="E1156" s="105" t="s">
        <v>1148</v>
      </c>
      <c r="F1156" s="105" t="s">
        <v>1039</v>
      </c>
      <c r="G1156" s="106" t="s">
        <v>1149</v>
      </c>
      <c r="H1156" s="105" t="s">
        <v>623</v>
      </c>
      <c r="I1156" s="105" t="s">
        <v>591</v>
      </c>
      <c r="J1156" s="116">
        <v>1900</v>
      </c>
      <c r="K1156" s="116">
        <v>5209.69</v>
      </c>
      <c r="L1156" s="116">
        <v>316.64</v>
      </c>
      <c r="M1156" s="116">
        <v>84.39</v>
      </c>
      <c r="N1156" s="116">
        <v>3.8</v>
      </c>
      <c r="O1156" s="116">
        <v>0</v>
      </c>
      <c r="P1156" s="117">
        <f t="shared" si="39"/>
        <v>1.9</v>
      </c>
    </row>
    <row r="1157" ht="14.5" spans="1:16">
      <c r="A1157" s="104">
        <v>202205</v>
      </c>
      <c r="B1157" s="62" t="s">
        <v>282</v>
      </c>
      <c r="C1157" s="105" t="s">
        <v>619</v>
      </c>
      <c r="D1157" s="105" t="s">
        <v>587</v>
      </c>
      <c r="E1157" s="105" t="s">
        <v>1150</v>
      </c>
      <c r="F1157" s="105" t="s">
        <v>1039</v>
      </c>
      <c r="G1157" s="106" t="s">
        <v>1151</v>
      </c>
      <c r="H1157" s="105" t="s">
        <v>623</v>
      </c>
      <c r="I1157" s="105" t="s">
        <v>591</v>
      </c>
      <c r="J1157" s="116">
        <v>1900</v>
      </c>
      <c r="K1157" s="116">
        <v>5684.29</v>
      </c>
      <c r="L1157" s="116">
        <v>316.64</v>
      </c>
      <c r="M1157" s="116">
        <v>84.39</v>
      </c>
      <c r="N1157" s="116">
        <v>3.8</v>
      </c>
      <c r="O1157" s="116">
        <v>0</v>
      </c>
      <c r="P1157" s="117">
        <f t="shared" si="39"/>
        <v>1.9</v>
      </c>
    </row>
    <row r="1158" ht="14.5" spans="1:16">
      <c r="A1158" s="104">
        <v>202205</v>
      </c>
      <c r="B1158" s="62" t="s">
        <v>444</v>
      </c>
      <c r="C1158" s="105" t="s">
        <v>619</v>
      </c>
      <c r="D1158" s="105" t="s">
        <v>587</v>
      </c>
      <c r="E1158" s="105" t="s">
        <v>1152</v>
      </c>
      <c r="F1158" s="105" t="s">
        <v>1039</v>
      </c>
      <c r="G1158" s="106" t="s">
        <v>871</v>
      </c>
      <c r="H1158" s="105" t="s">
        <v>623</v>
      </c>
      <c r="I1158" s="105" t="s">
        <v>591</v>
      </c>
      <c r="J1158" s="116">
        <v>1900</v>
      </c>
      <c r="K1158" s="116">
        <v>5648.04</v>
      </c>
      <c r="L1158" s="116">
        <v>316.64</v>
      </c>
      <c r="M1158" s="116">
        <v>84.39</v>
      </c>
      <c r="N1158" s="116">
        <v>3.8</v>
      </c>
      <c r="O1158" s="116">
        <v>0</v>
      </c>
      <c r="P1158" s="117">
        <f t="shared" si="39"/>
        <v>1.9</v>
      </c>
    </row>
    <row r="1159" ht="14.5" spans="1:16">
      <c r="A1159" s="104">
        <v>202205</v>
      </c>
      <c r="B1159" s="60" t="s">
        <v>433</v>
      </c>
      <c r="C1159" s="105" t="s">
        <v>619</v>
      </c>
      <c r="D1159" s="105" t="s">
        <v>587</v>
      </c>
      <c r="E1159" s="105" t="s">
        <v>885</v>
      </c>
      <c r="F1159" s="105" t="s">
        <v>886</v>
      </c>
      <c r="G1159" s="106" t="s">
        <v>887</v>
      </c>
      <c r="H1159" s="105" t="s">
        <v>1018</v>
      </c>
      <c r="I1159" s="105" t="s">
        <v>591</v>
      </c>
      <c r="J1159" s="116">
        <v>1900</v>
      </c>
      <c r="K1159" s="116">
        <v>5362.38</v>
      </c>
      <c r="L1159" s="116">
        <v>316.64</v>
      </c>
      <c r="M1159" s="116">
        <v>84.39</v>
      </c>
      <c r="N1159" s="116">
        <v>3.8</v>
      </c>
      <c r="O1159" s="116">
        <v>0</v>
      </c>
      <c r="P1159" s="117">
        <f t="shared" si="39"/>
        <v>1.9</v>
      </c>
    </row>
    <row r="1160" spans="1:16">
      <c r="A1160" s="104">
        <v>202206</v>
      </c>
      <c r="B1160" s="130" t="s">
        <v>203</v>
      </c>
      <c r="C1160" s="105" t="s">
        <v>570</v>
      </c>
      <c r="D1160" s="105" t="s">
        <v>571</v>
      </c>
      <c r="E1160" s="105" t="s">
        <v>572</v>
      </c>
      <c r="F1160" s="105" t="s">
        <v>573</v>
      </c>
      <c r="G1160" s="106" t="s">
        <v>574</v>
      </c>
      <c r="H1160" s="105">
        <v>0</v>
      </c>
      <c r="I1160" s="105">
        <v>0</v>
      </c>
      <c r="J1160" s="116">
        <v>39550</v>
      </c>
      <c r="K1160" s="116">
        <v>45250</v>
      </c>
      <c r="L1160" s="116">
        <v>316.64</v>
      </c>
      <c r="M1160" s="116">
        <v>84.39</v>
      </c>
      <c r="N1160" s="116">
        <v>3.8</v>
      </c>
      <c r="O1160" s="116">
        <v>0</v>
      </c>
      <c r="P1160" s="117">
        <f t="shared" si="39"/>
        <v>1.9</v>
      </c>
    </row>
    <row r="1161" ht="14.5" spans="1:16">
      <c r="A1161" s="104">
        <v>202206</v>
      </c>
      <c r="B1161" s="131" t="s">
        <v>448</v>
      </c>
      <c r="C1161" s="105" t="s">
        <v>575</v>
      </c>
      <c r="D1161" s="105" t="s">
        <v>576</v>
      </c>
      <c r="E1161" s="105" t="s">
        <v>577</v>
      </c>
      <c r="F1161" s="105" t="s">
        <v>578</v>
      </c>
      <c r="G1161" s="106" t="s">
        <v>579</v>
      </c>
      <c r="H1161" s="105">
        <v>0</v>
      </c>
      <c r="I1161" s="105" t="s">
        <v>591</v>
      </c>
      <c r="J1161" s="116">
        <v>5500</v>
      </c>
      <c r="K1161" s="116">
        <v>25212.84</v>
      </c>
      <c r="L1161" s="116">
        <v>316.64</v>
      </c>
      <c r="M1161" s="116">
        <v>84.39</v>
      </c>
      <c r="N1161" s="116">
        <v>3.8</v>
      </c>
      <c r="O1161" s="116">
        <v>95</v>
      </c>
      <c r="P1161" s="117">
        <f t="shared" si="39"/>
        <v>1.9</v>
      </c>
    </row>
    <row r="1162" ht="14.5" spans="1:16">
      <c r="A1162" s="104">
        <v>202206</v>
      </c>
      <c r="B1162" s="98" t="s">
        <v>295</v>
      </c>
      <c r="C1162" s="105" t="s">
        <v>580</v>
      </c>
      <c r="D1162" s="105" t="s">
        <v>576</v>
      </c>
      <c r="E1162" s="105" t="s">
        <v>581</v>
      </c>
      <c r="F1162" s="105" t="s">
        <v>582</v>
      </c>
      <c r="G1162" s="106" t="s">
        <v>583</v>
      </c>
      <c r="H1162" s="105">
        <v>0</v>
      </c>
      <c r="I1162" s="105" t="s">
        <v>591</v>
      </c>
      <c r="J1162" s="116">
        <v>5544</v>
      </c>
      <c r="K1162" s="116">
        <v>13090</v>
      </c>
      <c r="L1162" s="116">
        <v>316.64</v>
      </c>
      <c r="M1162" s="116">
        <v>84.39</v>
      </c>
      <c r="N1162" s="116">
        <v>3.8</v>
      </c>
      <c r="O1162" s="116">
        <v>95</v>
      </c>
      <c r="P1162" s="117">
        <f t="shared" si="39"/>
        <v>1.9</v>
      </c>
    </row>
    <row r="1163" ht="14.5" spans="1:16">
      <c r="A1163" s="104">
        <v>202206</v>
      </c>
      <c r="B1163" s="98" t="s">
        <v>234</v>
      </c>
      <c r="C1163" s="105" t="s">
        <v>580</v>
      </c>
      <c r="D1163" s="105" t="s">
        <v>576</v>
      </c>
      <c r="E1163" s="105" t="s">
        <v>584</v>
      </c>
      <c r="F1163" s="105" t="s">
        <v>585</v>
      </c>
      <c r="G1163" s="106" t="s">
        <v>586</v>
      </c>
      <c r="H1163" s="105">
        <v>0</v>
      </c>
      <c r="I1163" s="105">
        <v>0</v>
      </c>
      <c r="J1163" s="116">
        <v>5544</v>
      </c>
      <c r="K1163" s="116">
        <v>12793.4</v>
      </c>
      <c r="L1163" s="116">
        <v>316.64</v>
      </c>
      <c r="M1163" s="116">
        <v>84.39</v>
      </c>
      <c r="N1163" s="116">
        <v>3.8</v>
      </c>
      <c r="O1163" s="116">
        <v>125</v>
      </c>
      <c r="P1163" s="117">
        <f t="shared" si="39"/>
        <v>1.9</v>
      </c>
    </row>
    <row r="1164" ht="14.5" spans="1:16">
      <c r="A1164" s="104">
        <v>202206</v>
      </c>
      <c r="B1164" s="98" t="s">
        <v>334</v>
      </c>
      <c r="C1164" s="105" t="s">
        <v>575</v>
      </c>
      <c r="D1164" s="105" t="s">
        <v>587</v>
      </c>
      <c r="E1164" s="105" t="s">
        <v>588</v>
      </c>
      <c r="F1164" s="105" t="s">
        <v>589</v>
      </c>
      <c r="G1164" s="106" t="s">
        <v>590</v>
      </c>
      <c r="H1164" s="105">
        <v>0</v>
      </c>
      <c r="I1164" s="105">
        <v>0</v>
      </c>
      <c r="J1164" s="116">
        <v>3200</v>
      </c>
      <c r="K1164" s="116">
        <v>14919.33</v>
      </c>
      <c r="L1164" s="116">
        <v>316.64</v>
      </c>
      <c r="M1164" s="116">
        <v>84.39</v>
      </c>
      <c r="N1164" s="116">
        <v>3.8</v>
      </c>
      <c r="O1164" s="116">
        <v>95</v>
      </c>
      <c r="P1164" s="117">
        <f t="shared" si="39"/>
        <v>1.9</v>
      </c>
    </row>
    <row r="1165" ht="14.5" spans="1:16">
      <c r="A1165" s="104">
        <v>202206</v>
      </c>
      <c r="B1165" s="98" t="s">
        <v>342</v>
      </c>
      <c r="C1165" s="105" t="s">
        <v>592</v>
      </c>
      <c r="D1165" s="105" t="s">
        <v>587</v>
      </c>
      <c r="E1165" s="105" t="s">
        <v>593</v>
      </c>
      <c r="F1165" s="105" t="s">
        <v>594</v>
      </c>
      <c r="G1165" s="106" t="s">
        <v>595</v>
      </c>
      <c r="H1165" s="105">
        <v>0</v>
      </c>
      <c r="I1165" s="105" t="s">
        <v>591</v>
      </c>
      <c r="J1165" s="116">
        <v>1900</v>
      </c>
      <c r="K1165" s="116">
        <v>3742</v>
      </c>
      <c r="L1165" s="116">
        <v>0</v>
      </c>
      <c r="M1165" s="116">
        <v>0</v>
      </c>
      <c r="N1165" s="116">
        <v>0</v>
      </c>
      <c r="O1165" s="116">
        <v>0</v>
      </c>
      <c r="P1165" s="117">
        <v>0</v>
      </c>
    </row>
    <row r="1166" ht="14.5" spans="1:16">
      <c r="A1166" s="104">
        <v>202206</v>
      </c>
      <c r="B1166" s="98" t="s">
        <v>225</v>
      </c>
      <c r="C1166" s="105" t="s">
        <v>592</v>
      </c>
      <c r="D1166" s="105" t="s">
        <v>587</v>
      </c>
      <c r="E1166" s="105" t="s">
        <v>596</v>
      </c>
      <c r="F1166" s="105" t="s">
        <v>597</v>
      </c>
      <c r="G1166" s="106" t="s">
        <v>598</v>
      </c>
      <c r="H1166" s="105">
        <v>0</v>
      </c>
      <c r="I1166" s="105" t="s">
        <v>591</v>
      </c>
      <c r="J1166" s="116">
        <v>1900</v>
      </c>
      <c r="K1166" s="116">
        <v>5166.2</v>
      </c>
      <c r="L1166" s="116">
        <v>316.64</v>
      </c>
      <c r="M1166" s="116">
        <v>84.39</v>
      </c>
      <c r="N1166" s="116">
        <v>3.8</v>
      </c>
      <c r="O1166" s="116">
        <v>0</v>
      </c>
      <c r="P1166" s="117">
        <f t="shared" ref="P1166:P1208" si="40">1900*0.1%</f>
        <v>1.9</v>
      </c>
    </row>
    <row r="1167" ht="14.5" spans="1:16">
      <c r="A1167" s="104">
        <v>202206</v>
      </c>
      <c r="B1167" s="98" t="s">
        <v>301</v>
      </c>
      <c r="C1167" s="105" t="s">
        <v>580</v>
      </c>
      <c r="D1167" s="105" t="s">
        <v>587</v>
      </c>
      <c r="E1167" s="105" t="s">
        <v>599</v>
      </c>
      <c r="F1167" s="105" t="s">
        <v>600</v>
      </c>
      <c r="G1167" s="106" t="s">
        <v>601</v>
      </c>
      <c r="H1167" s="105">
        <v>0</v>
      </c>
      <c r="I1167" s="105" t="s">
        <v>591</v>
      </c>
      <c r="J1167" s="116">
        <v>5746</v>
      </c>
      <c r="K1167" s="116">
        <v>13145.2</v>
      </c>
      <c r="L1167" s="116">
        <v>316.64</v>
      </c>
      <c r="M1167" s="116">
        <v>84.39</v>
      </c>
      <c r="N1167" s="116">
        <v>3.8</v>
      </c>
      <c r="O1167" s="116">
        <v>1250</v>
      </c>
      <c r="P1167" s="117">
        <f t="shared" si="40"/>
        <v>1.9</v>
      </c>
    </row>
    <row r="1168" ht="14.5" spans="1:16">
      <c r="A1168" s="104">
        <v>202206</v>
      </c>
      <c r="B1168" s="98" t="s">
        <v>264</v>
      </c>
      <c r="C1168" s="105" t="s">
        <v>580</v>
      </c>
      <c r="D1168" s="105" t="s">
        <v>587</v>
      </c>
      <c r="E1168" s="105" t="s">
        <v>602</v>
      </c>
      <c r="F1168" s="105" t="s">
        <v>603</v>
      </c>
      <c r="G1168" s="106" t="s">
        <v>604</v>
      </c>
      <c r="H1168" s="105">
        <v>0</v>
      </c>
      <c r="I1168" s="105" t="s">
        <v>591</v>
      </c>
      <c r="J1168" s="116">
        <v>2440</v>
      </c>
      <c r="K1168" s="116">
        <v>6358.1</v>
      </c>
      <c r="L1168" s="116">
        <v>316.64</v>
      </c>
      <c r="M1168" s="116">
        <v>84.39</v>
      </c>
      <c r="N1168" s="116">
        <v>3.8</v>
      </c>
      <c r="O1168" s="116">
        <v>95</v>
      </c>
      <c r="P1168" s="117">
        <f t="shared" si="40"/>
        <v>1.9</v>
      </c>
    </row>
    <row r="1169" ht="14.5" spans="1:16">
      <c r="A1169" s="104">
        <v>202206</v>
      </c>
      <c r="B1169" s="131" t="s">
        <v>290</v>
      </c>
      <c r="C1169" s="105" t="s">
        <v>580</v>
      </c>
      <c r="D1169" s="105" t="s">
        <v>587</v>
      </c>
      <c r="E1169" s="105" t="s">
        <v>605</v>
      </c>
      <c r="F1169" s="105" t="s">
        <v>606</v>
      </c>
      <c r="G1169" s="106" t="s">
        <v>607</v>
      </c>
      <c r="H1169" s="105">
        <v>0</v>
      </c>
      <c r="I1169" s="105">
        <v>0</v>
      </c>
      <c r="J1169" s="116">
        <v>5389</v>
      </c>
      <c r="K1169" s="116">
        <v>12808</v>
      </c>
      <c r="L1169" s="116">
        <v>316.64</v>
      </c>
      <c r="M1169" s="116">
        <v>84.39</v>
      </c>
      <c r="N1169" s="116">
        <v>3.8</v>
      </c>
      <c r="O1169" s="116">
        <v>500</v>
      </c>
      <c r="P1169" s="117">
        <f t="shared" si="40"/>
        <v>1.9</v>
      </c>
    </row>
    <row r="1170" ht="14.5" spans="1:16">
      <c r="A1170" s="104">
        <v>202206</v>
      </c>
      <c r="B1170" s="98" t="s">
        <v>376</v>
      </c>
      <c r="C1170" s="105" t="s">
        <v>580</v>
      </c>
      <c r="D1170" s="105" t="s">
        <v>587</v>
      </c>
      <c r="E1170" s="105" t="s">
        <v>608</v>
      </c>
      <c r="F1170" s="105" t="s">
        <v>609</v>
      </c>
      <c r="G1170" s="106" t="s">
        <v>610</v>
      </c>
      <c r="H1170" s="105">
        <v>0</v>
      </c>
      <c r="I1170" s="105" t="s">
        <v>591</v>
      </c>
      <c r="J1170" s="116">
        <v>2671</v>
      </c>
      <c r="K1170" s="116">
        <v>6836.9</v>
      </c>
      <c r="L1170" s="116">
        <v>316.64</v>
      </c>
      <c r="M1170" s="116">
        <v>84.39</v>
      </c>
      <c r="N1170" s="116">
        <v>3.8</v>
      </c>
      <c r="O1170" s="116">
        <v>500</v>
      </c>
      <c r="P1170" s="117">
        <f t="shared" si="40"/>
        <v>1.9</v>
      </c>
    </row>
    <row r="1171" ht="14.5" spans="1:16">
      <c r="A1171" s="104">
        <v>202206</v>
      </c>
      <c r="B1171" s="131" t="s">
        <v>240</v>
      </c>
      <c r="C1171" s="105" t="s">
        <v>580</v>
      </c>
      <c r="D1171" s="105" t="s">
        <v>587</v>
      </c>
      <c r="E1171" s="105" t="s">
        <v>611</v>
      </c>
      <c r="F1171" s="105" t="s">
        <v>609</v>
      </c>
      <c r="G1171" s="106" t="s">
        <v>612</v>
      </c>
      <c r="H1171" s="105">
        <v>0</v>
      </c>
      <c r="I1171" s="105">
        <v>0</v>
      </c>
      <c r="J1171" s="116">
        <v>5746</v>
      </c>
      <c r="K1171" s="116">
        <v>13129.2</v>
      </c>
      <c r="L1171" s="116">
        <v>316.64</v>
      </c>
      <c r="M1171" s="116">
        <v>84.39</v>
      </c>
      <c r="N1171" s="116">
        <v>3.8</v>
      </c>
      <c r="O1171" s="116">
        <v>1250</v>
      </c>
      <c r="P1171" s="117">
        <f t="shared" si="40"/>
        <v>1.9</v>
      </c>
    </row>
    <row r="1172" ht="14.5" spans="1:16">
      <c r="A1172" s="104">
        <v>202206</v>
      </c>
      <c r="B1172" s="131" t="s">
        <v>326</v>
      </c>
      <c r="C1172" s="105" t="s">
        <v>580</v>
      </c>
      <c r="D1172" s="105" t="s">
        <v>587</v>
      </c>
      <c r="E1172" s="105" t="s">
        <v>613</v>
      </c>
      <c r="F1172" s="105" t="s">
        <v>614</v>
      </c>
      <c r="G1172" s="106" t="s">
        <v>615</v>
      </c>
      <c r="H1172" s="105">
        <v>0</v>
      </c>
      <c r="I1172" s="105" t="s">
        <v>591</v>
      </c>
      <c r="J1172" s="116">
        <v>5544</v>
      </c>
      <c r="K1172" s="116">
        <v>12630.96</v>
      </c>
      <c r="L1172" s="116">
        <v>316.64</v>
      </c>
      <c r="M1172" s="116">
        <v>84.39</v>
      </c>
      <c r="N1172" s="116">
        <v>3.8</v>
      </c>
      <c r="O1172" s="116">
        <v>500</v>
      </c>
      <c r="P1172" s="117">
        <f t="shared" si="40"/>
        <v>1.9</v>
      </c>
    </row>
    <row r="1173" ht="14.5" spans="1:16">
      <c r="A1173" s="104">
        <v>202206</v>
      </c>
      <c r="B1173" s="131" t="s">
        <v>299</v>
      </c>
      <c r="C1173" s="105" t="s">
        <v>570</v>
      </c>
      <c r="D1173" s="105" t="s">
        <v>587</v>
      </c>
      <c r="E1173" s="105" t="s">
        <v>616</v>
      </c>
      <c r="F1173" s="105" t="s">
        <v>617</v>
      </c>
      <c r="G1173" s="106" t="s">
        <v>618</v>
      </c>
      <c r="H1173" s="105">
        <v>0</v>
      </c>
      <c r="I1173" s="105" t="s">
        <v>591</v>
      </c>
      <c r="J1173" s="116">
        <v>3263</v>
      </c>
      <c r="K1173" s="116">
        <v>8939.59</v>
      </c>
      <c r="L1173" s="116">
        <v>316.64</v>
      </c>
      <c r="M1173" s="116">
        <v>84.39</v>
      </c>
      <c r="N1173" s="116">
        <v>3.8</v>
      </c>
      <c r="O1173" s="116">
        <v>0</v>
      </c>
      <c r="P1173" s="117">
        <f t="shared" si="40"/>
        <v>1.9</v>
      </c>
    </row>
    <row r="1174" ht="14.5" spans="1:16">
      <c r="A1174" s="104">
        <v>202206</v>
      </c>
      <c r="B1174" s="131" t="s">
        <v>453</v>
      </c>
      <c r="C1174" s="105" t="s">
        <v>619</v>
      </c>
      <c r="D1174" s="105" t="s">
        <v>587</v>
      </c>
      <c r="E1174" s="105" t="s">
        <v>620</v>
      </c>
      <c r="F1174" s="105" t="s">
        <v>621</v>
      </c>
      <c r="G1174" s="106" t="s">
        <v>622</v>
      </c>
      <c r="H1174" s="105" t="s">
        <v>623</v>
      </c>
      <c r="I1174" s="105">
        <v>0</v>
      </c>
      <c r="J1174" s="116">
        <v>2132</v>
      </c>
      <c r="K1174" s="116">
        <v>8048.13</v>
      </c>
      <c r="L1174" s="116">
        <v>316.64</v>
      </c>
      <c r="M1174" s="116">
        <v>84.39</v>
      </c>
      <c r="N1174" s="116">
        <v>3.8</v>
      </c>
      <c r="O1174" s="116">
        <v>600</v>
      </c>
      <c r="P1174" s="117">
        <f t="shared" si="40"/>
        <v>1.9</v>
      </c>
    </row>
    <row r="1175" ht="14.5" spans="1:16">
      <c r="A1175" s="104">
        <v>202206</v>
      </c>
      <c r="B1175" s="131" t="s">
        <v>624</v>
      </c>
      <c r="C1175" s="105" t="s">
        <v>625</v>
      </c>
      <c r="D1175" s="105" t="s">
        <v>576</v>
      </c>
      <c r="E1175" s="105" t="s">
        <v>626</v>
      </c>
      <c r="F1175" s="105" t="s">
        <v>627</v>
      </c>
      <c r="G1175" s="106" t="s">
        <v>628</v>
      </c>
      <c r="H1175" s="105">
        <v>0</v>
      </c>
      <c r="I1175" s="105" t="s">
        <v>591</v>
      </c>
      <c r="J1175" s="116">
        <v>4576</v>
      </c>
      <c r="K1175" s="116">
        <v>11046</v>
      </c>
      <c r="L1175" s="116">
        <v>316.64</v>
      </c>
      <c r="M1175" s="116">
        <v>84.39</v>
      </c>
      <c r="N1175" s="116">
        <v>3.8</v>
      </c>
      <c r="O1175" s="116">
        <v>0</v>
      </c>
      <c r="P1175" s="117">
        <f t="shared" si="40"/>
        <v>1.9</v>
      </c>
    </row>
    <row r="1176" ht="14.5" spans="1:16">
      <c r="A1176" s="104">
        <v>202206</v>
      </c>
      <c r="B1176" s="132" t="s">
        <v>307</v>
      </c>
      <c r="C1176" s="105" t="s">
        <v>575</v>
      </c>
      <c r="D1176" s="105" t="s">
        <v>587</v>
      </c>
      <c r="E1176" s="105" t="s">
        <v>629</v>
      </c>
      <c r="F1176" s="105" t="s">
        <v>578</v>
      </c>
      <c r="G1176" s="106" t="s">
        <v>630</v>
      </c>
      <c r="H1176" s="105">
        <v>0</v>
      </c>
      <c r="I1176" s="105" t="s">
        <v>591</v>
      </c>
      <c r="J1176" s="116">
        <v>5500</v>
      </c>
      <c r="K1176" s="116">
        <v>37414.67</v>
      </c>
      <c r="L1176" s="116">
        <v>316.64</v>
      </c>
      <c r="M1176" s="116">
        <v>84.39</v>
      </c>
      <c r="N1176" s="116">
        <v>3.8</v>
      </c>
      <c r="O1176" s="116">
        <v>960</v>
      </c>
      <c r="P1176" s="117">
        <f t="shared" si="40"/>
        <v>1.9</v>
      </c>
    </row>
    <row r="1177" ht="14.5" spans="1:16">
      <c r="A1177" s="104">
        <v>202206</v>
      </c>
      <c r="B1177" s="133" t="s">
        <v>353</v>
      </c>
      <c r="C1177" s="105" t="s">
        <v>619</v>
      </c>
      <c r="D1177" s="105" t="s">
        <v>576</v>
      </c>
      <c r="E1177" s="105" t="s">
        <v>631</v>
      </c>
      <c r="F1177" s="105" t="s">
        <v>632</v>
      </c>
      <c r="G1177" s="106" t="s">
        <v>633</v>
      </c>
      <c r="H1177" s="105">
        <v>0</v>
      </c>
      <c r="I1177" s="105" t="s">
        <v>591</v>
      </c>
      <c r="J1177" s="116">
        <v>5000</v>
      </c>
      <c r="K1177" s="116">
        <v>12913.3</v>
      </c>
      <c r="L1177" s="116">
        <v>316.64</v>
      </c>
      <c r="M1177" s="116">
        <v>84.39</v>
      </c>
      <c r="N1177" s="116">
        <v>3.8</v>
      </c>
      <c r="O1177" s="116">
        <v>1500</v>
      </c>
      <c r="P1177" s="117">
        <f t="shared" si="40"/>
        <v>1.9</v>
      </c>
    </row>
    <row r="1178" ht="14.5" spans="1:16">
      <c r="A1178" s="104">
        <v>202206</v>
      </c>
      <c r="B1178" s="131" t="s">
        <v>379</v>
      </c>
      <c r="C1178" s="105" t="s">
        <v>570</v>
      </c>
      <c r="D1178" s="105" t="s">
        <v>587</v>
      </c>
      <c r="E1178" s="105" t="s">
        <v>634</v>
      </c>
      <c r="F1178" s="105" t="s">
        <v>635</v>
      </c>
      <c r="G1178" s="106" t="s">
        <v>636</v>
      </c>
      <c r="H1178" s="105">
        <v>0</v>
      </c>
      <c r="I1178" s="105" t="s">
        <v>591</v>
      </c>
      <c r="J1178" s="116">
        <v>5222</v>
      </c>
      <c r="K1178" s="116">
        <v>13781.97</v>
      </c>
      <c r="L1178" s="116">
        <v>316.64</v>
      </c>
      <c r="M1178" s="116">
        <v>84.39</v>
      </c>
      <c r="N1178" s="116">
        <v>3.8</v>
      </c>
      <c r="O1178" s="116">
        <v>750</v>
      </c>
      <c r="P1178" s="117">
        <f t="shared" si="40"/>
        <v>1.9</v>
      </c>
    </row>
    <row r="1179" ht="14.5" spans="1:16">
      <c r="A1179" s="104">
        <v>202206</v>
      </c>
      <c r="B1179" s="133" t="s">
        <v>248</v>
      </c>
      <c r="C1179" s="105" t="s">
        <v>570</v>
      </c>
      <c r="D1179" s="105" t="s">
        <v>587</v>
      </c>
      <c r="E1179" s="105" t="s">
        <v>637</v>
      </c>
      <c r="F1179" s="105" t="s">
        <v>638</v>
      </c>
      <c r="G1179" s="106" t="s">
        <v>639</v>
      </c>
      <c r="H1179" s="105">
        <v>0</v>
      </c>
      <c r="I1179" s="105" t="s">
        <v>591</v>
      </c>
      <c r="J1179" s="116">
        <v>2332</v>
      </c>
      <c r="K1179" s="116">
        <v>7432.07</v>
      </c>
      <c r="L1179" s="116">
        <v>316.64</v>
      </c>
      <c r="M1179" s="116">
        <v>84.39</v>
      </c>
      <c r="N1179" s="116">
        <v>3.8</v>
      </c>
      <c r="O1179" s="116">
        <v>0</v>
      </c>
      <c r="P1179" s="117">
        <f t="shared" si="40"/>
        <v>1.9</v>
      </c>
    </row>
    <row r="1180" ht="14.5" spans="1:16">
      <c r="A1180" s="104">
        <v>202206</v>
      </c>
      <c r="B1180" s="132" t="s">
        <v>261</v>
      </c>
      <c r="C1180" s="105" t="s">
        <v>570</v>
      </c>
      <c r="D1180" s="105" t="s">
        <v>587</v>
      </c>
      <c r="E1180" s="105" t="s">
        <v>640</v>
      </c>
      <c r="F1180" s="105" t="s">
        <v>641</v>
      </c>
      <c r="G1180" s="106" t="s">
        <v>642</v>
      </c>
      <c r="H1180" s="105">
        <v>0</v>
      </c>
      <c r="I1180" s="105" t="s">
        <v>591</v>
      </c>
      <c r="J1180" s="116">
        <v>3440</v>
      </c>
      <c r="K1180" s="116">
        <v>10060.86</v>
      </c>
      <c r="L1180" s="116">
        <v>316.64</v>
      </c>
      <c r="M1180" s="116">
        <v>84.39</v>
      </c>
      <c r="N1180" s="116">
        <v>3.8</v>
      </c>
      <c r="O1180" s="116">
        <v>0</v>
      </c>
      <c r="P1180" s="117">
        <f t="shared" si="40"/>
        <v>1.9</v>
      </c>
    </row>
    <row r="1181" ht="14.5" spans="1:16">
      <c r="A1181" s="104">
        <v>202206</v>
      </c>
      <c r="B1181" s="132" t="s">
        <v>405</v>
      </c>
      <c r="C1181" s="105" t="s">
        <v>570</v>
      </c>
      <c r="D1181" s="105" t="s">
        <v>587</v>
      </c>
      <c r="E1181" s="105" t="s">
        <v>643</v>
      </c>
      <c r="F1181" s="105" t="s">
        <v>617</v>
      </c>
      <c r="G1181" s="106" t="s">
        <v>644</v>
      </c>
      <c r="H1181" s="105">
        <v>0</v>
      </c>
      <c r="I1181" s="105" t="s">
        <v>591</v>
      </c>
      <c r="J1181" s="116">
        <v>4331</v>
      </c>
      <c r="K1181" s="116">
        <v>12155.78</v>
      </c>
      <c r="L1181" s="116">
        <v>316.64</v>
      </c>
      <c r="M1181" s="116">
        <v>84.39</v>
      </c>
      <c r="N1181" s="116">
        <v>3.8</v>
      </c>
      <c r="O1181" s="116">
        <v>0</v>
      </c>
      <c r="P1181" s="117">
        <f t="shared" si="40"/>
        <v>1.9</v>
      </c>
    </row>
    <row r="1182" ht="14.5" spans="1:16">
      <c r="A1182" s="104">
        <v>202206</v>
      </c>
      <c r="B1182" s="133" t="s">
        <v>244</v>
      </c>
      <c r="C1182" s="105" t="s">
        <v>619</v>
      </c>
      <c r="D1182" s="105" t="s">
        <v>576</v>
      </c>
      <c r="E1182" s="105" t="s">
        <v>645</v>
      </c>
      <c r="F1182" s="105" t="s">
        <v>646</v>
      </c>
      <c r="G1182" s="106" t="s">
        <v>647</v>
      </c>
      <c r="H1182" s="105">
        <v>0</v>
      </c>
      <c r="I1182" s="105" t="s">
        <v>591</v>
      </c>
      <c r="J1182" s="116">
        <v>4000</v>
      </c>
      <c r="K1182" s="116">
        <v>10296.6</v>
      </c>
      <c r="L1182" s="116">
        <v>316.64</v>
      </c>
      <c r="M1182" s="116">
        <v>84.39</v>
      </c>
      <c r="N1182" s="116">
        <v>3.8</v>
      </c>
      <c r="O1182" s="116">
        <v>0</v>
      </c>
      <c r="P1182" s="117">
        <f t="shared" si="40"/>
        <v>1.9</v>
      </c>
    </row>
    <row r="1183" ht="14.5" spans="1:16">
      <c r="A1183" s="104">
        <v>202206</v>
      </c>
      <c r="B1183" s="98" t="s">
        <v>286</v>
      </c>
      <c r="C1183" s="105" t="s">
        <v>570</v>
      </c>
      <c r="D1183" s="105" t="s">
        <v>587</v>
      </c>
      <c r="E1183" s="105" t="s">
        <v>648</v>
      </c>
      <c r="F1183" s="105" t="s">
        <v>649</v>
      </c>
      <c r="G1183" s="106" t="s">
        <v>650</v>
      </c>
      <c r="H1183" s="105">
        <v>0</v>
      </c>
      <c r="I1183" s="105" t="s">
        <v>591</v>
      </c>
      <c r="J1183" s="116">
        <v>5519</v>
      </c>
      <c r="K1183" s="116">
        <v>14041.26</v>
      </c>
      <c r="L1183" s="116">
        <v>316.64</v>
      </c>
      <c r="M1183" s="116">
        <v>84.39</v>
      </c>
      <c r="N1183" s="116">
        <v>3.8</v>
      </c>
      <c r="O1183" s="116">
        <v>457.5</v>
      </c>
      <c r="P1183" s="117">
        <f t="shared" si="40"/>
        <v>1.9</v>
      </c>
    </row>
    <row r="1184" ht="14.5" spans="1:16">
      <c r="A1184" s="104">
        <v>202206</v>
      </c>
      <c r="B1184" s="133" t="s">
        <v>421</v>
      </c>
      <c r="C1184" s="105" t="s">
        <v>570</v>
      </c>
      <c r="D1184" s="105" t="s">
        <v>587</v>
      </c>
      <c r="E1184" s="105" t="s">
        <v>651</v>
      </c>
      <c r="F1184" s="105" t="s">
        <v>652</v>
      </c>
      <c r="G1184" s="106" t="s">
        <v>653</v>
      </c>
      <c r="H1184" s="105">
        <v>0</v>
      </c>
      <c r="I1184" s="105" t="s">
        <v>591</v>
      </c>
      <c r="J1184" s="116">
        <v>5519</v>
      </c>
      <c r="K1184" s="116">
        <v>14404.44</v>
      </c>
      <c r="L1184" s="116">
        <v>316.64</v>
      </c>
      <c r="M1184" s="116">
        <v>84.39</v>
      </c>
      <c r="N1184" s="116">
        <v>3.8</v>
      </c>
      <c r="O1184" s="116">
        <v>0</v>
      </c>
      <c r="P1184" s="117">
        <f t="shared" si="40"/>
        <v>1.9</v>
      </c>
    </row>
    <row r="1185" ht="14.5" spans="1:16">
      <c r="A1185" s="104">
        <v>202206</v>
      </c>
      <c r="B1185" s="132" t="s">
        <v>258</v>
      </c>
      <c r="C1185" s="105" t="s">
        <v>575</v>
      </c>
      <c r="D1185" s="105" t="s">
        <v>587</v>
      </c>
      <c r="E1185" s="105" t="s">
        <v>654</v>
      </c>
      <c r="F1185" s="105" t="s">
        <v>655</v>
      </c>
      <c r="G1185" s="106" t="s">
        <v>656</v>
      </c>
      <c r="H1185" s="105">
        <v>0</v>
      </c>
      <c r="I1185" s="105">
        <v>0</v>
      </c>
      <c r="J1185" s="116">
        <v>2020</v>
      </c>
      <c r="K1185" s="116">
        <v>11709.33</v>
      </c>
      <c r="L1185" s="116">
        <v>316.64</v>
      </c>
      <c r="M1185" s="116">
        <v>84.39</v>
      </c>
      <c r="N1185" s="116">
        <v>3.8</v>
      </c>
      <c r="O1185" s="116">
        <v>0</v>
      </c>
      <c r="P1185" s="117">
        <f t="shared" si="40"/>
        <v>1.9</v>
      </c>
    </row>
    <row r="1186" ht="14.5" spans="1:16">
      <c r="A1186" s="104">
        <v>202206</v>
      </c>
      <c r="B1186" s="134" t="s">
        <v>216</v>
      </c>
      <c r="C1186" s="105" t="s">
        <v>570</v>
      </c>
      <c r="D1186" s="105" t="s">
        <v>571</v>
      </c>
      <c r="E1186" s="105" t="s">
        <v>657</v>
      </c>
      <c r="F1186" s="105" t="s">
        <v>658</v>
      </c>
      <c r="G1186" s="106" t="s">
        <v>659</v>
      </c>
      <c r="H1186" s="105">
        <v>0</v>
      </c>
      <c r="I1186" s="105" t="s">
        <v>591</v>
      </c>
      <c r="J1186" s="116">
        <v>8020</v>
      </c>
      <c r="K1186" s="116">
        <v>33691.4</v>
      </c>
      <c r="L1186" s="116">
        <v>316.64</v>
      </c>
      <c r="M1186" s="116">
        <v>84.39</v>
      </c>
      <c r="N1186" s="116">
        <v>3.8</v>
      </c>
      <c r="O1186" s="116">
        <v>0</v>
      </c>
      <c r="P1186" s="117">
        <f t="shared" si="40"/>
        <v>1.9</v>
      </c>
    </row>
    <row r="1187" ht="14.5" spans="1:16">
      <c r="A1187" s="104">
        <v>202206</v>
      </c>
      <c r="B1187" s="135" t="s">
        <v>660</v>
      </c>
      <c r="C1187" s="105" t="s">
        <v>661</v>
      </c>
      <c r="D1187" s="105" t="s">
        <v>576</v>
      </c>
      <c r="E1187" s="105" t="s">
        <v>662</v>
      </c>
      <c r="F1187" s="105" t="s">
        <v>663</v>
      </c>
      <c r="G1187" s="106" t="s">
        <v>664</v>
      </c>
      <c r="H1187" s="105">
        <v>0</v>
      </c>
      <c r="I1187" s="105" t="s">
        <v>591</v>
      </c>
      <c r="J1187" s="116">
        <v>5896</v>
      </c>
      <c r="K1187" s="116">
        <v>11952.5</v>
      </c>
      <c r="L1187" s="116">
        <v>316.64</v>
      </c>
      <c r="M1187" s="116">
        <v>84.39</v>
      </c>
      <c r="N1187" s="116">
        <v>3.8</v>
      </c>
      <c r="O1187" s="116">
        <v>1474</v>
      </c>
      <c r="P1187" s="117">
        <f t="shared" si="40"/>
        <v>1.9</v>
      </c>
    </row>
    <row r="1188" ht="14.5" spans="1:16">
      <c r="A1188" s="104">
        <v>202206</v>
      </c>
      <c r="B1188" s="132" t="s">
        <v>416</v>
      </c>
      <c r="C1188" s="105" t="s">
        <v>580</v>
      </c>
      <c r="D1188" s="105" t="s">
        <v>587</v>
      </c>
      <c r="E1188" s="105" t="s">
        <v>665</v>
      </c>
      <c r="F1188" s="105" t="s">
        <v>666</v>
      </c>
      <c r="G1188" s="106" t="s">
        <v>667</v>
      </c>
      <c r="H1188" s="105">
        <v>0</v>
      </c>
      <c r="I1188" s="105">
        <v>0</v>
      </c>
      <c r="J1188" s="116">
        <v>4133</v>
      </c>
      <c r="K1188" s="116">
        <v>9167.9</v>
      </c>
      <c r="L1188" s="116">
        <v>316.64</v>
      </c>
      <c r="M1188" s="116">
        <v>84.39</v>
      </c>
      <c r="N1188" s="116">
        <v>3.8</v>
      </c>
      <c r="O1188" s="116">
        <v>300</v>
      </c>
      <c r="P1188" s="117">
        <f t="shared" si="40"/>
        <v>1.9</v>
      </c>
    </row>
    <row r="1189" ht="14.5" spans="1:16">
      <c r="A1189" s="104">
        <v>202206</v>
      </c>
      <c r="B1189" s="135" t="s">
        <v>430</v>
      </c>
      <c r="C1189" s="105" t="s">
        <v>570</v>
      </c>
      <c r="D1189" s="105" t="s">
        <v>587</v>
      </c>
      <c r="E1189" s="105" t="s">
        <v>668</v>
      </c>
      <c r="F1189" s="105" t="s">
        <v>669</v>
      </c>
      <c r="G1189" s="106" t="s">
        <v>670</v>
      </c>
      <c r="H1189" s="105">
        <v>0</v>
      </c>
      <c r="I1189" s="105" t="s">
        <v>591</v>
      </c>
      <c r="J1189" s="116">
        <v>3038</v>
      </c>
      <c r="K1189" s="116">
        <v>7467.06</v>
      </c>
      <c r="L1189" s="116">
        <v>316.64</v>
      </c>
      <c r="M1189" s="116">
        <v>84.39</v>
      </c>
      <c r="N1189" s="116">
        <v>3.8</v>
      </c>
      <c r="O1189" s="116">
        <v>0</v>
      </c>
      <c r="P1189" s="117">
        <f t="shared" si="40"/>
        <v>1.9</v>
      </c>
    </row>
    <row r="1190" ht="14.5" spans="1:16">
      <c r="A1190" s="104">
        <v>202206</v>
      </c>
      <c r="B1190" s="135" t="s">
        <v>344</v>
      </c>
      <c r="C1190" s="105" t="s">
        <v>575</v>
      </c>
      <c r="D1190" s="105" t="s">
        <v>671</v>
      </c>
      <c r="E1190" s="105" t="s">
        <v>672</v>
      </c>
      <c r="F1190" s="105" t="s">
        <v>578</v>
      </c>
      <c r="G1190" s="106" t="s">
        <v>673</v>
      </c>
      <c r="H1190" s="105">
        <v>0</v>
      </c>
      <c r="I1190" s="105" t="s">
        <v>591</v>
      </c>
      <c r="J1190" s="116">
        <v>8800</v>
      </c>
      <c r="K1190" s="116">
        <v>86902.64</v>
      </c>
      <c r="L1190" s="116">
        <v>298.08</v>
      </c>
      <c r="M1190" s="116">
        <v>74.52</v>
      </c>
      <c r="N1190" s="116">
        <v>14.9</v>
      </c>
      <c r="O1190" s="116">
        <v>890</v>
      </c>
      <c r="P1190" s="117">
        <f t="shared" si="40"/>
        <v>1.9</v>
      </c>
    </row>
    <row r="1191" ht="14.5" spans="1:16">
      <c r="A1191" s="104">
        <v>202206</v>
      </c>
      <c r="B1191" s="136" t="s">
        <v>298</v>
      </c>
      <c r="C1191" s="105" t="s">
        <v>625</v>
      </c>
      <c r="D1191" s="105" t="s">
        <v>587</v>
      </c>
      <c r="E1191" s="105" t="s">
        <v>674</v>
      </c>
      <c r="F1191" s="105" t="s">
        <v>675</v>
      </c>
      <c r="G1191" s="106" t="s">
        <v>676</v>
      </c>
      <c r="H1191" s="105">
        <v>0</v>
      </c>
      <c r="I1191" s="105" t="s">
        <v>591</v>
      </c>
      <c r="J1191" s="116">
        <v>2532</v>
      </c>
      <c r="K1191" s="116">
        <v>6096.96</v>
      </c>
      <c r="L1191" s="116">
        <v>316.64</v>
      </c>
      <c r="M1191" s="116">
        <v>84.39</v>
      </c>
      <c r="N1191" s="116">
        <v>3.8</v>
      </c>
      <c r="O1191" s="116">
        <v>0</v>
      </c>
      <c r="P1191" s="117">
        <f t="shared" si="40"/>
        <v>1.9</v>
      </c>
    </row>
    <row r="1192" ht="14.5" spans="1:16">
      <c r="A1192" s="104">
        <v>202206</v>
      </c>
      <c r="B1192" s="137" t="s">
        <v>677</v>
      </c>
      <c r="C1192" s="105" t="s">
        <v>580</v>
      </c>
      <c r="D1192" s="105" t="s">
        <v>587</v>
      </c>
      <c r="E1192" s="105" t="s">
        <v>678</v>
      </c>
      <c r="F1192" s="105" t="s">
        <v>679</v>
      </c>
      <c r="G1192" s="106" t="s">
        <v>680</v>
      </c>
      <c r="H1192" s="105">
        <v>0</v>
      </c>
      <c r="I1192" s="105">
        <v>0</v>
      </c>
      <c r="J1192" s="116">
        <v>2369</v>
      </c>
      <c r="K1192" s="116">
        <v>4814.73</v>
      </c>
      <c r="L1192" s="116">
        <v>316.64</v>
      </c>
      <c r="M1192" s="116">
        <v>84.39</v>
      </c>
      <c r="N1192" s="116">
        <v>3.8</v>
      </c>
      <c r="O1192" s="116">
        <v>0</v>
      </c>
      <c r="P1192" s="117">
        <f t="shared" si="40"/>
        <v>1.9</v>
      </c>
    </row>
    <row r="1193" spans="1:16">
      <c r="A1193" s="104">
        <v>202206</v>
      </c>
      <c r="B1193" s="138" t="s">
        <v>202</v>
      </c>
      <c r="C1193" s="105" t="s">
        <v>619</v>
      </c>
      <c r="D1193" s="105" t="s">
        <v>587</v>
      </c>
      <c r="E1193" s="105" t="s">
        <v>682</v>
      </c>
      <c r="F1193" s="105" t="s">
        <v>683</v>
      </c>
      <c r="G1193" s="106" t="s">
        <v>684</v>
      </c>
      <c r="H1193" s="105">
        <v>0</v>
      </c>
      <c r="I1193" s="105">
        <v>0</v>
      </c>
      <c r="J1193" s="116">
        <v>10000</v>
      </c>
      <c r="K1193" s="116">
        <v>25870</v>
      </c>
      <c r="L1193" s="116">
        <v>316.64</v>
      </c>
      <c r="M1193" s="116">
        <v>84.39</v>
      </c>
      <c r="N1193" s="116">
        <v>3.8</v>
      </c>
      <c r="O1193" s="116">
        <v>0</v>
      </c>
      <c r="P1193" s="117">
        <f t="shared" si="40"/>
        <v>1.9</v>
      </c>
    </row>
    <row r="1194" ht="14.5" spans="1:16">
      <c r="A1194" s="104">
        <v>202206</v>
      </c>
      <c r="B1194" s="135" t="s">
        <v>355</v>
      </c>
      <c r="C1194" s="105" t="s">
        <v>619</v>
      </c>
      <c r="D1194" s="105" t="s">
        <v>587</v>
      </c>
      <c r="E1194" s="105" t="s">
        <v>685</v>
      </c>
      <c r="F1194" s="105" t="s">
        <v>686</v>
      </c>
      <c r="G1194" s="106" t="s">
        <v>687</v>
      </c>
      <c r="H1194" s="105" t="s">
        <v>623</v>
      </c>
      <c r="I1194" s="105" t="s">
        <v>591</v>
      </c>
      <c r="J1194" s="116">
        <v>2120</v>
      </c>
      <c r="K1194" s="116">
        <v>7858.95</v>
      </c>
      <c r="L1194" s="116">
        <v>316.64</v>
      </c>
      <c r="M1194" s="116">
        <v>84.39</v>
      </c>
      <c r="N1194" s="116">
        <v>3.8</v>
      </c>
      <c r="O1194" s="116">
        <v>0</v>
      </c>
      <c r="P1194" s="117">
        <f t="shared" si="40"/>
        <v>1.9</v>
      </c>
    </row>
    <row r="1195" ht="14.5" spans="1:16">
      <c r="A1195" s="104">
        <v>202206</v>
      </c>
      <c r="B1195" s="136" t="s">
        <v>420</v>
      </c>
      <c r="C1195" s="105" t="s">
        <v>580</v>
      </c>
      <c r="D1195" s="105" t="s">
        <v>587</v>
      </c>
      <c r="E1195" s="105" t="s">
        <v>697</v>
      </c>
      <c r="F1195" s="105" t="s">
        <v>698</v>
      </c>
      <c r="G1195" s="106" t="s">
        <v>699</v>
      </c>
      <c r="H1195" s="105">
        <v>0</v>
      </c>
      <c r="I1195" s="105" t="s">
        <v>591</v>
      </c>
      <c r="J1195" s="116">
        <v>4536</v>
      </c>
      <c r="K1195" s="116">
        <v>10464.4</v>
      </c>
      <c r="L1195" s="116">
        <v>316.64</v>
      </c>
      <c r="M1195" s="116">
        <v>84.39</v>
      </c>
      <c r="N1195" s="116">
        <v>3.8</v>
      </c>
      <c r="O1195" s="116">
        <v>300</v>
      </c>
      <c r="P1195" s="117">
        <f t="shared" si="40"/>
        <v>1.9</v>
      </c>
    </row>
    <row r="1196" ht="14.5" spans="1:16">
      <c r="A1196" s="104">
        <v>202206</v>
      </c>
      <c r="B1196" s="136" t="s">
        <v>424</v>
      </c>
      <c r="C1196" s="105" t="s">
        <v>570</v>
      </c>
      <c r="D1196" s="105" t="s">
        <v>587</v>
      </c>
      <c r="E1196" s="105" t="s">
        <v>700</v>
      </c>
      <c r="F1196" s="105" t="s">
        <v>617</v>
      </c>
      <c r="G1196" s="106" t="s">
        <v>701</v>
      </c>
      <c r="H1196" s="105">
        <v>0</v>
      </c>
      <c r="I1196" s="105" t="s">
        <v>591</v>
      </c>
      <c r="J1196" s="116">
        <v>2363</v>
      </c>
      <c r="K1196" s="116">
        <v>6749.67</v>
      </c>
      <c r="L1196" s="116">
        <v>316.64</v>
      </c>
      <c r="M1196" s="116">
        <v>84.39</v>
      </c>
      <c r="N1196" s="116">
        <v>3.8</v>
      </c>
      <c r="O1196" s="116">
        <v>0</v>
      </c>
      <c r="P1196" s="117">
        <f t="shared" si="40"/>
        <v>1.9</v>
      </c>
    </row>
    <row r="1197" ht="14.5" spans="1:16">
      <c r="A1197" s="104">
        <v>202206</v>
      </c>
      <c r="B1197" s="135" t="s">
        <v>277</v>
      </c>
      <c r="C1197" s="105" t="s">
        <v>619</v>
      </c>
      <c r="D1197" s="105" t="s">
        <v>587</v>
      </c>
      <c r="E1197" s="105" t="s">
        <v>702</v>
      </c>
      <c r="F1197" s="105" t="s">
        <v>703</v>
      </c>
      <c r="G1197" s="106" t="s">
        <v>704</v>
      </c>
      <c r="H1197" s="105" t="s">
        <v>623</v>
      </c>
      <c r="I1197" s="105" t="s">
        <v>591</v>
      </c>
      <c r="J1197" s="116">
        <v>1900</v>
      </c>
      <c r="K1197" s="116">
        <v>4641.32</v>
      </c>
      <c r="L1197" s="116">
        <v>316.64</v>
      </c>
      <c r="M1197" s="116">
        <v>84.39</v>
      </c>
      <c r="N1197" s="116">
        <v>3.8</v>
      </c>
      <c r="O1197" s="116">
        <v>0</v>
      </c>
      <c r="P1197" s="117">
        <f t="shared" si="40"/>
        <v>1.9</v>
      </c>
    </row>
    <row r="1198" ht="14.5" spans="1:16">
      <c r="A1198" s="104">
        <v>202206</v>
      </c>
      <c r="B1198" s="135" t="s">
        <v>502</v>
      </c>
      <c r="C1198" s="105" t="s">
        <v>619</v>
      </c>
      <c r="D1198" s="105" t="s">
        <v>576</v>
      </c>
      <c r="E1198" s="105" t="s">
        <v>705</v>
      </c>
      <c r="F1198" s="105" t="s">
        <v>706</v>
      </c>
      <c r="G1198" s="106" t="s">
        <v>707</v>
      </c>
      <c r="H1198" s="105">
        <v>0</v>
      </c>
      <c r="I1198" s="105" t="s">
        <v>591</v>
      </c>
      <c r="J1198" s="116">
        <v>5632</v>
      </c>
      <c r="K1198" s="116">
        <v>12256.8</v>
      </c>
      <c r="L1198" s="116">
        <v>316.64</v>
      </c>
      <c r="M1198" s="116">
        <v>84.39</v>
      </c>
      <c r="N1198" s="116">
        <v>3.8</v>
      </c>
      <c r="O1198" s="116">
        <v>0</v>
      </c>
      <c r="P1198" s="117">
        <f t="shared" si="40"/>
        <v>1.9</v>
      </c>
    </row>
    <row r="1199" ht="14.5" spans="1:16">
      <c r="A1199" s="104">
        <v>202206</v>
      </c>
      <c r="B1199" s="139" t="s">
        <v>204</v>
      </c>
      <c r="C1199" s="105" t="s">
        <v>625</v>
      </c>
      <c r="D1199" s="105" t="s">
        <v>587</v>
      </c>
      <c r="E1199" s="105" t="s">
        <v>712</v>
      </c>
      <c r="F1199" s="105" t="s">
        <v>713</v>
      </c>
      <c r="G1199" s="106" t="s">
        <v>714</v>
      </c>
      <c r="H1199" s="105">
        <v>0</v>
      </c>
      <c r="I1199" s="105" t="s">
        <v>591</v>
      </c>
      <c r="J1199" s="116">
        <v>1958</v>
      </c>
      <c r="K1199" s="116">
        <v>5097.7</v>
      </c>
      <c r="L1199" s="116">
        <v>316.64</v>
      </c>
      <c r="M1199" s="116">
        <v>84.39</v>
      </c>
      <c r="N1199" s="116">
        <v>3.8</v>
      </c>
      <c r="O1199" s="116">
        <v>0</v>
      </c>
      <c r="P1199" s="117">
        <f t="shared" si="40"/>
        <v>1.9</v>
      </c>
    </row>
    <row r="1200" ht="14.5" spans="1:16">
      <c r="A1200" s="104">
        <v>202206</v>
      </c>
      <c r="B1200" s="139" t="s">
        <v>715</v>
      </c>
      <c r="C1200" s="105" t="s">
        <v>625</v>
      </c>
      <c r="D1200" s="105" t="s">
        <v>587</v>
      </c>
      <c r="E1200" s="105" t="s">
        <v>716</v>
      </c>
      <c r="F1200" s="105" t="s">
        <v>675</v>
      </c>
      <c r="G1200" s="106" t="s">
        <v>717</v>
      </c>
      <c r="H1200" s="105">
        <v>0</v>
      </c>
      <c r="I1200" s="105" t="s">
        <v>1186</v>
      </c>
      <c r="J1200" s="116">
        <v>3280</v>
      </c>
      <c r="K1200" s="116">
        <v>8960</v>
      </c>
      <c r="L1200" s="116">
        <v>316.64</v>
      </c>
      <c r="M1200" s="116">
        <v>84.39</v>
      </c>
      <c r="N1200" s="116">
        <v>3.8</v>
      </c>
      <c r="O1200" s="116">
        <v>0</v>
      </c>
      <c r="P1200" s="117">
        <f t="shared" si="40"/>
        <v>1.9</v>
      </c>
    </row>
    <row r="1201" ht="14.5" spans="1:16">
      <c r="A1201" s="104">
        <v>202206</v>
      </c>
      <c r="B1201" s="139" t="s">
        <v>413</v>
      </c>
      <c r="C1201" s="105" t="s">
        <v>570</v>
      </c>
      <c r="D1201" s="105" t="s">
        <v>587</v>
      </c>
      <c r="E1201" s="105" t="s">
        <v>718</v>
      </c>
      <c r="F1201" s="105" t="s">
        <v>638</v>
      </c>
      <c r="G1201" s="106" t="s">
        <v>719</v>
      </c>
      <c r="H1201" s="105">
        <v>0</v>
      </c>
      <c r="I1201" s="105" t="s">
        <v>591</v>
      </c>
      <c r="J1201" s="116">
        <v>2993</v>
      </c>
      <c r="K1201" s="116">
        <v>7993.44</v>
      </c>
      <c r="L1201" s="116">
        <v>316.64</v>
      </c>
      <c r="M1201" s="116">
        <v>84.39</v>
      </c>
      <c r="N1201" s="116">
        <v>3.8</v>
      </c>
      <c r="O1201" s="116">
        <v>0</v>
      </c>
      <c r="P1201" s="117">
        <f t="shared" si="40"/>
        <v>1.9</v>
      </c>
    </row>
    <row r="1202" ht="14.5" spans="1:16">
      <c r="A1202" s="104">
        <v>202206</v>
      </c>
      <c r="B1202" s="139" t="s">
        <v>393</v>
      </c>
      <c r="C1202" s="105" t="s">
        <v>570</v>
      </c>
      <c r="D1202" s="105" t="s">
        <v>587</v>
      </c>
      <c r="E1202" s="105" t="s">
        <v>720</v>
      </c>
      <c r="F1202" s="105" t="s">
        <v>721</v>
      </c>
      <c r="G1202" s="106" t="s">
        <v>722</v>
      </c>
      <c r="H1202" s="105">
        <v>0</v>
      </c>
      <c r="I1202" s="105" t="s">
        <v>591</v>
      </c>
      <c r="J1202" s="116">
        <v>2475</v>
      </c>
      <c r="K1202" s="116">
        <v>6612.07</v>
      </c>
      <c r="L1202" s="116">
        <v>316.64</v>
      </c>
      <c r="M1202" s="116">
        <v>84.39</v>
      </c>
      <c r="N1202" s="116">
        <v>3.8</v>
      </c>
      <c r="O1202" s="116">
        <v>0</v>
      </c>
      <c r="P1202" s="117">
        <f t="shared" si="40"/>
        <v>1.9</v>
      </c>
    </row>
    <row r="1203" ht="14.5" spans="1:16">
      <c r="A1203" s="104">
        <v>202206</v>
      </c>
      <c r="B1203" s="139" t="s">
        <v>723</v>
      </c>
      <c r="C1203" s="105" t="s">
        <v>570</v>
      </c>
      <c r="D1203" s="105" t="s">
        <v>587</v>
      </c>
      <c r="E1203" s="105" t="s">
        <v>724</v>
      </c>
      <c r="F1203" s="105" t="s">
        <v>725</v>
      </c>
      <c r="G1203" s="106" t="s">
        <v>726</v>
      </c>
      <c r="H1203" s="105">
        <v>0</v>
      </c>
      <c r="I1203" s="105">
        <v>0</v>
      </c>
      <c r="J1203" s="116">
        <v>3600</v>
      </c>
      <c r="K1203" s="116">
        <v>10016.21</v>
      </c>
      <c r="L1203" s="116">
        <v>316.64</v>
      </c>
      <c r="M1203" s="116">
        <v>84.39</v>
      </c>
      <c r="N1203" s="116">
        <v>3.8</v>
      </c>
      <c r="O1203" s="116">
        <v>500</v>
      </c>
      <c r="P1203" s="117">
        <f t="shared" si="40"/>
        <v>1.9</v>
      </c>
    </row>
    <row r="1204" ht="14.5" spans="1:16">
      <c r="A1204" s="104">
        <v>202206</v>
      </c>
      <c r="B1204" s="139" t="s">
        <v>252</v>
      </c>
      <c r="C1204" s="105" t="s">
        <v>570</v>
      </c>
      <c r="D1204" s="105" t="s">
        <v>587</v>
      </c>
      <c r="E1204" s="105" t="s">
        <v>727</v>
      </c>
      <c r="F1204" s="105" t="s">
        <v>638</v>
      </c>
      <c r="G1204" s="106" t="s">
        <v>728</v>
      </c>
      <c r="H1204" s="105">
        <v>0</v>
      </c>
      <c r="I1204" s="105" t="s">
        <v>591</v>
      </c>
      <c r="J1204" s="116">
        <v>3292</v>
      </c>
      <c r="K1204" s="116">
        <v>9945.43</v>
      </c>
      <c r="L1204" s="116">
        <v>316.64</v>
      </c>
      <c r="M1204" s="116">
        <v>84.39</v>
      </c>
      <c r="N1204" s="116">
        <v>3.8</v>
      </c>
      <c r="O1204" s="116">
        <v>350</v>
      </c>
      <c r="P1204" s="117">
        <f t="shared" si="40"/>
        <v>1.9</v>
      </c>
    </row>
    <row r="1205" ht="14.5" spans="1:16">
      <c r="A1205" s="104">
        <v>202206</v>
      </c>
      <c r="B1205" s="139" t="s">
        <v>427</v>
      </c>
      <c r="C1205" s="105" t="s">
        <v>625</v>
      </c>
      <c r="D1205" s="105" t="s">
        <v>671</v>
      </c>
      <c r="E1205" s="105" t="s">
        <v>729</v>
      </c>
      <c r="F1205" s="105" t="s">
        <v>730</v>
      </c>
      <c r="G1205" s="106" t="s">
        <v>731</v>
      </c>
      <c r="H1205" s="105">
        <v>0</v>
      </c>
      <c r="I1205" s="105" t="s">
        <v>591</v>
      </c>
      <c r="J1205" s="116">
        <v>5200</v>
      </c>
      <c r="K1205" s="116">
        <v>10746</v>
      </c>
      <c r="L1205" s="116">
        <v>316.64</v>
      </c>
      <c r="M1205" s="116">
        <v>84.39</v>
      </c>
      <c r="N1205" s="116">
        <v>3.8</v>
      </c>
      <c r="O1205" s="116">
        <v>520</v>
      </c>
      <c r="P1205" s="117">
        <f t="shared" si="40"/>
        <v>1.9</v>
      </c>
    </row>
    <row r="1206" ht="14.5" spans="1:16">
      <c r="A1206" s="104">
        <v>202206</v>
      </c>
      <c r="B1206" s="139" t="s">
        <v>447</v>
      </c>
      <c r="C1206" s="105" t="s">
        <v>575</v>
      </c>
      <c r="D1206" s="105" t="s">
        <v>587</v>
      </c>
      <c r="E1206" s="105" t="s">
        <v>732</v>
      </c>
      <c r="F1206" s="105" t="s">
        <v>710</v>
      </c>
      <c r="G1206" s="106" t="s">
        <v>733</v>
      </c>
      <c r="H1206" s="105">
        <v>0</v>
      </c>
      <c r="I1206" s="105" t="s">
        <v>591</v>
      </c>
      <c r="J1206" s="116">
        <v>3000</v>
      </c>
      <c r="K1206" s="116">
        <v>18580.98</v>
      </c>
      <c r="L1206" s="116">
        <v>316.64</v>
      </c>
      <c r="M1206" s="116">
        <v>84.39</v>
      </c>
      <c r="N1206" s="116">
        <v>3.8</v>
      </c>
      <c r="O1206" s="116">
        <v>0</v>
      </c>
      <c r="P1206" s="117">
        <f t="shared" si="40"/>
        <v>1.9</v>
      </c>
    </row>
    <row r="1207" ht="14.5" spans="1:16">
      <c r="A1207" s="104">
        <v>202206</v>
      </c>
      <c r="B1207" s="139" t="s">
        <v>401</v>
      </c>
      <c r="C1207" s="105" t="s">
        <v>619</v>
      </c>
      <c r="D1207" s="105" t="s">
        <v>587</v>
      </c>
      <c r="E1207" s="105" t="s">
        <v>734</v>
      </c>
      <c r="F1207" s="105" t="s">
        <v>735</v>
      </c>
      <c r="G1207" s="106" t="s">
        <v>736</v>
      </c>
      <c r="H1207" s="105">
        <v>0</v>
      </c>
      <c r="I1207" s="105" t="s">
        <v>591</v>
      </c>
      <c r="J1207" s="116">
        <v>2240</v>
      </c>
      <c r="K1207" s="116">
        <v>6403.2</v>
      </c>
      <c r="L1207" s="116">
        <v>316.64</v>
      </c>
      <c r="M1207" s="116">
        <v>84.39</v>
      </c>
      <c r="N1207" s="116">
        <v>3.8</v>
      </c>
      <c r="O1207" s="116">
        <v>0</v>
      </c>
      <c r="P1207" s="117">
        <f t="shared" si="40"/>
        <v>1.9</v>
      </c>
    </row>
    <row r="1208" ht="14.5" spans="1:16">
      <c r="A1208" s="104">
        <v>202206</v>
      </c>
      <c r="B1208" s="139" t="s">
        <v>321</v>
      </c>
      <c r="C1208" s="105" t="s">
        <v>570</v>
      </c>
      <c r="D1208" s="105" t="s">
        <v>587</v>
      </c>
      <c r="E1208" s="105" t="s">
        <v>737</v>
      </c>
      <c r="F1208" s="105" t="s">
        <v>738</v>
      </c>
      <c r="G1208" s="106" t="s">
        <v>739</v>
      </c>
      <c r="H1208" s="105">
        <v>0</v>
      </c>
      <c r="I1208" s="105" t="s">
        <v>591</v>
      </c>
      <c r="J1208" s="116">
        <v>3800</v>
      </c>
      <c r="K1208" s="116">
        <v>10294.9</v>
      </c>
      <c r="L1208" s="116">
        <v>316.64</v>
      </c>
      <c r="M1208" s="116">
        <v>84.39</v>
      </c>
      <c r="N1208" s="116">
        <v>3.8</v>
      </c>
      <c r="O1208" s="116">
        <v>475</v>
      </c>
      <c r="P1208" s="117">
        <f t="shared" si="40"/>
        <v>1.9</v>
      </c>
    </row>
    <row r="1209" ht="14.5" spans="1:16">
      <c r="A1209" s="104">
        <v>202206</v>
      </c>
      <c r="B1209" s="139" t="s">
        <v>388</v>
      </c>
      <c r="C1209" s="105" t="s">
        <v>570</v>
      </c>
      <c r="D1209" s="105" t="s">
        <v>671</v>
      </c>
      <c r="E1209" s="105" t="s">
        <v>740</v>
      </c>
      <c r="F1209" s="105" t="s">
        <v>741</v>
      </c>
      <c r="G1209" s="106" t="s">
        <v>742</v>
      </c>
      <c r="H1209" s="105">
        <v>0</v>
      </c>
      <c r="I1209" s="105" t="s">
        <v>591</v>
      </c>
      <c r="J1209" s="116">
        <v>11800</v>
      </c>
      <c r="K1209" s="116">
        <v>28413</v>
      </c>
      <c r="L1209" s="116">
        <v>0</v>
      </c>
      <c r="M1209" s="116">
        <v>0</v>
      </c>
      <c r="N1209" s="116">
        <v>0</v>
      </c>
      <c r="O1209" s="116">
        <v>0</v>
      </c>
      <c r="P1209" s="117">
        <v>0</v>
      </c>
    </row>
    <row r="1210" ht="14.5" spans="1:16">
      <c r="A1210" s="104">
        <v>202206</v>
      </c>
      <c r="B1210" s="139" t="s">
        <v>279</v>
      </c>
      <c r="C1210" s="105" t="s">
        <v>580</v>
      </c>
      <c r="D1210" s="105" t="s">
        <v>587</v>
      </c>
      <c r="E1210" s="105" t="s">
        <v>743</v>
      </c>
      <c r="F1210" s="105" t="s">
        <v>725</v>
      </c>
      <c r="G1210" s="106" t="s">
        <v>744</v>
      </c>
      <c r="H1210" s="105">
        <v>0</v>
      </c>
      <c r="I1210" s="105" t="s">
        <v>591</v>
      </c>
      <c r="J1210" s="116">
        <v>4536</v>
      </c>
      <c r="K1210" s="116">
        <v>10286.11</v>
      </c>
      <c r="L1210" s="116">
        <v>316.64</v>
      </c>
      <c r="M1210" s="116">
        <v>84.39</v>
      </c>
      <c r="N1210" s="116">
        <v>3.8</v>
      </c>
      <c r="O1210" s="116">
        <v>500</v>
      </c>
      <c r="P1210" s="117">
        <f t="shared" ref="P1210:P1241" si="41">1900*0.1%</f>
        <v>1.9</v>
      </c>
    </row>
    <row r="1211" ht="14.5" spans="1:16">
      <c r="A1211" s="104">
        <v>202206</v>
      </c>
      <c r="B1211" s="139" t="s">
        <v>219</v>
      </c>
      <c r="C1211" s="105" t="s">
        <v>570</v>
      </c>
      <c r="D1211" s="105" t="s">
        <v>587</v>
      </c>
      <c r="E1211" s="105" t="s">
        <v>745</v>
      </c>
      <c r="F1211" s="105" t="s">
        <v>652</v>
      </c>
      <c r="G1211" s="106" t="s">
        <v>746</v>
      </c>
      <c r="H1211" s="105">
        <v>0</v>
      </c>
      <c r="I1211" s="105" t="s">
        <v>591</v>
      </c>
      <c r="J1211" s="116">
        <v>2993</v>
      </c>
      <c r="K1211" s="116">
        <v>7741.84</v>
      </c>
      <c r="L1211" s="116">
        <v>316.64</v>
      </c>
      <c r="M1211" s="116">
        <v>84.39</v>
      </c>
      <c r="N1211" s="116">
        <v>3.8</v>
      </c>
      <c r="O1211" s="116">
        <v>500</v>
      </c>
      <c r="P1211" s="117">
        <f t="shared" si="41"/>
        <v>1.9</v>
      </c>
    </row>
    <row r="1212" ht="14.5" spans="1:16">
      <c r="A1212" s="104">
        <v>202206</v>
      </c>
      <c r="B1212" s="139" t="s">
        <v>331</v>
      </c>
      <c r="C1212" s="105" t="s">
        <v>580</v>
      </c>
      <c r="D1212" s="105" t="s">
        <v>587</v>
      </c>
      <c r="E1212" s="105" t="s">
        <v>747</v>
      </c>
      <c r="F1212" s="105" t="s">
        <v>679</v>
      </c>
      <c r="G1212" s="106" t="s">
        <v>748</v>
      </c>
      <c r="H1212" s="105">
        <v>0</v>
      </c>
      <c r="I1212" s="105" t="s">
        <v>591</v>
      </c>
      <c r="J1212" s="116">
        <v>3326</v>
      </c>
      <c r="K1212" s="116">
        <v>7585.7</v>
      </c>
      <c r="L1212" s="116">
        <v>316.64</v>
      </c>
      <c r="M1212" s="116">
        <v>84.39</v>
      </c>
      <c r="N1212" s="116">
        <v>3.8</v>
      </c>
      <c r="O1212" s="116">
        <v>0</v>
      </c>
      <c r="P1212" s="117">
        <f t="shared" si="41"/>
        <v>1.9</v>
      </c>
    </row>
    <row r="1213" ht="14.5" spans="1:16">
      <c r="A1213" s="104">
        <v>202206</v>
      </c>
      <c r="B1213" s="139" t="s">
        <v>435</v>
      </c>
      <c r="C1213" s="105" t="s">
        <v>575</v>
      </c>
      <c r="D1213" s="105" t="s">
        <v>587</v>
      </c>
      <c r="E1213" s="105" t="s">
        <v>749</v>
      </c>
      <c r="F1213" s="105" t="s">
        <v>710</v>
      </c>
      <c r="G1213" s="106" t="s">
        <v>750</v>
      </c>
      <c r="H1213" s="105">
        <v>0</v>
      </c>
      <c r="I1213" s="105" t="s">
        <v>591</v>
      </c>
      <c r="J1213" s="116">
        <v>3500</v>
      </c>
      <c r="K1213" s="116">
        <v>8154</v>
      </c>
      <c r="L1213" s="116">
        <v>316.64</v>
      </c>
      <c r="M1213" s="116">
        <v>84.39</v>
      </c>
      <c r="N1213" s="116">
        <v>3.8</v>
      </c>
      <c r="O1213" s="116">
        <v>0</v>
      </c>
      <c r="P1213" s="117">
        <f t="shared" si="41"/>
        <v>1.9</v>
      </c>
    </row>
    <row r="1214" ht="14.5" spans="1:16">
      <c r="A1214" s="104">
        <v>202206</v>
      </c>
      <c r="B1214" s="139" t="s">
        <v>751</v>
      </c>
      <c r="C1214" s="105" t="s">
        <v>570</v>
      </c>
      <c r="D1214" s="105" t="s">
        <v>587</v>
      </c>
      <c r="E1214" s="105" t="s">
        <v>752</v>
      </c>
      <c r="F1214" s="105" t="s">
        <v>753</v>
      </c>
      <c r="G1214" s="106" t="s">
        <v>754</v>
      </c>
      <c r="H1214" s="105">
        <v>0</v>
      </c>
      <c r="I1214" s="105" t="s">
        <v>591</v>
      </c>
      <c r="J1214" s="116">
        <v>2250</v>
      </c>
      <c r="K1214" s="116">
        <v>5900</v>
      </c>
      <c r="L1214" s="116">
        <v>316.64</v>
      </c>
      <c r="M1214" s="116">
        <v>84.39</v>
      </c>
      <c r="N1214" s="116">
        <v>3.8</v>
      </c>
      <c r="O1214" s="116">
        <v>0</v>
      </c>
      <c r="P1214" s="117">
        <f t="shared" si="41"/>
        <v>1.9</v>
      </c>
    </row>
    <row r="1215" ht="14.5" spans="1:16">
      <c r="A1215" s="104">
        <v>202206</v>
      </c>
      <c r="B1215" s="139" t="s">
        <v>359</v>
      </c>
      <c r="C1215" s="105" t="s">
        <v>570</v>
      </c>
      <c r="D1215" s="105" t="s">
        <v>587</v>
      </c>
      <c r="E1215" s="105" t="s">
        <v>755</v>
      </c>
      <c r="F1215" s="105" t="s">
        <v>753</v>
      </c>
      <c r="G1215" s="106" t="s">
        <v>756</v>
      </c>
      <c r="H1215" s="105">
        <v>0</v>
      </c>
      <c r="I1215" s="105" t="s">
        <v>591</v>
      </c>
      <c r="J1215" s="116">
        <v>2138</v>
      </c>
      <c r="K1215" s="116">
        <v>5609.1</v>
      </c>
      <c r="L1215" s="116">
        <v>316.64</v>
      </c>
      <c r="M1215" s="116">
        <v>84.39</v>
      </c>
      <c r="N1215" s="116">
        <v>3.8</v>
      </c>
      <c r="O1215" s="116">
        <v>0</v>
      </c>
      <c r="P1215" s="117">
        <f t="shared" si="41"/>
        <v>1.9</v>
      </c>
    </row>
    <row r="1216" ht="14.5" spans="1:16">
      <c r="A1216" s="104">
        <v>202206</v>
      </c>
      <c r="B1216" s="140" t="s">
        <v>441</v>
      </c>
      <c r="C1216" s="105" t="s">
        <v>570</v>
      </c>
      <c r="D1216" s="105" t="s">
        <v>587</v>
      </c>
      <c r="E1216" s="105" t="s">
        <v>757</v>
      </c>
      <c r="F1216" s="105" t="s">
        <v>758</v>
      </c>
      <c r="G1216" s="106" t="s">
        <v>759</v>
      </c>
      <c r="H1216" s="105">
        <v>0</v>
      </c>
      <c r="I1216" s="105" t="s">
        <v>591</v>
      </c>
      <c r="J1216" s="116">
        <v>2000</v>
      </c>
      <c r="K1216" s="116">
        <v>5831.78</v>
      </c>
      <c r="L1216" s="116">
        <v>316.64</v>
      </c>
      <c r="M1216" s="116">
        <v>84.39</v>
      </c>
      <c r="N1216" s="116">
        <v>3.8</v>
      </c>
      <c r="O1216" s="116">
        <v>0</v>
      </c>
      <c r="P1216" s="117">
        <f t="shared" si="41"/>
        <v>1.9</v>
      </c>
    </row>
    <row r="1217" ht="14.5" spans="1:16">
      <c r="A1217" s="104">
        <v>202206</v>
      </c>
      <c r="B1217" s="140" t="s">
        <v>256</v>
      </c>
      <c r="C1217" s="105" t="s">
        <v>592</v>
      </c>
      <c r="D1217" s="105" t="s">
        <v>587</v>
      </c>
      <c r="E1217" s="105" t="s">
        <v>760</v>
      </c>
      <c r="F1217" s="105" t="s">
        <v>761</v>
      </c>
      <c r="G1217" s="106" t="s">
        <v>762</v>
      </c>
      <c r="H1217" s="105">
        <v>0</v>
      </c>
      <c r="I1217" s="105" t="s">
        <v>591</v>
      </c>
      <c r="J1217" s="116">
        <v>2400</v>
      </c>
      <c r="K1217" s="116">
        <v>6549.5</v>
      </c>
      <c r="L1217" s="116">
        <v>316.64</v>
      </c>
      <c r="M1217" s="116">
        <v>84.39</v>
      </c>
      <c r="N1217" s="116">
        <v>3.8</v>
      </c>
      <c r="O1217" s="116">
        <v>0</v>
      </c>
      <c r="P1217" s="117">
        <f t="shared" si="41"/>
        <v>1.9</v>
      </c>
    </row>
    <row r="1218" ht="14.5" spans="1:16">
      <c r="A1218" s="104">
        <v>202206</v>
      </c>
      <c r="B1218" s="140" t="s">
        <v>318</v>
      </c>
      <c r="C1218" s="105" t="s">
        <v>570</v>
      </c>
      <c r="D1218" s="105" t="s">
        <v>587</v>
      </c>
      <c r="E1218" s="105" t="s">
        <v>763</v>
      </c>
      <c r="F1218" s="105" t="s">
        <v>725</v>
      </c>
      <c r="G1218" s="106" t="s">
        <v>762</v>
      </c>
      <c r="H1218" s="105">
        <v>0</v>
      </c>
      <c r="I1218" s="105" t="s">
        <v>591</v>
      </c>
      <c r="J1218" s="116">
        <v>3292</v>
      </c>
      <c r="K1218" s="116">
        <v>8938</v>
      </c>
      <c r="L1218" s="116">
        <v>316.64</v>
      </c>
      <c r="M1218" s="116">
        <v>84.39</v>
      </c>
      <c r="N1218" s="116">
        <v>3.8</v>
      </c>
      <c r="O1218" s="116">
        <v>0</v>
      </c>
      <c r="P1218" s="117">
        <f t="shared" si="41"/>
        <v>1.9</v>
      </c>
    </row>
    <row r="1219" ht="14.5" spans="1:16">
      <c r="A1219" s="104">
        <v>202206</v>
      </c>
      <c r="B1219" s="140" t="s">
        <v>332</v>
      </c>
      <c r="C1219" s="105" t="s">
        <v>592</v>
      </c>
      <c r="D1219" s="105" t="s">
        <v>764</v>
      </c>
      <c r="E1219" s="105" t="s">
        <v>765</v>
      </c>
      <c r="F1219" s="105" t="s">
        <v>766</v>
      </c>
      <c r="G1219" s="106" t="s">
        <v>767</v>
      </c>
      <c r="H1219" s="105">
        <v>0</v>
      </c>
      <c r="I1219" s="105" t="s">
        <v>591</v>
      </c>
      <c r="J1219" s="116">
        <v>5632</v>
      </c>
      <c r="K1219" s="116">
        <v>12481</v>
      </c>
      <c r="L1219" s="116">
        <v>316.64</v>
      </c>
      <c r="M1219" s="116">
        <v>84.39</v>
      </c>
      <c r="N1219" s="116">
        <v>3.8</v>
      </c>
      <c r="O1219" s="116">
        <v>95</v>
      </c>
      <c r="P1219" s="117">
        <f t="shared" si="41"/>
        <v>1.9</v>
      </c>
    </row>
    <row r="1220" ht="14.5" spans="1:16">
      <c r="A1220" s="104">
        <v>202206</v>
      </c>
      <c r="B1220" s="140" t="s">
        <v>452</v>
      </c>
      <c r="C1220" s="105" t="s">
        <v>619</v>
      </c>
      <c r="D1220" s="105" t="s">
        <v>587</v>
      </c>
      <c r="E1220" s="105" t="s">
        <v>768</v>
      </c>
      <c r="F1220" s="105" t="s">
        <v>686</v>
      </c>
      <c r="G1220" s="106" t="s">
        <v>769</v>
      </c>
      <c r="H1220" s="105" t="s">
        <v>623</v>
      </c>
      <c r="I1220" s="105" t="s">
        <v>591</v>
      </c>
      <c r="J1220" s="116">
        <v>2132</v>
      </c>
      <c r="K1220" s="116">
        <v>7475.03</v>
      </c>
      <c r="L1220" s="116">
        <v>316.64</v>
      </c>
      <c r="M1220" s="116">
        <v>84.39</v>
      </c>
      <c r="N1220" s="116">
        <v>3.8</v>
      </c>
      <c r="O1220" s="116">
        <v>0</v>
      </c>
      <c r="P1220" s="117">
        <f t="shared" si="41"/>
        <v>1.9</v>
      </c>
    </row>
    <row r="1221" ht="14.5" spans="1:16">
      <c r="A1221" s="104">
        <v>202206</v>
      </c>
      <c r="B1221" s="140" t="s">
        <v>384</v>
      </c>
      <c r="C1221" s="105" t="s">
        <v>570</v>
      </c>
      <c r="D1221" s="105" t="s">
        <v>587</v>
      </c>
      <c r="E1221" s="105" t="s">
        <v>770</v>
      </c>
      <c r="F1221" s="105" t="s">
        <v>771</v>
      </c>
      <c r="G1221" s="106" t="s">
        <v>772</v>
      </c>
      <c r="H1221" s="105">
        <v>0</v>
      </c>
      <c r="I1221" s="105" t="s">
        <v>591</v>
      </c>
      <c r="J1221" s="116">
        <v>7881</v>
      </c>
      <c r="K1221" s="116">
        <v>20794</v>
      </c>
      <c r="L1221" s="116">
        <v>316.64</v>
      </c>
      <c r="M1221" s="116">
        <v>84.39</v>
      </c>
      <c r="N1221" s="116">
        <v>3.8</v>
      </c>
      <c r="O1221" s="116">
        <v>0</v>
      </c>
      <c r="P1221" s="117">
        <f t="shared" si="41"/>
        <v>1.9</v>
      </c>
    </row>
    <row r="1222" spans="1:16">
      <c r="A1222" s="104">
        <v>202206</v>
      </c>
      <c r="B1222" s="130" t="s">
        <v>200</v>
      </c>
      <c r="C1222" s="105" t="s">
        <v>580</v>
      </c>
      <c r="D1222" s="105" t="s">
        <v>587</v>
      </c>
      <c r="E1222" s="105" t="s">
        <v>773</v>
      </c>
      <c r="F1222" s="105" t="s">
        <v>698</v>
      </c>
      <c r="G1222" s="106" t="s">
        <v>772</v>
      </c>
      <c r="H1222" s="105">
        <v>0</v>
      </c>
      <c r="I1222" s="105" t="s">
        <v>591</v>
      </c>
      <c r="J1222" s="116">
        <v>9208</v>
      </c>
      <c r="K1222" s="116">
        <v>23471.91</v>
      </c>
      <c r="L1222" s="116">
        <v>316.64</v>
      </c>
      <c r="M1222" s="116">
        <v>84.39</v>
      </c>
      <c r="N1222" s="116">
        <v>3.8</v>
      </c>
      <c r="O1222" s="116">
        <v>0</v>
      </c>
      <c r="P1222" s="117">
        <f t="shared" si="41"/>
        <v>1.9</v>
      </c>
    </row>
    <row r="1223" ht="14.5" spans="1:16">
      <c r="A1223" s="104">
        <v>202206</v>
      </c>
      <c r="B1223" s="140" t="s">
        <v>385</v>
      </c>
      <c r="C1223" s="105" t="s">
        <v>570</v>
      </c>
      <c r="D1223" s="105" t="s">
        <v>587</v>
      </c>
      <c r="E1223" s="105" t="s">
        <v>774</v>
      </c>
      <c r="F1223" s="105" t="s">
        <v>652</v>
      </c>
      <c r="G1223" s="106" t="s">
        <v>775</v>
      </c>
      <c r="H1223" s="105">
        <v>0</v>
      </c>
      <c r="I1223" s="105" t="s">
        <v>591</v>
      </c>
      <c r="J1223" s="116">
        <v>2723</v>
      </c>
      <c r="K1223" s="116">
        <v>7068.6</v>
      </c>
      <c r="L1223" s="116">
        <v>316.64</v>
      </c>
      <c r="M1223" s="116">
        <v>84.39</v>
      </c>
      <c r="N1223" s="116">
        <v>3.8</v>
      </c>
      <c r="O1223" s="116">
        <v>0</v>
      </c>
      <c r="P1223" s="117">
        <f t="shared" si="41"/>
        <v>1.9</v>
      </c>
    </row>
    <row r="1224" ht="14.5" spans="1:16">
      <c r="A1224" s="104">
        <v>202206</v>
      </c>
      <c r="B1224" s="141" t="s">
        <v>776</v>
      </c>
      <c r="C1224" s="105" t="s">
        <v>570</v>
      </c>
      <c r="D1224" s="105" t="s">
        <v>587</v>
      </c>
      <c r="E1224" s="105" t="s">
        <v>777</v>
      </c>
      <c r="F1224" s="105" t="s">
        <v>778</v>
      </c>
      <c r="G1224" s="106" t="s">
        <v>775</v>
      </c>
      <c r="H1224" s="105">
        <v>0</v>
      </c>
      <c r="I1224" s="105">
        <v>0</v>
      </c>
      <c r="J1224" s="116">
        <v>3668</v>
      </c>
      <c r="K1224" s="116">
        <v>8910.77</v>
      </c>
      <c r="L1224" s="116">
        <v>316.64</v>
      </c>
      <c r="M1224" s="116">
        <v>84.39</v>
      </c>
      <c r="N1224" s="116">
        <v>3.8</v>
      </c>
      <c r="O1224" s="116">
        <v>420</v>
      </c>
      <c r="P1224" s="117">
        <f t="shared" si="41"/>
        <v>1.9</v>
      </c>
    </row>
    <row r="1225" ht="14.5" spans="1:16">
      <c r="A1225" s="104">
        <v>202206</v>
      </c>
      <c r="B1225" s="141" t="s">
        <v>285</v>
      </c>
      <c r="C1225" s="105" t="s">
        <v>580</v>
      </c>
      <c r="D1225" s="105" t="s">
        <v>587</v>
      </c>
      <c r="E1225" s="105" t="s">
        <v>779</v>
      </c>
      <c r="F1225" s="105" t="s">
        <v>780</v>
      </c>
      <c r="G1225" s="106" t="s">
        <v>775</v>
      </c>
      <c r="H1225" s="105">
        <v>0</v>
      </c>
      <c r="I1225" s="105" t="s">
        <v>591</v>
      </c>
      <c r="J1225" s="116">
        <v>1900</v>
      </c>
      <c r="K1225" s="116">
        <v>3236.89</v>
      </c>
      <c r="L1225" s="116">
        <v>316.64</v>
      </c>
      <c r="M1225" s="116">
        <v>84.39</v>
      </c>
      <c r="N1225" s="116">
        <v>3.8</v>
      </c>
      <c r="O1225" s="116">
        <v>0</v>
      </c>
      <c r="P1225" s="117">
        <f t="shared" si="41"/>
        <v>1.9</v>
      </c>
    </row>
    <row r="1226" ht="14.5" spans="1:16">
      <c r="A1226" s="104">
        <v>202206</v>
      </c>
      <c r="B1226" s="142" t="s">
        <v>781</v>
      </c>
      <c r="C1226" s="105" t="s">
        <v>619</v>
      </c>
      <c r="D1226" s="105" t="s">
        <v>587</v>
      </c>
      <c r="E1226" s="105" t="s">
        <v>782</v>
      </c>
      <c r="F1226" s="105" t="s">
        <v>686</v>
      </c>
      <c r="G1226" s="106" t="s">
        <v>783</v>
      </c>
      <c r="H1226" s="105" t="s">
        <v>623</v>
      </c>
      <c r="I1226" s="105" t="s">
        <v>591</v>
      </c>
      <c r="J1226" s="116">
        <v>2120</v>
      </c>
      <c r="K1226" s="116">
        <v>5766.8</v>
      </c>
      <c r="L1226" s="116">
        <v>316.64</v>
      </c>
      <c r="M1226" s="116">
        <v>84.39</v>
      </c>
      <c r="N1226" s="116">
        <v>3.8</v>
      </c>
      <c r="O1226" s="116">
        <v>0</v>
      </c>
      <c r="P1226" s="117">
        <f t="shared" si="41"/>
        <v>1.9</v>
      </c>
    </row>
    <row r="1227" ht="14.5" spans="1:16">
      <c r="A1227" s="104">
        <v>202206</v>
      </c>
      <c r="B1227" s="140" t="s">
        <v>280</v>
      </c>
      <c r="C1227" s="105" t="s">
        <v>575</v>
      </c>
      <c r="D1227" s="105" t="s">
        <v>671</v>
      </c>
      <c r="E1227" s="105" t="s">
        <v>784</v>
      </c>
      <c r="F1227" s="105" t="s">
        <v>785</v>
      </c>
      <c r="G1227" s="106">
        <v>40504</v>
      </c>
      <c r="H1227" s="105">
        <v>0</v>
      </c>
      <c r="I1227" s="105" t="s">
        <v>591</v>
      </c>
      <c r="J1227" s="116">
        <v>4048</v>
      </c>
      <c r="K1227" s="116">
        <v>16831.89</v>
      </c>
      <c r="L1227" s="116">
        <v>316.64</v>
      </c>
      <c r="M1227" s="116">
        <v>84.39</v>
      </c>
      <c r="N1227" s="116">
        <v>3.8</v>
      </c>
      <c r="O1227" s="116">
        <v>1000</v>
      </c>
      <c r="P1227" s="117">
        <f t="shared" si="41"/>
        <v>1.9</v>
      </c>
    </row>
    <row r="1228" ht="14.5" spans="1:16">
      <c r="A1228" s="104">
        <v>202206</v>
      </c>
      <c r="B1228" s="140" t="s">
        <v>428</v>
      </c>
      <c r="C1228" s="105" t="s">
        <v>575</v>
      </c>
      <c r="D1228" s="105" t="s">
        <v>587</v>
      </c>
      <c r="E1228" s="105" t="s">
        <v>786</v>
      </c>
      <c r="F1228" s="105" t="s">
        <v>710</v>
      </c>
      <c r="G1228" s="106" t="s">
        <v>787</v>
      </c>
      <c r="H1228" s="105">
        <v>0</v>
      </c>
      <c r="I1228" s="105" t="s">
        <v>591</v>
      </c>
      <c r="J1228" s="116">
        <v>3500</v>
      </c>
      <c r="K1228" s="116">
        <v>9100</v>
      </c>
      <c r="L1228" s="116">
        <v>329.68</v>
      </c>
      <c r="M1228" s="116">
        <v>82.42</v>
      </c>
      <c r="N1228" s="116">
        <v>12.36</v>
      </c>
      <c r="O1228" s="116">
        <v>500</v>
      </c>
      <c r="P1228" s="117">
        <f t="shared" si="41"/>
        <v>1.9</v>
      </c>
    </row>
    <row r="1229" ht="14.5" spans="1:16">
      <c r="A1229" s="104">
        <v>202206</v>
      </c>
      <c r="B1229" s="140" t="s">
        <v>305</v>
      </c>
      <c r="C1229" s="105" t="s">
        <v>625</v>
      </c>
      <c r="D1229" s="105" t="s">
        <v>587</v>
      </c>
      <c r="E1229" s="105" t="s">
        <v>788</v>
      </c>
      <c r="F1229" s="105" t="s">
        <v>675</v>
      </c>
      <c r="G1229" s="106" t="s">
        <v>789</v>
      </c>
      <c r="H1229" s="105">
        <v>0</v>
      </c>
      <c r="I1229" s="105" t="s">
        <v>591</v>
      </c>
      <c r="J1229" s="116">
        <v>2200</v>
      </c>
      <c r="K1229" s="116">
        <v>6174.09</v>
      </c>
      <c r="L1229" s="116">
        <v>316.64</v>
      </c>
      <c r="M1229" s="116">
        <v>84.39</v>
      </c>
      <c r="N1229" s="116">
        <v>3.8</v>
      </c>
      <c r="O1229" s="116">
        <v>0</v>
      </c>
      <c r="P1229" s="117">
        <f t="shared" si="41"/>
        <v>1.9</v>
      </c>
    </row>
    <row r="1230" ht="14.5" spans="1:16">
      <c r="A1230" s="104">
        <v>202206</v>
      </c>
      <c r="B1230" s="140" t="s">
        <v>445</v>
      </c>
      <c r="C1230" s="105" t="s">
        <v>625</v>
      </c>
      <c r="D1230" s="105" t="s">
        <v>587</v>
      </c>
      <c r="E1230" s="105" t="s">
        <v>793</v>
      </c>
      <c r="F1230" s="105" t="s">
        <v>675</v>
      </c>
      <c r="G1230" s="106" t="s">
        <v>794</v>
      </c>
      <c r="H1230" s="105">
        <v>0</v>
      </c>
      <c r="I1230" s="105" t="s">
        <v>591</v>
      </c>
      <c r="J1230" s="116">
        <v>2200</v>
      </c>
      <c r="K1230" s="116">
        <v>5602.9</v>
      </c>
      <c r="L1230" s="116">
        <v>316.64</v>
      </c>
      <c r="M1230" s="116">
        <v>84.39</v>
      </c>
      <c r="N1230" s="116">
        <v>3.8</v>
      </c>
      <c r="O1230" s="116">
        <v>0</v>
      </c>
      <c r="P1230" s="117">
        <f t="shared" si="41"/>
        <v>1.9</v>
      </c>
    </row>
    <row r="1231" ht="14.5" spans="1:16">
      <c r="A1231" s="104">
        <v>202206</v>
      </c>
      <c r="B1231" s="140" t="s">
        <v>426</v>
      </c>
      <c r="C1231" s="105" t="s">
        <v>570</v>
      </c>
      <c r="D1231" s="105" t="s">
        <v>587</v>
      </c>
      <c r="E1231" s="105" t="s">
        <v>795</v>
      </c>
      <c r="F1231" s="105" t="s">
        <v>778</v>
      </c>
      <c r="G1231" s="106" t="s">
        <v>796</v>
      </c>
      <c r="H1231" s="105">
        <v>0</v>
      </c>
      <c r="I1231" s="105" t="s">
        <v>591</v>
      </c>
      <c r="J1231" s="116">
        <v>4748</v>
      </c>
      <c r="K1231" s="116">
        <v>11748.45</v>
      </c>
      <c r="L1231" s="116">
        <v>316.64</v>
      </c>
      <c r="M1231" s="116">
        <v>84.39</v>
      </c>
      <c r="N1231" s="116">
        <v>3.8</v>
      </c>
      <c r="O1231" s="116">
        <v>1266</v>
      </c>
      <c r="P1231" s="117">
        <f t="shared" si="41"/>
        <v>1.9</v>
      </c>
    </row>
    <row r="1232" ht="14.5" spans="1:16">
      <c r="A1232" s="104">
        <v>202206</v>
      </c>
      <c r="B1232" s="140" t="s">
        <v>250</v>
      </c>
      <c r="C1232" s="105" t="s">
        <v>575</v>
      </c>
      <c r="D1232" s="105" t="s">
        <v>587</v>
      </c>
      <c r="E1232" s="105" t="s">
        <v>797</v>
      </c>
      <c r="F1232" s="105" t="s">
        <v>798</v>
      </c>
      <c r="G1232" s="106" t="s">
        <v>796</v>
      </c>
      <c r="H1232" s="105">
        <v>0</v>
      </c>
      <c r="I1232" s="105" t="s">
        <v>591</v>
      </c>
      <c r="J1232" s="116">
        <v>2760</v>
      </c>
      <c r="K1232" s="116">
        <v>10476.13</v>
      </c>
      <c r="L1232" s="116">
        <v>316.64</v>
      </c>
      <c r="M1232" s="116">
        <v>84.39</v>
      </c>
      <c r="N1232" s="116">
        <v>3.8</v>
      </c>
      <c r="O1232" s="116">
        <v>0</v>
      </c>
      <c r="P1232" s="117">
        <f t="shared" si="41"/>
        <v>1.9</v>
      </c>
    </row>
    <row r="1233" ht="14.5" spans="1:16">
      <c r="A1233" s="104">
        <v>202206</v>
      </c>
      <c r="B1233" s="142" t="s">
        <v>799</v>
      </c>
      <c r="C1233" s="105" t="s">
        <v>570</v>
      </c>
      <c r="D1233" s="105" t="s">
        <v>671</v>
      </c>
      <c r="E1233" s="105" t="s">
        <v>800</v>
      </c>
      <c r="F1233" s="105" t="s">
        <v>792</v>
      </c>
      <c r="G1233" s="106" t="s">
        <v>801</v>
      </c>
      <c r="H1233" s="105">
        <v>0</v>
      </c>
      <c r="I1233" s="105" t="s">
        <v>591</v>
      </c>
      <c r="J1233" s="116">
        <v>8000</v>
      </c>
      <c r="K1233" s="116">
        <v>14951.1</v>
      </c>
      <c r="L1233" s="116">
        <v>316.64</v>
      </c>
      <c r="M1233" s="116">
        <v>84.39</v>
      </c>
      <c r="N1233" s="116">
        <v>3.8</v>
      </c>
      <c r="O1233" s="116">
        <v>2160</v>
      </c>
      <c r="P1233" s="117">
        <f t="shared" si="41"/>
        <v>1.9</v>
      </c>
    </row>
    <row r="1234" ht="14.5" spans="1:16">
      <c r="A1234" s="104">
        <v>202206</v>
      </c>
      <c r="B1234" s="142" t="s">
        <v>395</v>
      </c>
      <c r="C1234" s="105" t="s">
        <v>580</v>
      </c>
      <c r="D1234" s="105" t="s">
        <v>587</v>
      </c>
      <c r="E1234" s="105" t="s">
        <v>802</v>
      </c>
      <c r="F1234" s="105" t="s">
        <v>698</v>
      </c>
      <c r="G1234" s="106" t="s">
        <v>396</v>
      </c>
      <c r="H1234" s="105">
        <v>0</v>
      </c>
      <c r="I1234" s="105">
        <v>0</v>
      </c>
      <c r="J1234" s="116">
        <v>4050</v>
      </c>
      <c r="K1234" s="116">
        <v>9481.94</v>
      </c>
      <c r="L1234" s="116">
        <v>316.64</v>
      </c>
      <c r="M1234" s="116">
        <v>84.39</v>
      </c>
      <c r="N1234" s="116">
        <v>3.8</v>
      </c>
      <c r="O1234" s="116">
        <v>0</v>
      </c>
      <c r="P1234" s="117">
        <f t="shared" si="41"/>
        <v>1.9</v>
      </c>
    </row>
    <row r="1235" ht="14.5" spans="1:16">
      <c r="A1235" s="104">
        <v>202206</v>
      </c>
      <c r="B1235" s="142" t="s">
        <v>346</v>
      </c>
      <c r="C1235" s="105" t="s">
        <v>570</v>
      </c>
      <c r="D1235" s="105" t="s">
        <v>587</v>
      </c>
      <c r="E1235" s="105" t="s">
        <v>803</v>
      </c>
      <c r="F1235" s="105" t="s">
        <v>804</v>
      </c>
      <c r="G1235" s="106" t="s">
        <v>396</v>
      </c>
      <c r="H1235" s="105">
        <v>0</v>
      </c>
      <c r="I1235" s="105" t="s">
        <v>591</v>
      </c>
      <c r="J1235" s="116">
        <v>4208</v>
      </c>
      <c r="K1235" s="116">
        <v>7935.03</v>
      </c>
      <c r="L1235" s="116">
        <v>478</v>
      </c>
      <c r="M1235" s="116">
        <v>119.5</v>
      </c>
      <c r="N1235" s="116">
        <v>29.88</v>
      </c>
      <c r="O1235" s="116">
        <v>0</v>
      </c>
      <c r="P1235" s="117">
        <f t="shared" si="41"/>
        <v>1.9</v>
      </c>
    </row>
    <row r="1236" ht="14.5" spans="1:16">
      <c r="A1236" s="104">
        <v>202206</v>
      </c>
      <c r="B1236" s="142" t="s">
        <v>389</v>
      </c>
      <c r="C1236" s="105" t="s">
        <v>580</v>
      </c>
      <c r="D1236" s="105" t="s">
        <v>587</v>
      </c>
      <c r="E1236" s="105" t="s">
        <v>805</v>
      </c>
      <c r="F1236" s="105" t="s">
        <v>698</v>
      </c>
      <c r="G1236" s="106" t="s">
        <v>396</v>
      </c>
      <c r="H1236" s="105">
        <v>0</v>
      </c>
      <c r="I1236" s="105" t="s">
        <v>591</v>
      </c>
      <c r="J1236" s="116">
        <v>4050</v>
      </c>
      <c r="K1236" s="116">
        <v>9531.51</v>
      </c>
      <c r="L1236" s="116">
        <v>316.64</v>
      </c>
      <c r="M1236" s="116">
        <v>84.39</v>
      </c>
      <c r="N1236" s="116">
        <v>3.8</v>
      </c>
      <c r="O1236" s="116">
        <v>0</v>
      </c>
      <c r="P1236" s="117">
        <f t="shared" si="41"/>
        <v>1.9</v>
      </c>
    </row>
    <row r="1237" ht="14.5" spans="1:16">
      <c r="A1237" s="104">
        <v>202206</v>
      </c>
      <c r="B1237" s="142" t="s">
        <v>419</v>
      </c>
      <c r="C1237" s="105" t="s">
        <v>625</v>
      </c>
      <c r="D1237" s="105" t="s">
        <v>587</v>
      </c>
      <c r="E1237" s="105" t="s">
        <v>806</v>
      </c>
      <c r="F1237" s="105" t="s">
        <v>675</v>
      </c>
      <c r="G1237" s="106" t="s">
        <v>396</v>
      </c>
      <c r="H1237" s="105">
        <v>0</v>
      </c>
      <c r="I1237" s="105">
        <v>0</v>
      </c>
      <c r="J1237" s="116">
        <v>2640</v>
      </c>
      <c r="K1237" s="116">
        <v>6559.01</v>
      </c>
      <c r="L1237" s="116">
        <v>316.64</v>
      </c>
      <c r="M1237" s="116">
        <v>84.39</v>
      </c>
      <c r="N1237" s="116">
        <v>3.8</v>
      </c>
      <c r="O1237" s="116">
        <v>330</v>
      </c>
      <c r="P1237" s="117">
        <f t="shared" si="41"/>
        <v>1.9</v>
      </c>
    </row>
    <row r="1238" ht="14.5" spans="1:16">
      <c r="A1238" s="104">
        <v>202206</v>
      </c>
      <c r="B1238" s="131" t="s">
        <v>392</v>
      </c>
      <c r="C1238" s="105" t="s">
        <v>619</v>
      </c>
      <c r="D1238" s="105" t="s">
        <v>587</v>
      </c>
      <c r="E1238" s="105" t="s">
        <v>807</v>
      </c>
      <c r="F1238" s="105" t="s">
        <v>808</v>
      </c>
      <c r="G1238" s="106" t="s">
        <v>809</v>
      </c>
      <c r="H1238" s="105" t="s">
        <v>623</v>
      </c>
      <c r="I1238" s="105">
        <v>0</v>
      </c>
      <c r="J1238" s="116">
        <v>2422</v>
      </c>
      <c r="K1238" s="116">
        <v>6515.3</v>
      </c>
      <c r="L1238" s="116">
        <v>316.64</v>
      </c>
      <c r="M1238" s="116">
        <v>84.39</v>
      </c>
      <c r="N1238" s="116">
        <v>3.8</v>
      </c>
      <c r="O1238" s="116">
        <v>0</v>
      </c>
      <c r="P1238" s="117">
        <f t="shared" si="41"/>
        <v>1.9</v>
      </c>
    </row>
    <row r="1239" ht="14.5" spans="1:16">
      <c r="A1239" s="104">
        <v>202206</v>
      </c>
      <c r="B1239" s="142" t="s">
        <v>365</v>
      </c>
      <c r="C1239" s="105" t="s">
        <v>619</v>
      </c>
      <c r="D1239" s="105" t="s">
        <v>587</v>
      </c>
      <c r="E1239" s="105" t="s">
        <v>810</v>
      </c>
      <c r="F1239" s="105" t="s">
        <v>686</v>
      </c>
      <c r="G1239" s="106" t="s">
        <v>811</v>
      </c>
      <c r="H1239" s="105" t="s">
        <v>623</v>
      </c>
      <c r="I1239" s="105" t="s">
        <v>591</v>
      </c>
      <c r="J1239" s="116">
        <v>2120</v>
      </c>
      <c r="K1239" s="116">
        <v>6866.89</v>
      </c>
      <c r="L1239" s="116">
        <v>316.64</v>
      </c>
      <c r="M1239" s="116">
        <v>84.39</v>
      </c>
      <c r="N1239" s="116">
        <v>3.8</v>
      </c>
      <c r="O1239" s="116">
        <v>0</v>
      </c>
      <c r="P1239" s="117">
        <f t="shared" si="41"/>
        <v>1.9</v>
      </c>
    </row>
    <row r="1240" ht="14.5" spans="1:16">
      <c r="A1240" s="104">
        <v>202206</v>
      </c>
      <c r="B1240" s="142" t="s">
        <v>364</v>
      </c>
      <c r="C1240" s="105" t="s">
        <v>570</v>
      </c>
      <c r="D1240" s="105" t="s">
        <v>587</v>
      </c>
      <c r="E1240" s="105" t="s">
        <v>812</v>
      </c>
      <c r="F1240" s="105" t="s">
        <v>758</v>
      </c>
      <c r="G1240" s="106">
        <v>44046</v>
      </c>
      <c r="H1240" s="105">
        <v>0</v>
      </c>
      <c r="I1240" s="105" t="s">
        <v>591</v>
      </c>
      <c r="J1240" s="116">
        <v>2138</v>
      </c>
      <c r="K1240" s="116">
        <v>5942.34</v>
      </c>
      <c r="L1240" s="116">
        <v>316.64</v>
      </c>
      <c r="M1240" s="116">
        <v>84.39</v>
      </c>
      <c r="N1240" s="116">
        <v>3.8</v>
      </c>
      <c r="O1240" s="116">
        <v>0</v>
      </c>
      <c r="P1240" s="117">
        <f t="shared" si="41"/>
        <v>1.9</v>
      </c>
    </row>
    <row r="1241" ht="14.5" spans="1:16">
      <c r="A1241" s="104">
        <v>202206</v>
      </c>
      <c r="B1241" s="142" t="s">
        <v>300</v>
      </c>
      <c r="C1241" s="105" t="s">
        <v>570</v>
      </c>
      <c r="D1241" s="105" t="s">
        <v>587</v>
      </c>
      <c r="E1241" s="105" t="s">
        <v>813</v>
      </c>
      <c r="F1241" s="105" t="s">
        <v>753</v>
      </c>
      <c r="G1241" s="106" t="s">
        <v>814</v>
      </c>
      <c r="H1241" s="105">
        <v>0</v>
      </c>
      <c r="I1241" s="105" t="s">
        <v>591</v>
      </c>
      <c r="J1241" s="116">
        <v>2723</v>
      </c>
      <c r="K1241" s="116">
        <v>6840.6</v>
      </c>
      <c r="L1241" s="116">
        <v>316.64</v>
      </c>
      <c r="M1241" s="116">
        <v>84.39</v>
      </c>
      <c r="N1241" s="116">
        <v>3.8</v>
      </c>
      <c r="O1241" s="116">
        <v>0</v>
      </c>
      <c r="P1241" s="117">
        <f t="shared" si="41"/>
        <v>1.9</v>
      </c>
    </row>
    <row r="1242" ht="14.5" spans="1:16">
      <c r="A1242" s="104">
        <v>202206</v>
      </c>
      <c r="B1242" s="142" t="s">
        <v>371</v>
      </c>
      <c r="C1242" s="105" t="s">
        <v>592</v>
      </c>
      <c r="D1242" s="105" t="s">
        <v>587</v>
      </c>
      <c r="E1242" s="105" t="s">
        <v>815</v>
      </c>
      <c r="F1242" s="105" t="s">
        <v>816</v>
      </c>
      <c r="G1242" s="106" t="s">
        <v>817</v>
      </c>
      <c r="H1242" s="105">
        <v>0</v>
      </c>
      <c r="I1242" s="105">
        <v>0</v>
      </c>
      <c r="J1242" s="116">
        <v>4640</v>
      </c>
      <c r="K1242" s="116">
        <v>11410</v>
      </c>
      <c r="L1242" s="116">
        <v>316.64</v>
      </c>
      <c r="M1242" s="116">
        <v>84.39</v>
      </c>
      <c r="N1242" s="116">
        <v>3.8</v>
      </c>
      <c r="O1242" s="116">
        <v>500</v>
      </c>
      <c r="P1242" s="117">
        <f t="shared" ref="P1242:P1269" si="42">1900*0.1%</f>
        <v>1.9</v>
      </c>
    </row>
    <row r="1243" ht="14.5" spans="1:16">
      <c r="A1243" s="104">
        <v>202206</v>
      </c>
      <c r="B1243" s="142" t="s">
        <v>241</v>
      </c>
      <c r="C1243" s="105" t="s">
        <v>570</v>
      </c>
      <c r="D1243" s="105" t="s">
        <v>587</v>
      </c>
      <c r="E1243" s="105" t="s">
        <v>818</v>
      </c>
      <c r="F1243" s="105" t="s">
        <v>819</v>
      </c>
      <c r="G1243" s="106" t="s">
        <v>817</v>
      </c>
      <c r="H1243" s="105">
        <v>0</v>
      </c>
      <c r="I1243" s="105" t="s">
        <v>591</v>
      </c>
      <c r="J1243" s="116">
        <v>3668</v>
      </c>
      <c r="K1243" s="116">
        <v>9827.28</v>
      </c>
      <c r="L1243" s="116">
        <v>298.08</v>
      </c>
      <c r="M1243" s="116">
        <v>74.52</v>
      </c>
      <c r="N1243" s="116">
        <v>14.9</v>
      </c>
      <c r="O1243" s="116">
        <v>0</v>
      </c>
      <c r="P1243" s="117">
        <f t="shared" si="42"/>
        <v>1.9</v>
      </c>
    </row>
    <row r="1244" ht="14.5" spans="1:16">
      <c r="A1244" s="104">
        <v>202206</v>
      </c>
      <c r="B1244" s="142" t="s">
        <v>820</v>
      </c>
      <c r="C1244" s="105" t="s">
        <v>570</v>
      </c>
      <c r="D1244" s="105" t="s">
        <v>587</v>
      </c>
      <c r="E1244" s="105" t="s">
        <v>821</v>
      </c>
      <c r="F1244" s="105" t="s">
        <v>758</v>
      </c>
      <c r="G1244" s="106" t="s">
        <v>822</v>
      </c>
      <c r="H1244" s="105">
        <v>0</v>
      </c>
      <c r="I1244" s="105" t="s">
        <v>591</v>
      </c>
      <c r="J1244" s="116">
        <v>2138</v>
      </c>
      <c r="K1244" s="116">
        <v>5941.07</v>
      </c>
      <c r="L1244" s="116">
        <v>316.64</v>
      </c>
      <c r="M1244" s="116">
        <v>84.39</v>
      </c>
      <c r="N1244" s="116">
        <v>3.8</v>
      </c>
      <c r="O1244" s="116">
        <v>0</v>
      </c>
      <c r="P1244" s="117">
        <f t="shared" si="42"/>
        <v>1.9</v>
      </c>
    </row>
    <row r="1245" ht="14.5" spans="1:16">
      <c r="A1245" s="104">
        <v>202206</v>
      </c>
      <c r="B1245" s="142" t="s">
        <v>229</v>
      </c>
      <c r="C1245" s="105" t="s">
        <v>570</v>
      </c>
      <c r="D1245" s="105" t="s">
        <v>587</v>
      </c>
      <c r="E1245" s="105" t="s">
        <v>823</v>
      </c>
      <c r="F1245" s="105" t="s">
        <v>753</v>
      </c>
      <c r="G1245" s="106" t="s">
        <v>824</v>
      </c>
      <c r="H1245" s="105">
        <v>0</v>
      </c>
      <c r="I1245" s="105" t="s">
        <v>591</v>
      </c>
      <c r="J1245" s="116">
        <v>1913</v>
      </c>
      <c r="K1245" s="116">
        <v>4295.6</v>
      </c>
      <c r="L1245" s="116">
        <v>316.64</v>
      </c>
      <c r="M1245" s="116">
        <v>84.39</v>
      </c>
      <c r="N1245" s="116">
        <v>3.8</v>
      </c>
      <c r="O1245" s="116">
        <v>0</v>
      </c>
      <c r="P1245" s="117">
        <f t="shared" si="42"/>
        <v>1.9</v>
      </c>
    </row>
    <row r="1246" ht="14.5" spans="1:16">
      <c r="A1246" s="104">
        <v>202206</v>
      </c>
      <c r="B1246" s="142" t="s">
        <v>438</v>
      </c>
      <c r="C1246" s="105" t="s">
        <v>570</v>
      </c>
      <c r="D1246" s="105" t="s">
        <v>587</v>
      </c>
      <c r="E1246" s="105" t="s">
        <v>825</v>
      </c>
      <c r="F1246" s="105" t="s">
        <v>804</v>
      </c>
      <c r="G1246" s="106" t="s">
        <v>824</v>
      </c>
      <c r="H1246" s="105">
        <v>0</v>
      </c>
      <c r="I1246" s="105" t="s">
        <v>591</v>
      </c>
      <c r="J1246" s="116">
        <v>4748</v>
      </c>
      <c r="K1246" s="116">
        <v>11859.55</v>
      </c>
      <c r="L1246" s="116">
        <v>340</v>
      </c>
      <c r="M1246" s="116">
        <v>106.25</v>
      </c>
      <c r="N1246" s="116">
        <v>21.25</v>
      </c>
      <c r="O1246" s="116">
        <v>500</v>
      </c>
      <c r="P1246" s="117">
        <f t="shared" si="42"/>
        <v>1.9</v>
      </c>
    </row>
    <row r="1247" ht="14.5" spans="1:16">
      <c r="A1247" s="104">
        <v>202206</v>
      </c>
      <c r="B1247" s="142" t="s">
        <v>276</v>
      </c>
      <c r="C1247" s="105" t="s">
        <v>625</v>
      </c>
      <c r="D1247" s="105" t="s">
        <v>587</v>
      </c>
      <c r="E1247" s="105" t="s">
        <v>826</v>
      </c>
      <c r="F1247" s="105" t="s">
        <v>827</v>
      </c>
      <c r="G1247" s="106" t="s">
        <v>824</v>
      </c>
      <c r="H1247" s="105">
        <v>0</v>
      </c>
      <c r="I1247" s="105" t="s">
        <v>591</v>
      </c>
      <c r="J1247" s="116">
        <v>3212</v>
      </c>
      <c r="K1247" s="116">
        <v>8222.5</v>
      </c>
      <c r="L1247" s="116">
        <v>316.64</v>
      </c>
      <c r="M1247" s="116">
        <v>84.39</v>
      </c>
      <c r="N1247" s="116">
        <v>3.8</v>
      </c>
      <c r="O1247" s="116">
        <v>0</v>
      </c>
      <c r="P1247" s="117">
        <f t="shared" si="42"/>
        <v>1.9</v>
      </c>
    </row>
    <row r="1248" ht="14.5" spans="1:16">
      <c r="A1248" s="104">
        <v>202206</v>
      </c>
      <c r="B1248" s="142" t="s">
        <v>243</v>
      </c>
      <c r="C1248" s="105" t="s">
        <v>592</v>
      </c>
      <c r="D1248" s="105" t="s">
        <v>587</v>
      </c>
      <c r="E1248" s="105" t="s">
        <v>828</v>
      </c>
      <c r="F1248" s="105" t="s">
        <v>597</v>
      </c>
      <c r="G1248" s="106" t="s">
        <v>829</v>
      </c>
      <c r="H1248" s="105">
        <v>0</v>
      </c>
      <c r="I1248" s="105" t="s">
        <v>591</v>
      </c>
      <c r="J1248" s="116">
        <v>1900</v>
      </c>
      <c r="K1248" s="116">
        <v>4775</v>
      </c>
      <c r="L1248" s="116">
        <v>316.64</v>
      </c>
      <c r="M1248" s="116">
        <v>84.39</v>
      </c>
      <c r="N1248" s="116">
        <v>3.8</v>
      </c>
      <c r="O1248" s="116">
        <v>0</v>
      </c>
      <c r="P1248" s="117">
        <f t="shared" si="42"/>
        <v>1.9</v>
      </c>
    </row>
    <row r="1249" ht="14.5" spans="1:16">
      <c r="A1249" s="104">
        <v>202206</v>
      </c>
      <c r="B1249" s="142" t="s">
        <v>268</v>
      </c>
      <c r="C1249" s="105" t="s">
        <v>619</v>
      </c>
      <c r="D1249" s="105" t="s">
        <v>587</v>
      </c>
      <c r="E1249" s="105" t="s">
        <v>830</v>
      </c>
      <c r="F1249" s="105" t="s">
        <v>686</v>
      </c>
      <c r="G1249" s="106" t="s">
        <v>831</v>
      </c>
      <c r="H1249" s="105" t="s">
        <v>623</v>
      </c>
      <c r="I1249" s="105" t="s">
        <v>591</v>
      </c>
      <c r="J1249" s="116">
        <v>2120</v>
      </c>
      <c r="K1249" s="116">
        <v>6809.79</v>
      </c>
      <c r="L1249" s="116">
        <v>316.64</v>
      </c>
      <c r="M1249" s="116">
        <v>84.39</v>
      </c>
      <c r="N1249" s="116">
        <v>3.8</v>
      </c>
      <c r="O1249" s="116">
        <v>0</v>
      </c>
      <c r="P1249" s="117">
        <f t="shared" si="42"/>
        <v>1.9</v>
      </c>
    </row>
    <row r="1250" ht="14.5" spans="1:16">
      <c r="A1250" s="104">
        <v>202206</v>
      </c>
      <c r="B1250" s="142" t="s">
        <v>356</v>
      </c>
      <c r="C1250" s="105" t="s">
        <v>592</v>
      </c>
      <c r="D1250" s="105" t="s">
        <v>587</v>
      </c>
      <c r="E1250" s="105" t="s">
        <v>832</v>
      </c>
      <c r="F1250" s="105" t="s">
        <v>833</v>
      </c>
      <c r="G1250" s="106" t="s">
        <v>834</v>
      </c>
      <c r="H1250" s="105">
        <v>0</v>
      </c>
      <c r="I1250" s="105">
        <v>0</v>
      </c>
      <c r="J1250" s="116">
        <v>1940</v>
      </c>
      <c r="K1250" s="116">
        <v>5163.8</v>
      </c>
      <c r="L1250" s="116">
        <v>316.64</v>
      </c>
      <c r="M1250" s="116">
        <v>84.39</v>
      </c>
      <c r="N1250" s="116">
        <v>3.8</v>
      </c>
      <c r="O1250" s="116">
        <v>250</v>
      </c>
      <c r="P1250" s="117">
        <f t="shared" si="42"/>
        <v>1.9</v>
      </c>
    </row>
    <row r="1251" ht="14.5" spans="1:16">
      <c r="A1251" s="104">
        <v>202206</v>
      </c>
      <c r="B1251" s="142" t="s">
        <v>306</v>
      </c>
      <c r="C1251" s="105" t="s">
        <v>570</v>
      </c>
      <c r="D1251" s="105" t="s">
        <v>576</v>
      </c>
      <c r="E1251" s="105" t="s">
        <v>835</v>
      </c>
      <c r="F1251" s="105" t="s">
        <v>836</v>
      </c>
      <c r="G1251" s="106" t="s">
        <v>834</v>
      </c>
      <c r="H1251" s="105">
        <v>0</v>
      </c>
      <c r="I1251" s="105" t="s">
        <v>591</v>
      </c>
      <c r="J1251" s="116">
        <v>3210</v>
      </c>
      <c r="K1251" s="116">
        <v>8449.9</v>
      </c>
      <c r="L1251" s="116">
        <v>316.64</v>
      </c>
      <c r="M1251" s="116">
        <v>84.39</v>
      </c>
      <c r="N1251" s="116">
        <v>3.8</v>
      </c>
      <c r="O1251" s="116">
        <v>0</v>
      </c>
      <c r="P1251" s="117">
        <f t="shared" si="42"/>
        <v>1.9</v>
      </c>
    </row>
    <row r="1252" ht="14.5" spans="1:16">
      <c r="A1252" s="104">
        <v>202206</v>
      </c>
      <c r="B1252" s="142" t="s">
        <v>206</v>
      </c>
      <c r="C1252" s="105" t="s">
        <v>619</v>
      </c>
      <c r="D1252" s="105" t="s">
        <v>587</v>
      </c>
      <c r="E1252" s="105" t="s">
        <v>837</v>
      </c>
      <c r="F1252" s="105" t="s">
        <v>686</v>
      </c>
      <c r="G1252" s="106" t="s">
        <v>834</v>
      </c>
      <c r="H1252" s="105" t="s">
        <v>623</v>
      </c>
      <c r="I1252" s="105" t="s">
        <v>591</v>
      </c>
      <c r="J1252" s="116">
        <v>2120</v>
      </c>
      <c r="K1252" s="116">
        <v>4945.46</v>
      </c>
      <c r="L1252" s="116">
        <v>316.64</v>
      </c>
      <c r="M1252" s="116">
        <v>84.39</v>
      </c>
      <c r="N1252" s="116">
        <v>3.8</v>
      </c>
      <c r="O1252" s="116">
        <v>0</v>
      </c>
      <c r="P1252" s="117">
        <f t="shared" si="42"/>
        <v>1.9</v>
      </c>
    </row>
    <row r="1253" ht="14.5" spans="1:16">
      <c r="A1253" s="104">
        <v>202206</v>
      </c>
      <c r="B1253" s="142" t="s">
        <v>838</v>
      </c>
      <c r="C1253" s="105" t="s">
        <v>570</v>
      </c>
      <c r="D1253" s="105" t="s">
        <v>764</v>
      </c>
      <c r="E1253" s="105" t="s">
        <v>839</v>
      </c>
      <c r="F1253" s="105" t="s">
        <v>792</v>
      </c>
      <c r="G1253" s="106" t="s">
        <v>840</v>
      </c>
      <c r="H1253" s="105">
        <v>0</v>
      </c>
      <c r="I1253" s="105" t="s">
        <v>591</v>
      </c>
      <c r="J1253" s="116">
        <v>3840</v>
      </c>
      <c r="K1253" s="116">
        <v>9232</v>
      </c>
      <c r="L1253" s="116">
        <v>316.64</v>
      </c>
      <c r="M1253" s="116">
        <v>84.39</v>
      </c>
      <c r="N1253" s="116">
        <v>3.8</v>
      </c>
      <c r="O1253" s="116">
        <v>0</v>
      </c>
      <c r="P1253" s="117">
        <f t="shared" si="42"/>
        <v>1.9</v>
      </c>
    </row>
    <row r="1254" ht="14.5" spans="1:16">
      <c r="A1254" s="104">
        <v>202206</v>
      </c>
      <c r="B1254" s="142" t="s">
        <v>218</v>
      </c>
      <c r="C1254" s="105" t="s">
        <v>841</v>
      </c>
      <c r="D1254" s="105" t="s">
        <v>764</v>
      </c>
      <c r="E1254" s="105" t="s">
        <v>842</v>
      </c>
      <c r="F1254" s="105" t="s">
        <v>843</v>
      </c>
      <c r="G1254" s="106" t="s">
        <v>840</v>
      </c>
      <c r="H1254" s="105">
        <v>0</v>
      </c>
      <c r="I1254" s="105" t="s">
        <v>591</v>
      </c>
      <c r="J1254" s="116">
        <v>7600</v>
      </c>
      <c r="K1254" s="116">
        <v>15735</v>
      </c>
      <c r="L1254" s="116">
        <v>316.64</v>
      </c>
      <c r="M1254" s="116">
        <v>84.39</v>
      </c>
      <c r="N1254" s="116">
        <v>3.8</v>
      </c>
      <c r="O1254" s="116">
        <v>500</v>
      </c>
      <c r="P1254" s="117">
        <f t="shared" si="42"/>
        <v>1.9</v>
      </c>
    </row>
    <row r="1255" ht="14.5" spans="1:16">
      <c r="A1255" s="104">
        <v>202206</v>
      </c>
      <c r="B1255" s="142" t="s">
        <v>844</v>
      </c>
      <c r="C1255" s="105" t="s">
        <v>570</v>
      </c>
      <c r="D1255" s="105" t="s">
        <v>576</v>
      </c>
      <c r="E1255" s="105" t="s">
        <v>845</v>
      </c>
      <c r="F1255" s="105" t="s">
        <v>846</v>
      </c>
      <c r="G1255" s="106" t="s">
        <v>847</v>
      </c>
      <c r="H1255" s="105">
        <v>0</v>
      </c>
      <c r="I1255" s="105" t="s">
        <v>591</v>
      </c>
      <c r="J1255" s="116">
        <v>3112</v>
      </c>
      <c r="K1255" s="116">
        <v>6559.28</v>
      </c>
      <c r="L1255" s="116">
        <v>316.64</v>
      </c>
      <c r="M1255" s="116">
        <v>84.39</v>
      </c>
      <c r="N1255" s="116">
        <v>3.8</v>
      </c>
      <c r="O1255" s="116">
        <v>750</v>
      </c>
      <c r="P1255" s="117">
        <f t="shared" si="42"/>
        <v>1.9</v>
      </c>
    </row>
    <row r="1256" ht="14.5" spans="1:16">
      <c r="A1256" s="104">
        <v>202206</v>
      </c>
      <c r="B1256" s="142" t="s">
        <v>440</v>
      </c>
      <c r="C1256" s="105" t="s">
        <v>570</v>
      </c>
      <c r="D1256" s="105" t="s">
        <v>587</v>
      </c>
      <c r="E1256" s="105" t="s">
        <v>848</v>
      </c>
      <c r="F1256" s="105" t="s">
        <v>694</v>
      </c>
      <c r="G1256" s="106" t="s">
        <v>849</v>
      </c>
      <c r="H1256" s="105">
        <v>0</v>
      </c>
      <c r="I1256" s="105" t="s">
        <v>591</v>
      </c>
      <c r="J1256" s="116">
        <v>2400</v>
      </c>
      <c r="K1256" s="116">
        <v>6410.07</v>
      </c>
      <c r="L1256" s="116">
        <v>298.08</v>
      </c>
      <c r="M1256" s="116">
        <v>74.52</v>
      </c>
      <c r="N1256" s="116">
        <v>14.9</v>
      </c>
      <c r="O1256" s="116">
        <v>0</v>
      </c>
      <c r="P1256" s="117">
        <f t="shared" si="42"/>
        <v>1.9</v>
      </c>
    </row>
    <row r="1257" ht="14.5" spans="1:16">
      <c r="A1257" s="104">
        <v>202206</v>
      </c>
      <c r="B1257" s="142" t="s">
        <v>394</v>
      </c>
      <c r="C1257" s="105" t="s">
        <v>625</v>
      </c>
      <c r="D1257" s="105" t="s">
        <v>587</v>
      </c>
      <c r="E1257" s="105" t="s">
        <v>850</v>
      </c>
      <c r="F1257" s="105" t="s">
        <v>851</v>
      </c>
      <c r="G1257" s="106" t="s">
        <v>852</v>
      </c>
      <c r="H1257" s="105">
        <v>0</v>
      </c>
      <c r="I1257" s="105" t="s">
        <v>591</v>
      </c>
      <c r="J1257" s="116">
        <v>1900</v>
      </c>
      <c r="K1257" s="116">
        <v>4988.9</v>
      </c>
      <c r="L1257" s="116">
        <v>316.64</v>
      </c>
      <c r="M1257" s="116">
        <v>84.39</v>
      </c>
      <c r="N1257" s="116">
        <v>3.8</v>
      </c>
      <c r="O1257" s="116">
        <v>0</v>
      </c>
      <c r="P1257" s="117">
        <f t="shared" si="42"/>
        <v>1.9</v>
      </c>
    </row>
    <row r="1258" ht="14.5" spans="1:16">
      <c r="A1258" s="104">
        <v>202206</v>
      </c>
      <c r="B1258" s="142" t="s">
        <v>233</v>
      </c>
      <c r="C1258" s="105" t="s">
        <v>625</v>
      </c>
      <c r="D1258" s="105" t="s">
        <v>587</v>
      </c>
      <c r="E1258" s="105" t="s">
        <v>853</v>
      </c>
      <c r="F1258" s="105" t="s">
        <v>827</v>
      </c>
      <c r="G1258" s="106" t="s">
        <v>854</v>
      </c>
      <c r="H1258" s="105">
        <v>0</v>
      </c>
      <c r="I1258" s="105" t="s">
        <v>591</v>
      </c>
      <c r="J1258" s="116">
        <v>3800</v>
      </c>
      <c r="K1258" s="116">
        <v>9441.04</v>
      </c>
      <c r="L1258" s="116">
        <v>316.64</v>
      </c>
      <c r="M1258" s="116">
        <v>84.39</v>
      </c>
      <c r="N1258" s="116">
        <v>3.8</v>
      </c>
      <c r="O1258" s="116">
        <v>0</v>
      </c>
      <c r="P1258" s="117">
        <f t="shared" si="42"/>
        <v>1.9</v>
      </c>
    </row>
    <row r="1259" ht="14.5" spans="1:16">
      <c r="A1259" s="104">
        <v>202206</v>
      </c>
      <c r="B1259" s="142" t="s">
        <v>439</v>
      </c>
      <c r="C1259" s="105" t="s">
        <v>619</v>
      </c>
      <c r="D1259" s="105" t="s">
        <v>587</v>
      </c>
      <c r="E1259" s="105" t="s">
        <v>855</v>
      </c>
      <c r="F1259" s="105" t="s">
        <v>856</v>
      </c>
      <c r="G1259" s="106" t="s">
        <v>857</v>
      </c>
      <c r="H1259" s="105">
        <v>0</v>
      </c>
      <c r="I1259" s="105" t="s">
        <v>591</v>
      </c>
      <c r="J1259" s="116">
        <v>1900</v>
      </c>
      <c r="K1259" s="116">
        <v>5019.4</v>
      </c>
      <c r="L1259" s="116">
        <v>316.64</v>
      </c>
      <c r="M1259" s="116">
        <v>84.39</v>
      </c>
      <c r="N1259" s="116">
        <v>3.8</v>
      </c>
      <c r="O1259" s="116">
        <v>0</v>
      </c>
      <c r="P1259" s="117">
        <f t="shared" si="42"/>
        <v>1.9</v>
      </c>
    </row>
    <row r="1260" ht="14.5" spans="1:16">
      <c r="A1260" s="104">
        <v>202206</v>
      </c>
      <c r="B1260" s="142" t="s">
        <v>404</v>
      </c>
      <c r="C1260" s="105" t="s">
        <v>570</v>
      </c>
      <c r="D1260" s="105" t="s">
        <v>587</v>
      </c>
      <c r="E1260" s="105" t="s">
        <v>858</v>
      </c>
      <c r="F1260" s="105" t="s">
        <v>859</v>
      </c>
      <c r="G1260" s="106" t="s">
        <v>860</v>
      </c>
      <c r="H1260" s="105">
        <v>0</v>
      </c>
      <c r="I1260" s="105" t="s">
        <v>591</v>
      </c>
      <c r="J1260" s="116">
        <v>3128</v>
      </c>
      <c r="K1260" s="116">
        <v>8520.21</v>
      </c>
      <c r="L1260" s="116">
        <v>298.08</v>
      </c>
      <c r="M1260" s="116">
        <v>74.52</v>
      </c>
      <c r="N1260" s="116">
        <v>14.9</v>
      </c>
      <c r="O1260" s="116">
        <v>0</v>
      </c>
      <c r="P1260" s="117">
        <f t="shared" si="42"/>
        <v>1.9</v>
      </c>
    </row>
    <row r="1261" ht="14.5" spans="1:16">
      <c r="A1261" s="104">
        <v>202206</v>
      </c>
      <c r="B1261" s="142" t="s">
        <v>446</v>
      </c>
      <c r="C1261" s="105" t="s">
        <v>575</v>
      </c>
      <c r="D1261" s="105" t="s">
        <v>587</v>
      </c>
      <c r="E1261" s="105" t="s">
        <v>861</v>
      </c>
      <c r="F1261" s="105" t="s">
        <v>862</v>
      </c>
      <c r="G1261" s="106" t="s">
        <v>860</v>
      </c>
      <c r="H1261" s="105">
        <v>0</v>
      </c>
      <c r="I1261" s="105" t="s">
        <v>591</v>
      </c>
      <c r="J1261" s="116">
        <v>2760</v>
      </c>
      <c r="K1261" s="116">
        <v>8183.43</v>
      </c>
      <c r="L1261" s="116">
        <v>316.64</v>
      </c>
      <c r="M1261" s="116">
        <v>84.39</v>
      </c>
      <c r="N1261" s="116">
        <v>3.8</v>
      </c>
      <c r="O1261" s="116">
        <v>0</v>
      </c>
      <c r="P1261" s="117">
        <f t="shared" si="42"/>
        <v>1.9</v>
      </c>
    </row>
    <row r="1262" ht="14.5" spans="1:16">
      <c r="A1262" s="104">
        <v>202206</v>
      </c>
      <c r="B1262" s="142" t="s">
        <v>406</v>
      </c>
      <c r="C1262" s="105" t="s">
        <v>619</v>
      </c>
      <c r="D1262" s="105" t="s">
        <v>587</v>
      </c>
      <c r="E1262" s="105" t="s">
        <v>863</v>
      </c>
      <c r="F1262" s="105" t="s">
        <v>864</v>
      </c>
      <c r="G1262" s="106" t="s">
        <v>865</v>
      </c>
      <c r="H1262" s="105">
        <v>0</v>
      </c>
      <c r="I1262" s="105" t="s">
        <v>591</v>
      </c>
      <c r="J1262" s="116">
        <v>1900</v>
      </c>
      <c r="K1262" s="116">
        <v>3929.3</v>
      </c>
      <c r="L1262" s="116">
        <v>316.64</v>
      </c>
      <c r="M1262" s="116">
        <v>84.39</v>
      </c>
      <c r="N1262" s="116">
        <v>3.8</v>
      </c>
      <c r="O1262" s="116">
        <v>0</v>
      </c>
      <c r="P1262" s="117">
        <f t="shared" si="42"/>
        <v>1.9</v>
      </c>
    </row>
    <row r="1263" ht="14.5" spans="1:16">
      <c r="A1263" s="104">
        <v>202206</v>
      </c>
      <c r="B1263" s="142" t="s">
        <v>368</v>
      </c>
      <c r="C1263" s="105" t="s">
        <v>866</v>
      </c>
      <c r="D1263" s="105" t="s">
        <v>576</v>
      </c>
      <c r="E1263" s="105" t="s">
        <v>867</v>
      </c>
      <c r="F1263" s="105" t="s">
        <v>868</v>
      </c>
      <c r="G1263" s="106" t="s">
        <v>869</v>
      </c>
      <c r="H1263" s="105">
        <v>0</v>
      </c>
      <c r="I1263" s="105" t="s">
        <v>591</v>
      </c>
      <c r="J1263" s="116">
        <v>3850</v>
      </c>
      <c r="K1263" s="116">
        <v>9041.5</v>
      </c>
      <c r="L1263" s="116">
        <v>316.64</v>
      </c>
      <c r="M1263" s="116">
        <v>84.39</v>
      </c>
      <c r="N1263" s="116">
        <v>3.8</v>
      </c>
      <c r="O1263" s="116">
        <v>95</v>
      </c>
      <c r="P1263" s="117">
        <f t="shared" si="42"/>
        <v>1.9</v>
      </c>
    </row>
    <row r="1264" ht="14.5" spans="1:16">
      <c r="A1264" s="104">
        <v>202206</v>
      </c>
      <c r="B1264" s="142" t="s">
        <v>287</v>
      </c>
      <c r="C1264" s="105" t="s">
        <v>592</v>
      </c>
      <c r="D1264" s="105" t="s">
        <v>587</v>
      </c>
      <c r="E1264" s="105" t="s">
        <v>870</v>
      </c>
      <c r="F1264" s="105" t="s">
        <v>761</v>
      </c>
      <c r="G1264" s="106" t="s">
        <v>871</v>
      </c>
      <c r="H1264" s="105">
        <v>0</v>
      </c>
      <c r="I1264" s="105" t="s">
        <v>591</v>
      </c>
      <c r="J1264" s="116">
        <v>2090</v>
      </c>
      <c r="K1264" s="116">
        <v>5782.3</v>
      </c>
      <c r="L1264" s="116">
        <v>316.64</v>
      </c>
      <c r="M1264" s="116">
        <v>84.39</v>
      </c>
      <c r="N1264" s="116">
        <v>3.8</v>
      </c>
      <c r="O1264" s="116">
        <v>0</v>
      </c>
      <c r="P1264" s="117">
        <f t="shared" si="42"/>
        <v>1.9</v>
      </c>
    </row>
    <row r="1265" ht="14.5" spans="1:16">
      <c r="A1265" s="104">
        <v>202206</v>
      </c>
      <c r="B1265" s="142" t="s">
        <v>328</v>
      </c>
      <c r="C1265" s="105" t="s">
        <v>570</v>
      </c>
      <c r="D1265" s="105" t="s">
        <v>587</v>
      </c>
      <c r="E1265" s="105" t="s">
        <v>872</v>
      </c>
      <c r="F1265" s="105" t="s">
        <v>652</v>
      </c>
      <c r="G1265" s="106" t="s">
        <v>873</v>
      </c>
      <c r="H1265" s="105">
        <v>0</v>
      </c>
      <c r="I1265" s="105" t="s">
        <v>591</v>
      </c>
      <c r="J1265" s="116">
        <v>3128</v>
      </c>
      <c r="K1265" s="116">
        <v>8478.07</v>
      </c>
      <c r="L1265" s="116">
        <v>298.08</v>
      </c>
      <c r="M1265" s="116">
        <v>74.52</v>
      </c>
      <c r="N1265" s="116">
        <v>14.9</v>
      </c>
      <c r="O1265" s="116">
        <v>0</v>
      </c>
      <c r="P1265" s="117">
        <f t="shared" si="42"/>
        <v>1.9</v>
      </c>
    </row>
    <row r="1266" ht="14.5" spans="1:16">
      <c r="A1266" s="104">
        <v>202206</v>
      </c>
      <c r="B1266" s="142" t="s">
        <v>374</v>
      </c>
      <c r="C1266" s="105" t="s">
        <v>570</v>
      </c>
      <c r="D1266" s="105" t="s">
        <v>587</v>
      </c>
      <c r="E1266" s="105" t="s">
        <v>874</v>
      </c>
      <c r="F1266" s="105" t="s">
        <v>875</v>
      </c>
      <c r="G1266" s="106" t="s">
        <v>871</v>
      </c>
      <c r="H1266" s="105">
        <v>0</v>
      </c>
      <c r="I1266" s="105" t="s">
        <v>591</v>
      </c>
      <c r="J1266" s="116">
        <v>2332</v>
      </c>
      <c r="K1266" s="116">
        <v>6886.85</v>
      </c>
      <c r="L1266" s="116">
        <v>316.64</v>
      </c>
      <c r="M1266" s="116">
        <v>84.39</v>
      </c>
      <c r="N1266" s="116">
        <v>3.8</v>
      </c>
      <c r="O1266" s="116">
        <v>0</v>
      </c>
      <c r="P1266" s="117">
        <f t="shared" si="42"/>
        <v>1.9</v>
      </c>
    </row>
    <row r="1267" ht="14.5" spans="1:16">
      <c r="A1267" s="104">
        <v>202206</v>
      </c>
      <c r="B1267" s="142" t="s">
        <v>417</v>
      </c>
      <c r="C1267" s="105" t="s">
        <v>625</v>
      </c>
      <c r="D1267" s="105" t="s">
        <v>587</v>
      </c>
      <c r="E1267" s="105" t="s">
        <v>876</v>
      </c>
      <c r="F1267" s="105" t="s">
        <v>675</v>
      </c>
      <c r="G1267" s="106" t="s">
        <v>877</v>
      </c>
      <c r="H1267" s="105">
        <v>0</v>
      </c>
      <c r="I1267" s="105" t="s">
        <v>591</v>
      </c>
      <c r="J1267" s="116">
        <v>2312</v>
      </c>
      <c r="K1267" s="116">
        <v>6422.85</v>
      </c>
      <c r="L1267" s="116">
        <v>316.64</v>
      </c>
      <c r="M1267" s="116">
        <v>84.39</v>
      </c>
      <c r="N1267" s="116">
        <v>3.8</v>
      </c>
      <c r="O1267" s="116">
        <v>0</v>
      </c>
      <c r="P1267" s="117">
        <f t="shared" si="42"/>
        <v>1.9</v>
      </c>
    </row>
    <row r="1268" ht="14.5" spans="1:16">
      <c r="A1268" s="104">
        <v>202206</v>
      </c>
      <c r="B1268" s="142" t="s">
        <v>878</v>
      </c>
      <c r="C1268" s="105" t="s">
        <v>625</v>
      </c>
      <c r="D1268" s="105" t="s">
        <v>587</v>
      </c>
      <c r="E1268" s="105" t="s">
        <v>879</v>
      </c>
      <c r="F1268" s="105" t="s">
        <v>880</v>
      </c>
      <c r="G1268" s="106" t="s">
        <v>881</v>
      </c>
      <c r="H1268" s="105">
        <v>0</v>
      </c>
      <c r="I1268" s="105" t="s">
        <v>591</v>
      </c>
      <c r="J1268" s="116">
        <v>1958</v>
      </c>
      <c r="K1268" s="116">
        <v>5279.76</v>
      </c>
      <c r="L1268" s="116">
        <v>316.64</v>
      </c>
      <c r="M1268" s="116">
        <v>84.39</v>
      </c>
      <c r="N1268" s="116">
        <v>3.8</v>
      </c>
      <c r="O1268" s="116">
        <v>0</v>
      </c>
      <c r="P1268" s="117">
        <f t="shared" si="42"/>
        <v>1.9</v>
      </c>
    </row>
    <row r="1269" ht="14.5" spans="1:16">
      <c r="A1269" s="104">
        <v>202206</v>
      </c>
      <c r="B1269" s="142" t="s">
        <v>278</v>
      </c>
      <c r="C1269" s="105" t="s">
        <v>580</v>
      </c>
      <c r="D1269" s="105" t="s">
        <v>587</v>
      </c>
      <c r="E1269" s="105" t="s">
        <v>882</v>
      </c>
      <c r="F1269" s="105" t="s">
        <v>698</v>
      </c>
      <c r="G1269" s="106" t="s">
        <v>881</v>
      </c>
      <c r="H1269" s="105">
        <v>0</v>
      </c>
      <c r="I1269" s="105" t="s">
        <v>591</v>
      </c>
      <c r="J1269" s="116">
        <v>3471</v>
      </c>
      <c r="K1269" s="116">
        <v>8169.8</v>
      </c>
      <c r="L1269" s="116">
        <v>316.64</v>
      </c>
      <c r="M1269" s="116">
        <v>84.39</v>
      </c>
      <c r="N1269" s="116">
        <v>3.8</v>
      </c>
      <c r="O1269" s="116">
        <v>0</v>
      </c>
      <c r="P1269" s="117">
        <f t="shared" si="42"/>
        <v>1.9</v>
      </c>
    </row>
    <row r="1270" ht="14.5" spans="1:16">
      <c r="A1270" s="104">
        <v>202206</v>
      </c>
      <c r="B1270" s="139" t="s">
        <v>201</v>
      </c>
      <c r="C1270" s="105" t="s">
        <v>575</v>
      </c>
      <c r="D1270" s="105" t="s">
        <v>764</v>
      </c>
      <c r="E1270" s="105" t="s">
        <v>883</v>
      </c>
      <c r="F1270" s="105" t="s">
        <v>884</v>
      </c>
      <c r="G1270" s="106">
        <v>44375</v>
      </c>
      <c r="H1270" s="105">
        <v>0</v>
      </c>
      <c r="I1270" s="105" t="s">
        <v>591</v>
      </c>
      <c r="J1270" s="116">
        <v>6250</v>
      </c>
      <c r="K1270" s="116">
        <v>26136</v>
      </c>
      <c r="L1270" s="116">
        <v>0</v>
      </c>
      <c r="M1270" s="116">
        <v>0</v>
      </c>
      <c r="N1270" s="116">
        <v>0</v>
      </c>
      <c r="O1270" s="116">
        <v>0</v>
      </c>
      <c r="P1270" s="117">
        <v>0</v>
      </c>
    </row>
    <row r="1271" ht="14.5" spans="1:16">
      <c r="A1271" s="104">
        <v>202206</v>
      </c>
      <c r="B1271" s="139" t="s">
        <v>888</v>
      </c>
      <c r="C1271" s="105" t="s">
        <v>619</v>
      </c>
      <c r="D1271" s="105" t="s">
        <v>587</v>
      </c>
      <c r="E1271" s="105" t="s">
        <v>889</v>
      </c>
      <c r="F1271" s="105" t="s">
        <v>890</v>
      </c>
      <c r="G1271" s="106" t="s">
        <v>891</v>
      </c>
      <c r="H1271" s="105" t="s">
        <v>623</v>
      </c>
      <c r="I1271" s="105" t="s">
        <v>892</v>
      </c>
      <c r="J1271" s="116">
        <v>1900</v>
      </c>
      <c r="K1271" s="116">
        <v>3407.24</v>
      </c>
      <c r="L1271" s="116">
        <v>0</v>
      </c>
      <c r="M1271" s="116">
        <v>0</v>
      </c>
      <c r="N1271" s="116">
        <v>0</v>
      </c>
      <c r="O1271" s="116">
        <v>0</v>
      </c>
      <c r="P1271" s="117">
        <v>0</v>
      </c>
    </row>
    <row r="1272" ht="14.5" spans="1:16">
      <c r="A1272" s="104">
        <v>202206</v>
      </c>
      <c r="B1272" s="139" t="s">
        <v>893</v>
      </c>
      <c r="C1272" s="105" t="s">
        <v>619</v>
      </c>
      <c r="D1272" s="105" t="s">
        <v>587</v>
      </c>
      <c r="E1272" s="105" t="s">
        <v>894</v>
      </c>
      <c r="F1272" s="105" t="s">
        <v>890</v>
      </c>
      <c r="G1272" s="106" t="s">
        <v>891</v>
      </c>
      <c r="H1272" s="105" t="s">
        <v>623</v>
      </c>
      <c r="I1272" s="105" t="s">
        <v>1187</v>
      </c>
      <c r="J1272" s="116">
        <v>1900</v>
      </c>
      <c r="K1272" s="116">
        <v>3407.86</v>
      </c>
      <c r="L1272" s="116">
        <v>0</v>
      </c>
      <c r="M1272" s="116">
        <v>0</v>
      </c>
      <c r="N1272" s="116">
        <v>0</v>
      </c>
      <c r="O1272" s="116">
        <v>0</v>
      </c>
      <c r="P1272" s="117">
        <v>0</v>
      </c>
    </row>
    <row r="1273" ht="14.5" spans="1:16">
      <c r="A1273" s="104">
        <v>202206</v>
      </c>
      <c r="B1273" s="139" t="s">
        <v>897</v>
      </c>
      <c r="C1273" s="105" t="s">
        <v>619</v>
      </c>
      <c r="D1273" s="105" t="s">
        <v>587</v>
      </c>
      <c r="E1273" s="105" t="s">
        <v>898</v>
      </c>
      <c r="F1273" s="105" t="s">
        <v>890</v>
      </c>
      <c r="G1273" s="106" t="s">
        <v>891</v>
      </c>
      <c r="H1273" s="105" t="s">
        <v>623</v>
      </c>
      <c r="I1273" s="105" t="s">
        <v>1187</v>
      </c>
      <c r="J1273" s="116">
        <v>1900</v>
      </c>
      <c r="K1273" s="116">
        <v>3267.41</v>
      </c>
      <c r="L1273" s="116">
        <v>0</v>
      </c>
      <c r="M1273" s="116">
        <v>0</v>
      </c>
      <c r="N1273" s="116">
        <v>0</v>
      </c>
      <c r="O1273" s="116">
        <v>0</v>
      </c>
      <c r="P1273" s="117">
        <v>0</v>
      </c>
    </row>
    <row r="1274" ht="14.5" spans="1:16">
      <c r="A1274" s="104">
        <v>202206</v>
      </c>
      <c r="B1274" s="139" t="s">
        <v>899</v>
      </c>
      <c r="C1274" s="105" t="s">
        <v>619</v>
      </c>
      <c r="D1274" s="105" t="s">
        <v>587</v>
      </c>
      <c r="E1274" s="105" t="s">
        <v>900</v>
      </c>
      <c r="F1274" s="105" t="s">
        <v>890</v>
      </c>
      <c r="G1274" s="106" t="s">
        <v>891</v>
      </c>
      <c r="H1274" s="105" t="s">
        <v>623</v>
      </c>
      <c r="I1274" s="105" t="s">
        <v>892</v>
      </c>
      <c r="J1274" s="116">
        <v>1900</v>
      </c>
      <c r="K1274" s="116">
        <v>4934.03</v>
      </c>
      <c r="L1274" s="116">
        <v>0</v>
      </c>
      <c r="M1274" s="116">
        <v>0</v>
      </c>
      <c r="N1274" s="116">
        <v>0</v>
      </c>
      <c r="O1274" s="116">
        <v>0</v>
      </c>
      <c r="P1274" s="117">
        <v>0</v>
      </c>
    </row>
    <row r="1275" ht="14.5" spans="1:16">
      <c r="A1275" s="104">
        <v>202206</v>
      </c>
      <c r="B1275" s="139" t="s">
        <v>901</v>
      </c>
      <c r="C1275" s="105" t="s">
        <v>619</v>
      </c>
      <c r="D1275" s="105" t="s">
        <v>587</v>
      </c>
      <c r="E1275" s="105" t="s">
        <v>902</v>
      </c>
      <c r="F1275" s="105" t="s">
        <v>903</v>
      </c>
      <c r="G1275" s="106" t="s">
        <v>891</v>
      </c>
      <c r="H1275" s="105" t="s">
        <v>623</v>
      </c>
      <c r="I1275" s="105" t="s">
        <v>1187</v>
      </c>
      <c r="J1275" s="116">
        <v>1900</v>
      </c>
      <c r="K1275" s="116">
        <v>3933.92</v>
      </c>
      <c r="L1275" s="116">
        <v>0</v>
      </c>
      <c r="M1275" s="116">
        <v>0</v>
      </c>
      <c r="N1275" s="116">
        <v>0</v>
      </c>
      <c r="O1275" s="116">
        <v>0</v>
      </c>
      <c r="P1275" s="117">
        <v>0</v>
      </c>
    </row>
    <row r="1276" ht="14.5" spans="1:16">
      <c r="A1276" s="104">
        <v>202206</v>
      </c>
      <c r="B1276" s="139" t="s">
        <v>904</v>
      </c>
      <c r="C1276" s="105" t="s">
        <v>619</v>
      </c>
      <c r="D1276" s="105" t="s">
        <v>587</v>
      </c>
      <c r="E1276" s="105" t="s">
        <v>905</v>
      </c>
      <c r="F1276" s="105" t="s">
        <v>890</v>
      </c>
      <c r="G1276" s="106" t="s">
        <v>891</v>
      </c>
      <c r="H1276" s="105" t="s">
        <v>623</v>
      </c>
      <c r="I1276" s="105" t="s">
        <v>892</v>
      </c>
      <c r="J1276" s="116">
        <v>1900</v>
      </c>
      <c r="K1276" s="116">
        <v>3877.85</v>
      </c>
      <c r="L1276" s="116">
        <v>0</v>
      </c>
      <c r="M1276" s="116">
        <v>0</v>
      </c>
      <c r="N1276" s="116">
        <v>0</v>
      </c>
      <c r="O1276" s="116">
        <v>0</v>
      </c>
      <c r="P1276" s="117">
        <v>0</v>
      </c>
    </row>
    <row r="1277" ht="14.5" spans="1:16">
      <c r="A1277" s="104">
        <v>202206</v>
      </c>
      <c r="B1277" s="139" t="s">
        <v>324</v>
      </c>
      <c r="C1277" s="105" t="s">
        <v>619</v>
      </c>
      <c r="D1277" s="105" t="s">
        <v>587</v>
      </c>
      <c r="E1277" s="105" t="s">
        <v>909</v>
      </c>
      <c r="F1277" s="105" t="s">
        <v>890</v>
      </c>
      <c r="G1277" s="106" t="s">
        <v>891</v>
      </c>
      <c r="H1277" s="105" t="s">
        <v>623</v>
      </c>
      <c r="I1277" s="105" t="s">
        <v>892</v>
      </c>
      <c r="J1277" s="116">
        <v>1900</v>
      </c>
      <c r="K1277" s="116">
        <v>3161.92</v>
      </c>
      <c r="L1277" s="116">
        <v>0</v>
      </c>
      <c r="M1277" s="116">
        <v>0</v>
      </c>
      <c r="N1277" s="116">
        <v>0</v>
      </c>
      <c r="O1277" s="116">
        <v>0</v>
      </c>
      <c r="P1277" s="117">
        <v>0</v>
      </c>
    </row>
    <row r="1278" ht="14.5" spans="1:16">
      <c r="A1278" s="104">
        <v>202206</v>
      </c>
      <c r="B1278" s="139" t="s">
        <v>337</v>
      </c>
      <c r="C1278" s="105" t="s">
        <v>619</v>
      </c>
      <c r="D1278" s="105" t="s">
        <v>587</v>
      </c>
      <c r="E1278" s="105" t="s">
        <v>910</v>
      </c>
      <c r="F1278" s="105" t="s">
        <v>903</v>
      </c>
      <c r="G1278" s="106" t="s">
        <v>891</v>
      </c>
      <c r="H1278" s="105" t="s">
        <v>623</v>
      </c>
      <c r="I1278" s="105" t="s">
        <v>892</v>
      </c>
      <c r="J1278" s="116">
        <v>1900</v>
      </c>
      <c r="K1278" s="116">
        <v>3461.37</v>
      </c>
      <c r="L1278" s="116">
        <v>0</v>
      </c>
      <c r="M1278" s="116">
        <v>0</v>
      </c>
      <c r="N1278" s="116">
        <v>0</v>
      </c>
      <c r="O1278" s="116">
        <v>0</v>
      </c>
      <c r="P1278" s="117">
        <v>0</v>
      </c>
    </row>
    <row r="1279" ht="14.5" spans="1:16">
      <c r="A1279" s="104">
        <v>202206</v>
      </c>
      <c r="B1279" s="139" t="s">
        <v>913</v>
      </c>
      <c r="C1279" s="105" t="s">
        <v>619</v>
      </c>
      <c r="D1279" s="105" t="s">
        <v>587</v>
      </c>
      <c r="E1279" s="105" t="s">
        <v>914</v>
      </c>
      <c r="F1279" s="105" t="s">
        <v>908</v>
      </c>
      <c r="G1279" s="106" t="s">
        <v>891</v>
      </c>
      <c r="H1279" s="105" t="s">
        <v>623</v>
      </c>
      <c r="I1279" s="105" t="s">
        <v>892</v>
      </c>
      <c r="J1279" s="116">
        <v>1900</v>
      </c>
      <c r="K1279" s="116">
        <v>3580.4</v>
      </c>
      <c r="L1279" s="116">
        <v>0</v>
      </c>
      <c r="M1279" s="116">
        <v>0</v>
      </c>
      <c r="N1279" s="116">
        <v>0</v>
      </c>
      <c r="O1279" s="116">
        <v>0</v>
      </c>
      <c r="P1279" s="117">
        <v>0</v>
      </c>
    </row>
    <row r="1280" ht="14.5" spans="1:16">
      <c r="A1280" s="104">
        <v>202206</v>
      </c>
      <c r="B1280" s="139" t="s">
        <v>320</v>
      </c>
      <c r="C1280" s="105" t="s">
        <v>619</v>
      </c>
      <c r="D1280" s="105" t="s">
        <v>587</v>
      </c>
      <c r="E1280" s="105" t="s">
        <v>915</v>
      </c>
      <c r="F1280" s="105" t="s">
        <v>1154</v>
      </c>
      <c r="G1280" s="106" t="s">
        <v>891</v>
      </c>
      <c r="H1280" s="105" t="s">
        <v>623</v>
      </c>
      <c r="I1280" s="105" t="s">
        <v>892</v>
      </c>
      <c r="J1280" s="116">
        <v>1900</v>
      </c>
      <c r="K1280" s="116">
        <v>3784.42</v>
      </c>
      <c r="L1280" s="116">
        <v>0</v>
      </c>
      <c r="M1280" s="116">
        <v>0</v>
      </c>
      <c r="N1280" s="116">
        <v>0</v>
      </c>
      <c r="O1280" s="116">
        <v>0</v>
      </c>
      <c r="P1280" s="117">
        <v>0</v>
      </c>
    </row>
    <row r="1281" ht="14.5" spans="1:16">
      <c r="A1281" s="104">
        <v>202206</v>
      </c>
      <c r="B1281" s="139" t="s">
        <v>919</v>
      </c>
      <c r="C1281" s="105" t="s">
        <v>619</v>
      </c>
      <c r="D1281" s="105" t="s">
        <v>587</v>
      </c>
      <c r="E1281" s="105" t="s">
        <v>920</v>
      </c>
      <c r="F1281" s="105" t="s">
        <v>890</v>
      </c>
      <c r="G1281" s="106" t="s">
        <v>891</v>
      </c>
      <c r="H1281" s="105" t="s">
        <v>623</v>
      </c>
      <c r="I1281" s="105" t="s">
        <v>892</v>
      </c>
      <c r="J1281" s="116">
        <v>1900</v>
      </c>
      <c r="K1281" s="116">
        <v>3851.13</v>
      </c>
      <c r="L1281" s="116">
        <v>0</v>
      </c>
      <c r="M1281" s="116">
        <v>0</v>
      </c>
      <c r="N1281" s="116">
        <v>0</v>
      </c>
      <c r="O1281" s="116">
        <v>0</v>
      </c>
      <c r="P1281" s="117">
        <v>0</v>
      </c>
    </row>
    <row r="1282" ht="14.5" spans="1:16">
      <c r="A1282" s="104">
        <v>202206</v>
      </c>
      <c r="B1282" s="139" t="s">
        <v>926</v>
      </c>
      <c r="C1282" s="105" t="s">
        <v>619</v>
      </c>
      <c r="D1282" s="105" t="s">
        <v>587</v>
      </c>
      <c r="E1282" s="105" t="s">
        <v>927</v>
      </c>
      <c r="F1282" s="105" t="s">
        <v>890</v>
      </c>
      <c r="G1282" s="106" t="s">
        <v>891</v>
      </c>
      <c r="H1282" s="105" t="s">
        <v>623</v>
      </c>
      <c r="I1282" s="105" t="s">
        <v>892</v>
      </c>
      <c r="J1282" s="116">
        <v>1900</v>
      </c>
      <c r="K1282" s="116">
        <v>3568.75</v>
      </c>
      <c r="L1282" s="116">
        <v>0</v>
      </c>
      <c r="M1282" s="116">
        <v>0</v>
      </c>
      <c r="N1282" s="116">
        <v>0</v>
      </c>
      <c r="O1282" s="116">
        <v>0</v>
      </c>
      <c r="P1282" s="117">
        <v>0</v>
      </c>
    </row>
    <row r="1283" ht="14.5" spans="1:16">
      <c r="A1283" s="104">
        <v>202206</v>
      </c>
      <c r="B1283" s="139" t="s">
        <v>311</v>
      </c>
      <c r="C1283" s="105" t="s">
        <v>866</v>
      </c>
      <c r="D1283" s="105" t="s">
        <v>587</v>
      </c>
      <c r="E1283" s="105" t="s">
        <v>930</v>
      </c>
      <c r="F1283" s="105" t="s">
        <v>931</v>
      </c>
      <c r="G1283" s="106" t="s">
        <v>932</v>
      </c>
      <c r="H1283" s="105">
        <v>0</v>
      </c>
      <c r="I1283" s="105" t="s">
        <v>591</v>
      </c>
      <c r="J1283" s="116">
        <v>2422</v>
      </c>
      <c r="K1283" s="116">
        <v>9154.3</v>
      </c>
      <c r="L1283" s="116">
        <v>316.64</v>
      </c>
      <c r="M1283" s="116">
        <v>84.39</v>
      </c>
      <c r="N1283" s="116">
        <v>3.8</v>
      </c>
      <c r="O1283" s="116">
        <v>0</v>
      </c>
      <c r="P1283" s="117">
        <f t="shared" ref="P1283:P1290" si="43">1900*0.1%</f>
        <v>1.9</v>
      </c>
    </row>
    <row r="1284" ht="14.5" spans="1:16">
      <c r="A1284" s="104">
        <v>202206</v>
      </c>
      <c r="B1284" s="139" t="s">
        <v>327</v>
      </c>
      <c r="C1284" s="105" t="s">
        <v>619</v>
      </c>
      <c r="D1284" s="105" t="s">
        <v>587</v>
      </c>
      <c r="E1284" s="105" t="s">
        <v>933</v>
      </c>
      <c r="F1284" s="105" t="s">
        <v>686</v>
      </c>
      <c r="G1284" s="106" t="s">
        <v>934</v>
      </c>
      <c r="H1284" s="105" t="s">
        <v>623</v>
      </c>
      <c r="I1284" s="105" t="s">
        <v>591</v>
      </c>
      <c r="J1284" s="116">
        <v>2120</v>
      </c>
      <c r="K1284" s="116">
        <v>6153.82</v>
      </c>
      <c r="L1284" s="116">
        <v>316.64</v>
      </c>
      <c r="M1284" s="116">
        <v>84.39</v>
      </c>
      <c r="N1284" s="116">
        <v>3.8</v>
      </c>
      <c r="O1284" s="116">
        <v>0</v>
      </c>
      <c r="P1284" s="117">
        <f t="shared" si="43"/>
        <v>1.9</v>
      </c>
    </row>
    <row r="1285" ht="14.5" spans="1:16">
      <c r="A1285" s="104">
        <v>202206</v>
      </c>
      <c r="B1285" s="139" t="s">
        <v>291</v>
      </c>
      <c r="C1285" s="105" t="s">
        <v>866</v>
      </c>
      <c r="D1285" s="105" t="s">
        <v>587</v>
      </c>
      <c r="E1285" s="105" t="s">
        <v>935</v>
      </c>
      <c r="F1285" s="105" t="s">
        <v>936</v>
      </c>
      <c r="G1285" s="106" t="s">
        <v>937</v>
      </c>
      <c r="H1285" s="105">
        <v>0</v>
      </c>
      <c r="I1285" s="105" t="s">
        <v>591</v>
      </c>
      <c r="J1285" s="116">
        <v>4800</v>
      </c>
      <c r="K1285" s="116">
        <v>12226.28</v>
      </c>
      <c r="L1285" s="116">
        <v>316.64</v>
      </c>
      <c r="M1285" s="116">
        <v>84.39</v>
      </c>
      <c r="N1285" s="116">
        <v>3.8</v>
      </c>
      <c r="O1285" s="116">
        <v>0</v>
      </c>
      <c r="P1285" s="117">
        <f t="shared" si="43"/>
        <v>1.9</v>
      </c>
    </row>
    <row r="1286" ht="14.5" spans="1:16">
      <c r="A1286" s="104">
        <v>202206</v>
      </c>
      <c r="B1286" s="139" t="s">
        <v>429</v>
      </c>
      <c r="C1286" s="105" t="s">
        <v>570</v>
      </c>
      <c r="D1286" s="105" t="s">
        <v>587</v>
      </c>
      <c r="E1286" s="105" t="s">
        <v>938</v>
      </c>
      <c r="F1286" s="105" t="s">
        <v>939</v>
      </c>
      <c r="G1286" s="106" t="s">
        <v>937</v>
      </c>
      <c r="H1286" s="105">
        <v>0</v>
      </c>
      <c r="I1286" s="105" t="s">
        <v>591</v>
      </c>
      <c r="J1286" s="116">
        <v>1900</v>
      </c>
      <c r="K1286" s="116">
        <v>4890.11</v>
      </c>
      <c r="L1286" s="116">
        <v>316.64</v>
      </c>
      <c r="M1286" s="116">
        <v>84.39</v>
      </c>
      <c r="N1286" s="116">
        <v>3.8</v>
      </c>
      <c r="O1286" s="116">
        <v>0</v>
      </c>
      <c r="P1286" s="117">
        <f t="shared" si="43"/>
        <v>1.9</v>
      </c>
    </row>
    <row r="1287" ht="14.5" spans="1:16">
      <c r="A1287" s="104">
        <v>202206</v>
      </c>
      <c r="B1287" s="139" t="s">
        <v>391</v>
      </c>
      <c r="C1287" s="105" t="s">
        <v>580</v>
      </c>
      <c r="D1287" s="105" t="s">
        <v>587</v>
      </c>
      <c r="E1287" s="105" t="s">
        <v>940</v>
      </c>
      <c r="F1287" s="105" t="s">
        <v>941</v>
      </c>
      <c r="G1287" s="106" t="s">
        <v>942</v>
      </c>
      <c r="H1287" s="105">
        <v>0</v>
      </c>
      <c r="I1287" s="105" t="s">
        <v>591</v>
      </c>
      <c r="J1287" s="116">
        <v>4738</v>
      </c>
      <c r="K1287" s="116">
        <v>10602</v>
      </c>
      <c r="L1287" s="116">
        <v>316.64</v>
      </c>
      <c r="M1287" s="116">
        <v>84.39</v>
      </c>
      <c r="N1287" s="116">
        <v>3.8</v>
      </c>
      <c r="O1287" s="116">
        <v>0</v>
      </c>
      <c r="P1287" s="117">
        <f t="shared" si="43"/>
        <v>1.9</v>
      </c>
    </row>
    <row r="1288" ht="14.5" spans="1:16">
      <c r="A1288" s="104">
        <v>202206</v>
      </c>
      <c r="B1288" s="139" t="s">
        <v>333</v>
      </c>
      <c r="C1288" s="105" t="s">
        <v>575</v>
      </c>
      <c r="D1288" s="105" t="s">
        <v>587</v>
      </c>
      <c r="E1288" s="105" t="s">
        <v>943</v>
      </c>
      <c r="F1288" s="105" t="s">
        <v>944</v>
      </c>
      <c r="G1288" s="106" t="s">
        <v>945</v>
      </c>
      <c r="H1288" s="105">
        <v>0</v>
      </c>
      <c r="I1288" s="105" t="s">
        <v>591</v>
      </c>
      <c r="J1288" s="116">
        <v>2532</v>
      </c>
      <c r="K1288" s="116">
        <v>7474.83</v>
      </c>
      <c r="L1288" s="116">
        <v>316.64</v>
      </c>
      <c r="M1288" s="116">
        <v>84.39</v>
      </c>
      <c r="N1288" s="116">
        <v>3.8</v>
      </c>
      <c r="O1288" s="116">
        <v>0</v>
      </c>
      <c r="P1288" s="117">
        <f t="shared" si="43"/>
        <v>1.9</v>
      </c>
    </row>
    <row r="1289" ht="14.5" spans="1:16">
      <c r="A1289" s="104">
        <v>202206</v>
      </c>
      <c r="B1289" s="139" t="s">
        <v>381</v>
      </c>
      <c r="C1289" s="105" t="s">
        <v>619</v>
      </c>
      <c r="D1289" s="105" t="s">
        <v>587</v>
      </c>
      <c r="E1289" s="105" t="s">
        <v>946</v>
      </c>
      <c r="F1289" s="105" t="s">
        <v>686</v>
      </c>
      <c r="G1289" s="106" t="s">
        <v>947</v>
      </c>
      <c r="H1289" s="105" t="s">
        <v>623</v>
      </c>
      <c r="I1289" s="105" t="s">
        <v>591</v>
      </c>
      <c r="J1289" s="116">
        <v>2120</v>
      </c>
      <c r="K1289" s="116">
        <v>6284.08</v>
      </c>
      <c r="L1289" s="116">
        <v>316.64</v>
      </c>
      <c r="M1289" s="116">
        <v>84.39</v>
      </c>
      <c r="N1289" s="116">
        <v>3.8</v>
      </c>
      <c r="O1289" s="116">
        <v>0</v>
      </c>
      <c r="P1289" s="117">
        <f t="shared" si="43"/>
        <v>1.9</v>
      </c>
    </row>
    <row r="1290" ht="14.5" spans="1:16">
      <c r="A1290" s="104">
        <v>202206</v>
      </c>
      <c r="B1290" s="139" t="s">
        <v>317</v>
      </c>
      <c r="C1290" s="105" t="s">
        <v>619</v>
      </c>
      <c r="D1290" s="105" t="s">
        <v>587</v>
      </c>
      <c r="E1290" s="105" t="s">
        <v>948</v>
      </c>
      <c r="F1290" s="105" t="s">
        <v>686</v>
      </c>
      <c r="G1290" s="106" t="s">
        <v>949</v>
      </c>
      <c r="H1290" s="105" t="s">
        <v>623</v>
      </c>
      <c r="I1290" s="105" t="s">
        <v>591</v>
      </c>
      <c r="J1290" s="116">
        <v>2120</v>
      </c>
      <c r="K1290" s="116">
        <v>6542.39</v>
      </c>
      <c r="L1290" s="116">
        <v>316.64</v>
      </c>
      <c r="M1290" s="116">
        <v>84.39</v>
      </c>
      <c r="N1290" s="116">
        <v>3.8</v>
      </c>
      <c r="O1290" s="116">
        <v>0</v>
      </c>
      <c r="P1290" s="117">
        <f t="shared" si="43"/>
        <v>1.9</v>
      </c>
    </row>
    <row r="1291" ht="14.5" spans="1:16">
      <c r="A1291" s="104">
        <v>202206</v>
      </c>
      <c r="B1291" s="139" t="s">
        <v>382</v>
      </c>
      <c r="C1291" s="105" t="s">
        <v>619</v>
      </c>
      <c r="D1291" s="105" t="s">
        <v>587</v>
      </c>
      <c r="E1291" s="105" t="s">
        <v>950</v>
      </c>
      <c r="F1291" s="105" t="s">
        <v>908</v>
      </c>
      <c r="G1291" s="106" t="s">
        <v>951</v>
      </c>
      <c r="H1291" s="105" t="s">
        <v>623</v>
      </c>
      <c r="I1291" s="105" t="s">
        <v>892</v>
      </c>
      <c r="J1291" s="116">
        <v>1900</v>
      </c>
      <c r="K1291" s="116">
        <v>3950.85</v>
      </c>
      <c r="L1291" s="116">
        <v>0</v>
      </c>
      <c r="M1291" s="116">
        <v>0</v>
      </c>
      <c r="N1291" s="116">
        <v>0</v>
      </c>
      <c r="O1291" s="116">
        <v>0</v>
      </c>
      <c r="P1291" s="117">
        <v>0</v>
      </c>
    </row>
    <row r="1292" ht="14.5" spans="1:16">
      <c r="A1292" s="104">
        <v>202206</v>
      </c>
      <c r="B1292" s="139" t="s">
        <v>960</v>
      </c>
      <c r="C1292" s="105" t="s">
        <v>619</v>
      </c>
      <c r="D1292" s="105" t="s">
        <v>587</v>
      </c>
      <c r="E1292" s="105" t="s">
        <v>961</v>
      </c>
      <c r="F1292" s="105" t="s">
        <v>890</v>
      </c>
      <c r="G1292" s="106" t="s">
        <v>951</v>
      </c>
      <c r="H1292" s="105" t="s">
        <v>623</v>
      </c>
      <c r="I1292" s="105" t="s">
        <v>892</v>
      </c>
      <c r="J1292" s="116">
        <v>1900</v>
      </c>
      <c r="K1292" s="116">
        <v>2618.94</v>
      </c>
      <c r="L1292" s="116">
        <v>0</v>
      </c>
      <c r="M1292" s="116">
        <v>0</v>
      </c>
      <c r="N1292" s="116">
        <v>0</v>
      </c>
      <c r="O1292" s="116">
        <v>0</v>
      </c>
      <c r="P1292" s="117">
        <v>0</v>
      </c>
    </row>
    <row r="1293" ht="14.5" spans="1:16">
      <c r="A1293" s="104">
        <v>202206</v>
      </c>
      <c r="B1293" s="139" t="s">
        <v>303</v>
      </c>
      <c r="C1293" s="105" t="s">
        <v>619</v>
      </c>
      <c r="D1293" s="105" t="s">
        <v>587</v>
      </c>
      <c r="E1293" s="105" t="s">
        <v>962</v>
      </c>
      <c r="F1293" s="105" t="s">
        <v>890</v>
      </c>
      <c r="G1293" s="106" t="s">
        <v>951</v>
      </c>
      <c r="H1293" s="105" t="s">
        <v>623</v>
      </c>
      <c r="I1293" s="105" t="s">
        <v>892</v>
      </c>
      <c r="J1293" s="116">
        <v>1900</v>
      </c>
      <c r="K1293" s="116">
        <v>3818.72</v>
      </c>
      <c r="L1293" s="116">
        <v>0</v>
      </c>
      <c r="M1293" s="116">
        <v>0</v>
      </c>
      <c r="N1293" s="116">
        <v>0</v>
      </c>
      <c r="O1293" s="116">
        <v>0</v>
      </c>
      <c r="P1293" s="117">
        <v>0</v>
      </c>
    </row>
    <row r="1294" ht="14.5" spans="1:16">
      <c r="A1294" s="104">
        <v>202206</v>
      </c>
      <c r="B1294" s="139" t="s">
        <v>963</v>
      </c>
      <c r="C1294" s="105" t="s">
        <v>619</v>
      </c>
      <c r="D1294" s="105" t="s">
        <v>587</v>
      </c>
      <c r="E1294" s="105" t="s">
        <v>964</v>
      </c>
      <c r="F1294" s="105" t="s">
        <v>890</v>
      </c>
      <c r="G1294" s="106" t="s">
        <v>951</v>
      </c>
      <c r="H1294" s="105" t="s">
        <v>623</v>
      </c>
      <c r="I1294" s="105" t="s">
        <v>892</v>
      </c>
      <c r="J1294" s="116">
        <v>1900</v>
      </c>
      <c r="K1294" s="116">
        <v>3228.52</v>
      </c>
      <c r="L1294" s="116">
        <v>0</v>
      </c>
      <c r="M1294" s="116">
        <v>0</v>
      </c>
      <c r="N1294" s="116">
        <v>0</v>
      </c>
      <c r="O1294" s="116">
        <v>0</v>
      </c>
      <c r="P1294" s="117">
        <v>0</v>
      </c>
    </row>
    <row r="1295" ht="14.5" spans="1:16">
      <c r="A1295" s="104">
        <v>202206</v>
      </c>
      <c r="B1295" s="139" t="s">
        <v>965</v>
      </c>
      <c r="C1295" s="105" t="s">
        <v>619</v>
      </c>
      <c r="D1295" s="105" t="s">
        <v>587</v>
      </c>
      <c r="E1295" s="105" t="s">
        <v>966</v>
      </c>
      <c r="F1295" s="105" t="s">
        <v>890</v>
      </c>
      <c r="G1295" s="106" t="s">
        <v>951</v>
      </c>
      <c r="H1295" s="105" t="s">
        <v>623</v>
      </c>
      <c r="I1295" s="105" t="s">
        <v>1188</v>
      </c>
      <c r="J1295" s="116">
        <v>1900</v>
      </c>
      <c r="K1295" s="116">
        <v>2018.37</v>
      </c>
      <c r="L1295" s="116">
        <v>0</v>
      </c>
      <c r="M1295" s="116">
        <v>0</v>
      </c>
      <c r="N1295" s="116">
        <v>0</v>
      </c>
      <c r="O1295" s="116">
        <v>0</v>
      </c>
      <c r="P1295" s="117">
        <v>0</v>
      </c>
    </row>
    <row r="1296" ht="14.5" spans="1:16">
      <c r="A1296" s="104">
        <v>202206</v>
      </c>
      <c r="B1296" s="139" t="s">
        <v>373</v>
      </c>
      <c r="C1296" s="105" t="s">
        <v>619</v>
      </c>
      <c r="D1296" s="105" t="s">
        <v>587</v>
      </c>
      <c r="E1296" s="105" t="s">
        <v>967</v>
      </c>
      <c r="F1296" s="105" t="s">
        <v>890</v>
      </c>
      <c r="G1296" s="106" t="s">
        <v>968</v>
      </c>
      <c r="H1296" s="105" t="s">
        <v>623</v>
      </c>
      <c r="I1296" s="105" t="s">
        <v>892</v>
      </c>
      <c r="J1296" s="116">
        <v>1900</v>
      </c>
      <c r="K1296" s="116">
        <v>3186.88</v>
      </c>
      <c r="L1296" s="116">
        <v>0</v>
      </c>
      <c r="M1296" s="116">
        <v>0</v>
      </c>
      <c r="N1296" s="116">
        <v>0</v>
      </c>
      <c r="O1296" s="116">
        <v>0</v>
      </c>
      <c r="P1296" s="117">
        <v>0</v>
      </c>
    </row>
    <row r="1297" ht="14.5" spans="1:16">
      <c r="A1297" s="104">
        <v>202206</v>
      </c>
      <c r="B1297" s="139" t="s">
        <v>969</v>
      </c>
      <c r="C1297" s="105" t="s">
        <v>619</v>
      </c>
      <c r="D1297" s="105" t="s">
        <v>587</v>
      </c>
      <c r="E1297" s="105" t="s">
        <v>970</v>
      </c>
      <c r="F1297" s="105" t="s">
        <v>890</v>
      </c>
      <c r="G1297" s="106" t="s">
        <v>971</v>
      </c>
      <c r="H1297" s="105" t="s">
        <v>623</v>
      </c>
      <c r="I1297" s="105" t="s">
        <v>1189</v>
      </c>
      <c r="J1297" s="116">
        <v>1900</v>
      </c>
      <c r="K1297" s="116">
        <v>1604.79</v>
      </c>
      <c r="L1297" s="116">
        <v>0</v>
      </c>
      <c r="M1297" s="116">
        <v>0</v>
      </c>
      <c r="N1297" s="116">
        <v>0</v>
      </c>
      <c r="O1297" s="116">
        <v>0</v>
      </c>
      <c r="P1297" s="117">
        <v>0</v>
      </c>
    </row>
    <row r="1298" ht="14.5" spans="1:16">
      <c r="A1298" s="104">
        <v>202206</v>
      </c>
      <c r="B1298" s="139" t="s">
        <v>257</v>
      </c>
      <c r="C1298" s="105" t="s">
        <v>580</v>
      </c>
      <c r="D1298" s="105" t="s">
        <v>587</v>
      </c>
      <c r="E1298" s="105" t="s">
        <v>972</v>
      </c>
      <c r="F1298" s="105" t="s">
        <v>941</v>
      </c>
      <c r="G1298" s="106" t="s">
        <v>971</v>
      </c>
      <c r="H1298" s="105">
        <v>0</v>
      </c>
      <c r="I1298" s="105" t="s">
        <v>591</v>
      </c>
      <c r="J1298" s="116">
        <v>3730</v>
      </c>
      <c r="K1298" s="116">
        <v>8392.2</v>
      </c>
      <c r="L1298" s="116">
        <v>316.64</v>
      </c>
      <c r="M1298" s="116">
        <v>84.39</v>
      </c>
      <c r="N1298" s="116">
        <v>3.8</v>
      </c>
      <c r="O1298" s="116">
        <v>95</v>
      </c>
      <c r="P1298" s="117">
        <f t="shared" ref="P1298:P1315" si="44">1900*0.1%</f>
        <v>1.9</v>
      </c>
    </row>
    <row r="1299" ht="14.5" spans="1:16">
      <c r="A1299" s="104">
        <v>202206</v>
      </c>
      <c r="B1299" s="139" t="s">
        <v>383</v>
      </c>
      <c r="C1299" s="105" t="s">
        <v>580</v>
      </c>
      <c r="D1299" s="105" t="s">
        <v>587</v>
      </c>
      <c r="E1299" s="105" t="s">
        <v>973</v>
      </c>
      <c r="F1299" s="105" t="s">
        <v>698</v>
      </c>
      <c r="G1299" s="106" t="s">
        <v>974</v>
      </c>
      <c r="H1299" s="105">
        <v>0</v>
      </c>
      <c r="I1299" s="105" t="s">
        <v>591</v>
      </c>
      <c r="J1299" s="116">
        <v>3326</v>
      </c>
      <c r="K1299" s="116">
        <v>7789.9</v>
      </c>
      <c r="L1299" s="116">
        <v>316.64</v>
      </c>
      <c r="M1299" s="116">
        <v>84.39</v>
      </c>
      <c r="N1299" s="116">
        <v>3.8</v>
      </c>
      <c r="O1299" s="116">
        <v>0</v>
      </c>
      <c r="P1299" s="117">
        <f t="shared" si="44"/>
        <v>1.9</v>
      </c>
    </row>
    <row r="1300" ht="14.5" spans="1:16">
      <c r="A1300" s="104">
        <v>202206</v>
      </c>
      <c r="B1300" s="139" t="s">
        <v>213</v>
      </c>
      <c r="C1300" s="105" t="s">
        <v>580</v>
      </c>
      <c r="D1300" s="105" t="s">
        <v>587</v>
      </c>
      <c r="E1300" s="105" t="s">
        <v>975</v>
      </c>
      <c r="F1300" s="105" t="s">
        <v>941</v>
      </c>
      <c r="G1300" s="106" t="s">
        <v>976</v>
      </c>
      <c r="H1300" s="105">
        <v>0</v>
      </c>
      <c r="I1300" s="105" t="s">
        <v>591</v>
      </c>
      <c r="J1300" s="116">
        <v>4738</v>
      </c>
      <c r="K1300" s="116">
        <v>10935.7</v>
      </c>
      <c r="L1300" s="116">
        <v>316.64</v>
      </c>
      <c r="M1300" s="116">
        <v>84.39</v>
      </c>
      <c r="N1300" s="116">
        <v>3.8</v>
      </c>
      <c r="O1300" s="116">
        <v>0</v>
      </c>
      <c r="P1300" s="117">
        <f t="shared" si="44"/>
        <v>1.9</v>
      </c>
    </row>
    <row r="1301" ht="14.5" spans="1:16">
      <c r="A1301" s="104">
        <v>202206</v>
      </c>
      <c r="B1301" s="139" t="s">
        <v>329</v>
      </c>
      <c r="C1301" s="105" t="s">
        <v>580</v>
      </c>
      <c r="D1301" s="105" t="s">
        <v>587</v>
      </c>
      <c r="E1301" s="105" t="s">
        <v>977</v>
      </c>
      <c r="F1301" s="105" t="s">
        <v>698</v>
      </c>
      <c r="G1301" s="106" t="s">
        <v>976</v>
      </c>
      <c r="H1301" s="105">
        <v>0</v>
      </c>
      <c r="I1301" s="105" t="s">
        <v>591</v>
      </c>
      <c r="J1301" s="116">
        <v>3730</v>
      </c>
      <c r="K1301" s="116">
        <v>8686.8</v>
      </c>
      <c r="L1301" s="116">
        <v>316.64</v>
      </c>
      <c r="M1301" s="116">
        <v>84.39</v>
      </c>
      <c r="N1301" s="116">
        <v>3.8</v>
      </c>
      <c r="O1301" s="116">
        <v>0</v>
      </c>
      <c r="P1301" s="117">
        <f t="shared" si="44"/>
        <v>1.9</v>
      </c>
    </row>
    <row r="1302" spans="1:16">
      <c r="A1302" s="104">
        <v>202206</v>
      </c>
      <c r="B1302" s="143" t="s">
        <v>1190</v>
      </c>
      <c r="C1302" s="105" t="s">
        <v>570</v>
      </c>
      <c r="D1302" s="105" t="s">
        <v>764</v>
      </c>
      <c r="E1302" s="105" t="s">
        <v>985</v>
      </c>
      <c r="F1302" s="105" t="s">
        <v>986</v>
      </c>
      <c r="G1302" s="106" t="s">
        <v>987</v>
      </c>
      <c r="H1302" s="105">
        <v>0</v>
      </c>
      <c r="I1302" s="105">
        <v>0</v>
      </c>
      <c r="J1302" s="116">
        <v>32000</v>
      </c>
      <c r="K1302" s="116">
        <v>32000</v>
      </c>
      <c r="L1302" s="116">
        <v>316.64</v>
      </c>
      <c r="M1302" s="116">
        <v>84.39</v>
      </c>
      <c r="N1302" s="116">
        <v>3.8</v>
      </c>
      <c r="O1302" s="116">
        <v>0</v>
      </c>
      <c r="P1302" s="117">
        <f t="shared" si="44"/>
        <v>1.9</v>
      </c>
    </row>
    <row r="1303" ht="14.5" spans="1:16">
      <c r="A1303" s="104">
        <v>202206</v>
      </c>
      <c r="B1303" s="139" t="s">
        <v>262</v>
      </c>
      <c r="C1303" s="105" t="s">
        <v>625</v>
      </c>
      <c r="D1303" s="105" t="s">
        <v>587</v>
      </c>
      <c r="E1303" s="105" t="s">
        <v>988</v>
      </c>
      <c r="F1303" s="105" t="s">
        <v>1177</v>
      </c>
      <c r="G1303" s="106" t="s">
        <v>987</v>
      </c>
      <c r="H1303" s="105">
        <v>0</v>
      </c>
      <c r="I1303" s="105" t="s">
        <v>591</v>
      </c>
      <c r="J1303" s="116">
        <v>3181</v>
      </c>
      <c r="K1303" s="116">
        <v>7220</v>
      </c>
      <c r="L1303" s="116">
        <v>316.64</v>
      </c>
      <c r="M1303" s="116">
        <v>84.39</v>
      </c>
      <c r="N1303" s="116">
        <v>3.8</v>
      </c>
      <c r="O1303" s="116">
        <v>0</v>
      </c>
      <c r="P1303" s="117">
        <f t="shared" si="44"/>
        <v>1.9</v>
      </c>
    </row>
    <row r="1304" ht="14.5" spans="1:16">
      <c r="A1304" s="104">
        <v>202206</v>
      </c>
      <c r="B1304" s="140" t="s">
        <v>990</v>
      </c>
      <c r="C1304" s="105" t="s">
        <v>619</v>
      </c>
      <c r="D1304" s="105" t="s">
        <v>587</v>
      </c>
      <c r="E1304" s="105" t="s">
        <v>991</v>
      </c>
      <c r="F1304" s="105" t="s">
        <v>992</v>
      </c>
      <c r="G1304" s="106" t="s">
        <v>775</v>
      </c>
      <c r="H1304" s="105">
        <v>0</v>
      </c>
      <c r="I1304" s="105" t="s">
        <v>591</v>
      </c>
      <c r="J1304" s="116">
        <v>1900</v>
      </c>
      <c r="K1304" s="116">
        <v>6059.48</v>
      </c>
      <c r="L1304" s="116">
        <v>316.64</v>
      </c>
      <c r="M1304" s="116">
        <v>84.39</v>
      </c>
      <c r="N1304" s="116">
        <v>3.8</v>
      </c>
      <c r="O1304" s="116">
        <v>0</v>
      </c>
      <c r="P1304" s="117">
        <f t="shared" si="44"/>
        <v>1.9</v>
      </c>
    </row>
    <row r="1305" ht="14.5" spans="1:16">
      <c r="A1305" s="104">
        <v>202206</v>
      </c>
      <c r="B1305" s="140" t="s">
        <v>312</v>
      </c>
      <c r="C1305" s="105" t="s">
        <v>580</v>
      </c>
      <c r="D1305" s="105" t="s">
        <v>587</v>
      </c>
      <c r="E1305" s="105" t="s">
        <v>993</v>
      </c>
      <c r="F1305" s="105" t="s">
        <v>994</v>
      </c>
      <c r="G1305" s="106" t="s">
        <v>995</v>
      </c>
      <c r="H1305" s="105">
        <v>0</v>
      </c>
      <c r="I1305" s="105" t="s">
        <v>591</v>
      </c>
      <c r="J1305" s="116">
        <v>2311</v>
      </c>
      <c r="K1305" s="116">
        <v>6201.7</v>
      </c>
      <c r="L1305" s="116">
        <v>316.64</v>
      </c>
      <c r="M1305" s="116">
        <v>84.39</v>
      </c>
      <c r="N1305" s="116">
        <v>3.8</v>
      </c>
      <c r="O1305" s="116">
        <v>0</v>
      </c>
      <c r="P1305" s="117">
        <f t="shared" si="44"/>
        <v>1.9</v>
      </c>
    </row>
    <row r="1306" ht="14.5" spans="1:16">
      <c r="A1306" s="104">
        <v>202206</v>
      </c>
      <c r="B1306" s="140" t="s">
        <v>270</v>
      </c>
      <c r="C1306" s="105" t="s">
        <v>661</v>
      </c>
      <c r="D1306" s="105" t="s">
        <v>587</v>
      </c>
      <c r="E1306" s="105" t="s">
        <v>996</v>
      </c>
      <c r="F1306" s="105" t="s">
        <v>997</v>
      </c>
      <c r="G1306" s="106" t="s">
        <v>995</v>
      </c>
      <c r="H1306" s="105">
        <v>0</v>
      </c>
      <c r="I1306" s="105" t="s">
        <v>591</v>
      </c>
      <c r="J1306" s="116">
        <v>2642</v>
      </c>
      <c r="K1306" s="116">
        <v>7156</v>
      </c>
      <c r="L1306" s="116">
        <v>316.64</v>
      </c>
      <c r="M1306" s="116">
        <v>84.39</v>
      </c>
      <c r="N1306" s="116">
        <v>3.8</v>
      </c>
      <c r="O1306" s="116">
        <v>0</v>
      </c>
      <c r="P1306" s="117">
        <f t="shared" si="44"/>
        <v>1.9</v>
      </c>
    </row>
    <row r="1307" ht="14.5" spans="1:16">
      <c r="A1307" s="104">
        <v>202206</v>
      </c>
      <c r="B1307" s="140" t="s">
        <v>236</v>
      </c>
      <c r="C1307" s="105" t="s">
        <v>575</v>
      </c>
      <c r="D1307" s="105" t="s">
        <v>587</v>
      </c>
      <c r="E1307" s="105" t="s">
        <v>1001</v>
      </c>
      <c r="F1307" s="105" t="s">
        <v>1002</v>
      </c>
      <c r="G1307" s="106" t="s">
        <v>1003</v>
      </c>
      <c r="H1307" s="105">
        <v>0</v>
      </c>
      <c r="I1307" s="105" t="s">
        <v>591</v>
      </c>
      <c r="J1307" s="116">
        <v>3850</v>
      </c>
      <c r="K1307" s="116">
        <v>11385</v>
      </c>
      <c r="L1307" s="116">
        <v>316.64</v>
      </c>
      <c r="M1307" s="116">
        <v>84.39</v>
      </c>
      <c r="N1307" s="116">
        <v>3.8</v>
      </c>
      <c r="O1307" s="116">
        <v>0</v>
      </c>
      <c r="P1307" s="117">
        <f t="shared" si="44"/>
        <v>1.9</v>
      </c>
    </row>
    <row r="1308" ht="14.5" spans="1:16">
      <c r="A1308" s="104">
        <v>202206</v>
      </c>
      <c r="B1308" s="140" t="s">
        <v>296</v>
      </c>
      <c r="C1308" s="105" t="s">
        <v>619</v>
      </c>
      <c r="D1308" s="105" t="s">
        <v>587</v>
      </c>
      <c r="E1308" s="105" t="s">
        <v>1004</v>
      </c>
      <c r="F1308" s="105" t="s">
        <v>1005</v>
      </c>
      <c r="G1308" s="106" t="s">
        <v>1006</v>
      </c>
      <c r="H1308" s="105">
        <v>0</v>
      </c>
      <c r="I1308" s="105" t="s">
        <v>591</v>
      </c>
      <c r="J1308" s="116">
        <v>1900</v>
      </c>
      <c r="K1308" s="116">
        <v>5616.38</v>
      </c>
      <c r="L1308" s="116">
        <v>316.64</v>
      </c>
      <c r="M1308" s="116">
        <v>84.39</v>
      </c>
      <c r="N1308" s="116">
        <v>3.8</v>
      </c>
      <c r="O1308" s="116">
        <v>0</v>
      </c>
      <c r="P1308" s="117">
        <f t="shared" si="44"/>
        <v>1.9</v>
      </c>
    </row>
    <row r="1309" ht="14.5" spans="1:16">
      <c r="A1309" s="104">
        <v>202206</v>
      </c>
      <c r="B1309" s="140" t="s">
        <v>1155</v>
      </c>
      <c r="C1309" s="105" t="s">
        <v>619</v>
      </c>
      <c r="D1309" s="105" t="s">
        <v>587</v>
      </c>
      <c r="E1309" s="105" t="s">
        <v>1156</v>
      </c>
      <c r="F1309" s="105" t="s">
        <v>886</v>
      </c>
      <c r="G1309" s="106" t="s">
        <v>1157</v>
      </c>
      <c r="H1309" s="105" t="s">
        <v>623</v>
      </c>
      <c r="I1309" s="105" t="s">
        <v>591</v>
      </c>
      <c r="J1309" s="116">
        <v>1900</v>
      </c>
      <c r="K1309" s="116">
        <v>3605.5</v>
      </c>
      <c r="L1309" s="116">
        <v>316.64</v>
      </c>
      <c r="M1309" s="116">
        <v>84.39</v>
      </c>
      <c r="N1309" s="116">
        <v>3.8</v>
      </c>
      <c r="O1309" s="116">
        <v>0</v>
      </c>
      <c r="P1309" s="117">
        <f t="shared" si="44"/>
        <v>1.9</v>
      </c>
    </row>
    <row r="1310" ht="14.5" spans="1:16">
      <c r="A1310" s="104">
        <v>202206</v>
      </c>
      <c r="B1310" s="140" t="s">
        <v>366</v>
      </c>
      <c r="C1310" s="105" t="s">
        <v>575</v>
      </c>
      <c r="D1310" s="105" t="s">
        <v>587</v>
      </c>
      <c r="E1310" s="105" t="s">
        <v>1161</v>
      </c>
      <c r="F1310" s="105" t="s">
        <v>710</v>
      </c>
      <c r="G1310" s="106" t="s">
        <v>1162</v>
      </c>
      <c r="H1310" s="105">
        <v>0</v>
      </c>
      <c r="I1310" s="105" t="s">
        <v>591</v>
      </c>
      <c r="J1310" s="116">
        <v>3850</v>
      </c>
      <c r="K1310" s="116">
        <v>7961</v>
      </c>
      <c r="L1310" s="116">
        <v>478</v>
      </c>
      <c r="M1310" s="116">
        <v>119.5</v>
      </c>
      <c r="N1310" s="116">
        <v>29.88</v>
      </c>
      <c r="O1310" s="116">
        <v>0</v>
      </c>
      <c r="P1310" s="117">
        <f t="shared" si="44"/>
        <v>1.9</v>
      </c>
    </row>
    <row r="1311" ht="14.5" spans="1:16">
      <c r="A1311" s="104">
        <v>202206</v>
      </c>
      <c r="B1311" s="131" t="s">
        <v>239</v>
      </c>
      <c r="C1311" s="105" t="s">
        <v>619</v>
      </c>
      <c r="D1311" s="105" t="s">
        <v>587</v>
      </c>
      <c r="E1311" s="105" t="s">
        <v>1015</v>
      </c>
      <c r="F1311" s="105" t="s">
        <v>1164</v>
      </c>
      <c r="G1311" s="106" t="s">
        <v>1017</v>
      </c>
      <c r="H1311" s="105">
        <v>0</v>
      </c>
      <c r="I1311" s="105" t="s">
        <v>591</v>
      </c>
      <c r="J1311" s="116">
        <v>2860</v>
      </c>
      <c r="K1311" s="116">
        <v>7681.5</v>
      </c>
      <c r="L1311" s="116">
        <v>316.64</v>
      </c>
      <c r="M1311" s="116">
        <v>84.39</v>
      </c>
      <c r="N1311" s="116">
        <v>3.8</v>
      </c>
      <c r="O1311" s="116">
        <v>300</v>
      </c>
      <c r="P1311" s="117">
        <f t="shared" si="44"/>
        <v>1.9</v>
      </c>
    </row>
    <row r="1312" ht="14.5" spans="1:16">
      <c r="A1312" s="104">
        <v>202206</v>
      </c>
      <c r="B1312" s="131" t="s">
        <v>386</v>
      </c>
      <c r="C1312" s="105" t="s">
        <v>575</v>
      </c>
      <c r="D1312" s="105" t="s">
        <v>1178</v>
      </c>
      <c r="E1312" s="105" t="s">
        <v>1168</v>
      </c>
      <c r="F1312" s="105" t="s">
        <v>578</v>
      </c>
      <c r="G1312" s="106" t="s">
        <v>1169</v>
      </c>
      <c r="H1312" s="105">
        <v>0</v>
      </c>
      <c r="I1312" s="105">
        <v>0</v>
      </c>
      <c r="J1312" s="116">
        <v>5500</v>
      </c>
      <c r="K1312" s="116">
        <v>15750</v>
      </c>
      <c r="L1312" s="116">
        <v>316.64</v>
      </c>
      <c r="M1312" s="116">
        <v>84.39</v>
      </c>
      <c r="N1312" s="116">
        <v>3.8</v>
      </c>
      <c r="O1312" s="116">
        <v>0</v>
      </c>
      <c r="P1312" s="117">
        <f t="shared" si="44"/>
        <v>1.9</v>
      </c>
    </row>
    <row r="1313" ht="14.5" spans="1:16">
      <c r="A1313" s="104">
        <v>202206</v>
      </c>
      <c r="B1313" s="131" t="s">
        <v>407</v>
      </c>
      <c r="C1313" s="105" t="s">
        <v>841</v>
      </c>
      <c r="D1313" s="105" t="s">
        <v>587</v>
      </c>
      <c r="E1313" s="105" t="s">
        <v>1171</v>
      </c>
      <c r="F1313" s="105" t="s">
        <v>1172</v>
      </c>
      <c r="G1313" s="106" t="s">
        <v>1173</v>
      </c>
      <c r="H1313" s="105">
        <v>0</v>
      </c>
      <c r="I1313" s="105">
        <v>0</v>
      </c>
      <c r="J1313" s="116">
        <v>3214</v>
      </c>
      <c r="K1313" s="116">
        <v>7642.46</v>
      </c>
      <c r="L1313" s="116">
        <v>316.64</v>
      </c>
      <c r="M1313" s="116">
        <v>84.39</v>
      </c>
      <c r="N1313" s="116">
        <v>3.8</v>
      </c>
      <c r="O1313" s="116">
        <v>700</v>
      </c>
      <c r="P1313" s="117">
        <f t="shared" si="44"/>
        <v>1.9</v>
      </c>
    </row>
    <row r="1314" ht="14.5" spans="1:16">
      <c r="A1314" s="104">
        <v>202206</v>
      </c>
      <c r="B1314" s="131" t="s">
        <v>377</v>
      </c>
      <c r="C1314" s="105" t="s">
        <v>580</v>
      </c>
      <c r="D1314" s="105" t="s">
        <v>587</v>
      </c>
      <c r="E1314" s="105" t="s">
        <v>1171</v>
      </c>
      <c r="F1314" s="105" t="s">
        <v>1179</v>
      </c>
      <c r="G1314" s="106" t="s">
        <v>1180</v>
      </c>
      <c r="H1314" s="105">
        <v>0</v>
      </c>
      <c r="I1314" s="105">
        <v>0</v>
      </c>
      <c r="J1314" s="116">
        <v>2218</v>
      </c>
      <c r="K1314" s="116">
        <v>4873.72</v>
      </c>
      <c r="L1314" s="116">
        <v>316.64</v>
      </c>
      <c r="M1314" s="116">
        <v>84.39</v>
      </c>
      <c r="N1314" s="116">
        <v>3.8</v>
      </c>
      <c r="O1314" s="116">
        <v>0</v>
      </c>
      <c r="P1314" s="117">
        <f t="shared" si="44"/>
        <v>1.9</v>
      </c>
    </row>
    <row r="1315" ht="14.5" spans="1:16">
      <c r="A1315" s="104">
        <v>202206</v>
      </c>
      <c r="B1315" s="131" t="s">
        <v>1182</v>
      </c>
      <c r="C1315" s="105" t="s">
        <v>619</v>
      </c>
      <c r="D1315" s="105" t="s">
        <v>587</v>
      </c>
      <c r="E1315" s="105" t="s">
        <v>1171</v>
      </c>
      <c r="F1315" s="105" t="s">
        <v>1183</v>
      </c>
      <c r="G1315" s="106" t="s">
        <v>1184</v>
      </c>
      <c r="H1315" s="105">
        <v>0</v>
      </c>
      <c r="I1315" s="105">
        <v>0</v>
      </c>
      <c r="J1315" s="116">
        <v>5200</v>
      </c>
      <c r="K1315" s="116">
        <v>13311</v>
      </c>
      <c r="L1315" s="116">
        <v>316.64</v>
      </c>
      <c r="M1315" s="116">
        <v>84.39</v>
      </c>
      <c r="N1315" s="116">
        <v>3.8</v>
      </c>
      <c r="O1315" s="116">
        <v>0</v>
      </c>
      <c r="P1315" s="117">
        <f t="shared" si="44"/>
        <v>1.9</v>
      </c>
    </row>
    <row r="1316" ht="14.5" spans="1:16">
      <c r="A1316" s="104">
        <v>202206</v>
      </c>
      <c r="B1316" s="131" t="s">
        <v>1191</v>
      </c>
      <c r="C1316" s="105" t="s">
        <v>580</v>
      </c>
      <c r="D1316" s="105" t="s">
        <v>764</v>
      </c>
      <c r="E1316" s="105" t="s">
        <v>1192</v>
      </c>
      <c r="F1316" s="105" t="s">
        <v>1193</v>
      </c>
      <c r="G1316" s="106" t="s">
        <v>1194</v>
      </c>
      <c r="H1316" s="105">
        <v>0</v>
      </c>
      <c r="I1316" s="105">
        <v>0</v>
      </c>
      <c r="J1316" s="116">
        <v>0</v>
      </c>
      <c r="K1316" s="116">
        <v>7608</v>
      </c>
      <c r="L1316" s="116">
        <v>0</v>
      </c>
      <c r="M1316" s="116">
        <v>0</v>
      </c>
      <c r="N1316" s="116">
        <v>0</v>
      </c>
      <c r="O1316" s="116">
        <v>0</v>
      </c>
      <c r="P1316" s="117">
        <v>0</v>
      </c>
    </row>
    <row r="1317" ht="14.5" spans="1:16">
      <c r="A1317" s="104">
        <v>202206</v>
      </c>
      <c r="B1317" s="131" t="s">
        <v>267</v>
      </c>
      <c r="C1317" s="105" t="s">
        <v>575</v>
      </c>
      <c r="D1317" s="105" t="s">
        <v>587</v>
      </c>
      <c r="E1317" s="105" t="s">
        <v>1195</v>
      </c>
      <c r="F1317" s="105" t="s">
        <v>710</v>
      </c>
      <c r="G1317" s="106" t="s">
        <v>1196</v>
      </c>
      <c r="H1317" s="105">
        <v>0</v>
      </c>
      <c r="I1317" s="105" t="s">
        <v>1197</v>
      </c>
      <c r="J1317" s="116">
        <v>3850</v>
      </c>
      <c r="K1317" s="116">
        <v>6851.43</v>
      </c>
      <c r="L1317" s="116">
        <v>316.64</v>
      </c>
      <c r="M1317" s="116">
        <v>84.39</v>
      </c>
      <c r="N1317" s="116">
        <v>3.8</v>
      </c>
      <c r="O1317" s="116">
        <v>0</v>
      </c>
      <c r="P1317" s="117">
        <f t="shared" ref="P1317:P1348" si="45">1900*0.1%</f>
        <v>1.9</v>
      </c>
    </row>
    <row r="1318" ht="14.5" spans="1:16">
      <c r="A1318" s="104">
        <v>202206</v>
      </c>
      <c r="B1318" s="131" t="s">
        <v>293</v>
      </c>
      <c r="C1318" s="105" t="s">
        <v>575</v>
      </c>
      <c r="D1318" s="105" t="s">
        <v>587</v>
      </c>
      <c r="E1318" s="105" t="s">
        <v>1198</v>
      </c>
      <c r="F1318" s="105" t="s">
        <v>710</v>
      </c>
      <c r="G1318" s="106" t="s">
        <v>1196</v>
      </c>
      <c r="H1318" s="105">
        <v>0</v>
      </c>
      <c r="I1318" s="105" t="s">
        <v>1197</v>
      </c>
      <c r="J1318" s="116">
        <v>3850</v>
      </c>
      <c r="K1318" s="116">
        <v>7740.21</v>
      </c>
      <c r="L1318" s="116">
        <v>316.64</v>
      </c>
      <c r="M1318" s="116">
        <v>84.39</v>
      </c>
      <c r="N1318" s="116">
        <v>3.8</v>
      </c>
      <c r="O1318" s="116">
        <v>0</v>
      </c>
      <c r="P1318" s="117">
        <f t="shared" si="45"/>
        <v>1.9</v>
      </c>
    </row>
    <row r="1319" ht="14.5" spans="1:16">
      <c r="A1319" s="104">
        <v>202206</v>
      </c>
      <c r="B1319" s="144" t="s">
        <v>226</v>
      </c>
      <c r="C1319" s="105" t="s">
        <v>619</v>
      </c>
      <c r="D1319" s="105" t="s">
        <v>587</v>
      </c>
      <c r="E1319" s="105" t="s">
        <v>1007</v>
      </c>
      <c r="F1319" s="105" t="s">
        <v>875</v>
      </c>
      <c r="G1319" s="106" t="s">
        <v>1008</v>
      </c>
      <c r="H1319" s="105" t="s">
        <v>1009</v>
      </c>
      <c r="I1319" s="105" t="s">
        <v>591</v>
      </c>
      <c r="J1319" s="116">
        <v>2363</v>
      </c>
      <c r="K1319" s="116">
        <v>6269.54</v>
      </c>
      <c r="L1319" s="116">
        <v>316.64</v>
      </c>
      <c r="M1319" s="116">
        <v>84.39</v>
      </c>
      <c r="N1319" s="116">
        <v>3.8</v>
      </c>
      <c r="O1319" s="116">
        <v>0</v>
      </c>
      <c r="P1319" s="117">
        <f t="shared" si="45"/>
        <v>1.9</v>
      </c>
    </row>
    <row r="1320" ht="14.5" spans="1:16">
      <c r="A1320" s="104">
        <v>202206</v>
      </c>
      <c r="B1320" s="145" t="s">
        <v>242</v>
      </c>
      <c r="C1320" s="105" t="s">
        <v>619</v>
      </c>
      <c r="D1320" s="105" t="s">
        <v>587</v>
      </c>
      <c r="E1320" s="105" t="s">
        <v>1010</v>
      </c>
      <c r="F1320" s="105" t="s">
        <v>875</v>
      </c>
      <c r="G1320" s="106" t="s">
        <v>1011</v>
      </c>
      <c r="H1320" s="105" t="s">
        <v>1009</v>
      </c>
      <c r="I1320" s="105" t="s">
        <v>591</v>
      </c>
      <c r="J1320" s="116">
        <v>2363</v>
      </c>
      <c r="K1320" s="116">
        <v>6709.27</v>
      </c>
      <c r="L1320" s="116">
        <v>316.64</v>
      </c>
      <c r="M1320" s="116">
        <v>84.39</v>
      </c>
      <c r="N1320" s="116">
        <v>3.8</v>
      </c>
      <c r="O1320" s="116">
        <v>0</v>
      </c>
      <c r="P1320" s="117">
        <f t="shared" si="45"/>
        <v>1.9</v>
      </c>
    </row>
    <row r="1321" ht="14.5" spans="1:16">
      <c r="A1321" s="104">
        <v>202206</v>
      </c>
      <c r="B1321" s="146" t="s">
        <v>281</v>
      </c>
      <c r="C1321" s="105" t="s">
        <v>619</v>
      </c>
      <c r="D1321" s="105" t="s">
        <v>587</v>
      </c>
      <c r="E1321" s="105" t="s">
        <v>1012</v>
      </c>
      <c r="F1321" s="105" t="s">
        <v>875</v>
      </c>
      <c r="G1321" s="106" t="s">
        <v>756</v>
      </c>
      <c r="H1321" s="105" t="s">
        <v>1009</v>
      </c>
      <c r="I1321" s="105">
        <v>0</v>
      </c>
      <c r="J1321" s="116">
        <v>2363</v>
      </c>
      <c r="K1321" s="116">
        <v>6054.35</v>
      </c>
      <c r="L1321" s="116">
        <v>316.64</v>
      </c>
      <c r="M1321" s="116">
        <v>84.39</v>
      </c>
      <c r="N1321" s="116">
        <v>3.8</v>
      </c>
      <c r="O1321" s="116">
        <v>0</v>
      </c>
      <c r="P1321" s="117">
        <f t="shared" si="45"/>
        <v>1.9</v>
      </c>
    </row>
    <row r="1322" ht="14.5" spans="1:16">
      <c r="A1322" s="104">
        <v>202206</v>
      </c>
      <c r="B1322" s="147" t="s">
        <v>294</v>
      </c>
      <c r="C1322" s="105" t="s">
        <v>619</v>
      </c>
      <c r="D1322" s="105" t="s">
        <v>587</v>
      </c>
      <c r="E1322" s="105" t="s">
        <v>1013</v>
      </c>
      <c r="F1322" s="105" t="s">
        <v>875</v>
      </c>
      <c r="G1322" s="106" t="s">
        <v>1014</v>
      </c>
      <c r="H1322" s="105" t="s">
        <v>1009</v>
      </c>
      <c r="I1322" s="105">
        <v>0</v>
      </c>
      <c r="J1322" s="116">
        <v>2363</v>
      </c>
      <c r="K1322" s="116">
        <v>6729.64</v>
      </c>
      <c r="L1322" s="116">
        <v>316.64</v>
      </c>
      <c r="M1322" s="116">
        <v>84.39</v>
      </c>
      <c r="N1322" s="116">
        <v>3.8</v>
      </c>
      <c r="O1322" s="116">
        <v>0</v>
      </c>
      <c r="P1322" s="117">
        <f t="shared" si="45"/>
        <v>1.9</v>
      </c>
    </row>
    <row r="1323" ht="14.5" spans="1:16">
      <c r="A1323" s="104">
        <v>202206</v>
      </c>
      <c r="B1323" s="98" t="s">
        <v>217</v>
      </c>
      <c r="C1323" s="105" t="s">
        <v>619</v>
      </c>
      <c r="D1323" s="105" t="s">
        <v>587</v>
      </c>
      <c r="E1323" s="105" t="s">
        <v>1019</v>
      </c>
      <c r="F1323" s="105" t="s">
        <v>1020</v>
      </c>
      <c r="G1323" s="106" t="s">
        <v>1021</v>
      </c>
      <c r="H1323" s="105" t="s">
        <v>1018</v>
      </c>
      <c r="I1323" s="105">
        <v>0</v>
      </c>
      <c r="J1323" s="116">
        <v>1900</v>
      </c>
      <c r="K1323" s="116">
        <v>4212.55</v>
      </c>
      <c r="L1323" s="116">
        <v>316.64</v>
      </c>
      <c r="M1323" s="116">
        <v>84.39</v>
      </c>
      <c r="N1323" s="116">
        <v>3.8</v>
      </c>
      <c r="O1323" s="116">
        <v>0</v>
      </c>
      <c r="P1323" s="117">
        <f t="shared" si="45"/>
        <v>1.9</v>
      </c>
    </row>
    <row r="1324" ht="14.5" spans="1:16">
      <c r="A1324" s="104">
        <v>202206</v>
      </c>
      <c r="B1324" s="98" t="s">
        <v>271</v>
      </c>
      <c r="C1324" s="105" t="s">
        <v>619</v>
      </c>
      <c r="D1324" s="105" t="s">
        <v>587</v>
      </c>
      <c r="E1324" s="105" t="s">
        <v>1022</v>
      </c>
      <c r="F1324" s="105" t="s">
        <v>1023</v>
      </c>
      <c r="G1324" s="106" t="s">
        <v>1024</v>
      </c>
      <c r="H1324" s="105" t="s">
        <v>1018</v>
      </c>
      <c r="I1324" s="105" t="s">
        <v>591</v>
      </c>
      <c r="J1324" s="116">
        <v>1900</v>
      </c>
      <c r="K1324" s="116">
        <v>7349.77</v>
      </c>
      <c r="L1324" s="116">
        <v>316.64</v>
      </c>
      <c r="M1324" s="116">
        <v>84.39</v>
      </c>
      <c r="N1324" s="116">
        <v>3.8</v>
      </c>
      <c r="O1324" s="116">
        <v>0</v>
      </c>
      <c r="P1324" s="117">
        <f t="shared" si="45"/>
        <v>1.9</v>
      </c>
    </row>
    <row r="1325" ht="14.5" spans="1:16">
      <c r="A1325" s="104">
        <v>202206</v>
      </c>
      <c r="B1325" s="98" t="s">
        <v>1025</v>
      </c>
      <c r="C1325" s="105" t="s">
        <v>619</v>
      </c>
      <c r="D1325" s="105" t="s">
        <v>587</v>
      </c>
      <c r="E1325" s="105" t="s">
        <v>1026</v>
      </c>
      <c r="F1325" s="105" t="s">
        <v>1027</v>
      </c>
      <c r="G1325" s="106" t="s">
        <v>1028</v>
      </c>
      <c r="H1325" s="105" t="s">
        <v>1018</v>
      </c>
      <c r="I1325" s="105" t="s">
        <v>591</v>
      </c>
      <c r="J1325" s="116">
        <v>1900</v>
      </c>
      <c r="K1325" s="116">
        <v>7267.36</v>
      </c>
      <c r="L1325" s="116">
        <v>316.64</v>
      </c>
      <c r="M1325" s="116">
        <v>84.39</v>
      </c>
      <c r="N1325" s="116">
        <v>3.8</v>
      </c>
      <c r="O1325" s="116">
        <v>0</v>
      </c>
      <c r="P1325" s="117">
        <f t="shared" si="45"/>
        <v>1.9</v>
      </c>
    </row>
    <row r="1326" ht="14.5" spans="1:16">
      <c r="A1326" s="104">
        <v>202206</v>
      </c>
      <c r="B1326" s="98" t="s">
        <v>316</v>
      </c>
      <c r="C1326" s="105" t="s">
        <v>619</v>
      </c>
      <c r="D1326" s="105" t="s">
        <v>587</v>
      </c>
      <c r="E1326" s="105" t="s">
        <v>1029</v>
      </c>
      <c r="F1326" s="105" t="s">
        <v>1030</v>
      </c>
      <c r="G1326" s="106" t="s">
        <v>1031</v>
      </c>
      <c r="H1326" s="105" t="s">
        <v>1018</v>
      </c>
      <c r="I1326" s="105" t="s">
        <v>591</v>
      </c>
      <c r="J1326" s="116">
        <v>1900</v>
      </c>
      <c r="K1326" s="116">
        <v>10481.13</v>
      </c>
      <c r="L1326" s="116">
        <v>316.64</v>
      </c>
      <c r="M1326" s="116">
        <v>84.39</v>
      </c>
      <c r="N1326" s="116">
        <v>3.8</v>
      </c>
      <c r="O1326" s="116">
        <v>0</v>
      </c>
      <c r="P1326" s="117">
        <f t="shared" si="45"/>
        <v>1.9</v>
      </c>
    </row>
    <row r="1327" ht="14.5" spans="1:16">
      <c r="A1327" s="104">
        <v>202206</v>
      </c>
      <c r="B1327" s="98" t="s">
        <v>251</v>
      </c>
      <c r="C1327" s="105" t="s">
        <v>619</v>
      </c>
      <c r="D1327" s="105" t="s">
        <v>587</v>
      </c>
      <c r="E1327" s="105" t="s">
        <v>1032</v>
      </c>
      <c r="F1327" s="105" t="s">
        <v>1023</v>
      </c>
      <c r="G1327" s="106" t="s">
        <v>1033</v>
      </c>
      <c r="H1327" s="105" t="s">
        <v>1018</v>
      </c>
      <c r="I1327" s="105" t="s">
        <v>591</v>
      </c>
      <c r="J1327" s="116">
        <v>1900</v>
      </c>
      <c r="K1327" s="116">
        <v>7160.86</v>
      </c>
      <c r="L1327" s="116">
        <v>316.64</v>
      </c>
      <c r="M1327" s="116">
        <v>84.39</v>
      </c>
      <c r="N1327" s="116">
        <v>3.8</v>
      </c>
      <c r="O1327" s="116">
        <v>0</v>
      </c>
      <c r="P1327" s="117">
        <f t="shared" si="45"/>
        <v>1.9</v>
      </c>
    </row>
    <row r="1328" ht="14.5" spans="1:16">
      <c r="A1328" s="104">
        <v>202206</v>
      </c>
      <c r="B1328" s="98" t="s">
        <v>414</v>
      </c>
      <c r="C1328" s="105" t="s">
        <v>619</v>
      </c>
      <c r="D1328" s="105" t="s">
        <v>587</v>
      </c>
      <c r="E1328" s="105" t="s">
        <v>1034</v>
      </c>
      <c r="F1328" s="105" t="s">
        <v>1027</v>
      </c>
      <c r="G1328" s="106" t="s">
        <v>1035</v>
      </c>
      <c r="H1328" s="105" t="s">
        <v>1018</v>
      </c>
      <c r="I1328" s="105" t="s">
        <v>591</v>
      </c>
      <c r="J1328" s="116">
        <v>1900</v>
      </c>
      <c r="K1328" s="116">
        <v>7501.62</v>
      </c>
      <c r="L1328" s="116">
        <v>316.64</v>
      </c>
      <c r="M1328" s="116">
        <v>84.39</v>
      </c>
      <c r="N1328" s="116">
        <v>3.8</v>
      </c>
      <c r="O1328" s="116">
        <v>0</v>
      </c>
      <c r="P1328" s="117">
        <f t="shared" si="45"/>
        <v>1.9</v>
      </c>
    </row>
    <row r="1329" ht="14.5" spans="1:16">
      <c r="A1329" s="104">
        <v>202206</v>
      </c>
      <c r="B1329" s="131" t="s">
        <v>302</v>
      </c>
      <c r="C1329" s="105" t="s">
        <v>619</v>
      </c>
      <c r="D1329" s="105" t="s">
        <v>587</v>
      </c>
      <c r="E1329" s="105" t="s">
        <v>1036</v>
      </c>
      <c r="F1329" s="105" t="s">
        <v>1027</v>
      </c>
      <c r="G1329" s="106" t="s">
        <v>1037</v>
      </c>
      <c r="H1329" s="105" t="s">
        <v>1018</v>
      </c>
      <c r="I1329" s="105">
        <v>0</v>
      </c>
      <c r="J1329" s="116">
        <v>1900</v>
      </c>
      <c r="K1329" s="116">
        <v>7449.04</v>
      </c>
      <c r="L1329" s="116">
        <v>316.64</v>
      </c>
      <c r="M1329" s="116">
        <v>84.39</v>
      </c>
      <c r="N1329" s="116">
        <v>3.8</v>
      </c>
      <c r="O1329" s="116">
        <v>0</v>
      </c>
      <c r="P1329" s="117">
        <f t="shared" si="45"/>
        <v>1.9</v>
      </c>
    </row>
    <row r="1330" ht="14.5" spans="1:16">
      <c r="A1330" s="104">
        <v>202206</v>
      </c>
      <c r="B1330" s="131" t="s">
        <v>207</v>
      </c>
      <c r="C1330" s="105" t="s">
        <v>619</v>
      </c>
      <c r="D1330" s="105" t="s">
        <v>587</v>
      </c>
      <c r="E1330" s="105" t="s">
        <v>1038</v>
      </c>
      <c r="F1330" s="105" t="s">
        <v>1039</v>
      </c>
      <c r="G1330" s="106" t="s">
        <v>1040</v>
      </c>
      <c r="H1330" s="105" t="s">
        <v>1018</v>
      </c>
      <c r="I1330" s="105" t="s">
        <v>591</v>
      </c>
      <c r="J1330" s="116">
        <v>1900</v>
      </c>
      <c r="K1330" s="116">
        <v>5951.28</v>
      </c>
      <c r="L1330" s="116">
        <v>316.64</v>
      </c>
      <c r="M1330" s="116">
        <v>84.39</v>
      </c>
      <c r="N1330" s="116">
        <v>3.8</v>
      </c>
      <c r="O1330" s="116">
        <v>0</v>
      </c>
      <c r="P1330" s="117">
        <f t="shared" si="45"/>
        <v>1.9</v>
      </c>
    </row>
    <row r="1331" ht="14.5" spans="1:16">
      <c r="A1331" s="104">
        <v>202206</v>
      </c>
      <c r="B1331" s="98" t="s">
        <v>275</v>
      </c>
      <c r="C1331" s="105" t="s">
        <v>619</v>
      </c>
      <c r="D1331" s="105" t="s">
        <v>587</v>
      </c>
      <c r="E1331" s="105" t="s">
        <v>1041</v>
      </c>
      <c r="F1331" s="105" t="s">
        <v>1027</v>
      </c>
      <c r="G1331" s="106" t="s">
        <v>1011</v>
      </c>
      <c r="H1331" s="105" t="s">
        <v>1018</v>
      </c>
      <c r="I1331" s="105">
        <v>0</v>
      </c>
      <c r="J1331" s="116">
        <v>1900</v>
      </c>
      <c r="K1331" s="116">
        <v>7920.6</v>
      </c>
      <c r="L1331" s="116">
        <v>316.64</v>
      </c>
      <c r="M1331" s="116">
        <v>84.39</v>
      </c>
      <c r="N1331" s="116">
        <v>3.8</v>
      </c>
      <c r="O1331" s="116">
        <v>0</v>
      </c>
      <c r="P1331" s="117">
        <f t="shared" si="45"/>
        <v>1.9</v>
      </c>
    </row>
    <row r="1332" ht="14.5" spans="1:16">
      <c r="A1332" s="104">
        <v>202206</v>
      </c>
      <c r="B1332" s="131" t="s">
        <v>372</v>
      </c>
      <c r="C1332" s="105" t="s">
        <v>619</v>
      </c>
      <c r="D1332" s="105" t="s">
        <v>587</v>
      </c>
      <c r="E1332" s="105" t="s">
        <v>1042</v>
      </c>
      <c r="F1332" s="105" t="s">
        <v>1030</v>
      </c>
      <c r="G1332" s="106" t="s">
        <v>1043</v>
      </c>
      <c r="H1332" s="105" t="s">
        <v>1018</v>
      </c>
      <c r="I1332" s="105" t="s">
        <v>591</v>
      </c>
      <c r="J1332" s="116">
        <v>1900</v>
      </c>
      <c r="K1332" s="116">
        <v>9599.34</v>
      </c>
      <c r="L1332" s="116">
        <v>316.64</v>
      </c>
      <c r="M1332" s="116">
        <v>84.39</v>
      </c>
      <c r="N1332" s="116">
        <v>3.8</v>
      </c>
      <c r="O1332" s="116">
        <v>0</v>
      </c>
      <c r="P1332" s="117">
        <f t="shared" si="45"/>
        <v>1.9</v>
      </c>
    </row>
    <row r="1333" ht="14.5" spans="1:16">
      <c r="A1333" s="104">
        <v>202206</v>
      </c>
      <c r="B1333" s="98" t="s">
        <v>211</v>
      </c>
      <c r="C1333" s="105" t="s">
        <v>619</v>
      </c>
      <c r="D1333" s="105" t="s">
        <v>587</v>
      </c>
      <c r="E1333" s="105" t="s">
        <v>1044</v>
      </c>
      <c r="F1333" s="105" t="s">
        <v>1039</v>
      </c>
      <c r="G1333" s="106" t="s">
        <v>1045</v>
      </c>
      <c r="H1333" s="105" t="s">
        <v>1018</v>
      </c>
      <c r="I1333" s="105" t="s">
        <v>591</v>
      </c>
      <c r="J1333" s="116">
        <v>1900</v>
      </c>
      <c r="K1333" s="116">
        <v>5694.83</v>
      </c>
      <c r="L1333" s="116">
        <v>316.64</v>
      </c>
      <c r="M1333" s="116">
        <v>84.39</v>
      </c>
      <c r="N1333" s="116">
        <v>3.8</v>
      </c>
      <c r="O1333" s="116">
        <v>0</v>
      </c>
      <c r="P1333" s="117">
        <f t="shared" si="45"/>
        <v>1.9</v>
      </c>
    </row>
    <row r="1334" ht="14.5" spans="1:16">
      <c r="A1334" s="104">
        <v>202206</v>
      </c>
      <c r="B1334" s="131" t="s">
        <v>363</v>
      </c>
      <c r="C1334" s="105" t="s">
        <v>619</v>
      </c>
      <c r="D1334" s="105" t="s">
        <v>587</v>
      </c>
      <c r="E1334" s="105" t="s">
        <v>1046</v>
      </c>
      <c r="F1334" s="105" t="s">
        <v>1039</v>
      </c>
      <c r="G1334" s="106" t="s">
        <v>1047</v>
      </c>
      <c r="H1334" s="105" t="s">
        <v>1018</v>
      </c>
      <c r="I1334" s="105" t="s">
        <v>591</v>
      </c>
      <c r="J1334" s="116">
        <v>1900</v>
      </c>
      <c r="K1334" s="116">
        <v>5649.97</v>
      </c>
      <c r="L1334" s="116">
        <v>316.64</v>
      </c>
      <c r="M1334" s="116">
        <v>84.39</v>
      </c>
      <c r="N1334" s="116">
        <v>3.8</v>
      </c>
      <c r="O1334" s="116">
        <v>0</v>
      </c>
      <c r="P1334" s="117">
        <f t="shared" si="45"/>
        <v>1.9</v>
      </c>
    </row>
    <row r="1335" ht="14.5" spans="1:16">
      <c r="A1335" s="104">
        <v>202206</v>
      </c>
      <c r="B1335" s="148" t="s">
        <v>273</v>
      </c>
      <c r="C1335" s="105" t="s">
        <v>619</v>
      </c>
      <c r="D1335" s="105" t="s">
        <v>587</v>
      </c>
      <c r="E1335" s="105" t="s">
        <v>1048</v>
      </c>
      <c r="F1335" s="105" t="s">
        <v>886</v>
      </c>
      <c r="G1335" s="106" t="s">
        <v>1049</v>
      </c>
      <c r="H1335" s="105" t="s">
        <v>1018</v>
      </c>
      <c r="I1335" s="105" t="s">
        <v>591</v>
      </c>
      <c r="J1335" s="116">
        <v>1900</v>
      </c>
      <c r="K1335" s="116">
        <v>5581.33</v>
      </c>
      <c r="L1335" s="116">
        <v>316.64</v>
      </c>
      <c r="M1335" s="116">
        <v>84.39</v>
      </c>
      <c r="N1335" s="116">
        <v>3.8</v>
      </c>
      <c r="O1335" s="116">
        <v>0</v>
      </c>
      <c r="P1335" s="117">
        <f t="shared" si="45"/>
        <v>1.9</v>
      </c>
    </row>
    <row r="1336" ht="14.5" spans="1:16">
      <c r="A1336" s="104">
        <v>202206</v>
      </c>
      <c r="B1336" s="148" t="s">
        <v>411</v>
      </c>
      <c r="C1336" s="105" t="s">
        <v>619</v>
      </c>
      <c r="D1336" s="105" t="s">
        <v>587</v>
      </c>
      <c r="E1336" s="105" t="s">
        <v>1050</v>
      </c>
      <c r="F1336" s="105" t="s">
        <v>1020</v>
      </c>
      <c r="G1336" s="106" t="s">
        <v>1051</v>
      </c>
      <c r="H1336" s="105" t="s">
        <v>1018</v>
      </c>
      <c r="I1336" s="105" t="s">
        <v>591</v>
      </c>
      <c r="J1336" s="116">
        <v>1900</v>
      </c>
      <c r="K1336" s="116">
        <v>4427.66</v>
      </c>
      <c r="L1336" s="116">
        <v>316.64</v>
      </c>
      <c r="M1336" s="116">
        <v>84.39</v>
      </c>
      <c r="N1336" s="116">
        <v>3.8</v>
      </c>
      <c r="O1336" s="116">
        <v>0</v>
      </c>
      <c r="P1336" s="117">
        <f t="shared" si="45"/>
        <v>1.9</v>
      </c>
    </row>
    <row r="1337" ht="14.5" spans="1:16">
      <c r="A1337" s="104">
        <v>202206</v>
      </c>
      <c r="B1337" s="148" t="s">
        <v>443</v>
      </c>
      <c r="C1337" s="105" t="s">
        <v>619</v>
      </c>
      <c r="D1337" s="105" t="s">
        <v>587</v>
      </c>
      <c r="E1337" s="105" t="s">
        <v>1052</v>
      </c>
      <c r="F1337" s="105" t="s">
        <v>1030</v>
      </c>
      <c r="G1337" s="106" t="s">
        <v>1053</v>
      </c>
      <c r="H1337" s="105" t="s">
        <v>1018</v>
      </c>
      <c r="I1337" s="105" t="s">
        <v>591</v>
      </c>
      <c r="J1337" s="116">
        <v>1900</v>
      </c>
      <c r="K1337" s="116">
        <v>7900.92</v>
      </c>
      <c r="L1337" s="116">
        <v>316.64</v>
      </c>
      <c r="M1337" s="116">
        <v>84.39</v>
      </c>
      <c r="N1337" s="116">
        <v>3.8</v>
      </c>
      <c r="O1337" s="116">
        <v>0</v>
      </c>
      <c r="P1337" s="117">
        <f t="shared" si="45"/>
        <v>1.9</v>
      </c>
    </row>
    <row r="1338" ht="14.5" spans="1:16">
      <c r="A1338" s="104">
        <v>202206</v>
      </c>
      <c r="B1338" s="139" t="s">
        <v>369</v>
      </c>
      <c r="C1338" s="105" t="s">
        <v>619</v>
      </c>
      <c r="D1338" s="105" t="s">
        <v>587</v>
      </c>
      <c r="E1338" s="105" t="s">
        <v>1054</v>
      </c>
      <c r="F1338" s="105" t="s">
        <v>1020</v>
      </c>
      <c r="G1338" s="106" t="s">
        <v>1055</v>
      </c>
      <c r="H1338" s="105" t="s">
        <v>1018</v>
      </c>
      <c r="I1338" s="105" t="s">
        <v>591</v>
      </c>
      <c r="J1338" s="116">
        <v>1900</v>
      </c>
      <c r="K1338" s="116">
        <v>4643.43</v>
      </c>
      <c r="L1338" s="116">
        <v>316.64</v>
      </c>
      <c r="M1338" s="116">
        <v>84.39</v>
      </c>
      <c r="N1338" s="116">
        <v>3.8</v>
      </c>
      <c r="O1338" s="116">
        <v>0</v>
      </c>
      <c r="P1338" s="117">
        <f t="shared" si="45"/>
        <v>1.9</v>
      </c>
    </row>
    <row r="1339" ht="14.5" spans="1:16">
      <c r="A1339" s="104">
        <v>202206</v>
      </c>
      <c r="B1339" s="139" t="s">
        <v>375</v>
      </c>
      <c r="C1339" s="105" t="s">
        <v>619</v>
      </c>
      <c r="D1339" s="105" t="s">
        <v>587</v>
      </c>
      <c r="E1339" s="105" t="s">
        <v>1056</v>
      </c>
      <c r="F1339" s="105" t="s">
        <v>1039</v>
      </c>
      <c r="G1339" s="106" t="s">
        <v>1057</v>
      </c>
      <c r="H1339" s="105" t="s">
        <v>1018</v>
      </c>
      <c r="I1339" s="105" t="s">
        <v>591</v>
      </c>
      <c r="J1339" s="116">
        <v>1900</v>
      </c>
      <c r="K1339" s="116">
        <v>5148.73</v>
      </c>
      <c r="L1339" s="116">
        <v>316.64</v>
      </c>
      <c r="M1339" s="116">
        <v>84.39</v>
      </c>
      <c r="N1339" s="116">
        <v>3.8</v>
      </c>
      <c r="O1339" s="116">
        <v>385</v>
      </c>
      <c r="P1339" s="117">
        <f t="shared" si="45"/>
        <v>1.9</v>
      </c>
    </row>
    <row r="1340" ht="14.5" spans="1:16">
      <c r="A1340" s="104">
        <v>202206</v>
      </c>
      <c r="B1340" s="139" t="s">
        <v>246</v>
      </c>
      <c r="C1340" s="105" t="s">
        <v>619</v>
      </c>
      <c r="D1340" s="105" t="s">
        <v>587</v>
      </c>
      <c r="E1340" s="105" t="s">
        <v>1058</v>
      </c>
      <c r="F1340" s="105" t="s">
        <v>1039</v>
      </c>
      <c r="G1340" s="106" t="s">
        <v>1059</v>
      </c>
      <c r="H1340" s="105" t="s">
        <v>1018</v>
      </c>
      <c r="I1340" s="105" t="s">
        <v>591</v>
      </c>
      <c r="J1340" s="116">
        <v>1900</v>
      </c>
      <c r="K1340" s="116">
        <v>5457.33</v>
      </c>
      <c r="L1340" s="116">
        <v>316.64</v>
      </c>
      <c r="M1340" s="116">
        <v>84.39</v>
      </c>
      <c r="N1340" s="116">
        <v>3.8</v>
      </c>
      <c r="O1340" s="116">
        <v>0</v>
      </c>
      <c r="P1340" s="117">
        <f t="shared" si="45"/>
        <v>1.9</v>
      </c>
    </row>
    <row r="1341" ht="14.5" spans="1:16">
      <c r="A1341" s="104">
        <v>202206</v>
      </c>
      <c r="B1341" s="139" t="s">
        <v>235</v>
      </c>
      <c r="C1341" s="105" t="s">
        <v>619</v>
      </c>
      <c r="D1341" s="105" t="s">
        <v>587</v>
      </c>
      <c r="E1341" s="105" t="s">
        <v>1060</v>
      </c>
      <c r="F1341" s="105" t="s">
        <v>1039</v>
      </c>
      <c r="G1341" s="106" t="s">
        <v>1061</v>
      </c>
      <c r="H1341" s="105" t="s">
        <v>1018</v>
      </c>
      <c r="I1341" s="105" t="s">
        <v>591</v>
      </c>
      <c r="J1341" s="116">
        <v>1900</v>
      </c>
      <c r="K1341" s="116">
        <v>5845.44</v>
      </c>
      <c r="L1341" s="116">
        <v>316.64</v>
      </c>
      <c r="M1341" s="116">
        <v>84.39</v>
      </c>
      <c r="N1341" s="116">
        <v>3.8</v>
      </c>
      <c r="O1341" s="116">
        <v>0</v>
      </c>
      <c r="P1341" s="117">
        <f t="shared" si="45"/>
        <v>1.9</v>
      </c>
    </row>
    <row r="1342" ht="14.5" spans="1:16">
      <c r="A1342" s="104">
        <v>202206</v>
      </c>
      <c r="B1342" s="139" t="s">
        <v>253</v>
      </c>
      <c r="C1342" s="105" t="s">
        <v>619</v>
      </c>
      <c r="D1342" s="105" t="s">
        <v>587</v>
      </c>
      <c r="E1342" s="105" t="s">
        <v>1062</v>
      </c>
      <c r="F1342" s="105" t="s">
        <v>1020</v>
      </c>
      <c r="G1342" s="106" t="s">
        <v>1063</v>
      </c>
      <c r="H1342" s="105" t="s">
        <v>1018</v>
      </c>
      <c r="I1342" s="105" t="s">
        <v>591</v>
      </c>
      <c r="J1342" s="116">
        <v>1900</v>
      </c>
      <c r="K1342" s="116">
        <v>4776.69</v>
      </c>
      <c r="L1342" s="116">
        <v>316.64</v>
      </c>
      <c r="M1342" s="116">
        <v>84.39</v>
      </c>
      <c r="N1342" s="116">
        <v>3.8</v>
      </c>
      <c r="O1342" s="116">
        <v>0</v>
      </c>
      <c r="P1342" s="117">
        <f t="shared" si="45"/>
        <v>1.9</v>
      </c>
    </row>
    <row r="1343" ht="14.5" spans="1:16">
      <c r="A1343" s="104">
        <v>202206</v>
      </c>
      <c r="B1343" s="139" t="s">
        <v>339</v>
      </c>
      <c r="C1343" s="105" t="s">
        <v>619</v>
      </c>
      <c r="D1343" s="105" t="s">
        <v>587</v>
      </c>
      <c r="E1343" s="105" t="s">
        <v>1064</v>
      </c>
      <c r="F1343" s="105" t="s">
        <v>1027</v>
      </c>
      <c r="G1343" s="106" t="s">
        <v>1065</v>
      </c>
      <c r="H1343" s="105" t="s">
        <v>1018</v>
      </c>
      <c r="I1343" s="105">
        <v>0</v>
      </c>
      <c r="J1343" s="116">
        <v>1900</v>
      </c>
      <c r="K1343" s="116">
        <v>5642.73</v>
      </c>
      <c r="L1343" s="116">
        <v>316.64</v>
      </c>
      <c r="M1343" s="116">
        <v>84.39</v>
      </c>
      <c r="N1343" s="116">
        <v>3.8</v>
      </c>
      <c r="O1343" s="116">
        <v>0</v>
      </c>
      <c r="P1343" s="117">
        <f t="shared" si="45"/>
        <v>1.9</v>
      </c>
    </row>
    <row r="1344" ht="14.5" spans="1:16">
      <c r="A1344" s="104">
        <v>202206</v>
      </c>
      <c r="B1344" s="140" t="s">
        <v>330</v>
      </c>
      <c r="C1344" s="105" t="s">
        <v>619</v>
      </c>
      <c r="D1344" s="105" t="s">
        <v>587</v>
      </c>
      <c r="E1344" s="105" t="s">
        <v>1066</v>
      </c>
      <c r="F1344" s="105" t="s">
        <v>1067</v>
      </c>
      <c r="G1344" s="106" t="s">
        <v>1068</v>
      </c>
      <c r="H1344" s="105" t="s">
        <v>1018</v>
      </c>
      <c r="I1344" s="105">
        <v>0</v>
      </c>
      <c r="J1344" s="116">
        <v>1900</v>
      </c>
      <c r="K1344" s="116">
        <v>5014.9</v>
      </c>
      <c r="L1344" s="116">
        <v>316.64</v>
      </c>
      <c r="M1344" s="116">
        <v>84.39</v>
      </c>
      <c r="N1344" s="116">
        <v>3.8</v>
      </c>
      <c r="O1344" s="116">
        <v>0</v>
      </c>
      <c r="P1344" s="117">
        <f t="shared" si="45"/>
        <v>1.9</v>
      </c>
    </row>
    <row r="1345" ht="14.5" spans="1:16">
      <c r="A1345" s="104">
        <v>202206</v>
      </c>
      <c r="B1345" s="149" t="s">
        <v>208</v>
      </c>
      <c r="C1345" s="105" t="s">
        <v>619</v>
      </c>
      <c r="D1345" s="105" t="s">
        <v>587</v>
      </c>
      <c r="E1345" s="105" t="s">
        <v>1069</v>
      </c>
      <c r="F1345" s="105" t="s">
        <v>1020</v>
      </c>
      <c r="G1345" s="106" t="s">
        <v>1070</v>
      </c>
      <c r="H1345" s="105" t="s">
        <v>1018</v>
      </c>
      <c r="I1345" s="105" t="s">
        <v>591</v>
      </c>
      <c r="J1345" s="116">
        <v>1900</v>
      </c>
      <c r="K1345" s="116">
        <v>6233.56</v>
      </c>
      <c r="L1345" s="116">
        <v>316.64</v>
      </c>
      <c r="M1345" s="116">
        <v>84.39</v>
      </c>
      <c r="N1345" s="116">
        <v>3.8</v>
      </c>
      <c r="O1345" s="116">
        <v>0</v>
      </c>
      <c r="P1345" s="117">
        <f t="shared" si="45"/>
        <v>1.9</v>
      </c>
    </row>
    <row r="1346" ht="14.5" spans="1:16">
      <c r="A1346" s="104">
        <v>202206</v>
      </c>
      <c r="B1346" s="140" t="s">
        <v>399</v>
      </c>
      <c r="C1346" s="105" t="s">
        <v>619</v>
      </c>
      <c r="D1346" s="105" t="s">
        <v>587</v>
      </c>
      <c r="E1346" s="105" t="s">
        <v>1071</v>
      </c>
      <c r="F1346" s="105" t="s">
        <v>1067</v>
      </c>
      <c r="G1346" s="106" t="s">
        <v>756</v>
      </c>
      <c r="H1346" s="105" t="s">
        <v>1018</v>
      </c>
      <c r="I1346" s="105" t="s">
        <v>591</v>
      </c>
      <c r="J1346" s="116">
        <v>1900</v>
      </c>
      <c r="K1346" s="116">
        <v>5330.47</v>
      </c>
      <c r="L1346" s="116">
        <v>316.64</v>
      </c>
      <c r="M1346" s="116">
        <v>84.39</v>
      </c>
      <c r="N1346" s="116">
        <v>3.8</v>
      </c>
      <c r="O1346" s="116">
        <v>100</v>
      </c>
      <c r="P1346" s="117">
        <f t="shared" si="45"/>
        <v>1.9</v>
      </c>
    </row>
    <row r="1347" ht="14.5" spans="1:16">
      <c r="A1347" s="104">
        <v>202206</v>
      </c>
      <c r="B1347" s="140" t="s">
        <v>230</v>
      </c>
      <c r="C1347" s="105" t="s">
        <v>619</v>
      </c>
      <c r="D1347" s="105" t="s">
        <v>587</v>
      </c>
      <c r="E1347" s="105" t="s">
        <v>1072</v>
      </c>
      <c r="F1347" s="105" t="s">
        <v>1027</v>
      </c>
      <c r="G1347" s="106" t="s">
        <v>1073</v>
      </c>
      <c r="H1347" s="105" t="s">
        <v>1018</v>
      </c>
      <c r="I1347" s="105" t="s">
        <v>591</v>
      </c>
      <c r="J1347" s="116">
        <v>1900</v>
      </c>
      <c r="K1347" s="116">
        <v>6691.02</v>
      </c>
      <c r="L1347" s="116">
        <v>316.64</v>
      </c>
      <c r="M1347" s="116">
        <v>84.39</v>
      </c>
      <c r="N1347" s="116">
        <v>3.8</v>
      </c>
      <c r="O1347" s="116">
        <v>0</v>
      </c>
      <c r="P1347" s="117">
        <f t="shared" si="45"/>
        <v>1.9</v>
      </c>
    </row>
    <row r="1348" ht="14.5" spans="1:16">
      <c r="A1348" s="104">
        <v>202206</v>
      </c>
      <c r="B1348" s="140" t="s">
        <v>343</v>
      </c>
      <c r="C1348" s="105" t="s">
        <v>619</v>
      </c>
      <c r="D1348" s="105" t="s">
        <v>587</v>
      </c>
      <c r="E1348" s="105" t="s">
        <v>1074</v>
      </c>
      <c r="F1348" s="105" t="s">
        <v>1027</v>
      </c>
      <c r="G1348" s="106" t="s">
        <v>1075</v>
      </c>
      <c r="H1348" s="105" t="s">
        <v>1018</v>
      </c>
      <c r="I1348" s="105" t="s">
        <v>591</v>
      </c>
      <c r="J1348" s="116">
        <v>1900</v>
      </c>
      <c r="K1348" s="116">
        <v>6097.18</v>
      </c>
      <c r="L1348" s="116">
        <v>316.64</v>
      </c>
      <c r="M1348" s="116">
        <v>84.39</v>
      </c>
      <c r="N1348" s="116">
        <v>3.8</v>
      </c>
      <c r="O1348" s="116">
        <v>0</v>
      </c>
      <c r="P1348" s="117">
        <f t="shared" si="45"/>
        <v>1.9</v>
      </c>
    </row>
    <row r="1349" ht="14.5" spans="1:16">
      <c r="A1349" s="104">
        <v>202206</v>
      </c>
      <c r="B1349" s="140" t="s">
        <v>297</v>
      </c>
      <c r="C1349" s="105" t="s">
        <v>619</v>
      </c>
      <c r="D1349" s="105" t="s">
        <v>587</v>
      </c>
      <c r="E1349" s="105" t="s">
        <v>1076</v>
      </c>
      <c r="F1349" s="105" t="s">
        <v>1027</v>
      </c>
      <c r="G1349" s="106" t="s">
        <v>1077</v>
      </c>
      <c r="H1349" s="105" t="s">
        <v>1018</v>
      </c>
      <c r="I1349" s="105" t="s">
        <v>591</v>
      </c>
      <c r="J1349" s="116">
        <v>1900</v>
      </c>
      <c r="K1349" s="116">
        <v>7405.79</v>
      </c>
      <c r="L1349" s="116">
        <v>316.64</v>
      </c>
      <c r="M1349" s="116">
        <v>84.39</v>
      </c>
      <c r="N1349" s="116">
        <v>3.8</v>
      </c>
      <c r="O1349" s="116">
        <v>0</v>
      </c>
      <c r="P1349" s="117">
        <f t="shared" ref="P1349:P1380" si="46">1900*0.1%</f>
        <v>1.9</v>
      </c>
    </row>
    <row r="1350" ht="14.5" spans="1:16">
      <c r="A1350" s="104">
        <v>202206</v>
      </c>
      <c r="B1350" s="140" t="s">
        <v>341</v>
      </c>
      <c r="C1350" s="105" t="s">
        <v>619</v>
      </c>
      <c r="D1350" s="105" t="s">
        <v>587</v>
      </c>
      <c r="E1350" s="105" t="s">
        <v>1078</v>
      </c>
      <c r="F1350" s="105" t="s">
        <v>1027</v>
      </c>
      <c r="G1350" s="106" t="s">
        <v>1079</v>
      </c>
      <c r="H1350" s="105" t="s">
        <v>1018</v>
      </c>
      <c r="I1350" s="105" t="s">
        <v>591</v>
      </c>
      <c r="J1350" s="116">
        <v>1900</v>
      </c>
      <c r="K1350" s="116">
        <v>6425.23</v>
      </c>
      <c r="L1350" s="116">
        <v>316.64</v>
      </c>
      <c r="M1350" s="116">
        <v>84.39</v>
      </c>
      <c r="N1350" s="116">
        <v>3.8</v>
      </c>
      <c r="O1350" s="116">
        <v>0</v>
      </c>
      <c r="P1350" s="117">
        <f t="shared" si="46"/>
        <v>1.9</v>
      </c>
    </row>
    <row r="1351" ht="14.5" spans="1:16">
      <c r="A1351" s="104">
        <v>202206</v>
      </c>
      <c r="B1351" s="140" t="s">
        <v>254</v>
      </c>
      <c r="C1351" s="105" t="s">
        <v>619</v>
      </c>
      <c r="D1351" s="105" t="s">
        <v>587</v>
      </c>
      <c r="E1351" s="105" t="s">
        <v>1080</v>
      </c>
      <c r="F1351" s="105" t="s">
        <v>1027</v>
      </c>
      <c r="G1351" s="106" t="s">
        <v>1081</v>
      </c>
      <c r="H1351" s="105" t="s">
        <v>1018</v>
      </c>
      <c r="I1351" s="105" t="s">
        <v>591</v>
      </c>
      <c r="J1351" s="116">
        <v>1900</v>
      </c>
      <c r="K1351" s="116">
        <v>6556.13</v>
      </c>
      <c r="L1351" s="116">
        <v>316.64</v>
      </c>
      <c r="M1351" s="116">
        <v>84.39</v>
      </c>
      <c r="N1351" s="116">
        <v>3.8</v>
      </c>
      <c r="O1351" s="116">
        <v>0</v>
      </c>
      <c r="P1351" s="117">
        <f t="shared" si="46"/>
        <v>1.9</v>
      </c>
    </row>
    <row r="1352" ht="14.5" spans="1:16">
      <c r="A1352" s="104">
        <v>202206</v>
      </c>
      <c r="B1352" s="140" t="s">
        <v>403</v>
      </c>
      <c r="C1352" s="105" t="s">
        <v>619</v>
      </c>
      <c r="D1352" s="105" t="s">
        <v>587</v>
      </c>
      <c r="E1352" s="105" t="s">
        <v>1082</v>
      </c>
      <c r="F1352" s="105" t="s">
        <v>886</v>
      </c>
      <c r="G1352" s="106" t="s">
        <v>1083</v>
      </c>
      <c r="H1352" s="105" t="s">
        <v>1018</v>
      </c>
      <c r="I1352" s="105" t="s">
        <v>591</v>
      </c>
      <c r="J1352" s="116">
        <v>1900</v>
      </c>
      <c r="K1352" s="116">
        <v>4853.73</v>
      </c>
      <c r="L1352" s="116">
        <v>316.64</v>
      </c>
      <c r="M1352" s="116">
        <v>84.39</v>
      </c>
      <c r="N1352" s="116">
        <v>3.8</v>
      </c>
      <c r="O1352" s="116">
        <v>0</v>
      </c>
      <c r="P1352" s="117">
        <f t="shared" si="46"/>
        <v>1.9</v>
      </c>
    </row>
    <row r="1353" ht="14.5" spans="1:16">
      <c r="A1353" s="104">
        <v>202206</v>
      </c>
      <c r="B1353" s="140" t="s">
        <v>237</v>
      </c>
      <c r="C1353" s="105" t="s">
        <v>619</v>
      </c>
      <c r="D1353" s="105" t="s">
        <v>587</v>
      </c>
      <c r="E1353" s="105" t="s">
        <v>1084</v>
      </c>
      <c r="F1353" s="105" t="s">
        <v>1030</v>
      </c>
      <c r="G1353" s="106" t="s">
        <v>1083</v>
      </c>
      <c r="H1353" s="105" t="s">
        <v>1018</v>
      </c>
      <c r="I1353" s="105">
        <v>0</v>
      </c>
      <c r="J1353" s="116">
        <v>1900</v>
      </c>
      <c r="K1353" s="116">
        <v>8946.27</v>
      </c>
      <c r="L1353" s="116">
        <v>316.64</v>
      </c>
      <c r="M1353" s="116">
        <v>84.39</v>
      </c>
      <c r="N1353" s="116">
        <v>3.8</v>
      </c>
      <c r="O1353" s="116">
        <v>0</v>
      </c>
      <c r="P1353" s="117">
        <f t="shared" si="46"/>
        <v>1.9</v>
      </c>
    </row>
    <row r="1354" ht="14.5" spans="1:16">
      <c r="A1354" s="104">
        <v>202206</v>
      </c>
      <c r="B1354" s="131" t="s">
        <v>361</v>
      </c>
      <c r="C1354" s="105" t="s">
        <v>619</v>
      </c>
      <c r="D1354" s="105" t="s">
        <v>587</v>
      </c>
      <c r="E1354" s="105" t="s">
        <v>1085</v>
      </c>
      <c r="F1354" s="105" t="s">
        <v>1086</v>
      </c>
      <c r="G1354" s="106" t="s">
        <v>1087</v>
      </c>
      <c r="H1354" s="105" t="s">
        <v>1018</v>
      </c>
      <c r="I1354" s="105" t="s">
        <v>591</v>
      </c>
      <c r="J1354" s="116">
        <v>1900</v>
      </c>
      <c r="K1354" s="116">
        <v>7189.8</v>
      </c>
      <c r="L1354" s="116">
        <v>316.64</v>
      </c>
      <c r="M1354" s="116">
        <v>84.39</v>
      </c>
      <c r="N1354" s="116">
        <v>3.8</v>
      </c>
      <c r="O1354" s="116">
        <v>0</v>
      </c>
      <c r="P1354" s="117">
        <f t="shared" si="46"/>
        <v>1.9</v>
      </c>
    </row>
    <row r="1355" ht="14.5" spans="1:16">
      <c r="A1355" s="104">
        <v>202206</v>
      </c>
      <c r="B1355" s="131" t="s">
        <v>360</v>
      </c>
      <c r="C1355" s="105" t="s">
        <v>619</v>
      </c>
      <c r="D1355" s="105" t="s">
        <v>587</v>
      </c>
      <c r="E1355" s="105" t="s">
        <v>1088</v>
      </c>
      <c r="F1355" s="105" t="s">
        <v>1067</v>
      </c>
      <c r="G1355" s="106" t="s">
        <v>1089</v>
      </c>
      <c r="H1355" s="105" t="s">
        <v>1018</v>
      </c>
      <c r="I1355" s="105" t="s">
        <v>591</v>
      </c>
      <c r="J1355" s="116">
        <v>1900</v>
      </c>
      <c r="K1355" s="116">
        <v>6242.46</v>
      </c>
      <c r="L1355" s="116">
        <v>316.64</v>
      </c>
      <c r="M1355" s="116">
        <v>84.39</v>
      </c>
      <c r="N1355" s="116">
        <v>3.8</v>
      </c>
      <c r="O1355" s="116">
        <v>95</v>
      </c>
      <c r="P1355" s="117">
        <f t="shared" si="46"/>
        <v>1.9</v>
      </c>
    </row>
    <row r="1356" ht="14.5" spans="1:16">
      <c r="A1356" s="104">
        <v>202206</v>
      </c>
      <c r="B1356" s="131" t="s">
        <v>1090</v>
      </c>
      <c r="C1356" s="105" t="s">
        <v>619</v>
      </c>
      <c r="D1356" s="105" t="s">
        <v>587</v>
      </c>
      <c r="E1356" s="105" t="s">
        <v>1091</v>
      </c>
      <c r="F1356" s="105" t="s">
        <v>1067</v>
      </c>
      <c r="G1356" s="106" t="s">
        <v>656</v>
      </c>
      <c r="H1356" s="105" t="s">
        <v>1018</v>
      </c>
      <c r="I1356" s="105" t="s">
        <v>591</v>
      </c>
      <c r="J1356" s="116">
        <v>1900</v>
      </c>
      <c r="K1356" s="116">
        <v>3795.99</v>
      </c>
      <c r="L1356" s="116">
        <v>316.64</v>
      </c>
      <c r="M1356" s="116">
        <v>84.39</v>
      </c>
      <c r="N1356" s="116">
        <v>3.8</v>
      </c>
      <c r="O1356" s="116">
        <v>0</v>
      </c>
      <c r="P1356" s="117">
        <f t="shared" si="46"/>
        <v>1.9</v>
      </c>
    </row>
    <row r="1357" ht="14.5" spans="1:16">
      <c r="A1357" s="104">
        <v>202206</v>
      </c>
      <c r="B1357" s="148" t="s">
        <v>308</v>
      </c>
      <c r="C1357" s="105" t="s">
        <v>619</v>
      </c>
      <c r="D1357" s="105" t="s">
        <v>587</v>
      </c>
      <c r="E1357" s="105" t="s">
        <v>1092</v>
      </c>
      <c r="F1357" s="105" t="s">
        <v>1067</v>
      </c>
      <c r="G1357" s="106" t="s">
        <v>1051</v>
      </c>
      <c r="H1357" s="105" t="s">
        <v>1018</v>
      </c>
      <c r="I1357" s="105" t="s">
        <v>591</v>
      </c>
      <c r="J1357" s="116">
        <v>1900</v>
      </c>
      <c r="K1357" s="116">
        <v>5193.52</v>
      </c>
      <c r="L1357" s="116">
        <v>316.64</v>
      </c>
      <c r="M1357" s="116">
        <v>84.39</v>
      </c>
      <c r="N1357" s="116">
        <v>3.8</v>
      </c>
      <c r="O1357" s="116">
        <v>0</v>
      </c>
      <c r="P1357" s="117">
        <f t="shared" si="46"/>
        <v>1.9</v>
      </c>
    </row>
    <row r="1358" ht="14.5" spans="1:16">
      <c r="A1358" s="104">
        <v>202206</v>
      </c>
      <c r="B1358" s="140" t="s">
        <v>325</v>
      </c>
      <c r="C1358" s="105" t="s">
        <v>619</v>
      </c>
      <c r="D1358" s="105" t="s">
        <v>587</v>
      </c>
      <c r="E1358" s="105" t="s">
        <v>1093</v>
      </c>
      <c r="F1358" s="105" t="s">
        <v>1027</v>
      </c>
      <c r="G1358" s="106" t="s">
        <v>1094</v>
      </c>
      <c r="H1358" s="105" t="s">
        <v>1018</v>
      </c>
      <c r="I1358" s="105" t="s">
        <v>591</v>
      </c>
      <c r="J1358" s="116">
        <v>1900</v>
      </c>
      <c r="K1358" s="116">
        <v>6900.58</v>
      </c>
      <c r="L1358" s="116">
        <v>316.64</v>
      </c>
      <c r="M1358" s="116">
        <v>84.39</v>
      </c>
      <c r="N1358" s="116">
        <v>3.8</v>
      </c>
      <c r="O1358" s="116">
        <v>0</v>
      </c>
      <c r="P1358" s="117">
        <f t="shared" si="46"/>
        <v>1.9</v>
      </c>
    </row>
    <row r="1359" ht="14.5" spans="1:16">
      <c r="A1359" s="104">
        <v>202206</v>
      </c>
      <c r="B1359" s="140" t="s">
        <v>1095</v>
      </c>
      <c r="C1359" s="105" t="s">
        <v>619</v>
      </c>
      <c r="D1359" s="105" t="s">
        <v>587</v>
      </c>
      <c r="E1359" s="105" t="s">
        <v>1096</v>
      </c>
      <c r="F1359" s="105" t="s">
        <v>1027</v>
      </c>
      <c r="G1359" s="106" t="s">
        <v>1097</v>
      </c>
      <c r="H1359" s="105" t="s">
        <v>1018</v>
      </c>
      <c r="I1359" s="105" t="s">
        <v>591</v>
      </c>
      <c r="J1359" s="116">
        <v>1900</v>
      </c>
      <c r="K1359" s="116">
        <v>5031.93</v>
      </c>
      <c r="L1359" s="116">
        <v>316.64</v>
      </c>
      <c r="M1359" s="116">
        <v>84.39</v>
      </c>
      <c r="N1359" s="116">
        <v>3.8</v>
      </c>
      <c r="O1359" s="116">
        <v>0</v>
      </c>
      <c r="P1359" s="117">
        <f t="shared" si="46"/>
        <v>1.9</v>
      </c>
    </row>
    <row r="1360" ht="14.5" spans="1:16">
      <c r="A1360" s="104">
        <v>202206</v>
      </c>
      <c r="B1360" s="131" t="s">
        <v>347</v>
      </c>
      <c r="C1360" s="105" t="s">
        <v>619</v>
      </c>
      <c r="D1360" s="105" t="s">
        <v>587</v>
      </c>
      <c r="E1360" s="105" t="s">
        <v>1098</v>
      </c>
      <c r="F1360" s="105" t="s">
        <v>1020</v>
      </c>
      <c r="G1360" s="106" t="s">
        <v>1099</v>
      </c>
      <c r="H1360" s="105" t="s">
        <v>1018</v>
      </c>
      <c r="I1360" s="105" t="s">
        <v>591</v>
      </c>
      <c r="J1360" s="116">
        <v>1900</v>
      </c>
      <c r="K1360" s="116">
        <v>4693.48</v>
      </c>
      <c r="L1360" s="116">
        <v>316.64</v>
      </c>
      <c r="M1360" s="116">
        <v>84.39</v>
      </c>
      <c r="N1360" s="116">
        <v>3.8</v>
      </c>
      <c r="O1360" s="116">
        <v>0</v>
      </c>
      <c r="P1360" s="117">
        <f t="shared" si="46"/>
        <v>1.9</v>
      </c>
    </row>
    <row r="1361" ht="14.5" spans="1:16">
      <c r="A1361" s="104">
        <v>202206</v>
      </c>
      <c r="B1361" s="139" t="s">
        <v>338</v>
      </c>
      <c r="C1361" s="105" t="s">
        <v>619</v>
      </c>
      <c r="D1361" s="105" t="s">
        <v>587</v>
      </c>
      <c r="E1361" s="105" t="s">
        <v>1100</v>
      </c>
      <c r="F1361" s="105" t="s">
        <v>1020</v>
      </c>
      <c r="G1361" s="106" t="s">
        <v>1101</v>
      </c>
      <c r="H1361" s="105" t="s">
        <v>1018</v>
      </c>
      <c r="I1361" s="105" t="s">
        <v>591</v>
      </c>
      <c r="J1361" s="116">
        <v>1900</v>
      </c>
      <c r="K1361" s="116">
        <v>3967.4</v>
      </c>
      <c r="L1361" s="116">
        <v>316.64</v>
      </c>
      <c r="M1361" s="116">
        <v>84.39</v>
      </c>
      <c r="N1361" s="116">
        <v>3.8</v>
      </c>
      <c r="O1361" s="116">
        <v>0</v>
      </c>
      <c r="P1361" s="117">
        <f t="shared" si="46"/>
        <v>1.9</v>
      </c>
    </row>
    <row r="1362" ht="14.5" spans="1:16">
      <c r="A1362" s="104">
        <v>202206</v>
      </c>
      <c r="B1362" s="131" t="s">
        <v>210</v>
      </c>
      <c r="C1362" s="105" t="s">
        <v>619</v>
      </c>
      <c r="D1362" s="105" t="s">
        <v>587</v>
      </c>
      <c r="E1362" s="105" t="s">
        <v>1104</v>
      </c>
      <c r="F1362" s="105" t="s">
        <v>1020</v>
      </c>
      <c r="G1362" s="106" t="s">
        <v>1105</v>
      </c>
      <c r="H1362" s="105" t="s">
        <v>1018</v>
      </c>
      <c r="I1362" s="105">
        <v>0</v>
      </c>
      <c r="J1362" s="116">
        <v>1900</v>
      </c>
      <c r="K1362" s="116">
        <v>4833.84</v>
      </c>
      <c r="L1362" s="116">
        <v>316.64</v>
      </c>
      <c r="M1362" s="116">
        <v>84.39</v>
      </c>
      <c r="N1362" s="116">
        <v>3.8</v>
      </c>
      <c r="O1362" s="116">
        <v>0</v>
      </c>
      <c r="P1362" s="117">
        <f t="shared" si="46"/>
        <v>1.9</v>
      </c>
    </row>
    <row r="1363" ht="14.5" spans="1:16">
      <c r="A1363" s="104">
        <v>202206</v>
      </c>
      <c r="B1363" s="131" t="s">
        <v>309</v>
      </c>
      <c r="C1363" s="105" t="s">
        <v>619</v>
      </c>
      <c r="D1363" s="105" t="s">
        <v>587</v>
      </c>
      <c r="E1363" s="105" t="s">
        <v>1106</v>
      </c>
      <c r="F1363" s="105" t="s">
        <v>1020</v>
      </c>
      <c r="G1363" s="106" t="s">
        <v>1107</v>
      </c>
      <c r="H1363" s="105" t="s">
        <v>1018</v>
      </c>
      <c r="I1363" s="105" t="s">
        <v>591</v>
      </c>
      <c r="J1363" s="116">
        <v>1900</v>
      </c>
      <c r="K1363" s="116">
        <v>3721.19</v>
      </c>
      <c r="L1363" s="116">
        <v>316.64</v>
      </c>
      <c r="M1363" s="116">
        <v>84.39</v>
      </c>
      <c r="N1363" s="116">
        <v>3.8</v>
      </c>
      <c r="O1363" s="116">
        <v>0</v>
      </c>
      <c r="P1363" s="117">
        <f t="shared" si="46"/>
        <v>1.9</v>
      </c>
    </row>
    <row r="1364" ht="14.5" spans="1:16">
      <c r="A1364" s="104">
        <v>202206</v>
      </c>
      <c r="B1364" s="131" t="s">
        <v>205</v>
      </c>
      <c r="C1364" s="105" t="s">
        <v>619</v>
      </c>
      <c r="D1364" s="105" t="s">
        <v>587</v>
      </c>
      <c r="E1364" s="105" t="s">
        <v>1108</v>
      </c>
      <c r="F1364" s="105" t="s">
        <v>1039</v>
      </c>
      <c r="G1364" s="106" t="s">
        <v>1109</v>
      </c>
      <c r="H1364" s="105" t="s">
        <v>1018</v>
      </c>
      <c r="I1364" s="105">
        <v>0</v>
      </c>
      <c r="J1364" s="116">
        <v>1900</v>
      </c>
      <c r="K1364" s="116">
        <v>5024.69</v>
      </c>
      <c r="L1364" s="116">
        <v>316.64</v>
      </c>
      <c r="M1364" s="116">
        <v>84.39</v>
      </c>
      <c r="N1364" s="116">
        <v>3.8</v>
      </c>
      <c r="O1364" s="116">
        <v>0</v>
      </c>
      <c r="P1364" s="117">
        <f t="shared" si="46"/>
        <v>1.9</v>
      </c>
    </row>
    <row r="1365" ht="14.5" spans="1:16">
      <c r="A1365" s="104">
        <v>202206</v>
      </c>
      <c r="B1365" s="148" t="s">
        <v>387</v>
      </c>
      <c r="C1365" s="105" t="s">
        <v>619</v>
      </c>
      <c r="D1365" s="105" t="s">
        <v>587</v>
      </c>
      <c r="E1365" s="105" t="s">
        <v>1110</v>
      </c>
      <c r="F1365" s="105" t="s">
        <v>1039</v>
      </c>
      <c r="G1365" s="106" t="s">
        <v>1111</v>
      </c>
      <c r="H1365" s="105" t="s">
        <v>1018</v>
      </c>
      <c r="I1365" s="105" t="s">
        <v>591</v>
      </c>
      <c r="J1365" s="116">
        <v>1900</v>
      </c>
      <c r="K1365" s="116">
        <v>5071.93</v>
      </c>
      <c r="L1365" s="116">
        <v>316.64</v>
      </c>
      <c r="M1365" s="116">
        <v>84.39</v>
      </c>
      <c r="N1365" s="116">
        <v>3.8</v>
      </c>
      <c r="O1365" s="116">
        <v>0</v>
      </c>
      <c r="P1365" s="117">
        <f t="shared" si="46"/>
        <v>1.9</v>
      </c>
    </row>
    <row r="1366" ht="14.5" spans="1:16">
      <c r="A1366" s="104">
        <v>202206</v>
      </c>
      <c r="B1366" s="131" t="s">
        <v>1112</v>
      </c>
      <c r="C1366" s="105" t="s">
        <v>619</v>
      </c>
      <c r="D1366" s="105" t="s">
        <v>587</v>
      </c>
      <c r="E1366" s="105" t="s">
        <v>1113</v>
      </c>
      <c r="F1366" s="105" t="s">
        <v>1027</v>
      </c>
      <c r="G1366" s="106" t="s">
        <v>1114</v>
      </c>
      <c r="H1366" s="105" t="s">
        <v>1018</v>
      </c>
      <c r="I1366" s="105" t="s">
        <v>1199</v>
      </c>
      <c r="J1366" s="116">
        <v>1900</v>
      </c>
      <c r="K1366" s="116">
        <v>5985.09</v>
      </c>
      <c r="L1366" s="116">
        <v>316.64</v>
      </c>
      <c r="M1366" s="116">
        <v>84.39</v>
      </c>
      <c r="N1366" s="116">
        <v>3.8</v>
      </c>
      <c r="O1366" s="116">
        <v>0</v>
      </c>
      <c r="P1366" s="117">
        <f t="shared" si="46"/>
        <v>1.9</v>
      </c>
    </row>
    <row r="1367" ht="14.5" spans="1:16">
      <c r="A1367" s="104">
        <v>202206</v>
      </c>
      <c r="B1367" s="140" t="s">
        <v>212</v>
      </c>
      <c r="C1367" s="105" t="s">
        <v>619</v>
      </c>
      <c r="D1367" s="105" t="s">
        <v>587</v>
      </c>
      <c r="E1367" s="105" t="s">
        <v>1115</v>
      </c>
      <c r="F1367" s="105" t="s">
        <v>1067</v>
      </c>
      <c r="G1367" s="106" t="s">
        <v>1116</v>
      </c>
      <c r="H1367" s="105" t="s">
        <v>1018</v>
      </c>
      <c r="I1367" s="105" t="s">
        <v>591</v>
      </c>
      <c r="J1367" s="116">
        <v>1900</v>
      </c>
      <c r="K1367" s="116">
        <v>4187.47</v>
      </c>
      <c r="L1367" s="116">
        <v>316.64</v>
      </c>
      <c r="M1367" s="116">
        <v>84.39</v>
      </c>
      <c r="N1367" s="116">
        <v>3.8</v>
      </c>
      <c r="O1367" s="116">
        <v>0</v>
      </c>
      <c r="P1367" s="117">
        <f t="shared" si="46"/>
        <v>1.9</v>
      </c>
    </row>
    <row r="1368" ht="14.5" spans="1:16">
      <c r="A1368" s="104">
        <v>202206</v>
      </c>
      <c r="B1368" s="140" t="s">
        <v>209</v>
      </c>
      <c r="C1368" s="105" t="s">
        <v>619</v>
      </c>
      <c r="D1368" s="105" t="s">
        <v>587</v>
      </c>
      <c r="E1368" s="105" t="s">
        <v>1117</v>
      </c>
      <c r="F1368" s="105" t="s">
        <v>1020</v>
      </c>
      <c r="G1368" s="106" t="s">
        <v>1118</v>
      </c>
      <c r="H1368" s="105" t="s">
        <v>1018</v>
      </c>
      <c r="I1368" s="105" t="s">
        <v>591</v>
      </c>
      <c r="J1368" s="116">
        <v>1900</v>
      </c>
      <c r="K1368" s="116">
        <v>3779.2</v>
      </c>
      <c r="L1368" s="116">
        <v>316.64</v>
      </c>
      <c r="M1368" s="116">
        <v>84.39</v>
      </c>
      <c r="N1368" s="116">
        <v>3.8</v>
      </c>
      <c r="O1368" s="116">
        <v>0</v>
      </c>
      <c r="P1368" s="117">
        <f t="shared" si="46"/>
        <v>1.9</v>
      </c>
    </row>
    <row r="1369" ht="14.5" spans="1:16">
      <c r="A1369" s="104">
        <v>202206</v>
      </c>
      <c r="B1369" s="140" t="s">
        <v>1119</v>
      </c>
      <c r="C1369" s="105" t="s">
        <v>619</v>
      </c>
      <c r="D1369" s="105" t="s">
        <v>587</v>
      </c>
      <c r="E1369" s="105" t="s">
        <v>1120</v>
      </c>
      <c r="F1369" s="105" t="s">
        <v>1039</v>
      </c>
      <c r="G1369" s="106" t="s">
        <v>877</v>
      </c>
      <c r="H1369" s="105" t="s">
        <v>1018</v>
      </c>
      <c r="I1369" s="105" t="s">
        <v>591</v>
      </c>
      <c r="J1369" s="116">
        <v>1900</v>
      </c>
      <c r="K1369" s="116">
        <v>4655.83</v>
      </c>
      <c r="L1369" s="116">
        <v>316.64</v>
      </c>
      <c r="M1369" s="116">
        <v>84.39</v>
      </c>
      <c r="N1369" s="116">
        <v>3.8</v>
      </c>
      <c r="O1369" s="116">
        <v>0</v>
      </c>
      <c r="P1369" s="117">
        <f t="shared" si="46"/>
        <v>1.9</v>
      </c>
    </row>
    <row r="1370" ht="14.5" spans="1:16">
      <c r="A1370" s="104">
        <v>202206</v>
      </c>
      <c r="B1370" s="140" t="s">
        <v>245</v>
      </c>
      <c r="C1370" s="105" t="s">
        <v>619</v>
      </c>
      <c r="D1370" s="105" t="s">
        <v>587</v>
      </c>
      <c r="E1370" s="105" t="s">
        <v>1124</v>
      </c>
      <c r="F1370" s="105" t="s">
        <v>1027</v>
      </c>
      <c r="G1370" s="106" t="s">
        <v>1125</v>
      </c>
      <c r="H1370" s="105" t="s">
        <v>1018</v>
      </c>
      <c r="I1370" s="105" t="s">
        <v>591</v>
      </c>
      <c r="J1370" s="116">
        <v>1900</v>
      </c>
      <c r="K1370" s="116">
        <v>6046.48</v>
      </c>
      <c r="L1370" s="116">
        <v>316.64</v>
      </c>
      <c r="M1370" s="116">
        <v>84.39</v>
      </c>
      <c r="N1370" s="116">
        <v>3.8</v>
      </c>
      <c r="O1370" s="116">
        <v>0</v>
      </c>
      <c r="P1370" s="117">
        <f t="shared" si="46"/>
        <v>1.9</v>
      </c>
    </row>
    <row r="1371" ht="14.5" spans="1:16">
      <c r="A1371" s="104">
        <v>202206</v>
      </c>
      <c r="B1371" s="140" t="s">
        <v>336</v>
      </c>
      <c r="C1371" s="105" t="s">
        <v>619</v>
      </c>
      <c r="D1371" s="105" t="s">
        <v>587</v>
      </c>
      <c r="E1371" s="105" t="s">
        <v>1126</v>
      </c>
      <c r="F1371" s="105" t="s">
        <v>1027</v>
      </c>
      <c r="G1371" s="106" t="s">
        <v>1127</v>
      </c>
      <c r="H1371" s="105" t="s">
        <v>1018</v>
      </c>
      <c r="I1371" s="105" t="s">
        <v>591</v>
      </c>
      <c r="J1371" s="116">
        <v>1900</v>
      </c>
      <c r="K1371" s="116">
        <v>6174.42</v>
      </c>
      <c r="L1371" s="116">
        <v>316.64</v>
      </c>
      <c r="M1371" s="116">
        <v>84.39</v>
      </c>
      <c r="N1371" s="116">
        <v>3.8</v>
      </c>
      <c r="O1371" s="116">
        <v>0</v>
      </c>
      <c r="P1371" s="117">
        <f t="shared" si="46"/>
        <v>1.9</v>
      </c>
    </row>
    <row r="1372" ht="14.5" spans="1:16">
      <c r="A1372" s="104">
        <v>202206</v>
      </c>
      <c r="B1372" s="140" t="s">
        <v>358</v>
      </c>
      <c r="C1372" s="105" t="s">
        <v>619</v>
      </c>
      <c r="D1372" s="105" t="s">
        <v>587</v>
      </c>
      <c r="E1372" s="105" t="s">
        <v>1128</v>
      </c>
      <c r="F1372" s="105" t="s">
        <v>1027</v>
      </c>
      <c r="G1372" s="106" t="s">
        <v>934</v>
      </c>
      <c r="H1372" s="105" t="s">
        <v>1018</v>
      </c>
      <c r="I1372" s="105" t="s">
        <v>591</v>
      </c>
      <c r="J1372" s="116">
        <v>1900</v>
      </c>
      <c r="K1372" s="116">
        <v>7672.17</v>
      </c>
      <c r="L1372" s="116">
        <v>316.64</v>
      </c>
      <c r="M1372" s="116">
        <v>84.39</v>
      </c>
      <c r="N1372" s="116">
        <v>3.8</v>
      </c>
      <c r="O1372" s="116">
        <v>0</v>
      </c>
      <c r="P1372" s="117">
        <f t="shared" si="46"/>
        <v>1.9</v>
      </c>
    </row>
    <row r="1373" ht="14.5" spans="1:16">
      <c r="A1373" s="104">
        <v>202206</v>
      </c>
      <c r="B1373" s="140" t="s">
        <v>220</v>
      </c>
      <c r="C1373" s="105" t="s">
        <v>619</v>
      </c>
      <c r="D1373" s="105" t="s">
        <v>587</v>
      </c>
      <c r="E1373" s="105" t="s">
        <v>1129</v>
      </c>
      <c r="F1373" s="105" t="s">
        <v>1027</v>
      </c>
      <c r="G1373" s="106" t="s">
        <v>1130</v>
      </c>
      <c r="H1373" s="105" t="s">
        <v>1018</v>
      </c>
      <c r="I1373" s="105" t="s">
        <v>591</v>
      </c>
      <c r="J1373" s="116">
        <v>1900</v>
      </c>
      <c r="K1373" s="116">
        <v>6563.47</v>
      </c>
      <c r="L1373" s="116">
        <v>316.64</v>
      </c>
      <c r="M1373" s="116">
        <v>84.39</v>
      </c>
      <c r="N1373" s="116">
        <v>3.8</v>
      </c>
      <c r="O1373" s="116">
        <v>0</v>
      </c>
      <c r="P1373" s="117">
        <f t="shared" si="46"/>
        <v>1.9</v>
      </c>
    </row>
    <row r="1374" ht="14.5" spans="1:16">
      <c r="A1374" s="104">
        <v>202206</v>
      </c>
      <c r="B1374" s="140" t="s">
        <v>454</v>
      </c>
      <c r="C1374" s="105" t="s">
        <v>619</v>
      </c>
      <c r="D1374" s="105" t="s">
        <v>587</v>
      </c>
      <c r="E1374" s="105" t="s">
        <v>1131</v>
      </c>
      <c r="F1374" s="105" t="s">
        <v>1027</v>
      </c>
      <c r="G1374" s="106" t="s">
        <v>1130</v>
      </c>
      <c r="H1374" s="105" t="s">
        <v>1018</v>
      </c>
      <c r="I1374" s="105" t="s">
        <v>591</v>
      </c>
      <c r="J1374" s="116">
        <v>1900</v>
      </c>
      <c r="K1374" s="116">
        <v>7745.42</v>
      </c>
      <c r="L1374" s="116">
        <v>316.64</v>
      </c>
      <c r="M1374" s="116">
        <v>84.39</v>
      </c>
      <c r="N1374" s="116">
        <v>3.8</v>
      </c>
      <c r="O1374" s="116">
        <v>0</v>
      </c>
      <c r="P1374" s="117">
        <f t="shared" si="46"/>
        <v>1.9</v>
      </c>
    </row>
    <row r="1375" ht="14.5" spans="1:16">
      <c r="A1375" s="104">
        <v>202206</v>
      </c>
      <c r="B1375" s="140" t="s">
        <v>349</v>
      </c>
      <c r="C1375" s="105" t="s">
        <v>619</v>
      </c>
      <c r="D1375" s="105" t="s">
        <v>587</v>
      </c>
      <c r="E1375" s="105" t="s">
        <v>1132</v>
      </c>
      <c r="F1375" s="105" t="s">
        <v>1039</v>
      </c>
      <c r="G1375" s="106" t="s">
        <v>1133</v>
      </c>
      <c r="H1375" s="105" t="s">
        <v>1018</v>
      </c>
      <c r="I1375" s="105" t="s">
        <v>591</v>
      </c>
      <c r="J1375" s="116">
        <v>1900</v>
      </c>
      <c r="K1375" s="116">
        <v>5316.16</v>
      </c>
      <c r="L1375" s="116">
        <v>316.64</v>
      </c>
      <c r="M1375" s="116">
        <v>84.39</v>
      </c>
      <c r="N1375" s="116">
        <v>3.8</v>
      </c>
      <c r="O1375" s="116">
        <v>0</v>
      </c>
      <c r="P1375" s="117">
        <f t="shared" si="46"/>
        <v>1.9</v>
      </c>
    </row>
    <row r="1376" ht="14.5" spans="1:16">
      <c r="A1376" s="104">
        <v>202206</v>
      </c>
      <c r="B1376" s="140" t="s">
        <v>255</v>
      </c>
      <c r="C1376" s="105" t="s">
        <v>619</v>
      </c>
      <c r="D1376" s="105" t="s">
        <v>587</v>
      </c>
      <c r="E1376" s="105" t="s">
        <v>1134</v>
      </c>
      <c r="F1376" s="105" t="s">
        <v>1027</v>
      </c>
      <c r="G1376" s="106" t="s">
        <v>976</v>
      </c>
      <c r="H1376" s="105" t="s">
        <v>1018</v>
      </c>
      <c r="I1376" s="105" t="s">
        <v>591</v>
      </c>
      <c r="J1376" s="116">
        <v>1900</v>
      </c>
      <c r="K1376" s="116">
        <v>5725.53</v>
      </c>
      <c r="L1376" s="116">
        <v>316.64</v>
      </c>
      <c r="M1376" s="116">
        <v>84.39</v>
      </c>
      <c r="N1376" s="116">
        <v>3.8</v>
      </c>
      <c r="O1376" s="116">
        <v>0</v>
      </c>
      <c r="P1376" s="117">
        <f t="shared" si="46"/>
        <v>1.9</v>
      </c>
    </row>
    <row r="1377" ht="14.5" spans="1:16">
      <c r="A1377" s="104">
        <v>202206</v>
      </c>
      <c r="B1377" s="140" t="s">
        <v>314</v>
      </c>
      <c r="C1377" s="105" t="s">
        <v>619</v>
      </c>
      <c r="D1377" s="105" t="s">
        <v>587</v>
      </c>
      <c r="E1377" s="105" t="s">
        <v>1135</v>
      </c>
      <c r="F1377" s="105" t="s">
        <v>1027</v>
      </c>
      <c r="G1377" s="106" t="s">
        <v>1136</v>
      </c>
      <c r="H1377" s="105" t="s">
        <v>1018</v>
      </c>
      <c r="I1377" s="105" t="s">
        <v>591</v>
      </c>
      <c r="J1377" s="116">
        <v>1900</v>
      </c>
      <c r="K1377" s="116">
        <v>5762.96</v>
      </c>
      <c r="L1377" s="116">
        <v>316.64</v>
      </c>
      <c r="M1377" s="116">
        <v>84.39</v>
      </c>
      <c r="N1377" s="116">
        <v>3.8</v>
      </c>
      <c r="O1377" s="116">
        <v>0</v>
      </c>
      <c r="P1377" s="117">
        <f t="shared" si="46"/>
        <v>1.9</v>
      </c>
    </row>
    <row r="1378" ht="14.5" spans="1:16">
      <c r="A1378" s="104">
        <v>202206</v>
      </c>
      <c r="B1378" s="140" t="s">
        <v>266</v>
      </c>
      <c r="C1378" s="105" t="s">
        <v>619</v>
      </c>
      <c r="D1378" s="105" t="s">
        <v>587</v>
      </c>
      <c r="E1378" s="105" t="s">
        <v>1137</v>
      </c>
      <c r="F1378" s="105" t="s">
        <v>1027</v>
      </c>
      <c r="G1378" s="106" t="s">
        <v>1138</v>
      </c>
      <c r="H1378" s="105" t="s">
        <v>1018</v>
      </c>
      <c r="I1378" s="105" t="s">
        <v>591</v>
      </c>
      <c r="J1378" s="116">
        <v>1900</v>
      </c>
      <c r="K1378" s="116">
        <v>5927.19</v>
      </c>
      <c r="L1378" s="116">
        <v>316.64</v>
      </c>
      <c r="M1378" s="116">
        <v>84.39</v>
      </c>
      <c r="N1378" s="116">
        <v>3.8</v>
      </c>
      <c r="O1378" s="116">
        <v>0</v>
      </c>
      <c r="P1378" s="117">
        <f t="shared" si="46"/>
        <v>1.9</v>
      </c>
    </row>
    <row r="1379" ht="14.5" spans="1:16">
      <c r="A1379" s="104">
        <v>202206</v>
      </c>
      <c r="B1379" s="140" t="s">
        <v>272</v>
      </c>
      <c r="C1379" s="105" t="s">
        <v>619</v>
      </c>
      <c r="D1379" s="105" t="s">
        <v>587</v>
      </c>
      <c r="E1379" s="105" t="s">
        <v>1139</v>
      </c>
      <c r="F1379" s="105" t="s">
        <v>1027</v>
      </c>
      <c r="G1379" s="106" t="s">
        <v>1138</v>
      </c>
      <c r="H1379" s="105" t="s">
        <v>1018</v>
      </c>
      <c r="I1379" s="105" t="s">
        <v>591</v>
      </c>
      <c r="J1379" s="116">
        <v>1900</v>
      </c>
      <c r="K1379" s="116">
        <v>7966.41</v>
      </c>
      <c r="L1379" s="116">
        <v>316.64</v>
      </c>
      <c r="M1379" s="116">
        <v>84.39</v>
      </c>
      <c r="N1379" s="116">
        <v>3.8</v>
      </c>
      <c r="O1379" s="116">
        <v>0</v>
      </c>
      <c r="P1379" s="117">
        <f t="shared" si="46"/>
        <v>1.9</v>
      </c>
    </row>
    <row r="1380" ht="14.5" spans="1:16">
      <c r="A1380" s="104">
        <v>202206</v>
      </c>
      <c r="B1380" s="140" t="s">
        <v>410</v>
      </c>
      <c r="C1380" s="105" t="s">
        <v>619</v>
      </c>
      <c r="D1380" s="105" t="s">
        <v>587</v>
      </c>
      <c r="E1380" s="105" t="s">
        <v>1140</v>
      </c>
      <c r="F1380" s="105" t="s">
        <v>1027</v>
      </c>
      <c r="G1380" s="106" t="s">
        <v>1141</v>
      </c>
      <c r="H1380" s="105" t="s">
        <v>1018</v>
      </c>
      <c r="I1380" s="105" t="s">
        <v>591</v>
      </c>
      <c r="J1380" s="116">
        <v>1900</v>
      </c>
      <c r="K1380" s="116">
        <v>5185.52</v>
      </c>
      <c r="L1380" s="116">
        <v>316.64</v>
      </c>
      <c r="M1380" s="116">
        <v>84.39</v>
      </c>
      <c r="N1380" s="116">
        <v>3.8</v>
      </c>
      <c r="O1380" s="116">
        <v>0</v>
      </c>
      <c r="P1380" s="117">
        <f t="shared" si="46"/>
        <v>1.9</v>
      </c>
    </row>
    <row r="1381" ht="14.5" spans="1:16">
      <c r="A1381" s="104">
        <v>202206</v>
      </c>
      <c r="B1381" s="140" t="s">
        <v>431</v>
      </c>
      <c r="C1381" s="105" t="s">
        <v>619</v>
      </c>
      <c r="D1381" s="105" t="s">
        <v>587</v>
      </c>
      <c r="E1381" s="105" t="s">
        <v>1142</v>
      </c>
      <c r="F1381" s="105" t="s">
        <v>1027</v>
      </c>
      <c r="G1381" s="106" t="s">
        <v>1143</v>
      </c>
      <c r="H1381" s="105" t="s">
        <v>1018</v>
      </c>
      <c r="I1381" s="105" t="s">
        <v>591</v>
      </c>
      <c r="J1381" s="116">
        <v>1900</v>
      </c>
      <c r="K1381" s="116">
        <v>4574.26</v>
      </c>
      <c r="L1381" s="116">
        <v>316.64</v>
      </c>
      <c r="M1381" s="116">
        <v>84.39</v>
      </c>
      <c r="N1381" s="116">
        <v>3.8</v>
      </c>
      <c r="O1381" s="116">
        <v>0</v>
      </c>
      <c r="P1381" s="117">
        <f t="shared" ref="P1381:P1391" si="47">1900*0.1%</f>
        <v>1.9</v>
      </c>
    </row>
    <row r="1382" ht="14.5" spans="1:16">
      <c r="A1382" s="104">
        <v>202206</v>
      </c>
      <c r="B1382" s="140" t="s">
        <v>354</v>
      </c>
      <c r="C1382" s="105" t="s">
        <v>619</v>
      </c>
      <c r="D1382" s="105" t="s">
        <v>587</v>
      </c>
      <c r="E1382" s="105" t="s">
        <v>1144</v>
      </c>
      <c r="F1382" s="105" t="s">
        <v>1027</v>
      </c>
      <c r="G1382" s="106" t="s">
        <v>1143</v>
      </c>
      <c r="H1382" s="105" t="s">
        <v>1018</v>
      </c>
      <c r="I1382" s="105" t="s">
        <v>591</v>
      </c>
      <c r="J1382" s="116">
        <v>1900</v>
      </c>
      <c r="K1382" s="116">
        <v>6453.4</v>
      </c>
      <c r="L1382" s="116">
        <v>316.64</v>
      </c>
      <c r="M1382" s="116">
        <v>84.39</v>
      </c>
      <c r="N1382" s="116">
        <v>3.8</v>
      </c>
      <c r="O1382" s="116">
        <v>0</v>
      </c>
      <c r="P1382" s="117">
        <f t="shared" si="47"/>
        <v>1.9</v>
      </c>
    </row>
    <row r="1383" ht="14.5" spans="1:16">
      <c r="A1383" s="104">
        <v>202206</v>
      </c>
      <c r="B1383" s="140" t="s">
        <v>215</v>
      </c>
      <c r="C1383" s="105" t="s">
        <v>619</v>
      </c>
      <c r="D1383" s="105" t="s">
        <v>587</v>
      </c>
      <c r="E1383" s="105" t="s">
        <v>1148</v>
      </c>
      <c r="F1383" s="105" t="s">
        <v>1039</v>
      </c>
      <c r="G1383" s="106" t="s">
        <v>1149</v>
      </c>
      <c r="H1383" s="105" t="s">
        <v>623</v>
      </c>
      <c r="I1383" s="105" t="s">
        <v>591</v>
      </c>
      <c r="J1383" s="116">
        <v>1900</v>
      </c>
      <c r="K1383" s="116">
        <v>4385.72</v>
      </c>
      <c r="L1383" s="116">
        <v>316.64</v>
      </c>
      <c r="M1383" s="116">
        <v>84.39</v>
      </c>
      <c r="N1383" s="116">
        <v>3.8</v>
      </c>
      <c r="O1383" s="116">
        <v>0</v>
      </c>
      <c r="P1383" s="117">
        <f t="shared" si="47"/>
        <v>1.9</v>
      </c>
    </row>
    <row r="1384" ht="14.5" spans="1:16">
      <c r="A1384" s="104">
        <v>202206</v>
      </c>
      <c r="B1384" s="140" t="s">
        <v>282</v>
      </c>
      <c r="C1384" s="105" t="s">
        <v>619</v>
      </c>
      <c r="D1384" s="105" t="s">
        <v>587</v>
      </c>
      <c r="E1384" s="105" t="s">
        <v>1150</v>
      </c>
      <c r="F1384" s="105" t="s">
        <v>1039</v>
      </c>
      <c r="G1384" s="106" t="s">
        <v>1151</v>
      </c>
      <c r="H1384" s="105" t="s">
        <v>623</v>
      </c>
      <c r="I1384" s="105" t="s">
        <v>591</v>
      </c>
      <c r="J1384" s="116">
        <v>1900</v>
      </c>
      <c r="K1384" s="116">
        <v>4558.83</v>
      </c>
      <c r="L1384" s="116">
        <v>316.64</v>
      </c>
      <c r="M1384" s="116">
        <v>84.39</v>
      </c>
      <c r="N1384" s="116">
        <v>3.8</v>
      </c>
      <c r="O1384" s="116">
        <v>0</v>
      </c>
      <c r="P1384" s="117">
        <f t="shared" si="47"/>
        <v>1.9</v>
      </c>
    </row>
    <row r="1385" ht="14.5" spans="1:16">
      <c r="A1385" s="104">
        <v>202206</v>
      </c>
      <c r="B1385" s="140" t="s">
        <v>444</v>
      </c>
      <c r="C1385" s="105" t="s">
        <v>619</v>
      </c>
      <c r="D1385" s="105" t="s">
        <v>587</v>
      </c>
      <c r="E1385" s="105" t="s">
        <v>1152</v>
      </c>
      <c r="F1385" s="105" t="s">
        <v>1039</v>
      </c>
      <c r="G1385" s="106" t="s">
        <v>871</v>
      </c>
      <c r="H1385" s="105" t="s">
        <v>623</v>
      </c>
      <c r="I1385" s="105" t="s">
        <v>591</v>
      </c>
      <c r="J1385" s="116">
        <v>1900</v>
      </c>
      <c r="K1385" s="116">
        <v>4682.33</v>
      </c>
      <c r="L1385" s="116">
        <v>316.64</v>
      </c>
      <c r="M1385" s="116">
        <v>84.39</v>
      </c>
      <c r="N1385" s="116">
        <v>3.8</v>
      </c>
      <c r="O1385" s="116">
        <v>0</v>
      </c>
      <c r="P1385" s="117">
        <f t="shared" si="47"/>
        <v>1.9</v>
      </c>
    </row>
    <row r="1386" ht="14.5" spans="1:16">
      <c r="A1386" s="104">
        <v>202206</v>
      </c>
      <c r="B1386" s="139" t="s">
        <v>433</v>
      </c>
      <c r="C1386" s="105" t="s">
        <v>619</v>
      </c>
      <c r="D1386" s="105" t="s">
        <v>587</v>
      </c>
      <c r="E1386" s="105" t="s">
        <v>885</v>
      </c>
      <c r="F1386" s="105" t="s">
        <v>886</v>
      </c>
      <c r="G1386" s="106" t="s">
        <v>887</v>
      </c>
      <c r="H1386" s="105" t="s">
        <v>1018</v>
      </c>
      <c r="I1386" s="105" t="s">
        <v>591</v>
      </c>
      <c r="J1386" s="116">
        <v>1900</v>
      </c>
      <c r="K1386" s="116">
        <v>4866.73</v>
      </c>
      <c r="L1386" s="116">
        <v>316.64</v>
      </c>
      <c r="M1386" s="116">
        <v>84.39</v>
      </c>
      <c r="N1386" s="116">
        <v>3.8</v>
      </c>
      <c r="O1386" s="116">
        <v>0</v>
      </c>
      <c r="P1386" s="117">
        <f t="shared" si="47"/>
        <v>1.9</v>
      </c>
    </row>
    <row r="1387" spans="1:16">
      <c r="A1387" s="104">
        <v>202207</v>
      </c>
      <c r="B1387" s="130" t="s">
        <v>203</v>
      </c>
      <c r="C1387" s="105" t="s">
        <v>570</v>
      </c>
      <c r="D1387" s="105" t="s">
        <v>571</v>
      </c>
      <c r="E1387" s="105" t="s">
        <v>572</v>
      </c>
      <c r="F1387" s="105" t="s">
        <v>573</v>
      </c>
      <c r="G1387" s="106" t="s">
        <v>574</v>
      </c>
      <c r="H1387" s="105">
        <v>0</v>
      </c>
      <c r="I1387" s="105">
        <v>0</v>
      </c>
      <c r="J1387" s="116">
        <v>38815.5</v>
      </c>
      <c r="K1387" s="116">
        <v>44515.5</v>
      </c>
      <c r="L1387" s="116">
        <v>316.64</v>
      </c>
      <c r="M1387" s="116">
        <v>84.39</v>
      </c>
      <c r="N1387" s="116">
        <v>3.8</v>
      </c>
      <c r="O1387" s="116">
        <v>0</v>
      </c>
      <c r="P1387" s="117">
        <f t="shared" si="47"/>
        <v>1.9</v>
      </c>
    </row>
    <row r="1388" ht="14.5" spans="1:16">
      <c r="A1388" s="104">
        <v>202207</v>
      </c>
      <c r="B1388" s="131" t="s">
        <v>448</v>
      </c>
      <c r="C1388" s="105" t="s">
        <v>575</v>
      </c>
      <c r="D1388" s="105" t="s">
        <v>576</v>
      </c>
      <c r="E1388" s="105" t="s">
        <v>577</v>
      </c>
      <c r="F1388" s="105" t="s">
        <v>578</v>
      </c>
      <c r="G1388" s="106" t="s">
        <v>579</v>
      </c>
      <c r="H1388" s="105">
        <v>0</v>
      </c>
      <c r="I1388" s="105">
        <v>0</v>
      </c>
      <c r="J1388" s="116">
        <v>5500</v>
      </c>
      <c r="K1388" s="116">
        <v>16400</v>
      </c>
      <c r="L1388" s="116">
        <v>316.64</v>
      </c>
      <c r="M1388" s="116">
        <v>84.39</v>
      </c>
      <c r="N1388" s="116">
        <v>3.8</v>
      </c>
      <c r="O1388" s="116">
        <v>95</v>
      </c>
      <c r="P1388" s="117">
        <f t="shared" si="47"/>
        <v>1.9</v>
      </c>
    </row>
    <row r="1389" ht="14.5" spans="1:16">
      <c r="A1389" s="104">
        <v>202207</v>
      </c>
      <c r="B1389" s="98" t="s">
        <v>295</v>
      </c>
      <c r="C1389" s="105" t="s">
        <v>580</v>
      </c>
      <c r="D1389" s="105" t="s">
        <v>576</v>
      </c>
      <c r="E1389" s="105" t="s">
        <v>581</v>
      </c>
      <c r="F1389" s="105" t="s">
        <v>582</v>
      </c>
      <c r="G1389" s="106" t="s">
        <v>583</v>
      </c>
      <c r="H1389" s="105">
        <v>0</v>
      </c>
      <c r="I1389" s="105">
        <v>0</v>
      </c>
      <c r="J1389" s="116">
        <v>5544</v>
      </c>
      <c r="K1389" s="116">
        <v>13073</v>
      </c>
      <c r="L1389" s="116">
        <v>316.64</v>
      </c>
      <c r="M1389" s="116">
        <v>84.39</v>
      </c>
      <c r="N1389" s="116">
        <v>3.8</v>
      </c>
      <c r="O1389" s="116">
        <v>95</v>
      </c>
      <c r="P1389" s="117">
        <f t="shared" si="47"/>
        <v>1.9</v>
      </c>
    </row>
    <row r="1390" ht="14.5" spans="1:16">
      <c r="A1390" s="104">
        <v>202207</v>
      </c>
      <c r="B1390" s="98" t="s">
        <v>234</v>
      </c>
      <c r="C1390" s="105" t="s">
        <v>580</v>
      </c>
      <c r="D1390" s="105" t="s">
        <v>576</v>
      </c>
      <c r="E1390" s="105" t="s">
        <v>584</v>
      </c>
      <c r="F1390" s="105" t="s">
        <v>585</v>
      </c>
      <c r="G1390" s="106" t="s">
        <v>586</v>
      </c>
      <c r="H1390" s="105">
        <v>0</v>
      </c>
      <c r="I1390" s="105">
        <v>0</v>
      </c>
      <c r="J1390" s="116">
        <v>5544</v>
      </c>
      <c r="K1390" s="116">
        <v>12813</v>
      </c>
      <c r="L1390" s="116">
        <v>316.64</v>
      </c>
      <c r="M1390" s="116">
        <v>84.39</v>
      </c>
      <c r="N1390" s="116">
        <v>3.8</v>
      </c>
      <c r="O1390" s="116">
        <v>125</v>
      </c>
      <c r="P1390" s="117">
        <f t="shared" si="47"/>
        <v>1.9</v>
      </c>
    </row>
    <row r="1391" ht="14.5" spans="1:16">
      <c r="A1391" s="104">
        <v>202207</v>
      </c>
      <c r="B1391" s="98" t="s">
        <v>334</v>
      </c>
      <c r="C1391" s="105" t="s">
        <v>575</v>
      </c>
      <c r="D1391" s="105" t="s">
        <v>587</v>
      </c>
      <c r="E1391" s="105" t="s">
        <v>588</v>
      </c>
      <c r="F1391" s="105" t="s">
        <v>589</v>
      </c>
      <c r="G1391" s="106" t="s">
        <v>590</v>
      </c>
      <c r="H1391" s="105">
        <v>0</v>
      </c>
      <c r="I1391" s="105">
        <v>0</v>
      </c>
      <c r="J1391" s="116">
        <v>3200</v>
      </c>
      <c r="K1391" s="116">
        <v>8617.38</v>
      </c>
      <c r="L1391" s="116">
        <v>316.64</v>
      </c>
      <c r="M1391" s="116">
        <v>84.39</v>
      </c>
      <c r="N1391" s="116">
        <v>3.8</v>
      </c>
      <c r="O1391" s="116">
        <v>95</v>
      </c>
      <c r="P1391" s="117">
        <f t="shared" si="47"/>
        <v>1.9</v>
      </c>
    </row>
    <row r="1392" ht="14.5" spans="1:16">
      <c r="A1392" s="104">
        <v>202207</v>
      </c>
      <c r="B1392" s="98" t="s">
        <v>342</v>
      </c>
      <c r="C1392" s="105" t="s">
        <v>592</v>
      </c>
      <c r="D1392" s="105" t="s">
        <v>587</v>
      </c>
      <c r="E1392" s="105" t="s">
        <v>593</v>
      </c>
      <c r="F1392" s="105" t="s">
        <v>594</v>
      </c>
      <c r="G1392" s="106" t="s">
        <v>595</v>
      </c>
      <c r="H1392" s="105">
        <v>0</v>
      </c>
      <c r="I1392" s="105">
        <v>0</v>
      </c>
      <c r="J1392" s="116">
        <v>1900</v>
      </c>
      <c r="K1392" s="116">
        <v>4517.22</v>
      </c>
      <c r="L1392" s="116">
        <v>0</v>
      </c>
      <c r="M1392" s="116">
        <v>0</v>
      </c>
      <c r="N1392" s="116">
        <v>0</v>
      </c>
      <c r="O1392" s="116">
        <v>0</v>
      </c>
      <c r="P1392" s="117">
        <v>0</v>
      </c>
    </row>
    <row r="1393" ht="14.5" spans="1:16">
      <c r="A1393" s="104">
        <v>202207</v>
      </c>
      <c r="B1393" s="98" t="s">
        <v>225</v>
      </c>
      <c r="C1393" s="105" t="s">
        <v>592</v>
      </c>
      <c r="D1393" s="105" t="s">
        <v>587</v>
      </c>
      <c r="E1393" s="105" t="s">
        <v>596</v>
      </c>
      <c r="F1393" s="105" t="s">
        <v>597</v>
      </c>
      <c r="G1393" s="106" t="s">
        <v>598</v>
      </c>
      <c r="H1393" s="105">
        <v>0</v>
      </c>
      <c r="I1393" s="105">
        <v>0</v>
      </c>
      <c r="J1393" s="116">
        <v>1900</v>
      </c>
      <c r="K1393" s="116">
        <v>5152.7</v>
      </c>
      <c r="L1393" s="116">
        <v>316.64</v>
      </c>
      <c r="M1393" s="116">
        <v>84.39</v>
      </c>
      <c r="N1393" s="116">
        <v>3.8</v>
      </c>
      <c r="O1393" s="116">
        <v>0</v>
      </c>
      <c r="P1393" s="117">
        <f t="shared" ref="P1393:P1434" si="48">1900*0.1%</f>
        <v>1.9</v>
      </c>
    </row>
    <row r="1394" ht="14.5" spans="1:16">
      <c r="A1394" s="104">
        <v>202207</v>
      </c>
      <c r="B1394" s="98" t="s">
        <v>301</v>
      </c>
      <c r="C1394" s="105" t="s">
        <v>580</v>
      </c>
      <c r="D1394" s="105" t="s">
        <v>587</v>
      </c>
      <c r="E1394" s="105" t="s">
        <v>599</v>
      </c>
      <c r="F1394" s="105" t="s">
        <v>600</v>
      </c>
      <c r="G1394" s="106" t="s">
        <v>601</v>
      </c>
      <c r="H1394" s="105">
        <v>0</v>
      </c>
      <c r="I1394" s="105">
        <v>0</v>
      </c>
      <c r="J1394" s="116">
        <v>5746</v>
      </c>
      <c r="K1394" s="116">
        <v>13133.2</v>
      </c>
      <c r="L1394" s="116">
        <v>316.64</v>
      </c>
      <c r="M1394" s="116">
        <v>84.39</v>
      </c>
      <c r="N1394" s="116">
        <v>3.8</v>
      </c>
      <c r="O1394" s="116">
        <v>1250</v>
      </c>
      <c r="P1394" s="117">
        <f t="shared" si="48"/>
        <v>1.9</v>
      </c>
    </row>
    <row r="1395" ht="14.5" spans="1:16">
      <c r="A1395" s="104">
        <v>202207</v>
      </c>
      <c r="B1395" s="98" t="s">
        <v>264</v>
      </c>
      <c r="C1395" s="105" t="s">
        <v>580</v>
      </c>
      <c r="D1395" s="105" t="s">
        <v>587</v>
      </c>
      <c r="E1395" s="105" t="s">
        <v>602</v>
      </c>
      <c r="F1395" s="105" t="s">
        <v>603</v>
      </c>
      <c r="G1395" s="106" t="s">
        <v>604</v>
      </c>
      <c r="H1395" s="105">
        <v>0</v>
      </c>
      <c r="I1395" s="105">
        <v>0</v>
      </c>
      <c r="J1395" s="116">
        <v>2440</v>
      </c>
      <c r="K1395" s="116">
        <v>6364.4</v>
      </c>
      <c r="L1395" s="116">
        <v>316.64</v>
      </c>
      <c r="M1395" s="116">
        <v>84.39</v>
      </c>
      <c r="N1395" s="116">
        <v>3.8</v>
      </c>
      <c r="O1395" s="116">
        <v>95</v>
      </c>
      <c r="P1395" s="117">
        <f t="shared" si="48"/>
        <v>1.9</v>
      </c>
    </row>
    <row r="1396" ht="14.5" spans="1:16">
      <c r="A1396" s="104">
        <v>202207</v>
      </c>
      <c r="B1396" s="131" t="s">
        <v>290</v>
      </c>
      <c r="C1396" s="105" t="s">
        <v>580</v>
      </c>
      <c r="D1396" s="105" t="s">
        <v>587</v>
      </c>
      <c r="E1396" s="105" t="s">
        <v>605</v>
      </c>
      <c r="F1396" s="105" t="s">
        <v>606</v>
      </c>
      <c r="G1396" s="106" t="s">
        <v>607</v>
      </c>
      <c r="H1396" s="105">
        <v>0</v>
      </c>
      <c r="I1396" s="105">
        <v>0</v>
      </c>
      <c r="J1396" s="116">
        <v>5389</v>
      </c>
      <c r="K1396" s="116">
        <v>12759</v>
      </c>
      <c r="L1396" s="116">
        <v>316.64</v>
      </c>
      <c r="M1396" s="116">
        <v>84.39</v>
      </c>
      <c r="N1396" s="116">
        <v>3.8</v>
      </c>
      <c r="O1396" s="116">
        <v>500</v>
      </c>
      <c r="P1396" s="117">
        <f t="shared" si="48"/>
        <v>1.9</v>
      </c>
    </row>
    <row r="1397" ht="14.5" spans="1:16">
      <c r="A1397" s="104">
        <v>202207</v>
      </c>
      <c r="B1397" s="98" t="s">
        <v>376</v>
      </c>
      <c r="C1397" s="105" t="s">
        <v>580</v>
      </c>
      <c r="D1397" s="105" t="s">
        <v>587</v>
      </c>
      <c r="E1397" s="105" t="s">
        <v>608</v>
      </c>
      <c r="F1397" s="105" t="s">
        <v>609</v>
      </c>
      <c r="G1397" s="106" t="s">
        <v>610</v>
      </c>
      <c r="H1397" s="105">
        <v>0</v>
      </c>
      <c r="I1397" s="105">
        <v>0</v>
      </c>
      <c r="J1397" s="116">
        <v>2671</v>
      </c>
      <c r="K1397" s="116">
        <v>6826.2</v>
      </c>
      <c r="L1397" s="116">
        <v>316.64</v>
      </c>
      <c r="M1397" s="116">
        <v>84.39</v>
      </c>
      <c r="N1397" s="116">
        <v>3.8</v>
      </c>
      <c r="O1397" s="116">
        <v>500</v>
      </c>
      <c r="P1397" s="117">
        <f t="shared" si="48"/>
        <v>1.9</v>
      </c>
    </row>
    <row r="1398" ht="14.5" spans="1:16">
      <c r="A1398" s="104">
        <v>202207</v>
      </c>
      <c r="B1398" s="131" t="s">
        <v>240</v>
      </c>
      <c r="C1398" s="105" t="s">
        <v>580</v>
      </c>
      <c r="D1398" s="105" t="s">
        <v>587</v>
      </c>
      <c r="E1398" s="105" t="s">
        <v>611</v>
      </c>
      <c r="F1398" s="105" t="s">
        <v>609</v>
      </c>
      <c r="G1398" s="106" t="s">
        <v>612</v>
      </c>
      <c r="H1398" s="105">
        <v>0</v>
      </c>
      <c r="I1398" s="105">
        <v>0</v>
      </c>
      <c r="J1398" s="116">
        <v>5746</v>
      </c>
      <c r="K1398" s="116">
        <v>13055.2</v>
      </c>
      <c r="L1398" s="116">
        <v>316.64</v>
      </c>
      <c r="M1398" s="116">
        <v>84.39</v>
      </c>
      <c r="N1398" s="116">
        <v>3.8</v>
      </c>
      <c r="O1398" s="116">
        <v>1250</v>
      </c>
      <c r="P1398" s="117">
        <f t="shared" si="48"/>
        <v>1.9</v>
      </c>
    </row>
    <row r="1399" ht="14.5" spans="1:16">
      <c r="A1399" s="104">
        <v>202207</v>
      </c>
      <c r="B1399" s="131" t="s">
        <v>326</v>
      </c>
      <c r="C1399" s="105" t="s">
        <v>580</v>
      </c>
      <c r="D1399" s="105" t="s">
        <v>587</v>
      </c>
      <c r="E1399" s="105" t="s">
        <v>613</v>
      </c>
      <c r="F1399" s="105" t="s">
        <v>614</v>
      </c>
      <c r="G1399" s="106" t="s">
        <v>615</v>
      </c>
      <c r="H1399" s="105">
        <v>0</v>
      </c>
      <c r="I1399" s="105">
        <v>0</v>
      </c>
      <c r="J1399" s="116">
        <v>5544</v>
      </c>
      <c r="K1399" s="116">
        <v>15380.38</v>
      </c>
      <c r="L1399" s="116">
        <v>316.64</v>
      </c>
      <c r="M1399" s="116">
        <v>84.39</v>
      </c>
      <c r="N1399" s="116">
        <v>3.8</v>
      </c>
      <c r="O1399" s="116">
        <v>500</v>
      </c>
      <c r="P1399" s="117">
        <f t="shared" si="48"/>
        <v>1.9</v>
      </c>
    </row>
    <row r="1400" ht="14.5" spans="1:16">
      <c r="A1400" s="104">
        <v>202207</v>
      </c>
      <c r="B1400" s="131" t="s">
        <v>299</v>
      </c>
      <c r="C1400" s="105" t="s">
        <v>570</v>
      </c>
      <c r="D1400" s="105" t="s">
        <v>587</v>
      </c>
      <c r="E1400" s="105" t="s">
        <v>616</v>
      </c>
      <c r="F1400" s="105" t="s">
        <v>617</v>
      </c>
      <c r="G1400" s="106" t="s">
        <v>618</v>
      </c>
      <c r="H1400" s="105">
        <v>0</v>
      </c>
      <c r="I1400" s="105">
        <v>0</v>
      </c>
      <c r="J1400" s="116">
        <v>3263</v>
      </c>
      <c r="K1400" s="116">
        <v>9773.29</v>
      </c>
      <c r="L1400" s="116">
        <v>316.64</v>
      </c>
      <c r="M1400" s="116">
        <v>84.39</v>
      </c>
      <c r="N1400" s="116">
        <v>3.8</v>
      </c>
      <c r="O1400" s="116">
        <v>0</v>
      </c>
      <c r="P1400" s="117">
        <f t="shared" si="48"/>
        <v>1.9</v>
      </c>
    </row>
    <row r="1401" ht="14.5" spans="1:16">
      <c r="A1401" s="104">
        <v>202207</v>
      </c>
      <c r="B1401" s="131" t="s">
        <v>453</v>
      </c>
      <c r="C1401" s="105" t="s">
        <v>619</v>
      </c>
      <c r="D1401" s="105" t="s">
        <v>587</v>
      </c>
      <c r="E1401" s="105" t="s">
        <v>620</v>
      </c>
      <c r="F1401" s="105" t="s">
        <v>621</v>
      </c>
      <c r="G1401" s="106" t="s">
        <v>622</v>
      </c>
      <c r="H1401" s="105" t="s">
        <v>623</v>
      </c>
      <c r="I1401" s="105">
        <v>0</v>
      </c>
      <c r="J1401" s="116">
        <v>2132</v>
      </c>
      <c r="K1401" s="116">
        <v>9182.94</v>
      </c>
      <c r="L1401" s="116">
        <v>316.64</v>
      </c>
      <c r="M1401" s="116">
        <v>84.39</v>
      </c>
      <c r="N1401" s="116">
        <v>3.8</v>
      </c>
      <c r="O1401" s="116">
        <v>0</v>
      </c>
      <c r="P1401" s="117">
        <f t="shared" si="48"/>
        <v>1.9</v>
      </c>
    </row>
    <row r="1402" ht="14.5" spans="1:16">
      <c r="A1402" s="104">
        <v>202207</v>
      </c>
      <c r="B1402" s="131" t="s">
        <v>624</v>
      </c>
      <c r="C1402" s="105" t="s">
        <v>625</v>
      </c>
      <c r="D1402" s="105" t="s">
        <v>576</v>
      </c>
      <c r="E1402" s="105" t="s">
        <v>626</v>
      </c>
      <c r="F1402" s="105" t="s">
        <v>627</v>
      </c>
      <c r="G1402" s="106" t="s">
        <v>628</v>
      </c>
      <c r="H1402" s="105">
        <v>0</v>
      </c>
      <c r="I1402" s="105">
        <v>0</v>
      </c>
      <c r="J1402" s="116">
        <v>4576</v>
      </c>
      <c r="K1402" s="116">
        <v>10995</v>
      </c>
      <c r="L1402" s="116">
        <v>316.64</v>
      </c>
      <c r="M1402" s="116">
        <v>84.39</v>
      </c>
      <c r="N1402" s="116">
        <v>3.8</v>
      </c>
      <c r="O1402" s="116">
        <v>0</v>
      </c>
      <c r="P1402" s="117">
        <f t="shared" si="48"/>
        <v>1.9</v>
      </c>
    </row>
    <row r="1403" ht="14.5" spans="1:16">
      <c r="A1403" s="104">
        <v>202207</v>
      </c>
      <c r="B1403" s="132" t="s">
        <v>307</v>
      </c>
      <c r="C1403" s="105" t="s">
        <v>575</v>
      </c>
      <c r="D1403" s="105" t="s">
        <v>587</v>
      </c>
      <c r="E1403" s="105" t="s">
        <v>629</v>
      </c>
      <c r="F1403" s="105" t="s">
        <v>578</v>
      </c>
      <c r="G1403" s="106" t="s">
        <v>630</v>
      </c>
      <c r="H1403" s="105">
        <v>0</v>
      </c>
      <c r="I1403" s="105">
        <v>0</v>
      </c>
      <c r="J1403" s="116">
        <v>5500</v>
      </c>
      <c r="K1403" s="116">
        <v>15635</v>
      </c>
      <c r="L1403" s="116">
        <v>316.64</v>
      </c>
      <c r="M1403" s="116">
        <v>84.39</v>
      </c>
      <c r="N1403" s="116">
        <v>3.8</v>
      </c>
      <c r="O1403" s="116">
        <v>960</v>
      </c>
      <c r="P1403" s="117">
        <f t="shared" si="48"/>
        <v>1.9</v>
      </c>
    </row>
    <row r="1404" ht="14.5" spans="1:16">
      <c r="A1404" s="104">
        <v>202207</v>
      </c>
      <c r="B1404" s="133" t="s">
        <v>353</v>
      </c>
      <c r="C1404" s="105" t="s">
        <v>619</v>
      </c>
      <c r="D1404" s="105" t="s">
        <v>576</v>
      </c>
      <c r="E1404" s="105" t="s">
        <v>631</v>
      </c>
      <c r="F1404" s="105" t="s">
        <v>632</v>
      </c>
      <c r="G1404" s="106" t="s">
        <v>633</v>
      </c>
      <c r="H1404" s="105">
        <v>0</v>
      </c>
      <c r="I1404" s="105">
        <v>0</v>
      </c>
      <c r="J1404" s="116">
        <v>5000</v>
      </c>
      <c r="K1404" s="116">
        <v>12868.3</v>
      </c>
      <c r="L1404" s="116">
        <v>316.64</v>
      </c>
      <c r="M1404" s="116">
        <v>84.39</v>
      </c>
      <c r="N1404" s="116">
        <v>3.8</v>
      </c>
      <c r="O1404" s="116">
        <v>1500</v>
      </c>
      <c r="P1404" s="117">
        <f t="shared" si="48"/>
        <v>1.9</v>
      </c>
    </row>
    <row r="1405" ht="14.5" spans="1:16">
      <c r="A1405" s="104">
        <v>202207</v>
      </c>
      <c r="B1405" s="131" t="s">
        <v>379</v>
      </c>
      <c r="C1405" s="105" t="s">
        <v>570</v>
      </c>
      <c r="D1405" s="105" t="s">
        <v>587</v>
      </c>
      <c r="E1405" s="105" t="s">
        <v>634</v>
      </c>
      <c r="F1405" s="105" t="s">
        <v>635</v>
      </c>
      <c r="G1405" s="106" t="s">
        <v>636</v>
      </c>
      <c r="H1405" s="105">
        <v>0</v>
      </c>
      <c r="I1405" s="105">
        <v>0</v>
      </c>
      <c r="J1405" s="116">
        <v>5222</v>
      </c>
      <c r="K1405" s="116">
        <v>13241.76</v>
      </c>
      <c r="L1405" s="116">
        <v>316.64</v>
      </c>
      <c r="M1405" s="116">
        <v>84.39</v>
      </c>
      <c r="N1405" s="116">
        <v>3.8</v>
      </c>
      <c r="O1405" s="116">
        <v>750</v>
      </c>
      <c r="P1405" s="117">
        <f t="shared" si="48"/>
        <v>1.9</v>
      </c>
    </row>
    <row r="1406" ht="14.5" spans="1:16">
      <c r="A1406" s="104">
        <v>202207</v>
      </c>
      <c r="B1406" s="133" t="s">
        <v>248</v>
      </c>
      <c r="C1406" s="105" t="s">
        <v>570</v>
      </c>
      <c r="D1406" s="105" t="s">
        <v>587</v>
      </c>
      <c r="E1406" s="105" t="s">
        <v>637</v>
      </c>
      <c r="F1406" s="105" t="s">
        <v>638</v>
      </c>
      <c r="G1406" s="106" t="s">
        <v>639</v>
      </c>
      <c r="H1406" s="105">
        <v>0</v>
      </c>
      <c r="I1406" s="105">
        <v>0</v>
      </c>
      <c r="J1406" s="116">
        <v>2332</v>
      </c>
      <c r="K1406" s="116">
        <v>7291.34</v>
      </c>
      <c r="L1406" s="116">
        <v>316.64</v>
      </c>
      <c r="M1406" s="116">
        <v>84.39</v>
      </c>
      <c r="N1406" s="116">
        <v>3.8</v>
      </c>
      <c r="O1406" s="116">
        <v>0</v>
      </c>
      <c r="P1406" s="117">
        <f t="shared" si="48"/>
        <v>1.9</v>
      </c>
    </row>
    <row r="1407" ht="14.5" spans="1:16">
      <c r="A1407" s="104">
        <v>202207</v>
      </c>
      <c r="B1407" s="132" t="s">
        <v>261</v>
      </c>
      <c r="C1407" s="105" t="s">
        <v>570</v>
      </c>
      <c r="D1407" s="105" t="s">
        <v>587</v>
      </c>
      <c r="E1407" s="105" t="s">
        <v>640</v>
      </c>
      <c r="F1407" s="105" t="s">
        <v>641</v>
      </c>
      <c r="G1407" s="106" t="s">
        <v>642</v>
      </c>
      <c r="H1407" s="105">
        <v>0</v>
      </c>
      <c r="I1407" s="105">
        <v>0</v>
      </c>
      <c r="J1407" s="116">
        <v>3440</v>
      </c>
      <c r="K1407" s="116">
        <v>10060.86</v>
      </c>
      <c r="L1407" s="116">
        <v>316.64</v>
      </c>
      <c r="M1407" s="116">
        <v>84.39</v>
      </c>
      <c r="N1407" s="116">
        <v>3.8</v>
      </c>
      <c r="O1407" s="116">
        <v>0</v>
      </c>
      <c r="P1407" s="117">
        <f t="shared" si="48"/>
        <v>1.9</v>
      </c>
    </row>
    <row r="1408" ht="14.5" spans="1:16">
      <c r="A1408" s="104">
        <v>202207</v>
      </c>
      <c r="B1408" s="132" t="s">
        <v>405</v>
      </c>
      <c r="C1408" s="105" t="s">
        <v>570</v>
      </c>
      <c r="D1408" s="105" t="s">
        <v>587</v>
      </c>
      <c r="E1408" s="105" t="s">
        <v>643</v>
      </c>
      <c r="F1408" s="105" t="s">
        <v>617</v>
      </c>
      <c r="G1408" s="106" t="s">
        <v>644</v>
      </c>
      <c r="H1408" s="105">
        <v>0</v>
      </c>
      <c r="I1408" s="105">
        <v>0</v>
      </c>
      <c r="J1408" s="116">
        <v>4331</v>
      </c>
      <c r="K1408" s="116">
        <v>12155.78</v>
      </c>
      <c r="L1408" s="116">
        <v>316.64</v>
      </c>
      <c r="M1408" s="116">
        <v>84.39</v>
      </c>
      <c r="N1408" s="116">
        <v>3.8</v>
      </c>
      <c r="O1408" s="116">
        <v>0</v>
      </c>
      <c r="P1408" s="117">
        <f t="shared" si="48"/>
        <v>1.9</v>
      </c>
    </row>
    <row r="1409" ht="14.5" spans="1:16">
      <c r="A1409" s="104">
        <v>202207</v>
      </c>
      <c r="B1409" s="133" t="s">
        <v>244</v>
      </c>
      <c r="C1409" s="105" t="s">
        <v>619</v>
      </c>
      <c r="D1409" s="105" t="s">
        <v>576</v>
      </c>
      <c r="E1409" s="105" t="s">
        <v>645</v>
      </c>
      <c r="F1409" s="105" t="s">
        <v>646</v>
      </c>
      <c r="G1409" s="106" t="s">
        <v>647</v>
      </c>
      <c r="H1409" s="105">
        <v>0</v>
      </c>
      <c r="I1409" s="105">
        <v>0</v>
      </c>
      <c r="J1409" s="116">
        <v>4000</v>
      </c>
      <c r="K1409" s="116">
        <v>10540.9</v>
      </c>
      <c r="L1409" s="116">
        <v>316.64</v>
      </c>
      <c r="M1409" s="116">
        <v>84.39</v>
      </c>
      <c r="N1409" s="116">
        <v>3.8</v>
      </c>
      <c r="O1409" s="116">
        <v>0</v>
      </c>
      <c r="P1409" s="117">
        <f t="shared" si="48"/>
        <v>1.9</v>
      </c>
    </row>
    <row r="1410" ht="14.5" spans="1:16">
      <c r="A1410" s="104">
        <v>202207</v>
      </c>
      <c r="B1410" s="98" t="s">
        <v>286</v>
      </c>
      <c r="C1410" s="105" t="s">
        <v>570</v>
      </c>
      <c r="D1410" s="105" t="s">
        <v>587</v>
      </c>
      <c r="E1410" s="105" t="s">
        <v>648</v>
      </c>
      <c r="F1410" s="105" t="s">
        <v>649</v>
      </c>
      <c r="G1410" s="106" t="s">
        <v>650</v>
      </c>
      <c r="H1410" s="105">
        <v>0</v>
      </c>
      <c r="I1410" s="105">
        <v>0</v>
      </c>
      <c r="J1410" s="116">
        <v>5519</v>
      </c>
      <c r="K1410" s="116">
        <v>14624.98</v>
      </c>
      <c r="L1410" s="116">
        <v>316.64</v>
      </c>
      <c r="M1410" s="116">
        <v>84.39</v>
      </c>
      <c r="N1410" s="116">
        <v>3.8</v>
      </c>
      <c r="O1410" s="116">
        <v>457.5</v>
      </c>
      <c r="P1410" s="117">
        <f t="shared" si="48"/>
        <v>1.9</v>
      </c>
    </row>
    <row r="1411" ht="14.5" spans="1:16">
      <c r="A1411" s="104">
        <v>202207</v>
      </c>
      <c r="B1411" s="133" t="s">
        <v>421</v>
      </c>
      <c r="C1411" s="105" t="s">
        <v>570</v>
      </c>
      <c r="D1411" s="105" t="s">
        <v>587</v>
      </c>
      <c r="E1411" s="105" t="s">
        <v>651</v>
      </c>
      <c r="F1411" s="105" t="s">
        <v>652</v>
      </c>
      <c r="G1411" s="106" t="s">
        <v>653</v>
      </c>
      <c r="H1411" s="105">
        <v>0</v>
      </c>
      <c r="I1411" s="105">
        <v>0</v>
      </c>
      <c r="J1411" s="116">
        <v>5519</v>
      </c>
      <c r="K1411" s="116">
        <v>14452.02</v>
      </c>
      <c r="L1411" s="116">
        <v>316.64</v>
      </c>
      <c r="M1411" s="116">
        <v>84.39</v>
      </c>
      <c r="N1411" s="116">
        <v>3.8</v>
      </c>
      <c r="O1411" s="116">
        <v>0</v>
      </c>
      <c r="P1411" s="117">
        <f t="shared" si="48"/>
        <v>1.9</v>
      </c>
    </row>
    <row r="1412" ht="14.5" spans="1:16">
      <c r="A1412" s="104">
        <v>202207</v>
      </c>
      <c r="B1412" s="132" t="s">
        <v>258</v>
      </c>
      <c r="C1412" s="105" t="s">
        <v>575</v>
      </c>
      <c r="D1412" s="105" t="s">
        <v>587</v>
      </c>
      <c r="E1412" s="105" t="s">
        <v>654</v>
      </c>
      <c r="F1412" s="105" t="s">
        <v>655</v>
      </c>
      <c r="G1412" s="106" t="s">
        <v>656</v>
      </c>
      <c r="H1412" s="105">
        <v>0</v>
      </c>
      <c r="I1412" s="105">
        <v>0</v>
      </c>
      <c r="J1412" s="116">
        <v>2020</v>
      </c>
      <c r="K1412" s="116">
        <v>5758.3</v>
      </c>
      <c r="L1412" s="116">
        <v>316.64</v>
      </c>
      <c r="M1412" s="116">
        <v>84.39</v>
      </c>
      <c r="N1412" s="116">
        <v>3.8</v>
      </c>
      <c r="O1412" s="116">
        <v>0</v>
      </c>
      <c r="P1412" s="117">
        <f t="shared" si="48"/>
        <v>1.9</v>
      </c>
    </row>
    <row r="1413" ht="14.5" spans="1:16">
      <c r="A1413" s="104">
        <v>202207</v>
      </c>
      <c r="B1413" s="134" t="s">
        <v>216</v>
      </c>
      <c r="C1413" s="105" t="s">
        <v>570</v>
      </c>
      <c r="D1413" s="105" t="s">
        <v>571</v>
      </c>
      <c r="E1413" s="105" t="s">
        <v>657</v>
      </c>
      <c r="F1413" s="105" t="s">
        <v>658</v>
      </c>
      <c r="G1413" s="106" t="s">
        <v>659</v>
      </c>
      <c r="H1413" s="105">
        <v>0</v>
      </c>
      <c r="I1413" s="105">
        <v>0</v>
      </c>
      <c r="J1413" s="116">
        <v>8020</v>
      </c>
      <c r="K1413" s="116">
        <v>16863.9</v>
      </c>
      <c r="L1413" s="116">
        <v>316.64</v>
      </c>
      <c r="M1413" s="116">
        <v>84.39</v>
      </c>
      <c r="N1413" s="116">
        <v>3.8</v>
      </c>
      <c r="O1413" s="116">
        <v>0</v>
      </c>
      <c r="P1413" s="117">
        <f t="shared" si="48"/>
        <v>1.9</v>
      </c>
    </row>
    <row r="1414" ht="14.5" spans="1:16">
      <c r="A1414" s="104">
        <v>202207</v>
      </c>
      <c r="B1414" s="135" t="s">
        <v>660</v>
      </c>
      <c r="C1414" s="105" t="s">
        <v>661</v>
      </c>
      <c r="D1414" s="105" t="s">
        <v>576</v>
      </c>
      <c r="E1414" s="105" t="s">
        <v>662</v>
      </c>
      <c r="F1414" s="105" t="s">
        <v>663</v>
      </c>
      <c r="G1414" s="106" t="s">
        <v>664</v>
      </c>
      <c r="H1414" s="105">
        <v>0</v>
      </c>
      <c r="I1414" s="105">
        <v>0</v>
      </c>
      <c r="J1414" s="116">
        <v>5896</v>
      </c>
      <c r="K1414" s="116">
        <v>11971.5</v>
      </c>
      <c r="L1414" s="116">
        <v>316.64</v>
      </c>
      <c r="M1414" s="116">
        <v>84.39</v>
      </c>
      <c r="N1414" s="116">
        <v>3.8</v>
      </c>
      <c r="O1414" s="116">
        <v>1474</v>
      </c>
      <c r="P1414" s="117">
        <f t="shared" si="48"/>
        <v>1.9</v>
      </c>
    </row>
    <row r="1415" ht="14.5" spans="1:16">
      <c r="A1415" s="104">
        <v>202207</v>
      </c>
      <c r="B1415" s="132" t="s">
        <v>416</v>
      </c>
      <c r="C1415" s="105" t="s">
        <v>580</v>
      </c>
      <c r="D1415" s="105" t="s">
        <v>587</v>
      </c>
      <c r="E1415" s="105" t="s">
        <v>665</v>
      </c>
      <c r="F1415" s="105" t="s">
        <v>666</v>
      </c>
      <c r="G1415" s="106" t="s">
        <v>667</v>
      </c>
      <c r="H1415" s="105">
        <v>0</v>
      </c>
      <c r="I1415" s="105">
        <v>0</v>
      </c>
      <c r="J1415" s="116">
        <v>4133</v>
      </c>
      <c r="K1415" s="116">
        <v>9175.4</v>
      </c>
      <c r="L1415" s="116">
        <v>316.64</v>
      </c>
      <c r="M1415" s="116">
        <v>84.39</v>
      </c>
      <c r="N1415" s="116">
        <v>3.8</v>
      </c>
      <c r="O1415" s="116">
        <v>300</v>
      </c>
      <c r="P1415" s="117">
        <f t="shared" si="48"/>
        <v>1.9</v>
      </c>
    </row>
    <row r="1416" ht="14.5" spans="1:16">
      <c r="A1416" s="104">
        <v>202207</v>
      </c>
      <c r="B1416" s="135" t="s">
        <v>430</v>
      </c>
      <c r="C1416" s="105" t="s">
        <v>570</v>
      </c>
      <c r="D1416" s="105" t="s">
        <v>587</v>
      </c>
      <c r="E1416" s="105" t="s">
        <v>668</v>
      </c>
      <c r="F1416" s="105" t="s">
        <v>669</v>
      </c>
      <c r="G1416" s="106" t="s">
        <v>670</v>
      </c>
      <c r="H1416" s="105">
        <v>0</v>
      </c>
      <c r="I1416" s="105">
        <v>0</v>
      </c>
      <c r="J1416" s="116">
        <v>3038</v>
      </c>
      <c r="K1416" s="116">
        <v>8247.2</v>
      </c>
      <c r="L1416" s="116">
        <v>316.64</v>
      </c>
      <c r="M1416" s="116">
        <v>84.39</v>
      </c>
      <c r="N1416" s="116">
        <v>3.8</v>
      </c>
      <c r="O1416" s="116">
        <v>0</v>
      </c>
      <c r="P1416" s="117">
        <f t="shared" si="48"/>
        <v>1.9</v>
      </c>
    </row>
    <row r="1417" ht="14.5" spans="1:16">
      <c r="A1417" s="104">
        <v>202207</v>
      </c>
      <c r="B1417" s="135" t="s">
        <v>344</v>
      </c>
      <c r="C1417" s="105" t="s">
        <v>575</v>
      </c>
      <c r="D1417" s="105" t="s">
        <v>671</v>
      </c>
      <c r="E1417" s="105" t="s">
        <v>672</v>
      </c>
      <c r="F1417" s="105" t="s">
        <v>578</v>
      </c>
      <c r="G1417" s="106" t="s">
        <v>673</v>
      </c>
      <c r="H1417" s="105">
        <v>0</v>
      </c>
      <c r="I1417" s="105">
        <v>0</v>
      </c>
      <c r="J1417" s="116">
        <v>8800</v>
      </c>
      <c r="K1417" s="116">
        <v>22105</v>
      </c>
      <c r="L1417" s="116">
        <v>325.68</v>
      </c>
      <c r="M1417" s="116">
        <v>81.42</v>
      </c>
      <c r="N1417" s="116">
        <v>16.28</v>
      </c>
      <c r="O1417" s="116">
        <v>890</v>
      </c>
      <c r="P1417" s="117">
        <f t="shared" si="48"/>
        <v>1.9</v>
      </c>
    </row>
    <row r="1418" ht="14.5" spans="1:16">
      <c r="A1418" s="104">
        <v>202207</v>
      </c>
      <c r="B1418" s="136" t="s">
        <v>298</v>
      </c>
      <c r="C1418" s="105" t="s">
        <v>625</v>
      </c>
      <c r="D1418" s="105" t="s">
        <v>587</v>
      </c>
      <c r="E1418" s="105" t="s">
        <v>674</v>
      </c>
      <c r="F1418" s="105" t="s">
        <v>675</v>
      </c>
      <c r="G1418" s="106" t="s">
        <v>676</v>
      </c>
      <c r="H1418" s="105">
        <v>0</v>
      </c>
      <c r="I1418" s="105">
        <v>0</v>
      </c>
      <c r="J1418" s="116">
        <v>2532</v>
      </c>
      <c r="K1418" s="116">
        <v>6529.95</v>
      </c>
      <c r="L1418" s="116">
        <v>316.64</v>
      </c>
      <c r="M1418" s="116">
        <v>84.39</v>
      </c>
      <c r="N1418" s="116">
        <v>3.8</v>
      </c>
      <c r="O1418" s="116">
        <v>0</v>
      </c>
      <c r="P1418" s="117">
        <f t="shared" si="48"/>
        <v>1.9</v>
      </c>
    </row>
    <row r="1419" ht="14.5" spans="1:16">
      <c r="A1419" s="104">
        <v>202207</v>
      </c>
      <c r="B1419" s="137" t="s">
        <v>677</v>
      </c>
      <c r="C1419" s="105" t="s">
        <v>580</v>
      </c>
      <c r="D1419" s="105" t="s">
        <v>587</v>
      </c>
      <c r="E1419" s="105" t="s">
        <v>678</v>
      </c>
      <c r="F1419" s="105" t="s">
        <v>679</v>
      </c>
      <c r="G1419" s="106" t="s">
        <v>680</v>
      </c>
      <c r="H1419" s="105">
        <v>0</v>
      </c>
      <c r="I1419" s="105">
        <v>0</v>
      </c>
      <c r="J1419" s="116">
        <v>2369</v>
      </c>
      <c r="K1419" s="116">
        <v>4363.14</v>
      </c>
      <c r="L1419" s="116">
        <v>316.64</v>
      </c>
      <c r="M1419" s="116">
        <v>84.39</v>
      </c>
      <c r="N1419" s="116">
        <v>3.8</v>
      </c>
      <c r="O1419" s="116">
        <v>0</v>
      </c>
      <c r="P1419" s="117">
        <f t="shared" si="48"/>
        <v>1.9</v>
      </c>
    </row>
    <row r="1420" spans="1:16">
      <c r="A1420" s="104">
        <v>202207</v>
      </c>
      <c r="B1420" s="138" t="s">
        <v>202</v>
      </c>
      <c r="C1420" s="105" t="s">
        <v>619</v>
      </c>
      <c r="D1420" s="105" t="s">
        <v>587</v>
      </c>
      <c r="E1420" s="105" t="s">
        <v>682</v>
      </c>
      <c r="F1420" s="105" t="s">
        <v>683</v>
      </c>
      <c r="G1420" s="106" t="s">
        <v>684</v>
      </c>
      <c r="H1420" s="105">
        <v>0</v>
      </c>
      <c r="I1420" s="105">
        <v>0</v>
      </c>
      <c r="J1420" s="116">
        <v>10000</v>
      </c>
      <c r="K1420" s="116">
        <v>25870</v>
      </c>
      <c r="L1420" s="116">
        <v>316.64</v>
      </c>
      <c r="M1420" s="116">
        <v>84.39</v>
      </c>
      <c r="N1420" s="116">
        <v>3.8</v>
      </c>
      <c r="O1420" s="116">
        <v>0</v>
      </c>
      <c r="P1420" s="117">
        <f t="shared" si="48"/>
        <v>1.9</v>
      </c>
    </row>
    <row r="1421" ht="14.5" spans="1:16">
      <c r="A1421" s="104">
        <v>202207</v>
      </c>
      <c r="B1421" s="135" t="s">
        <v>355</v>
      </c>
      <c r="C1421" s="105" t="s">
        <v>619</v>
      </c>
      <c r="D1421" s="105" t="s">
        <v>587</v>
      </c>
      <c r="E1421" s="105" t="s">
        <v>685</v>
      </c>
      <c r="F1421" s="105" t="s">
        <v>686</v>
      </c>
      <c r="G1421" s="106" t="s">
        <v>687</v>
      </c>
      <c r="H1421" s="105" t="s">
        <v>623</v>
      </c>
      <c r="I1421" s="105">
        <v>0</v>
      </c>
      <c r="J1421" s="116">
        <v>2120</v>
      </c>
      <c r="K1421" s="116">
        <v>8296.31</v>
      </c>
      <c r="L1421" s="116">
        <v>316.64</v>
      </c>
      <c r="M1421" s="116">
        <v>84.39</v>
      </c>
      <c r="N1421" s="116">
        <v>3.8</v>
      </c>
      <c r="O1421" s="116">
        <v>0</v>
      </c>
      <c r="P1421" s="117">
        <f t="shared" si="48"/>
        <v>1.9</v>
      </c>
    </row>
    <row r="1422" ht="14.5" spans="1:16">
      <c r="A1422" s="104">
        <v>202207</v>
      </c>
      <c r="B1422" s="136" t="s">
        <v>420</v>
      </c>
      <c r="C1422" s="105" t="s">
        <v>580</v>
      </c>
      <c r="D1422" s="105" t="s">
        <v>587</v>
      </c>
      <c r="E1422" s="105" t="s">
        <v>697</v>
      </c>
      <c r="F1422" s="105" t="s">
        <v>698</v>
      </c>
      <c r="G1422" s="106" t="s">
        <v>699</v>
      </c>
      <c r="H1422" s="105">
        <v>0</v>
      </c>
      <c r="I1422" s="105">
        <v>0</v>
      </c>
      <c r="J1422" s="116">
        <v>4536</v>
      </c>
      <c r="K1422" s="116">
        <v>10433.7</v>
      </c>
      <c r="L1422" s="116">
        <v>316.64</v>
      </c>
      <c r="M1422" s="116">
        <v>84.39</v>
      </c>
      <c r="N1422" s="116">
        <v>3.8</v>
      </c>
      <c r="O1422" s="116">
        <v>300</v>
      </c>
      <c r="P1422" s="117">
        <f t="shared" si="48"/>
        <v>1.9</v>
      </c>
    </row>
    <row r="1423" ht="14.5" spans="1:16">
      <c r="A1423" s="104">
        <v>202207</v>
      </c>
      <c r="B1423" s="136" t="s">
        <v>424</v>
      </c>
      <c r="C1423" s="105" t="s">
        <v>570</v>
      </c>
      <c r="D1423" s="105" t="s">
        <v>587</v>
      </c>
      <c r="E1423" s="105" t="s">
        <v>700</v>
      </c>
      <c r="F1423" s="105" t="s">
        <v>617</v>
      </c>
      <c r="G1423" s="106" t="s">
        <v>701</v>
      </c>
      <c r="H1423" s="105">
        <v>0</v>
      </c>
      <c r="I1423" s="105">
        <v>0</v>
      </c>
      <c r="J1423" s="116">
        <v>2363</v>
      </c>
      <c r="K1423" s="116">
        <v>7492.61</v>
      </c>
      <c r="L1423" s="116">
        <v>316.64</v>
      </c>
      <c r="M1423" s="116">
        <v>84.39</v>
      </c>
      <c r="N1423" s="116">
        <v>3.8</v>
      </c>
      <c r="O1423" s="116">
        <v>0</v>
      </c>
      <c r="P1423" s="117">
        <f t="shared" si="48"/>
        <v>1.9</v>
      </c>
    </row>
    <row r="1424" ht="14.5" spans="1:16">
      <c r="A1424" s="104">
        <v>202207</v>
      </c>
      <c r="B1424" s="135" t="s">
        <v>277</v>
      </c>
      <c r="C1424" s="105" t="s">
        <v>619</v>
      </c>
      <c r="D1424" s="105" t="s">
        <v>587</v>
      </c>
      <c r="E1424" s="105" t="s">
        <v>702</v>
      </c>
      <c r="F1424" s="105" t="s">
        <v>703</v>
      </c>
      <c r="G1424" s="106" t="s">
        <v>704</v>
      </c>
      <c r="H1424" s="105" t="s">
        <v>623</v>
      </c>
      <c r="I1424" s="105">
        <v>0</v>
      </c>
      <c r="J1424" s="116">
        <v>1900</v>
      </c>
      <c r="K1424" s="116">
        <v>4824.07</v>
      </c>
      <c r="L1424" s="116">
        <v>316.64</v>
      </c>
      <c r="M1424" s="116">
        <v>84.39</v>
      </c>
      <c r="N1424" s="116">
        <v>3.8</v>
      </c>
      <c r="O1424" s="116">
        <v>0</v>
      </c>
      <c r="P1424" s="117">
        <f t="shared" si="48"/>
        <v>1.9</v>
      </c>
    </row>
    <row r="1425" ht="14.5" spans="1:16">
      <c r="A1425" s="104">
        <v>202207</v>
      </c>
      <c r="B1425" s="135" t="s">
        <v>502</v>
      </c>
      <c r="C1425" s="105" t="s">
        <v>619</v>
      </c>
      <c r="D1425" s="105" t="s">
        <v>576</v>
      </c>
      <c r="E1425" s="105" t="s">
        <v>705</v>
      </c>
      <c r="F1425" s="105" t="s">
        <v>706</v>
      </c>
      <c r="G1425" s="106" t="s">
        <v>707</v>
      </c>
      <c r="H1425" s="105">
        <v>0</v>
      </c>
      <c r="I1425" s="105">
        <v>0</v>
      </c>
      <c r="J1425" s="116">
        <v>5632</v>
      </c>
      <c r="K1425" s="116">
        <v>12333.8</v>
      </c>
      <c r="L1425" s="116">
        <v>316.64</v>
      </c>
      <c r="M1425" s="116">
        <v>84.39</v>
      </c>
      <c r="N1425" s="116">
        <v>3.8</v>
      </c>
      <c r="O1425" s="116">
        <v>0</v>
      </c>
      <c r="P1425" s="117">
        <f t="shared" si="48"/>
        <v>1.9</v>
      </c>
    </row>
    <row r="1426" ht="14.5" spans="1:16">
      <c r="A1426" s="104">
        <v>202207</v>
      </c>
      <c r="B1426" s="139" t="s">
        <v>204</v>
      </c>
      <c r="C1426" s="105" t="s">
        <v>625</v>
      </c>
      <c r="D1426" s="105" t="s">
        <v>587</v>
      </c>
      <c r="E1426" s="105" t="s">
        <v>712</v>
      </c>
      <c r="F1426" s="105" t="s">
        <v>713</v>
      </c>
      <c r="G1426" s="106" t="s">
        <v>714</v>
      </c>
      <c r="H1426" s="105">
        <v>0</v>
      </c>
      <c r="I1426" s="105">
        <v>0</v>
      </c>
      <c r="J1426" s="116">
        <v>1958</v>
      </c>
      <c r="K1426" s="116">
        <v>5085</v>
      </c>
      <c r="L1426" s="116">
        <v>316.64</v>
      </c>
      <c r="M1426" s="116">
        <v>84.39</v>
      </c>
      <c r="N1426" s="116">
        <v>3.8</v>
      </c>
      <c r="O1426" s="116">
        <v>0</v>
      </c>
      <c r="P1426" s="117">
        <f t="shared" si="48"/>
        <v>1.9</v>
      </c>
    </row>
    <row r="1427" ht="14.5" spans="1:16">
      <c r="A1427" s="104">
        <v>202207</v>
      </c>
      <c r="B1427" s="139" t="s">
        <v>413</v>
      </c>
      <c r="C1427" s="105" t="s">
        <v>570</v>
      </c>
      <c r="D1427" s="105" t="s">
        <v>587</v>
      </c>
      <c r="E1427" s="105" t="s">
        <v>718</v>
      </c>
      <c r="F1427" s="105" t="s">
        <v>638</v>
      </c>
      <c r="G1427" s="106" t="s">
        <v>719</v>
      </c>
      <c r="H1427" s="105">
        <v>0</v>
      </c>
      <c r="I1427" s="105">
        <v>0</v>
      </c>
      <c r="J1427" s="116">
        <v>2993</v>
      </c>
      <c r="K1427" s="116">
        <v>8836.3</v>
      </c>
      <c r="L1427" s="116">
        <v>316.64</v>
      </c>
      <c r="M1427" s="116">
        <v>84.39</v>
      </c>
      <c r="N1427" s="116">
        <v>3.8</v>
      </c>
      <c r="O1427" s="116">
        <v>0</v>
      </c>
      <c r="P1427" s="117">
        <f t="shared" si="48"/>
        <v>1.9</v>
      </c>
    </row>
    <row r="1428" ht="14.5" spans="1:16">
      <c r="A1428" s="104">
        <v>202207</v>
      </c>
      <c r="B1428" s="139" t="s">
        <v>393</v>
      </c>
      <c r="C1428" s="105" t="s">
        <v>570</v>
      </c>
      <c r="D1428" s="105" t="s">
        <v>587</v>
      </c>
      <c r="E1428" s="105" t="s">
        <v>720</v>
      </c>
      <c r="F1428" s="105" t="s">
        <v>721</v>
      </c>
      <c r="G1428" s="106" t="s">
        <v>722</v>
      </c>
      <c r="H1428" s="105">
        <v>0</v>
      </c>
      <c r="I1428" s="105">
        <v>0</v>
      </c>
      <c r="J1428" s="116">
        <v>2475</v>
      </c>
      <c r="K1428" s="116">
        <v>7401.51</v>
      </c>
      <c r="L1428" s="116">
        <v>316.64</v>
      </c>
      <c r="M1428" s="116">
        <v>84.39</v>
      </c>
      <c r="N1428" s="116">
        <v>3.8</v>
      </c>
      <c r="O1428" s="116">
        <v>0</v>
      </c>
      <c r="P1428" s="117">
        <f t="shared" si="48"/>
        <v>1.9</v>
      </c>
    </row>
    <row r="1429" ht="14.5" spans="1:16">
      <c r="A1429" s="104">
        <v>202207</v>
      </c>
      <c r="B1429" s="139" t="s">
        <v>723</v>
      </c>
      <c r="C1429" s="105" t="s">
        <v>570</v>
      </c>
      <c r="D1429" s="105" t="s">
        <v>587</v>
      </c>
      <c r="E1429" s="105" t="s">
        <v>724</v>
      </c>
      <c r="F1429" s="105" t="s">
        <v>725</v>
      </c>
      <c r="G1429" s="106" t="s">
        <v>726</v>
      </c>
      <c r="H1429" s="105">
        <v>0</v>
      </c>
      <c r="I1429" s="105">
        <v>0</v>
      </c>
      <c r="J1429" s="116">
        <v>3600</v>
      </c>
      <c r="K1429" s="116">
        <v>10143.1</v>
      </c>
      <c r="L1429" s="116">
        <v>316.64</v>
      </c>
      <c r="M1429" s="116">
        <v>84.39</v>
      </c>
      <c r="N1429" s="116">
        <v>3.8</v>
      </c>
      <c r="O1429" s="116">
        <v>500</v>
      </c>
      <c r="P1429" s="117">
        <f t="shared" si="48"/>
        <v>1.9</v>
      </c>
    </row>
    <row r="1430" ht="14.5" spans="1:16">
      <c r="A1430" s="104">
        <v>202207</v>
      </c>
      <c r="B1430" s="139" t="s">
        <v>252</v>
      </c>
      <c r="C1430" s="105" t="s">
        <v>570</v>
      </c>
      <c r="D1430" s="105" t="s">
        <v>587</v>
      </c>
      <c r="E1430" s="105" t="s">
        <v>727</v>
      </c>
      <c r="F1430" s="105" t="s">
        <v>638</v>
      </c>
      <c r="G1430" s="106" t="s">
        <v>728</v>
      </c>
      <c r="H1430" s="105">
        <v>0</v>
      </c>
      <c r="I1430" s="105">
        <v>0</v>
      </c>
      <c r="J1430" s="116">
        <v>3292</v>
      </c>
      <c r="K1430" s="116">
        <v>9746.14</v>
      </c>
      <c r="L1430" s="116">
        <v>316.64</v>
      </c>
      <c r="M1430" s="116">
        <v>84.39</v>
      </c>
      <c r="N1430" s="116">
        <v>3.8</v>
      </c>
      <c r="O1430" s="116">
        <v>350</v>
      </c>
      <c r="P1430" s="117">
        <f t="shared" si="48"/>
        <v>1.9</v>
      </c>
    </row>
    <row r="1431" ht="14.5" spans="1:16">
      <c r="A1431" s="104">
        <v>202207</v>
      </c>
      <c r="B1431" s="139" t="s">
        <v>427</v>
      </c>
      <c r="C1431" s="105" t="s">
        <v>625</v>
      </c>
      <c r="D1431" s="105" t="s">
        <v>671</v>
      </c>
      <c r="E1431" s="105" t="s">
        <v>729</v>
      </c>
      <c r="F1431" s="105" t="s">
        <v>730</v>
      </c>
      <c r="G1431" s="106" t="s">
        <v>731</v>
      </c>
      <c r="H1431" s="105">
        <v>0</v>
      </c>
      <c r="I1431" s="105">
        <v>0</v>
      </c>
      <c r="J1431" s="116">
        <v>5200</v>
      </c>
      <c r="K1431" s="116">
        <v>10800</v>
      </c>
      <c r="L1431" s="116">
        <v>316.64</v>
      </c>
      <c r="M1431" s="116">
        <v>84.39</v>
      </c>
      <c r="N1431" s="116">
        <v>3.8</v>
      </c>
      <c r="O1431" s="116">
        <v>520</v>
      </c>
      <c r="P1431" s="117">
        <f t="shared" si="48"/>
        <v>1.9</v>
      </c>
    </row>
    <row r="1432" ht="14.5" spans="1:16">
      <c r="A1432" s="104">
        <v>202207</v>
      </c>
      <c r="B1432" s="139" t="s">
        <v>447</v>
      </c>
      <c r="C1432" s="105" t="s">
        <v>575</v>
      </c>
      <c r="D1432" s="105" t="s">
        <v>587</v>
      </c>
      <c r="E1432" s="105" t="s">
        <v>732</v>
      </c>
      <c r="F1432" s="105" t="s">
        <v>710</v>
      </c>
      <c r="G1432" s="106" t="s">
        <v>733</v>
      </c>
      <c r="H1432" s="105">
        <v>0</v>
      </c>
      <c r="I1432" s="105">
        <v>0</v>
      </c>
      <c r="J1432" s="116">
        <v>3000</v>
      </c>
      <c r="K1432" s="116">
        <v>10300</v>
      </c>
      <c r="L1432" s="116">
        <v>316.64</v>
      </c>
      <c r="M1432" s="116">
        <v>84.39</v>
      </c>
      <c r="N1432" s="116">
        <v>3.8</v>
      </c>
      <c r="O1432" s="116">
        <v>0</v>
      </c>
      <c r="P1432" s="117">
        <f t="shared" si="48"/>
        <v>1.9</v>
      </c>
    </row>
    <row r="1433" ht="14.5" spans="1:16">
      <c r="A1433" s="104">
        <v>202207</v>
      </c>
      <c r="B1433" s="139" t="s">
        <v>401</v>
      </c>
      <c r="C1433" s="105" t="s">
        <v>619</v>
      </c>
      <c r="D1433" s="105" t="s">
        <v>587</v>
      </c>
      <c r="E1433" s="105" t="s">
        <v>734</v>
      </c>
      <c r="F1433" s="105" t="s">
        <v>735</v>
      </c>
      <c r="G1433" s="106" t="s">
        <v>736</v>
      </c>
      <c r="H1433" s="105">
        <v>0</v>
      </c>
      <c r="I1433" s="105">
        <v>0</v>
      </c>
      <c r="J1433" s="116">
        <v>2240</v>
      </c>
      <c r="K1433" s="116">
        <v>6314</v>
      </c>
      <c r="L1433" s="116">
        <v>316.64</v>
      </c>
      <c r="M1433" s="116">
        <v>84.39</v>
      </c>
      <c r="N1433" s="116">
        <v>3.8</v>
      </c>
      <c r="O1433" s="116">
        <v>0</v>
      </c>
      <c r="P1433" s="117">
        <f t="shared" si="48"/>
        <v>1.9</v>
      </c>
    </row>
    <row r="1434" ht="14.5" spans="1:16">
      <c r="A1434" s="104">
        <v>202207</v>
      </c>
      <c r="B1434" s="139" t="s">
        <v>321</v>
      </c>
      <c r="C1434" s="105" t="s">
        <v>570</v>
      </c>
      <c r="D1434" s="105" t="s">
        <v>587</v>
      </c>
      <c r="E1434" s="105" t="s">
        <v>737</v>
      </c>
      <c r="F1434" s="105" t="s">
        <v>738</v>
      </c>
      <c r="G1434" s="106" t="s">
        <v>739</v>
      </c>
      <c r="H1434" s="105">
        <v>0</v>
      </c>
      <c r="I1434" s="105">
        <v>0</v>
      </c>
      <c r="J1434" s="116">
        <v>3800</v>
      </c>
      <c r="K1434" s="116">
        <v>10252.38</v>
      </c>
      <c r="L1434" s="116">
        <v>316.64</v>
      </c>
      <c r="M1434" s="116">
        <v>84.39</v>
      </c>
      <c r="N1434" s="116">
        <v>3.8</v>
      </c>
      <c r="O1434" s="116">
        <v>475</v>
      </c>
      <c r="P1434" s="117">
        <f t="shared" si="48"/>
        <v>1.9</v>
      </c>
    </row>
    <row r="1435" ht="14.5" spans="1:16">
      <c r="A1435" s="104">
        <v>202207</v>
      </c>
      <c r="B1435" s="139" t="s">
        <v>388</v>
      </c>
      <c r="C1435" s="105" t="s">
        <v>570</v>
      </c>
      <c r="D1435" s="105" t="s">
        <v>671</v>
      </c>
      <c r="E1435" s="105" t="s">
        <v>740</v>
      </c>
      <c r="F1435" s="105" t="s">
        <v>741</v>
      </c>
      <c r="G1435" s="106" t="s">
        <v>742</v>
      </c>
      <c r="H1435" s="105">
        <v>0</v>
      </c>
      <c r="I1435" s="105">
        <v>0</v>
      </c>
      <c r="J1435" s="116">
        <v>11800</v>
      </c>
      <c r="K1435" s="116">
        <v>28413</v>
      </c>
      <c r="L1435" s="116">
        <v>0</v>
      </c>
      <c r="M1435" s="116">
        <v>0</v>
      </c>
      <c r="N1435" s="116">
        <v>0</v>
      </c>
      <c r="O1435" s="116">
        <v>0</v>
      </c>
      <c r="P1435" s="117">
        <v>0</v>
      </c>
    </row>
    <row r="1436" ht="14.5" spans="1:16">
      <c r="A1436" s="104">
        <v>202207</v>
      </c>
      <c r="B1436" s="139" t="s">
        <v>279</v>
      </c>
      <c r="C1436" s="105" t="s">
        <v>580</v>
      </c>
      <c r="D1436" s="105" t="s">
        <v>587</v>
      </c>
      <c r="E1436" s="105" t="s">
        <v>743</v>
      </c>
      <c r="F1436" s="105" t="s">
        <v>725</v>
      </c>
      <c r="G1436" s="106" t="s">
        <v>744</v>
      </c>
      <c r="H1436" s="105">
        <v>0</v>
      </c>
      <c r="I1436" s="105">
        <v>0</v>
      </c>
      <c r="J1436" s="116">
        <v>4536</v>
      </c>
      <c r="K1436" s="116">
        <v>10595.33</v>
      </c>
      <c r="L1436" s="116">
        <v>316.64</v>
      </c>
      <c r="M1436" s="116">
        <v>84.39</v>
      </c>
      <c r="N1436" s="116">
        <v>3.8</v>
      </c>
      <c r="O1436" s="116">
        <v>500</v>
      </c>
      <c r="P1436" s="117">
        <f t="shared" ref="P1436:P1459" si="49">1900*0.1%</f>
        <v>1.9</v>
      </c>
    </row>
    <row r="1437" ht="14.5" spans="1:16">
      <c r="A1437" s="104">
        <v>202207</v>
      </c>
      <c r="B1437" s="139" t="s">
        <v>219</v>
      </c>
      <c r="C1437" s="105" t="s">
        <v>570</v>
      </c>
      <c r="D1437" s="105" t="s">
        <v>587</v>
      </c>
      <c r="E1437" s="105" t="s">
        <v>745</v>
      </c>
      <c r="F1437" s="105" t="s">
        <v>652</v>
      </c>
      <c r="G1437" s="106" t="s">
        <v>746</v>
      </c>
      <c r="H1437" s="105">
        <v>0</v>
      </c>
      <c r="I1437" s="105">
        <v>0</v>
      </c>
      <c r="J1437" s="116">
        <v>2993</v>
      </c>
      <c r="K1437" s="116">
        <v>7741.84</v>
      </c>
      <c r="L1437" s="116">
        <v>316.64</v>
      </c>
      <c r="M1437" s="116">
        <v>84.39</v>
      </c>
      <c r="N1437" s="116">
        <v>3.8</v>
      </c>
      <c r="O1437" s="116">
        <v>500</v>
      </c>
      <c r="P1437" s="117">
        <f t="shared" si="49"/>
        <v>1.9</v>
      </c>
    </row>
    <row r="1438" ht="14.5" spans="1:16">
      <c r="A1438" s="104">
        <v>202207</v>
      </c>
      <c r="B1438" s="139" t="s">
        <v>331</v>
      </c>
      <c r="C1438" s="105" t="s">
        <v>580</v>
      </c>
      <c r="D1438" s="105" t="s">
        <v>587</v>
      </c>
      <c r="E1438" s="105" t="s">
        <v>747</v>
      </c>
      <c r="F1438" s="105" t="s">
        <v>679</v>
      </c>
      <c r="G1438" s="106" t="s">
        <v>748</v>
      </c>
      <c r="H1438" s="105">
        <v>0</v>
      </c>
      <c r="I1438" s="105">
        <v>0</v>
      </c>
      <c r="J1438" s="116">
        <v>3326</v>
      </c>
      <c r="K1438" s="116">
        <v>7562.8</v>
      </c>
      <c r="L1438" s="116">
        <v>316.64</v>
      </c>
      <c r="M1438" s="116">
        <v>84.39</v>
      </c>
      <c r="N1438" s="116">
        <v>3.8</v>
      </c>
      <c r="O1438" s="116">
        <v>0</v>
      </c>
      <c r="P1438" s="117">
        <f t="shared" si="49"/>
        <v>1.9</v>
      </c>
    </row>
    <row r="1439" ht="14.5" spans="1:16">
      <c r="A1439" s="104">
        <v>202207</v>
      </c>
      <c r="B1439" s="139" t="s">
        <v>435</v>
      </c>
      <c r="C1439" s="105" t="s">
        <v>575</v>
      </c>
      <c r="D1439" s="105" t="s">
        <v>587</v>
      </c>
      <c r="E1439" s="105" t="s">
        <v>749</v>
      </c>
      <c r="F1439" s="105" t="s">
        <v>710</v>
      </c>
      <c r="G1439" s="106" t="s">
        <v>750</v>
      </c>
      <c r="H1439" s="105">
        <v>0</v>
      </c>
      <c r="I1439" s="105">
        <v>0</v>
      </c>
      <c r="J1439" s="116">
        <v>3500</v>
      </c>
      <c r="K1439" s="116">
        <v>8111</v>
      </c>
      <c r="L1439" s="116">
        <v>316.64</v>
      </c>
      <c r="M1439" s="116">
        <v>84.39</v>
      </c>
      <c r="N1439" s="116">
        <v>3.8</v>
      </c>
      <c r="O1439" s="116">
        <v>0</v>
      </c>
      <c r="P1439" s="117">
        <f t="shared" si="49"/>
        <v>1.9</v>
      </c>
    </row>
    <row r="1440" ht="14.5" spans="1:16">
      <c r="A1440" s="104">
        <v>202207</v>
      </c>
      <c r="B1440" s="139" t="s">
        <v>751</v>
      </c>
      <c r="C1440" s="105" t="s">
        <v>570</v>
      </c>
      <c r="D1440" s="105" t="s">
        <v>587</v>
      </c>
      <c r="E1440" s="105" t="s">
        <v>752</v>
      </c>
      <c r="F1440" s="105" t="s">
        <v>753</v>
      </c>
      <c r="G1440" s="106" t="s">
        <v>754</v>
      </c>
      <c r="H1440" s="105">
        <v>0</v>
      </c>
      <c r="I1440" s="105">
        <v>0</v>
      </c>
      <c r="J1440" s="116">
        <v>2250</v>
      </c>
      <c r="K1440" s="116">
        <v>3720.41</v>
      </c>
      <c r="L1440" s="116">
        <v>316.64</v>
      </c>
      <c r="M1440" s="116">
        <v>84.39</v>
      </c>
      <c r="N1440" s="116">
        <v>3.8</v>
      </c>
      <c r="O1440" s="116">
        <v>0</v>
      </c>
      <c r="P1440" s="117">
        <f t="shared" si="49"/>
        <v>1.9</v>
      </c>
    </row>
    <row r="1441" ht="14.5" spans="1:16">
      <c r="A1441" s="104">
        <v>202207</v>
      </c>
      <c r="B1441" s="139" t="s">
        <v>359</v>
      </c>
      <c r="C1441" s="105" t="s">
        <v>570</v>
      </c>
      <c r="D1441" s="105" t="s">
        <v>587</v>
      </c>
      <c r="E1441" s="105" t="s">
        <v>755</v>
      </c>
      <c r="F1441" s="105" t="s">
        <v>753</v>
      </c>
      <c r="G1441" s="106" t="s">
        <v>756</v>
      </c>
      <c r="H1441" s="105">
        <v>0</v>
      </c>
      <c r="I1441" s="105">
        <v>0</v>
      </c>
      <c r="J1441" s="116">
        <v>2138</v>
      </c>
      <c r="K1441" s="116">
        <v>5558.07</v>
      </c>
      <c r="L1441" s="116">
        <v>316.64</v>
      </c>
      <c r="M1441" s="116">
        <v>84.39</v>
      </c>
      <c r="N1441" s="116">
        <v>3.8</v>
      </c>
      <c r="O1441" s="116">
        <v>0</v>
      </c>
      <c r="P1441" s="117">
        <f t="shared" si="49"/>
        <v>1.9</v>
      </c>
    </row>
    <row r="1442" ht="14.5" spans="1:16">
      <c r="A1442" s="104">
        <v>202207</v>
      </c>
      <c r="B1442" s="140" t="s">
        <v>441</v>
      </c>
      <c r="C1442" s="105" t="s">
        <v>570</v>
      </c>
      <c r="D1442" s="105" t="s">
        <v>587</v>
      </c>
      <c r="E1442" s="105" t="s">
        <v>757</v>
      </c>
      <c r="F1442" s="105" t="s">
        <v>758</v>
      </c>
      <c r="G1442" s="106" t="s">
        <v>759</v>
      </c>
      <c r="H1442" s="105">
        <v>0</v>
      </c>
      <c r="I1442" s="105">
        <v>0</v>
      </c>
      <c r="J1442" s="116">
        <v>2000</v>
      </c>
      <c r="K1442" s="116">
        <v>5611.91</v>
      </c>
      <c r="L1442" s="116">
        <v>316.64</v>
      </c>
      <c r="M1442" s="116">
        <v>84.39</v>
      </c>
      <c r="N1442" s="116">
        <v>3.8</v>
      </c>
      <c r="O1442" s="116">
        <v>0</v>
      </c>
      <c r="P1442" s="117">
        <f t="shared" si="49"/>
        <v>1.9</v>
      </c>
    </row>
    <row r="1443" ht="14.5" spans="1:16">
      <c r="A1443" s="104">
        <v>202207</v>
      </c>
      <c r="B1443" s="140" t="s">
        <v>256</v>
      </c>
      <c r="C1443" s="105" t="s">
        <v>592</v>
      </c>
      <c r="D1443" s="105" t="s">
        <v>587</v>
      </c>
      <c r="E1443" s="105" t="s">
        <v>760</v>
      </c>
      <c r="F1443" s="105" t="s">
        <v>761</v>
      </c>
      <c r="G1443" s="106" t="s">
        <v>762</v>
      </c>
      <c r="H1443" s="105">
        <v>0</v>
      </c>
      <c r="I1443" s="105">
        <v>0</v>
      </c>
      <c r="J1443" s="116">
        <v>2400</v>
      </c>
      <c r="K1443" s="116">
        <v>6535.4</v>
      </c>
      <c r="L1443" s="116">
        <v>316.64</v>
      </c>
      <c r="M1443" s="116">
        <v>84.39</v>
      </c>
      <c r="N1443" s="116">
        <v>3.8</v>
      </c>
      <c r="O1443" s="116">
        <v>0</v>
      </c>
      <c r="P1443" s="117">
        <f t="shared" si="49"/>
        <v>1.9</v>
      </c>
    </row>
    <row r="1444" ht="14.5" spans="1:16">
      <c r="A1444" s="104">
        <v>202207</v>
      </c>
      <c r="B1444" s="140" t="s">
        <v>318</v>
      </c>
      <c r="C1444" s="105" t="s">
        <v>570</v>
      </c>
      <c r="D1444" s="105" t="s">
        <v>587</v>
      </c>
      <c r="E1444" s="105" t="s">
        <v>763</v>
      </c>
      <c r="F1444" s="105" t="s">
        <v>725</v>
      </c>
      <c r="G1444" s="106" t="s">
        <v>762</v>
      </c>
      <c r="H1444" s="105">
        <v>0</v>
      </c>
      <c r="I1444" s="105">
        <v>0</v>
      </c>
      <c r="J1444" s="116">
        <v>3292</v>
      </c>
      <c r="K1444" s="116">
        <v>8796.1</v>
      </c>
      <c r="L1444" s="116">
        <v>316.64</v>
      </c>
      <c r="M1444" s="116">
        <v>84.39</v>
      </c>
      <c r="N1444" s="116">
        <v>3.8</v>
      </c>
      <c r="O1444" s="116">
        <v>0</v>
      </c>
      <c r="P1444" s="117">
        <f t="shared" si="49"/>
        <v>1.9</v>
      </c>
    </row>
    <row r="1445" ht="14.5" spans="1:16">
      <c r="A1445" s="104">
        <v>202207</v>
      </c>
      <c r="B1445" s="140" t="s">
        <v>332</v>
      </c>
      <c r="C1445" s="105" t="s">
        <v>592</v>
      </c>
      <c r="D1445" s="105" t="s">
        <v>764</v>
      </c>
      <c r="E1445" s="105" t="s">
        <v>765</v>
      </c>
      <c r="F1445" s="105" t="s">
        <v>766</v>
      </c>
      <c r="G1445" s="106" t="s">
        <v>767</v>
      </c>
      <c r="H1445" s="105">
        <v>0</v>
      </c>
      <c r="I1445" s="105">
        <v>0</v>
      </c>
      <c r="J1445" s="116">
        <v>5632</v>
      </c>
      <c r="K1445" s="116">
        <v>7124.76</v>
      </c>
      <c r="L1445" s="116">
        <v>316.64</v>
      </c>
      <c r="M1445" s="116">
        <v>84.39</v>
      </c>
      <c r="N1445" s="116">
        <v>3.8</v>
      </c>
      <c r="O1445" s="116">
        <v>95</v>
      </c>
      <c r="P1445" s="117">
        <f t="shared" si="49"/>
        <v>1.9</v>
      </c>
    </row>
    <row r="1446" ht="14.5" spans="1:16">
      <c r="A1446" s="104">
        <v>202207</v>
      </c>
      <c r="B1446" s="140" t="s">
        <v>452</v>
      </c>
      <c r="C1446" s="105" t="s">
        <v>619</v>
      </c>
      <c r="D1446" s="105" t="s">
        <v>587</v>
      </c>
      <c r="E1446" s="105" t="s">
        <v>768</v>
      </c>
      <c r="F1446" s="105" t="s">
        <v>686</v>
      </c>
      <c r="G1446" s="106" t="s">
        <v>769</v>
      </c>
      <c r="H1446" s="105" t="s">
        <v>623</v>
      </c>
      <c r="I1446" s="105">
        <v>0</v>
      </c>
      <c r="J1446" s="116">
        <v>2132</v>
      </c>
      <c r="K1446" s="116">
        <v>7767.53</v>
      </c>
      <c r="L1446" s="116">
        <v>316.64</v>
      </c>
      <c r="M1446" s="116">
        <v>84.39</v>
      </c>
      <c r="N1446" s="116">
        <v>3.8</v>
      </c>
      <c r="O1446" s="116">
        <v>0</v>
      </c>
      <c r="P1446" s="117">
        <f t="shared" si="49"/>
        <v>1.9</v>
      </c>
    </row>
    <row r="1447" ht="14.5" spans="1:16">
      <c r="A1447" s="104">
        <v>202207</v>
      </c>
      <c r="B1447" s="140" t="s">
        <v>384</v>
      </c>
      <c r="C1447" s="105" t="s">
        <v>570</v>
      </c>
      <c r="D1447" s="105" t="s">
        <v>587</v>
      </c>
      <c r="E1447" s="105" t="s">
        <v>770</v>
      </c>
      <c r="F1447" s="105" t="s">
        <v>771</v>
      </c>
      <c r="G1447" s="106" t="s">
        <v>772</v>
      </c>
      <c r="H1447" s="105">
        <v>0</v>
      </c>
      <c r="I1447" s="105">
        <v>0</v>
      </c>
      <c r="J1447" s="116">
        <v>7881</v>
      </c>
      <c r="K1447" s="116">
        <v>20794</v>
      </c>
      <c r="L1447" s="116">
        <v>316.64</v>
      </c>
      <c r="M1447" s="116">
        <v>84.39</v>
      </c>
      <c r="N1447" s="116">
        <v>3.8</v>
      </c>
      <c r="O1447" s="116">
        <v>0</v>
      </c>
      <c r="P1447" s="117">
        <f t="shared" si="49"/>
        <v>1.9</v>
      </c>
    </row>
    <row r="1448" spans="1:16">
      <c r="A1448" s="104">
        <v>202207</v>
      </c>
      <c r="B1448" s="130" t="s">
        <v>200</v>
      </c>
      <c r="C1448" s="105" t="s">
        <v>580</v>
      </c>
      <c r="D1448" s="105" t="s">
        <v>587</v>
      </c>
      <c r="E1448" s="105" t="s">
        <v>773</v>
      </c>
      <c r="F1448" s="105" t="s">
        <v>698</v>
      </c>
      <c r="G1448" s="106" t="s">
        <v>772</v>
      </c>
      <c r="H1448" s="105">
        <v>0</v>
      </c>
      <c r="I1448" s="105">
        <v>0</v>
      </c>
      <c r="J1448" s="116">
        <v>9208</v>
      </c>
      <c r="K1448" s="116">
        <v>24402</v>
      </c>
      <c r="L1448" s="116">
        <v>316.64</v>
      </c>
      <c r="M1448" s="116">
        <v>84.39</v>
      </c>
      <c r="N1448" s="116">
        <v>3.8</v>
      </c>
      <c r="O1448" s="116">
        <v>0</v>
      </c>
      <c r="P1448" s="117">
        <f t="shared" si="49"/>
        <v>1.9</v>
      </c>
    </row>
    <row r="1449" ht="14.5" spans="1:16">
      <c r="A1449" s="104">
        <v>202207</v>
      </c>
      <c r="B1449" s="140" t="s">
        <v>385</v>
      </c>
      <c r="C1449" s="105" t="s">
        <v>570</v>
      </c>
      <c r="D1449" s="105" t="s">
        <v>587</v>
      </c>
      <c r="E1449" s="105" t="s">
        <v>774</v>
      </c>
      <c r="F1449" s="105" t="s">
        <v>652</v>
      </c>
      <c r="G1449" s="106" t="s">
        <v>775</v>
      </c>
      <c r="H1449" s="105">
        <v>0</v>
      </c>
      <c r="I1449" s="105">
        <v>0</v>
      </c>
      <c r="J1449" s="116">
        <v>2723</v>
      </c>
      <c r="K1449" s="116">
        <v>7371.11</v>
      </c>
      <c r="L1449" s="116">
        <v>316.64</v>
      </c>
      <c r="M1449" s="116">
        <v>84.39</v>
      </c>
      <c r="N1449" s="116">
        <v>3.8</v>
      </c>
      <c r="O1449" s="116">
        <v>0</v>
      </c>
      <c r="P1449" s="117">
        <f t="shared" si="49"/>
        <v>1.9</v>
      </c>
    </row>
    <row r="1450" ht="14.5" spans="1:16">
      <c r="A1450" s="104">
        <v>202207</v>
      </c>
      <c r="B1450" s="141" t="s">
        <v>776</v>
      </c>
      <c r="C1450" s="105" t="s">
        <v>570</v>
      </c>
      <c r="D1450" s="105" t="s">
        <v>587</v>
      </c>
      <c r="E1450" s="105" t="s">
        <v>777</v>
      </c>
      <c r="F1450" s="105" t="s">
        <v>778</v>
      </c>
      <c r="G1450" s="106" t="s">
        <v>775</v>
      </c>
      <c r="H1450" s="105">
        <v>0</v>
      </c>
      <c r="I1450" s="105">
        <v>0</v>
      </c>
      <c r="J1450" s="116">
        <v>3668</v>
      </c>
      <c r="K1450" s="116">
        <v>9344.03</v>
      </c>
      <c r="L1450" s="116">
        <v>316.64</v>
      </c>
      <c r="M1450" s="116">
        <v>84.39</v>
      </c>
      <c r="N1450" s="116">
        <v>3.8</v>
      </c>
      <c r="O1450" s="116">
        <v>420</v>
      </c>
      <c r="P1450" s="117">
        <f t="shared" si="49"/>
        <v>1.9</v>
      </c>
    </row>
    <row r="1451" ht="14.5" spans="1:16">
      <c r="A1451" s="104">
        <v>202207</v>
      </c>
      <c r="B1451" s="141" t="s">
        <v>285</v>
      </c>
      <c r="C1451" s="105" t="s">
        <v>580</v>
      </c>
      <c r="D1451" s="105" t="s">
        <v>587</v>
      </c>
      <c r="E1451" s="105" t="s">
        <v>779</v>
      </c>
      <c r="F1451" s="105" t="s">
        <v>780</v>
      </c>
      <c r="G1451" s="106" t="s">
        <v>775</v>
      </c>
      <c r="H1451" s="105">
        <v>0</v>
      </c>
      <c r="I1451" s="105">
        <v>0</v>
      </c>
      <c r="J1451" s="116">
        <v>1900</v>
      </c>
      <c r="K1451" s="116">
        <v>4217.3</v>
      </c>
      <c r="L1451" s="116">
        <v>316.64</v>
      </c>
      <c r="M1451" s="116">
        <v>84.39</v>
      </c>
      <c r="N1451" s="116">
        <v>3.8</v>
      </c>
      <c r="O1451" s="116">
        <v>0</v>
      </c>
      <c r="P1451" s="117">
        <f t="shared" si="49"/>
        <v>1.9</v>
      </c>
    </row>
    <row r="1452" ht="14.5" spans="1:16">
      <c r="A1452" s="104">
        <v>202207</v>
      </c>
      <c r="B1452" s="142" t="s">
        <v>781</v>
      </c>
      <c r="C1452" s="105" t="s">
        <v>619</v>
      </c>
      <c r="D1452" s="105" t="s">
        <v>587</v>
      </c>
      <c r="E1452" s="105" t="s">
        <v>782</v>
      </c>
      <c r="F1452" s="105" t="s">
        <v>686</v>
      </c>
      <c r="G1452" s="106" t="s">
        <v>783</v>
      </c>
      <c r="H1452" s="105" t="s">
        <v>623</v>
      </c>
      <c r="I1452" s="105">
        <v>0</v>
      </c>
      <c r="J1452" s="116">
        <v>2120</v>
      </c>
      <c r="K1452" s="116">
        <v>5145.5</v>
      </c>
      <c r="L1452" s="116">
        <v>316.64</v>
      </c>
      <c r="M1452" s="116">
        <v>84.39</v>
      </c>
      <c r="N1452" s="116">
        <v>3.8</v>
      </c>
      <c r="O1452" s="116">
        <v>0</v>
      </c>
      <c r="P1452" s="117">
        <f t="shared" si="49"/>
        <v>1.9</v>
      </c>
    </row>
    <row r="1453" ht="14.5" spans="1:16">
      <c r="A1453" s="104">
        <v>202207</v>
      </c>
      <c r="B1453" s="140" t="s">
        <v>280</v>
      </c>
      <c r="C1453" s="105" t="s">
        <v>575</v>
      </c>
      <c r="D1453" s="105" t="s">
        <v>671</v>
      </c>
      <c r="E1453" s="105" t="s">
        <v>784</v>
      </c>
      <c r="F1453" s="105" t="s">
        <v>785</v>
      </c>
      <c r="G1453" s="106">
        <v>40504</v>
      </c>
      <c r="H1453" s="105">
        <v>0</v>
      </c>
      <c r="I1453" s="105">
        <v>0</v>
      </c>
      <c r="J1453" s="116">
        <v>4048</v>
      </c>
      <c r="K1453" s="116">
        <v>8213.52</v>
      </c>
      <c r="L1453" s="116">
        <v>316.64</v>
      </c>
      <c r="M1453" s="116">
        <v>84.39</v>
      </c>
      <c r="N1453" s="116">
        <v>3.8</v>
      </c>
      <c r="O1453" s="116">
        <v>1000</v>
      </c>
      <c r="P1453" s="117">
        <f t="shared" si="49"/>
        <v>1.9</v>
      </c>
    </row>
    <row r="1454" ht="14.5" spans="1:16">
      <c r="A1454" s="104">
        <v>202207</v>
      </c>
      <c r="B1454" s="140" t="s">
        <v>428</v>
      </c>
      <c r="C1454" s="105" t="s">
        <v>575</v>
      </c>
      <c r="D1454" s="105" t="s">
        <v>587</v>
      </c>
      <c r="E1454" s="105" t="s">
        <v>786</v>
      </c>
      <c r="F1454" s="105" t="s">
        <v>710</v>
      </c>
      <c r="G1454" s="106" t="s">
        <v>787</v>
      </c>
      <c r="H1454" s="105">
        <v>0</v>
      </c>
      <c r="I1454" s="105">
        <v>0</v>
      </c>
      <c r="J1454" s="116">
        <v>3500</v>
      </c>
      <c r="K1454" s="116">
        <v>9100</v>
      </c>
      <c r="L1454" s="116">
        <v>329.68</v>
      </c>
      <c r="M1454" s="116">
        <v>82.42</v>
      </c>
      <c r="N1454" s="116">
        <v>12.36</v>
      </c>
      <c r="O1454" s="116">
        <v>500</v>
      </c>
      <c r="P1454" s="117">
        <f t="shared" si="49"/>
        <v>1.9</v>
      </c>
    </row>
    <row r="1455" ht="14.5" spans="1:16">
      <c r="A1455" s="104">
        <v>202207</v>
      </c>
      <c r="B1455" s="140" t="s">
        <v>305</v>
      </c>
      <c r="C1455" s="105" t="s">
        <v>625</v>
      </c>
      <c r="D1455" s="105" t="s">
        <v>587</v>
      </c>
      <c r="E1455" s="105" t="s">
        <v>788</v>
      </c>
      <c r="F1455" s="105" t="s">
        <v>675</v>
      </c>
      <c r="G1455" s="106" t="s">
        <v>789</v>
      </c>
      <c r="H1455" s="105">
        <v>0</v>
      </c>
      <c r="I1455" s="105">
        <v>0</v>
      </c>
      <c r="J1455" s="116">
        <v>2200</v>
      </c>
      <c r="K1455" s="116">
        <v>6197.49</v>
      </c>
      <c r="L1455" s="116">
        <v>316.64</v>
      </c>
      <c r="M1455" s="116">
        <v>84.39</v>
      </c>
      <c r="N1455" s="116">
        <v>3.8</v>
      </c>
      <c r="O1455" s="116">
        <v>0</v>
      </c>
      <c r="P1455" s="117">
        <f t="shared" si="49"/>
        <v>1.9</v>
      </c>
    </row>
    <row r="1456" ht="14.5" spans="1:16">
      <c r="A1456" s="104">
        <v>202207</v>
      </c>
      <c r="B1456" s="140" t="s">
        <v>445</v>
      </c>
      <c r="C1456" s="105" t="s">
        <v>625</v>
      </c>
      <c r="D1456" s="105" t="s">
        <v>587</v>
      </c>
      <c r="E1456" s="105" t="s">
        <v>793</v>
      </c>
      <c r="F1456" s="105" t="s">
        <v>675</v>
      </c>
      <c r="G1456" s="106" t="s">
        <v>794</v>
      </c>
      <c r="H1456" s="105">
        <v>0</v>
      </c>
      <c r="I1456" s="105">
        <v>0</v>
      </c>
      <c r="J1456" s="116">
        <v>2200</v>
      </c>
      <c r="K1456" s="116">
        <v>5831.09</v>
      </c>
      <c r="L1456" s="116">
        <v>316.64</v>
      </c>
      <c r="M1456" s="116">
        <v>84.39</v>
      </c>
      <c r="N1456" s="116">
        <v>3.8</v>
      </c>
      <c r="O1456" s="116">
        <v>0</v>
      </c>
      <c r="P1456" s="117">
        <f t="shared" si="49"/>
        <v>1.9</v>
      </c>
    </row>
    <row r="1457" ht="14.5" spans="1:16">
      <c r="A1457" s="104">
        <v>202207</v>
      </c>
      <c r="B1457" s="140" t="s">
        <v>426</v>
      </c>
      <c r="C1457" s="105" t="s">
        <v>570</v>
      </c>
      <c r="D1457" s="105" t="s">
        <v>587</v>
      </c>
      <c r="E1457" s="105" t="s">
        <v>795</v>
      </c>
      <c r="F1457" s="105" t="s">
        <v>778</v>
      </c>
      <c r="G1457" s="106" t="s">
        <v>796</v>
      </c>
      <c r="H1457" s="105">
        <v>0</v>
      </c>
      <c r="I1457" s="105">
        <v>0</v>
      </c>
      <c r="J1457" s="116">
        <v>4748</v>
      </c>
      <c r="K1457" s="116">
        <v>11953.1</v>
      </c>
      <c r="L1457" s="116">
        <v>316.64</v>
      </c>
      <c r="M1457" s="116">
        <v>84.39</v>
      </c>
      <c r="N1457" s="116">
        <v>3.8</v>
      </c>
      <c r="O1457" s="116">
        <v>1266</v>
      </c>
      <c r="P1457" s="117">
        <f t="shared" si="49"/>
        <v>1.9</v>
      </c>
    </row>
    <row r="1458" ht="14.5" spans="1:16">
      <c r="A1458" s="104">
        <v>202207</v>
      </c>
      <c r="B1458" s="140" t="s">
        <v>250</v>
      </c>
      <c r="C1458" s="105" t="s">
        <v>575</v>
      </c>
      <c r="D1458" s="105" t="s">
        <v>587</v>
      </c>
      <c r="E1458" s="105" t="s">
        <v>797</v>
      </c>
      <c r="F1458" s="105" t="s">
        <v>798</v>
      </c>
      <c r="G1458" s="106" t="s">
        <v>796</v>
      </c>
      <c r="H1458" s="105">
        <v>0</v>
      </c>
      <c r="I1458" s="105">
        <v>0</v>
      </c>
      <c r="J1458" s="116">
        <v>2760</v>
      </c>
      <c r="K1458" s="116">
        <v>7468.9</v>
      </c>
      <c r="L1458" s="116">
        <v>316.64</v>
      </c>
      <c r="M1458" s="116">
        <v>84.39</v>
      </c>
      <c r="N1458" s="116">
        <v>3.8</v>
      </c>
      <c r="O1458" s="116">
        <v>0</v>
      </c>
      <c r="P1458" s="117">
        <f t="shared" si="49"/>
        <v>1.9</v>
      </c>
    </row>
    <row r="1459" ht="14.5" spans="1:16">
      <c r="A1459" s="104">
        <v>202207</v>
      </c>
      <c r="B1459" s="142" t="s">
        <v>799</v>
      </c>
      <c r="C1459" s="105" t="s">
        <v>570</v>
      </c>
      <c r="D1459" s="105" t="s">
        <v>671</v>
      </c>
      <c r="E1459" s="105" t="s">
        <v>800</v>
      </c>
      <c r="F1459" s="105" t="s">
        <v>792</v>
      </c>
      <c r="G1459" s="106" t="s">
        <v>801</v>
      </c>
      <c r="H1459" s="105">
        <v>0</v>
      </c>
      <c r="I1459" s="105">
        <v>0</v>
      </c>
      <c r="J1459" s="116">
        <v>8000</v>
      </c>
      <c r="K1459" s="116">
        <v>15176.4</v>
      </c>
      <c r="L1459" s="116">
        <v>316.64</v>
      </c>
      <c r="M1459" s="116">
        <v>84.39</v>
      </c>
      <c r="N1459" s="116">
        <v>3.8</v>
      </c>
      <c r="O1459" s="116">
        <v>2160</v>
      </c>
      <c r="P1459" s="117">
        <f t="shared" si="49"/>
        <v>1.9</v>
      </c>
    </row>
    <row r="1460" ht="14.5" spans="1:16">
      <c r="A1460" s="104">
        <v>202207</v>
      </c>
      <c r="B1460" s="142" t="s">
        <v>395</v>
      </c>
      <c r="C1460" s="105" t="s">
        <v>580</v>
      </c>
      <c r="D1460" s="105" t="s">
        <v>587</v>
      </c>
      <c r="E1460" s="105" t="s">
        <v>802</v>
      </c>
      <c r="F1460" s="105" t="s">
        <v>698</v>
      </c>
      <c r="G1460" s="106" t="s">
        <v>396</v>
      </c>
      <c r="H1460" s="105">
        <v>0</v>
      </c>
      <c r="I1460" s="105">
        <v>0</v>
      </c>
      <c r="J1460" s="116">
        <v>4050</v>
      </c>
      <c r="K1460" s="116">
        <v>2857.29</v>
      </c>
      <c r="L1460" s="116">
        <v>0</v>
      </c>
      <c r="M1460" s="116">
        <v>84.39</v>
      </c>
      <c r="N1460" s="116">
        <v>3.8</v>
      </c>
      <c r="O1460" s="116">
        <v>0</v>
      </c>
      <c r="P1460" s="117">
        <v>0</v>
      </c>
    </row>
    <row r="1461" ht="14.5" spans="1:16">
      <c r="A1461" s="104">
        <v>202207</v>
      </c>
      <c r="B1461" s="142" t="s">
        <v>346</v>
      </c>
      <c r="C1461" s="105" t="s">
        <v>570</v>
      </c>
      <c r="D1461" s="105" t="s">
        <v>587</v>
      </c>
      <c r="E1461" s="105" t="s">
        <v>803</v>
      </c>
      <c r="F1461" s="105" t="s">
        <v>804</v>
      </c>
      <c r="G1461" s="106" t="s">
        <v>396</v>
      </c>
      <c r="H1461" s="105">
        <v>0</v>
      </c>
      <c r="I1461" s="105">
        <v>0</v>
      </c>
      <c r="J1461" s="116">
        <v>4208</v>
      </c>
      <c r="K1461" s="116">
        <v>9215.38</v>
      </c>
      <c r="L1461" s="116">
        <v>0</v>
      </c>
      <c r="M1461" s="116">
        <v>0</v>
      </c>
      <c r="N1461" s="116">
        <v>0</v>
      </c>
      <c r="O1461" s="116">
        <v>0</v>
      </c>
      <c r="P1461" s="117">
        <v>0</v>
      </c>
    </row>
    <row r="1462" ht="14.5" spans="1:16">
      <c r="A1462" s="104">
        <v>202207</v>
      </c>
      <c r="B1462" s="142" t="s">
        <v>389</v>
      </c>
      <c r="C1462" s="105" t="s">
        <v>580</v>
      </c>
      <c r="D1462" s="105" t="s">
        <v>587</v>
      </c>
      <c r="E1462" s="105" t="s">
        <v>805</v>
      </c>
      <c r="F1462" s="105" t="s">
        <v>698</v>
      </c>
      <c r="G1462" s="106" t="s">
        <v>396</v>
      </c>
      <c r="H1462" s="105">
        <v>0</v>
      </c>
      <c r="I1462" s="105">
        <v>0</v>
      </c>
      <c r="J1462" s="116">
        <v>4050</v>
      </c>
      <c r="K1462" s="116">
        <v>9483.8</v>
      </c>
      <c r="L1462" s="116">
        <v>316.64</v>
      </c>
      <c r="M1462" s="116">
        <v>84.39</v>
      </c>
      <c r="N1462" s="116">
        <v>3.8</v>
      </c>
      <c r="O1462" s="116">
        <v>0</v>
      </c>
      <c r="P1462" s="117">
        <f t="shared" ref="P1462:P1480" si="50">1900*0.1%</f>
        <v>1.9</v>
      </c>
    </row>
    <row r="1463" ht="14.5" spans="1:16">
      <c r="A1463" s="104">
        <v>202207</v>
      </c>
      <c r="B1463" s="142" t="s">
        <v>419</v>
      </c>
      <c r="C1463" s="105" t="s">
        <v>625</v>
      </c>
      <c r="D1463" s="105" t="s">
        <v>587</v>
      </c>
      <c r="E1463" s="105" t="s">
        <v>806</v>
      </c>
      <c r="F1463" s="105" t="s">
        <v>675</v>
      </c>
      <c r="G1463" s="106" t="s">
        <v>396</v>
      </c>
      <c r="H1463" s="105">
        <v>0</v>
      </c>
      <c r="I1463" s="105">
        <v>0</v>
      </c>
      <c r="J1463" s="116">
        <v>2640</v>
      </c>
      <c r="K1463" s="116">
        <v>5863.31</v>
      </c>
      <c r="L1463" s="116">
        <v>316.64</v>
      </c>
      <c r="M1463" s="116">
        <v>84.39</v>
      </c>
      <c r="N1463" s="116">
        <v>3.8</v>
      </c>
      <c r="O1463" s="116">
        <v>330</v>
      </c>
      <c r="P1463" s="117">
        <f t="shared" si="50"/>
        <v>1.9</v>
      </c>
    </row>
    <row r="1464" ht="14.5" spans="1:16">
      <c r="A1464" s="104">
        <v>202207</v>
      </c>
      <c r="B1464" s="131" t="s">
        <v>392</v>
      </c>
      <c r="C1464" s="105" t="s">
        <v>619</v>
      </c>
      <c r="D1464" s="105" t="s">
        <v>587</v>
      </c>
      <c r="E1464" s="105" t="s">
        <v>807</v>
      </c>
      <c r="F1464" s="105" t="s">
        <v>808</v>
      </c>
      <c r="G1464" s="106" t="s">
        <v>809</v>
      </c>
      <c r="H1464" s="105" t="s">
        <v>623</v>
      </c>
      <c r="I1464" s="105">
        <v>0</v>
      </c>
      <c r="J1464" s="116">
        <v>2422</v>
      </c>
      <c r="K1464" s="116">
        <v>6494.2</v>
      </c>
      <c r="L1464" s="116">
        <v>316.64</v>
      </c>
      <c r="M1464" s="116">
        <v>84.39</v>
      </c>
      <c r="N1464" s="116">
        <v>3.8</v>
      </c>
      <c r="O1464" s="116">
        <v>0</v>
      </c>
      <c r="P1464" s="117">
        <f t="shared" si="50"/>
        <v>1.9</v>
      </c>
    </row>
    <row r="1465" ht="14.5" spans="1:16">
      <c r="A1465" s="104">
        <v>202207</v>
      </c>
      <c r="B1465" s="142" t="s">
        <v>365</v>
      </c>
      <c r="C1465" s="105" t="s">
        <v>619</v>
      </c>
      <c r="D1465" s="105" t="s">
        <v>587</v>
      </c>
      <c r="E1465" s="105" t="s">
        <v>810</v>
      </c>
      <c r="F1465" s="105" t="s">
        <v>686</v>
      </c>
      <c r="G1465" s="106" t="s">
        <v>811</v>
      </c>
      <c r="H1465" s="105" t="s">
        <v>623</v>
      </c>
      <c r="I1465" s="105">
        <v>0</v>
      </c>
      <c r="J1465" s="116">
        <v>2120</v>
      </c>
      <c r="K1465" s="116">
        <v>7556.63</v>
      </c>
      <c r="L1465" s="116">
        <v>316.64</v>
      </c>
      <c r="M1465" s="116">
        <v>84.39</v>
      </c>
      <c r="N1465" s="116">
        <v>3.8</v>
      </c>
      <c r="O1465" s="116">
        <v>0</v>
      </c>
      <c r="P1465" s="117">
        <f t="shared" si="50"/>
        <v>1.9</v>
      </c>
    </row>
    <row r="1466" ht="14.5" spans="1:16">
      <c r="A1466" s="104">
        <v>202207</v>
      </c>
      <c r="B1466" s="142" t="s">
        <v>364</v>
      </c>
      <c r="C1466" s="105" t="s">
        <v>570</v>
      </c>
      <c r="D1466" s="105" t="s">
        <v>587</v>
      </c>
      <c r="E1466" s="105" t="s">
        <v>812</v>
      </c>
      <c r="F1466" s="105" t="s">
        <v>758</v>
      </c>
      <c r="G1466" s="106">
        <v>44046</v>
      </c>
      <c r="H1466" s="105">
        <v>0</v>
      </c>
      <c r="I1466" s="105">
        <v>0</v>
      </c>
      <c r="J1466" s="116">
        <v>2138</v>
      </c>
      <c r="K1466" s="116">
        <v>5812.33</v>
      </c>
      <c r="L1466" s="116">
        <v>316.64</v>
      </c>
      <c r="M1466" s="116">
        <v>84.39</v>
      </c>
      <c r="N1466" s="116">
        <v>3.8</v>
      </c>
      <c r="O1466" s="116">
        <v>0</v>
      </c>
      <c r="P1466" s="117">
        <f t="shared" si="50"/>
        <v>1.9</v>
      </c>
    </row>
    <row r="1467" ht="14.5" spans="1:16">
      <c r="A1467" s="104">
        <v>202207</v>
      </c>
      <c r="B1467" s="142" t="s">
        <v>300</v>
      </c>
      <c r="C1467" s="105" t="s">
        <v>570</v>
      </c>
      <c r="D1467" s="105" t="s">
        <v>587</v>
      </c>
      <c r="E1467" s="105" t="s">
        <v>813</v>
      </c>
      <c r="F1467" s="105" t="s">
        <v>753</v>
      </c>
      <c r="G1467" s="106" t="s">
        <v>814</v>
      </c>
      <c r="H1467" s="105">
        <v>0</v>
      </c>
      <c r="I1467" s="105">
        <v>0</v>
      </c>
      <c r="J1467" s="116">
        <v>2723</v>
      </c>
      <c r="K1467" s="116">
        <v>6875.5</v>
      </c>
      <c r="L1467" s="116">
        <v>316.64</v>
      </c>
      <c r="M1467" s="116">
        <v>84.39</v>
      </c>
      <c r="N1467" s="116">
        <v>3.8</v>
      </c>
      <c r="O1467" s="116">
        <v>0</v>
      </c>
      <c r="P1467" s="117">
        <f t="shared" si="50"/>
        <v>1.9</v>
      </c>
    </row>
    <row r="1468" ht="14.5" spans="1:16">
      <c r="A1468" s="104">
        <v>202207</v>
      </c>
      <c r="B1468" s="142" t="s">
        <v>371</v>
      </c>
      <c r="C1468" s="105" t="s">
        <v>592</v>
      </c>
      <c r="D1468" s="105" t="s">
        <v>587</v>
      </c>
      <c r="E1468" s="105" t="s">
        <v>815</v>
      </c>
      <c r="F1468" s="105" t="s">
        <v>816</v>
      </c>
      <c r="G1468" s="106" t="s">
        <v>817</v>
      </c>
      <c r="H1468" s="105">
        <v>0</v>
      </c>
      <c r="I1468" s="105">
        <v>0</v>
      </c>
      <c r="J1468" s="116">
        <v>4640</v>
      </c>
      <c r="K1468" s="116">
        <v>11295</v>
      </c>
      <c r="L1468" s="116">
        <v>316.64</v>
      </c>
      <c r="M1468" s="116">
        <v>84.39</v>
      </c>
      <c r="N1468" s="116">
        <v>3.8</v>
      </c>
      <c r="O1468" s="116">
        <v>500</v>
      </c>
      <c r="P1468" s="117">
        <f t="shared" si="50"/>
        <v>1.9</v>
      </c>
    </row>
    <row r="1469" ht="14.5" spans="1:16">
      <c r="A1469" s="104">
        <v>202207</v>
      </c>
      <c r="B1469" s="142" t="s">
        <v>241</v>
      </c>
      <c r="C1469" s="105" t="s">
        <v>570</v>
      </c>
      <c r="D1469" s="105" t="s">
        <v>587</v>
      </c>
      <c r="E1469" s="105" t="s">
        <v>818</v>
      </c>
      <c r="F1469" s="105" t="s">
        <v>819</v>
      </c>
      <c r="G1469" s="106" t="s">
        <v>817</v>
      </c>
      <c r="H1469" s="105">
        <v>0</v>
      </c>
      <c r="I1469" s="105">
        <v>0</v>
      </c>
      <c r="J1469" s="116">
        <v>3668</v>
      </c>
      <c r="K1469" s="116">
        <v>9890.52</v>
      </c>
      <c r="L1469" s="116">
        <v>325.68</v>
      </c>
      <c r="M1469" s="116">
        <v>81.42</v>
      </c>
      <c r="N1469" s="116">
        <v>16.28</v>
      </c>
      <c r="O1469" s="116">
        <v>0</v>
      </c>
      <c r="P1469" s="117">
        <f t="shared" si="50"/>
        <v>1.9</v>
      </c>
    </row>
    <row r="1470" ht="14.5" spans="1:16">
      <c r="A1470" s="104">
        <v>202207</v>
      </c>
      <c r="B1470" s="142" t="s">
        <v>820</v>
      </c>
      <c r="C1470" s="105" t="s">
        <v>570</v>
      </c>
      <c r="D1470" s="105" t="s">
        <v>587</v>
      </c>
      <c r="E1470" s="105" t="s">
        <v>821</v>
      </c>
      <c r="F1470" s="105" t="s">
        <v>758</v>
      </c>
      <c r="G1470" s="106" t="s">
        <v>822</v>
      </c>
      <c r="H1470" s="105">
        <v>0</v>
      </c>
      <c r="I1470" s="105">
        <v>0</v>
      </c>
      <c r="J1470" s="116">
        <v>2138</v>
      </c>
      <c r="K1470" s="116">
        <v>5845.01</v>
      </c>
      <c r="L1470" s="116">
        <v>316.64</v>
      </c>
      <c r="M1470" s="116">
        <v>84.39</v>
      </c>
      <c r="N1470" s="116">
        <v>3.8</v>
      </c>
      <c r="O1470" s="116">
        <v>0</v>
      </c>
      <c r="P1470" s="117">
        <f t="shared" si="50"/>
        <v>1.9</v>
      </c>
    </row>
    <row r="1471" ht="14.5" spans="1:16">
      <c r="A1471" s="104">
        <v>202207</v>
      </c>
      <c r="B1471" s="142" t="s">
        <v>229</v>
      </c>
      <c r="C1471" s="105" t="s">
        <v>570</v>
      </c>
      <c r="D1471" s="105" t="s">
        <v>587</v>
      </c>
      <c r="E1471" s="105" t="s">
        <v>823</v>
      </c>
      <c r="F1471" s="105" t="s">
        <v>753</v>
      </c>
      <c r="G1471" s="106" t="s">
        <v>824</v>
      </c>
      <c r="H1471" s="105">
        <v>0</v>
      </c>
      <c r="I1471" s="105">
        <v>0</v>
      </c>
      <c r="J1471" s="116">
        <v>1913</v>
      </c>
      <c r="K1471" s="116">
        <v>4367.03</v>
      </c>
      <c r="L1471" s="116">
        <v>316.64</v>
      </c>
      <c r="M1471" s="116">
        <v>84.39</v>
      </c>
      <c r="N1471" s="116">
        <v>3.8</v>
      </c>
      <c r="O1471" s="116">
        <v>0</v>
      </c>
      <c r="P1471" s="117">
        <f t="shared" si="50"/>
        <v>1.9</v>
      </c>
    </row>
    <row r="1472" ht="14.5" spans="1:16">
      <c r="A1472" s="104">
        <v>202207</v>
      </c>
      <c r="B1472" s="142" t="s">
        <v>438</v>
      </c>
      <c r="C1472" s="105" t="s">
        <v>570</v>
      </c>
      <c r="D1472" s="105" t="s">
        <v>587</v>
      </c>
      <c r="E1472" s="105" t="s">
        <v>825</v>
      </c>
      <c r="F1472" s="105" t="s">
        <v>804</v>
      </c>
      <c r="G1472" s="106" t="s">
        <v>824</v>
      </c>
      <c r="H1472" s="105">
        <v>0</v>
      </c>
      <c r="I1472" s="105">
        <v>0</v>
      </c>
      <c r="J1472" s="116">
        <v>4748</v>
      </c>
      <c r="K1472" s="116">
        <v>12187</v>
      </c>
      <c r="L1472" s="116">
        <v>340</v>
      </c>
      <c r="M1472" s="116">
        <v>106.25</v>
      </c>
      <c r="N1472" s="116">
        <v>21.25</v>
      </c>
      <c r="O1472" s="116">
        <v>500</v>
      </c>
      <c r="P1472" s="117">
        <f t="shared" si="50"/>
        <v>1.9</v>
      </c>
    </row>
    <row r="1473" ht="14.5" spans="1:16">
      <c r="A1473" s="104">
        <v>202207</v>
      </c>
      <c r="B1473" s="142" t="s">
        <v>276</v>
      </c>
      <c r="C1473" s="105" t="s">
        <v>625</v>
      </c>
      <c r="D1473" s="105" t="s">
        <v>587</v>
      </c>
      <c r="E1473" s="105" t="s">
        <v>826</v>
      </c>
      <c r="F1473" s="105" t="s">
        <v>827</v>
      </c>
      <c r="G1473" s="106" t="s">
        <v>824</v>
      </c>
      <c r="H1473" s="105">
        <v>0</v>
      </c>
      <c r="I1473" s="105">
        <v>0</v>
      </c>
      <c r="J1473" s="116">
        <v>3212</v>
      </c>
      <c r="K1473" s="116">
        <v>8208.8</v>
      </c>
      <c r="L1473" s="116">
        <v>316.64</v>
      </c>
      <c r="M1473" s="116">
        <v>84.39</v>
      </c>
      <c r="N1473" s="116">
        <v>3.8</v>
      </c>
      <c r="O1473" s="116">
        <v>0</v>
      </c>
      <c r="P1473" s="117">
        <f t="shared" si="50"/>
        <v>1.9</v>
      </c>
    </row>
    <row r="1474" ht="14.5" spans="1:16">
      <c r="A1474" s="104">
        <v>202207</v>
      </c>
      <c r="B1474" s="142" t="s">
        <v>243</v>
      </c>
      <c r="C1474" s="105" t="s">
        <v>592</v>
      </c>
      <c r="D1474" s="105" t="s">
        <v>587</v>
      </c>
      <c r="E1474" s="105" t="s">
        <v>828</v>
      </c>
      <c r="F1474" s="105" t="s">
        <v>597</v>
      </c>
      <c r="G1474" s="106" t="s">
        <v>829</v>
      </c>
      <c r="H1474" s="105">
        <v>0</v>
      </c>
      <c r="I1474" s="105">
        <v>0</v>
      </c>
      <c r="J1474" s="116">
        <v>1900</v>
      </c>
      <c r="K1474" s="116">
        <v>5004.02</v>
      </c>
      <c r="L1474" s="116">
        <v>316.64</v>
      </c>
      <c r="M1474" s="116">
        <v>84.39</v>
      </c>
      <c r="N1474" s="116">
        <v>3.8</v>
      </c>
      <c r="O1474" s="116">
        <v>0</v>
      </c>
      <c r="P1474" s="117">
        <f t="shared" si="50"/>
        <v>1.9</v>
      </c>
    </row>
    <row r="1475" ht="14.5" spans="1:16">
      <c r="A1475" s="104">
        <v>202207</v>
      </c>
      <c r="B1475" s="142" t="s">
        <v>268</v>
      </c>
      <c r="C1475" s="105" t="s">
        <v>619</v>
      </c>
      <c r="D1475" s="105" t="s">
        <v>587</v>
      </c>
      <c r="E1475" s="105" t="s">
        <v>830</v>
      </c>
      <c r="F1475" s="105" t="s">
        <v>686</v>
      </c>
      <c r="G1475" s="106" t="s">
        <v>831</v>
      </c>
      <c r="H1475" s="105" t="s">
        <v>623</v>
      </c>
      <c r="I1475" s="105">
        <v>0</v>
      </c>
      <c r="J1475" s="116">
        <v>2120</v>
      </c>
      <c r="K1475" s="116">
        <v>7777.21</v>
      </c>
      <c r="L1475" s="116">
        <v>316.64</v>
      </c>
      <c r="M1475" s="116">
        <v>84.39</v>
      </c>
      <c r="N1475" s="116">
        <v>3.8</v>
      </c>
      <c r="O1475" s="116">
        <v>0</v>
      </c>
      <c r="P1475" s="117">
        <f t="shared" si="50"/>
        <v>1.9</v>
      </c>
    </row>
    <row r="1476" ht="14.5" spans="1:16">
      <c r="A1476" s="104">
        <v>202207</v>
      </c>
      <c r="B1476" s="142" t="s">
        <v>356</v>
      </c>
      <c r="C1476" s="105" t="s">
        <v>592</v>
      </c>
      <c r="D1476" s="105" t="s">
        <v>587</v>
      </c>
      <c r="E1476" s="105" t="s">
        <v>832</v>
      </c>
      <c r="F1476" s="105" t="s">
        <v>833</v>
      </c>
      <c r="G1476" s="106" t="s">
        <v>834</v>
      </c>
      <c r="H1476" s="105">
        <v>0</v>
      </c>
      <c r="I1476" s="105">
        <v>0</v>
      </c>
      <c r="J1476" s="116">
        <v>1940</v>
      </c>
      <c r="K1476" s="116">
        <v>5203.32</v>
      </c>
      <c r="L1476" s="116">
        <v>316.64</v>
      </c>
      <c r="M1476" s="116">
        <v>84.39</v>
      </c>
      <c r="N1476" s="116">
        <v>3.8</v>
      </c>
      <c r="O1476" s="116">
        <v>250</v>
      </c>
      <c r="P1476" s="117">
        <f t="shared" si="50"/>
        <v>1.9</v>
      </c>
    </row>
    <row r="1477" ht="14.5" spans="1:16">
      <c r="A1477" s="104">
        <v>202207</v>
      </c>
      <c r="B1477" s="142" t="s">
        <v>306</v>
      </c>
      <c r="C1477" s="105" t="s">
        <v>570</v>
      </c>
      <c r="D1477" s="105" t="s">
        <v>576</v>
      </c>
      <c r="E1477" s="105" t="s">
        <v>835</v>
      </c>
      <c r="F1477" s="105" t="s">
        <v>836</v>
      </c>
      <c r="G1477" s="106" t="s">
        <v>834</v>
      </c>
      <c r="H1477" s="105">
        <v>0</v>
      </c>
      <c r="I1477" s="105">
        <v>0</v>
      </c>
      <c r="J1477" s="116">
        <v>3210</v>
      </c>
      <c r="K1477" s="116">
        <v>8466.8</v>
      </c>
      <c r="L1477" s="116">
        <v>316.64</v>
      </c>
      <c r="M1477" s="116">
        <v>84.39</v>
      </c>
      <c r="N1477" s="116">
        <v>3.8</v>
      </c>
      <c r="O1477" s="116">
        <v>0</v>
      </c>
      <c r="P1477" s="117">
        <f t="shared" si="50"/>
        <v>1.9</v>
      </c>
    </row>
    <row r="1478" ht="14.5" spans="1:16">
      <c r="A1478" s="104">
        <v>202207</v>
      </c>
      <c r="B1478" s="142" t="s">
        <v>206</v>
      </c>
      <c r="C1478" s="105" t="s">
        <v>619</v>
      </c>
      <c r="D1478" s="105" t="s">
        <v>587</v>
      </c>
      <c r="E1478" s="105" t="s">
        <v>837</v>
      </c>
      <c r="F1478" s="105" t="s">
        <v>686</v>
      </c>
      <c r="G1478" s="106" t="s">
        <v>834</v>
      </c>
      <c r="H1478" s="105" t="s">
        <v>623</v>
      </c>
      <c r="I1478" s="105">
        <v>0</v>
      </c>
      <c r="J1478" s="116">
        <v>2120</v>
      </c>
      <c r="K1478" s="116">
        <v>6478.28</v>
      </c>
      <c r="L1478" s="116">
        <v>316.64</v>
      </c>
      <c r="M1478" s="116">
        <v>84.39</v>
      </c>
      <c r="N1478" s="116">
        <v>3.8</v>
      </c>
      <c r="O1478" s="116">
        <v>0</v>
      </c>
      <c r="P1478" s="117">
        <f t="shared" si="50"/>
        <v>1.9</v>
      </c>
    </row>
    <row r="1479" ht="14.5" spans="1:16">
      <c r="A1479" s="104">
        <v>202207</v>
      </c>
      <c r="B1479" s="142" t="s">
        <v>838</v>
      </c>
      <c r="C1479" s="105" t="s">
        <v>570</v>
      </c>
      <c r="D1479" s="105" t="s">
        <v>764</v>
      </c>
      <c r="E1479" s="105" t="s">
        <v>839</v>
      </c>
      <c r="F1479" s="105" t="s">
        <v>792</v>
      </c>
      <c r="G1479" s="106" t="s">
        <v>840</v>
      </c>
      <c r="H1479" s="105">
        <v>0</v>
      </c>
      <c r="I1479" s="105">
        <v>0</v>
      </c>
      <c r="J1479" s="116">
        <v>3840</v>
      </c>
      <c r="K1479" s="116">
        <v>9217.5</v>
      </c>
      <c r="L1479" s="116">
        <v>316.64</v>
      </c>
      <c r="M1479" s="116">
        <v>84.39</v>
      </c>
      <c r="N1479" s="116">
        <v>3.8</v>
      </c>
      <c r="O1479" s="116">
        <v>0</v>
      </c>
      <c r="P1479" s="117">
        <f t="shared" si="50"/>
        <v>1.9</v>
      </c>
    </row>
    <row r="1480" ht="14.5" spans="1:16">
      <c r="A1480" s="104">
        <v>202207</v>
      </c>
      <c r="B1480" s="142" t="s">
        <v>218</v>
      </c>
      <c r="C1480" s="105" t="s">
        <v>841</v>
      </c>
      <c r="D1480" s="105" t="s">
        <v>764</v>
      </c>
      <c r="E1480" s="105" t="s">
        <v>842</v>
      </c>
      <c r="F1480" s="105" t="s">
        <v>843</v>
      </c>
      <c r="G1480" s="106" t="s">
        <v>840</v>
      </c>
      <c r="H1480" s="105">
        <v>0</v>
      </c>
      <c r="I1480" s="105">
        <v>0</v>
      </c>
      <c r="J1480" s="116">
        <v>7600</v>
      </c>
      <c r="K1480" s="116">
        <v>15783.2</v>
      </c>
      <c r="L1480" s="116">
        <v>316.64</v>
      </c>
      <c r="M1480" s="116">
        <v>84.39</v>
      </c>
      <c r="N1480" s="116">
        <v>3.8</v>
      </c>
      <c r="O1480" s="116">
        <v>500</v>
      </c>
      <c r="P1480" s="117">
        <f t="shared" si="50"/>
        <v>1.9</v>
      </c>
    </row>
    <row r="1481" ht="14.5" spans="1:16">
      <c r="A1481" s="104">
        <v>202207</v>
      </c>
      <c r="B1481" s="142" t="s">
        <v>844</v>
      </c>
      <c r="C1481" s="105" t="s">
        <v>570</v>
      </c>
      <c r="D1481" s="105" t="s">
        <v>576</v>
      </c>
      <c r="E1481" s="105" t="s">
        <v>845</v>
      </c>
      <c r="F1481" s="105" t="s">
        <v>846</v>
      </c>
      <c r="G1481" s="106" t="s">
        <v>847</v>
      </c>
      <c r="H1481" s="105">
        <v>0</v>
      </c>
      <c r="I1481" s="105">
        <v>0</v>
      </c>
      <c r="J1481" s="116">
        <v>3112</v>
      </c>
      <c r="K1481" s="116">
        <v>1870.29</v>
      </c>
      <c r="L1481" s="116">
        <v>0</v>
      </c>
      <c r="M1481" s="116">
        <v>0</v>
      </c>
      <c r="N1481" s="116">
        <v>0</v>
      </c>
      <c r="O1481" s="116">
        <v>750</v>
      </c>
      <c r="P1481" s="117">
        <v>0</v>
      </c>
    </row>
    <row r="1482" ht="14.5" spans="1:16">
      <c r="A1482" s="104">
        <v>202207</v>
      </c>
      <c r="B1482" s="142" t="s">
        <v>440</v>
      </c>
      <c r="C1482" s="105" t="s">
        <v>570</v>
      </c>
      <c r="D1482" s="105" t="s">
        <v>587</v>
      </c>
      <c r="E1482" s="105" t="s">
        <v>848</v>
      </c>
      <c r="F1482" s="105" t="s">
        <v>694</v>
      </c>
      <c r="G1482" s="106" t="s">
        <v>849</v>
      </c>
      <c r="H1482" s="105">
        <v>0</v>
      </c>
      <c r="I1482" s="105">
        <v>0</v>
      </c>
      <c r="J1482" s="116">
        <v>2400</v>
      </c>
      <c r="K1482" s="116">
        <v>6650</v>
      </c>
      <c r="L1482" s="116">
        <v>325.68</v>
      </c>
      <c r="M1482" s="116">
        <v>81.42</v>
      </c>
      <c r="N1482" s="116">
        <v>16.28</v>
      </c>
      <c r="O1482" s="116">
        <v>0</v>
      </c>
      <c r="P1482" s="117">
        <f t="shared" ref="P1482:P1495" si="51">1900*0.1%</f>
        <v>1.9</v>
      </c>
    </row>
    <row r="1483" ht="14.5" spans="1:16">
      <c r="A1483" s="104">
        <v>202207</v>
      </c>
      <c r="B1483" s="142" t="s">
        <v>394</v>
      </c>
      <c r="C1483" s="105" t="s">
        <v>625</v>
      </c>
      <c r="D1483" s="105" t="s">
        <v>587</v>
      </c>
      <c r="E1483" s="105" t="s">
        <v>850</v>
      </c>
      <c r="F1483" s="105" t="s">
        <v>851</v>
      </c>
      <c r="G1483" s="106" t="s">
        <v>852</v>
      </c>
      <c r="H1483" s="105">
        <v>0</v>
      </c>
      <c r="I1483" s="105">
        <v>0</v>
      </c>
      <c r="J1483" s="116">
        <v>1900</v>
      </c>
      <c r="K1483" s="116">
        <v>4997.8</v>
      </c>
      <c r="L1483" s="116">
        <v>316.64</v>
      </c>
      <c r="M1483" s="116">
        <v>84.39</v>
      </c>
      <c r="N1483" s="116">
        <v>3.8</v>
      </c>
      <c r="O1483" s="116">
        <v>0</v>
      </c>
      <c r="P1483" s="117">
        <f t="shared" si="51"/>
        <v>1.9</v>
      </c>
    </row>
    <row r="1484" ht="14.5" spans="1:16">
      <c r="A1484" s="104">
        <v>202207</v>
      </c>
      <c r="B1484" s="142" t="s">
        <v>233</v>
      </c>
      <c r="C1484" s="105" t="s">
        <v>625</v>
      </c>
      <c r="D1484" s="105" t="s">
        <v>587</v>
      </c>
      <c r="E1484" s="105" t="s">
        <v>853</v>
      </c>
      <c r="F1484" s="105" t="s">
        <v>827</v>
      </c>
      <c r="G1484" s="106" t="s">
        <v>854</v>
      </c>
      <c r="H1484" s="105">
        <v>0</v>
      </c>
      <c r="I1484" s="105">
        <v>0</v>
      </c>
      <c r="J1484" s="116">
        <v>3800</v>
      </c>
      <c r="K1484" s="116">
        <v>9190.72</v>
      </c>
      <c r="L1484" s="116">
        <v>316.64</v>
      </c>
      <c r="M1484" s="116">
        <v>84.39</v>
      </c>
      <c r="N1484" s="116">
        <v>3.8</v>
      </c>
      <c r="O1484" s="116">
        <v>0</v>
      </c>
      <c r="P1484" s="117">
        <f t="shared" si="51"/>
        <v>1.9</v>
      </c>
    </row>
    <row r="1485" ht="14.5" spans="1:16">
      <c r="A1485" s="104">
        <v>202207</v>
      </c>
      <c r="B1485" s="142" t="s">
        <v>439</v>
      </c>
      <c r="C1485" s="105" t="s">
        <v>619</v>
      </c>
      <c r="D1485" s="105" t="s">
        <v>587</v>
      </c>
      <c r="E1485" s="105" t="s">
        <v>855</v>
      </c>
      <c r="F1485" s="105" t="s">
        <v>856</v>
      </c>
      <c r="G1485" s="106" t="s">
        <v>857</v>
      </c>
      <c r="H1485" s="105">
        <v>0</v>
      </c>
      <c r="I1485" s="105">
        <v>0</v>
      </c>
      <c r="J1485" s="116">
        <v>1900</v>
      </c>
      <c r="K1485" s="116">
        <v>4195.8</v>
      </c>
      <c r="L1485" s="116">
        <v>316.64</v>
      </c>
      <c r="M1485" s="116">
        <v>84.39</v>
      </c>
      <c r="N1485" s="116">
        <v>3.8</v>
      </c>
      <c r="O1485" s="116">
        <v>0</v>
      </c>
      <c r="P1485" s="117">
        <f t="shared" si="51"/>
        <v>1.9</v>
      </c>
    </row>
    <row r="1486" ht="14.5" spans="1:16">
      <c r="A1486" s="104">
        <v>202207</v>
      </c>
      <c r="B1486" s="142" t="s">
        <v>404</v>
      </c>
      <c r="C1486" s="105" t="s">
        <v>570</v>
      </c>
      <c r="D1486" s="105" t="s">
        <v>587</v>
      </c>
      <c r="E1486" s="105" t="s">
        <v>858</v>
      </c>
      <c r="F1486" s="105" t="s">
        <v>859</v>
      </c>
      <c r="G1486" s="106" t="s">
        <v>860</v>
      </c>
      <c r="H1486" s="105">
        <v>0</v>
      </c>
      <c r="I1486" s="105">
        <v>0</v>
      </c>
      <c r="J1486" s="116">
        <v>3128</v>
      </c>
      <c r="K1486" s="116">
        <v>8574.14</v>
      </c>
      <c r="L1486" s="116">
        <v>325.68</v>
      </c>
      <c r="M1486" s="116">
        <v>81.42</v>
      </c>
      <c r="N1486" s="116">
        <v>16.28</v>
      </c>
      <c r="O1486" s="116">
        <v>0</v>
      </c>
      <c r="P1486" s="117">
        <f t="shared" si="51"/>
        <v>1.9</v>
      </c>
    </row>
    <row r="1487" ht="14.5" spans="1:16">
      <c r="A1487" s="104">
        <v>202207</v>
      </c>
      <c r="B1487" s="142" t="s">
        <v>446</v>
      </c>
      <c r="C1487" s="105" t="s">
        <v>575</v>
      </c>
      <c r="D1487" s="105" t="s">
        <v>587</v>
      </c>
      <c r="E1487" s="105" t="s">
        <v>861</v>
      </c>
      <c r="F1487" s="105" t="s">
        <v>862</v>
      </c>
      <c r="G1487" s="106" t="s">
        <v>860</v>
      </c>
      <c r="H1487" s="105">
        <v>0</v>
      </c>
      <c r="I1487" s="105">
        <v>0</v>
      </c>
      <c r="J1487" s="116">
        <v>2760</v>
      </c>
      <c r="K1487" s="116">
        <v>7449.3</v>
      </c>
      <c r="L1487" s="116">
        <v>316.64</v>
      </c>
      <c r="M1487" s="116">
        <v>84.39</v>
      </c>
      <c r="N1487" s="116">
        <v>3.8</v>
      </c>
      <c r="O1487" s="116">
        <v>0</v>
      </c>
      <c r="P1487" s="117">
        <f t="shared" si="51"/>
        <v>1.9</v>
      </c>
    </row>
    <row r="1488" ht="14.5" spans="1:16">
      <c r="A1488" s="104">
        <v>202207</v>
      </c>
      <c r="B1488" s="142" t="s">
        <v>406</v>
      </c>
      <c r="C1488" s="105" t="s">
        <v>619</v>
      </c>
      <c r="D1488" s="105" t="s">
        <v>587</v>
      </c>
      <c r="E1488" s="105" t="s">
        <v>863</v>
      </c>
      <c r="F1488" s="105" t="s">
        <v>864</v>
      </c>
      <c r="G1488" s="106" t="s">
        <v>865</v>
      </c>
      <c r="H1488" s="105">
        <v>0</v>
      </c>
      <c r="I1488" s="105">
        <v>0</v>
      </c>
      <c r="J1488" s="116">
        <v>1900</v>
      </c>
      <c r="K1488" s="116">
        <v>3968.5</v>
      </c>
      <c r="L1488" s="116">
        <v>316.64</v>
      </c>
      <c r="M1488" s="116">
        <v>84.39</v>
      </c>
      <c r="N1488" s="116">
        <v>3.8</v>
      </c>
      <c r="O1488" s="116">
        <v>0</v>
      </c>
      <c r="P1488" s="117">
        <f t="shared" si="51"/>
        <v>1.9</v>
      </c>
    </row>
    <row r="1489" ht="14.5" spans="1:16">
      <c r="A1489" s="104">
        <v>202207</v>
      </c>
      <c r="B1489" s="142" t="s">
        <v>368</v>
      </c>
      <c r="C1489" s="105" t="s">
        <v>866</v>
      </c>
      <c r="D1489" s="105" t="s">
        <v>576</v>
      </c>
      <c r="E1489" s="105" t="s">
        <v>867</v>
      </c>
      <c r="F1489" s="105" t="s">
        <v>868</v>
      </c>
      <c r="G1489" s="106" t="s">
        <v>869</v>
      </c>
      <c r="H1489" s="105">
        <v>0</v>
      </c>
      <c r="I1489" s="105">
        <v>0</v>
      </c>
      <c r="J1489" s="116">
        <v>3850</v>
      </c>
      <c r="K1489" s="116">
        <v>9060.3</v>
      </c>
      <c r="L1489" s="116">
        <v>316.64</v>
      </c>
      <c r="M1489" s="116">
        <v>84.39</v>
      </c>
      <c r="N1489" s="116">
        <v>3.8</v>
      </c>
      <c r="O1489" s="116">
        <v>95</v>
      </c>
      <c r="P1489" s="117">
        <f t="shared" si="51"/>
        <v>1.9</v>
      </c>
    </row>
    <row r="1490" ht="14.5" spans="1:16">
      <c r="A1490" s="104">
        <v>202207</v>
      </c>
      <c r="B1490" s="142" t="s">
        <v>287</v>
      </c>
      <c r="C1490" s="105" t="s">
        <v>592</v>
      </c>
      <c r="D1490" s="105" t="s">
        <v>587</v>
      </c>
      <c r="E1490" s="105" t="s">
        <v>870</v>
      </c>
      <c r="F1490" s="105" t="s">
        <v>761</v>
      </c>
      <c r="G1490" s="106" t="s">
        <v>871</v>
      </c>
      <c r="H1490" s="105">
        <v>0</v>
      </c>
      <c r="I1490" s="105">
        <v>0</v>
      </c>
      <c r="J1490" s="116">
        <v>2090</v>
      </c>
      <c r="K1490" s="116">
        <v>5852</v>
      </c>
      <c r="L1490" s="116">
        <v>316.64</v>
      </c>
      <c r="M1490" s="116">
        <v>84.39</v>
      </c>
      <c r="N1490" s="116">
        <v>3.8</v>
      </c>
      <c r="O1490" s="116">
        <v>0</v>
      </c>
      <c r="P1490" s="117">
        <f t="shared" si="51"/>
        <v>1.9</v>
      </c>
    </row>
    <row r="1491" ht="14.5" spans="1:16">
      <c r="A1491" s="104">
        <v>202207</v>
      </c>
      <c r="B1491" s="142" t="s">
        <v>328</v>
      </c>
      <c r="C1491" s="105" t="s">
        <v>570</v>
      </c>
      <c r="D1491" s="105" t="s">
        <v>587</v>
      </c>
      <c r="E1491" s="105" t="s">
        <v>872</v>
      </c>
      <c r="F1491" s="105" t="s">
        <v>652</v>
      </c>
      <c r="G1491" s="106" t="s">
        <v>873</v>
      </c>
      <c r="H1491" s="105">
        <v>0</v>
      </c>
      <c r="I1491" s="105">
        <v>0</v>
      </c>
      <c r="J1491" s="116">
        <v>3128</v>
      </c>
      <c r="K1491" s="116">
        <v>8443</v>
      </c>
      <c r="L1491" s="116">
        <v>325.68</v>
      </c>
      <c r="M1491" s="116">
        <v>81.42</v>
      </c>
      <c r="N1491" s="116">
        <v>16.28</v>
      </c>
      <c r="O1491" s="116">
        <v>0</v>
      </c>
      <c r="P1491" s="117">
        <f t="shared" si="51"/>
        <v>1.9</v>
      </c>
    </row>
    <row r="1492" ht="14.5" spans="1:16">
      <c r="A1492" s="104">
        <v>202207</v>
      </c>
      <c r="B1492" s="142" t="s">
        <v>374</v>
      </c>
      <c r="C1492" s="105" t="s">
        <v>570</v>
      </c>
      <c r="D1492" s="105" t="s">
        <v>587</v>
      </c>
      <c r="E1492" s="105" t="s">
        <v>874</v>
      </c>
      <c r="F1492" s="105" t="s">
        <v>875</v>
      </c>
      <c r="G1492" s="106" t="s">
        <v>871</v>
      </c>
      <c r="H1492" s="105">
        <v>0</v>
      </c>
      <c r="I1492" s="105">
        <v>0</v>
      </c>
      <c r="J1492" s="116">
        <v>2332</v>
      </c>
      <c r="K1492" s="116">
        <v>6578.23</v>
      </c>
      <c r="L1492" s="116">
        <v>316.64</v>
      </c>
      <c r="M1492" s="116">
        <v>84.39</v>
      </c>
      <c r="N1492" s="116">
        <v>3.8</v>
      </c>
      <c r="O1492" s="116">
        <v>0</v>
      </c>
      <c r="P1492" s="117">
        <f t="shared" si="51"/>
        <v>1.9</v>
      </c>
    </row>
    <row r="1493" ht="14.5" spans="1:16">
      <c r="A1493" s="104">
        <v>202207</v>
      </c>
      <c r="B1493" s="142" t="s">
        <v>417</v>
      </c>
      <c r="C1493" s="105" t="s">
        <v>625</v>
      </c>
      <c r="D1493" s="105" t="s">
        <v>587</v>
      </c>
      <c r="E1493" s="105" t="s">
        <v>876</v>
      </c>
      <c r="F1493" s="105" t="s">
        <v>675</v>
      </c>
      <c r="G1493" s="106" t="s">
        <v>877</v>
      </c>
      <c r="H1493" s="105">
        <v>0</v>
      </c>
      <c r="I1493" s="105">
        <v>0</v>
      </c>
      <c r="J1493" s="116">
        <v>2312</v>
      </c>
      <c r="K1493" s="116">
        <v>6386.65</v>
      </c>
      <c r="L1493" s="116">
        <v>316.64</v>
      </c>
      <c r="M1493" s="116">
        <v>84.39</v>
      </c>
      <c r="N1493" s="116">
        <v>3.8</v>
      </c>
      <c r="O1493" s="116">
        <v>0</v>
      </c>
      <c r="P1493" s="117">
        <f t="shared" si="51"/>
        <v>1.9</v>
      </c>
    </row>
    <row r="1494" ht="14.5" spans="1:16">
      <c r="A1494" s="104">
        <v>202207</v>
      </c>
      <c r="B1494" s="142" t="s">
        <v>878</v>
      </c>
      <c r="C1494" s="105" t="s">
        <v>625</v>
      </c>
      <c r="D1494" s="105" t="s">
        <v>587</v>
      </c>
      <c r="E1494" s="105" t="s">
        <v>879</v>
      </c>
      <c r="F1494" s="105" t="s">
        <v>880</v>
      </c>
      <c r="G1494" s="106" t="s">
        <v>881</v>
      </c>
      <c r="H1494" s="105">
        <v>0</v>
      </c>
      <c r="I1494" s="105">
        <v>0</v>
      </c>
      <c r="J1494" s="116">
        <v>1958</v>
      </c>
      <c r="K1494" s="116">
        <v>5274.2</v>
      </c>
      <c r="L1494" s="116">
        <v>316.64</v>
      </c>
      <c r="M1494" s="116">
        <v>84.39</v>
      </c>
      <c r="N1494" s="116">
        <v>3.8</v>
      </c>
      <c r="O1494" s="116">
        <v>0</v>
      </c>
      <c r="P1494" s="117">
        <f t="shared" si="51"/>
        <v>1.9</v>
      </c>
    </row>
    <row r="1495" ht="14.5" spans="1:16">
      <c r="A1495" s="104">
        <v>202207</v>
      </c>
      <c r="B1495" s="142" t="s">
        <v>278</v>
      </c>
      <c r="C1495" s="105" t="s">
        <v>580</v>
      </c>
      <c r="D1495" s="105" t="s">
        <v>587</v>
      </c>
      <c r="E1495" s="105" t="s">
        <v>882</v>
      </c>
      <c r="F1495" s="105" t="s">
        <v>698</v>
      </c>
      <c r="G1495" s="106" t="s">
        <v>881</v>
      </c>
      <c r="H1495" s="105">
        <v>0</v>
      </c>
      <c r="I1495" s="105">
        <v>0</v>
      </c>
      <c r="J1495" s="116">
        <v>3471</v>
      </c>
      <c r="K1495" s="116">
        <v>8161.5</v>
      </c>
      <c r="L1495" s="116">
        <v>316.64</v>
      </c>
      <c r="M1495" s="116">
        <v>84.39</v>
      </c>
      <c r="N1495" s="116">
        <v>3.8</v>
      </c>
      <c r="O1495" s="116">
        <v>0</v>
      </c>
      <c r="P1495" s="117">
        <f t="shared" si="51"/>
        <v>1.9</v>
      </c>
    </row>
    <row r="1496" ht="14.5" spans="1:16">
      <c r="A1496" s="104">
        <v>202207</v>
      </c>
      <c r="B1496" s="139" t="s">
        <v>201</v>
      </c>
      <c r="C1496" s="105" t="s">
        <v>575</v>
      </c>
      <c r="D1496" s="105" t="s">
        <v>764</v>
      </c>
      <c r="E1496" s="105" t="s">
        <v>883</v>
      </c>
      <c r="F1496" s="105" t="s">
        <v>884</v>
      </c>
      <c r="G1496" s="106">
        <v>44375</v>
      </c>
      <c r="H1496" s="105">
        <v>0</v>
      </c>
      <c r="I1496" s="105">
        <v>0</v>
      </c>
      <c r="J1496" s="116">
        <v>6250</v>
      </c>
      <c r="K1496" s="116">
        <v>26145</v>
      </c>
      <c r="L1496" s="116">
        <v>0</v>
      </c>
      <c r="M1496" s="116">
        <v>0</v>
      </c>
      <c r="N1496" s="116">
        <v>0</v>
      </c>
      <c r="O1496" s="116">
        <v>0</v>
      </c>
      <c r="P1496" s="117">
        <v>0</v>
      </c>
    </row>
    <row r="1497" ht="14.5" spans="1:16">
      <c r="A1497" s="104">
        <v>202207</v>
      </c>
      <c r="B1497" s="139" t="s">
        <v>888</v>
      </c>
      <c r="C1497" s="105" t="s">
        <v>619</v>
      </c>
      <c r="D1497" s="105" t="s">
        <v>587</v>
      </c>
      <c r="E1497" s="105" t="s">
        <v>889</v>
      </c>
      <c r="F1497" s="105" t="s">
        <v>890</v>
      </c>
      <c r="G1497" s="106" t="s">
        <v>891</v>
      </c>
      <c r="H1497" s="105" t="s">
        <v>623</v>
      </c>
      <c r="I1497" s="105">
        <v>0</v>
      </c>
      <c r="J1497" s="116">
        <v>1900</v>
      </c>
      <c r="K1497" s="116">
        <v>3615.78</v>
      </c>
      <c r="L1497" s="116">
        <v>0</v>
      </c>
      <c r="M1497" s="116">
        <v>0</v>
      </c>
      <c r="N1497" s="116">
        <v>0</v>
      </c>
      <c r="O1497" s="116">
        <v>0</v>
      </c>
      <c r="P1497" s="117">
        <v>0</v>
      </c>
    </row>
    <row r="1498" ht="14.5" spans="1:16">
      <c r="A1498" s="104">
        <v>202207</v>
      </c>
      <c r="B1498" s="139" t="s">
        <v>899</v>
      </c>
      <c r="C1498" s="105" t="s">
        <v>619</v>
      </c>
      <c r="D1498" s="105" t="s">
        <v>587</v>
      </c>
      <c r="E1498" s="105" t="s">
        <v>900</v>
      </c>
      <c r="F1498" s="105" t="s">
        <v>890</v>
      </c>
      <c r="G1498" s="106" t="s">
        <v>891</v>
      </c>
      <c r="H1498" s="105" t="s">
        <v>623</v>
      </c>
      <c r="I1498" s="105">
        <v>0</v>
      </c>
      <c r="J1498" s="116">
        <v>1900</v>
      </c>
      <c r="K1498" s="116">
        <v>3388.84</v>
      </c>
      <c r="L1498" s="116">
        <v>0</v>
      </c>
      <c r="M1498" s="116">
        <v>0</v>
      </c>
      <c r="N1498" s="116">
        <v>0</v>
      </c>
      <c r="O1498" s="116">
        <v>0</v>
      </c>
      <c r="P1498" s="117">
        <v>0</v>
      </c>
    </row>
    <row r="1499" ht="14.5" spans="1:16">
      <c r="A1499" s="104">
        <v>202207</v>
      </c>
      <c r="B1499" s="139" t="s">
        <v>904</v>
      </c>
      <c r="C1499" s="105" t="s">
        <v>619</v>
      </c>
      <c r="D1499" s="105" t="s">
        <v>587</v>
      </c>
      <c r="E1499" s="105" t="s">
        <v>905</v>
      </c>
      <c r="F1499" s="105" t="s">
        <v>890</v>
      </c>
      <c r="G1499" s="106" t="s">
        <v>891</v>
      </c>
      <c r="H1499" s="105" t="s">
        <v>623</v>
      </c>
      <c r="I1499" s="105">
        <v>0</v>
      </c>
      <c r="J1499" s="116">
        <v>1900</v>
      </c>
      <c r="K1499" s="116">
        <v>2809.1</v>
      </c>
      <c r="L1499" s="116">
        <v>0</v>
      </c>
      <c r="M1499" s="116">
        <v>0</v>
      </c>
      <c r="N1499" s="116">
        <v>0</v>
      </c>
      <c r="O1499" s="116">
        <v>0</v>
      </c>
      <c r="P1499" s="117">
        <v>0</v>
      </c>
    </row>
    <row r="1500" ht="14.5" spans="1:16">
      <c r="A1500" s="104">
        <v>202207</v>
      </c>
      <c r="B1500" s="139" t="s">
        <v>324</v>
      </c>
      <c r="C1500" s="105" t="s">
        <v>619</v>
      </c>
      <c r="D1500" s="105" t="s">
        <v>587</v>
      </c>
      <c r="E1500" s="105" t="s">
        <v>909</v>
      </c>
      <c r="F1500" s="105" t="s">
        <v>890</v>
      </c>
      <c r="G1500" s="106" t="s">
        <v>891</v>
      </c>
      <c r="H1500" s="105" t="s">
        <v>623</v>
      </c>
      <c r="I1500" s="105">
        <v>0</v>
      </c>
      <c r="J1500" s="116">
        <v>1900</v>
      </c>
      <c r="K1500" s="116">
        <v>3900.89</v>
      </c>
      <c r="L1500" s="116">
        <v>0</v>
      </c>
      <c r="M1500" s="116">
        <v>0</v>
      </c>
      <c r="N1500" s="116">
        <v>0</v>
      </c>
      <c r="O1500" s="116">
        <v>0</v>
      </c>
      <c r="P1500" s="117">
        <v>0</v>
      </c>
    </row>
    <row r="1501" ht="14.5" spans="1:16">
      <c r="A1501" s="104">
        <v>202207</v>
      </c>
      <c r="B1501" s="139" t="s">
        <v>337</v>
      </c>
      <c r="C1501" s="105" t="s">
        <v>619</v>
      </c>
      <c r="D1501" s="105" t="s">
        <v>587</v>
      </c>
      <c r="E1501" s="105" t="s">
        <v>910</v>
      </c>
      <c r="F1501" s="105" t="s">
        <v>903</v>
      </c>
      <c r="G1501" s="106" t="s">
        <v>891</v>
      </c>
      <c r="H1501" s="105" t="s">
        <v>623</v>
      </c>
      <c r="I1501" s="105">
        <v>0</v>
      </c>
      <c r="J1501" s="116">
        <v>1900</v>
      </c>
      <c r="K1501" s="116">
        <v>4036.34</v>
      </c>
      <c r="L1501" s="116">
        <v>0</v>
      </c>
      <c r="M1501" s="116">
        <v>0</v>
      </c>
      <c r="N1501" s="116">
        <v>0</v>
      </c>
      <c r="O1501" s="116">
        <v>0</v>
      </c>
      <c r="P1501" s="117">
        <v>0</v>
      </c>
    </row>
    <row r="1502" ht="14.5" spans="1:16">
      <c r="A1502" s="104">
        <v>202207</v>
      </c>
      <c r="B1502" s="139" t="s">
        <v>913</v>
      </c>
      <c r="C1502" s="105" t="s">
        <v>619</v>
      </c>
      <c r="D1502" s="105" t="s">
        <v>587</v>
      </c>
      <c r="E1502" s="105" t="s">
        <v>914</v>
      </c>
      <c r="F1502" s="105" t="s">
        <v>908</v>
      </c>
      <c r="G1502" s="106" t="s">
        <v>891</v>
      </c>
      <c r="H1502" s="105" t="s">
        <v>623</v>
      </c>
      <c r="I1502" s="105">
        <v>0</v>
      </c>
      <c r="J1502" s="116">
        <v>1900</v>
      </c>
      <c r="K1502" s="116">
        <v>690.66</v>
      </c>
      <c r="L1502" s="116">
        <v>0</v>
      </c>
      <c r="M1502" s="116">
        <v>0</v>
      </c>
      <c r="N1502" s="116">
        <v>0</v>
      </c>
      <c r="O1502" s="116">
        <v>0</v>
      </c>
      <c r="P1502" s="117">
        <v>0</v>
      </c>
    </row>
    <row r="1503" ht="14.5" spans="1:16">
      <c r="A1503" s="104">
        <v>202207</v>
      </c>
      <c r="B1503" s="139" t="s">
        <v>320</v>
      </c>
      <c r="C1503" s="105" t="s">
        <v>619</v>
      </c>
      <c r="D1503" s="105" t="s">
        <v>587</v>
      </c>
      <c r="E1503" s="105" t="s">
        <v>915</v>
      </c>
      <c r="F1503" s="105" t="s">
        <v>1154</v>
      </c>
      <c r="G1503" s="106" t="s">
        <v>891</v>
      </c>
      <c r="H1503" s="105" t="s">
        <v>623</v>
      </c>
      <c r="I1503" s="105">
        <v>0</v>
      </c>
      <c r="J1503" s="116">
        <v>1900</v>
      </c>
      <c r="K1503" s="116">
        <v>4167.85</v>
      </c>
      <c r="L1503" s="116">
        <v>0</v>
      </c>
      <c r="M1503" s="116">
        <v>0</v>
      </c>
      <c r="N1503" s="116">
        <v>0</v>
      </c>
      <c r="O1503" s="116">
        <v>0</v>
      </c>
      <c r="P1503" s="117">
        <v>0</v>
      </c>
    </row>
    <row r="1504" ht="14.5" spans="1:16">
      <c r="A1504" s="104">
        <v>202207</v>
      </c>
      <c r="B1504" s="139" t="s">
        <v>919</v>
      </c>
      <c r="C1504" s="105" t="s">
        <v>619</v>
      </c>
      <c r="D1504" s="105" t="s">
        <v>587</v>
      </c>
      <c r="E1504" s="105" t="s">
        <v>920</v>
      </c>
      <c r="F1504" s="105" t="s">
        <v>890</v>
      </c>
      <c r="G1504" s="106" t="s">
        <v>891</v>
      </c>
      <c r="H1504" s="105" t="s">
        <v>623</v>
      </c>
      <c r="I1504" s="105">
        <v>0</v>
      </c>
      <c r="J1504" s="116">
        <v>1900</v>
      </c>
      <c r="K1504" s="116">
        <v>3345.19</v>
      </c>
      <c r="L1504" s="116">
        <v>0</v>
      </c>
      <c r="M1504" s="116">
        <v>0</v>
      </c>
      <c r="N1504" s="116">
        <v>0</v>
      </c>
      <c r="O1504" s="116">
        <v>0</v>
      </c>
      <c r="P1504" s="117">
        <v>0</v>
      </c>
    </row>
    <row r="1505" ht="14.5" spans="1:16">
      <c r="A1505" s="104">
        <v>202207</v>
      </c>
      <c r="B1505" s="139" t="s">
        <v>926</v>
      </c>
      <c r="C1505" s="105" t="s">
        <v>619</v>
      </c>
      <c r="D1505" s="105" t="s">
        <v>587</v>
      </c>
      <c r="E1505" s="105" t="s">
        <v>927</v>
      </c>
      <c r="F1505" s="105" t="s">
        <v>890</v>
      </c>
      <c r="G1505" s="106" t="s">
        <v>891</v>
      </c>
      <c r="H1505" s="105" t="s">
        <v>623</v>
      </c>
      <c r="I1505" s="105">
        <v>0</v>
      </c>
      <c r="J1505" s="116">
        <v>1900</v>
      </c>
      <c r="K1505" s="116">
        <v>2689.06</v>
      </c>
      <c r="L1505" s="116">
        <v>0</v>
      </c>
      <c r="M1505" s="116">
        <v>0</v>
      </c>
      <c r="N1505" s="116">
        <v>0</v>
      </c>
      <c r="O1505" s="116">
        <v>0</v>
      </c>
      <c r="P1505" s="117">
        <v>0</v>
      </c>
    </row>
    <row r="1506" ht="14.5" spans="1:16">
      <c r="A1506" s="104">
        <v>202207</v>
      </c>
      <c r="B1506" s="139" t="s">
        <v>311</v>
      </c>
      <c r="C1506" s="105" t="s">
        <v>866</v>
      </c>
      <c r="D1506" s="105" t="s">
        <v>587</v>
      </c>
      <c r="E1506" s="105" t="s">
        <v>930</v>
      </c>
      <c r="F1506" s="105" t="s">
        <v>931</v>
      </c>
      <c r="G1506" s="106" t="s">
        <v>932</v>
      </c>
      <c r="H1506" s="105">
        <v>0</v>
      </c>
      <c r="I1506" s="105">
        <v>0</v>
      </c>
      <c r="J1506" s="116">
        <v>2642</v>
      </c>
      <c r="K1506" s="116">
        <v>7507.5</v>
      </c>
      <c r="L1506" s="116">
        <v>316.64</v>
      </c>
      <c r="M1506" s="116">
        <v>84.39</v>
      </c>
      <c r="N1506" s="116">
        <v>3.8</v>
      </c>
      <c r="O1506" s="116">
        <v>0</v>
      </c>
      <c r="P1506" s="117">
        <f t="shared" ref="P1506:P1513" si="52">1900*0.1%</f>
        <v>1.9</v>
      </c>
    </row>
    <row r="1507" ht="14.5" spans="1:16">
      <c r="A1507" s="104">
        <v>202207</v>
      </c>
      <c r="B1507" s="139" t="s">
        <v>327</v>
      </c>
      <c r="C1507" s="105" t="s">
        <v>619</v>
      </c>
      <c r="D1507" s="105" t="s">
        <v>587</v>
      </c>
      <c r="E1507" s="105" t="s">
        <v>933</v>
      </c>
      <c r="F1507" s="105" t="s">
        <v>686</v>
      </c>
      <c r="G1507" s="106" t="s">
        <v>934</v>
      </c>
      <c r="H1507" s="105" t="s">
        <v>623</v>
      </c>
      <c r="I1507" s="105">
        <v>0</v>
      </c>
      <c r="J1507" s="116">
        <v>2120</v>
      </c>
      <c r="K1507" s="116">
        <v>7387.61</v>
      </c>
      <c r="L1507" s="116">
        <v>316.64</v>
      </c>
      <c r="M1507" s="116">
        <v>84.39</v>
      </c>
      <c r="N1507" s="116">
        <v>3.8</v>
      </c>
      <c r="O1507" s="116">
        <v>0</v>
      </c>
      <c r="P1507" s="117">
        <f t="shared" si="52"/>
        <v>1.9</v>
      </c>
    </row>
    <row r="1508" ht="14.5" spans="1:16">
      <c r="A1508" s="104">
        <v>202207</v>
      </c>
      <c r="B1508" s="139" t="s">
        <v>291</v>
      </c>
      <c r="C1508" s="105" t="s">
        <v>866</v>
      </c>
      <c r="D1508" s="105" t="s">
        <v>587</v>
      </c>
      <c r="E1508" s="105" t="s">
        <v>935</v>
      </c>
      <c r="F1508" s="105" t="s">
        <v>936</v>
      </c>
      <c r="G1508" s="106" t="s">
        <v>937</v>
      </c>
      <c r="H1508" s="105">
        <v>0</v>
      </c>
      <c r="I1508" s="105">
        <v>0</v>
      </c>
      <c r="J1508" s="116">
        <v>4800</v>
      </c>
      <c r="K1508" s="116">
        <v>12463.15</v>
      </c>
      <c r="L1508" s="116">
        <v>316.64</v>
      </c>
      <c r="M1508" s="116">
        <v>84.39</v>
      </c>
      <c r="N1508" s="116">
        <v>3.8</v>
      </c>
      <c r="O1508" s="116">
        <v>0</v>
      </c>
      <c r="P1508" s="117">
        <f t="shared" si="52"/>
        <v>1.9</v>
      </c>
    </row>
    <row r="1509" ht="14.5" spans="1:16">
      <c r="A1509" s="104">
        <v>202207</v>
      </c>
      <c r="B1509" s="139" t="s">
        <v>429</v>
      </c>
      <c r="C1509" s="105" t="s">
        <v>570</v>
      </c>
      <c r="D1509" s="105" t="s">
        <v>587</v>
      </c>
      <c r="E1509" s="105" t="s">
        <v>938</v>
      </c>
      <c r="F1509" s="105" t="s">
        <v>939</v>
      </c>
      <c r="G1509" s="106" t="s">
        <v>937</v>
      </c>
      <c r="H1509" s="105">
        <v>0</v>
      </c>
      <c r="I1509" s="105">
        <v>0</v>
      </c>
      <c r="J1509" s="116">
        <v>1900</v>
      </c>
      <c r="K1509" s="116">
        <v>5618.97</v>
      </c>
      <c r="L1509" s="116">
        <v>316.64</v>
      </c>
      <c r="M1509" s="116">
        <v>84.39</v>
      </c>
      <c r="N1509" s="116">
        <v>3.8</v>
      </c>
      <c r="O1509" s="116">
        <v>0</v>
      </c>
      <c r="P1509" s="117">
        <f t="shared" si="52"/>
        <v>1.9</v>
      </c>
    </row>
    <row r="1510" ht="14.5" spans="1:16">
      <c r="A1510" s="104">
        <v>202207</v>
      </c>
      <c r="B1510" s="139" t="s">
        <v>391</v>
      </c>
      <c r="C1510" s="105" t="s">
        <v>580</v>
      </c>
      <c r="D1510" s="105" t="s">
        <v>587</v>
      </c>
      <c r="E1510" s="105" t="s">
        <v>940</v>
      </c>
      <c r="F1510" s="105" t="s">
        <v>941</v>
      </c>
      <c r="G1510" s="106" t="s">
        <v>942</v>
      </c>
      <c r="H1510" s="105">
        <v>0</v>
      </c>
      <c r="I1510" s="105">
        <v>0</v>
      </c>
      <c r="J1510" s="116">
        <v>4738</v>
      </c>
      <c r="K1510" s="116">
        <v>10614.7</v>
      </c>
      <c r="L1510" s="116">
        <v>316.64</v>
      </c>
      <c r="M1510" s="116">
        <v>84.39</v>
      </c>
      <c r="N1510" s="116">
        <v>3.8</v>
      </c>
      <c r="O1510" s="116">
        <v>0</v>
      </c>
      <c r="P1510" s="117">
        <f t="shared" si="52"/>
        <v>1.9</v>
      </c>
    </row>
    <row r="1511" ht="14.5" spans="1:16">
      <c r="A1511" s="104">
        <v>202207</v>
      </c>
      <c r="B1511" s="139" t="s">
        <v>333</v>
      </c>
      <c r="C1511" s="105" t="s">
        <v>575</v>
      </c>
      <c r="D1511" s="105" t="s">
        <v>587</v>
      </c>
      <c r="E1511" s="105" t="s">
        <v>943</v>
      </c>
      <c r="F1511" s="105" t="s">
        <v>944</v>
      </c>
      <c r="G1511" s="106" t="s">
        <v>945</v>
      </c>
      <c r="H1511" s="105">
        <v>0</v>
      </c>
      <c r="I1511" s="105">
        <v>0</v>
      </c>
      <c r="J1511" s="116">
        <v>2532</v>
      </c>
      <c r="K1511" s="116">
        <v>6753.3</v>
      </c>
      <c r="L1511" s="116">
        <v>316.64</v>
      </c>
      <c r="M1511" s="116">
        <v>84.39</v>
      </c>
      <c r="N1511" s="116">
        <v>3.8</v>
      </c>
      <c r="O1511" s="116">
        <v>0</v>
      </c>
      <c r="P1511" s="117">
        <f t="shared" si="52"/>
        <v>1.9</v>
      </c>
    </row>
    <row r="1512" ht="14.5" spans="1:16">
      <c r="A1512" s="104">
        <v>202207</v>
      </c>
      <c r="B1512" s="139" t="s">
        <v>381</v>
      </c>
      <c r="C1512" s="105" t="s">
        <v>619</v>
      </c>
      <c r="D1512" s="105" t="s">
        <v>587</v>
      </c>
      <c r="E1512" s="105" t="s">
        <v>946</v>
      </c>
      <c r="F1512" s="105" t="s">
        <v>686</v>
      </c>
      <c r="G1512" s="106" t="s">
        <v>947</v>
      </c>
      <c r="H1512" s="105" t="s">
        <v>623</v>
      </c>
      <c r="I1512" s="105">
        <v>0</v>
      </c>
      <c r="J1512" s="116">
        <v>2120</v>
      </c>
      <c r="K1512" s="116">
        <v>6982.66</v>
      </c>
      <c r="L1512" s="116">
        <v>316.64</v>
      </c>
      <c r="M1512" s="116">
        <v>84.39</v>
      </c>
      <c r="N1512" s="116">
        <v>3.8</v>
      </c>
      <c r="O1512" s="116">
        <v>0</v>
      </c>
      <c r="P1512" s="117">
        <f t="shared" si="52"/>
        <v>1.9</v>
      </c>
    </row>
    <row r="1513" ht="14.5" spans="1:16">
      <c r="A1513" s="104">
        <v>202207</v>
      </c>
      <c r="B1513" s="139" t="s">
        <v>317</v>
      </c>
      <c r="C1513" s="105" t="s">
        <v>619</v>
      </c>
      <c r="D1513" s="105" t="s">
        <v>587</v>
      </c>
      <c r="E1513" s="105" t="s">
        <v>948</v>
      </c>
      <c r="F1513" s="105" t="s">
        <v>686</v>
      </c>
      <c r="G1513" s="106" t="s">
        <v>949</v>
      </c>
      <c r="H1513" s="105" t="s">
        <v>623</v>
      </c>
      <c r="I1513" s="105">
        <v>0</v>
      </c>
      <c r="J1513" s="116">
        <v>2120</v>
      </c>
      <c r="K1513" s="116">
        <v>6383.58</v>
      </c>
      <c r="L1513" s="116">
        <v>316.64</v>
      </c>
      <c r="M1513" s="116">
        <v>84.39</v>
      </c>
      <c r="N1513" s="116">
        <v>3.8</v>
      </c>
      <c r="O1513" s="116">
        <v>0</v>
      </c>
      <c r="P1513" s="117">
        <f t="shared" si="52"/>
        <v>1.9</v>
      </c>
    </row>
    <row r="1514" ht="14.5" spans="1:16">
      <c r="A1514" s="104">
        <v>202207</v>
      </c>
      <c r="B1514" s="139" t="s">
        <v>382</v>
      </c>
      <c r="C1514" s="105" t="s">
        <v>619</v>
      </c>
      <c r="D1514" s="105" t="s">
        <v>587</v>
      </c>
      <c r="E1514" s="105" t="s">
        <v>950</v>
      </c>
      <c r="F1514" s="105" t="s">
        <v>908</v>
      </c>
      <c r="G1514" s="106" t="s">
        <v>951</v>
      </c>
      <c r="H1514" s="105" t="s">
        <v>623</v>
      </c>
      <c r="I1514" s="105">
        <v>0</v>
      </c>
      <c r="J1514" s="116">
        <v>1900</v>
      </c>
      <c r="K1514" s="116">
        <v>4436.47</v>
      </c>
      <c r="L1514" s="116">
        <v>0</v>
      </c>
      <c r="M1514" s="116">
        <v>0</v>
      </c>
      <c r="N1514" s="116">
        <v>0</v>
      </c>
      <c r="O1514" s="116">
        <v>0</v>
      </c>
      <c r="P1514" s="117">
        <v>0</v>
      </c>
    </row>
    <row r="1515" ht="14.5" spans="1:16">
      <c r="A1515" s="104">
        <v>202207</v>
      </c>
      <c r="B1515" s="139" t="s">
        <v>960</v>
      </c>
      <c r="C1515" s="105" t="s">
        <v>619</v>
      </c>
      <c r="D1515" s="105" t="s">
        <v>587</v>
      </c>
      <c r="E1515" s="105" t="s">
        <v>961</v>
      </c>
      <c r="F1515" s="105" t="s">
        <v>890</v>
      </c>
      <c r="G1515" s="106" t="s">
        <v>951</v>
      </c>
      <c r="H1515" s="105" t="s">
        <v>623</v>
      </c>
      <c r="I1515" s="105">
        <v>0</v>
      </c>
      <c r="J1515" s="116">
        <v>1900</v>
      </c>
      <c r="K1515" s="116">
        <v>2980.99</v>
      </c>
      <c r="L1515" s="116">
        <v>0</v>
      </c>
      <c r="M1515" s="116">
        <v>0</v>
      </c>
      <c r="N1515" s="116">
        <v>0</v>
      </c>
      <c r="O1515" s="116">
        <v>0</v>
      </c>
      <c r="P1515" s="117">
        <v>0</v>
      </c>
    </row>
    <row r="1516" ht="14.5" spans="1:16">
      <c r="A1516" s="104">
        <v>202207</v>
      </c>
      <c r="B1516" s="139" t="s">
        <v>303</v>
      </c>
      <c r="C1516" s="105" t="s">
        <v>619</v>
      </c>
      <c r="D1516" s="105" t="s">
        <v>587</v>
      </c>
      <c r="E1516" s="105" t="s">
        <v>962</v>
      </c>
      <c r="F1516" s="105" t="s">
        <v>890</v>
      </c>
      <c r="G1516" s="106" t="s">
        <v>951</v>
      </c>
      <c r="H1516" s="105" t="s">
        <v>623</v>
      </c>
      <c r="I1516" s="105">
        <v>0</v>
      </c>
      <c r="J1516" s="116">
        <v>1900</v>
      </c>
      <c r="K1516" s="116">
        <v>3181.36</v>
      </c>
      <c r="L1516" s="116">
        <v>0</v>
      </c>
      <c r="M1516" s="116">
        <v>0</v>
      </c>
      <c r="N1516" s="116">
        <v>0</v>
      </c>
      <c r="O1516" s="116">
        <v>0</v>
      </c>
      <c r="P1516" s="117">
        <v>0</v>
      </c>
    </row>
    <row r="1517" ht="14.5" spans="1:16">
      <c r="A1517" s="104">
        <v>202207</v>
      </c>
      <c r="B1517" s="139" t="s">
        <v>963</v>
      </c>
      <c r="C1517" s="105" t="s">
        <v>619</v>
      </c>
      <c r="D1517" s="105" t="s">
        <v>587</v>
      </c>
      <c r="E1517" s="105" t="s">
        <v>964</v>
      </c>
      <c r="F1517" s="105" t="s">
        <v>890</v>
      </c>
      <c r="G1517" s="106" t="s">
        <v>951</v>
      </c>
      <c r="H1517" s="105" t="s">
        <v>623</v>
      </c>
      <c r="I1517" s="105">
        <v>0</v>
      </c>
      <c r="J1517" s="116">
        <v>1900</v>
      </c>
      <c r="K1517" s="116">
        <v>3270.18</v>
      </c>
      <c r="L1517" s="116">
        <v>0</v>
      </c>
      <c r="M1517" s="116">
        <v>0</v>
      </c>
      <c r="N1517" s="116">
        <v>0</v>
      </c>
      <c r="O1517" s="116">
        <v>0</v>
      </c>
      <c r="P1517" s="117">
        <v>0</v>
      </c>
    </row>
    <row r="1518" ht="14.5" spans="1:16">
      <c r="A1518" s="104">
        <v>202207</v>
      </c>
      <c r="B1518" s="139" t="s">
        <v>373</v>
      </c>
      <c r="C1518" s="105" t="s">
        <v>619</v>
      </c>
      <c r="D1518" s="105" t="s">
        <v>587</v>
      </c>
      <c r="E1518" s="105" t="s">
        <v>967</v>
      </c>
      <c r="F1518" s="105" t="s">
        <v>890</v>
      </c>
      <c r="G1518" s="106" t="s">
        <v>968</v>
      </c>
      <c r="H1518" s="105" t="s">
        <v>623</v>
      </c>
      <c r="I1518" s="105">
        <v>0</v>
      </c>
      <c r="J1518" s="116">
        <v>1900</v>
      </c>
      <c r="K1518" s="116">
        <v>3095.79</v>
      </c>
      <c r="L1518" s="116">
        <v>0</v>
      </c>
      <c r="M1518" s="116">
        <v>0</v>
      </c>
      <c r="N1518" s="116">
        <v>0</v>
      </c>
      <c r="O1518" s="116">
        <v>0</v>
      </c>
      <c r="P1518" s="117">
        <v>0</v>
      </c>
    </row>
    <row r="1519" ht="14.5" spans="1:16">
      <c r="A1519" s="104">
        <v>202207</v>
      </c>
      <c r="B1519" s="139" t="s">
        <v>257</v>
      </c>
      <c r="C1519" s="105" t="s">
        <v>580</v>
      </c>
      <c r="D1519" s="105" t="s">
        <v>587</v>
      </c>
      <c r="E1519" s="105" t="s">
        <v>972</v>
      </c>
      <c r="F1519" s="105" t="s">
        <v>941</v>
      </c>
      <c r="G1519" s="106" t="s">
        <v>971</v>
      </c>
      <c r="H1519" s="105">
        <v>0</v>
      </c>
      <c r="I1519" s="105">
        <v>0</v>
      </c>
      <c r="J1519" s="116">
        <v>3730</v>
      </c>
      <c r="K1519" s="116">
        <v>8386.3</v>
      </c>
      <c r="L1519" s="116">
        <v>316.64</v>
      </c>
      <c r="M1519" s="116">
        <v>84.39</v>
      </c>
      <c r="N1519" s="116">
        <v>3.8</v>
      </c>
      <c r="O1519" s="116">
        <v>95</v>
      </c>
      <c r="P1519" s="117">
        <f t="shared" ref="P1519:P1530" si="53">1900*0.1%</f>
        <v>1.9</v>
      </c>
    </row>
    <row r="1520" ht="14.5" spans="1:16">
      <c r="A1520" s="104">
        <v>202207</v>
      </c>
      <c r="B1520" s="139" t="s">
        <v>383</v>
      </c>
      <c r="C1520" s="105" t="s">
        <v>580</v>
      </c>
      <c r="D1520" s="105" t="s">
        <v>587</v>
      </c>
      <c r="E1520" s="105" t="s">
        <v>973</v>
      </c>
      <c r="F1520" s="105" t="s">
        <v>698</v>
      </c>
      <c r="G1520" s="106" t="s">
        <v>974</v>
      </c>
      <c r="H1520" s="105">
        <v>0</v>
      </c>
      <c r="I1520" s="105">
        <v>0</v>
      </c>
      <c r="J1520" s="116">
        <v>3326</v>
      </c>
      <c r="K1520" s="116">
        <v>7775.6</v>
      </c>
      <c r="L1520" s="116">
        <v>316.64</v>
      </c>
      <c r="M1520" s="116">
        <v>84.39</v>
      </c>
      <c r="N1520" s="116">
        <v>3.8</v>
      </c>
      <c r="O1520" s="116">
        <v>0</v>
      </c>
      <c r="P1520" s="117">
        <f t="shared" si="53"/>
        <v>1.9</v>
      </c>
    </row>
    <row r="1521" ht="14.5" spans="1:16">
      <c r="A1521" s="104">
        <v>202207</v>
      </c>
      <c r="B1521" s="139" t="s">
        <v>213</v>
      </c>
      <c r="C1521" s="105" t="s">
        <v>580</v>
      </c>
      <c r="D1521" s="105" t="s">
        <v>587</v>
      </c>
      <c r="E1521" s="105" t="s">
        <v>975</v>
      </c>
      <c r="F1521" s="105" t="s">
        <v>941</v>
      </c>
      <c r="G1521" s="106" t="s">
        <v>976</v>
      </c>
      <c r="H1521" s="105">
        <v>0</v>
      </c>
      <c r="I1521" s="105">
        <v>0</v>
      </c>
      <c r="J1521" s="116">
        <v>4738</v>
      </c>
      <c r="K1521" s="116">
        <v>10937.3</v>
      </c>
      <c r="L1521" s="116">
        <v>316.64</v>
      </c>
      <c r="M1521" s="116">
        <v>84.39</v>
      </c>
      <c r="N1521" s="116">
        <v>3.8</v>
      </c>
      <c r="O1521" s="116">
        <v>0</v>
      </c>
      <c r="P1521" s="117">
        <f t="shared" si="53"/>
        <v>1.9</v>
      </c>
    </row>
    <row r="1522" ht="14.5" spans="1:16">
      <c r="A1522" s="104">
        <v>202207</v>
      </c>
      <c r="B1522" s="139" t="s">
        <v>329</v>
      </c>
      <c r="C1522" s="105" t="s">
        <v>580</v>
      </c>
      <c r="D1522" s="105" t="s">
        <v>587</v>
      </c>
      <c r="E1522" s="105" t="s">
        <v>977</v>
      </c>
      <c r="F1522" s="105" t="s">
        <v>698</v>
      </c>
      <c r="G1522" s="106" t="s">
        <v>976</v>
      </c>
      <c r="H1522" s="105">
        <v>0</v>
      </c>
      <c r="I1522" s="105">
        <v>0</v>
      </c>
      <c r="J1522" s="116">
        <v>3730</v>
      </c>
      <c r="K1522" s="116">
        <v>8702.5</v>
      </c>
      <c r="L1522" s="116">
        <v>316.64</v>
      </c>
      <c r="M1522" s="116">
        <v>84.39</v>
      </c>
      <c r="N1522" s="116">
        <v>3.8</v>
      </c>
      <c r="O1522" s="116">
        <v>0</v>
      </c>
      <c r="P1522" s="117">
        <f t="shared" si="53"/>
        <v>1.9</v>
      </c>
    </row>
    <row r="1523" spans="1:16">
      <c r="A1523" s="104">
        <v>202207</v>
      </c>
      <c r="B1523" s="143" t="s">
        <v>1190</v>
      </c>
      <c r="C1523" s="105" t="s">
        <v>570</v>
      </c>
      <c r="D1523" s="105" t="s">
        <v>764</v>
      </c>
      <c r="E1523" s="105" t="s">
        <v>985</v>
      </c>
      <c r="F1523" s="105" t="s">
        <v>986</v>
      </c>
      <c r="G1523" s="106" t="s">
        <v>987</v>
      </c>
      <c r="H1523" s="105">
        <v>0</v>
      </c>
      <c r="I1523" s="105">
        <v>0</v>
      </c>
      <c r="J1523" s="116">
        <v>32000</v>
      </c>
      <c r="K1523" s="116">
        <v>32000</v>
      </c>
      <c r="L1523" s="116">
        <v>316.64</v>
      </c>
      <c r="M1523" s="116">
        <v>84.39</v>
      </c>
      <c r="N1523" s="116">
        <v>3.8</v>
      </c>
      <c r="O1523" s="116">
        <v>0</v>
      </c>
      <c r="P1523" s="117">
        <f t="shared" si="53"/>
        <v>1.9</v>
      </c>
    </row>
    <row r="1524" ht="14.5" spans="1:16">
      <c r="A1524" s="104">
        <v>202207</v>
      </c>
      <c r="B1524" s="139" t="s">
        <v>262</v>
      </c>
      <c r="C1524" s="105" t="s">
        <v>625</v>
      </c>
      <c r="D1524" s="105" t="s">
        <v>587</v>
      </c>
      <c r="E1524" s="105" t="s">
        <v>988</v>
      </c>
      <c r="F1524" s="105" t="s">
        <v>1177</v>
      </c>
      <c r="G1524" s="106" t="s">
        <v>987</v>
      </c>
      <c r="H1524" s="105">
        <v>0</v>
      </c>
      <c r="I1524" s="105">
        <v>0</v>
      </c>
      <c r="J1524" s="116">
        <v>3181</v>
      </c>
      <c r="K1524" s="116">
        <v>4403.1</v>
      </c>
      <c r="L1524" s="116">
        <v>316.64</v>
      </c>
      <c r="M1524" s="116">
        <v>84.39</v>
      </c>
      <c r="N1524" s="116">
        <v>3.8</v>
      </c>
      <c r="O1524" s="116">
        <v>0</v>
      </c>
      <c r="P1524" s="117">
        <f t="shared" si="53"/>
        <v>1.9</v>
      </c>
    </row>
    <row r="1525" ht="14.5" spans="1:16">
      <c r="A1525" s="104">
        <v>202207</v>
      </c>
      <c r="B1525" s="140" t="s">
        <v>990</v>
      </c>
      <c r="C1525" s="105" t="s">
        <v>619</v>
      </c>
      <c r="D1525" s="105" t="s">
        <v>587</v>
      </c>
      <c r="E1525" s="105" t="s">
        <v>991</v>
      </c>
      <c r="F1525" s="105" t="s">
        <v>992</v>
      </c>
      <c r="G1525" s="106" t="s">
        <v>775</v>
      </c>
      <c r="H1525" s="105">
        <v>0</v>
      </c>
      <c r="I1525" s="105">
        <v>0</v>
      </c>
      <c r="J1525" s="116">
        <v>1900</v>
      </c>
      <c r="K1525" s="116">
        <v>6088.27</v>
      </c>
      <c r="L1525" s="116">
        <v>316.64</v>
      </c>
      <c r="M1525" s="116">
        <v>84.39</v>
      </c>
      <c r="N1525" s="116">
        <v>3.8</v>
      </c>
      <c r="O1525" s="116">
        <v>0</v>
      </c>
      <c r="P1525" s="117">
        <f t="shared" si="53"/>
        <v>1.9</v>
      </c>
    </row>
    <row r="1526" ht="14.5" spans="1:16">
      <c r="A1526" s="104">
        <v>202207</v>
      </c>
      <c r="B1526" s="140" t="s">
        <v>312</v>
      </c>
      <c r="C1526" s="105" t="s">
        <v>580</v>
      </c>
      <c r="D1526" s="105" t="s">
        <v>587</v>
      </c>
      <c r="E1526" s="105" t="s">
        <v>993</v>
      </c>
      <c r="F1526" s="105" t="s">
        <v>994</v>
      </c>
      <c r="G1526" s="106" t="s">
        <v>995</v>
      </c>
      <c r="H1526" s="105">
        <v>0</v>
      </c>
      <c r="I1526" s="105">
        <v>0</v>
      </c>
      <c r="J1526" s="116">
        <v>2311</v>
      </c>
      <c r="K1526" s="116">
        <v>6198.5</v>
      </c>
      <c r="L1526" s="116">
        <v>316.64</v>
      </c>
      <c r="M1526" s="116">
        <v>84.39</v>
      </c>
      <c r="N1526" s="116">
        <v>3.8</v>
      </c>
      <c r="O1526" s="116">
        <v>0</v>
      </c>
      <c r="P1526" s="117">
        <f t="shared" si="53"/>
        <v>1.9</v>
      </c>
    </row>
    <row r="1527" ht="14.5" spans="1:16">
      <c r="A1527" s="104">
        <v>202207</v>
      </c>
      <c r="B1527" s="140" t="s">
        <v>270</v>
      </c>
      <c r="C1527" s="105" t="s">
        <v>661</v>
      </c>
      <c r="D1527" s="105" t="s">
        <v>587</v>
      </c>
      <c r="E1527" s="105" t="s">
        <v>996</v>
      </c>
      <c r="F1527" s="105" t="s">
        <v>997</v>
      </c>
      <c r="G1527" s="106" t="s">
        <v>995</v>
      </c>
      <c r="H1527" s="105">
        <v>0</v>
      </c>
      <c r="I1527" s="105">
        <v>0</v>
      </c>
      <c r="J1527" s="116">
        <v>2642</v>
      </c>
      <c r="K1527" s="116">
        <v>7156</v>
      </c>
      <c r="L1527" s="116">
        <v>316.64</v>
      </c>
      <c r="M1527" s="116">
        <v>84.39</v>
      </c>
      <c r="N1527" s="116">
        <v>3.8</v>
      </c>
      <c r="O1527" s="116">
        <v>0</v>
      </c>
      <c r="P1527" s="117">
        <f t="shared" si="53"/>
        <v>1.9</v>
      </c>
    </row>
    <row r="1528" ht="14.5" spans="1:16">
      <c r="A1528" s="104">
        <v>202207</v>
      </c>
      <c r="B1528" s="140" t="s">
        <v>236</v>
      </c>
      <c r="C1528" s="105" t="s">
        <v>575</v>
      </c>
      <c r="D1528" s="105" t="s">
        <v>587</v>
      </c>
      <c r="E1528" s="105" t="s">
        <v>1001</v>
      </c>
      <c r="F1528" s="105" t="s">
        <v>1002</v>
      </c>
      <c r="G1528" s="106" t="s">
        <v>1003</v>
      </c>
      <c r="H1528" s="105">
        <v>0</v>
      </c>
      <c r="I1528" s="105">
        <v>0</v>
      </c>
      <c r="J1528" s="116">
        <v>3850</v>
      </c>
      <c r="K1528" s="116">
        <v>11385</v>
      </c>
      <c r="L1528" s="116">
        <v>316.64</v>
      </c>
      <c r="M1528" s="116">
        <v>84.39</v>
      </c>
      <c r="N1528" s="116">
        <v>3.8</v>
      </c>
      <c r="O1528" s="116">
        <v>0</v>
      </c>
      <c r="P1528" s="117">
        <f t="shared" si="53"/>
        <v>1.9</v>
      </c>
    </row>
    <row r="1529" ht="14.5" spans="1:16">
      <c r="A1529" s="104">
        <v>202207</v>
      </c>
      <c r="B1529" s="140" t="s">
        <v>296</v>
      </c>
      <c r="C1529" s="105" t="s">
        <v>619</v>
      </c>
      <c r="D1529" s="105" t="s">
        <v>587</v>
      </c>
      <c r="E1529" s="105" t="s">
        <v>1004</v>
      </c>
      <c r="F1529" s="105" t="s">
        <v>1005</v>
      </c>
      <c r="G1529" s="106" t="s">
        <v>1006</v>
      </c>
      <c r="H1529" s="105">
        <v>0</v>
      </c>
      <c r="I1529" s="105">
        <v>0</v>
      </c>
      <c r="J1529" s="116">
        <v>1900</v>
      </c>
      <c r="K1529" s="116">
        <v>5688.05</v>
      </c>
      <c r="L1529" s="116">
        <v>316.64</v>
      </c>
      <c r="M1529" s="116">
        <v>84.39</v>
      </c>
      <c r="N1529" s="116">
        <v>3.8</v>
      </c>
      <c r="O1529" s="116">
        <v>0</v>
      </c>
      <c r="P1529" s="117">
        <f t="shared" si="53"/>
        <v>1.9</v>
      </c>
    </row>
    <row r="1530" ht="14.5" spans="1:16">
      <c r="A1530" s="104">
        <v>202207</v>
      </c>
      <c r="B1530" s="140" t="s">
        <v>1155</v>
      </c>
      <c r="C1530" s="105" t="s">
        <v>619</v>
      </c>
      <c r="D1530" s="105" t="s">
        <v>587</v>
      </c>
      <c r="E1530" s="105" t="s">
        <v>1156</v>
      </c>
      <c r="F1530" s="105" t="s">
        <v>886</v>
      </c>
      <c r="G1530" s="106" t="s">
        <v>1157</v>
      </c>
      <c r="H1530" s="105" t="s">
        <v>623</v>
      </c>
      <c r="I1530" s="105">
        <v>0</v>
      </c>
      <c r="J1530" s="116">
        <v>1900</v>
      </c>
      <c r="K1530" s="116">
        <v>3544.2</v>
      </c>
      <c r="L1530" s="116">
        <v>316.64</v>
      </c>
      <c r="M1530" s="116">
        <v>84.39</v>
      </c>
      <c r="N1530" s="116">
        <v>3.8</v>
      </c>
      <c r="O1530" s="116">
        <v>0</v>
      </c>
      <c r="P1530" s="117">
        <f t="shared" si="53"/>
        <v>1.9</v>
      </c>
    </row>
    <row r="1531" ht="14.5" spans="1:16">
      <c r="A1531" s="104">
        <v>202207</v>
      </c>
      <c r="B1531" s="140" t="s">
        <v>366</v>
      </c>
      <c r="C1531" s="105" t="s">
        <v>575</v>
      </c>
      <c r="D1531" s="105" t="s">
        <v>587</v>
      </c>
      <c r="E1531" s="105" t="s">
        <v>1161</v>
      </c>
      <c r="F1531" s="105" t="s">
        <v>710</v>
      </c>
      <c r="G1531" s="106" t="s">
        <v>1162</v>
      </c>
      <c r="H1531" s="105">
        <v>0</v>
      </c>
      <c r="I1531" s="105">
        <v>0</v>
      </c>
      <c r="J1531" s="116">
        <v>3850</v>
      </c>
      <c r="K1531" s="116">
        <v>8588.38</v>
      </c>
      <c r="L1531" s="116">
        <v>0</v>
      </c>
      <c r="M1531" s="116">
        <v>0</v>
      </c>
      <c r="N1531" s="116">
        <v>0</v>
      </c>
      <c r="O1531" s="116">
        <v>0</v>
      </c>
      <c r="P1531" s="117">
        <v>0</v>
      </c>
    </row>
    <row r="1532" ht="14.5" spans="1:16">
      <c r="A1532" s="104">
        <v>202207</v>
      </c>
      <c r="B1532" s="131" t="s">
        <v>239</v>
      </c>
      <c r="C1532" s="105" t="s">
        <v>619</v>
      </c>
      <c r="D1532" s="105" t="s">
        <v>587</v>
      </c>
      <c r="E1532" s="105" t="s">
        <v>1015</v>
      </c>
      <c r="F1532" s="105" t="s">
        <v>1164</v>
      </c>
      <c r="G1532" s="106" t="s">
        <v>1017</v>
      </c>
      <c r="H1532" s="105">
        <v>0</v>
      </c>
      <c r="I1532" s="105">
        <v>0</v>
      </c>
      <c r="J1532" s="116">
        <v>2860</v>
      </c>
      <c r="K1532" s="116">
        <v>7649.3</v>
      </c>
      <c r="L1532" s="116">
        <v>316.64</v>
      </c>
      <c r="M1532" s="116">
        <v>84.39</v>
      </c>
      <c r="N1532" s="116">
        <v>3.8</v>
      </c>
      <c r="O1532" s="116">
        <v>300</v>
      </c>
      <c r="P1532" s="117">
        <f t="shared" ref="P1532:P1563" si="54">1900*0.1%</f>
        <v>1.9</v>
      </c>
    </row>
    <row r="1533" ht="14.5" spans="1:16">
      <c r="A1533" s="104">
        <v>202207</v>
      </c>
      <c r="B1533" s="131" t="s">
        <v>386</v>
      </c>
      <c r="C1533" s="105" t="s">
        <v>575</v>
      </c>
      <c r="D1533" s="105" t="s">
        <v>1178</v>
      </c>
      <c r="E1533" s="105" t="s">
        <v>1168</v>
      </c>
      <c r="F1533" s="105" t="s">
        <v>578</v>
      </c>
      <c r="G1533" s="106" t="s">
        <v>1169</v>
      </c>
      <c r="H1533" s="105">
        <v>0</v>
      </c>
      <c r="I1533" s="105">
        <v>0</v>
      </c>
      <c r="J1533" s="116">
        <v>5500</v>
      </c>
      <c r="K1533" s="116">
        <v>15800</v>
      </c>
      <c r="L1533" s="116">
        <v>316.64</v>
      </c>
      <c r="M1533" s="116">
        <v>84.39</v>
      </c>
      <c r="N1533" s="116">
        <v>3.8</v>
      </c>
      <c r="O1533" s="116">
        <v>0</v>
      </c>
      <c r="P1533" s="117">
        <f t="shared" si="54"/>
        <v>1.9</v>
      </c>
    </row>
    <row r="1534" ht="14.5" spans="1:16">
      <c r="A1534" s="104">
        <v>202207</v>
      </c>
      <c r="B1534" s="131" t="s">
        <v>407</v>
      </c>
      <c r="C1534" s="105" t="s">
        <v>841</v>
      </c>
      <c r="D1534" s="105" t="s">
        <v>587</v>
      </c>
      <c r="E1534" s="105" t="s">
        <v>1171</v>
      </c>
      <c r="F1534" s="105" t="s">
        <v>1172</v>
      </c>
      <c r="G1534" s="106" t="s">
        <v>1173</v>
      </c>
      <c r="H1534" s="105">
        <v>0</v>
      </c>
      <c r="I1534" s="105">
        <v>0</v>
      </c>
      <c r="J1534" s="116">
        <v>3214</v>
      </c>
      <c r="K1534" s="116">
        <v>7731.6</v>
      </c>
      <c r="L1534" s="116">
        <v>316.64</v>
      </c>
      <c r="M1534" s="116">
        <v>84.39</v>
      </c>
      <c r="N1534" s="116">
        <v>3.8</v>
      </c>
      <c r="O1534" s="116">
        <v>700</v>
      </c>
      <c r="P1534" s="117">
        <f t="shared" si="54"/>
        <v>1.9</v>
      </c>
    </row>
    <row r="1535" ht="14.5" spans="1:16">
      <c r="A1535" s="104">
        <v>202207</v>
      </c>
      <c r="B1535" s="131" t="s">
        <v>377</v>
      </c>
      <c r="C1535" s="105" t="s">
        <v>580</v>
      </c>
      <c r="D1535" s="105" t="s">
        <v>587</v>
      </c>
      <c r="E1535" s="105" t="s">
        <v>1171</v>
      </c>
      <c r="F1535" s="105" t="s">
        <v>1179</v>
      </c>
      <c r="G1535" s="106" t="s">
        <v>1180</v>
      </c>
      <c r="H1535" s="105">
        <v>0</v>
      </c>
      <c r="I1535" s="105">
        <v>0</v>
      </c>
      <c r="J1535" s="116">
        <v>2218</v>
      </c>
      <c r="K1535" s="116">
        <v>5233.65</v>
      </c>
      <c r="L1535" s="116">
        <v>316.64</v>
      </c>
      <c r="M1535" s="116">
        <v>84.39</v>
      </c>
      <c r="N1535" s="116">
        <v>3.8</v>
      </c>
      <c r="O1535" s="116">
        <v>0</v>
      </c>
      <c r="P1535" s="117">
        <f t="shared" si="54"/>
        <v>1.9</v>
      </c>
    </row>
    <row r="1536" ht="14.5" spans="1:16">
      <c r="A1536" s="104">
        <v>202207</v>
      </c>
      <c r="B1536" s="131" t="s">
        <v>1182</v>
      </c>
      <c r="C1536" s="105" t="s">
        <v>619</v>
      </c>
      <c r="D1536" s="105" t="s">
        <v>587</v>
      </c>
      <c r="E1536" s="105" t="s">
        <v>1171</v>
      </c>
      <c r="F1536" s="105" t="s">
        <v>1183</v>
      </c>
      <c r="G1536" s="106" t="s">
        <v>1184</v>
      </c>
      <c r="H1536" s="105">
        <v>0</v>
      </c>
      <c r="I1536" s="105">
        <v>0</v>
      </c>
      <c r="J1536" s="116">
        <v>5200</v>
      </c>
      <c r="K1536" s="116">
        <v>13280</v>
      </c>
      <c r="L1536" s="116">
        <v>316.64</v>
      </c>
      <c r="M1536" s="116">
        <v>84.39</v>
      </c>
      <c r="N1536" s="116">
        <v>3.8</v>
      </c>
      <c r="O1536" s="116">
        <v>0</v>
      </c>
      <c r="P1536" s="117">
        <f t="shared" si="54"/>
        <v>1.9</v>
      </c>
    </row>
    <row r="1537" ht="14.5" spans="1:16">
      <c r="A1537" s="104">
        <v>202207</v>
      </c>
      <c r="B1537" s="131" t="s">
        <v>267</v>
      </c>
      <c r="C1537" s="105" t="s">
        <v>575</v>
      </c>
      <c r="D1537" s="105" t="s">
        <v>587</v>
      </c>
      <c r="E1537" s="105" t="s">
        <v>1195</v>
      </c>
      <c r="F1537" s="105" t="s">
        <v>710</v>
      </c>
      <c r="G1537" s="106" t="s">
        <v>1196</v>
      </c>
      <c r="H1537" s="105">
        <v>0</v>
      </c>
      <c r="I1537" s="105">
        <v>0</v>
      </c>
      <c r="J1537" s="116">
        <v>3850</v>
      </c>
      <c r="K1537" s="116">
        <v>7726.5</v>
      </c>
      <c r="L1537" s="116">
        <v>316.64</v>
      </c>
      <c r="M1537" s="116">
        <v>84.39</v>
      </c>
      <c r="N1537" s="116">
        <v>3.8</v>
      </c>
      <c r="O1537" s="116">
        <v>0</v>
      </c>
      <c r="P1537" s="117">
        <f t="shared" si="54"/>
        <v>1.9</v>
      </c>
    </row>
    <row r="1538" ht="14.5" spans="1:16">
      <c r="A1538" s="104">
        <v>202207</v>
      </c>
      <c r="B1538" s="131" t="s">
        <v>293</v>
      </c>
      <c r="C1538" s="105" t="s">
        <v>575</v>
      </c>
      <c r="D1538" s="105" t="s">
        <v>587</v>
      </c>
      <c r="E1538" s="105" t="s">
        <v>1198</v>
      </c>
      <c r="F1538" s="105" t="s">
        <v>710</v>
      </c>
      <c r="G1538" s="106" t="s">
        <v>1196</v>
      </c>
      <c r="H1538" s="105">
        <v>0</v>
      </c>
      <c r="I1538" s="105">
        <v>0</v>
      </c>
      <c r="J1538" s="116">
        <v>3850</v>
      </c>
      <c r="K1538" s="116">
        <v>8277.8</v>
      </c>
      <c r="L1538" s="116">
        <v>316.64</v>
      </c>
      <c r="M1538" s="116">
        <v>84.39</v>
      </c>
      <c r="N1538" s="116">
        <v>3.8</v>
      </c>
      <c r="O1538" s="116">
        <v>0</v>
      </c>
      <c r="P1538" s="117">
        <f t="shared" si="54"/>
        <v>1.9</v>
      </c>
    </row>
    <row r="1539" ht="14.5" spans="1:16">
      <c r="A1539" s="104">
        <v>202207</v>
      </c>
      <c r="B1539" s="144" t="s">
        <v>226</v>
      </c>
      <c r="C1539" s="105" t="s">
        <v>619</v>
      </c>
      <c r="D1539" s="105" t="s">
        <v>587</v>
      </c>
      <c r="E1539" s="105" t="s">
        <v>1007</v>
      </c>
      <c r="F1539" s="105" t="s">
        <v>875</v>
      </c>
      <c r="G1539" s="106" t="s">
        <v>1008</v>
      </c>
      <c r="H1539" s="105" t="s">
        <v>1009</v>
      </c>
      <c r="I1539" s="105">
        <v>0</v>
      </c>
      <c r="J1539" s="116">
        <v>2363</v>
      </c>
      <c r="K1539" s="116">
        <v>6523.44</v>
      </c>
      <c r="L1539" s="116">
        <v>316.64</v>
      </c>
      <c r="M1539" s="116">
        <v>84.39</v>
      </c>
      <c r="N1539" s="116">
        <v>3.8</v>
      </c>
      <c r="O1539" s="116">
        <v>0</v>
      </c>
      <c r="P1539" s="117">
        <f t="shared" si="54"/>
        <v>1.9</v>
      </c>
    </row>
    <row r="1540" ht="14.5" spans="1:16">
      <c r="A1540" s="104">
        <v>202207</v>
      </c>
      <c r="B1540" s="145" t="s">
        <v>242</v>
      </c>
      <c r="C1540" s="105" t="s">
        <v>619</v>
      </c>
      <c r="D1540" s="105" t="s">
        <v>587</v>
      </c>
      <c r="E1540" s="105" t="s">
        <v>1010</v>
      </c>
      <c r="F1540" s="105" t="s">
        <v>875</v>
      </c>
      <c r="G1540" s="106" t="s">
        <v>1011</v>
      </c>
      <c r="H1540" s="105" t="s">
        <v>1009</v>
      </c>
      <c r="I1540" s="105">
        <v>0</v>
      </c>
      <c r="J1540" s="116">
        <v>2363</v>
      </c>
      <c r="K1540" s="116">
        <v>6299.35</v>
      </c>
      <c r="L1540" s="116">
        <v>316.64</v>
      </c>
      <c r="M1540" s="116">
        <v>84.39</v>
      </c>
      <c r="N1540" s="116">
        <v>3.8</v>
      </c>
      <c r="O1540" s="116">
        <v>0</v>
      </c>
      <c r="P1540" s="117">
        <f t="shared" si="54"/>
        <v>1.9</v>
      </c>
    </row>
    <row r="1541" ht="14.5" spans="1:16">
      <c r="A1541" s="104">
        <v>202207</v>
      </c>
      <c r="B1541" s="146" t="s">
        <v>281</v>
      </c>
      <c r="C1541" s="105" t="s">
        <v>619</v>
      </c>
      <c r="D1541" s="105" t="s">
        <v>587</v>
      </c>
      <c r="E1541" s="105" t="s">
        <v>1012</v>
      </c>
      <c r="F1541" s="105" t="s">
        <v>875</v>
      </c>
      <c r="G1541" s="106" t="s">
        <v>756</v>
      </c>
      <c r="H1541" s="105" t="s">
        <v>1009</v>
      </c>
      <c r="I1541" s="105">
        <v>0</v>
      </c>
      <c r="J1541" s="116">
        <v>2363</v>
      </c>
      <c r="K1541" s="116">
        <v>6587.17</v>
      </c>
      <c r="L1541" s="116">
        <v>316.64</v>
      </c>
      <c r="M1541" s="116">
        <v>84.39</v>
      </c>
      <c r="N1541" s="116">
        <v>3.8</v>
      </c>
      <c r="O1541" s="116">
        <v>0</v>
      </c>
      <c r="P1541" s="117">
        <f t="shared" si="54"/>
        <v>1.9</v>
      </c>
    </row>
    <row r="1542" ht="14.5" spans="1:16">
      <c r="A1542" s="104">
        <v>202207</v>
      </c>
      <c r="B1542" s="147" t="s">
        <v>294</v>
      </c>
      <c r="C1542" s="105" t="s">
        <v>619</v>
      </c>
      <c r="D1542" s="105" t="s">
        <v>587</v>
      </c>
      <c r="E1542" s="105" t="s">
        <v>1013</v>
      </c>
      <c r="F1542" s="105" t="s">
        <v>875</v>
      </c>
      <c r="G1542" s="106" t="s">
        <v>1014</v>
      </c>
      <c r="H1542" s="105" t="s">
        <v>1009</v>
      </c>
      <c r="I1542" s="105">
        <v>0</v>
      </c>
      <c r="J1542" s="116">
        <v>2363</v>
      </c>
      <c r="K1542" s="116">
        <v>6616.18</v>
      </c>
      <c r="L1542" s="116">
        <v>316.64</v>
      </c>
      <c r="M1542" s="116">
        <v>84.39</v>
      </c>
      <c r="N1542" s="116">
        <v>3.8</v>
      </c>
      <c r="O1542" s="116">
        <v>0</v>
      </c>
      <c r="P1542" s="117">
        <f t="shared" si="54"/>
        <v>1.9</v>
      </c>
    </row>
    <row r="1543" ht="14.5" spans="1:16">
      <c r="A1543" s="104">
        <v>202207</v>
      </c>
      <c r="B1543" s="98" t="s">
        <v>217</v>
      </c>
      <c r="C1543" s="105" t="s">
        <v>619</v>
      </c>
      <c r="D1543" s="105" t="s">
        <v>587</v>
      </c>
      <c r="E1543" s="105" t="s">
        <v>1019</v>
      </c>
      <c r="F1543" s="105" t="s">
        <v>1020</v>
      </c>
      <c r="G1543" s="106" t="s">
        <v>1021</v>
      </c>
      <c r="H1543" s="105" t="s">
        <v>1018</v>
      </c>
      <c r="I1543" s="105">
        <v>0</v>
      </c>
      <c r="J1543" s="116">
        <v>1900</v>
      </c>
      <c r="K1543" s="116">
        <v>5616.93</v>
      </c>
      <c r="L1543" s="116">
        <v>316.64</v>
      </c>
      <c r="M1543" s="116">
        <v>84.39</v>
      </c>
      <c r="N1543" s="116">
        <v>3.8</v>
      </c>
      <c r="O1543" s="116">
        <v>0</v>
      </c>
      <c r="P1543" s="117">
        <f t="shared" si="54"/>
        <v>1.9</v>
      </c>
    </row>
    <row r="1544" ht="14.5" spans="1:16">
      <c r="A1544" s="104">
        <v>202207</v>
      </c>
      <c r="B1544" s="98" t="s">
        <v>271</v>
      </c>
      <c r="C1544" s="105" t="s">
        <v>619</v>
      </c>
      <c r="D1544" s="105" t="s">
        <v>587</v>
      </c>
      <c r="E1544" s="105" t="s">
        <v>1022</v>
      </c>
      <c r="F1544" s="105" t="s">
        <v>1023</v>
      </c>
      <c r="G1544" s="106" t="s">
        <v>1024</v>
      </c>
      <c r="H1544" s="105" t="s">
        <v>1018</v>
      </c>
      <c r="I1544" s="105">
        <v>0</v>
      </c>
      <c r="J1544" s="116">
        <v>1900</v>
      </c>
      <c r="K1544" s="116">
        <v>9083.59</v>
      </c>
      <c r="L1544" s="116">
        <v>316.64</v>
      </c>
      <c r="M1544" s="116">
        <v>84.39</v>
      </c>
      <c r="N1544" s="116">
        <v>3.8</v>
      </c>
      <c r="O1544" s="116">
        <v>0</v>
      </c>
      <c r="P1544" s="117">
        <f t="shared" si="54"/>
        <v>1.9</v>
      </c>
    </row>
    <row r="1545" ht="14.5" spans="1:16">
      <c r="A1545" s="104">
        <v>202207</v>
      </c>
      <c r="B1545" s="98" t="s">
        <v>1025</v>
      </c>
      <c r="C1545" s="105" t="s">
        <v>619</v>
      </c>
      <c r="D1545" s="105" t="s">
        <v>587</v>
      </c>
      <c r="E1545" s="105" t="s">
        <v>1026</v>
      </c>
      <c r="F1545" s="105" t="s">
        <v>1027</v>
      </c>
      <c r="G1545" s="106" t="s">
        <v>1028</v>
      </c>
      <c r="H1545" s="105" t="s">
        <v>1018</v>
      </c>
      <c r="I1545" s="105">
        <v>0</v>
      </c>
      <c r="J1545" s="116">
        <v>1900</v>
      </c>
      <c r="K1545" s="116">
        <v>7860.9</v>
      </c>
      <c r="L1545" s="116">
        <v>316.64</v>
      </c>
      <c r="M1545" s="116">
        <v>84.39</v>
      </c>
      <c r="N1545" s="116">
        <v>3.8</v>
      </c>
      <c r="O1545" s="116">
        <v>0</v>
      </c>
      <c r="P1545" s="117">
        <f t="shared" si="54"/>
        <v>1.9</v>
      </c>
    </row>
    <row r="1546" ht="14.5" spans="1:16">
      <c r="A1546" s="104">
        <v>202207</v>
      </c>
      <c r="B1546" s="98" t="s">
        <v>316</v>
      </c>
      <c r="C1546" s="105" t="s">
        <v>619</v>
      </c>
      <c r="D1546" s="105" t="s">
        <v>587</v>
      </c>
      <c r="E1546" s="105" t="s">
        <v>1029</v>
      </c>
      <c r="F1546" s="105" t="s">
        <v>1030</v>
      </c>
      <c r="G1546" s="106" t="s">
        <v>1031</v>
      </c>
      <c r="H1546" s="105" t="s">
        <v>1018</v>
      </c>
      <c r="I1546" s="105">
        <v>0</v>
      </c>
      <c r="J1546" s="116">
        <v>1900</v>
      </c>
      <c r="K1546" s="116">
        <v>10357.79</v>
      </c>
      <c r="L1546" s="116">
        <v>316.64</v>
      </c>
      <c r="M1546" s="116">
        <v>84.39</v>
      </c>
      <c r="N1546" s="116">
        <v>3.8</v>
      </c>
      <c r="O1546" s="116">
        <v>0</v>
      </c>
      <c r="P1546" s="117">
        <f t="shared" si="54"/>
        <v>1.9</v>
      </c>
    </row>
    <row r="1547" ht="14.5" spans="1:16">
      <c r="A1547" s="104">
        <v>202207</v>
      </c>
      <c r="B1547" s="98" t="s">
        <v>251</v>
      </c>
      <c r="C1547" s="105" t="s">
        <v>619</v>
      </c>
      <c r="D1547" s="105" t="s">
        <v>587</v>
      </c>
      <c r="E1547" s="105" t="s">
        <v>1032</v>
      </c>
      <c r="F1547" s="105" t="s">
        <v>1023</v>
      </c>
      <c r="G1547" s="106" t="s">
        <v>1033</v>
      </c>
      <c r="H1547" s="105" t="s">
        <v>1018</v>
      </c>
      <c r="I1547" s="105">
        <v>0</v>
      </c>
      <c r="J1547" s="116">
        <v>1900</v>
      </c>
      <c r="K1547" s="116">
        <v>9133.69</v>
      </c>
      <c r="L1547" s="116">
        <v>316.64</v>
      </c>
      <c r="M1547" s="116">
        <v>84.39</v>
      </c>
      <c r="N1547" s="116">
        <v>3.8</v>
      </c>
      <c r="O1547" s="116">
        <v>0</v>
      </c>
      <c r="P1547" s="117">
        <f t="shared" si="54"/>
        <v>1.9</v>
      </c>
    </row>
    <row r="1548" ht="14.5" spans="1:16">
      <c r="A1548" s="104">
        <v>202207</v>
      </c>
      <c r="B1548" s="98" t="s">
        <v>414</v>
      </c>
      <c r="C1548" s="105" t="s">
        <v>619</v>
      </c>
      <c r="D1548" s="105" t="s">
        <v>587</v>
      </c>
      <c r="E1548" s="105" t="s">
        <v>1034</v>
      </c>
      <c r="F1548" s="105" t="s">
        <v>1027</v>
      </c>
      <c r="G1548" s="106" t="s">
        <v>1035</v>
      </c>
      <c r="H1548" s="105" t="s">
        <v>1018</v>
      </c>
      <c r="I1548" s="105">
        <v>0</v>
      </c>
      <c r="J1548" s="116">
        <v>1900</v>
      </c>
      <c r="K1548" s="116">
        <v>7991.35</v>
      </c>
      <c r="L1548" s="116">
        <v>316.64</v>
      </c>
      <c r="M1548" s="116">
        <v>84.39</v>
      </c>
      <c r="N1548" s="116">
        <v>3.8</v>
      </c>
      <c r="O1548" s="116">
        <v>0</v>
      </c>
      <c r="P1548" s="117">
        <f t="shared" si="54"/>
        <v>1.9</v>
      </c>
    </row>
    <row r="1549" ht="14.5" spans="1:16">
      <c r="A1549" s="104">
        <v>202207</v>
      </c>
      <c r="B1549" s="131" t="s">
        <v>302</v>
      </c>
      <c r="C1549" s="105" t="s">
        <v>619</v>
      </c>
      <c r="D1549" s="105" t="s">
        <v>587</v>
      </c>
      <c r="E1549" s="105" t="s">
        <v>1036</v>
      </c>
      <c r="F1549" s="105" t="s">
        <v>1027</v>
      </c>
      <c r="G1549" s="106" t="s">
        <v>1037</v>
      </c>
      <c r="H1549" s="105" t="s">
        <v>1018</v>
      </c>
      <c r="I1549" s="105">
        <v>0</v>
      </c>
      <c r="J1549" s="116">
        <v>1900</v>
      </c>
      <c r="K1549" s="116">
        <v>7144.13</v>
      </c>
      <c r="L1549" s="116">
        <v>316.64</v>
      </c>
      <c r="M1549" s="116">
        <v>84.39</v>
      </c>
      <c r="N1549" s="116">
        <v>3.8</v>
      </c>
      <c r="O1549" s="116">
        <v>0</v>
      </c>
      <c r="P1549" s="117">
        <f t="shared" si="54"/>
        <v>1.9</v>
      </c>
    </row>
    <row r="1550" ht="14.5" spans="1:16">
      <c r="A1550" s="104">
        <v>202207</v>
      </c>
      <c r="B1550" s="131" t="s">
        <v>207</v>
      </c>
      <c r="C1550" s="105" t="s">
        <v>619</v>
      </c>
      <c r="D1550" s="105" t="s">
        <v>587</v>
      </c>
      <c r="E1550" s="105" t="s">
        <v>1038</v>
      </c>
      <c r="F1550" s="105" t="s">
        <v>1039</v>
      </c>
      <c r="G1550" s="106" t="s">
        <v>1040</v>
      </c>
      <c r="H1550" s="105" t="s">
        <v>1018</v>
      </c>
      <c r="I1550" s="105">
        <v>0</v>
      </c>
      <c r="J1550" s="116">
        <v>1900</v>
      </c>
      <c r="K1550" s="116">
        <v>7111.79</v>
      </c>
      <c r="L1550" s="116">
        <v>316.64</v>
      </c>
      <c r="M1550" s="116">
        <v>84.39</v>
      </c>
      <c r="N1550" s="116">
        <v>3.8</v>
      </c>
      <c r="O1550" s="116">
        <v>0</v>
      </c>
      <c r="P1550" s="117">
        <f t="shared" si="54"/>
        <v>1.9</v>
      </c>
    </row>
    <row r="1551" ht="14.5" spans="1:16">
      <c r="A1551" s="104">
        <v>202207</v>
      </c>
      <c r="B1551" s="98" t="s">
        <v>275</v>
      </c>
      <c r="C1551" s="105" t="s">
        <v>619</v>
      </c>
      <c r="D1551" s="105" t="s">
        <v>587</v>
      </c>
      <c r="E1551" s="105" t="s">
        <v>1041</v>
      </c>
      <c r="F1551" s="105" t="s">
        <v>1027</v>
      </c>
      <c r="G1551" s="106" t="s">
        <v>1011</v>
      </c>
      <c r="H1551" s="105" t="s">
        <v>1018</v>
      </c>
      <c r="I1551" s="105">
        <v>0</v>
      </c>
      <c r="J1551" s="116">
        <v>1900</v>
      </c>
      <c r="K1551" s="116">
        <v>6190.98</v>
      </c>
      <c r="L1551" s="116">
        <v>316.64</v>
      </c>
      <c r="M1551" s="116">
        <v>84.39</v>
      </c>
      <c r="N1551" s="116">
        <v>3.8</v>
      </c>
      <c r="O1551" s="116">
        <v>0</v>
      </c>
      <c r="P1551" s="117">
        <f t="shared" si="54"/>
        <v>1.9</v>
      </c>
    </row>
    <row r="1552" ht="14.5" spans="1:16">
      <c r="A1552" s="104">
        <v>202207</v>
      </c>
      <c r="B1552" s="131" t="s">
        <v>372</v>
      </c>
      <c r="C1552" s="105" t="s">
        <v>619</v>
      </c>
      <c r="D1552" s="105" t="s">
        <v>587</v>
      </c>
      <c r="E1552" s="105" t="s">
        <v>1042</v>
      </c>
      <c r="F1552" s="105" t="s">
        <v>1030</v>
      </c>
      <c r="G1552" s="106" t="s">
        <v>1043</v>
      </c>
      <c r="H1552" s="105" t="s">
        <v>1018</v>
      </c>
      <c r="I1552" s="105">
        <v>0</v>
      </c>
      <c r="J1552" s="116">
        <v>1900</v>
      </c>
      <c r="K1552" s="116">
        <v>10203.06</v>
      </c>
      <c r="L1552" s="116">
        <v>316.64</v>
      </c>
      <c r="M1552" s="116">
        <v>84.39</v>
      </c>
      <c r="N1552" s="116">
        <v>3.8</v>
      </c>
      <c r="O1552" s="116">
        <v>0</v>
      </c>
      <c r="P1552" s="117">
        <f t="shared" si="54"/>
        <v>1.9</v>
      </c>
    </row>
    <row r="1553" ht="14.5" spans="1:16">
      <c r="A1553" s="104">
        <v>202207</v>
      </c>
      <c r="B1553" s="98" t="s">
        <v>211</v>
      </c>
      <c r="C1553" s="105" t="s">
        <v>619</v>
      </c>
      <c r="D1553" s="105" t="s">
        <v>587</v>
      </c>
      <c r="E1553" s="105" t="s">
        <v>1044</v>
      </c>
      <c r="F1553" s="105" t="s">
        <v>1039</v>
      </c>
      <c r="G1553" s="106" t="s">
        <v>1045</v>
      </c>
      <c r="H1553" s="105" t="s">
        <v>1018</v>
      </c>
      <c r="I1553" s="105">
        <v>0</v>
      </c>
      <c r="J1553" s="116">
        <v>1900</v>
      </c>
      <c r="K1553" s="116">
        <v>7242.6</v>
      </c>
      <c r="L1553" s="116">
        <v>316.64</v>
      </c>
      <c r="M1553" s="116">
        <v>84.39</v>
      </c>
      <c r="N1553" s="116">
        <v>3.8</v>
      </c>
      <c r="O1553" s="116">
        <v>0</v>
      </c>
      <c r="P1553" s="117">
        <f t="shared" si="54"/>
        <v>1.9</v>
      </c>
    </row>
    <row r="1554" ht="14.5" spans="1:16">
      <c r="A1554" s="104">
        <v>202207</v>
      </c>
      <c r="B1554" s="131" t="s">
        <v>363</v>
      </c>
      <c r="C1554" s="105" t="s">
        <v>619</v>
      </c>
      <c r="D1554" s="105" t="s">
        <v>587</v>
      </c>
      <c r="E1554" s="105" t="s">
        <v>1046</v>
      </c>
      <c r="F1554" s="105" t="s">
        <v>1039</v>
      </c>
      <c r="G1554" s="106" t="s">
        <v>1047</v>
      </c>
      <c r="H1554" s="105" t="s">
        <v>1018</v>
      </c>
      <c r="I1554" s="105">
        <v>0</v>
      </c>
      <c r="J1554" s="116">
        <v>1900</v>
      </c>
      <c r="K1554" s="116">
        <v>7765.13</v>
      </c>
      <c r="L1554" s="116">
        <v>316.64</v>
      </c>
      <c r="M1554" s="116">
        <v>84.39</v>
      </c>
      <c r="N1554" s="116">
        <v>3.8</v>
      </c>
      <c r="O1554" s="116">
        <v>0</v>
      </c>
      <c r="P1554" s="117">
        <f t="shared" si="54"/>
        <v>1.9</v>
      </c>
    </row>
    <row r="1555" ht="14.5" spans="1:16">
      <c r="A1555" s="104">
        <v>202207</v>
      </c>
      <c r="B1555" s="148" t="s">
        <v>273</v>
      </c>
      <c r="C1555" s="105" t="s">
        <v>619</v>
      </c>
      <c r="D1555" s="105" t="s">
        <v>587</v>
      </c>
      <c r="E1555" s="105" t="s">
        <v>1048</v>
      </c>
      <c r="F1555" s="105" t="s">
        <v>886</v>
      </c>
      <c r="G1555" s="106" t="s">
        <v>1049</v>
      </c>
      <c r="H1555" s="105" t="s">
        <v>1018</v>
      </c>
      <c r="I1555" s="105">
        <v>0</v>
      </c>
      <c r="J1555" s="116">
        <v>1900</v>
      </c>
      <c r="K1555" s="116">
        <v>7039.56</v>
      </c>
      <c r="L1555" s="116">
        <v>316.64</v>
      </c>
      <c r="M1555" s="116">
        <v>84.39</v>
      </c>
      <c r="N1555" s="116">
        <v>3.8</v>
      </c>
      <c r="O1555" s="116">
        <v>0</v>
      </c>
      <c r="P1555" s="117">
        <f t="shared" si="54"/>
        <v>1.9</v>
      </c>
    </row>
    <row r="1556" ht="14.5" spans="1:16">
      <c r="A1556" s="104">
        <v>202207</v>
      </c>
      <c r="B1556" s="148" t="s">
        <v>411</v>
      </c>
      <c r="C1556" s="105" t="s">
        <v>619</v>
      </c>
      <c r="D1556" s="105" t="s">
        <v>587</v>
      </c>
      <c r="E1556" s="105" t="s">
        <v>1050</v>
      </c>
      <c r="F1556" s="105" t="s">
        <v>1020</v>
      </c>
      <c r="G1556" s="106" t="s">
        <v>1051</v>
      </c>
      <c r="H1556" s="105" t="s">
        <v>1018</v>
      </c>
      <c r="I1556" s="105">
        <v>0</v>
      </c>
      <c r="J1556" s="116">
        <v>1900</v>
      </c>
      <c r="K1556" s="116">
        <v>5835.48</v>
      </c>
      <c r="L1556" s="116">
        <v>316.64</v>
      </c>
      <c r="M1556" s="116">
        <v>84.39</v>
      </c>
      <c r="N1556" s="116">
        <v>3.8</v>
      </c>
      <c r="O1556" s="116">
        <v>0</v>
      </c>
      <c r="P1556" s="117">
        <f t="shared" si="54"/>
        <v>1.9</v>
      </c>
    </row>
    <row r="1557" ht="14.5" spans="1:16">
      <c r="A1557" s="104">
        <v>202207</v>
      </c>
      <c r="B1557" s="148" t="s">
        <v>443</v>
      </c>
      <c r="C1557" s="105" t="s">
        <v>619</v>
      </c>
      <c r="D1557" s="105" t="s">
        <v>587</v>
      </c>
      <c r="E1557" s="105" t="s">
        <v>1052</v>
      </c>
      <c r="F1557" s="105" t="s">
        <v>1030</v>
      </c>
      <c r="G1557" s="106" t="s">
        <v>1053</v>
      </c>
      <c r="H1557" s="105" t="s">
        <v>1018</v>
      </c>
      <c r="I1557" s="105">
        <v>0</v>
      </c>
      <c r="J1557" s="116">
        <v>1900</v>
      </c>
      <c r="K1557" s="116">
        <v>8232.17</v>
      </c>
      <c r="L1557" s="116">
        <v>316.64</v>
      </c>
      <c r="M1557" s="116">
        <v>84.39</v>
      </c>
      <c r="N1557" s="116">
        <v>3.8</v>
      </c>
      <c r="O1557" s="116">
        <v>0</v>
      </c>
      <c r="P1557" s="117">
        <f t="shared" si="54"/>
        <v>1.9</v>
      </c>
    </row>
    <row r="1558" ht="14.5" spans="1:16">
      <c r="A1558" s="104">
        <v>202207</v>
      </c>
      <c r="B1558" s="139" t="s">
        <v>369</v>
      </c>
      <c r="C1558" s="105" t="s">
        <v>619</v>
      </c>
      <c r="D1558" s="105" t="s">
        <v>587</v>
      </c>
      <c r="E1558" s="105" t="s">
        <v>1054</v>
      </c>
      <c r="F1558" s="105" t="s">
        <v>1020</v>
      </c>
      <c r="G1558" s="106" t="s">
        <v>1055</v>
      </c>
      <c r="H1558" s="105" t="s">
        <v>1018</v>
      </c>
      <c r="I1558" s="105">
        <v>0</v>
      </c>
      <c r="J1558" s="116">
        <v>1900</v>
      </c>
      <c r="K1558" s="116">
        <v>6418.44</v>
      </c>
      <c r="L1558" s="116">
        <v>316.64</v>
      </c>
      <c r="M1558" s="116">
        <v>84.39</v>
      </c>
      <c r="N1558" s="116">
        <v>3.8</v>
      </c>
      <c r="O1558" s="116">
        <v>0</v>
      </c>
      <c r="P1558" s="117">
        <f t="shared" si="54"/>
        <v>1.9</v>
      </c>
    </row>
    <row r="1559" ht="14.5" spans="1:16">
      <c r="A1559" s="104">
        <v>202207</v>
      </c>
      <c r="B1559" s="139" t="s">
        <v>375</v>
      </c>
      <c r="C1559" s="105" t="s">
        <v>619</v>
      </c>
      <c r="D1559" s="105" t="s">
        <v>587</v>
      </c>
      <c r="E1559" s="105" t="s">
        <v>1056</v>
      </c>
      <c r="F1559" s="105" t="s">
        <v>1039</v>
      </c>
      <c r="G1559" s="106" t="s">
        <v>1057</v>
      </c>
      <c r="H1559" s="105" t="s">
        <v>1018</v>
      </c>
      <c r="I1559" s="105">
        <v>0</v>
      </c>
      <c r="J1559" s="116">
        <v>1900</v>
      </c>
      <c r="K1559" s="116">
        <v>7283.05</v>
      </c>
      <c r="L1559" s="116">
        <v>316.64</v>
      </c>
      <c r="M1559" s="116">
        <v>84.39</v>
      </c>
      <c r="N1559" s="116">
        <v>3.8</v>
      </c>
      <c r="O1559" s="116">
        <v>385</v>
      </c>
      <c r="P1559" s="117">
        <f t="shared" si="54"/>
        <v>1.9</v>
      </c>
    </row>
    <row r="1560" ht="14.5" spans="1:16">
      <c r="A1560" s="104">
        <v>202207</v>
      </c>
      <c r="B1560" s="139" t="s">
        <v>246</v>
      </c>
      <c r="C1560" s="105" t="s">
        <v>619</v>
      </c>
      <c r="D1560" s="105" t="s">
        <v>587</v>
      </c>
      <c r="E1560" s="105" t="s">
        <v>1058</v>
      </c>
      <c r="F1560" s="105" t="s">
        <v>1039</v>
      </c>
      <c r="G1560" s="106" t="s">
        <v>1059</v>
      </c>
      <c r="H1560" s="105" t="s">
        <v>1018</v>
      </c>
      <c r="I1560" s="105">
        <v>0</v>
      </c>
      <c r="J1560" s="116">
        <v>1900</v>
      </c>
      <c r="K1560" s="116">
        <v>7036.13</v>
      </c>
      <c r="L1560" s="116">
        <v>316.64</v>
      </c>
      <c r="M1560" s="116">
        <v>84.39</v>
      </c>
      <c r="N1560" s="116">
        <v>3.8</v>
      </c>
      <c r="O1560" s="116">
        <v>0</v>
      </c>
      <c r="P1560" s="117">
        <f t="shared" si="54"/>
        <v>1.9</v>
      </c>
    </row>
    <row r="1561" ht="14.5" spans="1:16">
      <c r="A1561" s="104">
        <v>202207</v>
      </c>
      <c r="B1561" s="139" t="s">
        <v>235</v>
      </c>
      <c r="C1561" s="105" t="s">
        <v>619</v>
      </c>
      <c r="D1561" s="105" t="s">
        <v>587</v>
      </c>
      <c r="E1561" s="105" t="s">
        <v>1060</v>
      </c>
      <c r="F1561" s="105" t="s">
        <v>1039</v>
      </c>
      <c r="G1561" s="106" t="s">
        <v>1061</v>
      </c>
      <c r="H1561" s="105" t="s">
        <v>1018</v>
      </c>
      <c r="I1561" s="105">
        <v>0</v>
      </c>
      <c r="J1561" s="116">
        <v>1900</v>
      </c>
      <c r="K1561" s="116">
        <v>7962.34</v>
      </c>
      <c r="L1561" s="116">
        <v>316.64</v>
      </c>
      <c r="M1561" s="116">
        <v>84.39</v>
      </c>
      <c r="N1561" s="116">
        <v>3.8</v>
      </c>
      <c r="O1561" s="116">
        <v>0</v>
      </c>
      <c r="P1561" s="117">
        <f t="shared" si="54"/>
        <v>1.9</v>
      </c>
    </row>
    <row r="1562" ht="14.5" spans="1:16">
      <c r="A1562" s="104">
        <v>202207</v>
      </c>
      <c r="B1562" s="139" t="s">
        <v>253</v>
      </c>
      <c r="C1562" s="105" t="s">
        <v>619</v>
      </c>
      <c r="D1562" s="105" t="s">
        <v>587</v>
      </c>
      <c r="E1562" s="105" t="s">
        <v>1062</v>
      </c>
      <c r="F1562" s="105" t="s">
        <v>1020</v>
      </c>
      <c r="G1562" s="106" t="s">
        <v>1063</v>
      </c>
      <c r="H1562" s="105" t="s">
        <v>1018</v>
      </c>
      <c r="I1562" s="105">
        <v>0</v>
      </c>
      <c r="J1562" s="116">
        <v>1900</v>
      </c>
      <c r="K1562" s="116">
        <v>6400.45</v>
      </c>
      <c r="L1562" s="116">
        <v>316.64</v>
      </c>
      <c r="M1562" s="116">
        <v>84.39</v>
      </c>
      <c r="N1562" s="116">
        <v>3.8</v>
      </c>
      <c r="O1562" s="116">
        <v>0</v>
      </c>
      <c r="P1562" s="117">
        <f t="shared" si="54"/>
        <v>1.9</v>
      </c>
    </row>
    <row r="1563" ht="14.5" spans="1:16">
      <c r="A1563" s="104">
        <v>202207</v>
      </c>
      <c r="B1563" s="139" t="s">
        <v>339</v>
      </c>
      <c r="C1563" s="105" t="s">
        <v>619</v>
      </c>
      <c r="D1563" s="105" t="s">
        <v>587</v>
      </c>
      <c r="E1563" s="105" t="s">
        <v>1064</v>
      </c>
      <c r="F1563" s="105" t="s">
        <v>1027</v>
      </c>
      <c r="G1563" s="106" t="s">
        <v>1065</v>
      </c>
      <c r="H1563" s="105" t="s">
        <v>1018</v>
      </c>
      <c r="I1563" s="105">
        <v>0</v>
      </c>
      <c r="J1563" s="116">
        <v>1900</v>
      </c>
      <c r="K1563" s="116">
        <v>5498.72</v>
      </c>
      <c r="L1563" s="116">
        <v>316.64</v>
      </c>
      <c r="M1563" s="116">
        <v>84.39</v>
      </c>
      <c r="N1563" s="116">
        <v>3.8</v>
      </c>
      <c r="O1563" s="116">
        <v>0</v>
      </c>
      <c r="P1563" s="117">
        <f t="shared" si="54"/>
        <v>1.9</v>
      </c>
    </row>
    <row r="1564" ht="14.5" spans="1:16">
      <c r="A1564" s="104">
        <v>202207</v>
      </c>
      <c r="B1564" s="140" t="s">
        <v>330</v>
      </c>
      <c r="C1564" s="105" t="s">
        <v>619</v>
      </c>
      <c r="D1564" s="105" t="s">
        <v>587</v>
      </c>
      <c r="E1564" s="105" t="s">
        <v>1066</v>
      </c>
      <c r="F1564" s="105" t="s">
        <v>1067</v>
      </c>
      <c r="G1564" s="106" t="s">
        <v>1068</v>
      </c>
      <c r="H1564" s="105" t="s">
        <v>1018</v>
      </c>
      <c r="I1564" s="105">
        <v>0</v>
      </c>
      <c r="J1564" s="116">
        <v>1900</v>
      </c>
      <c r="K1564" s="116">
        <v>7551.07</v>
      </c>
      <c r="L1564" s="116">
        <v>316.64</v>
      </c>
      <c r="M1564" s="116">
        <v>84.39</v>
      </c>
      <c r="N1564" s="116">
        <v>3.8</v>
      </c>
      <c r="O1564" s="116">
        <v>0</v>
      </c>
      <c r="P1564" s="117">
        <f t="shared" ref="P1564:P1595" si="55">1900*0.1%</f>
        <v>1.9</v>
      </c>
    </row>
    <row r="1565" ht="14.5" spans="1:16">
      <c r="A1565" s="104">
        <v>202207</v>
      </c>
      <c r="B1565" s="149" t="s">
        <v>208</v>
      </c>
      <c r="C1565" s="105" t="s">
        <v>619</v>
      </c>
      <c r="D1565" s="105" t="s">
        <v>587</v>
      </c>
      <c r="E1565" s="105" t="s">
        <v>1069</v>
      </c>
      <c r="F1565" s="105" t="s">
        <v>1020</v>
      </c>
      <c r="G1565" s="106" t="s">
        <v>1070</v>
      </c>
      <c r="H1565" s="105" t="s">
        <v>1018</v>
      </c>
      <c r="I1565" s="105">
        <v>0</v>
      </c>
      <c r="J1565" s="116">
        <v>1900</v>
      </c>
      <c r="K1565" s="116">
        <v>7623.87</v>
      </c>
      <c r="L1565" s="116">
        <v>316.64</v>
      </c>
      <c r="M1565" s="116">
        <v>84.39</v>
      </c>
      <c r="N1565" s="116">
        <v>3.8</v>
      </c>
      <c r="O1565" s="116">
        <v>0</v>
      </c>
      <c r="P1565" s="117">
        <f t="shared" si="55"/>
        <v>1.9</v>
      </c>
    </row>
    <row r="1566" ht="14.5" spans="1:16">
      <c r="A1566" s="104">
        <v>202207</v>
      </c>
      <c r="B1566" s="140" t="s">
        <v>399</v>
      </c>
      <c r="C1566" s="105" t="s">
        <v>619</v>
      </c>
      <c r="D1566" s="105" t="s">
        <v>587</v>
      </c>
      <c r="E1566" s="105" t="s">
        <v>1071</v>
      </c>
      <c r="F1566" s="105" t="s">
        <v>1067</v>
      </c>
      <c r="G1566" s="106" t="s">
        <v>756</v>
      </c>
      <c r="H1566" s="105" t="s">
        <v>1018</v>
      </c>
      <c r="I1566" s="105">
        <v>0</v>
      </c>
      <c r="J1566" s="116">
        <v>1900</v>
      </c>
      <c r="K1566" s="116">
        <v>6734.64</v>
      </c>
      <c r="L1566" s="116">
        <v>316.64</v>
      </c>
      <c r="M1566" s="116">
        <v>84.39</v>
      </c>
      <c r="N1566" s="116">
        <v>3.8</v>
      </c>
      <c r="O1566" s="116">
        <v>100</v>
      </c>
      <c r="P1566" s="117">
        <f t="shared" si="55"/>
        <v>1.9</v>
      </c>
    </row>
    <row r="1567" ht="14.5" spans="1:16">
      <c r="A1567" s="104">
        <v>202207</v>
      </c>
      <c r="B1567" s="140" t="s">
        <v>230</v>
      </c>
      <c r="C1567" s="105" t="s">
        <v>619</v>
      </c>
      <c r="D1567" s="105" t="s">
        <v>587</v>
      </c>
      <c r="E1567" s="105" t="s">
        <v>1072</v>
      </c>
      <c r="F1567" s="105" t="s">
        <v>1027</v>
      </c>
      <c r="G1567" s="106" t="s">
        <v>1073</v>
      </c>
      <c r="H1567" s="105" t="s">
        <v>1018</v>
      </c>
      <c r="I1567" s="105">
        <v>0</v>
      </c>
      <c r="J1567" s="116">
        <v>1900</v>
      </c>
      <c r="K1567" s="116">
        <v>7351.34</v>
      </c>
      <c r="L1567" s="116">
        <v>316.64</v>
      </c>
      <c r="M1567" s="116">
        <v>84.39</v>
      </c>
      <c r="N1567" s="116">
        <v>3.8</v>
      </c>
      <c r="O1567" s="116">
        <v>0</v>
      </c>
      <c r="P1567" s="117">
        <f t="shared" si="55"/>
        <v>1.9</v>
      </c>
    </row>
    <row r="1568" ht="14.5" spans="1:16">
      <c r="A1568" s="104">
        <v>202207</v>
      </c>
      <c r="B1568" s="140" t="s">
        <v>343</v>
      </c>
      <c r="C1568" s="105" t="s">
        <v>619</v>
      </c>
      <c r="D1568" s="105" t="s">
        <v>587</v>
      </c>
      <c r="E1568" s="105" t="s">
        <v>1074</v>
      </c>
      <c r="F1568" s="105" t="s">
        <v>1027</v>
      </c>
      <c r="G1568" s="106" t="s">
        <v>1075</v>
      </c>
      <c r="H1568" s="105" t="s">
        <v>1018</v>
      </c>
      <c r="I1568" s="105">
        <v>0</v>
      </c>
      <c r="J1568" s="116">
        <v>1900</v>
      </c>
      <c r="K1568" s="116">
        <v>6433.03</v>
      </c>
      <c r="L1568" s="116">
        <v>316.64</v>
      </c>
      <c r="M1568" s="116">
        <v>84.39</v>
      </c>
      <c r="N1568" s="116">
        <v>3.8</v>
      </c>
      <c r="O1568" s="116">
        <v>0</v>
      </c>
      <c r="P1568" s="117">
        <f t="shared" si="55"/>
        <v>1.9</v>
      </c>
    </row>
    <row r="1569" ht="14.5" spans="1:16">
      <c r="A1569" s="104">
        <v>202207</v>
      </c>
      <c r="B1569" s="140" t="s">
        <v>297</v>
      </c>
      <c r="C1569" s="105" t="s">
        <v>619</v>
      </c>
      <c r="D1569" s="105" t="s">
        <v>587</v>
      </c>
      <c r="E1569" s="105" t="s">
        <v>1076</v>
      </c>
      <c r="F1569" s="105" t="s">
        <v>1027</v>
      </c>
      <c r="G1569" s="106" t="s">
        <v>1077</v>
      </c>
      <c r="H1569" s="105" t="s">
        <v>1018</v>
      </c>
      <c r="I1569" s="105">
        <v>0</v>
      </c>
      <c r="J1569" s="116">
        <v>1900</v>
      </c>
      <c r="K1569" s="116">
        <v>7284.68</v>
      </c>
      <c r="L1569" s="116">
        <v>316.64</v>
      </c>
      <c r="M1569" s="116">
        <v>84.39</v>
      </c>
      <c r="N1569" s="116">
        <v>3.8</v>
      </c>
      <c r="O1569" s="116">
        <v>0</v>
      </c>
      <c r="P1569" s="117">
        <f t="shared" si="55"/>
        <v>1.9</v>
      </c>
    </row>
    <row r="1570" ht="14.5" spans="1:16">
      <c r="A1570" s="104">
        <v>202207</v>
      </c>
      <c r="B1570" s="140" t="s">
        <v>341</v>
      </c>
      <c r="C1570" s="105" t="s">
        <v>619</v>
      </c>
      <c r="D1570" s="105" t="s">
        <v>587</v>
      </c>
      <c r="E1570" s="105" t="s">
        <v>1078</v>
      </c>
      <c r="F1570" s="105" t="s">
        <v>1027</v>
      </c>
      <c r="G1570" s="106" t="s">
        <v>1079</v>
      </c>
      <c r="H1570" s="105" t="s">
        <v>1018</v>
      </c>
      <c r="I1570" s="105">
        <v>0</v>
      </c>
      <c r="J1570" s="116">
        <v>1900</v>
      </c>
      <c r="K1570" s="116">
        <v>6581.8</v>
      </c>
      <c r="L1570" s="116">
        <v>316.64</v>
      </c>
      <c r="M1570" s="116">
        <v>84.39</v>
      </c>
      <c r="N1570" s="116">
        <v>3.8</v>
      </c>
      <c r="O1570" s="116">
        <v>0</v>
      </c>
      <c r="P1570" s="117">
        <f t="shared" si="55"/>
        <v>1.9</v>
      </c>
    </row>
    <row r="1571" ht="14.5" spans="1:16">
      <c r="A1571" s="104">
        <v>202207</v>
      </c>
      <c r="B1571" s="140" t="s">
        <v>254</v>
      </c>
      <c r="C1571" s="105" t="s">
        <v>619</v>
      </c>
      <c r="D1571" s="105" t="s">
        <v>587</v>
      </c>
      <c r="E1571" s="105" t="s">
        <v>1080</v>
      </c>
      <c r="F1571" s="105" t="s">
        <v>1027</v>
      </c>
      <c r="G1571" s="106" t="s">
        <v>1081</v>
      </c>
      <c r="H1571" s="105" t="s">
        <v>1018</v>
      </c>
      <c r="I1571" s="105">
        <v>0</v>
      </c>
      <c r="J1571" s="116">
        <v>1900</v>
      </c>
      <c r="K1571" s="116">
        <v>6861.16</v>
      </c>
      <c r="L1571" s="116">
        <v>316.64</v>
      </c>
      <c r="M1571" s="116">
        <v>84.39</v>
      </c>
      <c r="N1571" s="116">
        <v>3.8</v>
      </c>
      <c r="O1571" s="116">
        <v>0</v>
      </c>
      <c r="P1571" s="117">
        <f t="shared" si="55"/>
        <v>1.9</v>
      </c>
    </row>
    <row r="1572" ht="14.5" spans="1:16">
      <c r="A1572" s="104">
        <v>202207</v>
      </c>
      <c r="B1572" s="140" t="s">
        <v>403</v>
      </c>
      <c r="C1572" s="105" t="s">
        <v>619</v>
      </c>
      <c r="D1572" s="105" t="s">
        <v>587</v>
      </c>
      <c r="E1572" s="105" t="s">
        <v>1082</v>
      </c>
      <c r="F1572" s="105" t="s">
        <v>886</v>
      </c>
      <c r="G1572" s="106" t="s">
        <v>1083</v>
      </c>
      <c r="H1572" s="105" t="s">
        <v>1018</v>
      </c>
      <c r="I1572" s="105">
        <v>0</v>
      </c>
      <c r="J1572" s="116">
        <v>1900</v>
      </c>
      <c r="K1572" s="116">
        <v>5905.52</v>
      </c>
      <c r="L1572" s="116">
        <v>316.64</v>
      </c>
      <c r="M1572" s="116">
        <v>84.39</v>
      </c>
      <c r="N1572" s="116">
        <v>3.8</v>
      </c>
      <c r="O1572" s="116">
        <v>0</v>
      </c>
      <c r="P1572" s="117">
        <f t="shared" si="55"/>
        <v>1.9</v>
      </c>
    </row>
    <row r="1573" ht="14.5" spans="1:16">
      <c r="A1573" s="104">
        <v>202207</v>
      </c>
      <c r="B1573" s="140" t="s">
        <v>237</v>
      </c>
      <c r="C1573" s="105" t="s">
        <v>619</v>
      </c>
      <c r="D1573" s="105" t="s">
        <v>587</v>
      </c>
      <c r="E1573" s="105" t="s">
        <v>1084</v>
      </c>
      <c r="F1573" s="105" t="s">
        <v>1030</v>
      </c>
      <c r="G1573" s="106" t="s">
        <v>1083</v>
      </c>
      <c r="H1573" s="105" t="s">
        <v>1018</v>
      </c>
      <c r="I1573" s="105">
        <v>0</v>
      </c>
      <c r="J1573" s="116">
        <v>1900</v>
      </c>
      <c r="K1573" s="116">
        <v>8241.49</v>
      </c>
      <c r="L1573" s="116">
        <v>316.64</v>
      </c>
      <c r="M1573" s="116">
        <v>84.39</v>
      </c>
      <c r="N1573" s="116">
        <v>3.8</v>
      </c>
      <c r="O1573" s="116">
        <v>0</v>
      </c>
      <c r="P1573" s="117">
        <f t="shared" si="55"/>
        <v>1.9</v>
      </c>
    </row>
    <row r="1574" ht="14.5" spans="1:16">
      <c r="A1574" s="104">
        <v>202207</v>
      </c>
      <c r="B1574" s="131" t="s">
        <v>361</v>
      </c>
      <c r="C1574" s="105" t="s">
        <v>619</v>
      </c>
      <c r="D1574" s="105" t="s">
        <v>587</v>
      </c>
      <c r="E1574" s="105" t="s">
        <v>1085</v>
      </c>
      <c r="F1574" s="105" t="s">
        <v>1086</v>
      </c>
      <c r="G1574" s="106" t="s">
        <v>1087</v>
      </c>
      <c r="H1574" s="105" t="s">
        <v>1018</v>
      </c>
      <c r="I1574" s="105">
        <v>0</v>
      </c>
      <c r="J1574" s="116">
        <v>1900</v>
      </c>
      <c r="K1574" s="116">
        <v>9358.6</v>
      </c>
      <c r="L1574" s="116">
        <v>316.64</v>
      </c>
      <c r="M1574" s="116">
        <v>84.39</v>
      </c>
      <c r="N1574" s="116">
        <v>3.8</v>
      </c>
      <c r="O1574" s="116">
        <v>0</v>
      </c>
      <c r="P1574" s="117">
        <f t="shared" si="55"/>
        <v>1.9</v>
      </c>
    </row>
    <row r="1575" ht="14.5" spans="1:16">
      <c r="A1575" s="104">
        <v>202207</v>
      </c>
      <c r="B1575" s="131" t="s">
        <v>360</v>
      </c>
      <c r="C1575" s="105" t="s">
        <v>619</v>
      </c>
      <c r="D1575" s="105" t="s">
        <v>587</v>
      </c>
      <c r="E1575" s="105" t="s">
        <v>1088</v>
      </c>
      <c r="F1575" s="105" t="s">
        <v>1067</v>
      </c>
      <c r="G1575" s="106" t="s">
        <v>1089</v>
      </c>
      <c r="H1575" s="105" t="s">
        <v>1018</v>
      </c>
      <c r="I1575" s="105">
        <v>0</v>
      </c>
      <c r="J1575" s="116">
        <v>1900</v>
      </c>
      <c r="K1575" s="116">
        <v>8051.13</v>
      </c>
      <c r="L1575" s="116">
        <v>316.64</v>
      </c>
      <c r="M1575" s="116">
        <v>84.39</v>
      </c>
      <c r="N1575" s="116">
        <v>3.8</v>
      </c>
      <c r="O1575" s="116">
        <v>95</v>
      </c>
      <c r="P1575" s="117">
        <f t="shared" si="55"/>
        <v>1.9</v>
      </c>
    </row>
    <row r="1576" ht="14.5" spans="1:16">
      <c r="A1576" s="104">
        <v>202207</v>
      </c>
      <c r="B1576" s="131" t="s">
        <v>1090</v>
      </c>
      <c r="C1576" s="105" t="s">
        <v>619</v>
      </c>
      <c r="D1576" s="105" t="s">
        <v>587</v>
      </c>
      <c r="E1576" s="105" t="s">
        <v>1091</v>
      </c>
      <c r="F1576" s="105" t="s">
        <v>1067</v>
      </c>
      <c r="G1576" s="106" t="s">
        <v>656</v>
      </c>
      <c r="H1576" s="105" t="s">
        <v>1018</v>
      </c>
      <c r="I1576" s="105">
        <v>0</v>
      </c>
      <c r="J1576" s="116">
        <v>1900</v>
      </c>
      <c r="K1576" s="116">
        <v>8356.23</v>
      </c>
      <c r="L1576" s="116">
        <v>316.64</v>
      </c>
      <c r="M1576" s="116">
        <v>84.39</v>
      </c>
      <c r="N1576" s="116">
        <v>3.8</v>
      </c>
      <c r="O1576" s="116">
        <v>0</v>
      </c>
      <c r="P1576" s="117">
        <f t="shared" si="55"/>
        <v>1.9</v>
      </c>
    </row>
    <row r="1577" ht="14.5" spans="1:16">
      <c r="A1577" s="104">
        <v>202207</v>
      </c>
      <c r="B1577" s="148" t="s">
        <v>308</v>
      </c>
      <c r="C1577" s="105" t="s">
        <v>619</v>
      </c>
      <c r="D1577" s="105" t="s">
        <v>587</v>
      </c>
      <c r="E1577" s="105" t="s">
        <v>1092</v>
      </c>
      <c r="F1577" s="105" t="s">
        <v>1067</v>
      </c>
      <c r="G1577" s="106" t="s">
        <v>1051</v>
      </c>
      <c r="H1577" s="105" t="s">
        <v>1018</v>
      </c>
      <c r="I1577" s="105">
        <v>0</v>
      </c>
      <c r="J1577" s="116">
        <v>1900</v>
      </c>
      <c r="K1577" s="116">
        <v>7418</v>
      </c>
      <c r="L1577" s="116">
        <v>316.64</v>
      </c>
      <c r="M1577" s="116">
        <v>84.39</v>
      </c>
      <c r="N1577" s="116">
        <v>3.8</v>
      </c>
      <c r="O1577" s="116">
        <v>0</v>
      </c>
      <c r="P1577" s="117">
        <f t="shared" si="55"/>
        <v>1.9</v>
      </c>
    </row>
    <row r="1578" ht="14.5" spans="1:16">
      <c r="A1578" s="104">
        <v>202207</v>
      </c>
      <c r="B1578" s="140" t="s">
        <v>325</v>
      </c>
      <c r="C1578" s="105" t="s">
        <v>619</v>
      </c>
      <c r="D1578" s="105" t="s">
        <v>587</v>
      </c>
      <c r="E1578" s="105" t="s">
        <v>1093</v>
      </c>
      <c r="F1578" s="105" t="s">
        <v>1027</v>
      </c>
      <c r="G1578" s="106" t="s">
        <v>1094</v>
      </c>
      <c r="H1578" s="105" t="s">
        <v>1018</v>
      </c>
      <c r="I1578" s="105">
        <v>0</v>
      </c>
      <c r="J1578" s="116">
        <v>1900</v>
      </c>
      <c r="K1578" s="116">
        <v>7065.64</v>
      </c>
      <c r="L1578" s="116">
        <v>316.64</v>
      </c>
      <c r="M1578" s="116">
        <v>84.39</v>
      </c>
      <c r="N1578" s="116">
        <v>3.8</v>
      </c>
      <c r="O1578" s="116">
        <v>0</v>
      </c>
      <c r="P1578" s="117">
        <f t="shared" si="55"/>
        <v>1.9</v>
      </c>
    </row>
    <row r="1579" ht="14.5" spans="1:16">
      <c r="A1579" s="104">
        <v>202207</v>
      </c>
      <c r="B1579" s="140" t="s">
        <v>1095</v>
      </c>
      <c r="C1579" s="105" t="s">
        <v>619</v>
      </c>
      <c r="D1579" s="105" t="s">
        <v>587</v>
      </c>
      <c r="E1579" s="105" t="s">
        <v>1096</v>
      </c>
      <c r="F1579" s="105" t="s">
        <v>1027</v>
      </c>
      <c r="G1579" s="106" t="s">
        <v>1097</v>
      </c>
      <c r="H1579" s="105" t="s">
        <v>1018</v>
      </c>
      <c r="I1579" s="105">
        <v>0</v>
      </c>
      <c r="J1579" s="116">
        <v>1900</v>
      </c>
      <c r="K1579" s="116">
        <v>5455.41</v>
      </c>
      <c r="L1579" s="116">
        <v>316.64</v>
      </c>
      <c r="M1579" s="116">
        <v>84.39</v>
      </c>
      <c r="N1579" s="116">
        <v>3.8</v>
      </c>
      <c r="O1579" s="116">
        <v>0</v>
      </c>
      <c r="P1579" s="117">
        <f t="shared" si="55"/>
        <v>1.9</v>
      </c>
    </row>
    <row r="1580" ht="14.5" spans="1:16">
      <c r="A1580" s="104">
        <v>202207</v>
      </c>
      <c r="B1580" s="131" t="s">
        <v>347</v>
      </c>
      <c r="C1580" s="105" t="s">
        <v>619</v>
      </c>
      <c r="D1580" s="105" t="s">
        <v>587</v>
      </c>
      <c r="E1580" s="105" t="s">
        <v>1098</v>
      </c>
      <c r="F1580" s="105" t="s">
        <v>1020</v>
      </c>
      <c r="G1580" s="106" t="s">
        <v>1099</v>
      </c>
      <c r="H1580" s="105" t="s">
        <v>1018</v>
      </c>
      <c r="I1580" s="105">
        <v>0</v>
      </c>
      <c r="J1580" s="116">
        <v>1900</v>
      </c>
      <c r="K1580" s="116">
        <v>6119.51</v>
      </c>
      <c r="L1580" s="116">
        <v>316.64</v>
      </c>
      <c r="M1580" s="116">
        <v>84.39</v>
      </c>
      <c r="N1580" s="116">
        <v>3.8</v>
      </c>
      <c r="O1580" s="116">
        <v>0</v>
      </c>
      <c r="P1580" s="117">
        <f t="shared" si="55"/>
        <v>1.9</v>
      </c>
    </row>
    <row r="1581" ht="14.5" spans="1:16">
      <c r="A1581" s="104">
        <v>202207</v>
      </c>
      <c r="B1581" s="139" t="s">
        <v>338</v>
      </c>
      <c r="C1581" s="105" t="s">
        <v>619</v>
      </c>
      <c r="D1581" s="105" t="s">
        <v>587</v>
      </c>
      <c r="E1581" s="105" t="s">
        <v>1100</v>
      </c>
      <c r="F1581" s="105" t="s">
        <v>1020</v>
      </c>
      <c r="G1581" s="106" t="s">
        <v>1101</v>
      </c>
      <c r="H1581" s="105" t="s">
        <v>1018</v>
      </c>
      <c r="I1581" s="105">
        <v>0</v>
      </c>
      <c r="J1581" s="116">
        <v>1900</v>
      </c>
      <c r="K1581" s="116">
        <v>4742.7</v>
      </c>
      <c r="L1581" s="116">
        <v>316.64</v>
      </c>
      <c r="M1581" s="116">
        <v>84.39</v>
      </c>
      <c r="N1581" s="116">
        <v>3.8</v>
      </c>
      <c r="O1581" s="116">
        <v>0</v>
      </c>
      <c r="P1581" s="117">
        <f t="shared" si="55"/>
        <v>1.9</v>
      </c>
    </row>
    <row r="1582" ht="14.5" spans="1:16">
      <c r="A1582" s="104">
        <v>202207</v>
      </c>
      <c r="B1582" s="131" t="s">
        <v>210</v>
      </c>
      <c r="C1582" s="105" t="s">
        <v>619</v>
      </c>
      <c r="D1582" s="105" t="s">
        <v>587</v>
      </c>
      <c r="E1582" s="105" t="s">
        <v>1104</v>
      </c>
      <c r="F1582" s="105" t="s">
        <v>1020</v>
      </c>
      <c r="G1582" s="106" t="s">
        <v>1105</v>
      </c>
      <c r="H1582" s="105" t="s">
        <v>1018</v>
      </c>
      <c r="I1582" s="105">
        <v>0</v>
      </c>
      <c r="J1582" s="116">
        <v>1900</v>
      </c>
      <c r="K1582" s="116">
        <v>6327.79</v>
      </c>
      <c r="L1582" s="116">
        <v>316.64</v>
      </c>
      <c r="M1582" s="116">
        <v>84.39</v>
      </c>
      <c r="N1582" s="116">
        <v>3.8</v>
      </c>
      <c r="O1582" s="116">
        <v>0</v>
      </c>
      <c r="P1582" s="117">
        <f t="shared" si="55"/>
        <v>1.9</v>
      </c>
    </row>
    <row r="1583" ht="14.5" spans="1:16">
      <c r="A1583" s="104">
        <v>202207</v>
      </c>
      <c r="B1583" s="131" t="s">
        <v>309</v>
      </c>
      <c r="C1583" s="105" t="s">
        <v>619</v>
      </c>
      <c r="D1583" s="105" t="s">
        <v>587</v>
      </c>
      <c r="E1583" s="105" t="s">
        <v>1106</v>
      </c>
      <c r="F1583" s="105" t="s">
        <v>1020</v>
      </c>
      <c r="G1583" s="106" t="s">
        <v>1107</v>
      </c>
      <c r="H1583" s="105" t="s">
        <v>1018</v>
      </c>
      <c r="I1583" s="105">
        <v>0</v>
      </c>
      <c r="J1583" s="116">
        <v>1900</v>
      </c>
      <c r="K1583" s="116">
        <v>5186.79</v>
      </c>
      <c r="L1583" s="116">
        <v>316.64</v>
      </c>
      <c r="M1583" s="116">
        <v>84.39</v>
      </c>
      <c r="N1583" s="116">
        <v>3.8</v>
      </c>
      <c r="O1583" s="116">
        <v>0</v>
      </c>
      <c r="P1583" s="117">
        <f t="shared" si="55"/>
        <v>1.9</v>
      </c>
    </row>
    <row r="1584" ht="14.5" spans="1:16">
      <c r="A1584" s="104">
        <v>202207</v>
      </c>
      <c r="B1584" s="131" t="s">
        <v>205</v>
      </c>
      <c r="C1584" s="105" t="s">
        <v>619</v>
      </c>
      <c r="D1584" s="105" t="s">
        <v>587</v>
      </c>
      <c r="E1584" s="105" t="s">
        <v>1108</v>
      </c>
      <c r="F1584" s="105" t="s">
        <v>1039</v>
      </c>
      <c r="G1584" s="106" t="s">
        <v>1109</v>
      </c>
      <c r="H1584" s="105" t="s">
        <v>1018</v>
      </c>
      <c r="I1584" s="105">
        <v>0</v>
      </c>
      <c r="J1584" s="116">
        <v>1900</v>
      </c>
      <c r="K1584" s="116">
        <v>6816.81</v>
      </c>
      <c r="L1584" s="116">
        <v>316.64</v>
      </c>
      <c r="M1584" s="116">
        <v>84.39</v>
      </c>
      <c r="N1584" s="116">
        <v>3.8</v>
      </c>
      <c r="O1584" s="116">
        <v>0</v>
      </c>
      <c r="P1584" s="117">
        <f t="shared" si="55"/>
        <v>1.9</v>
      </c>
    </row>
    <row r="1585" ht="14.5" spans="1:16">
      <c r="A1585" s="104">
        <v>202207</v>
      </c>
      <c r="B1585" s="148" t="s">
        <v>387</v>
      </c>
      <c r="C1585" s="105" t="s">
        <v>619</v>
      </c>
      <c r="D1585" s="105" t="s">
        <v>587</v>
      </c>
      <c r="E1585" s="105" t="s">
        <v>1110</v>
      </c>
      <c r="F1585" s="105" t="s">
        <v>1039</v>
      </c>
      <c r="G1585" s="106" t="s">
        <v>1111</v>
      </c>
      <c r="H1585" s="105" t="s">
        <v>1018</v>
      </c>
      <c r="I1585" s="105">
        <v>0</v>
      </c>
      <c r="J1585" s="116">
        <v>1900</v>
      </c>
      <c r="K1585" s="116">
        <v>6955.19</v>
      </c>
      <c r="L1585" s="116">
        <v>316.64</v>
      </c>
      <c r="M1585" s="116">
        <v>84.39</v>
      </c>
      <c r="N1585" s="116">
        <v>3.8</v>
      </c>
      <c r="O1585" s="116">
        <v>0</v>
      </c>
      <c r="P1585" s="117">
        <f t="shared" si="55"/>
        <v>1.9</v>
      </c>
    </row>
    <row r="1586" ht="14.5" spans="1:16">
      <c r="A1586" s="104">
        <v>202207</v>
      </c>
      <c r="B1586" s="140" t="s">
        <v>212</v>
      </c>
      <c r="C1586" s="105" t="s">
        <v>619</v>
      </c>
      <c r="D1586" s="105" t="s">
        <v>587</v>
      </c>
      <c r="E1586" s="105" t="s">
        <v>1115</v>
      </c>
      <c r="F1586" s="105" t="s">
        <v>1067</v>
      </c>
      <c r="G1586" s="106" t="s">
        <v>1116</v>
      </c>
      <c r="H1586" s="105" t="s">
        <v>1018</v>
      </c>
      <c r="I1586" s="105">
        <v>0</v>
      </c>
      <c r="J1586" s="116">
        <v>1900</v>
      </c>
      <c r="K1586" s="116">
        <v>5483.36</v>
      </c>
      <c r="L1586" s="116">
        <v>316.64</v>
      </c>
      <c r="M1586" s="116">
        <v>84.39</v>
      </c>
      <c r="N1586" s="116">
        <v>3.8</v>
      </c>
      <c r="O1586" s="116">
        <v>0</v>
      </c>
      <c r="P1586" s="117">
        <f t="shared" si="55"/>
        <v>1.9</v>
      </c>
    </row>
    <row r="1587" ht="14.5" spans="1:16">
      <c r="A1587" s="104">
        <v>202207</v>
      </c>
      <c r="B1587" s="140" t="s">
        <v>209</v>
      </c>
      <c r="C1587" s="105" t="s">
        <v>619</v>
      </c>
      <c r="D1587" s="105" t="s">
        <v>587</v>
      </c>
      <c r="E1587" s="105" t="s">
        <v>1117</v>
      </c>
      <c r="F1587" s="105" t="s">
        <v>1020</v>
      </c>
      <c r="G1587" s="106" t="s">
        <v>1118</v>
      </c>
      <c r="H1587" s="105" t="s">
        <v>1018</v>
      </c>
      <c r="I1587" s="105">
        <v>0</v>
      </c>
      <c r="J1587" s="116">
        <v>1900</v>
      </c>
      <c r="K1587" s="116">
        <v>4987.84</v>
      </c>
      <c r="L1587" s="116">
        <v>316.64</v>
      </c>
      <c r="M1587" s="116">
        <v>84.39</v>
      </c>
      <c r="N1587" s="116">
        <v>3.8</v>
      </c>
      <c r="O1587" s="116">
        <v>0</v>
      </c>
      <c r="P1587" s="117">
        <f t="shared" si="55"/>
        <v>1.9</v>
      </c>
    </row>
    <row r="1588" ht="14.5" spans="1:16">
      <c r="A1588" s="104">
        <v>202207</v>
      </c>
      <c r="B1588" s="140" t="s">
        <v>1119</v>
      </c>
      <c r="C1588" s="105" t="s">
        <v>619</v>
      </c>
      <c r="D1588" s="105" t="s">
        <v>587</v>
      </c>
      <c r="E1588" s="105" t="s">
        <v>1120</v>
      </c>
      <c r="F1588" s="105" t="s">
        <v>1039</v>
      </c>
      <c r="G1588" s="106" t="s">
        <v>877</v>
      </c>
      <c r="H1588" s="105" t="s">
        <v>1018</v>
      </c>
      <c r="I1588" s="105">
        <v>0</v>
      </c>
      <c r="J1588" s="116">
        <v>1900</v>
      </c>
      <c r="K1588" s="116">
        <v>4120.94</v>
      </c>
      <c r="L1588" s="116">
        <v>316.64</v>
      </c>
      <c r="M1588" s="116">
        <v>84.39</v>
      </c>
      <c r="N1588" s="116">
        <v>3.8</v>
      </c>
      <c r="O1588" s="116">
        <v>0</v>
      </c>
      <c r="P1588" s="117">
        <f t="shared" si="55"/>
        <v>1.9</v>
      </c>
    </row>
    <row r="1589" ht="14.5" spans="1:16">
      <c r="A1589" s="104">
        <v>202207</v>
      </c>
      <c r="B1589" s="140" t="s">
        <v>245</v>
      </c>
      <c r="C1589" s="105" t="s">
        <v>619</v>
      </c>
      <c r="D1589" s="105" t="s">
        <v>587</v>
      </c>
      <c r="E1589" s="105" t="s">
        <v>1124</v>
      </c>
      <c r="F1589" s="105" t="s">
        <v>1027</v>
      </c>
      <c r="G1589" s="106" t="s">
        <v>1125</v>
      </c>
      <c r="H1589" s="105" t="s">
        <v>1018</v>
      </c>
      <c r="I1589" s="105">
        <v>0</v>
      </c>
      <c r="J1589" s="116">
        <v>1900</v>
      </c>
      <c r="K1589" s="116">
        <v>6081.96</v>
      </c>
      <c r="L1589" s="116">
        <v>316.64</v>
      </c>
      <c r="M1589" s="116">
        <v>84.39</v>
      </c>
      <c r="N1589" s="116">
        <v>3.8</v>
      </c>
      <c r="O1589" s="116">
        <v>0</v>
      </c>
      <c r="P1589" s="117">
        <f t="shared" si="55"/>
        <v>1.9</v>
      </c>
    </row>
    <row r="1590" ht="14.5" spans="1:16">
      <c r="A1590" s="104">
        <v>202207</v>
      </c>
      <c r="B1590" s="140" t="s">
        <v>336</v>
      </c>
      <c r="C1590" s="105" t="s">
        <v>619</v>
      </c>
      <c r="D1590" s="105" t="s">
        <v>587</v>
      </c>
      <c r="E1590" s="105" t="s">
        <v>1126</v>
      </c>
      <c r="F1590" s="105" t="s">
        <v>1027</v>
      </c>
      <c r="G1590" s="106" t="s">
        <v>1127</v>
      </c>
      <c r="H1590" s="105" t="s">
        <v>1018</v>
      </c>
      <c r="I1590" s="105">
        <v>0</v>
      </c>
      <c r="J1590" s="116">
        <v>1900</v>
      </c>
      <c r="K1590" s="116">
        <v>6152.07</v>
      </c>
      <c r="L1590" s="116">
        <v>316.64</v>
      </c>
      <c r="M1590" s="116">
        <v>84.39</v>
      </c>
      <c r="N1590" s="116">
        <v>3.8</v>
      </c>
      <c r="O1590" s="116">
        <v>0</v>
      </c>
      <c r="P1590" s="117">
        <f t="shared" si="55"/>
        <v>1.9</v>
      </c>
    </row>
    <row r="1591" ht="14.5" spans="1:16">
      <c r="A1591" s="104">
        <v>202207</v>
      </c>
      <c r="B1591" s="140" t="s">
        <v>358</v>
      </c>
      <c r="C1591" s="105" t="s">
        <v>619</v>
      </c>
      <c r="D1591" s="105" t="s">
        <v>587</v>
      </c>
      <c r="E1591" s="105" t="s">
        <v>1128</v>
      </c>
      <c r="F1591" s="105" t="s">
        <v>1027</v>
      </c>
      <c r="G1591" s="106" t="s">
        <v>934</v>
      </c>
      <c r="H1591" s="105" t="s">
        <v>1018</v>
      </c>
      <c r="I1591" s="105">
        <v>0</v>
      </c>
      <c r="J1591" s="116">
        <v>1900</v>
      </c>
      <c r="K1591" s="116">
        <v>7320.38</v>
      </c>
      <c r="L1591" s="116">
        <v>316.64</v>
      </c>
      <c r="M1591" s="116">
        <v>84.39</v>
      </c>
      <c r="N1591" s="116">
        <v>3.8</v>
      </c>
      <c r="O1591" s="116">
        <v>0</v>
      </c>
      <c r="P1591" s="117">
        <f t="shared" si="55"/>
        <v>1.9</v>
      </c>
    </row>
    <row r="1592" ht="14.5" spans="1:16">
      <c r="A1592" s="104">
        <v>202207</v>
      </c>
      <c r="B1592" s="140" t="s">
        <v>220</v>
      </c>
      <c r="C1592" s="105" t="s">
        <v>619</v>
      </c>
      <c r="D1592" s="105" t="s">
        <v>587</v>
      </c>
      <c r="E1592" s="105" t="s">
        <v>1129</v>
      </c>
      <c r="F1592" s="105" t="s">
        <v>1027</v>
      </c>
      <c r="G1592" s="106" t="s">
        <v>1130</v>
      </c>
      <c r="H1592" s="105" t="s">
        <v>1018</v>
      </c>
      <c r="I1592" s="105">
        <v>0</v>
      </c>
      <c r="J1592" s="116">
        <v>1900</v>
      </c>
      <c r="K1592" s="116">
        <v>6868.44</v>
      </c>
      <c r="L1592" s="116">
        <v>316.64</v>
      </c>
      <c r="M1592" s="116">
        <v>84.39</v>
      </c>
      <c r="N1592" s="116">
        <v>3.8</v>
      </c>
      <c r="O1592" s="116">
        <v>0</v>
      </c>
      <c r="P1592" s="117">
        <f t="shared" si="55"/>
        <v>1.9</v>
      </c>
    </row>
    <row r="1593" ht="14.5" spans="1:16">
      <c r="A1593" s="104">
        <v>202207</v>
      </c>
      <c r="B1593" s="140" t="s">
        <v>454</v>
      </c>
      <c r="C1593" s="105" t="s">
        <v>619</v>
      </c>
      <c r="D1593" s="105" t="s">
        <v>587</v>
      </c>
      <c r="E1593" s="105" t="s">
        <v>1131</v>
      </c>
      <c r="F1593" s="105" t="s">
        <v>1027</v>
      </c>
      <c r="G1593" s="106" t="s">
        <v>1130</v>
      </c>
      <c r="H1593" s="105" t="s">
        <v>1018</v>
      </c>
      <c r="I1593" s="105">
        <v>0</v>
      </c>
      <c r="J1593" s="116">
        <v>1900</v>
      </c>
      <c r="K1593" s="116">
        <v>7279.11</v>
      </c>
      <c r="L1593" s="116">
        <v>316.64</v>
      </c>
      <c r="M1593" s="116">
        <v>84.39</v>
      </c>
      <c r="N1593" s="116">
        <v>3.8</v>
      </c>
      <c r="O1593" s="116">
        <v>0</v>
      </c>
      <c r="P1593" s="117">
        <f t="shared" si="55"/>
        <v>1.9</v>
      </c>
    </row>
    <row r="1594" ht="14.5" spans="1:16">
      <c r="A1594" s="104">
        <v>202207</v>
      </c>
      <c r="B1594" s="140" t="s">
        <v>349</v>
      </c>
      <c r="C1594" s="105" t="s">
        <v>619</v>
      </c>
      <c r="D1594" s="105" t="s">
        <v>587</v>
      </c>
      <c r="E1594" s="105" t="s">
        <v>1132</v>
      </c>
      <c r="F1594" s="105" t="s">
        <v>1039</v>
      </c>
      <c r="G1594" s="106" t="s">
        <v>1133</v>
      </c>
      <c r="H1594" s="105" t="s">
        <v>1018</v>
      </c>
      <c r="I1594" s="105">
        <v>0</v>
      </c>
      <c r="J1594" s="116">
        <v>1900</v>
      </c>
      <c r="K1594" s="116">
        <v>7126.45</v>
      </c>
      <c r="L1594" s="116">
        <v>316.64</v>
      </c>
      <c r="M1594" s="116">
        <v>84.39</v>
      </c>
      <c r="N1594" s="116">
        <v>3.8</v>
      </c>
      <c r="O1594" s="116">
        <v>0</v>
      </c>
      <c r="P1594" s="117">
        <f t="shared" si="55"/>
        <v>1.9</v>
      </c>
    </row>
    <row r="1595" ht="14.5" spans="1:16">
      <c r="A1595" s="104">
        <v>202207</v>
      </c>
      <c r="B1595" s="140" t="s">
        <v>255</v>
      </c>
      <c r="C1595" s="105" t="s">
        <v>619</v>
      </c>
      <c r="D1595" s="105" t="s">
        <v>587</v>
      </c>
      <c r="E1595" s="105" t="s">
        <v>1134</v>
      </c>
      <c r="F1595" s="105" t="s">
        <v>1027</v>
      </c>
      <c r="G1595" s="106" t="s">
        <v>976</v>
      </c>
      <c r="H1595" s="105" t="s">
        <v>1018</v>
      </c>
      <c r="I1595" s="105">
        <v>0</v>
      </c>
      <c r="J1595" s="116">
        <v>1900</v>
      </c>
      <c r="K1595" s="116">
        <v>6639.42</v>
      </c>
      <c r="L1595" s="116">
        <v>316.64</v>
      </c>
      <c r="M1595" s="116">
        <v>84.39</v>
      </c>
      <c r="N1595" s="116">
        <v>3.8</v>
      </c>
      <c r="O1595" s="116">
        <v>0</v>
      </c>
      <c r="P1595" s="117">
        <f t="shared" si="55"/>
        <v>1.9</v>
      </c>
    </row>
    <row r="1596" ht="14.5" spans="1:16">
      <c r="A1596" s="104">
        <v>202207</v>
      </c>
      <c r="B1596" s="140" t="s">
        <v>314</v>
      </c>
      <c r="C1596" s="105" t="s">
        <v>619</v>
      </c>
      <c r="D1596" s="105" t="s">
        <v>587</v>
      </c>
      <c r="E1596" s="105" t="s">
        <v>1135</v>
      </c>
      <c r="F1596" s="105" t="s">
        <v>1027</v>
      </c>
      <c r="G1596" s="106" t="s">
        <v>1136</v>
      </c>
      <c r="H1596" s="105" t="s">
        <v>1018</v>
      </c>
      <c r="I1596" s="105">
        <v>0</v>
      </c>
      <c r="J1596" s="116">
        <v>1900</v>
      </c>
      <c r="K1596" s="116">
        <v>7044.77</v>
      </c>
      <c r="L1596" s="116">
        <v>316.64</v>
      </c>
      <c r="M1596" s="116">
        <v>84.39</v>
      </c>
      <c r="N1596" s="116">
        <v>3.8</v>
      </c>
      <c r="O1596" s="116">
        <v>0</v>
      </c>
      <c r="P1596" s="117">
        <f t="shared" ref="P1596:P1610" si="56">1900*0.1%</f>
        <v>1.9</v>
      </c>
    </row>
    <row r="1597" ht="14.5" spans="1:16">
      <c r="A1597" s="104">
        <v>202207</v>
      </c>
      <c r="B1597" s="140" t="s">
        <v>266</v>
      </c>
      <c r="C1597" s="105" t="s">
        <v>619</v>
      </c>
      <c r="D1597" s="105" t="s">
        <v>587</v>
      </c>
      <c r="E1597" s="105" t="s">
        <v>1137</v>
      </c>
      <c r="F1597" s="105" t="s">
        <v>1027</v>
      </c>
      <c r="G1597" s="106" t="s">
        <v>1138</v>
      </c>
      <c r="H1597" s="105" t="s">
        <v>1018</v>
      </c>
      <c r="I1597" s="105">
        <v>0</v>
      </c>
      <c r="J1597" s="116">
        <v>1900</v>
      </c>
      <c r="K1597" s="116">
        <v>6613.06</v>
      </c>
      <c r="L1597" s="116">
        <v>316.64</v>
      </c>
      <c r="M1597" s="116">
        <v>84.39</v>
      </c>
      <c r="N1597" s="116">
        <v>3.8</v>
      </c>
      <c r="O1597" s="116">
        <v>0</v>
      </c>
      <c r="P1597" s="117">
        <f t="shared" si="56"/>
        <v>1.9</v>
      </c>
    </row>
    <row r="1598" ht="14.5" spans="1:16">
      <c r="A1598" s="104">
        <v>202207</v>
      </c>
      <c r="B1598" s="140" t="s">
        <v>272</v>
      </c>
      <c r="C1598" s="105" t="s">
        <v>619</v>
      </c>
      <c r="D1598" s="105" t="s">
        <v>587</v>
      </c>
      <c r="E1598" s="105" t="s">
        <v>1139</v>
      </c>
      <c r="F1598" s="105" t="s">
        <v>1027</v>
      </c>
      <c r="G1598" s="106" t="s">
        <v>1138</v>
      </c>
      <c r="H1598" s="105" t="s">
        <v>1018</v>
      </c>
      <c r="I1598" s="105">
        <v>0</v>
      </c>
      <c r="J1598" s="116">
        <v>1900</v>
      </c>
      <c r="K1598" s="116">
        <v>6805.29</v>
      </c>
      <c r="L1598" s="116">
        <v>316.64</v>
      </c>
      <c r="M1598" s="116">
        <v>84.39</v>
      </c>
      <c r="N1598" s="116">
        <v>3.8</v>
      </c>
      <c r="O1598" s="116">
        <v>0</v>
      </c>
      <c r="P1598" s="117">
        <f t="shared" si="56"/>
        <v>1.9</v>
      </c>
    </row>
    <row r="1599" ht="14.5" spans="1:16">
      <c r="A1599" s="104">
        <v>202207</v>
      </c>
      <c r="B1599" s="140" t="s">
        <v>410</v>
      </c>
      <c r="C1599" s="105" t="s">
        <v>619</v>
      </c>
      <c r="D1599" s="105" t="s">
        <v>587</v>
      </c>
      <c r="E1599" s="105" t="s">
        <v>1140</v>
      </c>
      <c r="F1599" s="105" t="s">
        <v>1027</v>
      </c>
      <c r="G1599" s="106" t="s">
        <v>1141</v>
      </c>
      <c r="H1599" s="105" t="s">
        <v>1018</v>
      </c>
      <c r="I1599" s="105">
        <v>0</v>
      </c>
      <c r="J1599" s="116">
        <v>1900</v>
      </c>
      <c r="K1599" s="116">
        <v>5251.92</v>
      </c>
      <c r="L1599" s="116">
        <v>316.64</v>
      </c>
      <c r="M1599" s="116">
        <v>84.39</v>
      </c>
      <c r="N1599" s="116">
        <v>3.8</v>
      </c>
      <c r="O1599" s="116">
        <v>0</v>
      </c>
      <c r="P1599" s="117">
        <f t="shared" si="56"/>
        <v>1.9</v>
      </c>
    </row>
    <row r="1600" ht="14.5" spans="1:16">
      <c r="A1600" s="104">
        <v>202207</v>
      </c>
      <c r="B1600" s="140" t="s">
        <v>431</v>
      </c>
      <c r="C1600" s="105" t="s">
        <v>619</v>
      </c>
      <c r="D1600" s="105" t="s">
        <v>587</v>
      </c>
      <c r="E1600" s="105" t="s">
        <v>1142</v>
      </c>
      <c r="F1600" s="105" t="s">
        <v>1027</v>
      </c>
      <c r="G1600" s="106" t="s">
        <v>1143</v>
      </c>
      <c r="H1600" s="105" t="s">
        <v>1018</v>
      </c>
      <c r="I1600" s="105">
        <v>0</v>
      </c>
      <c r="J1600" s="116">
        <v>1900</v>
      </c>
      <c r="K1600" s="116">
        <v>5608.28</v>
      </c>
      <c r="L1600" s="116">
        <v>316.64</v>
      </c>
      <c r="M1600" s="116">
        <v>84.39</v>
      </c>
      <c r="N1600" s="116">
        <v>3.8</v>
      </c>
      <c r="O1600" s="116">
        <v>0</v>
      </c>
      <c r="P1600" s="117">
        <f t="shared" si="56"/>
        <v>1.9</v>
      </c>
    </row>
    <row r="1601" ht="14.5" spans="1:16">
      <c r="A1601" s="104">
        <v>202207</v>
      </c>
      <c r="B1601" s="140" t="s">
        <v>354</v>
      </c>
      <c r="C1601" s="105" t="s">
        <v>619</v>
      </c>
      <c r="D1601" s="105" t="s">
        <v>587</v>
      </c>
      <c r="E1601" s="105" t="s">
        <v>1144</v>
      </c>
      <c r="F1601" s="105" t="s">
        <v>1027</v>
      </c>
      <c r="G1601" s="106" t="s">
        <v>1143</v>
      </c>
      <c r="H1601" s="105" t="s">
        <v>1018</v>
      </c>
      <c r="I1601" s="105">
        <v>0</v>
      </c>
      <c r="J1601" s="116">
        <v>1900</v>
      </c>
      <c r="K1601" s="116">
        <v>6519.61</v>
      </c>
      <c r="L1601" s="116">
        <v>316.64</v>
      </c>
      <c r="M1601" s="116">
        <v>84.39</v>
      </c>
      <c r="N1601" s="116">
        <v>3.8</v>
      </c>
      <c r="O1601" s="116">
        <v>0</v>
      </c>
      <c r="P1601" s="117">
        <f t="shared" si="56"/>
        <v>1.9</v>
      </c>
    </row>
    <row r="1602" ht="14.5" spans="1:16">
      <c r="A1602" s="104">
        <v>202207</v>
      </c>
      <c r="B1602" s="140" t="s">
        <v>215</v>
      </c>
      <c r="C1602" s="105" t="s">
        <v>619</v>
      </c>
      <c r="D1602" s="105" t="s">
        <v>587</v>
      </c>
      <c r="E1602" s="105" t="s">
        <v>1148</v>
      </c>
      <c r="F1602" s="105" t="s">
        <v>1039</v>
      </c>
      <c r="G1602" s="106" t="s">
        <v>1149</v>
      </c>
      <c r="H1602" s="105" t="s">
        <v>623</v>
      </c>
      <c r="I1602" s="105">
        <v>0</v>
      </c>
      <c r="J1602" s="116">
        <v>1900</v>
      </c>
      <c r="K1602" s="116">
        <v>7057.28</v>
      </c>
      <c r="L1602" s="116">
        <v>316.64</v>
      </c>
      <c r="M1602" s="116">
        <v>84.39</v>
      </c>
      <c r="N1602" s="116">
        <v>3.8</v>
      </c>
      <c r="O1602" s="116">
        <v>0</v>
      </c>
      <c r="P1602" s="117">
        <f t="shared" si="56"/>
        <v>1.9</v>
      </c>
    </row>
    <row r="1603" ht="14.5" spans="1:16">
      <c r="A1603" s="104">
        <v>202207</v>
      </c>
      <c r="B1603" s="140" t="s">
        <v>282</v>
      </c>
      <c r="C1603" s="105" t="s">
        <v>619</v>
      </c>
      <c r="D1603" s="105" t="s">
        <v>587</v>
      </c>
      <c r="E1603" s="105" t="s">
        <v>1150</v>
      </c>
      <c r="F1603" s="105" t="s">
        <v>1039</v>
      </c>
      <c r="G1603" s="106" t="s">
        <v>1151</v>
      </c>
      <c r="H1603" s="105" t="s">
        <v>623</v>
      </c>
      <c r="I1603" s="105">
        <v>0</v>
      </c>
      <c r="J1603" s="116">
        <v>1900</v>
      </c>
      <c r="K1603" s="116">
        <v>7282.05</v>
      </c>
      <c r="L1603" s="116">
        <v>316.64</v>
      </c>
      <c r="M1603" s="116">
        <v>84.39</v>
      </c>
      <c r="N1603" s="116">
        <v>3.8</v>
      </c>
      <c r="O1603" s="116">
        <v>0</v>
      </c>
      <c r="P1603" s="117">
        <f t="shared" si="56"/>
        <v>1.9</v>
      </c>
    </row>
    <row r="1604" ht="14.5" spans="1:16">
      <c r="A1604" s="104">
        <v>202207</v>
      </c>
      <c r="B1604" s="140" t="s">
        <v>444</v>
      </c>
      <c r="C1604" s="105" t="s">
        <v>619</v>
      </c>
      <c r="D1604" s="105" t="s">
        <v>587</v>
      </c>
      <c r="E1604" s="105" t="s">
        <v>1152</v>
      </c>
      <c r="F1604" s="105" t="s">
        <v>1039</v>
      </c>
      <c r="G1604" s="106" t="s">
        <v>871</v>
      </c>
      <c r="H1604" s="105" t="s">
        <v>623</v>
      </c>
      <c r="I1604" s="105">
        <v>0</v>
      </c>
      <c r="J1604" s="116">
        <v>1900</v>
      </c>
      <c r="K1604" s="116">
        <v>7144.09</v>
      </c>
      <c r="L1604" s="116">
        <v>316.64</v>
      </c>
      <c r="M1604" s="116">
        <v>84.39</v>
      </c>
      <c r="N1604" s="116">
        <v>3.8</v>
      </c>
      <c r="O1604" s="116">
        <v>0</v>
      </c>
      <c r="P1604" s="117">
        <f t="shared" si="56"/>
        <v>1.9</v>
      </c>
    </row>
    <row r="1605" ht="14.5" spans="1:16">
      <c r="A1605" s="104">
        <v>202207</v>
      </c>
      <c r="B1605" s="139" t="s">
        <v>433</v>
      </c>
      <c r="C1605" s="105" t="s">
        <v>619</v>
      </c>
      <c r="D1605" s="105" t="s">
        <v>587</v>
      </c>
      <c r="E1605" s="105" t="s">
        <v>885</v>
      </c>
      <c r="F1605" s="105" t="s">
        <v>886</v>
      </c>
      <c r="G1605" s="106" t="s">
        <v>887</v>
      </c>
      <c r="H1605" s="105" t="s">
        <v>1018</v>
      </c>
      <c r="I1605" s="105">
        <v>0</v>
      </c>
      <c r="J1605" s="116">
        <v>1900</v>
      </c>
      <c r="K1605" s="116">
        <v>7284.46</v>
      </c>
      <c r="L1605" s="116">
        <v>316.64</v>
      </c>
      <c r="M1605" s="116">
        <v>84.39</v>
      </c>
      <c r="N1605" s="116">
        <v>3.8</v>
      </c>
      <c r="O1605" s="116">
        <v>0</v>
      </c>
      <c r="P1605" s="117">
        <f t="shared" si="56"/>
        <v>1.9</v>
      </c>
    </row>
    <row r="1606" spans="1:16">
      <c r="A1606" s="104">
        <v>202208</v>
      </c>
      <c r="B1606" s="130" t="s">
        <v>203</v>
      </c>
      <c r="C1606" s="105" t="s">
        <v>570</v>
      </c>
      <c r="D1606" s="105" t="s">
        <v>571</v>
      </c>
      <c r="E1606" s="105" t="s">
        <v>572</v>
      </c>
      <c r="F1606" s="105" t="s">
        <v>573</v>
      </c>
      <c r="G1606" s="106" t="s">
        <v>574</v>
      </c>
      <c r="H1606" s="105">
        <v>0</v>
      </c>
      <c r="I1606" s="105">
        <v>0</v>
      </c>
      <c r="J1606" s="116">
        <v>39098</v>
      </c>
      <c r="K1606" s="116">
        <v>44798</v>
      </c>
      <c r="L1606" s="116">
        <v>316.64</v>
      </c>
      <c r="M1606" s="116">
        <v>84.39</v>
      </c>
      <c r="N1606" s="116">
        <v>3.8</v>
      </c>
      <c r="O1606" s="116">
        <v>0</v>
      </c>
      <c r="P1606" s="117">
        <f t="shared" si="56"/>
        <v>1.9</v>
      </c>
    </row>
    <row r="1607" ht="14.5" spans="1:16">
      <c r="A1607" s="104">
        <v>202208</v>
      </c>
      <c r="B1607" s="131" t="s">
        <v>448</v>
      </c>
      <c r="C1607" s="105" t="s">
        <v>575</v>
      </c>
      <c r="D1607" s="105" t="s">
        <v>576</v>
      </c>
      <c r="E1607" s="105" t="s">
        <v>577</v>
      </c>
      <c r="F1607" s="105" t="s">
        <v>578</v>
      </c>
      <c r="G1607" s="106" t="s">
        <v>579</v>
      </c>
      <c r="H1607" s="105">
        <v>0</v>
      </c>
      <c r="I1607" s="105" t="s">
        <v>591</v>
      </c>
      <c r="J1607" s="116">
        <v>5500</v>
      </c>
      <c r="K1607" s="116">
        <v>16400</v>
      </c>
      <c r="L1607" s="116">
        <v>316.64</v>
      </c>
      <c r="M1607" s="116">
        <v>84.39</v>
      </c>
      <c r="N1607" s="116">
        <v>3.8</v>
      </c>
      <c r="O1607" s="116">
        <v>95</v>
      </c>
      <c r="P1607" s="117">
        <f t="shared" si="56"/>
        <v>1.9</v>
      </c>
    </row>
    <row r="1608" ht="14.5" spans="1:16">
      <c r="A1608" s="104">
        <v>202208</v>
      </c>
      <c r="B1608" s="98" t="s">
        <v>295</v>
      </c>
      <c r="C1608" s="105" t="s">
        <v>580</v>
      </c>
      <c r="D1608" s="105" t="s">
        <v>576</v>
      </c>
      <c r="E1608" s="105" t="s">
        <v>581</v>
      </c>
      <c r="F1608" s="105" t="s">
        <v>582</v>
      </c>
      <c r="G1608" s="106" t="s">
        <v>583</v>
      </c>
      <c r="H1608" s="105">
        <v>0</v>
      </c>
      <c r="I1608" s="105" t="s">
        <v>591</v>
      </c>
      <c r="J1608" s="116">
        <v>5544</v>
      </c>
      <c r="K1608" s="116">
        <v>13562.93</v>
      </c>
      <c r="L1608" s="116">
        <v>316.64</v>
      </c>
      <c r="M1608" s="116">
        <v>84.39</v>
      </c>
      <c r="N1608" s="116">
        <v>3.8</v>
      </c>
      <c r="O1608" s="116">
        <v>95</v>
      </c>
      <c r="P1608" s="117">
        <f t="shared" si="56"/>
        <v>1.9</v>
      </c>
    </row>
    <row r="1609" ht="14.5" spans="1:16">
      <c r="A1609" s="104">
        <v>202208</v>
      </c>
      <c r="B1609" s="98" t="s">
        <v>234</v>
      </c>
      <c r="C1609" s="105" t="s">
        <v>580</v>
      </c>
      <c r="D1609" s="105" t="s">
        <v>576</v>
      </c>
      <c r="E1609" s="105" t="s">
        <v>584</v>
      </c>
      <c r="F1609" s="105" t="s">
        <v>585</v>
      </c>
      <c r="G1609" s="106" t="s">
        <v>586</v>
      </c>
      <c r="H1609" s="105">
        <v>0</v>
      </c>
      <c r="I1609" s="105">
        <v>0</v>
      </c>
      <c r="J1609" s="116">
        <v>5544</v>
      </c>
      <c r="K1609" s="116">
        <v>12818.6</v>
      </c>
      <c r="L1609" s="116">
        <v>316.64</v>
      </c>
      <c r="M1609" s="116">
        <v>84.39</v>
      </c>
      <c r="N1609" s="116">
        <v>3.8</v>
      </c>
      <c r="O1609" s="116">
        <v>125</v>
      </c>
      <c r="P1609" s="117">
        <f t="shared" si="56"/>
        <v>1.9</v>
      </c>
    </row>
    <row r="1610" ht="14.5" spans="1:16">
      <c r="A1610" s="104">
        <v>202208</v>
      </c>
      <c r="B1610" s="98" t="s">
        <v>334</v>
      </c>
      <c r="C1610" s="105" t="s">
        <v>575</v>
      </c>
      <c r="D1610" s="105" t="s">
        <v>587</v>
      </c>
      <c r="E1610" s="105" t="s">
        <v>588</v>
      </c>
      <c r="F1610" s="105" t="s">
        <v>589</v>
      </c>
      <c r="G1610" s="106" t="s">
        <v>590</v>
      </c>
      <c r="H1610" s="105">
        <v>0</v>
      </c>
      <c r="I1610" s="105">
        <v>0</v>
      </c>
      <c r="J1610" s="116">
        <v>3200</v>
      </c>
      <c r="K1610" s="116">
        <v>14143.31</v>
      </c>
      <c r="L1610" s="116">
        <v>316.64</v>
      </c>
      <c r="M1610" s="116">
        <v>84.39</v>
      </c>
      <c r="N1610" s="116">
        <v>3.8</v>
      </c>
      <c r="O1610" s="116">
        <v>95</v>
      </c>
      <c r="P1610" s="117">
        <f t="shared" si="56"/>
        <v>1.9</v>
      </c>
    </row>
    <row r="1611" ht="14.5" spans="1:16">
      <c r="A1611" s="104">
        <v>202208</v>
      </c>
      <c r="B1611" s="98" t="s">
        <v>342</v>
      </c>
      <c r="C1611" s="105" t="s">
        <v>592</v>
      </c>
      <c r="D1611" s="105" t="s">
        <v>587</v>
      </c>
      <c r="E1611" s="105" t="s">
        <v>593</v>
      </c>
      <c r="F1611" s="105" t="s">
        <v>594</v>
      </c>
      <c r="G1611" s="106" t="s">
        <v>595</v>
      </c>
      <c r="H1611" s="105">
        <v>0</v>
      </c>
      <c r="I1611" s="105" t="s">
        <v>591</v>
      </c>
      <c r="J1611" s="116">
        <v>1900</v>
      </c>
      <c r="K1611" s="116">
        <v>4123.77</v>
      </c>
      <c r="L1611" s="116">
        <v>0</v>
      </c>
      <c r="M1611" s="116">
        <v>0</v>
      </c>
      <c r="N1611" s="116">
        <v>0</v>
      </c>
      <c r="O1611" s="116">
        <v>0</v>
      </c>
      <c r="P1611" s="117">
        <v>0</v>
      </c>
    </row>
    <row r="1612" ht="14.5" spans="1:16">
      <c r="A1612" s="104">
        <v>202208</v>
      </c>
      <c r="B1612" s="98" t="s">
        <v>225</v>
      </c>
      <c r="C1612" s="105" t="s">
        <v>592</v>
      </c>
      <c r="D1612" s="105" t="s">
        <v>587</v>
      </c>
      <c r="E1612" s="105" t="s">
        <v>596</v>
      </c>
      <c r="F1612" s="105" t="s">
        <v>597</v>
      </c>
      <c r="G1612" s="106" t="s">
        <v>598</v>
      </c>
      <c r="H1612" s="105">
        <v>0</v>
      </c>
      <c r="I1612" s="105" t="s">
        <v>591</v>
      </c>
      <c r="J1612" s="116">
        <v>1900</v>
      </c>
      <c r="K1612" s="116">
        <v>5167.7</v>
      </c>
      <c r="L1612" s="116">
        <v>316.64</v>
      </c>
      <c r="M1612" s="116">
        <v>84.39</v>
      </c>
      <c r="N1612" s="116">
        <v>3.8</v>
      </c>
      <c r="O1612" s="116">
        <v>0</v>
      </c>
      <c r="P1612" s="117">
        <f t="shared" ref="P1612:P1652" si="57">1900*0.1%</f>
        <v>1.9</v>
      </c>
    </row>
    <row r="1613" ht="14.5" spans="1:16">
      <c r="A1613" s="104">
        <v>202208</v>
      </c>
      <c r="B1613" s="98" t="s">
        <v>301</v>
      </c>
      <c r="C1613" s="105" t="s">
        <v>580</v>
      </c>
      <c r="D1613" s="105" t="s">
        <v>587</v>
      </c>
      <c r="E1613" s="105" t="s">
        <v>599</v>
      </c>
      <c r="F1613" s="105" t="s">
        <v>600</v>
      </c>
      <c r="G1613" s="106" t="s">
        <v>601</v>
      </c>
      <c r="H1613" s="105">
        <v>0</v>
      </c>
      <c r="I1613" s="105" t="s">
        <v>591</v>
      </c>
      <c r="J1613" s="116">
        <v>5746</v>
      </c>
      <c r="K1613" s="116">
        <v>13480.94</v>
      </c>
      <c r="L1613" s="116">
        <v>316.64</v>
      </c>
      <c r="M1613" s="116">
        <v>84.39</v>
      </c>
      <c r="N1613" s="116">
        <v>3.8</v>
      </c>
      <c r="O1613" s="116">
        <v>1250</v>
      </c>
      <c r="P1613" s="117">
        <f t="shared" si="57"/>
        <v>1.9</v>
      </c>
    </row>
    <row r="1614" ht="14.5" spans="1:16">
      <c r="A1614" s="104">
        <v>202208</v>
      </c>
      <c r="B1614" s="98" t="s">
        <v>264</v>
      </c>
      <c r="C1614" s="105" t="s">
        <v>580</v>
      </c>
      <c r="D1614" s="105" t="s">
        <v>587</v>
      </c>
      <c r="E1614" s="105" t="s">
        <v>602</v>
      </c>
      <c r="F1614" s="105" t="s">
        <v>603</v>
      </c>
      <c r="G1614" s="106" t="s">
        <v>604</v>
      </c>
      <c r="H1614" s="105">
        <v>0</v>
      </c>
      <c r="I1614" s="105" t="s">
        <v>591</v>
      </c>
      <c r="J1614" s="116">
        <v>2440</v>
      </c>
      <c r="K1614" s="116">
        <v>6354.8</v>
      </c>
      <c r="L1614" s="116">
        <v>316.64</v>
      </c>
      <c r="M1614" s="116">
        <v>84.39</v>
      </c>
      <c r="N1614" s="116">
        <v>3.8</v>
      </c>
      <c r="O1614" s="116">
        <v>95</v>
      </c>
      <c r="P1614" s="117">
        <f t="shared" si="57"/>
        <v>1.9</v>
      </c>
    </row>
    <row r="1615" ht="14.5" spans="1:16">
      <c r="A1615" s="104">
        <v>202208</v>
      </c>
      <c r="B1615" s="131" t="s">
        <v>290</v>
      </c>
      <c r="C1615" s="105" t="s">
        <v>580</v>
      </c>
      <c r="D1615" s="105" t="s">
        <v>587</v>
      </c>
      <c r="E1615" s="105" t="s">
        <v>605</v>
      </c>
      <c r="F1615" s="105" t="s">
        <v>606</v>
      </c>
      <c r="G1615" s="106" t="s">
        <v>607</v>
      </c>
      <c r="H1615" s="105">
        <v>0</v>
      </c>
      <c r="I1615" s="105">
        <v>0</v>
      </c>
      <c r="J1615" s="116">
        <v>5389</v>
      </c>
      <c r="K1615" s="116">
        <v>12726.5</v>
      </c>
      <c r="L1615" s="116">
        <v>316.64</v>
      </c>
      <c r="M1615" s="116">
        <v>84.39</v>
      </c>
      <c r="N1615" s="116">
        <v>3.8</v>
      </c>
      <c r="O1615" s="116">
        <v>500</v>
      </c>
      <c r="P1615" s="117">
        <f t="shared" si="57"/>
        <v>1.9</v>
      </c>
    </row>
    <row r="1616" ht="14.5" spans="1:16">
      <c r="A1616" s="104">
        <v>202208</v>
      </c>
      <c r="B1616" s="98" t="s">
        <v>376</v>
      </c>
      <c r="C1616" s="105" t="s">
        <v>580</v>
      </c>
      <c r="D1616" s="105" t="s">
        <v>587</v>
      </c>
      <c r="E1616" s="105" t="s">
        <v>608</v>
      </c>
      <c r="F1616" s="105" t="s">
        <v>609</v>
      </c>
      <c r="G1616" s="106" t="s">
        <v>610</v>
      </c>
      <c r="H1616" s="105">
        <v>0</v>
      </c>
      <c r="I1616" s="105" t="s">
        <v>591</v>
      </c>
      <c r="J1616" s="116">
        <v>2671</v>
      </c>
      <c r="K1616" s="116">
        <v>6812.3</v>
      </c>
      <c r="L1616" s="116">
        <v>316.64</v>
      </c>
      <c r="M1616" s="116">
        <v>84.39</v>
      </c>
      <c r="N1616" s="116">
        <v>3.8</v>
      </c>
      <c r="O1616" s="116">
        <v>500</v>
      </c>
      <c r="P1616" s="117">
        <f t="shared" si="57"/>
        <v>1.9</v>
      </c>
    </row>
    <row r="1617" ht="14.5" spans="1:16">
      <c r="A1617" s="104">
        <v>202208</v>
      </c>
      <c r="B1617" s="131" t="s">
        <v>240</v>
      </c>
      <c r="C1617" s="105" t="s">
        <v>580</v>
      </c>
      <c r="D1617" s="105" t="s">
        <v>587</v>
      </c>
      <c r="E1617" s="105" t="s">
        <v>611</v>
      </c>
      <c r="F1617" s="105" t="s">
        <v>609</v>
      </c>
      <c r="G1617" s="106" t="s">
        <v>612</v>
      </c>
      <c r="H1617" s="105">
        <v>0</v>
      </c>
      <c r="I1617" s="105">
        <v>0</v>
      </c>
      <c r="J1617" s="116">
        <v>5746</v>
      </c>
      <c r="K1617" s="116">
        <v>13068.3</v>
      </c>
      <c r="L1617" s="116">
        <v>316.64</v>
      </c>
      <c r="M1617" s="116">
        <v>84.39</v>
      </c>
      <c r="N1617" s="116">
        <v>3.8</v>
      </c>
      <c r="O1617" s="116">
        <v>1250</v>
      </c>
      <c r="P1617" s="117">
        <f t="shared" si="57"/>
        <v>1.9</v>
      </c>
    </row>
    <row r="1618" ht="14.5" spans="1:16">
      <c r="A1618" s="104">
        <v>202208</v>
      </c>
      <c r="B1618" s="131" t="s">
        <v>326</v>
      </c>
      <c r="C1618" s="105" t="s">
        <v>580</v>
      </c>
      <c r="D1618" s="105" t="s">
        <v>587</v>
      </c>
      <c r="E1618" s="105" t="s">
        <v>613</v>
      </c>
      <c r="F1618" s="105" t="s">
        <v>614</v>
      </c>
      <c r="G1618" s="106" t="s">
        <v>615</v>
      </c>
      <c r="H1618" s="105">
        <v>0</v>
      </c>
      <c r="I1618" s="105" t="s">
        <v>591</v>
      </c>
      <c r="J1618" s="116">
        <v>5544</v>
      </c>
      <c r="K1618" s="116">
        <v>12388.5</v>
      </c>
      <c r="L1618" s="116">
        <v>316.64</v>
      </c>
      <c r="M1618" s="116">
        <v>84.39</v>
      </c>
      <c r="N1618" s="116">
        <v>3.8</v>
      </c>
      <c r="O1618" s="116">
        <v>500</v>
      </c>
      <c r="P1618" s="117">
        <f t="shared" si="57"/>
        <v>1.9</v>
      </c>
    </row>
    <row r="1619" ht="14.5" spans="1:16">
      <c r="A1619" s="104">
        <v>202208</v>
      </c>
      <c r="B1619" s="131" t="s">
        <v>299</v>
      </c>
      <c r="C1619" s="105" t="s">
        <v>570</v>
      </c>
      <c r="D1619" s="105" t="s">
        <v>587</v>
      </c>
      <c r="E1619" s="105" t="s">
        <v>616</v>
      </c>
      <c r="F1619" s="105" t="s">
        <v>617</v>
      </c>
      <c r="G1619" s="106" t="s">
        <v>618</v>
      </c>
      <c r="H1619" s="105">
        <v>0</v>
      </c>
      <c r="I1619" s="105" t="s">
        <v>591</v>
      </c>
      <c r="J1619" s="116">
        <v>3263</v>
      </c>
      <c r="K1619" s="116">
        <v>9327.13</v>
      </c>
      <c r="L1619" s="116">
        <v>316.64</v>
      </c>
      <c r="M1619" s="116">
        <v>84.39</v>
      </c>
      <c r="N1619" s="116">
        <v>3.8</v>
      </c>
      <c r="O1619" s="116">
        <v>0</v>
      </c>
      <c r="P1619" s="117">
        <f t="shared" si="57"/>
        <v>1.9</v>
      </c>
    </row>
    <row r="1620" ht="14.5" spans="1:16">
      <c r="A1620" s="104">
        <v>202208</v>
      </c>
      <c r="B1620" s="131" t="s">
        <v>453</v>
      </c>
      <c r="C1620" s="105" t="s">
        <v>619</v>
      </c>
      <c r="D1620" s="105" t="s">
        <v>587</v>
      </c>
      <c r="E1620" s="105" t="s">
        <v>620</v>
      </c>
      <c r="F1620" s="105" t="s">
        <v>621</v>
      </c>
      <c r="G1620" s="106" t="s">
        <v>622</v>
      </c>
      <c r="H1620" s="105" t="s">
        <v>623</v>
      </c>
      <c r="I1620" s="105">
        <v>0</v>
      </c>
      <c r="J1620" s="116">
        <v>2132</v>
      </c>
      <c r="K1620" s="116">
        <v>9397.08</v>
      </c>
      <c r="L1620" s="116">
        <v>316.64</v>
      </c>
      <c r="M1620" s="116">
        <v>84.39</v>
      </c>
      <c r="N1620" s="116">
        <v>3.8</v>
      </c>
      <c r="O1620" s="116">
        <v>0</v>
      </c>
      <c r="P1620" s="117">
        <f t="shared" si="57"/>
        <v>1.9</v>
      </c>
    </row>
    <row r="1621" ht="14.5" spans="1:16">
      <c r="A1621" s="104">
        <v>202208</v>
      </c>
      <c r="B1621" s="131" t="s">
        <v>624</v>
      </c>
      <c r="C1621" s="105" t="s">
        <v>625</v>
      </c>
      <c r="D1621" s="105" t="s">
        <v>576</v>
      </c>
      <c r="E1621" s="105" t="s">
        <v>626</v>
      </c>
      <c r="F1621" s="105" t="s">
        <v>627</v>
      </c>
      <c r="G1621" s="106" t="s">
        <v>628</v>
      </c>
      <c r="H1621" s="105">
        <v>0</v>
      </c>
      <c r="I1621" s="105" t="s">
        <v>591</v>
      </c>
      <c r="J1621" s="116">
        <v>4576</v>
      </c>
      <c r="K1621" s="116">
        <v>10965</v>
      </c>
      <c r="L1621" s="116">
        <v>316.64</v>
      </c>
      <c r="M1621" s="116">
        <v>84.39</v>
      </c>
      <c r="N1621" s="116">
        <v>3.8</v>
      </c>
      <c r="O1621" s="116">
        <v>0</v>
      </c>
      <c r="P1621" s="117">
        <f t="shared" si="57"/>
        <v>1.9</v>
      </c>
    </row>
    <row r="1622" ht="14.5" spans="1:16">
      <c r="A1622" s="104">
        <v>202208</v>
      </c>
      <c r="B1622" s="132" t="s">
        <v>307</v>
      </c>
      <c r="C1622" s="105" t="s">
        <v>575</v>
      </c>
      <c r="D1622" s="105" t="s">
        <v>587</v>
      </c>
      <c r="E1622" s="105" t="s">
        <v>629</v>
      </c>
      <c r="F1622" s="105" t="s">
        <v>578</v>
      </c>
      <c r="G1622" s="106" t="s">
        <v>630</v>
      </c>
      <c r="H1622" s="105">
        <v>0</v>
      </c>
      <c r="I1622" s="105" t="s">
        <v>591</v>
      </c>
      <c r="J1622" s="116">
        <v>5500</v>
      </c>
      <c r="K1622" s="116">
        <v>15625</v>
      </c>
      <c r="L1622" s="116">
        <v>316.64</v>
      </c>
      <c r="M1622" s="116">
        <v>84.39</v>
      </c>
      <c r="N1622" s="116">
        <v>3.8</v>
      </c>
      <c r="O1622" s="116">
        <v>960</v>
      </c>
      <c r="P1622" s="117">
        <f t="shared" si="57"/>
        <v>1.9</v>
      </c>
    </row>
    <row r="1623" ht="14.5" spans="1:16">
      <c r="A1623" s="104">
        <v>202208</v>
      </c>
      <c r="B1623" s="133" t="s">
        <v>353</v>
      </c>
      <c r="C1623" s="105" t="s">
        <v>619</v>
      </c>
      <c r="D1623" s="105" t="s">
        <v>576</v>
      </c>
      <c r="E1623" s="105" t="s">
        <v>631</v>
      </c>
      <c r="F1623" s="105" t="s">
        <v>632</v>
      </c>
      <c r="G1623" s="106" t="s">
        <v>633</v>
      </c>
      <c r="H1623" s="105">
        <v>0</v>
      </c>
      <c r="I1623" s="105" t="s">
        <v>591</v>
      </c>
      <c r="J1623" s="116">
        <v>5000</v>
      </c>
      <c r="K1623" s="116">
        <v>12858.8</v>
      </c>
      <c r="L1623" s="116">
        <v>316.64</v>
      </c>
      <c r="M1623" s="116">
        <v>84.39</v>
      </c>
      <c r="N1623" s="116">
        <v>3.8</v>
      </c>
      <c r="O1623" s="116">
        <v>1500</v>
      </c>
      <c r="P1623" s="117">
        <f t="shared" si="57"/>
        <v>1.9</v>
      </c>
    </row>
    <row r="1624" ht="14.5" spans="1:16">
      <c r="A1624" s="104">
        <v>202208</v>
      </c>
      <c r="B1624" s="131" t="s">
        <v>379</v>
      </c>
      <c r="C1624" s="105" t="s">
        <v>570</v>
      </c>
      <c r="D1624" s="105" t="s">
        <v>587</v>
      </c>
      <c r="E1624" s="105" t="s">
        <v>634</v>
      </c>
      <c r="F1624" s="105" t="s">
        <v>635</v>
      </c>
      <c r="G1624" s="106" t="s">
        <v>636</v>
      </c>
      <c r="H1624" s="105">
        <v>0</v>
      </c>
      <c r="I1624" s="105" t="s">
        <v>591</v>
      </c>
      <c r="J1624" s="116">
        <v>5222</v>
      </c>
      <c r="K1624" s="116">
        <v>13925.62</v>
      </c>
      <c r="L1624" s="116">
        <v>316.64</v>
      </c>
      <c r="M1624" s="116">
        <v>84.39</v>
      </c>
      <c r="N1624" s="116">
        <v>3.8</v>
      </c>
      <c r="O1624" s="116">
        <v>750</v>
      </c>
      <c r="P1624" s="117">
        <f t="shared" si="57"/>
        <v>1.9</v>
      </c>
    </row>
    <row r="1625" ht="14.5" spans="1:16">
      <c r="A1625" s="104">
        <v>202208</v>
      </c>
      <c r="B1625" s="133" t="s">
        <v>248</v>
      </c>
      <c r="C1625" s="105" t="s">
        <v>570</v>
      </c>
      <c r="D1625" s="105" t="s">
        <v>587</v>
      </c>
      <c r="E1625" s="105" t="s">
        <v>637</v>
      </c>
      <c r="F1625" s="105" t="s">
        <v>638</v>
      </c>
      <c r="G1625" s="106" t="s">
        <v>639</v>
      </c>
      <c r="H1625" s="105">
        <v>0</v>
      </c>
      <c r="I1625" s="105" t="s">
        <v>591</v>
      </c>
      <c r="J1625" s="116">
        <v>2332</v>
      </c>
      <c r="K1625" s="116">
        <v>9914.55</v>
      </c>
      <c r="L1625" s="116">
        <v>316.64</v>
      </c>
      <c r="M1625" s="116">
        <v>84.39</v>
      </c>
      <c r="N1625" s="116">
        <v>3.8</v>
      </c>
      <c r="O1625" s="116">
        <v>0</v>
      </c>
      <c r="P1625" s="117">
        <f t="shared" si="57"/>
        <v>1.9</v>
      </c>
    </row>
    <row r="1626" ht="14.5" spans="1:16">
      <c r="A1626" s="104">
        <v>202208</v>
      </c>
      <c r="B1626" s="132" t="s">
        <v>261</v>
      </c>
      <c r="C1626" s="105" t="s">
        <v>570</v>
      </c>
      <c r="D1626" s="105" t="s">
        <v>587</v>
      </c>
      <c r="E1626" s="105" t="s">
        <v>640</v>
      </c>
      <c r="F1626" s="105" t="s">
        <v>641</v>
      </c>
      <c r="G1626" s="106" t="s">
        <v>642</v>
      </c>
      <c r="H1626" s="105">
        <v>0</v>
      </c>
      <c r="I1626" s="105" t="s">
        <v>591</v>
      </c>
      <c r="J1626" s="116">
        <v>3440</v>
      </c>
      <c r="K1626" s="116">
        <v>9072.65</v>
      </c>
      <c r="L1626" s="116">
        <v>316.64</v>
      </c>
      <c r="M1626" s="116">
        <v>84.39</v>
      </c>
      <c r="N1626" s="116">
        <v>3.8</v>
      </c>
      <c r="O1626" s="116">
        <v>0</v>
      </c>
      <c r="P1626" s="117">
        <f t="shared" si="57"/>
        <v>1.9</v>
      </c>
    </row>
    <row r="1627" ht="14.5" spans="1:16">
      <c r="A1627" s="104">
        <v>202208</v>
      </c>
      <c r="B1627" s="132" t="s">
        <v>405</v>
      </c>
      <c r="C1627" s="105" t="s">
        <v>570</v>
      </c>
      <c r="D1627" s="105" t="s">
        <v>587</v>
      </c>
      <c r="E1627" s="105" t="s">
        <v>643</v>
      </c>
      <c r="F1627" s="105" t="s">
        <v>617</v>
      </c>
      <c r="G1627" s="106" t="s">
        <v>644</v>
      </c>
      <c r="H1627" s="105">
        <v>0</v>
      </c>
      <c r="I1627" s="105" t="s">
        <v>591</v>
      </c>
      <c r="J1627" s="116">
        <v>4331</v>
      </c>
      <c r="K1627" s="116">
        <v>10875.25</v>
      </c>
      <c r="L1627" s="116">
        <v>316.64</v>
      </c>
      <c r="M1627" s="116">
        <v>84.39</v>
      </c>
      <c r="N1627" s="116">
        <v>3.8</v>
      </c>
      <c r="O1627" s="116">
        <v>0</v>
      </c>
      <c r="P1627" s="117">
        <f t="shared" si="57"/>
        <v>1.9</v>
      </c>
    </row>
    <row r="1628" ht="14.5" spans="1:16">
      <c r="A1628" s="104">
        <v>202208</v>
      </c>
      <c r="B1628" s="133" t="s">
        <v>244</v>
      </c>
      <c r="C1628" s="105" t="s">
        <v>619</v>
      </c>
      <c r="D1628" s="105" t="s">
        <v>576</v>
      </c>
      <c r="E1628" s="105" t="s">
        <v>645</v>
      </c>
      <c r="F1628" s="105" t="s">
        <v>646</v>
      </c>
      <c r="G1628" s="106" t="s">
        <v>647</v>
      </c>
      <c r="H1628" s="105">
        <v>0</v>
      </c>
      <c r="I1628" s="105" t="s">
        <v>591</v>
      </c>
      <c r="J1628" s="116">
        <v>4000</v>
      </c>
      <c r="K1628" s="116">
        <v>10578.5</v>
      </c>
      <c r="L1628" s="116">
        <v>316.64</v>
      </c>
      <c r="M1628" s="116">
        <v>84.39</v>
      </c>
      <c r="N1628" s="116">
        <v>3.8</v>
      </c>
      <c r="O1628" s="116">
        <v>0</v>
      </c>
      <c r="P1628" s="117">
        <f t="shared" si="57"/>
        <v>1.9</v>
      </c>
    </row>
    <row r="1629" ht="14.5" spans="1:16">
      <c r="A1629" s="104">
        <v>202208</v>
      </c>
      <c r="B1629" s="98" t="s">
        <v>286</v>
      </c>
      <c r="C1629" s="105" t="s">
        <v>570</v>
      </c>
      <c r="D1629" s="105" t="s">
        <v>587</v>
      </c>
      <c r="E1629" s="105" t="s">
        <v>648</v>
      </c>
      <c r="F1629" s="105" t="s">
        <v>649</v>
      </c>
      <c r="G1629" s="106" t="s">
        <v>650</v>
      </c>
      <c r="H1629" s="105">
        <v>0</v>
      </c>
      <c r="I1629" s="105" t="s">
        <v>591</v>
      </c>
      <c r="J1629" s="116">
        <v>5519</v>
      </c>
      <c r="K1629" s="116">
        <v>14092.5</v>
      </c>
      <c r="L1629" s="116">
        <v>316.64</v>
      </c>
      <c r="M1629" s="116">
        <v>84.39</v>
      </c>
      <c r="N1629" s="116">
        <v>3.8</v>
      </c>
      <c r="O1629" s="116">
        <v>457.5</v>
      </c>
      <c r="P1629" s="117">
        <f t="shared" si="57"/>
        <v>1.9</v>
      </c>
    </row>
    <row r="1630" ht="14.5" spans="1:16">
      <c r="A1630" s="104">
        <v>202208</v>
      </c>
      <c r="B1630" s="133" t="s">
        <v>421</v>
      </c>
      <c r="C1630" s="105" t="s">
        <v>570</v>
      </c>
      <c r="D1630" s="105" t="s">
        <v>587</v>
      </c>
      <c r="E1630" s="105" t="s">
        <v>651</v>
      </c>
      <c r="F1630" s="105" t="s">
        <v>652</v>
      </c>
      <c r="G1630" s="106" t="s">
        <v>653</v>
      </c>
      <c r="H1630" s="105">
        <v>0</v>
      </c>
      <c r="I1630" s="105" t="s">
        <v>591</v>
      </c>
      <c r="J1630" s="116">
        <v>5519</v>
      </c>
      <c r="K1630" s="116">
        <v>14071.4</v>
      </c>
      <c r="L1630" s="116">
        <v>316.64</v>
      </c>
      <c r="M1630" s="116">
        <v>84.39</v>
      </c>
      <c r="N1630" s="116">
        <v>3.8</v>
      </c>
      <c r="O1630" s="116">
        <v>0</v>
      </c>
      <c r="P1630" s="117">
        <f t="shared" si="57"/>
        <v>1.9</v>
      </c>
    </row>
    <row r="1631" ht="14.5" spans="1:16">
      <c r="A1631" s="104">
        <v>202208</v>
      </c>
      <c r="B1631" s="132" t="s">
        <v>258</v>
      </c>
      <c r="C1631" s="105" t="s">
        <v>575</v>
      </c>
      <c r="D1631" s="105" t="s">
        <v>587</v>
      </c>
      <c r="E1631" s="105" t="s">
        <v>654</v>
      </c>
      <c r="F1631" s="105" t="s">
        <v>655</v>
      </c>
      <c r="G1631" s="106" t="s">
        <v>656</v>
      </c>
      <c r="H1631" s="105">
        <v>0</v>
      </c>
      <c r="I1631" s="105">
        <v>0</v>
      </c>
      <c r="J1631" s="116">
        <v>2020</v>
      </c>
      <c r="K1631" s="116">
        <v>11429.76</v>
      </c>
      <c r="L1631" s="116">
        <v>316.64</v>
      </c>
      <c r="M1631" s="116">
        <v>84.39</v>
      </c>
      <c r="N1631" s="116">
        <v>3.8</v>
      </c>
      <c r="O1631" s="116">
        <v>0</v>
      </c>
      <c r="P1631" s="117">
        <f t="shared" si="57"/>
        <v>1.9</v>
      </c>
    </row>
    <row r="1632" ht="14.5" spans="1:16">
      <c r="A1632" s="104">
        <v>202208</v>
      </c>
      <c r="B1632" s="134" t="s">
        <v>216</v>
      </c>
      <c r="C1632" s="105" t="s">
        <v>570</v>
      </c>
      <c r="D1632" s="105" t="s">
        <v>571</v>
      </c>
      <c r="E1632" s="105" t="s">
        <v>657</v>
      </c>
      <c r="F1632" s="105" t="s">
        <v>658</v>
      </c>
      <c r="G1632" s="106" t="s">
        <v>659</v>
      </c>
      <c r="H1632" s="105">
        <v>0</v>
      </c>
      <c r="I1632" s="105" t="s">
        <v>591</v>
      </c>
      <c r="J1632" s="116">
        <v>8020</v>
      </c>
      <c r="K1632" s="116">
        <v>16847</v>
      </c>
      <c r="L1632" s="116">
        <v>316.64</v>
      </c>
      <c r="M1632" s="116">
        <v>84.39</v>
      </c>
      <c r="N1632" s="116">
        <v>3.8</v>
      </c>
      <c r="O1632" s="116">
        <v>0</v>
      </c>
      <c r="P1632" s="117">
        <f t="shared" si="57"/>
        <v>1.9</v>
      </c>
    </row>
    <row r="1633" ht="14.5" spans="1:16">
      <c r="A1633" s="104">
        <v>202208</v>
      </c>
      <c r="B1633" s="135" t="s">
        <v>660</v>
      </c>
      <c r="C1633" s="105" t="s">
        <v>661</v>
      </c>
      <c r="D1633" s="105" t="s">
        <v>576</v>
      </c>
      <c r="E1633" s="105" t="s">
        <v>662</v>
      </c>
      <c r="F1633" s="105" t="s">
        <v>663</v>
      </c>
      <c r="G1633" s="106" t="s">
        <v>664</v>
      </c>
      <c r="H1633" s="105">
        <v>0</v>
      </c>
      <c r="I1633" s="105" t="s">
        <v>591</v>
      </c>
      <c r="J1633" s="116">
        <v>5896</v>
      </c>
      <c r="K1633" s="116">
        <v>11931.5</v>
      </c>
      <c r="L1633" s="116">
        <v>316.64</v>
      </c>
      <c r="M1633" s="116">
        <v>84.39</v>
      </c>
      <c r="N1633" s="116">
        <v>3.8</v>
      </c>
      <c r="O1633" s="116">
        <v>1474</v>
      </c>
      <c r="P1633" s="117">
        <f t="shared" si="57"/>
        <v>1.9</v>
      </c>
    </row>
    <row r="1634" ht="14.5" spans="1:16">
      <c r="A1634" s="104">
        <v>202208</v>
      </c>
      <c r="B1634" s="132" t="s">
        <v>416</v>
      </c>
      <c r="C1634" s="105" t="s">
        <v>580</v>
      </c>
      <c r="D1634" s="105" t="s">
        <v>587</v>
      </c>
      <c r="E1634" s="105" t="s">
        <v>665</v>
      </c>
      <c r="F1634" s="105" t="s">
        <v>666</v>
      </c>
      <c r="G1634" s="106" t="s">
        <v>667</v>
      </c>
      <c r="H1634" s="105">
        <v>0</v>
      </c>
      <c r="I1634" s="105">
        <v>0</v>
      </c>
      <c r="J1634" s="116">
        <v>4133</v>
      </c>
      <c r="K1634" s="116">
        <v>9371.75</v>
      </c>
      <c r="L1634" s="116">
        <v>316.64</v>
      </c>
      <c r="M1634" s="116">
        <v>84.39</v>
      </c>
      <c r="N1634" s="116">
        <v>3.8</v>
      </c>
      <c r="O1634" s="116">
        <v>300</v>
      </c>
      <c r="P1634" s="117">
        <f t="shared" si="57"/>
        <v>1.9</v>
      </c>
    </row>
    <row r="1635" ht="14.5" spans="1:16">
      <c r="A1635" s="104">
        <v>202208</v>
      </c>
      <c r="B1635" s="135" t="s">
        <v>430</v>
      </c>
      <c r="C1635" s="105" t="s">
        <v>570</v>
      </c>
      <c r="D1635" s="105" t="s">
        <v>587</v>
      </c>
      <c r="E1635" s="105" t="s">
        <v>668</v>
      </c>
      <c r="F1635" s="105" t="s">
        <v>669</v>
      </c>
      <c r="G1635" s="106" t="s">
        <v>670</v>
      </c>
      <c r="H1635" s="105">
        <v>0</v>
      </c>
      <c r="I1635" s="105" t="s">
        <v>591</v>
      </c>
      <c r="J1635" s="116">
        <v>3038</v>
      </c>
      <c r="K1635" s="116">
        <v>8257.9</v>
      </c>
      <c r="L1635" s="116">
        <v>316.64</v>
      </c>
      <c r="M1635" s="116">
        <v>84.39</v>
      </c>
      <c r="N1635" s="116">
        <v>3.8</v>
      </c>
      <c r="O1635" s="116">
        <v>0</v>
      </c>
      <c r="P1635" s="117">
        <f t="shared" si="57"/>
        <v>1.9</v>
      </c>
    </row>
    <row r="1636" ht="14.5" spans="1:16">
      <c r="A1636" s="104">
        <v>202208</v>
      </c>
      <c r="B1636" s="135" t="s">
        <v>344</v>
      </c>
      <c r="C1636" s="105" t="s">
        <v>575</v>
      </c>
      <c r="D1636" s="105" t="s">
        <v>671</v>
      </c>
      <c r="E1636" s="105" t="s">
        <v>672</v>
      </c>
      <c r="F1636" s="105" t="s">
        <v>578</v>
      </c>
      <c r="G1636" s="106" t="s">
        <v>673</v>
      </c>
      <c r="H1636" s="105">
        <v>0</v>
      </c>
      <c r="I1636" s="105" t="s">
        <v>591</v>
      </c>
      <c r="J1636" s="116">
        <v>8800</v>
      </c>
      <c r="K1636" s="116">
        <v>22105</v>
      </c>
      <c r="L1636" s="116">
        <v>491.28</v>
      </c>
      <c r="M1636" s="116">
        <v>81.42</v>
      </c>
      <c r="N1636" s="116">
        <v>16.28</v>
      </c>
      <c r="O1636" s="116">
        <v>890</v>
      </c>
      <c r="P1636" s="117">
        <f t="shared" si="57"/>
        <v>1.9</v>
      </c>
    </row>
    <row r="1637" ht="14.5" spans="1:16">
      <c r="A1637" s="104">
        <v>202208</v>
      </c>
      <c r="B1637" s="136" t="s">
        <v>298</v>
      </c>
      <c r="C1637" s="105" t="s">
        <v>625</v>
      </c>
      <c r="D1637" s="105" t="s">
        <v>587</v>
      </c>
      <c r="E1637" s="105" t="s">
        <v>674</v>
      </c>
      <c r="F1637" s="105" t="s">
        <v>675</v>
      </c>
      <c r="G1637" s="106" t="s">
        <v>676</v>
      </c>
      <c r="H1637" s="105">
        <v>0</v>
      </c>
      <c r="I1637" s="105" t="s">
        <v>591</v>
      </c>
      <c r="J1637" s="116">
        <v>2532</v>
      </c>
      <c r="K1637" s="116">
        <v>6611.56</v>
      </c>
      <c r="L1637" s="116">
        <v>316.64</v>
      </c>
      <c r="M1637" s="116">
        <v>84.39</v>
      </c>
      <c r="N1637" s="116">
        <v>3.8</v>
      </c>
      <c r="O1637" s="116">
        <v>0</v>
      </c>
      <c r="P1637" s="117">
        <f t="shared" si="57"/>
        <v>1.9</v>
      </c>
    </row>
    <row r="1638" spans="1:16">
      <c r="A1638" s="104">
        <v>202208</v>
      </c>
      <c r="B1638" s="138" t="s">
        <v>202</v>
      </c>
      <c r="C1638" s="105" t="s">
        <v>619</v>
      </c>
      <c r="D1638" s="105" t="s">
        <v>587</v>
      </c>
      <c r="E1638" s="105" t="s">
        <v>682</v>
      </c>
      <c r="F1638" s="105" t="s">
        <v>683</v>
      </c>
      <c r="G1638" s="106" t="s">
        <v>684</v>
      </c>
      <c r="H1638" s="105">
        <v>0</v>
      </c>
      <c r="I1638" s="105">
        <v>0</v>
      </c>
      <c r="J1638" s="116">
        <v>10000</v>
      </c>
      <c r="K1638" s="116">
        <v>25870</v>
      </c>
      <c r="L1638" s="116">
        <v>316.64</v>
      </c>
      <c r="M1638" s="116">
        <v>84.39</v>
      </c>
      <c r="N1638" s="116">
        <v>3.8</v>
      </c>
      <c r="O1638" s="116">
        <v>0</v>
      </c>
      <c r="P1638" s="117">
        <f t="shared" si="57"/>
        <v>1.9</v>
      </c>
    </row>
    <row r="1639" ht="14.5" spans="1:16">
      <c r="A1639" s="104">
        <v>202208</v>
      </c>
      <c r="B1639" s="135" t="s">
        <v>355</v>
      </c>
      <c r="C1639" s="105" t="s">
        <v>619</v>
      </c>
      <c r="D1639" s="105" t="s">
        <v>587</v>
      </c>
      <c r="E1639" s="105" t="s">
        <v>685</v>
      </c>
      <c r="F1639" s="105" t="s">
        <v>686</v>
      </c>
      <c r="G1639" s="106" t="s">
        <v>687</v>
      </c>
      <c r="H1639" s="105" t="s">
        <v>623</v>
      </c>
      <c r="I1639" s="105" t="s">
        <v>591</v>
      </c>
      <c r="J1639" s="116">
        <v>2320</v>
      </c>
      <c r="K1639" s="116">
        <v>8823.62</v>
      </c>
      <c r="L1639" s="116">
        <v>316.64</v>
      </c>
      <c r="M1639" s="116">
        <v>84.39</v>
      </c>
      <c r="N1639" s="116">
        <v>3.8</v>
      </c>
      <c r="O1639" s="116">
        <v>0</v>
      </c>
      <c r="P1639" s="117">
        <f t="shared" si="57"/>
        <v>1.9</v>
      </c>
    </row>
    <row r="1640" ht="14.5" spans="1:16">
      <c r="A1640" s="104">
        <v>202208</v>
      </c>
      <c r="B1640" s="136" t="s">
        <v>420</v>
      </c>
      <c r="C1640" s="105" t="s">
        <v>580</v>
      </c>
      <c r="D1640" s="105" t="s">
        <v>587</v>
      </c>
      <c r="E1640" s="105" t="s">
        <v>697</v>
      </c>
      <c r="F1640" s="105" t="s">
        <v>698</v>
      </c>
      <c r="G1640" s="106" t="s">
        <v>699</v>
      </c>
      <c r="H1640" s="105">
        <v>0</v>
      </c>
      <c r="I1640" s="105" t="s">
        <v>591</v>
      </c>
      <c r="J1640" s="116">
        <v>4536</v>
      </c>
      <c r="K1640" s="116">
        <v>12975.95</v>
      </c>
      <c r="L1640" s="116">
        <v>316.64</v>
      </c>
      <c r="M1640" s="116">
        <v>84.39</v>
      </c>
      <c r="N1640" s="116">
        <v>3.8</v>
      </c>
      <c r="O1640" s="116">
        <v>300</v>
      </c>
      <c r="P1640" s="117">
        <f t="shared" si="57"/>
        <v>1.9</v>
      </c>
    </row>
    <row r="1641" ht="14.5" spans="1:16">
      <c r="A1641" s="104">
        <v>202208</v>
      </c>
      <c r="B1641" s="136" t="s">
        <v>424</v>
      </c>
      <c r="C1641" s="105" t="s">
        <v>570</v>
      </c>
      <c r="D1641" s="105" t="s">
        <v>587</v>
      </c>
      <c r="E1641" s="105" t="s">
        <v>700</v>
      </c>
      <c r="F1641" s="105" t="s">
        <v>617</v>
      </c>
      <c r="G1641" s="106" t="s">
        <v>701</v>
      </c>
      <c r="H1641" s="105">
        <v>0</v>
      </c>
      <c r="I1641" s="105" t="s">
        <v>591</v>
      </c>
      <c r="J1641" s="116">
        <v>2363</v>
      </c>
      <c r="K1641" s="116">
        <v>7146.31</v>
      </c>
      <c r="L1641" s="116">
        <v>316.64</v>
      </c>
      <c r="M1641" s="116">
        <v>84.39</v>
      </c>
      <c r="N1641" s="116">
        <v>3.8</v>
      </c>
      <c r="O1641" s="116">
        <v>0</v>
      </c>
      <c r="P1641" s="117">
        <f t="shared" si="57"/>
        <v>1.9</v>
      </c>
    </row>
    <row r="1642" ht="14.5" spans="1:16">
      <c r="A1642" s="104">
        <v>202208</v>
      </c>
      <c r="B1642" s="135" t="s">
        <v>277</v>
      </c>
      <c r="C1642" s="105" t="s">
        <v>619</v>
      </c>
      <c r="D1642" s="105" t="s">
        <v>587</v>
      </c>
      <c r="E1642" s="105" t="s">
        <v>702</v>
      </c>
      <c r="F1642" s="105" t="s">
        <v>703</v>
      </c>
      <c r="G1642" s="106" t="s">
        <v>704</v>
      </c>
      <c r="H1642" s="105" t="s">
        <v>623</v>
      </c>
      <c r="I1642" s="105" t="s">
        <v>591</v>
      </c>
      <c r="J1642" s="116">
        <v>1900</v>
      </c>
      <c r="K1642" s="116">
        <v>4505.63</v>
      </c>
      <c r="L1642" s="116">
        <v>316.64</v>
      </c>
      <c r="M1642" s="116">
        <v>84.39</v>
      </c>
      <c r="N1642" s="116">
        <v>3.8</v>
      </c>
      <c r="O1642" s="116">
        <v>0</v>
      </c>
      <c r="P1642" s="117">
        <f t="shared" si="57"/>
        <v>1.9</v>
      </c>
    </row>
    <row r="1643" ht="14.5" spans="1:16">
      <c r="A1643" s="104">
        <v>202208</v>
      </c>
      <c r="B1643" s="135" t="s">
        <v>502</v>
      </c>
      <c r="C1643" s="105" t="s">
        <v>619</v>
      </c>
      <c r="D1643" s="105" t="s">
        <v>576</v>
      </c>
      <c r="E1643" s="105" t="s">
        <v>705</v>
      </c>
      <c r="F1643" s="105" t="s">
        <v>706</v>
      </c>
      <c r="G1643" s="106" t="s">
        <v>707</v>
      </c>
      <c r="H1643" s="105">
        <v>0</v>
      </c>
      <c r="I1643" s="105" t="s">
        <v>591</v>
      </c>
      <c r="J1643" s="116">
        <v>5632</v>
      </c>
      <c r="K1643" s="116">
        <v>12243</v>
      </c>
      <c r="L1643" s="116">
        <v>316.64</v>
      </c>
      <c r="M1643" s="116">
        <v>84.39</v>
      </c>
      <c r="N1643" s="116">
        <v>3.8</v>
      </c>
      <c r="O1643" s="116">
        <v>0</v>
      </c>
      <c r="P1643" s="117">
        <f t="shared" si="57"/>
        <v>1.9</v>
      </c>
    </row>
    <row r="1644" ht="14.5" spans="1:16">
      <c r="A1644" s="104">
        <v>202208</v>
      </c>
      <c r="B1644" s="139" t="s">
        <v>204</v>
      </c>
      <c r="C1644" s="105" t="s">
        <v>625</v>
      </c>
      <c r="D1644" s="105" t="s">
        <v>587</v>
      </c>
      <c r="E1644" s="105" t="s">
        <v>712</v>
      </c>
      <c r="F1644" s="105" t="s">
        <v>713</v>
      </c>
      <c r="G1644" s="106" t="s">
        <v>714</v>
      </c>
      <c r="H1644" s="105">
        <v>0</v>
      </c>
      <c r="I1644" s="105" t="s">
        <v>591</v>
      </c>
      <c r="J1644" s="116">
        <v>1958</v>
      </c>
      <c r="K1644" s="116">
        <v>5091.5</v>
      </c>
      <c r="L1644" s="116">
        <v>316.64</v>
      </c>
      <c r="M1644" s="116">
        <v>84.39</v>
      </c>
      <c r="N1644" s="116">
        <v>3.8</v>
      </c>
      <c r="O1644" s="116">
        <v>0</v>
      </c>
      <c r="P1644" s="117">
        <f t="shared" si="57"/>
        <v>1.9</v>
      </c>
    </row>
    <row r="1645" ht="14.5" spans="1:16">
      <c r="A1645" s="104">
        <v>202208</v>
      </c>
      <c r="B1645" s="139" t="s">
        <v>413</v>
      </c>
      <c r="C1645" s="105" t="s">
        <v>570</v>
      </c>
      <c r="D1645" s="105" t="s">
        <v>587</v>
      </c>
      <c r="E1645" s="105" t="s">
        <v>718</v>
      </c>
      <c r="F1645" s="105" t="s">
        <v>638</v>
      </c>
      <c r="G1645" s="106" t="s">
        <v>719</v>
      </c>
      <c r="H1645" s="105">
        <v>0</v>
      </c>
      <c r="I1645" s="105" t="s">
        <v>591</v>
      </c>
      <c r="J1645" s="116">
        <v>2993</v>
      </c>
      <c r="K1645" s="116">
        <v>8191.25</v>
      </c>
      <c r="L1645" s="116">
        <v>316.64</v>
      </c>
      <c r="M1645" s="116">
        <v>84.39</v>
      </c>
      <c r="N1645" s="116">
        <v>3.8</v>
      </c>
      <c r="O1645" s="116">
        <v>0</v>
      </c>
      <c r="P1645" s="117">
        <f t="shared" si="57"/>
        <v>1.9</v>
      </c>
    </row>
    <row r="1646" ht="14.5" spans="1:16">
      <c r="A1646" s="104">
        <v>202208</v>
      </c>
      <c r="B1646" s="139" t="s">
        <v>393</v>
      </c>
      <c r="C1646" s="105" t="s">
        <v>570</v>
      </c>
      <c r="D1646" s="105" t="s">
        <v>587</v>
      </c>
      <c r="E1646" s="105" t="s">
        <v>720</v>
      </c>
      <c r="F1646" s="105" t="s">
        <v>721</v>
      </c>
      <c r="G1646" s="106" t="s">
        <v>722</v>
      </c>
      <c r="H1646" s="105">
        <v>0</v>
      </c>
      <c r="I1646" s="105" t="s">
        <v>591</v>
      </c>
      <c r="J1646" s="116">
        <v>2475</v>
      </c>
      <c r="K1646" s="116">
        <v>6793.17</v>
      </c>
      <c r="L1646" s="116">
        <v>316.64</v>
      </c>
      <c r="M1646" s="116">
        <v>84.39</v>
      </c>
      <c r="N1646" s="116">
        <v>3.8</v>
      </c>
      <c r="O1646" s="116">
        <v>0</v>
      </c>
      <c r="P1646" s="117">
        <f t="shared" si="57"/>
        <v>1.9</v>
      </c>
    </row>
    <row r="1647" ht="14.5" spans="1:16">
      <c r="A1647" s="104">
        <v>202208</v>
      </c>
      <c r="B1647" s="139" t="s">
        <v>723</v>
      </c>
      <c r="C1647" s="105" t="s">
        <v>570</v>
      </c>
      <c r="D1647" s="105" t="s">
        <v>587</v>
      </c>
      <c r="E1647" s="105" t="s">
        <v>724</v>
      </c>
      <c r="F1647" s="105" t="s">
        <v>725</v>
      </c>
      <c r="G1647" s="106" t="s">
        <v>726</v>
      </c>
      <c r="H1647" s="105">
        <v>0</v>
      </c>
      <c r="I1647" s="105">
        <v>0</v>
      </c>
      <c r="J1647" s="116">
        <v>3600</v>
      </c>
      <c r="K1647" s="116">
        <v>8843.86</v>
      </c>
      <c r="L1647" s="116">
        <v>316.64</v>
      </c>
      <c r="M1647" s="116">
        <v>84.39</v>
      </c>
      <c r="N1647" s="116">
        <v>3.8</v>
      </c>
      <c r="O1647" s="116">
        <v>500</v>
      </c>
      <c r="P1647" s="117">
        <f t="shared" si="57"/>
        <v>1.9</v>
      </c>
    </row>
    <row r="1648" ht="14.5" spans="1:16">
      <c r="A1648" s="104">
        <v>202208</v>
      </c>
      <c r="B1648" s="139" t="s">
        <v>252</v>
      </c>
      <c r="C1648" s="105" t="s">
        <v>570</v>
      </c>
      <c r="D1648" s="105" t="s">
        <v>587</v>
      </c>
      <c r="E1648" s="105" t="s">
        <v>727</v>
      </c>
      <c r="F1648" s="105" t="s">
        <v>638</v>
      </c>
      <c r="G1648" s="106" t="s">
        <v>728</v>
      </c>
      <c r="H1648" s="105">
        <v>0</v>
      </c>
      <c r="I1648" s="105" t="s">
        <v>591</v>
      </c>
      <c r="J1648" s="116">
        <v>3292</v>
      </c>
      <c r="K1648" s="116">
        <v>12575.86</v>
      </c>
      <c r="L1648" s="116">
        <v>316.64</v>
      </c>
      <c r="M1648" s="116">
        <v>84.39</v>
      </c>
      <c r="N1648" s="116">
        <v>3.8</v>
      </c>
      <c r="O1648" s="116">
        <v>350</v>
      </c>
      <c r="P1648" s="117">
        <f t="shared" si="57"/>
        <v>1.9</v>
      </c>
    </row>
    <row r="1649" ht="14.5" spans="1:16">
      <c r="A1649" s="104">
        <v>202208</v>
      </c>
      <c r="B1649" s="139" t="s">
        <v>427</v>
      </c>
      <c r="C1649" s="105" t="s">
        <v>625</v>
      </c>
      <c r="D1649" s="105" t="s">
        <v>671</v>
      </c>
      <c r="E1649" s="105" t="s">
        <v>729</v>
      </c>
      <c r="F1649" s="105" t="s">
        <v>730</v>
      </c>
      <c r="G1649" s="106" t="s">
        <v>731</v>
      </c>
      <c r="H1649" s="105">
        <v>0</v>
      </c>
      <c r="I1649" s="105" t="s">
        <v>591</v>
      </c>
      <c r="J1649" s="116">
        <v>5200</v>
      </c>
      <c r="K1649" s="116">
        <v>10850</v>
      </c>
      <c r="L1649" s="116">
        <v>316.64</v>
      </c>
      <c r="M1649" s="116">
        <v>84.39</v>
      </c>
      <c r="N1649" s="116">
        <v>3.8</v>
      </c>
      <c r="O1649" s="116">
        <v>520</v>
      </c>
      <c r="P1649" s="117">
        <f t="shared" si="57"/>
        <v>1.9</v>
      </c>
    </row>
    <row r="1650" ht="14.5" spans="1:16">
      <c r="A1650" s="104">
        <v>202208</v>
      </c>
      <c r="B1650" s="139" t="s">
        <v>447</v>
      </c>
      <c r="C1650" s="105" t="s">
        <v>575</v>
      </c>
      <c r="D1650" s="105" t="s">
        <v>587</v>
      </c>
      <c r="E1650" s="105" t="s">
        <v>732</v>
      </c>
      <c r="F1650" s="105" t="s">
        <v>710</v>
      </c>
      <c r="G1650" s="106" t="s">
        <v>733</v>
      </c>
      <c r="H1650" s="105">
        <v>0</v>
      </c>
      <c r="I1650" s="105" t="s">
        <v>591</v>
      </c>
      <c r="J1650" s="116">
        <v>3000</v>
      </c>
      <c r="K1650" s="116">
        <v>39523.49</v>
      </c>
      <c r="L1650" s="116">
        <v>316.64</v>
      </c>
      <c r="M1650" s="116">
        <v>84.39</v>
      </c>
      <c r="N1650" s="116">
        <v>3.8</v>
      </c>
      <c r="O1650" s="116">
        <v>0</v>
      </c>
      <c r="P1650" s="117">
        <f t="shared" si="57"/>
        <v>1.9</v>
      </c>
    </row>
    <row r="1651" ht="14.5" spans="1:16">
      <c r="A1651" s="104">
        <v>202208</v>
      </c>
      <c r="B1651" s="139" t="s">
        <v>401</v>
      </c>
      <c r="C1651" s="105" t="s">
        <v>619</v>
      </c>
      <c r="D1651" s="105" t="s">
        <v>587</v>
      </c>
      <c r="E1651" s="105" t="s">
        <v>734</v>
      </c>
      <c r="F1651" s="105" t="s">
        <v>735</v>
      </c>
      <c r="G1651" s="106" t="s">
        <v>736</v>
      </c>
      <c r="H1651" s="105">
        <v>0</v>
      </c>
      <c r="I1651" s="105" t="s">
        <v>591</v>
      </c>
      <c r="J1651" s="116">
        <v>2240</v>
      </c>
      <c r="K1651" s="116">
        <v>6397.2</v>
      </c>
      <c r="L1651" s="116">
        <v>316.64</v>
      </c>
      <c r="M1651" s="116">
        <v>84.39</v>
      </c>
      <c r="N1651" s="116">
        <v>3.8</v>
      </c>
      <c r="O1651" s="116">
        <v>0</v>
      </c>
      <c r="P1651" s="117">
        <f t="shared" si="57"/>
        <v>1.9</v>
      </c>
    </row>
    <row r="1652" ht="14.5" spans="1:16">
      <c r="A1652" s="104">
        <v>202208</v>
      </c>
      <c r="B1652" s="139" t="s">
        <v>321</v>
      </c>
      <c r="C1652" s="105" t="s">
        <v>570</v>
      </c>
      <c r="D1652" s="105" t="s">
        <v>587</v>
      </c>
      <c r="E1652" s="105" t="s">
        <v>737</v>
      </c>
      <c r="F1652" s="105" t="s">
        <v>738</v>
      </c>
      <c r="G1652" s="106" t="s">
        <v>739</v>
      </c>
      <c r="H1652" s="105">
        <v>0</v>
      </c>
      <c r="I1652" s="105" t="s">
        <v>591</v>
      </c>
      <c r="J1652" s="116">
        <v>4700</v>
      </c>
      <c r="K1652" s="116">
        <v>11991</v>
      </c>
      <c r="L1652" s="116">
        <v>316.64</v>
      </c>
      <c r="M1652" s="116">
        <v>84.39</v>
      </c>
      <c r="N1652" s="116">
        <v>3.8</v>
      </c>
      <c r="O1652" s="116">
        <v>475</v>
      </c>
      <c r="P1652" s="117">
        <f t="shared" si="57"/>
        <v>1.9</v>
      </c>
    </row>
    <row r="1653" ht="14.5" spans="1:16">
      <c r="A1653" s="104">
        <v>202208</v>
      </c>
      <c r="B1653" s="139" t="s">
        <v>388</v>
      </c>
      <c r="C1653" s="105" t="s">
        <v>570</v>
      </c>
      <c r="D1653" s="105" t="s">
        <v>671</v>
      </c>
      <c r="E1653" s="105" t="s">
        <v>740</v>
      </c>
      <c r="F1653" s="105" t="s">
        <v>741</v>
      </c>
      <c r="G1653" s="106" t="s">
        <v>742</v>
      </c>
      <c r="H1653" s="105">
        <v>0</v>
      </c>
      <c r="I1653" s="105" t="s">
        <v>591</v>
      </c>
      <c r="J1653" s="116">
        <v>11800</v>
      </c>
      <c r="K1653" s="116">
        <v>28403</v>
      </c>
      <c r="L1653" s="116">
        <v>0</v>
      </c>
      <c r="M1653" s="116">
        <v>0</v>
      </c>
      <c r="N1653" s="116">
        <v>0</v>
      </c>
      <c r="O1653" s="116">
        <v>0</v>
      </c>
      <c r="P1653" s="117">
        <v>0</v>
      </c>
    </row>
    <row r="1654" ht="14.5" spans="1:16">
      <c r="A1654" s="104">
        <v>202208</v>
      </c>
      <c r="B1654" s="139" t="s">
        <v>279</v>
      </c>
      <c r="C1654" s="105" t="s">
        <v>580</v>
      </c>
      <c r="D1654" s="105" t="s">
        <v>587</v>
      </c>
      <c r="E1654" s="105" t="s">
        <v>743</v>
      </c>
      <c r="F1654" s="105" t="s">
        <v>725</v>
      </c>
      <c r="G1654" s="106" t="s">
        <v>744</v>
      </c>
      <c r="H1654" s="105">
        <v>0</v>
      </c>
      <c r="I1654" s="105" t="s">
        <v>591</v>
      </c>
      <c r="J1654" s="116">
        <v>4536</v>
      </c>
      <c r="K1654" s="116">
        <v>11737.72</v>
      </c>
      <c r="L1654" s="116">
        <v>316.64</v>
      </c>
      <c r="M1654" s="116">
        <v>84.39</v>
      </c>
      <c r="N1654" s="116">
        <v>3.8</v>
      </c>
      <c r="O1654" s="116">
        <v>500</v>
      </c>
      <c r="P1654" s="117">
        <f t="shared" ref="P1654:P1675" si="58">1900*0.1%</f>
        <v>1.9</v>
      </c>
    </row>
    <row r="1655" ht="14.5" spans="1:16">
      <c r="A1655" s="104">
        <v>202208</v>
      </c>
      <c r="B1655" s="139" t="s">
        <v>219</v>
      </c>
      <c r="C1655" s="105" t="s">
        <v>570</v>
      </c>
      <c r="D1655" s="105" t="s">
        <v>587</v>
      </c>
      <c r="E1655" s="105" t="s">
        <v>745</v>
      </c>
      <c r="F1655" s="105" t="s">
        <v>652</v>
      </c>
      <c r="G1655" s="106" t="s">
        <v>746</v>
      </c>
      <c r="H1655" s="105">
        <v>0</v>
      </c>
      <c r="I1655" s="105" t="s">
        <v>591</v>
      </c>
      <c r="J1655" s="116">
        <v>3440</v>
      </c>
      <c r="K1655" s="116">
        <v>8461.9</v>
      </c>
      <c r="L1655" s="116">
        <v>316.64</v>
      </c>
      <c r="M1655" s="116">
        <v>84.39</v>
      </c>
      <c r="N1655" s="116">
        <v>3.8</v>
      </c>
      <c r="O1655" s="116">
        <v>500</v>
      </c>
      <c r="P1655" s="117">
        <f t="shared" si="58"/>
        <v>1.9</v>
      </c>
    </row>
    <row r="1656" ht="14.5" spans="1:16">
      <c r="A1656" s="104">
        <v>202208</v>
      </c>
      <c r="B1656" s="139" t="s">
        <v>331</v>
      </c>
      <c r="C1656" s="105" t="s">
        <v>580</v>
      </c>
      <c r="D1656" s="105" t="s">
        <v>587</v>
      </c>
      <c r="E1656" s="105" t="s">
        <v>747</v>
      </c>
      <c r="F1656" s="105" t="s">
        <v>679</v>
      </c>
      <c r="G1656" s="106" t="s">
        <v>748</v>
      </c>
      <c r="H1656" s="105">
        <v>0</v>
      </c>
      <c r="I1656" s="105" t="s">
        <v>591</v>
      </c>
      <c r="J1656" s="116">
        <v>3326</v>
      </c>
      <c r="K1656" s="116">
        <v>7553.3</v>
      </c>
      <c r="L1656" s="116">
        <v>316.64</v>
      </c>
      <c r="M1656" s="116">
        <v>84.39</v>
      </c>
      <c r="N1656" s="116">
        <v>3.8</v>
      </c>
      <c r="O1656" s="116">
        <v>0</v>
      </c>
      <c r="P1656" s="117">
        <f t="shared" si="58"/>
        <v>1.9</v>
      </c>
    </row>
    <row r="1657" ht="14.5" spans="1:16">
      <c r="A1657" s="104">
        <v>202208</v>
      </c>
      <c r="B1657" s="139" t="s">
        <v>435</v>
      </c>
      <c r="C1657" s="105" t="s">
        <v>575</v>
      </c>
      <c r="D1657" s="105" t="s">
        <v>587</v>
      </c>
      <c r="E1657" s="105" t="s">
        <v>749</v>
      </c>
      <c r="F1657" s="105" t="s">
        <v>710</v>
      </c>
      <c r="G1657" s="106" t="s">
        <v>750</v>
      </c>
      <c r="H1657" s="105">
        <v>0</v>
      </c>
      <c r="I1657" s="105" t="s">
        <v>591</v>
      </c>
      <c r="J1657" s="116">
        <v>3500</v>
      </c>
      <c r="K1657" s="116">
        <v>7907.7</v>
      </c>
      <c r="L1657" s="116">
        <v>316.64</v>
      </c>
      <c r="M1657" s="116">
        <v>84.39</v>
      </c>
      <c r="N1657" s="116">
        <v>3.8</v>
      </c>
      <c r="O1657" s="116">
        <v>0</v>
      </c>
      <c r="P1657" s="117">
        <f t="shared" si="58"/>
        <v>1.9</v>
      </c>
    </row>
    <row r="1658" ht="14.5" spans="1:16">
      <c r="A1658" s="104">
        <v>202208</v>
      </c>
      <c r="B1658" s="139" t="s">
        <v>359</v>
      </c>
      <c r="C1658" s="105" t="s">
        <v>570</v>
      </c>
      <c r="D1658" s="105" t="s">
        <v>587</v>
      </c>
      <c r="E1658" s="105" t="s">
        <v>755</v>
      </c>
      <c r="F1658" s="105" t="s">
        <v>753</v>
      </c>
      <c r="G1658" s="106" t="s">
        <v>756</v>
      </c>
      <c r="H1658" s="105">
        <v>0</v>
      </c>
      <c r="I1658" s="105" t="s">
        <v>591</v>
      </c>
      <c r="J1658" s="116">
        <v>2138</v>
      </c>
      <c r="K1658" s="116">
        <v>6100.38</v>
      </c>
      <c r="L1658" s="116">
        <v>316.64</v>
      </c>
      <c r="M1658" s="116">
        <v>84.39</v>
      </c>
      <c r="N1658" s="116">
        <v>3.8</v>
      </c>
      <c r="O1658" s="116">
        <v>0</v>
      </c>
      <c r="P1658" s="117">
        <f t="shared" si="58"/>
        <v>1.9</v>
      </c>
    </row>
    <row r="1659" ht="14.5" spans="1:16">
      <c r="A1659" s="104">
        <v>202208</v>
      </c>
      <c r="B1659" s="140" t="s">
        <v>441</v>
      </c>
      <c r="C1659" s="105" t="s">
        <v>570</v>
      </c>
      <c r="D1659" s="105" t="s">
        <v>587</v>
      </c>
      <c r="E1659" s="105" t="s">
        <v>757</v>
      </c>
      <c r="F1659" s="105" t="s">
        <v>758</v>
      </c>
      <c r="G1659" s="106" t="s">
        <v>759</v>
      </c>
      <c r="H1659" s="105">
        <v>0</v>
      </c>
      <c r="I1659" s="105" t="s">
        <v>591</v>
      </c>
      <c r="J1659" s="116">
        <v>2000</v>
      </c>
      <c r="K1659" s="116">
        <v>5933.07</v>
      </c>
      <c r="L1659" s="116">
        <v>316.64</v>
      </c>
      <c r="M1659" s="116">
        <v>84.39</v>
      </c>
      <c r="N1659" s="116">
        <v>3.8</v>
      </c>
      <c r="O1659" s="116">
        <v>0</v>
      </c>
      <c r="P1659" s="117">
        <f t="shared" si="58"/>
        <v>1.9</v>
      </c>
    </row>
    <row r="1660" ht="14.5" spans="1:16">
      <c r="A1660" s="104">
        <v>202208</v>
      </c>
      <c r="B1660" s="140" t="s">
        <v>256</v>
      </c>
      <c r="C1660" s="105" t="s">
        <v>592</v>
      </c>
      <c r="D1660" s="105" t="s">
        <v>587</v>
      </c>
      <c r="E1660" s="105" t="s">
        <v>760</v>
      </c>
      <c r="F1660" s="105" t="s">
        <v>761</v>
      </c>
      <c r="G1660" s="106" t="s">
        <v>762</v>
      </c>
      <c r="H1660" s="105">
        <v>0</v>
      </c>
      <c r="I1660" s="105" t="s">
        <v>591</v>
      </c>
      <c r="J1660" s="116">
        <v>2400</v>
      </c>
      <c r="K1660" s="116">
        <v>6463.2</v>
      </c>
      <c r="L1660" s="116">
        <v>316.64</v>
      </c>
      <c r="M1660" s="116">
        <v>84.39</v>
      </c>
      <c r="N1660" s="116">
        <v>3.8</v>
      </c>
      <c r="O1660" s="116">
        <v>0</v>
      </c>
      <c r="P1660" s="117">
        <f t="shared" si="58"/>
        <v>1.9</v>
      </c>
    </row>
    <row r="1661" ht="14.5" spans="1:16">
      <c r="A1661" s="104">
        <v>202208</v>
      </c>
      <c r="B1661" s="140" t="s">
        <v>318</v>
      </c>
      <c r="C1661" s="105" t="s">
        <v>570</v>
      </c>
      <c r="D1661" s="105" t="s">
        <v>587</v>
      </c>
      <c r="E1661" s="105" t="s">
        <v>763</v>
      </c>
      <c r="F1661" s="105" t="s">
        <v>725</v>
      </c>
      <c r="G1661" s="106" t="s">
        <v>762</v>
      </c>
      <c r="H1661" s="105">
        <v>0</v>
      </c>
      <c r="I1661" s="105" t="s">
        <v>591</v>
      </c>
      <c r="J1661" s="116">
        <v>3292</v>
      </c>
      <c r="K1661" s="116">
        <v>8409.93</v>
      </c>
      <c r="L1661" s="116">
        <v>316.64</v>
      </c>
      <c r="M1661" s="116">
        <v>84.39</v>
      </c>
      <c r="N1661" s="116">
        <v>3.8</v>
      </c>
      <c r="O1661" s="116">
        <v>0</v>
      </c>
      <c r="P1661" s="117">
        <f t="shared" si="58"/>
        <v>1.9</v>
      </c>
    </row>
    <row r="1662" ht="14.5" spans="1:16">
      <c r="A1662" s="104">
        <v>202208</v>
      </c>
      <c r="B1662" s="140" t="s">
        <v>332</v>
      </c>
      <c r="C1662" s="105" t="s">
        <v>592</v>
      </c>
      <c r="D1662" s="105" t="s">
        <v>764</v>
      </c>
      <c r="E1662" s="105" t="s">
        <v>765</v>
      </c>
      <c r="F1662" s="105" t="s">
        <v>766</v>
      </c>
      <c r="G1662" s="106" t="s">
        <v>767</v>
      </c>
      <c r="H1662" s="105">
        <v>0</v>
      </c>
      <c r="I1662" s="105" t="s">
        <v>591</v>
      </c>
      <c r="J1662" s="116">
        <v>5632</v>
      </c>
      <c r="K1662" s="116">
        <v>12434.3</v>
      </c>
      <c r="L1662" s="116">
        <v>316.64</v>
      </c>
      <c r="M1662" s="116">
        <v>84.39</v>
      </c>
      <c r="N1662" s="116">
        <v>3.8</v>
      </c>
      <c r="O1662" s="116">
        <v>95</v>
      </c>
      <c r="P1662" s="117">
        <f t="shared" si="58"/>
        <v>1.9</v>
      </c>
    </row>
    <row r="1663" ht="14.5" spans="1:16">
      <c r="A1663" s="104">
        <v>202208</v>
      </c>
      <c r="B1663" s="140" t="s">
        <v>452</v>
      </c>
      <c r="C1663" s="105" t="s">
        <v>619</v>
      </c>
      <c r="D1663" s="105" t="s">
        <v>587</v>
      </c>
      <c r="E1663" s="105" t="s">
        <v>768</v>
      </c>
      <c r="F1663" s="105" t="s">
        <v>686</v>
      </c>
      <c r="G1663" s="106" t="s">
        <v>769</v>
      </c>
      <c r="H1663" s="105" t="s">
        <v>623</v>
      </c>
      <c r="I1663" s="105" t="s">
        <v>591</v>
      </c>
      <c r="J1663" s="116">
        <v>2132</v>
      </c>
      <c r="K1663" s="116">
        <v>8193.78</v>
      </c>
      <c r="L1663" s="116">
        <v>316.64</v>
      </c>
      <c r="M1663" s="116">
        <v>84.39</v>
      </c>
      <c r="N1663" s="116">
        <v>3.8</v>
      </c>
      <c r="O1663" s="116">
        <v>0</v>
      </c>
      <c r="P1663" s="117">
        <f t="shared" si="58"/>
        <v>1.9</v>
      </c>
    </row>
    <row r="1664" ht="14.5" spans="1:16">
      <c r="A1664" s="104">
        <v>202208</v>
      </c>
      <c r="B1664" s="140" t="s">
        <v>384</v>
      </c>
      <c r="C1664" s="105" t="s">
        <v>570</v>
      </c>
      <c r="D1664" s="105" t="s">
        <v>587</v>
      </c>
      <c r="E1664" s="105" t="s">
        <v>770</v>
      </c>
      <c r="F1664" s="105" t="s">
        <v>771</v>
      </c>
      <c r="G1664" s="106" t="s">
        <v>772</v>
      </c>
      <c r="H1664" s="105">
        <v>0</v>
      </c>
      <c r="I1664" s="105" t="s">
        <v>591</v>
      </c>
      <c r="J1664" s="116">
        <v>7881</v>
      </c>
      <c r="K1664" s="116">
        <v>20794</v>
      </c>
      <c r="L1664" s="116">
        <v>316.64</v>
      </c>
      <c r="M1664" s="116">
        <v>84.39</v>
      </c>
      <c r="N1664" s="116">
        <v>3.8</v>
      </c>
      <c r="O1664" s="116">
        <v>0</v>
      </c>
      <c r="P1664" s="117">
        <f t="shared" si="58"/>
        <v>1.9</v>
      </c>
    </row>
    <row r="1665" spans="1:16">
      <c r="A1665" s="104">
        <v>202208</v>
      </c>
      <c r="B1665" s="130" t="s">
        <v>200</v>
      </c>
      <c r="C1665" s="105" t="s">
        <v>580</v>
      </c>
      <c r="D1665" s="105" t="s">
        <v>587</v>
      </c>
      <c r="E1665" s="105" t="s">
        <v>773</v>
      </c>
      <c r="F1665" s="105" t="s">
        <v>698</v>
      </c>
      <c r="G1665" s="106" t="s">
        <v>772</v>
      </c>
      <c r="H1665" s="105">
        <v>0</v>
      </c>
      <c r="I1665" s="105" t="s">
        <v>591</v>
      </c>
      <c r="J1665" s="116">
        <v>9208</v>
      </c>
      <c r="K1665" s="116">
        <v>24402</v>
      </c>
      <c r="L1665" s="116">
        <v>316.64</v>
      </c>
      <c r="M1665" s="116">
        <v>84.39</v>
      </c>
      <c r="N1665" s="116">
        <v>3.8</v>
      </c>
      <c r="O1665" s="116">
        <v>0</v>
      </c>
      <c r="P1665" s="117">
        <f t="shared" si="58"/>
        <v>1.9</v>
      </c>
    </row>
    <row r="1666" ht="14.5" spans="1:16">
      <c r="A1666" s="104">
        <v>202208</v>
      </c>
      <c r="B1666" s="140" t="s">
        <v>385</v>
      </c>
      <c r="C1666" s="105" t="s">
        <v>570</v>
      </c>
      <c r="D1666" s="105" t="s">
        <v>587</v>
      </c>
      <c r="E1666" s="105" t="s">
        <v>774</v>
      </c>
      <c r="F1666" s="105" t="s">
        <v>652</v>
      </c>
      <c r="G1666" s="106" t="s">
        <v>775</v>
      </c>
      <c r="H1666" s="105">
        <v>0</v>
      </c>
      <c r="I1666" s="105" t="s">
        <v>591</v>
      </c>
      <c r="J1666" s="116">
        <v>2723</v>
      </c>
      <c r="K1666" s="116">
        <v>7516.43</v>
      </c>
      <c r="L1666" s="116">
        <v>316.64</v>
      </c>
      <c r="M1666" s="116">
        <v>84.39</v>
      </c>
      <c r="N1666" s="116">
        <v>3.8</v>
      </c>
      <c r="O1666" s="116">
        <v>0</v>
      </c>
      <c r="P1666" s="117">
        <f t="shared" si="58"/>
        <v>1.9</v>
      </c>
    </row>
    <row r="1667" ht="14.5" spans="1:16">
      <c r="A1667" s="104">
        <v>202208</v>
      </c>
      <c r="B1667" s="141" t="s">
        <v>776</v>
      </c>
      <c r="C1667" s="105" t="s">
        <v>570</v>
      </c>
      <c r="D1667" s="105" t="s">
        <v>587</v>
      </c>
      <c r="E1667" s="105" t="s">
        <v>777</v>
      </c>
      <c r="F1667" s="105" t="s">
        <v>778</v>
      </c>
      <c r="G1667" s="106" t="s">
        <v>775</v>
      </c>
      <c r="H1667" s="105">
        <v>0</v>
      </c>
      <c r="I1667" s="105">
        <v>0</v>
      </c>
      <c r="J1667" s="116">
        <v>4034</v>
      </c>
      <c r="K1667" s="116">
        <v>13190.52</v>
      </c>
      <c r="L1667" s="116">
        <v>316.64</v>
      </c>
      <c r="M1667" s="116">
        <v>84.39</v>
      </c>
      <c r="N1667" s="116">
        <v>3.8</v>
      </c>
      <c r="O1667" s="116">
        <v>420</v>
      </c>
      <c r="P1667" s="117">
        <f t="shared" si="58"/>
        <v>1.9</v>
      </c>
    </row>
    <row r="1668" ht="14.5" spans="1:16">
      <c r="A1668" s="104">
        <v>202208</v>
      </c>
      <c r="B1668" s="141" t="s">
        <v>285</v>
      </c>
      <c r="C1668" s="105" t="s">
        <v>580</v>
      </c>
      <c r="D1668" s="105" t="s">
        <v>587</v>
      </c>
      <c r="E1668" s="105" t="s">
        <v>779</v>
      </c>
      <c r="F1668" s="105" t="s">
        <v>780</v>
      </c>
      <c r="G1668" s="106" t="s">
        <v>775</v>
      </c>
      <c r="H1668" s="105">
        <v>0</v>
      </c>
      <c r="I1668" s="105" t="s">
        <v>591</v>
      </c>
      <c r="J1668" s="116">
        <v>1900</v>
      </c>
      <c r="K1668" s="116">
        <v>4229.6</v>
      </c>
      <c r="L1668" s="116">
        <v>316.64</v>
      </c>
      <c r="M1668" s="116">
        <v>84.39</v>
      </c>
      <c r="N1668" s="116">
        <v>3.8</v>
      </c>
      <c r="O1668" s="116">
        <v>0</v>
      </c>
      <c r="P1668" s="117">
        <f t="shared" si="58"/>
        <v>1.9</v>
      </c>
    </row>
    <row r="1669" ht="14.5" spans="1:16">
      <c r="A1669" s="104">
        <v>202208</v>
      </c>
      <c r="B1669" s="140" t="s">
        <v>280</v>
      </c>
      <c r="C1669" s="105" t="s">
        <v>575</v>
      </c>
      <c r="D1669" s="105" t="s">
        <v>671</v>
      </c>
      <c r="E1669" s="105" t="s">
        <v>784</v>
      </c>
      <c r="F1669" s="105" t="s">
        <v>785</v>
      </c>
      <c r="G1669" s="106">
        <v>40504</v>
      </c>
      <c r="H1669" s="105">
        <v>0</v>
      </c>
      <c r="I1669" s="105" t="s">
        <v>591</v>
      </c>
      <c r="J1669" s="116">
        <v>4048</v>
      </c>
      <c r="K1669" s="116">
        <v>14667.38</v>
      </c>
      <c r="L1669" s="116">
        <v>316.64</v>
      </c>
      <c r="M1669" s="116">
        <v>84.39</v>
      </c>
      <c r="N1669" s="116">
        <v>3.8</v>
      </c>
      <c r="O1669" s="116">
        <v>1000</v>
      </c>
      <c r="P1669" s="117">
        <f t="shared" si="58"/>
        <v>1.9</v>
      </c>
    </row>
    <row r="1670" ht="14.5" spans="1:16">
      <c r="A1670" s="104">
        <v>202208</v>
      </c>
      <c r="B1670" s="140" t="s">
        <v>428</v>
      </c>
      <c r="C1670" s="105" t="s">
        <v>575</v>
      </c>
      <c r="D1670" s="105" t="s">
        <v>587</v>
      </c>
      <c r="E1670" s="105" t="s">
        <v>786</v>
      </c>
      <c r="F1670" s="105" t="s">
        <v>710</v>
      </c>
      <c r="G1670" s="106" t="s">
        <v>787</v>
      </c>
      <c r="H1670" s="105">
        <v>0</v>
      </c>
      <c r="I1670" s="105" t="s">
        <v>591</v>
      </c>
      <c r="J1670" s="116">
        <v>3500</v>
      </c>
      <c r="K1670" s="116">
        <v>9100</v>
      </c>
      <c r="L1670" s="116">
        <v>329.68</v>
      </c>
      <c r="M1670" s="116">
        <v>82.42</v>
      </c>
      <c r="N1670" s="116">
        <v>12.36</v>
      </c>
      <c r="O1670" s="116">
        <v>500</v>
      </c>
      <c r="P1670" s="117">
        <f t="shared" si="58"/>
        <v>1.9</v>
      </c>
    </row>
    <row r="1671" ht="14.5" spans="1:16">
      <c r="A1671" s="104">
        <v>202208</v>
      </c>
      <c r="B1671" s="140" t="s">
        <v>305</v>
      </c>
      <c r="C1671" s="105" t="s">
        <v>625</v>
      </c>
      <c r="D1671" s="105" t="s">
        <v>587</v>
      </c>
      <c r="E1671" s="105" t="s">
        <v>788</v>
      </c>
      <c r="F1671" s="105" t="s">
        <v>675</v>
      </c>
      <c r="G1671" s="106" t="s">
        <v>789</v>
      </c>
      <c r="H1671" s="105">
        <v>0</v>
      </c>
      <c r="I1671" s="105" t="s">
        <v>591</v>
      </c>
      <c r="J1671" s="116">
        <v>2200</v>
      </c>
      <c r="K1671" s="116">
        <v>6277.69</v>
      </c>
      <c r="L1671" s="116">
        <v>316.64</v>
      </c>
      <c r="M1671" s="116">
        <v>84.39</v>
      </c>
      <c r="N1671" s="116">
        <v>3.8</v>
      </c>
      <c r="O1671" s="116">
        <v>0</v>
      </c>
      <c r="P1671" s="117">
        <f t="shared" si="58"/>
        <v>1.9</v>
      </c>
    </row>
    <row r="1672" ht="14.5" spans="1:16">
      <c r="A1672" s="104">
        <v>202208</v>
      </c>
      <c r="B1672" s="140" t="s">
        <v>445</v>
      </c>
      <c r="C1672" s="105" t="s">
        <v>625</v>
      </c>
      <c r="D1672" s="105" t="s">
        <v>587</v>
      </c>
      <c r="E1672" s="105" t="s">
        <v>793</v>
      </c>
      <c r="F1672" s="105" t="s">
        <v>675</v>
      </c>
      <c r="G1672" s="106" t="s">
        <v>794</v>
      </c>
      <c r="H1672" s="105">
        <v>0</v>
      </c>
      <c r="I1672" s="105" t="s">
        <v>591</v>
      </c>
      <c r="J1672" s="116">
        <v>2200</v>
      </c>
      <c r="K1672" s="116">
        <v>5703.83</v>
      </c>
      <c r="L1672" s="116">
        <v>316.64</v>
      </c>
      <c r="M1672" s="116">
        <v>84.39</v>
      </c>
      <c r="N1672" s="116">
        <v>3.8</v>
      </c>
      <c r="O1672" s="116">
        <v>0</v>
      </c>
      <c r="P1672" s="117">
        <f t="shared" si="58"/>
        <v>1.9</v>
      </c>
    </row>
    <row r="1673" ht="14.5" spans="1:16">
      <c r="A1673" s="104">
        <v>202208</v>
      </c>
      <c r="B1673" s="140" t="s">
        <v>426</v>
      </c>
      <c r="C1673" s="105" t="s">
        <v>570</v>
      </c>
      <c r="D1673" s="105" t="s">
        <v>587</v>
      </c>
      <c r="E1673" s="105" t="s">
        <v>795</v>
      </c>
      <c r="F1673" s="105" t="s">
        <v>778</v>
      </c>
      <c r="G1673" s="106" t="s">
        <v>796</v>
      </c>
      <c r="H1673" s="105">
        <v>0</v>
      </c>
      <c r="I1673" s="105" t="s">
        <v>591</v>
      </c>
      <c r="J1673" s="116">
        <v>4748</v>
      </c>
      <c r="K1673" s="116">
        <v>12134.48</v>
      </c>
      <c r="L1673" s="116">
        <v>316.64</v>
      </c>
      <c r="M1673" s="116">
        <v>84.39</v>
      </c>
      <c r="N1673" s="116">
        <v>3.8</v>
      </c>
      <c r="O1673" s="116">
        <v>1266</v>
      </c>
      <c r="P1673" s="117">
        <f t="shared" si="58"/>
        <v>1.9</v>
      </c>
    </row>
    <row r="1674" ht="14.5" spans="1:16">
      <c r="A1674" s="104">
        <v>202208</v>
      </c>
      <c r="B1674" s="140" t="s">
        <v>250</v>
      </c>
      <c r="C1674" s="105" t="s">
        <v>575</v>
      </c>
      <c r="D1674" s="105" t="s">
        <v>587</v>
      </c>
      <c r="E1674" s="105" t="s">
        <v>797</v>
      </c>
      <c r="F1674" s="105" t="s">
        <v>798</v>
      </c>
      <c r="G1674" s="106" t="s">
        <v>796</v>
      </c>
      <c r="H1674" s="105">
        <v>0</v>
      </c>
      <c r="I1674" s="105" t="s">
        <v>591</v>
      </c>
      <c r="J1674" s="116">
        <v>2760</v>
      </c>
      <c r="K1674" s="116">
        <v>10252.12</v>
      </c>
      <c r="L1674" s="116">
        <v>316.64</v>
      </c>
      <c r="M1674" s="116">
        <v>84.39</v>
      </c>
      <c r="N1674" s="116">
        <v>3.8</v>
      </c>
      <c r="O1674" s="116">
        <v>0</v>
      </c>
      <c r="P1674" s="117">
        <f t="shared" si="58"/>
        <v>1.9</v>
      </c>
    </row>
    <row r="1675" ht="14.5" spans="1:16">
      <c r="A1675" s="104">
        <v>202208</v>
      </c>
      <c r="B1675" s="142" t="s">
        <v>799</v>
      </c>
      <c r="C1675" s="105" t="s">
        <v>570</v>
      </c>
      <c r="D1675" s="105" t="s">
        <v>671</v>
      </c>
      <c r="E1675" s="105" t="s">
        <v>800</v>
      </c>
      <c r="F1675" s="105" t="s">
        <v>792</v>
      </c>
      <c r="G1675" s="106" t="s">
        <v>801</v>
      </c>
      <c r="H1675" s="105">
        <v>0</v>
      </c>
      <c r="I1675" s="105" t="s">
        <v>591</v>
      </c>
      <c r="J1675" s="116">
        <v>8000</v>
      </c>
      <c r="K1675" s="116">
        <v>15017.6</v>
      </c>
      <c r="L1675" s="116">
        <v>316.64</v>
      </c>
      <c r="M1675" s="116">
        <v>84.39</v>
      </c>
      <c r="N1675" s="116">
        <v>3.8</v>
      </c>
      <c r="O1675" s="116">
        <v>2160</v>
      </c>
      <c r="P1675" s="117">
        <f t="shared" si="58"/>
        <v>1.9</v>
      </c>
    </row>
    <row r="1676" ht="14.5" spans="1:16">
      <c r="A1676" s="104">
        <v>202208</v>
      </c>
      <c r="B1676" s="142" t="s">
        <v>346</v>
      </c>
      <c r="C1676" s="105" t="s">
        <v>570</v>
      </c>
      <c r="D1676" s="105" t="s">
        <v>587</v>
      </c>
      <c r="E1676" s="105" t="s">
        <v>803</v>
      </c>
      <c r="F1676" s="105" t="s">
        <v>804</v>
      </c>
      <c r="G1676" s="106" t="s">
        <v>396</v>
      </c>
      <c r="H1676" s="105">
        <v>0</v>
      </c>
      <c r="I1676" s="105" t="s">
        <v>591</v>
      </c>
      <c r="J1676" s="116">
        <v>4208</v>
      </c>
      <c r="K1676" s="116">
        <v>10570.39</v>
      </c>
      <c r="L1676" s="116">
        <v>0</v>
      </c>
      <c r="M1676" s="116">
        <v>0</v>
      </c>
      <c r="N1676" s="116">
        <v>0</v>
      </c>
      <c r="O1676" s="116">
        <v>0</v>
      </c>
      <c r="P1676" s="117">
        <v>0</v>
      </c>
    </row>
    <row r="1677" ht="14.5" spans="1:16">
      <c r="A1677" s="104">
        <v>202208</v>
      </c>
      <c r="B1677" s="142" t="s">
        <v>389</v>
      </c>
      <c r="C1677" s="105" t="s">
        <v>580</v>
      </c>
      <c r="D1677" s="105" t="s">
        <v>587</v>
      </c>
      <c r="E1677" s="105" t="s">
        <v>805</v>
      </c>
      <c r="F1677" s="105" t="s">
        <v>698</v>
      </c>
      <c r="G1677" s="106" t="s">
        <v>396</v>
      </c>
      <c r="H1677" s="105">
        <v>0</v>
      </c>
      <c r="I1677" s="105" t="s">
        <v>591</v>
      </c>
      <c r="J1677" s="116">
        <v>4050</v>
      </c>
      <c r="K1677" s="116">
        <v>9512.41</v>
      </c>
      <c r="L1677" s="116">
        <v>316.64</v>
      </c>
      <c r="M1677" s="116">
        <v>84.39</v>
      </c>
      <c r="N1677" s="116">
        <v>3.8</v>
      </c>
      <c r="O1677" s="116">
        <v>0</v>
      </c>
      <c r="P1677" s="117">
        <f t="shared" ref="P1677:P1684" si="59">1900*0.1%</f>
        <v>1.9</v>
      </c>
    </row>
    <row r="1678" ht="14.5" spans="1:16">
      <c r="A1678" s="104">
        <v>202208</v>
      </c>
      <c r="B1678" s="142" t="s">
        <v>419</v>
      </c>
      <c r="C1678" s="105" t="s">
        <v>625</v>
      </c>
      <c r="D1678" s="105" t="s">
        <v>587</v>
      </c>
      <c r="E1678" s="105" t="s">
        <v>806</v>
      </c>
      <c r="F1678" s="105" t="s">
        <v>675</v>
      </c>
      <c r="G1678" s="106" t="s">
        <v>396</v>
      </c>
      <c r="H1678" s="105">
        <v>0</v>
      </c>
      <c r="I1678" s="105">
        <v>0</v>
      </c>
      <c r="J1678" s="116">
        <v>2640</v>
      </c>
      <c r="K1678" s="116">
        <v>6667.09</v>
      </c>
      <c r="L1678" s="116">
        <v>316.64</v>
      </c>
      <c r="M1678" s="116">
        <v>84.39</v>
      </c>
      <c r="N1678" s="116">
        <v>3.8</v>
      </c>
      <c r="O1678" s="116">
        <v>330</v>
      </c>
      <c r="P1678" s="117">
        <f t="shared" si="59"/>
        <v>1.9</v>
      </c>
    </row>
    <row r="1679" ht="14.5" spans="1:16">
      <c r="A1679" s="104">
        <v>202208</v>
      </c>
      <c r="B1679" s="131" t="s">
        <v>392</v>
      </c>
      <c r="C1679" s="105" t="s">
        <v>619</v>
      </c>
      <c r="D1679" s="105" t="s">
        <v>587</v>
      </c>
      <c r="E1679" s="105" t="s">
        <v>807</v>
      </c>
      <c r="F1679" s="105" t="s">
        <v>808</v>
      </c>
      <c r="G1679" s="106" t="s">
        <v>809</v>
      </c>
      <c r="H1679" s="105" t="s">
        <v>623</v>
      </c>
      <c r="I1679" s="105">
        <v>0</v>
      </c>
      <c r="J1679" s="116">
        <v>2422</v>
      </c>
      <c r="K1679" s="116">
        <v>6496.1</v>
      </c>
      <c r="L1679" s="116">
        <v>316.64</v>
      </c>
      <c r="M1679" s="116">
        <v>84.39</v>
      </c>
      <c r="N1679" s="116">
        <v>3.8</v>
      </c>
      <c r="O1679" s="116">
        <v>0</v>
      </c>
      <c r="P1679" s="117">
        <f t="shared" si="59"/>
        <v>1.9</v>
      </c>
    </row>
    <row r="1680" ht="14.5" spans="1:16">
      <c r="A1680" s="104">
        <v>202208</v>
      </c>
      <c r="B1680" s="142" t="s">
        <v>365</v>
      </c>
      <c r="C1680" s="105" t="s">
        <v>619</v>
      </c>
      <c r="D1680" s="105" t="s">
        <v>587</v>
      </c>
      <c r="E1680" s="105" t="s">
        <v>810</v>
      </c>
      <c r="F1680" s="105" t="s">
        <v>686</v>
      </c>
      <c r="G1680" s="106" t="s">
        <v>811</v>
      </c>
      <c r="H1680" s="105" t="s">
        <v>623</v>
      </c>
      <c r="I1680" s="105" t="s">
        <v>591</v>
      </c>
      <c r="J1680" s="116">
        <v>2320</v>
      </c>
      <c r="K1680" s="116">
        <v>7844.44</v>
      </c>
      <c r="L1680" s="116">
        <v>316.64</v>
      </c>
      <c r="M1680" s="116">
        <v>84.39</v>
      </c>
      <c r="N1680" s="116">
        <v>3.8</v>
      </c>
      <c r="O1680" s="116">
        <v>0</v>
      </c>
      <c r="P1680" s="117">
        <f t="shared" si="59"/>
        <v>1.9</v>
      </c>
    </row>
    <row r="1681" ht="14.5" spans="1:16">
      <c r="A1681" s="104">
        <v>202208</v>
      </c>
      <c r="B1681" s="142" t="s">
        <v>364</v>
      </c>
      <c r="C1681" s="105" t="s">
        <v>570</v>
      </c>
      <c r="D1681" s="105" t="s">
        <v>587</v>
      </c>
      <c r="E1681" s="105" t="s">
        <v>812</v>
      </c>
      <c r="F1681" s="105" t="s">
        <v>758</v>
      </c>
      <c r="G1681" s="106">
        <v>44046</v>
      </c>
      <c r="H1681" s="105">
        <v>0</v>
      </c>
      <c r="I1681" s="105" t="s">
        <v>591</v>
      </c>
      <c r="J1681" s="116">
        <v>2138</v>
      </c>
      <c r="K1681" s="116">
        <v>6126.66</v>
      </c>
      <c r="L1681" s="116">
        <v>316.64</v>
      </c>
      <c r="M1681" s="116">
        <v>84.39</v>
      </c>
      <c r="N1681" s="116">
        <v>3.8</v>
      </c>
      <c r="O1681" s="116">
        <v>0</v>
      </c>
      <c r="P1681" s="117">
        <f t="shared" si="59"/>
        <v>1.9</v>
      </c>
    </row>
    <row r="1682" ht="14.5" spans="1:16">
      <c r="A1682" s="104">
        <v>202208</v>
      </c>
      <c r="B1682" s="142" t="s">
        <v>300</v>
      </c>
      <c r="C1682" s="105" t="s">
        <v>570</v>
      </c>
      <c r="D1682" s="105" t="s">
        <v>587</v>
      </c>
      <c r="E1682" s="105" t="s">
        <v>813</v>
      </c>
      <c r="F1682" s="105" t="s">
        <v>753</v>
      </c>
      <c r="G1682" s="106" t="s">
        <v>814</v>
      </c>
      <c r="H1682" s="105">
        <v>0</v>
      </c>
      <c r="I1682" s="105" t="s">
        <v>591</v>
      </c>
      <c r="J1682" s="116">
        <v>2723</v>
      </c>
      <c r="K1682" s="116">
        <v>6820.1</v>
      </c>
      <c r="L1682" s="116">
        <v>316.64</v>
      </c>
      <c r="M1682" s="116">
        <v>84.39</v>
      </c>
      <c r="N1682" s="116">
        <v>3.8</v>
      </c>
      <c r="O1682" s="116">
        <v>0</v>
      </c>
      <c r="P1682" s="117">
        <f t="shared" si="59"/>
        <v>1.9</v>
      </c>
    </row>
    <row r="1683" ht="14.5" spans="1:16">
      <c r="A1683" s="104">
        <v>202208</v>
      </c>
      <c r="B1683" s="142" t="s">
        <v>371</v>
      </c>
      <c r="C1683" s="105" t="s">
        <v>592</v>
      </c>
      <c r="D1683" s="105" t="s">
        <v>587</v>
      </c>
      <c r="E1683" s="105" t="s">
        <v>815</v>
      </c>
      <c r="F1683" s="105" t="s">
        <v>816</v>
      </c>
      <c r="G1683" s="106" t="s">
        <v>817</v>
      </c>
      <c r="H1683" s="105">
        <v>0</v>
      </c>
      <c r="I1683" s="105">
        <v>0</v>
      </c>
      <c r="J1683" s="116">
        <v>4640</v>
      </c>
      <c r="K1683" s="116">
        <v>10815.13</v>
      </c>
      <c r="L1683" s="116">
        <v>316.64</v>
      </c>
      <c r="M1683" s="116">
        <v>84.39</v>
      </c>
      <c r="N1683" s="116">
        <v>3.8</v>
      </c>
      <c r="O1683" s="116">
        <v>500</v>
      </c>
      <c r="P1683" s="117">
        <f t="shared" si="59"/>
        <v>1.9</v>
      </c>
    </row>
    <row r="1684" ht="14.5" spans="1:16">
      <c r="A1684" s="104">
        <v>202208</v>
      </c>
      <c r="B1684" s="142" t="s">
        <v>241</v>
      </c>
      <c r="C1684" s="105" t="s">
        <v>570</v>
      </c>
      <c r="D1684" s="105" t="s">
        <v>587</v>
      </c>
      <c r="E1684" s="105" t="s">
        <v>818</v>
      </c>
      <c r="F1684" s="105" t="s">
        <v>819</v>
      </c>
      <c r="G1684" s="106" t="s">
        <v>817</v>
      </c>
      <c r="H1684" s="105">
        <v>0</v>
      </c>
      <c r="I1684" s="105" t="s">
        <v>591</v>
      </c>
      <c r="J1684" s="116">
        <v>3668</v>
      </c>
      <c r="K1684" s="116">
        <v>9637.55</v>
      </c>
      <c r="L1684" s="116">
        <v>491.28</v>
      </c>
      <c r="M1684" s="116">
        <v>81.42</v>
      </c>
      <c r="N1684" s="116">
        <v>16.28</v>
      </c>
      <c r="O1684" s="116">
        <v>0</v>
      </c>
      <c r="P1684" s="117">
        <f t="shared" si="59"/>
        <v>1.9</v>
      </c>
    </row>
    <row r="1685" ht="14.5" spans="1:16">
      <c r="A1685" s="104">
        <v>202208</v>
      </c>
      <c r="B1685" s="142" t="s">
        <v>820</v>
      </c>
      <c r="C1685" s="105" t="s">
        <v>570</v>
      </c>
      <c r="D1685" s="105" t="s">
        <v>587</v>
      </c>
      <c r="E1685" s="105" t="s">
        <v>821</v>
      </c>
      <c r="F1685" s="105" t="s">
        <v>758</v>
      </c>
      <c r="G1685" s="106" t="s">
        <v>822</v>
      </c>
      <c r="H1685" s="105">
        <v>0</v>
      </c>
      <c r="I1685" s="105" t="s">
        <v>591</v>
      </c>
      <c r="J1685" s="116">
        <v>2138</v>
      </c>
      <c r="K1685" s="116">
        <v>13745.74</v>
      </c>
      <c r="L1685" s="116">
        <v>0</v>
      </c>
      <c r="M1685" s="116">
        <v>0</v>
      </c>
      <c r="N1685" s="116">
        <v>0</v>
      </c>
      <c r="O1685" s="116">
        <v>0</v>
      </c>
      <c r="P1685" s="117">
        <v>0</v>
      </c>
    </row>
    <row r="1686" ht="14.5" spans="1:16">
      <c r="A1686" s="104">
        <v>202208</v>
      </c>
      <c r="B1686" s="142" t="s">
        <v>229</v>
      </c>
      <c r="C1686" s="105" t="s">
        <v>570</v>
      </c>
      <c r="D1686" s="105" t="s">
        <v>587</v>
      </c>
      <c r="E1686" s="105" t="s">
        <v>823</v>
      </c>
      <c r="F1686" s="105" t="s">
        <v>753</v>
      </c>
      <c r="G1686" s="106" t="s">
        <v>824</v>
      </c>
      <c r="H1686" s="105">
        <v>0</v>
      </c>
      <c r="I1686" s="105" t="s">
        <v>591</v>
      </c>
      <c r="J1686" s="116">
        <v>1913</v>
      </c>
      <c r="K1686" s="116">
        <v>5469.65</v>
      </c>
      <c r="L1686" s="116">
        <v>316.64</v>
      </c>
      <c r="M1686" s="116">
        <v>84.39</v>
      </c>
      <c r="N1686" s="116">
        <v>3.8</v>
      </c>
      <c r="O1686" s="116">
        <v>0</v>
      </c>
      <c r="P1686" s="117">
        <f t="shared" ref="P1686:P1709" si="60">1900*0.1%</f>
        <v>1.9</v>
      </c>
    </row>
    <row r="1687" ht="14.5" spans="1:16">
      <c r="A1687" s="104">
        <v>202208</v>
      </c>
      <c r="B1687" s="142" t="s">
        <v>438</v>
      </c>
      <c r="C1687" s="105" t="s">
        <v>570</v>
      </c>
      <c r="D1687" s="105" t="s">
        <v>587</v>
      </c>
      <c r="E1687" s="105" t="s">
        <v>825</v>
      </c>
      <c r="F1687" s="105" t="s">
        <v>804</v>
      </c>
      <c r="G1687" s="106" t="s">
        <v>824</v>
      </c>
      <c r="H1687" s="105">
        <v>0</v>
      </c>
      <c r="I1687" s="105" t="s">
        <v>591</v>
      </c>
      <c r="J1687" s="116">
        <v>4748</v>
      </c>
      <c r="K1687" s="116">
        <v>12231.96</v>
      </c>
      <c r="L1687" s="116">
        <v>340</v>
      </c>
      <c r="M1687" s="116">
        <v>106.25</v>
      </c>
      <c r="N1687" s="116">
        <v>21.25</v>
      </c>
      <c r="O1687" s="116">
        <v>500</v>
      </c>
      <c r="P1687" s="117">
        <f t="shared" si="60"/>
        <v>1.9</v>
      </c>
    </row>
    <row r="1688" ht="14.5" spans="1:16">
      <c r="A1688" s="104">
        <v>202208</v>
      </c>
      <c r="B1688" s="142" t="s">
        <v>276</v>
      </c>
      <c r="C1688" s="105" t="s">
        <v>625</v>
      </c>
      <c r="D1688" s="105" t="s">
        <v>587</v>
      </c>
      <c r="E1688" s="105" t="s">
        <v>826</v>
      </c>
      <c r="F1688" s="105" t="s">
        <v>827</v>
      </c>
      <c r="G1688" s="106" t="s">
        <v>824</v>
      </c>
      <c r="H1688" s="105">
        <v>0</v>
      </c>
      <c r="I1688" s="105" t="s">
        <v>591</v>
      </c>
      <c r="J1688" s="116">
        <v>3212</v>
      </c>
      <c r="K1688" s="116">
        <v>8082.1</v>
      </c>
      <c r="L1688" s="116">
        <v>316.64</v>
      </c>
      <c r="M1688" s="116">
        <v>84.39</v>
      </c>
      <c r="N1688" s="116">
        <v>3.8</v>
      </c>
      <c r="O1688" s="116">
        <v>0</v>
      </c>
      <c r="P1688" s="117">
        <f t="shared" si="60"/>
        <v>1.9</v>
      </c>
    </row>
    <row r="1689" ht="14.5" spans="1:16">
      <c r="A1689" s="104">
        <v>202208</v>
      </c>
      <c r="B1689" s="142" t="s">
        <v>243</v>
      </c>
      <c r="C1689" s="105" t="s">
        <v>592</v>
      </c>
      <c r="D1689" s="105" t="s">
        <v>587</v>
      </c>
      <c r="E1689" s="105" t="s">
        <v>828</v>
      </c>
      <c r="F1689" s="105" t="s">
        <v>597</v>
      </c>
      <c r="G1689" s="106" t="s">
        <v>829</v>
      </c>
      <c r="H1689" s="105">
        <v>0</v>
      </c>
      <c r="I1689" s="105" t="s">
        <v>591</v>
      </c>
      <c r="J1689" s="116">
        <v>1900</v>
      </c>
      <c r="K1689" s="116">
        <v>4787.4</v>
      </c>
      <c r="L1689" s="116">
        <v>316.64</v>
      </c>
      <c r="M1689" s="116">
        <v>84.39</v>
      </c>
      <c r="N1689" s="116">
        <v>3.8</v>
      </c>
      <c r="O1689" s="116">
        <v>0</v>
      </c>
      <c r="P1689" s="117">
        <f t="shared" si="60"/>
        <v>1.9</v>
      </c>
    </row>
    <row r="1690" ht="14.5" spans="1:16">
      <c r="A1690" s="104">
        <v>202208</v>
      </c>
      <c r="B1690" s="142" t="s">
        <v>268</v>
      </c>
      <c r="C1690" s="105" t="s">
        <v>619</v>
      </c>
      <c r="D1690" s="105" t="s">
        <v>587</v>
      </c>
      <c r="E1690" s="105" t="s">
        <v>830</v>
      </c>
      <c r="F1690" s="105" t="s">
        <v>686</v>
      </c>
      <c r="G1690" s="106" t="s">
        <v>831</v>
      </c>
      <c r="H1690" s="105" t="s">
        <v>623</v>
      </c>
      <c r="I1690" s="105" t="s">
        <v>591</v>
      </c>
      <c r="J1690" s="116">
        <v>2120</v>
      </c>
      <c r="K1690" s="116">
        <v>7513.13</v>
      </c>
      <c r="L1690" s="116">
        <v>316.64</v>
      </c>
      <c r="M1690" s="116">
        <v>84.39</v>
      </c>
      <c r="N1690" s="116">
        <v>3.8</v>
      </c>
      <c r="O1690" s="116">
        <v>0</v>
      </c>
      <c r="P1690" s="117">
        <f t="shared" si="60"/>
        <v>1.9</v>
      </c>
    </row>
    <row r="1691" ht="14.5" spans="1:16">
      <c r="A1691" s="104">
        <v>202208</v>
      </c>
      <c r="B1691" s="142" t="s">
        <v>356</v>
      </c>
      <c r="C1691" s="105" t="s">
        <v>592</v>
      </c>
      <c r="D1691" s="105" t="s">
        <v>587</v>
      </c>
      <c r="E1691" s="105" t="s">
        <v>832</v>
      </c>
      <c r="F1691" s="105" t="s">
        <v>833</v>
      </c>
      <c r="G1691" s="106" t="s">
        <v>834</v>
      </c>
      <c r="H1691" s="105">
        <v>0</v>
      </c>
      <c r="I1691" s="105">
        <v>0</v>
      </c>
      <c r="J1691" s="116">
        <v>1940</v>
      </c>
      <c r="K1691" s="116">
        <v>5101.3</v>
      </c>
      <c r="L1691" s="116">
        <v>316.64</v>
      </c>
      <c r="M1691" s="116">
        <v>84.39</v>
      </c>
      <c r="N1691" s="116">
        <v>3.8</v>
      </c>
      <c r="O1691" s="116">
        <v>250</v>
      </c>
      <c r="P1691" s="117">
        <f t="shared" si="60"/>
        <v>1.9</v>
      </c>
    </row>
    <row r="1692" ht="14.5" spans="1:16">
      <c r="A1692" s="104">
        <v>202208</v>
      </c>
      <c r="B1692" s="142" t="s">
        <v>306</v>
      </c>
      <c r="C1692" s="105" t="s">
        <v>570</v>
      </c>
      <c r="D1692" s="105" t="s">
        <v>576</v>
      </c>
      <c r="E1692" s="105" t="s">
        <v>835</v>
      </c>
      <c r="F1692" s="105" t="s">
        <v>836</v>
      </c>
      <c r="G1692" s="106" t="s">
        <v>834</v>
      </c>
      <c r="H1692" s="105">
        <v>0</v>
      </c>
      <c r="I1692" s="105" t="s">
        <v>591</v>
      </c>
      <c r="J1692" s="116">
        <v>3210</v>
      </c>
      <c r="K1692" s="116">
        <v>8469.6</v>
      </c>
      <c r="L1692" s="116">
        <v>316.64</v>
      </c>
      <c r="M1692" s="116">
        <v>84.39</v>
      </c>
      <c r="N1692" s="116">
        <v>3.8</v>
      </c>
      <c r="O1692" s="116">
        <v>0</v>
      </c>
      <c r="P1692" s="117">
        <f t="shared" si="60"/>
        <v>1.9</v>
      </c>
    </row>
    <row r="1693" ht="14.5" spans="1:16">
      <c r="A1693" s="104">
        <v>202208</v>
      </c>
      <c r="B1693" s="142" t="s">
        <v>206</v>
      </c>
      <c r="C1693" s="105" t="s">
        <v>619</v>
      </c>
      <c r="D1693" s="105" t="s">
        <v>587</v>
      </c>
      <c r="E1693" s="105" t="s">
        <v>837</v>
      </c>
      <c r="F1693" s="105" t="s">
        <v>686</v>
      </c>
      <c r="G1693" s="106" t="s">
        <v>834</v>
      </c>
      <c r="H1693" s="105" t="s">
        <v>623</v>
      </c>
      <c r="I1693" s="105" t="s">
        <v>591</v>
      </c>
      <c r="J1693" s="116">
        <v>2120</v>
      </c>
      <c r="K1693" s="116">
        <v>6779.9</v>
      </c>
      <c r="L1693" s="116">
        <v>316.64</v>
      </c>
      <c r="M1693" s="116">
        <v>84.39</v>
      </c>
      <c r="N1693" s="116">
        <v>3.8</v>
      </c>
      <c r="O1693" s="116">
        <v>0</v>
      </c>
      <c r="P1693" s="117">
        <f t="shared" si="60"/>
        <v>1.9</v>
      </c>
    </row>
    <row r="1694" ht="14.5" spans="1:16">
      <c r="A1694" s="104">
        <v>202208</v>
      </c>
      <c r="B1694" s="142" t="s">
        <v>838</v>
      </c>
      <c r="C1694" s="105" t="s">
        <v>570</v>
      </c>
      <c r="D1694" s="105" t="s">
        <v>764</v>
      </c>
      <c r="E1694" s="105" t="s">
        <v>839</v>
      </c>
      <c r="F1694" s="105" t="s">
        <v>792</v>
      </c>
      <c r="G1694" s="106" t="s">
        <v>840</v>
      </c>
      <c r="H1694" s="105">
        <v>0</v>
      </c>
      <c r="I1694" s="105" t="s">
        <v>591</v>
      </c>
      <c r="J1694" s="116">
        <v>3840</v>
      </c>
      <c r="K1694" s="116">
        <v>9283.5</v>
      </c>
      <c r="L1694" s="116">
        <v>316.64</v>
      </c>
      <c r="M1694" s="116">
        <v>84.39</v>
      </c>
      <c r="N1694" s="116">
        <v>3.8</v>
      </c>
      <c r="O1694" s="116">
        <v>0</v>
      </c>
      <c r="P1694" s="117">
        <f t="shared" si="60"/>
        <v>1.9</v>
      </c>
    </row>
    <row r="1695" ht="14.5" spans="1:16">
      <c r="A1695" s="104">
        <v>202208</v>
      </c>
      <c r="B1695" s="142" t="s">
        <v>218</v>
      </c>
      <c r="C1695" s="105" t="s">
        <v>841</v>
      </c>
      <c r="D1695" s="105" t="s">
        <v>764</v>
      </c>
      <c r="E1695" s="105" t="s">
        <v>842</v>
      </c>
      <c r="F1695" s="105" t="s">
        <v>843</v>
      </c>
      <c r="G1695" s="106" t="s">
        <v>840</v>
      </c>
      <c r="H1695" s="105">
        <v>0</v>
      </c>
      <c r="I1695" s="105" t="s">
        <v>591</v>
      </c>
      <c r="J1695" s="116">
        <v>7600</v>
      </c>
      <c r="K1695" s="116">
        <v>15793.6</v>
      </c>
      <c r="L1695" s="116">
        <v>316.64</v>
      </c>
      <c r="M1695" s="116">
        <v>84.39</v>
      </c>
      <c r="N1695" s="116">
        <v>3.8</v>
      </c>
      <c r="O1695" s="116">
        <v>500</v>
      </c>
      <c r="P1695" s="117">
        <f t="shared" si="60"/>
        <v>1.9</v>
      </c>
    </row>
    <row r="1696" ht="14.5" spans="1:16">
      <c r="A1696" s="104">
        <v>202208</v>
      </c>
      <c r="B1696" s="142" t="s">
        <v>440</v>
      </c>
      <c r="C1696" s="105" t="s">
        <v>570</v>
      </c>
      <c r="D1696" s="105" t="s">
        <v>587</v>
      </c>
      <c r="E1696" s="105" t="s">
        <v>848</v>
      </c>
      <c r="F1696" s="105" t="s">
        <v>694</v>
      </c>
      <c r="G1696" s="106" t="s">
        <v>849</v>
      </c>
      <c r="H1696" s="105">
        <v>0</v>
      </c>
      <c r="I1696" s="105" t="s">
        <v>591</v>
      </c>
      <c r="J1696" s="116">
        <v>2400</v>
      </c>
      <c r="K1696" s="116">
        <v>6650</v>
      </c>
      <c r="L1696" s="116">
        <v>491.28</v>
      </c>
      <c r="M1696" s="116">
        <v>81.42</v>
      </c>
      <c r="N1696" s="116">
        <v>16.28</v>
      </c>
      <c r="O1696" s="116">
        <v>0</v>
      </c>
      <c r="P1696" s="117">
        <f t="shared" si="60"/>
        <v>1.9</v>
      </c>
    </row>
    <row r="1697" ht="14.5" spans="1:16">
      <c r="A1697" s="104">
        <v>202208</v>
      </c>
      <c r="B1697" s="142" t="s">
        <v>394</v>
      </c>
      <c r="C1697" s="105" t="s">
        <v>625</v>
      </c>
      <c r="D1697" s="105" t="s">
        <v>587</v>
      </c>
      <c r="E1697" s="105" t="s">
        <v>850</v>
      </c>
      <c r="F1697" s="105" t="s">
        <v>851</v>
      </c>
      <c r="G1697" s="106" t="s">
        <v>852</v>
      </c>
      <c r="H1697" s="105">
        <v>0</v>
      </c>
      <c r="I1697" s="105" t="s">
        <v>591</v>
      </c>
      <c r="J1697" s="116">
        <v>1980</v>
      </c>
      <c r="K1697" s="116">
        <v>5276.2</v>
      </c>
      <c r="L1697" s="116">
        <v>316.64</v>
      </c>
      <c r="M1697" s="116">
        <v>84.39</v>
      </c>
      <c r="N1697" s="116">
        <v>3.8</v>
      </c>
      <c r="O1697" s="116">
        <v>0</v>
      </c>
      <c r="P1697" s="117">
        <f t="shared" si="60"/>
        <v>1.9</v>
      </c>
    </row>
    <row r="1698" ht="14.5" spans="1:16">
      <c r="A1698" s="104">
        <v>202208</v>
      </c>
      <c r="B1698" s="142" t="s">
        <v>233</v>
      </c>
      <c r="C1698" s="105" t="s">
        <v>625</v>
      </c>
      <c r="D1698" s="105" t="s">
        <v>587</v>
      </c>
      <c r="E1698" s="105" t="s">
        <v>853</v>
      </c>
      <c r="F1698" s="105" t="s">
        <v>827</v>
      </c>
      <c r="G1698" s="106" t="s">
        <v>854</v>
      </c>
      <c r="H1698" s="105">
        <v>0</v>
      </c>
      <c r="I1698" s="105" t="s">
        <v>591</v>
      </c>
      <c r="J1698" s="116">
        <v>3800</v>
      </c>
      <c r="K1698" s="116">
        <v>9950</v>
      </c>
      <c r="L1698" s="116">
        <v>316.64</v>
      </c>
      <c r="M1698" s="116">
        <v>84.39</v>
      </c>
      <c r="N1698" s="116">
        <v>3.8</v>
      </c>
      <c r="O1698" s="116">
        <v>0</v>
      </c>
      <c r="P1698" s="117">
        <f t="shared" si="60"/>
        <v>1.9</v>
      </c>
    </row>
    <row r="1699" ht="14.5" spans="1:16">
      <c r="A1699" s="104">
        <v>202208</v>
      </c>
      <c r="B1699" s="142" t="s">
        <v>439</v>
      </c>
      <c r="C1699" s="105" t="s">
        <v>619</v>
      </c>
      <c r="D1699" s="105" t="s">
        <v>587</v>
      </c>
      <c r="E1699" s="105" t="s">
        <v>855</v>
      </c>
      <c r="F1699" s="105" t="s">
        <v>856</v>
      </c>
      <c r="G1699" s="106" t="s">
        <v>857</v>
      </c>
      <c r="H1699" s="105">
        <v>0</v>
      </c>
      <c r="I1699" s="105" t="s">
        <v>591</v>
      </c>
      <c r="J1699" s="116">
        <v>1900</v>
      </c>
      <c r="K1699" s="116">
        <v>5845.93</v>
      </c>
      <c r="L1699" s="116">
        <v>316.64</v>
      </c>
      <c r="M1699" s="116">
        <v>84.39</v>
      </c>
      <c r="N1699" s="116">
        <v>3.8</v>
      </c>
      <c r="O1699" s="116">
        <v>0</v>
      </c>
      <c r="P1699" s="117">
        <f t="shared" si="60"/>
        <v>1.9</v>
      </c>
    </row>
    <row r="1700" ht="14.5" spans="1:16">
      <c r="A1700" s="104">
        <v>202208</v>
      </c>
      <c r="B1700" s="142" t="s">
        <v>404</v>
      </c>
      <c r="C1700" s="105" t="s">
        <v>570</v>
      </c>
      <c r="D1700" s="105" t="s">
        <v>587</v>
      </c>
      <c r="E1700" s="105" t="s">
        <v>858</v>
      </c>
      <c r="F1700" s="105" t="s">
        <v>859</v>
      </c>
      <c r="G1700" s="106" t="s">
        <v>860</v>
      </c>
      <c r="H1700" s="105">
        <v>0</v>
      </c>
      <c r="I1700" s="105" t="s">
        <v>591</v>
      </c>
      <c r="J1700" s="116">
        <v>3128</v>
      </c>
      <c r="K1700" s="116">
        <v>8601.1</v>
      </c>
      <c r="L1700" s="116">
        <v>491.28</v>
      </c>
      <c r="M1700" s="116">
        <v>81.42</v>
      </c>
      <c r="N1700" s="116">
        <v>16.28</v>
      </c>
      <c r="O1700" s="116">
        <v>0</v>
      </c>
      <c r="P1700" s="117">
        <f t="shared" si="60"/>
        <v>1.9</v>
      </c>
    </row>
    <row r="1701" ht="14.5" spans="1:16">
      <c r="A1701" s="104">
        <v>202208</v>
      </c>
      <c r="B1701" s="142" t="s">
        <v>446</v>
      </c>
      <c r="C1701" s="105" t="s">
        <v>575</v>
      </c>
      <c r="D1701" s="105" t="s">
        <v>587</v>
      </c>
      <c r="E1701" s="105" t="s">
        <v>861</v>
      </c>
      <c r="F1701" s="105" t="s">
        <v>862</v>
      </c>
      <c r="G1701" s="106" t="s">
        <v>860</v>
      </c>
      <c r="H1701" s="105">
        <v>0</v>
      </c>
      <c r="I1701" s="105" t="s">
        <v>591</v>
      </c>
      <c r="J1701" s="116">
        <v>2760</v>
      </c>
      <c r="K1701" s="116">
        <v>8447</v>
      </c>
      <c r="L1701" s="116">
        <v>316.64</v>
      </c>
      <c r="M1701" s="116">
        <v>84.39</v>
      </c>
      <c r="N1701" s="116">
        <v>3.8</v>
      </c>
      <c r="O1701" s="116">
        <v>0</v>
      </c>
      <c r="P1701" s="117">
        <f t="shared" si="60"/>
        <v>1.9</v>
      </c>
    </row>
    <row r="1702" ht="14.5" spans="1:16">
      <c r="A1702" s="104">
        <v>202208</v>
      </c>
      <c r="B1702" s="142" t="s">
        <v>406</v>
      </c>
      <c r="C1702" s="105" t="s">
        <v>619</v>
      </c>
      <c r="D1702" s="105" t="s">
        <v>587</v>
      </c>
      <c r="E1702" s="105" t="s">
        <v>863</v>
      </c>
      <c r="F1702" s="105" t="s">
        <v>864</v>
      </c>
      <c r="G1702" s="106" t="s">
        <v>865</v>
      </c>
      <c r="H1702" s="105">
        <v>0</v>
      </c>
      <c r="I1702" s="105" t="s">
        <v>591</v>
      </c>
      <c r="J1702" s="116">
        <v>1900</v>
      </c>
      <c r="K1702" s="116">
        <v>3934.9</v>
      </c>
      <c r="L1702" s="116">
        <v>316.64</v>
      </c>
      <c r="M1702" s="116">
        <v>84.39</v>
      </c>
      <c r="N1702" s="116">
        <v>3.8</v>
      </c>
      <c r="O1702" s="116">
        <v>0</v>
      </c>
      <c r="P1702" s="117">
        <f t="shared" si="60"/>
        <v>1.9</v>
      </c>
    </row>
    <row r="1703" ht="14.5" spans="1:16">
      <c r="A1703" s="104">
        <v>202208</v>
      </c>
      <c r="B1703" s="142" t="s">
        <v>368</v>
      </c>
      <c r="C1703" s="105" t="s">
        <v>866</v>
      </c>
      <c r="D1703" s="105" t="s">
        <v>576</v>
      </c>
      <c r="E1703" s="105" t="s">
        <v>867</v>
      </c>
      <c r="F1703" s="105" t="s">
        <v>868</v>
      </c>
      <c r="G1703" s="106" t="s">
        <v>869</v>
      </c>
      <c r="H1703" s="105">
        <v>0</v>
      </c>
      <c r="I1703" s="105" t="s">
        <v>591</v>
      </c>
      <c r="J1703" s="116">
        <v>3850</v>
      </c>
      <c r="K1703" s="116">
        <v>8910.5</v>
      </c>
      <c r="L1703" s="116">
        <v>316.64</v>
      </c>
      <c r="M1703" s="116">
        <v>84.39</v>
      </c>
      <c r="N1703" s="116">
        <v>3.8</v>
      </c>
      <c r="O1703" s="116">
        <v>95</v>
      </c>
      <c r="P1703" s="117">
        <f t="shared" si="60"/>
        <v>1.9</v>
      </c>
    </row>
    <row r="1704" ht="14.5" spans="1:16">
      <c r="A1704" s="104">
        <v>202208</v>
      </c>
      <c r="B1704" s="142" t="s">
        <v>287</v>
      </c>
      <c r="C1704" s="105" t="s">
        <v>592</v>
      </c>
      <c r="D1704" s="105" t="s">
        <v>587</v>
      </c>
      <c r="E1704" s="105" t="s">
        <v>870</v>
      </c>
      <c r="F1704" s="105" t="s">
        <v>761</v>
      </c>
      <c r="G1704" s="106" t="s">
        <v>871</v>
      </c>
      <c r="H1704" s="105">
        <v>0</v>
      </c>
      <c r="I1704" s="105" t="s">
        <v>591</v>
      </c>
      <c r="J1704" s="116">
        <v>2090</v>
      </c>
      <c r="K1704" s="116">
        <v>5730.2</v>
      </c>
      <c r="L1704" s="116">
        <v>316.64</v>
      </c>
      <c r="M1704" s="116">
        <v>84.39</v>
      </c>
      <c r="N1704" s="116">
        <v>3.8</v>
      </c>
      <c r="O1704" s="116">
        <v>0</v>
      </c>
      <c r="P1704" s="117">
        <f t="shared" si="60"/>
        <v>1.9</v>
      </c>
    </row>
    <row r="1705" ht="14.5" spans="1:16">
      <c r="A1705" s="104">
        <v>202208</v>
      </c>
      <c r="B1705" s="142" t="s">
        <v>328</v>
      </c>
      <c r="C1705" s="105" t="s">
        <v>570</v>
      </c>
      <c r="D1705" s="105" t="s">
        <v>587</v>
      </c>
      <c r="E1705" s="105" t="s">
        <v>872</v>
      </c>
      <c r="F1705" s="105" t="s">
        <v>652</v>
      </c>
      <c r="G1705" s="106" t="s">
        <v>873</v>
      </c>
      <c r="H1705" s="105">
        <v>0</v>
      </c>
      <c r="I1705" s="105" t="s">
        <v>591</v>
      </c>
      <c r="J1705" s="116">
        <v>3128</v>
      </c>
      <c r="K1705" s="116">
        <v>8747.72</v>
      </c>
      <c r="L1705" s="116">
        <v>491.28</v>
      </c>
      <c r="M1705" s="116">
        <v>81.42</v>
      </c>
      <c r="N1705" s="116">
        <v>16.28</v>
      </c>
      <c r="O1705" s="116">
        <v>0</v>
      </c>
      <c r="P1705" s="117">
        <f t="shared" si="60"/>
        <v>1.9</v>
      </c>
    </row>
    <row r="1706" ht="14.5" spans="1:16">
      <c r="A1706" s="104">
        <v>202208</v>
      </c>
      <c r="B1706" s="142" t="s">
        <v>374</v>
      </c>
      <c r="C1706" s="105" t="s">
        <v>570</v>
      </c>
      <c r="D1706" s="105" t="s">
        <v>587</v>
      </c>
      <c r="E1706" s="105" t="s">
        <v>874</v>
      </c>
      <c r="F1706" s="105" t="s">
        <v>875</v>
      </c>
      <c r="G1706" s="106" t="s">
        <v>871</v>
      </c>
      <c r="H1706" s="105">
        <v>0</v>
      </c>
      <c r="I1706" s="105" t="s">
        <v>591</v>
      </c>
      <c r="J1706" s="116">
        <v>2332</v>
      </c>
      <c r="K1706" s="116">
        <v>7052.17</v>
      </c>
      <c r="L1706" s="116">
        <v>316.64</v>
      </c>
      <c r="M1706" s="116">
        <v>84.39</v>
      </c>
      <c r="N1706" s="116">
        <v>3.8</v>
      </c>
      <c r="O1706" s="116">
        <v>0</v>
      </c>
      <c r="P1706" s="117">
        <f t="shared" si="60"/>
        <v>1.9</v>
      </c>
    </row>
    <row r="1707" ht="14.5" spans="1:16">
      <c r="A1707" s="104">
        <v>202208</v>
      </c>
      <c r="B1707" s="142" t="s">
        <v>417</v>
      </c>
      <c r="C1707" s="105" t="s">
        <v>625</v>
      </c>
      <c r="D1707" s="105" t="s">
        <v>587</v>
      </c>
      <c r="E1707" s="105" t="s">
        <v>876</v>
      </c>
      <c r="F1707" s="105" t="s">
        <v>675</v>
      </c>
      <c r="G1707" s="106" t="s">
        <v>877</v>
      </c>
      <c r="H1707" s="105">
        <v>0</v>
      </c>
      <c r="I1707" s="105" t="s">
        <v>591</v>
      </c>
      <c r="J1707" s="116">
        <v>2312</v>
      </c>
      <c r="K1707" s="116">
        <v>6451.41</v>
      </c>
      <c r="L1707" s="116">
        <v>316.64</v>
      </c>
      <c r="M1707" s="116">
        <v>84.39</v>
      </c>
      <c r="N1707" s="116">
        <v>3.8</v>
      </c>
      <c r="O1707" s="116">
        <v>0</v>
      </c>
      <c r="P1707" s="117">
        <f t="shared" si="60"/>
        <v>1.9</v>
      </c>
    </row>
    <row r="1708" ht="14.5" spans="1:16">
      <c r="A1708" s="104">
        <v>202208</v>
      </c>
      <c r="B1708" s="142" t="s">
        <v>878</v>
      </c>
      <c r="C1708" s="105" t="s">
        <v>625</v>
      </c>
      <c r="D1708" s="105" t="s">
        <v>587</v>
      </c>
      <c r="E1708" s="105" t="s">
        <v>879</v>
      </c>
      <c r="F1708" s="105" t="s">
        <v>880</v>
      </c>
      <c r="G1708" s="106" t="s">
        <v>881</v>
      </c>
      <c r="H1708" s="105">
        <v>0</v>
      </c>
      <c r="I1708" s="105" t="s">
        <v>591</v>
      </c>
      <c r="J1708" s="116">
        <v>1958</v>
      </c>
      <c r="K1708" s="116">
        <v>5248.68</v>
      </c>
      <c r="L1708" s="116">
        <v>316.64</v>
      </c>
      <c r="M1708" s="116">
        <v>84.39</v>
      </c>
      <c r="N1708" s="116">
        <v>3.8</v>
      </c>
      <c r="O1708" s="116">
        <v>0</v>
      </c>
      <c r="P1708" s="117">
        <f t="shared" si="60"/>
        <v>1.9</v>
      </c>
    </row>
    <row r="1709" ht="14.5" spans="1:16">
      <c r="A1709" s="104">
        <v>202208</v>
      </c>
      <c r="B1709" s="142" t="s">
        <v>278</v>
      </c>
      <c r="C1709" s="105" t="s">
        <v>580</v>
      </c>
      <c r="D1709" s="105" t="s">
        <v>587</v>
      </c>
      <c r="E1709" s="105" t="s">
        <v>882</v>
      </c>
      <c r="F1709" s="105" t="s">
        <v>698</v>
      </c>
      <c r="G1709" s="106" t="s">
        <v>881</v>
      </c>
      <c r="H1709" s="105">
        <v>0</v>
      </c>
      <c r="I1709" s="105" t="s">
        <v>591</v>
      </c>
      <c r="J1709" s="116">
        <v>3471</v>
      </c>
      <c r="K1709" s="116">
        <v>8208.2</v>
      </c>
      <c r="L1709" s="116">
        <v>316.64</v>
      </c>
      <c r="M1709" s="116">
        <v>84.39</v>
      </c>
      <c r="N1709" s="116">
        <v>3.8</v>
      </c>
      <c r="O1709" s="116">
        <v>0</v>
      </c>
      <c r="P1709" s="117">
        <f t="shared" si="60"/>
        <v>1.9</v>
      </c>
    </row>
    <row r="1710" ht="14.5" spans="1:16">
      <c r="A1710" s="104">
        <v>202208</v>
      </c>
      <c r="B1710" s="139" t="s">
        <v>201</v>
      </c>
      <c r="C1710" s="105" t="s">
        <v>575</v>
      </c>
      <c r="D1710" s="105" t="s">
        <v>764</v>
      </c>
      <c r="E1710" s="105" t="s">
        <v>883</v>
      </c>
      <c r="F1710" s="105" t="s">
        <v>884</v>
      </c>
      <c r="G1710" s="106">
        <v>44375</v>
      </c>
      <c r="H1710" s="105">
        <v>0</v>
      </c>
      <c r="I1710" s="105" t="s">
        <v>591</v>
      </c>
      <c r="J1710" s="116">
        <v>6250</v>
      </c>
      <c r="K1710" s="116">
        <v>26145</v>
      </c>
      <c r="L1710" s="116">
        <v>0</v>
      </c>
      <c r="M1710" s="116">
        <v>0</v>
      </c>
      <c r="N1710" s="116">
        <v>0</v>
      </c>
      <c r="O1710" s="116">
        <v>0</v>
      </c>
      <c r="P1710" s="117">
        <v>0</v>
      </c>
    </row>
    <row r="1711" ht="14.5" spans="1:16">
      <c r="A1711" s="104">
        <v>202208</v>
      </c>
      <c r="B1711" s="139" t="s">
        <v>311</v>
      </c>
      <c r="C1711" s="105" t="s">
        <v>866</v>
      </c>
      <c r="D1711" s="105" t="s">
        <v>587</v>
      </c>
      <c r="E1711" s="105" t="s">
        <v>930</v>
      </c>
      <c r="F1711" s="105" t="s">
        <v>931</v>
      </c>
      <c r="G1711" s="106" t="s">
        <v>932</v>
      </c>
      <c r="H1711" s="105">
        <v>0</v>
      </c>
      <c r="I1711" s="105" t="s">
        <v>591</v>
      </c>
      <c r="J1711" s="116">
        <v>2642</v>
      </c>
      <c r="K1711" s="116">
        <v>6922</v>
      </c>
      <c r="L1711" s="116">
        <v>316.64</v>
      </c>
      <c r="M1711" s="116">
        <v>84.39</v>
      </c>
      <c r="N1711" s="116">
        <v>3.8</v>
      </c>
      <c r="O1711" s="116">
        <v>0</v>
      </c>
      <c r="P1711" s="117">
        <f t="shared" ref="P1711:P1718" si="61">1900*0.1%</f>
        <v>1.9</v>
      </c>
    </row>
    <row r="1712" ht="14.5" spans="1:16">
      <c r="A1712" s="104">
        <v>202208</v>
      </c>
      <c r="B1712" s="139" t="s">
        <v>327</v>
      </c>
      <c r="C1712" s="105" t="s">
        <v>619</v>
      </c>
      <c r="D1712" s="105" t="s">
        <v>587</v>
      </c>
      <c r="E1712" s="105" t="s">
        <v>933</v>
      </c>
      <c r="F1712" s="105" t="s">
        <v>686</v>
      </c>
      <c r="G1712" s="106" t="s">
        <v>934</v>
      </c>
      <c r="H1712" s="105" t="s">
        <v>623</v>
      </c>
      <c r="I1712" s="105" t="s">
        <v>591</v>
      </c>
      <c r="J1712" s="116">
        <v>2120</v>
      </c>
      <c r="K1712" s="116">
        <v>7382.76</v>
      </c>
      <c r="L1712" s="116">
        <v>316.64</v>
      </c>
      <c r="M1712" s="116">
        <v>84.39</v>
      </c>
      <c r="N1712" s="116">
        <v>3.8</v>
      </c>
      <c r="O1712" s="116">
        <v>0</v>
      </c>
      <c r="P1712" s="117">
        <f t="shared" si="61"/>
        <v>1.9</v>
      </c>
    </row>
    <row r="1713" ht="14.5" spans="1:16">
      <c r="A1713" s="104">
        <v>202208</v>
      </c>
      <c r="B1713" s="139" t="s">
        <v>291</v>
      </c>
      <c r="C1713" s="105" t="s">
        <v>866</v>
      </c>
      <c r="D1713" s="105" t="s">
        <v>587</v>
      </c>
      <c r="E1713" s="105" t="s">
        <v>935</v>
      </c>
      <c r="F1713" s="105" t="s">
        <v>936</v>
      </c>
      <c r="G1713" s="106" t="s">
        <v>937</v>
      </c>
      <c r="H1713" s="105">
        <v>0</v>
      </c>
      <c r="I1713" s="105" t="s">
        <v>591</v>
      </c>
      <c r="J1713" s="116">
        <v>4800</v>
      </c>
      <c r="K1713" s="116">
        <v>12294.63</v>
      </c>
      <c r="L1713" s="116">
        <v>316.64</v>
      </c>
      <c r="M1713" s="116">
        <v>84.39</v>
      </c>
      <c r="N1713" s="116">
        <v>3.8</v>
      </c>
      <c r="O1713" s="116">
        <v>0</v>
      </c>
      <c r="P1713" s="117">
        <f t="shared" si="61"/>
        <v>1.9</v>
      </c>
    </row>
    <row r="1714" ht="14.5" spans="1:16">
      <c r="A1714" s="104">
        <v>202208</v>
      </c>
      <c r="B1714" s="139" t="s">
        <v>429</v>
      </c>
      <c r="C1714" s="105" t="s">
        <v>570</v>
      </c>
      <c r="D1714" s="105" t="s">
        <v>587</v>
      </c>
      <c r="E1714" s="105" t="s">
        <v>938</v>
      </c>
      <c r="F1714" s="105" t="s">
        <v>939</v>
      </c>
      <c r="G1714" s="106" t="s">
        <v>937</v>
      </c>
      <c r="H1714" s="105">
        <v>0</v>
      </c>
      <c r="I1714" s="105" t="s">
        <v>591</v>
      </c>
      <c r="J1714" s="116">
        <v>1900</v>
      </c>
      <c r="K1714" s="116">
        <v>4879.35</v>
      </c>
      <c r="L1714" s="116">
        <v>316.64</v>
      </c>
      <c r="M1714" s="116">
        <v>84.39</v>
      </c>
      <c r="N1714" s="116">
        <v>3.8</v>
      </c>
      <c r="O1714" s="116">
        <v>0</v>
      </c>
      <c r="P1714" s="117">
        <f t="shared" si="61"/>
        <v>1.9</v>
      </c>
    </row>
    <row r="1715" ht="14.5" spans="1:16">
      <c r="A1715" s="104">
        <v>202208</v>
      </c>
      <c r="B1715" s="139" t="s">
        <v>391</v>
      </c>
      <c r="C1715" s="105" t="s">
        <v>580</v>
      </c>
      <c r="D1715" s="105" t="s">
        <v>587</v>
      </c>
      <c r="E1715" s="105" t="s">
        <v>940</v>
      </c>
      <c r="F1715" s="105" t="s">
        <v>941</v>
      </c>
      <c r="G1715" s="106" t="s">
        <v>942</v>
      </c>
      <c r="H1715" s="105">
        <v>0</v>
      </c>
      <c r="I1715" s="105" t="s">
        <v>591</v>
      </c>
      <c r="J1715" s="116">
        <v>4738</v>
      </c>
      <c r="K1715" s="116">
        <v>10573.6</v>
      </c>
      <c r="L1715" s="116">
        <v>316.64</v>
      </c>
      <c r="M1715" s="116">
        <v>84.39</v>
      </c>
      <c r="N1715" s="116">
        <v>3.8</v>
      </c>
      <c r="O1715" s="116">
        <v>0</v>
      </c>
      <c r="P1715" s="117">
        <f t="shared" si="61"/>
        <v>1.9</v>
      </c>
    </row>
    <row r="1716" ht="14.5" spans="1:16">
      <c r="A1716" s="104">
        <v>202208</v>
      </c>
      <c r="B1716" s="139" t="s">
        <v>333</v>
      </c>
      <c r="C1716" s="105" t="s">
        <v>575</v>
      </c>
      <c r="D1716" s="105" t="s">
        <v>587</v>
      </c>
      <c r="E1716" s="105" t="s">
        <v>943</v>
      </c>
      <c r="F1716" s="105" t="s">
        <v>944</v>
      </c>
      <c r="G1716" s="106" t="s">
        <v>945</v>
      </c>
      <c r="H1716" s="105">
        <v>0</v>
      </c>
      <c r="I1716" s="105" t="s">
        <v>591</v>
      </c>
      <c r="J1716" s="116">
        <v>2532</v>
      </c>
      <c r="K1716" s="116">
        <v>8070.41</v>
      </c>
      <c r="L1716" s="116">
        <v>316.64</v>
      </c>
      <c r="M1716" s="116">
        <v>84.39</v>
      </c>
      <c r="N1716" s="116">
        <v>3.8</v>
      </c>
      <c r="O1716" s="116">
        <v>0</v>
      </c>
      <c r="P1716" s="117">
        <f t="shared" si="61"/>
        <v>1.9</v>
      </c>
    </row>
    <row r="1717" ht="14.5" spans="1:16">
      <c r="A1717" s="104">
        <v>202208</v>
      </c>
      <c r="B1717" s="139" t="s">
        <v>381</v>
      </c>
      <c r="C1717" s="105" t="s">
        <v>619</v>
      </c>
      <c r="D1717" s="105" t="s">
        <v>587</v>
      </c>
      <c r="E1717" s="105" t="s">
        <v>946</v>
      </c>
      <c r="F1717" s="105" t="s">
        <v>686</v>
      </c>
      <c r="G1717" s="106" t="s">
        <v>947</v>
      </c>
      <c r="H1717" s="105" t="s">
        <v>623</v>
      </c>
      <c r="I1717" s="105" t="s">
        <v>591</v>
      </c>
      <c r="J1717" s="116">
        <v>2120</v>
      </c>
      <c r="K1717" s="116">
        <v>7117.93</v>
      </c>
      <c r="L1717" s="116">
        <v>316.64</v>
      </c>
      <c r="M1717" s="116">
        <v>84.39</v>
      </c>
      <c r="N1717" s="116">
        <v>3.8</v>
      </c>
      <c r="O1717" s="116">
        <v>0</v>
      </c>
      <c r="P1717" s="117">
        <f t="shared" si="61"/>
        <v>1.9</v>
      </c>
    </row>
    <row r="1718" ht="14.5" spans="1:16">
      <c r="A1718" s="104">
        <v>202208</v>
      </c>
      <c r="B1718" s="139" t="s">
        <v>317</v>
      </c>
      <c r="C1718" s="105" t="s">
        <v>619</v>
      </c>
      <c r="D1718" s="105" t="s">
        <v>587</v>
      </c>
      <c r="E1718" s="105" t="s">
        <v>948</v>
      </c>
      <c r="F1718" s="105" t="s">
        <v>686</v>
      </c>
      <c r="G1718" s="106" t="s">
        <v>949</v>
      </c>
      <c r="H1718" s="105" t="s">
        <v>623</v>
      </c>
      <c r="I1718" s="105" t="s">
        <v>591</v>
      </c>
      <c r="J1718" s="116">
        <v>2120</v>
      </c>
      <c r="K1718" s="116">
        <v>6504.71</v>
      </c>
      <c r="L1718" s="116">
        <v>316.64</v>
      </c>
      <c r="M1718" s="116">
        <v>84.39</v>
      </c>
      <c r="N1718" s="116">
        <v>3.8</v>
      </c>
      <c r="O1718" s="116">
        <v>0</v>
      </c>
      <c r="P1718" s="117">
        <f t="shared" si="61"/>
        <v>1.9</v>
      </c>
    </row>
    <row r="1719" ht="14.5" spans="1:16">
      <c r="A1719" s="104">
        <v>202208</v>
      </c>
      <c r="B1719" s="139" t="s">
        <v>382</v>
      </c>
      <c r="C1719" s="105" t="s">
        <v>619</v>
      </c>
      <c r="D1719" s="105" t="s">
        <v>587</v>
      </c>
      <c r="E1719" s="105" t="s">
        <v>950</v>
      </c>
      <c r="F1719" s="105" t="s">
        <v>908</v>
      </c>
      <c r="G1719" s="106" t="s">
        <v>951</v>
      </c>
      <c r="H1719" s="105" t="s">
        <v>623</v>
      </c>
      <c r="I1719" s="105">
        <v>0</v>
      </c>
      <c r="J1719" s="116">
        <v>1900</v>
      </c>
      <c r="K1719" s="116">
        <v>4622.81</v>
      </c>
      <c r="L1719" s="116">
        <v>0</v>
      </c>
      <c r="M1719" s="116">
        <v>0</v>
      </c>
      <c r="N1719" s="116">
        <v>0</v>
      </c>
      <c r="O1719" s="116">
        <v>0</v>
      </c>
      <c r="P1719" s="117">
        <v>0</v>
      </c>
    </row>
    <row r="1720" ht="14.5" spans="1:16">
      <c r="A1720" s="104">
        <v>202208</v>
      </c>
      <c r="B1720" s="139" t="s">
        <v>257</v>
      </c>
      <c r="C1720" s="105" t="s">
        <v>580</v>
      </c>
      <c r="D1720" s="105" t="s">
        <v>587</v>
      </c>
      <c r="E1720" s="105" t="s">
        <v>972</v>
      </c>
      <c r="F1720" s="105" t="s">
        <v>941</v>
      </c>
      <c r="G1720" s="106" t="s">
        <v>971</v>
      </c>
      <c r="H1720" s="105">
        <v>0</v>
      </c>
      <c r="I1720" s="105" t="s">
        <v>591</v>
      </c>
      <c r="J1720" s="116">
        <v>3730</v>
      </c>
      <c r="K1720" s="116">
        <v>8383.4</v>
      </c>
      <c r="L1720" s="116">
        <v>316.64</v>
      </c>
      <c r="M1720" s="116">
        <v>84.39</v>
      </c>
      <c r="N1720" s="116">
        <v>3.8</v>
      </c>
      <c r="O1720" s="116">
        <v>95</v>
      </c>
      <c r="P1720" s="117">
        <f t="shared" ref="P1720:P1730" si="62">1900*0.1%</f>
        <v>1.9</v>
      </c>
    </row>
    <row r="1721" ht="14.5" spans="1:16">
      <c r="A1721" s="104">
        <v>202208</v>
      </c>
      <c r="B1721" s="139" t="s">
        <v>383</v>
      </c>
      <c r="C1721" s="105" t="s">
        <v>580</v>
      </c>
      <c r="D1721" s="105" t="s">
        <v>587</v>
      </c>
      <c r="E1721" s="105" t="s">
        <v>973</v>
      </c>
      <c r="F1721" s="105" t="s">
        <v>698</v>
      </c>
      <c r="G1721" s="106" t="s">
        <v>974</v>
      </c>
      <c r="H1721" s="105">
        <v>0</v>
      </c>
      <c r="I1721" s="105" t="s">
        <v>591</v>
      </c>
      <c r="J1721" s="116">
        <v>3326</v>
      </c>
      <c r="K1721" s="116">
        <v>7801.8</v>
      </c>
      <c r="L1721" s="116">
        <v>316.64</v>
      </c>
      <c r="M1721" s="116">
        <v>84.39</v>
      </c>
      <c r="N1721" s="116">
        <v>3.8</v>
      </c>
      <c r="O1721" s="116">
        <v>0</v>
      </c>
      <c r="P1721" s="117">
        <f t="shared" si="62"/>
        <v>1.9</v>
      </c>
    </row>
    <row r="1722" ht="14.5" spans="1:16">
      <c r="A1722" s="104">
        <v>202208</v>
      </c>
      <c r="B1722" s="139" t="s">
        <v>213</v>
      </c>
      <c r="C1722" s="105" t="s">
        <v>580</v>
      </c>
      <c r="D1722" s="105" t="s">
        <v>587</v>
      </c>
      <c r="E1722" s="105" t="s">
        <v>975</v>
      </c>
      <c r="F1722" s="105" t="s">
        <v>941</v>
      </c>
      <c r="G1722" s="106" t="s">
        <v>976</v>
      </c>
      <c r="H1722" s="105">
        <v>0</v>
      </c>
      <c r="I1722" s="105" t="s">
        <v>591</v>
      </c>
      <c r="J1722" s="116">
        <v>4738</v>
      </c>
      <c r="K1722" s="116">
        <v>11211.52</v>
      </c>
      <c r="L1722" s="116">
        <v>316.64</v>
      </c>
      <c r="M1722" s="116">
        <v>84.39</v>
      </c>
      <c r="N1722" s="116">
        <v>3.8</v>
      </c>
      <c r="O1722" s="116">
        <v>0</v>
      </c>
      <c r="P1722" s="117">
        <f t="shared" si="62"/>
        <v>1.9</v>
      </c>
    </row>
    <row r="1723" ht="14.5" spans="1:16">
      <c r="A1723" s="104">
        <v>202208</v>
      </c>
      <c r="B1723" s="139" t="s">
        <v>329</v>
      </c>
      <c r="C1723" s="105" t="s">
        <v>580</v>
      </c>
      <c r="D1723" s="105" t="s">
        <v>587</v>
      </c>
      <c r="E1723" s="105" t="s">
        <v>977</v>
      </c>
      <c r="F1723" s="105" t="s">
        <v>698</v>
      </c>
      <c r="G1723" s="106" t="s">
        <v>976</v>
      </c>
      <c r="H1723" s="105">
        <v>0</v>
      </c>
      <c r="I1723" s="105" t="s">
        <v>591</v>
      </c>
      <c r="J1723" s="116">
        <v>3730</v>
      </c>
      <c r="K1723" s="116">
        <v>8668</v>
      </c>
      <c r="L1723" s="116">
        <v>316.64</v>
      </c>
      <c r="M1723" s="116">
        <v>84.39</v>
      </c>
      <c r="N1723" s="116">
        <v>3.8</v>
      </c>
      <c r="O1723" s="116">
        <v>100</v>
      </c>
      <c r="P1723" s="117">
        <f t="shared" si="62"/>
        <v>1.9</v>
      </c>
    </row>
    <row r="1724" ht="14.5" spans="1:16">
      <c r="A1724" s="104">
        <v>202208</v>
      </c>
      <c r="B1724" s="139" t="s">
        <v>262</v>
      </c>
      <c r="C1724" s="105" t="s">
        <v>625</v>
      </c>
      <c r="D1724" s="105" t="s">
        <v>587</v>
      </c>
      <c r="E1724" s="105" t="s">
        <v>988</v>
      </c>
      <c r="F1724" s="105" t="s">
        <v>1177</v>
      </c>
      <c r="G1724" s="106" t="s">
        <v>987</v>
      </c>
      <c r="H1724" s="105">
        <v>0</v>
      </c>
      <c r="I1724" s="105" t="s">
        <v>591</v>
      </c>
      <c r="J1724" s="116">
        <v>3181</v>
      </c>
      <c r="K1724" s="116">
        <v>6357.13</v>
      </c>
      <c r="L1724" s="116">
        <v>316.64</v>
      </c>
      <c r="M1724" s="116">
        <v>84.39</v>
      </c>
      <c r="N1724" s="116">
        <v>3.8</v>
      </c>
      <c r="O1724" s="116">
        <v>0</v>
      </c>
      <c r="P1724" s="117">
        <f t="shared" si="62"/>
        <v>1.9</v>
      </c>
    </row>
    <row r="1725" ht="14.5" spans="1:16">
      <c r="A1725" s="104">
        <v>202208</v>
      </c>
      <c r="B1725" s="140" t="s">
        <v>990</v>
      </c>
      <c r="C1725" s="105" t="s">
        <v>619</v>
      </c>
      <c r="D1725" s="105" t="s">
        <v>587</v>
      </c>
      <c r="E1725" s="105" t="s">
        <v>991</v>
      </c>
      <c r="F1725" s="105" t="s">
        <v>992</v>
      </c>
      <c r="G1725" s="106" t="s">
        <v>775</v>
      </c>
      <c r="H1725" s="105">
        <v>0</v>
      </c>
      <c r="I1725" s="105" t="s">
        <v>591</v>
      </c>
      <c r="J1725" s="116">
        <v>1900</v>
      </c>
      <c r="K1725" s="116">
        <v>9846.92</v>
      </c>
      <c r="L1725" s="116">
        <v>316.64</v>
      </c>
      <c r="M1725" s="116">
        <v>84.39</v>
      </c>
      <c r="N1725" s="116">
        <v>3.8</v>
      </c>
      <c r="O1725" s="116">
        <v>0</v>
      </c>
      <c r="P1725" s="117">
        <f t="shared" si="62"/>
        <v>1.9</v>
      </c>
    </row>
    <row r="1726" ht="14.5" spans="1:16">
      <c r="A1726" s="104">
        <v>202208</v>
      </c>
      <c r="B1726" s="140" t="s">
        <v>312</v>
      </c>
      <c r="C1726" s="105" t="s">
        <v>580</v>
      </c>
      <c r="D1726" s="105" t="s">
        <v>587</v>
      </c>
      <c r="E1726" s="105" t="s">
        <v>993</v>
      </c>
      <c r="F1726" s="105" t="s">
        <v>994</v>
      </c>
      <c r="G1726" s="106" t="s">
        <v>995</v>
      </c>
      <c r="H1726" s="105">
        <v>0</v>
      </c>
      <c r="I1726" s="105" t="s">
        <v>591</v>
      </c>
      <c r="J1726" s="116">
        <v>2311</v>
      </c>
      <c r="K1726" s="116">
        <v>6180.4</v>
      </c>
      <c r="L1726" s="116">
        <v>316.64</v>
      </c>
      <c r="M1726" s="116">
        <v>84.39</v>
      </c>
      <c r="N1726" s="116">
        <v>3.8</v>
      </c>
      <c r="O1726" s="116">
        <v>0</v>
      </c>
      <c r="P1726" s="117">
        <f t="shared" si="62"/>
        <v>1.9</v>
      </c>
    </row>
    <row r="1727" ht="14.5" spans="1:16">
      <c r="A1727" s="104">
        <v>202208</v>
      </c>
      <c r="B1727" s="140" t="s">
        <v>270</v>
      </c>
      <c r="C1727" s="105" t="s">
        <v>661</v>
      </c>
      <c r="D1727" s="105" t="s">
        <v>587</v>
      </c>
      <c r="E1727" s="105" t="s">
        <v>996</v>
      </c>
      <c r="F1727" s="105" t="s">
        <v>997</v>
      </c>
      <c r="G1727" s="106" t="s">
        <v>995</v>
      </c>
      <c r="H1727" s="105">
        <v>0</v>
      </c>
      <c r="I1727" s="105" t="s">
        <v>591</v>
      </c>
      <c r="J1727" s="116">
        <v>2642</v>
      </c>
      <c r="K1727" s="116">
        <v>7156</v>
      </c>
      <c r="L1727" s="116">
        <v>316.64</v>
      </c>
      <c r="M1727" s="116">
        <v>84.39</v>
      </c>
      <c r="N1727" s="116">
        <v>3.8</v>
      </c>
      <c r="O1727" s="116">
        <v>0</v>
      </c>
      <c r="P1727" s="117">
        <f t="shared" si="62"/>
        <v>1.9</v>
      </c>
    </row>
    <row r="1728" ht="14.5" spans="1:16">
      <c r="A1728" s="104">
        <v>202208</v>
      </c>
      <c r="B1728" s="140" t="s">
        <v>236</v>
      </c>
      <c r="C1728" s="105" t="s">
        <v>575</v>
      </c>
      <c r="D1728" s="105" t="s">
        <v>587</v>
      </c>
      <c r="E1728" s="105" t="s">
        <v>1001</v>
      </c>
      <c r="F1728" s="105" t="s">
        <v>1002</v>
      </c>
      <c r="G1728" s="106" t="s">
        <v>1003</v>
      </c>
      <c r="H1728" s="105">
        <v>0</v>
      </c>
      <c r="I1728" s="105" t="s">
        <v>591</v>
      </c>
      <c r="J1728" s="116">
        <v>3850</v>
      </c>
      <c r="K1728" s="116">
        <v>11076.6</v>
      </c>
      <c r="L1728" s="116">
        <v>316.64</v>
      </c>
      <c r="M1728" s="116">
        <v>84.39</v>
      </c>
      <c r="N1728" s="116">
        <v>3.8</v>
      </c>
      <c r="O1728" s="116">
        <v>0</v>
      </c>
      <c r="P1728" s="117">
        <f t="shared" si="62"/>
        <v>1.9</v>
      </c>
    </row>
    <row r="1729" ht="14.5" spans="1:16">
      <c r="A1729" s="104">
        <v>202208</v>
      </c>
      <c r="B1729" s="140" t="s">
        <v>296</v>
      </c>
      <c r="C1729" s="105" t="s">
        <v>619</v>
      </c>
      <c r="D1729" s="105" t="s">
        <v>587</v>
      </c>
      <c r="E1729" s="105" t="s">
        <v>1004</v>
      </c>
      <c r="F1729" s="105" t="s">
        <v>1005</v>
      </c>
      <c r="G1729" s="106" t="s">
        <v>1006</v>
      </c>
      <c r="H1729" s="105">
        <v>0</v>
      </c>
      <c r="I1729" s="105" t="s">
        <v>591</v>
      </c>
      <c r="J1729" s="116">
        <v>1900</v>
      </c>
      <c r="K1729" s="116">
        <v>5691.63</v>
      </c>
      <c r="L1729" s="116">
        <v>316.64</v>
      </c>
      <c r="M1729" s="116">
        <v>84.39</v>
      </c>
      <c r="N1729" s="116">
        <v>3.8</v>
      </c>
      <c r="O1729" s="116">
        <v>0</v>
      </c>
      <c r="P1729" s="117">
        <f t="shared" si="62"/>
        <v>1.9</v>
      </c>
    </row>
    <row r="1730" ht="14.5" spans="1:16">
      <c r="A1730" s="104">
        <v>202208</v>
      </c>
      <c r="B1730" s="140" t="s">
        <v>1155</v>
      </c>
      <c r="C1730" s="105" t="s">
        <v>619</v>
      </c>
      <c r="D1730" s="105" t="s">
        <v>587</v>
      </c>
      <c r="E1730" s="105" t="s">
        <v>1156</v>
      </c>
      <c r="F1730" s="105" t="s">
        <v>886</v>
      </c>
      <c r="G1730" s="106" t="s">
        <v>1157</v>
      </c>
      <c r="H1730" s="105" t="s">
        <v>623</v>
      </c>
      <c r="I1730" s="105" t="s">
        <v>591</v>
      </c>
      <c r="J1730" s="116">
        <v>1900</v>
      </c>
      <c r="K1730" s="116">
        <v>3841.53</v>
      </c>
      <c r="L1730" s="116">
        <v>316.64</v>
      </c>
      <c r="M1730" s="116">
        <v>84.39</v>
      </c>
      <c r="N1730" s="116">
        <v>3.8</v>
      </c>
      <c r="O1730" s="116">
        <v>0</v>
      </c>
      <c r="P1730" s="117">
        <f t="shared" si="62"/>
        <v>1.9</v>
      </c>
    </row>
    <row r="1731" ht="14.5" spans="1:16">
      <c r="A1731" s="104">
        <v>202208</v>
      </c>
      <c r="B1731" s="140" t="s">
        <v>366</v>
      </c>
      <c r="C1731" s="105" t="s">
        <v>575</v>
      </c>
      <c r="D1731" s="105" t="s">
        <v>587</v>
      </c>
      <c r="E1731" s="105" t="s">
        <v>1161</v>
      </c>
      <c r="F1731" s="105" t="s">
        <v>710</v>
      </c>
      <c r="G1731" s="106" t="s">
        <v>1162</v>
      </c>
      <c r="H1731" s="105">
        <v>0</v>
      </c>
      <c r="I1731" s="105" t="s">
        <v>591</v>
      </c>
      <c r="J1731" s="116">
        <v>3850</v>
      </c>
      <c r="K1731" s="116">
        <v>7961</v>
      </c>
      <c r="L1731" s="116">
        <v>0</v>
      </c>
      <c r="M1731" s="116">
        <v>0</v>
      </c>
      <c r="N1731" s="116">
        <v>0</v>
      </c>
      <c r="O1731" s="116">
        <v>0</v>
      </c>
      <c r="P1731" s="117">
        <v>0</v>
      </c>
    </row>
    <row r="1732" ht="14.5" spans="1:16">
      <c r="A1732" s="104">
        <v>202208</v>
      </c>
      <c r="B1732" s="131" t="s">
        <v>239</v>
      </c>
      <c r="C1732" s="105" t="s">
        <v>619</v>
      </c>
      <c r="D1732" s="105" t="s">
        <v>587</v>
      </c>
      <c r="E1732" s="105" t="s">
        <v>1015</v>
      </c>
      <c r="F1732" s="105" t="s">
        <v>1164</v>
      </c>
      <c r="G1732" s="106" t="s">
        <v>1017</v>
      </c>
      <c r="H1732" s="105">
        <v>0</v>
      </c>
      <c r="I1732" s="105" t="s">
        <v>591</v>
      </c>
      <c r="J1732" s="116">
        <v>2860</v>
      </c>
      <c r="K1732" s="116">
        <v>7655.5</v>
      </c>
      <c r="L1732" s="116">
        <v>316.64</v>
      </c>
      <c r="M1732" s="116">
        <v>84.39</v>
      </c>
      <c r="N1732" s="116">
        <v>3.8</v>
      </c>
      <c r="O1732" s="116">
        <v>300</v>
      </c>
      <c r="P1732" s="117">
        <f>1900*0.1%</f>
        <v>1.9</v>
      </c>
    </row>
    <row r="1733" ht="14.5" spans="1:16">
      <c r="A1733" s="104">
        <v>202208</v>
      </c>
      <c r="B1733" s="131" t="s">
        <v>386</v>
      </c>
      <c r="C1733" s="105" t="s">
        <v>575</v>
      </c>
      <c r="D1733" s="105" t="s">
        <v>1178</v>
      </c>
      <c r="E1733" s="105" t="s">
        <v>1168</v>
      </c>
      <c r="F1733" s="105" t="s">
        <v>578</v>
      </c>
      <c r="G1733" s="106" t="s">
        <v>1169</v>
      </c>
      <c r="H1733" s="105">
        <v>0</v>
      </c>
      <c r="I1733" s="105">
        <v>0</v>
      </c>
      <c r="J1733" s="116">
        <v>5500</v>
      </c>
      <c r="K1733" s="116">
        <v>15635</v>
      </c>
      <c r="L1733" s="116">
        <v>316.64</v>
      </c>
      <c r="M1733" s="116">
        <v>84.39</v>
      </c>
      <c r="N1733" s="116">
        <v>3.8</v>
      </c>
      <c r="O1733" s="116">
        <v>0</v>
      </c>
      <c r="P1733" s="117">
        <f>1900*0.1%</f>
        <v>1.9</v>
      </c>
    </row>
    <row r="1734" ht="14.5" spans="1:16">
      <c r="A1734" s="104">
        <v>202208</v>
      </c>
      <c r="B1734" s="131" t="s">
        <v>407</v>
      </c>
      <c r="C1734" s="105" t="s">
        <v>841</v>
      </c>
      <c r="D1734" s="105" t="s">
        <v>587</v>
      </c>
      <c r="E1734" s="105" t="s">
        <v>1171</v>
      </c>
      <c r="F1734" s="105" t="s">
        <v>1172</v>
      </c>
      <c r="G1734" s="106" t="s">
        <v>1173</v>
      </c>
      <c r="H1734" s="105">
        <v>0</v>
      </c>
      <c r="I1734" s="105">
        <v>0</v>
      </c>
      <c r="J1734" s="116">
        <v>3214</v>
      </c>
      <c r="K1734" s="116">
        <v>7712</v>
      </c>
      <c r="L1734" s="116">
        <v>316.64</v>
      </c>
      <c r="M1734" s="116">
        <v>84.39</v>
      </c>
      <c r="N1734" s="116">
        <v>3.8</v>
      </c>
      <c r="O1734" s="116">
        <v>700</v>
      </c>
      <c r="P1734" s="117">
        <f>1900*0.1%</f>
        <v>1.9</v>
      </c>
    </row>
    <row r="1735" ht="14.5" spans="1:16">
      <c r="A1735" s="104">
        <v>202208</v>
      </c>
      <c r="B1735" s="131" t="s">
        <v>377</v>
      </c>
      <c r="C1735" s="105" t="s">
        <v>580</v>
      </c>
      <c r="D1735" s="105" t="s">
        <v>587</v>
      </c>
      <c r="E1735" s="105" t="s">
        <v>1171</v>
      </c>
      <c r="F1735" s="105" t="s">
        <v>1179</v>
      </c>
      <c r="G1735" s="106" t="s">
        <v>1180</v>
      </c>
      <c r="H1735" s="105">
        <v>0</v>
      </c>
      <c r="I1735" s="105">
        <v>0</v>
      </c>
      <c r="J1735" s="116">
        <v>2218</v>
      </c>
      <c r="K1735" s="116">
        <v>5385.33</v>
      </c>
      <c r="L1735" s="116">
        <v>316.64</v>
      </c>
      <c r="M1735" s="116">
        <v>84.39</v>
      </c>
      <c r="N1735" s="116">
        <v>3.8</v>
      </c>
      <c r="O1735" s="116">
        <v>0</v>
      </c>
      <c r="P1735" s="117">
        <f>1900*0.1%</f>
        <v>1.9</v>
      </c>
    </row>
    <row r="1736" ht="14.5" spans="1:16">
      <c r="A1736" s="104">
        <v>202208</v>
      </c>
      <c r="B1736" s="139" t="s">
        <v>751</v>
      </c>
      <c r="C1736" s="105" t="s">
        <v>570</v>
      </c>
      <c r="D1736" s="105" t="s">
        <v>587</v>
      </c>
      <c r="E1736" s="105" t="s">
        <v>752</v>
      </c>
      <c r="F1736" s="105" t="s">
        <v>753</v>
      </c>
      <c r="G1736" s="106" t="s">
        <v>754</v>
      </c>
      <c r="H1736" s="105">
        <v>0</v>
      </c>
      <c r="I1736" s="105">
        <v>0</v>
      </c>
      <c r="J1736" s="116">
        <v>2250</v>
      </c>
      <c r="K1736" s="116">
        <v>9465.52</v>
      </c>
      <c r="L1736" s="116">
        <v>0</v>
      </c>
      <c r="M1736" s="116">
        <v>0</v>
      </c>
      <c r="N1736" s="116">
        <v>0</v>
      </c>
      <c r="O1736" s="116">
        <v>0</v>
      </c>
      <c r="P1736" s="117">
        <v>0</v>
      </c>
    </row>
    <row r="1737" ht="14.5" spans="1:16">
      <c r="A1737" s="104">
        <v>202208</v>
      </c>
      <c r="B1737" s="131" t="s">
        <v>267</v>
      </c>
      <c r="C1737" s="105" t="s">
        <v>575</v>
      </c>
      <c r="D1737" s="105" t="s">
        <v>587</v>
      </c>
      <c r="E1737" s="105" t="s">
        <v>1195</v>
      </c>
      <c r="F1737" s="105" t="s">
        <v>710</v>
      </c>
      <c r="G1737" s="106" t="s">
        <v>1196</v>
      </c>
      <c r="H1737" s="105">
        <v>0</v>
      </c>
      <c r="I1737" s="105">
        <v>0</v>
      </c>
      <c r="J1737" s="116">
        <v>3850</v>
      </c>
      <c r="K1737" s="116">
        <v>7600</v>
      </c>
      <c r="L1737" s="116">
        <v>316.64</v>
      </c>
      <c r="M1737" s="116">
        <v>84.39</v>
      </c>
      <c r="N1737" s="116">
        <v>3.8</v>
      </c>
      <c r="O1737" s="116">
        <v>0</v>
      </c>
      <c r="P1737" s="117">
        <f t="shared" ref="P1737:P1768" si="63">1900*0.1%</f>
        <v>1.9</v>
      </c>
    </row>
    <row r="1738" ht="14.5" spans="1:16">
      <c r="A1738" s="104">
        <v>202208</v>
      </c>
      <c r="B1738" s="131" t="s">
        <v>293</v>
      </c>
      <c r="C1738" s="105" t="s">
        <v>575</v>
      </c>
      <c r="D1738" s="105" t="s">
        <v>587</v>
      </c>
      <c r="E1738" s="105" t="s">
        <v>1198</v>
      </c>
      <c r="F1738" s="105" t="s">
        <v>710</v>
      </c>
      <c r="G1738" s="106" t="s">
        <v>1196</v>
      </c>
      <c r="H1738" s="105">
        <v>0</v>
      </c>
      <c r="I1738" s="105">
        <v>0</v>
      </c>
      <c r="J1738" s="116">
        <v>3850</v>
      </c>
      <c r="K1738" s="116">
        <v>8229</v>
      </c>
      <c r="L1738" s="116">
        <v>316.64</v>
      </c>
      <c r="M1738" s="116">
        <v>84.39</v>
      </c>
      <c r="N1738" s="116">
        <v>3.8</v>
      </c>
      <c r="O1738" s="116">
        <v>0</v>
      </c>
      <c r="P1738" s="117">
        <f t="shared" si="63"/>
        <v>1.9</v>
      </c>
    </row>
    <row r="1739" ht="14.5" spans="1:16">
      <c r="A1739" s="104">
        <v>202208</v>
      </c>
      <c r="B1739" s="131" t="s">
        <v>400</v>
      </c>
      <c r="C1739" s="105" t="s">
        <v>619</v>
      </c>
      <c r="D1739" s="105" t="s">
        <v>587</v>
      </c>
      <c r="E1739" s="105" t="s">
        <v>1200</v>
      </c>
      <c r="F1739" s="105" t="s">
        <v>686</v>
      </c>
      <c r="G1739" s="106">
        <v>44782</v>
      </c>
      <c r="H1739" s="105">
        <v>0</v>
      </c>
      <c r="I1739" s="105" t="s">
        <v>465</v>
      </c>
      <c r="J1739" s="116">
        <v>2120</v>
      </c>
      <c r="K1739" s="116">
        <v>4852.26</v>
      </c>
      <c r="L1739" s="116">
        <v>316.64</v>
      </c>
      <c r="M1739" s="116">
        <v>84.39</v>
      </c>
      <c r="N1739" s="116">
        <v>3.8</v>
      </c>
      <c r="O1739" s="116">
        <v>0</v>
      </c>
      <c r="P1739" s="117">
        <f t="shared" si="63"/>
        <v>1.9</v>
      </c>
    </row>
    <row r="1740" ht="14.5" spans="1:16">
      <c r="A1740" s="104">
        <v>202208</v>
      </c>
      <c r="B1740" s="131" t="s">
        <v>1201</v>
      </c>
      <c r="C1740" s="105" t="s">
        <v>619</v>
      </c>
      <c r="D1740" s="105" t="s">
        <v>587</v>
      </c>
      <c r="E1740" s="105" t="s">
        <v>1202</v>
      </c>
      <c r="F1740" s="105" t="s">
        <v>856</v>
      </c>
      <c r="G1740" s="106">
        <v>44779</v>
      </c>
      <c r="H1740" s="105">
        <v>0</v>
      </c>
      <c r="I1740" s="105" t="s">
        <v>465</v>
      </c>
      <c r="J1740" s="116">
        <v>1900</v>
      </c>
      <c r="K1740" s="116">
        <v>4081.1</v>
      </c>
      <c r="L1740" s="116">
        <v>316.64</v>
      </c>
      <c r="M1740" s="116">
        <v>84.39</v>
      </c>
      <c r="N1740" s="116">
        <v>3.8</v>
      </c>
      <c r="O1740" s="116">
        <v>0</v>
      </c>
      <c r="P1740" s="117">
        <f t="shared" si="63"/>
        <v>1.9</v>
      </c>
    </row>
    <row r="1741" ht="14.5" spans="1:16">
      <c r="A1741" s="104">
        <v>202208</v>
      </c>
      <c r="B1741" s="131" t="s">
        <v>408</v>
      </c>
      <c r="C1741" s="105" t="s">
        <v>625</v>
      </c>
      <c r="D1741" s="105" t="s">
        <v>587</v>
      </c>
      <c r="E1741" s="105" t="s">
        <v>1203</v>
      </c>
      <c r="F1741" s="105" t="s">
        <v>827</v>
      </c>
      <c r="G1741" s="106" t="s">
        <v>1204</v>
      </c>
      <c r="H1741" s="105">
        <v>0</v>
      </c>
      <c r="I1741" s="105" t="s">
        <v>465</v>
      </c>
      <c r="J1741" s="116">
        <v>3181</v>
      </c>
      <c r="K1741" s="116">
        <v>6956.02</v>
      </c>
      <c r="L1741" s="116">
        <v>316.64</v>
      </c>
      <c r="M1741" s="116">
        <v>84.39</v>
      </c>
      <c r="N1741" s="116">
        <v>3.8</v>
      </c>
      <c r="O1741" s="116">
        <v>0</v>
      </c>
      <c r="P1741" s="117">
        <f t="shared" si="63"/>
        <v>1.9</v>
      </c>
    </row>
    <row r="1742" ht="14.5" spans="1:16">
      <c r="A1742" s="104">
        <v>202208</v>
      </c>
      <c r="B1742" s="144" t="s">
        <v>226</v>
      </c>
      <c r="C1742" s="105" t="s">
        <v>619</v>
      </c>
      <c r="D1742" s="105" t="s">
        <v>587</v>
      </c>
      <c r="E1742" s="105" t="s">
        <v>1007</v>
      </c>
      <c r="F1742" s="105" t="s">
        <v>875</v>
      </c>
      <c r="G1742" s="106" t="s">
        <v>1008</v>
      </c>
      <c r="H1742" s="105" t="s">
        <v>1009</v>
      </c>
      <c r="I1742" s="105" t="s">
        <v>591</v>
      </c>
      <c r="J1742" s="116">
        <v>2363</v>
      </c>
      <c r="K1742" s="116">
        <v>7125.94</v>
      </c>
      <c r="L1742" s="116">
        <v>316.64</v>
      </c>
      <c r="M1742" s="116">
        <v>84.39</v>
      </c>
      <c r="N1742" s="116">
        <v>3.8</v>
      </c>
      <c r="O1742" s="116">
        <v>0</v>
      </c>
      <c r="P1742" s="117">
        <f t="shared" si="63"/>
        <v>1.9</v>
      </c>
    </row>
    <row r="1743" ht="14.5" spans="1:16">
      <c r="A1743" s="104">
        <v>202208</v>
      </c>
      <c r="B1743" s="145" t="s">
        <v>242</v>
      </c>
      <c r="C1743" s="105" t="s">
        <v>619</v>
      </c>
      <c r="D1743" s="105" t="s">
        <v>587</v>
      </c>
      <c r="E1743" s="105" t="s">
        <v>1010</v>
      </c>
      <c r="F1743" s="105" t="s">
        <v>875</v>
      </c>
      <c r="G1743" s="106" t="s">
        <v>1011</v>
      </c>
      <c r="H1743" s="105" t="s">
        <v>1009</v>
      </c>
      <c r="I1743" s="105" t="s">
        <v>591</v>
      </c>
      <c r="J1743" s="116">
        <v>2363</v>
      </c>
      <c r="K1743" s="116">
        <v>6574.11</v>
      </c>
      <c r="L1743" s="116">
        <v>316.64</v>
      </c>
      <c r="M1743" s="116">
        <v>84.39</v>
      </c>
      <c r="N1743" s="116">
        <v>3.8</v>
      </c>
      <c r="O1743" s="116">
        <v>0</v>
      </c>
      <c r="P1743" s="117">
        <f t="shared" si="63"/>
        <v>1.9</v>
      </c>
    </row>
    <row r="1744" ht="14.5" spans="1:16">
      <c r="A1744" s="104">
        <v>202208</v>
      </c>
      <c r="B1744" s="146" t="s">
        <v>281</v>
      </c>
      <c r="C1744" s="105" t="s">
        <v>619</v>
      </c>
      <c r="D1744" s="105" t="s">
        <v>587</v>
      </c>
      <c r="E1744" s="105" t="s">
        <v>1012</v>
      </c>
      <c r="F1744" s="105" t="s">
        <v>875</v>
      </c>
      <c r="G1744" s="106" t="s">
        <v>756</v>
      </c>
      <c r="H1744" s="105" t="s">
        <v>1009</v>
      </c>
      <c r="I1744" s="105">
        <v>0</v>
      </c>
      <c r="J1744" s="116">
        <v>2363</v>
      </c>
      <c r="K1744" s="116">
        <v>6775.94</v>
      </c>
      <c r="L1744" s="116">
        <v>316.64</v>
      </c>
      <c r="M1744" s="116">
        <v>84.39</v>
      </c>
      <c r="N1744" s="116">
        <v>3.8</v>
      </c>
      <c r="O1744" s="116">
        <v>0</v>
      </c>
      <c r="P1744" s="117">
        <f t="shared" si="63"/>
        <v>1.9</v>
      </c>
    </row>
    <row r="1745" ht="14.5" spans="1:16">
      <c r="A1745" s="104">
        <v>202208</v>
      </c>
      <c r="B1745" s="147" t="s">
        <v>294</v>
      </c>
      <c r="C1745" s="105" t="s">
        <v>619</v>
      </c>
      <c r="D1745" s="105" t="s">
        <v>587</v>
      </c>
      <c r="E1745" s="105" t="s">
        <v>1013</v>
      </c>
      <c r="F1745" s="105" t="s">
        <v>875</v>
      </c>
      <c r="G1745" s="106" t="s">
        <v>1014</v>
      </c>
      <c r="H1745" s="105" t="s">
        <v>1009</v>
      </c>
      <c r="I1745" s="105">
        <v>0</v>
      </c>
      <c r="J1745" s="116">
        <v>2363</v>
      </c>
      <c r="K1745" s="116">
        <v>6668.7</v>
      </c>
      <c r="L1745" s="116">
        <v>316.64</v>
      </c>
      <c r="M1745" s="116">
        <v>84.39</v>
      </c>
      <c r="N1745" s="116">
        <v>3.8</v>
      </c>
      <c r="O1745" s="116">
        <v>0</v>
      </c>
      <c r="P1745" s="117">
        <f t="shared" si="63"/>
        <v>1.9</v>
      </c>
    </row>
    <row r="1746" ht="14.5" spans="1:16">
      <c r="A1746" s="104">
        <v>202208</v>
      </c>
      <c r="B1746" s="98" t="s">
        <v>217</v>
      </c>
      <c r="C1746" s="105" t="s">
        <v>619</v>
      </c>
      <c r="D1746" s="105" t="s">
        <v>587</v>
      </c>
      <c r="E1746" s="105" t="s">
        <v>1019</v>
      </c>
      <c r="F1746" s="105" t="s">
        <v>1020</v>
      </c>
      <c r="G1746" s="106" t="s">
        <v>1021</v>
      </c>
      <c r="H1746" s="105" t="s">
        <v>1018</v>
      </c>
      <c r="I1746" s="105">
        <v>0</v>
      </c>
      <c r="J1746" s="116">
        <v>1900</v>
      </c>
      <c r="K1746" s="116">
        <v>5447.38</v>
      </c>
      <c r="L1746" s="116">
        <v>316.64</v>
      </c>
      <c r="M1746" s="116">
        <v>84.39</v>
      </c>
      <c r="N1746" s="116">
        <v>3.8</v>
      </c>
      <c r="O1746" s="116">
        <v>0</v>
      </c>
      <c r="P1746" s="117">
        <f t="shared" si="63"/>
        <v>1.9</v>
      </c>
    </row>
    <row r="1747" ht="14.5" spans="1:16">
      <c r="A1747" s="104">
        <v>202208</v>
      </c>
      <c r="B1747" s="98" t="s">
        <v>271</v>
      </c>
      <c r="C1747" s="105" t="s">
        <v>619</v>
      </c>
      <c r="D1747" s="105" t="s">
        <v>587</v>
      </c>
      <c r="E1747" s="105" t="s">
        <v>1022</v>
      </c>
      <c r="F1747" s="105" t="s">
        <v>1023</v>
      </c>
      <c r="G1747" s="106" t="s">
        <v>1024</v>
      </c>
      <c r="H1747" s="105" t="s">
        <v>1018</v>
      </c>
      <c r="I1747" s="105" t="s">
        <v>591</v>
      </c>
      <c r="J1747" s="116">
        <v>1900</v>
      </c>
      <c r="K1747" s="116">
        <v>8188.49</v>
      </c>
      <c r="L1747" s="116">
        <v>316.64</v>
      </c>
      <c r="M1747" s="116">
        <v>84.39</v>
      </c>
      <c r="N1747" s="116">
        <v>3.8</v>
      </c>
      <c r="O1747" s="116">
        <v>0</v>
      </c>
      <c r="P1747" s="117">
        <f t="shared" si="63"/>
        <v>1.9</v>
      </c>
    </row>
    <row r="1748" ht="14.5" spans="1:16">
      <c r="A1748" s="104">
        <v>202208</v>
      </c>
      <c r="B1748" s="98" t="s">
        <v>1025</v>
      </c>
      <c r="C1748" s="105" t="s">
        <v>619</v>
      </c>
      <c r="D1748" s="105" t="s">
        <v>587</v>
      </c>
      <c r="E1748" s="105" t="s">
        <v>1026</v>
      </c>
      <c r="F1748" s="105" t="s">
        <v>1027</v>
      </c>
      <c r="G1748" s="106" t="s">
        <v>1028</v>
      </c>
      <c r="H1748" s="105" t="s">
        <v>1018</v>
      </c>
      <c r="I1748" s="105" t="s">
        <v>591</v>
      </c>
      <c r="J1748" s="116">
        <v>1900</v>
      </c>
      <c r="K1748" s="116">
        <v>8045.05</v>
      </c>
      <c r="L1748" s="116">
        <v>316.64</v>
      </c>
      <c r="M1748" s="116">
        <v>84.39</v>
      </c>
      <c r="N1748" s="116">
        <v>3.8</v>
      </c>
      <c r="O1748" s="116">
        <v>0</v>
      </c>
      <c r="P1748" s="117">
        <f t="shared" si="63"/>
        <v>1.9</v>
      </c>
    </row>
    <row r="1749" ht="14.5" spans="1:16">
      <c r="A1749" s="104">
        <v>202208</v>
      </c>
      <c r="B1749" s="98" t="s">
        <v>316</v>
      </c>
      <c r="C1749" s="105" t="s">
        <v>619</v>
      </c>
      <c r="D1749" s="105" t="s">
        <v>587</v>
      </c>
      <c r="E1749" s="105" t="s">
        <v>1029</v>
      </c>
      <c r="F1749" s="105" t="s">
        <v>1030</v>
      </c>
      <c r="G1749" s="106" t="s">
        <v>1031</v>
      </c>
      <c r="H1749" s="105" t="s">
        <v>1018</v>
      </c>
      <c r="I1749" s="105" t="s">
        <v>591</v>
      </c>
      <c r="J1749" s="116">
        <v>1900</v>
      </c>
      <c r="K1749" s="116">
        <v>10361.25</v>
      </c>
      <c r="L1749" s="116">
        <v>316.64</v>
      </c>
      <c r="M1749" s="116">
        <v>84.39</v>
      </c>
      <c r="N1749" s="116">
        <v>3.8</v>
      </c>
      <c r="O1749" s="116">
        <v>0</v>
      </c>
      <c r="P1749" s="117">
        <f t="shared" si="63"/>
        <v>1.9</v>
      </c>
    </row>
    <row r="1750" ht="14.5" spans="1:16">
      <c r="A1750" s="104">
        <v>202208</v>
      </c>
      <c r="B1750" s="98" t="s">
        <v>251</v>
      </c>
      <c r="C1750" s="105" t="s">
        <v>619</v>
      </c>
      <c r="D1750" s="105" t="s">
        <v>587</v>
      </c>
      <c r="E1750" s="105" t="s">
        <v>1032</v>
      </c>
      <c r="F1750" s="105" t="s">
        <v>1023</v>
      </c>
      <c r="G1750" s="106" t="s">
        <v>1033</v>
      </c>
      <c r="H1750" s="105" t="s">
        <v>1018</v>
      </c>
      <c r="I1750" s="105" t="s">
        <v>591</v>
      </c>
      <c r="J1750" s="116">
        <v>1900</v>
      </c>
      <c r="K1750" s="116">
        <v>8609.21</v>
      </c>
      <c r="L1750" s="116">
        <v>316.64</v>
      </c>
      <c r="M1750" s="116">
        <v>84.39</v>
      </c>
      <c r="N1750" s="116">
        <v>3.8</v>
      </c>
      <c r="O1750" s="116">
        <v>0</v>
      </c>
      <c r="P1750" s="117">
        <f t="shared" si="63"/>
        <v>1.9</v>
      </c>
    </row>
    <row r="1751" ht="14.5" spans="1:16">
      <c r="A1751" s="104">
        <v>202208</v>
      </c>
      <c r="B1751" s="98" t="s">
        <v>414</v>
      </c>
      <c r="C1751" s="105" t="s">
        <v>619</v>
      </c>
      <c r="D1751" s="105" t="s">
        <v>587</v>
      </c>
      <c r="E1751" s="105" t="s">
        <v>1034</v>
      </c>
      <c r="F1751" s="105" t="s">
        <v>1027</v>
      </c>
      <c r="G1751" s="106" t="s">
        <v>1035</v>
      </c>
      <c r="H1751" s="105" t="s">
        <v>1018</v>
      </c>
      <c r="I1751" s="105" t="s">
        <v>591</v>
      </c>
      <c r="J1751" s="116">
        <v>1900</v>
      </c>
      <c r="K1751" s="116">
        <v>7670.42</v>
      </c>
      <c r="L1751" s="116">
        <v>316.64</v>
      </c>
      <c r="M1751" s="116">
        <v>84.39</v>
      </c>
      <c r="N1751" s="116">
        <v>3.8</v>
      </c>
      <c r="O1751" s="116">
        <v>0</v>
      </c>
      <c r="P1751" s="117">
        <f t="shared" si="63"/>
        <v>1.9</v>
      </c>
    </row>
    <row r="1752" ht="14.5" spans="1:16">
      <c r="A1752" s="104">
        <v>202208</v>
      </c>
      <c r="B1752" s="131" t="s">
        <v>302</v>
      </c>
      <c r="C1752" s="105" t="s">
        <v>619</v>
      </c>
      <c r="D1752" s="105" t="s">
        <v>587</v>
      </c>
      <c r="E1752" s="105" t="s">
        <v>1036</v>
      </c>
      <c r="F1752" s="105" t="s">
        <v>1027</v>
      </c>
      <c r="G1752" s="106" t="s">
        <v>1037</v>
      </c>
      <c r="H1752" s="105" t="s">
        <v>1018</v>
      </c>
      <c r="I1752" s="105">
        <v>0</v>
      </c>
      <c r="J1752" s="116">
        <v>1900</v>
      </c>
      <c r="K1752" s="116">
        <v>6797.43</v>
      </c>
      <c r="L1752" s="116">
        <v>316.64</v>
      </c>
      <c r="M1752" s="116">
        <v>84.39</v>
      </c>
      <c r="N1752" s="116">
        <v>3.8</v>
      </c>
      <c r="O1752" s="116">
        <v>0</v>
      </c>
      <c r="P1752" s="117">
        <f t="shared" si="63"/>
        <v>1.9</v>
      </c>
    </row>
    <row r="1753" ht="14.5" spans="1:16">
      <c r="A1753" s="104">
        <v>202208</v>
      </c>
      <c r="B1753" s="131" t="s">
        <v>207</v>
      </c>
      <c r="C1753" s="105" t="s">
        <v>619</v>
      </c>
      <c r="D1753" s="105" t="s">
        <v>587</v>
      </c>
      <c r="E1753" s="105" t="s">
        <v>1038</v>
      </c>
      <c r="F1753" s="105" t="s">
        <v>1039</v>
      </c>
      <c r="G1753" s="106" t="s">
        <v>1040</v>
      </c>
      <c r="H1753" s="105" t="s">
        <v>1018</v>
      </c>
      <c r="I1753" s="105" t="s">
        <v>591</v>
      </c>
      <c r="J1753" s="116">
        <v>1900</v>
      </c>
      <c r="K1753" s="116">
        <v>7626.61</v>
      </c>
      <c r="L1753" s="116">
        <v>316.64</v>
      </c>
      <c r="M1753" s="116">
        <v>84.39</v>
      </c>
      <c r="N1753" s="116">
        <v>3.8</v>
      </c>
      <c r="O1753" s="116">
        <v>0</v>
      </c>
      <c r="P1753" s="117">
        <f t="shared" si="63"/>
        <v>1.9</v>
      </c>
    </row>
    <row r="1754" ht="14.5" spans="1:16">
      <c r="A1754" s="104">
        <v>202208</v>
      </c>
      <c r="B1754" s="98" t="s">
        <v>275</v>
      </c>
      <c r="C1754" s="105" t="s">
        <v>619</v>
      </c>
      <c r="D1754" s="105" t="s">
        <v>587</v>
      </c>
      <c r="E1754" s="105" t="s">
        <v>1041</v>
      </c>
      <c r="F1754" s="105" t="s">
        <v>1027</v>
      </c>
      <c r="G1754" s="106" t="s">
        <v>1011</v>
      </c>
      <c r="H1754" s="105" t="s">
        <v>1018</v>
      </c>
      <c r="I1754" s="105">
        <v>0</v>
      </c>
      <c r="J1754" s="116">
        <v>1900</v>
      </c>
      <c r="K1754" s="116">
        <v>13396.38</v>
      </c>
      <c r="L1754" s="116">
        <v>316.64</v>
      </c>
      <c r="M1754" s="116">
        <v>84.39</v>
      </c>
      <c r="N1754" s="116">
        <v>3.8</v>
      </c>
      <c r="O1754" s="116">
        <v>0</v>
      </c>
      <c r="P1754" s="117">
        <f t="shared" si="63"/>
        <v>1.9</v>
      </c>
    </row>
    <row r="1755" ht="14.5" spans="1:16">
      <c r="A1755" s="104">
        <v>202208</v>
      </c>
      <c r="B1755" s="131" t="s">
        <v>372</v>
      </c>
      <c r="C1755" s="105" t="s">
        <v>619</v>
      </c>
      <c r="D1755" s="105" t="s">
        <v>587</v>
      </c>
      <c r="E1755" s="105" t="s">
        <v>1042</v>
      </c>
      <c r="F1755" s="105" t="s">
        <v>1030</v>
      </c>
      <c r="G1755" s="106" t="s">
        <v>1043</v>
      </c>
      <c r="H1755" s="105" t="s">
        <v>1018</v>
      </c>
      <c r="I1755" s="105" t="s">
        <v>591</v>
      </c>
      <c r="J1755" s="116">
        <v>1900</v>
      </c>
      <c r="K1755" s="116">
        <v>10643.11</v>
      </c>
      <c r="L1755" s="116">
        <v>316.64</v>
      </c>
      <c r="M1755" s="116">
        <v>84.39</v>
      </c>
      <c r="N1755" s="116">
        <v>3.8</v>
      </c>
      <c r="O1755" s="116">
        <v>0</v>
      </c>
      <c r="P1755" s="117">
        <f t="shared" si="63"/>
        <v>1.9</v>
      </c>
    </row>
    <row r="1756" ht="14.5" spans="1:16">
      <c r="A1756" s="104">
        <v>202208</v>
      </c>
      <c r="B1756" s="98" t="s">
        <v>211</v>
      </c>
      <c r="C1756" s="105" t="s">
        <v>619</v>
      </c>
      <c r="D1756" s="105" t="s">
        <v>587</v>
      </c>
      <c r="E1756" s="105" t="s">
        <v>1044</v>
      </c>
      <c r="F1756" s="105" t="s">
        <v>1039</v>
      </c>
      <c r="G1756" s="106" t="s">
        <v>1045</v>
      </c>
      <c r="H1756" s="105" t="s">
        <v>1018</v>
      </c>
      <c r="I1756" s="105" t="s">
        <v>591</v>
      </c>
      <c r="J1756" s="116">
        <v>1900</v>
      </c>
      <c r="K1756" s="116">
        <v>7665.43</v>
      </c>
      <c r="L1756" s="116">
        <v>316.64</v>
      </c>
      <c r="M1756" s="116">
        <v>84.39</v>
      </c>
      <c r="N1756" s="116">
        <v>3.8</v>
      </c>
      <c r="O1756" s="116">
        <v>0</v>
      </c>
      <c r="P1756" s="117">
        <f t="shared" si="63"/>
        <v>1.9</v>
      </c>
    </row>
    <row r="1757" ht="14.5" spans="1:16">
      <c r="A1757" s="104">
        <v>202208</v>
      </c>
      <c r="B1757" s="131" t="s">
        <v>363</v>
      </c>
      <c r="C1757" s="105" t="s">
        <v>619</v>
      </c>
      <c r="D1757" s="105" t="s">
        <v>587</v>
      </c>
      <c r="E1757" s="105" t="s">
        <v>1046</v>
      </c>
      <c r="F1757" s="105" t="s">
        <v>1039</v>
      </c>
      <c r="G1757" s="106" t="s">
        <v>1047</v>
      </c>
      <c r="H1757" s="105" t="s">
        <v>1018</v>
      </c>
      <c r="I1757" s="105" t="s">
        <v>591</v>
      </c>
      <c r="J1757" s="116">
        <v>1900</v>
      </c>
      <c r="K1757" s="116">
        <v>7147.98</v>
      </c>
      <c r="L1757" s="116">
        <v>316.64</v>
      </c>
      <c r="M1757" s="116">
        <v>84.39</v>
      </c>
      <c r="N1757" s="116">
        <v>3.8</v>
      </c>
      <c r="O1757" s="116">
        <v>0</v>
      </c>
      <c r="P1757" s="117">
        <f t="shared" si="63"/>
        <v>1.9</v>
      </c>
    </row>
    <row r="1758" ht="14.5" spans="1:16">
      <c r="A1758" s="104">
        <v>202208</v>
      </c>
      <c r="B1758" s="148" t="s">
        <v>273</v>
      </c>
      <c r="C1758" s="105" t="s">
        <v>619</v>
      </c>
      <c r="D1758" s="105" t="s">
        <v>587</v>
      </c>
      <c r="E1758" s="105" t="s">
        <v>1048</v>
      </c>
      <c r="F1758" s="105" t="s">
        <v>886</v>
      </c>
      <c r="G1758" s="106" t="s">
        <v>1049</v>
      </c>
      <c r="H1758" s="105" t="s">
        <v>1018</v>
      </c>
      <c r="I1758" s="105" t="s">
        <v>591</v>
      </c>
      <c r="J1758" s="116">
        <v>1900</v>
      </c>
      <c r="K1758" s="116">
        <v>7093.79</v>
      </c>
      <c r="L1758" s="116">
        <v>316.64</v>
      </c>
      <c r="M1758" s="116">
        <v>84.39</v>
      </c>
      <c r="N1758" s="116">
        <v>3.8</v>
      </c>
      <c r="O1758" s="116">
        <v>0</v>
      </c>
      <c r="P1758" s="117">
        <f t="shared" si="63"/>
        <v>1.9</v>
      </c>
    </row>
    <row r="1759" ht="14.5" spans="1:16">
      <c r="A1759" s="104">
        <v>202208</v>
      </c>
      <c r="B1759" s="148" t="s">
        <v>411</v>
      </c>
      <c r="C1759" s="105" t="s">
        <v>619</v>
      </c>
      <c r="D1759" s="105" t="s">
        <v>587</v>
      </c>
      <c r="E1759" s="105" t="s">
        <v>1050</v>
      </c>
      <c r="F1759" s="105" t="s">
        <v>1020</v>
      </c>
      <c r="G1759" s="106" t="s">
        <v>1051</v>
      </c>
      <c r="H1759" s="105" t="s">
        <v>1018</v>
      </c>
      <c r="I1759" s="105" t="s">
        <v>591</v>
      </c>
      <c r="J1759" s="116">
        <v>1900</v>
      </c>
      <c r="K1759" s="116">
        <v>6054.67</v>
      </c>
      <c r="L1759" s="116">
        <v>316.64</v>
      </c>
      <c r="M1759" s="116">
        <v>84.39</v>
      </c>
      <c r="N1759" s="116">
        <v>3.8</v>
      </c>
      <c r="O1759" s="116">
        <v>0</v>
      </c>
      <c r="P1759" s="117">
        <f t="shared" si="63"/>
        <v>1.9</v>
      </c>
    </row>
    <row r="1760" ht="14.5" spans="1:16">
      <c r="A1760" s="104">
        <v>202208</v>
      </c>
      <c r="B1760" s="148" t="s">
        <v>443</v>
      </c>
      <c r="C1760" s="105" t="s">
        <v>619</v>
      </c>
      <c r="D1760" s="105" t="s">
        <v>587</v>
      </c>
      <c r="E1760" s="105" t="s">
        <v>1052</v>
      </c>
      <c r="F1760" s="105" t="s">
        <v>1030</v>
      </c>
      <c r="G1760" s="106" t="s">
        <v>1053</v>
      </c>
      <c r="H1760" s="105" t="s">
        <v>1018</v>
      </c>
      <c r="I1760" s="105" t="s">
        <v>591</v>
      </c>
      <c r="J1760" s="116">
        <v>1900</v>
      </c>
      <c r="K1760" s="116">
        <v>9034.45</v>
      </c>
      <c r="L1760" s="116">
        <v>316.64</v>
      </c>
      <c r="M1760" s="116">
        <v>84.39</v>
      </c>
      <c r="N1760" s="116">
        <v>3.8</v>
      </c>
      <c r="O1760" s="116">
        <v>0</v>
      </c>
      <c r="P1760" s="117">
        <f t="shared" si="63"/>
        <v>1.9</v>
      </c>
    </row>
    <row r="1761" ht="14.5" spans="1:16">
      <c r="A1761" s="104">
        <v>202208</v>
      </c>
      <c r="B1761" s="139" t="s">
        <v>369</v>
      </c>
      <c r="C1761" s="105" t="s">
        <v>619</v>
      </c>
      <c r="D1761" s="105" t="s">
        <v>587</v>
      </c>
      <c r="E1761" s="105" t="s">
        <v>1054</v>
      </c>
      <c r="F1761" s="105" t="s">
        <v>1020</v>
      </c>
      <c r="G1761" s="106" t="s">
        <v>1055</v>
      </c>
      <c r="H1761" s="105" t="s">
        <v>1018</v>
      </c>
      <c r="I1761" s="105" t="s">
        <v>591</v>
      </c>
      <c r="J1761" s="116">
        <v>1900</v>
      </c>
      <c r="K1761" s="116">
        <v>5666.98</v>
      </c>
      <c r="L1761" s="116">
        <v>316.64</v>
      </c>
      <c r="M1761" s="116">
        <v>84.39</v>
      </c>
      <c r="N1761" s="116">
        <v>3.8</v>
      </c>
      <c r="O1761" s="116">
        <v>0</v>
      </c>
      <c r="P1761" s="117">
        <f t="shared" si="63"/>
        <v>1.9</v>
      </c>
    </row>
    <row r="1762" ht="14.5" spans="1:16">
      <c r="A1762" s="104">
        <v>202208</v>
      </c>
      <c r="B1762" s="139" t="s">
        <v>375</v>
      </c>
      <c r="C1762" s="105" t="s">
        <v>619</v>
      </c>
      <c r="D1762" s="105" t="s">
        <v>587</v>
      </c>
      <c r="E1762" s="105" t="s">
        <v>1056</v>
      </c>
      <c r="F1762" s="105" t="s">
        <v>1039</v>
      </c>
      <c r="G1762" s="106" t="s">
        <v>1057</v>
      </c>
      <c r="H1762" s="105" t="s">
        <v>1018</v>
      </c>
      <c r="I1762" s="105" t="s">
        <v>591</v>
      </c>
      <c r="J1762" s="116">
        <v>1900</v>
      </c>
      <c r="K1762" s="116">
        <v>6765.95</v>
      </c>
      <c r="L1762" s="116">
        <v>316.64</v>
      </c>
      <c r="M1762" s="116">
        <v>84.39</v>
      </c>
      <c r="N1762" s="116">
        <v>3.8</v>
      </c>
      <c r="O1762" s="116">
        <v>385</v>
      </c>
      <c r="P1762" s="117">
        <f t="shared" si="63"/>
        <v>1.9</v>
      </c>
    </row>
    <row r="1763" ht="14.5" spans="1:16">
      <c r="A1763" s="104">
        <v>202208</v>
      </c>
      <c r="B1763" s="139" t="s">
        <v>246</v>
      </c>
      <c r="C1763" s="105" t="s">
        <v>619</v>
      </c>
      <c r="D1763" s="105" t="s">
        <v>587</v>
      </c>
      <c r="E1763" s="105" t="s">
        <v>1058</v>
      </c>
      <c r="F1763" s="105" t="s">
        <v>1039</v>
      </c>
      <c r="G1763" s="106" t="s">
        <v>1059</v>
      </c>
      <c r="H1763" s="105" t="s">
        <v>1018</v>
      </c>
      <c r="I1763" s="105" t="s">
        <v>591</v>
      </c>
      <c r="J1763" s="116">
        <v>1900</v>
      </c>
      <c r="K1763" s="116">
        <v>6655.78</v>
      </c>
      <c r="L1763" s="116">
        <v>316.64</v>
      </c>
      <c r="M1763" s="116">
        <v>84.39</v>
      </c>
      <c r="N1763" s="116">
        <v>3.8</v>
      </c>
      <c r="O1763" s="116">
        <v>0</v>
      </c>
      <c r="P1763" s="117">
        <f t="shared" si="63"/>
        <v>1.9</v>
      </c>
    </row>
    <row r="1764" ht="14.5" spans="1:16">
      <c r="A1764" s="104">
        <v>202208</v>
      </c>
      <c r="B1764" s="139" t="s">
        <v>235</v>
      </c>
      <c r="C1764" s="105" t="s">
        <v>619</v>
      </c>
      <c r="D1764" s="105" t="s">
        <v>587</v>
      </c>
      <c r="E1764" s="105" t="s">
        <v>1060</v>
      </c>
      <c r="F1764" s="105" t="s">
        <v>1039</v>
      </c>
      <c r="G1764" s="106" t="s">
        <v>1061</v>
      </c>
      <c r="H1764" s="105" t="s">
        <v>1018</v>
      </c>
      <c r="I1764" s="105" t="s">
        <v>591</v>
      </c>
      <c r="J1764" s="116">
        <v>1900</v>
      </c>
      <c r="K1764" s="116">
        <v>7403.96</v>
      </c>
      <c r="L1764" s="116">
        <v>316.64</v>
      </c>
      <c r="M1764" s="116">
        <v>84.39</v>
      </c>
      <c r="N1764" s="116">
        <v>3.8</v>
      </c>
      <c r="O1764" s="116">
        <v>0</v>
      </c>
      <c r="P1764" s="117">
        <f t="shared" si="63"/>
        <v>1.9</v>
      </c>
    </row>
    <row r="1765" ht="14.5" spans="1:16">
      <c r="A1765" s="104">
        <v>202208</v>
      </c>
      <c r="B1765" s="139" t="s">
        <v>253</v>
      </c>
      <c r="C1765" s="105" t="s">
        <v>619</v>
      </c>
      <c r="D1765" s="105" t="s">
        <v>587</v>
      </c>
      <c r="E1765" s="105" t="s">
        <v>1062</v>
      </c>
      <c r="F1765" s="105" t="s">
        <v>1020</v>
      </c>
      <c r="G1765" s="106" t="s">
        <v>1063</v>
      </c>
      <c r="H1765" s="105" t="s">
        <v>1018</v>
      </c>
      <c r="I1765" s="105" t="s">
        <v>591</v>
      </c>
      <c r="J1765" s="116">
        <v>1900</v>
      </c>
      <c r="K1765" s="116">
        <v>6260.45</v>
      </c>
      <c r="L1765" s="116">
        <v>316.64</v>
      </c>
      <c r="M1765" s="116">
        <v>84.39</v>
      </c>
      <c r="N1765" s="116">
        <v>3.8</v>
      </c>
      <c r="O1765" s="116">
        <v>0</v>
      </c>
      <c r="P1765" s="117">
        <f t="shared" si="63"/>
        <v>1.9</v>
      </c>
    </row>
    <row r="1766" ht="14.5" spans="1:16">
      <c r="A1766" s="104">
        <v>202208</v>
      </c>
      <c r="B1766" s="139" t="s">
        <v>339</v>
      </c>
      <c r="C1766" s="105" t="s">
        <v>619</v>
      </c>
      <c r="D1766" s="105" t="s">
        <v>587</v>
      </c>
      <c r="E1766" s="105" t="s">
        <v>1064</v>
      </c>
      <c r="F1766" s="105" t="s">
        <v>1027</v>
      </c>
      <c r="G1766" s="106" t="s">
        <v>1065</v>
      </c>
      <c r="H1766" s="105" t="s">
        <v>1018</v>
      </c>
      <c r="I1766" s="105">
        <v>0</v>
      </c>
      <c r="J1766" s="116">
        <v>1900</v>
      </c>
      <c r="K1766" s="116">
        <v>5683.54</v>
      </c>
      <c r="L1766" s="116">
        <v>316.64</v>
      </c>
      <c r="M1766" s="116">
        <v>84.39</v>
      </c>
      <c r="N1766" s="116">
        <v>3.8</v>
      </c>
      <c r="O1766" s="116">
        <v>0</v>
      </c>
      <c r="P1766" s="117">
        <f t="shared" si="63"/>
        <v>1.9</v>
      </c>
    </row>
    <row r="1767" ht="14.5" spans="1:16">
      <c r="A1767" s="104">
        <v>202208</v>
      </c>
      <c r="B1767" s="140" t="s">
        <v>330</v>
      </c>
      <c r="C1767" s="105" t="s">
        <v>619</v>
      </c>
      <c r="D1767" s="105" t="s">
        <v>587</v>
      </c>
      <c r="E1767" s="105" t="s">
        <v>1066</v>
      </c>
      <c r="F1767" s="105" t="s">
        <v>1067</v>
      </c>
      <c r="G1767" s="106" t="s">
        <v>1068</v>
      </c>
      <c r="H1767" s="105" t="s">
        <v>1018</v>
      </c>
      <c r="I1767" s="105">
        <v>0</v>
      </c>
      <c r="J1767" s="116">
        <v>1900</v>
      </c>
      <c r="K1767" s="116">
        <v>6504.26</v>
      </c>
      <c r="L1767" s="116">
        <v>316.64</v>
      </c>
      <c r="M1767" s="116">
        <v>84.39</v>
      </c>
      <c r="N1767" s="116">
        <v>3.8</v>
      </c>
      <c r="O1767" s="116">
        <v>0</v>
      </c>
      <c r="P1767" s="117">
        <f t="shared" si="63"/>
        <v>1.9</v>
      </c>
    </row>
    <row r="1768" ht="14.5" spans="1:16">
      <c r="A1768" s="104">
        <v>202208</v>
      </c>
      <c r="B1768" s="149" t="s">
        <v>208</v>
      </c>
      <c r="C1768" s="105" t="s">
        <v>619</v>
      </c>
      <c r="D1768" s="105" t="s">
        <v>587</v>
      </c>
      <c r="E1768" s="105" t="s">
        <v>1069</v>
      </c>
      <c r="F1768" s="105" t="s">
        <v>1020</v>
      </c>
      <c r="G1768" s="106" t="s">
        <v>1070</v>
      </c>
      <c r="H1768" s="105" t="s">
        <v>1018</v>
      </c>
      <c r="I1768" s="105" t="s">
        <v>591</v>
      </c>
      <c r="J1768" s="116">
        <v>1900</v>
      </c>
      <c r="K1768" s="116">
        <v>7659.31</v>
      </c>
      <c r="L1768" s="116">
        <v>316.64</v>
      </c>
      <c r="M1768" s="116">
        <v>84.39</v>
      </c>
      <c r="N1768" s="116">
        <v>3.8</v>
      </c>
      <c r="O1768" s="116">
        <v>0</v>
      </c>
      <c r="P1768" s="117">
        <f t="shared" si="63"/>
        <v>1.9</v>
      </c>
    </row>
    <row r="1769" ht="14.5" spans="1:16">
      <c r="A1769" s="104">
        <v>202208</v>
      </c>
      <c r="B1769" s="140" t="s">
        <v>399</v>
      </c>
      <c r="C1769" s="105" t="s">
        <v>619</v>
      </c>
      <c r="D1769" s="105" t="s">
        <v>587</v>
      </c>
      <c r="E1769" s="105" t="s">
        <v>1071</v>
      </c>
      <c r="F1769" s="105" t="s">
        <v>1067</v>
      </c>
      <c r="G1769" s="106" t="s">
        <v>756</v>
      </c>
      <c r="H1769" s="105" t="s">
        <v>1018</v>
      </c>
      <c r="I1769" s="105" t="s">
        <v>591</v>
      </c>
      <c r="J1769" s="116">
        <v>1900</v>
      </c>
      <c r="K1769" s="116">
        <v>5950.44</v>
      </c>
      <c r="L1769" s="116">
        <v>316.64</v>
      </c>
      <c r="M1769" s="116">
        <v>84.39</v>
      </c>
      <c r="N1769" s="116">
        <v>3.8</v>
      </c>
      <c r="O1769" s="116">
        <v>100</v>
      </c>
      <c r="P1769" s="117">
        <f t="shared" ref="P1769:P1800" si="64">1900*0.1%</f>
        <v>1.9</v>
      </c>
    </row>
    <row r="1770" ht="14.5" spans="1:16">
      <c r="A1770" s="104">
        <v>202208</v>
      </c>
      <c r="B1770" s="140" t="s">
        <v>230</v>
      </c>
      <c r="C1770" s="105" t="s">
        <v>619</v>
      </c>
      <c r="D1770" s="105" t="s">
        <v>587</v>
      </c>
      <c r="E1770" s="105" t="s">
        <v>1072</v>
      </c>
      <c r="F1770" s="105" t="s">
        <v>1027</v>
      </c>
      <c r="G1770" s="106" t="s">
        <v>1073</v>
      </c>
      <c r="H1770" s="105" t="s">
        <v>1018</v>
      </c>
      <c r="I1770" s="105" t="s">
        <v>591</v>
      </c>
      <c r="J1770" s="116">
        <v>1900</v>
      </c>
      <c r="K1770" s="116">
        <v>7395.99</v>
      </c>
      <c r="L1770" s="116">
        <v>316.64</v>
      </c>
      <c r="M1770" s="116">
        <v>84.39</v>
      </c>
      <c r="N1770" s="116">
        <v>3.8</v>
      </c>
      <c r="O1770" s="116">
        <v>0</v>
      </c>
      <c r="P1770" s="117">
        <f t="shared" si="64"/>
        <v>1.9</v>
      </c>
    </row>
    <row r="1771" ht="14.5" spans="1:16">
      <c r="A1771" s="104">
        <v>202208</v>
      </c>
      <c r="B1771" s="140" t="s">
        <v>343</v>
      </c>
      <c r="C1771" s="105" t="s">
        <v>619</v>
      </c>
      <c r="D1771" s="105" t="s">
        <v>587</v>
      </c>
      <c r="E1771" s="105" t="s">
        <v>1074</v>
      </c>
      <c r="F1771" s="105" t="s">
        <v>1027</v>
      </c>
      <c r="G1771" s="106" t="s">
        <v>1075</v>
      </c>
      <c r="H1771" s="105" t="s">
        <v>1018</v>
      </c>
      <c r="I1771" s="105" t="s">
        <v>591</v>
      </c>
      <c r="J1771" s="116">
        <v>1900</v>
      </c>
      <c r="K1771" s="116">
        <v>6777.94</v>
      </c>
      <c r="L1771" s="116">
        <v>316.64</v>
      </c>
      <c r="M1771" s="116">
        <v>84.39</v>
      </c>
      <c r="N1771" s="116">
        <v>3.8</v>
      </c>
      <c r="O1771" s="116">
        <v>0</v>
      </c>
      <c r="P1771" s="117">
        <f t="shared" si="64"/>
        <v>1.9</v>
      </c>
    </row>
    <row r="1772" ht="14.5" spans="1:16">
      <c r="A1772" s="104">
        <v>202208</v>
      </c>
      <c r="B1772" s="140" t="s">
        <v>297</v>
      </c>
      <c r="C1772" s="105" t="s">
        <v>619</v>
      </c>
      <c r="D1772" s="105" t="s">
        <v>587</v>
      </c>
      <c r="E1772" s="105" t="s">
        <v>1076</v>
      </c>
      <c r="F1772" s="105" t="s">
        <v>1027</v>
      </c>
      <c r="G1772" s="106" t="s">
        <v>1077</v>
      </c>
      <c r="H1772" s="105" t="s">
        <v>1018</v>
      </c>
      <c r="I1772" s="105" t="s">
        <v>591</v>
      </c>
      <c r="J1772" s="116">
        <v>1900</v>
      </c>
      <c r="K1772" s="116">
        <v>8108.07</v>
      </c>
      <c r="L1772" s="116">
        <v>316.64</v>
      </c>
      <c r="M1772" s="116">
        <v>84.39</v>
      </c>
      <c r="N1772" s="116">
        <v>3.8</v>
      </c>
      <c r="O1772" s="116">
        <v>0</v>
      </c>
      <c r="P1772" s="117">
        <f t="shared" si="64"/>
        <v>1.9</v>
      </c>
    </row>
    <row r="1773" ht="14.5" spans="1:16">
      <c r="A1773" s="104">
        <v>202208</v>
      </c>
      <c r="B1773" s="140" t="s">
        <v>341</v>
      </c>
      <c r="C1773" s="105" t="s">
        <v>619</v>
      </c>
      <c r="D1773" s="105" t="s">
        <v>587</v>
      </c>
      <c r="E1773" s="105" t="s">
        <v>1078</v>
      </c>
      <c r="F1773" s="105" t="s">
        <v>1027</v>
      </c>
      <c r="G1773" s="106" t="s">
        <v>1079</v>
      </c>
      <c r="H1773" s="105" t="s">
        <v>1018</v>
      </c>
      <c r="I1773" s="105" t="s">
        <v>591</v>
      </c>
      <c r="J1773" s="116">
        <v>1900</v>
      </c>
      <c r="K1773" s="116">
        <v>6694.74</v>
      </c>
      <c r="L1773" s="116">
        <v>316.64</v>
      </c>
      <c r="M1773" s="116">
        <v>84.39</v>
      </c>
      <c r="N1773" s="116">
        <v>3.8</v>
      </c>
      <c r="O1773" s="116">
        <v>0</v>
      </c>
      <c r="P1773" s="117">
        <f t="shared" si="64"/>
        <v>1.9</v>
      </c>
    </row>
    <row r="1774" ht="14.5" spans="1:16">
      <c r="A1774" s="104">
        <v>202208</v>
      </c>
      <c r="B1774" s="140" t="s">
        <v>254</v>
      </c>
      <c r="C1774" s="105" t="s">
        <v>619</v>
      </c>
      <c r="D1774" s="105" t="s">
        <v>587</v>
      </c>
      <c r="E1774" s="105" t="s">
        <v>1080</v>
      </c>
      <c r="F1774" s="105" t="s">
        <v>1027</v>
      </c>
      <c r="G1774" s="106" t="s">
        <v>1081</v>
      </c>
      <c r="H1774" s="105" t="s">
        <v>1018</v>
      </c>
      <c r="I1774" s="105" t="s">
        <v>591</v>
      </c>
      <c r="J1774" s="116">
        <v>1900</v>
      </c>
      <c r="K1774" s="116">
        <v>6957.24</v>
      </c>
      <c r="L1774" s="116">
        <v>316.64</v>
      </c>
      <c r="M1774" s="116">
        <v>84.39</v>
      </c>
      <c r="N1774" s="116">
        <v>3.8</v>
      </c>
      <c r="O1774" s="116">
        <v>0</v>
      </c>
      <c r="P1774" s="117">
        <f t="shared" si="64"/>
        <v>1.9</v>
      </c>
    </row>
    <row r="1775" ht="14.5" spans="1:16">
      <c r="A1775" s="104">
        <v>202208</v>
      </c>
      <c r="B1775" s="140" t="s">
        <v>403</v>
      </c>
      <c r="C1775" s="105" t="s">
        <v>619</v>
      </c>
      <c r="D1775" s="105" t="s">
        <v>587</v>
      </c>
      <c r="E1775" s="105" t="s">
        <v>1082</v>
      </c>
      <c r="F1775" s="105" t="s">
        <v>886</v>
      </c>
      <c r="G1775" s="106" t="s">
        <v>1083</v>
      </c>
      <c r="H1775" s="105" t="s">
        <v>1018</v>
      </c>
      <c r="I1775" s="105" t="s">
        <v>591</v>
      </c>
      <c r="J1775" s="116">
        <v>1900</v>
      </c>
      <c r="K1775" s="116">
        <v>6007.1</v>
      </c>
      <c r="L1775" s="116">
        <v>316.64</v>
      </c>
      <c r="M1775" s="116">
        <v>84.39</v>
      </c>
      <c r="N1775" s="116">
        <v>3.8</v>
      </c>
      <c r="O1775" s="116">
        <v>0</v>
      </c>
      <c r="P1775" s="117">
        <f t="shared" si="64"/>
        <v>1.9</v>
      </c>
    </row>
    <row r="1776" ht="14.5" spans="1:16">
      <c r="A1776" s="104">
        <v>202208</v>
      </c>
      <c r="B1776" s="140" t="s">
        <v>237</v>
      </c>
      <c r="C1776" s="105" t="s">
        <v>619</v>
      </c>
      <c r="D1776" s="105" t="s">
        <v>587</v>
      </c>
      <c r="E1776" s="105" t="s">
        <v>1084</v>
      </c>
      <c r="F1776" s="105" t="s">
        <v>1030</v>
      </c>
      <c r="G1776" s="106" t="s">
        <v>1083</v>
      </c>
      <c r="H1776" s="105" t="s">
        <v>1018</v>
      </c>
      <c r="I1776" s="105">
        <v>0</v>
      </c>
      <c r="J1776" s="116">
        <v>1900</v>
      </c>
      <c r="K1776" s="116">
        <v>9815.23</v>
      </c>
      <c r="L1776" s="116">
        <v>316.64</v>
      </c>
      <c r="M1776" s="116">
        <v>84.39</v>
      </c>
      <c r="N1776" s="116">
        <v>3.8</v>
      </c>
      <c r="O1776" s="116">
        <v>0</v>
      </c>
      <c r="P1776" s="117">
        <f t="shared" si="64"/>
        <v>1.9</v>
      </c>
    </row>
    <row r="1777" ht="14.5" spans="1:16">
      <c r="A1777" s="104">
        <v>202208</v>
      </c>
      <c r="B1777" s="131" t="s">
        <v>361</v>
      </c>
      <c r="C1777" s="105" t="s">
        <v>619</v>
      </c>
      <c r="D1777" s="105" t="s">
        <v>587</v>
      </c>
      <c r="E1777" s="105" t="s">
        <v>1085</v>
      </c>
      <c r="F1777" s="105" t="s">
        <v>1086</v>
      </c>
      <c r="G1777" s="106" t="s">
        <v>1087</v>
      </c>
      <c r="H1777" s="105" t="s">
        <v>1018</v>
      </c>
      <c r="I1777" s="105" t="s">
        <v>591</v>
      </c>
      <c r="J1777" s="116">
        <v>1900</v>
      </c>
      <c r="K1777" s="116">
        <v>9006.41</v>
      </c>
      <c r="L1777" s="116">
        <v>316.64</v>
      </c>
      <c r="M1777" s="116">
        <v>84.39</v>
      </c>
      <c r="N1777" s="116">
        <v>3.8</v>
      </c>
      <c r="O1777" s="116">
        <v>0</v>
      </c>
      <c r="P1777" s="117">
        <f t="shared" si="64"/>
        <v>1.9</v>
      </c>
    </row>
    <row r="1778" ht="14.5" spans="1:16">
      <c r="A1778" s="104">
        <v>202208</v>
      </c>
      <c r="B1778" s="131" t="s">
        <v>360</v>
      </c>
      <c r="C1778" s="105" t="s">
        <v>619</v>
      </c>
      <c r="D1778" s="105" t="s">
        <v>587</v>
      </c>
      <c r="E1778" s="105" t="s">
        <v>1088</v>
      </c>
      <c r="F1778" s="105" t="s">
        <v>1067</v>
      </c>
      <c r="G1778" s="106" t="s">
        <v>1089</v>
      </c>
      <c r="H1778" s="105" t="s">
        <v>1018</v>
      </c>
      <c r="I1778" s="105" t="s">
        <v>591</v>
      </c>
      <c r="J1778" s="116">
        <v>1900</v>
      </c>
      <c r="K1778" s="116">
        <v>7338.28</v>
      </c>
      <c r="L1778" s="116">
        <v>316.64</v>
      </c>
      <c r="M1778" s="116">
        <v>84.39</v>
      </c>
      <c r="N1778" s="116">
        <v>3.8</v>
      </c>
      <c r="O1778" s="116">
        <v>95</v>
      </c>
      <c r="P1778" s="117">
        <f t="shared" si="64"/>
        <v>1.9</v>
      </c>
    </row>
    <row r="1779" ht="14.5" spans="1:16">
      <c r="A1779" s="104">
        <v>202208</v>
      </c>
      <c r="B1779" s="131" t="s">
        <v>1090</v>
      </c>
      <c r="C1779" s="105" t="s">
        <v>619</v>
      </c>
      <c r="D1779" s="105" t="s">
        <v>587</v>
      </c>
      <c r="E1779" s="105" t="s">
        <v>1091</v>
      </c>
      <c r="F1779" s="105" t="s">
        <v>1067</v>
      </c>
      <c r="G1779" s="106" t="s">
        <v>656</v>
      </c>
      <c r="H1779" s="105" t="s">
        <v>1018</v>
      </c>
      <c r="I1779" s="105" t="s">
        <v>591</v>
      </c>
      <c r="J1779" s="116">
        <v>1900</v>
      </c>
      <c r="K1779" s="116">
        <v>6539.4</v>
      </c>
      <c r="L1779" s="116">
        <v>316.64</v>
      </c>
      <c r="M1779" s="116">
        <v>84.39</v>
      </c>
      <c r="N1779" s="116">
        <v>3.8</v>
      </c>
      <c r="O1779" s="116">
        <v>0</v>
      </c>
      <c r="P1779" s="117">
        <f t="shared" si="64"/>
        <v>1.9</v>
      </c>
    </row>
    <row r="1780" ht="14.5" spans="1:16">
      <c r="A1780" s="104">
        <v>202208</v>
      </c>
      <c r="B1780" s="148" t="s">
        <v>308</v>
      </c>
      <c r="C1780" s="105" t="s">
        <v>619</v>
      </c>
      <c r="D1780" s="105" t="s">
        <v>587</v>
      </c>
      <c r="E1780" s="105" t="s">
        <v>1092</v>
      </c>
      <c r="F1780" s="105" t="s">
        <v>1067</v>
      </c>
      <c r="G1780" s="106" t="s">
        <v>1051</v>
      </c>
      <c r="H1780" s="105" t="s">
        <v>1018</v>
      </c>
      <c r="I1780" s="105" t="s">
        <v>591</v>
      </c>
      <c r="J1780" s="116">
        <v>1900</v>
      </c>
      <c r="K1780" s="116">
        <v>7161.64</v>
      </c>
      <c r="L1780" s="116">
        <v>316.64</v>
      </c>
      <c r="M1780" s="116">
        <v>84.39</v>
      </c>
      <c r="N1780" s="116">
        <v>3.8</v>
      </c>
      <c r="O1780" s="116">
        <v>0</v>
      </c>
      <c r="P1780" s="117">
        <f t="shared" si="64"/>
        <v>1.9</v>
      </c>
    </row>
    <row r="1781" ht="14.5" spans="1:16">
      <c r="A1781" s="104">
        <v>202208</v>
      </c>
      <c r="B1781" s="140" t="s">
        <v>325</v>
      </c>
      <c r="C1781" s="105" t="s">
        <v>619</v>
      </c>
      <c r="D1781" s="105" t="s">
        <v>587</v>
      </c>
      <c r="E1781" s="105" t="s">
        <v>1093</v>
      </c>
      <c r="F1781" s="105" t="s">
        <v>1027</v>
      </c>
      <c r="G1781" s="106" t="s">
        <v>1094</v>
      </c>
      <c r="H1781" s="105" t="s">
        <v>1018</v>
      </c>
      <c r="I1781" s="105" t="s">
        <v>591</v>
      </c>
      <c r="J1781" s="116">
        <v>1900</v>
      </c>
      <c r="K1781" s="116">
        <v>7658.16</v>
      </c>
      <c r="L1781" s="116">
        <v>316.64</v>
      </c>
      <c r="M1781" s="116">
        <v>84.39</v>
      </c>
      <c r="N1781" s="116">
        <v>3.8</v>
      </c>
      <c r="O1781" s="116">
        <v>0</v>
      </c>
      <c r="P1781" s="117">
        <f t="shared" si="64"/>
        <v>1.9</v>
      </c>
    </row>
    <row r="1782" ht="14.5" spans="1:16">
      <c r="A1782" s="104">
        <v>202208</v>
      </c>
      <c r="B1782" s="140" t="s">
        <v>1095</v>
      </c>
      <c r="C1782" s="105" t="s">
        <v>619</v>
      </c>
      <c r="D1782" s="105" t="s">
        <v>587</v>
      </c>
      <c r="E1782" s="105" t="s">
        <v>1096</v>
      </c>
      <c r="F1782" s="105" t="s">
        <v>1027</v>
      </c>
      <c r="G1782" s="106" t="s">
        <v>1097</v>
      </c>
      <c r="H1782" s="105" t="s">
        <v>1018</v>
      </c>
      <c r="I1782" s="105" t="s">
        <v>591</v>
      </c>
      <c r="J1782" s="116">
        <v>1900</v>
      </c>
      <c r="K1782" s="116">
        <v>3597.87</v>
      </c>
      <c r="L1782" s="116">
        <v>316.64</v>
      </c>
      <c r="M1782" s="116">
        <v>84.39</v>
      </c>
      <c r="N1782" s="116">
        <v>3.8</v>
      </c>
      <c r="O1782" s="116">
        <v>0</v>
      </c>
      <c r="P1782" s="117">
        <f t="shared" si="64"/>
        <v>1.9</v>
      </c>
    </row>
    <row r="1783" ht="14.5" spans="1:16">
      <c r="A1783" s="104">
        <v>202208</v>
      </c>
      <c r="B1783" s="131" t="s">
        <v>347</v>
      </c>
      <c r="C1783" s="105" t="s">
        <v>619</v>
      </c>
      <c r="D1783" s="105" t="s">
        <v>587</v>
      </c>
      <c r="E1783" s="105" t="s">
        <v>1098</v>
      </c>
      <c r="F1783" s="105" t="s">
        <v>1020</v>
      </c>
      <c r="G1783" s="106" t="s">
        <v>1099</v>
      </c>
      <c r="H1783" s="105" t="s">
        <v>1018</v>
      </c>
      <c r="I1783" s="105" t="s">
        <v>591</v>
      </c>
      <c r="J1783" s="116">
        <v>1900</v>
      </c>
      <c r="K1783" s="116">
        <v>6223.38</v>
      </c>
      <c r="L1783" s="116">
        <v>316.64</v>
      </c>
      <c r="M1783" s="116">
        <v>84.39</v>
      </c>
      <c r="N1783" s="116">
        <v>3.8</v>
      </c>
      <c r="O1783" s="116">
        <v>0</v>
      </c>
      <c r="P1783" s="117">
        <f t="shared" si="64"/>
        <v>1.9</v>
      </c>
    </row>
    <row r="1784" ht="14.5" spans="1:16">
      <c r="A1784" s="104">
        <v>202208</v>
      </c>
      <c r="B1784" s="139" t="s">
        <v>338</v>
      </c>
      <c r="C1784" s="105" t="s">
        <v>619</v>
      </c>
      <c r="D1784" s="105" t="s">
        <v>587</v>
      </c>
      <c r="E1784" s="105" t="s">
        <v>1100</v>
      </c>
      <c r="F1784" s="105" t="s">
        <v>1020</v>
      </c>
      <c r="G1784" s="106" t="s">
        <v>1101</v>
      </c>
      <c r="H1784" s="105" t="s">
        <v>1018</v>
      </c>
      <c r="I1784" s="105" t="s">
        <v>591</v>
      </c>
      <c r="J1784" s="116">
        <v>1900</v>
      </c>
      <c r="K1784" s="116">
        <v>5458.42</v>
      </c>
      <c r="L1784" s="116">
        <v>316.64</v>
      </c>
      <c r="M1784" s="116">
        <v>84.39</v>
      </c>
      <c r="N1784" s="116">
        <v>3.8</v>
      </c>
      <c r="O1784" s="116">
        <v>0</v>
      </c>
      <c r="P1784" s="117">
        <f t="shared" si="64"/>
        <v>1.9</v>
      </c>
    </row>
    <row r="1785" ht="14.5" spans="1:16">
      <c r="A1785" s="104">
        <v>202208</v>
      </c>
      <c r="B1785" s="131" t="s">
        <v>210</v>
      </c>
      <c r="C1785" s="105" t="s">
        <v>619</v>
      </c>
      <c r="D1785" s="105" t="s">
        <v>587</v>
      </c>
      <c r="E1785" s="105" t="s">
        <v>1104</v>
      </c>
      <c r="F1785" s="105" t="s">
        <v>1020</v>
      </c>
      <c r="G1785" s="106" t="s">
        <v>1105</v>
      </c>
      <c r="H1785" s="105" t="s">
        <v>1018</v>
      </c>
      <c r="I1785" s="105">
        <v>0</v>
      </c>
      <c r="J1785" s="116">
        <v>1900</v>
      </c>
      <c r="K1785" s="116">
        <v>5984.34</v>
      </c>
      <c r="L1785" s="116">
        <v>316.64</v>
      </c>
      <c r="M1785" s="116">
        <v>84.39</v>
      </c>
      <c r="N1785" s="116">
        <v>3.8</v>
      </c>
      <c r="O1785" s="116">
        <v>0</v>
      </c>
      <c r="P1785" s="117">
        <f t="shared" si="64"/>
        <v>1.9</v>
      </c>
    </row>
    <row r="1786" ht="14.5" spans="1:16">
      <c r="A1786" s="104">
        <v>202208</v>
      </c>
      <c r="B1786" s="131" t="s">
        <v>309</v>
      </c>
      <c r="C1786" s="105" t="s">
        <v>619</v>
      </c>
      <c r="D1786" s="105" t="s">
        <v>587</v>
      </c>
      <c r="E1786" s="105" t="s">
        <v>1106</v>
      </c>
      <c r="F1786" s="105" t="s">
        <v>1020</v>
      </c>
      <c r="G1786" s="106" t="s">
        <v>1107</v>
      </c>
      <c r="H1786" s="105" t="s">
        <v>1018</v>
      </c>
      <c r="I1786" s="105" t="s">
        <v>591</v>
      </c>
      <c r="J1786" s="116">
        <v>1900</v>
      </c>
      <c r="K1786" s="116">
        <v>5299.88</v>
      </c>
      <c r="L1786" s="116">
        <v>316.64</v>
      </c>
      <c r="M1786" s="116">
        <v>84.39</v>
      </c>
      <c r="N1786" s="116">
        <v>3.8</v>
      </c>
      <c r="O1786" s="116">
        <v>0</v>
      </c>
      <c r="P1786" s="117">
        <f t="shared" si="64"/>
        <v>1.9</v>
      </c>
    </row>
    <row r="1787" ht="14.5" spans="1:16">
      <c r="A1787" s="104">
        <v>202208</v>
      </c>
      <c r="B1787" s="131" t="s">
        <v>205</v>
      </c>
      <c r="C1787" s="105" t="s">
        <v>619</v>
      </c>
      <c r="D1787" s="105" t="s">
        <v>587</v>
      </c>
      <c r="E1787" s="105" t="s">
        <v>1108</v>
      </c>
      <c r="F1787" s="105" t="s">
        <v>1039</v>
      </c>
      <c r="G1787" s="106" t="s">
        <v>1109</v>
      </c>
      <c r="H1787" s="105" t="s">
        <v>1018</v>
      </c>
      <c r="I1787" s="105">
        <v>0</v>
      </c>
      <c r="J1787" s="116">
        <v>1900</v>
      </c>
      <c r="K1787" s="116">
        <v>6232.72</v>
      </c>
      <c r="L1787" s="116">
        <v>316.64</v>
      </c>
      <c r="M1787" s="116">
        <v>84.39</v>
      </c>
      <c r="N1787" s="116">
        <v>3.8</v>
      </c>
      <c r="O1787" s="116">
        <v>0</v>
      </c>
      <c r="P1787" s="117">
        <f t="shared" si="64"/>
        <v>1.9</v>
      </c>
    </row>
    <row r="1788" ht="14.5" spans="1:16">
      <c r="A1788" s="104">
        <v>202208</v>
      </c>
      <c r="B1788" s="148" t="s">
        <v>387</v>
      </c>
      <c r="C1788" s="105" t="s">
        <v>619</v>
      </c>
      <c r="D1788" s="105" t="s">
        <v>587</v>
      </c>
      <c r="E1788" s="105" t="s">
        <v>1110</v>
      </c>
      <c r="F1788" s="105" t="s">
        <v>1039</v>
      </c>
      <c r="G1788" s="106" t="s">
        <v>1111</v>
      </c>
      <c r="H1788" s="105" t="s">
        <v>1018</v>
      </c>
      <c r="I1788" s="105" t="s">
        <v>591</v>
      </c>
      <c r="J1788" s="116">
        <v>1900</v>
      </c>
      <c r="K1788" s="116">
        <v>6600.05</v>
      </c>
      <c r="L1788" s="116">
        <v>316.64</v>
      </c>
      <c r="M1788" s="116">
        <v>84.39</v>
      </c>
      <c r="N1788" s="116">
        <v>3.8</v>
      </c>
      <c r="O1788" s="116">
        <v>0</v>
      </c>
      <c r="P1788" s="117">
        <f t="shared" si="64"/>
        <v>1.9</v>
      </c>
    </row>
    <row r="1789" ht="14.5" spans="1:16">
      <c r="A1789" s="104">
        <v>202208</v>
      </c>
      <c r="B1789" s="140" t="s">
        <v>212</v>
      </c>
      <c r="C1789" s="105" t="s">
        <v>619</v>
      </c>
      <c r="D1789" s="105" t="s">
        <v>587</v>
      </c>
      <c r="E1789" s="105" t="s">
        <v>1115</v>
      </c>
      <c r="F1789" s="105" t="s">
        <v>1067</v>
      </c>
      <c r="G1789" s="106" t="s">
        <v>1116</v>
      </c>
      <c r="H1789" s="105" t="s">
        <v>1018</v>
      </c>
      <c r="I1789" s="105" t="s">
        <v>591</v>
      </c>
      <c r="J1789" s="116">
        <v>1900</v>
      </c>
      <c r="K1789" s="116">
        <v>5275.43</v>
      </c>
      <c r="L1789" s="116">
        <v>316.64</v>
      </c>
      <c r="M1789" s="116">
        <v>84.39</v>
      </c>
      <c r="N1789" s="116">
        <v>3.8</v>
      </c>
      <c r="O1789" s="116">
        <v>0</v>
      </c>
      <c r="P1789" s="117">
        <f t="shared" si="64"/>
        <v>1.9</v>
      </c>
    </row>
    <row r="1790" ht="14.5" spans="1:16">
      <c r="A1790" s="104">
        <v>202208</v>
      </c>
      <c r="B1790" s="140" t="s">
        <v>209</v>
      </c>
      <c r="C1790" s="105" t="s">
        <v>619</v>
      </c>
      <c r="D1790" s="105" t="s">
        <v>587</v>
      </c>
      <c r="E1790" s="105" t="s">
        <v>1117</v>
      </c>
      <c r="F1790" s="105" t="s">
        <v>1020</v>
      </c>
      <c r="G1790" s="106" t="s">
        <v>1118</v>
      </c>
      <c r="H1790" s="105" t="s">
        <v>1018</v>
      </c>
      <c r="I1790" s="105" t="s">
        <v>591</v>
      </c>
      <c r="J1790" s="116">
        <v>1900</v>
      </c>
      <c r="K1790" s="116">
        <v>5444.59</v>
      </c>
      <c r="L1790" s="116">
        <v>316.64</v>
      </c>
      <c r="M1790" s="116">
        <v>84.39</v>
      </c>
      <c r="N1790" s="116">
        <v>3.8</v>
      </c>
      <c r="O1790" s="116">
        <v>0</v>
      </c>
      <c r="P1790" s="117">
        <f t="shared" si="64"/>
        <v>1.9</v>
      </c>
    </row>
    <row r="1791" ht="14.5" spans="1:16">
      <c r="A1791" s="104">
        <v>202208</v>
      </c>
      <c r="B1791" s="140" t="s">
        <v>245</v>
      </c>
      <c r="C1791" s="105" t="s">
        <v>619</v>
      </c>
      <c r="D1791" s="105" t="s">
        <v>587</v>
      </c>
      <c r="E1791" s="105" t="s">
        <v>1124</v>
      </c>
      <c r="F1791" s="105" t="s">
        <v>1027</v>
      </c>
      <c r="G1791" s="106" t="s">
        <v>1125</v>
      </c>
      <c r="H1791" s="105" t="s">
        <v>1018</v>
      </c>
      <c r="I1791" s="105" t="s">
        <v>591</v>
      </c>
      <c r="J1791" s="116">
        <v>1900</v>
      </c>
      <c r="K1791" s="116">
        <v>7068.5</v>
      </c>
      <c r="L1791" s="116">
        <v>316.64</v>
      </c>
      <c r="M1791" s="116">
        <v>84.39</v>
      </c>
      <c r="N1791" s="116">
        <v>3.8</v>
      </c>
      <c r="O1791" s="116">
        <v>0</v>
      </c>
      <c r="P1791" s="117">
        <f t="shared" si="64"/>
        <v>1.9</v>
      </c>
    </row>
    <row r="1792" ht="14.5" spans="1:16">
      <c r="A1792" s="104">
        <v>202208</v>
      </c>
      <c r="B1792" s="140" t="s">
        <v>336</v>
      </c>
      <c r="C1792" s="105" t="s">
        <v>619</v>
      </c>
      <c r="D1792" s="105" t="s">
        <v>587</v>
      </c>
      <c r="E1792" s="105" t="s">
        <v>1126</v>
      </c>
      <c r="F1792" s="105" t="s">
        <v>1027</v>
      </c>
      <c r="G1792" s="106" t="s">
        <v>1127</v>
      </c>
      <c r="H1792" s="105" t="s">
        <v>1018</v>
      </c>
      <c r="I1792" s="105" t="s">
        <v>591</v>
      </c>
      <c r="J1792" s="116">
        <v>1900</v>
      </c>
      <c r="K1792" s="116">
        <v>6619.57</v>
      </c>
      <c r="L1792" s="116">
        <v>316.64</v>
      </c>
      <c r="M1792" s="116">
        <v>84.39</v>
      </c>
      <c r="N1792" s="116">
        <v>3.8</v>
      </c>
      <c r="O1792" s="116">
        <v>0</v>
      </c>
      <c r="P1792" s="117">
        <f t="shared" si="64"/>
        <v>1.9</v>
      </c>
    </row>
    <row r="1793" ht="14.5" spans="1:16">
      <c r="A1793" s="104">
        <v>202208</v>
      </c>
      <c r="B1793" s="140" t="s">
        <v>358</v>
      </c>
      <c r="C1793" s="105" t="s">
        <v>619</v>
      </c>
      <c r="D1793" s="105" t="s">
        <v>587</v>
      </c>
      <c r="E1793" s="105" t="s">
        <v>1128</v>
      </c>
      <c r="F1793" s="105" t="s">
        <v>1027</v>
      </c>
      <c r="G1793" s="106" t="s">
        <v>934</v>
      </c>
      <c r="H1793" s="105" t="s">
        <v>1018</v>
      </c>
      <c r="I1793" s="105" t="s">
        <v>591</v>
      </c>
      <c r="J1793" s="116">
        <v>1900</v>
      </c>
      <c r="K1793" s="116">
        <v>7933.61</v>
      </c>
      <c r="L1793" s="116">
        <v>316.64</v>
      </c>
      <c r="M1793" s="116">
        <v>84.39</v>
      </c>
      <c r="N1793" s="116">
        <v>3.8</v>
      </c>
      <c r="O1793" s="116">
        <v>0</v>
      </c>
      <c r="P1793" s="117">
        <f t="shared" si="64"/>
        <v>1.9</v>
      </c>
    </row>
    <row r="1794" ht="14.5" spans="1:16">
      <c r="A1794" s="104">
        <v>202208</v>
      </c>
      <c r="B1794" s="140" t="s">
        <v>220</v>
      </c>
      <c r="C1794" s="105" t="s">
        <v>619</v>
      </c>
      <c r="D1794" s="105" t="s">
        <v>587</v>
      </c>
      <c r="E1794" s="105" t="s">
        <v>1129</v>
      </c>
      <c r="F1794" s="105" t="s">
        <v>1027</v>
      </c>
      <c r="G1794" s="106" t="s">
        <v>1130</v>
      </c>
      <c r="H1794" s="105" t="s">
        <v>1018</v>
      </c>
      <c r="I1794" s="105" t="s">
        <v>591</v>
      </c>
      <c r="J1794" s="116">
        <v>1900</v>
      </c>
      <c r="K1794" s="116">
        <v>7221.91</v>
      </c>
      <c r="L1794" s="116">
        <v>316.64</v>
      </c>
      <c r="M1794" s="116">
        <v>84.39</v>
      </c>
      <c r="N1794" s="116">
        <v>3.8</v>
      </c>
      <c r="O1794" s="116">
        <v>0</v>
      </c>
      <c r="P1794" s="117">
        <f t="shared" si="64"/>
        <v>1.9</v>
      </c>
    </row>
    <row r="1795" ht="14.5" spans="1:16">
      <c r="A1795" s="104">
        <v>202208</v>
      </c>
      <c r="B1795" s="140" t="s">
        <v>454</v>
      </c>
      <c r="C1795" s="105" t="s">
        <v>619</v>
      </c>
      <c r="D1795" s="105" t="s">
        <v>587</v>
      </c>
      <c r="E1795" s="105" t="s">
        <v>1131</v>
      </c>
      <c r="F1795" s="105" t="s">
        <v>1027</v>
      </c>
      <c r="G1795" s="106" t="s">
        <v>1130</v>
      </c>
      <c r="H1795" s="105" t="s">
        <v>1018</v>
      </c>
      <c r="I1795" s="105" t="s">
        <v>591</v>
      </c>
      <c r="J1795" s="116">
        <v>1900</v>
      </c>
      <c r="K1795" s="116">
        <v>7686.76</v>
      </c>
      <c r="L1795" s="116">
        <v>316.64</v>
      </c>
      <c r="M1795" s="116">
        <v>84.39</v>
      </c>
      <c r="N1795" s="116">
        <v>3.8</v>
      </c>
      <c r="O1795" s="116">
        <v>0</v>
      </c>
      <c r="P1795" s="117">
        <f t="shared" si="64"/>
        <v>1.9</v>
      </c>
    </row>
    <row r="1796" ht="14.5" spans="1:16">
      <c r="A1796" s="104">
        <v>202208</v>
      </c>
      <c r="B1796" s="140" t="s">
        <v>349</v>
      </c>
      <c r="C1796" s="105" t="s">
        <v>619</v>
      </c>
      <c r="D1796" s="105" t="s">
        <v>587</v>
      </c>
      <c r="E1796" s="105" t="s">
        <v>1132</v>
      </c>
      <c r="F1796" s="105" t="s">
        <v>1039</v>
      </c>
      <c r="G1796" s="106" t="s">
        <v>1133</v>
      </c>
      <c r="H1796" s="105" t="s">
        <v>1018</v>
      </c>
      <c r="I1796" s="105" t="s">
        <v>591</v>
      </c>
      <c r="J1796" s="116">
        <v>1900</v>
      </c>
      <c r="K1796" s="116">
        <v>7011.46</v>
      </c>
      <c r="L1796" s="116">
        <v>316.64</v>
      </c>
      <c r="M1796" s="116">
        <v>84.39</v>
      </c>
      <c r="N1796" s="116">
        <v>3.8</v>
      </c>
      <c r="O1796" s="116">
        <v>0</v>
      </c>
      <c r="P1796" s="117">
        <f t="shared" si="64"/>
        <v>1.9</v>
      </c>
    </row>
    <row r="1797" ht="14.5" spans="1:16">
      <c r="A1797" s="104">
        <v>202208</v>
      </c>
      <c r="B1797" s="140" t="s">
        <v>255</v>
      </c>
      <c r="C1797" s="105" t="s">
        <v>619</v>
      </c>
      <c r="D1797" s="105" t="s">
        <v>587</v>
      </c>
      <c r="E1797" s="105" t="s">
        <v>1134</v>
      </c>
      <c r="F1797" s="105" t="s">
        <v>1027</v>
      </c>
      <c r="G1797" s="106" t="s">
        <v>976</v>
      </c>
      <c r="H1797" s="105" t="s">
        <v>1018</v>
      </c>
      <c r="I1797" s="105" t="s">
        <v>591</v>
      </c>
      <c r="J1797" s="116">
        <v>1900</v>
      </c>
      <c r="K1797" s="116">
        <v>6945.07</v>
      </c>
      <c r="L1797" s="116">
        <v>316.64</v>
      </c>
      <c r="M1797" s="116">
        <v>84.39</v>
      </c>
      <c r="N1797" s="116">
        <v>3.8</v>
      </c>
      <c r="O1797" s="116">
        <v>0</v>
      </c>
      <c r="P1797" s="117">
        <f t="shared" si="64"/>
        <v>1.9</v>
      </c>
    </row>
    <row r="1798" ht="14.5" spans="1:16">
      <c r="A1798" s="104">
        <v>202208</v>
      </c>
      <c r="B1798" s="140" t="s">
        <v>314</v>
      </c>
      <c r="C1798" s="105" t="s">
        <v>619</v>
      </c>
      <c r="D1798" s="105" t="s">
        <v>587</v>
      </c>
      <c r="E1798" s="105" t="s">
        <v>1135</v>
      </c>
      <c r="F1798" s="105" t="s">
        <v>1027</v>
      </c>
      <c r="G1798" s="106" t="s">
        <v>1136</v>
      </c>
      <c r="H1798" s="105" t="s">
        <v>1018</v>
      </c>
      <c r="I1798" s="105" t="s">
        <v>591</v>
      </c>
      <c r="J1798" s="116">
        <v>1900</v>
      </c>
      <c r="K1798" s="116">
        <v>7340.18</v>
      </c>
      <c r="L1798" s="116">
        <v>316.64</v>
      </c>
      <c r="M1798" s="116">
        <v>84.39</v>
      </c>
      <c r="N1798" s="116">
        <v>3.8</v>
      </c>
      <c r="O1798" s="116">
        <v>0</v>
      </c>
      <c r="P1798" s="117">
        <f t="shared" si="64"/>
        <v>1.9</v>
      </c>
    </row>
    <row r="1799" ht="14.5" spans="1:16">
      <c r="A1799" s="104">
        <v>202208</v>
      </c>
      <c r="B1799" s="140" t="s">
        <v>266</v>
      </c>
      <c r="C1799" s="105" t="s">
        <v>619</v>
      </c>
      <c r="D1799" s="105" t="s">
        <v>587</v>
      </c>
      <c r="E1799" s="105" t="s">
        <v>1137</v>
      </c>
      <c r="F1799" s="105" t="s">
        <v>1027</v>
      </c>
      <c r="G1799" s="106" t="s">
        <v>1138</v>
      </c>
      <c r="H1799" s="105" t="s">
        <v>1018</v>
      </c>
      <c r="I1799" s="105" t="s">
        <v>591</v>
      </c>
      <c r="J1799" s="116">
        <v>1900</v>
      </c>
      <c r="K1799" s="116">
        <v>7040.62</v>
      </c>
      <c r="L1799" s="116">
        <v>316.64</v>
      </c>
      <c r="M1799" s="116">
        <v>84.39</v>
      </c>
      <c r="N1799" s="116">
        <v>3.8</v>
      </c>
      <c r="O1799" s="116">
        <v>0</v>
      </c>
      <c r="P1799" s="117">
        <f t="shared" si="64"/>
        <v>1.9</v>
      </c>
    </row>
    <row r="1800" ht="14.5" spans="1:16">
      <c r="A1800" s="104">
        <v>202208</v>
      </c>
      <c r="B1800" s="140" t="s">
        <v>272</v>
      </c>
      <c r="C1800" s="105" t="s">
        <v>619</v>
      </c>
      <c r="D1800" s="105" t="s">
        <v>587</v>
      </c>
      <c r="E1800" s="105" t="s">
        <v>1139</v>
      </c>
      <c r="F1800" s="105" t="s">
        <v>1027</v>
      </c>
      <c r="G1800" s="106" t="s">
        <v>1138</v>
      </c>
      <c r="H1800" s="105" t="s">
        <v>1018</v>
      </c>
      <c r="I1800" s="105" t="s">
        <v>591</v>
      </c>
      <c r="J1800" s="116">
        <v>1900</v>
      </c>
      <c r="K1800" s="116">
        <v>7285.02</v>
      </c>
      <c r="L1800" s="116">
        <v>316.64</v>
      </c>
      <c r="M1800" s="116">
        <v>84.39</v>
      </c>
      <c r="N1800" s="116">
        <v>3.8</v>
      </c>
      <c r="O1800" s="116">
        <v>0</v>
      </c>
      <c r="P1800" s="117">
        <f t="shared" si="64"/>
        <v>1.9</v>
      </c>
    </row>
    <row r="1801" ht="14.5" spans="1:16">
      <c r="A1801" s="104">
        <v>202208</v>
      </c>
      <c r="B1801" s="140" t="s">
        <v>410</v>
      </c>
      <c r="C1801" s="105" t="s">
        <v>619</v>
      </c>
      <c r="D1801" s="105" t="s">
        <v>587</v>
      </c>
      <c r="E1801" s="105" t="s">
        <v>1140</v>
      </c>
      <c r="F1801" s="105" t="s">
        <v>1027</v>
      </c>
      <c r="G1801" s="106" t="s">
        <v>1141</v>
      </c>
      <c r="H1801" s="105" t="s">
        <v>1018</v>
      </c>
      <c r="I1801" s="105" t="s">
        <v>591</v>
      </c>
      <c r="J1801" s="116">
        <v>1900</v>
      </c>
      <c r="K1801" s="116">
        <v>6482.81</v>
      </c>
      <c r="L1801" s="116">
        <v>316.64</v>
      </c>
      <c r="M1801" s="116">
        <v>84.39</v>
      </c>
      <c r="N1801" s="116">
        <v>3.8</v>
      </c>
      <c r="O1801" s="116">
        <v>0</v>
      </c>
      <c r="P1801" s="117">
        <f t="shared" ref="P1801:P1807" si="65">1900*0.1%</f>
        <v>1.9</v>
      </c>
    </row>
    <row r="1802" ht="14.5" spans="1:16">
      <c r="A1802" s="104">
        <v>202208</v>
      </c>
      <c r="B1802" s="140" t="s">
        <v>431</v>
      </c>
      <c r="C1802" s="105" t="s">
        <v>619</v>
      </c>
      <c r="D1802" s="105" t="s">
        <v>587</v>
      </c>
      <c r="E1802" s="105" t="s">
        <v>1142</v>
      </c>
      <c r="F1802" s="105" t="s">
        <v>1027</v>
      </c>
      <c r="G1802" s="106" t="s">
        <v>1143</v>
      </c>
      <c r="H1802" s="105" t="s">
        <v>1018</v>
      </c>
      <c r="I1802" s="105" t="s">
        <v>591</v>
      </c>
      <c r="J1802" s="116">
        <v>1900</v>
      </c>
      <c r="K1802" s="116">
        <v>6420.34</v>
      </c>
      <c r="L1802" s="116">
        <v>316.64</v>
      </c>
      <c r="M1802" s="116">
        <v>84.39</v>
      </c>
      <c r="N1802" s="116">
        <v>3.8</v>
      </c>
      <c r="O1802" s="116">
        <v>0</v>
      </c>
      <c r="P1802" s="117">
        <f t="shared" si="65"/>
        <v>1.9</v>
      </c>
    </row>
    <row r="1803" ht="14.5" spans="1:16">
      <c r="A1803" s="104">
        <v>202208</v>
      </c>
      <c r="B1803" s="140" t="s">
        <v>354</v>
      </c>
      <c r="C1803" s="105" t="s">
        <v>619</v>
      </c>
      <c r="D1803" s="105" t="s">
        <v>587</v>
      </c>
      <c r="E1803" s="105" t="s">
        <v>1144</v>
      </c>
      <c r="F1803" s="105" t="s">
        <v>1027</v>
      </c>
      <c r="G1803" s="106" t="s">
        <v>1143</v>
      </c>
      <c r="H1803" s="105" t="s">
        <v>1018</v>
      </c>
      <c r="I1803" s="105" t="s">
        <v>591</v>
      </c>
      <c r="J1803" s="116">
        <v>1900</v>
      </c>
      <c r="K1803" s="116">
        <v>6824.3</v>
      </c>
      <c r="L1803" s="116">
        <v>316.64</v>
      </c>
      <c r="M1803" s="116">
        <v>84.39</v>
      </c>
      <c r="N1803" s="116">
        <v>3.8</v>
      </c>
      <c r="O1803" s="116">
        <v>0</v>
      </c>
      <c r="P1803" s="117">
        <f t="shared" si="65"/>
        <v>1.9</v>
      </c>
    </row>
    <row r="1804" ht="14.5" spans="1:16">
      <c r="A1804" s="104">
        <v>202208</v>
      </c>
      <c r="B1804" s="140" t="s">
        <v>215</v>
      </c>
      <c r="C1804" s="105" t="s">
        <v>619</v>
      </c>
      <c r="D1804" s="105" t="s">
        <v>587</v>
      </c>
      <c r="E1804" s="105" t="s">
        <v>1148</v>
      </c>
      <c r="F1804" s="105" t="s">
        <v>1039</v>
      </c>
      <c r="G1804" s="106" t="s">
        <v>1149</v>
      </c>
      <c r="H1804" s="105" t="s">
        <v>1018</v>
      </c>
      <c r="I1804" s="105" t="s">
        <v>591</v>
      </c>
      <c r="J1804" s="116">
        <v>1900</v>
      </c>
      <c r="K1804" s="116">
        <v>6337.62</v>
      </c>
      <c r="L1804" s="116">
        <v>316.64</v>
      </c>
      <c r="M1804" s="116">
        <v>84.39</v>
      </c>
      <c r="N1804" s="116">
        <v>3.8</v>
      </c>
      <c r="O1804" s="116">
        <v>0</v>
      </c>
      <c r="P1804" s="117">
        <f t="shared" si="65"/>
        <v>1.9</v>
      </c>
    </row>
    <row r="1805" ht="14.5" spans="1:16">
      <c r="A1805" s="104">
        <v>202208</v>
      </c>
      <c r="B1805" s="140" t="s">
        <v>282</v>
      </c>
      <c r="C1805" s="105" t="s">
        <v>619</v>
      </c>
      <c r="D1805" s="105" t="s">
        <v>587</v>
      </c>
      <c r="E1805" s="105" t="s">
        <v>1150</v>
      </c>
      <c r="F1805" s="105" t="s">
        <v>1039</v>
      </c>
      <c r="G1805" s="106" t="s">
        <v>1151</v>
      </c>
      <c r="H1805" s="105" t="s">
        <v>1018</v>
      </c>
      <c r="I1805" s="105" t="s">
        <v>591</v>
      </c>
      <c r="J1805" s="116">
        <v>1900</v>
      </c>
      <c r="K1805" s="116">
        <v>6894.03</v>
      </c>
      <c r="L1805" s="116">
        <v>316.64</v>
      </c>
      <c r="M1805" s="116">
        <v>84.39</v>
      </c>
      <c r="N1805" s="116">
        <v>3.8</v>
      </c>
      <c r="O1805" s="116">
        <v>0</v>
      </c>
      <c r="P1805" s="117">
        <f t="shared" si="65"/>
        <v>1.9</v>
      </c>
    </row>
    <row r="1806" ht="14.5" spans="1:16">
      <c r="A1806" s="104">
        <v>202208</v>
      </c>
      <c r="B1806" s="140" t="s">
        <v>444</v>
      </c>
      <c r="C1806" s="105" t="s">
        <v>619</v>
      </c>
      <c r="D1806" s="105" t="s">
        <v>587</v>
      </c>
      <c r="E1806" s="105" t="s">
        <v>1152</v>
      </c>
      <c r="F1806" s="105" t="s">
        <v>1039</v>
      </c>
      <c r="G1806" s="106" t="s">
        <v>871</v>
      </c>
      <c r="H1806" s="105" t="s">
        <v>1018</v>
      </c>
      <c r="I1806" s="105" t="s">
        <v>591</v>
      </c>
      <c r="J1806" s="116">
        <v>1900</v>
      </c>
      <c r="K1806" s="116">
        <v>7068.99</v>
      </c>
      <c r="L1806" s="116">
        <v>316.64</v>
      </c>
      <c r="M1806" s="116">
        <v>84.39</v>
      </c>
      <c r="N1806" s="116">
        <v>3.8</v>
      </c>
      <c r="O1806" s="116">
        <v>0</v>
      </c>
      <c r="P1806" s="117">
        <f t="shared" si="65"/>
        <v>1.9</v>
      </c>
    </row>
    <row r="1807" ht="14.5" spans="1:16">
      <c r="A1807" s="104">
        <v>202208</v>
      </c>
      <c r="B1807" s="139" t="s">
        <v>433</v>
      </c>
      <c r="C1807" s="105" t="s">
        <v>619</v>
      </c>
      <c r="D1807" s="105" t="s">
        <v>587</v>
      </c>
      <c r="E1807" s="105" t="s">
        <v>885</v>
      </c>
      <c r="F1807" s="105" t="s">
        <v>886</v>
      </c>
      <c r="G1807" s="106" t="s">
        <v>887</v>
      </c>
      <c r="H1807" s="105" t="s">
        <v>1018</v>
      </c>
      <c r="I1807" s="105" t="s">
        <v>591</v>
      </c>
      <c r="J1807" s="116">
        <v>1900</v>
      </c>
      <c r="K1807" s="116">
        <v>6673.78</v>
      </c>
      <c r="L1807" s="116">
        <v>316.64</v>
      </c>
      <c r="M1807" s="116">
        <v>84.39</v>
      </c>
      <c r="N1807" s="116">
        <v>3.8</v>
      </c>
      <c r="O1807" s="116">
        <v>0</v>
      </c>
      <c r="P1807" s="117">
        <f t="shared" si="65"/>
        <v>1.9</v>
      </c>
    </row>
    <row r="1808" ht="14.5" spans="1:16">
      <c r="A1808" s="104">
        <v>202208</v>
      </c>
      <c r="B1808" s="139" t="s">
        <v>324</v>
      </c>
      <c r="C1808" s="105" t="s">
        <v>619</v>
      </c>
      <c r="D1808" s="105" t="s">
        <v>587</v>
      </c>
      <c r="E1808" s="105" t="s">
        <v>909</v>
      </c>
      <c r="F1808" s="105" t="s">
        <v>890</v>
      </c>
      <c r="G1808" s="106" t="s">
        <v>891</v>
      </c>
      <c r="H1808" s="105" t="s">
        <v>623</v>
      </c>
      <c r="I1808" s="105">
        <v>0</v>
      </c>
      <c r="J1808" s="116">
        <v>1900</v>
      </c>
      <c r="K1808" s="116">
        <v>4619.16</v>
      </c>
      <c r="L1808" s="116">
        <v>0</v>
      </c>
      <c r="M1808" s="116">
        <v>0</v>
      </c>
      <c r="N1808" s="116">
        <v>0</v>
      </c>
      <c r="O1808" s="116">
        <v>0</v>
      </c>
      <c r="P1808" s="117">
        <v>0</v>
      </c>
    </row>
    <row r="1809" ht="14.5" spans="1:16">
      <c r="A1809" s="104">
        <v>202208</v>
      </c>
      <c r="B1809" s="139" t="s">
        <v>337</v>
      </c>
      <c r="C1809" s="105" t="s">
        <v>619</v>
      </c>
      <c r="D1809" s="105" t="s">
        <v>587</v>
      </c>
      <c r="E1809" s="105" t="s">
        <v>910</v>
      </c>
      <c r="F1809" s="105" t="s">
        <v>890</v>
      </c>
      <c r="G1809" s="106" t="s">
        <v>891</v>
      </c>
      <c r="H1809" s="105" t="s">
        <v>623</v>
      </c>
      <c r="I1809" s="105">
        <v>0</v>
      </c>
      <c r="J1809" s="116">
        <v>1900</v>
      </c>
      <c r="K1809" s="116">
        <v>4628.58</v>
      </c>
      <c r="L1809" s="116">
        <v>0</v>
      </c>
      <c r="M1809" s="116">
        <v>0</v>
      </c>
      <c r="N1809" s="116">
        <v>0</v>
      </c>
      <c r="O1809" s="116">
        <v>0</v>
      </c>
      <c r="P1809" s="117">
        <v>0</v>
      </c>
    </row>
    <row r="1810" ht="14.5" spans="1:16">
      <c r="A1810" s="104">
        <v>202208</v>
      </c>
      <c r="B1810" s="139" t="s">
        <v>320</v>
      </c>
      <c r="C1810" s="105" t="s">
        <v>619</v>
      </c>
      <c r="D1810" s="105" t="s">
        <v>587</v>
      </c>
      <c r="E1810" s="105" t="s">
        <v>915</v>
      </c>
      <c r="F1810" s="105" t="s">
        <v>890</v>
      </c>
      <c r="G1810" s="106" t="s">
        <v>891</v>
      </c>
      <c r="H1810" s="105" t="s">
        <v>623</v>
      </c>
      <c r="I1810" s="105">
        <v>0</v>
      </c>
      <c r="J1810" s="116">
        <v>1900</v>
      </c>
      <c r="K1810" s="116">
        <v>4935.72</v>
      </c>
      <c r="L1810" s="116">
        <v>0</v>
      </c>
      <c r="M1810" s="116">
        <v>0</v>
      </c>
      <c r="N1810" s="116">
        <v>0</v>
      </c>
      <c r="O1810" s="116">
        <v>0</v>
      </c>
      <c r="P1810" s="117">
        <v>0</v>
      </c>
    </row>
    <row r="1811" ht="14.5" spans="1:16">
      <c r="A1811" s="104">
        <v>202208</v>
      </c>
      <c r="B1811" s="139" t="s">
        <v>373</v>
      </c>
      <c r="C1811" s="105" t="s">
        <v>619</v>
      </c>
      <c r="D1811" s="105" t="s">
        <v>587</v>
      </c>
      <c r="E1811" s="105" t="s">
        <v>967</v>
      </c>
      <c r="F1811" s="105" t="s">
        <v>890</v>
      </c>
      <c r="G1811" s="106" t="s">
        <v>968</v>
      </c>
      <c r="H1811" s="105" t="s">
        <v>623</v>
      </c>
      <c r="I1811" s="105">
        <v>0</v>
      </c>
      <c r="J1811" s="116">
        <v>1900</v>
      </c>
      <c r="K1811" s="116">
        <v>4078.83</v>
      </c>
      <c r="L1811" s="116">
        <v>0</v>
      </c>
      <c r="M1811" s="116">
        <v>0</v>
      </c>
      <c r="N1811" s="116">
        <v>0</v>
      </c>
      <c r="O1811" s="116">
        <v>0</v>
      </c>
      <c r="P1811" s="117">
        <v>0</v>
      </c>
    </row>
    <row r="1812" ht="14.5" spans="1:16">
      <c r="A1812" s="104">
        <v>202208</v>
      </c>
      <c r="B1812" s="139" t="s">
        <v>423</v>
      </c>
      <c r="C1812" s="105" t="s">
        <v>619</v>
      </c>
      <c r="D1812" s="105" t="s">
        <v>587</v>
      </c>
      <c r="E1812" s="105" t="s">
        <v>1205</v>
      </c>
      <c r="F1812" s="105" t="s">
        <v>1027</v>
      </c>
      <c r="G1812" s="106">
        <v>44788</v>
      </c>
      <c r="H1812" s="105" t="s">
        <v>1018</v>
      </c>
      <c r="I1812" s="105" t="s">
        <v>465</v>
      </c>
      <c r="J1812" s="116">
        <v>1900</v>
      </c>
      <c r="K1812" s="116">
        <v>3437.59</v>
      </c>
      <c r="L1812" s="116">
        <v>316.64</v>
      </c>
      <c r="M1812" s="116">
        <v>84.39</v>
      </c>
      <c r="N1812" s="116">
        <v>3.8</v>
      </c>
      <c r="O1812" s="116">
        <v>0</v>
      </c>
      <c r="P1812" s="117">
        <f>1900*0.1%</f>
        <v>1.9</v>
      </c>
    </row>
    <row r="1813" ht="14.5" spans="1:16">
      <c r="A1813" s="104">
        <v>202208</v>
      </c>
      <c r="B1813" s="139" t="s">
        <v>1206</v>
      </c>
      <c r="C1813" s="105" t="s">
        <v>619</v>
      </c>
      <c r="D1813" s="105" t="s">
        <v>587</v>
      </c>
      <c r="E1813" s="105" t="s">
        <v>1207</v>
      </c>
      <c r="F1813" s="105" t="s">
        <v>1027</v>
      </c>
      <c r="G1813" s="106">
        <v>44782</v>
      </c>
      <c r="H1813" s="105" t="s">
        <v>1018</v>
      </c>
      <c r="I1813" s="105" t="s">
        <v>465</v>
      </c>
      <c r="J1813" s="116">
        <v>1900</v>
      </c>
      <c r="K1813" s="116">
        <v>3315.13</v>
      </c>
      <c r="L1813" s="116">
        <v>316.64</v>
      </c>
      <c r="M1813" s="116">
        <v>84.39</v>
      </c>
      <c r="N1813" s="116">
        <v>3.8</v>
      </c>
      <c r="O1813" s="116">
        <v>0</v>
      </c>
      <c r="P1813" s="117">
        <f>1900*0.1%</f>
        <v>1.9</v>
      </c>
    </row>
    <row r="1814" ht="14.5" spans="1:16">
      <c r="A1814" s="104">
        <v>202208</v>
      </c>
      <c r="B1814" s="139" t="s">
        <v>432</v>
      </c>
      <c r="C1814" s="105" t="s">
        <v>619</v>
      </c>
      <c r="D1814" s="105" t="s">
        <v>587</v>
      </c>
      <c r="E1814" s="105" t="s">
        <v>1208</v>
      </c>
      <c r="F1814" s="105" t="s">
        <v>1027</v>
      </c>
      <c r="G1814" s="106">
        <v>44778</v>
      </c>
      <c r="H1814" s="105" t="s">
        <v>1018</v>
      </c>
      <c r="I1814" s="105" t="s">
        <v>465</v>
      </c>
      <c r="J1814" s="116">
        <v>1900</v>
      </c>
      <c r="K1814" s="116">
        <v>4666.44</v>
      </c>
      <c r="L1814" s="116">
        <v>316.64</v>
      </c>
      <c r="M1814" s="116">
        <v>84.39</v>
      </c>
      <c r="N1814" s="116">
        <v>3.8</v>
      </c>
      <c r="O1814" s="116">
        <v>0</v>
      </c>
      <c r="P1814" s="117">
        <f>1900*0.1%</f>
        <v>1.9</v>
      </c>
    </row>
    <row r="1815" ht="14.5" spans="1:16">
      <c r="A1815" s="104">
        <v>202208</v>
      </c>
      <c r="B1815" s="139" t="s">
        <v>1209</v>
      </c>
      <c r="C1815" s="105" t="s">
        <v>619</v>
      </c>
      <c r="D1815" s="105" t="s">
        <v>587</v>
      </c>
      <c r="E1815" s="105" t="s">
        <v>1210</v>
      </c>
      <c r="F1815" s="105" t="s">
        <v>1027</v>
      </c>
      <c r="G1815" s="106" t="s">
        <v>1211</v>
      </c>
      <c r="H1815" s="105" t="s">
        <v>1018</v>
      </c>
      <c r="I1815" s="105" t="s">
        <v>465</v>
      </c>
      <c r="J1815" s="116">
        <v>1900</v>
      </c>
      <c r="K1815" s="116">
        <v>2374.64</v>
      </c>
      <c r="L1815" s="116">
        <v>0</v>
      </c>
      <c r="M1815" s="116">
        <v>0</v>
      </c>
      <c r="N1815" s="116">
        <v>0</v>
      </c>
      <c r="O1815" s="116">
        <v>0</v>
      </c>
      <c r="P1815" s="117">
        <v>0</v>
      </c>
    </row>
    <row r="1816" ht="14.5" spans="1:16">
      <c r="A1816" s="104">
        <v>202208</v>
      </c>
      <c r="B1816" s="139" t="s">
        <v>1212</v>
      </c>
      <c r="C1816" s="105" t="s">
        <v>619</v>
      </c>
      <c r="D1816" s="105" t="s">
        <v>587</v>
      </c>
      <c r="E1816" s="105" t="s">
        <v>1213</v>
      </c>
      <c r="F1816" s="105" t="s">
        <v>1027</v>
      </c>
      <c r="G1816" s="106" t="s">
        <v>1214</v>
      </c>
      <c r="H1816" s="105" t="s">
        <v>1018</v>
      </c>
      <c r="I1816" s="105" t="s">
        <v>465</v>
      </c>
      <c r="J1816" s="116">
        <v>1900</v>
      </c>
      <c r="K1816" s="116">
        <v>3556.83</v>
      </c>
      <c r="L1816" s="116">
        <v>0</v>
      </c>
      <c r="M1816" s="116">
        <v>0</v>
      </c>
      <c r="N1816" s="116">
        <v>0</v>
      </c>
      <c r="O1816" s="116">
        <v>0</v>
      </c>
      <c r="P1816" s="117">
        <v>0</v>
      </c>
    </row>
    <row r="1817" ht="14.5" spans="1:16">
      <c r="A1817" s="104">
        <v>202208</v>
      </c>
      <c r="B1817" s="131" t="s">
        <v>335</v>
      </c>
      <c r="C1817" s="105" t="s">
        <v>619</v>
      </c>
      <c r="D1817" s="105" t="s">
        <v>587</v>
      </c>
      <c r="E1817" s="105" t="s">
        <v>1215</v>
      </c>
      <c r="F1817" s="105" t="s">
        <v>1216</v>
      </c>
      <c r="G1817" s="106">
        <v>44803</v>
      </c>
      <c r="H1817" s="105" t="s">
        <v>1018</v>
      </c>
      <c r="I1817" s="105" t="s">
        <v>465</v>
      </c>
      <c r="J1817" s="116">
        <v>1900</v>
      </c>
      <c r="K1817" s="116">
        <v>299.77</v>
      </c>
      <c r="L1817" s="116">
        <v>0</v>
      </c>
      <c r="M1817" s="116">
        <v>0</v>
      </c>
      <c r="N1817" s="116">
        <v>0</v>
      </c>
      <c r="O1817" s="116">
        <v>0</v>
      </c>
      <c r="P1817" s="117">
        <v>0</v>
      </c>
    </row>
    <row r="1818" spans="1:16">
      <c r="A1818" s="104">
        <v>202209</v>
      </c>
      <c r="B1818" s="150" t="s">
        <v>203</v>
      </c>
      <c r="C1818" s="105" t="s">
        <v>570</v>
      </c>
      <c r="D1818" s="105" t="s">
        <v>571</v>
      </c>
      <c r="E1818" s="105" t="s">
        <v>572</v>
      </c>
      <c r="F1818" s="105" t="s">
        <v>573</v>
      </c>
      <c r="G1818" s="106" t="s">
        <v>574</v>
      </c>
      <c r="H1818" s="105">
        <v>0</v>
      </c>
      <c r="I1818" s="105">
        <v>0</v>
      </c>
      <c r="J1818" s="116">
        <v>39437</v>
      </c>
      <c r="K1818" s="116">
        <v>45137</v>
      </c>
      <c r="L1818" s="116">
        <v>316.64</v>
      </c>
      <c r="M1818" s="116">
        <v>84.39</v>
      </c>
      <c r="N1818" s="116">
        <v>3.8</v>
      </c>
      <c r="O1818" s="116">
        <v>0</v>
      </c>
      <c r="P1818" s="117">
        <f>1900*0.1%</f>
        <v>1.9</v>
      </c>
    </row>
    <row r="1819" ht="14.5" spans="1:16">
      <c r="A1819" s="104">
        <v>202209</v>
      </c>
      <c r="B1819" s="25" t="s">
        <v>448</v>
      </c>
      <c r="C1819" s="105" t="s">
        <v>575</v>
      </c>
      <c r="D1819" s="105" t="s">
        <v>576</v>
      </c>
      <c r="E1819" s="105" t="s">
        <v>577</v>
      </c>
      <c r="F1819" s="105" t="s">
        <v>578</v>
      </c>
      <c r="G1819" s="106" t="s">
        <v>579</v>
      </c>
      <c r="H1819" s="105">
        <v>0</v>
      </c>
      <c r="I1819" s="105" t="s">
        <v>591</v>
      </c>
      <c r="J1819" s="116">
        <v>5500</v>
      </c>
      <c r="K1819" s="116">
        <v>38111.82</v>
      </c>
      <c r="L1819" s="116">
        <v>316.64</v>
      </c>
      <c r="M1819" s="116">
        <v>84.39</v>
      </c>
      <c r="N1819" s="116">
        <v>3.8</v>
      </c>
      <c r="O1819" s="116">
        <v>95</v>
      </c>
      <c r="P1819" s="117">
        <f>1900*0.1%</f>
        <v>1.9</v>
      </c>
    </row>
    <row r="1820" ht="14.5" spans="1:16">
      <c r="A1820" s="104">
        <v>202209</v>
      </c>
      <c r="B1820" s="28" t="s">
        <v>295</v>
      </c>
      <c r="C1820" s="105" t="s">
        <v>580</v>
      </c>
      <c r="D1820" s="105" t="s">
        <v>576</v>
      </c>
      <c r="E1820" s="105" t="s">
        <v>581</v>
      </c>
      <c r="F1820" s="105" t="s">
        <v>582</v>
      </c>
      <c r="G1820" s="106" t="s">
        <v>583</v>
      </c>
      <c r="H1820" s="105">
        <v>0</v>
      </c>
      <c r="I1820" s="105" t="s">
        <v>591</v>
      </c>
      <c r="J1820" s="116">
        <v>5544</v>
      </c>
      <c r="K1820" s="116">
        <v>13013.9</v>
      </c>
      <c r="L1820" s="116">
        <v>316.64</v>
      </c>
      <c r="M1820" s="116">
        <v>84.39</v>
      </c>
      <c r="N1820" s="116">
        <v>3.8</v>
      </c>
      <c r="O1820" s="116">
        <v>95</v>
      </c>
      <c r="P1820" s="117">
        <f>1900*0.1%</f>
        <v>1.9</v>
      </c>
    </row>
    <row r="1821" ht="14.5" spans="1:16">
      <c r="A1821" s="104">
        <v>202209</v>
      </c>
      <c r="B1821" s="28" t="s">
        <v>234</v>
      </c>
      <c r="C1821" s="105" t="s">
        <v>580</v>
      </c>
      <c r="D1821" s="105" t="s">
        <v>576</v>
      </c>
      <c r="E1821" s="105" t="s">
        <v>584</v>
      </c>
      <c r="F1821" s="105" t="s">
        <v>585</v>
      </c>
      <c r="G1821" s="106" t="s">
        <v>586</v>
      </c>
      <c r="H1821" s="105">
        <v>0</v>
      </c>
      <c r="I1821" s="105">
        <v>0</v>
      </c>
      <c r="J1821" s="116">
        <v>5544</v>
      </c>
      <c r="K1821" s="116">
        <v>12786.8</v>
      </c>
      <c r="L1821" s="116">
        <v>316.64</v>
      </c>
      <c r="M1821" s="116">
        <v>84.39</v>
      </c>
      <c r="N1821" s="116">
        <v>3.8</v>
      </c>
      <c r="O1821" s="116">
        <v>125</v>
      </c>
      <c r="P1821" s="117">
        <f>1900*0.1%</f>
        <v>1.9</v>
      </c>
    </row>
    <row r="1822" ht="14.5" spans="1:16">
      <c r="A1822" s="104">
        <v>202209</v>
      </c>
      <c r="B1822" s="28" t="s">
        <v>334</v>
      </c>
      <c r="C1822" s="105" t="s">
        <v>575</v>
      </c>
      <c r="D1822" s="105" t="s">
        <v>587</v>
      </c>
      <c r="E1822" s="105" t="s">
        <v>588</v>
      </c>
      <c r="F1822" s="105" t="s">
        <v>589</v>
      </c>
      <c r="G1822" s="106" t="s">
        <v>590</v>
      </c>
      <c r="H1822" s="105">
        <v>0</v>
      </c>
      <c r="I1822" s="105">
        <v>0</v>
      </c>
      <c r="J1822" s="116">
        <v>3200</v>
      </c>
      <c r="K1822" s="116">
        <v>10361.99</v>
      </c>
      <c r="L1822" s="116">
        <v>316.64</v>
      </c>
      <c r="M1822" s="116">
        <v>84.39</v>
      </c>
      <c r="N1822" s="116">
        <v>3.8</v>
      </c>
      <c r="O1822" s="116">
        <v>95</v>
      </c>
      <c r="P1822" s="117">
        <f>1900*0.1%</f>
        <v>1.9</v>
      </c>
    </row>
    <row r="1823" ht="14.5" spans="1:16">
      <c r="A1823" s="104">
        <v>202209</v>
      </c>
      <c r="B1823" s="28" t="s">
        <v>342</v>
      </c>
      <c r="C1823" s="105" t="s">
        <v>592</v>
      </c>
      <c r="D1823" s="105" t="s">
        <v>587</v>
      </c>
      <c r="E1823" s="105" t="s">
        <v>593</v>
      </c>
      <c r="F1823" s="105" t="s">
        <v>594</v>
      </c>
      <c r="G1823" s="106" t="s">
        <v>595</v>
      </c>
      <c r="H1823" s="105">
        <v>0</v>
      </c>
      <c r="I1823" s="105" t="s">
        <v>591</v>
      </c>
      <c r="J1823" s="116">
        <v>1900</v>
      </c>
      <c r="K1823" s="116">
        <v>4274.27</v>
      </c>
      <c r="L1823" s="116">
        <v>0</v>
      </c>
      <c r="M1823" s="116">
        <v>0</v>
      </c>
      <c r="N1823" s="116">
        <v>0</v>
      </c>
      <c r="O1823" s="116">
        <v>0</v>
      </c>
      <c r="P1823" s="117">
        <v>0</v>
      </c>
    </row>
    <row r="1824" ht="14.5" spans="1:16">
      <c r="A1824" s="104">
        <v>202209</v>
      </c>
      <c r="B1824" s="28" t="s">
        <v>225</v>
      </c>
      <c r="C1824" s="105" t="s">
        <v>592</v>
      </c>
      <c r="D1824" s="105" t="s">
        <v>587</v>
      </c>
      <c r="E1824" s="105" t="s">
        <v>596</v>
      </c>
      <c r="F1824" s="105" t="s">
        <v>597</v>
      </c>
      <c r="G1824" s="106" t="s">
        <v>598</v>
      </c>
      <c r="H1824" s="105">
        <v>0</v>
      </c>
      <c r="I1824" s="105" t="s">
        <v>591</v>
      </c>
      <c r="J1824" s="116">
        <v>1900</v>
      </c>
      <c r="K1824" s="116">
        <v>5187.4</v>
      </c>
      <c r="L1824" s="116">
        <v>316.64</v>
      </c>
      <c r="M1824" s="116">
        <v>84.39</v>
      </c>
      <c r="N1824" s="116">
        <v>3.8</v>
      </c>
      <c r="O1824" s="116">
        <v>0</v>
      </c>
      <c r="P1824" s="117">
        <f t="shared" ref="P1824:P1831" si="66">1900*0.1%</f>
        <v>1.9</v>
      </c>
    </row>
    <row r="1825" ht="14.5" spans="1:16">
      <c r="A1825" s="104">
        <v>202209</v>
      </c>
      <c r="B1825" s="28" t="s">
        <v>301</v>
      </c>
      <c r="C1825" s="105" t="s">
        <v>580</v>
      </c>
      <c r="D1825" s="105" t="s">
        <v>587</v>
      </c>
      <c r="E1825" s="105" t="s">
        <v>599</v>
      </c>
      <c r="F1825" s="105" t="s">
        <v>600</v>
      </c>
      <c r="G1825" s="106" t="s">
        <v>601</v>
      </c>
      <c r="H1825" s="105">
        <v>0</v>
      </c>
      <c r="I1825" s="105" t="s">
        <v>591</v>
      </c>
      <c r="J1825" s="116">
        <v>5746</v>
      </c>
      <c r="K1825" s="116">
        <v>13270.3</v>
      </c>
      <c r="L1825" s="116">
        <v>316.64</v>
      </c>
      <c r="M1825" s="116">
        <v>84.39</v>
      </c>
      <c r="N1825" s="116">
        <v>3.8</v>
      </c>
      <c r="O1825" s="116">
        <v>1250</v>
      </c>
      <c r="P1825" s="117">
        <f t="shared" si="66"/>
        <v>1.9</v>
      </c>
    </row>
    <row r="1826" ht="14.5" spans="1:16">
      <c r="A1826" s="104">
        <v>202209</v>
      </c>
      <c r="B1826" s="28" t="s">
        <v>264</v>
      </c>
      <c r="C1826" s="105" t="s">
        <v>580</v>
      </c>
      <c r="D1826" s="105" t="s">
        <v>587</v>
      </c>
      <c r="E1826" s="105" t="s">
        <v>602</v>
      </c>
      <c r="F1826" s="105" t="s">
        <v>603</v>
      </c>
      <c r="G1826" s="106" t="s">
        <v>604</v>
      </c>
      <c r="H1826" s="105">
        <v>0</v>
      </c>
      <c r="I1826" s="105" t="s">
        <v>591</v>
      </c>
      <c r="J1826" s="116">
        <v>2440</v>
      </c>
      <c r="K1826" s="116">
        <v>9345.5</v>
      </c>
      <c r="L1826" s="116">
        <v>316.64</v>
      </c>
      <c r="M1826" s="116">
        <v>84.39</v>
      </c>
      <c r="N1826" s="116">
        <v>3.8</v>
      </c>
      <c r="O1826" s="116">
        <v>95</v>
      </c>
      <c r="P1826" s="117">
        <f t="shared" si="66"/>
        <v>1.9</v>
      </c>
    </row>
    <row r="1827" ht="14.5" spans="1:16">
      <c r="A1827" s="104">
        <v>202209</v>
      </c>
      <c r="B1827" s="25" t="s">
        <v>290</v>
      </c>
      <c r="C1827" s="105" t="s">
        <v>580</v>
      </c>
      <c r="D1827" s="105" t="s">
        <v>587</v>
      </c>
      <c r="E1827" s="105" t="s">
        <v>605</v>
      </c>
      <c r="F1827" s="105" t="s">
        <v>606</v>
      </c>
      <c r="G1827" s="106" t="s">
        <v>607</v>
      </c>
      <c r="H1827" s="105">
        <v>0</v>
      </c>
      <c r="I1827" s="105">
        <v>0</v>
      </c>
      <c r="J1827" s="116">
        <v>5389</v>
      </c>
      <c r="K1827" s="116">
        <v>12787.5</v>
      </c>
      <c r="L1827" s="116">
        <v>316.64</v>
      </c>
      <c r="M1827" s="116">
        <v>84.39</v>
      </c>
      <c r="N1827" s="116">
        <v>3.8</v>
      </c>
      <c r="O1827" s="116">
        <v>500</v>
      </c>
      <c r="P1827" s="117">
        <f t="shared" si="66"/>
        <v>1.9</v>
      </c>
    </row>
    <row r="1828" ht="14.5" spans="1:16">
      <c r="A1828" s="104">
        <v>202209</v>
      </c>
      <c r="B1828" s="28" t="s">
        <v>376</v>
      </c>
      <c r="C1828" s="105" t="s">
        <v>580</v>
      </c>
      <c r="D1828" s="105" t="s">
        <v>587</v>
      </c>
      <c r="E1828" s="105" t="s">
        <v>608</v>
      </c>
      <c r="F1828" s="105" t="s">
        <v>609</v>
      </c>
      <c r="G1828" s="106" t="s">
        <v>610</v>
      </c>
      <c r="H1828" s="105">
        <v>0</v>
      </c>
      <c r="I1828" s="105" t="s">
        <v>591</v>
      </c>
      <c r="J1828" s="116">
        <v>2671</v>
      </c>
      <c r="K1828" s="116">
        <v>6859.1</v>
      </c>
      <c r="L1828" s="116">
        <v>316.64</v>
      </c>
      <c r="M1828" s="116">
        <v>84.39</v>
      </c>
      <c r="N1828" s="116">
        <v>3.8</v>
      </c>
      <c r="O1828" s="116">
        <v>500</v>
      </c>
      <c r="P1828" s="117">
        <f t="shared" si="66"/>
        <v>1.9</v>
      </c>
    </row>
    <row r="1829" ht="14.5" spans="1:16">
      <c r="A1829" s="104">
        <v>202209</v>
      </c>
      <c r="B1829" s="25" t="s">
        <v>240</v>
      </c>
      <c r="C1829" s="105" t="s">
        <v>580</v>
      </c>
      <c r="D1829" s="105" t="s">
        <v>587</v>
      </c>
      <c r="E1829" s="105" t="s">
        <v>611</v>
      </c>
      <c r="F1829" s="105" t="s">
        <v>609</v>
      </c>
      <c r="G1829" s="106" t="s">
        <v>612</v>
      </c>
      <c r="H1829" s="105">
        <v>0</v>
      </c>
      <c r="I1829" s="105">
        <v>0</v>
      </c>
      <c r="J1829" s="116">
        <v>5746</v>
      </c>
      <c r="K1829" s="116">
        <v>13265.8</v>
      </c>
      <c r="L1829" s="116">
        <v>316.64</v>
      </c>
      <c r="M1829" s="116">
        <v>84.39</v>
      </c>
      <c r="N1829" s="116">
        <v>3.8</v>
      </c>
      <c r="O1829" s="116">
        <v>1250</v>
      </c>
      <c r="P1829" s="117">
        <f t="shared" si="66"/>
        <v>1.9</v>
      </c>
    </row>
    <row r="1830" ht="14.5" spans="1:16">
      <c r="A1830" s="104">
        <v>202209</v>
      </c>
      <c r="B1830" s="25" t="s">
        <v>326</v>
      </c>
      <c r="C1830" s="105" t="s">
        <v>580</v>
      </c>
      <c r="D1830" s="105" t="s">
        <v>587</v>
      </c>
      <c r="E1830" s="105" t="s">
        <v>613</v>
      </c>
      <c r="F1830" s="105" t="s">
        <v>614</v>
      </c>
      <c r="G1830" s="106" t="s">
        <v>615</v>
      </c>
      <c r="H1830" s="105">
        <v>0</v>
      </c>
      <c r="I1830" s="105" t="s">
        <v>591</v>
      </c>
      <c r="J1830" s="116">
        <v>5544</v>
      </c>
      <c r="K1830" s="116">
        <v>12313.2</v>
      </c>
      <c r="L1830" s="116">
        <v>316.64</v>
      </c>
      <c r="M1830" s="116">
        <v>84.39</v>
      </c>
      <c r="N1830" s="116">
        <v>3.8</v>
      </c>
      <c r="O1830" s="116">
        <v>500</v>
      </c>
      <c r="P1830" s="117">
        <f t="shared" si="66"/>
        <v>1.9</v>
      </c>
    </row>
    <row r="1831" ht="14.5" spans="1:16">
      <c r="A1831" s="104">
        <v>202209</v>
      </c>
      <c r="B1831" s="25" t="s">
        <v>299</v>
      </c>
      <c r="C1831" s="105" t="s">
        <v>570</v>
      </c>
      <c r="D1831" s="105" t="s">
        <v>587</v>
      </c>
      <c r="E1831" s="105" t="s">
        <v>616</v>
      </c>
      <c r="F1831" s="105" t="s">
        <v>1217</v>
      </c>
      <c r="G1831" s="106" t="s">
        <v>618</v>
      </c>
      <c r="H1831" s="105">
        <v>0</v>
      </c>
      <c r="I1831" s="105" t="s">
        <v>591</v>
      </c>
      <c r="J1831" s="116">
        <v>3263</v>
      </c>
      <c r="K1831" s="116">
        <v>9407.57</v>
      </c>
      <c r="L1831" s="116">
        <v>316.64</v>
      </c>
      <c r="M1831" s="116">
        <v>84.39</v>
      </c>
      <c r="N1831" s="116">
        <v>3.8</v>
      </c>
      <c r="O1831" s="116">
        <v>0</v>
      </c>
      <c r="P1831" s="117">
        <f t="shared" si="66"/>
        <v>1.9</v>
      </c>
    </row>
    <row r="1832" ht="14.5" spans="1:16">
      <c r="A1832" s="104">
        <v>202209</v>
      </c>
      <c r="B1832" s="25" t="s">
        <v>453</v>
      </c>
      <c r="C1832" s="105" t="s">
        <v>619</v>
      </c>
      <c r="D1832" s="105" t="s">
        <v>587</v>
      </c>
      <c r="E1832" s="105" t="s">
        <v>620</v>
      </c>
      <c r="F1832" s="105" t="s">
        <v>621</v>
      </c>
      <c r="G1832" s="106" t="s">
        <v>622</v>
      </c>
      <c r="H1832" s="105" t="s">
        <v>623</v>
      </c>
      <c r="I1832" s="105">
        <v>0</v>
      </c>
      <c r="J1832" s="116">
        <v>2132</v>
      </c>
      <c r="K1832" s="116">
        <v>9093.2</v>
      </c>
      <c r="L1832" s="116">
        <v>0</v>
      </c>
      <c r="M1832" s="116">
        <v>0</v>
      </c>
      <c r="N1832" s="116">
        <v>0</v>
      </c>
      <c r="O1832" s="116">
        <v>0</v>
      </c>
      <c r="P1832" s="117">
        <v>0</v>
      </c>
    </row>
    <row r="1833" ht="14.5" spans="1:16">
      <c r="A1833" s="104">
        <v>202209</v>
      </c>
      <c r="B1833" s="25" t="s">
        <v>624</v>
      </c>
      <c r="C1833" s="105" t="s">
        <v>625</v>
      </c>
      <c r="D1833" s="105" t="s">
        <v>576</v>
      </c>
      <c r="E1833" s="105" t="s">
        <v>626</v>
      </c>
      <c r="F1833" s="105" t="s">
        <v>1218</v>
      </c>
      <c r="G1833" s="106" t="s">
        <v>628</v>
      </c>
      <c r="H1833" s="105">
        <v>0</v>
      </c>
      <c r="I1833" s="105" t="s">
        <v>591</v>
      </c>
      <c r="J1833" s="116">
        <v>4576</v>
      </c>
      <c r="K1833" s="116">
        <v>10023.89</v>
      </c>
      <c r="L1833" s="116">
        <v>316.64</v>
      </c>
      <c r="M1833" s="116">
        <v>84.39</v>
      </c>
      <c r="N1833" s="116">
        <v>3.8</v>
      </c>
      <c r="O1833" s="116">
        <v>0</v>
      </c>
      <c r="P1833" s="117">
        <f t="shared" ref="P1833:P1864" si="67">1900*0.1%</f>
        <v>1.9</v>
      </c>
    </row>
    <row r="1834" ht="14.5" spans="1:16">
      <c r="A1834" s="104">
        <v>202209</v>
      </c>
      <c r="B1834" s="107" t="s">
        <v>307</v>
      </c>
      <c r="C1834" s="105" t="s">
        <v>575</v>
      </c>
      <c r="D1834" s="105" t="s">
        <v>587</v>
      </c>
      <c r="E1834" s="105" t="s">
        <v>629</v>
      </c>
      <c r="F1834" s="105" t="s">
        <v>578</v>
      </c>
      <c r="G1834" s="106" t="s">
        <v>630</v>
      </c>
      <c r="H1834" s="105">
        <v>0</v>
      </c>
      <c r="I1834" s="105" t="s">
        <v>591</v>
      </c>
      <c r="J1834" s="116">
        <v>5500</v>
      </c>
      <c r="K1834" s="116">
        <v>15635</v>
      </c>
      <c r="L1834" s="116">
        <v>316.64</v>
      </c>
      <c r="M1834" s="116">
        <v>84.39</v>
      </c>
      <c r="N1834" s="116">
        <v>3.8</v>
      </c>
      <c r="O1834" s="116">
        <v>960</v>
      </c>
      <c r="P1834" s="117">
        <f t="shared" si="67"/>
        <v>1.9</v>
      </c>
    </row>
    <row r="1835" ht="14.5" spans="1:16">
      <c r="A1835" s="104">
        <v>202209</v>
      </c>
      <c r="B1835" s="108" t="s">
        <v>353</v>
      </c>
      <c r="C1835" s="105" t="s">
        <v>619</v>
      </c>
      <c r="D1835" s="105" t="s">
        <v>576</v>
      </c>
      <c r="E1835" s="105" t="s">
        <v>631</v>
      </c>
      <c r="F1835" s="105" t="s">
        <v>632</v>
      </c>
      <c r="G1835" s="106" t="s">
        <v>633</v>
      </c>
      <c r="H1835" s="105">
        <v>0</v>
      </c>
      <c r="I1835" s="105" t="s">
        <v>591</v>
      </c>
      <c r="J1835" s="116">
        <v>5000</v>
      </c>
      <c r="K1835" s="116">
        <v>12929.6</v>
      </c>
      <c r="L1835" s="116">
        <v>316.64</v>
      </c>
      <c r="M1835" s="116">
        <v>84.39</v>
      </c>
      <c r="N1835" s="116">
        <v>3.8</v>
      </c>
      <c r="O1835" s="116">
        <v>1500</v>
      </c>
      <c r="P1835" s="117">
        <f t="shared" si="67"/>
        <v>1.9</v>
      </c>
    </row>
    <row r="1836" ht="14.5" spans="1:16">
      <c r="A1836" s="104">
        <v>202209</v>
      </c>
      <c r="B1836" s="25" t="s">
        <v>379</v>
      </c>
      <c r="C1836" s="105" t="s">
        <v>570</v>
      </c>
      <c r="D1836" s="105" t="s">
        <v>587</v>
      </c>
      <c r="E1836" s="105" t="s">
        <v>634</v>
      </c>
      <c r="F1836" s="105" t="s">
        <v>635</v>
      </c>
      <c r="G1836" s="106" t="s">
        <v>636</v>
      </c>
      <c r="H1836" s="105">
        <v>0</v>
      </c>
      <c r="I1836" s="105" t="s">
        <v>591</v>
      </c>
      <c r="J1836" s="116">
        <v>5222</v>
      </c>
      <c r="K1836" s="116">
        <v>14015.66</v>
      </c>
      <c r="L1836" s="116">
        <v>316.64</v>
      </c>
      <c r="M1836" s="116">
        <v>84.39</v>
      </c>
      <c r="N1836" s="116">
        <v>3.8</v>
      </c>
      <c r="O1836" s="116">
        <v>750</v>
      </c>
      <c r="P1836" s="117">
        <f t="shared" si="67"/>
        <v>1.9</v>
      </c>
    </row>
    <row r="1837" ht="14.5" spans="1:16">
      <c r="A1837" s="104">
        <v>202209</v>
      </c>
      <c r="B1837" s="108" t="s">
        <v>248</v>
      </c>
      <c r="C1837" s="105" t="s">
        <v>570</v>
      </c>
      <c r="D1837" s="105" t="s">
        <v>587</v>
      </c>
      <c r="E1837" s="105" t="s">
        <v>637</v>
      </c>
      <c r="F1837" s="105" t="s">
        <v>638</v>
      </c>
      <c r="G1837" s="106" t="s">
        <v>639</v>
      </c>
      <c r="H1837" s="105">
        <v>0</v>
      </c>
      <c r="I1837" s="105" t="s">
        <v>591</v>
      </c>
      <c r="J1837" s="116">
        <v>2332</v>
      </c>
      <c r="K1837" s="116">
        <v>7532.59</v>
      </c>
      <c r="L1837" s="116">
        <v>316.64</v>
      </c>
      <c r="M1837" s="116">
        <v>84.39</v>
      </c>
      <c r="N1837" s="116">
        <v>3.8</v>
      </c>
      <c r="O1837" s="116">
        <v>0</v>
      </c>
      <c r="P1837" s="117">
        <f t="shared" si="67"/>
        <v>1.9</v>
      </c>
    </row>
    <row r="1838" ht="14.5" spans="1:16">
      <c r="A1838" s="104">
        <v>202209</v>
      </c>
      <c r="B1838" s="107" t="s">
        <v>261</v>
      </c>
      <c r="C1838" s="105" t="s">
        <v>570</v>
      </c>
      <c r="D1838" s="105" t="s">
        <v>587</v>
      </c>
      <c r="E1838" s="105" t="s">
        <v>640</v>
      </c>
      <c r="F1838" s="105" t="s">
        <v>652</v>
      </c>
      <c r="G1838" s="106" t="s">
        <v>642</v>
      </c>
      <c r="H1838" s="105">
        <v>0</v>
      </c>
      <c r="I1838" s="105" t="s">
        <v>591</v>
      </c>
      <c r="J1838" s="116">
        <v>3440</v>
      </c>
      <c r="K1838" s="116">
        <v>9663.78</v>
      </c>
      <c r="L1838" s="116">
        <v>316.64</v>
      </c>
      <c r="M1838" s="116">
        <v>84.39</v>
      </c>
      <c r="N1838" s="116">
        <v>3.8</v>
      </c>
      <c r="O1838" s="116">
        <v>0</v>
      </c>
      <c r="P1838" s="117">
        <f t="shared" si="67"/>
        <v>1.9</v>
      </c>
    </row>
    <row r="1839" ht="14.5" spans="1:16">
      <c r="A1839" s="104">
        <v>202209</v>
      </c>
      <c r="B1839" s="107" t="s">
        <v>405</v>
      </c>
      <c r="C1839" s="105" t="s">
        <v>570</v>
      </c>
      <c r="D1839" s="105" t="s">
        <v>587</v>
      </c>
      <c r="E1839" s="105" t="s">
        <v>643</v>
      </c>
      <c r="F1839" s="105" t="s">
        <v>1219</v>
      </c>
      <c r="G1839" s="106" t="s">
        <v>644</v>
      </c>
      <c r="H1839" s="105">
        <v>0</v>
      </c>
      <c r="I1839" s="105" t="s">
        <v>591</v>
      </c>
      <c r="J1839" s="116">
        <v>4331</v>
      </c>
      <c r="K1839" s="116">
        <v>10998.36</v>
      </c>
      <c r="L1839" s="116">
        <v>316.64</v>
      </c>
      <c r="M1839" s="116">
        <v>84.39</v>
      </c>
      <c r="N1839" s="116">
        <v>3.8</v>
      </c>
      <c r="O1839" s="116">
        <v>0</v>
      </c>
      <c r="P1839" s="117">
        <f t="shared" si="67"/>
        <v>1.9</v>
      </c>
    </row>
    <row r="1840" ht="14.5" spans="1:16">
      <c r="A1840" s="104">
        <v>202209</v>
      </c>
      <c r="B1840" s="108" t="s">
        <v>244</v>
      </c>
      <c r="C1840" s="105" t="s">
        <v>619</v>
      </c>
      <c r="D1840" s="105" t="s">
        <v>576</v>
      </c>
      <c r="E1840" s="105" t="s">
        <v>645</v>
      </c>
      <c r="F1840" s="105" t="s">
        <v>646</v>
      </c>
      <c r="G1840" s="106" t="s">
        <v>647</v>
      </c>
      <c r="H1840" s="105">
        <v>0</v>
      </c>
      <c r="I1840" s="105" t="s">
        <v>591</v>
      </c>
      <c r="J1840" s="116">
        <v>4000</v>
      </c>
      <c r="K1840" s="116">
        <v>10509</v>
      </c>
      <c r="L1840" s="116">
        <v>316.64</v>
      </c>
      <c r="M1840" s="116">
        <v>84.39</v>
      </c>
      <c r="N1840" s="116">
        <v>3.8</v>
      </c>
      <c r="O1840" s="116">
        <v>0</v>
      </c>
      <c r="P1840" s="117">
        <f t="shared" si="67"/>
        <v>1.9</v>
      </c>
    </row>
    <row r="1841" ht="14.5" spans="1:16">
      <c r="A1841" s="104">
        <v>202209</v>
      </c>
      <c r="B1841" s="28" t="s">
        <v>286</v>
      </c>
      <c r="C1841" s="105" t="s">
        <v>570</v>
      </c>
      <c r="D1841" s="105" t="s">
        <v>587</v>
      </c>
      <c r="E1841" s="105" t="s">
        <v>648</v>
      </c>
      <c r="F1841" s="105" t="s">
        <v>986</v>
      </c>
      <c r="G1841" s="106" t="s">
        <v>650</v>
      </c>
      <c r="H1841" s="105">
        <v>0</v>
      </c>
      <c r="I1841" s="105" t="s">
        <v>591</v>
      </c>
      <c r="J1841" s="116">
        <v>5519</v>
      </c>
      <c r="K1841" s="116">
        <v>13952.5</v>
      </c>
      <c r="L1841" s="116">
        <v>316.64</v>
      </c>
      <c r="M1841" s="116">
        <v>84.39</v>
      </c>
      <c r="N1841" s="116">
        <v>3.8</v>
      </c>
      <c r="O1841" s="116">
        <v>457.5</v>
      </c>
      <c r="P1841" s="117">
        <f t="shared" si="67"/>
        <v>1.9</v>
      </c>
    </row>
    <row r="1842" ht="14.5" spans="1:16">
      <c r="A1842" s="104">
        <v>202209</v>
      </c>
      <c r="B1842" s="108" t="s">
        <v>421</v>
      </c>
      <c r="C1842" s="105" t="s">
        <v>570</v>
      </c>
      <c r="D1842" s="105" t="s">
        <v>587</v>
      </c>
      <c r="E1842" s="105" t="s">
        <v>651</v>
      </c>
      <c r="F1842" s="105" t="s">
        <v>652</v>
      </c>
      <c r="G1842" s="106" t="s">
        <v>653</v>
      </c>
      <c r="H1842" s="105">
        <v>0</v>
      </c>
      <c r="I1842" s="105" t="s">
        <v>591</v>
      </c>
      <c r="J1842" s="116">
        <v>5519</v>
      </c>
      <c r="K1842" s="116">
        <v>13452.89</v>
      </c>
      <c r="L1842" s="116">
        <v>316.64</v>
      </c>
      <c r="M1842" s="116">
        <v>84.39</v>
      </c>
      <c r="N1842" s="116">
        <v>3.8</v>
      </c>
      <c r="O1842" s="116">
        <v>0</v>
      </c>
      <c r="P1842" s="117">
        <f t="shared" si="67"/>
        <v>1.9</v>
      </c>
    </row>
    <row r="1843" ht="14.5" spans="1:16">
      <c r="A1843" s="104">
        <v>202209</v>
      </c>
      <c r="B1843" s="107" t="s">
        <v>258</v>
      </c>
      <c r="C1843" s="105" t="s">
        <v>575</v>
      </c>
      <c r="D1843" s="105" t="s">
        <v>587</v>
      </c>
      <c r="E1843" s="105" t="s">
        <v>654</v>
      </c>
      <c r="F1843" s="105" t="s">
        <v>655</v>
      </c>
      <c r="G1843" s="106" t="s">
        <v>656</v>
      </c>
      <c r="H1843" s="105">
        <v>0</v>
      </c>
      <c r="I1843" s="105">
        <v>0</v>
      </c>
      <c r="J1843" s="116">
        <v>2020</v>
      </c>
      <c r="K1843" s="116">
        <v>10084.39</v>
      </c>
      <c r="L1843" s="116">
        <v>316.64</v>
      </c>
      <c r="M1843" s="116">
        <v>84.39</v>
      </c>
      <c r="N1843" s="116">
        <v>3.8</v>
      </c>
      <c r="O1843" s="116">
        <v>0</v>
      </c>
      <c r="P1843" s="117">
        <f t="shared" si="67"/>
        <v>1.9</v>
      </c>
    </row>
    <row r="1844" ht="14.5" spans="1:16">
      <c r="A1844" s="104">
        <v>202209</v>
      </c>
      <c r="B1844" s="109" t="s">
        <v>216</v>
      </c>
      <c r="C1844" s="105" t="s">
        <v>570</v>
      </c>
      <c r="D1844" s="105" t="s">
        <v>571</v>
      </c>
      <c r="E1844" s="105" t="s">
        <v>657</v>
      </c>
      <c r="F1844" s="105" t="s">
        <v>658</v>
      </c>
      <c r="G1844" s="106" t="s">
        <v>659</v>
      </c>
      <c r="H1844" s="105">
        <v>0</v>
      </c>
      <c r="I1844" s="105" t="s">
        <v>591</v>
      </c>
      <c r="J1844" s="116">
        <v>8020</v>
      </c>
      <c r="K1844" s="116">
        <v>16918.2</v>
      </c>
      <c r="L1844" s="116">
        <v>316.64</v>
      </c>
      <c r="M1844" s="116">
        <v>84.39</v>
      </c>
      <c r="N1844" s="116">
        <v>3.8</v>
      </c>
      <c r="O1844" s="116">
        <v>0</v>
      </c>
      <c r="P1844" s="117">
        <f t="shared" si="67"/>
        <v>1.9</v>
      </c>
    </row>
    <row r="1845" ht="14.5" spans="1:16">
      <c r="A1845" s="104">
        <v>202209</v>
      </c>
      <c r="B1845" s="110" t="s">
        <v>660</v>
      </c>
      <c r="C1845" s="105" t="s">
        <v>661</v>
      </c>
      <c r="D1845" s="105" t="s">
        <v>576</v>
      </c>
      <c r="E1845" s="105" t="s">
        <v>662</v>
      </c>
      <c r="F1845" s="105" t="s">
        <v>663</v>
      </c>
      <c r="G1845" s="106" t="s">
        <v>664</v>
      </c>
      <c r="H1845" s="105">
        <v>0</v>
      </c>
      <c r="I1845" s="105" t="s">
        <v>591</v>
      </c>
      <c r="J1845" s="116">
        <v>5896</v>
      </c>
      <c r="K1845" s="116">
        <v>11876.5</v>
      </c>
      <c r="L1845" s="116">
        <v>316.64</v>
      </c>
      <c r="M1845" s="116">
        <v>84.39</v>
      </c>
      <c r="N1845" s="116">
        <v>3.8</v>
      </c>
      <c r="O1845" s="116">
        <v>1474</v>
      </c>
      <c r="P1845" s="117">
        <f t="shared" si="67"/>
        <v>1.9</v>
      </c>
    </row>
    <row r="1846" ht="14.5" spans="1:16">
      <c r="A1846" s="104">
        <v>202209</v>
      </c>
      <c r="B1846" s="107" t="s">
        <v>416</v>
      </c>
      <c r="C1846" s="105" t="s">
        <v>580</v>
      </c>
      <c r="D1846" s="105" t="s">
        <v>587</v>
      </c>
      <c r="E1846" s="105" t="s">
        <v>665</v>
      </c>
      <c r="F1846" s="105" t="s">
        <v>666</v>
      </c>
      <c r="G1846" s="106" t="s">
        <v>667</v>
      </c>
      <c r="H1846" s="105">
        <v>0</v>
      </c>
      <c r="I1846" s="105">
        <v>0</v>
      </c>
      <c r="J1846" s="116">
        <v>4133</v>
      </c>
      <c r="K1846" s="116">
        <v>9513.91</v>
      </c>
      <c r="L1846" s="116">
        <v>316.64</v>
      </c>
      <c r="M1846" s="116">
        <v>84.39</v>
      </c>
      <c r="N1846" s="116">
        <v>3.8</v>
      </c>
      <c r="O1846" s="116">
        <v>300</v>
      </c>
      <c r="P1846" s="117">
        <f t="shared" si="67"/>
        <v>1.9</v>
      </c>
    </row>
    <row r="1847" ht="14.5" spans="1:16">
      <c r="A1847" s="104">
        <v>202209</v>
      </c>
      <c r="B1847" s="110" t="s">
        <v>430</v>
      </c>
      <c r="C1847" s="105" t="s">
        <v>570</v>
      </c>
      <c r="D1847" s="105" t="s">
        <v>587</v>
      </c>
      <c r="E1847" s="105" t="s">
        <v>668</v>
      </c>
      <c r="F1847" s="105" t="s">
        <v>669</v>
      </c>
      <c r="G1847" s="106" t="s">
        <v>670</v>
      </c>
      <c r="H1847" s="105">
        <v>0</v>
      </c>
      <c r="I1847" s="105" t="s">
        <v>591</v>
      </c>
      <c r="J1847" s="116">
        <v>3038</v>
      </c>
      <c r="K1847" s="116">
        <v>8286.2</v>
      </c>
      <c r="L1847" s="116">
        <v>316.64</v>
      </c>
      <c r="M1847" s="116">
        <v>84.39</v>
      </c>
      <c r="N1847" s="116">
        <v>3.8</v>
      </c>
      <c r="O1847" s="116">
        <v>0</v>
      </c>
      <c r="P1847" s="117">
        <f t="shared" si="67"/>
        <v>1.9</v>
      </c>
    </row>
    <row r="1848" ht="14.5" spans="1:16">
      <c r="A1848" s="104">
        <v>202209</v>
      </c>
      <c r="B1848" s="110" t="s">
        <v>344</v>
      </c>
      <c r="C1848" s="105" t="s">
        <v>575</v>
      </c>
      <c r="D1848" s="105" t="s">
        <v>671</v>
      </c>
      <c r="E1848" s="105" t="s">
        <v>672</v>
      </c>
      <c r="F1848" s="105" t="s">
        <v>578</v>
      </c>
      <c r="G1848" s="106" t="s">
        <v>673</v>
      </c>
      <c r="H1848" s="105">
        <v>0</v>
      </c>
      <c r="I1848" s="105" t="s">
        <v>591</v>
      </c>
      <c r="J1848" s="116">
        <v>8800</v>
      </c>
      <c r="K1848" s="116">
        <v>20582.5</v>
      </c>
      <c r="L1848" s="116">
        <v>325.68</v>
      </c>
      <c r="M1848" s="116">
        <v>81.42</v>
      </c>
      <c r="N1848" s="116">
        <v>16.28</v>
      </c>
      <c r="O1848" s="116">
        <v>2310</v>
      </c>
      <c r="P1848" s="117">
        <f t="shared" si="67"/>
        <v>1.9</v>
      </c>
    </row>
    <row r="1849" ht="14.5" spans="1:16">
      <c r="A1849" s="104">
        <v>202209</v>
      </c>
      <c r="B1849" s="110" t="s">
        <v>298</v>
      </c>
      <c r="C1849" s="105" t="s">
        <v>625</v>
      </c>
      <c r="D1849" s="105" t="s">
        <v>587</v>
      </c>
      <c r="E1849" s="105" t="s">
        <v>674</v>
      </c>
      <c r="F1849" s="105" t="s">
        <v>675</v>
      </c>
      <c r="G1849" s="106" t="s">
        <v>676</v>
      </c>
      <c r="H1849" s="105">
        <v>0</v>
      </c>
      <c r="I1849" s="105" t="s">
        <v>591</v>
      </c>
      <c r="J1849" s="116">
        <v>2532</v>
      </c>
      <c r="K1849" s="116">
        <v>6528.8</v>
      </c>
      <c r="L1849" s="116">
        <v>316.64</v>
      </c>
      <c r="M1849" s="116">
        <v>84.39</v>
      </c>
      <c r="N1849" s="116">
        <v>3.8</v>
      </c>
      <c r="O1849" s="116">
        <v>0</v>
      </c>
      <c r="P1849" s="117">
        <f t="shared" si="67"/>
        <v>1.9</v>
      </c>
    </row>
    <row r="1850" ht="14.5" spans="1:16">
      <c r="A1850" s="104">
        <v>202209</v>
      </c>
      <c r="B1850" s="110" t="s">
        <v>202</v>
      </c>
      <c r="C1850" s="105" t="s">
        <v>619</v>
      </c>
      <c r="D1850" s="105" t="s">
        <v>587</v>
      </c>
      <c r="E1850" s="105" t="s">
        <v>682</v>
      </c>
      <c r="F1850" s="105" t="s">
        <v>683</v>
      </c>
      <c r="G1850" s="106" t="s">
        <v>684</v>
      </c>
      <c r="H1850" s="105">
        <v>0</v>
      </c>
      <c r="I1850" s="105">
        <v>0</v>
      </c>
      <c r="J1850" s="116">
        <v>11000</v>
      </c>
      <c r="K1850" s="116">
        <v>27995</v>
      </c>
      <c r="L1850" s="116">
        <v>316.64</v>
      </c>
      <c r="M1850" s="116">
        <v>84.39</v>
      </c>
      <c r="N1850" s="116">
        <v>3.8</v>
      </c>
      <c r="O1850" s="116">
        <v>0</v>
      </c>
      <c r="P1850" s="117">
        <f t="shared" si="67"/>
        <v>1.9</v>
      </c>
    </row>
    <row r="1851" ht="14.5" spans="1:16">
      <c r="A1851" s="104">
        <v>202209</v>
      </c>
      <c r="B1851" s="110" t="s">
        <v>355</v>
      </c>
      <c r="C1851" s="105" t="s">
        <v>619</v>
      </c>
      <c r="D1851" s="105" t="s">
        <v>587</v>
      </c>
      <c r="E1851" s="105" t="s">
        <v>685</v>
      </c>
      <c r="F1851" s="105" t="s">
        <v>686</v>
      </c>
      <c r="G1851" s="106" t="s">
        <v>687</v>
      </c>
      <c r="H1851" s="105" t="s">
        <v>623</v>
      </c>
      <c r="I1851" s="105" t="s">
        <v>591</v>
      </c>
      <c r="J1851" s="116">
        <v>2320</v>
      </c>
      <c r="K1851" s="116">
        <v>8752.22</v>
      </c>
      <c r="L1851" s="116">
        <v>316.64</v>
      </c>
      <c r="M1851" s="116">
        <v>84.39</v>
      </c>
      <c r="N1851" s="116">
        <v>3.8</v>
      </c>
      <c r="O1851" s="116">
        <v>0</v>
      </c>
      <c r="P1851" s="117">
        <f t="shared" si="67"/>
        <v>1.9</v>
      </c>
    </row>
    <row r="1852" ht="14.5" spans="1:16">
      <c r="A1852" s="104">
        <v>202209</v>
      </c>
      <c r="B1852" s="110" t="s">
        <v>420</v>
      </c>
      <c r="C1852" s="105" t="s">
        <v>580</v>
      </c>
      <c r="D1852" s="105" t="s">
        <v>587</v>
      </c>
      <c r="E1852" s="105" t="s">
        <v>697</v>
      </c>
      <c r="F1852" s="105" t="s">
        <v>698</v>
      </c>
      <c r="G1852" s="106" t="s">
        <v>699</v>
      </c>
      <c r="H1852" s="105">
        <v>0</v>
      </c>
      <c r="I1852" s="105" t="s">
        <v>591</v>
      </c>
      <c r="J1852" s="116">
        <v>4536</v>
      </c>
      <c r="K1852" s="116">
        <v>10470.6</v>
      </c>
      <c r="L1852" s="116">
        <v>316.64</v>
      </c>
      <c r="M1852" s="116">
        <v>84.39</v>
      </c>
      <c r="N1852" s="116">
        <v>3.8</v>
      </c>
      <c r="O1852" s="116">
        <v>300</v>
      </c>
      <c r="P1852" s="117">
        <f t="shared" si="67"/>
        <v>1.9</v>
      </c>
    </row>
    <row r="1853" ht="14.5" spans="1:16">
      <c r="A1853" s="104">
        <v>202209</v>
      </c>
      <c r="B1853" s="110" t="s">
        <v>424</v>
      </c>
      <c r="C1853" s="105" t="s">
        <v>570</v>
      </c>
      <c r="D1853" s="105" t="s">
        <v>587</v>
      </c>
      <c r="E1853" s="105" t="s">
        <v>700</v>
      </c>
      <c r="F1853" s="105" t="s">
        <v>617</v>
      </c>
      <c r="G1853" s="106" t="s">
        <v>701</v>
      </c>
      <c r="H1853" s="105">
        <v>0</v>
      </c>
      <c r="I1853" s="105" t="s">
        <v>591</v>
      </c>
      <c r="J1853" s="116">
        <v>2363</v>
      </c>
      <c r="K1853" s="116">
        <v>6575.93</v>
      </c>
      <c r="L1853" s="116">
        <v>316.64</v>
      </c>
      <c r="M1853" s="116">
        <v>84.39</v>
      </c>
      <c r="N1853" s="116">
        <v>3.8</v>
      </c>
      <c r="O1853" s="116">
        <v>0</v>
      </c>
      <c r="P1853" s="117">
        <f t="shared" si="67"/>
        <v>1.9</v>
      </c>
    </row>
    <row r="1854" ht="14.5" spans="1:16">
      <c r="A1854" s="104">
        <v>202209</v>
      </c>
      <c r="B1854" s="110" t="s">
        <v>277</v>
      </c>
      <c r="C1854" s="105" t="s">
        <v>619</v>
      </c>
      <c r="D1854" s="105" t="s">
        <v>587</v>
      </c>
      <c r="E1854" s="105" t="s">
        <v>702</v>
      </c>
      <c r="F1854" s="105" t="s">
        <v>703</v>
      </c>
      <c r="G1854" s="106" t="s">
        <v>704</v>
      </c>
      <c r="H1854" s="105" t="s">
        <v>623</v>
      </c>
      <c r="I1854" s="105" t="s">
        <v>591</v>
      </c>
      <c r="J1854" s="116">
        <v>1900</v>
      </c>
      <c r="K1854" s="116">
        <v>4697.47</v>
      </c>
      <c r="L1854" s="116">
        <v>316.64</v>
      </c>
      <c r="M1854" s="116">
        <v>84.39</v>
      </c>
      <c r="N1854" s="116">
        <v>3.8</v>
      </c>
      <c r="O1854" s="116">
        <v>0</v>
      </c>
      <c r="P1854" s="117">
        <f t="shared" si="67"/>
        <v>1.9</v>
      </c>
    </row>
    <row r="1855" ht="14.5" spans="1:16">
      <c r="A1855" s="104">
        <v>202209</v>
      </c>
      <c r="B1855" s="110" t="s">
        <v>502</v>
      </c>
      <c r="C1855" s="105" t="s">
        <v>619</v>
      </c>
      <c r="D1855" s="105" t="s">
        <v>576</v>
      </c>
      <c r="E1855" s="105" t="s">
        <v>705</v>
      </c>
      <c r="F1855" s="105" t="s">
        <v>1220</v>
      </c>
      <c r="G1855" s="106" t="s">
        <v>707</v>
      </c>
      <c r="H1855" s="105">
        <v>0</v>
      </c>
      <c r="I1855" s="105" t="s">
        <v>591</v>
      </c>
      <c r="J1855" s="116">
        <v>5632</v>
      </c>
      <c r="K1855" s="116">
        <v>28318.44</v>
      </c>
      <c r="L1855" s="116">
        <v>316.64</v>
      </c>
      <c r="M1855" s="116">
        <v>84.39</v>
      </c>
      <c r="N1855" s="116">
        <v>3.8</v>
      </c>
      <c r="O1855" s="116">
        <v>0</v>
      </c>
      <c r="P1855" s="117">
        <f t="shared" si="67"/>
        <v>1.9</v>
      </c>
    </row>
    <row r="1856" ht="14.5" spans="1:16">
      <c r="A1856" s="104">
        <v>202209</v>
      </c>
      <c r="B1856" s="60" t="s">
        <v>204</v>
      </c>
      <c r="C1856" s="105" t="s">
        <v>625</v>
      </c>
      <c r="D1856" s="105" t="s">
        <v>587</v>
      </c>
      <c r="E1856" s="105" t="s">
        <v>712</v>
      </c>
      <c r="F1856" s="105" t="s">
        <v>713</v>
      </c>
      <c r="G1856" s="106" t="s">
        <v>714</v>
      </c>
      <c r="H1856" s="105">
        <v>0</v>
      </c>
      <c r="I1856" s="105" t="s">
        <v>591</v>
      </c>
      <c r="J1856" s="116">
        <v>1958</v>
      </c>
      <c r="K1856" s="116">
        <v>5128.9</v>
      </c>
      <c r="L1856" s="116">
        <v>316.64</v>
      </c>
      <c r="M1856" s="116">
        <v>84.39</v>
      </c>
      <c r="N1856" s="116">
        <v>3.8</v>
      </c>
      <c r="O1856" s="116">
        <v>0</v>
      </c>
      <c r="P1856" s="117">
        <f t="shared" si="67"/>
        <v>1.9</v>
      </c>
    </row>
    <row r="1857" ht="14.5" spans="1:16">
      <c r="A1857" s="104">
        <v>202209</v>
      </c>
      <c r="B1857" s="60" t="s">
        <v>413</v>
      </c>
      <c r="C1857" s="105" t="s">
        <v>570</v>
      </c>
      <c r="D1857" s="105" t="s">
        <v>587</v>
      </c>
      <c r="E1857" s="105" t="s">
        <v>718</v>
      </c>
      <c r="F1857" s="105" t="s">
        <v>638</v>
      </c>
      <c r="G1857" s="106" t="s">
        <v>719</v>
      </c>
      <c r="H1857" s="105">
        <v>0</v>
      </c>
      <c r="I1857" s="105" t="s">
        <v>591</v>
      </c>
      <c r="J1857" s="116">
        <v>2993</v>
      </c>
      <c r="K1857" s="116">
        <v>8045.04</v>
      </c>
      <c r="L1857" s="116">
        <v>316.64</v>
      </c>
      <c r="M1857" s="116">
        <v>84.39</v>
      </c>
      <c r="N1857" s="116">
        <v>3.8</v>
      </c>
      <c r="O1857" s="116">
        <v>0</v>
      </c>
      <c r="P1857" s="117">
        <f t="shared" si="67"/>
        <v>1.9</v>
      </c>
    </row>
    <row r="1858" ht="14.5" spans="1:16">
      <c r="A1858" s="104">
        <v>202209</v>
      </c>
      <c r="B1858" s="60" t="s">
        <v>393</v>
      </c>
      <c r="C1858" s="105" t="s">
        <v>570</v>
      </c>
      <c r="D1858" s="105" t="s">
        <v>587</v>
      </c>
      <c r="E1858" s="105" t="s">
        <v>720</v>
      </c>
      <c r="F1858" s="105" t="s">
        <v>721</v>
      </c>
      <c r="G1858" s="106" t="s">
        <v>722</v>
      </c>
      <c r="H1858" s="105">
        <v>0</v>
      </c>
      <c r="I1858" s="105" t="s">
        <v>591</v>
      </c>
      <c r="J1858" s="116">
        <v>2475</v>
      </c>
      <c r="K1858" s="116">
        <v>6549.73</v>
      </c>
      <c r="L1858" s="116">
        <v>316.64</v>
      </c>
      <c r="M1858" s="116">
        <v>84.39</v>
      </c>
      <c r="N1858" s="116">
        <v>3.8</v>
      </c>
      <c r="O1858" s="116">
        <v>0</v>
      </c>
      <c r="P1858" s="117">
        <f t="shared" si="67"/>
        <v>1.9</v>
      </c>
    </row>
    <row r="1859" ht="14.5" spans="1:16">
      <c r="A1859" s="104">
        <v>202209</v>
      </c>
      <c r="B1859" s="60" t="s">
        <v>723</v>
      </c>
      <c r="C1859" s="105" t="s">
        <v>570</v>
      </c>
      <c r="D1859" s="105" t="s">
        <v>587</v>
      </c>
      <c r="E1859" s="105" t="s">
        <v>724</v>
      </c>
      <c r="F1859" s="105" t="s">
        <v>725</v>
      </c>
      <c r="G1859" s="106" t="s">
        <v>726</v>
      </c>
      <c r="H1859" s="105">
        <v>0</v>
      </c>
      <c r="I1859" s="105">
        <v>0</v>
      </c>
      <c r="J1859" s="116">
        <v>3600</v>
      </c>
      <c r="K1859" s="116">
        <v>8051.1</v>
      </c>
      <c r="L1859" s="116">
        <v>316.64</v>
      </c>
      <c r="M1859" s="116">
        <v>84.39</v>
      </c>
      <c r="N1859" s="116">
        <v>3.8</v>
      </c>
      <c r="O1859" s="116">
        <v>500</v>
      </c>
      <c r="P1859" s="117">
        <f t="shared" si="67"/>
        <v>1.9</v>
      </c>
    </row>
    <row r="1860" ht="14.5" spans="1:16">
      <c r="A1860" s="104">
        <v>202209</v>
      </c>
      <c r="B1860" s="60" t="s">
        <v>252</v>
      </c>
      <c r="C1860" s="105" t="s">
        <v>570</v>
      </c>
      <c r="D1860" s="105" t="s">
        <v>587</v>
      </c>
      <c r="E1860" s="105" t="s">
        <v>727</v>
      </c>
      <c r="F1860" s="105" t="s">
        <v>778</v>
      </c>
      <c r="G1860" s="106" t="s">
        <v>728</v>
      </c>
      <c r="H1860" s="105">
        <v>0</v>
      </c>
      <c r="I1860" s="105" t="s">
        <v>591</v>
      </c>
      <c r="J1860" s="116">
        <v>3292</v>
      </c>
      <c r="K1860" s="116">
        <v>8894.76</v>
      </c>
      <c r="L1860" s="116">
        <v>316.64</v>
      </c>
      <c r="M1860" s="116">
        <v>84.39</v>
      </c>
      <c r="N1860" s="116">
        <v>3.8</v>
      </c>
      <c r="O1860" s="116">
        <v>350</v>
      </c>
      <c r="P1860" s="117">
        <f t="shared" si="67"/>
        <v>1.9</v>
      </c>
    </row>
    <row r="1861" ht="14.5" spans="1:16">
      <c r="A1861" s="104">
        <v>202209</v>
      </c>
      <c r="B1861" s="60" t="s">
        <v>427</v>
      </c>
      <c r="C1861" s="105" t="s">
        <v>625</v>
      </c>
      <c r="D1861" s="105" t="s">
        <v>671</v>
      </c>
      <c r="E1861" s="105" t="s">
        <v>729</v>
      </c>
      <c r="F1861" s="105" t="s">
        <v>730</v>
      </c>
      <c r="G1861" s="106" t="s">
        <v>731</v>
      </c>
      <c r="H1861" s="105">
        <v>0</v>
      </c>
      <c r="I1861" s="105" t="s">
        <v>591</v>
      </c>
      <c r="J1861" s="116">
        <v>5200</v>
      </c>
      <c r="K1861" s="116">
        <v>10780</v>
      </c>
      <c r="L1861" s="116">
        <v>316.64</v>
      </c>
      <c r="M1861" s="116">
        <v>84.39</v>
      </c>
      <c r="N1861" s="116">
        <v>3.8</v>
      </c>
      <c r="O1861" s="116">
        <v>520</v>
      </c>
      <c r="P1861" s="117">
        <f t="shared" si="67"/>
        <v>1.9</v>
      </c>
    </row>
    <row r="1862" ht="14.5" spans="1:16">
      <c r="A1862" s="104">
        <v>202209</v>
      </c>
      <c r="B1862" s="60" t="s">
        <v>447</v>
      </c>
      <c r="C1862" s="105" t="s">
        <v>575</v>
      </c>
      <c r="D1862" s="105" t="s">
        <v>587</v>
      </c>
      <c r="E1862" s="105" t="s">
        <v>732</v>
      </c>
      <c r="F1862" s="105" t="s">
        <v>710</v>
      </c>
      <c r="G1862" s="106" t="s">
        <v>733</v>
      </c>
      <c r="H1862" s="105">
        <v>0</v>
      </c>
      <c r="I1862" s="105" t="s">
        <v>591</v>
      </c>
      <c r="J1862" s="116">
        <v>3000</v>
      </c>
      <c r="K1862" s="116">
        <v>10300</v>
      </c>
      <c r="L1862" s="116">
        <v>316.64</v>
      </c>
      <c r="M1862" s="116">
        <v>84.39</v>
      </c>
      <c r="N1862" s="116">
        <v>3.8</v>
      </c>
      <c r="O1862" s="116">
        <v>0</v>
      </c>
      <c r="P1862" s="117">
        <f t="shared" si="67"/>
        <v>1.9</v>
      </c>
    </row>
    <row r="1863" ht="14.5" spans="1:16">
      <c r="A1863" s="104">
        <v>202209</v>
      </c>
      <c r="B1863" s="60" t="s">
        <v>401</v>
      </c>
      <c r="C1863" s="105" t="s">
        <v>619</v>
      </c>
      <c r="D1863" s="105" t="s">
        <v>587</v>
      </c>
      <c r="E1863" s="105" t="s">
        <v>734</v>
      </c>
      <c r="F1863" s="105" t="s">
        <v>735</v>
      </c>
      <c r="G1863" s="106" t="s">
        <v>736</v>
      </c>
      <c r="H1863" s="105">
        <v>0</v>
      </c>
      <c r="I1863" s="105" t="s">
        <v>591</v>
      </c>
      <c r="J1863" s="116">
        <v>2240</v>
      </c>
      <c r="K1863" s="116">
        <v>6397.3</v>
      </c>
      <c r="L1863" s="116">
        <v>316.64</v>
      </c>
      <c r="M1863" s="116">
        <v>84.39</v>
      </c>
      <c r="N1863" s="116">
        <v>3.8</v>
      </c>
      <c r="O1863" s="116">
        <v>0</v>
      </c>
      <c r="P1863" s="117">
        <f t="shared" si="67"/>
        <v>1.9</v>
      </c>
    </row>
    <row r="1864" ht="14.5" spans="1:16">
      <c r="A1864" s="104">
        <v>202209</v>
      </c>
      <c r="B1864" s="60" t="s">
        <v>321</v>
      </c>
      <c r="C1864" s="105" t="s">
        <v>570</v>
      </c>
      <c r="D1864" s="105" t="s">
        <v>587</v>
      </c>
      <c r="E1864" s="105" t="s">
        <v>737</v>
      </c>
      <c r="F1864" s="105" t="s">
        <v>738</v>
      </c>
      <c r="G1864" s="106" t="s">
        <v>739</v>
      </c>
      <c r="H1864" s="105">
        <v>0</v>
      </c>
      <c r="I1864" s="105" t="s">
        <v>591</v>
      </c>
      <c r="J1864" s="116">
        <v>4700</v>
      </c>
      <c r="K1864" s="116">
        <v>12578.24</v>
      </c>
      <c r="L1864" s="116">
        <v>316.64</v>
      </c>
      <c r="M1864" s="116">
        <v>84.39</v>
      </c>
      <c r="N1864" s="116">
        <v>3.8</v>
      </c>
      <c r="O1864" s="116">
        <v>475</v>
      </c>
      <c r="P1864" s="117">
        <f t="shared" si="67"/>
        <v>1.9</v>
      </c>
    </row>
    <row r="1865" ht="14.5" spans="1:16">
      <c r="A1865" s="104">
        <v>202209</v>
      </c>
      <c r="B1865" s="60" t="s">
        <v>388</v>
      </c>
      <c r="C1865" s="105" t="s">
        <v>570</v>
      </c>
      <c r="D1865" s="105" t="s">
        <v>671</v>
      </c>
      <c r="E1865" s="105" t="s">
        <v>740</v>
      </c>
      <c r="F1865" s="105" t="s">
        <v>741</v>
      </c>
      <c r="G1865" s="106" t="s">
        <v>742</v>
      </c>
      <c r="H1865" s="105">
        <v>0</v>
      </c>
      <c r="I1865" s="105" t="s">
        <v>591</v>
      </c>
      <c r="J1865" s="116">
        <v>11800</v>
      </c>
      <c r="K1865" s="116">
        <v>28413</v>
      </c>
      <c r="L1865" s="116">
        <v>0</v>
      </c>
      <c r="M1865" s="116">
        <v>0</v>
      </c>
      <c r="N1865" s="116">
        <v>0</v>
      </c>
      <c r="O1865" s="116">
        <v>0</v>
      </c>
      <c r="P1865" s="117">
        <v>0</v>
      </c>
    </row>
    <row r="1866" ht="14.5" spans="1:16">
      <c r="A1866" s="104">
        <v>202209</v>
      </c>
      <c r="B1866" s="60" t="s">
        <v>279</v>
      </c>
      <c r="C1866" s="105" t="s">
        <v>580</v>
      </c>
      <c r="D1866" s="105" t="s">
        <v>587</v>
      </c>
      <c r="E1866" s="105" t="s">
        <v>743</v>
      </c>
      <c r="F1866" s="105" t="s">
        <v>725</v>
      </c>
      <c r="G1866" s="106" t="s">
        <v>744</v>
      </c>
      <c r="H1866" s="105">
        <v>0</v>
      </c>
      <c r="I1866" s="105" t="s">
        <v>591</v>
      </c>
      <c r="J1866" s="116">
        <v>4536</v>
      </c>
      <c r="K1866" s="116">
        <v>11799.63</v>
      </c>
      <c r="L1866" s="116">
        <v>316.64</v>
      </c>
      <c r="M1866" s="116">
        <v>84.39</v>
      </c>
      <c r="N1866" s="116">
        <v>3.8</v>
      </c>
      <c r="O1866" s="116">
        <v>500</v>
      </c>
      <c r="P1866" s="117">
        <f t="shared" ref="P1866:P1887" si="68">1900*0.1%</f>
        <v>1.9</v>
      </c>
    </row>
    <row r="1867" ht="14.5" spans="1:16">
      <c r="A1867" s="104">
        <v>202209</v>
      </c>
      <c r="B1867" s="60" t="s">
        <v>219</v>
      </c>
      <c r="C1867" s="105" t="s">
        <v>570</v>
      </c>
      <c r="D1867" s="105" t="s">
        <v>587</v>
      </c>
      <c r="E1867" s="105" t="s">
        <v>745</v>
      </c>
      <c r="F1867" s="105" t="s">
        <v>652</v>
      </c>
      <c r="G1867" s="106" t="s">
        <v>746</v>
      </c>
      <c r="H1867" s="105">
        <v>0</v>
      </c>
      <c r="I1867" s="105" t="s">
        <v>591</v>
      </c>
      <c r="J1867" s="116">
        <v>3440</v>
      </c>
      <c r="K1867" s="116">
        <v>8829.57</v>
      </c>
      <c r="L1867" s="116">
        <v>316.64</v>
      </c>
      <c r="M1867" s="116">
        <v>84.39</v>
      </c>
      <c r="N1867" s="116">
        <v>3.8</v>
      </c>
      <c r="O1867" s="116">
        <v>500</v>
      </c>
      <c r="P1867" s="117">
        <f t="shared" si="68"/>
        <v>1.9</v>
      </c>
    </row>
    <row r="1868" ht="14.5" spans="1:16">
      <c r="A1868" s="104">
        <v>202209</v>
      </c>
      <c r="B1868" s="60" t="s">
        <v>331</v>
      </c>
      <c r="C1868" s="105" t="s">
        <v>580</v>
      </c>
      <c r="D1868" s="105" t="s">
        <v>587</v>
      </c>
      <c r="E1868" s="105" t="s">
        <v>747</v>
      </c>
      <c r="F1868" s="105" t="s">
        <v>679</v>
      </c>
      <c r="G1868" s="106" t="s">
        <v>748</v>
      </c>
      <c r="H1868" s="105">
        <v>0</v>
      </c>
      <c r="I1868" s="105" t="s">
        <v>591</v>
      </c>
      <c r="J1868" s="116">
        <v>3326</v>
      </c>
      <c r="K1868" s="116">
        <v>7677.1</v>
      </c>
      <c r="L1868" s="116">
        <v>316.64</v>
      </c>
      <c r="M1868" s="116">
        <v>84.39</v>
      </c>
      <c r="N1868" s="116">
        <v>3.8</v>
      </c>
      <c r="O1868" s="116">
        <v>0</v>
      </c>
      <c r="P1868" s="117">
        <f t="shared" si="68"/>
        <v>1.9</v>
      </c>
    </row>
    <row r="1869" ht="14.5" spans="1:16">
      <c r="A1869" s="104">
        <v>202209</v>
      </c>
      <c r="B1869" s="60" t="s">
        <v>435</v>
      </c>
      <c r="C1869" s="105" t="s">
        <v>575</v>
      </c>
      <c r="D1869" s="105" t="s">
        <v>587</v>
      </c>
      <c r="E1869" s="105" t="s">
        <v>749</v>
      </c>
      <c r="F1869" s="105" t="s">
        <v>710</v>
      </c>
      <c r="G1869" s="106" t="s">
        <v>750</v>
      </c>
      <c r="H1869" s="105">
        <v>0</v>
      </c>
      <c r="I1869" s="105" t="s">
        <v>591</v>
      </c>
      <c r="J1869" s="116">
        <v>3500</v>
      </c>
      <c r="K1869" s="116">
        <v>7943</v>
      </c>
      <c r="L1869" s="116">
        <v>316.64</v>
      </c>
      <c r="M1869" s="116">
        <v>84.39</v>
      </c>
      <c r="N1869" s="116">
        <v>3.8</v>
      </c>
      <c r="O1869" s="116">
        <v>0</v>
      </c>
      <c r="P1869" s="117">
        <f t="shared" si="68"/>
        <v>1.9</v>
      </c>
    </row>
    <row r="1870" ht="14.5" spans="1:16">
      <c r="A1870" s="104">
        <v>202209</v>
      </c>
      <c r="B1870" s="60" t="s">
        <v>359</v>
      </c>
      <c r="C1870" s="105" t="s">
        <v>570</v>
      </c>
      <c r="D1870" s="105" t="s">
        <v>587</v>
      </c>
      <c r="E1870" s="105" t="s">
        <v>755</v>
      </c>
      <c r="F1870" s="105" t="s">
        <v>753</v>
      </c>
      <c r="G1870" s="106" t="s">
        <v>756</v>
      </c>
      <c r="H1870" s="105">
        <v>0</v>
      </c>
      <c r="I1870" s="105" t="s">
        <v>591</v>
      </c>
      <c r="J1870" s="116">
        <v>2138</v>
      </c>
      <c r="K1870" s="116">
        <v>5823.91</v>
      </c>
      <c r="L1870" s="116">
        <v>316.64</v>
      </c>
      <c r="M1870" s="116">
        <v>84.39</v>
      </c>
      <c r="N1870" s="116">
        <v>3.8</v>
      </c>
      <c r="O1870" s="116">
        <v>0</v>
      </c>
      <c r="P1870" s="117">
        <f t="shared" si="68"/>
        <v>1.9</v>
      </c>
    </row>
    <row r="1871" ht="14.5" spans="1:16">
      <c r="A1871" s="104">
        <v>202209</v>
      </c>
      <c r="B1871" s="62" t="s">
        <v>441</v>
      </c>
      <c r="C1871" s="105" t="s">
        <v>570</v>
      </c>
      <c r="D1871" s="105" t="s">
        <v>587</v>
      </c>
      <c r="E1871" s="105" t="s">
        <v>757</v>
      </c>
      <c r="F1871" s="105" t="s">
        <v>758</v>
      </c>
      <c r="G1871" s="106" t="s">
        <v>759</v>
      </c>
      <c r="H1871" s="105">
        <v>0</v>
      </c>
      <c r="I1871" s="105" t="s">
        <v>591</v>
      </c>
      <c r="J1871" s="116">
        <v>2000</v>
      </c>
      <c r="K1871" s="116">
        <v>6438.07</v>
      </c>
      <c r="L1871" s="116">
        <v>316.64</v>
      </c>
      <c r="M1871" s="116">
        <v>84.39</v>
      </c>
      <c r="N1871" s="116">
        <v>3.8</v>
      </c>
      <c r="O1871" s="116">
        <v>0</v>
      </c>
      <c r="P1871" s="117">
        <f t="shared" si="68"/>
        <v>1.9</v>
      </c>
    </row>
    <row r="1872" ht="14.5" spans="1:16">
      <c r="A1872" s="104">
        <v>202209</v>
      </c>
      <c r="B1872" s="62" t="s">
        <v>256</v>
      </c>
      <c r="C1872" s="105" t="s">
        <v>592</v>
      </c>
      <c r="D1872" s="105" t="s">
        <v>587</v>
      </c>
      <c r="E1872" s="105" t="s">
        <v>760</v>
      </c>
      <c r="F1872" s="105" t="s">
        <v>761</v>
      </c>
      <c r="G1872" s="106" t="s">
        <v>762</v>
      </c>
      <c r="H1872" s="105">
        <v>0</v>
      </c>
      <c r="I1872" s="105" t="s">
        <v>591</v>
      </c>
      <c r="J1872" s="116">
        <v>2400</v>
      </c>
      <c r="K1872" s="116">
        <v>6444.2</v>
      </c>
      <c r="L1872" s="116">
        <v>316.64</v>
      </c>
      <c r="M1872" s="116">
        <v>84.39</v>
      </c>
      <c r="N1872" s="116">
        <v>3.8</v>
      </c>
      <c r="O1872" s="116">
        <v>0</v>
      </c>
      <c r="P1872" s="117">
        <f t="shared" si="68"/>
        <v>1.9</v>
      </c>
    </row>
    <row r="1873" ht="14.5" spans="1:16">
      <c r="A1873" s="104">
        <v>202209</v>
      </c>
      <c r="B1873" s="62" t="s">
        <v>318</v>
      </c>
      <c r="C1873" s="105" t="s">
        <v>570</v>
      </c>
      <c r="D1873" s="105" t="s">
        <v>587</v>
      </c>
      <c r="E1873" s="105" t="s">
        <v>763</v>
      </c>
      <c r="F1873" s="105" t="s">
        <v>725</v>
      </c>
      <c r="G1873" s="106" t="s">
        <v>762</v>
      </c>
      <c r="H1873" s="105">
        <v>0</v>
      </c>
      <c r="I1873" s="105" t="s">
        <v>591</v>
      </c>
      <c r="J1873" s="116">
        <v>3292</v>
      </c>
      <c r="K1873" s="116">
        <v>8280.86</v>
      </c>
      <c r="L1873" s="116">
        <v>316.64</v>
      </c>
      <c r="M1873" s="116">
        <v>84.39</v>
      </c>
      <c r="N1873" s="116">
        <v>3.8</v>
      </c>
      <c r="O1873" s="116">
        <v>0</v>
      </c>
      <c r="P1873" s="117">
        <f t="shared" si="68"/>
        <v>1.9</v>
      </c>
    </row>
    <row r="1874" ht="14.5" spans="1:16">
      <c r="A1874" s="104">
        <v>202209</v>
      </c>
      <c r="B1874" s="62" t="s">
        <v>332</v>
      </c>
      <c r="C1874" s="105" t="s">
        <v>592</v>
      </c>
      <c r="D1874" s="105" t="s">
        <v>764</v>
      </c>
      <c r="E1874" s="105" t="s">
        <v>765</v>
      </c>
      <c r="F1874" s="105" t="s">
        <v>766</v>
      </c>
      <c r="G1874" s="106" t="s">
        <v>767</v>
      </c>
      <c r="H1874" s="105">
        <v>0</v>
      </c>
      <c r="I1874" s="105" t="s">
        <v>591</v>
      </c>
      <c r="J1874" s="116">
        <v>5632</v>
      </c>
      <c r="K1874" s="116">
        <v>12472.5</v>
      </c>
      <c r="L1874" s="116">
        <v>316.64</v>
      </c>
      <c r="M1874" s="116">
        <v>84.39</v>
      </c>
      <c r="N1874" s="116">
        <v>3.8</v>
      </c>
      <c r="O1874" s="116">
        <v>95</v>
      </c>
      <c r="P1874" s="117">
        <f t="shared" si="68"/>
        <v>1.9</v>
      </c>
    </row>
    <row r="1875" ht="14.5" spans="1:16">
      <c r="A1875" s="104">
        <v>202209</v>
      </c>
      <c r="B1875" s="62" t="s">
        <v>452</v>
      </c>
      <c r="C1875" s="105" t="s">
        <v>619</v>
      </c>
      <c r="D1875" s="105" t="s">
        <v>587</v>
      </c>
      <c r="E1875" s="105" t="s">
        <v>768</v>
      </c>
      <c r="F1875" s="105" t="s">
        <v>686</v>
      </c>
      <c r="G1875" s="106" t="s">
        <v>769</v>
      </c>
      <c r="H1875" s="105" t="s">
        <v>623</v>
      </c>
      <c r="I1875" s="105" t="s">
        <v>591</v>
      </c>
      <c r="J1875" s="116">
        <v>2132</v>
      </c>
      <c r="K1875" s="116">
        <v>7945.88</v>
      </c>
      <c r="L1875" s="116">
        <v>316.64</v>
      </c>
      <c r="M1875" s="116">
        <v>84.39</v>
      </c>
      <c r="N1875" s="116">
        <v>3.8</v>
      </c>
      <c r="O1875" s="116">
        <v>0</v>
      </c>
      <c r="P1875" s="117">
        <f t="shared" si="68"/>
        <v>1.9</v>
      </c>
    </row>
    <row r="1876" ht="14.5" spans="1:16">
      <c r="A1876" s="104">
        <v>202209</v>
      </c>
      <c r="B1876" s="62" t="s">
        <v>384</v>
      </c>
      <c r="C1876" s="105" t="s">
        <v>570</v>
      </c>
      <c r="D1876" s="105" t="s">
        <v>587</v>
      </c>
      <c r="E1876" s="105" t="s">
        <v>770</v>
      </c>
      <c r="F1876" s="105" t="s">
        <v>771</v>
      </c>
      <c r="G1876" s="106" t="s">
        <v>772</v>
      </c>
      <c r="H1876" s="105">
        <v>0</v>
      </c>
      <c r="I1876" s="105" t="s">
        <v>591</v>
      </c>
      <c r="J1876" s="116">
        <v>7881</v>
      </c>
      <c r="K1876" s="116">
        <v>20494</v>
      </c>
      <c r="L1876" s="116">
        <v>316.64</v>
      </c>
      <c r="M1876" s="116">
        <v>84.39</v>
      </c>
      <c r="N1876" s="116">
        <v>3.8</v>
      </c>
      <c r="O1876" s="116">
        <v>0</v>
      </c>
      <c r="P1876" s="117">
        <f t="shared" si="68"/>
        <v>1.9</v>
      </c>
    </row>
    <row r="1877" ht="29" spans="1:16">
      <c r="A1877" s="104">
        <v>202209</v>
      </c>
      <c r="B1877" s="62" t="s">
        <v>200</v>
      </c>
      <c r="C1877" s="105" t="s">
        <v>580</v>
      </c>
      <c r="D1877" s="105" t="s">
        <v>587</v>
      </c>
      <c r="E1877" s="105" t="s">
        <v>773</v>
      </c>
      <c r="F1877" s="105" t="s">
        <v>698</v>
      </c>
      <c r="G1877" s="106" t="s">
        <v>772</v>
      </c>
      <c r="H1877" s="105">
        <v>0</v>
      </c>
      <c r="I1877" s="105" t="s">
        <v>591</v>
      </c>
      <c r="J1877" s="116">
        <v>9208</v>
      </c>
      <c r="K1877" s="116">
        <v>24402</v>
      </c>
      <c r="L1877" s="116">
        <v>316.64</v>
      </c>
      <c r="M1877" s="116">
        <v>84.39</v>
      </c>
      <c r="N1877" s="116">
        <v>3.8</v>
      </c>
      <c r="O1877" s="116">
        <v>0</v>
      </c>
      <c r="P1877" s="117">
        <f t="shared" si="68"/>
        <v>1.9</v>
      </c>
    </row>
    <row r="1878" ht="14.5" spans="1:16">
      <c r="A1878" s="104">
        <v>202209</v>
      </c>
      <c r="B1878" s="62" t="s">
        <v>385</v>
      </c>
      <c r="C1878" s="105" t="s">
        <v>570</v>
      </c>
      <c r="D1878" s="105" t="s">
        <v>587</v>
      </c>
      <c r="E1878" s="105" t="s">
        <v>774</v>
      </c>
      <c r="F1878" s="105" t="s">
        <v>652</v>
      </c>
      <c r="G1878" s="106" t="s">
        <v>775</v>
      </c>
      <c r="H1878" s="105">
        <v>0</v>
      </c>
      <c r="I1878" s="105" t="s">
        <v>591</v>
      </c>
      <c r="J1878" s="116">
        <v>2723</v>
      </c>
      <c r="K1878" s="116">
        <v>7539.91</v>
      </c>
      <c r="L1878" s="116">
        <v>316.64</v>
      </c>
      <c r="M1878" s="116">
        <v>84.39</v>
      </c>
      <c r="N1878" s="116">
        <v>3.8</v>
      </c>
      <c r="O1878" s="116">
        <v>0</v>
      </c>
      <c r="P1878" s="117">
        <f t="shared" si="68"/>
        <v>1.9</v>
      </c>
    </row>
    <row r="1879" ht="14.5" spans="1:16">
      <c r="A1879" s="104">
        <v>202209</v>
      </c>
      <c r="B1879" s="119" t="s">
        <v>776</v>
      </c>
      <c r="C1879" s="105" t="s">
        <v>570</v>
      </c>
      <c r="D1879" s="105" t="s">
        <v>587</v>
      </c>
      <c r="E1879" s="105" t="s">
        <v>777</v>
      </c>
      <c r="F1879" s="105" t="s">
        <v>778</v>
      </c>
      <c r="G1879" s="106" t="s">
        <v>775</v>
      </c>
      <c r="H1879" s="105">
        <v>0</v>
      </c>
      <c r="I1879" s="105">
        <v>0</v>
      </c>
      <c r="J1879" s="116">
        <v>4034</v>
      </c>
      <c r="K1879" s="116">
        <v>9844.63</v>
      </c>
      <c r="L1879" s="116">
        <v>316.64</v>
      </c>
      <c r="M1879" s="116">
        <v>84.39</v>
      </c>
      <c r="N1879" s="116">
        <v>3.8</v>
      </c>
      <c r="O1879" s="116">
        <v>420</v>
      </c>
      <c r="P1879" s="117">
        <f t="shared" si="68"/>
        <v>1.9</v>
      </c>
    </row>
    <row r="1880" ht="14.5" spans="1:16">
      <c r="A1880" s="104">
        <v>202209</v>
      </c>
      <c r="B1880" s="119" t="s">
        <v>285</v>
      </c>
      <c r="C1880" s="105" t="s">
        <v>580</v>
      </c>
      <c r="D1880" s="105" t="s">
        <v>587</v>
      </c>
      <c r="E1880" s="105" t="s">
        <v>779</v>
      </c>
      <c r="F1880" s="105" t="s">
        <v>780</v>
      </c>
      <c r="G1880" s="106" t="s">
        <v>775</v>
      </c>
      <c r="H1880" s="105">
        <v>0</v>
      </c>
      <c r="I1880" s="105" t="s">
        <v>591</v>
      </c>
      <c r="J1880" s="116">
        <v>1900</v>
      </c>
      <c r="K1880" s="116">
        <v>4193</v>
      </c>
      <c r="L1880" s="116">
        <v>316.64</v>
      </c>
      <c r="M1880" s="116">
        <v>84.39</v>
      </c>
      <c r="N1880" s="116">
        <v>3.8</v>
      </c>
      <c r="O1880" s="116">
        <v>0</v>
      </c>
      <c r="P1880" s="117">
        <f t="shared" si="68"/>
        <v>1.9</v>
      </c>
    </row>
    <row r="1881" ht="14.5" spans="1:16">
      <c r="A1881" s="104">
        <v>202209</v>
      </c>
      <c r="B1881" s="62" t="s">
        <v>280</v>
      </c>
      <c r="C1881" s="105" t="s">
        <v>575</v>
      </c>
      <c r="D1881" s="105" t="s">
        <v>671</v>
      </c>
      <c r="E1881" s="105" t="s">
        <v>784</v>
      </c>
      <c r="F1881" s="105" t="s">
        <v>785</v>
      </c>
      <c r="G1881" s="106">
        <v>40504</v>
      </c>
      <c r="H1881" s="105">
        <v>0</v>
      </c>
      <c r="I1881" s="105" t="s">
        <v>591</v>
      </c>
      <c r="J1881" s="116">
        <v>4048</v>
      </c>
      <c r="K1881" s="116">
        <v>12682.35</v>
      </c>
      <c r="L1881" s="116">
        <v>316.64</v>
      </c>
      <c r="M1881" s="116">
        <v>84.39</v>
      </c>
      <c r="N1881" s="116">
        <v>3.8</v>
      </c>
      <c r="O1881" s="116">
        <v>1000</v>
      </c>
      <c r="P1881" s="117">
        <f t="shared" si="68"/>
        <v>1.9</v>
      </c>
    </row>
    <row r="1882" ht="14.5" spans="1:16">
      <c r="A1882" s="104">
        <v>202209</v>
      </c>
      <c r="B1882" s="62" t="s">
        <v>428</v>
      </c>
      <c r="C1882" s="105" t="s">
        <v>575</v>
      </c>
      <c r="D1882" s="105" t="s">
        <v>587</v>
      </c>
      <c r="E1882" s="105" t="s">
        <v>786</v>
      </c>
      <c r="F1882" s="105" t="s">
        <v>710</v>
      </c>
      <c r="G1882" s="106" t="s">
        <v>787</v>
      </c>
      <c r="H1882" s="105">
        <v>0</v>
      </c>
      <c r="I1882" s="105" t="s">
        <v>591</v>
      </c>
      <c r="J1882" s="116">
        <v>3500</v>
      </c>
      <c r="K1882" s="116">
        <v>9100</v>
      </c>
      <c r="L1882" s="116">
        <v>329.68</v>
      </c>
      <c r="M1882" s="116">
        <v>82.42</v>
      </c>
      <c r="N1882" s="116">
        <v>12.36</v>
      </c>
      <c r="O1882" s="116">
        <v>500</v>
      </c>
      <c r="P1882" s="117">
        <f t="shared" si="68"/>
        <v>1.9</v>
      </c>
    </row>
    <row r="1883" ht="14.5" spans="1:16">
      <c r="A1883" s="104">
        <v>202209</v>
      </c>
      <c r="B1883" s="62" t="s">
        <v>305</v>
      </c>
      <c r="C1883" s="105" t="s">
        <v>625</v>
      </c>
      <c r="D1883" s="105" t="s">
        <v>587</v>
      </c>
      <c r="E1883" s="105" t="s">
        <v>788</v>
      </c>
      <c r="F1883" s="105" t="s">
        <v>675</v>
      </c>
      <c r="G1883" s="106" t="s">
        <v>789</v>
      </c>
      <c r="H1883" s="105">
        <v>0</v>
      </c>
      <c r="I1883" s="105" t="s">
        <v>591</v>
      </c>
      <c r="J1883" s="116">
        <v>2200</v>
      </c>
      <c r="K1883" s="116">
        <v>6295.26</v>
      </c>
      <c r="L1883" s="116">
        <v>316.64</v>
      </c>
      <c r="M1883" s="116">
        <v>84.39</v>
      </c>
      <c r="N1883" s="116">
        <v>3.8</v>
      </c>
      <c r="O1883" s="116">
        <v>0</v>
      </c>
      <c r="P1883" s="117">
        <f t="shared" si="68"/>
        <v>1.9</v>
      </c>
    </row>
    <row r="1884" ht="14.5" spans="1:16">
      <c r="A1884" s="104">
        <v>202209</v>
      </c>
      <c r="B1884" s="62" t="s">
        <v>445</v>
      </c>
      <c r="C1884" s="105" t="s">
        <v>625</v>
      </c>
      <c r="D1884" s="105" t="s">
        <v>587</v>
      </c>
      <c r="E1884" s="105" t="s">
        <v>793</v>
      </c>
      <c r="F1884" s="105" t="s">
        <v>675</v>
      </c>
      <c r="G1884" s="106" t="s">
        <v>794</v>
      </c>
      <c r="H1884" s="105">
        <v>0</v>
      </c>
      <c r="I1884" s="105" t="s">
        <v>591</v>
      </c>
      <c r="J1884" s="116">
        <v>2200</v>
      </c>
      <c r="K1884" s="116">
        <v>5835.79</v>
      </c>
      <c r="L1884" s="116">
        <v>316.64</v>
      </c>
      <c r="M1884" s="116">
        <v>84.39</v>
      </c>
      <c r="N1884" s="116">
        <v>3.8</v>
      </c>
      <c r="O1884" s="116">
        <v>0</v>
      </c>
      <c r="P1884" s="117">
        <f t="shared" si="68"/>
        <v>1.9</v>
      </c>
    </row>
    <row r="1885" ht="14.5" spans="1:16">
      <c r="A1885" s="104">
        <v>202209</v>
      </c>
      <c r="B1885" s="62" t="s">
        <v>426</v>
      </c>
      <c r="C1885" s="105" t="s">
        <v>570</v>
      </c>
      <c r="D1885" s="105" t="s">
        <v>587</v>
      </c>
      <c r="E1885" s="105" t="s">
        <v>795</v>
      </c>
      <c r="F1885" s="105" t="s">
        <v>778</v>
      </c>
      <c r="G1885" s="106" t="s">
        <v>796</v>
      </c>
      <c r="H1885" s="105">
        <v>0</v>
      </c>
      <c r="I1885" s="105" t="s">
        <v>591</v>
      </c>
      <c r="J1885" s="116">
        <v>4748</v>
      </c>
      <c r="K1885" s="116">
        <v>10234</v>
      </c>
      <c r="L1885" s="116">
        <v>316.64</v>
      </c>
      <c r="M1885" s="116">
        <v>84.39</v>
      </c>
      <c r="N1885" s="116">
        <v>3.8</v>
      </c>
      <c r="O1885" s="116">
        <v>1266</v>
      </c>
      <c r="P1885" s="117">
        <f t="shared" si="68"/>
        <v>1.9</v>
      </c>
    </row>
    <row r="1886" ht="14.5" spans="1:16">
      <c r="A1886" s="104">
        <v>202209</v>
      </c>
      <c r="B1886" s="62" t="s">
        <v>250</v>
      </c>
      <c r="C1886" s="105" t="s">
        <v>575</v>
      </c>
      <c r="D1886" s="105" t="s">
        <v>587</v>
      </c>
      <c r="E1886" s="105" t="s">
        <v>797</v>
      </c>
      <c r="F1886" s="105" t="s">
        <v>798</v>
      </c>
      <c r="G1886" s="106" t="s">
        <v>796</v>
      </c>
      <c r="H1886" s="105">
        <v>0</v>
      </c>
      <c r="I1886" s="105" t="s">
        <v>591</v>
      </c>
      <c r="J1886" s="116">
        <v>2760</v>
      </c>
      <c r="K1886" s="116">
        <v>7667.14</v>
      </c>
      <c r="L1886" s="116">
        <v>316.64</v>
      </c>
      <c r="M1886" s="116">
        <v>84.39</v>
      </c>
      <c r="N1886" s="116">
        <v>3.8</v>
      </c>
      <c r="O1886" s="116">
        <v>0</v>
      </c>
      <c r="P1886" s="117">
        <f t="shared" si="68"/>
        <v>1.9</v>
      </c>
    </row>
    <row r="1887" ht="14.5" spans="1:16">
      <c r="A1887" s="104">
        <v>202209</v>
      </c>
      <c r="B1887" s="120" t="s">
        <v>799</v>
      </c>
      <c r="C1887" s="105" t="s">
        <v>570</v>
      </c>
      <c r="D1887" s="105" t="s">
        <v>671</v>
      </c>
      <c r="E1887" s="105" t="s">
        <v>800</v>
      </c>
      <c r="F1887" s="105" t="s">
        <v>792</v>
      </c>
      <c r="G1887" s="106" t="s">
        <v>801</v>
      </c>
      <c r="H1887" s="105">
        <v>0</v>
      </c>
      <c r="I1887" s="105" t="s">
        <v>591</v>
      </c>
      <c r="J1887" s="116">
        <v>8000</v>
      </c>
      <c r="K1887" s="116">
        <v>94464.69</v>
      </c>
      <c r="L1887" s="116">
        <v>316.64</v>
      </c>
      <c r="M1887" s="116">
        <v>84.39</v>
      </c>
      <c r="N1887" s="116">
        <v>3.8</v>
      </c>
      <c r="O1887" s="116">
        <v>2160</v>
      </c>
      <c r="P1887" s="117">
        <f t="shared" si="68"/>
        <v>1.9</v>
      </c>
    </row>
    <row r="1888" ht="14.5" spans="1:16">
      <c r="A1888" s="104">
        <v>202209</v>
      </c>
      <c r="B1888" s="120" t="s">
        <v>346</v>
      </c>
      <c r="C1888" s="105" t="s">
        <v>570</v>
      </c>
      <c r="D1888" s="105" t="s">
        <v>587</v>
      </c>
      <c r="E1888" s="105" t="s">
        <v>803</v>
      </c>
      <c r="F1888" s="105" t="s">
        <v>804</v>
      </c>
      <c r="G1888" s="106" t="s">
        <v>396</v>
      </c>
      <c r="H1888" s="105">
        <v>0</v>
      </c>
      <c r="I1888" s="105" t="s">
        <v>591</v>
      </c>
      <c r="J1888" s="116">
        <v>4208</v>
      </c>
      <c r="K1888" s="116">
        <v>8201.89</v>
      </c>
      <c r="L1888" s="116">
        <v>0</v>
      </c>
      <c r="M1888" s="116">
        <v>0</v>
      </c>
      <c r="N1888" s="116">
        <v>0</v>
      </c>
      <c r="O1888" s="116">
        <v>0</v>
      </c>
      <c r="P1888" s="117">
        <v>0</v>
      </c>
    </row>
    <row r="1889" ht="14.5" spans="1:16">
      <c r="A1889" s="104">
        <v>202209</v>
      </c>
      <c r="B1889" s="120" t="s">
        <v>389</v>
      </c>
      <c r="C1889" s="105" t="s">
        <v>580</v>
      </c>
      <c r="D1889" s="105" t="s">
        <v>587</v>
      </c>
      <c r="E1889" s="105" t="s">
        <v>805</v>
      </c>
      <c r="F1889" s="105" t="s">
        <v>698</v>
      </c>
      <c r="G1889" s="106" t="s">
        <v>396</v>
      </c>
      <c r="H1889" s="105">
        <v>0</v>
      </c>
      <c r="I1889" s="105" t="s">
        <v>591</v>
      </c>
      <c r="J1889" s="116">
        <v>4050</v>
      </c>
      <c r="K1889" s="116">
        <v>9489.6</v>
      </c>
      <c r="L1889" s="116">
        <v>316.64</v>
      </c>
      <c r="M1889" s="116">
        <v>84.39</v>
      </c>
      <c r="N1889" s="116">
        <v>3.8</v>
      </c>
      <c r="O1889" s="116">
        <v>0</v>
      </c>
      <c r="P1889" s="117">
        <f t="shared" ref="P1889:P1920" si="69">1900*0.1%</f>
        <v>1.9</v>
      </c>
    </row>
    <row r="1890" ht="14.5" spans="1:16">
      <c r="A1890" s="104">
        <v>202209</v>
      </c>
      <c r="B1890" s="120" t="s">
        <v>419</v>
      </c>
      <c r="C1890" s="105" t="s">
        <v>625</v>
      </c>
      <c r="D1890" s="105" t="s">
        <v>587</v>
      </c>
      <c r="E1890" s="105" t="s">
        <v>806</v>
      </c>
      <c r="F1890" s="105" t="s">
        <v>675</v>
      </c>
      <c r="G1890" s="106" t="s">
        <v>396</v>
      </c>
      <c r="H1890" s="105">
        <v>0</v>
      </c>
      <c r="I1890" s="105">
        <v>0</v>
      </c>
      <c r="J1890" s="116">
        <v>2640</v>
      </c>
      <c r="K1890" s="116">
        <v>6641.7</v>
      </c>
      <c r="L1890" s="116">
        <v>316.64</v>
      </c>
      <c r="M1890" s="116">
        <v>84.39</v>
      </c>
      <c r="N1890" s="116">
        <v>3.8</v>
      </c>
      <c r="O1890" s="116">
        <v>330</v>
      </c>
      <c r="P1890" s="117">
        <f t="shared" si="69"/>
        <v>1.9</v>
      </c>
    </row>
    <row r="1891" ht="14.5" spans="1:16">
      <c r="A1891" s="104">
        <v>202209</v>
      </c>
      <c r="B1891" s="25" t="s">
        <v>392</v>
      </c>
      <c r="C1891" s="105" t="s">
        <v>619</v>
      </c>
      <c r="D1891" s="105" t="s">
        <v>587</v>
      </c>
      <c r="E1891" s="105" t="s">
        <v>807</v>
      </c>
      <c r="F1891" s="105" t="s">
        <v>808</v>
      </c>
      <c r="G1891" s="106" t="s">
        <v>809</v>
      </c>
      <c r="H1891" s="105" t="s">
        <v>623</v>
      </c>
      <c r="I1891" s="105">
        <v>0</v>
      </c>
      <c r="J1891" s="116">
        <v>2422</v>
      </c>
      <c r="K1891" s="116">
        <v>6490.1</v>
      </c>
      <c r="L1891" s="116">
        <v>316.64</v>
      </c>
      <c r="M1891" s="116">
        <v>84.39</v>
      </c>
      <c r="N1891" s="116">
        <v>3.8</v>
      </c>
      <c r="O1891" s="116">
        <v>0</v>
      </c>
      <c r="P1891" s="117">
        <f t="shared" si="69"/>
        <v>1.9</v>
      </c>
    </row>
    <row r="1892" ht="14.5" spans="1:16">
      <c r="A1892" s="104">
        <v>202209</v>
      </c>
      <c r="B1892" s="120" t="s">
        <v>365</v>
      </c>
      <c r="C1892" s="105" t="s">
        <v>619</v>
      </c>
      <c r="D1892" s="105" t="s">
        <v>587</v>
      </c>
      <c r="E1892" s="105" t="s">
        <v>810</v>
      </c>
      <c r="F1892" s="105" t="s">
        <v>686</v>
      </c>
      <c r="G1892" s="106" t="s">
        <v>811</v>
      </c>
      <c r="H1892" s="105" t="s">
        <v>623</v>
      </c>
      <c r="I1892" s="105" t="s">
        <v>591</v>
      </c>
      <c r="J1892" s="116">
        <v>2320</v>
      </c>
      <c r="K1892" s="116">
        <v>8276.38</v>
      </c>
      <c r="L1892" s="116">
        <v>316.64</v>
      </c>
      <c r="M1892" s="116">
        <v>84.39</v>
      </c>
      <c r="N1892" s="116">
        <v>3.8</v>
      </c>
      <c r="O1892" s="116">
        <v>0</v>
      </c>
      <c r="P1892" s="117">
        <f t="shared" si="69"/>
        <v>1.9</v>
      </c>
    </row>
    <row r="1893" ht="14.5" spans="1:16">
      <c r="A1893" s="104">
        <v>202209</v>
      </c>
      <c r="B1893" s="120" t="s">
        <v>364</v>
      </c>
      <c r="C1893" s="105" t="s">
        <v>570</v>
      </c>
      <c r="D1893" s="105" t="s">
        <v>587</v>
      </c>
      <c r="E1893" s="105" t="s">
        <v>812</v>
      </c>
      <c r="F1893" s="105" t="s">
        <v>758</v>
      </c>
      <c r="G1893" s="106">
        <v>44046</v>
      </c>
      <c r="H1893" s="105">
        <v>0</v>
      </c>
      <c r="I1893" s="105" t="s">
        <v>591</v>
      </c>
      <c r="J1893" s="116">
        <v>2138</v>
      </c>
      <c r="K1893" s="116">
        <v>5790.92</v>
      </c>
      <c r="L1893" s="116">
        <v>316.64</v>
      </c>
      <c r="M1893" s="116">
        <v>84.39</v>
      </c>
      <c r="N1893" s="116">
        <v>3.8</v>
      </c>
      <c r="O1893" s="116">
        <v>0</v>
      </c>
      <c r="P1893" s="117">
        <f t="shared" si="69"/>
        <v>1.9</v>
      </c>
    </row>
    <row r="1894" ht="14.5" spans="1:16">
      <c r="A1894" s="104">
        <v>202209</v>
      </c>
      <c r="B1894" s="120" t="s">
        <v>300</v>
      </c>
      <c r="C1894" s="105" t="s">
        <v>580</v>
      </c>
      <c r="D1894" s="105" t="s">
        <v>587</v>
      </c>
      <c r="E1894" s="105" t="s">
        <v>813</v>
      </c>
      <c r="F1894" s="105" t="s">
        <v>992</v>
      </c>
      <c r="G1894" s="106" t="s">
        <v>814</v>
      </c>
      <c r="H1894" s="105">
        <v>0</v>
      </c>
      <c r="I1894" s="105" t="s">
        <v>591</v>
      </c>
      <c r="J1894" s="116">
        <v>2723</v>
      </c>
      <c r="K1894" s="116">
        <v>6985.9</v>
      </c>
      <c r="L1894" s="116">
        <v>316.64</v>
      </c>
      <c r="M1894" s="116">
        <v>84.39</v>
      </c>
      <c r="N1894" s="116">
        <v>3.8</v>
      </c>
      <c r="O1894" s="116">
        <v>0</v>
      </c>
      <c r="P1894" s="117">
        <f t="shared" si="69"/>
        <v>1.9</v>
      </c>
    </row>
    <row r="1895" ht="14.5" spans="1:16">
      <c r="A1895" s="104">
        <v>202209</v>
      </c>
      <c r="B1895" s="120" t="s">
        <v>371</v>
      </c>
      <c r="C1895" s="105" t="s">
        <v>592</v>
      </c>
      <c r="D1895" s="105" t="s">
        <v>587</v>
      </c>
      <c r="E1895" s="105" t="s">
        <v>815</v>
      </c>
      <c r="F1895" s="105" t="s">
        <v>816</v>
      </c>
      <c r="G1895" s="106" t="s">
        <v>817</v>
      </c>
      <c r="H1895" s="105">
        <v>0</v>
      </c>
      <c r="I1895" s="105">
        <v>0</v>
      </c>
      <c r="J1895" s="116">
        <v>4640</v>
      </c>
      <c r="K1895" s="116">
        <v>10743.49</v>
      </c>
      <c r="L1895" s="116">
        <v>316.64</v>
      </c>
      <c r="M1895" s="116">
        <v>84.39</v>
      </c>
      <c r="N1895" s="116">
        <v>3.8</v>
      </c>
      <c r="O1895" s="116">
        <v>500</v>
      </c>
      <c r="P1895" s="117">
        <f t="shared" si="69"/>
        <v>1.9</v>
      </c>
    </row>
    <row r="1896" ht="14.5" spans="1:16">
      <c r="A1896" s="104">
        <v>202209</v>
      </c>
      <c r="B1896" s="120" t="s">
        <v>241</v>
      </c>
      <c r="C1896" s="105" t="s">
        <v>570</v>
      </c>
      <c r="D1896" s="105" t="s">
        <v>587</v>
      </c>
      <c r="E1896" s="105" t="s">
        <v>818</v>
      </c>
      <c r="F1896" s="105" t="s">
        <v>819</v>
      </c>
      <c r="G1896" s="106" t="s">
        <v>817</v>
      </c>
      <c r="H1896" s="105">
        <v>0</v>
      </c>
      <c r="I1896" s="105" t="s">
        <v>591</v>
      </c>
      <c r="J1896" s="116">
        <v>3668</v>
      </c>
      <c r="K1896" s="116">
        <v>9479.45</v>
      </c>
      <c r="L1896" s="116">
        <v>325.68</v>
      </c>
      <c r="M1896" s="116">
        <v>81.42</v>
      </c>
      <c r="N1896" s="116">
        <v>16.28</v>
      </c>
      <c r="O1896" s="116">
        <v>0</v>
      </c>
      <c r="P1896" s="117">
        <f t="shared" si="69"/>
        <v>1.9</v>
      </c>
    </row>
    <row r="1897" ht="14.5" spans="1:16">
      <c r="A1897" s="104">
        <v>202209</v>
      </c>
      <c r="B1897" s="120" t="s">
        <v>229</v>
      </c>
      <c r="C1897" s="105" t="s">
        <v>570</v>
      </c>
      <c r="D1897" s="105" t="s">
        <v>587</v>
      </c>
      <c r="E1897" s="105" t="s">
        <v>823</v>
      </c>
      <c r="F1897" s="105" t="s">
        <v>753</v>
      </c>
      <c r="G1897" s="106" t="s">
        <v>824</v>
      </c>
      <c r="H1897" s="105">
        <v>0</v>
      </c>
      <c r="I1897" s="105" t="s">
        <v>591</v>
      </c>
      <c r="J1897" s="116">
        <v>1913</v>
      </c>
      <c r="K1897" s="116">
        <v>5547.21</v>
      </c>
      <c r="L1897" s="116">
        <v>316.64</v>
      </c>
      <c r="M1897" s="116">
        <v>84.39</v>
      </c>
      <c r="N1897" s="116">
        <v>3.8</v>
      </c>
      <c r="O1897" s="116">
        <v>0</v>
      </c>
      <c r="P1897" s="117">
        <f t="shared" si="69"/>
        <v>1.9</v>
      </c>
    </row>
    <row r="1898" ht="14.5" spans="1:16">
      <c r="A1898" s="104">
        <v>202209</v>
      </c>
      <c r="B1898" s="120" t="s">
        <v>438</v>
      </c>
      <c r="C1898" s="105" t="s">
        <v>570</v>
      </c>
      <c r="D1898" s="105" t="s">
        <v>587</v>
      </c>
      <c r="E1898" s="105" t="s">
        <v>825</v>
      </c>
      <c r="F1898" s="105" t="s">
        <v>804</v>
      </c>
      <c r="G1898" s="106" t="s">
        <v>824</v>
      </c>
      <c r="H1898" s="105">
        <v>0</v>
      </c>
      <c r="I1898" s="105" t="s">
        <v>591</v>
      </c>
      <c r="J1898" s="116">
        <v>4748</v>
      </c>
      <c r="K1898" s="116">
        <v>11396.37</v>
      </c>
      <c r="L1898" s="116">
        <v>340</v>
      </c>
      <c r="M1898" s="116">
        <v>106.25</v>
      </c>
      <c r="N1898" s="116">
        <v>21.25</v>
      </c>
      <c r="O1898" s="116">
        <v>500</v>
      </c>
      <c r="P1898" s="117">
        <f t="shared" si="69"/>
        <v>1.9</v>
      </c>
    </row>
    <row r="1899" ht="14.5" spans="1:16">
      <c r="A1899" s="104">
        <v>202209</v>
      </c>
      <c r="B1899" s="120" t="s">
        <v>276</v>
      </c>
      <c r="C1899" s="105" t="s">
        <v>625</v>
      </c>
      <c r="D1899" s="105" t="s">
        <v>587</v>
      </c>
      <c r="E1899" s="105" t="s">
        <v>826</v>
      </c>
      <c r="F1899" s="105" t="s">
        <v>827</v>
      </c>
      <c r="G1899" s="106" t="s">
        <v>824</v>
      </c>
      <c r="H1899" s="105">
        <v>0</v>
      </c>
      <c r="I1899" s="105" t="s">
        <v>591</v>
      </c>
      <c r="J1899" s="116">
        <v>3212</v>
      </c>
      <c r="K1899" s="116">
        <v>8161.1</v>
      </c>
      <c r="L1899" s="116">
        <v>316.64</v>
      </c>
      <c r="M1899" s="116">
        <v>84.39</v>
      </c>
      <c r="N1899" s="116">
        <v>3.8</v>
      </c>
      <c r="O1899" s="116">
        <v>0</v>
      </c>
      <c r="P1899" s="117">
        <f t="shared" si="69"/>
        <v>1.9</v>
      </c>
    </row>
    <row r="1900" ht="14.5" spans="1:16">
      <c r="A1900" s="104">
        <v>202209</v>
      </c>
      <c r="B1900" s="120" t="s">
        <v>243</v>
      </c>
      <c r="C1900" s="105" t="s">
        <v>592</v>
      </c>
      <c r="D1900" s="105" t="s">
        <v>587</v>
      </c>
      <c r="E1900" s="105" t="s">
        <v>828</v>
      </c>
      <c r="F1900" s="105" t="s">
        <v>597</v>
      </c>
      <c r="G1900" s="106" t="s">
        <v>829</v>
      </c>
      <c r="H1900" s="105">
        <v>0</v>
      </c>
      <c r="I1900" s="105" t="s">
        <v>591</v>
      </c>
      <c r="J1900" s="116">
        <v>1900</v>
      </c>
      <c r="K1900" s="116">
        <v>4779.7</v>
      </c>
      <c r="L1900" s="116">
        <v>316.64</v>
      </c>
      <c r="M1900" s="116">
        <v>84.39</v>
      </c>
      <c r="N1900" s="116">
        <v>3.8</v>
      </c>
      <c r="O1900" s="116">
        <v>0</v>
      </c>
      <c r="P1900" s="117">
        <f t="shared" si="69"/>
        <v>1.9</v>
      </c>
    </row>
    <row r="1901" ht="14.5" spans="1:16">
      <c r="A1901" s="104">
        <v>202209</v>
      </c>
      <c r="B1901" s="120" t="s">
        <v>268</v>
      </c>
      <c r="C1901" s="105" t="s">
        <v>619</v>
      </c>
      <c r="D1901" s="105" t="s">
        <v>587</v>
      </c>
      <c r="E1901" s="105" t="s">
        <v>830</v>
      </c>
      <c r="F1901" s="105" t="s">
        <v>686</v>
      </c>
      <c r="G1901" s="106" t="s">
        <v>831</v>
      </c>
      <c r="H1901" s="105" t="s">
        <v>623</v>
      </c>
      <c r="I1901" s="105" t="s">
        <v>591</v>
      </c>
      <c r="J1901" s="116">
        <v>2120</v>
      </c>
      <c r="K1901" s="116">
        <v>7271.04</v>
      </c>
      <c r="L1901" s="116">
        <v>316.64</v>
      </c>
      <c r="M1901" s="116">
        <v>84.39</v>
      </c>
      <c r="N1901" s="116">
        <v>3.8</v>
      </c>
      <c r="O1901" s="116">
        <v>0</v>
      </c>
      <c r="P1901" s="117">
        <f t="shared" si="69"/>
        <v>1.9</v>
      </c>
    </row>
    <row r="1902" ht="14.5" spans="1:16">
      <c r="A1902" s="104">
        <v>202209</v>
      </c>
      <c r="B1902" s="120" t="s">
        <v>356</v>
      </c>
      <c r="C1902" s="105" t="s">
        <v>592</v>
      </c>
      <c r="D1902" s="105" t="s">
        <v>587</v>
      </c>
      <c r="E1902" s="105" t="s">
        <v>832</v>
      </c>
      <c r="F1902" s="105" t="s">
        <v>833</v>
      </c>
      <c r="G1902" s="106" t="s">
        <v>834</v>
      </c>
      <c r="H1902" s="105">
        <v>0</v>
      </c>
      <c r="I1902" s="105">
        <v>0</v>
      </c>
      <c r="J1902" s="116">
        <v>1940</v>
      </c>
      <c r="K1902" s="116">
        <v>5386.97</v>
      </c>
      <c r="L1902" s="116">
        <v>316.64</v>
      </c>
      <c r="M1902" s="116">
        <v>84.39</v>
      </c>
      <c r="N1902" s="116">
        <v>3.8</v>
      </c>
      <c r="O1902" s="116">
        <v>250</v>
      </c>
      <c r="P1902" s="117">
        <f t="shared" si="69"/>
        <v>1.9</v>
      </c>
    </row>
    <row r="1903" ht="14.5" spans="1:16">
      <c r="A1903" s="104">
        <v>202209</v>
      </c>
      <c r="B1903" s="120" t="s">
        <v>306</v>
      </c>
      <c r="C1903" s="105" t="s">
        <v>570</v>
      </c>
      <c r="D1903" s="105" t="s">
        <v>576</v>
      </c>
      <c r="E1903" s="105" t="s">
        <v>835</v>
      </c>
      <c r="F1903" s="105" t="s">
        <v>836</v>
      </c>
      <c r="G1903" s="106" t="s">
        <v>834</v>
      </c>
      <c r="H1903" s="105">
        <v>0</v>
      </c>
      <c r="I1903" s="105" t="s">
        <v>591</v>
      </c>
      <c r="J1903" s="116">
        <v>3210</v>
      </c>
      <c r="K1903" s="116">
        <v>8482.1</v>
      </c>
      <c r="L1903" s="116">
        <v>316.64</v>
      </c>
      <c r="M1903" s="116">
        <v>84.39</v>
      </c>
      <c r="N1903" s="116">
        <v>3.8</v>
      </c>
      <c r="O1903" s="116">
        <v>0</v>
      </c>
      <c r="P1903" s="117">
        <f t="shared" si="69"/>
        <v>1.9</v>
      </c>
    </row>
    <row r="1904" ht="14.5" spans="1:16">
      <c r="A1904" s="104">
        <v>202209</v>
      </c>
      <c r="B1904" s="120" t="s">
        <v>206</v>
      </c>
      <c r="C1904" s="105" t="s">
        <v>619</v>
      </c>
      <c r="D1904" s="105" t="s">
        <v>587</v>
      </c>
      <c r="E1904" s="105" t="s">
        <v>837</v>
      </c>
      <c r="F1904" s="105" t="s">
        <v>686</v>
      </c>
      <c r="G1904" s="106" t="s">
        <v>834</v>
      </c>
      <c r="H1904" s="105" t="s">
        <v>623</v>
      </c>
      <c r="I1904" s="105" t="s">
        <v>591</v>
      </c>
      <c r="J1904" s="116">
        <v>2120</v>
      </c>
      <c r="K1904" s="116">
        <v>5903.1</v>
      </c>
      <c r="L1904" s="116">
        <v>316.64</v>
      </c>
      <c r="M1904" s="116">
        <v>84.39</v>
      </c>
      <c r="N1904" s="116">
        <v>3.8</v>
      </c>
      <c r="O1904" s="116">
        <v>0</v>
      </c>
      <c r="P1904" s="117">
        <f t="shared" si="69"/>
        <v>1.9</v>
      </c>
    </row>
    <row r="1905" ht="14.5" spans="1:16">
      <c r="A1905" s="104">
        <v>202209</v>
      </c>
      <c r="B1905" s="120" t="s">
        <v>838</v>
      </c>
      <c r="C1905" s="105" t="s">
        <v>570</v>
      </c>
      <c r="D1905" s="105" t="s">
        <v>764</v>
      </c>
      <c r="E1905" s="105" t="s">
        <v>839</v>
      </c>
      <c r="F1905" s="105" t="s">
        <v>792</v>
      </c>
      <c r="G1905" s="106" t="s">
        <v>840</v>
      </c>
      <c r="H1905" s="105">
        <v>0</v>
      </c>
      <c r="I1905" s="105" t="s">
        <v>591</v>
      </c>
      <c r="J1905" s="116">
        <v>3840</v>
      </c>
      <c r="K1905" s="116">
        <v>9293.5</v>
      </c>
      <c r="L1905" s="116">
        <v>316.64</v>
      </c>
      <c r="M1905" s="116">
        <v>84.39</v>
      </c>
      <c r="N1905" s="116">
        <v>3.8</v>
      </c>
      <c r="O1905" s="116">
        <v>0</v>
      </c>
      <c r="P1905" s="117">
        <f t="shared" si="69"/>
        <v>1.9</v>
      </c>
    </row>
    <row r="1906" ht="14.5" spans="1:16">
      <c r="A1906" s="104">
        <v>202209</v>
      </c>
      <c r="B1906" s="120" t="s">
        <v>218</v>
      </c>
      <c r="C1906" s="105" t="s">
        <v>841</v>
      </c>
      <c r="D1906" s="105" t="s">
        <v>764</v>
      </c>
      <c r="E1906" s="105" t="s">
        <v>842</v>
      </c>
      <c r="F1906" s="105" t="s">
        <v>843</v>
      </c>
      <c r="G1906" s="106" t="s">
        <v>840</v>
      </c>
      <c r="H1906" s="105">
        <v>0</v>
      </c>
      <c r="I1906" s="105" t="s">
        <v>591</v>
      </c>
      <c r="J1906" s="116">
        <v>7600</v>
      </c>
      <c r="K1906" s="116">
        <v>18757.8</v>
      </c>
      <c r="L1906" s="116">
        <v>316.64</v>
      </c>
      <c r="M1906" s="116">
        <v>84.39</v>
      </c>
      <c r="N1906" s="116">
        <v>3.8</v>
      </c>
      <c r="O1906" s="116">
        <v>500</v>
      </c>
      <c r="P1906" s="117">
        <f t="shared" si="69"/>
        <v>1.9</v>
      </c>
    </row>
    <row r="1907" ht="14.5" spans="1:16">
      <c r="A1907" s="104">
        <v>202209</v>
      </c>
      <c r="B1907" s="120" t="s">
        <v>440</v>
      </c>
      <c r="C1907" s="105" t="s">
        <v>570</v>
      </c>
      <c r="D1907" s="105" t="s">
        <v>587</v>
      </c>
      <c r="E1907" s="105" t="s">
        <v>848</v>
      </c>
      <c r="F1907" s="105" t="s">
        <v>694</v>
      </c>
      <c r="G1907" s="106" t="s">
        <v>849</v>
      </c>
      <c r="H1907" s="105">
        <v>0</v>
      </c>
      <c r="I1907" s="105" t="s">
        <v>591</v>
      </c>
      <c r="J1907" s="116">
        <v>2400</v>
      </c>
      <c r="K1907" s="116">
        <v>5430.52</v>
      </c>
      <c r="L1907" s="116">
        <v>325.68</v>
      </c>
      <c r="M1907" s="116">
        <v>81.42</v>
      </c>
      <c r="N1907" s="116">
        <v>16.28</v>
      </c>
      <c r="O1907" s="116">
        <v>0</v>
      </c>
      <c r="P1907" s="117">
        <f t="shared" si="69"/>
        <v>1.9</v>
      </c>
    </row>
    <row r="1908" ht="14.5" spans="1:16">
      <c r="A1908" s="104">
        <v>202209</v>
      </c>
      <c r="B1908" s="120" t="s">
        <v>394</v>
      </c>
      <c r="C1908" s="105" t="s">
        <v>625</v>
      </c>
      <c r="D1908" s="105" t="s">
        <v>587</v>
      </c>
      <c r="E1908" s="105" t="s">
        <v>850</v>
      </c>
      <c r="F1908" s="105" t="s">
        <v>851</v>
      </c>
      <c r="G1908" s="106" t="s">
        <v>852</v>
      </c>
      <c r="H1908" s="105">
        <v>0</v>
      </c>
      <c r="I1908" s="105" t="s">
        <v>591</v>
      </c>
      <c r="J1908" s="116">
        <v>1980</v>
      </c>
      <c r="K1908" s="116">
        <v>5287.8</v>
      </c>
      <c r="L1908" s="116">
        <v>316.64</v>
      </c>
      <c r="M1908" s="116">
        <v>84.39</v>
      </c>
      <c r="N1908" s="116">
        <v>3.8</v>
      </c>
      <c r="O1908" s="116">
        <v>0</v>
      </c>
      <c r="P1908" s="117">
        <f t="shared" si="69"/>
        <v>1.9</v>
      </c>
    </row>
    <row r="1909" ht="14.5" spans="1:16">
      <c r="A1909" s="104">
        <v>202209</v>
      </c>
      <c r="B1909" s="120" t="s">
        <v>233</v>
      </c>
      <c r="C1909" s="105" t="s">
        <v>625</v>
      </c>
      <c r="D1909" s="105" t="s">
        <v>587</v>
      </c>
      <c r="E1909" s="105" t="s">
        <v>853</v>
      </c>
      <c r="F1909" s="105" t="s">
        <v>827</v>
      </c>
      <c r="G1909" s="106" t="s">
        <v>854</v>
      </c>
      <c r="H1909" s="105">
        <v>0</v>
      </c>
      <c r="I1909" s="105" t="s">
        <v>591</v>
      </c>
      <c r="J1909" s="116">
        <v>3800</v>
      </c>
      <c r="K1909" s="116">
        <v>9930</v>
      </c>
      <c r="L1909" s="116">
        <v>316.64</v>
      </c>
      <c r="M1909" s="116">
        <v>84.39</v>
      </c>
      <c r="N1909" s="116">
        <v>3.8</v>
      </c>
      <c r="O1909" s="116">
        <v>0</v>
      </c>
      <c r="P1909" s="117">
        <f t="shared" si="69"/>
        <v>1.9</v>
      </c>
    </row>
    <row r="1910" ht="14.5" spans="1:16">
      <c r="A1910" s="104">
        <v>202209</v>
      </c>
      <c r="B1910" s="120" t="s">
        <v>439</v>
      </c>
      <c r="C1910" s="105" t="s">
        <v>619</v>
      </c>
      <c r="D1910" s="105" t="s">
        <v>587</v>
      </c>
      <c r="E1910" s="105" t="s">
        <v>855</v>
      </c>
      <c r="F1910" s="105" t="s">
        <v>1027</v>
      </c>
      <c r="G1910" s="106" t="s">
        <v>857</v>
      </c>
      <c r="H1910" s="105">
        <v>0</v>
      </c>
      <c r="I1910" s="105" t="s">
        <v>591</v>
      </c>
      <c r="J1910" s="116">
        <v>1900</v>
      </c>
      <c r="K1910" s="116">
        <v>6966.77</v>
      </c>
      <c r="L1910" s="116">
        <v>316.64</v>
      </c>
      <c r="M1910" s="116">
        <v>84.39</v>
      </c>
      <c r="N1910" s="116">
        <v>3.8</v>
      </c>
      <c r="O1910" s="116">
        <v>0</v>
      </c>
      <c r="P1910" s="117">
        <f t="shared" si="69"/>
        <v>1.9</v>
      </c>
    </row>
    <row r="1911" ht="14.5" spans="1:16">
      <c r="A1911" s="104">
        <v>202209</v>
      </c>
      <c r="B1911" s="120" t="s">
        <v>404</v>
      </c>
      <c r="C1911" s="105" t="s">
        <v>570</v>
      </c>
      <c r="D1911" s="105" t="s">
        <v>587</v>
      </c>
      <c r="E1911" s="105" t="s">
        <v>858</v>
      </c>
      <c r="F1911" s="105" t="s">
        <v>859</v>
      </c>
      <c r="G1911" s="106" t="s">
        <v>860</v>
      </c>
      <c r="H1911" s="105">
        <v>0</v>
      </c>
      <c r="I1911" s="105" t="s">
        <v>591</v>
      </c>
      <c r="J1911" s="116">
        <v>3128</v>
      </c>
      <c r="K1911" s="116">
        <v>8520.21</v>
      </c>
      <c r="L1911" s="116">
        <v>325.68</v>
      </c>
      <c r="M1911" s="116">
        <v>81.42</v>
      </c>
      <c r="N1911" s="116">
        <v>16.28</v>
      </c>
      <c r="O1911" s="116">
        <v>0</v>
      </c>
      <c r="P1911" s="117">
        <f t="shared" si="69"/>
        <v>1.9</v>
      </c>
    </row>
    <row r="1912" ht="14.5" spans="1:16">
      <c r="A1912" s="104">
        <v>202209</v>
      </c>
      <c r="B1912" s="120" t="s">
        <v>446</v>
      </c>
      <c r="C1912" s="105" t="s">
        <v>575</v>
      </c>
      <c r="D1912" s="105" t="s">
        <v>587</v>
      </c>
      <c r="E1912" s="105" t="s">
        <v>861</v>
      </c>
      <c r="F1912" s="105" t="s">
        <v>862</v>
      </c>
      <c r="G1912" s="106" t="s">
        <v>860</v>
      </c>
      <c r="H1912" s="105">
        <v>0</v>
      </c>
      <c r="I1912" s="105" t="s">
        <v>591</v>
      </c>
      <c r="J1912" s="116">
        <v>2760</v>
      </c>
      <c r="K1912" s="116">
        <v>7549.6</v>
      </c>
      <c r="L1912" s="116">
        <v>316.64</v>
      </c>
      <c r="M1912" s="116">
        <v>84.39</v>
      </c>
      <c r="N1912" s="116">
        <v>3.8</v>
      </c>
      <c r="O1912" s="116">
        <v>0</v>
      </c>
      <c r="P1912" s="117">
        <f t="shared" si="69"/>
        <v>1.9</v>
      </c>
    </row>
    <row r="1913" ht="14.5" spans="1:16">
      <c r="A1913" s="104">
        <v>202209</v>
      </c>
      <c r="B1913" s="120" t="s">
        <v>406</v>
      </c>
      <c r="C1913" s="105" t="s">
        <v>619</v>
      </c>
      <c r="D1913" s="105" t="s">
        <v>587</v>
      </c>
      <c r="E1913" s="105" t="s">
        <v>863</v>
      </c>
      <c r="F1913" s="105" t="s">
        <v>864</v>
      </c>
      <c r="G1913" s="106" t="s">
        <v>865</v>
      </c>
      <c r="H1913" s="105">
        <v>0</v>
      </c>
      <c r="I1913" s="105" t="s">
        <v>591</v>
      </c>
      <c r="J1913" s="116">
        <v>1900</v>
      </c>
      <c r="K1913" s="116">
        <v>3926.3</v>
      </c>
      <c r="L1913" s="116">
        <v>316.64</v>
      </c>
      <c r="M1913" s="116">
        <v>84.39</v>
      </c>
      <c r="N1913" s="116">
        <v>3.8</v>
      </c>
      <c r="O1913" s="116">
        <v>0</v>
      </c>
      <c r="P1913" s="117">
        <f t="shared" si="69"/>
        <v>1.9</v>
      </c>
    </row>
    <row r="1914" ht="14.5" spans="1:16">
      <c r="A1914" s="104">
        <v>202209</v>
      </c>
      <c r="B1914" s="120" t="s">
        <v>368</v>
      </c>
      <c r="C1914" s="105" t="s">
        <v>866</v>
      </c>
      <c r="D1914" s="105" t="s">
        <v>576</v>
      </c>
      <c r="E1914" s="105" t="s">
        <v>867</v>
      </c>
      <c r="F1914" s="105" t="s">
        <v>868</v>
      </c>
      <c r="G1914" s="106" t="s">
        <v>869</v>
      </c>
      <c r="H1914" s="105">
        <v>0</v>
      </c>
      <c r="I1914" s="105" t="s">
        <v>591</v>
      </c>
      <c r="J1914" s="116">
        <v>3850</v>
      </c>
      <c r="K1914" s="116">
        <v>8960.5</v>
      </c>
      <c r="L1914" s="116">
        <v>316.64</v>
      </c>
      <c r="M1914" s="116">
        <v>84.39</v>
      </c>
      <c r="N1914" s="116">
        <v>3.8</v>
      </c>
      <c r="O1914" s="116">
        <v>95</v>
      </c>
      <c r="P1914" s="117">
        <f t="shared" si="69"/>
        <v>1.9</v>
      </c>
    </row>
    <row r="1915" ht="14.5" spans="1:16">
      <c r="A1915" s="104">
        <v>202209</v>
      </c>
      <c r="B1915" s="120" t="s">
        <v>287</v>
      </c>
      <c r="C1915" s="105" t="s">
        <v>592</v>
      </c>
      <c r="D1915" s="105" t="s">
        <v>587</v>
      </c>
      <c r="E1915" s="105" t="s">
        <v>870</v>
      </c>
      <c r="F1915" s="105" t="s">
        <v>761</v>
      </c>
      <c r="G1915" s="106" t="s">
        <v>871</v>
      </c>
      <c r="H1915" s="105">
        <v>0</v>
      </c>
      <c r="I1915" s="105" t="s">
        <v>591</v>
      </c>
      <c r="J1915" s="116">
        <v>2090</v>
      </c>
      <c r="K1915" s="116">
        <v>5933.87</v>
      </c>
      <c r="L1915" s="116">
        <v>316.64</v>
      </c>
      <c r="M1915" s="116">
        <v>84.39</v>
      </c>
      <c r="N1915" s="116">
        <v>3.8</v>
      </c>
      <c r="O1915" s="116">
        <v>0</v>
      </c>
      <c r="P1915" s="117">
        <f t="shared" si="69"/>
        <v>1.9</v>
      </c>
    </row>
    <row r="1916" ht="14.5" spans="1:16">
      <c r="A1916" s="104">
        <v>202209</v>
      </c>
      <c r="B1916" s="120" t="s">
        <v>328</v>
      </c>
      <c r="C1916" s="105" t="s">
        <v>570</v>
      </c>
      <c r="D1916" s="105" t="s">
        <v>587</v>
      </c>
      <c r="E1916" s="105" t="s">
        <v>872</v>
      </c>
      <c r="F1916" s="105" t="s">
        <v>652</v>
      </c>
      <c r="G1916" s="106" t="s">
        <v>873</v>
      </c>
      <c r="H1916" s="105">
        <v>0</v>
      </c>
      <c r="I1916" s="105" t="s">
        <v>591</v>
      </c>
      <c r="J1916" s="116">
        <v>3128</v>
      </c>
      <c r="K1916" s="116">
        <v>8370.21</v>
      </c>
      <c r="L1916" s="116">
        <v>325.68</v>
      </c>
      <c r="M1916" s="116">
        <v>81.42</v>
      </c>
      <c r="N1916" s="116">
        <v>16.28</v>
      </c>
      <c r="O1916" s="116">
        <v>0</v>
      </c>
      <c r="P1916" s="117">
        <f t="shared" si="69"/>
        <v>1.9</v>
      </c>
    </row>
    <row r="1917" ht="14.5" spans="1:16">
      <c r="A1917" s="104">
        <v>202209</v>
      </c>
      <c r="B1917" s="120" t="s">
        <v>374</v>
      </c>
      <c r="C1917" s="105" t="s">
        <v>570</v>
      </c>
      <c r="D1917" s="105" t="s">
        <v>587</v>
      </c>
      <c r="E1917" s="105" t="s">
        <v>874</v>
      </c>
      <c r="F1917" s="105" t="s">
        <v>875</v>
      </c>
      <c r="G1917" s="106" t="s">
        <v>871</v>
      </c>
      <c r="H1917" s="105">
        <v>0</v>
      </c>
      <c r="I1917" s="105" t="s">
        <v>591</v>
      </c>
      <c r="J1917" s="116">
        <v>2332</v>
      </c>
      <c r="K1917" s="116">
        <v>7003.67</v>
      </c>
      <c r="L1917" s="116">
        <v>316.64</v>
      </c>
      <c r="M1917" s="116">
        <v>84.39</v>
      </c>
      <c r="N1917" s="116">
        <v>3.8</v>
      </c>
      <c r="O1917" s="116">
        <v>0</v>
      </c>
      <c r="P1917" s="117">
        <f t="shared" si="69"/>
        <v>1.9</v>
      </c>
    </row>
    <row r="1918" ht="14.5" spans="1:16">
      <c r="A1918" s="104">
        <v>202209</v>
      </c>
      <c r="B1918" s="120" t="s">
        <v>417</v>
      </c>
      <c r="C1918" s="105" t="s">
        <v>625</v>
      </c>
      <c r="D1918" s="105" t="s">
        <v>587</v>
      </c>
      <c r="E1918" s="105" t="s">
        <v>876</v>
      </c>
      <c r="F1918" s="105" t="s">
        <v>675</v>
      </c>
      <c r="G1918" s="106" t="s">
        <v>877</v>
      </c>
      <c r="H1918" s="105">
        <v>0</v>
      </c>
      <c r="I1918" s="105" t="s">
        <v>591</v>
      </c>
      <c r="J1918" s="116">
        <v>2312</v>
      </c>
      <c r="K1918" s="116">
        <v>6411.89</v>
      </c>
      <c r="L1918" s="116">
        <v>316.64</v>
      </c>
      <c r="M1918" s="116">
        <v>84.39</v>
      </c>
      <c r="N1918" s="116">
        <v>3.8</v>
      </c>
      <c r="O1918" s="116">
        <v>0</v>
      </c>
      <c r="P1918" s="117">
        <f t="shared" si="69"/>
        <v>1.9</v>
      </c>
    </row>
    <row r="1919" ht="14.5" spans="1:16">
      <c r="A1919" s="104">
        <v>202209</v>
      </c>
      <c r="B1919" s="120" t="s">
        <v>878</v>
      </c>
      <c r="C1919" s="105" t="s">
        <v>625</v>
      </c>
      <c r="D1919" s="105" t="s">
        <v>587</v>
      </c>
      <c r="E1919" s="105" t="s">
        <v>879</v>
      </c>
      <c r="F1919" s="105" t="s">
        <v>880</v>
      </c>
      <c r="G1919" s="106" t="s">
        <v>881</v>
      </c>
      <c r="H1919" s="105">
        <v>0</v>
      </c>
      <c r="I1919" s="105" t="s">
        <v>591</v>
      </c>
      <c r="J1919" s="116">
        <v>1958</v>
      </c>
      <c r="K1919" s="116">
        <v>5083.92</v>
      </c>
      <c r="L1919" s="116">
        <v>316.64</v>
      </c>
      <c r="M1919" s="116">
        <v>84.39</v>
      </c>
      <c r="N1919" s="116">
        <v>3.8</v>
      </c>
      <c r="O1919" s="116">
        <v>0</v>
      </c>
      <c r="P1919" s="117">
        <f t="shared" si="69"/>
        <v>1.9</v>
      </c>
    </row>
    <row r="1920" ht="14.5" spans="1:16">
      <c r="A1920" s="104">
        <v>202209</v>
      </c>
      <c r="B1920" s="120" t="s">
        <v>278</v>
      </c>
      <c r="C1920" s="105" t="s">
        <v>580</v>
      </c>
      <c r="D1920" s="105" t="s">
        <v>587</v>
      </c>
      <c r="E1920" s="105" t="s">
        <v>882</v>
      </c>
      <c r="F1920" s="105" t="s">
        <v>698</v>
      </c>
      <c r="G1920" s="106" t="s">
        <v>881</v>
      </c>
      <c r="H1920" s="105">
        <v>0</v>
      </c>
      <c r="I1920" s="105" t="s">
        <v>591</v>
      </c>
      <c r="J1920" s="116">
        <v>3471</v>
      </c>
      <c r="K1920" s="116">
        <v>8185.3</v>
      </c>
      <c r="L1920" s="116">
        <v>316.64</v>
      </c>
      <c r="M1920" s="116">
        <v>84.39</v>
      </c>
      <c r="N1920" s="116">
        <v>3.8</v>
      </c>
      <c r="O1920" s="116">
        <v>0</v>
      </c>
      <c r="P1920" s="117">
        <f t="shared" si="69"/>
        <v>1.9</v>
      </c>
    </row>
    <row r="1921" ht="14.5" spans="1:16">
      <c r="A1921" s="104">
        <v>202209</v>
      </c>
      <c r="B1921" s="60" t="s">
        <v>201</v>
      </c>
      <c r="C1921" s="105" t="s">
        <v>575</v>
      </c>
      <c r="D1921" s="105" t="s">
        <v>764</v>
      </c>
      <c r="E1921" s="105" t="s">
        <v>883</v>
      </c>
      <c r="F1921" s="105" t="s">
        <v>884</v>
      </c>
      <c r="G1921" s="106">
        <v>44375</v>
      </c>
      <c r="H1921" s="105">
        <v>0</v>
      </c>
      <c r="I1921" s="105" t="s">
        <v>591</v>
      </c>
      <c r="J1921" s="116">
        <v>6250</v>
      </c>
      <c r="K1921" s="116">
        <v>26145</v>
      </c>
      <c r="L1921" s="116">
        <v>0</v>
      </c>
      <c r="M1921" s="116">
        <v>0</v>
      </c>
      <c r="N1921" s="116">
        <v>0</v>
      </c>
      <c r="O1921" s="116">
        <v>0</v>
      </c>
      <c r="P1921" s="117">
        <v>0</v>
      </c>
    </row>
    <row r="1922" ht="14.5" spans="1:16">
      <c r="A1922" s="104">
        <v>202209</v>
      </c>
      <c r="B1922" s="60" t="s">
        <v>311</v>
      </c>
      <c r="C1922" s="105" t="s">
        <v>866</v>
      </c>
      <c r="D1922" s="105" t="s">
        <v>587</v>
      </c>
      <c r="E1922" s="105" t="s">
        <v>930</v>
      </c>
      <c r="F1922" s="105" t="s">
        <v>931</v>
      </c>
      <c r="G1922" s="106" t="s">
        <v>932</v>
      </c>
      <c r="H1922" s="105">
        <v>0</v>
      </c>
      <c r="I1922" s="105" t="s">
        <v>591</v>
      </c>
      <c r="J1922" s="116">
        <v>2642</v>
      </c>
      <c r="K1922" s="116">
        <v>6189.02</v>
      </c>
      <c r="L1922" s="116">
        <v>316.64</v>
      </c>
      <c r="M1922" s="116">
        <v>84.39</v>
      </c>
      <c r="N1922" s="116">
        <v>3.8</v>
      </c>
      <c r="O1922" s="116">
        <v>0</v>
      </c>
      <c r="P1922" s="117">
        <f t="shared" ref="P1922:P1929" si="70">1900*0.1%</f>
        <v>1.9</v>
      </c>
    </row>
    <row r="1923" ht="14.5" spans="1:16">
      <c r="A1923" s="104">
        <v>202209</v>
      </c>
      <c r="B1923" s="60" t="s">
        <v>327</v>
      </c>
      <c r="C1923" s="105" t="s">
        <v>619</v>
      </c>
      <c r="D1923" s="105" t="s">
        <v>587</v>
      </c>
      <c r="E1923" s="105" t="s">
        <v>933</v>
      </c>
      <c r="F1923" s="105" t="s">
        <v>686</v>
      </c>
      <c r="G1923" s="106" t="s">
        <v>934</v>
      </c>
      <c r="H1923" s="105" t="s">
        <v>623</v>
      </c>
      <c r="I1923" s="105" t="s">
        <v>591</v>
      </c>
      <c r="J1923" s="116">
        <v>2120</v>
      </c>
      <c r="K1923" s="116">
        <v>7155.98</v>
      </c>
      <c r="L1923" s="116">
        <v>316.64</v>
      </c>
      <c r="M1923" s="116">
        <v>84.39</v>
      </c>
      <c r="N1923" s="116">
        <v>3.8</v>
      </c>
      <c r="O1923" s="116">
        <v>0</v>
      </c>
      <c r="P1923" s="117">
        <f t="shared" si="70"/>
        <v>1.9</v>
      </c>
    </row>
    <row r="1924" ht="14.5" spans="1:16">
      <c r="A1924" s="104">
        <v>202209</v>
      </c>
      <c r="B1924" s="60" t="s">
        <v>291</v>
      </c>
      <c r="C1924" s="105" t="s">
        <v>866</v>
      </c>
      <c r="D1924" s="105" t="s">
        <v>587</v>
      </c>
      <c r="E1924" s="105" t="s">
        <v>935</v>
      </c>
      <c r="F1924" s="105" t="s">
        <v>936</v>
      </c>
      <c r="G1924" s="106" t="s">
        <v>937</v>
      </c>
      <c r="H1924" s="105">
        <v>0</v>
      </c>
      <c r="I1924" s="105" t="s">
        <v>591</v>
      </c>
      <c r="J1924" s="116">
        <v>4800</v>
      </c>
      <c r="K1924" s="116">
        <v>12086.28</v>
      </c>
      <c r="L1924" s="116">
        <v>316.64</v>
      </c>
      <c r="M1924" s="116">
        <v>84.39</v>
      </c>
      <c r="N1924" s="116">
        <v>3.8</v>
      </c>
      <c r="O1924" s="116">
        <v>0</v>
      </c>
      <c r="P1924" s="117">
        <f t="shared" si="70"/>
        <v>1.9</v>
      </c>
    </row>
    <row r="1925" ht="14.5" spans="1:16">
      <c r="A1925" s="104">
        <v>202209</v>
      </c>
      <c r="B1925" s="60" t="s">
        <v>429</v>
      </c>
      <c r="C1925" s="105" t="s">
        <v>570</v>
      </c>
      <c r="D1925" s="105" t="s">
        <v>587</v>
      </c>
      <c r="E1925" s="105" t="s">
        <v>938</v>
      </c>
      <c r="F1925" s="105" t="s">
        <v>939</v>
      </c>
      <c r="G1925" s="106" t="s">
        <v>937</v>
      </c>
      <c r="H1925" s="105">
        <v>0</v>
      </c>
      <c r="I1925" s="105" t="s">
        <v>591</v>
      </c>
      <c r="J1925" s="116">
        <v>1900</v>
      </c>
      <c r="K1925" s="116">
        <v>4901.97</v>
      </c>
      <c r="L1925" s="116">
        <v>316.64</v>
      </c>
      <c r="M1925" s="116">
        <v>84.39</v>
      </c>
      <c r="N1925" s="116">
        <v>3.8</v>
      </c>
      <c r="O1925" s="116">
        <v>0</v>
      </c>
      <c r="P1925" s="117">
        <f t="shared" si="70"/>
        <v>1.9</v>
      </c>
    </row>
    <row r="1926" ht="14.5" spans="1:16">
      <c r="A1926" s="104">
        <v>202209</v>
      </c>
      <c r="B1926" s="60" t="s">
        <v>391</v>
      </c>
      <c r="C1926" s="105" t="s">
        <v>580</v>
      </c>
      <c r="D1926" s="105" t="s">
        <v>587</v>
      </c>
      <c r="E1926" s="105" t="s">
        <v>940</v>
      </c>
      <c r="F1926" s="105" t="s">
        <v>941</v>
      </c>
      <c r="G1926" s="106" t="s">
        <v>942</v>
      </c>
      <c r="H1926" s="105">
        <v>0</v>
      </c>
      <c r="I1926" s="105" t="s">
        <v>591</v>
      </c>
      <c r="J1926" s="116">
        <v>4738</v>
      </c>
      <c r="K1926" s="116">
        <v>10520.1</v>
      </c>
      <c r="L1926" s="116">
        <v>316.64</v>
      </c>
      <c r="M1926" s="116">
        <v>84.39</v>
      </c>
      <c r="N1926" s="116">
        <v>3.8</v>
      </c>
      <c r="O1926" s="116">
        <v>0</v>
      </c>
      <c r="P1926" s="117">
        <f t="shared" si="70"/>
        <v>1.9</v>
      </c>
    </row>
    <row r="1927" ht="14.5" spans="1:16">
      <c r="A1927" s="104">
        <v>202209</v>
      </c>
      <c r="B1927" s="60" t="s">
        <v>333</v>
      </c>
      <c r="C1927" s="105" t="s">
        <v>575</v>
      </c>
      <c r="D1927" s="105" t="s">
        <v>587</v>
      </c>
      <c r="E1927" s="105" t="s">
        <v>943</v>
      </c>
      <c r="F1927" s="105" t="s">
        <v>944</v>
      </c>
      <c r="G1927" s="106" t="s">
        <v>945</v>
      </c>
      <c r="H1927" s="105">
        <v>0</v>
      </c>
      <c r="I1927" s="105" t="s">
        <v>591</v>
      </c>
      <c r="J1927" s="116">
        <v>2532</v>
      </c>
      <c r="K1927" s="116">
        <v>6735.63</v>
      </c>
      <c r="L1927" s="116">
        <v>316.64</v>
      </c>
      <c r="M1927" s="116">
        <v>84.39</v>
      </c>
      <c r="N1927" s="116">
        <v>3.8</v>
      </c>
      <c r="O1927" s="116">
        <v>0</v>
      </c>
      <c r="P1927" s="117">
        <f t="shared" si="70"/>
        <v>1.9</v>
      </c>
    </row>
    <row r="1928" ht="14.5" spans="1:16">
      <c r="A1928" s="104">
        <v>202209</v>
      </c>
      <c r="B1928" s="60" t="s">
        <v>381</v>
      </c>
      <c r="C1928" s="105" t="s">
        <v>619</v>
      </c>
      <c r="D1928" s="105" t="s">
        <v>587</v>
      </c>
      <c r="E1928" s="105" t="s">
        <v>946</v>
      </c>
      <c r="F1928" s="105" t="s">
        <v>686</v>
      </c>
      <c r="G1928" s="106" t="s">
        <v>947</v>
      </c>
      <c r="H1928" s="105" t="s">
        <v>623</v>
      </c>
      <c r="I1928" s="105" t="s">
        <v>591</v>
      </c>
      <c r="J1928" s="116">
        <v>2120</v>
      </c>
      <c r="K1928" s="116">
        <v>7670.88</v>
      </c>
      <c r="L1928" s="116">
        <v>316.64</v>
      </c>
      <c r="M1928" s="116">
        <v>84.39</v>
      </c>
      <c r="N1928" s="116">
        <v>3.8</v>
      </c>
      <c r="O1928" s="116">
        <v>0</v>
      </c>
      <c r="P1928" s="117">
        <f t="shared" si="70"/>
        <v>1.9</v>
      </c>
    </row>
    <row r="1929" ht="14.5" spans="1:16">
      <c r="A1929" s="104">
        <v>202209</v>
      </c>
      <c r="B1929" s="60" t="s">
        <v>317</v>
      </c>
      <c r="C1929" s="105" t="s">
        <v>619</v>
      </c>
      <c r="D1929" s="105" t="s">
        <v>587</v>
      </c>
      <c r="E1929" s="105" t="s">
        <v>948</v>
      </c>
      <c r="F1929" s="105" t="s">
        <v>686</v>
      </c>
      <c r="G1929" s="106" t="s">
        <v>949</v>
      </c>
      <c r="H1929" s="105" t="s">
        <v>623</v>
      </c>
      <c r="I1929" s="105" t="s">
        <v>591</v>
      </c>
      <c r="J1929" s="116">
        <v>2120</v>
      </c>
      <c r="K1929" s="116">
        <v>6531.4</v>
      </c>
      <c r="L1929" s="116">
        <v>316.64</v>
      </c>
      <c r="M1929" s="116">
        <v>84.39</v>
      </c>
      <c r="N1929" s="116">
        <v>3.8</v>
      </c>
      <c r="O1929" s="116">
        <v>0</v>
      </c>
      <c r="P1929" s="117">
        <f t="shared" si="70"/>
        <v>1.9</v>
      </c>
    </row>
    <row r="1930" ht="14.5" spans="1:16">
      <c r="A1930" s="104">
        <v>202209</v>
      </c>
      <c r="B1930" s="60" t="s">
        <v>382</v>
      </c>
      <c r="C1930" s="105" t="s">
        <v>619</v>
      </c>
      <c r="D1930" s="105" t="s">
        <v>587</v>
      </c>
      <c r="E1930" s="105" t="s">
        <v>950</v>
      </c>
      <c r="F1930" s="105" t="s">
        <v>908</v>
      </c>
      <c r="G1930" s="106" t="s">
        <v>951</v>
      </c>
      <c r="H1930" s="105" t="s">
        <v>623</v>
      </c>
      <c r="I1930" s="105">
        <v>0</v>
      </c>
      <c r="J1930" s="116">
        <v>1900</v>
      </c>
      <c r="K1930" s="116">
        <v>5399.77</v>
      </c>
      <c r="L1930" s="116">
        <v>0</v>
      </c>
      <c r="M1930" s="116">
        <v>0</v>
      </c>
      <c r="N1930" s="116">
        <v>0</v>
      </c>
      <c r="O1930" s="116">
        <v>0</v>
      </c>
      <c r="P1930" s="117">
        <v>0</v>
      </c>
    </row>
    <row r="1931" ht="14.5" spans="1:16">
      <c r="A1931" s="104">
        <v>202209</v>
      </c>
      <c r="B1931" s="60" t="s">
        <v>257</v>
      </c>
      <c r="C1931" s="105" t="s">
        <v>580</v>
      </c>
      <c r="D1931" s="105" t="s">
        <v>587</v>
      </c>
      <c r="E1931" s="105" t="s">
        <v>972</v>
      </c>
      <c r="F1931" s="105" t="s">
        <v>941</v>
      </c>
      <c r="G1931" s="106" t="s">
        <v>971</v>
      </c>
      <c r="H1931" s="105">
        <v>0</v>
      </c>
      <c r="I1931" s="105" t="s">
        <v>591</v>
      </c>
      <c r="J1931" s="116">
        <v>3730</v>
      </c>
      <c r="K1931" s="116">
        <v>8438.2</v>
      </c>
      <c r="L1931" s="116">
        <v>316.64</v>
      </c>
      <c r="M1931" s="116">
        <v>84.39</v>
      </c>
      <c r="N1931" s="116">
        <v>3.8</v>
      </c>
      <c r="O1931" s="116">
        <v>95</v>
      </c>
      <c r="P1931" s="117">
        <f t="shared" ref="P1931:P1939" si="71">1900*0.1%</f>
        <v>1.9</v>
      </c>
    </row>
    <row r="1932" ht="14.5" spans="1:16">
      <c r="A1932" s="104">
        <v>202209</v>
      </c>
      <c r="B1932" s="60" t="s">
        <v>383</v>
      </c>
      <c r="C1932" s="105" t="s">
        <v>580</v>
      </c>
      <c r="D1932" s="105" t="s">
        <v>587</v>
      </c>
      <c r="E1932" s="105" t="s">
        <v>973</v>
      </c>
      <c r="F1932" s="105" t="s">
        <v>698</v>
      </c>
      <c r="G1932" s="106" t="s">
        <v>974</v>
      </c>
      <c r="H1932" s="105">
        <v>0</v>
      </c>
      <c r="I1932" s="105" t="s">
        <v>591</v>
      </c>
      <c r="J1932" s="116">
        <v>3326</v>
      </c>
      <c r="K1932" s="116">
        <v>7892</v>
      </c>
      <c r="L1932" s="116">
        <v>316.64</v>
      </c>
      <c r="M1932" s="116">
        <v>84.39</v>
      </c>
      <c r="N1932" s="116">
        <v>3.8</v>
      </c>
      <c r="O1932" s="116">
        <v>0</v>
      </c>
      <c r="P1932" s="117">
        <f t="shared" si="71"/>
        <v>1.9</v>
      </c>
    </row>
    <row r="1933" ht="14.5" spans="1:16">
      <c r="A1933" s="104">
        <v>202209</v>
      </c>
      <c r="B1933" s="60" t="s">
        <v>213</v>
      </c>
      <c r="C1933" s="105" t="s">
        <v>580</v>
      </c>
      <c r="D1933" s="105" t="s">
        <v>587</v>
      </c>
      <c r="E1933" s="105" t="s">
        <v>975</v>
      </c>
      <c r="F1933" s="105" t="s">
        <v>941</v>
      </c>
      <c r="G1933" s="106" t="s">
        <v>976</v>
      </c>
      <c r="H1933" s="105">
        <v>0</v>
      </c>
      <c r="I1933" s="105" t="s">
        <v>591</v>
      </c>
      <c r="J1933" s="116">
        <v>4738</v>
      </c>
      <c r="K1933" s="116">
        <v>11893.43</v>
      </c>
      <c r="L1933" s="116">
        <v>316.64</v>
      </c>
      <c r="M1933" s="116">
        <v>84.39</v>
      </c>
      <c r="N1933" s="116">
        <v>3.8</v>
      </c>
      <c r="O1933" s="116">
        <v>0</v>
      </c>
      <c r="P1933" s="117">
        <f t="shared" si="71"/>
        <v>1.9</v>
      </c>
    </row>
    <row r="1934" ht="14.5" spans="1:16">
      <c r="A1934" s="104">
        <v>202209</v>
      </c>
      <c r="B1934" s="60" t="s">
        <v>329</v>
      </c>
      <c r="C1934" s="105" t="s">
        <v>580</v>
      </c>
      <c r="D1934" s="105" t="s">
        <v>587</v>
      </c>
      <c r="E1934" s="105" t="s">
        <v>977</v>
      </c>
      <c r="F1934" s="105" t="s">
        <v>698</v>
      </c>
      <c r="G1934" s="106" t="s">
        <v>976</v>
      </c>
      <c r="H1934" s="105">
        <v>0</v>
      </c>
      <c r="I1934" s="105" t="s">
        <v>591</v>
      </c>
      <c r="J1934" s="116">
        <v>3730</v>
      </c>
      <c r="K1934" s="116">
        <v>8702.2</v>
      </c>
      <c r="L1934" s="116">
        <v>316.64</v>
      </c>
      <c r="M1934" s="116">
        <v>84.39</v>
      </c>
      <c r="N1934" s="116">
        <v>3.8</v>
      </c>
      <c r="O1934" s="116">
        <v>100</v>
      </c>
      <c r="P1934" s="117">
        <f t="shared" si="71"/>
        <v>1.9</v>
      </c>
    </row>
    <row r="1935" ht="14.5" spans="1:16">
      <c r="A1935" s="104">
        <v>202209</v>
      </c>
      <c r="B1935" s="60" t="s">
        <v>262</v>
      </c>
      <c r="C1935" s="105" t="s">
        <v>625</v>
      </c>
      <c r="D1935" s="105" t="s">
        <v>587</v>
      </c>
      <c r="E1935" s="105" t="s">
        <v>988</v>
      </c>
      <c r="F1935" s="105" t="s">
        <v>1177</v>
      </c>
      <c r="G1935" s="106" t="s">
        <v>987</v>
      </c>
      <c r="H1935" s="105">
        <v>0</v>
      </c>
      <c r="I1935" s="105" t="s">
        <v>591</v>
      </c>
      <c r="J1935" s="116">
        <v>3181</v>
      </c>
      <c r="K1935" s="116">
        <v>7065</v>
      </c>
      <c r="L1935" s="116">
        <v>316.64</v>
      </c>
      <c r="M1935" s="116">
        <v>84.39</v>
      </c>
      <c r="N1935" s="116">
        <v>3.8</v>
      </c>
      <c r="O1935" s="116">
        <v>0</v>
      </c>
      <c r="P1935" s="117">
        <f t="shared" si="71"/>
        <v>1.9</v>
      </c>
    </row>
    <row r="1936" ht="14.5" spans="1:16">
      <c r="A1936" s="104">
        <v>202209</v>
      </c>
      <c r="B1936" s="62" t="s">
        <v>312</v>
      </c>
      <c r="C1936" s="105" t="s">
        <v>580</v>
      </c>
      <c r="D1936" s="105" t="s">
        <v>587</v>
      </c>
      <c r="E1936" s="105" t="s">
        <v>993</v>
      </c>
      <c r="F1936" s="105" t="s">
        <v>994</v>
      </c>
      <c r="G1936" s="106" t="s">
        <v>995</v>
      </c>
      <c r="H1936" s="105">
        <v>0</v>
      </c>
      <c r="I1936" s="105" t="s">
        <v>591</v>
      </c>
      <c r="J1936" s="116">
        <v>2311</v>
      </c>
      <c r="K1936" s="116">
        <v>6178.9</v>
      </c>
      <c r="L1936" s="116">
        <v>316.64</v>
      </c>
      <c r="M1936" s="116">
        <v>84.39</v>
      </c>
      <c r="N1936" s="116">
        <v>3.8</v>
      </c>
      <c r="O1936" s="116">
        <v>0</v>
      </c>
      <c r="P1936" s="117">
        <f t="shared" si="71"/>
        <v>1.9</v>
      </c>
    </row>
    <row r="1937" ht="14.5" spans="1:16">
      <c r="A1937" s="104">
        <v>202209</v>
      </c>
      <c r="B1937" s="62" t="s">
        <v>270</v>
      </c>
      <c r="C1937" s="105" t="s">
        <v>661</v>
      </c>
      <c r="D1937" s="105" t="s">
        <v>587</v>
      </c>
      <c r="E1937" s="105" t="s">
        <v>996</v>
      </c>
      <c r="F1937" s="105" t="s">
        <v>997</v>
      </c>
      <c r="G1937" s="106" t="s">
        <v>995</v>
      </c>
      <c r="H1937" s="105">
        <v>0</v>
      </c>
      <c r="I1937" s="105" t="s">
        <v>591</v>
      </c>
      <c r="J1937" s="116">
        <v>2642</v>
      </c>
      <c r="K1937" s="116">
        <v>7156</v>
      </c>
      <c r="L1937" s="116">
        <v>316.64</v>
      </c>
      <c r="M1937" s="116">
        <v>84.39</v>
      </c>
      <c r="N1937" s="116">
        <v>3.8</v>
      </c>
      <c r="O1937" s="116">
        <v>0</v>
      </c>
      <c r="P1937" s="117">
        <f t="shared" si="71"/>
        <v>1.9</v>
      </c>
    </row>
    <row r="1938" ht="14.5" spans="1:16">
      <c r="A1938" s="104">
        <v>202209</v>
      </c>
      <c r="B1938" s="62" t="s">
        <v>236</v>
      </c>
      <c r="C1938" s="105" t="s">
        <v>575</v>
      </c>
      <c r="D1938" s="105" t="s">
        <v>587</v>
      </c>
      <c r="E1938" s="105" t="s">
        <v>1001</v>
      </c>
      <c r="F1938" s="105" t="s">
        <v>1002</v>
      </c>
      <c r="G1938" s="106" t="s">
        <v>1003</v>
      </c>
      <c r="H1938" s="105">
        <v>0</v>
      </c>
      <c r="I1938" s="105" t="s">
        <v>591</v>
      </c>
      <c r="J1938" s="116">
        <v>3850</v>
      </c>
      <c r="K1938" s="116">
        <v>11195.7</v>
      </c>
      <c r="L1938" s="116">
        <v>316.64</v>
      </c>
      <c r="M1938" s="116">
        <v>84.39</v>
      </c>
      <c r="N1938" s="116">
        <v>3.8</v>
      </c>
      <c r="O1938" s="116">
        <v>0</v>
      </c>
      <c r="P1938" s="117">
        <f t="shared" si="71"/>
        <v>1.9</v>
      </c>
    </row>
    <row r="1939" ht="14.5" spans="1:16">
      <c r="A1939" s="104">
        <v>202209</v>
      </c>
      <c r="B1939" s="62" t="s">
        <v>296</v>
      </c>
      <c r="C1939" s="105" t="s">
        <v>619</v>
      </c>
      <c r="D1939" s="105" t="s">
        <v>587</v>
      </c>
      <c r="E1939" s="105" t="s">
        <v>1004</v>
      </c>
      <c r="F1939" s="105" t="s">
        <v>1005</v>
      </c>
      <c r="G1939" s="106" t="s">
        <v>1006</v>
      </c>
      <c r="H1939" s="105">
        <v>0</v>
      </c>
      <c r="I1939" s="105" t="s">
        <v>591</v>
      </c>
      <c r="J1939" s="116">
        <v>1900</v>
      </c>
      <c r="K1939" s="116">
        <v>5509.3</v>
      </c>
      <c r="L1939" s="116">
        <v>316.64</v>
      </c>
      <c r="M1939" s="116">
        <v>84.39</v>
      </c>
      <c r="N1939" s="116">
        <v>3.8</v>
      </c>
      <c r="O1939" s="116">
        <v>0</v>
      </c>
      <c r="P1939" s="117">
        <f t="shared" si="71"/>
        <v>1.9</v>
      </c>
    </row>
    <row r="1940" ht="14.5" spans="1:16">
      <c r="A1940" s="104">
        <v>202209</v>
      </c>
      <c r="B1940" s="62" t="s">
        <v>366</v>
      </c>
      <c r="C1940" s="105" t="s">
        <v>575</v>
      </c>
      <c r="D1940" s="105" t="s">
        <v>587</v>
      </c>
      <c r="E1940" s="105" t="s">
        <v>1161</v>
      </c>
      <c r="F1940" s="105" t="s">
        <v>710</v>
      </c>
      <c r="G1940" s="106" t="s">
        <v>1162</v>
      </c>
      <c r="H1940" s="105">
        <v>0</v>
      </c>
      <c r="I1940" s="105" t="s">
        <v>591</v>
      </c>
      <c r="J1940" s="116">
        <v>3850</v>
      </c>
      <c r="K1940" s="116">
        <v>8614</v>
      </c>
      <c r="L1940" s="116">
        <v>0</v>
      </c>
      <c r="M1940" s="116">
        <v>0</v>
      </c>
      <c r="N1940" s="116">
        <v>0</v>
      </c>
      <c r="O1940" s="116">
        <v>0</v>
      </c>
      <c r="P1940" s="117">
        <v>0</v>
      </c>
    </row>
    <row r="1941" ht="14.5" spans="1:16">
      <c r="A1941" s="104">
        <v>202209</v>
      </c>
      <c r="B1941" s="25" t="s">
        <v>239</v>
      </c>
      <c r="C1941" s="105" t="s">
        <v>619</v>
      </c>
      <c r="D1941" s="105" t="s">
        <v>587</v>
      </c>
      <c r="E1941" s="105" t="s">
        <v>1015</v>
      </c>
      <c r="F1941" s="105" t="s">
        <v>1164</v>
      </c>
      <c r="G1941" s="106" t="s">
        <v>1017</v>
      </c>
      <c r="H1941" s="105">
        <v>0</v>
      </c>
      <c r="I1941" s="105" t="s">
        <v>591</v>
      </c>
      <c r="J1941" s="116">
        <v>2970</v>
      </c>
      <c r="K1941" s="116">
        <v>7888.3</v>
      </c>
      <c r="L1941" s="116">
        <v>316.64</v>
      </c>
      <c r="M1941" s="116">
        <v>84.39</v>
      </c>
      <c r="N1941" s="116">
        <v>3.8</v>
      </c>
      <c r="O1941" s="116">
        <v>300</v>
      </c>
      <c r="P1941" s="117">
        <f t="shared" ref="P1941:P1949" si="72">1900*0.1%</f>
        <v>1.9</v>
      </c>
    </row>
    <row r="1942" ht="14.5" spans="1:16">
      <c r="A1942" s="104">
        <v>202209</v>
      </c>
      <c r="B1942" s="25" t="s">
        <v>386</v>
      </c>
      <c r="C1942" s="105" t="s">
        <v>575</v>
      </c>
      <c r="D1942" s="105" t="s">
        <v>1178</v>
      </c>
      <c r="E1942" s="105" t="s">
        <v>1168</v>
      </c>
      <c r="F1942" s="105" t="s">
        <v>578</v>
      </c>
      <c r="G1942" s="106" t="s">
        <v>1169</v>
      </c>
      <c r="H1942" s="105">
        <v>0</v>
      </c>
      <c r="I1942" s="105">
        <v>0</v>
      </c>
      <c r="J1942" s="116">
        <v>5500</v>
      </c>
      <c r="K1942" s="116">
        <v>15585</v>
      </c>
      <c r="L1942" s="116">
        <v>316.64</v>
      </c>
      <c r="M1942" s="116">
        <v>84.39</v>
      </c>
      <c r="N1942" s="116">
        <v>3.8</v>
      </c>
      <c r="O1942" s="116">
        <v>0</v>
      </c>
      <c r="P1942" s="117">
        <f t="shared" si="72"/>
        <v>1.9</v>
      </c>
    </row>
    <row r="1943" ht="14.5" spans="1:16">
      <c r="A1943" s="104">
        <v>202209</v>
      </c>
      <c r="B1943" s="25" t="s">
        <v>407</v>
      </c>
      <c r="C1943" s="105" t="s">
        <v>841</v>
      </c>
      <c r="D1943" s="105" t="s">
        <v>587</v>
      </c>
      <c r="E1943" s="105" t="s">
        <v>1171</v>
      </c>
      <c r="F1943" s="105" t="s">
        <v>1172</v>
      </c>
      <c r="G1943" s="106" t="s">
        <v>1173</v>
      </c>
      <c r="H1943" s="105">
        <v>0</v>
      </c>
      <c r="I1943" s="105">
        <v>0</v>
      </c>
      <c r="J1943" s="116">
        <v>3214</v>
      </c>
      <c r="K1943" s="116">
        <v>7702.3</v>
      </c>
      <c r="L1943" s="116">
        <v>316.64</v>
      </c>
      <c r="M1943" s="116">
        <v>84.39</v>
      </c>
      <c r="N1943" s="116">
        <v>3.8</v>
      </c>
      <c r="O1943" s="116">
        <v>700</v>
      </c>
      <c r="P1943" s="117">
        <f t="shared" si="72"/>
        <v>1.9</v>
      </c>
    </row>
    <row r="1944" ht="14.5" spans="1:16">
      <c r="A1944" s="104">
        <v>202209</v>
      </c>
      <c r="B1944" s="25" t="s">
        <v>377</v>
      </c>
      <c r="C1944" s="105" t="s">
        <v>580</v>
      </c>
      <c r="D1944" s="105" t="s">
        <v>587</v>
      </c>
      <c r="E1944" s="105" t="s">
        <v>1171</v>
      </c>
      <c r="F1944" s="105" t="s">
        <v>1179</v>
      </c>
      <c r="G1944" s="106" t="s">
        <v>1180</v>
      </c>
      <c r="H1944" s="105">
        <v>0</v>
      </c>
      <c r="I1944" s="105">
        <v>0</v>
      </c>
      <c r="J1944" s="116">
        <v>2520</v>
      </c>
      <c r="K1944" s="116">
        <v>5653.4</v>
      </c>
      <c r="L1944" s="116">
        <v>316.64</v>
      </c>
      <c r="M1944" s="116">
        <v>84.39</v>
      </c>
      <c r="N1944" s="116">
        <v>3.8</v>
      </c>
      <c r="O1944" s="116">
        <v>0</v>
      </c>
      <c r="P1944" s="117">
        <f t="shared" si="72"/>
        <v>1.9</v>
      </c>
    </row>
    <row r="1945" ht="14.5" spans="1:16">
      <c r="A1945" s="104">
        <v>202209</v>
      </c>
      <c r="B1945" s="25" t="s">
        <v>267</v>
      </c>
      <c r="C1945" s="105" t="s">
        <v>575</v>
      </c>
      <c r="D1945" s="105" t="s">
        <v>587</v>
      </c>
      <c r="E1945" s="105" t="s">
        <v>1195</v>
      </c>
      <c r="F1945" s="105" t="s">
        <v>710</v>
      </c>
      <c r="G1945" s="106" t="s">
        <v>1196</v>
      </c>
      <c r="H1945" s="105">
        <v>0</v>
      </c>
      <c r="I1945" s="105">
        <v>0</v>
      </c>
      <c r="J1945" s="116">
        <v>3850</v>
      </c>
      <c r="K1945" s="116">
        <v>7292.86</v>
      </c>
      <c r="L1945" s="116">
        <v>316.64</v>
      </c>
      <c r="M1945" s="116">
        <v>84.39</v>
      </c>
      <c r="N1945" s="116">
        <v>3.8</v>
      </c>
      <c r="O1945" s="116">
        <v>0</v>
      </c>
      <c r="P1945" s="117">
        <f t="shared" si="72"/>
        <v>1.9</v>
      </c>
    </row>
    <row r="1946" ht="14.5" spans="1:16">
      <c r="A1946" s="104">
        <v>202209</v>
      </c>
      <c r="B1946" s="25" t="s">
        <v>293</v>
      </c>
      <c r="C1946" s="105" t="s">
        <v>575</v>
      </c>
      <c r="D1946" s="105" t="s">
        <v>587</v>
      </c>
      <c r="E1946" s="105" t="s">
        <v>1198</v>
      </c>
      <c r="F1946" s="105" t="s">
        <v>710</v>
      </c>
      <c r="G1946" s="106" t="s">
        <v>1196</v>
      </c>
      <c r="H1946" s="105">
        <v>0</v>
      </c>
      <c r="I1946" s="105">
        <v>0</v>
      </c>
      <c r="J1946" s="116">
        <v>3850</v>
      </c>
      <c r="K1946" s="116">
        <v>8282.8</v>
      </c>
      <c r="L1946" s="116">
        <v>316.64</v>
      </c>
      <c r="M1946" s="116">
        <v>84.39</v>
      </c>
      <c r="N1946" s="116">
        <v>3.8</v>
      </c>
      <c r="O1946" s="116">
        <v>0</v>
      </c>
      <c r="P1946" s="117">
        <f t="shared" si="72"/>
        <v>1.9</v>
      </c>
    </row>
    <row r="1947" ht="14.5" spans="1:16">
      <c r="A1947" s="104">
        <v>202209</v>
      </c>
      <c r="B1947" s="25" t="s">
        <v>400</v>
      </c>
      <c r="C1947" s="105" t="s">
        <v>619</v>
      </c>
      <c r="D1947" s="105" t="s">
        <v>587</v>
      </c>
      <c r="E1947" s="105" t="s">
        <v>1200</v>
      </c>
      <c r="F1947" s="105" t="s">
        <v>686</v>
      </c>
      <c r="G1947" s="106">
        <v>44782</v>
      </c>
      <c r="H1947" s="105">
        <v>0</v>
      </c>
      <c r="I1947" s="105">
        <v>0</v>
      </c>
      <c r="J1947" s="116">
        <v>2120</v>
      </c>
      <c r="K1947" s="116">
        <v>7041.36</v>
      </c>
      <c r="L1947" s="116">
        <v>316.64</v>
      </c>
      <c r="M1947" s="116">
        <v>84.39</v>
      </c>
      <c r="N1947" s="116">
        <v>3.8</v>
      </c>
      <c r="O1947" s="116">
        <v>0</v>
      </c>
      <c r="P1947" s="117">
        <f t="shared" si="72"/>
        <v>1.9</v>
      </c>
    </row>
    <row r="1948" ht="14.5" spans="1:16">
      <c r="A1948" s="104">
        <v>202209</v>
      </c>
      <c r="B1948" s="25" t="s">
        <v>1201</v>
      </c>
      <c r="C1948" s="105" t="s">
        <v>619</v>
      </c>
      <c r="D1948" s="105" t="s">
        <v>587</v>
      </c>
      <c r="E1948" s="105" t="s">
        <v>1202</v>
      </c>
      <c r="F1948" s="105" t="s">
        <v>856</v>
      </c>
      <c r="G1948" s="106">
        <v>44779</v>
      </c>
      <c r="H1948" s="105">
        <v>0</v>
      </c>
      <c r="I1948" s="105">
        <v>0</v>
      </c>
      <c r="J1948" s="116">
        <v>1900</v>
      </c>
      <c r="K1948" s="116">
        <v>4367.65</v>
      </c>
      <c r="L1948" s="116">
        <v>316.64</v>
      </c>
      <c r="M1948" s="116">
        <v>84.39</v>
      </c>
      <c r="N1948" s="116">
        <v>3.8</v>
      </c>
      <c r="O1948" s="116">
        <v>0</v>
      </c>
      <c r="P1948" s="117">
        <f t="shared" si="72"/>
        <v>1.9</v>
      </c>
    </row>
    <row r="1949" ht="14.5" spans="1:16">
      <c r="A1949" s="104">
        <v>202209</v>
      </c>
      <c r="B1949" s="25" t="s">
        <v>408</v>
      </c>
      <c r="C1949" s="105" t="s">
        <v>625</v>
      </c>
      <c r="D1949" s="105" t="s">
        <v>587</v>
      </c>
      <c r="E1949" s="105" t="s">
        <v>1203</v>
      </c>
      <c r="F1949" s="105" t="s">
        <v>827</v>
      </c>
      <c r="G1949" s="106" t="s">
        <v>1204</v>
      </c>
      <c r="H1949" s="105">
        <v>0</v>
      </c>
      <c r="I1949" s="105">
        <v>0</v>
      </c>
      <c r="J1949" s="116">
        <v>3181</v>
      </c>
      <c r="K1949" s="116">
        <v>8381.94</v>
      </c>
      <c r="L1949" s="116">
        <v>316.64</v>
      </c>
      <c r="M1949" s="116">
        <v>84.39</v>
      </c>
      <c r="N1949" s="116">
        <v>3.8</v>
      </c>
      <c r="O1949" s="116">
        <v>0</v>
      </c>
      <c r="P1949" s="117">
        <f t="shared" si="72"/>
        <v>1.9</v>
      </c>
    </row>
    <row r="1950" ht="14.5" spans="1:16">
      <c r="A1950" s="104">
        <v>202209</v>
      </c>
      <c r="B1950" s="25" t="s">
        <v>1221</v>
      </c>
      <c r="C1950" s="105" t="s">
        <v>619</v>
      </c>
      <c r="D1950" s="105" t="s">
        <v>587</v>
      </c>
      <c r="E1950" s="105" t="s">
        <v>1222</v>
      </c>
      <c r="F1950" s="105" t="s">
        <v>886</v>
      </c>
      <c r="G1950" s="106">
        <v>44819</v>
      </c>
      <c r="H1950" s="105">
        <v>0</v>
      </c>
      <c r="I1950" s="105" t="s">
        <v>1223</v>
      </c>
      <c r="J1950" s="116">
        <v>1900</v>
      </c>
      <c r="K1950" s="116">
        <v>1591.05</v>
      </c>
      <c r="L1950" s="116">
        <v>0</v>
      </c>
      <c r="M1950" s="116">
        <v>0</v>
      </c>
      <c r="N1950" s="116">
        <v>0</v>
      </c>
      <c r="O1950" s="116">
        <v>0</v>
      </c>
      <c r="P1950" s="117">
        <v>0</v>
      </c>
    </row>
    <row r="1951" ht="14.5" spans="1:16">
      <c r="A1951" s="104">
        <v>202209</v>
      </c>
      <c r="B1951" s="25" t="s">
        <v>319</v>
      </c>
      <c r="C1951" s="105" t="s">
        <v>619</v>
      </c>
      <c r="D1951" s="105" t="s">
        <v>764</v>
      </c>
      <c r="E1951" s="105" t="s">
        <v>1224</v>
      </c>
      <c r="F1951" s="105" t="s">
        <v>1220</v>
      </c>
      <c r="G1951" s="106" t="s">
        <v>1225</v>
      </c>
      <c r="H1951" s="105">
        <v>0</v>
      </c>
      <c r="I1951" s="105" t="s">
        <v>1223</v>
      </c>
      <c r="J1951" s="116">
        <v>5600</v>
      </c>
      <c r="K1951" s="116">
        <v>5224.24</v>
      </c>
      <c r="L1951" s="116">
        <v>0</v>
      </c>
      <c r="M1951" s="116">
        <v>0</v>
      </c>
      <c r="N1951" s="116">
        <v>0</v>
      </c>
      <c r="O1951" s="116">
        <v>0</v>
      </c>
      <c r="P1951" s="117">
        <v>0</v>
      </c>
    </row>
    <row r="1952" ht="14.5" spans="1:16">
      <c r="A1952" s="104">
        <v>202209</v>
      </c>
      <c r="B1952" s="25" t="s">
        <v>238</v>
      </c>
      <c r="C1952" s="105" t="s">
        <v>580</v>
      </c>
      <c r="D1952" s="105" t="s">
        <v>587</v>
      </c>
      <c r="E1952" s="105" t="s">
        <v>1226</v>
      </c>
      <c r="F1952" s="105" t="s">
        <v>992</v>
      </c>
      <c r="G1952" s="106" t="s">
        <v>1227</v>
      </c>
      <c r="H1952" s="105">
        <v>0</v>
      </c>
      <c r="I1952" s="105" t="s">
        <v>1223</v>
      </c>
      <c r="J1952" s="116">
        <v>2520</v>
      </c>
      <c r="K1952" s="116">
        <v>2757.09</v>
      </c>
      <c r="L1952" s="116">
        <v>0</v>
      </c>
      <c r="M1952" s="116">
        <v>0</v>
      </c>
      <c r="N1952" s="116">
        <v>0</v>
      </c>
      <c r="O1952" s="116">
        <v>0</v>
      </c>
      <c r="P1952" s="117">
        <v>0</v>
      </c>
    </row>
    <row r="1953" ht="14.5" spans="1:16">
      <c r="A1953" s="104">
        <v>202209</v>
      </c>
      <c r="B1953" s="25" t="s">
        <v>370</v>
      </c>
      <c r="C1953" s="105" t="s">
        <v>570</v>
      </c>
      <c r="D1953" s="105" t="s">
        <v>587</v>
      </c>
      <c r="E1953" s="105" t="s">
        <v>1228</v>
      </c>
      <c r="F1953" s="105" t="s">
        <v>694</v>
      </c>
      <c r="G1953" s="106" t="s">
        <v>1229</v>
      </c>
      <c r="H1953" s="105">
        <v>0</v>
      </c>
      <c r="I1953" s="105" t="s">
        <v>1223</v>
      </c>
      <c r="J1953" s="116">
        <v>4068</v>
      </c>
      <c r="K1953" s="116">
        <v>7949</v>
      </c>
      <c r="L1953" s="116">
        <v>0</v>
      </c>
      <c r="M1953" s="116">
        <v>0</v>
      </c>
      <c r="N1953" s="116">
        <v>0</v>
      </c>
      <c r="O1953" s="116">
        <v>0</v>
      </c>
      <c r="P1953" s="117">
        <v>0</v>
      </c>
    </row>
    <row r="1954" ht="14.5" spans="1:16">
      <c r="A1954" s="104">
        <v>202209</v>
      </c>
      <c r="B1954" s="25" t="s">
        <v>350</v>
      </c>
      <c r="C1954" s="105" t="s">
        <v>570</v>
      </c>
      <c r="D1954" s="105" t="s">
        <v>764</v>
      </c>
      <c r="E1954" s="105" t="s">
        <v>1230</v>
      </c>
      <c r="F1954" s="105" t="s">
        <v>792</v>
      </c>
      <c r="G1954" s="106" t="s">
        <v>1229</v>
      </c>
      <c r="H1954" s="105">
        <v>0</v>
      </c>
      <c r="I1954" s="105" t="s">
        <v>1223</v>
      </c>
      <c r="J1954" s="116">
        <v>4400</v>
      </c>
      <c r="K1954" s="116">
        <v>11531.2</v>
      </c>
      <c r="L1954" s="116">
        <v>316.64</v>
      </c>
      <c r="M1954" s="116">
        <v>84.39</v>
      </c>
      <c r="N1954" s="116">
        <v>3.8</v>
      </c>
      <c r="O1954" s="116">
        <v>0</v>
      </c>
      <c r="P1954" s="117">
        <f t="shared" ref="P1954:P1991" si="73">1900*0.1%</f>
        <v>1.9</v>
      </c>
    </row>
    <row r="1955" ht="14.5" spans="1:16">
      <c r="A1955" s="104">
        <v>202209</v>
      </c>
      <c r="B1955" s="122" t="s">
        <v>226</v>
      </c>
      <c r="C1955" s="105" t="s">
        <v>619</v>
      </c>
      <c r="D1955" s="105" t="s">
        <v>587</v>
      </c>
      <c r="E1955" s="105" t="s">
        <v>1007</v>
      </c>
      <c r="F1955" s="105" t="s">
        <v>875</v>
      </c>
      <c r="G1955" s="106" t="s">
        <v>1008</v>
      </c>
      <c r="H1955" s="105" t="s">
        <v>1009</v>
      </c>
      <c r="I1955" s="105" t="s">
        <v>591</v>
      </c>
      <c r="J1955" s="116">
        <v>2363</v>
      </c>
      <c r="K1955" s="116">
        <v>7044.46</v>
      </c>
      <c r="L1955" s="116">
        <v>316.64</v>
      </c>
      <c r="M1955" s="116">
        <v>84.39</v>
      </c>
      <c r="N1955" s="116">
        <v>3.8</v>
      </c>
      <c r="O1955" s="116">
        <v>0</v>
      </c>
      <c r="P1955" s="117">
        <f t="shared" si="73"/>
        <v>1.9</v>
      </c>
    </row>
    <row r="1956" ht="14.5" spans="1:16">
      <c r="A1956" s="104">
        <v>202209</v>
      </c>
      <c r="B1956" s="123" t="s">
        <v>242</v>
      </c>
      <c r="C1956" s="105" t="s">
        <v>619</v>
      </c>
      <c r="D1956" s="105" t="s">
        <v>587</v>
      </c>
      <c r="E1956" s="105" t="s">
        <v>1010</v>
      </c>
      <c r="F1956" s="105" t="s">
        <v>875</v>
      </c>
      <c r="G1956" s="106" t="s">
        <v>1011</v>
      </c>
      <c r="H1956" s="105" t="s">
        <v>1009</v>
      </c>
      <c r="I1956" s="105" t="s">
        <v>591</v>
      </c>
      <c r="J1956" s="116">
        <v>2363</v>
      </c>
      <c r="K1956" s="116">
        <v>6558.57</v>
      </c>
      <c r="L1956" s="116">
        <v>316.64</v>
      </c>
      <c r="M1956" s="116">
        <v>84.39</v>
      </c>
      <c r="N1956" s="116">
        <v>3.8</v>
      </c>
      <c r="O1956" s="116">
        <v>0</v>
      </c>
      <c r="P1956" s="117">
        <f t="shared" si="73"/>
        <v>1.9</v>
      </c>
    </row>
    <row r="1957" ht="14.5" spans="1:16">
      <c r="A1957" s="104">
        <v>202209</v>
      </c>
      <c r="B1957" s="124" t="s">
        <v>281</v>
      </c>
      <c r="C1957" s="105" t="s">
        <v>619</v>
      </c>
      <c r="D1957" s="105" t="s">
        <v>587</v>
      </c>
      <c r="E1957" s="105" t="s">
        <v>1012</v>
      </c>
      <c r="F1957" s="105" t="s">
        <v>875</v>
      </c>
      <c r="G1957" s="106" t="s">
        <v>756</v>
      </c>
      <c r="H1957" s="105" t="s">
        <v>1009</v>
      </c>
      <c r="I1957" s="105">
        <v>0</v>
      </c>
      <c r="J1957" s="116">
        <v>2363</v>
      </c>
      <c r="K1957" s="116">
        <v>6555.03</v>
      </c>
      <c r="L1957" s="116">
        <v>316.64</v>
      </c>
      <c r="M1957" s="116">
        <v>84.39</v>
      </c>
      <c r="N1957" s="116">
        <v>3.8</v>
      </c>
      <c r="O1957" s="116">
        <v>0</v>
      </c>
      <c r="P1957" s="117">
        <f t="shared" si="73"/>
        <v>1.9</v>
      </c>
    </row>
    <row r="1958" ht="14.5" spans="1:16">
      <c r="A1958" s="104">
        <v>202209</v>
      </c>
      <c r="B1958" s="125" t="s">
        <v>294</v>
      </c>
      <c r="C1958" s="105" t="s">
        <v>619</v>
      </c>
      <c r="D1958" s="105" t="s">
        <v>587</v>
      </c>
      <c r="E1958" s="105" t="s">
        <v>1013</v>
      </c>
      <c r="F1958" s="105" t="s">
        <v>875</v>
      </c>
      <c r="G1958" s="106" t="s">
        <v>1014</v>
      </c>
      <c r="H1958" s="105" t="s">
        <v>1009</v>
      </c>
      <c r="I1958" s="105">
        <v>0</v>
      </c>
      <c r="J1958" s="116">
        <v>2363</v>
      </c>
      <c r="K1958" s="116">
        <v>6709.27</v>
      </c>
      <c r="L1958" s="116">
        <v>316.64</v>
      </c>
      <c r="M1958" s="116">
        <v>84.39</v>
      </c>
      <c r="N1958" s="116">
        <v>3.8</v>
      </c>
      <c r="O1958" s="116">
        <v>0</v>
      </c>
      <c r="P1958" s="117">
        <f t="shared" si="73"/>
        <v>1.9</v>
      </c>
    </row>
    <row r="1959" ht="14.5" spans="1:16">
      <c r="A1959" s="104">
        <v>202209</v>
      </c>
      <c r="B1959" s="28" t="s">
        <v>217</v>
      </c>
      <c r="C1959" s="105" t="s">
        <v>619</v>
      </c>
      <c r="D1959" s="105" t="s">
        <v>587</v>
      </c>
      <c r="E1959" s="105" t="s">
        <v>1019</v>
      </c>
      <c r="F1959" s="105" t="s">
        <v>1020</v>
      </c>
      <c r="G1959" s="106" t="s">
        <v>1021</v>
      </c>
      <c r="H1959" s="105" t="s">
        <v>1018</v>
      </c>
      <c r="I1959" s="105">
        <v>0</v>
      </c>
      <c r="J1959" s="116">
        <v>1900</v>
      </c>
      <c r="K1959" s="116">
        <v>5245.43</v>
      </c>
      <c r="L1959" s="116">
        <v>316.64</v>
      </c>
      <c r="M1959" s="116">
        <v>84.39</v>
      </c>
      <c r="N1959" s="116">
        <v>3.8</v>
      </c>
      <c r="O1959" s="116">
        <v>0</v>
      </c>
      <c r="P1959" s="117">
        <f t="shared" si="73"/>
        <v>1.9</v>
      </c>
    </row>
    <row r="1960" ht="14.5" spans="1:16">
      <c r="A1960" s="104">
        <v>202209</v>
      </c>
      <c r="B1960" s="28" t="s">
        <v>271</v>
      </c>
      <c r="C1960" s="105" t="s">
        <v>619</v>
      </c>
      <c r="D1960" s="105" t="s">
        <v>587</v>
      </c>
      <c r="E1960" s="105" t="s">
        <v>1022</v>
      </c>
      <c r="F1960" s="105" t="s">
        <v>1023</v>
      </c>
      <c r="G1960" s="106" t="s">
        <v>1024</v>
      </c>
      <c r="H1960" s="105" t="s">
        <v>1018</v>
      </c>
      <c r="I1960" s="105" t="s">
        <v>591</v>
      </c>
      <c r="J1960" s="116">
        <v>1900</v>
      </c>
      <c r="K1960" s="116">
        <v>9234.66</v>
      </c>
      <c r="L1960" s="116">
        <v>316.64</v>
      </c>
      <c r="M1960" s="116">
        <v>84.39</v>
      </c>
      <c r="N1960" s="116">
        <v>3.8</v>
      </c>
      <c r="O1960" s="116">
        <v>0</v>
      </c>
      <c r="P1960" s="117">
        <f t="shared" si="73"/>
        <v>1.9</v>
      </c>
    </row>
    <row r="1961" ht="14.5" spans="1:16">
      <c r="A1961" s="104">
        <v>202209</v>
      </c>
      <c r="B1961" s="28" t="s">
        <v>1025</v>
      </c>
      <c r="C1961" s="105" t="s">
        <v>619</v>
      </c>
      <c r="D1961" s="105" t="s">
        <v>587</v>
      </c>
      <c r="E1961" s="105" t="s">
        <v>1026</v>
      </c>
      <c r="F1961" s="105" t="s">
        <v>1027</v>
      </c>
      <c r="G1961" s="106" t="s">
        <v>1028</v>
      </c>
      <c r="H1961" s="105" t="s">
        <v>1018</v>
      </c>
      <c r="I1961" s="105" t="s">
        <v>591</v>
      </c>
      <c r="J1961" s="116">
        <v>1900</v>
      </c>
      <c r="K1961" s="116">
        <v>7790.9</v>
      </c>
      <c r="L1961" s="116">
        <v>316.64</v>
      </c>
      <c r="M1961" s="116">
        <v>84.39</v>
      </c>
      <c r="N1961" s="116">
        <v>3.8</v>
      </c>
      <c r="O1961" s="116">
        <v>0</v>
      </c>
      <c r="P1961" s="117">
        <f t="shared" si="73"/>
        <v>1.9</v>
      </c>
    </row>
    <row r="1962" ht="14.5" spans="1:16">
      <c r="A1962" s="104">
        <v>202209</v>
      </c>
      <c r="B1962" s="28" t="s">
        <v>316</v>
      </c>
      <c r="C1962" s="105" t="s">
        <v>619</v>
      </c>
      <c r="D1962" s="105" t="s">
        <v>587</v>
      </c>
      <c r="E1962" s="105" t="s">
        <v>1029</v>
      </c>
      <c r="F1962" s="105" t="s">
        <v>1030</v>
      </c>
      <c r="G1962" s="106" t="s">
        <v>1031</v>
      </c>
      <c r="H1962" s="105" t="s">
        <v>1018</v>
      </c>
      <c r="I1962" s="105" t="s">
        <v>591</v>
      </c>
      <c r="J1962" s="116">
        <v>1900</v>
      </c>
      <c r="K1962" s="116">
        <v>9540.74</v>
      </c>
      <c r="L1962" s="116">
        <v>316.64</v>
      </c>
      <c r="M1962" s="116">
        <v>84.39</v>
      </c>
      <c r="N1962" s="116">
        <v>3.8</v>
      </c>
      <c r="O1962" s="116">
        <v>0</v>
      </c>
      <c r="P1962" s="117">
        <f t="shared" si="73"/>
        <v>1.9</v>
      </c>
    </row>
    <row r="1963" ht="14.5" spans="1:16">
      <c r="A1963" s="104">
        <v>202209</v>
      </c>
      <c r="B1963" s="28" t="s">
        <v>251</v>
      </c>
      <c r="C1963" s="105" t="s">
        <v>619</v>
      </c>
      <c r="D1963" s="105" t="s">
        <v>587</v>
      </c>
      <c r="E1963" s="105" t="s">
        <v>1032</v>
      </c>
      <c r="F1963" s="105" t="s">
        <v>1023</v>
      </c>
      <c r="G1963" s="106" t="s">
        <v>1033</v>
      </c>
      <c r="H1963" s="105" t="s">
        <v>1018</v>
      </c>
      <c r="I1963" s="105" t="s">
        <v>591</v>
      </c>
      <c r="J1963" s="116">
        <v>1900</v>
      </c>
      <c r="K1963" s="116">
        <v>9172.43</v>
      </c>
      <c r="L1963" s="116">
        <v>316.64</v>
      </c>
      <c r="M1963" s="116">
        <v>84.39</v>
      </c>
      <c r="N1963" s="116">
        <v>3.8</v>
      </c>
      <c r="O1963" s="116">
        <v>0</v>
      </c>
      <c r="P1963" s="117">
        <f t="shared" si="73"/>
        <v>1.9</v>
      </c>
    </row>
    <row r="1964" ht="14.5" spans="1:16">
      <c r="A1964" s="104">
        <v>202209</v>
      </c>
      <c r="B1964" s="28" t="s">
        <v>414</v>
      </c>
      <c r="C1964" s="105" t="s">
        <v>619</v>
      </c>
      <c r="D1964" s="105" t="s">
        <v>587</v>
      </c>
      <c r="E1964" s="105" t="s">
        <v>1034</v>
      </c>
      <c r="F1964" s="105" t="s">
        <v>1027</v>
      </c>
      <c r="G1964" s="106" t="s">
        <v>1035</v>
      </c>
      <c r="H1964" s="105" t="s">
        <v>1018</v>
      </c>
      <c r="I1964" s="105" t="s">
        <v>591</v>
      </c>
      <c r="J1964" s="116">
        <v>1900</v>
      </c>
      <c r="K1964" s="116">
        <v>8319.94</v>
      </c>
      <c r="L1964" s="116">
        <v>316.64</v>
      </c>
      <c r="M1964" s="116">
        <v>84.39</v>
      </c>
      <c r="N1964" s="116">
        <v>3.8</v>
      </c>
      <c r="O1964" s="116">
        <v>0</v>
      </c>
      <c r="P1964" s="117">
        <f t="shared" si="73"/>
        <v>1.9</v>
      </c>
    </row>
    <row r="1965" ht="14.5" spans="1:16">
      <c r="A1965" s="104">
        <v>202209</v>
      </c>
      <c r="B1965" s="25" t="s">
        <v>302</v>
      </c>
      <c r="C1965" s="105" t="s">
        <v>619</v>
      </c>
      <c r="D1965" s="105" t="s">
        <v>587</v>
      </c>
      <c r="E1965" s="105" t="s">
        <v>1036</v>
      </c>
      <c r="F1965" s="105" t="s">
        <v>1027</v>
      </c>
      <c r="G1965" s="106" t="s">
        <v>1037</v>
      </c>
      <c r="H1965" s="105" t="s">
        <v>1018</v>
      </c>
      <c r="I1965" s="105">
        <v>0</v>
      </c>
      <c r="J1965" s="116">
        <v>1900</v>
      </c>
      <c r="K1965" s="116">
        <v>4838.52</v>
      </c>
      <c r="L1965" s="116">
        <v>316.64</v>
      </c>
      <c r="M1965" s="116">
        <v>84.39</v>
      </c>
      <c r="N1965" s="116">
        <v>3.8</v>
      </c>
      <c r="O1965" s="116">
        <v>0</v>
      </c>
      <c r="P1965" s="117">
        <f t="shared" si="73"/>
        <v>1.9</v>
      </c>
    </row>
    <row r="1966" ht="14.5" spans="1:16">
      <c r="A1966" s="104">
        <v>202209</v>
      </c>
      <c r="B1966" s="25" t="s">
        <v>207</v>
      </c>
      <c r="C1966" s="105" t="s">
        <v>619</v>
      </c>
      <c r="D1966" s="105" t="s">
        <v>587</v>
      </c>
      <c r="E1966" s="105" t="s">
        <v>1038</v>
      </c>
      <c r="F1966" s="105" t="s">
        <v>1039</v>
      </c>
      <c r="G1966" s="106" t="s">
        <v>1040</v>
      </c>
      <c r="H1966" s="105" t="s">
        <v>1018</v>
      </c>
      <c r="I1966" s="105" t="s">
        <v>591</v>
      </c>
      <c r="J1966" s="116">
        <v>1900</v>
      </c>
      <c r="K1966" s="116">
        <v>7789.94</v>
      </c>
      <c r="L1966" s="116">
        <v>316.64</v>
      </c>
      <c r="M1966" s="116">
        <v>84.39</v>
      </c>
      <c r="N1966" s="116">
        <v>3.8</v>
      </c>
      <c r="O1966" s="116">
        <v>0</v>
      </c>
      <c r="P1966" s="117">
        <f t="shared" si="73"/>
        <v>1.9</v>
      </c>
    </row>
    <row r="1967" ht="14.5" spans="1:16">
      <c r="A1967" s="104">
        <v>202209</v>
      </c>
      <c r="B1967" s="28" t="s">
        <v>275</v>
      </c>
      <c r="C1967" s="105" t="s">
        <v>619</v>
      </c>
      <c r="D1967" s="105" t="s">
        <v>587</v>
      </c>
      <c r="E1967" s="105" t="s">
        <v>1041</v>
      </c>
      <c r="F1967" s="105" t="s">
        <v>1027</v>
      </c>
      <c r="G1967" s="106" t="s">
        <v>1011</v>
      </c>
      <c r="H1967" s="105" t="s">
        <v>1018</v>
      </c>
      <c r="I1967" s="105">
        <v>0</v>
      </c>
      <c r="J1967" s="116">
        <v>1900</v>
      </c>
      <c r="K1967" s="116">
        <v>7994.8</v>
      </c>
      <c r="L1967" s="116">
        <v>316.64</v>
      </c>
      <c r="M1967" s="116">
        <v>84.39</v>
      </c>
      <c r="N1967" s="116">
        <v>3.8</v>
      </c>
      <c r="O1967" s="116">
        <v>0</v>
      </c>
      <c r="P1967" s="117">
        <f t="shared" si="73"/>
        <v>1.9</v>
      </c>
    </row>
    <row r="1968" ht="14.5" spans="1:16">
      <c r="A1968" s="104">
        <v>202209</v>
      </c>
      <c r="B1968" s="25" t="s">
        <v>372</v>
      </c>
      <c r="C1968" s="105" t="s">
        <v>619</v>
      </c>
      <c r="D1968" s="105" t="s">
        <v>587</v>
      </c>
      <c r="E1968" s="105" t="s">
        <v>1042</v>
      </c>
      <c r="F1968" s="105" t="s">
        <v>1030</v>
      </c>
      <c r="G1968" s="106" t="s">
        <v>1043</v>
      </c>
      <c r="H1968" s="105" t="s">
        <v>1018</v>
      </c>
      <c r="I1968" s="105" t="s">
        <v>591</v>
      </c>
      <c r="J1968" s="116">
        <v>1900</v>
      </c>
      <c r="K1968" s="116">
        <v>10465.56</v>
      </c>
      <c r="L1968" s="116">
        <v>316.64</v>
      </c>
      <c r="M1968" s="116">
        <v>84.39</v>
      </c>
      <c r="N1968" s="116">
        <v>3.8</v>
      </c>
      <c r="O1968" s="116">
        <v>0</v>
      </c>
      <c r="P1968" s="117">
        <f t="shared" si="73"/>
        <v>1.9</v>
      </c>
    </row>
    <row r="1969" ht="14.5" spans="1:16">
      <c r="A1969" s="104">
        <v>202209</v>
      </c>
      <c r="B1969" s="28" t="s">
        <v>211</v>
      </c>
      <c r="C1969" s="105" t="s">
        <v>619</v>
      </c>
      <c r="D1969" s="105" t="s">
        <v>587</v>
      </c>
      <c r="E1969" s="105" t="s">
        <v>1044</v>
      </c>
      <c r="F1969" s="105" t="s">
        <v>1039</v>
      </c>
      <c r="G1969" s="106" t="s">
        <v>1045</v>
      </c>
      <c r="H1969" s="105" t="s">
        <v>1018</v>
      </c>
      <c r="I1969" s="105" t="s">
        <v>591</v>
      </c>
      <c r="J1969" s="116">
        <v>1900</v>
      </c>
      <c r="K1969" s="116">
        <v>7687.23</v>
      </c>
      <c r="L1969" s="116">
        <v>316.64</v>
      </c>
      <c r="M1969" s="116">
        <v>84.39</v>
      </c>
      <c r="N1969" s="116">
        <v>3.8</v>
      </c>
      <c r="O1969" s="116">
        <v>0</v>
      </c>
      <c r="P1969" s="117">
        <f t="shared" si="73"/>
        <v>1.9</v>
      </c>
    </row>
    <row r="1970" ht="14.5" spans="1:16">
      <c r="A1970" s="104">
        <v>202209</v>
      </c>
      <c r="B1970" s="25" t="s">
        <v>363</v>
      </c>
      <c r="C1970" s="105" t="s">
        <v>619</v>
      </c>
      <c r="D1970" s="105" t="s">
        <v>587</v>
      </c>
      <c r="E1970" s="105" t="s">
        <v>1046</v>
      </c>
      <c r="F1970" s="105" t="s">
        <v>1039</v>
      </c>
      <c r="G1970" s="106" t="s">
        <v>1047</v>
      </c>
      <c r="H1970" s="105" t="s">
        <v>1018</v>
      </c>
      <c r="I1970" s="105" t="s">
        <v>591</v>
      </c>
      <c r="J1970" s="116">
        <v>1900</v>
      </c>
      <c r="K1970" s="116">
        <v>8412.94</v>
      </c>
      <c r="L1970" s="116">
        <v>316.64</v>
      </c>
      <c r="M1970" s="116">
        <v>84.39</v>
      </c>
      <c r="N1970" s="116">
        <v>3.8</v>
      </c>
      <c r="O1970" s="116">
        <v>0</v>
      </c>
      <c r="P1970" s="117">
        <f t="shared" si="73"/>
        <v>1.9</v>
      </c>
    </row>
    <row r="1971" ht="14.5" spans="1:16">
      <c r="A1971" s="104">
        <v>202209</v>
      </c>
      <c r="B1971" s="60" t="s">
        <v>273</v>
      </c>
      <c r="C1971" s="105" t="s">
        <v>619</v>
      </c>
      <c r="D1971" s="105" t="s">
        <v>587</v>
      </c>
      <c r="E1971" s="105" t="s">
        <v>1048</v>
      </c>
      <c r="F1971" s="105" t="s">
        <v>1039</v>
      </c>
      <c r="G1971" s="106" t="s">
        <v>1049</v>
      </c>
      <c r="H1971" s="105" t="s">
        <v>1018</v>
      </c>
      <c r="I1971" s="105" t="s">
        <v>591</v>
      </c>
      <c r="J1971" s="116">
        <v>1900</v>
      </c>
      <c r="K1971" s="116">
        <v>8085.42</v>
      </c>
      <c r="L1971" s="116">
        <v>316.64</v>
      </c>
      <c r="M1971" s="116">
        <v>84.39</v>
      </c>
      <c r="N1971" s="116">
        <v>3.8</v>
      </c>
      <c r="O1971" s="116">
        <v>0</v>
      </c>
      <c r="P1971" s="117">
        <f t="shared" si="73"/>
        <v>1.9</v>
      </c>
    </row>
    <row r="1972" ht="14.5" spans="1:16">
      <c r="A1972" s="104">
        <v>202209</v>
      </c>
      <c r="B1972" s="60" t="s">
        <v>411</v>
      </c>
      <c r="C1972" s="105" t="s">
        <v>619</v>
      </c>
      <c r="D1972" s="105" t="s">
        <v>587</v>
      </c>
      <c r="E1972" s="105" t="s">
        <v>1050</v>
      </c>
      <c r="F1972" s="105" t="s">
        <v>1020</v>
      </c>
      <c r="G1972" s="106" t="s">
        <v>1051</v>
      </c>
      <c r="H1972" s="105" t="s">
        <v>1018</v>
      </c>
      <c r="I1972" s="105" t="s">
        <v>591</v>
      </c>
      <c r="J1972" s="116">
        <v>1900</v>
      </c>
      <c r="K1972" s="116">
        <v>6454.29</v>
      </c>
      <c r="L1972" s="116">
        <v>316.64</v>
      </c>
      <c r="M1972" s="116">
        <v>84.39</v>
      </c>
      <c r="N1972" s="116">
        <v>3.8</v>
      </c>
      <c r="O1972" s="116">
        <v>0</v>
      </c>
      <c r="P1972" s="117">
        <f t="shared" si="73"/>
        <v>1.9</v>
      </c>
    </row>
    <row r="1973" ht="14.5" spans="1:16">
      <c r="A1973" s="104">
        <v>202209</v>
      </c>
      <c r="B1973" s="60" t="s">
        <v>443</v>
      </c>
      <c r="C1973" s="105" t="s">
        <v>619</v>
      </c>
      <c r="D1973" s="105" t="s">
        <v>587</v>
      </c>
      <c r="E1973" s="105" t="s">
        <v>1052</v>
      </c>
      <c r="F1973" s="105" t="s">
        <v>1030</v>
      </c>
      <c r="G1973" s="106" t="s">
        <v>1053</v>
      </c>
      <c r="H1973" s="105" t="s">
        <v>1018</v>
      </c>
      <c r="I1973" s="105" t="s">
        <v>591</v>
      </c>
      <c r="J1973" s="116">
        <v>1900</v>
      </c>
      <c r="K1973" s="116">
        <v>9100.13</v>
      </c>
      <c r="L1973" s="116">
        <v>316.64</v>
      </c>
      <c r="M1973" s="116">
        <v>84.39</v>
      </c>
      <c r="N1973" s="116">
        <v>3.8</v>
      </c>
      <c r="O1973" s="116">
        <v>0</v>
      </c>
      <c r="P1973" s="117">
        <f t="shared" si="73"/>
        <v>1.9</v>
      </c>
    </row>
    <row r="1974" ht="14.5" spans="1:16">
      <c r="A1974" s="104">
        <v>202209</v>
      </c>
      <c r="B1974" s="60" t="s">
        <v>369</v>
      </c>
      <c r="C1974" s="105" t="s">
        <v>619</v>
      </c>
      <c r="D1974" s="105" t="s">
        <v>587</v>
      </c>
      <c r="E1974" s="105" t="s">
        <v>1054</v>
      </c>
      <c r="F1974" s="105" t="s">
        <v>1020</v>
      </c>
      <c r="G1974" s="106" t="s">
        <v>1055</v>
      </c>
      <c r="H1974" s="105" t="s">
        <v>1018</v>
      </c>
      <c r="I1974" s="105" t="s">
        <v>591</v>
      </c>
      <c r="J1974" s="116">
        <v>1900</v>
      </c>
      <c r="K1974" s="116">
        <v>6750.64</v>
      </c>
      <c r="L1974" s="116">
        <v>316.64</v>
      </c>
      <c r="M1974" s="116">
        <v>84.39</v>
      </c>
      <c r="N1974" s="116">
        <v>3.8</v>
      </c>
      <c r="O1974" s="116">
        <v>0</v>
      </c>
      <c r="P1974" s="117">
        <f t="shared" si="73"/>
        <v>1.9</v>
      </c>
    </row>
    <row r="1975" ht="14.5" spans="1:16">
      <c r="A1975" s="104">
        <v>202209</v>
      </c>
      <c r="B1975" s="60" t="s">
        <v>375</v>
      </c>
      <c r="C1975" s="105" t="s">
        <v>619</v>
      </c>
      <c r="D1975" s="105" t="s">
        <v>587</v>
      </c>
      <c r="E1975" s="105" t="s">
        <v>1056</v>
      </c>
      <c r="F1975" s="105" t="s">
        <v>1039</v>
      </c>
      <c r="G1975" s="106" t="s">
        <v>1057</v>
      </c>
      <c r="H1975" s="105" t="s">
        <v>1018</v>
      </c>
      <c r="I1975" s="105" t="s">
        <v>591</v>
      </c>
      <c r="J1975" s="116">
        <v>1900</v>
      </c>
      <c r="K1975" s="116">
        <v>7275.79</v>
      </c>
      <c r="L1975" s="116">
        <v>316.64</v>
      </c>
      <c r="M1975" s="116">
        <v>84.39</v>
      </c>
      <c r="N1975" s="116">
        <v>3.8</v>
      </c>
      <c r="O1975" s="116">
        <v>385</v>
      </c>
      <c r="P1975" s="117">
        <f t="shared" si="73"/>
        <v>1.9</v>
      </c>
    </row>
    <row r="1976" ht="14.5" spans="1:16">
      <c r="A1976" s="104">
        <v>202209</v>
      </c>
      <c r="B1976" s="60" t="s">
        <v>246</v>
      </c>
      <c r="C1976" s="105" t="s">
        <v>619</v>
      </c>
      <c r="D1976" s="105" t="s">
        <v>587</v>
      </c>
      <c r="E1976" s="105" t="s">
        <v>1058</v>
      </c>
      <c r="F1976" s="105" t="s">
        <v>1039</v>
      </c>
      <c r="G1976" s="106" t="s">
        <v>1059</v>
      </c>
      <c r="H1976" s="105" t="s">
        <v>1018</v>
      </c>
      <c r="I1976" s="105" t="s">
        <v>591</v>
      </c>
      <c r="J1976" s="116">
        <v>1900</v>
      </c>
      <c r="K1976" s="116">
        <v>7695.45</v>
      </c>
      <c r="L1976" s="116">
        <v>316.64</v>
      </c>
      <c r="M1976" s="116">
        <v>84.39</v>
      </c>
      <c r="N1976" s="116">
        <v>3.8</v>
      </c>
      <c r="O1976" s="116">
        <v>0</v>
      </c>
      <c r="P1976" s="117">
        <f t="shared" si="73"/>
        <v>1.9</v>
      </c>
    </row>
    <row r="1977" ht="14.5" spans="1:16">
      <c r="A1977" s="104">
        <v>202209</v>
      </c>
      <c r="B1977" s="60" t="s">
        <v>235</v>
      </c>
      <c r="C1977" s="105" t="s">
        <v>619</v>
      </c>
      <c r="D1977" s="105" t="s">
        <v>587</v>
      </c>
      <c r="E1977" s="105" t="s">
        <v>1060</v>
      </c>
      <c r="F1977" s="105" t="s">
        <v>1039</v>
      </c>
      <c r="G1977" s="106" t="s">
        <v>1061</v>
      </c>
      <c r="H1977" s="105" t="s">
        <v>1018</v>
      </c>
      <c r="I1977" s="105" t="s">
        <v>591</v>
      </c>
      <c r="J1977" s="116">
        <v>1900</v>
      </c>
      <c r="K1977" s="116">
        <v>7744.86</v>
      </c>
      <c r="L1977" s="116">
        <v>316.64</v>
      </c>
      <c r="M1977" s="116">
        <v>84.39</v>
      </c>
      <c r="N1977" s="116">
        <v>3.8</v>
      </c>
      <c r="O1977" s="116">
        <v>0</v>
      </c>
      <c r="P1977" s="117">
        <f t="shared" si="73"/>
        <v>1.9</v>
      </c>
    </row>
    <row r="1978" ht="14.5" spans="1:16">
      <c r="A1978" s="104">
        <v>202209</v>
      </c>
      <c r="B1978" s="60" t="s">
        <v>253</v>
      </c>
      <c r="C1978" s="105" t="s">
        <v>619</v>
      </c>
      <c r="D1978" s="105" t="s">
        <v>587</v>
      </c>
      <c r="E1978" s="105" t="s">
        <v>1062</v>
      </c>
      <c r="F1978" s="105" t="s">
        <v>1020</v>
      </c>
      <c r="G1978" s="106" t="s">
        <v>1063</v>
      </c>
      <c r="H1978" s="105" t="s">
        <v>1018</v>
      </c>
      <c r="I1978" s="105" t="s">
        <v>591</v>
      </c>
      <c r="J1978" s="116">
        <v>1900</v>
      </c>
      <c r="K1978" s="116">
        <v>6087.91</v>
      </c>
      <c r="L1978" s="116">
        <v>316.64</v>
      </c>
      <c r="M1978" s="116">
        <v>84.39</v>
      </c>
      <c r="N1978" s="116">
        <v>3.8</v>
      </c>
      <c r="O1978" s="116">
        <v>0</v>
      </c>
      <c r="P1978" s="117">
        <f t="shared" si="73"/>
        <v>1.9</v>
      </c>
    </row>
    <row r="1979" ht="14.5" spans="1:16">
      <c r="A1979" s="104">
        <v>202209</v>
      </c>
      <c r="B1979" s="60" t="s">
        <v>339</v>
      </c>
      <c r="C1979" s="105" t="s">
        <v>619</v>
      </c>
      <c r="D1979" s="105" t="s">
        <v>587</v>
      </c>
      <c r="E1979" s="105" t="s">
        <v>1064</v>
      </c>
      <c r="F1979" s="105" t="s">
        <v>1027</v>
      </c>
      <c r="G1979" s="106" t="s">
        <v>1065</v>
      </c>
      <c r="H1979" s="105" t="s">
        <v>1018</v>
      </c>
      <c r="I1979" s="105">
        <v>0</v>
      </c>
      <c r="J1979" s="116">
        <v>1900</v>
      </c>
      <c r="K1979" s="116">
        <v>6343.6</v>
      </c>
      <c r="L1979" s="116">
        <v>316.64</v>
      </c>
      <c r="M1979" s="116">
        <v>84.39</v>
      </c>
      <c r="N1979" s="116">
        <v>3.8</v>
      </c>
      <c r="O1979" s="116">
        <v>0</v>
      </c>
      <c r="P1979" s="117">
        <f t="shared" si="73"/>
        <v>1.9</v>
      </c>
    </row>
    <row r="1980" ht="14.5" spans="1:16">
      <c r="A1980" s="104">
        <v>202209</v>
      </c>
      <c r="B1980" s="62" t="s">
        <v>330</v>
      </c>
      <c r="C1980" s="105" t="s">
        <v>619</v>
      </c>
      <c r="D1980" s="105" t="s">
        <v>587</v>
      </c>
      <c r="E1980" s="105" t="s">
        <v>1066</v>
      </c>
      <c r="F1980" s="105" t="s">
        <v>1067</v>
      </c>
      <c r="G1980" s="106" t="s">
        <v>1068</v>
      </c>
      <c r="H1980" s="105" t="s">
        <v>1018</v>
      </c>
      <c r="I1980" s="105">
        <v>0</v>
      </c>
      <c r="J1980" s="116">
        <v>1900</v>
      </c>
      <c r="K1980" s="116">
        <v>7993.08</v>
      </c>
      <c r="L1980" s="116">
        <v>316.64</v>
      </c>
      <c r="M1980" s="116">
        <v>84.39</v>
      </c>
      <c r="N1980" s="116">
        <v>3.8</v>
      </c>
      <c r="O1980" s="116">
        <v>0</v>
      </c>
      <c r="P1980" s="117">
        <f t="shared" si="73"/>
        <v>1.9</v>
      </c>
    </row>
    <row r="1981" ht="14.5" spans="1:16">
      <c r="A1981" s="104">
        <v>202209</v>
      </c>
      <c r="B1981" s="62" t="s">
        <v>208</v>
      </c>
      <c r="C1981" s="105" t="s">
        <v>619</v>
      </c>
      <c r="D1981" s="105" t="s">
        <v>587</v>
      </c>
      <c r="E1981" s="105" t="s">
        <v>1069</v>
      </c>
      <c r="F1981" s="105" t="s">
        <v>1020</v>
      </c>
      <c r="G1981" s="106" t="s">
        <v>1070</v>
      </c>
      <c r="H1981" s="105" t="s">
        <v>1018</v>
      </c>
      <c r="I1981" s="105" t="s">
        <v>591</v>
      </c>
      <c r="J1981" s="116">
        <v>1900</v>
      </c>
      <c r="K1981" s="116">
        <v>7828.6</v>
      </c>
      <c r="L1981" s="116">
        <v>316.64</v>
      </c>
      <c r="M1981" s="116">
        <v>84.39</v>
      </c>
      <c r="N1981" s="116">
        <v>3.8</v>
      </c>
      <c r="O1981" s="116">
        <v>0</v>
      </c>
      <c r="P1981" s="117">
        <f t="shared" si="73"/>
        <v>1.9</v>
      </c>
    </row>
    <row r="1982" ht="14.5" spans="1:16">
      <c r="A1982" s="104">
        <v>202209</v>
      </c>
      <c r="B1982" s="62" t="s">
        <v>399</v>
      </c>
      <c r="C1982" s="105" t="s">
        <v>619</v>
      </c>
      <c r="D1982" s="105" t="s">
        <v>587</v>
      </c>
      <c r="E1982" s="105" t="s">
        <v>1071</v>
      </c>
      <c r="F1982" s="105" t="s">
        <v>1067</v>
      </c>
      <c r="G1982" s="106" t="s">
        <v>756</v>
      </c>
      <c r="H1982" s="105" t="s">
        <v>1018</v>
      </c>
      <c r="I1982" s="105" t="s">
        <v>591</v>
      </c>
      <c r="J1982" s="116">
        <v>1900</v>
      </c>
      <c r="K1982" s="116">
        <v>7275.33</v>
      </c>
      <c r="L1982" s="116">
        <v>316.64</v>
      </c>
      <c r="M1982" s="116">
        <v>84.39</v>
      </c>
      <c r="N1982" s="116">
        <v>3.8</v>
      </c>
      <c r="O1982" s="116">
        <v>100</v>
      </c>
      <c r="P1982" s="117">
        <f t="shared" si="73"/>
        <v>1.9</v>
      </c>
    </row>
    <row r="1983" ht="14.5" spans="1:16">
      <c r="A1983" s="104">
        <v>202209</v>
      </c>
      <c r="B1983" s="62" t="s">
        <v>230</v>
      </c>
      <c r="C1983" s="105" t="s">
        <v>619</v>
      </c>
      <c r="D1983" s="105" t="s">
        <v>587</v>
      </c>
      <c r="E1983" s="105" t="s">
        <v>1072</v>
      </c>
      <c r="F1983" s="105" t="s">
        <v>1027</v>
      </c>
      <c r="G1983" s="106" t="s">
        <v>1073</v>
      </c>
      <c r="H1983" s="105" t="s">
        <v>1018</v>
      </c>
      <c r="I1983" s="105" t="s">
        <v>591</v>
      </c>
      <c r="J1983" s="116">
        <v>1900</v>
      </c>
      <c r="K1983" s="116">
        <v>7619.65</v>
      </c>
      <c r="L1983" s="116">
        <v>316.64</v>
      </c>
      <c r="M1983" s="116">
        <v>84.39</v>
      </c>
      <c r="N1983" s="116">
        <v>3.8</v>
      </c>
      <c r="O1983" s="116">
        <v>0</v>
      </c>
      <c r="P1983" s="117">
        <f t="shared" si="73"/>
        <v>1.9</v>
      </c>
    </row>
    <row r="1984" ht="14.5" spans="1:16">
      <c r="A1984" s="104">
        <v>202209</v>
      </c>
      <c r="B1984" s="62" t="s">
        <v>343</v>
      </c>
      <c r="C1984" s="105" t="s">
        <v>619</v>
      </c>
      <c r="D1984" s="105" t="s">
        <v>587</v>
      </c>
      <c r="E1984" s="105" t="s">
        <v>1074</v>
      </c>
      <c r="F1984" s="105" t="s">
        <v>1027</v>
      </c>
      <c r="G1984" s="106" t="s">
        <v>1075</v>
      </c>
      <c r="H1984" s="105" t="s">
        <v>1018</v>
      </c>
      <c r="I1984" s="105" t="s">
        <v>591</v>
      </c>
      <c r="J1984" s="116">
        <v>1900</v>
      </c>
      <c r="K1984" s="116">
        <v>6296.11</v>
      </c>
      <c r="L1984" s="116">
        <v>316.64</v>
      </c>
      <c r="M1984" s="116">
        <v>84.39</v>
      </c>
      <c r="N1984" s="116">
        <v>3.8</v>
      </c>
      <c r="O1984" s="116">
        <v>0</v>
      </c>
      <c r="P1984" s="117">
        <f t="shared" si="73"/>
        <v>1.9</v>
      </c>
    </row>
    <row r="1985" ht="14.5" spans="1:16">
      <c r="A1985" s="104">
        <v>202209</v>
      </c>
      <c r="B1985" s="62" t="s">
        <v>297</v>
      </c>
      <c r="C1985" s="105" t="s">
        <v>619</v>
      </c>
      <c r="D1985" s="105" t="s">
        <v>587</v>
      </c>
      <c r="E1985" s="105" t="s">
        <v>1076</v>
      </c>
      <c r="F1985" s="105" t="s">
        <v>1027</v>
      </c>
      <c r="G1985" s="106" t="s">
        <v>1077</v>
      </c>
      <c r="H1985" s="105" t="s">
        <v>1018</v>
      </c>
      <c r="I1985" s="105" t="s">
        <v>591</v>
      </c>
      <c r="J1985" s="116">
        <v>1900</v>
      </c>
      <c r="K1985" s="116">
        <v>6648.88</v>
      </c>
      <c r="L1985" s="116">
        <v>316.64</v>
      </c>
      <c r="M1985" s="116">
        <v>84.39</v>
      </c>
      <c r="N1985" s="116">
        <v>3.8</v>
      </c>
      <c r="O1985" s="116">
        <v>0</v>
      </c>
      <c r="P1985" s="117">
        <f t="shared" si="73"/>
        <v>1.9</v>
      </c>
    </row>
    <row r="1986" ht="14.5" spans="1:16">
      <c r="A1986" s="104">
        <v>202209</v>
      </c>
      <c r="B1986" s="62" t="s">
        <v>341</v>
      </c>
      <c r="C1986" s="105" t="s">
        <v>619</v>
      </c>
      <c r="D1986" s="105" t="s">
        <v>587</v>
      </c>
      <c r="E1986" s="105" t="s">
        <v>1078</v>
      </c>
      <c r="F1986" s="105" t="s">
        <v>1027</v>
      </c>
      <c r="G1986" s="106" t="s">
        <v>1079</v>
      </c>
      <c r="H1986" s="105" t="s">
        <v>1018</v>
      </c>
      <c r="I1986" s="105" t="s">
        <v>591</v>
      </c>
      <c r="J1986" s="116">
        <v>1900</v>
      </c>
      <c r="K1986" s="116">
        <v>7059.73</v>
      </c>
      <c r="L1986" s="116">
        <v>316.64</v>
      </c>
      <c r="M1986" s="116">
        <v>84.39</v>
      </c>
      <c r="N1986" s="116">
        <v>3.8</v>
      </c>
      <c r="O1986" s="116">
        <v>0</v>
      </c>
      <c r="P1986" s="117">
        <f t="shared" si="73"/>
        <v>1.9</v>
      </c>
    </row>
    <row r="1987" ht="14.5" spans="1:16">
      <c r="A1987" s="104">
        <v>202209</v>
      </c>
      <c r="B1987" s="62" t="s">
        <v>254</v>
      </c>
      <c r="C1987" s="105" t="s">
        <v>619</v>
      </c>
      <c r="D1987" s="105" t="s">
        <v>587</v>
      </c>
      <c r="E1987" s="105" t="s">
        <v>1080</v>
      </c>
      <c r="F1987" s="105" t="s">
        <v>1027</v>
      </c>
      <c r="G1987" s="106" t="s">
        <v>1081</v>
      </c>
      <c r="H1987" s="105" t="s">
        <v>1018</v>
      </c>
      <c r="I1987" s="105" t="s">
        <v>591</v>
      </c>
      <c r="J1987" s="116">
        <v>1900</v>
      </c>
      <c r="K1987" s="116">
        <v>6561.57</v>
      </c>
      <c r="L1987" s="116">
        <v>316.64</v>
      </c>
      <c r="M1987" s="116">
        <v>84.39</v>
      </c>
      <c r="N1987" s="116">
        <v>3.8</v>
      </c>
      <c r="O1987" s="116">
        <v>0</v>
      </c>
      <c r="P1987" s="117">
        <f t="shared" si="73"/>
        <v>1.9</v>
      </c>
    </row>
    <row r="1988" ht="14.5" spans="1:16">
      <c r="A1988" s="104">
        <v>202209</v>
      </c>
      <c r="B1988" s="62" t="s">
        <v>403</v>
      </c>
      <c r="C1988" s="105" t="s">
        <v>619</v>
      </c>
      <c r="D1988" s="105" t="s">
        <v>587</v>
      </c>
      <c r="E1988" s="105" t="s">
        <v>1082</v>
      </c>
      <c r="F1988" s="105" t="s">
        <v>1039</v>
      </c>
      <c r="G1988" s="106" t="s">
        <v>1083</v>
      </c>
      <c r="H1988" s="105" t="s">
        <v>1018</v>
      </c>
      <c r="I1988" s="105" t="s">
        <v>591</v>
      </c>
      <c r="J1988" s="116">
        <v>1900</v>
      </c>
      <c r="K1988" s="116">
        <v>7422.5</v>
      </c>
      <c r="L1988" s="116">
        <v>316.64</v>
      </c>
      <c r="M1988" s="116">
        <v>84.39</v>
      </c>
      <c r="N1988" s="116">
        <v>3.8</v>
      </c>
      <c r="O1988" s="116">
        <v>0</v>
      </c>
      <c r="P1988" s="117">
        <f t="shared" si="73"/>
        <v>1.9</v>
      </c>
    </row>
    <row r="1989" ht="14.5" spans="1:16">
      <c r="A1989" s="104">
        <v>202209</v>
      </c>
      <c r="B1989" s="62" t="s">
        <v>237</v>
      </c>
      <c r="C1989" s="105" t="s">
        <v>619</v>
      </c>
      <c r="D1989" s="105" t="s">
        <v>587</v>
      </c>
      <c r="E1989" s="105" t="s">
        <v>1084</v>
      </c>
      <c r="F1989" s="105" t="s">
        <v>1030</v>
      </c>
      <c r="G1989" s="106" t="s">
        <v>1083</v>
      </c>
      <c r="H1989" s="105" t="s">
        <v>1018</v>
      </c>
      <c r="I1989" s="105">
        <v>0</v>
      </c>
      <c r="J1989" s="116">
        <v>1900</v>
      </c>
      <c r="K1989" s="116">
        <v>8658.57</v>
      </c>
      <c r="L1989" s="116">
        <v>316.64</v>
      </c>
      <c r="M1989" s="116">
        <v>84.39</v>
      </c>
      <c r="N1989" s="116">
        <v>3.8</v>
      </c>
      <c r="O1989" s="116">
        <v>0</v>
      </c>
      <c r="P1989" s="117">
        <f t="shared" si="73"/>
        <v>1.9</v>
      </c>
    </row>
    <row r="1990" ht="14.5" spans="1:16">
      <c r="A1990" s="104">
        <v>202209</v>
      </c>
      <c r="B1990" s="25" t="s">
        <v>361</v>
      </c>
      <c r="C1990" s="105" t="s">
        <v>619</v>
      </c>
      <c r="D1990" s="105" t="s">
        <v>587</v>
      </c>
      <c r="E1990" s="105" t="s">
        <v>1085</v>
      </c>
      <c r="F1990" s="105" t="s">
        <v>1086</v>
      </c>
      <c r="G1990" s="106" t="s">
        <v>1087</v>
      </c>
      <c r="H1990" s="105" t="s">
        <v>1018</v>
      </c>
      <c r="I1990" s="105" t="s">
        <v>591</v>
      </c>
      <c r="J1990" s="116">
        <v>1900</v>
      </c>
      <c r="K1990" s="116">
        <v>8418.44</v>
      </c>
      <c r="L1990" s="116">
        <v>316.64</v>
      </c>
      <c r="M1990" s="116">
        <v>84.39</v>
      </c>
      <c r="N1990" s="116">
        <v>3.8</v>
      </c>
      <c r="O1990" s="116">
        <v>0</v>
      </c>
      <c r="P1990" s="117">
        <f t="shared" si="73"/>
        <v>1.9</v>
      </c>
    </row>
    <row r="1991" ht="14.5" spans="1:16">
      <c r="A1991" s="104">
        <v>202209</v>
      </c>
      <c r="B1991" s="25" t="s">
        <v>360</v>
      </c>
      <c r="C1991" s="105" t="s">
        <v>619</v>
      </c>
      <c r="D1991" s="105" t="s">
        <v>587</v>
      </c>
      <c r="E1991" s="105" t="s">
        <v>1088</v>
      </c>
      <c r="F1991" s="105" t="s">
        <v>1067</v>
      </c>
      <c r="G1991" s="106" t="s">
        <v>1089</v>
      </c>
      <c r="H1991" s="105" t="s">
        <v>1018</v>
      </c>
      <c r="I1991" s="105" t="s">
        <v>591</v>
      </c>
      <c r="J1991" s="116">
        <v>1900</v>
      </c>
      <c r="K1991" s="116">
        <v>7877.57</v>
      </c>
      <c r="L1991" s="116">
        <v>316.64</v>
      </c>
      <c r="M1991" s="116">
        <v>84.39</v>
      </c>
      <c r="N1991" s="116">
        <v>3.8</v>
      </c>
      <c r="O1991" s="116">
        <v>95</v>
      </c>
      <c r="P1991" s="117">
        <f t="shared" si="73"/>
        <v>1.9</v>
      </c>
    </row>
    <row r="1992" ht="14.5" spans="1:16">
      <c r="A1992" s="104">
        <v>202209</v>
      </c>
      <c r="B1992" s="25" t="s">
        <v>1090</v>
      </c>
      <c r="C1992" s="105" t="s">
        <v>619</v>
      </c>
      <c r="D1992" s="105" t="s">
        <v>587</v>
      </c>
      <c r="E1992" s="105" t="s">
        <v>1091</v>
      </c>
      <c r="F1992" s="105" t="s">
        <v>1067</v>
      </c>
      <c r="G1992" s="106" t="s">
        <v>656</v>
      </c>
      <c r="H1992" s="105" t="s">
        <v>1018</v>
      </c>
      <c r="I1992" s="105" t="s">
        <v>591</v>
      </c>
      <c r="J1992" s="116">
        <v>1900</v>
      </c>
      <c r="K1992" s="116">
        <v>411.25</v>
      </c>
      <c r="L1992" s="116">
        <v>0</v>
      </c>
      <c r="M1992" s="116">
        <v>0</v>
      </c>
      <c r="N1992" s="116">
        <v>0</v>
      </c>
      <c r="O1992" s="116">
        <v>0</v>
      </c>
      <c r="P1992" s="117">
        <v>0</v>
      </c>
    </row>
    <row r="1993" ht="14.5" spans="1:16">
      <c r="A1993" s="104">
        <v>202209</v>
      </c>
      <c r="B1993" s="60" t="s">
        <v>308</v>
      </c>
      <c r="C1993" s="105" t="s">
        <v>619</v>
      </c>
      <c r="D1993" s="105" t="s">
        <v>587</v>
      </c>
      <c r="E1993" s="105" t="s">
        <v>1092</v>
      </c>
      <c r="F1993" s="105" t="s">
        <v>1067</v>
      </c>
      <c r="G1993" s="106" t="s">
        <v>1051</v>
      </c>
      <c r="H1993" s="105" t="s">
        <v>1018</v>
      </c>
      <c r="I1993" s="105" t="s">
        <v>591</v>
      </c>
      <c r="J1993" s="116">
        <v>1900</v>
      </c>
      <c r="K1993" s="116">
        <v>8353.62</v>
      </c>
      <c r="L1993" s="116">
        <v>316.64</v>
      </c>
      <c r="M1993" s="116">
        <v>84.39</v>
      </c>
      <c r="N1993" s="116">
        <v>3.8</v>
      </c>
      <c r="O1993" s="116">
        <v>0</v>
      </c>
      <c r="P1993" s="117">
        <f t="shared" ref="P1993:P2028" si="74">1900*0.1%</f>
        <v>1.9</v>
      </c>
    </row>
    <row r="1994" ht="14.5" spans="1:16">
      <c r="A1994" s="104">
        <v>202209</v>
      </c>
      <c r="B1994" s="62" t="s">
        <v>325</v>
      </c>
      <c r="C1994" s="105" t="s">
        <v>619</v>
      </c>
      <c r="D1994" s="105" t="s">
        <v>587</v>
      </c>
      <c r="E1994" s="105" t="s">
        <v>1093</v>
      </c>
      <c r="F1994" s="105" t="s">
        <v>1027</v>
      </c>
      <c r="G1994" s="106" t="s">
        <v>1094</v>
      </c>
      <c r="H1994" s="105" t="s">
        <v>1018</v>
      </c>
      <c r="I1994" s="105" t="s">
        <v>591</v>
      </c>
      <c r="J1994" s="116">
        <v>1900</v>
      </c>
      <c r="K1994" s="116">
        <v>7509.3</v>
      </c>
      <c r="L1994" s="116">
        <v>316.64</v>
      </c>
      <c r="M1994" s="116">
        <v>84.39</v>
      </c>
      <c r="N1994" s="116">
        <v>3.8</v>
      </c>
      <c r="O1994" s="116">
        <v>0</v>
      </c>
      <c r="P1994" s="117">
        <f t="shared" si="74"/>
        <v>1.9</v>
      </c>
    </row>
    <row r="1995" ht="14.5" spans="1:16">
      <c r="A1995" s="104">
        <v>202209</v>
      </c>
      <c r="B1995" s="25" t="s">
        <v>347</v>
      </c>
      <c r="C1995" s="105" t="s">
        <v>619</v>
      </c>
      <c r="D1995" s="105" t="s">
        <v>587</v>
      </c>
      <c r="E1995" s="105" t="s">
        <v>1098</v>
      </c>
      <c r="F1995" s="105" t="s">
        <v>1020</v>
      </c>
      <c r="G1995" s="106" t="s">
        <v>1099</v>
      </c>
      <c r="H1995" s="105" t="s">
        <v>1018</v>
      </c>
      <c r="I1995" s="105" t="s">
        <v>591</v>
      </c>
      <c r="J1995" s="116">
        <v>1900</v>
      </c>
      <c r="K1995" s="116">
        <v>6171.65</v>
      </c>
      <c r="L1995" s="116">
        <v>316.64</v>
      </c>
      <c r="M1995" s="116">
        <v>84.39</v>
      </c>
      <c r="N1995" s="116">
        <v>3.8</v>
      </c>
      <c r="O1995" s="116">
        <v>0</v>
      </c>
      <c r="P1995" s="117">
        <f t="shared" si="74"/>
        <v>1.9</v>
      </c>
    </row>
    <row r="1996" ht="14.5" spans="1:16">
      <c r="A1996" s="104">
        <v>202209</v>
      </c>
      <c r="B1996" s="60" t="s">
        <v>338</v>
      </c>
      <c r="C1996" s="105" t="s">
        <v>619</v>
      </c>
      <c r="D1996" s="105" t="s">
        <v>587</v>
      </c>
      <c r="E1996" s="105" t="s">
        <v>1100</v>
      </c>
      <c r="F1996" s="105" t="s">
        <v>1020</v>
      </c>
      <c r="G1996" s="106" t="s">
        <v>1101</v>
      </c>
      <c r="H1996" s="105" t="s">
        <v>1018</v>
      </c>
      <c r="I1996" s="105" t="s">
        <v>591</v>
      </c>
      <c r="J1996" s="116">
        <v>1900</v>
      </c>
      <c r="K1996" s="116">
        <v>5378.58</v>
      </c>
      <c r="L1996" s="116">
        <v>316.64</v>
      </c>
      <c r="M1996" s="116">
        <v>84.39</v>
      </c>
      <c r="N1996" s="116">
        <v>3.8</v>
      </c>
      <c r="O1996" s="116">
        <v>0</v>
      </c>
      <c r="P1996" s="117">
        <f t="shared" si="74"/>
        <v>1.9</v>
      </c>
    </row>
    <row r="1997" ht="14.5" spans="1:16">
      <c r="A1997" s="104">
        <v>202209</v>
      </c>
      <c r="B1997" s="25" t="s">
        <v>210</v>
      </c>
      <c r="C1997" s="105" t="s">
        <v>619</v>
      </c>
      <c r="D1997" s="105" t="s">
        <v>587</v>
      </c>
      <c r="E1997" s="105" t="s">
        <v>1104</v>
      </c>
      <c r="F1997" s="105" t="s">
        <v>1020</v>
      </c>
      <c r="G1997" s="106" t="s">
        <v>1105</v>
      </c>
      <c r="H1997" s="105" t="s">
        <v>1018</v>
      </c>
      <c r="I1997" s="105">
        <v>0</v>
      </c>
      <c r="J1997" s="116">
        <v>1900</v>
      </c>
      <c r="K1997" s="116">
        <v>6085.76</v>
      </c>
      <c r="L1997" s="116">
        <v>316.64</v>
      </c>
      <c r="M1997" s="116">
        <v>84.39</v>
      </c>
      <c r="N1997" s="116">
        <v>3.8</v>
      </c>
      <c r="O1997" s="116">
        <v>0</v>
      </c>
      <c r="P1997" s="117">
        <f t="shared" si="74"/>
        <v>1.9</v>
      </c>
    </row>
    <row r="1998" ht="14.5" spans="1:16">
      <c r="A1998" s="104">
        <v>202209</v>
      </c>
      <c r="B1998" s="25" t="s">
        <v>309</v>
      </c>
      <c r="C1998" s="105" t="s">
        <v>619</v>
      </c>
      <c r="D1998" s="105" t="s">
        <v>587</v>
      </c>
      <c r="E1998" s="105" t="s">
        <v>1106</v>
      </c>
      <c r="F1998" s="105" t="s">
        <v>1020</v>
      </c>
      <c r="G1998" s="106" t="s">
        <v>1107</v>
      </c>
      <c r="H1998" s="105" t="s">
        <v>1018</v>
      </c>
      <c r="I1998" s="105" t="s">
        <v>591</v>
      </c>
      <c r="J1998" s="116">
        <v>1900</v>
      </c>
      <c r="K1998" s="116">
        <v>5211.97</v>
      </c>
      <c r="L1998" s="116">
        <v>316.64</v>
      </c>
      <c r="M1998" s="116">
        <v>84.39</v>
      </c>
      <c r="N1998" s="116">
        <v>3.8</v>
      </c>
      <c r="O1998" s="116">
        <v>0</v>
      </c>
      <c r="P1998" s="117">
        <f t="shared" si="74"/>
        <v>1.9</v>
      </c>
    </row>
    <row r="1999" ht="14.5" spans="1:16">
      <c r="A1999" s="104">
        <v>202209</v>
      </c>
      <c r="B1999" s="25" t="s">
        <v>205</v>
      </c>
      <c r="C1999" s="105" t="s">
        <v>619</v>
      </c>
      <c r="D1999" s="105" t="s">
        <v>587</v>
      </c>
      <c r="E1999" s="105" t="s">
        <v>1108</v>
      </c>
      <c r="F1999" s="105" t="s">
        <v>1039</v>
      </c>
      <c r="G1999" s="106" t="s">
        <v>1109</v>
      </c>
      <c r="H1999" s="105" t="s">
        <v>1018</v>
      </c>
      <c r="I1999" s="105">
        <v>0</v>
      </c>
      <c r="J1999" s="116">
        <v>1900</v>
      </c>
      <c r="K1999" s="116">
        <v>6943.46</v>
      </c>
      <c r="L1999" s="116">
        <v>316.64</v>
      </c>
      <c r="M1999" s="116">
        <v>84.39</v>
      </c>
      <c r="N1999" s="116">
        <v>3.8</v>
      </c>
      <c r="O1999" s="116">
        <v>0</v>
      </c>
      <c r="P1999" s="117">
        <f t="shared" si="74"/>
        <v>1.9</v>
      </c>
    </row>
    <row r="2000" ht="14.5" spans="1:16">
      <c r="A2000" s="104">
        <v>202209</v>
      </c>
      <c r="B2000" s="60" t="s">
        <v>387</v>
      </c>
      <c r="C2000" s="105" t="s">
        <v>619</v>
      </c>
      <c r="D2000" s="105" t="s">
        <v>587</v>
      </c>
      <c r="E2000" s="105" t="s">
        <v>1110</v>
      </c>
      <c r="F2000" s="105" t="s">
        <v>1039</v>
      </c>
      <c r="G2000" s="106" t="s">
        <v>1111</v>
      </c>
      <c r="H2000" s="105" t="s">
        <v>1018</v>
      </c>
      <c r="I2000" s="105" t="s">
        <v>591</v>
      </c>
      <c r="J2000" s="116">
        <v>1900</v>
      </c>
      <c r="K2000" s="116">
        <v>7150.89</v>
      </c>
      <c r="L2000" s="116">
        <v>316.64</v>
      </c>
      <c r="M2000" s="116">
        <v>84.39</v>
      </c>
      <c r="N2000" s="116">
        <v>3.8</v>
      </c>
      <c r="O2000" s="116">
        <v>0</v>
      </c>
      <c r="P2000" s="117">
        <f t="shared" si="74"/>
        <v>1.9</v>
      </c>
    </row>
    <row r="2001" ht="14.5" spans="1:16">
      <c r="A2001" s="104">
        <v>202209</v>
      </c>
      <c r="B2001" s="62" t="s">
        <v>212</v>
      </c>
      <c r="C2001" s="105" t="s">
        <v>619</v>
      </c>
      <c r="D2001" s="105" t="s">
        <v>587</v>
      </c>
      <c r="E2001" s="105" t="s">
        <v>1115</v>
      </c>
      <c r="F2001" s="105" t="s">
        <v>1067</v>
      </c>
      <c r="G2001" s="106" t="s">
        <v>1116</v>
      </c>
      <c r="H2001" s="105" t="s">
        <v>1018</v>
      </c>
      <c r="I2001" s="105" t="s">
        <v>591</v>
      </c>
      <c r="J2001" s="116">
        <v>1900</v>
      </c>
      <c r="K2001" s="116">
        <v>6319.39</v>
      </c>
      <c r="L2001" s="116">
        <v>316.64</v>
      </c>
      <c r="M2001" s="116">
        <v>84.39</v>
      </c>
      <c r="N2001" s="116">
        <v>3.8</v>
      </c>
      <c r="O2001" s="116">
        <v>0</v>
      </c>
      <c r="P2001" s="117">
        <f t="shared" si="74"/>
        <v>1.9</v>
      </c>
    </row>
    <row r="2002" ht="14.5" spans="1:16">
      <c r="A2002" s="104">
        <v>202209</v>
      </c>
      <c r="B2002" s="62" t="s">
        <v>209</v>
      </c>
      <c r="C2002" s="105" t="s">
        <v>619</v>
      </c>
      <c r="D2002" s="105" t="s">
        <v>587</v>
      </c>
      <c r="E2002" s="105" t="s">
        <v>1117</v>
      </c>
      <c r="F2002" s="105" t="s">
        <v>1020</v>
      </c>
      <c r="G2002" s="106" t="s">
        <v>1118</v>
      </c>
      <c r="H2002" s="105" t="s">
        <v>1018</v>
      </c>
      <c r="I2002" s="105" t="s">
        <v>591</v>
      </c>
      <c r="J2002" s="116">
        <v>1900</v>
      </c>
      <c r="K2002" s="116">
        <v>5737.3</v>
      </c>
      <c r="L2002" s="116">
        <v>316.64</v>
      </c>
      <c r="M2002" s="116">
        <v>84.39</v>
      </c>
      <c r="N2002" s="116">
        <v>3.8</v>
      </c>
      <c r="O2002" s="116">
        <v>0</v>
      </c>
      <c r="P2002" s="117">
        <f t="shared" si="74"/>
        <v>1.9</v>
      </c>
    </row>
    <row r="2003" ht="14.5" spans="1:16">
      <c r="A2003" s="104">
        <v>202209</v>
      </c>
      <c r="B2003" s="62" t="s">
        <v>245</v>
      </c>
      <c r="C2003" s="105" t="s">
        <v>619</v>
      </c>
      <c r="D2003" s="105" t="s">
        <v>587</v>
      </c>
      <c r="E2003" s="105" t="s">
        <v>1124</v>
      </c>
      <c r="F2003" s="105" t="s">
        <v>1027</v>
      </c>
      <c r="G2003" s="106" t="s">
        <v>1125</v>
      </c>
      <c r="H2003" s="105" t="s">
        <v>1018</v>
      </c>
      <c r="I2003" s="105" t="s">
        <v>591</v>
      </c>
      <c r="J2003" s="116">
        <v>1900</v>
      </c>
      <c r="K2003" s="116">
        <v>6971.4</v>
      </c>
      <c r="L2003" s="116">
        <v>316.64</v>
      </c>
      <c r="M2003" s="116">
        <v>84.39</v>
      </c>
      <c r="N2003" s="116">
        <v>3.8</v>
      </c>
      <c r="O2003" s="116">
        <v>0</v>
      </c>
      <c r="P2003" s="117">
        <f t="shared" si="74"/>
        <v>1.9</v>
      </c>
    </row>
    <row r="2004" ht="14.5" spans="1:16">
      <c r="A2004" s="104">
        <v>202209</v>
      </c>
      <c r="B2004" s="62" t="s">
        <v>336</v>
      </c>
      <c r="C2004" s="105" t="s">
        <v>619</v>
      </c>
      <c r="D2004" s="105" t="s">
        <v>587</v>
      </c>
      <c r="E2004" s="105" t="s">
        <v>1126</v>
      </c>
      <c r="F2004" s="105" t="s">
        <v>1027</v>
      </c>
      <c r="G2004" s="106" t="s">
        <v>1127</v>
      </c>
      <c r="H2004" s="105" t="s">
        <v>1018</v>
      </c>
      <c r="I2004" s="105" t="s">
        <v>591</v>
      </c>
      <c r="J2004" s="116">
        <v>1900</v>
      </c>
      <c r="K2004" s="116">
        <v>6946.83</v>
      </c>
      <c r="L2004" s="116">
        <v>316.64</v>
      </c>
      <c r="M2004" s="116">
        <v>84.39</v>
      </c>
      <c r="N2004" s="116">
        <v>3.8</v>
      </c>
      <c r="O2004" s="116">
        <v>0</v>
      </c>
      <c r="P2004" s="117">
        <f t="shared" si="74"/>
        <v>1.9</v>
      </c>
    </row>
    <row r="2005" ht="14.5" spans="1:16">
      <c r="A2005" s="104">
        <v>202209</v>
      </c>
      <c r="B2005" s="62" t="s">
        <v>358</v>
      </c>
      <c r="C2005" s="105" t="s">
        <v>619</v>
      </c>
      <c r="D2005" s="105" t="s">
        <v>587</v>
      </c>
      <c r="E2005" s="105" t="s">
        <v>1128</v>
      </c>
      <c r="F2005" s="105" t="s">
        <v>1027</v>
      </c>
      <c r="G2005" s="106" t="s">
        <v>934</v>
      </c>
      <c r="H2005" s="105" t="s">
        <v>1018</v>
      </c>
      <c r="I2005" s="105" t="s">
        <v>591</v>
      </c>
      <c r="J2005" s="116">
        <v>1900</v>
      </c>
      <c r="K2005" s="116">
        <v>7575.57</v>
      </c>
      <c r="L2005" s="116">
        <v>316.64</v>
      </c>
      <c r="M2005" s="116">
        <v>84.39</v>
      </c>
      <c r="N2005" s="116">
        <v>3.8</v>
      </c>
      <c r="O2005" s="116">
        <v>0</v>
      </c>
      <c r="P2005" s="117">
        <f t="shared" si="74"/>
        <v>1.9</v>
      </c>
    </row>
    <row r="2006" ht="14.5" spans="1:16">
      <c r="A2006" s="104">
        <v>202209</v>
      </c>
      <c r="B2006" s="62" t="s">
        <v>220</v>
      </c>
      <c r="C2006" s="105" t="s">
        <v>619</v>
      </c>
      <c r="D2006" s="105" t="s">
        <v>587</v>
      </c>
      <c r="E2006" s="105" t="s">
        <v>1129</v>
      </c>
      <c r="F2006" s="105" t="s">
        <v>1027</v>
      </c>
      <c r="G2006" s="106" t="s">
        <v>1130</v>
      </c>
      <c r="H2006" s="105" t="s">
        <v>1018</v>
      </c>
      <c r="I2006" s="105" t="s">
        <v>591</v>
      </c>
      <c r="J2006" s="116">
        <v>1900</v>
      </c>
      <c r="K2006" s="116">
        <v>7393.12</v>
      </c>
      <c r="L2006" s="116">
        <v>316.64</v>
      </c>
      <c r="M2006" s="116">
        <v>84.39</v>
      </c>
      <c r="N2006" s="116">
        <v>3.8</v>
      </c>
      <c r="O2006" s="116">
        <v>0</v>
      </c>
      <c r="P2006" s="117">
        <f t="shared" si="74"/>
        <v>1.9</v>
      </c>
    </row>
    <row r="2007" ht="14.5" spans="1:16">
      <c r="A2007" s="104">
        <v>202209</v>
      </c>
      <c r="B2007" s="62" t="s">
        <v>454</v>
      </c>
      <c r="C2007" s="105" t="s">
        <v>619</v>
      </c>
      <c r="D2007" s="105" t="s">
        <v>587</v>
      </c>
      <c r="E2007" s="105" t="s">
        <v>1131</v>
      </c>
      <c r="F2007" s="105" t="s">
        <v>1027</v>
      </c>
      <c r="G2007" s="106" t="s">
        <v>1130</v>
      </c>
      <c r="H2007" s="105" t="s">
        <v>1018</v>
      </c>
      <c r="I2007" s="105" t="s">
        <v>591</v>
      </c>
      <c r="J2007" s="116">
        <v>1900</v>
      </c>
      <c r="K2007" s="116">
        <v>6925.69</v>
      </c>
      <c r="L2007" s="116">
        <v>316.64</v>
      </c>
      <c r="M2007" s="116">
        <v>84.39</v>
      </c>
      <c r="N2007" s="116">
        <v>3.8</v>
      </c>
      <c r="O2007" s="116">
        <v>0</v>
      </c>
      <c r="P2007" s="117">
        <f t="shared" si="74"/>
        <v>1.9</v>
      </c>
    </row>
    <row r="2008" ht="14.5" spans="1:16">
      <c r="A2008" s="104">
        <v>202209</v>
      </c>
      <c r="B2008" s="62" t="s">
        <v>349</v>
      </c>
      <c r="C2008" s="105" t="s">
        <v>619</v>
      </c>
      <c r="D2008" s="105" t="s">
        <v>587</v>
      </c>
      <c r="E2008" s="105" t="s">
        <v>1132</v>
      </c>
      <c r="F2008" s="105" t="s">
        <v>1039</v>
      </c>
      <c r="G2008" s="106" t="s">
        <v>1133</v>
      </c>
      <c r="H2008" s="105" t="s">
        <v>1018</v>
      </c>
      <c r="I2008" s="105" t="s">
        <v>591</v>
      </c>
      <c r="J2008" s="116">
        <v>1900</v>
      </c>
      <c r="K2008" s="116">
        <v>7161.46</v>
      </c>
      <c r="L2008" s="116">
        <v>316.64</v>
      </c>
      <c r="M2008" s="116">
        <v>84.39</v>
      </c>
      <c r="N2008" s="116">
        <v>3.8</v>
      </c>
      <c r="O2008" s="116">
        <v>0</v>
      </c>
      <c r="P2008" s="117">
        <f t="shared" si="74"/>
        <v>1.9</v>
      </c>
    </row>
    <row r="2009" ht="14.5" spans="1:16">
      <c r="A2009" s="104">
        <v>202209</v>
      </c>
      <c r="B2009" s="62" t="s">
        <v>255</v>
      </c>
      <c r="C2009" s="105" t="s">
        <v>619</v>
      </c>
      <c r="D2009" s="105" t="s">
        <v>587</v>
      </c>
      <c r="E2009" s="105" t="s">
        <v>1134</v>
      </c>
      <c r="F2009" s="105" t="s">
        <v>1027</v>
      </c>
      <c r="G2009" s="106" t="s">
        <v>976</v>
      </c>
      <c r="H2009" s="105" t="s">
        <v>1018</v>
      </c>
      <c r="I2009" s="105" t="s">
        <v>591</v>
      </c>
      <c r="J2009" s="116">
        <v>1900</v>
      </c>
      <c r="K2009" s="116">
        <v>6961.46</v>
      </c>
      <c r="L2009" s="116">
        <v>316.64</v>
      </c>
      <c r="M2009" s="116">
        <v>84.39</v>
      </c>
      <c r="N2009" s="116">
        <v>3.8</v>
      </c>
      <c r="O2009" s="116">
        <v>0</v>
      </c>
      <c r="P2009" s="117">
        <f t="shared" si="74"/>
        <v>1.9</v>
      </c>
    </row>
    <row r="2010" ht="14.5" spans="1:16">
      <c r="A2010" s="104">
        <v>202209</v>
      </c>
      <c r="B2010" s="62" t="s">
        <v>314</v>
      </c>
      <c r="C2010" s="105" t="s">
        <v>619</v>
      </c>
      <c r="D2010" s="105" t="s">
        <v>587</v>
      </c>
      <c r="E2010" s="105" t="s">
        <v>1135</v>
      </c>
      <c r="F2010" s="105" t="s">
        <v>1027</v>
      </c>
      <c r="G2010" s="106" t="s">
        <v>1136</v>
      </c>
      <c r="H2010" s="105" t="s">
        <v>1018</v>
      </c>
      <c r="I2010" s="105" t="s">
        <v>591</v>
      </c>
      <c r="J2010" s="116">
        <v>1900</v>
      </c>
      <c r="K2010" s="116">
        <v>8088.63</v>
      </c>
      <c r="L2010" s="116">
        <v>316.64</v>
      </c>
      <c r="M2010" s="116">
        <v>84.39</v>
      </c>
      <c r="N2010" s="116">
        <v>3.8</v>
      </c>
      <c r="O2010" s="116">
        <v>0</v>
      </c>
      <c r="P2010" s="117">
        <f t="shared" si="74"/>
        <v>1.9</v>
      </c>
    </row>
    <row r="2011" ht="14.5" spans="1:16">
      <c r="A2011" s="104">
        <v>202209</v>
      </c>
      <c r="B2011" s="62" t="s">
        <v>266</v>
      </c>
      <c r="C2011" s="105" t="s">
        <v>619</v>
      </c>
      <c r="D2011" s="105" t="s">
        <v>587</v>
      </c>
      <c r="E2011" s="105" t="s">
        <v>1137</v>
      </c>
      <c r="F2011" s="105" t="s">
        <v>1027</v>
      </c>
      <c r="G2011" s="106" t="s">
        <v>1138</v>
      </c>
      <c r="H2011" s="105" t="s">
        <v>1018</v>
      </c>
      <c r="I2011" s="105" t="s">
        <v>591</v>
      </c>
      <c r="J2011" s="116">
        <v>1900</v>
      </c>
      <c r="K2011" s="116">
        <v>7294.17</v>
      </c>
      <c r="L2011" s="116">
        <v>316.64</v>
      </c>
      <c r="M2011" s="116">
        <v>84.39</v>
      </c>
      <c r="N2011" s="116">
        <v>3.8</v>
      </c>
      <c r="O2011" s="116">
        <v>0</v>
      </c>
      <c r="P2011" s="117">
        <f t="shared" si="74"/>
        <v>1.9</v>
      </c>
    </row>
    <row r="2012" ht="14.5" spans="1:16">
      <c r="A2012" s="104">
        <v>202209</v>
      </c>
      <c r="B2012" s="62" t="s">
        <v>272</v>
      </c>
      <c r="C2012" s="105" t="s">
        <v>619</v>
      </c>
      <c r="D2012" s="105" t="s">
        <v>587</v>
      </c>
      <c r="E2012" s="105" t="s">
        <v>1139</v>
      </c>
      <c r="F2012" s="105" t="s">
        <v>1027</v>
      </c>
      <c r="G2012" s="106" t="s">
        <v>1138</v>
      </c>
      <c r="H2012" s="105" t="s">
        <v>1018</v>
      </c>
      <c r="I2012" s="105" t="s">
        <v>591</v>
      </c>
      <c r="J2012" s="116">
        <v>1900</v>
      </c>
      <c r="K2012" s="116">
        <v>6898.51</v>
      </c>
      <c r="L2012" s="116">
        <v>316.64</v>
      </c>
      <c r="M2012" s="116">
        <v>84.39</v>
      </c>
      <c r="N2012" s="116">
        <v>3.8</v>
      </c>
      <c r="O2012" s="116">
        <v>0</v>
      </c>
      <c r="P2012" s="117">
        <f t="shared" si="74"/>
        <v>1.9</v>
      </c>
    </row>
    <row r="2013" ht="14.5" spans="1:16">
      <c r="A2013" s="104">
        <v>202209</v>
      </c>
      <c r="B2013" s="62" t="s">
        <v>410</v>
      </c>
      <c r="C2013" s="105" t="s">
        <v>619</v>
      </c>
      <c r="D2013" s="105" t="s">
        <v>587</v>
      </c>
      <c r="E2013" s="105" t="s">
        <v>1140</v>
      </c>
      <c r="F2013" s="105" t="s">
        <v>1027</v>
      </c>
      <c r="G2013" s="106" t="s">
        <v>1141</v>
      </c>
      <c r="H2013" s="105" t="s">
        <v>1018</v>
      </c>
      <c r="I2013" s="105" t="s">
        <v>591</v>
      </c>
      <c r="J2013" s="116">
        <v>1900</v>
      </c>
      <c r="K2013" s="116">
        <v>6517.52</v>
      </c>
      <c r="L2013" s="116">
        <v>316.64</v>
      </c>
      <c r="M2013" s="116">
        <v>84.39</v>
      </c>
      <c r="N2013" s="116">
        <v>3.8</v>
      </c>
      <c r="O2013" s="116">
        <v>0</v>
      </c>
      <c r="P2013" s="117">
        <f t="shared" si="74"/>
        <v>1.9</v>
      </c>
    </row>
    <row r="2014" ht="14.5" spans="1:16">
      <c r="A2014" s="104">
        <v>202209</v>
      </c>
      <c r="B2014" s="62" t="s">
        <v>431</v>
      </c>
      <c r="C2014" s="105" t="s">
        <v>619</v>
      </c>
      <c r="D2014" s="105" t="s">
        <v>587</v>
      </c>
      <c r="E2014" s="105" t="s">
        <v>1142</v>
      </c>
      <c r="F2014" s="105" t="s">
        <v>1027</v>
      </c>
      <c r="G2014" s="106" t="s">
        <v>1143</v>
      </c>
      <c r="H2014" s="105" t="s">
        <v>1018</v>
      </c>
      <c r="I2014" s="105" t="s">
        <v>591</v>
      </c>
      <c r="J2014" s="116">
        <v>1900</v>
      </c>
      <c r="K2014" s="116">
        <v>5822.95</v>
      </c>
      <c r="L2014" s="116">
        <v>316.64</v>
      </c>
      <c r="M2014" s="116">
        <v>84.39</v>
      </c>
      <c r="N2014" s="116">
        <v>3.8</v>
      </c>
      <c r="O2014" s="116">
        <v>0</v>
      </c>
      <c r="P2014" s="117">
        <f t="shared" si="74"/>
        <v>1.9</v>
      </c>
    </row>
    <row r="2015" ht="14.5" spans="1:16">
      <c r="A2015" s="104">
        <v>202209</v>
      </c>
      <c r="B2015" s="62" t="s">
        <v>354</v>
      </c>
      <c r="C2015" s="105" t="s">
        <v>619</v>
      </c>
      <c r="D2015" s="105" t="s">
        <v>587</v>
      </c>
      <c r="E2015" s="105" t="s">
        <v>1144</v>
      </c>
      <c r="F2015" s="105" t="s">
        <v>1027</v>
      </c>
      <c r="G2015" s="106" t="s">
        <v>1143</v>
      </c>
      <c r="H2015" s="105" t="s">
        <v>1018</v>
      </c>
      <c r="I2015" s="105" t="s">
        <v>591</v>
      </c>
      <c r="J2015" s="116">
        <v>1900</v>
      </c>
      <c r="K2015" s="116">
        <v>6727.1</v>
      </c>
      <c r="L2015" s="116">
        <v>316.64</v>
      </c>
      <c r="M2015" s="116">
        <v>84.39</v>
      </c>
      <c r="N2015" s="116">
        <v>3.8</v>
      </c>
      <c r="O2015" s="116">
        <v>0</v>
      </c>
      <c r="P2015" s="117">
        <f t="shared" si="74"/>
        <v>1.9</v>
      </c>
    </row>
    <row r="2016" ht="14.5" spans="1:16">
      <c r="A2016" s="104">
        <v>202209</v>
      </c>
      <c r="B2016" s="62" t="s">
        <v>215</v>
      </c>
      <c r="C2016" s="105" t="s">
        <v>619</v>
      </c>
      <c r="D2016" s="105" t="s">
        <v>587</v>
      </c>
      <c r="E2016" s="105" t="s">
        <v>1148</v>
      </c>
      <c r="F2016" s="105" t="s">
        <v>1039</v>
      </c>
      <c r="G2016" s="106" t="s">
        <v>1149</v>
      </c>
      <c r="H2016" s="105" t="s">
        <v>1018</v>
      </c>
      <c r="I2016" s="105" t="s">
        <v>591</v>
      </c>
      <c r="J2016" s="116">
        <v>1900</v>
      </c>
      <c r="K2016" s="116">
        <v>6534.38</v>
      </c>
      <c r="L2016" s="116">
        <v>316.64</v>
      </c>
      <c r="M2016" s="116">
        <v>84.39</v>
      </c>
      <c r="N2016" s="116">
        <v>3.8</v>
      </c>
      <c r="O2016" s="116">
        <v>0</v>
      </c>
      <c r="P2016" s="117">
        <f t="shared" si="74"/>
        <v>1.9</v>
      </c>
    </row>
    <row r="2017" ht="14.5" spans="1:16">
      <c r="A2017" s="104">
        <v>202209</v>
      </c>
      <c r="B2017" s="62" t="s">
        <v>282</v>
      </c>
      <c r="C2017" s="105" t="s">
        <v>619</v>
      </c>
      <c r="D2017" s="105" t="s">
        <v>587</v>
      </c>
      <c r="E2017" s="105" t="s">
        <v>1150</v>
      </c>
      <c r="F2017" s="105" t="s">
        <v>1039</v>
      </c>
      <c r="G2017" s="106" t="s">
        <v>1151</v>
      </c>
      <c r="H2017" s="105" t="s">
        <v>1018</v>
      </c>
      <c r="I2017" s="105" t="s">
        <v>591</v>
      </c>
      <c r="J2017" s="116">
        <v>1900</v>
      </c>
      <c r="K2017" s="116">
        <v>7332.05</v>
      </c>
      <c r="L2017" s="116">
        <v>316.64</v>
      </c>
      <c r="M2017" s="116">
        <v>84.39</v>
      </c>
      <c r="N2017" s="116">
        <v>3.8</v>
      </c>
      <c r="O2017" s="116">
        <v>0</v>
      </c>
      <c r="P2017" s="117">
        <f t="shared" si="74"/>
        <v>1.9</v>
      </c>
    </row>
    <row r="2018" ht="14.5" spans="1:16">
      <c r="A2018" s="104">
        <v>202209</v>
      </c>
      <c r="B2018" s="62" t="s">
        <v>444</v>
      </c>
      <c r="C2018" s="105" t="s">
        <v>619</v>
      </c>
      <c r="D2018" s="105" t="s">
        <v>587</v>
      </c>
      <c r="E2018" s="105" t="s">
        <v>1152</v>
      </c>
      <c r="F2018" s="105" t="s">
        <v>1039</v>
      </c>
      <c r="G2018" s="106" t="s">
        <v>871</v>
      </c>
      <c r="H2018" s="105" t="s">
        <v>1018</v>
      </c>
      <c r="I2018" s="105" t="s">
        <v>591</v>
      </c>
      <c r="J2018" s="116">
        <v>1900</v>
      </c>
      <c r="K2018" s="116">
        <v>7586.03</v>
      </c>
      <c r="L2018" s="116">
        <v>316.64</v>
      </c>
      <c r="M2018" s="116">
        <v>84.39</v>
      </c>
      <c r="N2018" s="116">
        <v>3.8</v>
      </c>
      <c r="O2018" s="116">
        <v>0</v>
      </c>
      <c r="P2018" s="117">
        <f t="shared" si="74"/>
        <v>1.9</v>
      </c>
    </row>
    <row r="2019" ht="14.5" spans="1:16">
      <c r="A2019" s="104">
        <v>202209</v>
      </c>
      <c r="B2019" s="60" t="s">
        <v>433</v>
      </c>
      <c r="C2019" s="105" t="s">
        <v>619</v>
      </c>
      <c r="D2019" s="105" t="s">
        <v>587</v>
      </c>
      <c r="E2019" s="105" t="s">
        <v>885</v>
      </c>
      <c r="F2019" s="105" t="s">
        <v>1039</v>
      </c>
      <c r="G2019" s="106" t="s">
        <v>887</v>
      </c>
      <c r="H2019" s="105" t="s">
        <v>1018</v>
      </c>
      <c r="I2019" s="105" t="s">
        <v>591</v>
      </c>
      <c r="J2019" s="116">
        <v>1900</v>
      </c>
      <c r="K2019" s="116">
        <v>7403.75</v>
      </c>
      <c r="L2019" s="116">
        <v>316.64</v>
      </c>
      <c r="M2019" s="116">
        <v>84.39</v>
      </c>
      <c r="N2019" s="116">
        <v>3.8</v>
      </c>
      <c r="O2019" s="116">
        <v>0</v>
      </c>
      <c r="P2019" s="117">
        <f t="shared" si="74"/>
        <v>1.9</v>
      </c>
    </row>
    <row r="2020" ht="14.5" spans="1:16">
      <c r="A2020" s="104">
        <v>202209</v>
      </c>
      <c r="B2020" s="60" t="s">
        <v>324</v>
      </c>
      <c r="C2020" s="105" t="s">
        <v>619</v>
      </c>
      <c r="D2020" s="105" t="s">
        <v>587</v>
      </c>
      <c r="E2020" s="105" t="s">
        <v>909</v>
      </c>
      <c r="F2020" s="105" t="s">
        <v>1027</v>
      </c>
      <c r="G2020" s="106" t="s">
        <v>891</v>
      </c>
      <c r="H2020" s="105" t="s">
        <v>623</v>
      </c>
      <c r="I2020" s="105">
        <v>0</v>
      </c>
      <c r="J2020" s="116">
        <v>1900</v>
      </c>
      <c r="K2020" s="116">
        <v>5675.2</v>
      </c>
      <c r="L2020" s="116">
        <v>316.64</v>
      </c>
      <c r="M2020" s="116">
        <v>84.39</v>
      </c>
      <c r="N2020" s="116">
        <v>3.8</v>
      </c>
      <c r="O2020" s="116">
        <v>0</v>
      </c>
      <c r="P2020" s="117">
        <f t="shared" si="74"/>
        <v>1.9</v>
      </c>
    </row>
    <row r="2021" ht="14.5" spans="1:16">
      <c r="A2021" s="104">
        <v>202209</v>
      </c>
      <c r="B2021" s="60" t="s">
        <v>337</v>
      </c>
      <c r="C2021" s="105" t="s">
        <v>619</v>
      </c>
      <c r="D2021" s="105" t="s">
        <v>587</v>
      </c>
      <c r="E2021" s="105" t="s">
        <v>910</v>
      </c>
      <c r="F2021" s="105" t="s">
        <v>1027</v>
      </c>
      <c r="G2021" s="106" t="s">
        <v>891</v>
      </c>
      <c r="H2021" s="105" t="s">
        <v>623</v>
      </c>
      <c r="I2021" s="105">
        <v>0</v>
      </c>
      <c r="J2021" s="116">
        <v>1900</v>
      </c>
      <c r="K2021" s="116">
        <v>5366.76</v>
      </c>
      <c r="L2021" s="116">
        <v>316.64</v>
      </c>
      <c r="M2021" s="116">
        <v>84.39</v>
      </c>
      <c r="N2021" s="116">
        <v>3.8</v>
      </c>
      <c r="O2021" s="116">
        <v>0</v>
      </c>
      <c r="P2021" s="117">
        <f t="shared" si="74"/>
        <v>1.9</v>
      </c>
    </row>
    <row r="2022" ht="14.5" spans="1:16">
      <c r="A2022" s="104">
        <v>202209</v>
      </c>
      <c r="B2022" s="60" t="s">
        <v>320</v>
      </c>
      <c r="C2022" s="105" t="s">
        <v>619</v>
      </c>
      <c r="D2022" s="105" t="s">
        <v>587</v>
      </c>
      <c r="E2022" s="105" t="s">
        <v>915</v>
      </c>
      <c r="F2022" s="105" t="s">
        <v>1027</v>
      </c>
      <c r="G2022" s="106" t="s">
        <v>891</v>
      </c>
      <c r="H2022" s="105" t="s">
        <v>623</v>
      </c>
      <c r="I2022" s="105">
        <v>0</v>
      </c>
      <c r="J2022" s="116">
        <v>1900</v>
      </c>
      <c r="K2022" s="116">
        <v>5870.93</v>
      </c>
      <c r="L2022" s="116">
        <v>316.64</v>
      </c>
      <c r="M2022" s="116">
        <v>84.39</v>
      </c>
      <c r="N2022" s="116">
        <v>3.8</v>
      </c>
      <c r="O2022" s="116">
        <v>0</v>
      </c>
      <c r="P2022" s="117">
        <f t="shared" si="74"/>
        <v>1.9</v>
      </c>
    </row>
    <row r="2023" ht="14.5" spans="1:16">
      <c r="A2023" s="104">
        <v>202209</v>
      </c>
      <c r="B2023" s="60" t="s">
        <v>373</v>
      </c>
      <c r="C2023" s="105" t="s">
        <v>619</v>
      </c>
      <c r="D2023" s="105" t="s">
        <v>587</v>
      </c>
      <c r="E2023" s="105" t="s">
        <v>967</v>
      </c>
      <c r="F2023" s="105" t="s">
        <v>1027</v>
      </c>
      <c r="G2023" s="106" t="s">
        <v>968</v>
      </c>
      <c r="H2023" s="105" t="s">
        <v>623</v>
      </c>
      <c r="I2023" s="105">
        <v>0</v>
      </c>
      <c r="J2023" s="116">
        <v>1900</v>
      </c>
      <c r="K2023" s="116">
        <v>4582.07</v>
      </c>
      <c r="L2023" s="116">
        <v>316.64</v>
      </c>
      <c r="M2023" s="116">
        <v>84.39</v>
      </c>
      <c r="N2023" s="116">
        <v>3.8</v>
      </c>
      <c r="O2023" s="116">
        <v>0</v>
      </c>
      <c r="P2023" s="117">
        <f t="shared" si="74"/>
        <v>1.9</v>
      </c>
    </row>
    <row r="2024" ht="14.5" spans="1:16">
      <c r="A2024" s="104">
        <v>202209</v>
      </c>
      <c r="B2024" s="60" t="s">
        <v>423</v>
      </c>
      <c r="C2024" s="105" t="s">
        <v>619</v>
      </c>
      <c r="D2024" s="105" t="s">
        <v>587</v>
      </c>
      <c r="E2024" s="105" t="s">
        <v>1205</v>
      </c>
      <c r="F2024" s="105" t="s">
        <v>1027</v>
      </c>
      <c r="G2024" s="106">
        <v>44788</v>
      </c>
      <c r="H2024" s="105" t="s">
        <v>1018</v>
      </c>
      <c r="I2024" s="105">
        <v>0</v>
      </c>
      <c r="J2024" s="116">
        <v>1900</v>
      </c>
      <c r="K2024" s="116">
        <v>6754</v>
      </c>
      <c r="L2024" s="116">
        <v>316.64</v>
      </c>
      <c r="M2024" s="116">
        <v>84.39</v>
      </c>
      <c r="N2024" s="116">
        <v>3.8</v>
      </c>
      <c r="O2024" s="116">
        <v>0</v>
      </c>
      <c r="P2024" s="117">
        <f t="shared" si="74"/>
        <v>1.9</v>
      </c>
    </row>
    <row r="2025" ht="14.5" spans="1:16">
      <c r="A2025" s="104">
        <v>202209</v>
      </c>
      <c r="B2025" s="60" t="s">
        <v>1206</v>
      </c>
      <c r="C2025" s="105" t="s">
        <v>619</v>
      </c>
      <c r="D2025" s="105" t="s">
        <v>587</v>
      </c>
      <c r="E2025" s="105" t="s">
        <v>1207</v>
      </c>
      <c r="F2025" s="105" t="s">
        <v>1027</v>
      </c>
      <c r="G2025" s="106">
        <v>44782</v>
      </c>
      <c r="H2025" s="105" t="s">
        <v>1018</v>
      </c>
      <c r="I2025" s="105">
        <v>0</v>
      </c>
      <c r="J2025" s="116">
        <v>1900</v>
      </c>
      <c r="K2025" s="116">
        <v>6513.82</v>
      </c>
      <c r="L2025" s="116">
        <v>316.64</v>
      </c>
      <c r="M2025" s="116">
        <v>84.39</v>
      </c>
      <c r="N2025" s="116">
        <v>3.8</v>
      </c>
      <c r="O2025" s="116">
        <v>0</v>
      </c>
      <c r="P2025" s="117">
        <f t="shared" si="74"/>
        <v>1.9</v>
      </c>
    </row>
    <row r="2026" ht="14.5" spans="1:16">
      <c r="A2026" s="104">
        <v>202209</v>
      </c>
      <c r="B2026" s="60" t="s">
        <v>432</v>
      </c>
      <c r="C2026" s="105" t="s">
        <v>619</v>
      </c>
      <c r="D2026" s="105" t="s">
        <v>587</v>
      </c>
      <c r="E2026" s="105" t="s">
        <v>1208</v>
      </c>
      <c r="F2026" s="105" t="s">
        <v>1027</v>
      </c>
      <c r="G2026" s="106">
        <v>44778</v>
      </c>
      <c r="H2026" s="105" t="s">
        <v>1018</v>
      </c>
      <c r="I2026" s="105">
        <v>0</v>
      </c>
      <c r="J2026" s="116">
        <v>1900</v>
      </c>
      <c r="K2026" s="116">
        <v>6289.39</v>
      </c>
      <c r="L2026" s="116">
        <v>316.64</v>
      </c>
      <c r="M2026" s="116">
        <v>84.39</v>
      </c>
      <c r="N2026" s="116">
        <v>3.8</v>
      </c>
      <c r="O2026" s="116">
        <v>0</v>
      </c>
      <c r="P2026" s="117">
        <f t="shared" si="74"/>
        <v>1.9</v>
      </c>
    </row>
    <row r="2027" ht="14.5" spans="1:16">
      <c r="A2027" s="104">
        <v>202209</v>
      </c>
      <c r="B2027" s="25" t="s">
        <v>335</v>
      </c>
      <c r="C2027" s="105" t="s">
        <v>619</v>
      </c>
      <c r="D2027" s="105" t="s">
        <v>587</v>
      </c>
      <c r="E2027" s="105" t="s">
        <v>1215</v>
      </c>
      <c r="F2027" s="105" t="s">
        <v>1216</v>
      </c>
      <c r="G2027" s="106">
        <v>44803</v>
      </c>
      <c r="H2027" s="105" t="s">
        <v>1018</v>
      </c>
      <c r="I2027" s="105">
        <v>0</v>
      </c>
      <c r="J2027" s="116">
        <v>1900</v>
      </c>
      <c r="K2027" s="116">
        <v>7166.26</v>
      </c>
      <c r="L2027" s="116">
        <v>316.64</v>
      </c>
      <c r="M2027" s="116">
        <v>84.39</v>
      </c>
      <c r="N2027" s="116">
        <v>3.8</v>
      </c>
      <c r="O2027" s="116">
        <v>0</v>
      </c>
      <c r="P2027" s="117">
        <f t="shared" si="74"/>
        <v>1.9</v>
      </c>
    </row>
    <row r="2028" ht="14.5" spans="1:16">
      <c r="A2028" s="104">
        <v>202209</v>
      </c>
      <c r="B2028" s="62" t="s">
        <v>1155</v>
      </c>
      <c r="C2028" s="105" t="s">
        <v>619</v>
      </c>
      <c r="D2028" s="105" t="s">
        <v>587</v>
      </c>
      <c r="E2028" s="105" t="s">
        <v>1156</v>
      </c>
      <c r="F2028" s="105" t="s">
        <v>1039</v>
      </c>
      <c r="G2028" s="106" t="s">
        <v>1157</v>
      </c>
      <c r="H2028" s="105" t="s">
        <v>623</v>
      </c>
      <c r="I2028" s="105" t="s">
        <v>591</v>
      </c>
      <c r="J2028" s="116">
        <v>1900</v>
      </c>
      <c r="K2028" s="116">
        <v>5948.14</v>
      </c>
      <c r="L2028" s="116">
        <v>316.64</v>
      </c>
      <c r="M2028" s="116">
        <v>84.39</v>
      </c>
      <c r="N2028" s="116">
        <v>3.8</v>
      </c>
      <c r="O2028" s="116">
        <v>0</v>
      </c>
      <c r="P2028" s="117">
        <f t="shared" si="74"/>
        <v>1.9</v>
      </c>
    </row>
    <row r="2029" ht="14.5" spans="1:16">
      <c r="A2029" s="104">
        <v>202209</v>
      </c>
      <c r="B2029" s="25" t="s">
        <v>1231</v>
      </c>
      <c r="C2029" s="105" t="s">
        <v>619</v>
      </c>
      <c r="D2029" s="105" t="s">
        <v>587</v>
      </c>
      <c r="E2029" s="105" t="s">
        <v>1232</v>
      </c>
      <c r="F2029" s="105" t="s">
        <v>1027</v>
      </c>
      <c r="G2029" s="106" t="s">
        <v>1233</v>
      </c>
      <c r="H2029" s="105" t="s">
        <v>1018</v>
      </c>
      <c r="I2029" s="105" t="s">
        <v>1223</v>
      </c>
      <c r="J2029" s="116">
        <v>1900</v>
      </c>
      <c r="K2029" s="116">
        <v>950.03</v>
      </c>
      <c r="L2029" s="116">
        <v>0</v>
      </c>
      <c r="M2029" s="116">
        <v>0</v>
      </c>
      <c r="N2029" s="116">
        <v>0</v>
      </c>
      <c r="O2029" s="116">
        <v>0</v>
      </c>
      <c r="P2029" s="117">
        <v>0</v>
      </c>
    </row>
    <row r="2030" ht="14.5" spans="1:16">
      <c r="A2030" s="104">
        <v>202209</v>
      </c>
      <c r="B2030" s="25" t="s">
        <v>232</v>
      </c>
      <c r="C2030" s="105" t="s">
        <v>619</v>
      </c>
      <c r="D2030" s="105" t="s">
        <v>587</v>
      </c>
      <c r="E2030" s="105" t="s">
        <v>1234</v>
      </c>
      <c r="F2030" s="105" t="s">
        <v>1027</v>
      </c>
      <c r="G2030" s="106" t="s">
        <v>1235</v>
      </c>
      <c r="H2030" s="105" t="s">
        <v>1018</v>
      </c>
      <c r="I2030" s="105" t="s">
        <v>1223</v>
      </c>
      <c r="J2030" s="116">
        <v>1900</v>
      </c>
      <c r="K2030" s="116">
        <v>1513.88</v>
      </c>
      <c r="L2030" s="116">
        <v>0</v>
      </c>
      <c r="M2030" s="116">
        <v>0</v>
      </c>
      <c r="N2030" s="116">
        <v>0</v>
      </c>
      <c r="O2030" s="116">
        <v>0</v>
      </c>
      <c r="P2030" s="117">
        <v>0</v>
      </c>
    </row>
    <row r="2031" ht="14.5" spans="1:16">
      <c r="A2031" s="104">
        <v>202209</v>
      </c>
      <c r="B2031" s="25" t="s">
        <v>223</v>
      </c>
      <c r="C2031" s="105" t="s">
        <v>619</v>
      </c>
      <c r="D2031" s="105" t="s">
        <v>587</v>
      </c>
      <c r="E2031" s="105" t="s">
        <v>1236</v>
      </c>
      <c r="F2031" s="105" t="s">
        <v>1027</v>
      </c>
      <c r="G2031" s="106" t="s">
        <v>1227</v>
      </c>
      <c r="H2031" s="105" t="s">
        <v>1018</v>
      </c>
      <c r="I2031" s="105" t="s">
        <v>1223</v>
      </c>
      <c r="J2031" s="116">
        <v>1900</v>
      </c>
      <c r="K2031" s="116">
        <v>2352.32</v>
      </c>
      <c r="L2031" s="116">
        <v>0</v>
      </c>
      <c r="M2031" s="116">
        <v>0</v>
      </c>
      <c r="N2031" s="116">
        <v>0</v>
      </c>
      <c r="O2031" s="116">
        <v>0</v>
      </c>
      <c r="P2031" s="117">
        <v>0</v>
      </c>
    </row>
    <row r="2032" ht="14.5" spans="1:16">
      <c r="A2032" s="104">
        <v>202209</v>
      </c>
      <c r="B2032" s="25" t="s">
        <v>1237</v>
      </c>
      <c r="C2032" s="105" t="s">
        <v>619</v>
      </c>
      <c r="D2032" s="105" t="s">
        <v>587</v>
      </c>
      <c r="E2032" s="105" t="s">
        <v>1238</v>
      </c>
      <c r="F2032" s="105" t="s">
        <v>1039</v>
      </c>
      <c r="G2032" s="106" t="s">
        <v>1227</v>
      </c>
      <c r="H2032" s="105" t="s">
        <v>1018</v>
      </c>
      <c r="I2032" s="105" t="s">
        <v>1223</v>
      </c>
      <c r="J2032" s="116">
        <v>1900</v>
      </c>
      <c r="K2032" s="116">
        <v>2652.78</v>
      </c>
      <c r="L2032" s="116">
        <v>0</v>
      </c>
      <c r="M2032" s="116">
        <v>0</v>
      </c>
      <c r="N2032" s="116">
        <v>0</v>
      </c>
      <c r="O2032" s="116">
        <v>0</v>
      </c>
      <c r="P2032" s="117">
        <v>0</v>
      </c>
    </row>
    <row r="2033" ht="14.5" spans="1:16">
      <c r="A2033" s="104">
        <v>202209</v>
      </c>
      <c r="B2033" s="25" t="s">
        <v>283</v>
      </c>
      <c r="C2033" s="105" t="s">
        <v>619</v>
      </c>
      <c r="D2033" s="105" t="s">
        <v>587</v>
      </c>
      <c r="E2033" s="105" t="s">
        <v>1239</v>
      </c>
      <c r="F2033" s="105" t="s">
        <v>1216</v>
      </c>
      <c r="G2033" s="106" t="s">
        <v>1227</v>
      </c>
      <c r="H2033" s="105" t="s">
        <v>1018</v>
      </c>
      <c r="I2033" s="105" t="s">
        <v>1223</v>
      </c>
      <c r="J2033" s="116">
        <v>1900</v>
      </c>
      <c r="K2033" s="116">
        <v>2123.51</v>
      </c>
      <c r="L2033" s="116">
        <v>0</v>
      </c>
      <c r="M2033" s="116">
        <v>0</v>
      </c>
      <c r="N2033" s="116">
        <v>0</v>
      </c>
      <c r="O2033" s="116">
        <v>0</v>
      </c>
      <c r="P2033" s="117">
        <v>0</v>
      </c>
    </row>
    <row r="2034" ht="14.5" spans="1:16">
      <c r="A2034" s="104">
        <v>202209</v>
      </c>
      <c r="B2034" s="25" t="s">
        <v>1240</v>
      </c>
      <c r="C2034" s="105" t="s">
        <v>619</v>
      </c>
      <c r="D2034" s="105" t="s">
        <v>587</v>
      </c>
      <c r="E2034" s="105" t="s">
        <v>1241</v>
      </c>
      <c r="F2034" s="105" t="s">
        <v>1027</v>
      </c>
      <c r="G2034" s="106" t="s">
        <v>1242</v>
      </c>
      <c r="H2034" s="105" t="s">
        <v>1018</v>
      </c>
      <c r="I2034" s="105" t="s">
        <v>1223</v>
      </c>
      <c r="J2034" s="116">
        <v>1900</v>
      </c>
      <c r="K2034" s="116">
        <v>3927.07</v>
      </c>
      <c r="L2034" s="116">
        <v>316.64</v>
      </c>
      <c r="M2034" s="116">
        <v>84.39</v>
      </c>
      <c r="N2034" s="116">
        <v>3.8</v>
      </c>
      <c r="O2034" s="116">
        <v>0</v>
      </c>
      <c r="P2034" s="117">
        <f t="shared" ref="P2034:P2040" si="75">1900*0.1%</f>
        <v>1.9</v>
      </c>
    </row>
    <row r="2035" ht="14.5" spans="1:16">
      <c r="A2035" s="104">
        <v>202209</v>
      </c>
      <c r="B2035" s="25" t="s">
        <v>260</v>
      </c>
      <c r="C2035" s="105" t="s">
        <v>619</v>
      </c>
      <c r="D2035" s="105" t="s">
        <v>587</v>
      </c>
      <c r="E2035" s="105" t="s">
        <v>1243</v>
      </c>
      <c r="F2035" s="105" t="s">
        <v>1216</v>
      </c>
      <c r="G2035" s="106" t="s">
        <v>1244</v>
      </c>
      <c r="H2035" s="105" t="s">
        <v>1018</v>
      </c>
      <c r="I2035" s="105" t="s">
        <v>1223</v>
      </c>
      <c r="J2035" s="116">
        <v>1900</v>
      </c>
      <c r="K2035" s="116">
        <v>4793.46</v>
      </c>
      <c r="L2035" s="116">
        <v>316.64</v>
      </c>
      <c r="M2035" s="116">
        <v>84.39</v>
      </c>
      <c r="N2035" s="116">
        <v>3.8</v>
      </c>
      <c r="O2035" s="116">
        <v>0</v>
      </c>
      <c r="P2035" s="117">
        <f t="shared" si="75"/>
        <v>1.9</v>
      </c>
    </row>
    <row r="2036" spans="1:16">
      <c r="A2036" s="104">
        <v>202210</v>
      </c>
      <c r="B2036" s="150" t="s">
        <v>203</v>
      </c>
      <c r="C2036" s="105" t="s">
        <v>570</v>
      </c>
      <c r="D2036" s="105" t="s">
        <v>571</v>
      </c>
      <c r="E2036" s="105" t="s">
        <v>572</v>
      </c>
      <c r="F2036" s="105" t="s">
        <v>573</v>
      </c>
      <c r="G2036" s="106" t="s">
        <v>574</v>
      </c>
      <c r="H2036" s="105">
        <v>0</v>
      </c>
      <c r="I2036" s="105">
        <v>0</v>
      </c>
      <c r="J2036" s="116">
        <v>40510.5</v>
      </c>
      <c r="K2036" s="116">
        <v>46210.5</v>
      </c>
      <c r="L2036" s="116">
        <v>316.64</v>
      </c>
      <c r="M2036" s="116">
        <v>84.39</v>
      </c>
      <c r="N2036" s="116">
        <v>3.8</v>
      </c>
      <c r="O2036" s="116">
        <v>0</v>
      </c>
      <c r="P2036" s="117">
        <f t="shared" si="75"/>
        <v>1.9</v>
      </c>
    </row>
    <row r="2037" ht="14.5" spans="1:16">
      <c r="A2037" s="104">
        <v>202210</v>
      </c>
      <c r="B2037" s="25" t="s">
        <v>448</v>
      </c>
      <c r="C2037" s="105" t="s">
        <v>575</v>
      </c>
      <c r="D2037" s="105" t="s">
        <v>576</v>
      </c>
      <c r="E2037" s="105" t="s">
        <v>577</v>
      </c>
      <c r="F2037" s="105" t="s">
        <v>578</v>
      </c>
      <c r="G2037" s="106" t="s">
        <v>579</v>
      </c>
      <c r="H2037" s="105">
        <v>0</v>
      </c>
      <c r="I2037" s="105" t="s">
        <v>591</v>
      </c>
      <c r="J2037" s="116">
        <v>5500</v>
      </c>
      <c r="K2037" s="116">
        <v>39334.37</v>
      </c>
      <c r="L2037" s="116">
        <v>316.64</v>
      </c>
      <c r="M2037" s="116">
        <v>84.39</v>
      </c>
      <c r="N2037" s="116">
        <v>3.8</v>
      </c>
      <c r="O2037" s="116">
        <v>95</v>
      </c>
      <c r="P2037" s="117">
        <f t="shared" si="75"/>
        <v>1.9</v>
      </c>
    </row>
    <row r="2038" ht="14.5" spans="1:16">
      <c r="A2038" s="104">
        <v>202210</v>
      </c>
      <c r="B2038" s="28" t="s">
        <v>295</v>
      </c>
      <c r="C2038" s="105" t="s">
        <v>580</v>
      </c>
      <c r="D2038" s="105" t="s">
        <v>576</v>
      </c>
      <c r="E2038" s="105" t="s">
        <v>581</v>
      </c>
      <c r="F2038" s="105" t="s">
        <v>582</v>
      </c>
      <c r="G2038" s="106" t="s">
        <v>583</v>
      </c>
      <c r="H2038" s="105">
        <v>0</v>
      </c>
      <c r="I2038" s="105" t="s">
        <v>591</v>
      </c>
      <c r="J2038" s="116">
        <v>5544</v>
      </c>
      <c r="K2038" s="116">
        <v>18099</v>
      </c>
      <c r="L2038" s="116">
        <v>316.64</v>
      </c>
      <c r="M2038" s="116">
        <v>84.39</v>
      </c>
      <c r="N2038" s="116">
        <v>3.8</v>
      </c>
      <c r="O2038" s="116">
        <v>95</v>
      </c>
      <c r="P2038" s="117">
        <f t="shared" si="75"/>
        <v>1.9</v>
      </c>
    </row>
    <row r="2039" ht="14.5" spans="1:16">
      <c r="A2039" s="104">
        <v>202210</v>
      </c>
      <c r="B2039" s="28" t="s">
        <v>234</v>
      </c>
      <c r="C2039" s="105" t="s">
        <v>580</v>
      </c>
      <c r="D2039" s="105" t="s">
        <v>576</v>
      </c>
      <c r="E2039" s="105" t="s">
        <v>584</v>
      </c>
      <c r="F2039" s="105" t="s">
        <v>585</v>
      </c>
      <c r="G2039" s="106" t="s">
        <v>586</v>
      </c>
      <c r="H2039" s="105">
        <v>0</v>
      </c>
      <c r="I2039" s="105">
        <v>0</v>
      </c>
      <c r="J2039" s="116">
        <v>5544</v>
      </c>
      <c r="K2039" s="116">
        <v>14348.6</v>
      </c>
      <c r="L2039" s="116">
        <v>316.64</v>
      </c>
      <c r="M2039" s="116">
        <v>84.39</v>
      </c>
      <c r="N2039" s="116">
        <v>3.8</v>
      </c>
      <c r="O2039" s="116">
        <v>125</v>
      </c>
      <c r="P2039" s="117">
        <f t="shared" si="75"/>
        <v>1.9</v>
      </c>
    </row>
    <row r="2040" ht="14.5" spans="1:16">
      <c r="A2040" s="104">
        <v>202210</v>
      </c>
      <c r="B2040" s="28" t="s">
        <v>334</v>
      </c>
      <c r="C2040" s="105" t="s">
        <v>575</v>
      </c>
      <c r="D2040" s="105" t="s">
        <v>587</v>
      </c>
      <c r="E2040" s="105" t="s">
        <v>588</v>
      </c>
      <c r="F2040" s="105" t="s">
        <v>589</v>
      </c>
      <c r="G2040" s="106" t="s">
        <v>590</v>
      </c>
      <c r="H2040" s="105">
        <v>0</v>
      </c>
      <c r="I2040" s="105">
        <v>0</v>
      </c>
      <c r="J2040" s="116">
        <v>3200</v>
      </c>
      <c r="K2040" s="116">
        <v>8937.41</v>
      </c>
      <c r="L2040" s="116">
        <v>316.64</v>
      </c>
      <c r="M2040" s="116">
        <v>84.39</v>
      </c>
      <c r="N2040" s="116">
        <v>3.8</v>
      </c>
      <c r="O2040" s="116">
        <v>95</v>
      </c>
      <c r="P2040" s="117">
        <f t="shared" si="75"/>
        <v>1.9</v>
      </c>
    </row>
    <row r="2041" ht="14.5" spans="1:16">
      <c r="A2041" s="104">
        <v>202210</v>
      </c>
      <c r="B2041" s="28" t="s">
        <v>342</v>
      </c>
      <c r="C2041" s="105" t="s">
        <v>592</v>
      </c>
      <c r="D2041" s="105" t="s">
        <v>587</v>
      </c>
      <c r="E2041" s="105" t="s">
        <v>593</v>
      </c>
      <c r="F2041" s="105" t="s">
        <v>594</v>
      </c>
      <c r="G2041" s="106" t="s">
        <v>595</v>
      </c>
      <c r="H2041" s="105">
        <v>0</v>
      </c>
      <c r="I2041" s="105" t="s">
        <v>591</v>
      </c>
      <c r="J2041" s="116">
        <v>1900</v>
      </c>
      <c r="K2041" s="116">
        <v>3837.5</v>
      </c>
      <c r="L2041" s="116">
        <v>0</v>
      </c>
      <c r="M2041" s="116">
        <v>0</v>
      </c>
      <c r="N2041" s="116">
        <v>0</v>
      </c>
      <c r="O2041" s="116">
        <v>0</v>
      </c>
      <c r="P2041" s="117">
        <v>0</v>
      </c>
    </row>
    <row r="2042" ht="14.5" spans="1:16">
      <c r="A2042" s="104">
        <v>202210</v>
      </c>
      <c r="B2042" s="28" t="s">
        <v>225</v>
      </c>
      <c r="C2042" s="105" t="s">
        <v>592</v>
      </c>
      <c r="D2042" s="105" t="s">
        <v>587</v>
      </c>
      <c r="E2042" s="105" t="s">
        <v>596</v>
      </c>
      <c r="F2042" s="105" t="s">
        <v>597</v>
      </c>
      <c r="G2042" s="106" t="s">
        <v>598</v>
      </c>
      <c r="H2042" s="105">
        <v>0</v>
      </c>
      <c r="I2042" s="105" t="s">
        <v>591</v>
      </c>
      <c r="J2042" s="116">
        <v>1900</v>
      </c>
      <c r="K2042" s="116">
        <v>5182.8</v>
      </c>
      <c r="L2042" s="116">
        <v>316.64</v>
      </c>
      <c r="M2042" s="116">
        <v>84.39</v>
      </c>
      <c r="N2042" s="116">
        <v>3.8</v>
      </c>
      <c r="O2042" s="116">
        <v>0</v>
      </c>
      <c r="P2042" s="117">
        <f t="shared" ref="P2042:P2049" si="76">1900*0.1%</f>
        <v>1.9</v>
      </c>
    </row>
    <row r="2043" ht="14.5" spans="1:16">
      <c r="A2043" s="104">
        <v>202210</v>
      </c>
      <c r="B2043" s="28" t="s">
        <v>301</v>
      </c>
      <c r="C2043" s="105" t="s">
        <v>580</v>
      </c>
      <c r="D2043" s="105" t="s">
        <v>587</v>
      </c>
      <c r="E2043" s="105" t="s">
        <v>599</v>
      </c>
      <c r="F2043" s="105" t="s">
        <v>600</v>
      </c>
      <c r="G2043" s="106" t="s">
        <v>601</v>
      </c>
      <c r="H2043" s="105">
        <v>0</v>
      </c>
      <c r="I2043" s="105" t="s">
        <v>591</v>
      </c>
      <c r="J2043" s="116">
        <v>5746</v>
      </c>
      <c r="K2043" s="116">
        <v>14681.3</v>
      </c>
      <c r="L2043" s="116">
        <v>316.64</v>
      </c>
      <c r="M2043" s="116">
        <v>84.39</v>
      </c>
      <c r="N2043" s="116">
        <v>3.8</v>
      </c>
      <c r="O2043" s="116">
        <v>1250</v>
      </c>
      <c r="P2043" s="117">
        <f t="shared" si="76"/>
        <v>1.9</v>
      </c>
    </row>
    <row r="2044" ht="14.5" spans="1:16">
      <c r="A2044" s="104">
        <v>202210</v>
      </c>
      <c r="B2044" s="28" t="s">
        <v>264</v>
      </c>
      <c r="C2044" s="105" t="s">
        <v>580</v>
      </c>
      <c r="D2044" s="105" t="s">
        <v>587</v>
      </c>
      <c r="E2044" s="105" t="s">
        <v>602</v>
      </c>
      <c r="F2044" s="105" t="s">
        <v>603</v>
      </c>
      <c r="G2044" s="106" t="s">
        <v>604</v>
      </c>
      <c r="H2044" s="105">
        <v>0</v>
      </c>
      <c r="I2044" s="105" t="s">
        <v>591</v>
      </c>
      <c r="J2044" s="116">
        <v>2440</v>
      </c>
      <c r="K2044" s="116">
        <v>6378.5</v>
      </c>
      <c r="L2044" s="116">
        <v>316.64</v>
      </c>
      <c r="M2044" s="116">
        <v>84.39</v>
      </c>
      <c r="N2044" s="116">
        <v>3.8</v>
      </c>
      <c r="O2044" s="116">
        <v>95</v>
      </c>
      <c r="P2044" s="117">
        <f t="shared" si="76"/>
        <v>1.9</v>
      </c>
    </row>
    <row r="2045" ht="14.5" spans="1:16">
      <c r="A2045" s="104">
        <v>202210</v>
      </c>
      <c r="B2045" s="25" t="s">
        <v>290</v>
      </c>
      <c r="C2045" s="105" t="s">
        <v>580</v>
      </c>
      <c r="D2045" s="105" t="s">
        <v>587</v>
      </c>
      <c r="E2045" s="105" t="s">
        <v>605</v>
      </c>
      <c r="F2045" s="105" t="s">
        <v>606</v>
      </c>
      <c r="G2045" s="106" t="s">
        <v>607</v>
      </c>
      <c r="H2045" s="105">
        <v>0</v>
      </c>
      <c r="I2045" s="105">
        <v>0</v>
      </c>
      <c r="J2045" s="116">
        <v>5389</v>
      </c>
      <c r="K2045" s="116">
        <v>23891</v>
      </c>
      <c r="L2045" s="116">
        <v>316.64</v>
      </c>
      <c r="M2045" s="116">
        <v>84.39</v>
      </c>
      <c r="N2045" s="116">
        <v>3.8</v>
      </c>
      <c r="O2045" s="116">
        <v>500</v>
      </c>
      <c r="P2045" s="117">
        <f t="shared" si="76"/>
        <v>1.9</v>
      </c>
    </row>
    <row r="2046" ht="14.5" spans="1:16">
      <c r="A2046" s="104">
        <v>202210</v>
      </c>
      <c r="B2046" s="28" t="s">
        <v>376</v>
      </c>
      <c r="C2046" s="105" t="s">
        <v>580</v>
      </c>
      <c r="D2046" s="105" t="s">
        <v>587</v>
      </c>
      <c r="E2046" s="105" t="s">
        <v>608</v>
      </c>
      <c r="F2046" s="105" t="s">
        <v>609</v>
      </c>
      <c r="G2046" s="106" t="s">
        <v>610</v>
      </c>
      <c r="H2046" s="105">
        <v>0</v>
      </c>
      <c r="I2046" s="105" t="s">
        <v>591</v>
      </c>
      <c r="J2046" s="116">
        <v>2671</v>
      </c>
      <c r="K2046" s="116">
        <v>6900.1</v>
      </c>
      <c r="L2046" s="116">
        <v>316.64</v>
      </c>
      <c r="M2046" s="116">
        <v>84.39</v>
      </c>
      <c r="N2046" s="116">
        <v>3.8</v>
      </c>
      <c r="O2046" s="116">
        <v>500</v>
      </c>
      <c r="P2046" s="117">
        <f t="shared" si="76"/>
        <v>1.9</v>
      </c>
    </row>
    <row r="2047" ht="14.5" spans="1:16">
      <c r="A2047" s="104">
        <v>202210</v>
      </c>
      <c r="B2047" s="25" t="s">
        <v>240</v>
      </c>
      <c r="C2047" s="105" t="s">
        <v>580</v>
      </c>
      <c r="D2047" s="105" t="s">
        <v>587</v>
      </c>
      <c r="E2047" s="105" t="s">
        <v>611</v>
      </c>
      <c r="F2047" s="105" t="s">
        <v>609</v>
      </c>
      <c r="G2047" s="106" t="s">
        <v>612</v>
      </c>
      <c r="H2047" s="105">
        <v>0</v>
      </c>
      <c r="I2047" s="105">
        <v>0</v>
      </c>
      <c r="J2047" s="116">
        <v>5746</v>
      </c>
      <c r="K2047" s="116">
        <v>13179.4</v>
      </c>
      <c r="L2047" s="116">
        <v>316.64</v>
      </c>
      <c r="M2047" s="116">
        <v>84.39</v>
      </c>
      <c r="N2047" s="116">
        <v>3.8</v>
      </c>
      <c r="O2047" s="116">
        <v>1250</v>
      </c>
      <c r="P2047" s="117">
        <f t="shared" si="76"/>
        <v>1.9</v>
      </c>
    </row>
    <row r="2048" ht="14.5" spans="1:16">
      <c r="A2048" s="104">
        <v>202210</v>
      </c>
      <c r="B2048" s="25" t="s">
        <v>326</v>
      </c>
      <c r="C2048" s="105" t="s">
        <v>580</v>
      </c>
      <c r="D2048" s="105" t="s">
        <v>587</v>
      </c>
      <c r="E2048" s="105" t="s">
        <v>613</v>
      </c>
      <c r="F2048" s="105" t="s">
        <v>614</v>
      </c>
      <c r="G2048" s="106" t="s">
        <v>615</v>
      </c>
      <c r="H2048" s="105">
        <v>0</v>
      </c>
      <c r="I2048" s="105" t="s">
        <v>591</v>
      </c>
      <c r="J2048" s="116">
        <v>5544</v>
      </c>
      <c r="K2048" s="116">
        <v>18134.13</v>
      </c>
      <c r="L2048" s="116">
        <v>316.64</v>
      </c>
      <c r="M2048" s="116">
        <v>84.39</v>
      </c>
      <c r="N2048" s="116">
        <v>3.8</v>
      </c>
      <c r="O2048" s="116">
        <v>500</v>
      </c>
      <c r="P2048" s="117">
        <f t="shared" si="76"/>
        <v>1.9</v>
      </c>
    </row>
    <row r="2049" ht="14.5" spans="1:16">
      <c r="A2049" s="104">
        <v>202210</v>
      </c>
      <c r="B2049" s="25" t="s">
        <v>299</v>
      </c>
      <c r="C2049" s="105" t="s">
        <v>570</v>
      </c>
      <c r="D2049" s="105" t="s">
        <v>587</v>
      </c>
      <c r="E2049" s="105" t="s">
        <v>616</v>
      </c>
      <c r="F2049" s="105" t="s">
        <v>1217</v>
      </c>
      <c r="G2049" s="106" t="s">
        <v>618</v>
      </c>
      <c r="H2049" s="105">
        <v>0</v>
      </c>
      <c r="I2049" s="105" t="s">
        <v>591</v>
      </c>
      <c r="J2049" s="116">
        <v>3263</v>
      </c>
      <c r="K2049" s="116">
        <v>15148.66</v>
      </c>
      <c r="L2049" s="116">
        <v>316.64</v>
      </c>
      <c r="M2049" s="116">
        <v>84.39</v>
      </c>
      <c r="N2049" s="116">
        <v>3.8</v>
      </c>
      <c r="O2049" s="116">
        <v>0</v>
      </c>
      <c r="P2049" s="117">
        <f t="shared" si="76"/>
        <v>1.9</v>
      </c>
    </row>
    <row r="2050" ht="14.5" spans="1:16">
      <c r="A2050" s="104">
        <v>202210</v>
      </c>
      <c r="B2050" s="25" t="s">
        <v>453</v>
      </c>
      <c r="C2050" s="105" t="s">
        <v>619</v>
      </c>
      <c r="D2050" s="105" t="s">
        <v>587</v>
      </c>
      <c r="E2050" s="105" t="s">
        <v>620</v>
      </c>
      <c r="F2050" s="105" t="s">
        <v>621</v>
      </c>
      <c r="G2050" s="106" t="s">
        <v>622</v>
      </c>
      <c r="H2050" s="105" t="s">
        <v>623</v>
      </c>
      <c r="I2050" s="105">
        <v>0</v>
      </c>
      <c r="J2050" s="116">
        <v>2132</v>
      </c>
      <c r="K2050" s="116">
        <v>9218.27</v>
      </c>
      <c r="L2050" s="116">
        <v>0</v>
      </c>
      <c r="M2050" s="116">
        <v>0</v>
      </c>
      <c r="N2050" s="116">
        <v>0</v>
      </c>
      <c r="O2050" s="116">
        <v>0</v>
      </c>
      <c r="P2050" s="117">
        <v>0</v>
      </c>
    </row>
    <row r="2051" ht="14.5" spans="1:16">
      <c r="A2051" s="104">
        <v>202210</v>
      </c>
      <c r="B2051" s="25" t="s">
        <v>624</v>
      </c>
      <c r="C2051" s="105" t="s">
        <v>625</v>
      </c>
      <c r="D2051" s="105" t="s">
        <v>576</v>
      </c>
      <c r="E2051" s="105" t="s">
        <v>626</v>
      </c>
      <c r="F2051" s="105" t="s">
        <v>1218</v>
      </c>
      <c r="G2051" s="106" t="s">
        <v>628</v>
      </c>
      <c r="H2051" s="105">
        <v>0</v>
      </c>
      <c r="I2051" s="105" t="s">
        <v>591</v>
      </c>
      <c r="J2051" s="116">
        <v>4576</v>
      </c>
      <c r="K2051" s="116">
        <v>11015</v>
      </c>
      <c r="L2051" s="116">
        <v>316.64</v>
      </c>
      <c r="M2051" s="116">
        <v>84.39</v>
      </c>
      <c r="N2051" s="116">
        <v>3.8</v>
      </c>
      <c r="O2051" s="116">
        <v>0</v>
      </c>
      <c r="P2051" s="117">
        <f t="shared" ref="P2051:P2080" si="77">1900*0.1%</f>
        <v>1.9</v>
      </c>
    </row>
    <row r="2052" ht="14.5" spans="1:16">
      <c r="A2052" s="104">
        <v>202210</v>
      </c>
      <c r="B2052" s="107" t="s">
        <v>307</v>
      </c>
      <c r="C2052" s="105" t="s">
        <v>575</v>
      </c>
      <c r="D2052" s="105" t="s">
        <v>587</v>
      </c>
      <c r="E2052" s="105" t="s">
        <v>629</v>
      </c>
      <c r="F2052" s="105" t="s">
        <v>578</v>
      </c>
      <c r="G2052" s="106" t="s">
        <v>630</v>
      </c>
      <c r="H2052" s="105">
        <v>0</v>
      </c>
      <c r="I2052" s="105" t="s">
        <v>591</v>
      </c>
      <c r="J2052" s="116">
        <v>5500</v>
      </c>
      <c r="K2052" s="116">
        <v>15615</v>
      </c>
      <c r="L2052" s="116">
        <v>316.64</v>
      </c>
      <c r="M2052" s="116">
        <v>84.39</v>
      </c>
      <c r="N2052" s="116">
        <v>3.8</v>
      </c>
      <c r="O2052" s="116">
        <v>960</v>
      </c>
      <c r="P2052" s="117">
        <f t="shared" si="77"/>
        <v>1.9</v>
      </c>
    </row>
    <row r="2053" ht="14.5" spans="1:16">
      <c r="A2053" s="104">
        <v>202210</v>
      </c>
      <c r="B2053" s="108" t="s">
        <v>353</v>
      </c>
      <c r="C2053" s="105" t="s">
        <v>619</v>
      </c>
      <c r="D2053" s="105" t="s">
        <v>576</v>
      </c>
      <c r="E2053" s="105" t="s">
        <v>631</v>
      </c>
      <c r="F2053" s="105" t="s">
        <v>632</v>
      </c>
      <c r="G2053" s="106" t="s">
        <v>633</v>
      </c>
      <c r="H2053" s="105">
        <v>0</v>
      </c>
      <c r="I2053" s="105" t="s">
        <v>591</v>
      </c>
      <c r="J2053" s="116">
        <v>5000</v>
      </c>
      <c r="K2053" s="116">
        <v>12951.9</v>
      </c>
      <c r="L2053" s="116">
        <v>316.64</v>
      </c>
      <c r="M2053" s="116">
        <v>84.39</v>
      </c>
      <c r="N2053" s="116">
        <v>3.8</v>
      </c>
      <c r="O2053" s="116">
        <v>1500</v>
      </c>
      <c r="P2053" s="117">
        <f t="shared" si="77"/>
        <v>1.9</v>
      </c>
    </row>
    <row r="2054" ht="14.5" spans="1:16">
      <c r="A2054" s="104">
        <v>202210</v>
      </c>
      <c r="B2054" s="25" t="s">
        <v>379</v>
      </c>
      <c r="C2054" s="105" t="s">
        <v>570</v>
      </c>
      <c r="D2054" s="105" t="s">
        <v>587</v>
      </c>
      <c r="E2054" s="105" t="s">
        <v>634</v>
      </c>
      <c r="F2054" s="105" t="s">
        <v>635</v>
      </c>
      <c r="G2054" s="106" t="s">
        <v>636</v>
      </c>
      <c r="H2054" s="105">
        <v>0</v>
      </c>
      <c r="I2054" s="105" t="s">
        <v>591</v>
      </c>
      <c r="J2054" s="116">
        <v>5222</v>
      </c>
      <c r="K2054" s="116">
        <v>13385.41</v>
      </c>
      <c r="L2054" s="116">
        <v>316.64</v>
      </c>
      <c r="M2054" s="116">
        <v>84.39</v>
      </c>
      <c r="N2054" s="116">
        <v>3.8</v>
      </c>
      <c r="O2054" s="116">
        <v>750</v>
      </c>
      <c r="P2054" s="117">
        <f t="shared" si="77"/>
        <v>1.9</v>
      </c>
    </row>
    <row r="2055" ht="14.5" spans="1:16">
      <c r="A2055" s="104">
        <v>202210</v>
      </c>
      <c r="B2055" s="108" t="s">
        <v>248</v>
      </c>
      <c r="C2055" s="105" t="s">
        <v>570</v>
      </c>
      <c r="D2055" s="105" t="s">
        <v>587</v>
      </c>
      <c r="E2055" s="105" t="s">
        <v>637</v>
      </c>
      <c r="F2055" s="105" t="s">
        <v>638</v>
      </c>
      <c r="G2055" s="106" t="s">
        <v>639</v>
      </c>
      <c r="H2055" s="105">
        <v>0</v>
      </c>
      <c r="I2055" s="105" t="s">
        <v>591</v>
      </c>
      <c r="J2055" s="116">
        <v>2332</v>
      </c>
      <c r="K2055" s="116">
        <v>10481.39</v>
      </c>
      <c r="L2055" s="116">
        <v>316.64</v>
      </c>
      <c r="M2055" s="116">
        <v>84.39</v>
      </c>
      <c r="N2055" s="116">
        <v>3.8</v>
      </c>
      <c r="O2055" s="116">
        <v>0</v>
      </c>
      <c r="P2055" s="117">
        <f t="shared" si="77"/>
        <v>1.9</v>
      </c>
    </row>
    <row r="2056" ht="14.5" spans="1:16">
      <c r="A2056" s="104">
        <v>202210</v>
      </c>
      <c r="B2056" s="107" t="s">
        <v>261</v>
      </c>
      <c r="C2056" s="105" t="s">
        <v>570</v>
      </c>
      <c r="D2056" s="105" t="s">
        <v>587</v>
      </c>
      <c r="E2056" s="105" t="s">
        <v>640</v>
      </c>
      <c r="F2056" s="105" t="s">
        <v>652</v>
      </c>
      <c r="G2056" s="106" t="s">
        <v>642</v>
      </c>
      <c r="H2056" s="105">
        <v>0</v>
      </c>
      <c r="I2056" s="105" t="s">
        <v>591</v>
      </c>
      <c r="J2056" s="116">
        <v>3440</v>
      </c>
      <c r="K2056" s="116">
        <v>9766.03</v>
      </c>
      <c r="L2056" s="116">
        <v>316.64</v>
      </c>
      <c r="M2056" s="116">
        <v>84.39</v>
      </c>
      <c r="N2056" s="116">
        <v>3.8</v>
      </c>
      <c r="O2056" s="116">
        <v>0</v>
      </c>
      <c r="P2056" s="117">
        <f t="shared" si="77"/>
        <v>1.9</v>
      </c>
    </row>
    <row r="2057" ht="14.5" spans="1:16">
      <c r="A2057" s="104">
        <v>202210</v>
      </c>
      <c r="B2057" s="107" t="s">
        <v>405</v>
      </c>
      <c r="C2057" s="105" t="s">
        <v>570</v>
      </c>
      <c r="D2057" s="105" t="s">
        <v>587</v>
      </c>
      <c r="E2057" s="105" t="s">
        <v>643</v>
      </c>
      <c r="F2057" s="105" t="s">
        <v>1219</v>
      </c>
      <c r="G2057" s="106" t="s">
        <v>644</v>
      </c>
      <c r="H2057" s="105">
        <v>0</v>
      </c>
      <c r="I2057" s="105" t="s">
        <v>591</v>
      </c>
      <c r="J2057" s="116">
        <v>4331</v>
      </c>
      <c r="K2057" s="116">
        <v>14708.24</v>
      </c>
      <c r="L2057" s="116">
        <v>316.64</v>
      </c>
      <c r="M2057" s="116">
        <v>84.39</v>
      </c>
      <c r="N2057" s="116">
        <v>3.8</v>
      </c>
      <c r="O2057" s="116">
        <v>0</v>
      </c>
      <c r="P2057" s="117">
        <f t="shared" si="77"/>
        <v>1.9</v>
      </c>
    </row>
    <row r="2058" ht="14.5" spans="1:16">
      <c r="A2058" s="104">
        <v>202210</v>
      </c>
      <c r="B2058" s="108" t="s">
        <v>244</v>
      </c>
      <c r="C2058" s="105" t="s">
        <v>619</v>
      </c>
      <c r="D2058" s="105" t="s">
        <v>576</v>
      </c>
      <c r="E2058" s="105" t="s">
        <v>645</v>
      </c>
      <c r="F2058" s="105" t="s">
        <v>646</v>
      </c>
      <c r="G2058" s="106" t="s">
        <v>647</v>
      </c>
      <c r="H2058" s="105">
        <v>0</v>
      </c>
      <c r="I2058" s="105" t="s">
        <v>591</v>
      </c>
      <c r="J2058" s="116">
        <v>4000</v>
      </c>
      <c r="K2058" s="116">
        <v>10534.5</v>
      </c>
      <c r="L2058" s="116">
        <v>316.64</v>
      </c>
      <c r="M2058" s="116">
        <v>84.39</v>
      </c>
      <c r="N2058" s="116">
        <v>3.8</v>
      </c>
      <c r="O2058" s="116">
        <v>0</v>
      </c>
      <c r="P2058" s="117">
        <f t="shared" si="77"/>
        <v>1.9</v>
      </c>
    </row>
    <row r="2059" ht="14.5" spans="1:16">
      <c r="A2059" s="104">
        <v>202210</v>
      </c>
      <c r="B2059" s="28" t="s">
        <v>286</v>
      </c>
      <c r="C2059" s="105" t="s">
        <v>570</v>
      </c>
      <c r="D2059" s="105" t="s">
        <v>587</v>
      </c>
      <c r="E2059" s="105" t="s">
        <v>648</v>
      </c>
      <c r="F2059" s="105" t="s">
        <v>986</v>
      </c>
      <c r="G2059" s="106" t="s">
        <v>650</v>
      </c>
      <c r="H2059" s="105">
        <v>0</v>
      </c>
      <c r="I2059" s="105" t="s">
        <v>591</v>
      </c>
      <c r="J2059" s="116">
        <v>5519</v>
      </c>
      <c r="K2059" s="116">
        <v>21475.71</v>
      </c>
      <c r="L2059" s="116">
        <v>316.64</v>
      </c>
      <c r="M2059" s="116">
        <v>84.39</v>
      </c>
      <c r="N2059" s="116">
        <v>3.8</v>
      </c>
      <c r="O2059" s="116">
        <v>457.5</v>
      </c>
      <c r="P2059" s="117">
        <f t="shared" si="77"/>
        <v>1.9</v>
      </c>
    </row>
    <row r="2060" ht="14.5" spans="1:16">
      <c r="A2060" s="104">
        <v>202210</v>
      </c>
      <c r="B2060" s="108" t="s">
        <v>421</v>
      </c>
      <c r="C2060" s="105" t="s">
        <v>570</v>
      </c>
      <c r="D2060" s="105" t="s">
        <v>587</v>
      </c>
      <c r="E2060" s="105" t="s">
        <v>651</v>
      </c>
      <c r="F2060" s="105" t="s">
        <v>652</v>
      </c>
      <c r="G2060" s="106" t="s">
        <v>653</v>
      </c>
      <c r="H2060" s="105">
        <v>0</v>
      </c>
      <c r="I2060" s="105" t="s">
        <v>591</v>
      </c>
      <c r="J2060" s="116">
        <v>5519</v>
      </c>
      <c r="K2060" s="116">
        <v>13833.51</v>
      </c>
      <c r="L2060" s="116">
        <v>316.64</v>
      </c>
      <c r="M2060" s="116">
        <v>84.39</v>
      </c>
      <c r="N2060" s="116">
        <v>3.8</v>
      </c>
      <c r="O2060" s="116">
        <v>0</v>
      </c>
      <c r="P2060" s="117">
        <f t="shared" si="77"/>
        <v>1.9</v>
      </c>
    </row>
    <row r="2061" ht="14.5" spans="1:16">
      <c r="A2061" s="104">
        <v>202210</v>
      </c>
      <c r="B2061" s="107" t="s">
        <v>258</v>
      </c>
      <c r="C2061" s="105" t="s">
        <v>575</v>
      </c>
      <c r="D2061" s="105" t="s">
        <v>587</v>
      </c>
      <c r="E2061" s="105" t="s">
        <v>654</v>
      </c>
      <c r="F2061" s="105" t="s">
        <v>655</v>
      </c>
      <c r="G2061" s="106" t="s">
        <v>656</v>
      </c>
      <c r="H2061" s="105">
        <v>0</v>
      </c>
      <c r="I2061" s="105">
        <v>0</v>
      </c>
      <c r="J2061" s="116">
        <v>2020</v>
      </c>
      <c r="K2061" s="116">
        <v>7088.78</v>
      </c>
      <c r="L2061" s="116">
        <v>316.64</v>
      </c>
      <c r="M2061" s="116">
        <v>84.39</v>
      </c>
      <c r="N2061" s="116">
        <v>3.8</v>
      </c>
      <c r="O2061" s="116">
        <v>0</v>
      </c>
      <c r="P2061" s="117">
        <f t="shared" si="77"/>
        <v>1.9</v>
      </c>
    </row>
    <row r="2062" ht="14.5" spans="1:16">
      <c r="A2062" s="104">
        <v>202210</v>
      </c>
      <c r="B2062" s="109" t="s">
        <v>216</v>
      </c>
      <c r="C2062" s="105" t="s">
        <v>570</v>
      </c>
      <c r="D2062" s="105" t="s">
        <v>571</v>
      </c>
      <c r="E2062" s="105" t="s">
        <v>657</v>
      </c>
      <c r="F2062" s="105" t="s">
        <v>658</v>
      </c>
      <c r="G2062" s="106" t="s">
        <v>659</v>
      </c>
      <c r="H2062" s="105">
        <v>0</v>
      </c>
      <c r="I2062" s="105" t="s">
        <v>591</v>
      </c>
      <c r="J2062" s="116">
        <v>8020</v>
      </c>
      <c r="K2062" s="116">
        <v>17034.2</v>
      </c>
      <c r="L2062" s="116">
        <v>316.64</v>
      </c>
      <c r="M2062" s="116">
        <v>84.39</v>
      </c>
      <c r="N2062" s="116">
        <v>3.8</v>
      </c>
      <c r="O2062" s="116">
        <v>0</v>
      </c>
      <c r="P2062" s="117">
        <f t="shared" si="77"/>
        <v>1.9</v>
      </c>
    </row>
    <row r="2063" ht="14.5" spans="1:16">
      <c r="A2063" s="104">
        <v>202210</v>
      </c>
      <c r="B2063" s="107" t="s">
        <v>416</v>
      </c>
      <c r="C2063" s="105" t="s">
        <v>580</v>
      </c>
      <c r="D2063" s="105" t="s">
        <v>587</v>
      </c>
      <c r="E2063" s="105" t="s">
        <v>665</v>
      </c>
      <c r="F2063" s="105" t="s">
        <v>666</v>
      </c>
      <c r="G2063" s="106" t="s">
        <v>667</v>
      </c>
      <c r="H2063" s="105">
        <v>0</v>
      </c>
      <c r="I2063" s="105">
        <v>0</v>
      </c>
      <c r="J2063" s="116">
        <v>4133</v>
      </c>
      <c r="K2063" s="116">
        <v>9329.5</v>
      </c>
      <c r="L2063" s="116">
        <v>316.64</v>
      </c>
      <c r="M2063" s="116">
        <v>84.39</v>
      </c>
      <c r="N2063" s="116">
        <v>3.8</v>
      </c>
      <c r="O2063" s="116">
        <v>300</v>
      </c>
      <c r="P2063" s="117">
        <f t="shared" si="77"/>
        <v>1.9</v>
      </c>
    </row>
    <row r="2064" ht="14.5" spans="1:16">
      <c r="A2064" s="104">
        <v>202210</v>
      </c>
      <c r="B2064" s="110" t="s">
        <v>430</v>
      </c>
      <c r="C2064" s="105" t="s">
        <v>570</v>
      </c>
      <c r="D2064" s="105" t="s">
        <v>587</v>
      </c>
      <c r="E2064" s="105" t="s">
        <v>668</v>
      </c>
      <c r="F2064" s="105" t="s">
        <v>669</v>
      </c>
      <c r="G2064" s="106" t="s">
        <v>670</v>
      </c>
      <c r="H2064" s="105">
        <v>0</v>
      </c>
      <c r="I2064" s="105" t="s">
        <v>591</v>
      </c>
      <c r="J2064" s="116">
        <v>3038</v>
      </c>
      <c r="K2064" s="116">
        <v>8330.7</v>
      </c>
      <c r="L2064" s="116">
        <v>316.64</v>
      </c>
      <c r="M2064" s="116">
        <v>84.39</v>
      </c>
      <c r="N2064" s="116">
        <v>3.8</v>
      </c>
      <c r="O2064" s="116">
        <v>0</v>
      </c>
      <c r="P2064" s="117">
        <f t="shared" si="77"/>
        <v>1.9</v>
      </c>
    </row>
    <row r="2065" ht="14.5" spans="1:16">
      <c r="A2065" s="104">
        <v>202210</v>
      </c>
      <c r="B2065" s="110" t="s">
        <v>344</v>
      </c>
      <c r="C2065" s="105" t="s">
        <v>575</v>
      </c>
      <c r="D2065" s="105" t="s">
        <v>671</v>
      </c>
      <c r="E2065" s="105" t="s">
        <v>672</v>
      </c>
      <c r="F2065" s="105" t="s">
        <v>578</v>
      </c>
      <c r="G2065" s="106" t="s">
        <v>673</v>
      </c>
      <c r="H2065" s="105">
        <v>0</v>
      </c>
      <c r="I2065" s="105" t="s">
        <v>591</v>
      </c>
      <c r="J2065" s="116">
        <v>8800</v>
      </c>
      <c r="K2065" s="116">
        <v>21395</v>
      </c>
      <c r="L2065" s="116">
        <v>325.68</v>
      </c>
      <c r="M2065" s="116">
        <v>81.42</v>
      </c>
      <c r="N2065" s="116">
        <v>16.28</v>
      </c>
      <c r="O2065" s="116">
        <v>1600</v>
      </c>
      <c r="P2065" s="117">
        <f t="shared" si="77"/>
        <v>1.9</v>
      </c>
    </row>
    <row r="2066" ht="14.5" spans="1:16">
      <c r="A2066" s="104">
        <v>202210</v>
      </c>
      <c r="B2066" s="110" t="s">
        <v>298</v>
      </c>
      <c r="C2066" s="105" t="s">
        <v>625</v>
      </c>
      <c r="D2066" s="105" t="s">
        <v>587</v>
      </c>
      <c r="E2066" s="105" t="s">
        <v>674</v>
      </c>
      <c r="F2066" s="105" t="s">
        <v>675</v>
      </c>
      <c r="G2066" s="106" t="s">
        <v>676</v>
      </c>
      <c r="H2066" s="105">
        <v>0</v>
      </c>
      <c r="I2066" s="105" t="s">
        <v>591</v>
      </c>
      <c r="J2066" s="116">
        <v>2532</v>
      </c>
      <c r="K2066" s="116">
        <v>6851.82</v>
      </c>
      <c r="L2066" s="116">
        <v>316.64</v>
      </c>
      <c r="M2066" s="116">
        <v>84.39</v>
      </c>
      <c r="N2066" s="116">
        <v>3.8</v>
      </c>
      <c r="O2066" s="116">
        <v>0</v>
      </c>
      <c r="P2066" s="117">
        <f t="shared" si="77"/>
        <v>1.9</v>
      </c>
    </row>
    <row r="2067" ht="14.5" spans="1:16">
      <c r="A2067" s="104">
        <v>202210</v>
      </c>
      <c r="B2067" s="110" t="s">
        <v>202</v>
      </c>
      <c r="C2067" s="105" t="s">
        <v>619</v>
      </c>
      <c r="D2067" s="105" t="s">
        <v>587</v>
      </c>
      <c r="E2067" s="105" t="s">
        <v>682</v>
      </c>
      <c r="F2067" s="105" t="s">
        <v>683</v>
      </c>
      <c r="G2067" s="106" t="s">
        <v>684</v>
      </c>
      <c r="H2067" s="105">
        <v>0</v>
      </c>
      <c r="I2067" s="105">
        <v>0</v>
      </c>
      <c r="J2067" s="116">
        <v>11000</v>
      </c>
      <c r="K2067" s="116">
        <v>27995</v>
      </c>
      <c r="L2067" s="116">
        <v>316.64</v>
      </c>
      <c r="M2067" s="116">
        <v>84.39</v>
      </c>
      <c r="N2067" s="116">
        <v>3.8</v>
      </c>
      <c r="O2067" s="116">
        <v>0</v>
      </c>
      <c r="P2067" s="117">
        <f t="shared" si="77"/>
        <v>1.9</v>
      </c>
    </row>
    <row r="2068" ht="14.5" spans="1:16">
      <c r="A2068" s="104">
        <v>202210</v>
      </c>
      <c r="B2068" s="110" t="s">
        <v>355</v>
      </c>
      <c r="C2068" s="105" t="s">
        <v>619</v>
      </c>
      <c r="D2068" s="105" t="s">
        <v>587</v>
      </c>
      <c r="E2068" s="105" t="s">
        <v>685</v>
      </c>
      <c r="F2068" s="105" t="s">
        <v>686</v>
      </c>
      <c r="G2068" s="106" t="s">
        <v>687</v>
      </c>
      <c r="H2068" s="105" t="s">
        <v>623</v>
      </c>
      <c r="I2068" s="105" t="s">
        <v>591</v>
      </c>
      <c r="J2068" s="116">
        <v>2320</v>
      </c>
      <c r="K2068" s="116">
        <v>9230.91</v>
      </c>
      <c r="L2068" s="116">
        <v>316.64</v>
      </c>
      <c r="M2068" s="116">
        <v>84.39</v>
      </c>
      <c r="N2068" s="116">
        <v>3.8</v>
      </c>
      <c r="O2068" s="116">
        <v>0</v>
      </c>
      <c r="P2068" s="117">
        <f t="shared" si="77"/>
        <v>1.9</v>
      </c>
    </row>
    <row r="2069" ht="14.5" spans="1:16">
      <c r="A2069" s="104">
        <v>202210</v>
      </c>
      <c r="B2069" s="110" t="s">
        <v>420</v>
      </c>
      <c r="C2069" s="105" t="s">
        <v>580</v>
      </c>
      <c r="D2069" s="105" t="s">
        <v>587</v>
      </c>
      <c r="E2069" s="105" t="s">
        <v>697</v>
      </c>
      <c r="F2069" s="105" t="s">
        <v>698</v>
      </c>
      <c r="G2069" s="106" t="s">
        <v>699</v>
      </c>
      <c r="H2069" s="105">
        <v>0</v>
      </c>
      <c r="I2069" s="105" t="s">
        <v>591</v>
      </c>
      <c r="J2069" s="116">
        <v>4536</v>
      </c>
      <c r="K2069" s="116">
        <v>10563.7</v>
      </c>
      <c r="L2069" s="116">
        <v>316.64</v>
      </c>
      <c r="M2069" s="116">
        <v>84.39</v>
      </c>
      <c r="N2069" s="116">
        <v>3.8</v>
      </c>
      <c r="O2069" s="116">
        <v>300</v>
      </c>
      <c r="P2069" s="117">
        <f t="shared" si="77"/>
        <v>1.9</v>
      </c>
    </row>
    <row r="2070" ht="14.5" spans="1:16">
      <c r="A2070" s="104">
        <v>202210</v>
      </c>
      <c r="B2070" s="110" t="s">
        <v>424</v>
      </c>
      <c r="C2070" s="105" t="s">
        <v>570</v>
      </c>
      <c r="D2070" s="105" t="s">
        <v>587</v>
      </c>
      <c r="E2070" s="105" t="s">
        <v>700</v>
      </c>
      <c r="F2070" s="105" t="s">
        <v>617</v>
      </c>
      <c r="G2070" s="106" t="s">
        <v>701</v>
      </c>
      <c r="H2070" s="105">
        <v>0</v>
      </c>
      <c r="I2070" s="105" t="s">
        <v>591</v>
      </c>
      <c r="J2070" s="116">
        <v>2363</v>
      </c>
      <c r="K2070" s="116">
        <v>6250</v>
      </c>
      <c r="L2070" s="116">
        <v>316.64</v>
      </c>
      <c r="M2070" s="116">
        <v>84.39</v>
      </c>
      <c r="N2070" s="116">
        <v>3.8</v>
      </c>
      <c r="O2070" s="116">
        <v>0</v>
      </c>
      <c r="P2070" s="117">
        <f t="shared" si="77"/>
        <v>1.9</v>
      </c>
    </row>
    <row r="2071" ht="14.5" spans="1:16">
      <c r="A2071" s="104">
        <v>202210</v>
      </c>
      <c r="B2071" s="110" t="s">
        <v>277</v>
      </c>
      <c r="C2071" s="105" t="s">
        <v>619</v>
      </c>
      <c r="D2071" s="105" t="s">
        <v>587</v>
      </c>
      <c r="E2071" s="105" t="s">
        <v>702</v>
      </c>
      <c r="F2071" s="105" t="s">
        <v>703</v>
      </c>
      <c r="G2071" s="106" t="s">
        <v>704</v>
      </c>
      <c r="H2071" s="105" t="s">
        <v>623</v>
      </c>
      <c r="I2071" s="105" t="s">
        <v>591</v>
      </c>
      <c r="J2071" s="116">
        <v>1900</v>
      </c>
      <c r="K2071" s="116">
        <v>4758.6</v>
      </c>
      <c r="L2071" s="116">
        <v>316.64</v>
      </c>
      <c r="M2071" s="116">
        <v>84.39</v>
      </c>
      <c r="N2071" s="116">
        <v>3.8</v>
      </c>
      <c r="O2071" s="116">
        <v>0</v>
      </c>
      <c r="P2071" s="117">
        <f t="shared" si="77"/>
        <v>1.9</v>
      </c>
    </row>
    <row r="2072" ht="14.5" spans="1:16">
      <c r="A2072" s="104">
        <v>202210</v>
      </c>
      <c r="B2072" s="60" t="s">
        <v>204</v>
      </c>
      <c r="C2072" s="105" t="s">
        <v>625</v>
      </c>
      <c r="D2072" s="105" t="s">
        <v>587</v>
      </c>
      <c r="E2072" s="105" t="s">
        <v>712</v>
      </c>
      <c r="F2072" s="105" t="s">
        <v>713</v>
      </c>
      <c r="G2072" s="106" t="s">
        <v>714</v>
      </c>
      <c r="H2072" s="105">
        <v>0</v>
      </c>
      <c r="I2072" s="105" t="s">
        <v>591</v>
      </c>
      <c r="J2072" s="116">
        <v>1958</v>
      </c>
      <c r="K2072" s="116">
        <v>5212.07</v>
      </c>
      <c r="L2072" s="116">
        <v>316.64</v>
      </c>
      <c r="M2072" s="116">
        <v>84.39</v>
      </c>
      <c r="N2072" s="116">
        <v>3.8</v>
      </c>
      <c r="O2072" s="116">
        <v>0</v>
      </c>
      <c r="P2072" s="117">
        <f t="shared" si="77"/>
        <v>1.9</v>
      </c>
    </row>
    <row r="2073" ht="14.5" spans="1:16">
      <c r="A2073" s="104">
        <v>202210</v>
      </c>
      <c r="B2073" s="60" t="s">
        <v>413</v>
      </c>
      <c r="C2073" s="105" t="s">
        <v>570</v>
      </c>
      <c r="D2073" s="105" t="s">
        <v>587</v>
      </c>
      <c r="E2073" s="105" t="s">
        <v>718</v>
      </c>
      <c r="F2073" s="105" t="s">
        <v>638</v>
      </c>
      <c r="G2073" s="106" t="s">
        <v>719</v>
      </c>
      <c r="H2073" s="105">
        <v>0</v>
      </c>
      <c r="I2073" s="105" t="s">
        <v>591</v>
      </c>
      <c r="J2073" s="116">
        <v>2993</v>
      </c>
      <c r="K2073" s="116">
        <v>10943.48</v>
      </c>
      <c r="L2073" s="116">
        <v>316.64</v>
      </c>
      <c r="M2073" s="116">
        <v>84.39</v>
      </c>
      <c r="N2073" s="116">
        <v>3.8</v>
      </c>
      <c r="O2073" s="116">
        <v>0</v>
      </c>
      <c r="P2073" s="117">
        <f t="shared" si="77"/>
        <v>1.9</v>
      </c>
    </row>
    <row r="2074" ht="14.5" spans="1:16">
      <c r="A2074" s="104">
        <v>202210</v>
      </c>
      <c r="B2074" s="60" t="s">
        <v>393</v>
      </c>
      <c r="C2074" s="105" t="s">
        <v>570</v>
      </c>
      <c r="D2074" s="105" t="s">
        <v>587</v>
      </c>
      <c r="E2074" s="105" t="s">
        <v>720</v>
      </c>
      <c r="F2074" s="105" t="s">
        <v>721</v>
      </c>
      <c r="G2074" s="106" t="s">
        <v>722</v>
      </c>
      <c r="H2074" s="105">
        <v>0</v>
      </c>
      <c r="I2074" s="105" t="s">
        <v>591</v>
      </c>
      <c r="J2074" s="116">
        <v>2475</v>
      </c>
      <c r="K2074" s="116">
        <v>9994.2</v>
      </c>
      <c r="L2074" s="116">
        <v>316.64</v>
      </c>
      <c r="M2074" s="116">
        <v>84.39</v>
      </c>
      <c r="N2074" s="116">
        <v>3.8</v>
      </c>
      <c r="O2074" s="116">
        <v>0</v>
      </c>
      <c r="P2074" s="117">
        <f t="shared" si="77"/>
        <v>1.9</v>
      </c>
    </row>
    <row r="2075" ht="14.5" spans="1:16">
      <c r="A2075" s="104">
        <v>202210</v>
      </c>
      <c r="B2075" s="60" t="s">
        <v>723</v>
      </c>
      <c r="C2075" s="105" t="s">
        <v>570</v>
      </c>
      <c r="D2075" s="105" t="s">
        <v>587</v>
      </c>
      <c r="E2075" s="105" t="s">
        <v>724</v>
      </c>
      <c r="F2075" s="105" t="s">
        <v>725</v>
      </c>
      <c r="G2075" s="106" t="s">
        <v>726</v>
      </c>
      <c r="H2075" s="105">
        <v>0</v>
      </c>
      <c r="I2075" s="105">
        <v>0</v>
      </c>
      <c r="J2075" s="116">
        <v>3600</v>
      </c>
      <c r="K2075" s="116">
        <v>33212.58</v>
      </c>
      <c r="L2075" s="116">
        <v>316.64</v>
      </c>
      <c r="M2075" s="116">
        <v>84.39</v>
      </c>
      <c r="N2075" s="116">
        <v>3.8</v>
      </c>
      <c r="O2075" s="116">
        <v>500</v>
      </c>
      <c r="P2075" s="117">
        <f t="shared" si="77"/>
        <v>1.9</v>
      </c>
    </row>
    <row r="2076" ht="14.5" spans="1:16">
      <c r="A2076" s="104">
        <v>202210</v>
      </c>
      <c r="B2076" s="60" t="s">
        <v>252</v>
      </c>
      <c r="C2076" s="105" t="s">
        <v>570</v>
      </c>
      <c r="D2076" s="105" t="s">
        <v>587</v>
      </c>
      <c r="E2076" s="105" t="s">
        <v>727</v>
      </c>
      <c r="F2076" s="105" t="s">
        <v>778</v>
      </c>
      <c r="G2076" s="106" t="s">
        <v>728</v>
      </c>
      <c r="H2076" s="105">
        <v>0</v>
      </c>
      <c r="I2076" s="105" t="s">
        <v>591</v>
      </c>
      <c r="J2076" s="116">
        <v>3292</v>
      </c>
      <c r="K2076" s="116">
        <v>13239.76</v>
      </c>
      <c r="L2076" s="116">
        <v>316.64</v>
      </c>
      <c r="M2076" s="116">
        <v>84.39</v>
      </c>
      <c r="N2076" s="116">
        <v>3.8</v>
      </c>
      <c r="O2076" s="116">
        <v>350</v>
      </c>
      <c r="P2076" s="117">
        <f t="shared" si="77"/>
        <v>1.9</v>
      </c>
    </row>
    <row r="2077" ht="14.5" spans="1:16">
      <c r="A2077" s="104">
        <v>202210</v>
      </c>
      <c r="B2077" s="60" t="s">
        <v>427</v>
      </c>
      <c r="C2077" s="105" t="s">
        <v>625</v>
      </c>
      <c r="D2077" s="105" t="s">
        <v>671</v>
      </c>
      <c r="E2077" s="105" t="s">
        <v>729</v>
      </c>
      <c r="F2077" s="105" t="s">
        <v>730</v>
      </c>
      <c r="G2077" s="106" t="s">
        <v>731</v>
      </c>
      <c r="H2077" s="105">
        <v>0</v>
      </c>
      <c r="I2077" s="105" t="s">
        <v>591</v>
      </c>
      <c r="J2077" s="116">
        <v>5200</v>
      </c>
      <c r="K2077" s="116">
        <v>10855</v>
      </c>
      <c r="L2077" s="116">
        <v>316.64</v>
      </c>
      <c r="M2077" s="116">
        <v>84.39</v>
      </c>
      <c r="N2077" s="116">
        <v>3.8</v>
      </c>
      <c r="O2077" s="116">
        <v>520</v>
      </c>
      <c r="P2077" s="117">
        <f t="shared" si="77"/>
        <v>1.9</v>
      </c>
    </row>
    <row r="2078" ht="14.5" spans="1:16">
      <c r="A2078" s="104">
        <v>202210</v>
      </c>
      <c r="B2078" s="60" t="s">
        <v>447</v>
      </c>
      <c r="C2078" s="105" t="s">
        <v>575</v>
      </c>
      <c r="D2078" s="105" t="s">
        <v>587</v>
      </c>
      <c r="E2078" s="105" t="s">
        <v>732</v>
      </c>
      <c r="F2078" s="105" t="s">
        <v>710</v>
      </c>
      <c r="G2078" s="106" t="s">
        <v>733</v>
      </c>
      <c r="H2078" s="105">
        <v>0</v>
      </c>
      <c r="I2078" s="105" t="s">
        <v>591</v>
      </c>
      <c r="J2078" s="116">
        <v>3000</v>
      </c>
      <c r="K2078" s="116">
        <v>10300</v>
      </c>
      <c r="L2078" s="116">
        <v>316.64</v>
      </c>
      <c r="M2078" s="116">
        <v>84.39</v>
      </c>
      <c r="N2078" s="116">
        <v>3.8</v>
      </c>
      <c r="O2078" s="116">
        <v>0</v>
      </c>
      <c r="P2078" s="117">
        <f t="shared" si="77"/>
        <v>1.9</v>
      </c>
    </row>
    <row r="2079" ht="14.5" spans="1:16">
      <c r="A2079" s="104">
        <v>202210</v>
      </c>
      <c r="B2079" s="60" t="s">
        <v>401</v>
      </c>
      <c r="C2079" s="105" t="s">
        <v>619</v>
      </c>
      <c r="D2079" s="105" t="s">
        <v>587</v>
      </c>
      <c r="E2079" s="105" t="s">
        <v>734</v>
      </c>
      <c r="F2079" s="105" t="s">
        <v>735</v>
      </c>
      <c r="G2079" s="106" t="s">
        <v>736</v>
      </c>
      <c r="H2079" s="105">
        <v>0</v>
      </c>
      <c r="I2079" s="105" t="s">
        <v>591</v>
      </c>
      <c r="J2079" s="116">
        <v>2240</v>
      </c>
      <c r="K2079" s="116">
        <v>6524.2</v>
      </c>
      <c r="L2079" s="116">
        <v>316.64</v>
      </c>
      <c r="M2079" s="116">
        <v>84.39</v>
      </c>
      <c r="N2079" s="116">
        <v>3.8</v>
      </c>
      <c r="O2079" s="116">
        <v>0</v>
      </c>
      <c r="P2079" s="117">
        <f t="shared" si="77"/>
        <v>1.9</v>
      </c>
    </row>
    <row r="2080" ht="14.5" spans="1:16">
      <c r="A2080" s="104">
        <v>202210</v>
      </c>
      <c r="B2080" s="60" t="s">
        <v>321</v>
      </c>
      <c r="C2080" s="105" t="s">
        <v>570</v>
      </c>
      <c r="D2080" s="105" t="s">
        <v>587</v>
      </c>
      <c r="E2080" s="105" t="s">
        <v>737</v>
      </c>
      <c r="F2080" s="105" t="s">
        <v>738</v>
      </c>
      <c r="G2080" s="106" t="s">
        <v>739</v>
      </c>
      <c r="H2080" s="105">
        <v>0</v>
      </c>
      <c r="I2080" s="105" t="s">
        <v>591</v>
      </c>
      <c r="J2080" s="116">
        <v>4700</v>
      </c>
      <c r="K2080" s="116">
        <v>12190</v>
      </c>
      <c r="L2080" s="116">
        <v>316.64</v>
      </c>
      <c r="M2080" s="116">
        <v>84.39</v>
      </c>
      <c r="N2080" s="116">
        <v>3.8</v>
      </c>
      <c r="O2080" s="116">
        <v>475</v>
      </c>
      <c r="P2080" s="117">
        <f t="shared" si="77"/>
        <v>1.9</v>
      </c>
    </row>
    <row r="2081" ht="14.5" spans="1:16">
      <c r="A2081" s="104">
        <v>202210</v>
      </c>
      <c r="B2081" s="60" t="s">
        <v>388</v>
      </c>
      <c r="C2081" s="105" t="s">
        <v>570</v>
      </c>
      <c r="D2081" s="105" t="s">
        <v>671</v>
      </c>
      <c r="E2081" s="105" t="s">
        <v>740</v>
      </c>
      <c r="F2081" s="105" t="s">
        <v>741</v>
      </c>
      <c r="G2081" s="106" t="s">
        <v>742</v>
      </c>
      <c r="H2081" s="105">
        <v>0</v>
      </c>
      <c r="I2081" s="105" t="s">
        <v>591</v>
      </c>
      <c r="J2081" s="116">
        <v>11800</v>
      </c>
      <c r="K2081" s="116">
        <v>28408</v>
      </c>
      <c r="L2081" s="116">
        <v>0</v>
      </c>
      <c r="M2081" s="116">
        <v>0</v>
      </c>
      <c r="N2081" s="116">
        <v>0</v>
      </c>
      <c r="O2081" s="116">
        <v>0</v>
      </c>
      <c r="P2081" s="117">
        <v>0</v>
      </c>
    </row>
    <row r="2082" ht="14.5" spans="1:16">
      <c r="A2082" s="104">
        <v>202210</v>
      </c>
      <c r="B2082" s="60" t="s">
        <v>279</v>
      </c>
      <c r="C2082" s="105" t="s">
        <v>580</v>
      </c>
      <c r="D2082" s="105" t="s">
        <v>587</v>
      </c>
      <c r="E2082" s="105" t="s">
        <v>743</v>
      </c>
      <c r="F2082" s="105" t="s">
        <v>725</v>
      </c>
      <c r="G2082" s="106" t="s">
        <v>744</v>
      </c>
      <c r="H2082" s="105">
        <v>0</v>
      </c>
      <c r="I2082" s="105" t="s">
        <v>591</v>
      </c>
      <c r="J2082" s="116">
        <v>4536</v>
      </c>
      <c r="K2082" s="116">
        <v>15115.83</v>
      </c>
      <c r="L2082" s="116">
        <v>316.64</v>
      </c>
      <c r="M2082" s="116">
        <v>84.39</v>
      </c>
      <c r="N2082" s="116">
        <v>3.8</v>
      </c>
      <c r="O2082" s="116">
        <v>500</v>
      </c>
      <c r="P2082" s="117">
        <f t="shared" ref="P2082:P2102" si="78">1900*0.1%</f>
        <v>1.9</v>
      </c>
    </row>
    <row r="2083" ht="14.5" spans="1:16">
      <c r="A2083" s="104">
        <v>202210</v>
      </c>
      <c r="B2083" s="60" t="s">
        <v>219</v>
      </c>
      <c r="C2083" s="105" t="s">
        <v>570</v>
      </c>
      <c r="D2083" s="105" t="s">
        <v>587</v>
      </c>
      <c r="E2083" s="105" t="s">
        <v>745</v>
      </c>
      <c r="F2083" s="105" t="s">
        <v>652</v>
      </c>
      <c r="G2083" s="106" t="s">
        <v>746</v>
      </c>
      <c r="H2083" s="105">
        <v>0</v>
      </c>
      <c r="I2083" s="105" t="s">
        <v>591</v>
      </c>
      <c r="J2083" s="116">
        <v>3440</v>
      </c>
      <c r="K2083" s="116">
        <v>12863.8</v>
      </c>
      <c r="L2083" s="116">
        <v>316.64</v>
      </c>
      <c r="M2083" s="116">
        <v>84.39</v>
      </c>
      <c r="N2083" s="116">
        <v>3.8</v>
      </c>
      <c r="O2083" s="116">
        <v>500</v>
      </c>
      <c r="P2083" s="117">
        <f t="shared" si="78"/>
        <v>1.9</v>
      </c>
    </row>
    <row r="2084" ht="14.5" spans="1:16">
      <c r="A2084" s="104">
        <v>202210</v>
      </c>
      <c r="B2084" s="60" t="s">
        <v>331</v>
      </c>
      <c r="C2084" s="105" t="s">
        <v>580</v>
      </c>
      <c r="D2084" s="105" t="s">
        <v>587</v>
      </c>
      <c r="E2084" s="105" t="s">
        <v>747</v>
      </c>
      <c r="F2084" s="105" t="s">
        <v>679</v>
      </c>
      <c r="G2084" s="106" t="s">
        <v>748</v>
      </c>
      <c r="H2084" s="105">
        <v>0</v>
      </c>
      <c r="I2084" s="105" t="s">
        <v>591</v>
      </c>
      <c r="J2084" s="116">
        <v>3326</v>
      </c>
      <c r="K2084" s="116">
        <v>7717.9</v>
      </c>
      <c r="L2084" s="116">
        <v>316.64</v>
      </c>
      <c r="M2084" s="116">
        <v>84.39</v>
      </c>
      <c r="N2084" s="116">
        <v>3.8</v>
      </c>
      <c r="O2084" s="116">
        <v>0</v>
      </c>
      <c r="P2084" s="117">
        <f t="shared" si="78"/>
        <v>1.9</v>
      </c>
    </row>
    <row r="2085" ht="14.5" spans="1:16">
      <c r="A2085" s="104">
        <v>202210</v>
      </c>
      <c r="B2085" s="60" t="s">
        <v>435</v>
      </c>
      <c r="C2085" s="105" t="s">
        <v>575</v>
      </c>
      <c r="D2085" s="105" t="s">
        <v>587</v>
      </c>
      <c r="E2085" s="105" t="s">
        <v>749</v>
      </c>
      <c r="F2085" s="105" t="s">
        <v>710</v>
      </c>
      <c r="G2085" s="106" t="s">
        <v>750</v>
      </c>
      <c r="H2085" s="105">
        <v>0</v>
      </c>
      <c r="I2085" s="105" t="s">
        <v>591</v>
      </c>
      <c r="J2085" s="116">
        <v>3500</v>
      </c>
      <c r="K2085" s="116">
        <v>8008</v>
      </c>
      <c r="L2085" s="116">
        <v>316.64</v>
      </c>
      <c r="M2085" s="116">
        <v>84.39</v>
      </c>
      <c r="N2085" s="116">
        <v>3.8</v>
      </c>
      <c r="O2085" s="116">
        <v>0</v>
      </c>
      <c r="P2085" s="117">
        <f t="shared" si="78"/>
        <v>1.9</v>
      </c>
    </row>
    <row r="2086" ht="14.5" spans="1:16">
      <c r="A2086" s="104">
        <v>202210</v>
      </c>
      <c r="B2086" s="60" t="s">
        <v>359</v>
      </c>
      <c r="C2086" s="105" t="s">
        <v>570</v>
      </c>
      <c r="D2086" s="105" t="s">
        <v>587</v>
      </c>
      <c r="E2086" s="105" t="s">
        <v>755</v>
      </c>
      <c r="F2086" s="105" t="s">
        <v>753</v>
      </c>
      <c r="G2086" s="106" t="s">
        <v>756</v>
      </c>
      <c r="H2086" s="105">
        <v>0</v>
      </c>
      <c r="I2086" s="105" t="s">
        <v>591</v>
      </c>
      <c r="J2086" s="116">
        <v>2138</v>
      </c>
      <c r="K2086" s="116">
        <v>7332.59</v>
      </c>
      <c r="L2086" s="116">
        <v>316.64</v>
      </c>
      <c r="M2086" s="116">
        <v>84.39</v>
      </c>
      <c r="N2086" s="116">
        <v>3.8</v>
      </c>
      <c r="O2086" s="116">
        <v>0</v>
      </c>
      <c r="P2086" s="117">
        <f t="shared" si="78"/>
        <v>1.9</v>
      </c>
    </row>
    <row r="2087" ht="14.5" spans="1:16">
      <c r="A2087" s="104">
        <v>202210</v>
      </c>
      <c r="B2087" s="62" t="s">
        <v>441</v>
      </c>
      <c r="C2087" s="105" t="s">
        <v>570</v>
      </c>
      <c r="D2087" s="105" t="s">
        <v>587</v>
      </c>
      <c r="E2087" s="105" t="s">
        <v>757</v>
      </c>
      <c r="F2087" s="105" t="s">
        <v>758</v>
      </c>
      <c r="G2087" s="106" t="s">
        <v>759</v>
      </c>
      <c r="H2087" s="105">
        <v>0</v>
      </c>
      <c r="I2087" s="105" t="s">
        <v>591</v>
      </c>
      <c r="J2087" s="116">
        <v>2000</v>
      </c>
      <c r="K2087" s="116">
        <v>6518.45</v>
      </c>
      <c r="L2087" s="116">
        <v>316.64</v>
      </c>
      <c r="M2087" s="116">
        <v>84.39</v>
      </c>
      <c r="N2087" s="116">
        <v>3.8</v>
      </c>
      <c r="O2087" s="116">
        <v>0</v>
      </c>
      <c r="P2087" s="117">
        <f t="shared" si="78"/>
        <v>1.9</v>
      </c>
    </row>
    <row r="2088" ht="14.5" spans="1:16">
      <c r="A2088" s="104">
        <v>202210</v>
      </c>
      <c r="B2088" s="62" t="s">
        <v>256</v>
      </c>
      <c r="C2088" s="105" t="s">
        <v>592</v>
      </c>
      <c r="D2088" s="105" t="s">
        <v>587</v>
      </c>
      <c r="E2088" s="105" t="s">
        <v>760</v>
      </c>
      <c r="F2088" s="105" t="s">
        <v>761</v>
      </c>
      <c r="G2088" s="106" t="s">
        <v>762</v>
      </c>
      <c r="H2088" s="105">
        <v>0</v>
      </c>
      <c r="I2088" s="105" t="s">
        <v>591</v>
      </c>
      <c r="J2088" s="116">
        <v>2400</v>
      </c>
      <c r="K2088" s="116">
        <v>6491.5</v>
      </c>
      <c r="L2088" s="116">
        <v>316.64</v>
      </c>
      <c r="M2088" s="116">
        <v>84.39</v>
      </c>
      <c r="N2088" s="116">
        <v>3.8</v>
      </c>
      <c r="O2088" s="116">
        <v>0</v>
      </c>
      <c r="P2088" s="117">
        <f t="shared" si="78"/>
        <v>1.9</v>
      </c>
    </row>
    <row r="2089" ht="14.5" spans="1:16">
      <c r="A2089" s="104">
        <v>202210</v>
      </c>
      <c r="B2089" s="62" t="s">
        <v>318</v>
      </c>
      <c r="C2089" s="105" t="s">
        <v>570</v>
      </c>
      <c r="D2089" s="105" t="s">
        <v>587</v>
      </c>
      <c r="E2089" s="105" t="s">
        <v>763</v>
      </c>
      <c r="F2089" s="105" t="s">
        <v>725</v>
      </c>
      <c r="G2089" s="106" t="s">
        <v>762</v>
      </c>
      <c r="H2089" s="105">
        <v>0</v>
      </c>
      <c r="I2089" s="105" t="s">
        <v>591</v>
      </c>
      <c r="J2089" s="116">
        <v>3292</v>
      </c>
      <c r="K2089" s="116">
        <v>8501.21</v>
      </c>
      <c r="L2089" s="116">
        <v>316.64</v>
      </c>
      <c r="M2089" s="116">
        <v>84.39</v>
      </c>
      <c r="N2089" s="116">
        <v>3.8</v>
      </c>
      <c r="O2089" s="116">
        <v>0</v>
      </c>
      <c r="P2089" s="117">
        <f t="shared" si="78"/>
        <v>1.9</v>
      </c>
    </row>
    <row r="2090" ht="14.5" spans="1:16">
      <c r="A2090" s="104">
        <v>202210</v>
      </c>
      <c r="B2090" s="62" t="s">
        <v>332</v>
      </c>
      <c r="C2090" s="105" t="s">
        <v>592</v>
      </c>
      <c r="D2090" s="105" t="s">
        <v>764</v>
      </c>
      <c r="E2090" s="105" t="s">
        <v>765</v>
      </c>
      <c r="F2090" s="105" t="s">
        <v>766</v>
      </c>
      <c r="G2090" s="106" t="s">
        <v>767</v>
      </c>
      <c r="H2090" s="105">
        <v>0</v>
      </c>
      <c r="I2090" s="105" t="s">
        <v>591</v>
      </c>
      <c r="J2090" s="116">
        <v>5632</v>
      </c>
      <c r="K2090" s="116">
        <v>12513</v>
      </c>
      <c r="L2090" s="116">
        <v>316.64</v>
      </c>
      <c r="M2090" s="116">
        <v>84.39</v>
      </c>
      <c r="N2090" s="116">
        <v>3.8</v>
      </c>
      <c r="O2090" s="116">
        <v>95</v>
      </c>
      <c r="P2090" s="117">
        <f t="shared" si="78"/>
        <v>1.9</v>
      </c>
    </row>
    <row r="2091" ht="14.5" spans="1:16">
      <c r="A2091" s="104">
        <v>202210</v>
      </c>
      <c r="B2091" s="62" t="s">
        <v>452</v>
      </c>
      <c r="C2091" s="105" t="s">
        <v>619</v>
      </c>
      <c r="D2091" s="105" t="s">
        <v>587</v>
      </c>
      <c r="E2091" s="105" t="s">
        <v>768</v>
      </c>
      <c r="F2091" s="105" t="s">
        <v>686</v>
      </c>
      <c r="G2091" s="106" t="s">
        <v>769</v>
      </c>
      <c r="H2091" s="105" t="s">
        <v>623</v>
      </c>
      <c r="I2091" s="105" t="s">
        <v>591</v>
      </c>
      <c r="J2091" s="116">
        <v>2132</v>
      </c>
      <c r="K2091" s="116">
        <v>8658.77</v>
      </c>
      <c r="L2091" s="116">
        <v>316.64</v>
      </c>
      <c r="M2091" s="116">
        <v>84.39</v>
      </c>
      <c r="N2091" s="116">
        <v>3.8</v>
      </c>
      <c r="O2091" s="116">
        <v>0</v>
      </c>
      <c r="P2091" s="117">
        <f t="shared" si="78"/>
        <v>1.9</v>
      </c>
    </row>
    <row r="2092" ht="14.5" spans="1:16">
      <c r="A2092" s="104">
        <v>202210</v>
      </c>
      <c r="B2092" s="62" t="s">
        <v>384</v>
      </c>
      <c r="C2092" s="105" t="s">
        <v>570</v>
      </c>
      <c r="D2092" s="105" t="s">
        <v>587</v>
      </c>
      <c r="E2092" s="105" t="s">
        <v>770</v>
      </c>
      <c r="F2092" s="105" t="s">
        <v>771</v>
      </c>
      <c r="G2092" s="106" t="s">
        <v>772</v>
      </c>
      <c r="H2092" s="105">
        <v>0</v>
      </c>
      <c r="I2092" s="105" t="s">
        <v>591</v>
      </c>
      <c r="J2092" s="116">
        <v>7881</v>
      </c>
      <c r="K2092" s="116">
        <v>20494</v>
      </c>
      <c r="L2092" s="116">
        <v>316.64</v>
      </c>
      <c r="M2092" s="116">
        <v>84.39</v>
      </c>
      <c r="N2092" s="116">
        <v>3.8</v>
      </c>
      <c r="O2092" s="116">
        <v>0</v>
      </c>
      <c r="P2092" s="117">
        <f t="shared" si="78"/>
        <v>1.9</v>
      </c>
    </row>
    <row r="2093" ht="29" spans="1:16">
      <c r="A2093" s="104">
        <v>202210</v>
      </c>
      <c r="B2093" s="62" t="s">
        <v>200</v>
      </c>
      <c r="C2093" s="105" t="s">
        <v>580</v>
      </c>
      <c r="D2093" s="105" t="s">
        <v>587</v>
      </c>
      <c r="E2093" s="105" t="s">
        <v>773</v>
      </c>
      <c r="F2093" s="105" t="s">
        <v>698</v>
      </c>
      <c r="G2093" s="106" t="s">
        <v>772</v>
      </c>
      <c r="H2093" s="105">
        <v>0</v>
      </c>
      <c r="I2093" s="105" t="s">
        <v>591</v>
      </c>
      <c r="J2093" s="116">
        <v>9208</v>
      </c>
      <c r="K2093" s="116">
        <v>24402</v>
      </c>
      <c r="L2093" s="116">
        <v>316.64</v>
      </c>
      <c r="M2093" s="116">
        <v>84.39</v>
      </c>
      <c r="N2093" s="116">
        <v>3.8</v>
      </c>
      <c r="O2093" s="116">
        <v>0</v>
      </c>
      <c r="P2093" s="117">
        <f t="shared" si="78"/>
        <v>1.9</v>
      </c>
    </row>
    <row r="2094" ht="14.5" spans="1:16">
      <c r="A2094" s="104">
        <v>202210</v>
      </c>
      <c r="B2094" s="62" t="s">
        <v>385</v>
      </c>
      <c r="C2094" s="105" t="s">
        <v>570</v>
      </c>
      <c r="D2094" s="105" t="s">
        <v>587</v>
      </c>
      <c r="E2094" s="105" t="s">
        <v>774</v>
      </c>
      <c r="F2094" s="105" t="s">
        <v>652</v>
      </c>
      <c r="G2094" s="106" t="s">
        <v>775</v>
      </c>
      <c r="H2094" s="105">
        <v>0</v>
      </c>
      <c r="I2094" s="105" t="s">
        <v>591</v>
      </c>
      <c r="J2094" s="116">
        <v>2723</v>
      </c>
      <c r="K2094" s="116">
        <v>11448.78</v>
      </c>
      <c r="L2094" s="116">
        <v>316.64</v>
      </c>
      <c r="M2094" s="116">
        <v>84.39</v>
      </c>
      <c r="N2094" s="116">
        <v>3.8</v>
      </c>
      <c r="O2094" s="116">
        <v>0</v>
      </c>
      <c r="P2094" s="117">
        <f t="shared" si="78"/>
        <v>1.9</v>
      </c>
    </row>
    <row r="2095" ht="14.5" spans="1:16">
      <c r="A2095" s="104">
        <v>202210</v>
      </c>
      <c r="B2095" s="119" t="s">
        <v>776</v>
      </c>
      <c r="C2095" s="105" t="s">
        <v>570</v>
      </c>
      <c r="D2095" s="105" t="s">
        <v>587</v>
      </c>
      <c r="E2095" s="105" t="s">
        <v>777</v>
      </c>
      <c r="F2095" s="105" t="s">
        <v>778</v>
      </c>
      <c r="G2095" s="106" t="s">
        <v>775</v>
      </c>
      <c r="H2095" s="105">
        <v>0</v>
      </c>
      <c r="I2095" s="105">
        <v>0</v>
      </c>
      <c r="J2095" s="116">
        <v>4034</v>
      </c>
      <c r="K2095" s="116">
        <v>10399.17</v>
      </c>
      <c r="L2095" s="116">
        <v>316.64</v>
      </c>
      <c r="M2095" s="116">
        <v>84.39</v>
      </c>
      <c r="N2095" s="116">
        <v>3.8</v>
      </c>
      <c r="O2095" s="116">
        <v>420</v>
      </c>
      <c r="P2095" s="117">
        <f t="shared" si="78"/>
        <v>1.9</v>
      </c>
    </row>
    <row r="2096" ht="14.5" spans="1:16">
      <c r="A2096" s="104">
        <v>202210</v>
      </c>
      <c r="B2096" s="119" t="s">
        <v>285</v>
      </c>
      <c r="C2096" s="105" t="s">
        <v>580</v>
      </c>
      <c r="D2096" s="105" t="s">
        <v>587</v>
      </c>
      <c r="E2096" s="105" t="s">
        <v>779</v>
      </c>
      <c r="F2096" s="105" t="s">
        <v>780</v>
      </c>
      <c r="G2096" s="106" t="s">
        <v>775</v>
      </c>
      <c r="H2096" s="105">
        <v>0</v>
      </c>
      <c r="I2096" s="105" t="s">
        <v>591</v>
      </c>
      <c r="J2096" s="116">
        <v>1900</v>
      </c>
      <c r="K2096" s="116">
        <v>4244.8</v>
      </c>
      <c r="L2096" s="116">
        <v>316.64</v>
      </c>
      <c r="M2096" s="116">
        <v>84.39</v>
      </c>
      <c r="N2096" s="116">
        <v>3.8</v>
      </c>
      <c r="O2096" s="116">
        <v>0</v>
      </c>
      <c r="P2096" s="117">
        <f t="shared" si="78"/>
        <v>1.9</v>
      </c>
    </row>
    <row r="2097" ht="14.5" spans="1:16">
      <c r="A2097" s="104">
        <v>202210</v>
      </c>
      <c r="B2097" s="62" t="s">
        <v>280</v>
      </c>
      <c r="C2097" s="105" t="s">
        <v>575</v>
      </c>
      <c r="D2097" s="105" t="s">
        <v>671</v>
      </c>
      <c r="E2097" s="105" t="s">
        <v>784</v>
      </c>
      <c r="F2097" s="105" t="s">
        <v>785</v>
      </c>
      <c r="G2097" s="106">
        <v>40504</v>
      </c>
      <c r="H2097" s="105">
        <v>0</v>
      </c>
      <c r="I2097" s="105" t="s">
        <v>591</v>
      </c>
      <c r="J2097" s="116">
        <v>4048</v>
      </c>
      <c r="K2097" s="116">
        <v>10785.83</v>
      </c>
      <c r="L2097" s="116">
        <v>316.64</v>
      </c>
      <c r="M2097" s="116">
        <v>84.39</v>
      </c>
      <c r="N2097" s="116">
        <v>3.8</v>
      </c>
      <c r="O2097" s="116">
        <v>1000</v>
      </c>
      <c r="P2097" s="117">
        <f t="shared" si="78"/>
        <v>1.9</v>
      </c>
    </row>
    <row r="2098" ht="14.5" spans="1:16">
      <c r="A2098" s="104">
        <v>202210</v>
      </c>
      <c r="B2098" s="62" t="s">
        <v>428</v>
      </c>
      <c r="C2098" s="105" t="s">
        <v>575</v>
      </c>
      <c r="D2098" s="105" t="s">
        <v>587</v>
      </c>
      <c r="E2098" s="105" t="s">
        <v>786</v>
      </c>
      <c r="F2098" s="105" t="s">
        <v>710</v>
      </c>
      <c r="G2098" s="106" t="s">
        <v>787</v>
      </c>
      <c r="H2098" s="105">
        <v>0</v>
      </c>
      <c r="I2098" s="105" t="s">
        <v>591</v>
      </c>
      <c r="J2098" s="116">
        <v>3500</v>
      </c>
      <c r="K2098" s="116">
        <v>9100</v>
      </c>
      <c r="L2098" s="116">
        <v>329.68</v>
      </c>
      <c r="M2098" s="116">
        <v>82.42</v>
      </c>
      <c r="N2098" s="116">
        <v>12.36</v>
      </c>
      <c r="O2098" s="116">
        <v>500</v>
      </c>
      <c r="P2098" s="117">
        <f t="shared" si="78"/>
        <v>1.9</v>
      </c>
    </row>
    <row r="2099" ht="14.5" spans="1:16">
      <c r="A2099" s="104">
        <v>202210</v>
      </c>
      <c r="B2099" s="62" t="s">
        <v>305</v>
      </c>
      <c r="C2099" s="105" t="s">
        <v>625</v>
      </c>
      <c r="D2099" s="105" t="s">
        <v>587</v>
      </c>
      <c r="E2099" s="105" t="s">
        <v>788</v>
      </c>
      <c r="F2099" s="105" t="s">
        <v>675</v>
      </c>
      <c r="G2099" s="106" t="s">
        <v>789</v>
      </c>
      <c r="H2099" s="105">
        <v>0</v>
      </c>
      <c r="I2099" s="105" t="s">
        <v>591</v>
      </c>
      <c r="J2099" s="116">
        <v>2200</v>
      </c>
      <c r="K2099" s="116">
        <v>6228.29</v>
      </c>
      <c r="L2099" s="116">
        <v>316.64</v>
      </c>
      <c r="M2099" s="116">
        <v>84.39</v>
      </c>
      <c r="N2099" s="116">
        <v>3.8</v>
      </c>
      <c r="O2099" s="116">
        <v>0</v>
      </c>
      <c r="P2099" s="117">
        <f t="shared" si="78"/>
        <v>1.9</v>
      </c>
    </row>
    <row r="2100" ht="14.5" spans="1:16">
      <c r="A2100" s="104">
        <v>202210</v>
      </c>
      <c r="B2100" s="62" t="s">
        <v>445</v>
      </c>
      <c r="C2100" s="105" t="s">
        <v>625</v>
      </c>
      <c r="D2100" s="105" t="s">
        <v>587</v>
      </c>
      <c r="E2100" s="105" t="s">
        <v>793</v>
      </c>
      <c r="F2100" s="105" t="s">
        <v>675</v>
      </c>
      <c r="G2100" s="106" t="s">
        <v>794</v>
      </c>
      <c r="H2100" s="105">
        <v>0</v>
      </c>
      <c r="I2100" s="105" t="s">
        <v>591</v>
      </c>
      <c r="J2100" s="116">
        <v>2200</v>
      </c>
      <c r="K2100" s="116">
        <v>5747.2</v>
      </c>
      <c r="L2100" s="116">
        <v>316.64</v>
      </c>
      <c r="M2100" s="116">
        <v>84.39</v>
      </c>
      <c r="N2100" s="116">
        <v>3.8</v>
      </c>
      <c r="O2100" s="116">
        <v>0</v>
      </c>
      <c r="P2100" s="117">
        <f t="shared" si="78"/>
        <v>1.9</v>
      </c>
    </row>
    <row r="2101" ht="14.5" spans="1:16">
      <c r="A2101" s="104">
        <v>202210</v>
      </c>
      <c r="B2101" s="62" t="s">
        <v>426</v>
      </c>
      <c r="C2101" s="105" t="s">
        <v>570</v>
      </c>
      <c r="D2101" s="105" t="s">
        <v>587</v>
      </c>
      <c r="E2101" s="105" t="s">
        <v>795</v>
      </c>
      <c r="F2101" s="105" t="s">
        <v>778</v>
      </c>
      <c r="G2101" s="106" t="s">
        <v>796</v>
      </c>
      <c r="H2101" s="105">
        <v>0</v>
      </c>
      <c r="I2101" s="105" t="s">
        <v>591</v>
      </c>
      <c r="J2101" s="116">
        <v>4748</v>
      </c>
      <c r="K2101" s="116">
        <v>10228.4</v>
      </c>
      <c r="L2101" s="116">
        <v>316.64</v>
      </c>
      <c r="M2101" s="116">
        <v>84.39</v>
      </c>
      <c r="N2101" s="116">
        <v>3.8</v>
      </c>
      <c r="O2101" s="116">
        <v>1266</v>
      </c>
      <c r="P2101" s="117">
        <f t="shared" si="78"/>
        <v>1.9</v>
      </c>
    </row>
    <row r="2102" ht="14.5" spans="1:16">
      <c r="A2102" s="104">
        <v>202210</v>
      </c>
      <c r="B2102" s="62" t="s">
        <v>250</v>
      </c>
      <c r="C2102" s="105" t="s">
        <v>575</v>
      </c>
      <c r="D2102" s="105" t="s">
        <v>587</v>
      </c>
      <c r="E2102" s="105" t="s">
        <v>797</v>
      </c>
      <c r="F2102" s="105" t="s">
        <v>798</v>
      </c>
      <c r="G2102" s="106" t="s">
        <v>796</v>
      </c>
      <c r="H2102" s="105">
        <v>0</v>
      </c>
      <c r="I2102" s="105" t="s">
        <v>591</v>
      </c>
      <c r="J2102" s="116">
        <v>2760</v>
      </c>
      <c r="K2102" s="116">
        <v>8138.95</v>
      </c>
      <c r="L2102" s="116">
        <v>316.64</v>
      </c>
      <c r="M2102" s="116">
        <v>84.39</v>
      </c>
      <c r="N2102" s="116">
        <v>3.8</v>
      </c>
      <c r="O2102" s="116">
        <v>0</v>
      </c>
      <c r="P2102" s="117">
        <f t="shared" si="78"/>
        <v>1.9</v>
      </c>
    </row>
    <row r="2103" ht="14.5" spans="1:16">
      <c r="A2103" s="104">
        <v>202210</v>
      </c>
      <c r="B2103" s="120" t="s">
        <v>346</v>
      </c>
      <c r="C2103" s="105" t="s">
        <v>570</v>
      </c>
      <c r="D2103" s="105" t="s">
        <v>587</v>
      </c>
      <c r="E2103" s="105" t="s">
        <v>803</v>
      </c>
      <c r="F2103" s="105" t="s">
        <v>804</v>
      </c>
      <c r="G2103" s="106" t="s">
        <v>396</v>
      </c>
      <c r="H2103" s="105">
        <v>0</v>
      </c>
      <c r="I2103" s="105" t="s">
        <v>591</v>
      </c>
      <c r="J2103" s="116">
        <v>4208</v>
      </c>
      <c r="K2103" s="116">
        <v>12645.58</v>
      </c>
      <c r="L2103" s="116">
        <v>0</v>
      </c>
      <c r="M2103" s="116">
        <v>0</v>
      </c>
      <c r="N2103" s="116">
        <v>0</v>
      </c>
      <c r="O2103" s="116">
        <v>0</v>
      </c>
      <c r="P2103" s="117">
        <v>0</v>
      </c>
    </row>
    <row r="2104" ht="14.5" spans="1:16">
      <c r="A2104" s="104">
        <v>202210</v>
      </c>
      <c r="B2104" s="120" t="s">
        <v>389</v>
      </c>
      <c r="C2104" s="105" t="s">
        <v>580</v>
      </c>
      <c r="D2104" s="105" t="s">
        <v>587</v>
      </c>
      <c r="E2104" s="105" t="s">
        <v>805</v>
      </c>
      <c r="F2104" s="105" t="s">
        <v>698</v>
      </c>
      <c r="G2104" s="106" t="s">
        <v>396</v>
      </c>
      <c r="H2104" s="105">
        <v>0</v>
      </c>
      <c r="I2104" s="105" t="s">
        <v>591</v>
      </c>
      <c r="J2104" s="116">
        <v>4050</v>
      </c>
      <c r="K2104" s="116">
        <v>10010.75</v>
      </c>
      <c r="L2104" s="116">
        <v>316.64</v>
      </c>
      <c r="M2104" s="116">
        <v>84.39</v>
      </c>
      <c r="N2104" s="116">
        <v>3.8</v>
      </c>
      <c r="O2104" s="116">
        <v>0</v>
      </c>
      <c r="P2104" s="117">
        <f t="shared" ref="P2104:P2135" si="79">1900*0.1%</f>
        <v>1.9</v>
      </c>
    </row>
    <row r="2105" ht="14.5" spans="1:16">
      <c r="A2105" s="104">
        <v>202210</v>
      </c>
      <c r="B2105" s="120" t="s">
        <v>419</v>
      </c>
      <c r="C2105" s="105" t="s">
        <v>625</v>
      </c>
      <c r="D2105" s="105" t="s">
        <v>587</v>
      </c>
      <c r="E2105" s="105" t="s">
        <v>806</v>
      </c>
      <c r="F2105" s="105" t="s">
        <v>675</v>
      </c>
      <c r="G2105" s="106" t="s">
        <v>396</v>
      </c>
      <c r="H2105" s="105">
        <v>0</v>
      </c>
      <c r="I2105" s="105">
        <v>0</v>
      </c>
      <c r="J2105" s="116">
        <v>2640</v>
      </c>
      <c r="K2105" s="116">
        <v>6697.85</v>
      </c>
      <c r="L2105" s="116">
        <v>316.64</v>
      </c>
      <c r="M2105" s="116">
        <v>84.39</v>
      </c>
      <c r="N2105" s="116">
        <v>3.8</v>
      </c>
      <c r="O2105" s="116">
        <v>330</v>
      </c>
      <c r="P2105" s="117">
        <f t="shared" si="79"/>
        <v>1.9</v>
      </c>
    </row>
    <row r="2106" ht="14.5" spans="1:16">
      <c r="A2106" s="104">
        <v>202210</v>
      </c>
      <c r="B2106" s="25" t="s">
        <v>392</v>
      </c>
      <c r="C2106" s="105" t="s">
        <v>619</v>
      </c>
      <c r="D2106" s="105" t="s">
        <v>587</v>
      </c>
      <c r="E2106" s="105" t="s">
        <v>807</v>
      </c>
      <c r="F2106" s="105" t="s">
        <v>808</v>
      </c>
      <c r="G2106" s="106" t="s">
        <v>809</v>
      </c>
      <c r="H2106" s="105" t="s">
        <v>623</v>
      </c>
      <c r="I2106" s="105">
        <v>0</v>
      </c>
      <c r="J2106" s="116">
        <v>2422</v>
      </c>
      <c r="K2106" s="116">
        <v>6604</v>
      </c>
      <c r="L2106" s="116">
        <v>316.64</v>
      </c>
      <c r="M2106" s="116">
        <v>84.39</v>
      </c>
      <c r="N2106" s="116">
        <v>3.8</v>
      </c>
      <c r="O2106" s="116">
        <v>0</v>
      </c>
      <c r="P2106" s="117">
        <f t="shared" si="79"/>
        <v>1.9</v>
      </c>
    </row>
    <row r="2107" ht="14.5" spans="1:16">
      <c r="A2107" s="104">
        <v>202210</v>
      </c>
      <c r="B2107" s="120" t="s">
        <v>365</v>
      </c>
      <c r="C2107" s="105" t="s">
        <v>619</v>
      </c>
      <c r="D2107" s="105" t="s">
        <v>587</v>
      </c>
      <c r="E2107" s="105" t="s">
        <v>810</v>
      </c>
      <c r="F2107" s="105" t="s">
        <v>686</v>
      </c>
      <c r="G2107" s="106" t="s">
        <v>811</v>
      </c>
      <c r="H2107" s="105" t="s">
        <v>623</v>
      </c>
      <c r="I2107" s="105" t="s">
        <v>591</v>
      </c>
      <c r="J2107" s="116">
        <v>2320</v>
      </c>
      <c r="K2107" s="116">
        <v>8772.33</v>
      </c>
      <c r="L2107" s="116">
        <v>316.64</v>
      </c>
      <c r="M2107" s="116">
        <v>84.39</v>
      </c>
      <c r="N2107" s="116">
        <v>3.8</v>
      </c>
      <c r="O2107" s="116">
        <v>0</v>
      </c>
      <c r="P2107" s="117">
        <f t="shared" si="79"/>
        <v>1.9</v>
      </c>
    </row>
    <row r="2108" ht="14.5" spans="1:16">
      <c r="A2108" s="104">
        <v>202210</v>
      </c>
      <c r="B2108" s="120" t="s">
        <v>364</v>
      </c>
      <c r="C2108" s="105" t="s">
        <v>570</v>
      </c>
      <c r="D2108" s="105" t="s">
        <v>587</v>
      </c>
      <c r="E2108" s="105" t="s">
        <v>812</v>
      </c>
      <c r="F2108" s="105" t="s">
        <v>758</v>
      </c>
      <c r="G2108" s="106">
        <v>44046</v>
      </c>
      <c r="H2108" s="105">
        <v>0</v>
      </c>
      <c r="I2108" s="105" t="s">
        <v>591</v>
      </c>
      <c r="J2108" s="116">
        <v>2138</v>
      </c>
      <c r="K2108" s="116">
        <v>5736.6</v>
      </c>
      <c r="L2108" s="116">
        <v>316.64</v>
      </c>
      <c r="M2108" s="116">
        <v>84.39</v>
      </c>
      <c r="N2108" s="116">
        <v>3.8</v>
      </c>
      <c r="O2108" s="116">
        <v>0</v>
      </c>
      <c r="P2108" s="117">
        <f t="shared" si="79"/>
        <v>1.9</v>
      </c>
    </row>
    <row r="2109" ht="14.5" spans="1:16">
      <c r="A2109" s="104">
        <v>202210</v>
      </c>
      <c r="B2109" s="120" t="s">
        <v>300</v>
      </c>
      <c r="C2109" s="105" t="s">
        <v>580</v>
      </c>
      <c r="D2109" s="105" t="s">
        <v>587</v>
      </c>
      <c r="E2109" s="105" t="s">
        <v>813</v>
      </c>
      <c r="F2109" s="105" t="s">
        <v>992</v>
      </c>
      <c r="G2109" s="106" t="s">
        <v>814</v>
      </c>
      <c r="H2109" s="105">
        <v>0</v>
      </c>
      <c r="I2109" s="105" t="s">
        <v>591</v>
      </c>
      <c r="J2109" s="116">
        <v>2723</v>
      </c>
      <c r="K2109" s="116">
        <v>6891.4</v>
      </c>
      <c r="L2109" s="116">
        <v>316.64</v>
      </c>
      <c r="M2109" s="116">
        <v>84.39</v>
      </c>
      <c r="N2109" s="116">
        <v>3.8</v>
      </c>
      <c r="O2109" s="116">
        <v>0</v>
      </c>
      <c r="P2109" s="117">
        <f t="shared" si="79"/>
        <v>1.9</v>
      </c>
    </row>
    <row r="2110" ht="14.5" spans="1:16">
      <c r="A2110" s="104">
        <v>202210</v>
      </c>
      <c r="B2110" s="120" t="s">
        <v>371</v>
      </c>
      <c r="C2110" s="105" t="s">
        <v>592</v>
      </c>
      <c r="D2110" s="105" t="s">
        <v>587</v>
      </c>
      <c r="E2110" s="105" t="s">
        <v>815</v>
      </c>
      <c r="F2110" s="105" t="s">
        <v>816</v>
      </c>
      <c r="G2110" s="106" t="s">
        <v>817</v>
      </c>
      <c r="H2110" s="105">
        <v>0</v>
      </c>
      <c r="I2110" s="105">
        <v>0</v>
      </c>
      <c r="J2110" s="116">
        <v>4640</v>
      </c>
      <c r="K2110" s="116">
        <v>11443</v>
      </c>
      <c r="L2110" s="116">
        <v>316.64</v>
      </c>
      <c r="M2110" s="116">
        <v>84.39</v>
      </c>
      <c r="N2110" s="116">
        <v>3.8</v>
      </c>
      <c r="O2110" s="116">
        <v>500</v>
      </c>
      <c r="P2110" s="117">
        <f t="shared" si="79"/>
        <v>1.9</v>
      </c>
    </row>
    <row r="2111" ht="14.5" spans="1:16">
      <c r="A2111" s="104">
        <v>202210</v>
      </c>
      <c r="B2111" s="120" t="s">
        <v>241</v>
      </c>
      <c r="C2111" s="105" t="s">
        <v>570</v>
      </c>
      <c r="D2111" s="105" t="s">
        <v>587</v>
      </c>
      <c r="E2111" s="105" t="s">
        <v>818</v>
      </c>
      <c r="F2111" s="105" t="s">
        <v>819</v>
      </c>
      <c r="G2111" s="106" t="s">
        <v>817</v>
      </c>
      <c r="H2111" s="105">
        <v>0</v>
      </c>
      <c r="I2111" s="105" t="s">
        <v>591</v>
      </c>
      <c r="J2111" s="116">
        <v>3668</v>
      </c>
      <c r="K2111" s="116">
        <v>13687.05</v>
      </c>
      <c r="L2111" s="116">
        <v>325.68</v>
      </c>
      <c r="M2111" s="116">
        <v>81.42</v>
      </c>
      <c r="N2111" s="116">
        <v>16.28</v>
      </c>
      <c r="O2111" s="116">
        <v>0</v>
      </c>
      <c r="P2111" s="117">
        <f t="shared" si="79"/>
        <v>1.9</v>
      </c>
    </row>
    <row r="2112" ht="14.5" spans="1:16">
      <c r="A2112" s="104">
        <v>202210</v>
      </c>
      <c r="B2112" s="120" t="s">
        <v>229</v>
      </c>
      <c r="C2112" s="105" t="s">
        <v>570</v>
      </c>
      <c r="D2112" s="105" t="s">
        <v>587</v>
      </c>
      <c r="E2112" s="105" t="s">
        <v>823</v>
      </c>
      <c r="F2112" s="105" t="s">
        <v>753</v>
      </c>
      <c r="G2112" s="106" t="s">
        <v>824</v>
      </c>
      <c r="H2112" s="105">
        <v>0</v>
      </c>
      <c r="I2112" s="105" t="s">
        <v>591</v>
      </c>
      <c r="J2112" s="116">
        <v>1913</v>
      </c>
      <c r="K2112" s="116">
        <v>5840.13</v>
      </c>
      <c r="L2112" s="116">
        <v>316.64</v>
      </c>
      <c r="M2112" s="116">
        <v>84.39</v>
      </c>
      <c r="N2112" s="116">
        <v>3.8</v>
      </c>
      <c r="O2112" s="116">
        <v>0</v>
      </c>
      <c r="P2112" s="117">
        <f t="shared" si="79"/>
        <v>1.9</v>
      </c>
    </row>
    <row r="2113" ht="14.5" spans="1:16">
      <c r="A2113" s="104">
        <v>202210</v>
      </c>
      <c r="B2113" s="120" t="s">
        <v>438</v>
      </c>
      <c r="C2113" s="105" t="s">
        <v>570</v>
      </c>
      <c r="D2113" s="105" t="s">
        <v>587</v>
      </c>
      <c r="E2113" s="105" t="s">
        <v>825</v>
      </c>
      <c r="F2113" s="105" t="s">
        <v>804</v>
      </c>
      <c r="G2113" s="106" t="s">
        <v>824</v>
      </c>
      <c r="H2113" s="105">
        <v>0</v>
      </c>
      <c r="I2113" s="105" t="s">
        <v>591</v>
      </c>
      <c r="J2113" s="116">
        <v>4748</v>
      </c>
      <c r="K2113" s="116">
        <v>16615.22</v>
      </c>
      <c r="L2113" s="116">
        <v>340</v>
      </c>
      <c r="M2113" s="116">
        <v>106.25</v>
      </c>
      <c r="N2113" s="116">
        <v>21.25</v>
      </c>
      <c r="O2113" s="116">
        <v>900</v>
      </c>
      <c r="P2113" s="117">
        <f t="shared" si="79"/>
        <v>1.9</v>
      </c>
    </row>
    <row r="2114" ht="14.5" spans="1:16">
      <c r="A2114" s="104">
        <v>202210</v>
      </c>
      <c r="B2114" s="120" t="s">
        <v>276</v>
      </c>
      <c r="C2114" s="105" t="s">
        <v>625</v>
      </c>
      <c r="D2114" s="105" t="s">
        <v>587</v>
      </c>
      <c r="E2114" s="105" t="s">
        <v>826</v>
      </c>
      <c r="F2114" s="105" t="s">
        <v>827</v>
      </c>
      <c r="G2114" s="106" t="s">
        <v>824</v>
      </c>
      <c r="H2114" s="105">
        <v>0</v>
      </c>
      <c r="I2114" s="105" t="s">
        <v>591</v>
      </c>
      <c r="J2114" s="116">
        <v>3212</v>
      </c>
      <c r="K2114" s="116">
        <v>8236.6</v>
      </c>
      <c r="L2114" s="116">
        <v>316.64</v>
      </c>
      <c r="M2114" s="116">
        <v>84.39</v>
      </c>
      <c r="N2114" s="116">
        <v>3.8</v>
      </c>
      <c r="O2114" s="116">
        <v>0</v>
      </c>
      <c r="P2114" s="117">
        <f t="shared" si="79"/>
        <v>1.9</v>
      </c>
    </row>
    <row r="2115" ht="14.5" spans="1:16">
      <c r="A2115" s="104">
        <v>202210</v>
      </c>
      <c r="B2115" s="120" t="s">
        <v>243</v>
      </c>
      <c r="C2115" s="105" t="s">
        <v>592</v>
      </c>
      <c r="D2115" s="105" t="s">
        <v>587</v>
      </c>
      <c r="E2115" s="105" t="s">
        <v>828</v>
      </c>
      <c r="F2115" s="105" t="s">
        <v>597</v>
      </c>
      <c r="G2115" s="106" t="s">
        <v>829</v>
      </c>
      <c r="H2115" s="105">
        <v>0</v>
      </c>
      <c r="I2115" s="105" t="s">
        <v>591</v>
      </c>
      <c r="J2115" s="116">
        <v>1900</v>
      </c>
      <c r="K2115" s="116">
        <v>4783.1</v>
      </c>
      <c r="L2115" s="116">
        <v>316.64</v>
      </c>
      <c r="M2115" s="116">
        <v>84.39</v>
      </c>
      <c r="N2115" s="116">
        <v>3.8</v>
      </c>
      <c r="O2115" s="116">
        <v>0</v>
      </c>
      <c r="P2115" s="117">
        <f t="shared" si="79"/>
        <v>1.9</v>
      </c>
    </row>
    <row r="2116" ht="14.5" spans="1:16">
      <c r="A2116" s="104">
        <v>202210</v>
      </c>
      <c r="B2116" s="120" t="s">
        <v>268</v>
      </c>
      <c r="C2116" s="105" t="s">
        <v>619</v>
      </c>
      <c r="D2116" s="105" t="s">
        <v>587</v>
      </c>
      <c r="E2116" s="105" t="s">
        <v>830</v>
      </c>
      <c r="F2116" s="105" t="s">
        <v>686</v>
      </c>
      <c r="G2116" s="106" t="s">
        <v>831</v>
      </c>
      <c r="H2116" s="105" t="s">
        <v>623</v>
      </c>
      <c r="I2116" s="105" t="s">
        <v>591</v>
      </c>
      <c r="J2116" s="116">
        <v>2120</v>
      </c>
      <c r="K2116" s="116">
        <v>7630.46</v>
      </c>
      <c r="L2116" s="116">
        <v>316.64</v>
      </c>
      <c r="M2116" s="116">
        <v>84.39</v>
      </c>
      <c r="N2116" s="116">
        <v>3.8</v>
      </c>
      <c r="O2116" s="116">
        <v>0</v>
      </c>
      <c r="P2116" s="117">
        <f t="shared" si="79"/>
        <v>1.9</v>
      </c>
    </row>
    <row r="2117" ht="14.5" spans="1:16">
      <c r="A2117" s="104">
        <v>202210</v>
      </c>
      <c r="B2117" s="120" t="s">
        <v>356</v>
      </c>
      <c r="C2117" s="105" t="s">
        <v>592</v>
      </c>
      <c r="D2117" s="105" t="s">
        <v>587</v>
      </c>
      <c r="E2117" s="105" t="s">
        <v>832</v>
      </c>
      <c r="F2117" s="105" t="s">
        <v>833</v>
      </c>
      <c r="G2117" s="106" t="s">
        <v>834</v>
      </c>
      <c r="H2117" s="105">
        <v>0</v>
      </c>
      <c r="I2117" s="105">
        <v>0</v>
      </c>
      <c r="J2117" s="116">
        <v>1940</v>
      </c>
      <c r="K2117" s="116">
        <v>5104.7</v>
      </c>
      <c r="L2117" s="116">
        <v>316.64</v>
      </c>
      <c r="M2117" s="116">
        <v>84.39</v>
      </c>
      <c r="N2117" s="116">
        <v>3.8</v>
      </c>
      <c r="O2117" s="116">
        <v>250</v>
      </c>
      <c r="P2117" s="117">
        <f t="shared" si="79"/>
        <v>1.9</v>
      </c>
    </row>
    <row r="2118" ht="14.5" spans="1:16">
      <c r="A2118" s="104">
        <v>202210</v>
      </c>
      <c r="B2118" s="120" t="s">
        <v>306</v>
      </c>
      <c r="C2118" s="105" t="s">
        <v>570</v>
      </c>
      <c r="D2118" s="105" t="s">
        <v>576</v>
      </c>
      <c r="E2118" s="105" t="s">
        <v>835</v>
      </c>
      <c r="F2118" s="105" t="s">
        <v>836</v>
      </c>
      <c r="G2118" s="106" t="s">
        <v>834</v>
      </c>
      <c r="H2118" s="105">
        <v>0</v>
      </c>
      <c r="I2118" s="105" t="s">
        <v>591</v>
      </c>
      <c r="J2118" s="116">
        <v>3210</v>
      </c>
      <c r="K2118" s="116">
        <v>8514.7</v>
      </c>
      <c r="L2118" s="116">
        <v>316.64</v>
      </c>
      <c r="M2118" s="116">
        <v>84.39</v>
      </c>
      <c r="N2118" s="116">
        <v>3.8</v>
      </c>
      <c r="O2118" s="116">
        <v>0</v>
      </c>
      <c r="P2118" s="117">
        <f t="shared" si="79"/>
        <v>1.9</v>
      </c>
    </row>
    <row r="2119" ht="14.5" spans="1:16">
      <c r="A2119" s="104">
        <v>202210</v>
      </c>
      <c r="B2119" s="120" t="s">
        <v>206</v>
      </c>
      <c r="C2119" s="105" t="s">
        <v>619</v>
      </c>
      <c r="D2119" s="105" t="s">
        <v>587</v>
      </c>
      <c r="E2119" s="105" t="s">
        <v>837</v>
      </c>
      <c r="F2119" s="105" t="s">
        <v>686</v>
      </c>
      <c r="G2119" s="106" t="s">
        <v>834</v>
      </c>
      <c r="H2119" s="105" t="s">
        <v>623</v>
      </c>
      <c r="I2119" s="105" t="s">
        <v>591</v>
      </c>
      <c r="J2119" s="116">
        <v>2120</v>
      </c>
      <c r="K2119" s="116">
        <v>5715.37</v>
      </c>
      <c r="L2119" s="116">
        <v>316.64</v>
      </c>
      <c r="M2119" s="116">
        <v>84.39</v>
      </c>
      <c r="N2119" s="116">
        <v>3.8</v>
      </c>
      <c r="O2119" s="116">
        <v>0</v>
      </c>
      <c r="P2119" s="117">
        <f t="shared" si="79"/>
        <v>1.9</v>
      </c>
    </row>
    <row r="2120" ht="14.5" spans="1:16">
      <c r="A2120" s="104">
        <v>202210</v>
      </c>
      <c r="B2120" s="120" t="s">
        <v>838</v>
      </c>
      <c r="C2120" s="105" t="s">
        <v>570</v>
      </c>
      <c r="D2120" s="105" t="s">
        <v>764</v>
      </c>
      <c r="E2120" s="105" t="s">
        <v>839</v>
      </c>
      <c r="F2120" s="105" t="s">
        <v>792</v>
      </c>
      <c r="G2120" s="106" t="s">
        <v>840</v>
      </c>
      <c r="H2120" s="105">
        <v>0</v>
      </c>
      <c r="I2120" s="105" t="s">
        <v>591</v>
      </c>
      <c r="J2120" s="116">
        <v>3840</v>
      </c>
      <c r="K2120" s="116">
        <v>33882.16</v>
      </c>
      <c r="L2120" s="116">
        <v>316.64</v>
      </c>
      <c r="M2120" s="116">
        <v>84.39</v>
      </c>
      <c r="N2120" s="116">
        <v>3.8</v>
      </c>
      <c r="O2120" s="116">
        <v>0</v>
      </c>
      <c r="P2120" s="117">
        <f t="shared" si="79"/>
        <v>1.9</v>
      </c>
    </row>
    <row r="2121" ht="14.5" spans="1:16">
      <c r="A2121" s="104">
        <v>202210</v>
      </c>
      <c r="B2121" s="120" t="s">
        <v>218</v>
      </c>
      <c r="C2121" s="105" t="s">
        <v>841</v>
      </c>
      <c r="D2121" s="105" t="s">
        <v>764</v>
      </c>
      <c r="E2121" s="105" t="s">
        <v>842</v>
      </c>
      <c r="F2121" s="105" t="s">
        <v>843</v>
      </c>
      <c r="G2121" s="106" t="s">
        <v>840</v>
      </c>
      <c r="H2121" s="105">
        <v>0</v>
      </c>
      <c r="I2121" s="105" t="s">
        <v>591</v>
      </c>
      <c r="J2121" s="116">
        <v>7600</v>
      </c>
      <c r="K2121" s="116">
        <v>15847.1</v>
      </c>
      <c r="L2121" s="116">
        <v>316.64</v>
      </c>
      <c r="M2121" s="116">
        <v>84.39</v>
      </c>
      <c r="N2121" s="116">
        <v>3.8</v>
      </c>
      <c r="O2121" s="116">
        <v>500</v>
      </c>
      <c r="P2121" s="117">
        <f t="shared" si="79"/>
        <v>1.9</v>
      </c>
    </row>
    <row r="2122" ht="14.5" spans="1:16">
      <c r="A2122" s="104">
        <v>202210</v>
      </c>
      <c r="B2122" s="120" t="s">
        <v>440</v>
      </c>
      <c r="C2122" s="105" t="s">
        <v>570</v>
      </c>
      <c r="D2122" s="105" t="s">
        <v>587</v>
      </c>
      <c r="E2122" s="105" t="s">
        <v>848</v>
      </c>
      <c r="F2122" s="105" t="s">
        <v>694</v>
      </c>
      <c r="G2122" s="106" t="s">
        <v>849</v>
      </c>
      <c r="H2122" s="105">
        <v>0</v>
      </c>
      <c r="I2122" s="105" t="s">
        <v>591</v>
      </c>
      <c r="J2122" s="116">
        <v>2400</v>
      </c>
      <c r="K2122" s="116">
        <v>6650</v>
      </c>
      <c r="L2122" s="116">
        <v>325.68</v>
      </c>
      <c r="M2122" s="116">
        <v>81.42</v>
      </c>
      <c r="N2122" s="116">
        <v>16.28</v>
      </c>
      <c r="O2122" s="116">
        <v>0</v>
      </c>
      <c r="P2122" s="117">
        <f t="shared" si="79"/>
        <v>1.9</v>
      </c>
    </row>
    <row r="2123" ht="14.5" spans="1:16">
      <c r="A2123" s="104">
        <v>202210</v>
      </c>
      <c r="B2123" s="120" t="s">
        <v>394</v>
      </c>
      <c r="C2123" s="105" t="s">
        <v>625</v>
      </c>
      <c r="D2123" s="105" t="s">
        <v>587</v>
      </c>
      <c r="E2123" s="105" t="s">
        <v>850</v>
      </c>
      <c r="F2123" s="105" t="s">
        <v>851</v>
      </c>
      <c r="G2123" s="106" t="s">
        <v>852</v>
      </c>
      <c r="H2123" s="105">
        <v>0</v>
      </c>
      <c r="I2123" s="105" t="s">
        <v>591</v>
      </c>
      <c r="J2123" s="116">
        <v>1980</v>
      </c>
      <c r="K2123" s="116">
        <v>5398.3</v>
      </c>
      <c r="L2123" s="116">
        <v>316.64</v>
      </c>
      <c r="M2123" s="116">
        <v>84.39</v>
      </c>
      <c r="N2123" s="116">
        <v>3.8</v>
      </c>
      <c r="O2123" s="116">
        <v>0</v>
      </c>
      <c r="P2123" s="117">
        <f t="shared" si="79"/>
        <v>1.9</v>
      </c>
    </row>
    <row r="2124" ht="14.5" spans="1:16">
      <c r="A2124" s="104">
        <v>202210</v>
      </c>
      <c r="B2124" s="120" t="s">
        <v>233</v>
      </c>
      <c r="C2124" s="105" t="s">
        <v>625</v>
      </c>
      <c r="D2124" s="105" t="s">
        <v>587</v>
      </c>
      <c r="E2124" s="105" t="s">
        <v>853</v>
      </c>
      <c r="F2124" s="105" t="s">
        <v>827</v>
      </c>
      <c r="G2124" s="106" t="s">
        <v>854</v>
      </c>
      <c r="H2124" s="105">
        <v>0</v>
      </c>
      <c r="I2124" s="105" t="s">
        <v>591</v>
      </c>
      <c r="J2124" s="116">
        <v>3800</v>
      </c>
      <c r="K2124" s="116">
        <v>9860</v>
      </c>
      <c r="L2124" s="116">
        <v>316.64</v>
      </c>
      <c r="M2124" s="116">
        <v>84.39</v>
      </c>
      <c r="N2124" s="116">
        <v>3.8</v>
      </c>
      <c r="O2124" s="116">
        <v>0</v>
      </c>
      <c r="P2124" s="117">
        <f t="shared" si="79"/>
        <v>1.9</v>
      </c>
    </row>
    <row r="2125" ht="14.5" spans="1:16">
      <c r="A2125" s="104">
        <v>202210</v>
      </c>
      <c r="B2125" s="120" t="s">
        <v>439</v>
      </c>
      <c r="C2125" s="105" t="s">
        <v>619</v>
      </c>
      <c r="D2125" s="105" t="s">
        <v>587</v>
      </c>
      <c r="E2125" s="105" t="s">
        <v>855</v>
      </c>
      <c r="F2125" s="105" t="s">
        <v>1027</v>
      </c>
      <c r="G2125" s="106" t="s">
        <v>857</v>
      </c>
      <c r="H2125" s="105">
        <v>0</v>
      </c>
      <c r="I2125" s="105" t="s">
        <v>591</v>
      </c>
      <c r="J2125" s="116">
        <v>1900</v>
      </c>
      <c r="K2125" s="116">
        <v>3574.63</v>
      </c>
      <c r="L2125" s="116">
        <v>316.64</v>
      </c>
      <c r="M2125" s="116">
        <v>84.39</v>
      </c>
      <c r="N2125" s="116">
        <v>3.8</v>
      </c>
      <c r="O2125" s="116">
        <v>0</v>
      </c>
      <c r="P2125" s="117">
        <f t="shared" si="79"/>
        <v>1.9</v>
      </c>
    </row>
    <row r="2126" ht="14.5" spans="1:16">
      <c r="A2126" s="104">
        <v>202210</v>
      </c>
      <c r="B2126" s="120" t="s">
        <v>404</v>
      </c>
      <c r="C2126" s="105" t="s">
        <v>570</v>
      </c>
      <c r="D2126" s="105" t="s">
        <v>587</v>
      </c>
      <c r="E2126" s="105" t="s">
        <v>858</v>
      </c>
      <c r="F2126" s="105" t="s">
        <v>859</v>
      </c>
      <c r="G2126" s="106" t="s">
        <v>860</v>
      </c>
      <c r="H2126" s="105">
        <v>0</v>
      </c>
      <c r="I2126" s="105" t="s">
        <v>591</v>
      </c>
      <c r="J2126" s="116">
        <v>3128</v>
      </c>
      <c r="K2126" s="116">
        <v>8250.55</v>
      </c>
      <c r="L2126" s="116">
        <v>325.68</v>
      </c>
      <c r="M2126" s="116">
        <v>81.42</v>
      </c>
      <c r="N2126" s="116">
        <v>16.28</v>
      </c>
      <c r="O2126" s="116">
        <v>0</v>
      </c>
      <c r="P2126" s="117">
        <f t="shared" si="79"/>
        <v>1.9</v>
      </c>
    </row>
    <row r="2127" ht="14.5" spans="1:16">
      <c r="A2127" s="104">
        <v>202210</v>
      </c>
      <c r="B2127" s="120" t="s">
        <v>446</v>
      </c>
      <c r="C2127" s="105" t="s">
        <v>575</v>
      </c>
      <c r="D2127" s="105" t="s">
        <v>587</v>
      </c>
      <c r="E2127" s="105" t="s">
        <v>861</v>
      </c>
      <c r="F2127" s="105" t="s">
        <v>862</v>
      </c>
      <c r="G2127" s="106" t="s">
        <v>860</v>
      </c>
      <c r="H2127" s="105">
        <v>0</v>
      </c>
      <c r="I2127" s="105" t="s">
        <v>591</v>
      </c>
      <c r="J2127" s="116">
        <v>2760</v>
      </c>
      <c r="K2127" s="116">
        <v>8129.35</v>
      </c>
      <c r="L2127" s="116">
        <v>316.64</v>
      </c>
      <c r="M2127" s="116">
        <v>84.39</v>
      </c>
      <c r="N2127" s="116">
        <v>3.8</v>
      </c>
      <c r="O2127" s="116">
        <v>0</v>
      </c>
      <c r="P2127" s="117">
        <f t="shared" si="79"/>
        <v>1.9</v>
      </c>
    </row>
    <row r="2128" ht="14.5" spans="1:16">
      <c r="A2128" s="104">
        <v>202210</v>
      </c>
      <c r="B2128" s="120" t="s">
        <v>406</v>
      </c>
      <c r="C2128" s="105" t="s">
        <v>619</v>
      </c>
      <c r="D2128" s="105" t="s">
        <v>587</v>
      </c>
      <c r="E2128" s="105" t="s">
        <v>863</v>
      </c>
      <c r="F2128" s="105" t="s">
        <v>864</v>
      </c>
      <c r="G2128" s="106" t="s">
        <v>865</v>
      </c>
      <c r="H2128" s="105">
        <v>0</v>
      </c>
      <c r="I2128" s="105" t="s">
        <v>591</v>
      </c>
      <c r="J2128" s="116">
        <v>1900</v>
      </c>
      <c r="K2128" s="116">
        <v>4050</v>
      </c>
      <c r="L2128" s="116">
        <v>316.64</v>
      </c>
      <c r="M2128" s="116">
        <v>84.39</v>
      </c>
      <c r="N2128" s="116">
        <v>3.8</v>
      </c>
      <c r="O2128" s="116">
        <v>0</v>
      </c>
      <c r="P2128" s="117">
        <f t="shared" si="79"/>
        <v>1.9</v>
      </c>
    </row>
    <row r="2129" ht="14.5" spans="1:16">
      <c r="A2129" s="104">
        <v>202210</v>
      </c>
      <c r="B2129" s="120" t="s">
        <v>368</v>
      </c>
      <c r="C2129" s="105" t="s">
        <v>866</v>
      </c>
      <c r="D2129" s="105" t="s">
        <v>576</v>
      </c>
      <c r="E2129" s="105" t="s">
        <v>867</v>
      </c>
      <c r="F2129" s="105" t="s">
        <v>868</v>
      </c>
      <c r="G2129" s="106" t="s">
        <v>869</v>
      </c>
      <c r="H2129" s="105">
        <v>0</v>
      </c>
      <c r="I2129" s="105" t="s">
        <v>591</v>
      </c>
      <c r="J2129" s="116">
        <v>3850</v>
      </c>
      <c r="K2129" s="116">
        <v>9100.5</v>
      </c>
      <c r="L2129" s="116">
        <v>316.64</v>
      </c>
      <c r="M2129" s="116">
        <v>84.39</v>
      </c>
      <c r="N2129" s="116">
        <v>3.8</v>
      </c>
      <c r="O2129" s="116">
        <v>95</v>
      </c>
      <c r="P2129" s="117">
        <f t="shared" si="79"/>
        <v>1.9</v>
      </c>
    </row>
    <row r="2130" ht="14.5" spans="1:16">
      <c r="A2130" s="104">
        <v>202210</v>
      </c>
      <c r="B2130" s="120" t="s">
        <v>287</v>
      </c>
      <c r="C2130" s="105" t="s">
        <v>592</v>
      </c>
      <c r="D2130" s="105" t="s">
        <v>587</v>
      </c>
      <c r="E2130" s="105" t="s">
        <v>870</v>
      </c>
      <c r="F2130" s="105" t="s">
        <v>761</v>
      </c>
      <c r="G2130" s="106" t="s">
        <v>871</v>
      </c>
      <c r="H2130" s="105">
        <v>0</v>
      </c>
      <c r="I2130" s="105" t="s">
        <v>591</v>
      </c>
      <c r="J2130" s="116">
        <v>2090</v>
      </c>
      <c r="K2130" s="116">
        <v>5759.4</v>
      </c>
      <c r="L2130" s="116">
        <v>316.64</v>
      </c>
      <c r="M2130" s="116">
        <v>84.39</v>
      </c>
      <c r="N2130" s="116">
        <v>3.8</v>
      </c>
      <c r="O2130" s="116">
        <v>0</v>
      </c>
      <c r="P2130" s="117">
        <f t="shared" si="79"/>
        <v>1.9</v>
      </c>
    </row>
    <row r="2131" ht="14.5" spans="1:16">
      <c r="A2131" s="104">
        <v>202210</v>
      </c>
      <c r="B2131" s="120" t="s">
        <v>328</v>
      </c>
      <c r="C2131" s="105" t="s">
        <v>570</v>
      </c>
      <c r="D2131" s="105" t="s">
        <v>587</v>
      </c>
      <c r="E2131" s="105" t="s">
        <v>872</v>
      </c>
      <c r="F2131" s="105" t="s">
        <v>652</v>
      </c>
      <c r="G2131" s="106" t="s">
        <v>873</v>
      </c>
      <c r="H2131" s="105">
        <v>0</v>
      </c>
      <c r="I2131" s="105" t="s">
        <v>591</v>
      </c>
      <c r="J2131" s="116">
        <v>3128</v>
      </c>
      <c r="K2131" s="116">
        <v>12525.01</v>
      </c>
      <c r="L2131" s="116">
        <v>325.68</v>
      </c>
      <c r="M2131" s="116">
        <v>81.42</v>
      </c>
      <c r="N2131" s="116">
        <v>16.28</v>
      </c>
      <c r="O2131" s="116">
        <v>0</v>
      </c>
      <c r="P2131" s="117">
        <f t="shared" si="79"/>
        <v>1.9</v>
      </c>
    </row>
    <row r="2132" ht="14.5" spans="1:16">
      <c r="A2132" s="104">
        <v>202210</v>
      </c>
      <c r="B2132" s="120" t="s">
        <v>374</v>
      </c>
      <c r="C2132" s="105" t="s">
        <v>570</v>
      </c>
      <c r="D2132" s="105" t="s">
        <v>587</v>
      </c>
      <c r="E2132" s="105" t="s">
        <v>874</v>
      </c>
      <c r="F2132" s="105" t="s">
        <v>875</v>
      </c>
      <c r="G2132" s="106" t="s">
        <v>871</v>
      </c>
      <c r="H2132" s="105">
        <v>0</v>
      </c>
      <c r="I2132" s="105" t="s">
        <v>591</v>
      </c>
      <c r="J2132" s="116">
        <v>2332</v>
      </c>
      <c r="K2132" s="116">
        <v>8889.17</v>
      </c>
      <c r="L2132" s="116">
        <v>316.64</v>
      </c>
      <c r="M2132" s="116">
        <v>84.39</v>
      </c>
      <c r="N2132" s="116">
        <v>3.8</v>
      </c>
      <c r="O2132" s="116">
        <v>0</v>
      </c>
      <c r="P2132" s="117">
        <f t="shared" si="79"/>
        <v>1.9</v>
      </c>
    </row>
    <row r="2133" ht="14.5" spans="1:16">
      <c r="A2133" s="104">
        <v>202210</v>
      </c>
      <c r="B2133" s="120" t="s">
        <v>417</v>
      </c>
      <c r="C2133" s="105" t="s">
        <v>625</v>
      </c>
      <c r="D2133" s="105" t="s">
        <v>587</v>
      </c>
      <c r="E2133" s="105" t="s">
        <v>876</v>
      </c>
      <c r="F2133" s="105" t="s">
        <v>675</v>
      </c>
      <c r="G2133" s="106" t="s">
        <v>877</v>
      </c>
      <c r="H2133" s="105">
        <v>0</v>
      </c>
      <c r="I2133" s="105" t="s">
        <v>591</v>
      </c>
      <c r="J2133" s="116">
        <v>2312</v>
      </c>
      <c r="K2133" s="116">
        <v>6418.16</v>
      </c>
      <c r="L2133" s="116">
        <v>316.64</v>
      </c>
      <c r="M2133" s="116">
        <v>84.39</v>
      </c>
      <c r="N2133" s="116">
        <v>3.8</v>
      </c>
      <c r="O2133" s="116">
        <v>0</v>
      </c>
      <c r="P2133" s="117">
        <f t="shared" si="79"/>
        <v>1.9</v>
      </c>
    </row>
    <row r="2134" ht="14.5" spans="1:16">
      <c r="A2134" s="104">
        <v>202210</v>
      </c>
      <c r="B2134" s="120" t="s">
        <v>878</v>
      </c>
      <c r="C2134" s="105" t="s">
        <v>625</v>
      </c>
      <c r="D2134" s="105" t="s">
        <v>587</v>
      </c>
      <c r="E2134" s="105" t="s">
        <v>879</v>
      </c>
      <c r="F2134" s="105" t="s">
        <v>880</v>
      </c>
      <c r="G2134" s="106" t="s">
        <v>881</v>
      </c>
      <c r="H2134" s="105">
        <v>0</v>
      </c>
      <c r="I2134" s="105" t="s">
        <v>591</v>
      </c>
      <c r="J2134" s="116">
        <v>1958</v>
      </c>
      <c r="K2134" s="116">
        <v>4997.23</v>
      </c>
      <c r="L2134" s="116">
        <v>316.64</v>
      </c>
      <c r="M2134" s="116">
        <v>84.39</v>
      </c>
      <c r="N2134" s="116">
        <v>3.8</v>
      </c>
      <c r="O2134" s="116">
        <v>0</v>
      </c>
      <c r="P2134" s="117">
        <f t="shared" si="79"/>
        <v>1.9</v>
      </c>
    </row>
    <row r="2135" ht="14.5" spans="1:16">
      <c r="A2135" s="104">
        <v>202210</v>
      </c>
      <c r="B2135" s="120" t="s">
        <v>278</v>
      </c>
      <c r="C2135" s="105" t="s">
        <v>580</v>
      </c>
      <c r="D2135" s="105" t="s">
        <v>587</v>
      </c>
      <c r="E2135" s="105" t="s">
        <v>882</v>
      </c>
      <c r="F2135" s="105" t="s">
        <v>698</v>
      </c>
      <c r="G2135" s="106" t="s">
        <v>881</v>
      </c>
      <c r="H2135" s="105">
        <v>0</v>
      </c>
      <c r="I2135" s="105" t="s">
        <v>591</v>
      </c>
      <c r="J2135" s="116">
        <v>3471</v>
      </c>
      <c r="K2135" s="116">
        <v>8256.8</v>
      </c>
      <c r="L2135" s="116">
        <v>316.64</v>
      </c>
      <c r="M2135" s="116">
        <v>84.39</v>
      </c>
      <c r="N2135" s="116">
        <v>3.8</v>
      </c>
      <c r="O2135" s="116">
        <v>0</v>
      </c>
      <c r="P2135" s="117">
        <f t="shared" si="79"/>
        <v>1.9</v>
      </c>
    </row>
    <row r="2136" ht="14.5" spans="1:16">
      <c r="A2136" s="104">
        <v>202210</v>
      </c>
      <c r="B2136" s="60" t="s">
        <v>201</v>
      </c>
      <c r="C2136" s="105" t="s">
        <v>575</v>
      </c>
      <c r="D2136" s="105" t="s">
        <v>764</v>
      </c>
      <c r="E2136" s="105" t="s">
        <v>883</v>
      </c>
      <c r="F2136" s="105" t="s">
        <v>884</v>
      </c>
      <c r="G2136" s="106">
        <v>44375</v>
      </c>
      <c r="H2136" s="105">
        <v>0</v>
      </c>
      <c r="I2136" s="105" t="s">
        <v>591</v>
      </c>
      <c r="J2136" s="116">
        <v>6250</v>
      </c>
      <c r="K2136" s="116">
        <v>26145</v>
      </c>
      <c r="L2136" s="116">
        <v>0</v>
      </c>
      <c r="M2136" s="116">
        <v>0</v>
      </c>
      <c r="N2136" s="116">
        <v>0</v>
      </c>
      <c r="O2136" s="116">
        <v>0</v>
      </c>
      <c r="P2136" s="117">
        <v>0</v>
      </c>
    </row>
    <row r="2137" ht="14.5" spans="1:16">
      <c r="A2137" s="104">
        <v>202210</v>
      </c>
      <c r="B2137" s="60" t="s">
        <v>311</v>
      </c>
      <c r="C2137" s="105" t="s">
        <v>866</v>
      </c>
      <c r="D2137" s="105" t="s">
        <v>587</v>
      </c>
      <c r="E2137" s="105" t="s">
        <v>930</v>
      </c>
      <c r="F2137" s="105" t="s">
        <v>931</v>
      </c>
      <c r="G2137" s="106" t="s">
        <v>932</v>
      </c>
      <c r="H2137" s="105">
        <v>0</v>
      </c>
      <c r="I2137" s="105" t="s">
        <v>591</v>
      </c>
      <c r="J2137" s="116">
        <v>2642</v>
      </c>
      <c r="K2137" s="116">
        <v>7043.28</v>
      </c>
      <c r="L2137" s="116">
        <v>316.64</v>
      </c>
      <c r="M2137" s="116">
        <v>84.39</v>
      </c>
      <c r="N2137" s="116">
        <v>3.8</v>
      </c>
      <c r="O2137" s="116">
        <v>0</v>
      </c>
      <c r="P2137" s="117">
        <f t="shared" ref="P2137:P2153" si="80">1900*0.1%</f>
        <v>1.9</v>
      </c>
    </row>
    <row r="2138" ht="14.5" spans="1:16">
      <c r="A2138" s="104">
        <v>202210</v>
      </c>
      <c r="B2138" s="60" t="s">
        <v>327</v>
      </c>
      <c r="C2138" s="105" t="s">
        <v>619</v>
      </c>
      <c r="D2138" s="105" t="s">
        <v>587</v>
      </c>
      <c r="E2138" s="105" t="s">
        <v>933</v>
      </c>
      <c r="F2138" s="105" t="s">
        <v>686</v>
      </c>
      <c r="G2138" s="106" t="s">
        <v>934</v>
      </c>
      <c r="H2138" s="105" t="s">
        <v>623</v>
      </c>
      <c r="I2138" s="105" t="s">
        <v>591</v>
      </c>
      <c r="J2138" s="116">
        <v>2120</v>
      </c>
      <c r="K2138" s="116">
        <v>8102.48</v>
      </c>
      <c r="L2138" s="116">
        <v>316.64</v>
      </c>
      <c r="M2138" s="116">
        <v>84.39</v>
      </c>
      <c r="N2138" s="116">
        <v>3.8</v>
      </c>
      <c r="O2138" s="116">
        <v>0</v>
      </c>
      <c r="P2138" s="117">
        <f t="shared" si="80"/>
        <v>1.9</v>
      </c>
    </row>
    <row r="2139" ht="14.5" spans="1:16">
      <c r="A2139" s="104">
        <v>202210</v>
      </c>
      <c r="B2139" s="60" t="s">
        <v>291</v>
      </c>
      <c r="C2139" s="105" t="s">
        <v>866</v>
      </c>
      <c r="D2139" s="105" t="s">
        <v>587</v>
      </c>
      <c r="E2139" s="105" t="s">
        <v>935</v>
      </c>
      <c r="F2139" s="105" t="s">
        <v>936</v>
      </c>
      <c r="G2139" s="106" t="s">
        <v>937</v>
      </c>
      <c r="H2139" s="105">
        <v>0</v>
      </c>
      <c r="I2139" s="105" t="s">
        <v>591</v>
      </c>
      <c r="J2139" s="116">
        <v>4800</v>
      </c>
      <c r="K2139" s="116">
        <v>12102.26</v>
      </c>
      <c r="L2139" s="116">
        <v>316.64</v>
      </c>
      <c r="M2139" s="116">
        <v>84.39</v>
      </c>
      <c r="N2139" s="116">
        <v>3.8</v>
      </c>
      <c r="O2139" s="116">
        <v>0</v>
      </c>
      <c r="P2139" s="117">
        <f t="shared" si="80"/>
        <v>1.9</v>
      </c>
    </row>
    <row r="2140" ht="14.5" spans="1:16">
      <c r="A2140" s="104">
        <v>202210</v>
      </c>
      <c r="B2140" s="60" t="s">
        <v>429</v>
      </c>
      <c r="C2140" s="105" t="s">
        <v>570</v>
      </c>
      <c r="D2140" s="105" t="s">
        <v>587</v>
      </c>
      <c r="E2140" s="105" t="s">
        <v>938</v>
      </c>
      <c r="F2140" s="105" t="s">
        <v>939</v>
      </c>
      <c r="G2140" s="106" t="s">
        <v>937</v>
      </c>
      <c r="H2140" s="105">
        <v>0</v>
      </c>
      <c r="I2140" s="105" t="s">
        <v>591</v>
      </c>
      <c r="J2140" s="116">
        <v>1900</v>
      </c>
      <c r="K2140" s="116">
        <v>7448.64</v>
      </c>
      <c r="L2140" s="116">
        <v>316.64</v>
      </c>
      <c r="M2140" s="116">
        <v>84.39</v>
      </c>
      <c r="N2140" s="116">
        <v>3.8</v>
      </c>
      <c r="O2140" s="116">
        <v>0</v>
      </c>
      <c r="P2140" s="117">
        <f t="shared" si="80"/>
        <v>1.9</v>
      </c>
    </row>
    <row r="2141" ht="14.5" spans="1:16">
      <c r="A2141" s="104">
        <v>202210</v>
      </c>
      <c r="B2141" s="60" t="s">
        <v>391</v>
      </c>
      <c r="C2141" s="105" t="s">
        <v>580</v>
      </c>
      <c r="D2141" s="105" t="s">
        <v>587</v>
      </c>
      <c r="E2141" s="105" t="s">
        <v>940</v>
      </c>
      <c r="F2141" s="105" t="s">
        <v>941</v>
      </c>
      <c r="G2141" s="106" t="s">
        <v>942</v>
      </c>
      <c r="H2141" s="105">
        <v>0</v>
      </c>
      <c r="I2141" s="105" t="s">
        <v>591</v>
      </c>
      <c r="J2141" s="116">
        <v>4738</v>
      </c>
      <c r="K2141" s="116">
        <v>10669.5</v>
      </c>
      <c r="L2141" s="116">
        <v>316.64</v>
      </c>
      <c r="M2141" s="116">
        <v>84.39</v>
      </c>
      <c r="N2141" s="116">
        <v>3.8</v>
      </c>
      <c r="O2141" s="116">
        <v>0</v>
      </c>
      <c r="P2141" s="117">
        <f t="shared" si="80"/>
        <v>1.9</v>
      </c>
    </row>
    <row r="2142" ht="14.5" spans="1:16">
      <c r="A2142" s="104">
        <v>202210</v>
      </c>
      <c r="B2142" s="60" t="s">
        <v>333</v>
      </c>
      <c r="C2142" s="105" t="s">
        <v>575</v>
      </c>
      <c r="D2142" s="105" t="s">
        <v>587</v>
      </c>
      <c r="E2142" s="105" t="s">
        <v>943</v>
      </c>
      <c r="F2142" s="105" t="s">
        <v>944</v>
      </c>
      <c r="G2142" s="106" t="s">
        <v>945</v>
      </c>
      <c r="H2142" s="105">
        <v>0</v>
      </c>
      <c r="I2142" s="105" t="s">
        <v>591</v>
      </c>
      <c r="J2142" s="116">
        <v>2532</v>
      </c>
      <c r="K2142" s="116">
        <v>7458.95</v>
      </c>
      <c r="L2142" s="116">
        <v>316.64</v>
      </c>
      <c r="M2142" s="116">
        <v>84.39</v>
      </c>
      <c r="N2142" s="116">
        <v>3.8</v>
      </c>
      <c r="O2142" s="116">
        <v>0</v>
      </c>
      <c r="P2142" s="117">
        <f t="shared" si="80"/>
        <v>1.9</v>
      </c>
    </row>
    <row r="2143" ht="14.5" spans="1:16">
      <c r="A2143" s="104">
        <v>202210</v>
      </c>
      <c r="B2143" s="60" t="s">
        <v>381</v>
      </c>
      <c r="C2143" s="105" t="s">
        <v>619</v>
      </c>
      <c r="D2143" s="105" t="s">
        <v>587</v>
      </c>
      <c r="E2143" s="105" t="s">
        <v>946</v>
      </c>
      <c r="F2143" s="105" t="s">
        <v>686</v>
      </c>
      <c r="G2143" s="106" t="s">
        <v>947</v>
      </c>
      <c r="H2143" s="105" t="s">
        <v>623</v>
      </c>
      <c r="I2143" s="105" t="s">
        <v>591</v>
      </c>
      <c r="J2143" s="116">
        <v>2120</v>
      </c>
      <c r="K2143" s="116">
        <v>8030.08</v>
      </c>
      <c r="L2143" s="116">
        <v>316.64</v>
      </c>
      <c r="M2143" s="116">
        <v>84.39</v>
      </c>
      <c r="N2143" s="116">
        <v>3.8</v>
      </c>
      <c r="O2143" s="116">
        <v>0</v>
      </c>
      <c r="P2143" s="117">
        <f t="shared" si="80"/>
        <v>1.9</v>
      </c>
    </row>
    <row r="2144" ht="14.5" spans="1:16">
      <c r="A2144" s="104">
        <v>202210</v>
      </c>
      <c r="B2144" s="60" t="s">
        <v>317</v>
      </c>
      <c r="C2144" s="105" t="s">
        <v>619</v>
      </c>
      <c r="D2144" s="105" t="s">
        <v>587</v>
      </c>
      <c r="E2144" s="105" t="s">
        <v>948</v>
      </c>
      <c r="F2144" s="105" t="s">
        <v>686</v>
      </c>
      <c r="G2144" s="106" t="s">
        <v>949</v>
      </c>
      <c r="H2144" s="105" t="s">
        <v>623</v>
      </c>
      <c r="I2144" s="105" t="s">
        <v>591</v>
      </c>
      <c r="J2144" s="116">
        <v>2120</v>
      </c>
      <c r="K2144" s="116">
        <v>6901.92</v>
      </c>
      <c r="L2144" s="116">
        <v>316.64</v>
      </c>
      <c r="M2144" s="116">
        <v>84.39</v>
      </c>
      <c r="N2144" s="116">
        <v>3.8</v>
      </c>
      <c r="O2144" s="116">
        <v>0</v>
      </c>
      <c r="P2144" s="117">
        <f t="shared" si="80"/>
        <v>1.9</v>
      </c>
    </row>
    <row r="2145" ht="14.5" spans="1:16">
      <c r="A2145" s="104">
        <v>202210</v>
      </c>
      <c r="B2145" s="60" t="s">
        <v>257</v>
      </c>
      <c r="C2145" s="105" t="s">
        <v>580</v>
      </c>
      <c r="D2145" s="105" t="s">
        <v>587</v>
      </c>
      <c r="E2145" s="105" t="s">
        <v>972</v>
      </c>
      <c r="F2145" s="105" t="s">
        <v>941</v>
      </c>
      <c r="G2145" s="106" t="s">
        <v>971</v>
      </c>
      <c r="H2145" s="105">
        <v>0</v>
      </c>
      <c r="I2145" s="105" t="s">
        <v>591</v>
      </c>
      <c r="J2145" s="116">
        <v>3730</v>
      </c>
      <c r="K2145" s="116">
        <v>8537.7</v>
      </c>
      <c r="L2145" s="116">
        <v>316.64</v>
      </c>
      <c r="M2145" s="116">
        <v>84.39</v>
      </c>
      <c r="N2145" s="116">
        <v>3.8</v>
      </c>
      <c r="O2145" s="116">
        <v>95</v>
      </c>
      <c r="P2145" s="117">
        <f t="shared" si="80"/>
        <v>1.9</v>
      </c>
    </row>
    <row r="2146" ht="14.5" spans="1:16">
      <c r="A2146" s="104">
        <v>202210</v>
      </c>
      <c r="B2146" s="60" t="s">
        <v>383</v>
      </c>
      <c r="C2146" s="105" t="s">
        <v>580</v>
      </c>
      <c r="D2146" s="105" t="s">
        <v>587</v>
      </c>
      <c r="E2146" s="105" t="s">
        <v>973</v>
      </c>
      <c r="F2146" s="105" t="s">
        <v>698</v>
      </c>
      <c r="G2146" s="106" t="s">
        <v>974</v>
      </c>
      <c r="H2146" s="105">
        <v>0</v>
      </c>
      <c r="I2146" s="105" t="s">
        <v>591</v>
      </c>
      <c r="J2146" s="116">
        <v>3326</v>
      </c>
      <c r="K2146" s="116">
        <v>7889</v>
      </c>
      <c r="L2146" s="116">
        <v>316.64</v>
      </c>
      <c r="M2146" s="116">
        <v>84.39</v>
      </c>
      <c r="N2146" s="116">
        <v>3.8</v>
      </c>
      <c r="O2146" s="116">
        <v>0</v>
      </c>
      <c r="P2146" s="117">
        <f t="shared" si="80"/>
        <v>1.9</v>
      </c>
    </row>
    <row r="2147" ht="14.5" spans="1:16">
      <c r="A2147" s="104">
        <v>202210</v>
      </c>
      <c r="B2147" s="60" t="s">
        <v>213</v>
      </c>
      <c r="C2147" s="105" t="s">
        <v>580</v>
      </c>
      <c r="D2147" s="105" t="s">
        <v>587</v>
      </c>
      <c r="E2147" s="105" t="s">
        <v>975</v>
      </c>
      <c r="F2147" s="105" t="s">
        <v>941</v>
      </c>
      <c r="G2147" s="106" t="s">
        <v>976</v>
      </c>
      <c r="H2147" s="105">
        <v>0</v>
      </c>
      <c r="I2147" s="105" t="s">
        <v>591</v>
      </c>
      <c r="J2147" s="116">
        <v>4738</v>
      </c>
      <c r="K2147" s="116">
        <v>11070.5</v>
      </c>
      <c r="L2147" s="116">
        <v>316.64</v>
      </c>
      <c r="M2147" s="116">
        <v>84.39</v>
      </c>
      <c r="N2147" s="116">
        <v>3.8</v>
      </c>
      <c r="O2147" s="116">
        <v>0</v>
      </c>
      <c r="P2147" s="117">
        <f t="shared" si="80"/>
        <v>1.9</v>
      </c>
    </row>
    <row r="2148" ht="14.5" spans="1:16">
      <c r="A2148" s="104">
        <v>202210</v>
      </c>
      <c r="B2148" s="60" t="s">
        <v>329</v>
      </c>
      <c r="C2148" s="105" t="s">
        <v>580</v>
      </c>
      <c r="D2148" s="105" t="s">
        <v>587</v>
      </c>
      <c r="E2148" s="105" t="s">
        <v>977</v>
      </c>
      <c r="F2148" s="105" t="s">
        <v>698</v>
      </c>
      <c r="G2148" s="106" t="s">
        <v>976</v>
      </c>
      <c r="H2148" s="105">
        <v>0</v>
      </c>
      <c r="I2148" s="105" t="s">
        <v>591</v>
      </c>
      <c r="J2148" s="116">
        <v>3730</v>
      </c>
      <c r="K2148" s="116">
        <v>8723.1</v>
      </c>
      <c r="L2148" s="116">
        <v>316.64</v>
      </c>
      <c r="M2148" s="116">
        <v>84.39</v>
      </c>
      <c r="N2148" s="116">
        <v>3.8</v>
      </c>
      <c r="O2148" s="116">
        <v>100</v>
      </c>
      <c r="P2148" s="117">
        <f t="shared" si="80"/>
        <v>1.9</v>
      </c>
    </row>
    <row r="2149" ht="14.5" spans="1:16">
      <c r="A2149" s="104">
        <v>202210</v>
      </c>
      <c r="B2149" s="60" t="s">
        <v>262</v>
      </c>
      <c r="C2149" s="105" t="s">
        <v>625</v>
      </c>
      <c r="D2149" s="105" t="s">
        <v>587</v>
      </c>
      <c r="E2149" s="105" t="s">
        <v>988</v>
      </c>
      <c r="F2149" s="105" t="s">
        <v>1177</v>
      </c>
      <c r="G2149" s="106" t="s">
        <v>987</v>
      </c>
      <c r="H2149" s="105">
        <v>0</v>
      </c>
      <c r="I2149" s="105" t="s">
        <v>591</v>
      </c>
      <c r="J2149" s="116">
        <v>3181</v>
      </c>
      <c r="K2149" s="116">
        <v>7080</v>
      </c>
      <c r="L2149" s="116">
        <v>316.64</v>
      </c>
      <c r="M2149" s="116">
        <v>84.39</v>
      </c>
      <c r="N2149" s="116">
        <v>3.8</v>
      </c>
      <c r="O2149" s="116">
        <v>0</v>
      </c>
      <c r="P2149" s="117">
        <f t="shared" si="80"/>
        <v>1.9</v>
      </c>
    </row>
    <row r="2150" ht="14.5" spans="1:16">
      <c r="A2150" s="104">
        <v>202210</v>
      </c>
      <c r="B2150" s="62" t="s">
        <v>312</v>
      </c>
      <c r="C2150" s="105" t="s">
        <v>580</v>
      </c>
      <c r="D2150" s="105" t="s">
        <v>587</v>
      </c>
      <c r="E2150" s="105" t="s">
        <v>993</v>
      </c>
      <c r="F2150" s="105" t="s">
        <v>994</v>
      </c>
      <c r="G2150" s="106" t="s">
        <v>995</v>
      </c>
      <c r="H2150" s="105">
        <v>0</v>
      </c>
      <c r="I2150" s="105" t="s">
        <v>591</v>
      </c>
      <c r="J2150" s="116">
        <v>2311</v>
      </c>
      <c r="K2150" s="116">
        <v>6271.4</v>
      </c>
      <c r="L2150" s="116">
        <v>316.64</v>
      </c>
      <c r="M2150" s="116">
        <v>84.39</v>
      </c>
      <c r="N2150" s="116">
        <v>3.8</v>
      </c>
      <c r="O2150" s="116">
        <v>0</v>
      </c>
      <c r="P2150" s="117">
        <f t="shared" si="80"/>
        <v>1.9</v>
      </c>
    </row>
    <row r="2151" ht="14.5" spans="1:16">
      <c r="A2151" s="104">
        <v>202210</v>
      </c>
      <c r="B2151" s="62" t="s">
        <v>270</v>
      </c>
      <c r="C2151" s="105" t="s">
        <v>661</v>
      </c>
      <c r="D2151" s="105" t="s">
        <v>587</v>
      </c>
      <c r="E2151" s="105" t="s">
        <v>996</v>
      </c>
      <c r="F2151" s="105" t="s">
        <v>997</v>
      </c>
      <c r="G2151" s="106" t="s">
        <v>995</v>
      </c>
      <c r="H2151" s="105">
        <v>0</v>
      </c>
      <c r="I2151" s="105" t="s">
        <v>591</v>
      </c>
      <c r="J2151" s="116">
        <v>2642</v>
      </c>
      <c r="K2151" s="116">
        <v>7056</v>
      </c>
      <c r="L2151" s="116">
        <v>316.64</v>
      </c>
      <c r="M2151" s="116">
        <v>84.39</v>
      </c>
      <c r="N2151" s="116">
        <v>3.8</v>
      </c>
      <c r="O2151" s="116">
        <v>0</v>
      </c>
      <c r="P2151" s="117">
        <f t="shared" si="80"/>
        <v>1.9</v>
      </c>
    </row>
    <row r="2152" ht="14.5" spans="1:16">
      <c r="A2152" s="104">
        <v>202210</v>
      </c>
      <c r="B2152" s="62" t="s">
        <v>236</v>
      </c>
      <c r="C2152" s="105" t="s">
        <v>575</v>
      </c>
      <c r="D2152" s="105" t="s">
        <v>587</v>
      </c>
      <c r="E2152" s="105" t="s">
        <v>1001</v>
      </c>
      <c r="F2152" s="105" t="s">
        <v>1002</v>
      </c>
      <c r="G2152" s="106" t="s">
        <v>1003</v>
      </c>
      <c r="H2152" s="105">
        <v>0</v>
      </c>
      <c r="I2152" s="105" t="s">
        <v>591</v>
      </c>
      <c r="J2152" s="116">
        <v>3850</v>
      </c>
      <c r="K2152" s="116">
        <v>11127.4</v>
      </c>
      <c r="L2152" s="116">
        <v>316.64</v>
      </c>
      <c r="M2152" s="116">
        <v>84.39</v>
      </c>
      <c r="N2152" s="116">
        <v>3.8</v>
      </c>
      <c r="O2152" s="116">
        <v>0</v>
      </c>
      <c r="P2152" s="117">
        <f t="shared" si="80"/>
        <v>1.9</v>
      </c>
    </row>
    <row r="2153" ht="14.5" spans="1:16">
      <c r="A2153" s="104">
        <v>202210</v>
      </c>
      <c r="B2153" s="62" t="s">
        <v>296</v>
      </c>
      <c r="C2153" s="105" t="s">
        <v>619</v>
      </c>
      <c r="D2153" s="105" t="s">
        <v>587</v>
      </c>
      <c r="E2153" s="105" t="s">
        <v>1004</v>
      </c>
      <c r="F2153" s="105" t="s">
        <v>1005</v>
      </c>
      <c r="G2153" s="106" t="s">
        <v>1006</v>
      </c>
      <c r="H2153" s="105">
        <v>0</v>
      </c>
      <c r="I2153" s="105" t="s">
        <v>591</v>
      </c>
      <c r="J2153" s="116">
        <v>1900</v>
      </c>
      <c r="K2153" s="116">
        <v>5846.64</v>
      </c>
      <c r="L2153" s="116">
        <v>316.64</v>
      </c>
      <c r="M2153" s="116">
        <v>84.39</v>
      </c>
      <c r="N2153" s="116">
        <v>3.8</v>
      </c>
      <c r="O2153" s="116">
        <v>0</v>
      </c>
      <c r="P2153" s="117">
        <f t="shared" si="80"/>
        <v>1.9</v>
      </c>
    </row>
    <row r="2154" ht="14.5" spans="1:16">
      <c r="A2154" s="104">
        <v>202210</v>
      </c>
      <c r="B2154" s="62" t="s">
        <v>366</v>
      </c>
      <c r="C2154" s="105" t="s">
        <v>575</v>
      </c>
      <c r="D2154" s="105" t="s">
        <v>587</v>
      </c>
      <c r="E2154" s="105" t="s">
        <v>1161</v>
      </c>
      <c r="F2154" s="105" t="s">
        <v>710</v>
      </c>
      <c r="G2154" s="106" t="s">
        <v>1162</v>
      </c>
      <c r="H2154" s="105">
        <v>0</v>
      </c>
      <c r="I2154" s="105" t="s">
        <v>591</v>
      </c>
      <c r="J2154" s="116">
        <v>3850</v>
      </c>
      <c r="K2154" s="116">
        <v>8614</v>
      </c>
      <c r="L2154" s="116">
        <v>0</v>
      </c>
      <c r="M2154" s="116">
        <v>0</v>
      </c>
      <c r="N2154" s="116">
        <v>0</v>
      </c>
      <c r="O2154" s="116">
        <v>0</v>
      </c>
      <c r="P2154" s="117">
        <v>0</v>
      </c>
    </row>
    <row r="2155" ht="14.5" spans="1:16">
      <c r="A2155" s="104">
        <v>202210</v>
      </c>
      <c r="B2155" s="25" t="s">
        <v>239</v>
      </c>
      <c r="C2155" s="105" t="s">
        <v>619</v>
      </c>
      <c r="D2155" s="105" t="s">
        <v>587</v>
      </c>
      <c r="E2155" s="105" t="s">
        <v>1015</v>
      </c>
      <c r="F2155" s="105" t="s">
        <v>1164</v>
      </c>
      <c r="G2155" s="106" t="s">
        <v>1017</v>
      </c>
      <c r="H2155" s="105">
        <v>0</v>
      </c>
      <c r="I2155" s="105" t="s">
        <v>591</v>
      </c>
      <c r="J2155" s="116">
        <v>2970</v>
      </c>
      <c r="K2155" s="116">
        <v>8020</v>
      </c>
      <c r="L2155" s="116">
        <v>316.64</v>
      </c>
      <c r="M2155" s="116">
        <v>84.39</v>
      </c>
      <c r="N2155" s="116">
        <v>3.8</v>
      </c>
      <c r="O2155" s="116">
        <v>300</v>
      </c>
      <c r="P2155" s="117">
        <f t="shared" ref="P2155:P2165" si="81">1900*0.1%</f>
        <v>1.9</v>
      </c>
    </row>
    <row r="2156" ht="14.5" spans="1:16">
      <c r="A2156" s="104">
        <v>202210</v>
      </c>
      <c r="B2156" s="25" t="s">
        <v>386</v>
      </c>
      <c r="C2156" s="105" t="s">
        <v>575</v>
      </c>
      <c r="D2156" s="105" t="s">
        <v>1178</v>
      </c>
      <c r="E2156" s="105" t="s">
        <v>1168</v>
      </c>
      <c r="F2156" s="105" t="s">
        <v>578</v>
      </c>
      <c r="G2156" s="106" t="s">
        <v>1169</v>
      </c>
      <c r="H2156" s="105">
        <v>0</v>
      </c>
      <c r="I2156" s="105">
        <v>0</v>
      </c>
      <c r="J2156" s="116">
        <v>5500</v>
      </c>
      <c r="K2156" s="116">
        <v>15690</v>
      </c>
      <c r="L2156" s="116">
        <v>316.64</v>
      </c>
      <c r="M2156" s="116">
        <v>84.39</v>
      </c>
      <c r="N2156" s="116">
        <v>3.8</v>
      </c>
      <c r="O2156" s="116">
        <v>0</v>
      </c>
      <c r="P2156" s="117">
        <f t="shared" si="81"/>
        <v>1.9</v>
      </c>
    </row>
    <row r="2157" ht="14.5" spans="1:16">
      <c r="A2157" s="104">
        <v>202210</v>
      </c>
      <c r="B2157" s="25" t="s">
        <v>407</v>
      </c>
      <c r="C2157" s="105" t="s">
        <v>841</v>
      </c>
      <c r="D2157" s="105" t="s">
        <v>587</v>
      </c>
      <c r="E2157" s="105" t="s">
        <v>1171</v>
      </c>
      <c r="F2157" s="105" t="s">
        <v>1172</v>
      </c>
      <c r="G2157" s="106" t="s">
        <v>1173</v>
      </c>
      <c r="H2157" s="105">
        <v>0</v>
      </c>
      <c r="I2157" s="105">
        <v>0</v>
      </c>
      <c r="J2157" s="116">
        <v>3214</v>
      </c>
      <c r="K2157" s="116">
        <v>7861.8</v>
      </c>
      <c r="L2157" s="116">
        <v>316.64</v>
      </c>
      <c r="M2157" s="116">
        <v>84.39</v>
      </c>
      <c r="N2157" s="116">
        <v>3.8</v>
      </c>
      <c r="O2157" s="116">
        <v>700</v>
      </c>
      <c r="P2157" s="117">
        <f t="shared" si="81"/>
        <v>1.9</v>
      </c>
    </row>
    <row r="2158" ht="14.5" spans="1:16">
      <c r="A2158" s="104">
        <v>202210</v>
      </c>
      <c r="B2158" s="25" t="s">
        <v>377</v>
      </c>
      <c r="C2158" s="105" t="s">
        <v>580</v>
      </c>
      <c r="D2158" s="105" t="s">
        <v>587</v>
      </c>
      <c r="E2158" s="105" t="s">
        <v>1171</v>
      </c>
      <c r="F2158" s="105" t="s">
        <v>1179</v>
      </c>
      <c r="G2158" s="106" t="s">
        <v>1180</v>
      </c>
      <c r="H2158" s="105">
        <v>0</v>
      </c>
      <c r="I2158" s="105">
        <v>0</v>
      </c>
      <c r="J2158" s="116">
        <v>2520</v>
      </c>
      <c r="K2158" s="116">
        <v>5645.5</v>
      </c>
      <c r="L2158" s="116">
        <v>316.64</v>
      </c>
      <c r="M2158" s="116">
        <v>84.39</v>
      </c>
      <c r="N2158" s="116">
        <v>3.8</v>
      </c>
      <c r="O2158" s="116">
        <v>0</v>
      </c>
      <c r="P2158" s="117">
        <f t="shared" si="81"/>
        <v>1.9</v>
      </c>
    </row>
    <row r="2159" ht="14.5" spans="1:16">
      <c r="A2159" s="104">
        <v>202210</v>
      </c>
      <c r="B2159" s="25" t="s">
        <v>267</v>
      </c>
      <c r="C2159" s="105" t="s">
        <v>575</v>
      </c>
      <c r="D2159" s="105" t="s">
        <v>587</v>
      </c>
      <c r="E2159" s="105" t="s">
        <v>1195</v>
      </c>
      <c r="F2159" s="105" t="s">
        <v>710</v>
      </c>
      <c r="G2159" s="106" t="s">
        <v>1196</v>
      </c>
      <c r="H2159" s="105">
        <v>0</v>
      </c>
      <c r="I2159" s="105">
        <v>0</v>
      </c>
      <c r="J2159" s="116">
        <v>3850</v>
      </c>
      <c r="K2159" s="116">
        <v>7750</v>
      </c>
      <c r="L2159" s="116">
        <v>316.64</v>
      </c>
      <c r="M2159" s="116">
        <v>84.39</v>
      </c>
      <c r="N2159" s="116">
        <v>3.8</v>
      </c>
      <c r="O2159" s="116">
        <v>0</v>
      </c>
      <c r="P2159" s="117">
        <f t="shared" si="81"/>
        <v>1.9</v>
      </c>
    </row>
    <row r="2160" ht="14.5" spans="1:16">
      <c r="A2160" s="104">
        <v>202210</v>
      </c>
      <c r="B2160" s="25" t="s">
        <v>293</v>
      </c>
      <c r="C2160" s="105" t="s">
        <v>575</v>
      </c>
      <c r="D2160" s="105" t="s">
        <v>587</v>
      </c>
      <c r="E2160" s="105" t="s">
        <v>1198</v>
      </c>
      <c r="F2160" s="105" t="s">
        <v>710</v>
      </c>
      <c r="G2160" s="106" t="s">
        <v>1196</v>
      </c>
      <c r="H2160" s="105">
        <v>0</v>
      </c>
      <c r="I2160" s="105">
        <v>0</v>
      </c>
      <c r="J2160" s="116">
        <v>3850</v>
      </c>
      <c r="K2160" s="116">
        <v>8325</v>
      </c>
      <c r="L2160" s="116">
        <v>316.64</v>
      </c>
      <c r="M2160" s="116">
        <v>84.39</v>
      </c>
      <c r="N2160" s="116">
        <v>3.8</v>
      </c>
      <c r="O2160" s="116">
        <v>0</v>
      </c>
      <c r="P2160" s="117">
        <f t="shared" si="81"/>
        <v>1.9</v>
      </c>
    </row>
    <row r="2161" ht="14.5" spans="1:16">
      <c r="A2161" s="104">
        <v>202210</v>
      </c>
      <c r="B2161" s="25" t="s">
        <v>400</v>
      </c>
      <c r="C2161" s="105" t="s">
        <v>619</v>
      </c>
      <c r="D2161" s="105" t="s">
        <v>587</v>
      </c>
      <c r="E2161" s="105" t="s">
        <v>1200</v>
      </c>
      <c r="F2161" s="105" t="s">
        <v>686</v>
      </c>
      <c r="G2161" s="106">
        <v>44782</v>
      </c>
      <c r="H2161" s="105" t="s">
        <v>623</v>
      </c>
      <c r="I2161" s="105">
        <v>0</v>
      </c>
      <c r="J2161" s="116">
        <v>2120</v>
      </c>
      <c r="K2161" s="116">
        <v>8115.98</v>
      </c>
      <c r="L2161" s="116">
        <v>316.64</v>
      </c>
      <c r="M2161" s="116">
        <v>84.39</v>
      </c>
      <c r="N2161" s="116">
        <v>3.8</v>
      </c>
      <c r="O2161" s="116">
        <v>0</v>
      </c>
      <c r="P2161" s="117">
        <f t="shared" si="81"/>
        <v>1.9</v>
      </c>
    </row>
    <row r="2162" ht="14.5" spans="1:16">
      <c r="A2162" s="104">
        <v>202210</v>
      </c>
      <c r="B2162" s="25" t="s">
        <v>1201</v>
      </c>
      <c r="C2162" s="105" t="s">
        <v>619</v>
      </c>
      <c r="D2162" s="105" t="s">
        <v>587</v>
      </c>
      <c r="E2162" s="105" t="s">
        <v>1202</v>
      </c>
      <c r="F2162" s="105" t="s">
        <v>856</v>
      </c>
      <c r="G2162" s="106">
        <v>44779</v>
      </c>
      <c r="H2162" s="105">
        <v>0</v>
      </c>
      <c r="I2162" s="105">
        <v>0</v>
      </c>
      <c r="J2162" s="116">
        <v>1900</v>
      </c>
      <c r="K2162" s="116">
        <v>4568.24</v>
      </c>
      <c r="L2162" s="116">
        <v>316.64</v>
      </c>
      <c r="M2162" s="116">
        <v>84.39</v>
      </c>
      <c r="N2162" s="116">
        <v>3.8</v>
      </c>
      <c r="O2162" s="116">
        <v>0</v>
      </c>
      <c r="P2162" s="117">
        <f t="shared" si="81"/>
        <v>1.9</v>
      </c>
    </row>
    <row r="2163" ht="14.5" spans="1:16">
      <c r="A2163" s="104">
        <v>202210</v>
      </c>
      <c r="B2163" s="25" t="s">
        <v>408</v>
      </c>
      <c r="C2163" s="105" t="s">
        <v>625</v>
      </c>
      <c r="D2163" s="105" t="s">
        <v>587</v>
      </c>
      <c r="E2163" s="105" t="s">
        <v>1203</v>
      </c>
      <c r="F2163" s="105" t="s">
        <v>827</v>
      </c>
      <c r="G2163" s="106" t="s">
        <v>1204</v>
      </c>
      <c r="H2163" s="105">
        <v>0</v>
      </c>
      <c r="I2163" s="105">
        <v>0</v>
      </c>
      <c r="J2163" s="116">
        <v>3181</v>
      </c>
      <c r="K2163" s="116">
        <v>8297.7</v>
      </c>
      <c r="L2163" s="116">
        <v>316.64</v>
      </c>
      <c r="M2163" s="116">
        <v>84.39</v>
      </c>
      <c r="N2163" s="116">
        <v>3.8</v>
      </c>
      <c r="O2163" s="116">
        <v>0</v>
      </c>
      <c r="P2163" s="117">
        <f t="shared" si="81"/>
        <v>1.9</v>
      </c>
    </row>
    <row r="2164" ht="14.5" spans="1:16">
      <c r="A2164" s="104">
        <v>202210</v>
      </c>
      <c r="B2164" s="25" t="s">
        <v>319</v>
      </c>
      <c r="C2164" s="105" t="s">
        <v>619</v>
      </c>
      <c r="D2164" s="105" t="s">
        <v>764</v>
      </c>
      <c r="E2164" s="105" t="s">
        <v>1224</v>
      </c>
      <c r="F2164" s="105" t="s">
        <v>1220</v>
      </c>
      <c r="G2164" s="106" t="s">
        <v>1225</v>
      </c>
      <c r="H2164" s="105">
        <v>0</v>
      </c>
      <c r="I2164" s="105">
        <v>0</v>
      </c>
      <c r="J2164" s="116">
        <v>5600</v>
      </c>
      <c r="K2164" s="116">
        <v>14410</v>
      </c>
      <c r="L2164" s="116">
        <v>316.64</v>
      </c>
      <c r="M2164" s="116">
        <v>84.39</v>
      </c>
      <c r="N2164" s="116">
        <v>3.8</v>
      </c>
      <c r="O2164" s="116">
        <v>0</v>
      </c>
      <c r="P2164" s="117">
        <f t="shared" si="81"/>
        <v>1.9</v>
      </c>
    </row>
    <row r="2165" ht="14.5" spans="1:16">
      <c r="A2165" s="104">
        <v>202210</v>
      </c>
      <c r="B2165" s="25" t="s">
        <v>238</v>
      </c>
      <c r="C2165" s="105" t="s">
        <v>580</v>
      </c>
      <c r="D2165" s="105" t="s">
        <v>587</v>
      </c>
      <c r="E2165" s="105" t="s">
        <v>1226</v>
      </c>
      <c r="F2165" s="105" t="s">
        <v>992</v>
      </c>
      <c r="G2165" s="106" t="s">
        <v>1227</v>
      </c>
      <c r="H2165" s="105">
        <v>0</v>
      </c>
      <c r="I2165" s="105">
        <v>0</v>
      </c>
      <c r="J2165" s="116">
        <v>2520</v>
      </c>
      <c r="K2165" s="116">
        <v>5712.5</v>
      </c>
      <c r="L2165" s="116">
        <v>316.64</v>
      </c>
      <c r="M2165" s="116">
        <v>84.39</v>
      </c>
      <c r="N2165" s="116">
        <v>3.8</v>
      </c>
      <c r="O2165" s="116">
        <v>0</v>
      </c>
      <c r="P2165" s="117">
        <f t="shared" si="81"/>
        <v>1.9</v>
      </c>
    </row>
    <row r="2166" ht="14.5" spans="1:16">
      <c r="A2166" s="104">
        <v>202210</v>
      </c>
      <c r="B2166" s="25" t="s">
        <v>370</v>
      </c>
      <c r="C2166" s="105" t="s">
        <v>570</v>
      </c>
      <c r="D2166" s="105" t="s">
        <v>587</v>
      </c>
      <c r="E2166" s="105" t="s">
        <v>1228</v>
      </c>
      <c r="F2166" s="105" t="s">
        <v>694</v>
      </c>
      <c r="G2166" s="106" t="s">
        <v>1229</v>
      </c>
      <c r="H2166" s="105">
        <v>0</v>
      </c>
      <c r="I2166" s="105">
        <v>0</v>
      </c>
      <c r="J2166" s="116">
        <v>4068</v>
      </c>
      <c r="K2166" s="116">
        <v>8849</v>
      </c>
      <c r="L2166" s="116">
        <v>0</v>
      </c>
      <c r="M2166" s="116">
        <v>0</v>
      </c>
      <c r="N2166" s="116">
        <v>0</v>
      </c>
      <c r="O2166" s="116">
        <v>0</v>
      </c>
      <c r="P2166" s="117">
        <v>0</v>
      </c>
    </row>
    <row r="2167" ht="14.5" spans="1:16">
      <c r="A2167" s="104">
        <v>202210</v>
      </c>
      <c r="B2167" s="25" t="s">
        <v>350</v>
      </c>
      <c r="C2167" s="105" t="s">
        <v>570</v>
      </c>
      <c r="D2167" s="105" t="s">
        <v>764</v>
      </c>
      <c r="E2167" s="105" t="s">
        <v>1230</v>
      </c>
      <c r="F2167" s="105" t="s">
        <v>792</v>
      </c>
      <c r="G2167" s="106" t="s">
        <v>1229</v>
      </c>
      <c r="H2167" s="105">
        <v>0</v>
      </c>
      <c r="I2167" s="105">
        <v>0</v>
      </c>
      <c r="J2167" s="116">
        <v>4400</v>
      </c>
      <c r="K2167" s="116">
        <v>11554.9</v>
      </c>
      <c r="L2167" s="116">
        <v>316.64</v>
      </c>
      <c r="M2167" s="116">
        <v>84.39</v>
      </c>
      <c r="N2167" s="116">
        <v>3.8</v>
      </c>
      <c r="O2167" s="116">
        <v>0</v>
      </c>
      <c r="P2167" s="117">
        <f>1900*0.1%</f>
        <v>1.9</v>
      </c>
    </row>
    <row r="2168" ht="14.5" spans="1:16">
      <c r="A2168" s="104">
        <v>202210</v>
      </c>
      <c r="B2168" s="25" t="s">
        <v>449</v>
      </c>
      <c r="C2168" s="105" t="s">
        <v>570</v>
      </c>
      <c r="D2168" s="105" t="s">
        <v>587</v>
      </c>
      <c r="E2168" s="105" t="s">
        <v>1245</v>
      </c>
      <c r="F2168" s="105" t="s">
        <v>1246</v>
      </c>
      <c r="G2168" s="106" t="s">
        <v>1247</v>
      </c>
      <c r="H2168" s="105">
        <v>0</v>
      </c>
      <c r="I2168" s="105" t="s">
        <v>1248</v>
      </c>
      <c r="J2168" s="116">
        <v>2337</v>
      </c>
      <c r="K2168" s="116">
        <v>2128.48</v>
      </c>
      <c r="L2168" s="116">
        <v>0</v>
      </c>
      <c r="M2168" s="116">
        <v>0</v>
      </c>
      <c r="N2168" s="116">
        <v>0</v>
      </c>
      <c r="O2168" s="116">
        <v>0</v>
      </c>
      <c r="P2168" s="117">
        <v>0</v>
      </c>
    </row>
    <row r="2169" ht="14.5" spans="1:16">
      <c r="A2169" s="104">
        <v>202210</v>
      </c>
      <c r="B2169" s="25" t="s">
        <v>415</v>
      </c>
      <c r="C2169" s="105" t="s">
        <v>575</v>
      </c>
      <c r="D2169" s="105" t="s">
        <v>587</v>
      </c>
      <c r="E2169" s="105" t="s">
        <v>1249</v>
      </c>
      <c r="F2169" s="105" t="s">
        <v>710</v>
      </c>
      <c r="G2169" s="106" t="s">
        <v>1247</v>
      </c>
      <c r="H2169" s="105">
        <v>0</v>
      </c>
      <c r="I2169" s="105" t="s">
        <v>1248</v>
      </c>
      <c r="J2169" s="116">
        <v>3850</v>
      </c>
      <c r="K2169" s="116">
        <v>3705.53</v>
      </c>
      <c r="L2169" s="116">
        <v>0</v>
      </c>
      <c r="M2169" s="116">
        <v>0</v>
      </c>
      <c r="N2169" s="116">
        <v>0</v>
      </c>
      <c r="O2169" s="116">
        <v>0</v>
      </c>
      <c r="P2169" s="117">
        <v>0</v>
      </c>
    </row>
    <row r="2170" ht="14.5" spans="1:16">
      <c r="A2170" s="104">
        <v>202210</v>
      </c>
      <c r="B2170" s="122" t="s">
        <v>226</v>
      </c>
      <c r="C2170" s="105" t="s">
        <v>570</v>
      </c>
      <c r="D2170" s="105" t="s">
        <v>587</v>
      </c>
      <c r="E2170" s="105" t="s">
        <v>1007</v>
      </c>
      <c r="F2170" s="105" t="s">
        <v>875</v>
      </c>
      <c r="G2170" s="106" t="s">
        <v>1008</v>
      </c>
      <c r="H2170" s="105" t="s">
        <v>1009</v>
      </c>
      <c r="I2170" s="105" t="s">
        <v>591</v>
      </c>
      <c r="J2170" s="116">
        <v>2363</v>
      </c>
      <c r="K2170" s="116">
        <v>6596.3</v>
      </c>
      <c r="L2170" s="116">
        <v>316.64</v>
      </c>
      <c r="M2170" s="116">
        <v>84.39</v>
      </c>
      <c r="N2170" s="116">
        <v>3.8</v>
      </c>
      <c r="O2170" s="116">
        <v>0</v>
      </c>
      <c r="P2170" s="117">
        <f t="shared" ref="P2170:P2175" si="82">1900*0.1%</f>
        <v>1.9</v>
      </c>
    </row>
    <row r="2171" ht="14.5" spans="1:16">
      <c r="A2171" s="104">
        <v>202210</v>
      </c>
      <c r="B2171" s="123" t="s">
        <v>242</v>
      </c>
      <c r="C2171" s="105" t="s">
        <v>570</v>
      </c>
      <c r="D2171" s="105" t="s">
        <v>587</v>
      </c>
      <c r="E2171" s="105" t="s">
        <v>1010</v>
      </c>
      <c r="F2171" s="105" t="s">
        <v>875</v>
      </c>
      <c r="G2171" s="106" t="s">
        <v>1011</v>
      </c>
      <c r="H2171" s="105" t="s">
        <v>1009</v>
      </c>
      <c r="I2171" s="105" t="s">
        <v>591</v>
      </c>
      <c r="J2171" s="116">
        <v>2363</v>
      </c>
      <c r="K2171" s="116">
        <v>7406.67</v>
      </c>
      <c r="L2171" s="116">
        <v>316.64</v>
      </c>
      <c r="M2171" s="116">
        <v>84.39</v>
      </c>
      <c r="N2171" s="116">
        <v>3.8</v>
      </c>
      <c r="O2171" s="116">
        <v>0</v>
      </c>
      <c r="P2171" s="117">
        <f t="shared" si="82"/>
        <v>1.9</v>
      </c>
    </row>
    <row r="2172" ht="14.5" spans="1:16">
      <c r="A2172" s="104">
        <v>202210</v>
      </c>
      <c r="B2172" s="124" t="s">
        <v>281</v>
      </c>
      <c r="C2172" s="105" t="s">
        <v>570</v>
      </c>
      <c r="D2172" s="105" t="s">
        <v>587</v>
      </c>
      <c r="E2172" s="105" t="s">
        <v>1012</v>
      </c>
      <c r="F2172" s="105" t="s">
        <v>875</v>
      </c>
      <c r="G2172" s="106" t="s">
        <v>756</v>
      </c>
      <c r="H2172" s="105" t="s">
        <v>1009</v>
      </c>
      <c r="I2172" s="105">
        <v>0</v>
      </c>
      <c r="J2172" s="116">
        <v>2363</v>
      </c>
      <c r="K2172" s="116">
        <v>6313.43</v>
      </c>
      <c r="L2172" s="116">
        <v>316.64</v>
      </c>
      <c r="M2172" s="116">
        <v>84.39</v>
      </c>
      <c r="N2172" s="116">
        <v>3.8</v>
      </c>
      <c r="O2172" s="116">
        <v>0</v>
      </c>
      <c r="P2172" s="117">
        <f t="shared" si="82"/>
        <v>1.9</v>
      </c>
    </row>
    <row r="2173" ht="14.5" spans="1:16">
      <c r="A2173" s="104">
        <v>202210</v>
      </c>
      <c r="B2173" s="125" t="s">
        <v>294</v>
      </c>
      <c r="C2173" s="105" t="s">
        <v>570</v>
      </c>
      <c r="D2173" s="105" t="s">
        <v>587</v>
      </c>
      <c r="E2173" s="105" t="s">
        <v>1013</v>
      </c>
      <c r="F2173" s="105" t="s">
        <v>875</v>
      </c>
      <c r="G2173" s="106" t="s">
        <v>1014</v>
      </c>
      <c r="H2173" s="105" t="s">
        <v>1009</v>
      </c>
      <c r="I2173" s="105">
        <v>0</v>
      </c>
      <c r="J2173" s="116">
        <v>2363</v>
      </c>
      <c r="K2173" s="116">
        <v>9344.71</v>
      </c>
      <c r="L2173" s="116">
        <v>316.64</v>
      </c>
      <c r="M2173" s="116">
        <v>84.39</v>
      </c>
      <c r="N2173" s="116">
        <v>3.8</v>
      </c>
      <c r="O2173" s="116">
        <v>0</v>
      </c>
      <c r="P2173" s="117">
        <f t="shared" si="82"/>
        <v>1.9</v>
      </c>
    </row>
    <row r="2174" ht="14.5" spans="1:16">
      <c r="A2174" s="104">
        <v>202210</v>
      </c>
      <c r="B2174" s="28" t="s">
        <v>217</v>
      </c>
      <c r="C2174" s="105" t="s">
        <v>619</v>
      </c>
      <c r="D2174" s="105" t="s">
        <v>587</v>
      </c>
      <c r="E2174" s="105" t="s">
        <v>1019</v>
      </c>
      <c r="F2174" s="105" t="s">
        <v>1020</v>
      </c>
      <c r="G2174" s="106" t="s">
        <v>1021</v>
      </c>
      <c r="H2174" s="105" t="s">
        <v>1018</v>
      </c>
      <c r="I2174" s="105">
        <v>0</v>
      </c>
      <c r="J2174" s="116">
        <v>1900</v>
      </c>
      <c r="K2174" s="116">
        <v>5535.92</v>
      </c>
      <c r="L2174" s="116">
        <v>316.64</v>
      </c>
      <c r="M2174" s="116">
        <v>84.39</v>
      </c>
      <c r="N2174" s="116">
        <v>3.8</v>
      </c>
      <c r="O2174" s="116">
        <v>0</v>
      </c>
      <c r="P2174" s="117">
        <f t="shared" si="82"/>
        <v>1.9</v>
      </c>
    </row>
    <row r="2175" ht="14.5" spans="1:16">
      <c r="A2175" s="104">
        <v>202210</v>
      </c>
      <c r="B2175" s="28" t="s">
        <v>271</v>
      </c>
      <c r="C2175" s="105" t="s">
        <v>619</v>
      </c>
      <c r="D2175" s="105" t="s">
        <v>587</v>
      </c>
      <c r="E2175" s="105" t="s">
        <v>1022</v>
      </c>
      <c r="F2175" s="105" t="s">
        <v>1023</v>
      </c>
      <c r="G2175" s="106" t="s">
        <v>1024</v>
      </c>
      <c r="H2175" s="105" t="s">
        <v>1018</v>
      </c>
      <c r="I2175" s="105" t="s">
        <v>591</v>
      </c>
      <c r="J2175" s="116">
        <v>1900</v>
      </c>
      <c r="K2175" s="116">
        <v>9777.66</v>
      </c>
      <c r="L2175" s="116">
        <v>316.64</v>
      </c>
      <c r="M2175" s="116">
        <v>84.39</v>
      </c>
      <c r="N2175" s="116">
        <v>3.8</v>
      </c>
      <c r="O2175" s="116">
        <v>0</v>
      </c>
      <c r="P2175" s="117">
        <f t="shared" si="82"/>
        <v>1.9</v>
      </c>
    </row>
    <row r="2176" ht="14.5" spans="1:16">
      <c r="A2176" s="104">
        <v>202210</v>
      </c>
      <c r="B2176" s="28" t="s">
        <v>1025</v>
      </c>
      <c r="C2176" s="105" t="s">
        <v>619</v>
      </c>
      <c r="D2176" s="105" t="s">
        <v>587</v>
      </c>
      <c r="E2176" s="105" t="s">
        <v>1026</v>
      </c>
      <c r="F2176" s="105" t="s">
        <v>1027</v>
      </c>
      <c r="G2176" s="106" t="s">
        <v>1028</v>
      </c>
      <c r="H2176" s="105" t="s">
        <v>1018</v>
      </c>
      <c r="I2176" s="105" t="s">
        <v>591</v>
      </c>
      <c r="J2176" s="116">
        <v>1900</v>
      </c>
      <c r="K2176" s="116">
        <v>2513.99</v>
      </c>
      <c r="L2176" s="116">
        <v>0</v>
      </c>
      <c r="M2176" s="116">
        <v>0</v>
      </c>
      <c r="N2176" s="116">
        <v>0</v>
      </c>
      <c r="O2176" s="116">
        <v>0</v>
      </c>
      <c r="P2176" s="117">
        <v>0</v>
      </c>
    </row>
    <row r="2177" ht="14.5" spans="1:16">
      <c r="A2177" s="104">
        <v>202210</v>
      </c>
      <c r="B2177" s="28" t="s">
        <v>316</v>
      </c>
      <c r="C2177" s="105" t="s">
        <v>619</v>
      </c>
      <c r="D2177" s="105" t="s">
        <v>587</v>
      </c>
      <c r="E2177" s="105" t="s">
        <v>1029</v>
      </c>
      <c r="F2177" s="105" t="s">
        <v>1030</v>
      </c>
      <c r="G2177" s="106" t="s">
        <v>1031</v>
      </c>
      <c r="H2177" s="105" t="s">
        <v>1018</v>
      </c>
      <c r="I2177" s="105" t="s">
        <v>591</v>
      </c>
      <c r="J2177" s="116">
        <v>1900</v>
      </c>
      <c r="K2177" s="116">
        <v>9586.99</v>
      </c>
      <c r="L2177" s="116">
        <v>316.64</v>
      </c>
      <c r="M2177" s="116">
        <v>84.39</v>
      </c>
      <c r="N2177" s="116">
        <v>3.8</v>
      </c>
      <c r="O2177" s="116">
        <v>0</v>
      </c>
      <c r="P2177" s="117">
        <f t="shared" ref="P2177:P2208" si="83">1900*0.1%</f>
        <v>1.9</v>
      </c>
    </row>
    <row r="2178" ht="14.5" spans="1:16">
      <c r="A2178" s="104">
        <v>202210</v>
      </c>
      <c r="B2178" s="28" t="s">
        <v>251</v>
      </c>
      <c r="C2178" s="105" t="s">
        <v>619</v>
      </c>
      <c r="D2178" s="105" t="s">
        <v>587</v>
      </c>
      <c r="E2178" s="105" t="s">
        <v>1032</v>
      </c>
      <c r="F2178" s="105" t="s">
        <v>1023</v>
      </c>
      <c r="G2178" s="106" t="s">
        <v>1033</v>
      </c>
      <c r="H2178" s="105" t="s">
        <v>1018</v>
      </c>
      <c r="I2178" s="105" t="s">
        <v>591</v>
      </c>
      <c r="J2178" s="116">
        <v>1900</v>
      </c>
      <c r="K2178" s="116">
        <v>9473.72</v>
      </c>
      <c r="L2178" s="116">
        <v>316.64</v>
      </c>
      <c r="M2178" s="116">
        <v>84.39</v>
      </c>
      <c r="N2178" s="116">
        <v>3.8</v>
      </c>
      <c r="O2178" s="116">
        <v>0</v>
      </c>
      <c r="P2178" s="117">
        <f t="shared" si="83"/>
        <v>1.9</v>
      </c>
    </row>
    <row r="2179" ht="14.5" spans="1:16">
      <c r="A2179" s="104">
        <v>202210</v>
      </c>
      <c r="B2179" s="28" t="s">
        <v>414</v>
      </c>
      <c r="C2179" s="105" t="s">
        <v>619</v>
      </c>
      <c r="D2179" s="105" t="s">
        <v>587</v>
      </c>
      <c r="E2179" s="105" t="s">
        <v>1034</v>
      </c>
      <c r="F2179" s="105" t="s">
        <v>1027</v>
      </c>
      <c r="G2179" s="106" t="s">
        <v>1035</v>
      </c>
      <c r="H2179" s="105" t="s">
        <v>1018</v>
      </c>
      <c r="I2179" s="105" t="s">
        <v>591</v>
      </c>
      <c r="J2179" s="116">
        <v>1900</v>
      </c>
      <c r="K2179" s="116">
        <v>8597.96</v>
      </c>
      <c r="L2179" s="116">
        <v>316.64</v>
      </c>
      <c r="M2179" s="116">
        <v>84.39</v>
      </c>
      <c r="N2179" s="116">
        <v>3.8</v>
      </c>
      <c r="O2179" s="116">
        <v>0</v>
      </c>
      <c r="P2179" s="117">
        <f t="shared" si="83"/>
        <v>1.9</v>
      </c>
    </row>
    <row r="2180" ht="14.5" spans="1:16">
      <c r="A2180" s="104">
        <v>202210</v>
      </c>
      <c r="B2180" s="25" t="s">
        <v>302</v>
      </c>
      <c r="C2180" s="105" t="s">
        <v>619</v>
      </c>
      <c r="D2180" s="105" t="s">
        <v>587</v>
      </c>
      <c r="E2180" s="105" t="s">
        <v>1036</v>
      </c>
      <c r="F2180" s="105" t="s">
        <v>1027</v>
      </c>
      <c r="G2180" s="106" t="s">
        <v>1037</v>
      </c>
      <c r="H2180" s="105" t="s">
        <v>1018</v>
      </c>
      <c r="I2180" s="105">
        <v>0</v>
      </c>
      <c r="J2180" s="116">
        <v>1900</v>
      </c>
      <c r="K2180" s="116">
        <v>5522.31</v>
      </c>
      <c r="L2180" s="116">
        <v>316.64</v>
      </c>
      <c r="M2180" s="116">
        <v>84.39</v>
      </c>
      <c r="N2180" s="116">
        <v>3.8</v>
      </c>
      <c r="O2180" s="116">
        <v>0</v>
      </c>
      <c r="P2180" s="117">
        <f t="shared" si="83"/>
        <v>1.9</v>
      </c>
    </row>
    <row r="2181" ht="14.5" spans="1:16">
      <c r="A2181" s="104">
        <v>202210</v>
      </c>
      <c r="B2181" s="25" t="s">
        <v>207</v>
      </c>
      <c r="C2181" s="105" t="s">
        <v>619</v>
      </c>
      <c r="D2181" s="105" t="s">
        <v>587</v>
      </c>
      <c r="E2181" s="105" t="s">
        <v>1038</v>
      </c>
      <c r="F2181" s="105" t="s">
        <v>1039</v>
      </c>
      <c r="G2181" s="106" t="s">
        <v>1040</v>
      </c>
      <c r="H2181" s="105" t="s">
        <v>1018</v>
      </c>
      <c r="I2181" s="105" t="s">
        <v>591</v>
      </c>
      <c r="J2181" s="116">
        <v>1900</v>
      </c>
      <c r="K2181" s="116">
        <v>7783.94</v>
      </c>
      <c r="L2181" s="116">
        <v>316.64</v>
      </c>
      <c r="M2181" s="116">
        <v>84.39</v>
      </c>
      <c r="N2181" s="116">
        <v>3.8</v>
      </c>
      <c r="O2181" s="116">
        <v>0</v>
      </c>
      <c r="P2181" s="117">
        <f t="shared" si="83"/>
        <v>1.9</v>
      </c>
    </row>
    <row r="2182" ht="14.5" spans="1:16">
      <c r="A2182" s="104">
        <v>202210</v>
      </c>
      <c r="B2182" s="28" t="s">
        <v>275</v>
      </c>
      <c r="C2182" s="105" t="s">
        <v>619</v>
      </c>
      <c r="D2182" s="105" t="s">
        <v>587</v>
      </c>
      <c r="E2182" s="105" t="s">
        <v>1041</v>
      </c>
      <c r="F2182" s="105" t="s">
        <v>1027</v>
      </c>
      <c r="G2182" s="106" t="s">
        <v>1011</v>
      </c>
      <c r="H2182" s="105" t="s">
        <v>1018</v>
      </c>
      <c r="I2182" s="105">
        <v>0</v>
      </c>
      <c r="J2182" s="116">
        <v>1900</v>
      </c>
      <c r="K2182" s="116">
        <v>6868.91</v>
      </c>
      <c r="L2182" s="116">
        <v>316.64</v>
      </c>
      <c r="M2182" s="116">
        <v>84.39</v>
      </c>
      <c r="N2182" s="116">
        <v>3.8</v>
      </c>
      <c r="O2182" s="116">
        <v>0</v>
      </c>
      <c r="P2182" s="117">
        <f t="shared" si="83"/>
        <v>1.9</v>
      </c>
    </row>
    <row r="2183" ht="14.5" spans="1:16">
      <c r="A2183" s="104">
        <v>202210</v>
      </c>
      <c r="B2183" s="25" t="s">
        <v>372</v>
      </c>
      <c r="C2183" s="105" t="s">
        <v>619</v>
      </c>
      <c r="D2183" s="105" t="s">
        <v>587</v>
      </c>
      <c r="E2183" s="105" t="s">
        <v>1042</v>
      </c>
      <c r="F2183" s="105" t="s">
        <v>1030</v>
      </c>
      <c r="G2183" s="106" t="s">
        <v>1043</v>
      </c>
      <c r="H2183" s="105" t="s">
        <v>1018</v>
      </c>
      <c r="I2183" s="105" t="s">
        <v>591</v>
      </c>
      <c r="J2183" s="116">
        <v>1900</v>
      </c>
      <c r="K2183" s="116">
        <v>9400.58</v>
      </c>
      <c r="L2183" s="116">
        <v>316.64</v>
      </c>
      <c r="M2183" s="116">
        <v>84.39</v>
      </c>
      <c r="N2183" s="116">
        <v>3.8</v>
      </c>
      <c r="O2183" s="116">
        <v>0</v>
      </c>
      <c r="P2183" s="117">
        <f t="shared" si="83"/>
        <v>1.9</v>
      </c>
    </row>
    <row r="2184" ht="14.5" spans="1:16">
      <c r="A2184" s="104">
        <v>202210</v>
      </c>
      <c r="B2184" s="28" t="s">
        <v>211</v>
      </c>
      <c r="C2184" s="105" t="s">
        <v>619</v>
      </c>
      <c r="D2184" s="105" t="s">
        <v>587</v>
      </c>
      <c r="E2184" s="105" t="s">
        <v>1044</v>
      </c>
      <c r="F2184" s="105" t="s">
        <v>1039</v>
      </c>
      <c r="G2184" s="106" t="s">
        <v>1045</v>
      </c>
      <c r="H2184" s="105" t="s">
        <v>1018</v>
      </c>
      <c r="I2184" s="105" t="s">
        <v>591</v>
      </c>
      <c r="J2184" s="116">
        <v>1900</v>
      </c>
      <c r="K2184" s="116">
        <v>8096.83</v>
      </c>
      <c r="L2184" s="116">
        <v>316.64</v>
      </c>
      <c r="M2184" s="116">
        <v>84.39</v>
      </c>
      <c r="N2184" s="116">
        <v>3.8</v>
      </c>
      <c r="O2184" s="116">
        <v>0</v>
      </c>
      <c r="P2184" s="117">
        <f t="shared" si="83"/>
        <v>1.9</v>
      </c>
    </row>
    <row r="2185" ht="14.5" spans="1:16">
      <c r="A2185" s="104">
        <v>202210</v>
      </c>
      <c r="B2185" s="25" t="s">
        <v>363</v>
      </c>
      <c r="C2185" s="105" t="s">
        <v>619</v>
      </c>
      <c r="D2185" s="105" t="s">
        <v>587</v>
      </c>
      <c r="E2185" s="105" t="s">
        <v>1046</v>
      </c>
      <c r="F2185" s="105" t="s">
        <v>1039</v>
      </c>
      <c r="G2185" s="106" t="s">
        <v>1047</v>
      </c>
      <c r="H2185" s="105" t="s">
        <v>1018</v>
      </c>
      <c r="I2185" s="105" t="s">
        <v>591</v>
      </c>
      <c r="J2185" s="116">
        <v>1900</v>
      </c>
      <c r="K2185" s="116">
        <v>8000.92</v>
      </c>
      <c r="L2185" s="116">
        <v>316.64</v>
      </c>
      <c r="M2185" s="116">
        <v>84.39</v>
      </c>
      <c r="N2185" s="116">
        <v>3.8</v>
      </c>
      <c r="O2185" s="116">
        <v>0</v>
      </c>
      <c r="P2185" s="117">
        <f t="shared" si="83"/>
        <v>1.9</v>
      </c>
    </row>
    <row r="2186" ht="14.5" spans="1:16">
      <c r="A2186" s="104">
        <v>202210</v>
      </c>
      <c r="B2186" s="60" t="s">
        <v>273</v>
      </c>
      <c r="C2186" s="105" t="s">
        <v>619</v>
      </c>
      <c r="D2186" s="105" t="s">
        <v>587</v>
      </c>
      <c r="E2186" s="105" t="s">
        <v>1048</v>
      </c>
      <c r="F2186" s="105" t="s">
        <v>1039</v>
      </c>
      <c r="G2186" s="106" t="s">
        <v>1049</v>
      </c>
      <c r="H2186" s="105" t="s">
        <v>1018</v>
      </c>
      <c r="I2186" s="105" t="s">
        <v>591</v>
      </c>
      <c r="J2186" s="116">
        <v>1900</v>
      </c>
      <c r="K2186" s="116">
        <v>8257.29</v>
      </c>
      <c r="L2186" s="116">
        <v>316.64</v>
      </c>
      <c r="M2186" s="116">
        <v>84.39</v>
      </c>
      <c r="N2186" s="116">
        <v>3.8</v>
      </c>
      <c r="O2186" s="116">
        <v>0</v>
      </c>
      <c r="P2186" s="117">
        <f t="shared" si="83"/>
        <v>1.9</v>
      </c>
    </row>
    <row r="2187" ht="14.5" spans="1:16">
      <c r="A2187" s="104">
        <v>202210</v>
      </c>
      <c r="B2187" s="60" t="s">
        <v>411</v>
      </c>
      <c r="C2187" s="105" t="s">
        <v>619</v>
      </c>
      <c r="D2187" s="105" t="s">
        <v>587</v>
      </c>
      <c r="E2187" s="105" t="s">
        <v>1050</v>
      </c>
      <c r="F2187" s="105" t="s">
        <v>1020</v>
      </c>
      <c r="G2187" s="106" t="s">
        <v>1051</v>
      </c>
      <c r="H2187" s="105" t="s">
        <v>1018</v>
      </c>
      <c r="I2187" s="105" t="s">
        <v>591</v>
      </c>
      <c r="J2187" s="116">
        <v>1900</v>
      </c>
      <c r="K2187" s="116">
        <v>6655.77</v>
      </c>
      <c r="L2187" s="116">
        <v>316.64</v>
      </c>
      <c r="M2187" s="116">
        <v>84.39</v>
      </c>
      <c r="N2187" s="116">
        <v>3.8</v>
      </c>
      <c r="O2187" s="116">
        <v>0</v>
      </c>
      <c r="P2187" s="117">
        <f t="shared" si="83"/>
        <v>1.9</v>
      </c>
    </row>
    <row r="2188" ht="14.5" spans="1:16">
      <c r="A2188" s="104">
        <v>202210</v>
      </c>
      <c r="B2188" s="60" t="s">
        <v>443</v>
      </c>
      <c r="C2188" s="105" t="s">
        <v>619</v>
      </c>
      <c r="D2188" s="105" t="s">
        <v>587</v>
      </c>
      <c r="E2188" s="105" t="s">
        <v>1052</v>
      </c>
      <c r="F2188" s="105" t="s">
        <v>1030</v>
      </c>
      <c r="G2188" s="106" t="s">
        <v>1053</v>
      </c>
      <c r="H2188" s="105" t="s">
        <v>1018</v>
      </c>
      <c r="I2188" s="105" t="s">
        <v>591</v>
      </c>
      <c r="J2188" s="116">
        <v>1900</v>
      </c>
      <c r="K2188" s="116">
        <v>7612.67</v>
      </c>
      <c r="L2188" s="116">
        <v>316.64</v>
      </c>
      <c r="M2188" s="116">
        <v>84.39</v>
      </c>
      <c r="N2188" s="116">
        <v>3.8</v>
      </c>
      <c r="O2188" s="116">
        <v>0</v>
      </c>
      <c r="P2188" s="117">
        <f t="shared" si="83"/>
        <v>1.9</v>
      </c>
    </row>
    <row r="2189" ht="14.5" spans="1:16">
      <c r="A2189" s="104">
        <v>202210</v>
      </c>
      <c r="B2189" s="60" t="s">
        <v>369</v>
      </c>
      <c r="C2189" s="105" t="s">
        <v>619</v>
      </c>
      <c r="D2189" s="105" t="s">
        <v>587</v>
      </c>
      <c r="E2189" s="105" t="s">
        <v>1054</v>
      </c>
      <c r="F2189" s="105" t="s">
        <v>1020</v>
      </c>
      <c r="G2189" s="106" t="s">
        <v>1055</v>
      </c>
      <c r="H2189" s="105" t="s">
        <v>1018</v>
      </c>
      <c r="I2189" s="105" t="s">
        <v>591</v>
      </c>
      <c r="J2189" s="116">
        <v>1900</v>
      </c>
      <c r="K2189" s="116">
        <v>6738.1</v>
      </c>
      <c r="L2189" s="116">
        <v>316.64</v>
      </c>
      <c r="M2189" s="116">
        <v>84.39</v>
      </c>
      <c r="N2189" s="116">
        <v>3.8</v>
      </c>
      <c r="O2189" s="116">
        <v>0</v>
      </c>
      <c r="P2189" s="117">
        <f t="shared" si="83"/>
        <v>1.9</v>
      </c>
    </row>
    <row r="2190" ht="14.5" spans="1:16">
      <c r="A2190" s="104">
        <v>202210</v>
      </c>
      <c r="B2190" s="60" t="s">
        <v>375</v>
      </c>
      <c r="C2190" s="105" t="s">
        <v>619</v>
      </c>
      <c r="D2190" s="105" t="s">
        <v>587</v>
      </c>
      <c r="E2190" s="105" t="s">
        <v>1056</v>
      </c>
      <c r="F2190" s="105" t="s">
        <v>1039</v>
      </c>
      <c r="G2190" s="106" t="s">
        <v>1057</v>
      </c>
      <c r="H2190" s="105" t="s">
        <v>1018</v>
      </c>
      <c r="I2190" s="105" t="s">
        <v>591</v>
      </c>
      <c r="J2190" s="116">
        <v>1900</v>
      </c>
      <c r="K2190" s="116">
        <v>6946.52</v>
      </c>
      <c r="L2190" s="116">
        <v>316.64</v>
      </c>
      <c r="M2190" s="116">
        <v>84.39</v>
      </c>
      <c r="N2190" s="116">
        <v>3.8</v>
      </c>
      <c r="O2190" s="116">
        <v>385</v>
      </c>
      <c r="P2190" s="117">
        <f t="shared" si="83"/>
        <v>1.9</v>
      </c>
    </row>
    <row r="2191" ht="14.5" spans="1:16">
      <c r="A2191" s="104">
        <v>202210</v>
      </c>
      <c r="B2191" s="60" t="s">
        <v>246</v>
      </c>
      <c r="C2191" s="105" t="s">
        <v>619</v>
      </c>
      <c r="D2191" s="105" t="s">
        <v>587</v>
      </c>
      <c r="E2191" s="105" t="s">
        <v>1058</v>
      </c>
      <c r="F2191" s="105" t="s">
        <v>1039</v>
      </c>
      <c r="G2191" s="106" t="s">
        <v>1059</v>
      </c>
      <c r="H2191" s="105" t="s">
        <v>1018</v>
      </c>
      <c r="I2191" s="105" t="s">
        <v>591</v>
      </c>
      <c r="J2191" s="116">
        <v>1900</v>
      </c>
      <c r="K2191" s="116">
        <v>7813.06</v>
      </c>
      <c r="L2191" s="116">
        <v>316.64</v>
      </c>
      <c r="M2191" s="116">
        <v>84.39</v>
      </c>
      <c r="N2191" s="116">
        <v>3.8</v>
      </c>
      <c r="O2191" s="116">
        <v>0</v>
      </c>
      <c r="P2191" s="117">
        <f t="shared" si="83"/>
        <v>1.9</v>
      </c>
    </row>
    <row r="2192" ht="14.5" spans="1:16">
      <c r="A2192" s="104">
        <v>202210</v>
      </c>
      <c r="B2192" s="60" t="s">
        <v>235</v>
      </c>
      <c r="C2192" s="105" t="s">
        <v>619</v>
      </c>
      <c r="D2192" s="105" t="s">
        <v>587</v>
      </c>
      <c r="E2192" s="105" t="s">
        <v>1060</v>
      </c>
      <c r="F2192" s="105" t="s">
        <v>1039</v>
      </c>
      <c r="G2192" s="106" t="s">
        <v>1061</v>
      </c>
      <c r="H2192" s="105" t="s">
        <v>1018</v>
      </c>
      <c r="I2192" s="105" t="s">
        <v>591</v>
      </c>
      <c r="J2192" s="116">
        <v>1900</v>
      </c>
      <c r="K2192" s="116">
        <v>8141.92</v>
      </c>
      <c r="L2192" s="116">
        <v>316.64</v>
      </c>
      <c r="M2192" s="116">
        <v>84.39</v>
      </c>
      <c r="N2192" s="116">
        <v>3.8</v>
      </c>
      <c r="O2192" s="116">
        <v>0</v>
      </c>
      <c r="P2192" s="117">
        <f t="shared" si="83"/>
        <v>1.9</v>
      </c>
    </row>
    <row r="2193" ht="14.5" spans="1:16">
      <c r="A2193" s="104">
        <v>202210</v>
      </c>
      <c r="B2193" s="60" t="s">
        <v>253</v>
      </c>
      <c r="C2193" s="105" t="s">
        <v>619</v>
      </c>
      <c r="D2193" s="105" t="s">
        <v>587</v>
      </c>
      <c r="E2193" s="105" t="s">
        <v>1062</v>
      </c>
      <c r="F2193" s="105" t="s">
        <v>1020</v>
      </c>
      <c r="G2193" s="106" t="s">
        <v>1063</v>
      </c>
      <c r="H2193" s="105" t="s">
        <v>1018</v>
      </c>
      <c r="I2193" s="105" t="s">
        <v>591</v>
      </c>
      <c r="J2193" s="116">
        <v>1900</v>
      </c>
      <c r="K2193" s="116">
        <v>6830.32</v>
      </c>
      <c r="L2193" s="116">
        <v>316.64</v>
      </c>
      <c r="M2193" s="116">
        <v>84.39</v>
      </c>
      <c r="N2193" s="116">
        <v>3.8</v>
      </c>
      <c r="O2193" s="116">
        <v>0</v>
      </c>
      <c r="P2193" s="117">
        <f t="shared" si="83"/>
        <v>1.9</v>
      </c>
    </row>
    <row r="2194" ht="14.5" spans="1:16">
      <c r="A2194" s="104">
        <v>202210</v>
      </c>
      <c r="B2194" s="60" t="s">
        <v>339</v>
      </c>
      <c r="C2194" s="105" t="s">
        <v>619</v>
      </c>
      <c r="D2194" s="105" t="s">
        <v>587</v>
      </c>
      <c r="E2194" s="105" t="s">
        <v>1064</v>
      </c>
      <c r="F2194" s="105" t="s">
        <v>1027</v>
      </c>
      <c r="G2194" s="106" t="s">
        <v>1065</v>
      </c>
      <c r="H2194" s="105" t="s">
        <v>1018</v>
      </c>
      <c r="I2194" s="105">
        <v>0</v>
      </c>
      <c r="J2194" s="116">
        <v>1900</v>
      </c>
      <c r="K2194" s="116">
        <v>7151.26</v>
      </c>
      <c r="L2194" s="116">
        <v>316.64</v>
      </c>
      <c r="M2194" s="116">
        <v>84.39</v>
      </c>
      <c r="N2194" s="116">
        <v>3.8</v>
      </c>
      <c r="O2194" s="116">
        <v>0</v>
      </c>
      <c r="P2194" s="117">
        <f t="shared" si="83"/>
        <v>1.9</v>
      </c>
    </row>
    <row r="2195" ht="14.5" spans="1:16">
      <c r="A2195" s="104">
        <v>202210</v>
      </c>
      <c r="B2195" s="62" t="s">
        <v>330</v>
      </c>
      <c r="C2195" s="105" t="s">
        <v>619</v>
      </c>
      <c r="D2195" s="105" t="s">
        <v>587</v>
      </c>
      <c r="E2195" s="105" t="s">
        <v>1066</v>
      </c>
      <c r="F2195" s="105" t="s">
        <v>1067</v>
      </c>
      <c r="G2195" s="106" t="s">
        <v>1068</v>
      </c>
      <c r="H2195" s="105" t="s">
        <v>1018</v>
      </c>
      <c r="I2195" s="105">
        <v>0</v>
      </c>
      <c r="J2195" s="116">
        <v>1900</v>
      </c>
      <c r="K2195" s="116">
        <v>8304.82</v>
      </c>
      <c r="L2195" s="116">
        <v>316.64</v>
      </c>
      <c r="M2195" s="116">
        <v>84.39</v>
      </c>
      <c r="N2195" s="116">
        <v>3.8</v>
      </c>
      <c r="O2195" s="116">
        <v>0</v>
      </c>
      <c r="P2195" s="117">
        <f t="shared" si="83"/>
        <v>1.9</v>
      </c>
    </row>
    <row r="2196" ht="14.5" spans="1:16">
      <c r="A2196" s="104">
        <v>202210</v>
      </c>
      <c r="B2196" s="62" t="s">
        <v>208</v>
      </c>
      <c r="C2196" s="105" t="s">
        <v>619</v>
      </c>
      <c r="D2196" s="105" t="s">
        <v>587</v>
      </c>
      <c r="E2196" s="105" t="s">
        <v>1069</v>
      </c>
      <c r="F2196" s="105" t="s">
        <v>1020</v>
      </c>
      <c r="G2196" s="106" t="s">
        <v>1070</v>
      </c>
      <c r="H2196" s="105" t="s">
        <v>1018</v>
      </c>
      <c r="I2196" s="105" t="s">
        <v>591</v>
      </c>
      <c r="J2196" s="116">
        <v>1900</v>
      </c>
      <c r="K2196" s="116">
        <v>7784.72</v>
      </c>
      <c r="L2196" s="116">
        <v>316.64</v>
      </c>
      <c r="M2196" s="116">
        <v>84.39</v>
      </c>
      <c r="N2196" s="116">
        <v>3.8</v>
      </c>
      <c r="O2196" s="116">
        <v>0</v>
      </c>
      <c r="P2196" s="117">
        <f t="shared" si="83"/>
        <v>1.9</v>
      </c>
    </row>
    <row r="2197" ht="14.5" spans="1:16">
      <c r="A2197" s="104">
        <v>202210</v>
      </c>
      <c r="B2197" s="62" t="s">
        <v>399</v>
      </c>
      <c r="C2197" s="105" t="s">
        <v>619</v>
      </c>
      <c r="D2197" s="105" t="s">
        <v>587</v>
      </c>
      <c r="E2197" s="105" t="s">
        <v>1071</v>
      </c>
      <c r="F2197" s="105" t="s">
        <v>1067</v>
      </c>
      <c r="G2197" s="106" t="s">
        <v>756</v>
      </c>
      <c r="H2197" s="105" t="s">
        <v>1018</v>
      </c>
      <c r="I2197" s="105" t="s">
        <v>591</v>
      </c>
      <c r="J2197" s="116">
        <v>1900</v>
      </c>
      <c r="K2197" s="116">
        <v>8061</v>
      </c>
      <c r="L2197" s="116">
        <v>316.64</v>
      </c>
      <c r="M2197" s="116">
        <v>84.39</v>
      </c>
      <c r="N2197" s="116">
        <v>3.8</v>
      </c>
      <c r="O2197" s="116">
        <v>100</v>
      </c>
      <c r="P2197" s="117">
        <f t="shared" si="83"/>
        <v>1.9</v>
      </c>
    </row>
    <row r="2198" ht="14.5" spans="1:16">
      <c r="A2198" s="104">
        <v>202210</v>
      </c>
      <c r="B2198" s="62" t="s">
        <v>230</v>
      </c>
      <c r="C2198" s="105" t="s">
        <v>619</v>
      </c>
      <c r="D2198" s="105" t="s">
        <v>587</v>
      </c>
      <c r="E2198" s="105" t="s">
        <v>1072</v>
      </c>
      <c r="F2198" s="105" t="s">
        <v>1027</v>
      </c>
      <c r="G2198" s="106" t="s">
        <v>1073</v>
      </c>
      <c r="H2198" s="105" t="s">
        <v>1018</v>
      </c>
      <c r="I2198" s="105" t="s">
        <v>591</v>
      </c>
      <c r="J2198" s="116">
        <v>1900</v>
      </c>
      <c r="K2198" s="116">
        <v>7384.89</v>
      </c>
      <c r="L2198" s="116">
        <v>316.64</v>
      </c>
      <c r="M2198" s="116">
        <v>84.39</v>
      </c>
      <c r="N2198" s="116">
        <v>3.8</v>
      </c>
      <c r="O2198" s="116">
        <v>0</v>
      </c>
      <c r="P2198" s="117">
        <f t="shared" si="83"/>
        <v>1.9</v>
      </c>
    </row>
    <row r="2199" ht="14.5" spans="1:16">
      <c r="A2199" s="104">
        <v>202210</v>
      </c>
      <c r="B2199" s="62" t="s">
        <v>343</v>
      </c>
      <c r="C2199" s="105" t="s">
        <v>619</v>
      </c>
      <c r="D2199" s="105" t="s">
        <v>587</v>
      </c>
      <c r="E2199" s="105" t="s">
        <v>1074</v>
      </c>
      <c r="F2199" s="105" t="s">
        <v>1027</v>
      </c>
      <c r="G2199" s="106" t="s">
        <v>1075</v>
      </c>
      <c r="H2199" s="105" t="s">
        <v>1018</v>
      </c>
      <c r="I2199" s="105" t="s">
        <v>591</v>
      </c>
      <c r="J2199" s="116">
        <v>1900</v>
      </c>
      <c r="K2199" s="116">
        <v>6604.79</v>
      </c>
      <c r="L2199" s="116">
        <v>316.64</v>
      </c>
      <c r="M2199" s="116">
        <v>84.39</v>
      </c>
      <c r="N2199" s="116">
        <v>3.8</v>
      </c>
      <c r="O2199" s="116">
        <v>0</v>
      </c>
      <c r="P2199" s="117">
        <f t="shared" si="83"/>
        <v>1.9</v>
      </c>
    </row>
    <row r="2200" ht="14.5" spans="1:16">
      <c r="A2200" s="104">
        <v>202210</v>
      </c>
      <c r="B2200" s="62" t="s">
        <v>297</v>
      </c>
      <c r="C2200" s="105" t="s">
        <v>619</v>
      </c>
      <c r="D2200" s="105" t="s">
        <v>587</v>
      </c>
      <c r="E2200" s="105" t="s">
        <v>1076</v>
      </c>
      <c r="F2200" s="105" t="s">
        <v>1027</v>
      </c>
      <c r="G2200" s="106" t="s">
        <v>1077</v>
      </c>
      <c r="H2200" s="105" t="s">
        <v>1018</v>
      </c>
      <c r="I2200" s="105" t="s">
        <v>591</v>
      </c>
      <c r="J2200" s="116">
        <v>1900</v>
      </c>
      <c r="K2200" s="116">
        <v>6958.78</v>
      </c>
      <c r="L2200" s="116">
        <v>316.64</v>
      </c>
      <c r="M2200" s="116">
        <v>84.39</v>
      </c>
      <c r="N2200" s="116">
        <v>3.8</v>
      </c>
      <c r="O2200" s="116">
        <v>0</v>
      </c>
      <c r="P2200" s="117">
        <f t="shared" si="83"/>
        <v>1.9</v>
      </c>
    </row>
    <row r="2201" ht="14.5" spans="1:16">
      <c r="A2201" s="104">
        <v>202210</v>
      </c>
      <c r="B2201" s="62" t="s">
        <v>341</v>
      </c>
      <c r="C2201" s="105" t="s">
        <v>619</v>
      </c>
      <c r="D2201" s="105" t="s">
        <v>587</v>
      </c>
      <c r="E2201" s="105" t="s">
        <v>1078</v>
      </c>
      <c r="F2201" s="105" t="s">
        <v>1027</v>
      </c>
      <c r="G2201" s="106" t="s">
        <v>1079</v>
      </c>
      <c r="H2201" s="105" t="s">
        <v>1018</v>
      </c>
      <c r="I2201" s="105" t="s">
        <v>591</v>
      </c>
      <c r="J2201" s="116">
        <v>1900</v>
      </c>
      <c r="K2201" s="116">
        <v>7074.56</v>
      </c>
      <c r="L2201" s="116">
        <v>316.64</v>
      </c>
      <c r="M2201" s="116">
        <v>84.39</v>
      </c>
      <c r="N2201" s="116">
        <v>3.8</v>
      </c>
      <c r="O2201" s="116">
        <v>0</v>
      </c>
      <c r="P2201" s="117">
        <f t="shared" si="83"/>
        <v>1.9</v>
      </c>
    </row>
    <row r="2202" ht="14.5" spans="1:16">
      <c r="A2202" s="104">
        <v>202210</v>
      </c>
      <c r="B2202" s="62" t="s">
        <v>254</v>
      </c>
      <c r="C2202" s="105" t="s">
        <v>619</v>
      </c>
      <c r="D2202" s="105" t="s">
        <v>587</v>
      </c>
      <c r="E2202" s="105" t="s">
        <v>1080</v>
      </c>
      <c r="F2202" s="105" t="s">
        <v>1027</v>
      </c>
      <c r="G2202" s="106" t="s">
        <v>1081</v>
      </c>
      <c r="H2202" s="105" t="s">
        <v>1018</v>
      </c>
      <c r="I2202" s="105" t="s">
        <v>591</v>
      </c>
      <c r="J2202" s="116">
        <v>1900</v>
      </c>
      <c r="K2202" s="116">
        <v>6897.42</v>
      </c>
      <c r="L2202" s="116">
        <v>316.64</v>
      </c>
      <c r="M2202" s="116">
        <v>84.39</v>
      </c>
      <c r="N2202" s="116">
        <v>3.8</v>
      </c>
      <c r="O2202" s="116">
        <v>0</v>
      </c>
      <c r="P2202" s="117">
        <f t="shared" si="83"/>
        <v>1.9</v>
      </c>
    </row>
    <row r="2203" ht="14.5" spans="1:16">
      <c r="A2203" s="104">
        <v>202210</v>
      </c>
      <c r="B2203" s="62" t="s">
        <v>403</v>
      </c>
      <c r="C2203" s="105" t="s">
        <v>619</v>
      </c>
      <c r="D2203" s="105" t="s">
        <v>587</v>
      </c>
      <c r="E2203" s="105" t="s">
        <v>1082</v>
      </c>
      <c r="F2203" s="105" t="s">
        <v>1039</v>
      </c>
      <c r="G2203" s="106" t="s">
        <v>1083</v>
      </c>
      <c r="H2203" s="105" t="s">
        <v>1018</v>
      </c>
      <c r="I2203" s="105" t="s">
        <v>591</v>
      </c>
      <c r="J2203" s="116">
        <v>1900</v>
      </c>
      <c r="K2203" s="116">
        <v>6994.19</v>
      </c>
      <c r="L2203" s="116">
        <v>316.64</v>
      </c>
      <c r="M2203" s="116">
        <v>84.39</v>
      </c>
      <c r="N2203" s="116">
        <v>3.8</v>
      </c>
      <c r="O2203" s="116">
        <v>0</v>
      </c>
      <c r="P2203" s="117">
        <f t="shared" si="83"/>
        <v>1.9</v>
      </c>
    </row>
    <row r="2204" ht="14.5" spans="1:16">
      <c r="A2204" s="104">
        <v>202210</v>
      </c>
      <c r="B2204" s="62" t="s">
        <v>237</v>
      </c>
      <c r="C2204" s="105" t="s">
        <v>619</v>
      </c>
      <c r="D2204" s="105" t="s">
        <v>587</v>
      </c>
      <c r="E2204" s="105" t="s">
        <v>1084</v>
      </c>
      <c r="F2204" s="105" t="s">
        <v>1030</v>
      </c>
      <c r="G2204" s="106" t="s">
        <v>1083</v>
      </c>
      <c r="H2204" s="105" t="s">
        <v>1018</v>
      </c>
      <c r="I2204" s="105">
        <v>0</v>
      </c>
      <c r="J2204" s="116">
        <v>1900</v>
      </c>
      <c r="K2204" s="116">
        <v>8971.38</v>
      </c>
      <c r="L2204" s="116">
        <v>316.64</v>
      </c>
      <c r="M2204" s="116">
        <v>84.39</v>
      </c>
      <c r="N2204" s="116">
        <v>3.8</v>
      </c>
      <c r="O2204" s="116">
        <v>0</v>
      </c>
      <c r="P2204" s="117">
        <f t="shared" si="83"/>
        <v>1.9</v>
      </c>
    </row>
    <row r="2205" ht="14.5" spans="1:16">
      <c r="A2205" s="104">
        <v>202210</v>
      </c>
      <c r="B2205" s="25" t="s">
        <v>361</v>
      </c>
      <c r="C2205" s="105" t="s">
        <v>619</v>
      </c>
      <c r="D2205" s="105" t="s">
        <v>587</v>
      </c>
      <c r="E2205" s="105" t="s">
        <v>1085</v>
      </c>
      <c r="F2205" s="105" t="s">
        <v>1086</v>
      </c>
      <c r="G2205" s="106" t="s">
        <v>1087</v>
      </c>
      <c r="H2205" s="105" t="s">
        <v>1018</v>
      </c>
      <c r="I2205" s="105" t="s">
        <v>591</v>
      </c>
      <c r="J2205" s="116">
        <v>1900</v>
      </c>
      <c r="K2205" s="116">
        <v>10102.87</v>
      </c>
      <c r="L2205" s="116">
        <v>316.64</v>
      </c>
      <c r="M2205" s="116">
        <v>84.39</v>
      </c>
      <c r="N2205" s="116">
        <v>3.8</v>
      </c>
      <c r="O2205" s="116">
        <v>0</v>
      </c>
      <c r="P2205" s="117">
        <f t="shared" si="83"/>
        <v>1.9</v>
      </c>
    </row>
    <row r="2206" ht="14.5" spans="1:16">
      <c r="A2206" s="104">
        <v>202210</v>
      </c>
      <c r="B2206" s="25" t="s">
        <v>360</v>
      </c>
      <c r="C2206" s="105" t="s">
        <v>619</v>
      </c>
      <c r="D2206" s="105" t="s">
        <v>587</v>
      </c>
      <c r="E2206" s="105" t="s">
        <v>1088</v>
      </c>
      <c r="F2206" s="105" t="s">
        <v>1067</v>
      </c>
      <c r="G2206" s="106" t="s">
        <v>1089</v>
      </c>
      <c r="H2206" s="105" t="s">
        <v>1018</v>
      </c>
      <c r="I2206" s="105" t="s">
        <v>591</v>
      </c>
      <c r="J2206" s="116">
        <v>1900</v>
      </c>
      <c r="K2206" s="116">
        <v>10314.62</v>
      </c>
      <c r="L2206" s="116">
        <v>316.64</v>
      </c>
      <c r="M2206" s="116">
        <v>84.39</v>
      </c>
      <c r="N2206" s="116">
        <v>3.8</v>
      </c>
      <c r="O2206" s="116">
        <v>95</v>
      </c>
      <c r="P2206" s="117">
        <f t="shared" si="83"/>
        <v>1.9</v>
      </c>
    </row>
    <row r="2207" ht="14.5" spans="1:16">
      <c r="A2207" s="104">
        <v>202210</v>
      </c>
      <c r="B2207" s="60" t="s">
        <v>308</v>
      </c>
      <c r="C2207" s="105" t="s">
        <v>619</v>
      </c>
      <c r="D2207" s="105" t="s">
        <v>587</v>
      </c>
      <c r="E2207" s="105" t="s">
        <v>1092</v>
      </c>
      <c r="F2207" s="105" t="s">
        <v>1067</v>
      </c>
      <c r="G2207" s="106" t="s">
        <v>1051</v>
      </c>
      <c r="H2207" s="105" t="s">
        <v>1018</v>
      </c>
      <c r="I2207" s="105" t="s">
        <v>591</v>
      </c>
      <c r="J2207" s="116">
        <v>1900</v>
      </c>
      <c r="K2207" s="116">
        <v>7967.82</v>
      </c>
      <c r="L2207" s="116">
        <v>316.64</v>
      </c>
      <c r="M2207" s="116">
        <v>84.39</v>
      </c>
      <c r="N2207" s="116">
        <v>3.8</v>
      </c>
      <c r="O2207" s="116">
        <v>0</v>
      </c>
      <c r="P2207" s="117">
        <f t="shared" si="83"/>
        <v>1.9</v>
      </c>
    </row>
    <row r="2208" ht="14.5" spans="1:16">
      <c r="A2208" s="104">
        <v>202210</v>
      </c>
      <c r="B2208" s="62" t="s">
        <v>325</v>
      </c>
      <c r="C2208" s="105" t="s">
        <v>619</v>
      </c>
      <c r="D2208" s="105" t="s">
        <v>587</v>
      </c>
      <c r="E2208" s="105" t="s">
        <v>1093</v>
      </c>
      <c r="F2208" s="105" t="s">
        <v>1027</v>
      </c>
      <c r="G2208" s="106" t="s">
        <v>1094</v>
      </c>
      <c r="H2208" s="105" t="s">
        <v>1018</v>
      </c>
      <c r="I2208" s="105" t="s">
        <v>591</v>
      </c>
      <c r="J2208" s="116">
        <v>1900</v>
      </c>
      <c r="K2208" s="116">
        <v>7047.49</v>
      </c>
      <c r="L2208" s="116">
        <v>316.64</v>
      </c>
      <c r="M2208" s="116">
        <v>84.39</v>
      </c>
      <c r="N2208" s="116">
        <v>3.8</v>
      </c>
      <c r="O2208" s="116">
        <v>0</v>
      </c>
      <c r="P2208" s="117">
        <f t="shared" si="83"/>
        <v>1.9</v>
      </c>
    </row>
    <row r="2209" ht="14.5" spans="1:16">
      <c r="A2209" s="104">
        <v>202210</v>
      </c>
      <c r="B2209" s="25" t="s">
        <v>347</v>
      </c>
      <c r="C2209" s="105" t="s">
        <v>619</v>
      </c>
      <c r="D2209" s="105" t="s">
        <v>587</v>
      </c>
      <c r="E2209" s="105" t="s">
        <v>1098</v>
      </c>
      <c r="F2209" s="105" t="s">
        <v>1020</v>
      </c>
      <c r="G2209" s="106" t="s">
        <v>1099</v>
      </c>
      <c r="H2209" s="105" t="s">
        <v>1018</v>
      </c>
      <c r="I2209" s="105" t="s">
        <v>591</v>
      </c>
      <c r="J2209" s="116">
        <v>1900</v>
      </c>
      <c r="K2209" s="116">
        <v>5991.47</v>
      </c>
      <c r="L2209" s="116">
        <v>316.64</v>
      </c>
      <c r="M2209" s="116">
        <v>84.39</v>
      </c>
      <c r="N2209" s="116">
        <v>3.8</v>
      </c>
      <c r="O2209" s="116">
        <v>0</v>
      </c>
      <c r="P2209" s="117">
        <f t="shared" ref="P2209:P2240" si="84">1900*0.1%</f>
        <v>1.9</v>
      </c>
    </row>
    <row r="2210" ht="14.5" spans="1:16">
      <c r="A2210" s="104">
        <v>202210</v>
      </c>
      <c r="B2210" s="60" t="s">
        <v>338</v>
      </c>
      <c r="C2210" s="105" t="s">
        <v>619</v>
      </c>
      <c r="D2210" s="105" t="s">
        <v>587</v>
      </c>
      <c r="E2210" s="105" t="s">
        <v>1100</v>
      </c>
      <c r="F2210" s="105" t="s">
        <v>1020</v>
      </c>
      <c r="G2210" s="106" t="s">
        <v>1101</v>
      </c>
      <c r="H2210" s="105" t="s">
        <v>1018</v>
      </c>
      <c r="I2210" s="105" t="s">
        <v>591</v>
      </c>
      <c r="J2210" s="116">
        <v>1900</v>
      </c>
      <c r="K2210" s="116">
        <v>5078.35</v>
      </c>
      <c r="L2210" s="116">
        <v>316.64</v>
      </c>
      <c r="M2210" s="116">
        <v>84.39</v>
      </c>
      <c r="N2210" s="116">
        <v>3.8</v>
      </c>
      <c r="O2210" s="116">
        <v>0</v>
      </c>
      <c r="P2210" s="117">
        <f t="shared" si="84"/>
        <v>1.9</v>
      </c>
    </row>
    <row r="2211" ht="14.5" spans="1:16">
      <c r="A2211" s="104">
        <v>202210</v>
      </c>
      <c r="B2211" s="25" t="s">
        <v>210</v>
      </c>
      <c r="C2211" s="105" t="s">
        <v>619</v>
      </c>
      <c r="D2211" s="105" t="s">
        <v>587</v>
      </c>
      <c r="E2211" s="105" t="s">
        <v>1104</v>
      </c>
      <c r="F2211" s="105" t="s">
        <v>1020</v>
      </c>
      <c r="G2211" s="106" t="s">
        <v>1105</v>
      </c>
      <c r="H2211" s="105" t="s">
        <v>1018</v>
      </c>
      <c r="I2211" s="105">
        <v>0</v>
      </c>
      <c r="J2211" s="116">
        <v>1900</v>
      </c>
      <c r="K2211" s="116">
        <v>6620.96</v>
      </c>
      <c r="L2211" s="116">
        <v>316.64</v>
      </c>
      <c r="M2211" s="116">
        <v>84.39</v>
      </c>
      <c r="N2211" s="116">
        <v>3.8</v>
      </c>
      <c r="O2211" s="116">
        <v>0</v>
      </c>
      <c r="P2211" s="117">
        <f t="shared" si="84"/>
        <v>1.9</v>
      </c>
    </row>
    <row r="2212" ht="14.5" spans="1:16">
      <c r="A2212" s="104">
        <v>202210</v>
      </c>
      <c r="B2212" s="25" t="s">
        <v>309</v>
      </c>
      <c r="C2212" s="105" t="s">
        <v>619</v>
      </c>
      <c r="D2212" s="105" t="s">
        <v>587</v>
      </c>
      <c r="E2212" s="105" t="s">
        <v>1106</v>
      </c>
      <c r="F2212" s="105" t="s">
        <v>1020</v>
      </c>
      <c r="G2212" s="106" t="s">
        <v>1107</v>
      </c>
      <c r="H2212" s="105" t="s">
        <v>1018</v>
      </c>
      <c r="I2212" s="105" t="s">
        <v>591</v>
      </c>
      <c r="J2212" s="116">
        <v>1900</v>
      </c>
      <c r="K2212" s="116">
        <v>5849.83</v>
      </c>
      <c r="L2212" s="116">
        <v>316.64</v>
      </c>
      <c r="M2212" s="116">
        <v>84.39</v>
      </c>
      <c r="N2212" s="116">
        <v>3.8</v>
      </c>
      <c r="O2212" s="116">
        <v>0</v>
      </c>
      <c r="P2212" s="117">
        <f t="shared" si="84"/>
        <v>1.9</v>
      </c>
    </row>
    <row r="2213" ht="14.5" spans="1:16">
      <c r="A2213" s="104">
        <v>202210</v>
      </c>
      <c r="B2213" s="25" t="s">
        <v>205</v>
      </c>
      <c r="C2213" s="105" t="s">
        <v>619</v>
      </c>
      <c r="D2213" s="105" t="s">
        <v>587</v>
      </c>
      <c r="E2213" s="105" t="s">
        <v>1108</v>
      </c>
      <c r="F2213" s="105" t="s">
        <v>1039</v>
      </c>
      <c r="G2213" s="106" t="s">
        <v>1109</v>
      </c>
      <c r="H2213" s="105" t="s">
        <v>1018</v>
      </c>
      <c r="I2213" s="105">
        <v>0</v>
      </c>
      <c r="J2213" s="116">
        <v>1900</v>
      </c>
      <c r="K2213" s="116">
        <v>7558.75</v>
      </c>
      <c r="L2213" s="116">
        <v>316.64</v>
      </c>
      <c r="M2213" s="116">
        <v>84.39</v>
      </c>
      <c r="N2213" s="116">
        <v>3.8</v>
      </c>
      <c r="O2213" s="116">
        <v>0</v>
      </c>
      <c r="P2213" s="117">
        <f t="shared" si="84"/>
        <v>1.9</v>
      </c>
    </row>
    <row r="2214" ht="14.5" spans="1:16">
      <c r="A2214" s="104">
        <v>202210</v>
      </c>
      <c r="B2214" s="60" t="s">
        <v>387</v>
      </c>
      <c r="C2214" s="105" t="s">
        <v>619</v>
      </c>
      <c r="D2214" s="105" t="s">
        <v>587</v>
      </c>
      <c r="E2214" s="105" t="s">
        <v>1110</v>
      </c>
      <c r="F2214" s="105" t="s">
        <v>1039</v>
      </c>
      <c r="G2214" s="106" t="s">
        <v>1111</v>
      </c>
      <c r="H2214" s="105" t="s">
        <v>1018</v>
      </c>
      <c r="I2214" s="105" t="s">
        <v>591</v>
      </c>
      <c r="J2214" s="116">
        <v>1900</v>
      </c>
      <c r="K2214" s="116">
        <v>7601.74</v>
      </c>
      <c r="L2214" s="116">
        <v>316.64</v>
      </c>
      <c r="M2214" s="116">
        <v>84.39</v>
      </c>
      <c r="N2214" s="116">
        <v>3.8</v>
      </c>
      <c r="O2214" s="116">
        <v>0</v>
      </c>
      <c r="P2214" s="117">
        <f t="shared" si="84"/>
        <v>1.9</v>
      </c>
    </row>
    <row r="2215" ht="14.5" spans="1:16">
      <c r="A2215" s="104">
        <v>202210</v>
      </c>
      <c r="B2215" s="62" t="s">
        <v>212</v>
      </c>
      <c r="C2215" s="105" t="s">
        <v>619</v>
      </c>
      <c r="D2215" s="105" t="s">
        <v>587</v>
      </c>
      <c r="E2215" s="105" t="s">
        <v>1115</v>
      </c>
      <c r="F2215" s="105" t="s">
        <v>1067</v>
      </c>
      <c r="G2215" s="106" t="s">
        <v>1116</v>
      </c>
      <c r="H2215" s="105" t="s">
        <v>1018</v>
      </c>
      <c r="I2215" s="105" t="s">
        <v>591</v>
      </c>
      <c r="J2215" s="116">
        <v>1900</v>
      </c>
      <c r="K2215" s="116">
        <v>7332.32</v>
      </c>
      <c r="L2215" s="116">
        <v>316.64</v>
      </c>
      <c r="M2215" s="116">
        <v>84.39</v>
      </c>
      <c r="N2215" s="116">
        <v>3.8</v>
      </c>
      <c r="O2215" s="116">
        <v>0</v>
      </c>
      <c r="P2215" s="117">
        <f t="shared" si="84"/>
        <v>1.9</v>
      </c>
    </row>
    <row r="2216" ht="14.5" spans="1:16">
      <c r="A2216" s="104">
        <v>202210</v>
      </c>
      <c r="B2216" s="62" t="s">
        <v>209</v>
      </c>
      <c r="C2216" s="105" t="s">
        <v>619</v>
      </c>
      <c r="D2216" s="105" t="s">
        <v>587</v>
      </c>
      <c r="E2216" s="105" t="s">
        <v>1117</v>
      </c>
      <c r="F2216" s="105" t="s">
        <v>1020</v>
      </c>
      <c r="G2216" s="106" t="s">
        <v>1118</v>
      </c>
      <c r="H2216" s="105" t="s">
        <v>1018</v>
      </c>
      <c r="I2216" s="105" t="s">
        <v>591</v>
      </c>
      <c r="J2216" s="116">
        <v>1900</v>
      </c>
      <c r="K2216" s="116">
        <v>4855.83</v>
      </c>
      <c r="L2216" s="116">
        <v>316.64</v>
      </c>
      <c r="M2216" s="116">
        <v>84.39</v>
      </c>
      <c r="N2216" s="116">
        <v>3.8</v>
      </c>
      <c r="O2216" s="116">
        <v>0</v>
      </c>
      <c r="P2216" s="117">
        <f t="shared" si="84"/>
        <v>1.9</v>
      </c>
    </row>
    <row r="2217" ht="14.5" spans="1:16">
      <c r="A2217" s="104">
        <v>202210</v>
      </c>
      <c r="B2217" s="62" t="s">
        <v>245</v>
      </c>
      <c r="C2217" s="105" t="s">
        <v>619</v>
      </c>
      <c r="D2217" s="105" t="s">
        <v>587</v>
      </c>
      <c r="E2217" s="105" t="s">
        <v>1124</v>
      </c>
      <c r="F2217" s="105" t="s">
        <v>1027</v>
      </c>
      <c r="G2217" s="106" t="s">
        <v>1125</v>
      </c>
      <c r="H2217" s="105" t="s">
        <v>1018</v>
      </c>
      <c r="I2217" s="105" t="s">
        <v>591</v>
      </c>
      <c r="J2217" s="116">
        <v>1900</v>
      </c>
      <c r="K2217" s="116">
        <v>6703.72</v>
      </c>
      <c r="L2217" s="116">
        <v>316.64</v>
      </c>
      <c r="M2217" s="116">
        <v>84.39</v>
      </c>
      <c r="N2217" s="116">
        <v>3.8</v>
      </c>
      <c r="O2217" s="116">
        <v>0</v>
      </c>
      <c r="P2217" s="117">
        <f t="shared" si="84"/>
        <v>1.9</v>
      </c>
    </row>
    <row r="2218" ht="14.5" spans="1:16">
      <c r="A2218" s="104">
        <v>202210</v>
      </c>
      <c r="B2218" s="62" t="s">
        <v>336</v>
      </c>
      <c r="C2218" s="105" t="s">
        <v>619</v>
      </c>
      <c r="D2218" s="105" t="s">
        <v>587</v>
      </c>
      <c r="E2218" s="105" t="s">
        <v>1126</v>
      </c>
      <c r="F2218" s="105" t="s">
        <v>1027</v>
      </c>
      <c r="G2218" s="106" t="s">
        <v>1127</v>
      </c>
      <c r="H2218" s="105" t="s">
        <v>1018</v>
      </c>
      <c r="I2218" s="105" t="s">
        <v>591</v>
      </c>
      <c r="J2218" s="116">
        <v>1900</v>
      </c>
      <c r="K2218" s="116">
        <v>7290.77</v>
      </c>
      <c r="L2218" s="116">
        <v>316.64</v>
      </c>
      <c r="M2218" s="116">
        <v>84.39</v>
      </c>
      <c r="N2218" s="116">
        <v>3.8</v>
      </c>
      <c r="O2218" s="116">
        <v>0</v>
      </c>
      <c r="P2218" s="117">
        <f t="shared" si="84"/>
        <v>1.9</v>
      </c>
    </row>
    <row r="2219" ht="14.5" spans="1:16">
      <c r="A2219" s="104">
        <v>202210</v>
      </c>
      <c r="B2219" s="62" t="s">
        <v>358</v>
      </c>
      <c r="C2219" s="105" t="s">
        <v>619</v>
      </c>
      <c r="D2219" s="105" t="s">
        <v>587</v>
      </c>
      <c r="E2219" s="105" t="s">
        <v>1128</v>
      </c>
      <c r="F2219" s="105" t="s">
        <v>1027</v>
      </c>
      <c r="G2219" s="106" t="s">
        <v>934</v>
      </c>
      <c r="H2219" s="105" t="s">
        <v>1018</v>
      </c>
      <c r="I2219" s="105" t="s">
        <v>591</v>
      </c>
      <c r="J2219" s="116">
        <v>1900</v>
      </c>
      <c r="K2219" s="116">
        <v>8419.92</v>
      </c>
      <c r="L2219" s="116">
        <v>316.64</v>
      </c>
      <c r="M2219" s="116">
        <v>84.39</v>
      </c>
      <c r="N2219" s="116">
        <v>3.8</v>
      </c>
      <c r="O2219" s="116">
        <v>0</v>
      </c>
      <c r="P2219" s="117">
        <f t="shared" si="84"/>
        <v>1.9</v>
      </c>
    </row>
    <row r="2220" ht="14.5" spans="1:16">
      <c r="A2220" s="104">
        <v>202210</v>
      </c>
      <c r="B2220" s="62" t="s">
        <v>220</v>
      </c>
      <c r="C2220" s="105" t="s">
        <v>619</v>
      </c>
      <c r="D2220" s="105" t="s">
        <v>587</v>
      </c>
      <c r="E2220" s="105" t="s">
        <v>1129</v>
      </c>
      <c r="F2220" s="105" t="s">
        <v>1027</v>
      </c>
      <c r="G2220" s="106" t="s">
        <v>1130</v>
      </c>
      <c r="H2220" s="105" t="s">
        <v>1018</v>
      </c>
      <c r="I2220" s="105" t="s">
        <v>591</v>
      </c>
      <c r="J2220" s="116">
        <v>1900</v>
      </c>
      <c r="K2220" s="116">
        <v>7305.34</v>
      </c>
      <c r="L2220" s="116">
        <v>316.64</v>
      </c>
      <c r="M2220" s="116">
        <v>84.39</v>
      </c>
      <c r="N2220" s="116">
        <v>3.8</v>
      </c>
      <c r="O2220" s="116">
        <v>0</v>
      </c>
      <c r="P2220" s="117">
        <f t="shared" si="84"/>
        <v>1.9</v>
      </c>
    </row>
    <row r="2221" ht="14.5" spans="1:16">
      <c r="A2221" s="104">
        <v>202210</v>
      </c>
      <c r="B2221" s="62" t="s">
        <v>454</v>
      </c>
      <c r="C2221" s="105" t="s">
        <v>619</v>
      </c>
      <c r="D2221" s="105" t="s">
        <v>587</v>
      </c>
      <c r="E2221" s="105" t="s">
        <v>1131</v>
      </c>
      <c r="F2221" s="105" t="s">
        <v>1027</v>
      </c>
      <c r="G2221" s="106" t="s">
        <v>1130</v>
      </c>
      <c r="H2221" s="105" t="s">
        <v>1018</v>
      </c>
      <c r="I2221" s="105" t="s">
        <v>591</v>
      </c>
      <c r="J2221" s="116">
        <v>1900</v>
      </c>
      <c r="K2221" s="116">
        <v>6284.71</v>
      </c>
      <c r="L2221" s="116">
        <v>316.64</v>
      </c>
      <c r="M2221" s="116">
        <v>84.39</v>
      </c>
      <c r="N2221" s="116">
        <v>3.8</v>
      </c>
      <c r="O2221" s="116">
        <v>0</v>
      </c>
      <c r="P2221" s="117">
        <f t="shared" si="84"/>
        <v>1.9</v>
      </c>
    </row>
    <row r="2222" ht="14.5" spans="1:16">
      <c r="A2222" s="104">
        <v>202210</v>
      </c>
      <c r="B2222" s="62" t="s">
        <v>349</v>
      </c>
      <c r="C2222" s="105" t="s">
        <v>619</v>
      </c>
      <c r="D2222" s="105" t="s">
        <v>587</v>
      </c>
      <c r="E2222" s="105" t="s">
        <v>1132</v>
      </c>
      <c r="F2222" s="105" t="s">
        <v>1039</v>
      </c>
      <c r="G2222" s="106" t="s">
        <v>1133</v>
      </c>
      <c r="H2222" s="105" t="s">
        <v>1018</v>
      </c>
      <c r="I2222" s="105" t="s">
        <v>591</v>
      </c>
      <c r="J2222" s="116">
        <v>1900</v>
      </c>
      <c r="K2222" s="116">
        <v>7280.36</v>
      </c>
      <c r="L2222" s="116">
        <v>316.64</v>
      </c>
      <c r="M2222" s="116">
        <v>84.39</v>
      </c>
      <c r="N2222" s="116">
        <v>3.8</v>
      </c>
      <c r="O2222" s="116">
        <v>0</v>
      </c>
      <c r="P2222" s="117">
        <f t="shared" si="84"/>
        <v>1.9</v>
      </c>
    </row>
    <row r="2223" ht="14.5" spans="1:16">
      <c r="A2223" s="104">
        <v>202210</v>
      </c>
      <c r="B2223" s="62" t="s">
        <v>255</v>
      </c>
      <c r="C2223" s="105" t="s">
        <v>619</v>
      </c>
      <c r="D2223" s="105" t="s">
        <v>587</v>
      </c>
      <c r="E2223" s="105" t="s">
        <v>1134</v>
      </c>
      <c r="F2223" s="105" t="s">
        <v>1027</v>
      </c>
      <c r="G2223" s="106" t="s">
        <v>976</v>
      </c>
      <c r="H2223" s="105" t="s">
        <v>1018</v>
      </c>
      <c r="I2223" s="105" t="s">
        <v>591</v>
      </c>
      <c r="J2223" s="116">
        <v>1900</v>
      </c>
      <c r="K2223" s="116">
        <v>7172.48</v>
      </c>
      <c r="L2223" s="116">
        <v>316.64</v>
      </c>
      <c r="M2223" s="116">
        <v>84.39</v>
      </c>
      <c r="N2223" s="116">
        <v>3.8</v>
      </c>
      <c r="O2223" s="116">
        <v>0</v>
      </c>
      <c r="P2223" s="117">
        <f t="shared" si="84"/>
        <v>1.9</v>
      </c>
    </row>
    <row r="2224" ht="14.5" spans="1:16">
      <c r="A2224" s="104">
        <v>202210</v>
      </c>
      <c r="B2224" s="62" t="s">
        <v>314</v>
      </c>
      <c r="C2224" s="105" t="s">
        <v>619</v>
      </c>
      <c r="D2224" s="105" t="s">
        <v>587</v>
      </c>
      <c r="E2224" s="105" t="s">
        <v>1135</v>
      </c>
      <c r="F2224" s="105" t="s">
        <v>1027</v>
      </c>
      <c r="G2224" s="106" t="s">
        <v>1136</v>
      </c>
      <c r="H2224" s="105" t="s">
        <v>1018</v>
      </c>
      <c r="I2224" s="105" t="s">
        <v>591</v>
      </c>
      <c r="J2224" s="116">
        <v>1900</v>
      </c>
      <c r="K2224" s="116">
        <v>7294.44</v>
      </c>
      <c r="L2224" s="116">
        <v>316.64</v>
      </c>
      <c r="M2224" s="116">
        <v>84.39</v>
      </c>
      <c r="N2224" s="116">
        <v>3.8</v>
      </c>
      <c r="O2224" s="116">
        <v>0</v>
      </c>
      <c r="P2224" s="117">
        <f t="shared" si="84"/>
        <v>1.9</v>
      </c>
    </row>
    <row r="2225" ht="14.5" spans="1:16">
      <c r="A2225" s="104">
        <v>202210</v>
      </c>
      <c r="B2225" s="62" t="s">
        <v>266</v>
      </c>
      <c r="C2225" s="105" t="s">
        <v>619</v>
      </c>
      <c r="D2225" s="105" t="s">
        <v>587</v>
      </c>
      <c r="E2225" s="105" t="s">
        <v>1137</v>
      </c>
      <c r="F2225" s="105" t="s">
        <v>1027</v>
      </c>
      <c r="G2225" s="106" t="s">
        <v>1138</v>
      </c>
      <c r="H2225" s="105" t="s">
        <v>1018</v>
      </c>
      <c r="I2225" s="105" t="s">
        <v>591</v>
      </c>
      <c r="J2225" s="116">
        <v>1900</v>
      </c>
      <c r="K2225" s="116">
        <v>6435.48</v>
      </c>
      <c r="L2225" s="116">
        <v>316.64</v>
      </c>
      <c r="M2225" s="116">
        <v>84.39</v>
      </c>
      <c r="N2225" s="116">
        <v>3.8</v>
      </c>
      <c r="O2225" s="116">
        <v>0</v>
      </c>
      <c r="P2225" s="117">
        <f t="shared" si="84"/>
        <v>1.9</v>
      </c>
    </row>
    <row r="2226" ht="14.5" spans="1:16">
      <c r="A2226" s="104">
        <v>202210</v>
      </c>
      <c r="B2226" s="62" t="s">
        <v>272</v>
      </c>
      <c r="C2226" s="105" t="s">
        <v>619</v>
      </c>
      <c r="D2226" s="105" t="s">
        <v>587</v>
      </c>
      <c r="E2226" s="105" t="s">
        <v>1139</v>
      </c>
      <c r="F2226" s="105" t="s">
        <v>1027</v>
      </c>
      <c r="G2226" s="106" t="s">
        <v>1138</v>
      </c>
      <c r="H2226" s="105" t="s">
        <v>1018</v>
      </c>
      <c r="I2226" s="105" t="s">
        <v>591</v>
      </c>
      <c r="J2226" s="116">
        <v>1900</v>
      </c>
      <c r="K2226" s="116">
        <v>6202.48</v>
      </c>
      <c r="L2226" s="116">
        <v>316.64</v>
      </c>
      <c r="M2226" s="116">
        <v>84.39</v>
      </c>
      <c r="N2226" s="116">
        <v>3.8</v>
      </c>
      <c r="O2226" s="116">
        <v>0</v>
      </c>
      <c r="P2226" s="117">
        <f t="shared" si="84"/>
        <v>1.9</v>
      </c>
    </row>
    <row r="2227" ht="14.5" spans="1:16">
      <c r="A2227" s="104">
        <v>202210</v>
      </c>
      <c r="B2227" s="62" t="s">
        <v>410</v>
      </c>
      <c r="C2227" s="105" t="s">
        <v>619</v>
      </c>
      <c r="D2227" s="105" t="s">
        <v>587</v>
      </c>
      <c r="E2227" s="105" t="s">
        <v>1140</v>
      </c>
      <c r="F2227" s="105" t="s">
        <v>1027</v>
      </c>
      <c r="G2227" s="106" t="s">
        <v>1141</v>
      </c>
      <c r="H2227" s="105" t="s">
        <v>1018</v>
      </c>
      <c r="I2227" s="105" t="s">
        <v>591</v>
      </c>
      <c r="J2227" s="116">
        <v>1900</v>
      </c>
      <c r="K2227" s="116">
        <v>6561.99</v>
      </c>
      <c r="L2227" s="116">
        <v>316.64</v>
      </c>
      <c r="M2227" s="116">
        <v>84.39</v>
      </c>
      <c r="N2227" s="116">
        <v>3.8</v>
      </c>
      <c r="O2227" s="116">
        <v>0</v>
      </c>
      <c r="P2227" s="117">
        <f t="shared" si="84"/>
        <v>1.9</v>
      </c>
    </row>
    <row r="2228" ht="14.5" spans="1:16">
      <c r="A2228" s="104">
        <v>202210</v>
      </c>
      <c r="B2228" s="62" t="s">
        <v>431</v>
      </c>
      <c r="C2228" s="105" t="s">
        <v>619</v>
      </c>
      <c r="D2228" s="105" t="s">
        <v>587</v>
      </c>
      <c r="E2228" s="105" t="s">
        <v>1142</v>
      </c>
      <c r="F2228" s="105" t="s">
        <v>1027</v>
      </c>
      <c r="G2228" s="106" t="s">
        <v>1143</v>
      </c>
      <c r="H2228" s="105" t="s">
        <v>1018</v>
      </c>
      <c r="I2228" s="105" t="s">
        <v>591</v>
      </c>
      <c r="J2228" s="116">
        <v>1900</v>
      </c>
      <c r="K2228" s="116">
        <v>5177.75</v>
      </c>
      <c r="L2228" s="116">
        <v>316.64</v>
      </c>
      <c r="M2228" s="116">
        <v>84.39</v>
      </c>
      <c r="N2228" s="116">
        <v>3.8</v>
      </c>
      <c r="O2228" s="116">
        <v>0</v>
      </c>
      <c r="P2228" s="117">
        <f t="shared" si="84"/>
        <v>1.9</v>
      </c>
    </row>
    <row r="2229" ht="14.5" spans="1:16">
      <c r="A2229" s="104">
        <v>202210</v>
      </c>
      <c r="B2229" s="62" t="s">
        <v>354</v>
      </c>
      <c r="C2229" s="105" t="s">
        <v>619</v>
      </c>
      <c r="D2229" s="105" t="s">
        <v>587</v>
      </c>
      <c r="E2229" s="105" t="s">
        <v>1144</v>
      </c>
      <c r="F2229" s="105" t="s">
        <v>1027</v>
      </c>
      <c r="G2229" s="106" t="s">
        <v>1143</v>
      </c>
      <c r="H2229" s="105" t="s">
        <v>1018</v>
      </c>
      <c r="I2229" s="105" t="s">
        <v>591</v>
      </c>
      <c r="J2229" s="116">
        <v>1900</v>
      </c>
      <c r="K2229" s="116">
        <v>6501.08</v>
      </c>
      <c r="L2229" s="116">
        <v>316.64</v>
      </c>
      <c r="M2229" s="116">
        <v>84.39</v>
      </c>
      <c r="N2229" s="116">
        <v>3.8</v>
      </c>
      <c r="O2229" s="116">
        <v>0</v>
      </c>
      <c r="P2229" s="117">
        <f t="shared" si="84"/>
        <v>1.9</v>
      </c>
    </row>
    <row r="2230" ht="14.5" spans="1:16">
      <c r="A2230" s="104">
        <v>202210</v>
      </c>
      <c r="B2230" s="62" t="s">
        <v>215</v>
      </c>
      <c r="C2230" s="105" t="s">
        <v>619</v>
      </c>
      <c r="D2230" s="105" t="s">
        <v>587</v>
      </c>
      <c r="E2230" s="105" t="s">
        <v>1148</v>
      </c>
      <c r="F2230" s="105" t="s">
        <v>1039</v>
      </c>
      <c r="G2230" s="106" t="s">
        <v>1149</v>
      </c>
      <c r="H2230" s="105" t="s">
        <v>1018</v>
      </c>
      <c r="I2230" s="105" t="s">
        <v>591</v>
      </c>
      <c r="J2230" s="116">
        <v>1900</v>
      </c>
      <c r="K2230" s="116">
        <v>6864.73</v>
      </c>
      <c r="L2230" s="116">
        <v>316.64</v>
      </c>
      <c r="M2230" s="116">
        <v>84.39</v>
      </c>
      <c r="N2230" s="116">
        <v>3.8</v>
      </c>
      <c r="O2230" s="116">
        <v>0</v>
      </c>
      <c r="P2230" s="117">
        <f t="shared" si="84"/>
        <v>1.9</v>
      </c>
    </row>
    <row r="2231" ht="14.5" spans="1:16">
      <c r="A2231" s="104">
        <v>202210</v>
      </c>
      <c r="B2231" s="62" t="s">
        <v>282</v>
      </c>
      <c r="C2231" s="105" t="s">
        <v>619</v>
      </c>
      <c r="D2231" s="105" t="s">
        <v>587</v>
      </c>
      <c r="E2231" s="105" t="s">
        <v>1150</v>
      </c>
      <c r="F2231" s="105" t="s">
        <v>1039</v>
      </c>
      <c r="G2231" s="106" t="s">
        <v>1151</v>
      </c>
      <c r="H2231" s="105" t="s">
        <v>1018</v>
      </c>
      <c r="I2231" s="105" t="s">
        <v>591</v>
      </c>
      <c r="J2231" s="116">
        <v>1900</v>
      </c>
      <c r="K2231" s="116">
        <v>7654.57</v>
      </c>
      <c r="L2231" s="116">
        <v>316.64</v>
      </c>
      <c r="M2231" s="116">
        <v>84.39</v>
      </c>
      <c r="N2231" s="116">
        <v>3.8</v>
      </c>
      <c r="O2231" s="116">
        <v>0</v>
      </c>
      <c r="P2231" s="117">
        <f t="shared" si="84"/>
        <v>1.9</v>
      </c>
    </row>
    <row r="2232" ht="14.5" spans="1:16">
      <c r="A2232" s="104">
        <v>202210</v>
      </c>
      <c r="B2232" s="62" t="s">
        <v>444</v>
      </c>
      <c r="C2232" s="105" t="s">
        <v>619</v>
      </c>
      <c r="D2232" s="105" t="s">
        <v>587</v>
      </c>
      <c r="E2232" s="105" t="s">
        <v>1152</v>
      </c>
      <c r="F2232" s="105" t="s">
        <v>1039</v>
      </c>
      <c r="G2232" s="106" t="s">
        <v>871</v>
      </c>
      <c r="H2232" s="105" t="s">
        <v>1018</v>
      </c>
      <c r="I2232" s="105" t="s">
        <v>591</v>
      </c>
      <c r="J2232" s="116">
        <v>1900</v>
      </c>
      <c r="K2232" s="116">
        <v>7936.77</v>
      </c>
      <c r="L2232" s="116">
        <v>316.64</v>
      </c>
      <c r="M2232" s="116">
        <v>84.39</v>
      </c>
      <c r="N2232" s="116">
        <v>3.8</v>
      </c>
      <c r="O2232" s="116">
        <v>0</v>
      </c>
      <c r="P2232" s="117">
        <f t="shared" si="84"/>
        <v>1.9</v>
      </c>
    </row>
    <row r="2233" ht="14.5" spans="1:16">
      <c r="A2233" s="104">
        <v>202210</v>
      </c>
      <c r="B2233" s="60" t="s">
        <v>433</v>
      </c>
      <c r="C2233" s="105" t="s">
        <v>619</v>
      </c>
      <c r="D2233" s="105" t="s">
        <v>587</v>
      </c>
      <c r="E2233" s="105" t="s">
        <v>885</v>
      </c>
      <c r="F2233" s="105" t="s">
        <v>1039</v>
      </c>
      <c r="G2233" s="106" t="s">
        <v>887</v>
      </c>
      <c r="H2233" s="105" t="s">
        <v>1018</v>
      </c>
      <c r="I2233" s="105" t="s">
        <v>591</v>
      </c>
      <c r="J2233" s="116">
        <v>1900</v>
      </c>
      <c r="K2233" s="116">
        <v>7431.41</v>
      </c>
      <c r="L2233" s="116">
        <v>316.64</v>
      </c>
      <c r="M2233" s="116">
        <v>84.39</v>
      </c>
      <c r="N2233" s="116">
        <v>3.8</v>
      </c>
      <c r="O2233" s="116">
        <v>0</v>
      </c>
      <c r="P2233" s="117">
        <f t="shared" si="84"/>
        <v>1.9</v>
      </c>
    </row>
    <row r="2234" ht="14.5" spans="1:16">
      <c r="A2234" s="104">
        <v>202210</v>
      </c>
      <c r="B2234" s="60" t="s">
        <v>324</v>
      </c>
      <c r="C2234" s="105" t="s">
        <v>619</v>
      </c>
      <c r="D2234" s="105" t="s">
        <v>587</v>
      </c>
      <c r="E2234" s="105" t="s">
        <v>909</v>
      </c>
      <c r="F2234" s="105" t="s">
        <v>1027</v>
      </c>
      <c r="G2234" s="106" t="s">
        <v>891</v>
      </c>
      <c r="H2234" s="105" t="s">
        <v>623</v>
      </c>
      <c r="I2234" s="105">
        <v>0</v>
      </c>
      <c r="J2234" s="116">
        <v>1900</v>
      </c>
      <c r="K2234" s="116">
        <v>5298.91</v>
      </c>
      <c r="L2234" s="116">
        <v>316.64</v>
      </c>
      <c r="M2234" s="116">
        <v>84.39</v>
      </c>
      <c r="N2234" s="116">
        <v>3.8</v>
      </c>
      <c r="O2234" s="116">
        <v>0</v>
      </c>
      <c r="P2234" s="117">
        <f t="shared" si="84"/>
        <v>1.9</v>
      </c>
    </row>
    <row r="2235" ht="14.5" spans="1:16">
      <c r="A2235" s="104">
        <v>202210</v>
      </c>
      <c r="B2235" s="60" t="s">
        <v>337</v>
      </c>
      <c r="C2235" s="105" t="s">
        <v>619</v>
      </c>
      <c r="D2235" s="105" t="s">
        <v>587</v>
      </c>
      <c r="E2235" s="105" t="s">
        <v>910</v>
      </c>
      <c r="F2235" s="105" t="s">
        <v>1027</v>
      </c>
      <c r="G2235" s="106" t="s">
        <v>891</v>
      </c>
      <c r="H2235" s="105" t="s">
        <v>623</v>
      </c>
      <c r="I2235" s="105">
        <v>0</v>
      </c>
      <c r="J2235" s="116">
        <v>1900</v>
      </c>
      <c r="K2235" s="116">
        <v>5087.95</v>
      </c>
      <c r="L2235" s="116">
        <v>316.64</v>
      </c>
      <c r="M2235" s="116">
        <v>84.39</v>
      </c>
      <c r="N2235" s="116">
        <v>3.8</v>
      </c>
      <c r="O2235" s="116">
        <v>0</v>
      </c>
      <c r="P2235" s="117">
        <f t="shared" si="84"/>
        <v>1.9</v>
      </c>
    </row>
    <row r="2236" ht="14.5" spans="1:16">
      <c r="A2236" s="104">
        <v>202210</v>
      </c>
      <c r="B2236" s="60" t="s">
        <v>320</v>
      </c>
      <c r="C2236" s="105" t="s">
        <v>619</v>
      </c>
      <c r="D2236" s="105" t="s">
        <v>587</v>
      </c>
      <c r="E2236" s="105" t="s">
        <v>915</v>
      </c>
      <c r="F2236" s="105" t="s">
        <v>1027</v>
      </c>
      <c r="G2236" s="106" t="s">
        <v>891</v>
      </c>
      <c r="H2236" s="105" t="s">
        <v>623</v>
      </c>
      <c r="I2236" s="105">
        <v>0</v>
      </c>
      <c r="J2236" s="116">
        <v>1900</v>
      </c>
      <c r="K2236" s="116">
        <v>6059.04</v>
      </c>
      <c r="L2236" s="116">
        <v>316.64</v>
      </c>
      <c r="M2236" s="116">
        <v>84.39</v>
      </c>
      <c r="N2236" s="116">
        <v>3.8</v>
      </c>
      <c r="O2236" s="116">
        <v>0</v>
      </c>
      <c r="P2236" s="117">
        <f t="shared" si="84"/>
        <v>1.9</v>
      </c>
    </row>
    <row r="2237" ht="14.5" spans="1:16">
      <c r="A2237" s="104">
        <v>202210</v>
      </c>
      <c r="B2237" s="60" t="s">
        <v>373</v>
      </c>
      <c r="C2237" s="105" t="s">
        <v>619</v>
      </c>
      <c r="D2237" s="105" t="s">
        <v>587</v>
      </c>
      <c r="E2237" s="105" t="s">
        <v>967</v>
      </c>
      <c r="F2237" s="105" t="s">
        <v>1027</v>
      </c>
      <c r="G2237" s="106" t="s">
        <v>968</v>
      </c>
      <c r="H2237" s="105" t="s">
        <v>623</v>
      </c>
      <c r="I2237" s="105">
        <v>0</v>
      </c>
      <c r="J2237" s="116">
        <v>1900</v>
      </c>
      <c r="K2237" s="116">
        <v>5164.45</v>
      </c>
      <c r="L2237" s="116">
        <v>316.64</v>
      </c>
      <c r="M2237" s="116">
        <v>84.39</v>
      </c>
      <c r="N2237" s="116">
        <v>3.8</v>
      </c>
      <c r="O2237" s="116">
        <v>0</v>
      </c>
      <c r="P2237" s="117">
        <f t="shared" si="84"/>
        <v>1.9</v>
      </c>
    </row>
    <row r="2238" ht="14.5" spans="1:16">
      <c r="A2238" s="104">
        <v>202210</v>
      </c>
      <c r="B2238" s="60" t="s">
        <v>423</v>
      </c>
      <c r="C2238" s="105" t="s">
        <v>619</v>
      </c>
      <c r="D2238" s="105" t="s">
        <v>587</v>
      </c>
      <c r="E2238" s="105" t="s">
        <v>1205</v>
      </c>
      <c r="F2238" s="105" t="s">
        <v>1027</v>
      </c>
      <c r="G2238" s="106">
        <v>44788</v>
      </c>
      <c r="H2238" s="105" t="s">
        <v>1018</v>
      </c>
      <c r="I2238" s="105">
        <v>0</v>
      </c>
      <c r="J2238" s="116">
        <v>1900</v>
      </c>
      <c r="K2238" s="116">
        <v>5505.58</v>
      </c>
      <c r="L2238" s="116">
        <v>316.64</v>
      </c>
      <c r="M2238" s="116">
        <v>84.39</v>
      </c>
      <c r="N2238" s="116">
        <v>3.8</v>
      </c>
      <c r="O2238" s="116">
        <v>0</v>
      </c>
      <c r="P2238" s="117">
        <f t="shared" si="84"/>
        <v>1.9</v>
      </c>
    </row>
    <row r="2239" ht="14.5" spans="1:16">
      <c r="A2239" s="104">
        <v>202210</v>
      </c>
      <c r="B2239" s="60" t="s">
        <v>1206</v>
      </c>
      <c r="C2239" s="105" t="s">
        <v>619</v>
      </c>
      <c r="D2239" s="105" t="s">
        <v>587</v>
      </c>
      <c r="E2239" s="105" t="s">
        <v>1207</v>
      </c>
      <c r="F2239" s="105" t="s">
        <v>1027</v>
      </c>
      <c r="G2239" s="106">
        <v>44782</v>
      </c>
      <c r="H2239" s="105" t="s">
        <v>1018</v>
      </c>
      <c r="I2239" s="105">
        <v>0</v>
      </c>
      <c r="J2239" s="116">
        <v>1900</v>
      </c>
      <c r="K2239" s="116">
        <v>6027.63</v>
      </c>
      <c r="L2239" s="116">
        <v>316.64</v>
      </c>
      <c r="M2239" s="116">
        <v>84.39</v>
      </c>
      <c r="N2239" s="116">
        <v>3.8</v>
      </c>
      <c r="O2239" s="116">
        <v>0</v>
      </c>
      <c r="P2239" s="117">
        <f t="shared" si="84"/>
        <v>1.9</v>
      </c>
    </row>
    <row r="2240" ht="14.5" spans="1:16">
      <c r="A2240" s="104">
        <v>202210</v>
      </c>
      <c r="B2240" s="60" t="s">
        <v>432</v>
      </c>
      <c r="C2240" s="105" t="s">
        <v>619</v>
      </c>
      <c r="D2240" s="105" t="s">
        <v>587</v>
      </c>
      <c r="E2240" s="105" t="s">
        <v>1208</v>
      </c>
      <c r="F2240" s="105" t="s">
        <v>1027</v>
      </c>
      <c r="G2240" s="106">
        <v>44778</v>
      </c>
      <c r="H2240" s="105" t="s">
        <v>1018</v>
      </c>
      <c r="I2240" s="105">
        <v>0</v>
      </c>
      <c r="J2240" s="116">
        <v>1900</v>
      </c>
      <c r="K2240" s="116">
        <v>4615.02</v>
      </c>
      <c r="L2240" s="116">
        <v>316.64</v>
      </c>
      <c r="M2240" s="116">
        <v>84.39</v>
      </c>
      <c r="N2240" s="116">
        <v>3.8</v>
      </c>
      <c r="O2240" s="116">
        <v>0</v>
      </c>
      <c r="P2240" s="117">
        <f t="shared" si="84"/>
        <v>1.9</v>
      </c>
    </row>
    <row r="2241" ht="14.5" spans="1:16">
      <c r="A2241" s="104">
        <v>202210</v>
      </c>
      <c r="B2241" s="25" t="s">
        <v>335</v>
      </c>
      <c r="C2241" s="105" t="s">
        <v>619</v>
      </c>
      <c r="D2241" s="105" t="s">
        <v>587</v>
      </c>
      <c r="E2241" s="105" t="s">
        <v>1215</v>
      </c>
      <c r="F2241" s="105" t="s">
        <v>1216</v>
      </c>
      <c r="G2241" s="106">
        <v>44803</v>
      </c>
      <c r="H2241" s="105" t="s">
        <v>1018</v>
      </c>
      <c r="I2241" s="105">
        <v>0</v>
      </c>
      <c r="J2241" s="116">
        <v>1900</v>
      </c>
      <c r="K2241" s="116">
        <v>6286.93</v>
      </c>
      <c r="L2241" s="116">
        <v>316.64</v>
      </c>
      <c r="M2241" s="116">
        <v>84.39</v>
      </c>
      <c r="N2241" s="116">
        <v>3.8</v>
      </c>
      <c r="O2241" s="116">
        <v>0</v>
      </c>
      <c r="P2241" s="117">
        <f t="shared" ref="P2241:P2246" si="85">1900*0.1%</f>
        <v>1.9</v>
      </c>
    </row>
    <row r="2242" ht="14.5" spans="1:16">
      <c r="A2242" s="104">
        <v>202210</v>
      </c>
      <c r="B2242" s="25" t="s">
        <v>1231</v>
      </c>
      <c r="C2242" s="105" t="s">
        <v>619</v>
      </c>
      <c r="D2242" s="105" t="s">
        <v>587</v>
      </c>
      <c r="E2242" s="105" t="s">
        <v>1232</v>
      </c>
      <c r="F2242" s="105" t="s">
        <v>1027</v>
      </c>
      <c r="G2242" s="106" t="s">
        <v>1233</v>
      </c>
      <c r="H2242" s="105" t="s">
        <v>1018</v>
      </c>
      <c r="I2242" s="105">
        <v>0</v>
      </c>
      <c r="J2242" s="116">
        <v>1900</v>
      </c>
      <c r="K2242" s="116">
        <v>3519.23</v>
      </c>
      <c r="L2242" s="116">
        <v>316.64</v>
      </c>
      <c r="M2242" s="116">
        <v>84.39</v>
      </c>
      <c r="N2242" s="116">
        <v>3.8</v>
      </c>
      <c r="O2242" s="116">
        <v>0</v>
      </c>
      <c r="P2242" s="117">
        <f t="shared" si="85"/>
        <v>1.9</v>
      </c>
    </row>
    <row r="2243" ht="14.5" spans="1:16">
      <c r="A2243" s="104">
        <v>202210</v>
      </c>
      <c r="B2243" s="25" t="s">
        <v>232</v>
      </c>
      <c r="C2243" s="105" t="s">
        <v>619</v>
      </c>
      <c r="D2243" s="105" t="s">
        <v>587</v>
      </c>
      <c r="E2243" s="105" t="s">
        <v>1234</v>
      </c>
      <c r="F2243" s="105" t="s">
        <v>1027</v>
      </c>
      <c r="G2243" s="106" t="s">
        <v>1235</v>
      </c>
      <c r="H2243" s="105" t="s">
        <v>1018</v>
      </c>
      <c r="I2243" s="105">
        <v>0</v>
      </c>
      <c r="J2243" s="116">
        <v>1900</v>
      </c>
      <c r="K2243" s="116">
        <v>6067.75</v>
      </c>
      <c r="L2243" s="116">
        <v>316.64</v>
      </c>
      <c r="M2243" s="116">
        <v>84.39</v>
      </c>
      <c r="N2243" s="116">
        <v>3.8</v>
      </c>
      <c r="O2243" s="116">
        <v>0</v>
      </c>
      <c r="P2243" s="117">
        <f t="shared" si="85"/>
        <v>1.9</v>
      </c>
    </row>
    <row r="2244" ht="14.5" spans="1:16">
      <c r="A2244" s="104">
        <v>202210</v>
      </c>
      <c r="B2244" s="25" t="s">
        <v>223</v>
      </c>
      <c r="C2244" s="105" t="s">
        <v>619</v>
      </c>
      <c r="D2244" s="105" t="s">
        <v>587</v>
      </c>
      <c r="E2244" s="105" t="s">
        <v>1236</v>
      </c>
      <c r="F2244" s="105" t="s">
        <v>1027</v>
      </c>
      <c r="G2244" s="106" t="s">
        <v>1227</v>
      </c>
      <c r="H2244" s="105" t="s">
        <v>1018</v>
      </c>
      <c r="I2244" s="105">
        <v>0</v>
      </c>
      <c r="J2244" s="116">
        <v>1900</v>
      </c>
      <c r="K2244" s="116">
        <v>4322.24</v>
      </c>
      <c r="L2244" s="116">
        <v>316.64</v>
      </c>
      <c r="M2244" s="116">
        <v>84.39</v>
      </c>
      <c r="N2244" s="116">
        <v>3.8</v>
      </c>
      <c r="O2244" s="116">
        <v>0</v>
      </c>
      <c r="P2244" s="117">
        <f t="shared" si="85"/>
        <v>1.9</v>
      </c>
    </row>
    <row r="2245" ht="14.5" spans="1:16">
      <c r="A2245" s="104">
        <v>202210</v>
      </c>
      <c r="B2245" s="25" t="s">
        <v>1237</v>
      </c>
      <c r="C2245" s="105" t="s">
        <v>619</v>
      </c>
      <c r="D2245" s="105" t="s">
        <v>587</v>
      </c>
      <c r="E2245" s="105" t="s">
        <v>1238</v>
      </c>
      <c r="F2245" s="105" t="s">
        <v>1039</v>
      </c>
      <c r="G2245" s="106" t="s">
        <v>1227</v>
      </c>
      <c r="H2245" s="105" t="s">
        <v>1018</v>
      </c>
      <c r="I2245" s="105">
        <v>0</v>
      </c>
      <c r="J2245" s="116">
        <v>1900</v>
      </c>
      <c r="K2245" s="116">
        <v>6117.62</v>
      </c>
      <c r="L2245" s="116">
        <v>316.64</v>
      </c>
      <c r="M2245" s="116">
        <v>84.39</v>
      </c>
      <c r="N2245" s="116">
        <v>3.8</v>
      </c>
      <c r="O2245" s="116">
        <v>0</v>
      </c>
      <c r="P2245" s="117">
        <f t="shared" si="85"/>
        <v>1.9</v>
      </c>
    </row>
    <row r="2246" ht="14.5" spans="1:16">
      <c r="A2246" s="104">
        <v>202210</v>
      </c>
      <c r="B2246" s="25" t="s">
        <v>283</v>
      </c>
      <c r="C2246" s="105" t="s">
        <v>619</v>
      </c>
      <c r="D2246" s="105" t="s">
        <v>587</v>
      </c>
      <c r="E2246" s="105" t="s">
        <v>1239</v>
      </c>
      <c r="F2246" s="105" t="s">
        <v>1216</v>
      </c>
      <c r="G2246" s="106" t="s">
        <v>1227</v>
      </c>
      <c r="H2246" s="105" t="s">
        <v>1018</v>
      </c>
      <c r="I2246" s="105">
        <v>0</v>
      </c>
      <c r="J2246" s="116">
        <v>1900</v>
      </c>
      <c r="K2246" s="116">
        <v>5508.87</v>
      </c>
      <c r="L2246" s="116">
        <v>316.64</v>
      </c>
      <c r="M2246" s="116">
        <v>84.39</v>
      </c>
      <c r="N2246" s="116">
        <v>3.8</v>
      </c>
      <c r="O2246" s="116">
        <v>0</v>
      </c>
      <c r="P2246" s="117">
        <f t="shared" si="85"/>
        <v>1.9</v>
      </c>
    </row>
    <row r="2247" ht="14.5" spans="1:16">
      <c r="A2247" s="104">
        <v>202210</v>
      </c>
      <c r="B2247" s="25" t="s">
        <v>1240</v>
      </c>
      <c r="C2247" s="105" t="s">
        <v>619</v>
      </c>
      <c r="D2247" s="105" t="s">
        <v>587</v>
      </c>
      <c r="E2247" s="105" t="s">
        <v>1241</v>
      </c>
      <c r="F2247" s="105" t="s">
        <v>1027</v>
      </c>
      <c r="G2247" s="106" t="s">
        <v>1242</v>
      </c>
      <c r="H2247" s="105" t="s">
        <v>1018</v>
      </c>
      <c r="I2247" s="105">
        <v>0</v>
      </c>
      <c r="J2247" s="116">
        <v>1900</v>
      </c>
      <c r="K2247" s="116">
        <v>1101.51</v>
      </c>
      <c r="L2247" s="116">
        <v>0</v>
      </c>
      <c r="M2247" s="116">
        <v>0</v>
      </c>
      <c r="N2247" s="116">
        <v>0</v>
      </c>
      <c r="O2247" s="116">
        <v>0</v>
      </c>
      <c r="P2247" s="117">
        <v>0</v>
      </c>
    </row>
    <row r="2248" ht="14.5" spans="1:16">
      <c r="A2248" s="104">
        <v>202210</v>
      </c>
      <c r="B2248" s="25" t="s">
        <v>260</v>
      </c>
      <c r="C2248" s="105" t="s">
        <v>619</v>
      </c>
      <c r="D2248" s="105" t="s">
        <v>587</v>
      </c>
      <c r="E2248" s="105" t="s">
        <v>1243</v>
      </c>
      <c r="F2248" s="105" t="s">
        <v>1216</v>
      </c>
      <c r="G2248" s="106" t="s">
        <v>1244</v>
      </c>
      <c r="H2248" s="105" t="s">
        <v>1018</v>
      </c>
      <c r="I2248" s="105">
        <v>0</v>
      </c>
      <c r="J2248" s="116">
        <v>1900</v>
      </c>
      <c r="K2248" s="116">
        <v>5981.82</v>
      </c>
      <c r="L2248" s="116">
        <v>316.64</v>
      </c>
      <c r="M2248" s="116">
        <v>84.39</v>
      </c>
      <c r="N2248" s="116">
        <v>3.8</v>
      </c>
      <c r="O2248" s="116">
        <v>0</v>
      </c>
      <c r="P2248" s="117">
        <f>1900*0.1%</f>
        <v>1.9</v>
      </c>
    </row>
    <row r="2249" ht="14.5" spans="1:16">
      <c r="A2249" s="104">
        <v>202210</v>
      </c>
      <c r="B2249" s="60" t="s">
        <v>382</v>
      </c>
      <c r="C2249" s="105" t="s">
        <v>619</v>
      </c>
      <c r="D2249" s="105" t="s">
        <v>587</v>
      </c>
      <c r="E2249" s="105" t="s">
        <v>950</v>
      </c>
      <c r="F2249" s="105" t="s">
        <v>908</v>
      </c>
      <c r="G2249" s="106" t="s">
        <v>951</v>
      </c>
      <c r="H2249" s="105" t="s">
        <v>1018</v>
      </c>
      <c r="I2249" s="105">
        <v>0</v>
      </c>
      <c r="J2249" s="116">
        <v>1900</v>
      </c>
      <c r="K2249" s="116">
        <v>6318.89</v>
      </c>
      <c r="L2249" s="116">
        <v>316.64</v>
      </c>
      <c r="M2249" s="116">
        <v>84.39</v>
      </c>
      <c r="N2249" s="116">
        <v>3.8</v>
      </c>
      <c r="O2249" s="116">
        <v>0</v>
      </c>
      <c r="P2249" s="117">
        <f>1900*0.1%</f>
        <v>1.9</v>
      </c>
    </row>
    <row r="2250" ht="14.5" spans="1:16">
      <c r="A2250" s="104">
        <v>202210</v>
      </c>
      <c r="B2250" s="25" t="s">
        <v>227</v>
      </c>
      <c r="C2250" s="105" t="s">
        <v>619</v>
      </c>
      <c r="D2250" s="105" t="s">
        <v>587</v>
      </c>
      <c r="E2250" s="105" t="s">
        <v>1250</v>
      </c>
      <c r="F2250" s="105" t="s">
        <v>1216</v>
      </c>
      <c r="G2250" s="106" t="s">
        <v>1251</v>
      </c>
      <c r="H2250" s="105" t="s">
        <v>1018</v>
      </c>
      <c r="I2250" s="105" t="s">
        <v>1248</v>
      </c>
      <c r="J2250" s="116">
        <v>1900</v>
      </c>
      <c r="K2250" s="116">
        <v>625.91</v>
      </c>
      <c r="L2250" s="116">
        <v>0</v>
      </c>
      <c r="M2250" s="116">
        <v>0</v>
      </c>
      <c r="N2250" s="116">
        <v>0</v>
      </c>
      <c r="O2250" s="116">
        <v>0</v>
      </c>
      <c r="P2250" s="117">
        <v>0</v>
      </c>
    </row>
    <row r="2251" ht="14.5" spans="1:16">
      <c r="A2251" s="104">
        <v>202210</v>
      </c>
      <c r="B2251" s="25" t="s">
        <v>303</v>
      </c>
      <c r="C2251" s="105" t="s">
        <v>619</v>
      </c>
      <c r="D2251" s="105" t="s">
        <v>587</v>
      </c>
      <c r="E2251" s="105" t="s">
        <v>1252</v>
      </c>
      <c r="F2251" s="105" t="s">
        <v>1027</v>
      </c>
      <c r="G2251" s="106" t="s">
        <v>1253</v>
      </c>
      <c r="H2251" s="105" t="s">
        <v>1018</v>
      </c>
      <c r="I2251" s="105" t="s">
        <v>1248</v>
      </c>
      <c r="J2251" s="116">
        <v>1900</v>
      </c>
      <c r="K2251" s="116">
        <v>1648.51</v>
      </c>
      <c r="L2251" s="116">
        <v>0</v>
      </c>
      <c r="M2251" s="116">
        <v>0</v>
      </c>
      <c r="N2251" s="116">
        <v>0</v>
      </c>
      <c r="O2251" s="116">
        <v>0</v>
      </c>
      <c r="P2251" s="117">
        <v>0</v>
      </c>
    </row>
    <row r="2252" ht="14.5" spans="1:16">
      <c r="A2252" s="104">
        <v>202210</v>
      </c>
      <c r="B2252" s="25" t="s">
        <v>221</v>
      </c>
      <c r="C2252" s="105" t="s">
        <v>619</v>
      </c>
      <c r="D2252" s="105" t="s">
        <v>587</v>
      </c>
      <c r="E2252" s="105" t="s">
        <v>1254</v>
      </c>
      <c r="F2252" s="105" t="s">
        <v>1039</v>
      </c>
      <c r="G2252" s="106" t="s">
        <v>1255</v>
      </c>
      <c r="H2252" s="105" t="s">
        <v>1018</v>
      </c>
      <c r="I2252" s="105" t="s">
        <v>1248</v>
      </c>
      <c r="J2252" s="116">
        <v>1900</v>
      </c>
      <c r="K2252" s="116">
        <v>4810.1</v>
      </c>
      <c r="L2252" s="116">
        <v>316.64</v>
      </c>
      <c r="M2252" s="116">
        <v>84.39</v>
      </c>
      <c r="N2252" s="116">
        <v>3.8</v>
      </c>
      <c r="O2252" s="116">
        <v>0</v>
      </c>
      <c r="P2252" s="117">
        <f t="shared" ref="P2252:P2258" si="86">1900*0.1%</f>
        <v>1.9</v>
      </c>
    </row>
    <row r="2253" ht="14.5" spans="1:16">
      <c r="A2253" s="104">
        <v>202210</v>
      </c>
      <c r="B2253" s="25" t="s">
        <v>340</v>
      </c>
      <c r="C2253" s="105" t="s">
        <v>619</v>
      </c>
      <c r="D2253" s="105" t="s">
        <v>587</v>
      </c>
      <c r="E2253" s="105" t="s">
        <v>1256</v>
      </c>
      <c r="F2253" s="105" t="s">
        <v>1027</v>
      </c>
      <c r="G2253" s="106" t="s">
        <v>1257</v>
      </c>
      <c r="H2253" s="105" t="s">
        <v>1018</v>
      </c>
      <c r="I2253" s="105" t="s">
        <v>1248</v>
      </c>
      <c r="J2253" s="116">
        <v>1900</v>
      </c>
      <c r="K2253" s="116">
        <v>3453.66</v>
      </c>
      <c r="L2253" s="116">
        <v>316.64</v>
      </c>
      <c r="M2253" s="116">
        <v>84.39</v>
      </c>
      <c r="N2253" s="116">
        <v>3.8</v>
      </c>
      <c r="O2253" s="116">
        <v>0</v>
      </c>
      <c r="P2253" s="117">
        <f t="shared" si="86"/>
        <v>1.9</v>
      </c>
    </row>
    <row r="2254" spans="1:16">
      <c r="A2254" s="104">
        <v>202211</v>
      </c>
      <c r="B2254" s="150" t="s">
        <v>203</v>
      </c>
      <c r="C2254" s="105" t="s">
        <v>570</v>
      </c>
      <c r="D2254" s="105" t="s">
        <v>571</v>
      </c>
      <c r="E2254" s="105" t="s">
        <v>572</v>
      </c>
      <c r="F2254" s="105" t="s">
        <v>573</v>
      </c>
      <c r="G2254" s="106" t="s">
        <v>574</v>
      </c>
      <c r="H2254" s="105">
        <v>0</v>
      </c>
      <c r="I2254" s="105">
        <v>0</v>
      </c>
      <c r="J2254" s="116">
        <v>41866.5</v>
      </c>
      <c r="K2254" s="116">
        <v>47566.5</v>
      </c>
      <c r="L2254" s="116">
        <v>316.64</v>
      </c>
      <c r="M2254" s="116">
        <v>84.39</v>
      </c>
      <c r="N2254" s="116">
        <v>3.8</v>
      </c>
      <c r="O2254" s="116">
        <v>0</v>
      </c>
      <c r="P2254" s="117">
        <f t="shared" si="86"/>
        <v>1.9</v>
      </c>
    </row>
    <row r="2255" ht="14.5" spans="1:16">
      <c r="A2255" s="104">
        <v>202211</v>
      </c>
      <c r="B2255" s="25" t="s">
        <v>448</v>
      </c>
      <c r="C2255" s="105" t="s">
        <v>575</v>
      </c>
      <c r="D2255" s="105" t="s">
        <v>576</v>
      </c>
      <c r="E2255" s="105" t="s">
        <v>577</v>
      </c>
      <c r="F2255" s="105" t="s">
        <v>578</v>
      </c>
      <c r="G2255" s="106" t="s">
        <v>579</v>
      </c>
      <c r="H2255" s="105">
        <v>0</v>
      </c>
      <c r="I2255" s="105">
        <v>0</v>
      </c>
      <c r="J2255" s="116">
        <v>5500</v>
      </c>
      <c r="K2255" s="116">
        <v>16400</v>
      </c>
      <c r="L2255" s="116">
        <v>316.64</v>
      </c>
      <c r="M2255" s="116">
        <v>84.39</v>
      </c>
      <c r="N2255" s="116">
        <v>3.8</v>
      </c>
      <c r="O2255" s="116">
        <v>95</v>
      </c>
      <c r="P2255" s="117">
        <f t="shared" si="86"/>
        <v>1.9</v>
      </c>
    </row>
    <row r="2256" ht="14.5" spans="1:16">
      <c r="A2256" s="104">
        <v>202211</v>
      </c>
      <c r="B2256" s="28" t="s">
        <v>295</v>
      </c>
      <c r="C2256" s="105" t="s">
        <v>580</v>
      </c>
      <c r="D2256" s="105" t="s">
        <v>576</v>
      </c>
      <c r="E2256" s="105" t="s">
        <v>581</v>
      </c>
      <c r="F2256" s="105" t="s">
        <v>582</v>
      </c>
      <c r="G2256" s="106" t="s">
        <v>583</v>
      </c>
      <c r="H2256" s="105">
        <v>0</v>
      </c>
      <c r="I2256" s="105">
        <v>0</v>
      </c>
      <c r="J2256" s="116">
        <v>5544</v>
      </c>
      <c r="K2256" s="116">
        <v>13058</v>
      </c>
      <c r="L2256" s="116">
        <v>316.64</v>
      </c>
      <c r="M2256" s="116">
        <v>84.39</v>
      </c>
      <c r="N2256" s="116">
        <v>3.8</v>
      </c>
      <c r="O2256" s="116">
        <v>95</v>
      </c>
      <c r="P2256" s="117">
        <f t="shared" si="86"/>
        <v>1.9</v>
      </c>
    </row>
    <row r="2257" ht="14.5" spans="1:16">
      <c r="A2257" s="104">
        <v>202211</v>
      </c>
      <c r="B2257" s="28" t="s">
        <v>234</v>
      </c>
      <c r="C2257" s="105" t="s">
        <v>580</v>
      </c>
      <c r="D2257" s="105" t="s">
        <v>576</v>
      </c>
      <c r="E2257" s="105" t="s">
        <v>584</v>
      </c>
      <c r="F2257" s="105" t="s">
        <v>585</v>
      </c>
      <c r="G2257" s="106" t="s">
        <v>586</v>
      </c>
      <c r="H2257" s="105">
        <v>0</v>
      </c>
      <c r="I2257" s="105">
        <v>0</v>
      </c>
      <c r="J2257" s="116">
        <v>5544</v>
      </c>
      <c r="K2257" s="116">
        <v>12724.1</v>
      </c>
      <c r="L2257" s="116">
        <v>316.64</v>
      </c>
      <c r="M2257" s="116">
        <v>84.39</v>
      </c>
      <c r="N2257" s="116">
        <v>3.8</v>
      </c>
      <c r="O2257" s="116">
        <v>125</v>
      </c>
      <c r="P2257" s="117">
        <f t="shared" si="86"/>
        <v>1.9</v>
      </c>
    </row>
    <row r="2258" ht="14.5" spans="1:16">
      <c r="A2258" s="104">
        <v>202211</v>
      </c>
      <c r="B2258" s="28" t="s">
        <v>334</v>
      </c>
      <c r="C2258" s="105" t="s">
        <v>575</v>
      </c>
      <c r="D2258" s="105" t="s">
        <v>587</v>
      </c>
      <c r="E2258" s="105" t="s">
        <v>588</v>
      </c>
      <c r="F2258" s="105" t="s">
        <v>589</v>
      </c>
      <c r="G2258" s="106" t="s">
        <v>590</v>
      </c>
      <c r="H2258" s="105">
        <v>0</v>
      </c>
      <c r="I2258" s="105">
        <v>0</v>
      </c>
      <c r="J2258" s="116">
        <v>3200</v>
      </c>
      <c r="K2258" s="116">
        <v>13218.24</v>
      </c>
      <c r="L2258" s="116">
        <v>316.64</v>
      </c>
      <c r="M2258" s="116">
        <v>84.39</v>
      </c>
      <c r="N2258" s="116">
        <v>3.8</v>
      </c>
      <c r="O2258" s="116">
        <v>95</v>
      </c>
      <c r="P2258" s="117">
        <f t="shared" si="86"/>
        <v>1.9</v>
      </c>
    </row>
    <row r="2259" ht="14.5" spans="1:16">
      <c r="A2259" s="104">
        <v>202211</v>
      </c>
      <c r="B2259" s="28" t="s">
        <v>342</v>
      </c>
      <c r="C2259" s="105" t="s">
        <v>592</v>
      </c>
      <c r="D2259" s="105" t="s">
        <v>587</v>
      </c>
      <c r="E2259" s="105" t="s">
        <v>593</v>
      </c>
      <c r="F2259" s="105" t="s">
        <v>594</v>
      </c>
      <c r="G2259" s="106" t="s">
        <v>595</v>
      </c>
      <c r="H2259" s="105">
        <v>0</v>
      </c>
      <c r="I2259" s="105">
        <v>0</v>
      </c>
      <c r="J2259" s="116">
        <v>1900</v>
      </c>
      <c r="K2259" s="116">
        <v>4504.02</v>
      </c>
      <c r="L2259" s="116">
        <v>0</v>
      </c>
      <c r="M2259" s="116">
        <v>0</v>
      </c>
      <c r="N2259" s="116">
        <v>0</v>
      </c>
      <c r="O2259" s="116">
        <v>0</v>
      </c>
      <c r="P2259" s="117">
        <v>0</v>
      </c>
    </row>
    <row r="2260" ht="14.5" spans="1:16">
      <c r="A2260" s="104">
        <v>202211</v>
      </c>
      <c r="B2260" s="28" t="s">
        <v>225</v>
      </c>
      <c r="C2260" s="105" t="s">
        <v>592</v>
      </c>
      <c r="D2260" s="105" t="s">
        <v>587</v>
      </c>
      <c r="E2260" s="105" t="s">
        <v>596</v>
      </c>
      <c r="F2260" s="105" t="s">
        <v>597</v>
      </c>
      <c r="G2260" s="106" t="s">
        <v>598</v>
      </c>
      <c r="H2260" s="105">
        <v>0</v>
      </c>
      <c r="I2260" s="105">
        <v>0</v>
      </c>
      <c r="J2260" s="116">
        <v>1900</v>
      </c>
      <c r="K2260" s="116">
        <v>5148.7</v>
      </c>
      <c r="L2260" s="116">
        <v>316.64</v>
      </c>
      <c r="M2260" s="116">
        <v>84.39</v>
      </c>
      <c r="N2260" s="116">
        <v>3.8</v>
      </c>
      <c r="O2260" s="116">
        <v>0</v>
      </c>
      <c r="P2260" s="117">
        <f t="shared" ref="P2260:P2267" si="87">1900*0.1%</f>
        <v>1.9</v>
      </c>
    </row>
    <row r="2261" ht="14.5" spans="1:16">
      <c r="A2261" s="104">
        <v>202211</v>
      </c>
      <c r="B2261" s="28" t="s">
        <v>301</v>
      </c>
      <c r="C2261" s="105" t="s">
        <v>580</v>
      </c>
      <c r="D2261" s="105" t="s">
        <v>587</v>
      </c>
      <c r="E2261" s="105" t="s">
        <v>599</v>
      </c>
      <c r="F2261" s="105" t="s">
        <v>600</v>
      </c>
      <c r="G2261" s="106" t="s">
        <v>601</v>
      </c>
      <c r="H2261" s="105">
        <v>0</v>
      </c>
      <c r="I2261" s="105">
        <v>0</v>
      </c>
      <c r="J2261" s="116">
        <v>5746</v>
      </c>
      <c r="K2261" s="116">
        <v>13121.4</v>
      </c>
      <c r="L2261" s="116">
        <v>316.64</v>
      </c>
      <c r="M2261" s="116">
        <v>84.39</v>
      </c>
      <c r="N2261" s="116">
        <v>3.8</v>
      </c>
      <c r="O2261" s="116">
        <v>1250</v>
      </c>
      <c r="P2261" s="117">
        <f t="shared" si="87"/>
        <v>1.9</v>
      </c>
    </row>
    <row r="2262" ht="14.5" spans="1:16">
      <c r="A2262" s="104">
        <v>202211</v>
      </c>
      <c r="B2262" s="28" t="s">
        <v>264</v>
      </c>
      <c r="C2262" s="105" t="s">
        <v>580</v>
      </c>
      <c r="D2262" s="105" t="s">
        <v>587</v>
      </c>
      <c r="E2262" s="105" t="s">
        <v>602</v>
      </c>
      <c r="F2262" s="105" t="s">
        <v>603</v>
      </c>
      <c r="G2262" s="106" t="s">
        <v>604</v>
      </c>
      <c r="H2262" s="105">
        <v>0</v>
      </c>
      <c r="I2262" s="105">
        <v>0</v>
      </c>
      <c r="J2262" s="116">
        <v>2440</v>
      </c>
      <c r="K2262" s="116">
        <v>6344.9</v>
      </c>
      <c r="L2262" s="116">
        <v>316.64</v>
      </c>
      <c r="M2262" s="116">
        <v>84.39</v>
      </c>
      <c r="N2262" s="116">
        <v>3.8</v>
      </c>
      <c r="O2262" s="116">
        <v>95</v>
      </c>
      <c r="P2262" s="117">
        <f t="shared" si="87"/>
        <v>1.9</v>
      </c>
    </row>
    <row r="2263" ht="14.5" spans="1:16">
      <c r="A2263" s="104">
        <v>202211</v>
      </c>
      <c r="B2263" s="25" t="s">
        <v>290</v>
      </c>
      <c r="C2263" s="105" t="s">
        <v>580</v>
      </c>
      <c r="D2263" s="105" t="s">
        <v>587</v>
      </c>
      <c r="E2263" s="105" t="s">
        <v>605</v>
      </c>
      <c r="F2263" s="105" t="s">
        <v>606</v>
      </c>
      <c r="G2263" s="106" t="s">
        <v>607</v>
      </c>
      <c r="H2263" s="105">
        <v>0</v>
      </c>
      <c r="I2263" s="105">
        <v>0</v>
      </c>
      <c r="J2263" s="116">
        <v>5389</v>
      </c>
      <c r="K2263" s="116">
        <v>12808</v>
      </c>
      <c r="L2263" s="116">
        <v>316.64</v>
      </c>
      <c r="M2263" s="116">
        <v>84.39</v>
      </c>
      <c r="N2263" s="116">
        <v>3.8</v>
      </c>
      <c r="O2263" s="116">
        <v>500</v>
      </c>
      <c r="P2263" s="117">
        <f t="shared" si="87"/>
        <v>1.9</v>
      </c>
    </row>
    <row r="2264" ht="14.5" spans="1:16">
      <c r="A2264" s="104">
        <v>202211</v>
      </c>
      <c r="B2264" s="28" t="s">
        <v>376</v>
      </c>
      <c r="C2264" s="105" t="s">
        <v>580</v>
      </c>
      <c r="D2264" s="105" t="s">
        <v>587</v>
      </c>
      <c r="E2264" s="105" t="s">
        <v>608</v>
      </c>
      <c r="F2264" s="105" t="s">
        <v>609</v>
      </c>
      <c r="G2264" s="106" t="s">
        <v>610</v>
      </c>
      <c r="H2264" s="105">
        <v>0</v>
      </c>
      <c r="I2264" s="105">
        <v>0</v>
      </c>
      <c r="J2264" s="116">
        <v>2671</v>
      </c>
      <c r="K2264" s="116">
        <v>6818.9</v>
      </c>
      <c r="L2264" s="116">
        <v>316.64</v>
      </c>
      <c r="M2264" s="116">
        <v>84.39</v>
      </c>
      <c r="N2264" s="116">
        <v>3.8</v>
      </c>
      <c r="O2264" s="116">
        <v>500</v>
      </c>
      <c r="P2264" s="117">
        <f t="shared" si="87"/>
        <v>1.9</v>
      </c>
    </row>
    <row r="2265" ht="14.5" spans="1:16">
      <c r="A2265" s="104">
        <v>202211</v>
      </c>
      <c r="B2265" s="25" t="s">
        <v>240</v>
      </c>
      <c r="C2265" s="105" t="s">
        <v>580</v>
      </c>
      <c r="D2265" s="105" t="s">
        <v>587</v>
      </c>
      <c r="E2265" s="105" t="s">
        <v>611</v>
      </c>
      <c r="F2265" s="105" t="s">
        <v>609</v>
      </c>
      <c r="G2265" s="106" t="s">
        <v>612</v>
      </c>
      <c r="H2265" s="105">
        <v>0</v>
      </c>
      <c r="I2265" s="105">
        <v>0</v>
      </c>
      <c r="J2265" s="116">
        <v>5746</v>
      </c>
      <c r="K2265" s="116">
        <v>13132.4</v>
      </c>
      <c r="L2265" s="116">
        <v>316.64</v>
      </c>
      <c r="M2265" s="116">
        <v>84.39</v>
      </c>
      <c r="N2265" s="116">
        <v>3.8</v>
      </c>
      <c r="O2265" s="116">
        <v>1250</v>
      </c>
      <c r="P2265" s="117">
        <f t="shared" si="87"/>
        <v>1.9</v>
      </c>
    </row>
    <row r="2266" ht="14.5" spans="1:16">
      <c r="A2266" s="104">
        <v>202211</v>
      </c>
      <c r="B2266" s="25" t="s">
        <v>326</v>
      </c>
      <c r="C2266" s="105" t="s">
        <v>580</v>
      </c>
      <c r="D2266" s="105" t="s">
        <v>587</v>
      </c>
      <c r="E2266" s="105" t="s">
        <v>613</v>
      </c>
      <c r="F2266" s="105" t="s">
        <v>614</v>
      </c>
      <c r="G2266" s="106" t="s">
        <v>615</v>
      </c>
      <c r="H2266" s="105">
        <v>0</v>
      </c>
      <c r="I2266" s="105">
        <v>0</v>
      </c>
      <c r="J2266" s="116">
        <v>5544</v>
      </c>
      <c r="K2266" s="116">
        <v>12362.2</v>
      </c>
      <c r="L2266" s="116">
        <v>316.64</v>
      </c>
      <c r="M2266" s="116">
        <v>84.39</v>
      </c>
      <c r="N2266" s="116">
        <v>3.8</v>
      </c>
      <c r="O2266" s="116">
        <v>500</v>
      </c>
      <c r="P2266" s="117">
        <f t="shared" si="87"/>
        <v>1.9</v>
      </c>
    </row>
    <row r="2267" ht="14.5" spans="1:16">
      <c r="A2267" s="104">
        <v>202211</v>
      </c>
      <c r="B2267" s="25" t="s">
        <v>299</v>
      </c>
      <c r="C2267" s="105" t="s">
        <v>570</v>
      </c>
      <c r="D2267" s="105" t="s">
        <v>587</v>
      </c>
      <c r="E2267" s="105" t="s">
        <v>616</v>
      </c>
      <c r="F2267" s="105" t="s">
        <v>1217</v>
      </c>
      <c r="G2267" s="106" t="s">
        <v>618</v>
      </c>
      <c r="H2267" s="105">
        <v>0</v>
      </c>
      <c r="I2267" s="105">
        <v>0</v>
      </c>
      <c r="J2267" s="116">
        <v>3263</v>
      </c>
      <c r="K2267" s="116">
        <v>8703.23</v>
      </c>
      <c r="L2267" s="116">
        <v>316.64</v>
      </c>
      <c r="M2267" s="116">
        <v>84.39</v>
      </c>
      <c r="N2267" s="116">
        <v>3.8</v>
      </c>
      <c r="O2267" s="116">
        <v>0</v>
      </c>
      <c r="P2267" s="117">
        <f t="shared" si="87"/>
        <v>1.9</v>
      </c>
    </row>
    <row r="2268" ht="14.5" spans="1:16">
      <c r="A2268" s="104">
        <v>202211</v>
      </c>
      <c r="B2268" s="25" t="s">
        <v>453</v>
      </c>
      <c r="C2268" s="105" t="s">
        <v>619</v>
      </c>
      <c r="D2268" s="105" t="s">
        <v>587</v>
      </c>
      <c r="E2268" s="105" t="s">
        <v>620</v>
      </c>
      <c r="F2268" s="105" t="s">
        <v>621</v>
      </c>
      <c r="G2268" s="106" t="s">
        <v>622</v>
      </c>
      <c r="H2268" s="105" t="s">
        <v>623</v>
      </c>
      <c r="I2268" s="105">
        <v>0</v>
      </c>
      <c r="J2268" s="116">
        <v>2132</v>
      </c>
      <c r="K2268" s="116">
        <v>9057.21</v>
      </c>
      <c r="L2268" s="116">
        <v>0</v>
      </c>
      <c r="M2268" s="116">
        <v>0</v>
      </c>
      <c r="N2268" s="116">
        <v>0</v>
      </c>
      <c r="O2268" s="116">
        <v>0</v>
      </c>
      <c r="P2268" s="117">
        <v>0</v>
      </c>
    </row>
    <row r="2269" ht="14.5" spans="1:16">
      <c r="A2269" s="104">
        <v>202211</v>
      </c>
      <c r="B2269" s="25" t="s">
        <v>624</v>
      </c>
      <c r="C2269" s="105" t="s">
        <v>625</v>
      </c>
      <c r="D2269" s="105" t="s">
        <v>576</v>
      </c>
      <c r="E2269" s="105" t="s">
        <v>626</v>
      </c>
      <c r="F2269" s="105" t="s">
        <v>1218</v>
      </c>
      <c r="G2269" s="106" t="s">
        <v>628</v>
      </c>
      <c r="H2269" s="105">
        <v>0</v>
      </c>
      <c r="I2269" s="105" t="s">
        <v>1258</v>
      </c>
      <c r="J2269" s="116">
        <v>4576</v>
      </c>
      <c r="K2269" s="116">
        <v>19716.59</v>
      </c>
      <c r="L2269" s="116">
        <v>0</v>
      </c>
      <c r="M2269" s="116">
        <v>0</v>
      </c>
      <c r="N2269" s="116">
        <v>0</v>
      </c>
      <c r="O2269" s="116">
        <v>0</v>
      </c>
      <c r="P2269" s="117">
        <v>0</v>
      </c>
    </row>
    <row r="2270" ht="14.5" spans="1:16">
      <c r="A2270" s="104">
        <v>202211</v>
      </c>
      <c r="B2270" s="107" t="s">
        <v>307</v>
      </c>
      <c r="C2270" s="105" t="s">
        <v>575</v>
      </c>
      <c r="D2270" s="105" t="s">
        <v>587</v>
      </c>
      <c r="E2270" s="105" t="s">
        <v>629</v>
      </c>
      <c r="F2270" s="105" t="s">
        <v>578</v>
      </c>
      <c r="G2270" s="106" t="s">
        <v>630</v>
      </c>
      <c r="H2270" s="105">
        <v>0</v>
      </c>
      <c r="I2270" s="105">
        <v>0</v>
      </c>
      <c r="J2270" s="116">
        <v>5500</v>
      </c>
      <c r="K2270" s="116">
        <v>19774.83</v>
      </c>
      <c r="L2270" s="116">
        <v>316.64</v>
      </c>
      <c r="M2270" s="116">
        <v>84.39</v>
      </c>
      <c r="N2270" s="116">
        <v>3.8</v>
      </c>
      <c r="O2270" s="116">
        <v>960</v>
      </c>
      <c r="P2270" s="117">
        <f t="shared" ref="P2270:P2297" si="88">1900*0.1%</f>
        <v>1.9</v>
      </c>
    </row>
    <row r="2271" ht="14.5" spans="1:16">
      <c r="A2271" s="104">
        <v>202211</v>
      </c>
      <c r="B2271" s="108" t="s">
        <v>353</v>
      </c>
      <c r="C2271" s="105" t="s">
        <v>619</v>
      </c>
      <c r="D2271" s="105" t="s">
        <v>576</v>
      </c>
      <c r="E2271" s="105" t="s">
        <v>631</v>
      </c>
      <c r="F2271" s="105" t="s">
        <v>632</v>
      </c>
      <c r="G2271" s="106" t="s">
        <v>633</v>
      </c>
      <c r="H2271" s="105">
        <v>0</v>
      </c>
      <c r="I2271" s="105">
        <v>0</v>
      </c>
      <c r="J2271" s="116">
        <v>5000</v>
      </c>
      <c r="K2271" s="116">
        <v>12870.5</v>
      </c>
      <c r="L2271" s="116">
        <v>316.64</v>
      </c>
      <c r="M2271" s="116">
        <v>84.39</v>
      </c>
      <c r="N2271" s="116">
        <v>3.8</v>
      </c>
      <c r="O2271" s="116">
        <v>1500</v>
      </c>
      <c r="P2271" s="117">
        <f t="shared" si="88"/>
        <v>1.9</v>
      </c>
    </row>
    <row r="2272" ht="14.5" spans="1:16">
      <c r="A2272" s="104">
        <v>202211</v>
      </c>
      <c r="B2272" s="25" t="s">
        <v>379</v>
      </c>
      <c r="C2272" s="105" t="s">
        <v>570</v>
      </c>
      <c r="D2272" s="105" t="s">
        <v>587</v>
      </c>
      <c r="E2272" s="105" t="s">
        <v>634</v>
      </c>
      <c r="F2272" s="105" t="s">
        <v>635</v>
      </c>
      <c r="G2272" s="106" t="s">
        <v>636</v>
      </c>
      <c r="H2272" s="105">
        <v>0</v>
      </c>
      <c r="I2272" s="105">
        <v>0</v>
      </c>
      <c r="J2272" s="116">
        <v>5222</v>
      </c>
      <c r="K2272" s="116">
        <v>13383.33</v>
      </c>
      <c r="L2272" s="116">
        <v>316.64</v>
      </c>
      <c r="M2272" s="116">
        <v>84.39</v>
      </c>
      <c r="N2272" s="116">
        <v>3.8</v>
      </c>
      <c r="O2272" s="116">
        <v>750</v>
      </c>
      <c r="P2272" s="117">
        <f t="shared" si="88"/>
        <v>1.9</v>
      </c>
    </row>
    <row r="2273" ht="14.5" spans="1:16">
      <c r="A2273" s="104">
        <v>202211</v>
      </c>
      <c r="B2273" s="108" t="s">
        <v>248</v>
      </c>
      <c r="C2273" s="105" t="s">
        <v>570</v>
      </c>
      <c r="D2273" s="105" t="s">
        <v>587</v>
      </c>
      <c r="E2273" s="105" t="s">
        <v>637</v>
      </c>
      <c r="F2273" s="105" t="s">
        <v>638</v>
      </c>
      <c r="G2273" s="106" t="s">
        <v>639</v>
      </c>
      <c r="H2273" s="105">
        <v>0</v>
      </c>
      <c r="I2273" s="105">
        <v>0</v>
      </c>
      <c r="J2273" s="116">
        <v>2332</v>
      </c>
      <c r="K2273" s="116">
        <v>6902.33</v>
      </c>
      <c r="L2273" s="116">
        <v>316.64</v>
      </c>
      <c r="M2273" s="116">
        <v>84.39</v>
      </c>
      <c r="N2273" s="116">
        <v>3.8</v>
      </c>
      <c r="O2273" s="116">
        <v>0</v>
      </c>
      <c r="P2273" s="117">
        <f t="shared" si="88"/>
        <v>1.9</v>
      </c>
    </row>
    <row r="2274" ht="14.5" spans="1:16">
      <c r="A2274" s="104">
        <v>202211</v>
      </c>
      <c r="B2274" s="107" t="s">
        <v>261</v>
      </c>
      <c r="C2274" s="105" t="s">
        <v>570</v>
      </c>
      <c r="D2274" s="105" t="s">
        <v>587</v>
      </c>
      <c r="E2274" s="105" t="s">
        <v>640</v>
      </c>
      <c r="F2274" s="105" t="s">
        <v>652</v>
      </c>
      <c r="G2274" s="106" t="s">
        <v>642</v>
      </c>
      <c r="H2274" s="105">
        <v>0</v>
      </c>
      <c r="I2274" s="105">
        <v>0</v>
      </c>
      <c r="J2274" s="116">
        <v>3440</v>
      </c>
      <c r="K2274" s="116">
        <v>9479.84</v>
      </c>
      <c r="L2274" s="116">
        <v>316.64</v>
      </c>
      <c r="M2274" s="116">
        <v>84.39</v>
      </c>
      <c r="N2274" s="116">
        <v>3.8</v>
      </c>
      <c r="O2274" s="116">
        <v>0</v>
      </c>
      <c r="P2274" s="117">
        <f t="shared" si="88"/>
        <v>1.9</v>
      </c>
    </row>
    <row r="2275" ht="14.5" spans="1:16">
      <c r="A2275" s="104">
        <v>202211</v>
      </c>
      <c r="B2275" s="107" t="s">
        <v>405</v>
      </c>
      <c r="C2275" s="105" t="s">
        <v>570</v>
      </c>
      <c r="D2275" s="105" t="s">
        <v>587</v>
      </c>
      <c r="E2275" s="105" t="s">
        <v>643</v>
      </c>
      <c r="F2275" s="105" t="s">
        <v>1219</v>
      </c>
      <c r="G2275" s="106" t="s">
        <v>644</v>
      </c>
      <c r="H2275" s="105">
        <v>0</v>
      </c>
      <c r="I2275" s="105">
        <v>0</v>
      </c>
      <c r="J2275" s="116">
        <v>4331</v>
      </c>
      <c r="K2275" s="116">
        <v>10586.29</v>
      </c>
      <c r="L2275" s="116">
        <v>316.64</v>
      </c>
      <c r="M2275" s="116">
        <v>84.39</v>
      </c>
      <c r="N2275" s="116">
        <v>3.8</v>
      </c>
      <c r="O2275" s="116">
        <v>0</v>
      </c>
      <c r="P2275" s="117">
        <f t="shared" si="88"/>
        <v>1.9</v>
      </c>
    </row>
    <row r="2276" ht="14.5" spans="1:16">
      <c r="A2276" s="104">
        <v>202211</v>
      </c>
      <c r="B2276" s="108" t="s">
        <v>244</v>
      </c>
      <c r="C2276" s="105" t="s">
        <v>619</v>
      </c>
      <c r="D2276" s="105" t="s">
        <v>576</v>
      </c>
      <c r="E2276" s="105" t="s">
        <v>645</v>
      </c>
      <c r="F2276" s="105" t="s">
        <v>646</v>
      </c>
      <c r="G2276" s="106" t="s">
        <v>647</v>
      </c>
      <c r="H2276" s="105">
        <v>0</v>
      </c>
      <c r="I2276" s="105">
        <v>0</v>
      </c>
      <c r="J2276" s="116">
        <v>4000</v>
      </c>
      <c r="K2276" s="116">
        <v>10387.5</v>
      </c>
      <c r="L2276" s="116">
        <v>316.64</v>
      </c>
      <c r="M2276" s="116">
        <v>84.39</v>
      </c>
      <c r="N2276" s="116">
        <v>3.8</v>
      </c>
      <c r="O2276" s="116">
        <v>0</v>
      </c>
      <c r="P2276" s="117">
        <f t="shared" si="88"/>
        <v>1.9</v>
      </c>
    </row>
    <row r="2277" ht="14.5" spans="1:16">
      <c r="A2277" s="104">
        <v>202211</v>
      </c>
      <c r="B2277" s="28" t="s">
        <v>286</v>
      </c>
      <c r="C2277" s="105" t="s">
        <v>570</v>
      </c>
      <c r="D2277" s="105" t="s">
        <v>587</v>
      </c>
      <c r="E2277" s="105" t="s">
        <v>648</v>
      </c>
      <c r="F2277" s="105" t="s">
        <v>986</v>
      </c>
      <c r="G2277" s="106" t="s">
        <v>650</v>
      </c>
      <c r="H2277" s="105">
        <v>0</v>
      </c>
      <c r="I2277" s="105">
        <v>0</v>
      </c>
      <c r="J2277" s="116">
        <v>5519</v>
      </c>
      <c r="K2277" s="116">
        <v>13207.5</v>
      </c>
      <c r="L2277" s="116">
        <v>316.64</v>
      </c>
      <c r="M2277" s="116">
        <v>84.39</v>
      </c>
      <c r="N2277" s="116">
        <v>3.8</v>
      </c>
      <c r="O2277" s="116">
        <v>457.5</v>
      </c>
      <c r="P2277" s="117">
        <f t="shared" si="88"/>
        <v>1.9</v>
      </c>
    </row>
    <row r="2278" ht="14.5" spans="1:16">
      <c r="A2278" s="104">
        <v>202211</v>
      </c>
      <c r="B2278" s="108" t="s">
        <v>421</v>
      </c>
      <c r="C2278" s="105" t="s">
        <v>570</v>
      </c>
      <c r="D2278" s="105" t="s">
        <v>587</v>
      </c>
      <c r="E2278" s="105" t="s">
        <v>651</v>
      </c>
      <c r="F2278" s="105" t="s">
        <v>652</v>
      </c>
      <c r="G2278" s="106" t="s">
        <v>653</v>
      </c>
      <c r="H2278" s="105">
        <v>0</v>
      </c>
      <c r="I2278" s="105">
        <v>0</v>
      </c>
      <c r="J2278" s="116">
        <v>5519</v>
      </c>
      <c r="K2278" s="116">
        <v>14785.06</v>
      </c>
      <c r="L2278" s="116">
        <v>316.64</v>
      </c>
      <c r="M2278" s="116">
        <v>84.39</v>
      </c>
      <c r="N2278" s="116">
        <v>3.8</v>
      </c>
      <c r="O2278" s="116">
        <v>0</v>
      </c>
      <c r="P2278" s="117">
        <f t="shared" si="88"/>
        <v>1.9</v>
      </c>
    </row>
    <row r="2279" ht="14.5" spans="1:16">
      <c r="A2279" s="104">
        <v>202211</v>
      </c>
      <c r="B2279" s="107" t="s">
        <v>258</v>
      </c>
      <c r="C2279" s="105" t="s">
        <v>575</v>
      </c>
      <c r="D2279" s="105" t="s">
        <v>587</v>
      </c>
      <c r="E2279" s="105" t="s">
        <v>654</v>
      </c>
      <c r="F2279" s="105" t="s">
        <v>655</v>
      </c>
      <c r="G2279" s="106" t="s">
        <v>656</v>
      </c>
      <c r="H2279" s="105">
        <v>0</v>
      </c>
      <c r="I2279" s="105">
        <v>0</v>
      </c>
      <c r="J2279" s="116">
        <v>2020</v>
      </c>
      <c r="K2279" s="116">
        <v>10795.46</v>
      </c>
      <c r="L2279" s="116">
        <v>316.64</v>
      </c>
      <c r="M2279" s="116">
        <v>84.39</v>
      </c>
      <c r="N2279" s="116">
        <v>3.8</v>
      </c>
      <c r="O2279" s="116">
        <v>0</v>
      </c>
      <c r="P2279" s="117">
        <f t="shared" si="88"/>
        <v>1.9</v>
      </c>
    </row>
    <row r="2280" ht="14.5" spans="1:16">
      <c r="A2280" s="104">
        <v>202211</v>
      </c>
      <c r="B2280" s="109" t="s">
        <v>216</v>
      </c>
      <c r="C2280" s="105" t="s">
        <v>570</v>
      </c>
      <c r="D2280" s="105" t="s">
        <v>571</v>
      </c>
      <c r="E2280" s="105" t="s">
        <v>657</v>
      </c>
      <c r="F2280" s="105" t="s">
        <v>658</v>
      </c>
      <c r="G2280" s="106" t="s">
        <v>659</v>
      </c>
      <c r="H2280" s="105">
        <v>0</v>
      </c>
      <c r="I2280" s="105">
        <v>0</v>
      </c>
      <c r="J2280" s="116">
        <v>8020</v>
      </c>
      <c r="K2280" s="116">
        <v>16757.5</v>
      </c>
      <c r="L2280" s="116">
        <v>316.64</v>
      </c>
      <c r="M2280" s="116">
        <v>84.39</v>
      </c>
      <c r="N2280" s="116">
        <v>3.8</v>
      </c>
      <c r="O2280" s="116">
        <v>0</v>
      </c>
      <c r="P2280" s="117">
        <f t="shared" si="88"/>
        <v>1.9</v>
      </c>
    </row>
    <row r="2281" ht="14.5" spans="1:16">
      <c r="A2281" s="104">
        <v>202211</v>
      </c>
      <c r="B2281" s="107" t="s">
        <v>416</v>
      </c>
      <c r="C2281" s="105" t="s">
        <v>580</v>
      </c>
      <c r="D2281" s="105" t="s">
        <v>587</v>
      </c>
      <c r="E2281" s="105" t="s">
        <v>665</v>
      </c>
      <c r="F2281" s="105" t="s">
        <v>666</v>
      </c>
      <c r="G2281" s="106" t="s">
        <v>667</v>
      </c>
      <c r="H2281" s="105">
        <v>0</v>
      </c>
      <c r="I2281" s="105">
        <v>0</v>
      </c>
      <c r="J2281" s="116">
        <v>4133</v>
      </c>
      <c r="K2281" s="116">
        <v>10104.94</v>
      </c>
      <c r="L2281" s="116">
        <v>316.64</v>
      </c>
      <c r="M2281" s="116">
        <v>84.39</v>
      </c>
      <c r="N2281" s="116">
        <v>3.8</v>
      </c>
      <c r="O2281" s="116">
        <v>300</v>
      </c>
      <c r="P2281" s="117">
        <f t="shared" si="88"/>
        <v>1.9</v>
      </c>
    </row>
    <row r="2282" ht="14.5" spans="1:16">
      <c r="A2282" s="104">
        <v>202211</v>
      </c>
      <c r="B2282" s="110" t="s">
        <v>430</v>
      </c>
      <c r="C2282" s="105" t="s">
        <v>570</v>
      </c>
      <c r="D2282" s="105" t="s">
        <v>587</v>
      </c>
      <c r="E2282" s="105" t="s">
        <v>668</v>
      </c>
      <c r="F2282" s="105" t="s">
        <v>669</v>
      </c>
      <c r="G2282" s="106" t="s">
        <v>670</v>
      </c>
      <c r="H2282" s="105">
        <v>0</v>
      </c>
      <c r="I2282" s="105">
        <v>0</v>
      </c>
      <c r="J2282" s="116">
        <v>3038</v>
      </c>
      <c r="K2282" s="116">
        <v>7876.44</v>
      </c>
      <c r="L2282" s="116">
        <v>316.64</v>
      </c>
      <c r="M2282" s="116">
        <v>84.39</v>
      </c>
      <c r="N2282" s="116">
        <v>3.8</v>
      </c>
      <c r="O2282" s="116">
        <v>0</v>
      </c>
      <c r="P2282" s="117">
        <f t="shared" si="88"/>
        <v>1.9</v>
      </c>
    </row>
    <row r="2283" ht="14.5" spans="1:16">
      <c r="A2283" s="104">
        <v>202211</v>
      </c>
      <c r="B2283" s="110" t="s">
        <v>344</v>
      </c>
      <c r="C2283" s="105" t="s">
        <v>575</v>
      </c>
      <c r="D2283" s="105" t="s">
        <v>671</v>
      </c>
      <c r="E2283" s="105" t="s">
        <v>672</v>
      </c>
      <c r="F2283" s="105" t="s">
        <v>578</v>
      </c>
      <c r="G2283" s="106" t="s">
        <v>673</v>
      </c>
      <c r="H2283" s="105">
        <v>0</v>
      </c>
      <c r="I2283" s="105">
        <v>0</v>
      </c>
      <c r="J2283" s="116">
        <v>8800</v>
      </c>
      <c r="K2283" s="116">
        <v>76088.96</v>
      </c>
      <c r="L2283" s="116">
        <v>325.68</v>
      </c>
      <c r="M2283" s="116">
        <v>81.42</v>
      </c>
      <c r="N2283" s="116">
        <v>16.28</v>
      </c>
      <c r="O2283" s="116">
        <v>1600</v>
      </c>
      <c r="P2283" s="117">
        <f t="shared" si="88"/>
        <v>1.9</v>
      </c>
    </row>
    <row r="2284" ht="14.5" spans="1:16">
      <c r="A2284" s="104">
        <v>202211</v>
      </c>
      <c r="B2284" s="110" t="s">
        <v>298</v>
      </c>
      <c r="C2284" s="105" t="s">
        <v>625</v>
      </c>
      <c r="D2284" s="105" t="s">
        <v>587</v>
      </c>
      <c r="E2284" s="105" t="s">
        <v>674</v>
      </c>
      <c r="F2284" s="105" t="s">
        <v>675</v>
      </c>
      <c r="G2284" s="106" t="s">
        <v>676</v>
      </c>
      <c r="H2284" s="105">
        <v>0</v>
      </c>
      <c r="I2284" s="105">
        <v>0</v>
      </c>
      <c r="J2284" s="116">
        <v>2532</v>
      </c>
      <c r="K2284" s="116">
        <v>6550.82</v>
      </c>
      <c r="L2284" s="116">
        <v>316.64</v>
      </c>
      <c r="M2284" s="116">
        <v>84.39</v>
      </c>
      <c r="N2284" s="116">
        <v>3.8</v>
      </c>
      <c r="O2284" s="116">
        <v>0</v>
      </c>
      <c r="P2284" s="117">
        <f t="shared" si="88"/>
        <v>1.9</v>
      </c>
    </row>
    <row r="2285" ht="14.5" spans="1:16">
      <c r="A2285" s="104">
        <v>202211</v>
      </c>
      <c r="B2285" s="110" t="s">
        <v>202</v>
      </c>
      <c r="C2285" s="105" t="s">
        <v>619</v>
      </c>
      <c r="D2285" s="105" t="s">
        <v>587</v>
      </c>
      <c r="E2285" s="105" t="s">
        <v>682</v>
      </c>
      <c r="F2285" s="105" t="s">
        <v>683</v>
      </c>
      <c r="G2285" s="106" t="s">
        <v>684</v>
      </c>
      <c r="H2285" s="105">
        <v>0</v>
      </c>
      <c r="I2285" s="105">
        <v>0</v>
      </c>
      <c r="J2285" s="116">
        <v>11000</v>
      </c>
      <c r="K2285" s="116">
        <v>27995</v>
      </c>
      <c r="L2285" s="116">
        <v>316.64</v>
      </c>
      <c r="M2285" s="116">
        <v>84.39</v>
      </c>
      <c r="N2285" s="116">
        <v>3.8</v>
      </c>
      <c r="O2285" s="116">
        <v>0</v>
      </c>
      <c r="P2285" s="117">
        <f t="shared" si="88"/>
        <v>1.9</v>
      </c>
    </row>
    <row r="2286" ht="14.5" spans="1:16">
      <c r="A2286" s="104">
        <v>202211</v>
      </c>
      <c r="B2286" s="110" t="s">
        <v>355</v>
      </c>
      <c r="C2286" s="105" t="s">
        <v>619</v>
      </c>
      <c r="D2286" s="105" t="s">
        <v>587</v>
      </c>
      <c r="E2286" s="105" t="s">
        <v>685</v>
      </c>
      <c r="F2286" s="105" t="s">
        <v>686</v>
      </c>
      <c r="G2286" s="106" t="s">
        <v>687</v>
      </c>
      <c r="H2286" s="105" t="s">
        <v>623</v>
      </c>
      <c r="I2286" s="105">
        <v>0</v>
      </c>
      <c r="J2286" s="116">
        <v>2320</v>
      </c>
      <c r="K2286" s="116">
        <v>8615.42</v>
      </c>
      <c r="L2286" s="116">
        <v>316.64</v>
      </c>
      <c r="M2286" s="116">
        <v>84.39</v>
      </c>
      <c r="N2286" s="116">
        <v>3.8</v>
      </c>
      <c r="O2286" s="116">
        <v>0</v>
      </c>
      <c r="P2286" s="117">
        <f t="shared" si="88"/>
        <v>1.9</v>
      </c>
    </row>
    <row r="2287" ht="14.5" spans="1:16">
      <c r="A2287" s="104">
        <v>202211</v>
      </c>
      <c r="B2287" s="110" t="s">
        <v>420</v>
      </c>
      <c r="C2287" s="105" t="s">
        <v>580</v>
      </c>
      <c r="D2287" s="105" t="s">
        <v>587</v>
      </c>
      <c r="E2287" s="105" t="s">
        <v>697</v>
      </c>
      <c r="F2287" s="105" t="s">
        <v>698</v>
      </c>
      <c r="G2287" s="106" t="s">
        <v>699</v>
      </c>
      <c r="H2287" s="105">
        <v>0</v>
      </c>
      <c r="I2287" s="105">
        <v>0</v>
      </c>
      <c r="J2287" s="116">
        <v>4536</v>
      </c>
      <c r="K2287" s="116">
        <v>10433.5</v>
      </c>
      <c r="L2287" s="116">
        <v>316.64</v>
      </c>
      <c r="M2287" s="116">
        <v>84.39</v>
      </c>
      <c r="N2287" s="116">
        <v>3.8</v>
      </c>
      <c r="O2287" s="116">
        <v>300</v>
      </c>
      <c r="P2287" s="117">
        <f t="shared" si="88"/>
        <v>1.9</v>
      </c>
    </row>
    <row r="2288" ht="14.5" spans="1:16">
      <c r="A2288" s="104">
        <v>202211</v>
      </c>
      <c r="B2288" s="110" t="s">
        <v>424</v>
      </c>
      <c r="C2288" s="105" t="s">
        <v>570</v>
      </c>
      <c r="D2288" s="105" t="s">
        <v>587</v>
      </c>
      <c r="E2288" s="105" t="s">
        <v>700</v>
      </c>
      <c r="F2288" s="105" t="s">
        <v>617</v>
      </c>
      <c r="G2288" s="106" t="s">
        <v>701</v>
      </c>
      <c r="H2288" s="105">
        <v>0</v>
      </c>
      <c r="I2288" s="105">
        <v>0</v>
      </c>
      <c r="J2288" s="116">
        <v>2363</v>
      </c>
      <c r="K2288" s="116">
        <v>5950</v>
      </c>
      <c r="L2288" s="116">
        <v>316.64</v>
      </c>
      <c r="M2288" s="116">
        <v>84.39</v>
      </c>
      <c r="N2288" s="116">
        <v>3.8</v>
      </c>
      <c r="O2288" s="116">
        <v>0</v>
      </c>
      <c r="P2288" s="117">
        <f t="shared" si="88"/>
        <v>1.9</v>
      </c>
    </row>
    <row r="2289" ht="14.5" spans="1:16">
      <c r="A2289" s="104">
        <v>202211</v>
      </c>
      <c r="B2289" s="110" t="s">
        <v>277</v>
      </c>
      <c r="C2289" s="105" t="s">
        <v>619</v>
      </c>
      <c r="D2289" s="105" t="s">
        <v>587</v>
      </c>
      <c r="E2289" s="105" t="s">
        <v>702</v>
      </c>
      <c r="F2289" s="105" t="s">
        <v>703</v>
      </c>
      <c r="G2289" s="106" t="s">
        <v>704</v>
      </c>
      <c r="H2289" s="105" t="s">
        <v>623</v>
      </c>
      <c r="I2289" s="105">
        <v>0</v>
      </c>
      <c r="J2289" s="116">
        <v>1900</v>
      </c>
      <c r="K2289" s="116">
        <v>4311.3</v>
      </c>
      <c r="L2289" s="116">
        <v>316.64</v>
      </c>
      <c r="M2289" s="116">
        <v>84.39</v>
      </c>
      <c r="N2289" s="116">
        <v>3.8</v>
      </c>
      <c r="O2289" s="116">
        <v>0</v>
      </c>
      <c r="P2289" s="117">
        <f t="shared" si="88"/>
        <v>1.9</v>
      </c>
    </row>
    <row r="2290" ht="14.5" spans="1:16">
      <c r="A2290" s="104">
        <v>202211</v>
      </c>
      <c r="B2290" s="60" t="s">
        <v>204</v>
      </c>
      <c r="C2290" s="105" t="s">
        <v>625</v>
      </c>
      <c r="D2290" s="105" t="s">
        <v>587</v>
      </c>
      <c r="E2290" s="105" t="s">
        <v>712</v>
      </c>
      <c r="F2290" s="105" t="s">
        <v>713</v>
      </c>
      <c r="G2290" s="106" t="s">
        <v>714</v>
      </c>
      <c r="H2290" s="105">
        <v>0</v>
      </c>
      <c r="I2290" s="105">
        <v>0</v>
      </c>
      <c r="J2290" s="116">
        <v>1958</v>
      </c>
      <c r="K2290" s="116">
        <v>5278.3</v>
      </c>
      <c r="L2290" s="116">
        <v>316.64</v>
      </c>
      <c r="M2290" s="116">
        <v>84.39</v>
      </c>
      <c r="N2290" s="116">
        <v>3.8</v>
      </c>
      <c r="O2290" s="116">
        <v>0</v>
      </c>
      <c r="P2290" s="117">
        <f t="shared" si="88"/>
        <v>1.9</v>
      </c>
    </row>
    <row r="2291" ht="14.5" spans="1:16">
      <c r="A2291" s="104">
        <v>202211</v>
      </c>
      <c r="B2291" s="60" t="s">
        <v>413</v>
      </c>
      <c r="C2291" s="105" t="s">
        <v>570</v>
      </c>
      <c r="D2291" s="105" t="s">
        <v>587</v>
      </c>
      <c r="E2291" s="105" t="s">
        <v>718</v>
      </c>
      <c r="F2291" s="105" t="s">
        <v>638</v>
      </c>
      <c r="G2291" s="106" t="s">
        <v>719</v>
      </c>
      <c r="H2291" s="105">
        <v>0</v>
      </c>
      <c r="I2291" s="105">
        <v>0</v>
      </c>
      <c r="J2291" s="116">
        <v>2993</v>
      </c>
      <c r="K2291" s="116">
        <v>8570.7</v>
      </c>
      <c r="L2291" s="116">
        <v>316.64</v>
      </c>
      <c r="M2291" s="116">
        <v>84.39</v>
      </c>
      <c r="N2291" s="116">
        <v>3.8</v>
      </c>
      <c r="O2291" s="116">
        <v>0</v>
      </c>
      <c r="P2291" s="117">
        <f t="shared" si="88"/>
        <v>1.9</v>
      </c>
    </row>
    <row r="2292" ht="14.5" spans="1:16">
      <c r="A2292" s="104">
        <v>202211</v>
      </c>
      <c r="B2292" s="60" t="s">
        <v>393</v>
      </c>
      <c r="C2292" s="105" t="s">
        <v>570</v>
      </c>
      <c r="D2292" s="105" t="s">
        <v>587</v>
      </c>
      <c r="E2292" s="105" t="s">
        <v>720</v>
      </c>
      <c r="F2292" s="105" t="s">
        <v>721</v>
      </c>
      <c r="G2292" s="106" t="s">
        <v>722</v>
      </c>
      <c r="H2292" s="105">
        <v>0</v>
      </c>
      <c r="I2292" s="105">
        <v>0</v>
      </c>
      <c r="J2292" s="116">
        <v>2475</v>
      </c>
      <c r="K2292" s="116">
        <v>6333.41</v>
      </c>
      <c r="L2292" s="116">
        <v>316.64</v>
      </c>
      <c r="M2292" s="116">
        <v>84.39</v>
      </c>
      <c r="N2292" s="116">
        <v>3.8</v>
      </c>
      <c r="O2292" s="116">
        <v>0</v>
      </c>
      <c r="P2292" s="117">
        <f t="shared" si="88"/>
        <v>1.9</v>
      </c>
    </row>
    <row r="2293" ht="14.5" spans="1:16">
      <c r="A2293" s="104">
        <v>202211</v>
      </c>
      <c r="B2293" s="60" t="s">
        <v>252</v>
      </c>
      <c r="C2293" s="105" t="s">
        <v>570</v>
      </c>
      <c r="D2293" s="105" t="s">
        <v>587</v>
      </c>
      <c r="E2293" s="105" t="s">
        <v>727</v>
      </c>
      <c r="F2293" s="105" t="s">
        <v>778</v>
      </c>
      <c r="G2293" s="106" t="s">
        <v>728</v>
      </c>
      <c r="H2293" s="105">
        <v>0</v>
      </c>
      <c r="I2293" s="105">
        <v>0</v>
      </c>
      <c r="J2293" s="116">
        <v>3292</v>
      </c>
      <c r="K2293" s="116">
        <v>8404.68</v>
      </c>
      <c r="L2293" s="116">
        <v>316.64</v>
      </c>
      <c r="M2293" s="116">
        <v>84.39</v>
      </c>
      <c r="N2293" s="116">
        <v>3.8</v>
      </c>
      <c r="O2293" s="116">
        <v>350</v>
      </c>
      <c r="P2293" s="117">
        <f t="shared" si="88"/>
        <v>1.9</v>
      </c>
    </row>
    <row r="2294" ht="14.5" spans="1:16">
      <c r="A2294" s="104">
        <v>202211</v>
      </c>
      <c r="B2294" s="60" t="s">
        <v>427</v>
      </c>
      <c r="C2294" s="105" t="s">
        <v>625</v>
      </c>
      <c r="D2294" s="105" t="s">
        <v>671</v>
      </c>
      <c r="E2294" s="105" t="s">
        <v>729</v>
      </c>
      <c r="F2294" s="105" t="s">
        <v>730</v>
      </c>
      <c r="G2294" s="106" t="s">
        <v>731</v>
      </c>
      <c r="H2294" s="105">
        <v>0</v>
      </c>
      <c r="I2294" s="105">
        <v>0</v>
      </c>
      <c r="J2294" s="116">
        <v>5200</v>
      </c>
      <c r="K2294" s="116">
        <v>10815</v>
      </c>
      <c r="L2294" s="116">
        <v>316.64</v>
      </c>
      <c r="M2294" s="116">
        <v>84.39</v>
      </c>
      <c r="N2294" s="116">
        <v>3.8</v>
      </c>
      <c r="O2294" s="116">
        <v>520</v>
      </c>
      <c r="P2294" s="117">
        <f t="shared" si="88"/>
        <v>1.9</v>
      </c>
    </row>
    <row r="2295" ht="14.5" spans="1:16">
      <c r="A2295" s="104">
        <v>202211</v>
      </c>
      <c r="B2295" s="60" t="s">
        <v>447</v>
      </c>
      <c r="C2295" s="105" t="s">
        <v>575</v>
      </c>
      <c r="D2295" s="105" t="s">
        <v>587</v>
      </c>
      <c r="E2295" s="105" t="s">
        <v>732</v>
      </c>
      <c r="F2295" s="105" t="s">
        <v>710</v>
      </c>
      <c r="G2295" s="106" t="s">
        <v>733</v>
      </c>
      <c r="H2295" s="105">
        <v>0</v>
      </c>
      <c r="I2295" s="105">
        <v>0</v>
      </c>
      <c r="J2295" s="116">
        <v>3000</v>
      </c>
      <c r="K2295" s="116">
        <v>53745.66</v>
      </c>
      <c r="L2295" s="116">
        <v>316.64</v>
      </c>
      <c r="M2295" s="116">
        <v>84.39</v>
      </c>
      <c r="N2295" s="116">
        <v>3.8</v>
      </c>
      <c r="O2295" s="116">
        <v>0</v>
      </c>
      <c r="P2295" s="117">
        <f t="shared" si="88"/>
        <v>1.9</v>
      </c>
    </row>
    <row r="2296" ht="14.5" spans="1:16">
      <c r="A2296" s="104">
        <v>202211</v>
      </c>
      <c r="B2296" s="60" t="s">
        <v>401</v>
      </c>
      <c r="C2296" s="105" t="s">
        <v>619</v>
      </c>
      <c r="D2296" s="105" t="s">
        <v>587</v>
      </c>
      <c r="E2296" s="105" t="s">
        <v>734</v>
      </c>
      <c r="F2296" s="105" t="s">
        <v>735</v>
      </c>
      <c r="G2296" s="106" t="s">
        <v>736</v>
      </c>
      <c r="H2296" s="105">
        <v>0</v>
      </c>
      <c r="I2296" s="105">
        <v>0</v>
      </c>
      <c r="J2296" s="116">
        <v>2240</v>
      </c>
      <c r="K2296" s="116">
        <v>6383.4</v>
      </c>
      <c r="L2296" s="116">
        <v>316.64</v>
      </c>
      <c r="M2296" s="116">
        <v>84.39</v>
      </c>
      <c r="N2296" s="116">
        <v>3.8</v>
      </c>
      <c r="O2296" s="116">
        <v>0</v>
      </c>
      <c r="P2296" s="117">
        <f t="shared" si="88"/>
        <v>1.9</v>
      </c>
    </row>
    <row r="2297" ht="14.5" spans="1:16">
      <c r="A2297" s="104">
        <v>202211</v>
      </c>
      <c r="B2297" s="60" t="s">
        <v>321</v>
      </c>
      <c r="C2297" s="105" t="s">
        <v>570</v>
      </c>
      <c r="D2297" s="105" t="s">
        <v>587</v>
      </c>
      <c r="E2297" s="105" t="s">
        <v>737</v>
      </c>
      <c r="F2297" s="105" t="s">
        <v>738</v>
      </c>
      <c r="G2297" s="106" t="s">
        <v>739</v>
      </c>
      <c r="H2297" s="105">
        <v>0</v>
      </c>
      <c r="I2297" s="105">
        <v>0</v>
      </c>
      <c r="J2297" s="116">
        <v>4700</v>
      </c>
      <c r="K2297" s="116">
        <v>12851</v>
      </c>
      <c r="L2297" s="116">
        <v>316.64</v>
      </c>
      <c r="M2297" s="116">
        <v>84.39</v>
      </c>
      <c r="N2297" s="116">
        <v>3.8</v>
      </c>
      <c r="O2297" s="116">
        <v>475</v>
      </c>
      <c r="P2297" s="117">
        <f t="shared" si="88"/>
        <v>1.9</v>
      </c>
    </row>
    <row r="2298" ht="14.5" spans="1:16">
      <c r="A2298" s="104">
        <v>202211</v>
      </c>
      <c r="B2298" s="60" t="s">
        <v>388</v>
      </c>
      <c r="C2298" s="105" t="s">
        <v>570</v>
      </c>
      <c r="D2298" s="105" t="s">
        <v>671</v>
      </c>
      <c r="E2298" s="105" t="s">
        <v>740</v>
      </c>
      <c r="F2298" s="105" t="s">
        <v>741</v>
      </c>
      <c r="G2298" s="106" t="s">
        <v>742</v>
      </c>
      <c r="H2298" s="105">
        <v>0</v>
      </c>
      <c r="I2298" s="105">
        <v>0</v>
      </c>
      <c r="J2298" s="116">
        <v>11800</v>
      </c>
      <c r="K2298" s="116">
        <v>28413</v>
      </c>
      <c r="L2298" s="116">
        <v>0</v>
      </c>
      <c r="M2298" s="116">
        <v>0</v>
      </c>
      <c r="N2298" s="116">
        <v>0</v>
      </c>
      <c r="O2298" s="116">
        <v>0</v>
      </c>
      <c r="P2298" s="117">
        <v>0</v>
      </c>
    </row>
    <row r="2299" ht="14.5" spans="1:16">
      <c r="A2299" s="104">
        <v>202211</v>
      </c>
      <c r="B2299" s="60" t="s">
        <v>279</v>
      </c>
      <c r="C2299" s="105" t="s">
        <v>580</v>
      </c>
      <c r="D2299" s="105" t="s">
        <v>587</v>
      </c>
      <c r="E2299" s="105" t="s">
        <v>743</v>
      </c>
      <c r="F2299" s="105" t="s">
        <v>725</v>
      </c>
      <c r="G2299" s="106" t="s">
        <v>744</v>
      </c>
      <c r="H2299" s="105">
        <v>0</v>
      </c>
      <c r="I2299" s="105">
        <v>0</v>
      </c>
      <c r="J2299" s="116">
        <v>4536</v>
      </c>
      <c r="K2299" s="116">
        <v>10236.73</v>
      </c>
      <c r="L2299" s="116">
        <v>316.64</v>
      </c>
      <c r="M2299" s="116">
        <v>84.39</v>
      </c>
      <c r="N2299" s="116">
        <v>3.8</v>
      </c>
      <c r="O2299" s="116">
        <v>500</v>
      </c>
      <c r="P2299" s="117">
        <f t="shared" ref="P2299:P2319" si="89">1900*0.1%</f>
        <v>1.9</v>
      </c>
    </row>
    <row r="2300" ht="14.5" spans="1:16">
      <c r="A2300" s="104">
        <v>202211</v>
      </c>
      <c r="B2300" s="60" t="s">
        <v>219</v>
      </c>
      <c r="C2300" s="105" t="s">
        <v>570</v>
      </c>
      <c r="D2300" s="105" t="s">
        <v>587</v>
      </c>
      <c r="E2300" s="105" t="s">
        <v>745</v>
      </c>
      <c r="F2300" s="105" t="s">
        <v>652</v>
      </c>
      <c r="G2300" s="106" t="s">
        <v>746</v>
      </c>
      <c r="H2300" s="105">
        <v>0</v>
      </c>
      <c r="I2300" s="105">
        <v>0</v>
      </c>
      <c r="J2300" s="116">
        <v>3440</v>
      </c>
      <c r="K2300" s="116">
        <v>9081.21</v>
      </c>
      <c r="L2300" s="116">
        <v>316.64</v>
      </c>
      <c r="M2300" s="116">
        <v>84.39</v>
      </c>
      <c r="N2300" s="116">
        <v>3.8</v>
      </c>
      <c r="O2300" s="116">
        <v>500</v>
      </c>
      <c r="P2300" s="117">
        <f t="shared" si="89"/>
        <v>1.9</v>
      </c>
    </row>
    <row r="2301" ht="14.5" spans="1:16">
      <c r="A2301" s="104">
        <v>202211</v>
      </c>
      <c r="B2301" s="60" t="s">
        <v>331</v>
      </c>
      <c r="C2301" s="105" t="s">
        <v>580</v>
      </c>
      <c r="D2301" s="105" t="s">
        <v>587</v>
      </c>
      <c r="E2301" s="105" t="s">
        <v>747</v>
      </c>
      <c r="F2301" s="105" t="s">
        <v>679</v>
      </c>
      <c r="G2301" s="106" t="s">
        <v>748</v>
      </c>
      <c r="H2301" s="105">
        <v>0</v>
      </c>
      <c r="I2301" s="105">
        <v>0</v>
      </c>
      <c r="J2301" s="116">
        <v>3326</v>
      </c>
      <c r="K2301" s="116">
        <v>7534.6</v>
      </c>
      <c r="L2301" s="116">
        <v>316.64</v>
      </c>
      <c r="M2301" s="116">
        <v>84.39</v>
      </c>
      <c r="N2301" s="116">
        <v>3.8</v>
      </c>
      <c r="O2301" s="116">
        <v>0</v>
      </c>
      <c r="P2301" s="117">
        <f t="shared" si="89"/>
        <v>1.9</v>
      </c>
    </row>
    <row r="2302" ht="14.5" spans="1:16">
      <c r="A2302" s="104">
        <v>202211</v>
      </c>
      <c r="B2302" s="60" t="s">
        <v>435</v>
      </c>
      <c r="C2302" s="105" t="s">
        <v>575</v>
      </c>
      <c r="D2302" s="105" t="s">
        <v>587</v>
      </c>
      <c r="E2302" s="105" t="s">
        <v>749</v>
      </c>
      <c r="F2302" s="105" t="s">
        <v>710</v>
      </c>
      <c r="G2302" s="106" t="s">
        <v>750</v>
      </c>
      <c r="H2302" s="105">
        <v>0</v>
      </c>
      <c r="I2302" s="105">
        <v>0</v>
      </c>
      <c r="J2302" s="116">
        <v>3500</v>
      </c>
      <c r="K2302" s="116">
        <v>7954</v>
      </c>
      <c r="L2302" s="116">
        <v>316.64</v>
      </c>
      <c r="M2302" s="116">
        <v>84.39</v>
      </c>
      <c r="N2302" s="116">
        <v>3.8</v>
      </c>
      <c r="O2302" s="116">
        <v>0</v>
      </c>
      <c r="P2302" s="117">
        <f t="shared" si="89"/>
        <v>1.9</v>
      </c>
    </row>
    <row r="2303" ht="14.5" spans="1:16">
      <c r="A2303" s="104">
        <v>202211</v>
      </c>
      <c r="B2303" s="60" t="s">
        <v>359</v>
      </c>
      <c r="C2303" s="105" t="s">
        <v>570</v>
      </c>
      <c r="D2303" s="105" t="s">
        <v>587</v>
      </c>
      <c r="E2303" s="105" t="s">
        <v>755</v>
      </c>
      <c r="F2303" s="105" t="s">
        <v>753</v>
      </c>
      <c r="G2303" s="106" t="s">
        <v>756</v>
      </c>
      <c r="H2303" s="105">
        <v>0</v>
      </c>
      <c r="I2303" s="105">
        <v>0</v>
      </c>
      <c r="J2303" s="116">
        <v>2138</v>
      </c>
      <c r="K2303" s="116">
        <v>5101.32</v>
      </c>
      <c r="L2303" s="116">
        <v>316.64</v>
      </c>
      <c r="M2303" s="116">
        <v>84.39</v>
      </c>
      <c r="N2303" s="116">
        <v>3.8</v>
      </c>
      <c r="O2303" s="116">
        <v>0</v>
      </c>
      <c r="P2303" s="117">
        <f t="shared" si="89"/>
        <v>1.9</v>
      </c>
    </row>
    <row r="2304" ht="14.5" spans="1:16">
      <c r="A2304" s="104">
        <v>202211</v>
      </c>
      <c r="B2304" s="62" t="s">
        <v>441</v>
      </c>
      <c r="C2304" s="105" t="s">
        <v>570</v>
      </c>
      <c r="D2304" s="105" t="s">
        <v>587</v>
      </c>
      <c r="E2304" s="105" t="s">
        <v>757</v>
      </c>
      <c r="F2304" s="105" t="s">
        <v>758</v>
      </c>
      <c r="G2304" s="106" t="s">
        <v>759</v>
      </c>
      <c r="H2304" s="105">
        <v>0</v>
      </c>
      <c r="I2304" s="105">
        <v>0</v>
      </c>
      <c r="J2304" s="116">
        <v>2000</v>
      </c>
      <c r="K2304" s="116">
        <v>5566.51</v>
      </c>
      <c r="L2304" s="116">
        <v>316.64</v>
      </c>
      <c r="M2304" s="116">
        <v>84.39</v>
      </c>
      <c r="N2304" s="116">
        <v>3.8</v>
      </c>
      <c r="O2304" s="116">
        <v>0</v>
      </c>
      <c r="P2304" s="117">
        <f t="shared" si="89"/>
        <v>1.9</v>
      </c>
    </row>
    <row r="2305" ht="14.5" spans="1:16">
      <c r="A2305" s="104">
        <v>202211</v>
      </c>
      <c r="B2305" s="62" t="s">
        <v>256</v>
      </c>
      <c r="C2305" s="105" t="s">
        <v>592</v>
      </c>
      <c r="D2305" s="105" t="s">
        <v>587</v>
      </c>
      <c r="E2305" s="105" t="s">
        <v>760</v>
      </c>
      <c r="F2305" s="105" t="s">
        <v>761</v>
      </c>
      <c r="G2305" s="106" t="s">
        <v>762</v>
      </c>
      <c r="H2305" s="105">
        <v>0</v>
      </c>
      <c r="I2305" s="105">
        <v>0</v>
      </c>
      <c r="J2305" s="116">
        <v>2400</v>
      </c>
      <c r="K2305" s="116">
        <v>6453.6</v>
      </c>
      <c r="L2305" s="116">
        <v>316.64</v>
      </c>
      <c r="M2305" s="116">
        <v>84.39</v>
      </c>
      <c r="N2305" s="116">
        <v>3.8</v>
      </c>
      <c r="O2305" s="116">
        <v>0</v>
      </c>
      <c r="P2305" s="117">
        <f t="shared" si="89"/>
        <v>1.9</v>
      </c>
    </row>
    <row r="2306" ht="14.5" spans="1:16">
      <c r="A2306" s="104">
        <v>202211</v>
      </c>
      <c r="B2306" s="62" t="s">
        <v>318</v>
      </c>
      <c r="C2306" s="105" t="s">
        <v>570</v>
      </c>
      <c r="D2306" s="105" t="s">
        <v>587</v>
      </c>
      <c r="E2306" s="105" t="s">
        <v>763</v>
      </c>
      <c r="F2306" s="105" t="s">
        <v>725</v>
      </c>
      <c r="G2306" s="106" t="s">
        <v>762</v>
      </c>
      <c r="H2306" s="105">
        <v>0</v>
      </c>
      <c r="I2306" s="105">
        <v>0</v>
      </c>
      <c r="J2306" s="116">
        <v>3292</v>
      </c>
      <c r="K2306" s="116">
        <v>7982.41</v>
      </c>
      <c r="L2306" s="116">
        <v>316.64</v>
      </c>
      <c r="M2306" s="116">
        <v>84.39</v>
      </c>
      <c r="N2306" s="116">
        <v>3.8</v>
      </c>
      <c r="O2306" s="116">
        <v>0</v>
      </c>
      <c r="P2306" s="117">
        <f t="shared" si="89"/>
        <v>1.9</v>
      </c>
    </row>
    <row r="2307" ht="14.5" spans="1:16">
      <c r="A2307" s="104">
        <v>202211</v>
      </c>
      <c r="B2307" s="62" t="s">
        <v>332</v>
      </c>
      <c r="C2307" s="105" t="s">
        <v>592</v>
      </c>
      <c r="D2307" s="105" t="s">
        <v>764</v>
      </c>
      <c r="E2307" s="105" t="s">
        <v>765</v>
      </c>
      <c r="F2307" s="105" t="s">
        <v>766</v>
      </c>
      <c r="G2307" s="106" t="s">
        <v>767</v>
      </c>
      <c r="H2307" s="105">
        <v>0</v>
      </c>
      <c r="I2307" s="105">
        <v>0</v>
      </c>
      <c r="J2307" s="116">
        <v>5632</v>
      </c>
      <c r="K2307" s="116">
        <v>12426.5</v>
      </c>
      <c r="L2307" s="116">
        <v>316.64</v>
      </c>
      <c r="M2307" s="116">
        <v>84.39</v>
      </c>
      <c r="N2307" s="116">
        <v>3.8</v>
      </c>
      <c r="O2307" s="116">
        <v>95</v>
      </c>
      <c r="P2307" s="117">
        <f t="shared" si="89"/>
        <v>1.9</v>
      </c>
    </row>
    <row r="2308" ht="14.5" spans="1:16">
      <c r="A2308" s="104">
        <v>202211</v>
      </c>
      <c r="B2308" s="62" t="s">
        <v>452</v>
      </c>
      <c r="C2308" s="105" t="s">
        <v>619</v>
      </c>
      <c r="D2308" s="105" t="s">
        <v>587</v>
      </c>
      <c r="E2308" s="105" t="s">
        <v>768</v>
      </c>
      <c r="F2308" s="105" t="s">
        <v>686</v>
      </c>
      <c r="G2308" s="106" t="s">
        <v>769</v>
      </c>
      <c r="H2308" s="105" t="s">
        <v>623</v>
      </c>
      <c r="I2308" s="105">
        <v>0</v>
      </c>
      <c r="J2308" s="116">
        <v>2132</v>
      </c>
      <c r="K2308" s="116">
        <v>7962.71</v>
      </c>
      <c r="L2308" s="116">
        <v>316.64</v>
      </c>
      <c r="M2308" s="116">
        <v>84.39</v>
      </c>
      <c r="N2308" s="116">
        <v>3.8</v>
      </c>
      <c r="O2308" s="116">
        <v>0</v>
      </c>
      <c r="P2308" s="117">
        <f t="shared" si="89"/>
        <v>1.9</v>
      </c>
    </row>
    <row r="2309" ht="14.5" spans="1:16">
      <c r="A2309" s="104">
        <v>202211</v>
      </c>
      <c r="B2309" s="62" t="s">
        <v>384</v>
      </c>
      <c r="C2309" s="105" t="s">
        <v>570</v>
      </c>
      <c r="D2309" s="105" t="s">
        <v>587</v>
      </c>
      <c r="E2309" s="105" t="s">
        <v>770</v>
      </c>
      <c r="F2309" s="105" t="s">
        <v>771</v>
      </c>
      <c r="G2309" s="106" t="s">
        <v>772</v>
      </c>
      <c r="H2309" s="105">
        <v>0</v>
      </c>
      <c r="I2309" s="105">
        <v>0</v>
      </c>
      <c r="J2309" s="116">
        <v>7881</v>
      </c>
      <c r="K2309" s="116">
        <v>20194</v>
      </c>
      <c r="L2309" s="116">
        <v>316.64</v>
      </c>
      <c r="M2309" s="116">
        <v>84.39</v>
      </c>
      <c r="N2309" s="116">
        <v>3.8</v>
      </c>
      <c r="O2309" s="116">
        <v>0</v>
      </c>
      <c r="P2309" s="117">
        <f t="shared" si="89"/>
        <v>1.9</v>
      </c>
    </row>
    <row r="2310" ht="29" spans="1:16">
      <c r="A2310" s="104">
        <v>202211</v>
      </c>
      <c r="B2310" s="62" t="s">
        <v>200</v>
      </c>
      <c r="C2310" s="105" t="s">
        <v>580</v>
      </c>
      <c r="D2310" s="105" t="s">
        <v>587</v>
      </c>
      <c r="E2310" s="105" t="s">
        <v>773</v>
      </c>
      <c r="F2310" s="105" t="s">
        <v>698</v>
      </c>
      <c r="G2310" s="106" t="s">
        <v>772</v>
      </c>
      <c r="H2310" s="105">
        <v>0</v>
      </c>
      <c r="I2310" s="105">
        <v>0</v>
      </c>
      <c r="J2310" s="116">
        <v>9208</v>
      </c>
      <c r="K2310" s="116">
        <v>24402</v>
      </c>
      <c r="L2310" s="116">
        <v>316.64</v>
      </c>
      <c r="M2310" s="116">
        <v>84.39</v>
      </c>
      <c r="N2310" s="116">
        <v>3.8</v>
      </c>
      <c r="O2310" s="116">
        <v>0</v>
      </c>
      <c r="P2310" s="117">
        <f t="shared" si="89"/>
        <v>1.9</v>
      </c>
    </row>
    <row r="2311" ht="14.5" spans="1:16">
      <c r="A2311" s="104">
        <v>202211</v>
      </c>
      <c r="B2311" s="62" t="s">
        <v>385</v>
      </c>
      <c r="C2311" s="105" t="s">
        <v>570</v>
      </c>
      <c r="D2311" s="105" t="s">
        <v>587</v>
      </c>
      <c r="E2311" s="105" t="s">
        <v>774</v>
      </c>
      <c r="F2311" s="105" t="s">
        <v>652</v>
      </c>
      <c r="G2311" s="106" t="s">
        <v>775</v>
      </c>
      <c r="H2311" s="105">
        <v>0</v>
      </c>
      <c r="I2311" s="105">
        <v>0</v>
      </c>
      <c r="J2311" s="116">
        <v>2723</v>
      </c>
      <c r="K2311" s="116">
        <v>7583.92</v>
      </c>
      <c r="L2311" s="116">
        <v>316.64</v>
      </c>
      <c r="M2311" s="116">
        <v>84.39</v>
      </c>
      <c r="N2311" s="116">
        <v>3.8</v>
      </c>
      <c r="O2311" s="116">
        <v>0</v>
      </c>
      <c r="P2311" s="117">
        <f t="shared" si="89"/>
        <v>1.9</v>
      </c>
    </row>
    <row r="2312" ht="14.5" spans="1:16">
      <c r="A2312" s="104">
        <v>202211</v>
      </c>
      <c r="B2312" s="119" t="s">
        <v>776</v>
      </c>
      <c r="C2312" s="105" t="s">
        <v>570</v>
      </c>
      <c r="D2312" s="105" t="s">
        <v>587</v>
      </c>
      <c r="E2312" s="105" t="s">
        <v>777</v>
      </c>
      <c r="F2312" s="105" t="s">
        <v>778</v>
      </c>
      <c r="G2312" s="106" t="s">
        <v>775</v>
      </c>
      <c r="H2312" s="105">
        <v>0</v>
      </c>
      <c r="I2312" s="105" t="s">
        <v>1259</v>
      </c>
      <c r="J2312" s="116">
        <v>4034</v>
      </c>
      <c r="K2312" s="116">
        <v>36569.2</v>
      </c>
      <c r="L2312" s="116">
        <v>316.64</v>
      </c>
      <c r="M2312" s="116">
        <v>84.39</v>
      </c>
      <c r="N2312" s="116">
        <v>3.8</v>
      </c>
      <c r="O2312" s="116">
        <v>420</v>
      </c>
      <c r="P2312" s="117">
        <f t="shared" si="89"/>
        <v>1.9</v>
      </c>
    </row>
    <row r="2313" ht="14.5" spans="1:16">
      <c r="A2313" s="104">
        <v>202211</v>
      </c>
      <c r="B2313" s="119" t="s">
        <v>285</v>
      </c>
      <c r="C2313" s="105" t="s">
        <v>580</v>
      </c>
      <c r="D2313" s="105" t="s">
        <v>587</v>
      </c>
      <c r="E2313" s="105" t="s">
        <v>779</v>
      </c>
      <c r="F2313" s="105" t="s">
        <v>780</v>
      </c>
      <c r="G2313" s="106" t="s">
        <v>775</v>
      </c>
      <c r="H2313" s="105">
        <v>0</v>
      </c>
      <c r="I2313" s="105">
        <v>0</v>
      </c>
      <c r="J2313" s="116">
        <v>1900</v>
      </c>
      <c r="K2313" s="116">
        <v>4208</v>
      </c>
      <c r="L2313" s="116">
        <v>316.64</v>
      </c>
      <c r="M2313" s="116">
        <v>84.39</v>
      </c>
      <c r="N2313" s="116">
        <v>3.8</v>
      </c>
      <c r="O2313" s="116">
        <v>0</v>
      </c>
      <c r="P2313" s="117">
        <f t="shared" si="89"/>
        <v>1.9</v>
      </c>
    </row>
    <row r="2314" ht="14.5" spans="1:16">
      <c r="A2314" s="104">
        <v>202211</v>
      </c>
      <c r="B2314" s="62" t="s">
        <v>280</v>
      </c>
      <c r="C2314" s="105" t="s">
        <v>575</v>
      </c>
      <c r="D2314" s="105" t="s">
        <v>671</v>
      </c>
      <c r="E2314" s="105" t="s">
        <v>784</v>
      </c>
      <c r="F2314" s="105" t="s">
        <v>785</v>
      </c>
      <c r="G2314" s="106">
        <v>40504</v>
      </c>
      <c r="H2314" s="105">
        <v>0</v>
      </c>
      <c r="I2314" s="105">
        <v>0</v>
      </c>
      <c r="J2314" s="116">
        <v>4048</v>
      </c>
      <c r="K2314" s="116">
        <v>14132.54</v>
      </c>
      <c r="L2314" s="116">
        <v>316.64</v>
      </c>
      <c r="M2314" s="116">
        <v>84.39</v>
      </c>
      <c r="N2314" s="116">
        <v>3.8</v>
      </c>
      <c r="O2314" s="116">
        <v>1000</v>
      </c>
      <c r="P2314" s="117">
        <f t="shared" si="89"/>
        <v>1.9</v>
      </c>
    </row>
    <row r="2315" ht="14.5" spans="1:16">
      <c r="A2315" s="104">
        <v>202211</v>
      </c>
      <c r="B2315" s="62" t="s">
        <v>428</v>
      </c>
      <c r="C2315" s="105" t="s">
        <v>575</v>
      </c>
      <c r="D2315" s="105" t="s">
        <v>587</v>
      </c>
      <c r="E2315" s="105" t="s">
        <v>786</v>
      </c>
      <c r="F2315" s="105" t="s">
        <v>710</v>
      </c>
      <c r="G2315" s="106" t="s">
        <v>787</v>
      </c>
      <c r="H2315" s="105">
        <v>0</v>
      </c>
      <c r="I2315" s="105">
        <v>0</v>
      </c>
      <c r="J2315" s="116">
        <v>3500</v>
      </c>
      <c r="K2315" s="116">
        <v>28443.68</v>
      </c>
      <c r="L2315" s="116">
        <v>329.68</v>
      </c>
      <c r="M2315" s="116">
        <v>82.42</v>
      </c>
      <c r="N2315" s="116">
        <v>12.36</v>
      </c>
      <c r="O2315" s="116">
        <v>500</v>
      </c>
      <c r="P2315" s="117">
        <f t="shared" si="89"/>
        <v>1.9</v>
      </c>
    </row>
    <row r="2316" ht="14.5" spans="1:16">
      <c r="A2316" s="104">
        <v>202211</v>
      </c>
      <c r="B2316" s="62" t="s">
        <v>305</v>
      </c>
      <c r="C2316" s="105" t="s">
        <v>625</v>
      </c>
      <c r="D2316" s="105" t="s">
        <v>587</v>
      </c>
      <c r="E2316" s="105" t="s">
        <v>788</v>
      </c>
      <c r="F2316" s="105" t="s">
        <v>675</v>
      </c>
      <c r="G2316" s="106" t="s">
        <v>789</v>
      </c>
      <c r="H2316" s="105">
        <v>0</v>
      </c>
      <c r="I2316" s="105">
        <v>0</v>
      </c>
      <c r="J2316" s="116">
        <v>2200</v>
      </c>
      <c r="K2316" s="116">
        <v>6187.56</v>
      </c>
      <c r="L2316" s="116">
        <v>316.64</v>
      </c>
      <c r="M2316" s="116">
        <v>84.39</v>
      </c>
      <c r="N2316" s="116">
        <v>3.8</v>
      </c>
      <c r="O2316" s="116">
        <v>0</v>
      </c>
      <c r="P2316" s="117">
        <f t="shared" si="89"/>
        <v>1.9</v>
      </c>
    </row>
    <row r="2317" ht="14.5" spans="1:16">
      <c r="A2317" s="104">
        <v>202211</v>
      </c>
      <c r="B2317" s="62" t="s">
        <v>445</v>
      </c>
      <c r="C2317" s="105" t="s">
        <v>625</v>
      </c>
      <c r="D2317" s="105" t="s">
        <v>587</v>
      </c>
      <c r="E2317" s="105" t="s">
        <v>793</v>
      </c>
      <c r="F2317" s="105" t="s">
        <v>675</v>
      </c>
      <c r="G2317" s="106" t="s">
        <v>794</v>
      </c>
      <c r="H2317" s="105">
        <v>0</v>
      </c>
      <c r="I2317" s="105">
        <v>0</v>
      </c>
      <c r="J2317" s="116">
        <v>2200</v>
      </c>
      <c r="K2317" s="116">
        <v>5666.23</v>
      </c>
      <c r="L2317" s="116">
        <v>316.64</v>
      </c>
      <c r="M2317" s="116">
        <v>84.39</v>
      </c>
      <c r="N2317" s="116">
        <v>3.8</v>
      </c>
      <c r="O2317" s="116">
        <v>0</v>
      </c>
      <c r="P2317" s="117">
        <f t="shared" si="89"/>
        <v>1.9</v>
      </c>
    </row>
    <row r="2318" ht="14.5" spans="1:16">
      <c r="A2318" s="104">
        <v>202211</v>
      </c>
      <c r="B2318" s="62" t="s">
        <v>426</v>
      </c>
      <c r="C2318" s="105" t="s">
        <v>570</v>
      </c>
      <c r="D2318" s="105" t="s">
        <v>587</v>
      </c>
      <c r="E2318" s="105" t="s">
        <v>795</v>
      </c>
      <c r="F2318" s="105" t="s">
        <v>778</v>
      </c>
      <c r="G2318" s="106" t="s">
        <v>796</v>
      </c>
      <c r="H2318" s="105">
        <v>0</v>
      </c>
      <c r="I2318" s="105">
        <v>0</v>
      </c>
      <c r="J2318" s="116">
        <v>4748</v>
      </c>
      <c r="K2318" s="116">
        <v>10735.42</v>
      </c>
      <c r="L2318" s="116">
        <v>316.64</v>
      </c>
      <c r="M2318" s="116">
        <v>84.39</v>
      </c>
      <c r="N2318" s="116">
        <v>3.8</v>
      </c>
      <c r="O2318" s="116">
        <v>1266</v>
      </c>
      <c r="P2318" s="117">
        <f t="shared" si="89"/>
        <v>1.9</v>
      </c>
    </row>
    <row r="2319" ht="14.5" spans="1:16">
      <c r="A2319" s="104">
        <v>202211</v>
      </c>
      <c r="B2319" s="62" t="s">
        <v>250</v>
      </c>
      <c r="C2319" s="105" t="s">
        <v>575</v>
      </c>
      <c r="D2319" s="105" t="s">
        <v>587</v>
      </c>
      <c r="E2319" s="105" t="s">
        <v>797</v>
      </c>
      <c r="F2319" s="105" t="s">
        <v>798</v>
      </c>
      <c r="G2319" s="106" t="s">
        <v>796</v>
      </c>
      <c r="H2319" s="105">
        <v>0</v>
      </c>
      <c r="I2319" s="105">
        <v>0</v>
      </c>
      <c r="J2319" s="116">
        <v>2760</v>
      </c>
      <c r="K2319" s="116">
        <v>9320.72</v>
      </c>
      <c r="L2319" s="116">
        <v>316.64</v>
      </c>
      <c r="M2319" s="116">
        <v>84.39</v>
      </c>
      <c r="N2319" s="116">
        <v>3.8</v>
      </c>
      <c r="O2319" s="116">
        <v>0</v>
      </c>
      <c r="P2319" s="117">
        <f t="shared" si="89"/>
        <v>1.9</v>
      </c>
    </row>
    <row r="2320" ht="14.5" spans="1:16">
      <c r="A2320" s="104">
        <v>202211</v>
      </c>
      <c r="B2320" s="120" t="s">
        <v>346</v>
      </c>
      <c r="C2320" s="105" t="s">
        <v>570</v>
      </c>
      <c r="D2320" s="105" t="s">
        <v>587</v>
      </c>
      <c r="E2320" s="105" t="s">
        <v>803</v>
      </c>
      <c r="F2320" s="105" t="s">
        <v>804</v>
      </c>
      <c r="G2320" s="106" t="s">
        <v>396</v>
      </c>
      <c r="H2320" s="105">
        <v>0</v>
      </c>
      <c r="I2320" s="105">
        <v>0</v>
      </c>
      <c r="J2320" s="116">
        <v>4208</v>
      </c>
      <c r="K2320" s="116">
        <v>8135.9</v>
      </c>
      <c r="L2320" s="116">
        <v>0</v>
      </c>
      <c r="M2320" s="116">
        <v>0</v>
      </c>
      <c r="N2320" s="116">
        <v>0</v>
      </c>
      <c r="O2320" s="116">
        <v>0</v>
      </c>
      <c r="P2320" s="117">
        <v>0</v>
      </c>
    </row>
    <row r="2321" ht="14.5" spans="1:16">
      <c r="A2321" s="104">
        <v>202211</v>
      </c>
      <c r="B2321" s="120" t="s">
        <v>389</v>
      </c>
      <c r="C2321" s="105" t="s">
        <v>580</v>
      </c>
      <c r="D2321" s="105" t="s">
        <v>587</v>
      </c>
      <c r="E2321" s="105" t="s">
        <v>805</v>
      </c>
      <c r="F2321" s="105" t="s">
        <v>698</v>
      </c>
      <c r="G2321" s="106" t="s">
        <v>396</v>
      </c>
      <c r="H2321" s="105">
        <v>0</v>
      </c>
      <c r="I2321" s="105">
        <v>0</v>
      </c>
      <c r="J2321" s="116">
        <v>4050</v>
      </c>
      <c r="K2321" s="116">
        <v>9460.7</v>
      </c>
      <c r="L2321" s="116">
        <v>316.64</v>
      </c>
      <c r="M2321" s="116">
        <v>84.39</v>
      </c>
      <c r="N2321" s="116">
        <v>3.8</v>
      </c>
      <c r="O2321" s="116">
        <v>0</v>
      </c>
      <c r="P2321" s="117">
        <f t="shared" ref="P2321:P2351" si="90">1900*0.1%</f>
        <v>1.9</v>
      </c>
    </row>
    <row r="2322" ht="14.5" spans="1:16">
      <c r="A2322" s="104">
        <v>202211</v>
      </c>
      <c r="B2322" s="120" t="s">
        <v>419</v>
      </c>
      <c r="C2322" s="105" t="s">
        <v>625</v>
      </c>
      <c r="D2322" s="105" t="s">
        <v>587</v>
      </c>
      <c r="E2322" s="105" t="s">
        <v>806</v>
      </c>
      <c r="F2322" s="105" t="s">
        <v>675</v>
      </c>
      <c r="G2322" s="106" t="s">
        <v>396</v>
      </c>
      <c r="H2322" s="105">
        <v>0</v>
      </c>
      <c r="I2322" s="105">
        <v>0</v>
      </c>
      <c r="J2322" s="116">
        <v>2640</v>
      </c>
      <c r="K2322" s="116">
        <v>6509.33</v>
      </c>
      <c r="L2322" s="116">
        <v>316.64</v>
      </c>
      <c r="M2322" s="116">
        <v>84.39</v>
      </c>
      <c r="N2322" s="116">
        <v>3.8</v>
      </c>
      <c r="O2322" s="116">
        <v>330</v>
      </c>
      <c r="P2322" s="117">
        <f t="shared" si="90"/>
        <v>1.9</v>
      </c>
    </row>
    <row r="2323" ht="14.5" spans="1:16">
      <c r="A2323" s="104">
        <v>202211</v>
      </c>
      <c r="B2323" s="25" t="s">
        <v>392</v>
      </c>
      <c r="C2323" s="105" t="s">
        <v>619</v>
      </c>
      <c r="D2323" s="105" t="s">
        <v>587</v>
      </c>
      <c r="E2323" s="105" t="s">
        <v>807</v>
      </c>
      <c r="F2323" s="105" t="s">
        <v>808</v>
      </c>
      <c r="G2323" s="106" t="s">
        <v>809</v>
      </c>
      <c r="H2323" s="105" t="s">
        <v>623</v>
      </c>
      <c r="I2323" s="105">
        <v>0</v>
      </c>
      <c r="J2323" s="116">
        <v>2422</v>
      </c>
      <c r="K2323" s="116">
        <v>6743.13</v>
      </c>
      <c r="L2323" s="116">
        <v>316.64</v>
      </c>
      <c r="M2323" s="116">
        <v>84.39</v>
      </c>
      <c r="N2323" s="116">
        <v>3.8</v>
      </c>
      <c r="O2323" s="116">
        <v>0</v>
      </c>
      <c r="P2323" s="117">
        <f t="shared" si="90"/>
        <v>1.9</v>
      </c>
    </row>
    <row r="2324" ht="14.5" spans="1:16">
      <c r="A2324" s="104">
        <v>202211</v>
      </c>
      <c r="B2324" s="120" t="s">
        <v>365</v>
      </c>
      <c r="C2324" s="105" t="s">
        <v>619</v>
      </c>
      <c r="D2324" s="105" t="s">
        <v>587</v>
      </c>
      <c r="E2324" s="105" t="s">
        <v>810</v>
      </c>
      <c r="F2324" s="105" t="s">
        <v>686</v>
      </c>
      <c r="G2324" s="106" t="s">
        <v>811</v>
      </c>
      <c r="H2324" s="105" t="s">
        <v>623</v>
      </c>
      <c r="I2324" s="105">
        <v>0</v>
      </c>
      <c r="J2324" s="116">
        <v>2320</v>
      </c>
      <c r="K2324" s="116">
        <v>7958.96</v>
      </c>
      <c r="L2324" s="116">
        <v>316.64</v>
      </c>
      <c r="M2324" s="116">
        <v>84.39</v>
      </c>
      <c r="N2324" s="116">
        <v>3.8</v>
      </c>
      <c r="O2324" s="116">
        <v>0</v>
      </c>
      <c r="P2324" s="117">
        <f t="shared" si="90"/>
        <v>1.9</v>
      </c>
    </row>
    <row r="2325" ht="14.5" spans="1:16">
      <c r="A2325" s="104">
        <v>202211</v>
      </c>
      <c r="B2325" s="120" t="s">
        <v>364</v>
      </c>
      <c r="C2325" s="105" t="s">
        <v>570</v>
      </c>
      <c r="D2325" s="105" t="s">
        <v>587</v>
      </c>
      <c r="E2325" s="105" t="s">
        <v>812</v>
      </c>
      <c r="F2325" s="105" t="s">
        <v>758</v>
      </c>
      <c r="G2325" s="106">
        <v>44046</v>
      </c>
      <c r="H2325" s="105">
        <v>0</v>
      </c>
      <c r="I2325" s="105">
        <v>0</v>
      </c>
      <c r="J2325" s="116">
        <v>2138</v>
      </c>
      <c r="K2325" s="116">
        <v>5471.33</v>
      </c>
      <c r="L2325" s="116">
        <v>316.64</v>
      </c>
      <c r="M2325" s="116">
        <v>84.39</v>
      </c>
      <c r="N2325" s="116">
        <v>3.8</v>
      </c>
      <c r="O2325" s="116">
        <v>0</v>
      </c>
      <c r="P2325" s="117">
        <f t="shared" si="90"/>
        <v>1.9</v>
      </c>
    </row>
    <row r="2326" ht="14.5" spans="1:16">
      <c r="A2326" s="104">
        <v>202211</v>
      </c>
      <c r="B2326" s="120" t="s">
        <v>300</v>
      </c>
      <c r="C2326" s="105" t="s">
        <v>580</v>
      </c>
      <c r="D2326" s="105" t="s">
        <v>587</v>
      </c>
      <c r="E2326" s="105" t="s">
        <v>813</v>
      </c>
      <c r="F2326" s="105" t="s">
        <v>992</v>
      </c>
      <c r="G2326" s="106" t="s">
        <v>814</v>
      </c>
      <c r="H2326" s="105">
        <v>0</v>
      </c>
      <c r="I2326" s="105">
        <v>0</v>
      </c>
      <c r="J2326" s="116">
        <v>2723</v>
      </c>
      <c r="K2326" s="116">
        <v>6310.29</v>
      </c>
      <c r="L2326" s="116">
        <v>316.64</v>
      </c>
      <c r="M2326" s="116">
        <v>84.39</v>
      </c>
      <c r="N2326" s="116">
        <v>3.8</v>
      </c>
      <c r="O2326" s="116">
        <v>0</v>
      </c>
      <c r="P2326" s="117">
        <f t="shared" si="90"/>
        <v>1.9</v>
      </c>
    </row>
    <row r="2327" ht="14.5" spans="1:16">
      <c r="A2327" s="104">
        <v>202211</v>
      </c>
      <c r="B2327" s="120" t="s">
        <v>371</v>
      </c>
      <c r="C2327" s="105" t="s">
        <v>592</v>
      </c>
      <c r="D2327" s="105" t="s">
        <v>587</v>
      </c>
      <c r="E2327" s="105" t="s">
        <v>815</v>
      </c>
      <c r="F2327" s="105" t="s">
        <v>816</v>
      </c>
      <c r="G2327" s="106" t="s">
        <v>817</v>
      </c>
      <c r="H2327" s="105">
        <v>0</v>
      </c>
      <c r="I2327" s="105">
        <v>0</v>
      </c>
      <c r="J2327" s="116">
        <v>4640</v>
      </c>
      <c r="K2327" s="116">
        <v>11414</v>
      </c>
      <c r="L2327" s="116">
        <v>316.64</v>
      </c>
      <c r="M2327" s="116">
        <v>84.39</v>
      </c>
      <c r="N2327" s="116">
        <v>3.8</v>
      </c>
      <c r="O2327" s="116">
        <v>500</v>
      </c>
      <c r="P2327" s="117">
        <f t="shared" si="90"/>
        <v>1.9</v>
      </c>
    </row>
    <row r="2328" ht="14.5" spans="1:16">
      <c r="A2328" s="104">
        <v>202211</v>
      </c>
      <c r="B2328" s="120" t="s">
        <v>241</v>
      </c>
      <c r="C2328" s="105" t="s">
        <v>570</v>
      </c>
      <c r="D2328" s="105" t="s">
        <v>587</v>
      </c>
      <c r="E2328" s="105" t="s">
        <v>818</v>
      </c>
      <c r="F2328" s="105" t="s">
        <v>819</v>
      </c>
      <c r="G2328" s="106" t="s">
        <v>817</v>
      </c>
      <c r="H2328" s="105">
        <v>0</v>
      </c>
      <c r="I2328" s="105">
        <v>0</v>
      </c>
      <c r="J2328" s="116">
        <v>3668</v>
      </c>
      <c r="K2328" s="116">
        <v>8831.62</v>
      </c>
      <c r="L2328" s="116">
        <v>325.68</v>
      </c>
      <c r="M2328" s="116">
        <v>81.42</v>
      </c>
      <c r="N2328" s="116">
        <v>16.28</v>
      </c>
      <c r="O2328" s="116">
        <v>0</v>
      </c>
      <c r="P2328" s="117">
        <f t="shared" si="90"/>
        <v>1.9</v>
      </c>
    </row>
    <row r="2329" ht="14.5" spans="1:16">
      <c r="A2329" s="104">
        <v>202211</v>
      </c>
      <c r="B2329" s="120" t="s">
        <v>229</v>
      </c>
      <c r="C2329" s="105" t="s">
        <v>570</v>
      </c>
      <c r="D2329" s="105" t="s">
        <v>587</v>
      </c>
      <c r="E2329" s="105" t="s">
        <v>823</v>
      </c>
      <c r="F2329" s="105" t="s">
        <v>753</v>
      </c>
      <c r="G2329" s="106" t="s">
        <v>824</v>
      </c>
      <c r="H2329" s="105">
        <v>0</v>
      </c>
      <c r="I2329" s="105">
        <v>0</v>
      </c>
      <c r="J2329" s="116">
        <v>1913</v>
      </c>
      <c r="K2329" s="116">
        <v>4741.17</v>
      </c>
      <c r="L2329" s="116">
        <v>316.64</v>
      </c>
      <c r="M2329" s="116">
        <v>84.39</v>
      </c>
      <c r="N2329" s="116">
        <v>3.8</v>
      </c>
      <c r="O2329" s="116">
        <v>0</v>
      </c>
      <c r="P2329" s="117">
        <f t="shared" si="90"/>
        <v>1.9</v>
      </c>
    </row>
    <row r="2330" ht="14.5" spans="1:16">
      <c r="A2330" s="104">
        <v>202211</v>
      </c>
      <c r="B2330" s="120" t="s">
        <v>438</v>
      </c>
      <c r="C2330" s="105" t="s">
        <v>570</v>
      </c>
      <c r="D2330" s="105" t="s">
        <v>587</v>
      </c>
      <c r="E2330" s="105" t="s">
        <v>825</v>
      </c>
      <c r="F2330" s="105" t="s">
        <v>804</v>
      </c>
      <c r="G2330" s="106" t="s">
        <v>824</v>
      </c>
      <c r="H2330" s="105">
        <v>0</v>
      </c>
      <c r="I2330" s="105">
        <v>0</v>
      </c>
      <c r="J2330" s="116">
        <v>4748</v>
      </c>
      <c r="K2330" s="116">
        <v>11500.48</v>
      </c>
      <c r="L2330" s="116">
        <v>340</v>
      </c>
      <c r="M2330" s="116">
        <v>106.25</v>
      </c>
      <c r="N2330" s="116">
        <v>21.25</v>
      </c>
      <c r="O2330" s="116">
        <v>600</v>
      </c>
      <c r="P2330" s="117">
        <f t="shared" si="90"/>
        <v>1.9</v>
      </c>
    </row>
    <row r="2331" ht="14.5" spans="1:16">
      <c r="A2331" s="104">
        <v>202211</v>
      </c>
      <c r="B2331" s="120" t="s">
        <v>276</v>
      </c>
      <c r="C2331" s="105" t="s">
        <v>625</v>
      </c>
      <c r="D2331" s="105" t="s">
        <v>587</v>
      </c>
      <c r="E2331" s="105" t="s">
        <v>826</v>
      </c>
      <c r="F2331" s="105" t="s">
        <v>827</v>
      </c>
      <c r="G2331" s="106" t="s">
        <v>824</v>
      </c>
      <c r="H2331" s="105">
        <v>0</v>
      </c>
      <c r="I2331" s="105">
        <v>0</v>
      </c>
      <c r="J2331" s="116">
        <v>3212</v>
      </c>
      <c r="K2331" s="116">
        <v>8129.6</v>
      </c>
      <c r="L2331" s="116">
        <v>316.64</v>
      </c>
      <c r="M2331" s="116">
        <v>84.39</v>
      </c>
      <c r="N2331" s="116">
        <v>3.8</v>
      </c>
      <c r="O2331" s="116">
        <v>0</v>
      </c>
      <c r="P2331" s="117">
        <f t="shared" si="90"/>
        <v>1.9</v>
      </c>
    </row>
    <row r="2332" ht="14.5" spans="1:16">
      <c r="A2332" s="104">
        <v>202211</v>
      </c>
      <c r="B2332" s="120" t="s">
        <v>243</v>
      </c>
      <c r="C2332" s="105" t="s">
        <v>592</v>
      </c>
      <c r="D2332" s="105" t="s">
        <v>587</v>
      </c>
      <c r="E2332" s="105" t="s">
        <v>828</v>
      </c>
      <c r="F2332" s="105" t="s">
        <v>597</v>
      </c>
      <c r="G2332" s="106" t="s">
        <v>829</v>
      </c>
      <c r="H2332" s="105">
        <v>0</v>
      </c>
      <c r="I2332" s="105">
        <v>0</v>
      </c>
      <c r="J2332" s="116">
        <v>1900</v>
      </c>
      <c r="K2332" s="116">
        <v>4733.6</v>
      </c>
      <c r="L2332" s="116">
        <v>316.64</v>
      </c>
      <c r="M2332" s="116">
        <v>84.39</v>
      </c>
      <c r="N2332" s="116">
        <v>3.8</v>
      </c>
      <c r="O2332" s="116">
        <v>0</v>
      </c>
      <c r="P2332" s="117">
        <f t="shared" si="90"/>
        <v>1.9</v>
      </c>
    </row>
    <row r="2333" ht="14.5" spans="1:16">
      <c r="A2333" s="104">
        <v>202211</v>
      </c>
      <c r="B2333" s="120" t="s">
        <v>268</v>
      </c>
      <c r="C2333" s="105" t="s">
        <v>619</v>
      </c>
      <c r="D2333" s="105" t="s">
        <v>587</v>
      </c>
      <c r="E2333" s="105" t="s">
        <v>830</v>
      </c>
      <c r="F2333" s="105" t="s">
        <v>686</v>
      </c>
      <c r="G2333" s="106" t="s">
        <v>831</v>
      </c>
      <c r="H2333" s="105" t="s">
        <v>623</v>
      </c>
      <c r="I2333" s="105">
        <v>0</v>
      </c>
      <c r="J2333" s="116">
        <v>2120</v>
      </c>
      <c r="K2333" s="116">
        <v>6883.42</v>
      </c>
      <c r="L2333" s="116">
        <v>316.64</v>
      </c>
      <c r="M2333" s="116">
        <v>84.39</v>
      </c>
      <c r="N2333" s="116">
        <v>3.8</v>
      </c>
      <c r="O2333" s="116">
        <v>0</v>
      </c>
      <c r="P2333" s="117">
        <f t="shared" si="90"/>
        <v>1.9</v>
      </c>
    </row>
    <row r="2334" ht="14.5" spans="1:16">
      <c r="A2334" s="104">
        <v>202211</v>
      </c>
      <c r="B2334" s="120" t="s">
        <v>356</v>
      </c>
      <c r="C2334" s="105" t="s">
        <v>592</v>
      </c>
      <c r="D2334" s="105" t="s">
        <v>587</v>
      </c>
      <c r="E2334" s="105" t="s">
        <v>832</v>
      </c>
      <c r="F2334" s="105" t="s">
        <v>833</v>
      </c>
      <c r="G2334" s="106" t="s">
        <v>834</v>
      </c>
      <c r="H2334" s="105">
        <v>0</v>
      </c>
      <c r="I2334" s="105">
        <v>0</v>
      </c>
      <c r="J2334" s="116">
        <v>1940</v>
      </c>
      <c r="K2334" s="116">
        <v>5122.57</v>
      </c>
      <c r="L2334" s="116">
        <v>316.64</v>
      </c>
      <c r="M2334" s="116">
        <v>84.39</v>
      </c>
      <c r="N2334" s="116">
        <v>3.8</v>
      </c>
      <c r="O2334" s="116">
        <v>250</v>
      </c>
      <c r="P2334" s="117">
        <f t="shared" si="90"/>
        <v>1.9</v>
      </c>
    </row>
    <row r="2335" ht="14.5" spans="1:16">
      <c r="A2335" s="104">
        <v>202211</v>
      </c>
      <c r="B2335" s="120" t="s">
        <v>306</v>
      </c>
      <c r="C2335" s="105" t="s">
        <v>570</v>
      </c>
      <c r="D2335" s="105" t="s">
        <v>576</v>
      </c>
      <c r="E2335" s="105" t="s">
        <v>835</v>
      </c>
      <c r="F2335" s="105" t="s">
        <v>836</v>
      </c>
      <c r="G2335" s="106" t="s">
        <v>834</v>
      </c>
      <c r="H2335" s="105">
        <v>0</v>
      </c>
      <c r="I2335" s="105">
        <v>0</v>
      </c>
      <c r="J2335" s="116">
        <v>3210</v>
      </c>
      <c r="K2335" s="116">
        <v>8457.4</v>
      </c>
      <c r="L2335" s="116">
        <v>316.64</v>
      </c>
      <c r="M2335" s="116">
        <v>84.39</v>
      </c>
      <c r="N2335" s="116">
        <v>3.8</v>
      </c>
      <c r="O2335" s="116">
        <v>0</v>
      </c>
      <c r="P2335" s="117">
        <f t="shared" si="90"/>
        <v>1.9</v>
      </c>
    </row>
    <row r="2336" ht="14.5" spans="1:16">
      <c r="A2336" s="104">
        <v>202211</v>
      </c>
      <c r="B2336" s="120" t="s">
        <v>206</v>
      </c>
      <c r="C2336" s="105" t="s">
        <v>619</v>
      </c>
      <c r="D2336" s="105" t="s">
        <v>587</v>
      </c>
      <c r="E2336" s="105" t="s">
        <v>837</v>
      </c>
      <c r="F2336" s="105" t="s">
        <v>686</v>
      </c>
      <c r="G2336" s="106" t="s">
        <v>834</v>
      </c>
      <c r="H2336" s="105" t="s">
        <v>623</v>
      </c>
      <c r="I2336" s="105">
        <v>0</v>
      </c>
      <c r="J2336" s="116">
        <v>2120</v>
      </c>
      <c r="K2336" s="116">
        <v>6856.2</v>
      </c>
      <c r="L2336" s="116">
        <v>316.64</v>
      </c>
      <c r="M2336" s="116">
        <v>84.39</v>
      </c>
      <c r="N2336" s="116">
        <v>3.8</v>
      </c>
      <c r="O2336" s="116">
        <v>0</v>
      </c>
      <c r="P2336" s="117">
        <f t="shared" si="90"/>
        <v>1.9</v>
      </c>
    </row>
    <row r="2337" ht="14.5" spans="1:16">
      <c r="A2337" s="104">
        <v>202211</v>
      </c>
      <c r="B2337" s="120" t="s">
        <v>218</v>
      </c>
      <c r="C2337" s="105" t="s">
        <v>841</v>
      </c>
      <c r="D2337" s="105" t="s">
        <v>764</v>
      </c>
      <c r="E2337" s="105" t="s">
        <v>842</v>
      </c>
      <c r="F2337" s="105" t="s">
        <v>843</v>
      </c>
      <c r="G2337" s="106" t="s">
        <v>840</v>
      </c>
      <c r="H2337" s="105">
        <v>0</v>
      </c>
      <c r="I2337" s="105">
        <v>0</v>
      </c>
      <c r="J2337" s="116">
        <v>7600</v>
      </c>
      <c r="K2337" s="116">
        <v>16766.9</v>
      </c>
      <c r="L2337" s="116">
        <v>316.64</v>
      </c>
      <c r="M2337" s="116">
        <v>84.39</v>
      </c>
      <c r="N2337" s="116">
        <v>3.8</v>
      </c>
      <c r="O2337" s="116">
        <v>500</v>
      </c>
      <c r="P2337" s="117">
        <f t="shared" si="90"/>
        <v>1.9</v>
      </c>
    </row>
    <row r="2338" ht="14.5" spans="1:16">
      <c r="A2338" s="104">
        <v>202211</v>
      </c>
      <c r="B2338" s="120" t="s">
        <v>440</v>
      </c>
      <c r="C2338" s="105" t="s">
        <v>570</v>
      </c>
      <c r="D2338" s="105" t="s">
        <v>587</v>
      </c>
      <c r="E2338" s="105" t="s">
        <v>848</v>
      </c>
      <c r="F2338" s="105" t="s">
        <v>694</v>
      </c>
      <c r="G2338" s="106" t="s">
        <v>849</v>
      </c>
      <c r="H2338" s="105">
        <v>0</v>
      </c>
      <c r="I2338" s="105">
        <v>0</v>
      </c>
      <c r="J2338" s="116">
        <v>2400</v>
      </c>
      <c r="K2338" s="116">
        <v>6650</v>
      </c>
      <c r="L2338" s="116">
        <v>325.68</v>
      </c>
      <c r="M2338" s="116">
        <v>81.42</v>
      </c>
      <c r="N2338" s="116">
        <v>16.28</v>
      </c>
      <c r="O2338" s="116">
        <v>0</v>
      </c>
      <c r="P2338" s="117">
        <f t="shared" si="90"/>
        <v>1.9</v>
      </c>
    </row>
    <row r="2339" ht="14.5" spans="1:16">
      <c r="A2339" s="104">
        <v>202211</v>
      </c>
      <c r="B2339" s="120" t="s">
        <v>394</v>
      </c>
      <c r="C2339" s="105" t="s">
        <v>625</v>
      </c>
      <c r="D2339" s="105" t="s">
        <v>587</v>
      </c>
      <c r="E2339" s="105" t="s">
        <v>850</v>
      </c>
      <c r="F2339" s="105" t="s">
        <v>851</v>
      </c>
      <c r="G2339" s="106" t="s">
        <v>852</v>
      </c>
      <c r="H2339" s="105">
        <v>0</v>
      </c>
      <c r="I2339" s="105">
        <v>0</v>
      </c>
      <c r="J2339" s="116">
        <v>1980</v>
      </c>
      <c r="K2339" s="116">
        <v>5290.5</v>
      </c>
      <c r="L2339" s="116">
        <v>316.64</v>
      </c>
      <c r="M2339" s="116">
        <v>84.39</v>
      </c>
      <c r="N2339" s="116">
        <v>3.8</v>
      </c>
      <c r="O2339" s="116">
        <v>0</v>
      </c>
      <c r="P2339" s="117">
        <f t="shared" si="90"/>
        <v>1.9</v>
      </c>
    </row>
    <row r="2340" ht="14.5" spans="1:16">
      <c r="A2340" s="104">
        <v>202211</v>
      </c>
      <c r="B2340" s="120" t="s">
        <v>233</v>
      </c>
      <c r="C2340" s="105" t="s">
        <v>625</v>
      </c>
      <c r="D2340" s="105" t="s">
        <v>587</v>
      </c>
      <c r="E2340" s="105" t="s">
        <v>853</v>
      </c>
      <c r="F2340" s="105" t="s">
        <v>827</v>
      </c>
      <c r="G2340" s="106" t="s">
        <v>854</v>
      </c>
      <c r="H2340" s="105">
        <v>0</v>
      </c>
      <c r="I2340" s="105">
        <v>0</v>
      </c>
      <c r="J2340" s="116">
        <v>3800</v>
      </c>
      <c r="K2340" s="116">
        <v>9850</v>
      </c>
      <c r="L2340" s="116">
        <v>316.64</v>
      </c>
      <c r="M2340" s="116">
        <v>84.39</v>
      </c>
      <c r="N2340" s="116">
        <v>3.8</v>
      </c>
      <c r="O2340" s="116">
        <v>0</v>
      </c>
      <c r="P2340" s="117">
        <f t="shared" si="90"/>
        <v>1.9</v>
      </c>
    </row>
    <row r="2341" ht="14.5" spans="1:16">
      <c r="A2341" s="104">
        <v>202211</v>
      </c>
      <c r="B2341" s="120" t="s">
        <v>439</v>
      </c>
      <c r="C2341" s="105" t="s">
        <v>619</v>
      </c>
      <c r="D2341" s="105" t="s">
        <v>587</v>
      </c>
      <c r="E2341" s="105" t="s">
        <v>855</v>
      </c>
      <c r="F2341" s="105" t="s">
        <v>1027</v>
      </c>
      <c r="G2341" s="106" t="s">
        <v>857</v>
      </c>
      <c r="H2341" s="105">
        <v>0</v>
      </c>
      <c r="I2341" s="105">
        <v>0</v>
      </c>
      <c r="J2341" s="116">
        <v>1900</v>
      </c>
      <c r="K2341" s="116">
        <v>5758.86</v>
      </c>
      <c r="L2341" s="116">
        <v>316.64</v>
      </c>
      <c r="M2341" s="116">
        <v>84.39</v>
      </c>
      <c r="N2341" s="116">
        <v>3.8</v>
      </c>
      <c r="O2341" s="116">
        <v>0</v>
      </c>
      <c r="P2341" s="117">
        <f t="shared" si="90"/>
        <v>1.9</v>
      </c>
    </row>
    <row r="2342" ht="14.5" spans="1:16">
      <c r="A2342" s="104">
        <v>202211</v>
      </c>
      <c r="B2342" s="120" t="s">
        <v>404</v>
      </c>
      <c r="C2342" s="105" t="s">
        <v>570</v>
      </c>
      <c r="D2342" s="105" t="s">
        <v>587</v>
      </c>
      <c r="E2342" s="105" t="s">
        <v>858</v>
      </c>
      <c r="F2342" s="105" t="s">
        <v>859</v>
      </c>
      <c r="G2342" s="106" t="s">
        <v>860</v>
      </c>
      <c r="H2342" s="105">
        <v>0</v>
      </c>
      <c r="I2342" s="105">
        <v>0</v>
      </c>
      <c r="J2342" s="116">
        <v>3128</v>
      </c>
      <c r="K2342" s="116">
        <v>8489.86</v>
      </c>
      <c r="L2342" s="116">
        <v>325.68</v>
      </c>
      <c r="M2342" s="116">
        <v>81.42</v>
      </c>
      <c r="N2342" s="116">
        <v>16.28</v>
      </c>
      <c r="O2342" s="116">
        <v>0</v>
      </c>
      <c r="P2342" s="117">
        <f t="shared" si="90"/>
        <v>1.9</v>
      </c>
    </row>
    <row r="2343" ht="14.5" spans="1:16">
      <c r="A2343" s="104">
        <v>202211</v>
      </c>
      <c r="B2343" s="120" t="s">
        <v>446</v>
      </c>
      <c r="C2343" s="105" t="s">
        <v>575</v>
      </c>
      <c r="D2343" s="105" t="s">
        <v>587</v>
      </c>
      <c r="E2343" s="105" t="s">
        <v>861</v>
      </c>
      <c r="F2343" s="105" t="s">
        <v>862</v>
      </c>
      <c r="G2343" s="106" t="s">
        <v>860</v>
      </c>
      <c r="H2343" s="105">
        <v>0</v>
      </c>
      <c r="I2343" s="105">
        <v>0</v>
      </c>
      <c r="J2343" s="116">
        <v>2760</v>
      </c>
      <c r="K2343" s="116">
        <v>8249.85</v>
      </c>
      <c r="L2343" s="116">
        <v>316.64</v>
      </c>
      <c r="M2343" s="116">
        <v>84.39</v>
      </c>
      <c r="N2343" s="116">
        <v>3.8</v>
      </c>
      <c r="O2343" s="116">
        <v>0</v>
      </c>
      <c r="P2343" s="117">
        <f t="shared" si="90"/>
        <v>1.9</v>
      </c>
    </row>
    <row r="2344" ht="14.5" spans="1:16">
      <c r="A2344" s="104">
        <v>202211</v>
      </c>
      <c r="B2344" s="120" t="s">
        <v>406</v>
      </c>
      <c r="C2344" s="105" t="s">
        <v>619</v>
      </c>
      <c r="D2344" s="105" t="s">
        <v>587</v>
      </c>
      <c r="E2344" s="105" t="s">
        <v>863</v>
      </c>
      <c r="F2344" s="105" t="s">
        <v>864</v>
      </c>
      <c r="G2344" s="106" t="s">
        <v>865</v>
      </c>
      <c r="H2344" s="105">
        <v>0</v>
      </c>
      <c r="I2344" s="105">
        <v>0</v>
      </c>
      <c r="J2344" s="116">
        <v>1900</v>
      </c>
      <c r="K2344" s="116">
        <v>3968.5</v>
      </c>
      <c r="L2344" s="116">
        <v>316.64</v>
      </c>
      <c r="M2344" s="116">
        <v>84.39</v>
      </c>
      <c r="N2344" s="116">
        <v>3.8</v>
      </c>
      <c r="O2344" s="116">
        <v>0</v>
      </c>
      <c r="P2344" s="117">
        <f t="shared" si="90"/>
        <v>1.9</v>
      </c>
    </row>
    <row r="2345" ht="14.5" spans="1:16">
      <c r="A2345" s="104">
        <v>202211</v>
      </c>
      <c r="B2345" s="120" t="s">
        <v>368</v>
      </c>
      <c r="C2345" s="105" t="s">
        <v>866</v>
      </c>
      <c r="D2345" s="105" t="s">
        <v>576</v>
      </c>
      <c r="E2345" s="105" t="s">
        <v>867</v>
      </c>
      <c r="F2345" s="105" t="s">
        <v>868</v>
      </c>
      <c r="G2345" s="106" t="s">
        <v>869</v>
      </c>
      <c r="H2345" s="105">
        <v>0</v>
      </c>
      <c r="I2345" s="105">
        <v>0</v>
      </c>
      <c r="J2345" s="116">
        <v>3850</v>
      </c>
      <c r="K2345" s="116">
        <v>8407.4</v>
      </c>
      <c r="L2345" s="116">
        <v>316.64</v>
      </c>
      <c r="M2345" s="116">
        <v>84.39</v>
      </c>
      <c r="N2345" s="116">
        <v>3.8</v>
      </c>
      <c r="O2345" s="116">
        <v>95</v>
      </c>
      <c r="P2345" s="117">
        <f t="shared" si="90"/>
        <v>1.9</v>
      </c>
    </row>
    <row r="2346" ht="14.5" spans="1:16">
      <c r="A2346" s="104">
        <v>202211</v>
      </c>
      <c r="B2346" s="120" t="s">
        <v>287</v>
      </c>
      <c r="C2346" s="105" t="s">
        <v>592</v>
      </c>
      <c r="D2346" s="105" t="s">
        <v>587</v>
      </c>
      <c r="E2346" s="105" t="s">
        <v>870</v>
      </c>
      <c r="F2346" s="105" t="s">
        <v>761</v>
      </c>
      <c r="G2346" s="106" t="s">
        <v>871</v>
      </c>
      <c r="H2346" s="105">
        <v>0</v>
      </c>
      <c r="I2346" s="105">
        <v>0</v>
      </c>
      <c r="J2346" s="116">
        <v>2090</v>
      </c>
      <c r="K2346" s="116">
        <v>5754.3</v>
      </c>
      <c r="L2346" s="116">
        <v>316.64</v>
      </c>
      <c r="M2346" s="116">
        <v>84.39</v>
      </c>
      <c r="N2346" s="116">
        <v>3.8</v>
      </c>
      <c r="O2346" s="116">
        <v>0</v>
      </c>
      <c r="P2346" s="117">
        <f t="shared" si="90"/>
        <v>1.9</v>
      </c>
    </row>
    <row r="2347" ht="14.5" spans="1:16">
      <c r="A2347" s="104">
        <v>202211</v>
      </c>
      <c r="B2347" s="120" t="s">
        <v>328</v>
      </c>
      <c r="C2347" s="105" t="s">
        <v>570</v>
      </c>
      <c r="D2347" s="105" t="s">
        <v>587</v>
      </c>
      <c r="E2347" s="105" t="s">
        <v>872</v>
      </c>
      <c r="F2347" s="105" t="s">
        <v>652</v>
      </c>
      <c r="G2347" s="106" t="s">
        <v>873</v>
      </c>
      <c r="H2347" s="105">
        <v>0</v>
      </c>
      <c r="I2347" s="105">
        <v>0</v>
      </c>
      <c r="J2347" s="116">
        <v>3128</v>
      </c>
      <c r="K2347" s="116">
        <v>7665.49</v>
      </c>
      <c r="L2347" s="116">
        <v>325.68</v>
      </c>
      <c r="M2347" s="116">
        <v>81.42</v>
      </c>
      <c r="N2347" s="116">
        <v>16.28</v>
      </c>
      <c r="O2347" s="116">
        <v>0</v>
      </c>
      <c r="P2347" s="117">
        <f t="shared" si="90"/>
        <v>1.9</v>
      </c>
    </row>
    <row r="2348" ht="14.5" spans="1:16">
      <c r="A2348" s="104">
        <v>202211</v>
      </c>
      <c r="B2348" s="120" t="s">
        <v>374</v>
      </c>
      <c r="C2348" s="105" t="s">
        <v>570</v>
      </c>
      <c r="D2348" s="105" t="s">
        <v>587</v>
      </c>
      <c r="E2348" s="105" t="s">
        <v>874</v>
      </c>
      <c r="F2348" s="105" t="s">
        <v>875</v>
      </c>
      <c r="G2348" s="106" t="s">
        <v>871</v>
      </c>
      <c r="H2348" s="105">
        <v>0</v>
      </c>
      <c r="I2348" s="105">
        <v>0</v>
      </c>
      <c r="J2348" s="116">
        <v>2332</v>
      </c>
      <c r="K2348" s="116">
        <v>6246.82</v>
      </c>
      <c r="L2348" s="116">
        <v>316.64</v>
      </c>
      <c r="M2348" s="116">
        <v>84.39</v>
      </c>
      <c r="N2348" s="116">
        <v>3.8</v>
      </c>
      <c r="O2348" s="116">
        <v>0</v>
      </c>
      <c r="P2348" s="117">
        <f t="shared" si="90"/>
        <v>1.9</v>
      </c>
    </row>
    <row r="2349" ht="14.5" spans="1:16">
      <c r="A2349" s="104">
        <v>202211</v>
      </c>
      <c r="B2349" s="120" t="s">
        <v>417</v>
      </c>
      <c r="C2349" s="105" t="s">
        <v>625</v>
      </c>
      <c r="D2349" s="105" t="s">
        <v>587</v>
      </c>
      <c r="E2349" s="105" t="s">
        <v>876</v>
      </c>
      <c r="F2349" s="105" t="s">
        <v>675</v>
      </c>
      <c r="G2349" s="106" t="s">
        <v>877</v>
      </c>
      <c r="H2349" s="105">
        <v>0</v>
      </c>
      <c r="I2349" s="105">
        <v>0</v>
      </c>
      <c r="J2349" s="116">
        <v>2312</v>
      </c>
      <c r="K2349" s="116">
        <v>6302.89</v>
      </c>
      <c r="L2349" s="116">
        <v>316.64</v>
      </c>
      <c r="M2349" s="116">
        <v>84.39</v>
      </c>
      <c r="N2349" s="116">
        <v>3.8</v>
      </c>
      <c r="O2349" s="116">
        <v>0</v>
      </c>
      <c r="P2349" s="117">
        <f t="shared" si="90"/>
        <v>1.9</v>
      </c>
    </row>
    <row r="2350" ht="14.5" spans="1:16">
      <c r="A2350" s="104">
        <v>202211</v>
      </c>
      <c r="B2350" s="120" t="s">
        <v>878</v>
      </c>
      <c r="C2350" s="105" t="s">
        <v>625</v>
      </c>
      <c r="D2350" s="105" t="s">
        <v>587</v>
      </c>
      <c r="E2350" s="105" t="s">
        <v>879</v>
      </c>
      <c r="F2350" s="105" t="s">
        <v>880</v>
      </c>
      <c r="G2350" s="106" t="s">
        <v>881</v>
      </c>
      <c r="H2350" s="105">
        <v>0</v>
      </c>
      <c r="I2350" s="105" t="s">
        <v>1260</v>
      </c>
      <c r="J2350" s="116">
        <v>1958</v>
      </c>
      <c r="K2350" s="116">
        <v>3092</v>
      </c>
      <c r="L2350" s="116">
        <v>316.64</v>
      </c>
      <c r="M2350" s="116">
        <v>84.39</v>
      </c>
      <c r="N2350" s="116">
        <v>3.8</v>
      </c>
      <c r="O2350" s="116">
        <v>0</v>
      </c>
      <c r="P2350" s="117">
        <f t="shared" si="90"/>
        <v>1.9</v>
      </c>
    </row>
    <row r="2351" ht="14.5" spans="1:16">
      <c r="A2351" s="104">
        <v>202211</v>
      </c>
      <c r="B2351" s="120" t="s">
        <v>278</v>
      </c>
      <c r="C2351" s="105" t="s">
        <v>580</v>
      </c>
      <c r="D2351" s="105" t="s">
        <v>587</v>
      </c>
      <c r="E2351" s="105" t="s">
        <v>882</v>
      </c>
      <c r="F2351" s="105" t="s">
        <v>698</v>
      </c>
      <c r="G2351" s="106" t="s">
        <v>881</v>
      </c>
      <c r="H2351" s="105">
        <v>0</v>
      </c>
      <c r="I2351" s="105">
        <v>0</v>
      </c>
      <c r="J2351" s="116">
        <v>3471</v>
      </c>
      <c r="K2351" s="116">
        <v>8143.4</v>
      </c>
      <c r="L2351" s="116">
        <v>316.64</v>
      </c>
      <c r="M2351" s="116">
        <v>84.39</v>
      </c>
      <c r="N2351" s="116">
        <v>3.8</v>
      </c>
      <c r="O2351" s="116">
        <v>0</v>
      </c>
      <c r="P2351" s="117">
        <f t="shared" si="90"/>
        <v>1.9</v>
      </c>
    </row>
    <row r="2352" ht="14.5" spans="1:16">
      <c r="A2352" s="104">
        <v>202211</v>
      </c>
      <c r="B2352" s="60" t="s">
        <v>201</v>
      </c>
      <c r="C2352" s="105" t="s">
        <v>575</v>
      </c>
      <c r="D2352" s="105" t="s">
        <v>764</v>
      </c>
      <c r="E2352" s="105" t="s">
        <v>883</v>
      </c>
      <c r="F2352" s="105" t="s">
        <v>884</v>
      </c>
      <c r="G2352" s="106">
        <v>44375</v>
      </c>
      <c r="H2352" s="105">
        <v>0</v>
      </c>
      <c r="I2352" s="105">
        <v>0</v>
      </c>
      <c r="J2352" s="116">
        <v>6250</v>
      </c>
      <c r="K2352" s="116">
        <v>26145</v>
      </c>
      <c r="L2352" s="116">
        <v>0</v>
      </c>
      <c r="M2352" s="116">
        <v>0</v>
      </c>
      <c r="N2352" s="116">
        <v>0</v>
      </c>
      <c r="O2352" s="116">
        <v>0</v>
      </c>
      <c r="P2352" s="117">
        <v>0</v>
      </c>
    </row>
    <row r="2353" ht="14.5" spans="1:16">
      <c r="A2353" s="104">
        <v>202211</v>
      </c>
      <c r="B2353" s="60" t="s">
        <v>311</v>
      </c>
      <c r="C2353" s="105" t="s">
        <v>866</v>
      </c>
      <c r="D2353" s="105" t="s">
        <v>587</v>
      </c>
      <c r="E2353" s="105" t="s">
        <v>930</v>
      </c>
      <c r="F2353" s="105" t="s">
        <v>931</v>
      </c>
      <c r="G2353" s="106" t="s">
        <v>932</v>
      </c>
      <c r="H2353" s="105">
        <v>0</v>
      </c>
      <c r="I2353" s="105">
        <v>0</v>
      </c>
      <c r="J2353" s="116">
        <v>2642</v>
      </c>
      <c r="K2353" s="116">
        <v>6945.4</v>
      </c>
      <c r="L2353" s="116">
        <v>316.64</v>
      </c>
      <c r="M2353" s="116">
        <v>84.39</v>
      </c>
      <c r="N2353" s="116">
        <v>3.8</v>
      </c>
      <c r="O2353" s="116">
        <v>0</v>
      </c>
      <c r="P2353" s="117">
        <f t="shared" ref="P2353:P2369" si="91">1900*0.1%</f>
        <v>1.9</v>
      </c>
    </row>
    <row r="2354" ht="14.5" spans="1:16">
      <c r="A2354" s="104">
        <v>202211</v>
      </c>
      <c r="B2354" s="60" t="s">
        <v>327</v>
      </c>
      <c r="C2354" s="105" t="s">
        <v>619</v>
      </c>
      <c r="D2354" s="105" t="s">
        <v>587</v>
      </c>
      <c r="E2354" s="105" t="s">
        <v>933</v>
      </c>
      <c r="F2354" s="105" t="s">
        <v>686</v>
      </c>
      <c r="G2354" s="106" t="s">
        <v>934</v>
      </c>
      <c r="H2354" s="105" t="s">
        <v>623</v>
      </c>
      <c r="I2354" s="105">
        <v>0</v>
      </c>
      <c r="J2354" s="116">
        <v>2120</v>
      </c>
      <c r="K2354" s="116">
        <v>7238.75</v>
      </c>
      <c r="L2354" s="116">
        <v>316.64</v>
      </c>
      <c r="M2354" s="116">
        <v>84.39</v>
      </c>
      <c r="N2354" s="116">
        <v>3.8</v>
      </c>
      <c r="O2354" s="116">
        <v>0</v>
      </c>
      <c r="P2354" s="117">
        <f t="shared" si="91"/>
        <v>1.9</v>
      </c>
    </row>
    <row r="2355" ht="14.5" spans="1:16">
      <c r="A2355" s="104">
        <v>202211</v>
      </c>
      <c r="B2355" s="60" t="s">
        <v>291</v>
      </c>
      <c r="C2355" s="105" t="s">
        <v>866</v>
      </c>
      <c r="D2355" s="105" t="s">
        <v>587</v>
      </c>
      <c r="E2355" s="105" t="s">
        <v>935</v>
      </c>
      <c r="F2355" s="105" t="s">
        <v>936</v>
      </c>
      <c r="G2355" s="106" t="s">
        <v>937</v>
      </c>
      <c r="H2355" s="105">
        <v>0</v>
      </c>
      <c r="I2355" s="105">
        <v>0</v>
      </c>
      <c r="J2355" s="116">
        <v>4800</v>
      </c>
      <c r="K2355" s="116">
        <v>11950.3</v>
      </c>
      <c r="L2355" s="116">
        <v>316.64</v>
      </c>
      <c r="M2355" s="116">
        <v>84.39</v>
      </c>
      <c r="N2355" s="116">
        <v>3.8</v>
      </c>
      <c r="O2355" s="116">
        <v>0</v>
      </c>
      <c r="P2355" s="117">
        <f t="shared" si="91"/>
        <v>1.9</v>
      </c>
    </row>
    <row r="2356" ht="14.5" spans="1:16">
      <c r="A2356" s="104">
        <v>202211</v>
      </c>
      <c r="B2356" s="60" t="s">
        <v>429</v>
      </c>
      <c r="C2356" s="105" t="s">
        <v>570</v>
      </c>
      <c r="D2356" s="105" t="s">
        <v>587</v>
      </c>
      <c r="E2356" s="105" t="s">
        <v>938</v>
      </c>
      <c r="F2356" s="105" t="s">
        <v>939</v>
      </c>
      <c r="G2356" s="106" t="s">
        <v>937</v>
      </c>
      <c r="H2356" s="105">
        <v>0</v>
      </c>
      <c r="I2356" s="105">
        <v>0</v>
      </c>
      <c r="J2356" s="116">
        <v>1900</v>
      </c>
      <c r="K2356" s="116">
        <v>5152.2</v>
      </c>
      <c r="L2356" s="116">
        <v>316.64</v>
      </c>
      <c r="M2356" s="116">
        <v>84.39</v>
      </c>
      <c r="N2356" s="116">
        <v>3.8</v>
      </c>
      <c r="O2356" s="116">
        <v>0</v>
      </c>
      <c r="P2356" s="117">
        <f t="shared" si="91"/>
        <v>1.9</v>
      </c>
    </row>
    <row r="2357" ht="14.5" spans="1:16">
      <c r="A2357" s="104">
        <v>202211</v>
      </c>
      <c r="B2357" s="60" t="s">
        <v>391</v>
      </c>
      <c r="C2357" s="105" t="s">
        <v>580</v>
      </c>
      <c r="D2357" s="105" t="s">
        <v>587</v>
      </c>
      <c r="E2357" s="105" t="s">
        <v>940</v>
      </c>
      <c r="F2357" s="105" t="s">
        <v>941</v>
      </c>
      <c r="G2357" s="106" t="s">
        <v>942</v>
      </c>
      <c r="H2357" s="105">
        <v>0</v>
      </c>
      <c r="I2357" s="105">
        <v>0</v>
      </c>
      <c r="J2357" s="116">
        <v>4738</v>
      </c>
      <c r="K2357" s="116">
        <v>10615.2</v>
      </c>
      <c r="L2357" s="116">
        <v>316.64</v>
      </c>
      <c r="M2357" s="116">
        <v>84.39</v>
      </c>
      <c r="N2357" s="116">
        <v>3.8</v>
      </c>
      <c r="O2357" s="116">
        <v>0</v>
      </c>
      <c r="P2357" s="117">
        <f t="shared" si="91"/>
        <v>1.9</v>
      </c>
    </row>
    <row r="2358" ht="14.5" spans="1:16">
      <c r="A2358" s="104">
        <v>202211</v>
      </c>
      <c r="B2358" s="60" t="s">
        <v>333</v>
      </c>
      <c r="C2358" s="105" t="s">
        <v>575</v>
      </c>
      <c r="D2358" s="105" t="s">
        <v>587</v>
      </c>
      <c r="E2358" s="105" t="s">
        <v>943</v>
      </c>
      <c r="F2358" s="105" t="s">
        <v>944</v>
      </c>
      <c r="G2358" s="106" t="s">
        <v>945</v>
      </c>
      <c r="H2358" s="105">
        <v>0</v>
      </c>
      <c r="I2358" s="105">
        <v>0</v>
      </c>
      <c r="J2358" s="116">
        <v>2532</v>
      </c>
      <c r="K2358" s="116">
        <v>7729.9</v>
      </c>
      <c r="L2358" s="116">
        <v>316.64</v>
      </c>
      <c r="M2358" s="116">
        <v>84.39</v>
      </c>
      <c r="N2358" s="116">
        <v>3.8</v>
      </c>
      <c r="O2358" s="116">
        <v>0</v>
      </c>
      <c r="P2358" s="117">
        <f t="shared" si="91"/>
        <v>1.9</v>
      </c>
    </row>
    <row r="2359" ht="14.5" spans="1:16">
      <c r="A2359" s="104">
        <v>202211</v>
      </c>
      <c r="B2359" s="60" t="s">
        <v>381</v>
      </c>
      <c r="C2359" s="105" t="s">
        <v>619</v>
      </c>
      <c r="D2359" s="105" t="s">
        <v>587</v>
      </c>
      <c r="E2359" s="105" t="s">
        <v>946</v>
      </c>
      <c r="F2359" s="105" t="s">
        <v>686</v>
      </c>
      <c r="G2359" s="106" t="s">
        <v>947</v>
      </c>
      <c r="H2359" s="105" t="s">
        <v>623</v>
      </c>
      <c r="I2359" s="105">
        <v>0</v>
      </c>
      <c r="J2359" s="116">
        <v>2120</v>
      </c>
      <c r="K2359" s="116">
        <v>6850.62</v>
      </c>
      <c r="L2359" s="116">
        <v>316.64</v>
      </c>
      <c r="M2359" s="116">
        <v>84.39</v>
      </c>
      <c r="N2359" s="116">
        <v>3.8</v>
      </c>
      <c r="O2359" s="116">
        <v>0</v>
      </c>
      <c r="P2359" s="117">
        <f t="shared" si="91"/>
        <v>1.9</v>
      </c>
    </row>
    <row r="2360" ht="14.5" spans="1:16">
      <c r="A2360" s="104">
        <v>202211</v>
      </c>
      <c r="B2360" s="60" t="s">
        <v>317</v>
      </c>
      <c r="C2360" s="105" t="s">
        <v>619</v>
      </c>
      <c r="D2360" s="105" t="s">
        <v>587</v>
      </c>
      <c r="E2360" s="105" t="s">
        <v>948</v>
      </c>
      <c r="F2360" s="105" t="s">
        <v>686</v>
      </c>
      <c r="G2360" s="106" t="s">
        <v>949</v>
      </c>
      <c r="H2360" s="105" t="s">
        <v>623</v>
      </c>
      <c r="I2360" s="105">
        <v>0</v>
      </c>
      <c r="J2360" s="116">
        <v>2120</v>
      </c>
      <c r="K2360" s="116">
        <v>6747.56</v>
      </c>
      <c r="L2360" s="116">
        <v>316.64</v>
      </c>
      <c r="M2360" s="116">
        <v>84.39</v>
      </c>
      <c r="N2360" s="116">
        <v>3.8</v>
      </c>
      <c r="O2360" s="116">
        <v>0</v>
      </c>
      <c r="P2360" s="117">
        <f t="shared" si="91"/>
        <v>1.9</v>
      </c>
    </row>
    <row r="2361" ht="14.5" spans="1:16">
      <c r="A2361" s="104">
        <v>202211</v>
      </c>
      <c r="B2361" s="60" t="s">
        <v>257</v>
      </c>
      <c r="C2361" s="105" t="s">
        <v>580</v>
      </c>
      <c r="D2361" s="105" t="s">
        <v>587</v>
      </c>
      <c r="E2361" s="105" t="s">
        <v>972</v>
      </c>
      <c r="F2361" s="105" t="s">
        <v>941</v>
      </c>
      <c r="G2361" s="106" t="s">
        <v>971</v>
      </c>
      <c r="H2361" s="105">
        <v>0</v>
      </c>
      <c r="I2361" s="105">
        <v>0</v>
      </c>
      <c r="J2361" s="116">
        <v>3730</v>
      </c>
      <c r="K2361" s="116">
        <v>8480.9</v>
      </c>
      <c r="L2361" s="116">
        <v>316.64</v>
      </c>
      <c r="M2361" s="116">
        <v>84.39</v>
      </c>
      <c r="N2361" s="116">
        <v>3.8</v>
      </c>
      <c r="O2361" s="116">
        <v>95</v>
      </c>
      <c r="P2361" s="117">
        <f t="shared" si="91"/>
        <v>1.9</v>
      </c>
    </row>
    <row r="2362" ht="14.5" spans="1:16">
      <c r="A2362" s="104">
        <v>202211</v>
      </c>
      <c r="B2362" s="60" t="s">
        <v>383</v>
      </c>
      <c r="C2362" s="105" t="s">
        <v>580</v>
      </c>
      <c r="D2362" s="105" t="s">
        <v>587</v>
      </c>
      <c r="E2362" s="105" t="s">
        <v>973</v>
      </c>
      <c r="F2362" s="105" t="s">
        <v>698</v>
      </c>
      <c r="G2362" s="106" t="s">
        <v>974</v>
      </c>
      <c r="H2362" s="105">
        <v>0</v>
      </c>
      <c r="I2362" s="105">
        <v>0</v>
      </c>
      <c r="J2362" s="116">
        <v>3326</v>
      </c>
      <c r="K2362" s="116">
        <v>7762</v>
      </c>
      <c r="L2362" s="116">
        <v>316.64</v>
      </c>
      <c r="M2362" s="116">
        <v>84.39</v>
      </c>
      <c r="N2362" s="116">
        <v>3.8</v>
      </c>
      <c r="O2362" s="116">
        <v>0</v>
      </c>
      <c r="P2362" s="117">
        <f t="shared" si="91"/>
        <v>1.9</v>
      </c>
    </row>
    <row r="2363" ht="14.5" spans="1:16">
      <c r="A2363" s="104">
        <v>202211</v>
      </c>
      <c r="B2363" s="60" t="s">
        <v>213</v>
      </c>
      <c r="C2363" s="105" t="s">
        <v>580</v>
      </c>
      <c r="D2363" s="105" t="s">
        <v>587</v>
      </c>
      <c r="E2363" s="105" t="s">
        <v>975</v>
      </c>
      <c r="F2363" s="105" t="s">
        <v>941</v>
      </c>
      <c r="G2363" s="106" t="s">
        <v>976</v>
      </c>
      <c r="H2363" s="105">
        <v>0</v>
      </c>
      <c r="I2363" s="105">
        <v>0</v>
      </c>
      <c r="J2363" s="116">
        <v>4738</v>
      </c>
      <c r="K2363" s="116">
        <v>10853.7</v>
      </c>
      <c r="L2363" s="116">
        <v>316.64</v>
      </c>
      <c r="M2363" s="116">
        <v>84.39</v>
      </c>
      <c r="N2363" s="116">
        <v>3.8</v>
      </c>
      <c r="O2363" s="116">
        <v>0</v>
      </c>
      <c r="P2363" s="117">
        <f t="shared" si="91"/>
        <v>1.9</v>
      </c>
    </row>
    <row r="2364" ht="14.5" spans="1:16">
      <c r="A2364" s="104">
        <v>202211</v>
      </c>
      <c r="B2364" s="60" t="s">
        <v>329</v>
      </c>
      <c r="C2364" s="105" t="s">
        <v>580</v>
      </c>
      <c r="D2364" s="105" t="s">
        <v>587</v>
      </c>
      <c r="E2364" s="105" t="s">
        <v>977</v>
      </c>
      <c r="F2364" s="105" t="s">
        <v>698</v>
      </c>
      <c r="G2364" s="106" t="s">
        <v>976</v>
      </c>
      <c r="H2364" s="105">
        <v>0</v>
      </c>
      <c r="I2364" s="105">
        <v>0</v>
      </c>
      <c r="J2364" s="116">
        <v>3730</v>
      </c>
      <c r="K2364" s="116">
        <v>8588.4</v>
      </c>
      <c r="L2364" s="116">
        <v>316.64</v>
      </c>
      <c r="M2364" s="116">
        <v>84.39</v>
      </c>
      <c r="N2364" s="116">
        <v>3.8</v>
      </c>
      <c r="O2364" s="116">
        <v>100</v>
      </c>
      <c r="P2364" s="117">
        <f t="shared" si="91"/>
        <v>1.9</v>
      </c>
    </row>
    <row r="2365" ht="14.5" spans="1:16">
      <c r="A2365" s="104">
        <v>202211</v>
      </c>
      <c r="B2365" s="60" t="s">
        <v>262</v>
      </c>
      <c r="C2365" s="105" t="s">
        <v>625</v>
      </c>
      <c r="D2365" s="105" t="s">
        <v>587</v>
      </c>
      <c r="E2365" s="105" t="s">
        <v>988</v>
      </c>
      <c r="F2365" s="105" t="s">
        <v>1177</v>
      </c>
      <c r="G2365" s="106" t="s">
        <v>987</v>
      </c>
      <c r="H2365" s="105">
        <v>0</v>
      </c>
      <c r="I2365" s="105">
        <v>0</v>
      </c>
      <c r="J2365" s="116">
        <v>3181</v>
      </c>
      <c r="K2365" s="116">
        <v>6990</v>
      </c>
      <c r="L2365" s="116">
        <v>316.64</v>
      </c>
      <c r="M2365" s="116">
        <v>84.39</v>
      </c>
      <c r="N2365" s="116">
        <v>3.8</v>
      </c>
      <c r="O2365" s="116">
        <v>0</v>
      </c>
      <c r="P2365" s="117">
        <f t="shared" si="91"/>
        <v>1.9</v>
      </c>
    </row>
    <row r="2366" ht="14.5" spans="1:16">
      <c r="A2366" s="104">
        <v>202211</v>
      </c>
      <c r="B2366" s="62" t="s">
        <v>312</v>
      </c>
      <c r="C2366" s="105" t="s">
        <v>580</v>
      </c>
      <c r="D2366" s="105" t="s">
        <v>587</v>
      </c>
      <c r="E2366" s="105" t="s">
        <v>993</v>
      </c>
      <c r="F2366" s="105" t="s">
        <v>994</v>
      </c>
      <c r="G2366" s="106" t="s">
        <v>995</v>
      </c>
      <c r="H2366" s="105">
        <v>0</v>
      </c>
      <c r="I2366" s="105">
        <v>0</v>
      </c>
      <c r="J2366" s="116">
        <v>2311</v>
      </c>
      <c r="K2366" s="116">
        <v>6183.4</v>
      </c>
      <c r="L2366" s="116">
        <v>316.64</v>
      </c>
      <c r="M2366" s="116">
        <v>84.39</v>
      </c>
      <c r="N2366" s="116">
        <v>3.8</v>
      </c>
      <c r="O2366" s="116">
        <v>0</v>
      </c>
      <c r="P2366" s="117">
        <f t="shared" si="91"/>
        <v>1.9</v>
      </c>
    </row>
    <row r="2367" ht="14.5" spans="1:16">
      <c r="A2367" s="104">
        <v>202211</v>
      </c>
      <c r="B2367" s="62" t="s">
        <v>270</v>
      </c>
      <c r="C2367" s="105" t="s">
        <v>661</v>
      </c>
      <c r="D2367" s="105" t="s">
        <v>587</v>
      </c>
      <c r="E2367" s="105" t="s">
        <v>996</v>
      </c>
      <c r="F2367" s="105" t="s">
        <v>997</v>
      </c>
      <c r="G2367" s="106" t="s">
        <v>995</v>
      </c>
      <c r="H2367" s="105">
        <v>0</v>
      </c>
      <c r="I2367" s="105">
        <v>0</v>
      </c>
      <c r="J2367" s="116">
        <v>2642</v>
      </c>
      <c r="K2367" s="116">
        <v>6902.45</v>
      </c>
      <c r="L2367" s="116">
        <v>316.64</v>
      </c>
      <c r="M2367" s="116">
        <v>84.39</v>
      </c>
      <c r="N2367" s="116">
        <v>3.8</v>
      </c>
      <c r="O2367" s="116">
        <v>0</v>
      </c>
      <c r="P2367" s="117">
        <f t="shared" si="91"/>
        <v>1.9</v>
      </c>
    </row>
    <row r="2368" ht="14.5" spans="1:16">
      <c r="A2368" s="104">
        <v>202211</v>
      </c>
      <c r="B2368" s="62" t="s">
        <v>236</v>
      </c>
      <c r="C2368" s="105" t="s">
        <v>575</v>
      </c>
      <c r="D2368" s="105" t="s">
        <v>587</v>
      </c>
      <c r="E2368" s="105" t="s">
        <v>1001</v>
      </c>
      <c r="F2368" s="105" t="s">
        <v>1002</v>
      </c>
      <c r="G2368" s="106" t="s">
        <v>1003</v>
      </c>
      <c r="H2368" s="105">
        <v>0</v>
      </c>
      <c r="I2368" s="105">
        <v>0</v>
      </c>
      <c r="J2368" s="116">
        <v>3850</v>
      </c>
      <c r="K2368" s="116">
        <v>11080</v>
      </c>
      <c r="L2368" s="116">
        <v>316.64</v>
      </c>
      <c r="M2368" s="116">
        <v>84.39</v>
      </c>
      <c r="N2368" s="116">
        <v>3.8</v>
      </c>
      <c r="O2368" s="116">
        <v>0</v>
      </c>
      <c r="P2368" s="117">
        <f t="shared" si="91"/>
        <v>1.9</v>
      </c>
    </row>
    <row r="2369" ht="14.5" spans="1:16">
      <c r="A2369" s="104">
        <v>202211</v>
      </c>
      <c r="B2369" s="62" t="s">
        <v>296</v>
      </c>
      <c r="C2369" s="105" t="s">
        <v>619</v>
      </c>
      <c r="D2369" s="105" t="s">
        <v>587</v>
      </c>
      <c r="E2369" s="105" t="s">
        <v>1004</v>
      </c>
      <c r="F2369" s="105" t="s">
        <v>1005</v>
      </c>
      <c r="G2369" s="106" t="s">
        <v>1006</v>
      </c>
      <c r="H2369" s="105">
        <v>0</v>
      </c>
      <c r="I2369" s="105">
        <v>0</v>
      </c>
      <c r="J2369" s="116">
        <v>1900</v>
      </c>
      <c r="K2369" s="116">
        <v>5234.5</v>
      </c>
      <c r="L2369" s="116">
        <v>316.64</v>
      </c>
      <c r="M2369" s="116">
        <v>84.39</v>
      </c>
      <c r="N2369" s="116">
        <v>3.8</v>
      </c>
      <c r="O2369" s="116">
        <v>0</v>
      </c>
      <c r="P2369" s="117">
        <f t="shared" si="91"/>
        <v>1.9</v>
      </c>
    </row>
    <row r="2370" ht="14.5" spans="1:16">
      <c r="A2370" s="104">
        <v>202211</v>
      </c>
      <c r="B2370" s="62" t="s">
        <v>366</v>
      </c>
      <c r="C2370" s="105" t="s">
        <v>575</v>
      </c>
      <c r="D2370" s="105" t="s">
        <v>587</v>
      </c>
      <c r="E2370" s="105" t="s">
        <v>1161</v>
      </c>
      <c r="F2370" s="105" t="s">
        <v>710</v>
      </c>
      <c r="G2370" s="106" t="s">
        <v>1162</v>
      </c>
      <c r="H2370" s="105">
        <v>0</v>
      </c>
      <c r="I2370" s="105">
        <v>0</v>
      </c>
      <c r="J2370" s="116">
        <v>3850</v>
      </c>
      <c r="K2370" s="116">
        <v>8614</v>
      </c>
      <c r="L2370" s="116">
        <v>0</v>
      </c>
      <c r="M2370" s="116">
        <v>0</v>
      </c>
      <c r="N2370" s="116">
        <v>0</v>
      </c>
      <c r="O2370" s="116">
        <v>0</v>
      </c>
      <c r="P2370" s="117">
        <v>0</v>
      </c>
    </row>
    <row r="2371" ht="14.5" spans="1:16">
      <c r="A2371" s="104">
        <v>202211</v>
      </c>
      <c r="B2371" s="25" t="s">
        <v>239</v>
      </c>
      <c r="C2371" s="105" t="s">
        <v>619</v>
      </c>
      <c r="D2371" s="105" t="s">
        <v>587</v>
      </c>
      <c r="E2371" s="105" t="s">
        <v>1015</v>
      </c>
      <c r="F2371" s="105" t="s">
        <v>1164</v>
      </c>
      <c r="G2371" s="106" t="s">
        <v>1017</v>
      </c>
      <c r="H2371" s="105">
        <v>0</v>
      </c>
      <c r="I2371" s="105">
        <v>0</v>
      </c>
      <c r="J2371" s="116">
        <v>2970</v>
      </c>
      <c r="K2371" s="116">
        <v>7932.5</v>
      </c>
      <c r="L2371" s="116">
        <v>316.64</v>
      </c>
      <c r="M2371" s="116">
        <v>84.39</v>
      </c>
      <c r="N2371" s="116">
        <v>3.8</v>
      </c>
      <c r="O2371" s="116">
        <v>300</v>
      </c>
      <c r="P2371" s="117">
        <f t="shared" ref="P2371:P2377" si="92">1900*0.1%</f>
        <v>1.9</v>
      </c>
    </row>
    <row r="2372" ht="14.5" spans="1:16">
      <c r="A2372" s="104">
        <v>202211</v>
      </c>
      <c r="B2372" s="25" t="s">
        <v>386</v>
      </c>
      <c r="C2372" s="105" t="s">
        <v>575</v>
      </c>
      <c r="D2372" s="105" t="s">
        <v>1178</v>
      </c>
      <c r="E2372" s="105" t="s">
        <v>1168</v>
      </c>
      <c r="F2372" s="105" t="s">
        <v>578</v>
      </c>
      <c r="G2372" s="106" t="s">
        <v>1169</v>
      </c>
      <c r="H2372" s="105">
        <v>0</v>
      </c>
      <c r="I2372" s="105">
        <v>0</v>
      </c>
      <c r="J2372" s="116">
        <v>5500</v>
      </c>
      <c r="K2372" s="116">
        <v>15602</v>
      </c>
      <c r="L2372" s="116">
        <v>316.64</v>
      </c>
      <c r="M2372" s="116">
        <v>84.39</v>
      </c>
      <c r="N2372" s="116">
        <v>3.8</v>
      </c>
      <c r="O2372" s="116">
        <v>0</v>
      </c>
      <c r="P2372" s="117">
        <f t="shared" si="92"/>
        <v>1.9</v>
      </c>
    </row>
    <row r="2373" ht="14.5" spans="1:16">
      <c r="A2373" s="104">
        <v>202211</v>
      </c>
      <c r="B2373" s="25" t="s">
        <v>407</v>
      </c>
      <c r="C2373" s="105" t="s">
        <v>841</v>
      </c>
      <c r="D2373" s="105" t="s">
        <v>587</v>
      </c>
      <c r="E2373" s="105" t="s">
        <v>1171</v>
      </c>
      <c r="F2373" s="105" t="s">
        <v>1172</v>
      </c>
      <c r="G2373" s="106" t="s">
        <v>1173</v>
      </c>
      <c r="H2373" s="105">
        <v>0</v>
      </c>
      <c r="I2373" s="105">
        <v>0</v>
      </c>
      <c r="J2373" s="116">
        <v>3214</v>
      </c>
      <c r="K2373" s="116">
        <v>7770.81</v>
      </c>
      <c r="L2373" s="116">
        <v>316.64</v>
      </c>
      <c r="M2373" s="116">
        <v>84.39</v>
      </c>
      <c r="N2373" s="116">
        <v>3.8</v>
      </c>
      <c r="O2373" s="116">
        <v>700</v>
      </c>
      <c r="P2373" s="117">
        <f t="shared" si="92"/>
        <v>1.9</v>
      </c>
    </row>
    <row r="2374" ht="14.5" spans="1:16">
      <c r="A2374" s="104">
        <v>202211</v>
      </c>
      <c r="B2374" s="25" t="s">
        <v>377</v>
      </c>
      <c r="C2374" s="105" t="s">
        <v>580</v>
      </c>
      <c r="D2374" s="105" t="s">
        <v>587</v>
      </c>
      <c r="E2374" s="105" t="s">
        <v>1171</v>
      </c>
      <c r="F2374" s="105" t="s">
        <v>1179</v>
      </c>
      <c r="G2374" s="106" t="s">
        <v>1180</v>
      </c>
      <c r="H2374" s="105">
        <v>0</v>
      </c>
      <c r="I2374" s="105">
        <v>0</v>
      </c>
      <c r="J2374" s="116">
        <v>2520</v>
      </c>
      <c r="K2374" s="116">
        <v>5554.3</v>
      </c>
      <c r="L2374" s="116">
        <v>316.64</v>
      </c>
      <c r="M2374" s="116">
        <v>84.39</v>
      </c>
      <c r="N2374" s="116">
        <v>3.8</v>
      </c>
      <c r="O2374" s="116">
        <v>0</v>
      </c>
      <c r="P2374" s="117">
        <f t="shared" si="92"/>
        <v>1.9</v>
      </c>
    </row>
    <row r="2375" ht="14.5" spans="1:16">
      <c r="A2375" s="104">
        <v>202211</v>
      </c>
      <c r="B2375" s="25" t="s">
        <v>267</v>
      </c>
      <c r="C2375" s="105" t="s">
        <v>575</v>
      </c>
      <c r="D2375" s="105" t="s">
        <v>587</v>
      </c>
      <c r="E2375" s="105" t="s">
        <v>1195</v>
      </c>
      <c r="F2375" s="105" t="s">
        <v>710</v>
      </c>
      <c r="G2375" s="106" t="s">
        <v>1196</v>
      </c>
      <c r="H2375" s="105">
        <v>0</v>
      </c>
      <c r="I2375" s="105">
        <v>0</v>
      </c>
      <c r="J2375" s="116">
        <v>3850</v>
      </c>
      <c r="K2375" s="116">
        <v>7690</v>
      </c>
      <c r="L2375" s="116">
        <v>316.64</v>
      </c>
      <c r="M2375" s="116">
        <v>84.39</v>
      </c>
      <c r="N2375" s="116">
        <v>3.8</v>
      </c>
      <c r="O2375" s="116">
        <v>0</v>
      </c>
      <c r="P2375" s="117">
        <f t="shared" si="92"/>
        <v>1.9</v>
      </c>
    </row>
    <row r="2376" ht="14.5" spans="1:16">
      <c r="A2376" s="104">
        <v>202211</v>
      </c>
      <c r="B2376" s="25" t="s">
        <v>293</v>
      </c>
      <c r="C2376" s="105" t="s">
        <v>575</v>
      </c>
      <c r="D2376" s="105" t="s">
        <v>587</v>
      </c>
      <c r="E2376" s="105" t="s">
        <v>1198</v>
      </c>
      <c r="F2376" s="105" t="s">
        <v>710</v>
      </c>
      <c r="G2376" s="106" t="s">
        <v>1196</v>
      </c>
      <c r="H2376" s="105">
        <v>0</v>
      </c>
      <c r="I2376" s="105">
        <v>0</v>
      </c>
      <c r="J2376" s="116">
        <v>3850</v>
      </c>
      <c r="K2376" s="116">
        <v>8296.4</v>
      </c>
      <c r="L2376" s="116">
        <v>316.64</v>
      </c>
      <c r="M2376" s="116">
        <v>84.39</v>
      </c>
      <c r="N2376" s="116">
        <v>3.8</v>
      </c>
      <c r="O2376" s="116">
        <v>0</v>
      </c>
      <c r="P2376" s="117">
        <f t="shared" si="92"/>
        <v>1.9</v>
      </c>
    </row>
    <row r="2377" ht="14.5" spans="1:16">
      <c r="A2377" s="104">
        <v>202211</v>
      </c>
      <c r="B2377" s="25" t="s">
        <v>400</v>
      </c>
      <c r="C2377" s="105" t="s">
        <v>619</v>
      </c>
      <c r="D2377" s="105" t="s">
        <v>587</v>
      </c>
      <c r="E2377" s="105" t="s">
        <v>1200</v>
      </c>
      <c r="F2377" s="105" t="s">
        <v>686</v>
      </c>
      <c r="G2377" s="106">
        <v>44782</v>
      </c>
      <c r="H2377" s="105" t="s">
        <v>623</v>
      </c>
      <c r="I2377" s="105">
        <v>0</v>
      </c>
      <c r="J2377" s="116">
        <v>2120</v>
      </c>
      <c r="K2377" s="116">
        <v>6803.46</v>
      </c>
      <c r="L2377" s="116">
        <v>316.64</v>
      </c>
      <c r="M2377" s="116">
        <v>84.39</v>
      </c>
      <c r="N2377" s="116">
        <v>3.8</v>
      </c>
      <c r="O2377" s="116">
        <v>0</v>
      </c>
      <c r="P2377" s="117">
        <f t="shared" si="92"/>
        <v>1.9</v>
      </c>
    </row>
    <row r="2378" ht="14.5" spans="1:16">
      <c r="A2378" s="104">
        <v>202211</v>
      </c>
      <c r="B2378" s="25" t="s">
        <v>1201</v>
      </c>
      <c r="C2378" s="105" t="s">
        <v>619</v>
      </c>
      <c r="D2378" s="105" t="s">
        <v>587</v>
      </c>
      <c r="E2378" s="105" t="s">
        <v>1202</v>
      </c>
      <c r="F2378" s="105" t="s">
        <v>856</v>
      </c>
      <c r="G2378" s="106">
        <v>44779</v>
      </c>
      <c r="H2378" s="105">
        <v>0</v>
      </c>
      <c r="I2378" s="105" t="s">
        <v>1261</v>
      </c>
      <c r="J2378" s="116">
        <v>1900</v>
      </c>
      <c r="K2378" s="116">
        <v>355.51</v>
      </c>
      <c r="L2378" s="116">
        <v>0</v>
      </c>
      <c r="M2378" s="116">
        <v>0</v>
      </c>
      <c r="N2378" s="116">
        <v>0</v>
      </c>
      <c r="O2378" s="116">
        <v>0</v>
      </c>
      <c r="P2378" s="117">
        <v>0</v>
      </c>
    </row>
    <row r="2379" ht="14.5" spans="1:16">
      <c r="A2379" s="104">
        <v>202211</v>
      </c>
      <c r="B2379" s="25" t="s">
        <v>408</v>
      </c>
      <c r="C2379" s="105" t="s">
        <v>625</v>
      </c>
      <c r="D2379" s="105" t="s">
        <v>587</v>
      </c>
      <c r="E2379" s="105" t="s">
        <v>1203</v>
      </c>
      <c r="F2379" s="105" t="s">
        <v>827</v>
      </c>
      <c r="G2379" s="106" t="s">
        <v>1204</v>
      </c>
      <c r="H2379" s="105">
        <v>0</v>
      </c>
      <c r="I2379" s="105">
        <v>0</v>
      </c>
      <c r="J2379" s="116">
        <v>3181</v>
      </c>
      <c r="K2379" s="116">
        <v>8266.5</v>
      </c>
      <c r="L2379" s="116">
        <v>316.64</v>
      </c>
      <c r="M2379" s="116">
        <v>84.39</v>
      </c>
      <c r="N2379" s="116">
        <v>3.8</v>
      </c>
      <c r="O2379" s="116">
        <v>0</v>
      </c>
      <c r="P2379" s="117">
        <f>1900*0.1%</f>
        <v>1.9</v>
      </c>
    </row>
    <row r="2380" ht="14.5" spans="1:16">
      <c r="A2380" s="104">
        <v>202211</v>
      </c>
      <c r="B2380" s="25" t="s">
        <v>319</v>
      </c>
      <c r="C2380" s="105" t="s">
        <v>619</v>
      </c>
      <c r="D2380" s="105" t="s">
        <v>764</v>
      </c>
      <c r="E2380" s="105" t="s">
        <v>1224</v>
      </c>
      <c r="F2380" s="105" t="s">
        <v>1220</v>
      </c>
      <c r="G2380" s="106" t="s">
        <v>1225</v>
      </c>
      <c r="H2380" s="105">
        <v>0</v>
      </c>
      <c r="I2380" s="105">
        <v>0</v>
      </c>
      <c r="J2380" s="116">
        <v>5600</v>
      </c>
      <c r="K2380" s="116">
        <v>14364.4</v>
      </c>
      <c r="L2380" s="116">
        <v>316.64</v>
      </c>
      <c r="M2380" s="116">
        <v>84.39</v>
      </c>
      <c r="N2380" s="116">
        <v>3.8</v>
      </c>
      <c r="O2380" s="116">
        <v>0</v>
      </c>
      <c r="P2380" s="117">
        <f>1900*0.1%</f>
        <v>1.9</v>
      </c>
    </row>
    <row r="2381" ht="14.5" spans="1:16">
      <c r="A2381" s="104">
        <v>202211</v>
      </c>
      <c r="B2381" s="25" t="s">
        <v>238</v>
      </c>
      <c r="C2381" s="105" t="s">
        <v>580</v>
      </c>
      <c r="D2381" s="105" t="s">
        <v>587</v>
      </c>
      <c r="E2381" s="105" t="s">
        <v>1226</v>
      </c>
      <c r="F2381" s="105" t="s">
        <v>992</v>
      </c>
      <c r="G2381" s="106" t="s">
        <v>1227</v>
      </c>
      <c r="H2381" s="105">
        <v>0</v>
      </c>
      <c r="I2381" s="105">
        <v>0</v>
      </c>
      <c r="J2381" s="116">
        <v>2520</v>
      </c>
      <c r="K2381" s="116">
        <v>5432.9</v>
      </c>
      <c r="L2381" s="116">
        <v>316.64</v>
      </c>
      <c r="M2381" s="116">
        <v>84.39</v>
      </c>
      <c r="N2381" s="116">
        <v>3.8</v>
      </c>
      <c r="O2381" s="116">
        <v>0</v>
      </c>
      <c r="P2381" s="117">
        <f>1900*0.1%</f>
        <v>1.9</v>
      </c>
    </row>
    <row r="2382" ht="14.5" spans="1:16">
      <c r="A2382" s="104">
        <v>202211</v>
      </c>
      <c r="B2382" s="25" t="s">
        <v>370</v>
      </c>
      <c r="C2382" s="105" t="s">
        <v>570</v>
      </c>
      <c r="D2382" s="105" t="s">
        <v>587</v>
      </c>
      <c r="E2382" s="105" t="s">
        <v>1228</v>
      </c>
      <c r="F2382" s="105" t="s">
        <v>694</v>
      </c>
      <c r="G2382" s="106" t="s">
        <v>1229</v>
      </c>
      <c r="H2382" s="105">
        <v>0</v>
      </c>
      <c r="I2382" s="105">
        <v>0</v>
      </c>
      <c r="J2382" s="116">
        <v>4068</v>
      </c>
      <c r="K2382" s="116">
        <v>8399</v>
      </c>
      <c r="L2382" s="116">
        <v>0</v>
      </c>
      <c r="M2382" s="116">
        <v>0</v>
      </c>
      <c r="N2382" s="116">
        <v>0</v>
      </c>
      <c r="O2382" s="116">
        <v>0</v>
      </c>
      <c r="P2382" s="117">
        <v>0</v>
      </c>
    </row>
    <row r="2383" ht="14.5" spans="1:16">
      <c r="A2383" s="104">
        <v>202211</v>
      </c>
      <c r="B2383" s="25" t="s">
        <v>350</v>
      </c>
      <c r="C2383" s="105" t="s">
        <v>570</v>
      </c>
      <c r="D2383" s="105" t="s">
        <v>764</v>
      </c>
      <c r="E2383" s="105" t="s">
        <v>1230</v>
      </c>
      <c r="F2383" s="105" t="s">
        <v>792</v>
      </c>
      <c r="G2383" s="106" t="s">
        <v>1229</v>
      </c>
      <c r="H2383" s="105">
        <v>0</v>
      </c>
      <c r="I2383" s="105">
        <v>0</v>
      </c>
      <c r="J2383" s="116">
        <v>5000</v>
      </c>
      <c r="K2383" s="116">
        <v>13167.2</v>
      </c>
      <c r="L2383" s="116">
        <v>316.64</v>
      </c>
      <c r="M2383" s="116">
        <v>84.39</v>
      </c>
      <c r="N2383" s="116">
        <v>3.8</v>
      </c>
      <c r="O2383" s="116">
        <v>0</v>
      </c>
      <c r="P2383" s="117">
        <f>1900*0.1%</f>
        <v>1.9</v>
      </c>
    </row>
    <row r="2384" ht="14.5" spans="1:16">
      <c r="A2384" s="104">
        <v>202211</v>
      </c>
      <c r="B2384" s="25" t="s">
        <v>449</v>
      </c>
      <c r="C2384" s="105" t="s">
        <v>570</v>
      </c>
      <c r="D2384" s="105" t="s">
        <v>587</v>
      </c>
      <c r="E2384" s="105" t="s">
        <v>1245</v>
      </c>
      <c r="F2384" s="105" t="s">
        <v>1246</v>
      </c>
      <c r="G2384" s="106" t="s">
        <v>1247</v>
      </c>
      <c r="H2384" s="105">
        <v>0</v>
      </c>
      <c r="I2384" s="105">
        <v>0</v>
      </c>
      <c r="J2384" s="116">
        <v>2337</v>
      </c>
      <c r="K2384" s="116">
        <v>4587.7</v>
      </c>
      <c r="L2384" s="116">
        <v>316.64</v>
      </c>
      <c r="M2384" s="116">
        <v>84.39</v>
      </c>
      <c r="N2384" s="116">
        <v>3.8</v>
      </c>
      <c r="O2384" s="116">
        <v>0</v>
      </c>
      <c r="P2384" s="117">
        <f>1900*0.1%</f>
        <v>1.9</v>
      </c>
    </row>
    <row r="2385" ht="14.5" spans="1:16">
      <c r="A2385" s="104">
        <v>202211</v>
      </c>
      <c r="B2385" s="25" t="s">
        <v>415</v>
      </c>
      <c r="C2385" s="105" t="s">
        <v>575</v>
      </c>
      <c r="D2385" s="105" t="s">
        <v>587</v>
      </c>
      <c r="E2385" s="105" t="s">
        <v>1249</v>
      </c>
      <c r="F2385" s="105" t="s">
        <v>710</v>
      </c>
      <c r="G2385" s="106" t="s">
        <v>1247</v>
      </c>
      <c r="H2385" s="105">
        <v>0</v>
      </c>
      <c r="I2385" s="105">
        <v>0</v>
      </c>
      <c r="J2385" s="116">
        <v>3850</v>
      </c>
      <c r="K2385" s="116">
        <v>8605</v>
      </c>
      <c r="L2385" s="116">
        <v>521.6</v>
      </c>
      <c r="M2385" s="116">
        <v>130.4</v>
      </c>
      <c r="N2385" s="116">
        <v>32.6</v>
      </c>
      <c r="O2385" s="116">
        <v>0</v>
      </c>
      <c r="P2385" s="117">
        <f>1900*0.1%</f>
        <v>1.9</v>
      </c>
    </row>
    <row r="2386" ht="14.5" spans="1:16">
      <c r="A2386" s="104">
        <v>202211</v>
      </c>
      <c r="B2386" s="25" t="s">
        <v>322</v>
      </c>
      <c r="C2386" s="105" t="s">
        <v>580</v>
      </c>
      <c r="D2386" s="105" t="s">
        <v>587</v>
      </c>
      <c r="E2386" s="105" t="s">
        <v>1262</v>
      </c>
      <c r="F2386" s="105" t="s">
        <v>939</v>
      </c>
      <c r="G2386" s="106">
        <v>44886</v>
      </c>
      <c r="H2386" s="105">
        <v>0</v>
      </c>
      <c r="I2386" s="105" t="s">
        <v>1263</v>
      </c>
      <c r="J2386" s="116">
        <v>1900</v>
      </c>
      <c r="K2386" s="116">
        <v>1183.18</v>
      </c>
      <c r="L2386" s="116">
        <v>0</v>
      </c>
      <c r="M2386" s="116">
        <v>0</v>
      </c>
      <c r="N2386" s="116">
        <v>0</v>
      </c>
      <c r="O2386" s="116">
        <v>0</v>
      </c>
      <c r="P2386" s="117">
        <v>0</v>
      </c>
    </row>
    <row r="2387" ht="14.5" spans="1:16">
      <c r="A2387" s="104">
        <v>202211</v>
      </c>
      <c r="B2387" s="25" t="s">
        <v>425</v>
      </c>
      <c r="C2387" s="105" t="s">
        <v>575</v>
      </c>
      <c r="D2387" s="105" t="s">
        <v>587</v>
      </c>
      <c r="E2387" s="105" t="s">
        <v>1264</v>
      </c>
      <c r="F2387" s="105" t="s">
        <v>1265</v>
      </c>
      <c r="G2387" s="106" t="s">
        <v>1266</v>
      </c>
      <c r="H2387" s="105">
        <v>0</v>
      </c>
      <c r="I2387" s="105" t="s">
        <v>1263</v>
      </c>
      <c r="J2387" s="116">
        <v>5500</v>
      </c>
      <c r="K2387" s="116">
        <v>7275.91</v>
      </c>
      <c r="L2387" s="116">
        <v>316.64</v>
      </c>
      <c r="M2387" s="116">
        <v>84.39</v>
      </c>
      <c r="N2387" s="116">
        <v>3.8</v>
      </c>
      <c r="O2387" s="116">
        <v>0</v>
      </c>
      <c r="P2387" s="117">
        <f>1900*0.1%</f>
        <v>1.9</v>
      </c>
    </row>
    <row r="2388" ht="14.5" spans="1:16">
      <c r="A2388" s="104">
        <v>202211</v>
      </c>
      <c r="B2388" s="25" t="s">
        <v>315</v>
      </c>
      <c r="C2388" s="105" t="s">
        <v>575</v>
      </c>
      <c r="D2388" s="105" t="s">
        <v>587</v>
      </c>
      <c r="E2388" s="105" t="s">
        <v>1267</v>
      </c>
      <c r="F2388" s="105" t="s">
        <v>1268</v>
      </c>
      <c r="G2388" s="106">
        <v>44879</v>
      </c>
      <c r="H2388" s="105">
        <v>0</v>
      </c>
      <c r="I2388" s="105" t="s">
        <v>1263</v>
      </c>
      <c r="J2388" s="116">
        <v>2900</v>
      </c>
      <c r="K2388" s="116">
        <v>3616.98</v>
      </c>
      <c r="L2388" s="116">
        <v>0</v>
      </c>
      <c r="M2388" s="116">
        <v>0</v>
      </c>
      <c r="N2388" s="116">
        <v>0</v>
      </c>
      <c r="O2388" s="116">
        <v>0</v>
      </c>
      <c r="P2388" s="117">
        <v>0</v>
      </c>
    </row>
    <row r="2389" ht="14.5" spans="1:16">
      <c r="A2389" s="104">
        <v>202211</v>
      </c>
      <c r="B2389" s="25" t="s">
        <v>380</v>
      </c>
      <c r="C2389" s="105" t="s">
        <v>619</v>
      </c>
      <c r="D2389" s="105" t="s">
        <v>587</v>
      </c>
      <c r="E2389" s="105" t="s">
        <v>1269</v>
      </c>
      <c r="F2389" s="105" t="s">
        <v>856</v>
      </c>
      <c r="G2389" s="106" t="s">
        <v>1270</v>
      </c>
      <c r="H2389" s="105">
        <v>0</v>
      </c>
      <c r="I2389" s="105" t="s">
        <v>1263</v>
      </c>
      <c r="J2389" s="116">
        <v>1900</v>
      </c>
      <c r="K2389" s="116">
        <v>4340.87</v>
      </c>
      <c r="L2389" s="116">
        <v>316.64</v>
      </c>
      <c r="M2389" s="116">
        <v>84.39</v>
      </c>
      <c r="N2389" s="116">
        <v>3.8</v>
      </c>
      <c r="O2389" s="116">
        <v>0</v>
      </c>
      <c r="P2389" s="117">
        <f t="shared" ref="P2389:P2420" si="93">1900*0.1%</f>
        <v>1.9</v>
      </c>
    </row>
    <row r="2390" ht="14.5" spans="1:16">
      <c r="A2390" s="104">
        <v>202211</v>
      </c>
      <c r="B2390" s="25" t="s">
        <v>1271</v>
      </c>
      <c r="C2390" s="105" t="s">
        <v>625</v>
      </c>
      <c r="D2390" s="105" t="s">
        <v>587</v>
      </c>
      <c r="E2390" s="105" t="s">
        <v>1272</v>
      </c>
      <c r="F2390" s="105" t="s">
        <v>713</v>
      </c>
      <c r="G2390" s="106" t="s">
        <v>1273</v>
      </c>
      <c r="H2390" s="105">
        <v>0</v>
      </c>
      <c r="I2390" s="105" t="s">
        <v>1263</v>
      </c>
      <c r="J2390" s="116">
        <v>3354</v>
      </c>
      <c r="K2390" s="116">
        <v>4404.64</v>
      </c>
      <c r="L2390" s="116">
        <v>316.64</v>
      </c>
      <c r="M2390" s="116">
        <v>84.39</v>
      </c>
      <c r="N2390" s="116">
        <v>3.8</v>
      </c>
      <c r="O2390" s="116">
        <v>0</v>
      </c>
      <c r="P2390" s="117">
        <f t="shared" si="93"/>
        <v>1.9</v>
      </c>
    </row>
    <row r="2391" ht="14.5" spans="1:16">
      <c r="A2391" s="104">
        <v>202211</v>
      </c>
      <c r="B2391" s="122" t="s">
        <v>226</v>
      </c>
      <c r="C2391" s="105" t="s">
        <v>570</v>
      </c>
      <c r="D2391" s="105" t="s">
        <v>587</v>
      </c>
      <c r="E2391" s="105" t="s">
        <v>1007</v>
      </c>
      <c r="F2391" s="105" t="s">
        <v>875</v>
      </c>
      <c r="G2391" s="106" t="s">
        <v>1008</v>
      </c>
      <c r="H2391" s="105" t="s">
        <v>1009</v>
      </c>
      <c r="I2391" s="105">
        <v>0</v>
      </c>
      <c r="J2391" s="116">
        <v>2363</v>
      </c>
      <c r="K2391" s="116">
        <v>6418.53</v>
      </c>
      <c r="L2391" s="116">
        <v>316.64</v>
      </c>
      <c r="M2391" s="116">
        <v>84.39</v>
      </c>
      <c r="N2391" s="116">
        <v>3.8</v>
      </c>
      <c r="O2391" s="116">
        <v>0</v>
      </c>
      <c r="P2391" s="117">
        <f t="shared" si="93"/>
        <v>1.9</v>
      </c>
    </row>
    <row r="2392" ht="14.5" spans="1:16">
      <c r="A2392" s="104">
        <v>202211</v>
      </c>
      <c r="B2392" s="123" t="s">
        <v>242</v>
      </c>
      <c r="C2392" s="105" t="s">
        <v>570</v>
      </c>
      <c r="D2392" s="105" t="s">
        <v>587</v>
      </c>
      <c r="E2392" s="105" t="s">
        <v>1010</v>
      </c>
      <c r="F2392" s="105" t="s">
        <v>875</v>
      </c>
      <c r="G2392" s="106" t="s">
        <v>1011</v>
      </c>
      <c r="H2392" s="105" t="s">
        <v>1009</v>
      </c>
      <c r="I2392" s="105">
        <v>0</v>
      </c>
      <c r="J2392" s="116">
        <v>2363</v>
      </c>
      <c r="K2392" s="116">
        <v>6531.49</v>
      </c>
      <c r="L2392" s="116">
        <v>316.64</v>
      </c>
      <c r="M2392" s="116">
        <v>84.39</v>
      </c>
      <c r="N2392" s="116">
        <v>3.8</v>
      </c>
      <c r="O2392" s="116">
        <v>0</v>
      </c>
      <c r="P2392" s="117">
        <f t="shared" si="93"/>
        <v>1.9</v>
      </c>
    </row>
    <row r="2393" ht="14.5" spans="1:16">
      <c r="A2393" s="104">
        <v>202211</v>
      </c>
      <c r="B2393" s="124" t="s">
        <v>281</v>
      </c>
      <c r="C2393" s="105" t="s">
        <v>570</v>
      </c>
      <c r="D2393" s="105" t="s">
        <v>587</v>
      </c>
      <c r="E2393" s="105" t="s">
        <v>1012</v>
      </c>
      <c r="F2393" s="105" t="s">
        <v>875</v>
      </c>
      <c r="G2393" s="106" t="s">
        <v>756</v>
      </c>
      <c r="H2393" s="105" t="s">
        <v>1009</v>
      </c>
      <c r="I2393" s="105">
        <v>0</v>
      </c>
      <c r="J2393" s="116">
        <v>2363</v>
      </c>
      <c r="K2393" s="116">
        <v>5814.97</v>
      </c>
      <c r="L2393" s="116">
        <v>316.64</v>
      </c>
      <c r="M2393" s="116">
        <v>84.39</v>
      </c>
      <c r="N2393" s="116">
        <v>3.8</v>
      </c>
      <c r="O2393" s="116">
        <v>0</v>
      </c>
      <c r="P2393" s="117">
        <f t="shared" si="93"/>
        <v>1.9</v>
      </c>
    </row>
    <row r="2394" ht="14.5" spans="1:16">
      <c r="A2394" s="104">
        <v>202211</v>
      </c>
      <c r="B2394" s="125" t="s">
        <v>294</v>
      </c>
      <c r="C2394" s="105" t="s">
        <v>570</v>
      </c>
      <c r="D2394" s="105" t="s">
        <v>587</v>
      </c>
      <c r="E2394" s="105" t="s">
        <v>1013</v>
      </c>
      <c r="F2394" s="105" t="s">
        <v>875</v>
      </c>
      <c r="G2394" s="106" t="s">
        <v>1014</v>
      </c>
      <c r="H2394" s="105" t="s">
        <v>1009</v>
      </c>
      <c r="I2394" s="105">
        <v>0</v>
      </c>
      <c r="J2394" s="116">
        <v>2363</v>
      </c>
      <c r="K2394" s="116">
        <v>6411.51</v>
      </c>
      <c r="L2394" s="116">
        <v>316.64</v>
      </c>
      <c r="M2394" s="116">
        <v>84.39</v>
      </c>
      <c r="N2394" s="116">
        <v>3.8</v>
      </c>
      <c r="O2394" s="116">
        <v>0</v>
      </c>
      <c r="P2394" s="117">
        <f t="shared" si="93"/>
        <v>1.9</v>
      </c>
    </row>
    <row r="2395" ht="14.5" spans="1:16">
      <c r="A2395" s="104">
        <v>202211</v>
      </c>
      <c r="B2395" s="28" t="s">
        <v>217</v>
      </c>
      <c r="C2395" s="105" t="s">
        <v>619</v>
      </c>
      <c r="D2395" s="105" t="s">
        <v>587</v>
      </c>
      <c r="E2395" s="105" t="s">
        <v>1019</v>
      </c>
      <c r="F2395" s="105" t="s">
        <v>1020</v>
      </c>
      <c r="G2395" s="106" t="s">
        <v>1021</v>
      </c>
      <c r="H2395" s="105" t="s">
        <v>1018</v>
      </c>
      <c r="I2395" s="105">
        <v>0</v>
      </c>
      <c r="J2395" s="116">
        <v>1900</v>
      </c>
      <c r="K2395" s="116">
        <v>6300.81</v>
      </c>
      <c r="L2395" s="116">
        <v>316.64</v>
      </c>
      <c r="M2395" s="116">
        <v>84.39</v>
      </c>
      <c r="N2395" s="116">
        <v>3.8</v>
      </c>
      <c r="O2395" s="116">
        <v>0</v>
      </c>
      <c r="P2395" s="117">
        <f t="shared" si="93"/>
        <v>1.9</v>
      </c>
    </row>
    <row r="2396" ht="14.5" spans="1:16">
      <c r="A2396" s="104">
        <v>202211</v>
      </c>
      <c r="B2396" s="28" t="s">
        <v>271</v>
      </c>
      <c r="C2396" s="105" t="s">
        <v>619</v>
      </c>
      <c r="D2396" s="105" t="s">
        <v>587</v>
      </c>
      <c r="E2396" s="105" t="s">
        <v>1022</v>
      </c>
      <c r="F2396" s="105" t="s">
        <v>1023</v>
      </c>
      <c r="G2396" s="106" t="s">
        <v>1024</v>
      </c>
      <c r="H2396" s="105" t="s">
        <v>1018</v>
      </c>
      <c r="I2396" s="105">
        <v>0</v>
      </c>
      <c r="J2396" s="116">
        <v>1900</v>
      </c>
      <c r="K2396" s="116">
        <v>10214.79</v>
      </c>
      <c r="L2396" s="116">
        <v>316.64</v>
      </c>
      <c r="M2396" s="116">
        <v>84.39</v>
      </c>
      <c r="N2396" s="116">
        <v>3.8</v>
      </c>
      <c r="O2396" s="116">
        <v>0</v>
      </c>
      <c r="P2396" s="117">
        <f t="shared" si="93"/>
        <v>1.9</v>
      </c>
    </row>
    <row r="2397" ht="14.5" spans="1:16">
      <c r="A2397" s="104">
        <v>202211</v>
      </c>
      <c r="B2397" s="28" t="s">
        <v>316</v>
      </c>
      <c r="C2397" s="105" t="s">
        <v>619</v>
      </c>
      <c r="D2397" s="105" t="s">
        <v>587</v>
      </c>
      <c r="E2397" s="105" t="s">
        <v>1029</v>
      </c>
      <c r="F2397" s="105" t="s">
        <v>1030</v>
      </c>
      <c r="G2397" s="106" t="s">
        <v>1031</v>
      </c>
      <c r="H2397" s="105" t="s">
        <v>1018</v>
      </c>
      <c r="I2397" s="105">
        <v>0</v>
      </c>
      <c r="J2397" s="116">
        <v>1900</v>
      </c>
      <c r="K2397" s="116">
        <v>10460.48</v>
      </c>
      <c r="L2397" s="116">
        <v>316.64</v>
      </c>
      <c r="M2397" s="116">
        <v>84.39</v>
      </c>
      <c r="N2397" s="116">
        <v>3.8</v>
      </c>
      <c r="O2397" s="116">
        <v>0</v>
      </c>
      <c r="P2397" s="117">
        <f t="shared" si="93"/>
        <v>1.9</v>
      </c>
    </row>
    <row r="2398" ht="14.5" spans="1:16">
      <c r="A2398" s="104">
        <v>202211</v>
      </c>
      <c r="B2398" s="28" t="s">
        <v>251</v>
      </c>
      <c r="C2398" s="105" t="s">
        <v>619</v>
      </c>
      <c r="D2398" s="105" t="s">
        <v>587</v>
      </c>
      <c r="E2398" s="105" t="s">
        <v>1032</v>
      </c>
      <c r="F2398" s="105" t="s">
        <v>1023</v>
      </c>
      <c r="G2398" s="106" t="s">
        <v>1033</v>
      </c>
      <c r="H2398" s="105" t="s">
        <v>1018</v>
      </c>
      <c r="I2398" s="105">
        <v>0</v>
      </c>
      <c r="J2398" s="116">
        <v>1900</v>
      </c>
      <c r="K2398" s="116">
        <v>10166.49</v>
      </c>
      <c r="L2398" s="116">
        <v>316.64</v>
      </c>
      <c r="M2398" s="116">
        <v>84.39</v>
      </c>
      <c r="N2398" s="116">
        <v>3.8</v>
      </c>
      <c r="O2398" s="116">
        <v>0</v>
      </c>
      <c r="P2398" s="117">
        <f t="shared" si="93"/>
        <v>1.9</v>
      </c>
    </row>
    <row r="2399" ht="14.5" spans="1:16">
      <c r="A2399" s="104">
        <v>202211</v>
      </c>
      <c r="B2399" s="28" t="s">
        <v>414</v>
      </c>
      <c r="C2399" s="105" t="s">
        <v>619</v>
      </c>
      <c r="D2399" s="105" t="s">
        <v>587</v>
      </c>
      <c r="E2399" s="105" t="s">
        <v>1034</v>
      </c>
      <c r="F2399" s="105" t="s">
        <v>1027</v>
      </c>
      <c r="G2399" s="106" t="s">
        <v>1035</v>
      </c>
      <c r="H2399" s="105" t="s">
        <v>1018</v>
      </c>
      <c r="I2399" s="105">
        <v>0</v>
      </c>
      <c r="J2399" s="116">
        <v>1900</v>
      </c>
      <c r="K2399" s="116">
        <v>8260.86</v>
      </c>
      <c r="L2399" s="116">
        <v>316.64</v>
      </c>
      <c r="M2399" s="116">
        <v>84.39</v>
      </c>
      <c r="N2399" s="116">
        <v>3.8</v>
      </c>
      <c r="O2399" s="116">
        <v>0</v>
      </c>
      <c r="P2399" s="117">
        <f t="shared" si="93"/>
        <v>1.9</v>
      </c>
    </row>
    <row r="2400" ht="14.5" spans="1:16">
      <c r="A2400" s="104">
        <v>202211</v>
      </c>
      <c r="B2400" s="25" t="s">
        <v>302</v>
      </c>
      <c r="C2400" s="105" t="s">
        <v>619</v>
      </c>
      <c r="D2400" s="105" t="s">
        <v>587</v>
      </c>
      <c r="E2400" s="105" t="s">
        <v>1036</v>
      </c>
      <c r="F2400" s="105" t="s">
        <v>1027</v>
      </c>
      <c r="G2400" s="106" t="s">
        <v>1037</v>
      </c>
      <c r="H2400" s="105" t="s">
        <v>1018</v>
      </c>
      <c r="I2400" s="105">
        <v>0</v>
      </c>
      <c r="J2400" s="116">
        <v>1900</v>
      </c>
      <c r="K2400" s="116">
        <v>7234.17</v>
      </c>
      <c r="L2400" s="116">
        <v>316.64</v>
      </c>
      <c r="M2400" s="116">
        <v>84.39</v>
      </c>
      <c r="N2400" s="116">
        <v>3.8</v>
      </c>
      <c r="O2400" s="116">
        <v>0</v>
      </c>
      <c r="P2400" s="117">
        <f t="shared" si="93"/>
        <v>1.9</v>
      </c>
    </row>
    <row r="2401" ht="14.5" spans="1:16">
      <c r="A2401" s="104">
        <v>202211</v>
      </c>
      <c r="B2401" s="25" t="s">
        <v>207</v>
      </c>
      <c r="C2401" s="105" t="s">
        <v>619</v>
      </c>
      <c r="D2401" s="105" t="s">
        <v>587</v>
      </c>
      <c r="E2401" s="105" t="s">
        <v>1038</v>
      </c>
      <c r="F2401" s="105" t="s">
        <v>1039</v>
      </c>
      <c r="G2401" s="106" t="s">
        <v>1040</v>
      </c>
      <c r="H2401" s="105" t="s">
        <v>1018</v>
      </c>
      <c r="I2401" s="105">
        <v>0</v>
      </c>
      <c r="J2401" s="116">
        <v>1900</v>
      </c>
      <c r="K2401" s="116">
        <v>8894.55</v>
      </c>
      <c r="L2401" s="116">
        <v>316.64</v>
      </c>
      <c r="M2401" s="116">
        <v>84.39</v>
      </c>
      <c r="N2401" s="116">
        <v>3.8</v>
      </c>
      <c r="O2401" s="116">
        <v>0</v>
      </c>
      <c r="P2401" s="117">
        <f t="shared" si="93"/>
        <v>1.9</v>
      </c>
    </row>
    <row r="2402" ht="14.5" spans="1:16">
      <c r="A2402" s="104">
        <v>202211</v>
      </c>
      <c r="B2402" s="28" t="s">
        <v>275</v>
      </c>
      <c r="C2402" s="105" t="s">
        <v>619</v>
      </c>
      <c r="D2402" s="105" t="s">
        <v>587</v>
      </c>
      <c r="E2402" s="105" t="s">
        <v>1041</v>
      </c>
      <c r="F2402" s="105" t="s">
        <v>1027</v>
      </c>
      <c r="G2402" s="106" t="s">
        <v>1011</v>
      </c>
      <c r="H2402" s="105" t="s">
        <v>1018</v>
      </c>
      <c r="I2402" s="105">
        <v>0</v>
      </c>
      <c r="J2402" s="116">
        <v>1900</v>
      </c>
      <c r="K2402" s="116">
        <v>7905.97</v>
      </c>
      <c r="L2402" s="116">
        <v>316.64</v>
      </c>
      <c r="M2402" s="116">
        <v>84.39</v>
      </c>
      <c r="N2402" s="116">
        <v>3.8</v>
      </c>
      <c r="O2402" s="116">
        <v>0</v>
      </c>
      <c r="P2402" s="117">
        <f t="shared" si="93"/>
        <v>1.9</v>
      </c>
    </row>
    <row r="2403" ht="14.5" spans="1:16">
      <c r="A2403" s="104">
        <v>202211</v>
      </c>
      <c r="B2403" s="25" t="s">
        <v>372</v>
      </c>
      <c r="C2403" s="105" t="s">
        <v>619</v>
      </c>
      <c r="D2403" s="105" t="s">
        <v>587</v>
      </c>
      <c r="E2403" s="105" t="s">
        <v>1042</v>
      </c>
      <c r="F2403" s="105" t="s">
        <v>1030</v>
      </c>
      <c r="G2403" s="106" t="s">
        <v>1043</v>
      </c>
      <c r="H2403" s="105" t="s">
        <v>1018</v>
      </c>
      <c r="I2403" s="105">
        <v>0</v>
      </c>
      <c r="J2403" s="116">
        <v>1900</v>
      </c>
      <c r="K2403" s="116">
        <v>10651.72</v>
      </c>
      <c r="L2403" s="116">
        <v>316.64</v>
      </c>
      <c r="M2403" s="116">
        <v>84.39</v>
      </c>
      <c r="N2403" s="116">
        <v>3.8</v>
      </c>
      <c r="O2403" s="116">
        <v>0</v>
      </c>
      <c r="P2403" s="117">
        <f t="shared" si="93"/>
        <v>1.9</v>
      </c>
    </row>
    <row r="2404" ht="14.5" spans="1:16">
      <c r="A2404" s="104">
        <v>202211</v>
      </c>
      <c r="B2404" s="28" t="s">
        <v>211</v>
      </c>
      <c r="C2404" s="105" t="s">
        <v>619</v>
      </c>
      <c r="D2404" s="105" t="s">
        <v>587</v>
      </c>
      <c r="E2404" s="105" t="s">
        <v>1044</v>
      </c>
      <c r="F2404" s="105" t="s">
        <v>1039</v>
      </c>
      <c r="G2404" s="106" t="s">
        <v>1045</v>
      </c>
      <c r="H2404" s="105" t="s">
        <v>1018</v>
      </c>
      <c r="I2404" s="105">
        <v>0</v>
      </c>
      <c r="J2404" s="116">
        <v>1900</v>
      </c>
      <c r="K2404" s="116">
        <v>7993.83</v>
      </c>
      <c r="L2404" s="116">
        <v>316.64</v>
      </c>
      <c r="M2404" s="116">
        <v>84.39</v>
      </c>
      <c r="N2404" s="116">
        <v>3.8</v>
      </c>
      <c r="O2404" s="116">
        <v>0</v>
      </c>
      <c r="P2404" s="117">
        <f t="shared" si="93"/>
        <v>1.9</v>
      </c>
    </row>
    <row r="2405" ht="14.5" spans="1:16">
      <c r="A2405" s="104">
        <v>202211</v>
      </c>
      <c r="B2405" s="25" t="s">
        <v>363</v>
      </c>
      <c r="C2405" s="105" t="s">
        <v>619</v>
      </c>
      <c r="D2405" s="105" t="s">
        <v>587</v>
      </c>
      <c r="E2405" s="105" t="s">
        <v>1046</v>
      </c>
      <c r="F2405" s="105" t="s">
        <v>1039</v>
      </c>
      <c r="G2405" s="106" t="s">
        <v>1047</v>
      </c>
      <c r="H2405" s="105" t="s">
        <v>1018</v>
      </c>
      <c r="I2405" s="105">
        <v>0</v>
      </c>
      <c r="J2405" s="116">
        <v>1900</v>
      </c>
      <c r="K2405" s="116">
        <v>8260.94</v>
      </c>
      <c r="L2405" s="116">
        <v>316.64</v>
      </c>
      <c r="M2405" s="116">
        <v>84.39</v>
      </c>
      <c r="N2405" s="116">
        <v>3.8</v>
      </c>
      <c r="O2405" s="116">
        <v>0</v>
      </c>
      <c r="P2405" s="117">
        <f t="shared" si="93"/>
        <v>1.9</v>
      </c>
    </row>
    <row r="2406" ht="14.5" spans="1:16">
      <c r="A2406" s="104">
        <v>202211</v>
      </c>
      <c r="B2406" s="60" t="s">
        <v>273</v>
      </c>
      <c r="C2406" s="105" t="s">
        <v>619</v>
      </c>
      <c r="D2406" s="105" t="s">
        <v>587</v>
      </c>
      <c r="E2406" s="105" t="s">
        <v>1048</v>
      </c>
      <c r="F2406" s="105" t="s">
        <v>1039</v>
      </c>
      <c r="G2406" s="106" t="s">
        <v>1049</v>
      </c>
      <c r="H2406" s="105" t="s">
        <v>1018</v>
      </c>
      <c r="I2406" s="105">
        <v>0</v>
      </c>
      <c r="J2406" s="116">
        <v>1900</v>
      </c>
      <c r="K2406" s="116">
        <v>8230.26</v>
      </c>
      <c r="L2406" s="116">
        <v>316.64</v>
      </c>
      <c r="M2406" s="116">
        <v>84.39</v>
      </c>
      <c r="N2406" s="116">
        <v>3.8</v>
      </c>
      <c r="O2406" s="116">
        <v>0</v>
      </c>
      <c r="P2406" s="117">
        <f t="shared" si="93"/>
        <v>1.9</v>
      </c>
    </row>
    <row r="2407" ht="14.5" spans="1:16">
      <c r="A2407" s="104">
        <v>202211</v>
      </c>
      <c r="B2407" s="60" t="s">
        <v>411</v>
      </c>
      <c r="C2407" s="105" t="s">
        <v>619</v>
      </c>
      <c r="D2407" s="105" t="s">
        <v>587</v>
      </c>
      <c r="E2407" s="105" t="s">
        <v>1050</v>
      </c>
      <c r="F2407" s="105" t="s">
        <v>1020</v>
      </c>
      <c r="G2407" s="106" t="s">
        <v>1051</v>
      </c>
      <c r="H2407" s="105" t="s">
        <v>1018</v>
      </c>
      <c r="I2407" s="105">
        <v>0</v>
      </c>
      <c r="J2407" s="116">
        <v>1900</v>
      </c>
      <c r="K2407" s="116">
        <v>6404.47</v>
      </c>
      <c r="L2407" s="116">
        <v>316.64</v>
      </c>
      <c r="M2407" s="116">
        <v>84.39</v>
      </c>
      <c r="N2407" s="116">
        <v>3.8</v>
      </c>
      <c r="O2407" s="116">
        <v>0</v>
      </c>
      <c r="P2407" s="117">
        <f t="shared" si="93"/>
        <v>1.9</v>
      </c>
    </row>
    <row r="2408" ht="14.5" spans="1:16">
      <c r="A2408" s="104">
        <v>202211</v>
      </c>
      <c r="B2408" s="60" t="s">
        <v>443</v>
      </c>
      <c r="C2408" s="105" t="s">
        <v>619</v>
      </c>
      <c r="D2408" s="105" t="s">
        <v>587</v>
      </c>
      <c r="E2408" s="105" t="s">
        <v>1052</v>
      </c>
      <c r="F2408" s="105" t="s">
        <v>1030</v>
      </c>
      <c r="G2408" s="106" t="s">
        <v>1053</v>
      </c>
      <c r="H2408" s="105" t="s">
        <v>1018</v>
      </c>
      <c r="I2408" s="105">
        <v>0</v>
      </c>
      <c r="J2408" s="116">
        <v>1900</v>
      </c>
      <c r="K2408" s="116">
        <v>10097.93</v>
      </c>
      <c r="L2408" s="116">
        <v>316.64</v>
      </c>
      <c r="M2408" s="116">
        <v>84.39</v>
      </c>
      <c r="N2408" s="116">
        <v>3.8</v>
      </c>
      <c r="O2408" s="116">
        <v>0</v>
      </c>
      <c r="P2408" s="117">
        <f t="shared" si="93"/>
        <v>1.9</v>
      </c>
    </row>
    <row r="2409" ht="14.5" spans="1:16">
      <c r="A2409" s="104">
        <v>202211</v>
      </c>
      <c r="B2409" s="60" t="s">
        <v>369</v>
      </c>
      <c r="C2409" s="105" t="s">
        <v>619</v>
      </c>
      <c r="D2409" s="105" t="s">
        <v>587</v>
      </c>
      <c r="E2409" s="105" t="s">
        <v>1054</v>
      </c>
      <c r="F2409" s="105" t="s">
        <v>1020</v>
      </c>
      <c r="G2409" s="106" t="s">
        <v>1055</v>
      </c>
      <c r="H2409" s="105" t="s">
        <v>1018</v>
      </c>
      <c r="I2409" s="105">
        <v>0</v>
      </c>
      <c r="J2409" s="116">
        <v>1900</v>
      </c>
      <c r="K2409" s="116">
        <v>6918.31</v>
      </c>
      <c r="L2409" s="116">
        <v>316.64</v>
      </c>
      <c r="M2409" s="116">
        <v>84.39</v>
      </c>
      <c r="N2409" s="116">
        <v>3.8</v>
      </c>
      <c r="O2409" s="116">
        <v>0</v>
      </c>
      <c r="P2409" s="117">
        <f t="shared" si="93"/>
        <v>1.9</v>
      </c>
    </row>
    <row r="2410" ht="14.5" spans="1:16">
      <c r="A2410" s="104">
        <v>202211</v>
      </c>
      <c r="B2410" s="60" t="s">
        <v>375</v>
      </c>
      <c r="C2410" s="105" t="s">
        <v>619</v>
      </c>
      <c r="D2410" s="105" t="s">
        <v>587</v>
      </c>
      <c r="E2410" s="105" t="s">
        <v>1056</v>
      </c>
      <c r="F2410" s="105" t="s">
        <v>1039</v>
      </c>
      <c r="G2410" s="106" t="s">
        <v>1057</v>
      </c>
      <c r="H2410" s="105" t="s">
        <v>1018</v>
      </c>
      <c r="I2410" s="105">
        <v>0</v>
      </c>
      <c r="J2410" s="116">
        <v>1900</v>
      </c>
      <c r="K2410" s="116">
        <v>8133.04</v>
      </c>
      <c r="L2410" s="116">
        <v>316.64</v>
      </c>
      <c r="M2410" s="116">
        <v>84.39</v>
      </c>
      <c r="N2410" s="116">
        <v>3.8</v>
      </c>
      <c r="O2410" s="116">
        <v>385</v>
      </c>
      <c r="P2410" s="117">
        <f t="shared" si="93"/>
        <v>1.9</v>
      </c>
    </row>
    <row r="2411" ht="14.5" spans="1:16">
      <c r="A2411" s="104">
        <v>202211</v>
      </c>
      <c r="B2411" s="60" t="s">
        <v>246</v>
      </c>
      <c r="C2411" s="105" t="s">
        <v>619</v>
      </c>
      <c r="D2411" s="105" t="s">
        <v>587</v>
      </c>
      <c r="E2411" s="105" t="s">
        <v>1058</v>
      </c>
      <c r="F2411" s="105" t="s">
        <v>1039</v>
      </c>
      <c r="G2411" s="106" t="s">
        <v>1059</v>
      </c>
      <c r="H2411" s="105" t="s">
        <v>1018</v>
      </c>
      <c r="I2411" s="105">
        <v>0</v>
      </c>
      <c r="J2411" s="116">
        <v>1900</v>
      </c>
      <c r="K2411" s="116">
        <v>7750.66</v>
      </c>
      <c r="L2411" s="116">
        <v>316.64</v>
      </c>
      <c r="M2411" s="116">
        <v>84.39</v>
      </c>
      <c r="N2411" s="116">
        <v>3.8</v>
      </c>
      <c r="O2411" s="116">
        <v>0</v>
      </c>
      <c r="P2411" s="117">
        <f t="shared" si="93"/>
        <v>1.9</v>
      </c>
    </row>
    <row r="2412" ht="14.5" spans="1:16">
      <c r="A2412" s="104">
        <v>202211</v>
      </c>
      <c r="B2412" s="60" t="s">
        <v>235</v>
      </c>
      <c r="C2412" s="105" t="s">
        <v>619</v>
      </c>
      <c r="D2412" s="105" t="s">
        <v>587</v>
      </c>
      <c r="E2412" s="105" t="s">
        <v>1060</v>
      </c>
      <c r="F2412" s="105" t="s">
        <v>1039</v>
      </c>
      <c r="G2412" s="106" t="s">
        <v>1061</v>
      </c>
      <c r="H2412" s="105" t="s">
        <v>1018</v>
      </c>
      <c r="I2412" s="105">
        <v>0</v>
      </c>
      <c r="J2412" s="116">
        <v>1900</v>
      </c>
      <c r="K2412" s="116">
        <v>8463.74</v>
      </c>
      <c r="L2412" s="116">
        <v>316.64</v>
      </c>
      <c r="M2412" s="116">
        <v>84.39</v>
      </c>
      <c r="N2412" s="116">
        <v>3.8</v>
      </c>
      <c r="O2412" s="116">
        <v>0</v>
      </c>
      <c r="P2412" s="117">
        <f t="shared" si="93"/>
        <v>1.9</v>
      </c>
    </row>
    <row r="2413" ht="14.5" spans="1:16">
      <c r="A2413" s="104">
        <v>202211</v>
      </c>
      <c r="B2413" s="60" t="s">
        <v>253</v>
      </c>
      <c r="C2413" s="105" t="s">
        <v>619</v>
      </c>
      <c r="D2413" s="105" t="s">
        <v>587</v>
      </c>
      <c r="E2413" s="105" t="s">
        <v>1062</v>
      </c>
      <c r="F2413" s="105" t="s">
        <v>1020</v>
      </c>
      <c r="G2413" s="106" t="s">
        <v>1063</v>
      </c>
      <c r="H2413" s="105" t="s">
        <v>1018</v>
      </c>
      <c r="I2413" s="105">
        <v>0</v>
      </c>
      <c r="J2413" s="116">
        <v>1900</v>
      </c>
      <c r="K2413" s="116">
        <v>6947.37</v>
      </c>
      <c r="L2413" s="116">
        <v>316.64</v>
      </c>
      <c r="M2413" s="116">
        <v>84.39</v>
      </c>
      <c r="N2413" s="116">
        <v>3.8</v>
      </c>
      <c r="O2413" s="116">
        <v>0</v>
      </c>
      <c r="P2413" s="117">
        <f t="shared" si="93"/>
        <v>1.9</v>
      </c>
    </row>
    <row r="2414" ht="14.5" spans="1:16">
      <c r="A2414" s="104">
        <v>202211</v>
      </c>
      <c r="B2414" s="60" t="s">
        <v>339</v>
      </c>
      <c r="C2414" s="105" t="s">
        <v>619</v>
      </c>
      <c r="D2414" s="105" t="s">
        <v>587</v>
      </c>
      <c r="E2414" s="105" t="s">
        <v>1064</v>
      </c>
      <c r="F2414" s="105" t="s">
        <v>1027</v>
      </c>
      <c r="G2414" s="106" t="s">
        <v>1065</v>
      </c>
      <c r="H2414" s="105" t="s">
        <v>1018</v>
      </c>
      <c r="I2414" s="105">
        <v>0</v>
      </c>
      <c r="J2414" s="116">
        <v>1900</v>
      </c>
      <c r="K2414" s="116">
        <v>6896.35</v>
      </c>
      <c r="L2414" s="116">
        <v>316.64</v>
      </c>
      <c r="M2414" s="116">
        <v>84.39</v>
      </c>
      <c r="N2414" s="116">
        <v>3.8</v>
      </c>
      <c r="O2414" s="116">
        <v>0</v>
      </c>
      <c r="P2414" s="117">
        <f t="shared" si="93"/>
        <v>1.9</v>
      </c>
    </row>
    <row r="2415" ht="14.5" spans="1:16">
      <c r="A2415" s="104">
        <v>202211</v>
      </c>
      <c r="B2415" s="62" t="s">
        <v>330</v>
      </c>
      <c r="C2415" s="105" t="s">
        <v>619</v>
      </c>
      <c r="D2415" s="105" t="s">
        <v>587</v>
      </c>
      <c r="E2415" s="105" t="s">
        <v>1066</v>
      </c>
      <c r="F2415" s="105" t="s">
        <v>1067</v>
      </c>
      <c r="G2415" s="106" t="s">
        <v>1068</v>
      </c>
      <c r="H2415" s="105" t="s">
        <v>1018</v>
      </c>
      <c r="I2415" s="105">
        <v>0</v>
      </c>
      <c r="J2415" s="116">
        <v>1900</v>
      </c>
      <c r="K2415" s="116">
        <v>9453.14</v>
      </c>
      <c r="L2415" s="116">
        <v>316.64</v>
      </c>
      <c r="M2415" s="116">
        <v>84.39</v>
      </c>
      <c r="N2415" s="116">
        <v>3.8</v>
      </c>
      <c r="O2415" s="116">
        <v>0</v>
      </c>
      <c r="P2415" s="117">
        <f t="shared" si="93"/>
        <v>1.9</v>
      </c>
    </row>
    <row r="2416" ht="14.5" spans="1:16">
      <c r="A2416" s="104">
        <v>202211</v>
      </c>
      <c r="B2416" s="62" t="s">
        <v>208</v>
      </c>
      <c r="C2416" s="105" t="s">
        <v>619</v>
      </c>
      <c r="D2416" s="105" t="s">
        <v>587</v>
      </c>
      <c r="E2416" s="105" t="s">
        <v>1069</v>
      </c>
      <c r="F2416" s="105" t="s">
        <v>1020</v>
      </c>
      <c r="G2416" s="106" t="s">
        <v>1070</v>
      </c>
      <c r="H2416" s="105" t="s">
        <v>1018</v>
      </c>
      <c r="I2416" s="105">
        <v>0</v>
      </c>
      <c r="J2416" s="116">
        <v>1900</v>
      </c>
      <c r="K2416" s="116">
        <v>8162.11</v>
      </c>
      <c r="L2416" s="116">
        <v>316.64</v>
      </c>
      <c r="M2416" s="116">
        <v>84.39</v>
      </c>
      <c r="N2416" s="116">
        <v>3.8</v>
      </c>
      <c r="O2416" s="116">
        <v>0</v>
      </c>
      <c r="P2416" s="117">
        <f t="shared" si="93"/>
        <v>1.9</v>
      </c>
    </row>
    <row r="2417" ht="14.5" spans="1:16">
      <c r="A2417" s="104">
        <v>202211</v>
      </c>
      <c r="B2417" s="62" t="s">
        <v>399</v>
      </c>
      <c r="C2417" s="105" t="s">
        <v>619</v>
      </c>
      <c r="D2417" s="105" t="s">
        <v>587</v>
      </c>
      <c r="E2417" s="105" t="s">
        <v>1071</v>
      </c>
      <c r="F2417" s="105" t="s">
        <v>1067</v>
      </c>
      <c r="G2417" s="106" t="s">
        <v>756</v>
      </c>
      <c r="H2417" s="105" t="s">
        <v>1018</v>
      </c>
      <c r="I2417" s="105">
        <v>0</v>
      </c>
      <c r="J2417" s="116">
        <v>1900</v>
      </c>
      <c r="K2417" s="116">
        <v>8574.65</v>
      </c>
      <c r="L2417" s="116">
        <v>316.64</v>
      </c>
      <c r="M2417" s="116">
        <v>84.39</v>
      </c>
      <c r="N2417" s="116">
        <v>3.8</v>
      </c>
      <c r="O2417" s="116">
        <v>100</v>
      </c>
      <c r="P2417" s="117">
        <f t="shared" si="93"/>
        <v>1.9</v>
      </c>
    </row>
    <row r="2418" ht="14.5" spans="1:16">
      <c r="A2418" s="104">
        <v>202211</v>
      </c>
      <c r="B2418" s="62" t="s">
        <v>230</v>
      </c>
      <c r="C2418" s="105" t="s">
        <v>619</v>
      </c>
      <c r="D2418" s="105" t="s">
        <v>587</v>
      </c>
      <c r="E2418" s="105" t="s">
        <v>1072</v>
      </c>
      <c r="F2418" s="105" t="s">
        <v>1027</v>
      </c>
      <c r="G2418" s="106" t="s">
        <v>1073</v>
      </c>
      <c r="H2418" s="105" t="s">
        <v>1018</v>
      </c>
      <c r="I2418" s="105">
        <v>0</v>
      </c>
      <c r="J2418" s="116">
        <v>1900</v>
      </c>
      <c r="K2418" s="116">
        <v>7404.41</v>
      </c>
      <c r="L2418" s="116">
        <v>316.64</v>
      </c>
      <c r="M2418" s="116">
        <v>84.39</v>
      </c>
      <c r="N2418" s="116">
        <v>3.8</v>
      </c>
      <c r="O2418" s="116">
        <v>0</v>
      </c>
      <c r="P2418" s="117">
        <f t="shared" si="93"/>
        <v>1.9</v>
      </c>
    </row>
    <row r="2419" ht="14.5" spans="1:16">
      <c r="A2419" s="104">
        <v>202211</v>
      </c>
      <c r="B2419" s="62" t="s">
        <v>343</v>
      </c>
      <c r="C2419" s="105" t="s">
        <v>619</v>
      </c>
      <c r="D2419" s="105" t="s">
        <v>587</v>
      </c>
      <c r="E2419" s="105" t="s">
        <v>1074</v>
      </c>
      <c r="F2419" s="105" t="s">
        <v>1027</v>
      </c>
      <c r="G2419" s="106" t="s">
        <v>1075</v>
      </c>
      <c r="H2419" s="105" t="s">
        <v>1018</v>
      </c>
      <c r="I2419" s="105">
        <v>0</v>
      </c>
      <c r="J2419" s="116">
        <v>1900</v>
      </c>
      <c r="K2419" s="116">
        <v>7290.36</v>
      </c>
      <c r="L2419" s="116">
        <v>316.64</v>
      </c>
      <c r="M2419" s="116">
        <v>84.39</v>
      </c>
      <c r="N2419" s="116">
        <v>3.8</v>
      </c>
      <c r="O2419" s="116">
        <v>0</v>
      </c>
      <c r="P2419" s="117">
        <f t="shared" si="93"/>
        <v>1.9</v>
      </c>
    </row>
    <row r="2420" ht="14.5" spans="1:16">
      <c r="A2420" s="104">
        <v>202211</v>
      </c>
      <c r="B2420" s="62" t="s">
        <v>297</v>
      </c>
      <c r="C2420" s="105" t="s">
        <v>619</v>
      </c>
      <c r="D2420" s="105" t="s">
        <v>587</v>
      </c>
      <c r="E2420" s="105" t="s">
        <v>1076</v>
      </c>
      <c r="F2420" s="105" t="s">
        <v>1027</v>
      </c>
      <c r="G2420" s="106" t="s">
        <v>1077</v>
      </c>
      <c r="H2420" s="105" t="s">
        <v>1018</v>
      </c>
      <c r="I2420" s="105">
        <v>0</v>
      </c>
      <c r="J2420" s="116">
        <v>1900</v>
      </c>
      <c r="K2420" s="116">
        <v>7947.09</v>
      </c>
      <c r="L2420" s="116">
        <v>316.64</v>
      </c>
      <c r="M2420" s="116">
        <v>84.39</v>
      </c>
      <c r="N2420" s="116">
        <v>3.8</v>
      </c>
      <c r="O2420" s="116">
        <v>0</v>
      </c>
      <c r="P2420" s="117">
        <f t="shared" si="93"/>
        <v>1.9</v>
      </c>
    </row>
    <row r="2421" ht="14.5" spans="1:16">
      <c r="A2421" s="104">
        <v>202211</v>
      </c>
      <c r="B2421" s="62" t="s">
        <v>341</v>
      </c>
      <c r="C2421" s="105" t="s">
        <v>619</v>
      </c>
      <c r="D2421" s="105" t="s">
        <v>587</v>
      </c>
      <c r="E2421" s="105" t="s">
        <v>1078</v>
      </c>
      <c r="F2421" s="105" t="s">
        <v>1027</v>
      </c>
      <c r="G2421" s="106" t="s">
        <v>1079</v>
      </c>
      <c r="H2421" s="105" t="s">
        <v>1018</v>
      </c>
      <c r="I2421" s="105">
        <v>0</v>
      </c>
      <c r="J2421" s="116">
        <v>1900</v>
      </c>
      <c r="K2421" s="116">
        <v>7595.17</v>
      </c>
      <c r="L2421" s="116">
        <v>316.64</v>
      </c>
      <c r="M2421" s="116">
        <v>84.39</v>
      </c>
      <c r="N2421" s="116">
        <v>3.8</v>
      </c>
      <c r="O2421" s="116">
        <v>0</v>
      </c>
      <c r="P2421" s="117">
        <f t="shared" ref="P2421:P2452" si="94">1900*0.1%</f>
        <v>1.9</v>
      </c>
    </row>
    <row r="2422" ht="14.5" spans="1:16">
      <c r="A2422" s="104">
        <v>202211</v>
      </c>
      <c r="B2422" s="62" t="s">
        <v>254</v>
      </c>
      <c r="C2422" s="105" t="s">
        <v>619</v>
      </c>
      <c r="D2422" s="105" t="s">
        <v>587</v>
      </c>
      <c r="E2422" s="105" t="s">
        <v>1080</v>
      </c>
      <c r="F2422" s="105" t="s">
        <v>1027</v>
      </c>
      <c r="G2422" s="106" t="s">
        <v>1081</v>
      </c>
      <c r="H2422" s="105" t="s">
        <v>1018</v>
      </c>
      <c r="I2422" s="105">
        <v>0</v>
      </c>
      <c r="J2422" s="116">
        <v>1900</v>
      </c>
      <c r="K2422" s="116">
        <v>7030.08</v>
      </c>
      <c r="L2422" s="116">
        <v>316.64</v>
      </c>
      <c r="M2422" s="116">
        <v>84.39</v>
      </c>
      <c r="N2422" s="116">
        <v>3.8</v>
      </c>
      <c r="O2422" s="116">
        <v>0</v>
      </c>
      <c r="P2422" s="117">
        <f t="shared" si="94"/>
        <v>1.9</v>
      </c>
    </row>
    <row r="2423" ht="14.5" spans="1:16">
      <c r="A2423" s="104">
        <v>202211</v>
      </c>
      <c r="B2423" s="62" t="s">
        <v>403</v>
      </c>
      <c r="C2423" s="105" t="s">
        <v>619</v>
      </c>
      <c r="D2423" s="105" t="s">
        <v>587</v>
      </c>
      <c r="E2423" s="105" t="s">
        <v>1082</v>
      </c>
      <c r="F2423" s="105" t="s">
        <v>1039</v>
      </c>
      <c r="G2423" s="106" t="s">
        <v>1083</v>
      </c>
      <c r="H2423" s="105" t="s">
        <v>1018</v>
      </c>
      <c r="I2423" s="105">
        <v>0</v>
      </c>
      <c r="J2423" s="116">
        <v>1900</v>
      </c>
      <c r="K2423" s="116">
        <v>8386.2</v>
      </c>
      <c r="L2423" s="116">
        <v>316.64</v>
      </c>
      <c r="M2423" s="116">
        <v>84.39</v>
      </c>
      <c r="N2423" s="116">
        <v>3.8</v>
      </c>
      <c r="O2423" s="116">
        <v>0</v>
      </c>
      <c r="P2423" s="117">
        <f t="shared" si="94"/>
        <v>1.9</v>
      </c>
    </row>
    <row r="2424" ht="14.5" spans="1:16">
      <c r="A2424" s="104">
        <v>202211</v>
      </c>
      <c r="B2424" s="62" t="s">
        <v>237</v>
      </c>
      <c r="C2424" s="105" t="s">
        <v>619</v>
      </c>
      <c r="D2424" s="105" t="s">
        <v>587</v>
      </c>
      <c r="E2424" s="105" t="s">
        <v>1084</v>
      </c>
      <c r="F2424" s="105" t="s">
        <v>1030</v>
      </c>
      <c r="G2424" s="106" t="s">
        <v>1083</v>
      </c>
      <c r="H2424" s="105" t="s">
        <v>1018</v>
      </c>
      <c r="I2424" s="105">
        <v>0</v>
      </c>
      <c r="J2424" s="116">
        <v>1900</v>
      </c>
      <c r="K2424" s="116">
        <v>9365.02</v>
      </c>
      <c r="L2424" s="116">
        <v>316.64</v>
      </c>
      <c r="M2424" s="116">
        <v>84.39</v>
      </c>
      <c r="N2424" s="116">
        <v>3.8</v>
      </c>
      <c r="O2424" s="116">
        <v>0</v>
      </c>
      <c r="P2424" s="117">
        <f t="shared" si="94"/>
        <v>1.9</v>
      </c>
    </row>
    <row r="2425" ht="14.5" spans="1:16">
      <c r="A2425" s="104">
        <v>202211</v>
      </c>
      <c r="B2425" s="25" t="s">
        <v>361</v>
      </c>
      <c r="C2425" s="105" t="s">
        <v>619</v>
      </c>
      <c r="D2425" s="105" t="s">
        <v>587</v>
      </c>
      <c r="E2425" s="105" t="s">
        <v>1085</v>
      </c>
      <c r="F2425" s="105" t="s">
        <v>1086</v>
      </c>
      <c r="G2425" s="106" t="s">
        <v>1087</v>
      </c>
      <c r="H2425" s="105" t="s">
        <v>1018</v>
      </c>
      <c r="I2425" s="105">
        <v>0</v>
      </c>
      <c r="J2425" s="116">
        <v>1900</v>
      </c>
      <c r="K2425" s="116">
        <v>10829.85</v>
      </c>
      <c r="L2425" s="116">
        <v>316.64</v>
      </c>
      <c r="M2425" s="116">
        <v>84.39</v>
      </c>
      <c r="N2425" s="116">
        <v>3.8</v>
      </c>
      <c r="O2425" s="116">
        <v>0</v>
      </c>
      <c r="P2425" s="117">
        <f t="shared" si="94"/>
        <v>1.9</v>
      </c>
    </row>
    <row r="2426" ht="14.5" spans="1:16">
      <c r="A2426" s="104">
        <v>202211</v>
      </c>
      <c r="B2426" s="25" t="s">
        <v>360</v>
      </c>
      <c r="C2426" s="105" t="s">
        <v>619</v>
      </c>
      <c r="D2426" s="105" t="s">
        <v>587</v>
      </c>
      <c r="E2426" s="105" t="s">
        <v>1088</v>
      </c>
      <c r="F2426" s="105" t="s">
        <v>1067</v>
      </c>
      <c r="G2426" s="106" t="s">
        <v>1089</v>
      </c>
      <c r="H2426" s="105" t="s">
        <v>1018</v>
      </c>
      <c r="I2426" s="105">
        <v>0</v>
      </c>
      <c r="J2426" s="116">
        <v>1900</v>
      </c>
      <c r="K2426" s="116">
        <v>9447.7</v>
      </c>
      <c r="L2426" s="116">
        <v>316.64</v>
      </c>
      <c r="M2426" s="116">
        <v>84.39</v>
      </c>
      <c r="N2426" s="116">
        <v>3.8</v>
      </c>
      <c r="O2426" s="116">
        <v>95</v>
      </c>
      <c r="P2426" s="117">
        <f t="shared" si="94"/>
        <v>1.9</v>
      </c>
    </row>
    <row r="2427" ht="14.5" spans="1:16">
      <c r="A2427" s="104">
        <v>202211</v>
      </c>
      <c r="B2427" s="60" t="s">
        <v>308</v>
      </c>
      <c r="C2427" s="105" t="s">
        <v>619</v>
      </c>
      <c r="D2427" s="105" t="s">
        <v>587</v>
      </c>
      <c r="E2427" s="105" t="s">
        <v>1092</v>
      </c>
      <c r="F2427" s="105" t="s">
        <v>1067</v>
      </c>
      <c r="G2427" s="106" t="s">
        <v>1051</v>
      </c>
      <c r="H2427" s="105" t="s">
        <v>1018</v>
      </c>
      <c r="I2427" s="105">
        <v>0</v>
      </c>
      <c r="J2427" s="116">
        <v>1900</v>
      </c>
      <c r="K2427" s="116">
        <v>8987.67</v>
      </c>
      <c r="L2427" s="116">
        <v>316.64</v>
      </c>
      <c r="M2427" s="116">
        <v>84.39</v>
      </c>
      <c r="N2427" s="116">
        <v>3.8</v>
      </c>
      <c r="O2427" s="116">
        <v>0</v>
      </c>
      <c r="P2427" s="117">
        <f t="shared" si="94"/>
        <v>1.9</v>
      </c>
    </row>
    <row r="2428" ht="14.5" spans="1:16">
      <c r="A2428" s="104">
        <v>202211</v>
      </c>
      <c r="B2428" s="62" t="s">
        <v>325</v>
      </c>
      <c r="C2428" s="105" t="s">
        <v>619</v>
      </c>
      <c r="D2428" s="105" t="s">
        <v>587</v>
      </c>
      <c r="E2428" s="105" t="s">
        <v>1093</v>
      </c>
      <c r="F2428" s="105" t="s">
        <v>1027</v>
      </c>
      <c r="G2428" s="106" t="s">
        <v>1094</v>
      </c>
      <c r="H2428" s="105" t="s">
        <v>1018</v>
      </c>
      <c r="I2428" s="105">
        <v>0</v>
      </c>
      <c r="J2428" s="116">
        <v>1900</v>
      </c>
      <c r="K2428" s="116">
        <v>8508.74</v>
      </c>
      <c r="L2428" s="116">
        <v>316.64</v>
      </c>
      <c r="M2428" s="116">
        <v>84.39</v>
      </c>
      <c r="N2428" s="116">
        <v>3.8</v>
      </c>
      <c r="O2428" s="116">
        <v>0</v>
      </c>
      <c r="P2428" s="117">
        <f t="shared" si="94"/>
        <v>1.9</v>
      </c>
    </row>
    <row r="2429" ht="14.5" spans="1:16">
      <c r="A2429" s="104">
        <v>202211</v>
      </c>
      <c r="B2429" s="25" t="s">
        <v>347</v>
      </c>
      <c r="C2429" s="105" t="s">
        <v>619</v>
      </c>
      <c r="D2429" s="105" t="s">
        <v>587</v>
      </c>
      <c r="E2429" s="105" t="s">
        <v>1098</v>
      </c>
      <c r="F2429" s="105" t="s">
        <v>1020</v>
      </c>
      <c r="G2429" s="106" t="s">
        <v>1099</v>
      </c>
      <c r="H2429" s="105" t="s">
        <v>1018</v>
      </c>
      <c r="I2429" s="105">
        <v>0</v>
      </c>
      <c r="J2429" s="116">
        <v>1900</v>
      </c>
      <c r="K2429" s="116">
        <v>6394.66</v>
      </c>
      <c r="L2429" s="116">
        <v>316.64</v>
      </c>
      <c r="M2429" s="116">
        <v>84.39</v>
      </c>
      <c r="N2429" s="116">
        <v>3.8</v>
      </c>
      <c r="O2429" s="116">
        <v>0</v>
      </c>
      <c r="P2429" s="117">
        <f t="shared" si="94"/>
        <v>1.9</v>
      </c>
    </row>
    <row r="2430" ht="14.5" spans="1:16">
      <c r="A2430" s="104">
        <v>202211</v>
      </c>
      <c r="B2430" s="60" t="s">
        <v>338</v>
      </c>
      <c r="C2430" s="105" t="s">
        <v>619</v>
      </c>
      <c r="D2430" s="105" t="s">
        <v>587</v>
      </c>
      <c r="E2430" s="105" t="s">
        <v>1100</v>
      </c>
      <c r="F2430" s="105" t="s">
        <v>1020</v>
      </c>
      <c r="G2430" s="106" t="s">
        <v>1101</v>
      </c>
      <c r="H2430" s="105" t="s">
        <v>1018</v>
      </c>
      <c r="I2430" s="105">
        <v>0</v>
      </c>
      <c r="J2430" s="116">
        <v>1900</v>
      </c>
      <c r="K2430" s="116">
        <v>5356.18</v>
      </c>
      <c r="L2430" s="116">
        <v>316.64</v>
      </c>
      <c r="M2430" s="116">
        <v>84.39</v>
      </c>
      <c r="N2430" s="116">
        <v>3.8</v>
      </c>
      <c r="O2430" s="116">
        <v>0</v>
      </c>
      <c r="P2430" s="117">
        <f t="shared" si="94"/>
        <v>1.9</v>
      </c>
    </row>
    <row r="2431" ht="14.5" spans="1:16">
      <c r="A2431" s="104">
        <v>202211</v>
      </c>
      <c r="B2431" s="25" t="s">
        <v>210</v>
      </c>
      <c r="C2431" s="105" t="s">
        <v>619</v>
      </c>
      <c r="D2431" s="105" t="s">
        <v>587</v>
      </c>
      <c r="E2431" s="105" t="s">
        <v>1104</v>
      </c>
      <c r="F2431" s="105" t="s">
        <v>1020</v>
      </c>
      <c r="G2431" s="106" t="s">
        <v>1105</v>
      </c>
      <c r="H2431" s="105" t="s">
        <v>1018</v>
      </c>
      <c r="I2431" s="105">
        <v>0</v>
      </c>
      <c r="J2431" s="116">
        <v>1900</v>
      </c>
      <c r="K2431" s="116">
        <v>6744.95</v>
      </c>
      <c r="L2431" s="116">
        <v>316.64</v>
      </c>
      <c r="M2431" s="116">
        <v>84.39</v>
      </c>
      <c r="N2431" s="116">
        <v>3.8</v>
      </c>
      <c r="O2431" s="116">
        <v>0</v>
      </c>
      <c r="P2431" s="117">
        <f t="shared" si="94"/>
        <v>1.9</v>
      </c>
    </row>
    <row r="2432" ht="14.5" spans="1:16">
      <c r="A2432" s="104">
        <v>202211</v>
      </c>
      <c r="B2432" s="25" t="s">
        <v>309</v>
      </c>
      <c r="C2432" s="105" t="s">
        <v>619</v>
      </c>
      <c r="D2432" s="105" t="s">
        <v>587</v>
      </c>
      <c r="E2432" s="105" t="s">
        <v>1106</v>
      </c>
      <c r="F2432" s="105" t="s">
        <v>1020</v>
      </c>
      <c r="G2432" s="106" t="s">
        <v>1107</v>
      </c>
      <c r="H2432" s="105" t="s">
        <v>1018</v>
      </c>
      <c r="I2432" s="105">
        <v>0</v>
      </c>
      <c r="J2432" s="116">
        <v>1900</v>
      </c>
      <c r="K2432" s="116">
        <v>5749.72</v>
      </c>
      <c r="L2432" s="116">
        <v>316.64</v>
      </c>
      <c r="M2432" s="116">
        <v>84.39</v>
      </c>
      <c r="N2432" s="116">
        <v>3.8</v>
      </c>
      <c r="O2432" s="116">
        <v>0</v>
      </c>
      <c r="P2432" s="117">
        <f t="shared" si="94"/>
        <v>1.9</v>
      </c>
    </row>
    <row r="2433" ht="14.5" spans="1:16">
      <c r="A2433" s="104">
        <v>202211</v>
      </c>
      <c r="B2433" s="25" t="s">
        <v>205</v>
      </c>
      <c r="C2433" s="105" t="s">
        <v>619</v>
      </c>
      <c r="D2433" s="105" t="s">
        <v>587</v>
      </c>
      <c r="E2433" s="105" t="s">
        <v>1108</v>
      </c>
      <c r="F2433" s="105" t="s">
        <v>1039</v>
      </c>
      <c r="G2433" s="106" t="s">
        <v>1109</v>
      </c>
      <c r="H2433" s="105" t="s">
        <v>1018</v>
      </c>
      <c r="I2433" s="105">
        <v>0</v>
      </c>
      <c r="J2433" s="116">
        <v>1900</v>
      </c>
      <c r="K2433" s="116">
        <v>7939.16</v>
      </c>
      <c r="L2433" s="116">
        <v>316.64</v>
      </c>
      <c r="M2433" s="116">
        <v>84.39</v>
      </c>
      <c r="N2433" s="116">
        <v>3.8</v>
      </c>
      <c r="O2433" s="116">
        <v>0</v>
      </c>
      <c r="P2433" s="117">
        <f t="shared" si="94"/>
        <v>1.9</v>
      </c>
    </row>
    <row r="2434" ht="14.5" spans="1:16">
      <c r="A2434" s="104">
        <v>202211</v>
      </c>
      <c r="B2434" s="60" t="s">
        <v>387</v>
      </c>
      <c r="C2434" s="105" t="s">
        <v>619</v>
      </c>
      <c r="D2434" s="105" t="s">
        <v>587</v>
      </c>
      <c r="E2434" s="105" t="s">
        <v>1110</v>
      </c>
      <c r="F2434" s="105" t="s">
        <v>1039</v>
      </c>
      <c r="G2434" s="106" t="s">
        <v>1111</v>
      </c>
      <c r="H2434" s="105" t="s">
        <v>1018</v>
      </c>
      <c r="I2434" s="105">
        <v>0</v>
      </c>
      <c r="J2434" s="116">
        <v>1900</v>
      </c>
      <c r="K2434" s="116">
        <v>8045.1</v>
      </c>
      <c r="L2434" s="116">
        <v>316.64</v>
      </c>
      <c r="M2434" s="116">
        <v>84.39</v>
      </c>
      <c r="N2434" s="116">
        <v>3.8</v>
      </c>
      <c r="O2434" s="116">
        <v>0</v>
      </c>
      <c r="P2434" s="117">
        <f t="shared" si="94"/>
        <v>1.9</v>
      </c>
    </row>
    <row r="2435" ht="14.5" spans="1:16">
      <c r="A2435" s="104">
        <v>202211</v>
      </c>
      <c r="B2435" s="62" t="s">
        <v>212</v>
      </c>
      <c r="C2435" s="105" t="s">
        <v>619</v>
      </c>
      <c r="D2435" s="105" t="s">
        <v>587</v>
      </c>
      <c r="E2435" s="105" t="s">
        <v>1115</v>
      </c>
      <c r="F2435" s="105" t="s">
        <v>1067</v>
      </c>
      <c r="G2435" s="106" t="s">
        <v>1116</v>
      </c>
      <c r="H2435" s="105" t="s">
        <v>1018</v>
      </c>
      <c r="I2435" s="105">
        <v>0</v>
      </c>
      <c r="J2435" s="116">
        <v>1900</v>
      </c>
      <c r="K2435" s="116">
        <v>8481.47</v>
      </c>
      <c r="L2435" s="116">
        <v>316.64</v>
      </c>
      <c r="M2435" s="116">
        <v>84.39</v>
      </c>
      <c r="N2435" s="116">
        <v>3.8</v>
      </c>
      <c r="O2435" s="116">
        <v>0</v>
      </c>
      <c r="P2435" s="117">
        <f t="shared" si="94"/>
        <v>1.9</v>
      </c>
    </row>
    <row r="2436" ht="14.5" spans="1:16">
      <c r="A2436" s="104">
        <v>202211</v>
      </c>
      <c r="B2436" s="62" t="s">
        <v>209</v>
      </c>
      <c r="C2436" s="105" t="s">
        <v>619</v>
      </c>
      <c r="D2436" s="105" t="s">
        <v>587</v>
      </c>
      <c r="E2436" s="105" t="s">
        <v>1117</v>
      </c>
      <c r="F2436" s="105" t="s">
        <v>1020</v>
      </c>
      <c r="G2436" s="106" t="s">
        <v>1118</v>
      </c>
      <c r="H2436" s="105" t="s">
        <v>1018</v>
      </c>
      <c r="I2436" s="105">
        <v>0</v>
      </c>
      <c r="J2436" s="116">
        <v>1900</v>
      </c>
      <c r="K2436" s="116">
        <v>5695.43</v>
      </c>
      <c r="L2436" s="116">
        <v>316.64</v>
      </c>
      <c r="M2436" s="116">
        <v>84.39</v>
      </c>
      <c r="N2436" s="116">
        <v>3.8</v>
      </c>
      <c r="O2436" s="116">
        <v>0</v>
      </c>
      <c r="P2436" s="117">
        <f t="shared" si="94"/>
        <v>1.9</v>
      </c>
    </row>
    <row r="2437" ht="14.5" spans="1:16">
      <c r="A2437" s="104">
        <v>202211</v>
      </c>
      <c r="B2437" s="62" t="s">
        <v>245</v>
      </c>
      <c r="C2437" s="105" t="s">
        <v>619</v>
      </c>
      <c r="D2437" s="105" t="s">
        <v>587</v>
      </c>
      <c r="E2437" s="105" t="s">
        <v>1124</v>
      </c>
      <c r="F2437" s="105" t="s">
        <v>1027</v>
      </c>
      <c r="G2437" s="106" t="s">
        <v>1125</v>
      </c>
      <c r="H2437" s="105" t="s">
        <v>1018</v>
      </c>
      <c r="I2437" s="105">
        <v>0</v>
      </c>
      <c r="J2437" s="116">
        <v>1900</v>
      </c>
      <c r="K2437" s="116">
        <v>7533.61</v>
      </c>
      <c r="L2437" s="116">
        <v>316.64</v>
      </c>
      <c r="M2437" s="116">
        <v>84.39</v>
      </c>
      <c r="N2437" s="116">
        <v>3.8</v>
      </c>
      <c r="O2437" s="116">
        <v>0</v>
      </c>
      <c r="P2437" s="117">
        <f t="shared" si="94"/>
        <v>1.9</v>
      </c>
    </row>
    <row r="2438" ht="14.5" spans="1:16">
      <c r="A2438" s="104">
        <v>202211</v>
      </c>
      <c r="B2438" s="62" t="s">
        <v>336</v>
      </c>
      <c r="C2438" s="105" t="s">
        <v>619</v>
      </c>
      <c r="D2438" s="105" t="s">
        <v>587</v>
      </c>
      <c r="E2438" s="105" t="s">
        <v>1126</v>
      </c>
      <c r="F2438" s="105" t="s">
        <v>1027</v>
      </c>
      <c r="G2438" s="106" t="s">
        <v>1127</v>
      </c>
      <c r="H2438" s="105" t="s">
        <v>1018</v>
      </c>
      <c r="I2438" s="105">
        <v>0</v>
      </c>
      <c r="J2438" s="116">
        <v>1900</v>
      </c>
      <c r="K2438" s="116">
        <v>6801.34</v>
      </c>
      <c r="L2438" s="116">
        <v>316.64</v>
      </c>
      <c r="M2438" s="116">
        <v>84.39</v>
      </c>
      <c r="N2438" s="116">
        <v>3.8</v>
      </c>
      <c r="O2438" s="116">
        <v>0</v>
      </c>
      <c r="P2438" s="117">
        <f t="shared" si="94"/>
        <v>1.9</v>
      </c>
    </row>
    <row r="2439" ht="14.5" spans="1:16">
      <c r="A2439" s="104">
        <v>202211</v>
      </c>
      <c r="B2439" s="62" t="s">
        <v>358</v>
      </c>
      <c r="C2439" s="105" t="s">
        <v>619</v>
      </c>
      <c r="D2439" s="105" t="s">
        <v>587</v>
      </c>
      <c r="E2439" s="105" t="s">
        <v>1128</v>
      </c>
      <c r="F2439" s="105" t="s">
        <v>1027</v>
      </c>
      <c r="G2439" s="106" t="s">
        <v>934</v>
      </c>
      <c r="H2439" s="105" t="s">
        <v>1018</v>
      </c>
      <c r="I2439" s="105">
        <v>0</v>
      </c>
      <c r="J2439" s="116">
        <v>1900</v>
      </c>
      <c r="K2439" s="116">
        <v>7836.59</v>
      </c>
      <c r="L2439" s="116">
        <v>316.64</v>
      </c>
      <c r="M2439" s="116">
        <v>84.39</v>
      </c>
      <c r="N2439" s="116">
        <v>3.8</v>
      </c>
      <c r="O2439" s="116">
        <v>0</v>
      </c>
      <c r="P2439" s="117">
        <f t="shared" si="94"/>
        <v>1.9</v>
      </c>
    </row>
    <row r="2440" ht="14.5" spans="1:16">
      <c r="A2440" s="104">
        <v>202211</v>
      </c>
      <c r="B2440" s="62" t="s">
        <v>220</v>
      </c>
      <c r="C2440" s="105" t="s">
        <v>619</v>
      </c>
      <c r="D2440" s="105" t="s">
        <v>587</v>
      </c>
      <c r="E2440" s="105" t="s">
        <v>1129</v>
      </c>
      <c r="F2440" s="105" t="s">
        <v>1027</v>
      </c>
      <c r="G2440" s="106" t="s">
        <v>1130</v>
      </c>
      <c r="H2440" s="105" t="s">
        <v>1018</v>
      </c>
      <c r="I2440" s="105">
        <v>0</v>
      </c>
      <c r="J2440" s="116">
        <v>1900</v>
      </c>
      <c r="K2440" s="116">
        <v>7787.35</v>
      </c>
      <c r="L2440" s="116">
        <v>316.64</v>
      </c>
      <c r="M2440" s="116">
        <v>84.39</v>
      </c>
      <c r="N2440" s="116">
        <v>3.8</v>
      </c>
      <c r="O2440" s="116">
        <v>0</v>
      </c>
      <c r="P2440" s="117">
        <f t="shared" si="94"/>
        <v>1.9</v>
      </c>
    </row>
    <row r="2441" ht="14.5" spans="1:16">
      <c r="A2441" s="104">
        <v>202211</v>
      </c>
      <c r="B2441" s="62" t="s">
        <v>454</v>
      </c>
      <c r="C2441" s="105" t="s">
        <v>619</v>
      </c>
      <c r="D2441" s="105" t="s">
        <v>587</v>
      </c>
      <c r="E2441" s="105" t="s">
        <v>1131</v>
      </c>
      <c r="F2441" s="105" t="s">
        <v>1027</v>
      </c>
      <c r="G2441" s="106" t="s">
        <v>1130</v>
      </c>
      <c r="H2441" s="105" t="s">
        <v>1018</v>
      </c>
      <c r="I2441" s="105">
        <v>0</v>
      </c>
      <c r="J2441" s="116">
        <v>1900</v>
      </c>
      <c r="K2441" s="116">
        <v>7982.86</v>
      </c>
      <c r="L2441" s="116">
        <v>316.64</v>
      </c>
      <c r="M2441" s="116">
        <v>84.39</v>
      </c>
      <c r="N2441" s="116">
        <v>3.8</v>
      </c>
      <c r="O2441" s="116">
        <v>0</v>
      </c>
      <c r="P2441" s="117">
        <f t="shared" si="94"/>
        <v>1.9</v>
      </c>
    </row>
    <row r="2442" ht="14.5" spans="1:16">
      <c r="A2442" s="104">
        <v>202211</v>
      </c>
      <c r="B2442" s="62" t="s">
        <v>349</v>
      </c>
      <c r="C2442" s="105" t="s">
        <v>619</v>
      </c>
      <c r="D2442" s="105" t="s">
        <v>587</v>
      </c>
      <c r="E2442" s="105" t="s">
        <v>1132</v>
      </c>
      <c r="F2442" s="105" t="s">
        <v>1039</v>
      </c>
      <c r="G2442" s="106" t="s">
        <v>1133</v>
      </c>
      <c r="H2442" s="105" t="s">
        <v>1018</v>
      </c>
      <c r="I2442" s="105">
        <v>0</v>
      </c>
      <c r="J2442" s="116">
        <v>1900</v>
      </c>
      <c r="K2442" s="116">
        <v>8064.11</v>
      </c>
      <c r="L2442" s="116">
        <v>316.64</v>
      </c>
      <c r="M2442" s="116">
        <v>84.39</v>
      </c>
      <c r="N2442" s="116">
        <v>3.8</v>
      </c>
      <c r="O2442" s="116">
        <v>0</v>
      </c>
      <c r="P2442" s="117">
        <f t="shared" si="94"/>
        <v>1.9</v>
      </c>
    </row>
    <row r="2443" ht="14.5" spans="1:16">
      <c r="A2443" s="104">
        <v>202211</v>
      </c>
      <c r="B2443" s="62" t="s">
        <v>255</v>
      </c>
      <c r="C2443" s="105" t="s">
        <v>619</v>
      </c>
      <c r="D2443" s="105" t="s">
        <v>587</v>
      </c>
      <c r="E2443" s="105" t="s">
        <v>1134</v>
      </c>
      <c r="F2443" s="105" t="s">
        <v>1027</v>
      </c>
      <c r="G2443" s="106" t="s">
        <v>976</v>
      </c>
      <c r="H2443" s="105" t="s">
        <v>1018</v>
      </c>
      <c r="I2443" s="105">
        <v>0</v>
      </c>
      <c r="J2443" s="116">
        <v>1900</v>
      </c>
      <c r="K2443" s="116">
        <v>7500.26</v>
      </c>
      <c r="L2443" s="116">
        <v>316.64</v>
      </c>
      <c r="M2443" s="116">
        <v>84.39</v>
      </c>
      <c r="N2443" s="116">
        <v>3.8</v>
      </c>
      <c r="O2443" s="116">
        <v>0</v>
      </c>
      <c r="P2443" s="117">
        <f t="shared" si="94"/>
        <v>1.9</v>
      </c>
    </row>
    <row r="2444" ht="14.5" spans="1:16">
      <c r="A2444" s="104">
        <v>202211</v>
      </c>
      <c r="B2444" s="62" t="s">
        <v>314</v>
      </c>
      <c r="C2444" s="105" t="s">
        <v>619</v>
      </c>
      <c r="D2444" s="105" t="s">
        <v>587</v>
      </c>
      <c r="E2444" s="105" t="s">
        <v>1135</v>
      </c>
      <c r="F2444" s="105" t="s">
        <v>1027</v>
      </c>
      <c r="G2444" s="106" t="s">
        <v>1136</v>
      </c>
      <c r="H2444" s="105" t="s">
        <v>1018</v>
      </c>
      <c r="I2444" s="105">
        <v>0</v>
      </c>
      <c r="J2444" s="116">
        <v>1900</v>
      </c>
      <c r="K2444" s="116">
        <v>7741.08</v>
      </c>
      <c r="L2444" s="116">
        <v>316.64</v>
      </c>
      <c r="M2444" s="116">
        <v>84.39</v>
      </c>
      <c r="N2444" s="116">
        <v>3.8</v>
      </c>
      <c r="O2444" s="116">
        <v>0</v>
      </c>
      <c r="P2444" s="117">
        <f t="shared" si="94"/>
        <v>1.9</v>
      </c>
    </row>
    <row r="2445" ht="14.5" spans="1:16">
      <c r="A2445" s="104">
        <v>202211</v>
      </c>
      <c r="B2445" s="62" t="s">
        <v>266</v>
      </c>
      <c r="C2445" s="105" t="s">
        <v>619</v>
      </c>
      <c r="D2445" s="105" t="s">
        <v>587</v>
      </c>
      <c r="E2445" s="105" t="s">
        <v>1137</v>
      </c>
      <c r="F2445" s="105" t="s">
        <v>1027</v>
      </c>
      <c r="G2445" s="106" t="s">
        <v>1138</v>
      </c>
      <c r="H2445" s="105" t="s">
        <v>1018</v>
      </c>
      <c r="I2445" s="105">
        <v>0</v>
      </c>
      <c r="J2445" s="116">
        <v>1900</v>
      </c>
      <c r="K2445" s="116">
        <v>6945.74</v>
      </c>
      <c r="L2445" s="116">
        <v>316.64</v>
      </c>
      <c r="M2445" s="116">
        <v>84.39</v>
      </c>
      <c r="N2445" s="116">
        <v>3.8</v>
      </c>
      <c r="O2445" s="116">
        <v>0</v>
      </c>
      <c r="P2445" s="117">
        <f t="shared" si="94"/>
        <v>1.9</v>
      </c>
    </row>
    <row r="2446" ht="14.5" spans="1:16">
      <c r="A2446" s="104">
        <v>202211</v>
      </c>
      <c r="B2446" s="62" t="s">
        <v>272</v>
      </c>
      <c r="C2446" s="105" t="s">
        <v>619</v>
      </c>
      <c r="D2446" s="105" t="s">
        <v>587</v>
      </c>
      <c r="E2446" s="105" t="s">
        <v>1139</v>
      </c>
      <c r="F2446" s="105" t="s">
        <v>1027</v>
      </c>
      <c r="G2446" s="106" t="s">
        <v>1138</v>
      </c>
      <c r="H2446" s="105" t="s">
        <v>1018</v>
      </c>
      <c r="I2446" s="105">
        <v>0</v>
      </c>
      <c r="J2446" s="116">
        <v>1900</v>
      </c>
      <c r="K2446" s="116">
        <v>6789.16</v>
      </c>
      <c r="L2446" s="116">
        <v>316.64</v>
      </c>
      <c r="M2446" s="116">
        <v>84.39</v>
      </c>
      <c r="N2446" s="116">
        <v>3.8</v>
      </c>
      <c r="O2446" s="116">
        <v>0</v>
      </c>
      <c r="P2446" s="117">
        <f t="shared" si="94"/>
        <v>1.9</v>
      </c>
    </row>
    <row r="2447" ht="14.5" spans="1:16">
      <c r="A2447" s="104">
        <v>202211</v>
      </c>
      <c r="B2447" s="62" t="s">
        <v>410</v>
      </c>
      <c r="C2447" s="105" t="s">
        <v>619</v>
      </c>
      <c r="D2447" s="105" t="s">
        <v>587</v>
      </c>
      <c r="E2447" s="105" t="s">
        <v>1140</v>
      </c>
      <c r="F2447" s="105" t="s">
        <v>1027</v>
      </c>
      <c r="G2447" s="106" t="s">
        <v>1141</v>
      </c>
      <c r="H2447" s="105" t="s">
        <v>1018</v>
      </c>
      <c r="I2447" s="105">
        <v>0</v>
      </c>
      <c r="J2447" s="116">
        <v>1900</v>
      </c>
      <c r="K2447" s="116">
        <v>7001.42</v>
      </c>
      <c r="L2447" s="116">
        <v>316.64</v>
      </c>
      <c r="M2447" s="116">
        <v>84.39</v>
      </c>
      <c r="N2447" s="116">
        <v>3.8</v>
      </c>
      <c r="O2447" s="116">
        <v>0</v>
      </c>
      <c r="P2447" s="117">
        <f t="shared" si="94"/>
        <v>1.9</v>
      </c>
    </row>
    <row r="2448" ht="14.5" spans="1:16">
      <c r="A2448" s="104">
        <v>202211</v>
      </c>
      <c r="B2448" s="62" t="s">
        <v>431</v>
      </c>
      <c r="C2448" s="105" t="s">
        <v>619</v>
      </c>
      <c r="D2448" s="105" t="s">
        <v>587</v>
      </c>
      <c r="E2448" s="105" t="s">
        <v>1142</v>
      </c>
      <c r="F2448" s="105" t="s">
        <v>1027</v>
      </c>
      <c r="G2448" s="106" t="s">
        <v>1143</v>
      </c>
      <c r="H2448" s="105" t="s">
        <v>1018</v>
      </c>
      <c r="I2448" s="105">
        <v>0</v>
      </c>
      <c r="J2448" s="116">
        <v>1900</v>
      </c>
      <c r="K2448" s="116">
        <v>6148.11</v>
      </c>
      <c r="L2448" s="116">
        <v>316.64</v>
      </c>
      <c r="M2448" s="116">
        <v>84.39</v>
      </c>
      <c r="N2448" s="116">
        <v>3.8</v>
      </c>
      <c r="O2448" s="116">
        <v>0</v>
      </c>
      <c r="P2448" s="117">
        <f t="shared" si="94"/>
        <v>1.9</v>
      </c>
    </row>
    <row r="2449" ht="14.5" spans="1:16">
      <c r="A2449" s="104">
        <v>202211</v>
      </c>
      <c r="B2449" s="62" t="s">
        <v>354</v>
      </c>
      <c r="C2449" s="105" t="s">
        <v>619</v>
      </c>
      <c r="D2449" s="105" t="s">
        <v>587</v>
      </c>
      <c r="E2449" s="105" t="s">
        <v>1144</v>
      </c>
      <c r="F2449" s="105" t="s">
        <v>1027</v>
      </c>
      <c r="G2449" s="106" t="s">
        <v>1143</v>
      </c>
      <c r="H2449" s="105" t="s">
        <v>1018</v>
      </c>
      <c r="I2449" s="105">
        <v>0</v>
      </c>
      <c r="J2449" s="116">
        <v>1900</v>
      </c>
      <c r="K2449" s="116">
        <v>7023.82</v>
      </c>
      <c r="L2449" s="116">
        <v>316.64</v>
      </c>
      <c r="M2449" s="116">
        <v>84.39</v>
      </c>
      <c r="N2449" s="116">
        <v>3.8</v>
      </c>
      <c r="O2449" s="116">
        <v>0</v>
      </c>
      <c r="P2449" s="117">
        <f t="shared" si="94"/>
        <v>1.9</v>
      </c>
    </row>
    <row r="2450" ht="14.5" spans="1:16">
      <c r="A2450" s="104">
        <v>202211</v>
      </c>
      <c r="B2450" s="62" t="s">
        <v>215</v>
      </c>
      <c r="C2450" s="105" t="s">
        <v>619</v>
      </c>
      <c r="D2450" s="105" t="s">
        <v>587</v>
      </c>
      <c r="E2450" s="105" t="s">
        <v>1148</v>
      </c>
      <c r="F2450" s="105" t="s">
        <v>1039</v>
      </c>
      <c r="G2450" s="106" t="s">
        <v>1149</v>
      </c>
      <c r="H2450" s="105" t="s">
        <v>1018</v>
      </c>
      <c r="I2450" s="105">
        <v>0</v>
      </c>
      <c r="J2450" s="116">
        <v>1900</v>
      </c>
      <c r="K2450" s="116">
        <v>7230.01</v>
      </c>
      <c r="L2450" s="116">
        <v>316.64</v>
      </c>
      <c r="M2450" s="116">
        <v>84.39</v>
      </c>
      <c r="N2450" s="116">
        <v>3.8</v>
      </c>
      <c r="O2450" s="116">
        <v>0</v>
      </c>
      <c r="P2450" s="117">
        <f t="shared" si="94"/>
        <v>1.9</v>
      </c>
    </row>
    <row r="2451" ht="14.5" spans="1:16">
      <c r="A2451" s="104">
        <v>202211</v>
      </c>
      <c r="B2451" s="62" t="s">
        <v>282</v>
      </c>
      <c r="C2451" s="105" t="s">
        <v>619</v>
      </c>
      <c r="D2451" s="105" t="s">
        <v>587</v>
      </c>
      <c r="E2451" s="105" t="s">
        <v>1150</v>
      </c>
      <c r="F2451" s="105" t="s">
        <v>1039</v>
      </c>
      <c r="G2451" s="106" t="s">
        <v>1151</v>
      </c>
      <c r="H2451" s="105" t="s">
        <v>1018</v>
      </c>
      <c r="I2451" s="105">
        <v>0</v>
      </c>
      <c r="J2451" s="116">
        <v>1900</v>
      </c>
      <c r="K2451" s="116">
        <v>8033.71</v>
      </c>
      <c r="L2451" s="116">
        <v>316.64</v>
      </c>
      <c r="M2451" s="116">
        <v>84.39</v>
      </c>
      <c r="N2451" s="116">
        <v>3.8</v>
      </c>
      <c r="O2451" s="116">
        <v>0</v>
      </c>
      <c r="P2451" s="117">
        <f t="shared" si="94"/>
        <v>1.9</v>
      </c>
    </row>
    <row r="2452" ht="14.5" spans="1:16">
      <c r="A2452" s="104">
        <v>202211</v>
      </c>
      <c r="B2452" s="62" t="s">
        <v>444</v>
      </c>
      <c r="C2452" s="105" t="s">
        <v>619</v>
      </c>
      <c r="D2452" s="105" t="s">
        <v>587</v>
      </c>
      <c r="E2452" s="105" t="s">
        <v>1152</v>
      </c>
      <c r="F2452" s="105" t="s">
        <v>1039</v>
      </c>
      <c r="G2452" s="106" t="s">
        <v>871</v>
      </c>
      <c r="H2452" s="105" t="s">
        <v>1018</v>
      </c>
      <c r="I2452" s="105">
        <v>0</v>
      </c>
      <c r="J2452" s="116">
        <v>1900</v>
      </c>
      <c r="K2452" s="116">
        <v>7957.16</v>
      </c>
      <c r="L2452" s="116">
        <v>316.64</v>
      </c>
      <c r="M2452" s="116">
        <v>84.39</v>
      </c>
      <c r="N2452" s="116">
        <v>3.8</v>
      </c>
      <c r="O2452" s="116">
        <v>0</v>
      </c>
      <c r="P2452" s="117">
        <f t="shared" si="94"/>
        <v>1.9</v>
      </c>
    </row>
    <row r="2453" ht="14.5" spans="1:16">
      <c r="A2453" s="104">
        <v>202211</v>
      </c>
      <c r="B2453" s="60" t="s">
        <v>433</v>
      </c>
      <c r="C2453" s="105" t="s">
        <v>619</v>
      </c>
      <c r="D2453" s="105" t="s">
        <v>587</v>
      </c>
      <c r="E2453" s="105" t="s">
        <v>885</v>
      </c>
      <c r="F2453" s="105" t="s">
        <v>1039</v>
      </c>
      <c r="G2453" s="106" t="s">
        <v>887</v>
      </c>
      <c r="H2453" s="105" t="s">
        <v>1018</v>
      </c>
      <c r="I2453" s="105">
        <v>0</v>
      </c>
      <c r="J2453" s="116">
        <v>1900</v>
      </c>
      <c r="K2453" s="116">
        <v>7781.77</v>
      </c>
      <c r="L2453" s="116">
        <v>316.64</v>
      </c>
      <c r="M2453" s="116">
        <v>84.39</v>
      </c>
      <c r="N2453" s="116">
        <v>3.8</v>
      </c>
      <c r="O2453" s="116">
        <v>0</v>
      </c>
      <c r="P2453" s="117">
        <f t="shared" ref="P2453:P2476" si="95">1900*0.1%</f>
        <v>1.9</v>
      </c>
    </row>
    <row r="2454" ht="14.5" spans="1:16">
      <c r="A2454" s="104">
        <v>202211</v>
      </c>
      <c r="B2454" s="60" t="s">
        <v>324</v>
      </c>
      <c r="C2454" s="105" t="s">
        <v>619</v>
      </c>
      <c r="D2454" s="105" t="s">
        <v>587</v>
      </c>
      <c r="E2454" s="105" t="s">
        <v>909</v>
      </c>
      <c r="F2454" s="105" t="s">
        <v>1027</v>
      </c>
      <c r="G2454" s="106" t="s">
        <v>891</v>
      </c>
      <c r="H2454" s="105" t="s">
        <v>623</v>
      </c>
      <c r="I2454" s="105">
        <v>0</v>
      </c>
      <c r="J2454" s="116">
        <v>1900</v>
      </c>
      <c r="K2454" s="116">
        <v>6798.17</v>
      </c>
      <c r="L2454" s="116">
        <v>316.64</v>
      </c>
      <c r="M2454" s="116">
        <v>84.39</v>
      </c>
      <c r="N2454" s="116">
        <v>3.8</v>
      </c>
      <c r="O2454" s="116">
        <v>0</v>
      </c>
      <c r="P2454" s="117">
        <f t="shared" si="95"/>
        <v>1.9</v>
      </c>
    </row>
    <row r="2455" ht="14.5" spans="1:16">
      <c r="A2455" s="104">
        <v>202211</v>
      </c>
      <c r="B2455" s="60" t="s">
        <v>337</v>
      </c>
      <c r="C2455" s="105" t="s">
        <v>619</v>
      </c>
      <c r="D2455" s="105" t="s">
        <v>587</v>
      </c>
      <c r="E2455" s="105" t="s">
        <v>910</v>
      </c>
      <c r="F2455" s="105" t="s">
        <v>1027</v>
      </c>
      <c r="G2455" s="106" t="s">
        <v>891</v>
      </c>
      <c r="H2455" s="105" t="s">
        <v>623</v>
      </c>
      <c r="I2455" s="105">
        <v>0</v>
      </c>
      <c r="J2455" s="116">
        <v>1900</v>
      </c>
      <c r="K2455" s="116">
        <v>6652.42</v>
      </c>
      <c r="L2455" s="116">
        <v>316.64</v>
      </c>
      <c r="M2455" s="116">
        <v>84.39</v>
      </c>
      <c r="N2455" s="116">
        <v>3.8</v>
      </c>
      <c r="O2455" s="116">
        <v>0</v>
      </c>
      <c r="P2455" s="117">
        <f t="shared" si="95"/>
        <v>1.9</v>
      </c>
    </row>
    <row r="2456" ht="14.5" spans="1:16">
      <c r="A2456" s="104">
        <v>202211</v>
      </c>
      <c r="B2456" s="60" t="s">
        <v>320</v>
      </c>
      <c r="C2456" s="105" t="s">
        <v>619</v>
      </c>
      <c r="D2456" s="105" t="s">
        <v>587</v>
      </c>
      <c r="E2456" s="105" t="s">
        <v>915</v>
      </c>
      <c r="F2456" s="105" t="s">
        <v>1027</v>
      </c>
      <c r="G2456" s="106" t="s">
        <v>891</v>
      </c>
      <c r="H2456" s="105" t="s">
        <v>623</v>
      </c>
      <c r="I2456" s="105">
        <v>0</v>
      </c>
      <c r="J2456" s="116">
        <v>1900</v>
      </c>
      <c r="K2456" s="116">
        <v>7479.97</v>
      </c>
      <c r="L2456" s="116">
        <v>316.64</v>
      </c>
      <c r="M2456" s="116">
        <v>84.39</v>
      </c>
      <c r="N2456" s="116">
        <v>3.8</v>
      </c>
      <c r="O2456" s="116">
        <v>0</v>
      </c>
      <c r="P2456" s="117">
        <f t="shared" si="95"/>
        <v>1.9</v>
      </c>
    </row>
    <row r="2457" ht="14.5" spans="1:16">
      <c r="A2457" s="104">
        <v>202211</v>
      </c>
      <c r="B2457" s="60" t="s">
        <v>373</v>
      </c>
      <c r="C2457" s="105" t="s">
        <v>619</v>
      </c>
      <c r="D2457" s="105" t="s">
        <v>587</v>
      </c>
      <c r="E2457" s="105" t="s">
        <v>967</v>
      </c>
      <c r="F2457" s="105" t="s">
        <v>1027</v>
      </c>
      <c r="G2457" s="106" t="s">
        <v>968</v>
      </c>
      <c r="H2457" s="105" t="s">
        <v>623</v>
      </c>
      <c r="I2457" s="105">
        <v>0</v>
      </c>
      <c r="J2457" s="116">
        <v>1900</v>
      </c>
      <c r="K2457" s="116">
        <v>5948.99</v>
      </c>
      <c r="L2457" s="116">
        <v>316.64</v>
      </c>
      <c r="M2457" s="116">
        <v>84.39</v>
      </c>
      <c r="N2457" s="116">
        <v>3.8</v>
      </c>
      <c r="O2457" s="116">
        <v>0</v>
      </c>
      <c r="P2457" s="117">
        <f t="shared" si="95"/>
        <v>1.9</v>
      </c>
    </row>
    <row r="2458" ht="14.5" spans="1:16">
      <c r="A2458" s="104">
        <v>202211</v>
      </c>
      <c r="B2458" s="60" t="s">
        <v>423</v>
      </c>
      <c r="C2458" s="105" t="s">
        <v>619</v>
      </c>
      <c r="D2458" s="105" t="s">
        <v>587</v>
      </c>
      <c r="E2458" s="105" t="s">
        <v>1205</v>
      </c>
      <c r="F2458" s="105" t="s">
        <v>1027</v>
      </c>
      <c r="G2458" s="106">
        <v>44788</v>
      </c>
      <c r="H2458" s="105" t="s">
        <v>1018</v>
      </c>
      <c r="I2458" s="105">
        <v>0</v>
      </c>
      <c r="J2458" s="116">
        <v>1900</v>
      </c>
      <c r="K2458" s="116">
        <v>7666.77</v>
      </c>
      <c r="L2458" s="116">
        <v>316.64</v>
      </c>
      <c r="M2458" s="116">
        <v>84.39</v>
      </c>
      <c r="N2458" s="116">
        <v>3.8</v>
      </c>
      <c r="O2458" s="116">
        <v>0</v>
      </c>
      <c r="P2458" s="117">
        <f t="shared" si="95"/>
        <v>1.9</v>
      </c>
    </row>
    <row r="2459" ht="14.5" spans="1:16">
      <c r="A2459" s="104">
        <v>202211</v>
      </c>
      <c r="B2459" s="60" t="s">
        <v>1206</v>
      </c>
      <c r="C2459" s="105" t="s">
        <v>619</v>
      </c>
      <c r="D2459" s="105" t="s">
        <v>587</v>
      </c>
      <c r="E2459" s="105" t="s">
        <v>1207</v>
      </c>
      <c r="F2459" s="105" t="s">
        <v>1027</v>
      </c>
      <c r="G2459" s="106">
        <v>44782</v>
      </c>
      <c r="H2459" s="105" t="s">
        <v>1018</v>
      </c>
      <c r="I2459" s="105">
        <v>0</v>
      </c>
      <c r="J2459" s="116">
        <v>1900</v>
      </c>
      <c r="K2459" s="116">
        <v>7051.24</v>
      </c>
      <c r="L2459" s="116">
        <v>316.64</v>
      </c>
      <c r="M2459" s="116">
        <v>84.39</v>
      </c>
      <c r="N2459" s="116">
        <v>3.8</v>
      </c>
      <c r="O2459" s="116">
        <v>0</v>
      </c>
      <c r="P2459" s="117">
        <f t="shared" si="95"/>
        <v>1.9</v>
      </c>
    </row>
    <row r="2460" ht="14.5" spans="1:16">
      <c r="A2460" s="104">
        <v>202211</v>
      </c>
      <c r="B2460" s="60" t="s">
        <v>432</v>
      </c>
      <c r="C2460" s="105" t="s">
        <v>619</v>
      </c>
      <c r="D2460" s="105" t="s">
        <v>587</v>
      </c>
      <c r="E2460" s="105" t="s">
        <v>1208</v>
      </c>
      <c r="F2460" s="105" t="s">
        <v>1027</v>
      </c>
      <c r="G2460" s="106">
        <v>44778</v>
      </c>
      <c r="H2460" s="105" t="s">
        <v>1018</v>
      </c>
      <c r="I2460" s="105">
        <v>0</v>
      </c>
      <c r="J2460" s="116">
        <v>1900</v>
      </c>
      <c r="K2460" s="116">
        <v>7026.72</v>
      </c>
      <c r="L2460" s="116">
        <v>316.64</v>
      </c>
      <c r="M2460" s="116">
        <v>84.39</v>
      </c>
      <c r="N2460" s="116">
        <v>3.8</v>
      </c>
      <c r="O2460" s="116">
        <v>0</v>
      </c>
      <c r="P2460" s="117">
        <f t="shared" si="95"/>
        <v>1.9</v>
      </c>
    </row>
    <row r="2461" ht="14.5" spans="1:16">
      <c r="A2461" s="104">
        <v>202211</v>
      </c>
      <c r="B2461" s="25" t="s">
        <v>335</v>
      </c>
      <c r="C2461" s="105" t="s">
        <v>619</v>
      </c>
      <c r="D2461" s="105" t="s">
        <v>587</v>
      </c>
      <c r="E2461" s="105" t="s">
        <v>1215</v>
      </c>
      <c r="F2461" s="105" t="s">
        <v>1216</v>
      </c>
      <c r="G2461" s="106">
        <v>44803</v>
      </c>
      <c r="H2461" s="105" t="s">
        <v>1018</v>
      </c>
      <c r="I2461" s="105">
        <v>0</v>
      </c>
      <c r="J2461" s="116">
        <v>1900</v>
      </c>
      <c r="K2461" s="116">
        <v>6179.62</v>
      </c>
      <c r="L2461" s="116">
        <v>316.64</v>
      </c>
      <c r="M2461" s="116">
        <v>84.39</v>
      </c>
      <c r="N2461" s="116">
        <v>3.8</v>
      </c>
      <c r="O2461" s="116">
        <v>0</v>
      </c>
      <c r="P2461" s="117">
        <f t="shared" si="95"/>
        <v>1.9</v>
      </c>
    </row>
    <row r="2462" ht="14.5" spans="1:16">
      <c r="A2462" s="104">
        <v>202211</v>
      </c>
      <c r="B2462" s="25" t="s">
        <v>232</v>
      </c>
      <c r="C2462" s="105" t="s">
        <v>619</v>
      </c>
      <c r="D2462" s="105" t="s">
        <v>587</v>
      </c>
      <c r="E2462" s="105" t="s">
        <v>1234</v>
      </c>
      <c r="F2462" s="105" t="s">
        <v>1027</v>
      </c>
      <c r="G2462" s="106" t="s">
        <v>1235</v>
      </c>
      <c r="H2462" s="105" t="s">
        <v>1018</v>
      </c>
      <c r="I2462" s="105">
        <v>0</v>
      </c>
      <c r="J2462" s="116">
        <v>1900</v>
      </c>
      <c r="K2462" s="116">
        <v>6386.45</v>
      </c>
      <c r="L2462" s="116">
        <v>316.64</v>
      </c>
      <c r="M2462" s="116">
        <v>84.39</v>
      </c>
      <c r="N2462" s="116">
        <v>3.8</v>
      </c>
      <c r="O2462" s="116">
        <v>0</v>
      </c>
      <c r="P2462" s="117">
        <f t="shared" si="95"/>
        <v>1.9</v>
      </c>
    </row>
    <row r="2463" ht="14.5" spans="1:16">
      <c r="A2463" s="104">
        <v>202211</v>
      </c>
      <c r="B2463" s="25" t="s">
        <v>223</v>
      </c>
      <c r="C2463" s="105" t="s">
        <v>619</v>
      </c>
      <c r="D2463" s="105" t="s">
        <v>587</v>
      </c>
      <c r="E2463" s="105" t="s">
        <v>1236</v>
      </c>
      <c r="F2463" s="105" t="s">
        <v>1027</v>
      </c>
      <c r="G2463" s="106" t="s">
        <v>1227</v>
      </c>
      <c r="H2463" s="105" t="s">
        <v>1018</v>
      </c>
      <c r="I2463" s="105">
        <v>0</v>
      </c>
      <c r="J2463" s="116">
        <v>1900</v>
      </c>
      <c r="K2463" s="116">
        <v>5070.29</v>
      </c>
      <c r="L2463" s="116">
        <v>316.64</v>
      </c>
      <c r="M2463" s="116">
        <v>84.39</v>
      </c>
      <c r="N2463" s="116">
        <v>3.8</v>
      </c>
      <c r="O2463" s="116">
        <v>0</v>
      </c>
      <c r="P2463" s="117">
        <f t="shared" si="95"/>
        <v>1.9</v>
      </c>
    </row>
    <row r="2464" ht="14.5" spans="1:16">
      <c r="A2464" s="104">
        <v>202211</v>
      </c>
      <c r="B2464" s="25" t="s">
        <v>1237</v>
      </c>
      <c r="C2464" s="105" t="s">
        <v>619</v>
      </c>
      <c r="D2464" s="105" t="s">
        <v>587</v>
      </c>
      <c r="E2464" s="105" t="s">
        <v>1238</v>
      </c>
      <c r="F2464" s="105" t="s">
        <v>1039</v>
      </c>
      <c r="G2464" s="106" t="s">
        <v>1227</v>
      </c>
      <c r="H2464" s="105" t="s">
        <v>1018</v>
      </c>
      <c r="I2464" s="105">
        <v>0</v>
      </c>
      <c r="J2464" s="116">
        <v>1900</v>
      </c>
      <c r="K2464" s="116">
        <v>6593.58</v>
      </c>
      <c r="L2464" s="116">
        <v>316.64</v>
      </c>
      <c r="M2464" s="116">
        <v>84.39</v>
      </c>
      <c r="N2464" s="116">
        <v>3.8</v>
      </c>
      <c r="O2464" s="116">
        <v>0</v>
      </c>
      <c r="P2464" s="117">
        <f t="shared" si="95"/>
        <v>1.9</v>
      </c>
    </row>
    <row r="2465" ht="14.5" spans="1:16">
      <c r="A2465" s="104">
        <v>202211</v>
      </c>
      <c r="B2465" s="25" t="s">
        <v>283</v>
      </c>
      <c r="C2465" s="105" t="s">
        <v>619</v>
      </c>
      <c r="D2465" s="105" t="s">
        <v>587</v>
      </c>
      <c r="E2465" s="105" t="s">
        <v>1239</v>
      </c>
      <c r="F2465" s="105" t="s">
        <v>1216</v>
      </c>
      <c r="G2465" s="106" t="s">
        <v>1227</v>
      </c>
      <c r="H2465" s="105" t="s">
        <v>1018</v>
      </c>
      <c r="I2465" s="105">
        <v>0</v>
      </c>
      <c r="J2465" s="116">
        <v>1900</v>
      </c>
      <c r="K2465" s="116">
        <v>6453.31</v>
      </c>
      <c r="L2465" s="116">
        <v>316.64</v>
      </c>
      <c r="M2465" s="116">
        <v>84.39</v>
      </c>
      <c r="N2465" s="116">
        <v>3.8</v>
      </c>
      <c r="O2465" s="116">
        <v>0</v>
      </c>
      <c r="P2465" s="117">
        <f t="shared" si="95"/>
        <v>1.9</v>
      </c>
    </row>
    <row r="2466" ht="14.5" spans="1:16">
      <c r="A2466" s="104">
        <v>202211</v>
      </c>
      <c r="B2466" s="25" t="s">
        <v>260</v>
      </c>
      <c r="C2466" s="105" t="s">
        <v>619</v>
      </c>
      <c r="D2466" s="105" t="s">
        <v>587</v>
      </c>
      <c r="E2466" s="105" t="s">
        <v>1243</v>
      </c>
      <c r="F2466" s="105" t="s">
        <v>1216</v>
      </c>
      <c r="G2466" s="106" t="s">
        <v>1244</v>
      </c>
      <c r="H2466" s="105" t="s">
        <v>1018</v>
      </c>
      <c r="I2466" s="105">
        <v>0</v>
      </c>
      <c r="J2466" s="116">
        <v>1900</v>
      </c>
      <c r="K2466" s="116">
        <v>5717.76</v>
      </c>
      <c r="L2466" s="116">
        <v>316.64</v>
      </c>
      <c r="M2466" s="116">
        <v>84.39</v>
      </c>
      <c r="N2466" s="116">
        <v>3.8</v>
      </c>
      <c r="O2466" s="116">
        <v>0</v>
      </c>
      <c r="P2466" s="117">
        <f t="shared" si="95"/>
        <v>1.9</v>
      </c>
    </row>
    <row r="2467" ht="14.5" spans="1:16">
      <c r="A2467" s="104">
        <v>202211</v>
      </c>
      <c r="B2467" s="60" t="s">
        <v>382</v>
      </c>
      <c r="C2467" s="105" t="s">
        <v>619</v>
      </c>
      <c r="D2467" s="105" t="s">
        <v>587</v>
      </c>
      <c r="E2467" s="105" t="s">
        <v>950</v>
      </c>
      <c r="F2467" s="105" t="s">
        <v>908</v>
      </c>
      <c r="G2467" s="106" t="s">
        <v>951</v>
      </c>
      <c r="H2467" s="105" t="s">
        <v>1018</v>
      </c>
      <c r="I2467" s="105">
        <v>0</v>
      </c>
      <c r="J2467" s="116">
        <v>1900</v>
      </c>
      <c r="K2467" s="116">
        <v>5993.19</v>
      </c>
      <c r="L2467" s="116">
        <v>316.64</v>
      </c>
      <c r="M2467" s="116">
        <v>84.39</v>
      </c>
      <c r="N2467" s="116">
        <v>3.8</v>
      </c>
      <c r="O2467" s="116">
        <v>0</v>
      </c>
      <c r="P2467" s="117">
        <f t="shared" si="95"/>
        <v>1.9</v>
      </c>
    </row>
    <row r="2468" ht="14.5" spans="1:16">
      <c r="A2468" s="104">
        <v>202211</v>
      </c>
      <c r="B2468" s="25" t="s">
        <v>227</v>
      </c>
      <c r="C2468" s="105" t="s">
        <v>619</v>
      </c>
      <c r="D2468" s="105" t="s">
        <v>587</v>
      </c>
      <c r="E2468" s="105" t="s">
        <v>1250</v>
      </c>
      <c r="F2468" s="105" t="s">
        <v>1216</v>
      </c>
      <c r="G2468" s="106" t="s">
        <v>1251</v>
      </c>
      <c r="H2468" s="105" t="s">
        <v>1018</v>
      </c>
      <c r="I2468" s="105">
        <v>0</v>
      </c>
      <c r="J2468" s="116">
        <v>1900</v>
      </c>
      <c r="K2468" s="116">
        <v>5694.4</v>
      </c>
      <c r="L2468" s="116">
        <v>316.64</v>
      </c>
      <c r="M2468" s="116">
        <v>84.39</v>
      </c>
      <c r="N2468" s="116">
        <v>3.8</v>
      </c>
      <c r="O2468" s="116">
        <v>0</v>
      </c>
      <c r="P2468" s="117">
        <f t="shared" si="95"/>
        <v>1.9</v>
      </c>
    </row>
    <row r="2469" ht="14.5" spans="1:16">
      <c r="A2469" s="104">
        <v>202211</v>
      </c>
      <c r="B2469" s="25" t="s">
        <v>303</v>
      </c>
      <c r="C2469" s="105" t="s">
        <v>619</v>
      </c>
      <c r="D2469" s="105" t="s">
        <v>587</v>
      </c>
      <c r="E2469" s="105" t="s">
        <v>1252</v>
      </c>
      <c r="F2469" s="105" t="s">
        <v>1027</v>
      </c>
      <c r="G2469" s="106" t="s">
        <v>1253</v>
      </c>
      <c r="H2469" s="105" t="s">
        <v>1018</v>
      </c>
      <c r="I2469" s="105">
        <v>0</v>
      </c>
      <c r="J2469" s="116">
        <v>1900</v>
      </c>
      <c r="K2469" s="116">
        <v>6069.34</v>
      </c>
      <c r="L2469" s="116">
        <v>316.64</v>
      </c>
      <c r="M2469" s="116">
        <v>84.39</v>
      </c>
      <c r="N2469" s="116">
        <v>3.8</v>
      </c>
      <c r="O2469" s="116">
        <v>0</v>
      </c>
      <c r="P2469" s="117">
        <f t="shared" si="95"/>
        <v>1.9</v>
      </c>
    </row>
    <row r="2470" ht="14.5" spans="1:16">
      <c r="A2470" s="104">
        <v>202211</v>
      </c>
      <c r="B2470" s="25" t="s">
        <v>221</v>
      </c>
      <c r="C2470" s="105" t="s">
        <v>619</v>
      </c>
      <c r="D2470" s="105" t="s">
        <v>587</v>
      </c>
      <c r="E2470" s="105" t="s">
        <v>1254</v>
      </c>
      <c r="F2470" s="105" t="s">
        <v>1039</v>
      </c>
      <c r="G2470" s="106" t="s">
        <v>1255</v>
      </c>
      <c r="H2470" s="105" t="s">
        <v>1018</v>
      </c>
      <c r="I2470" s="105">
        <v>0</v>
      </c>
      <c r="J2470" s="116">
        <v>1900</v>
      </c>
      <c r="K2470" s="116">
        <v>6215.29</v>
      </c>
      <c r="L2470" s="116">
        <v>316.64</v>
      </c>
      <c r="M2470" s="116">
        <v>84.39</v>
      </c>
      <c r="N2470" s="116">
        <v>3.8</v>
      </c>
      <c r="O2470" s="116">
        <v>0</v>
      </c>
      <c r="P2470" s="117">
        <f t="shared" si="95"/>
        <v>1.9</v>
      </c>
    </row>
    <row r="2471" ht="14.5" spans="1:16">
      <c r="A2471" s="104">
        <v>202211</v>
      </c>
      <c r="B2471" s="25" t="s">
        <v>340</v>
      </c>
      <c r="C2471" s="105" t="s">
        <v>619</v>
      </c>
      <c r="D2471" s="105" t="s">
        <v>587</v>
      </c>
      <c r="E2471" s="105" t="s">
        <v>1256</v>
      </c>
      <c r="F2471" s="105" t="s">
        <v>1027</v>
      </c>
      <c r="G2471" s="106" t="s">
        <v>1257</v>
      </c>
      <c r="H2471" s="105" t="s">
        <v>1018</v>
      </c>
      <c r="I2471" s="105">
        <v>0</v>
      </c>
      <c r="J2471" s="116">
        <v>1900</v>
      </c>
      <c r="K2471" s="116">
        <v>6331.43</v>
      </c>
      <c r="L2471" s="116">
        <v>316.64</v>
      </c>
      <c r="M2471" s="116">
        <v>84.39</v>
      </c>
      <c r="N2471" s="116">
        <v>3.8</v>
      </c>
      <c r="O2471" s="116">
        <v>0</v>
      </c>
      <c r="P2471" s="117">
        <f t="shared" si="95"/>
        <v>1.9</v>
      </c>
    </row>
    <row r="2472" spans="1:16">
      <c r="A2472" s="104">
        <v>202212</v>
      </c>
      <c r="B2472" s="150" t="s">
        <v>203</v>
      </c>
      <c r="C2472" s="105" t="s">
        <v>575</v>
      </c>
      <c r="D2472" s="105" t="s">
        <v>571</v>
      </c>
      <c r="E2472" s="105" t="s">
        <v>572</v>
      </c>
      <c r="F2472" s="105" t="s">
        <v>578</v>
      </c>
      <c r="G2472" s="106" t="s">
        <v>574</v>
      </c>
      <c r="H2472" s="105">
        <v>0</v>
      </c>
      <c r="I2472" s="105">
        <v>0</v>
      </c>
      <c r="J2472" s="116">
        <v>41923</v>
      </c>
      <c r="K2472" s="116">
        <v>73707.02</v>
      </c>
      <c r="L2472" s="116">
        <v>316.64</v>
      </c>
      <c r="M2472" s="116">
        <v>84.39</v>
      </c>
      <c r="N2472" s="116">
        <v>3.8</v>
      </c>
      <c r="O2472" s="116">
        <v>0</v>
      </c>
      <c r="P2472" s="117">
        <f t="shared" si="95"/>
        <v>1.9</v>
      </c>
    </row>
    <row r="2473" ht="14.5" spans="1:16">
      <c r="A2473" s="104">
        <v>202212</v>
      </c>
      <c r="B2473" s="25" t="s">
        <v>448</v>
      </c>
      <c r="C2473" s="105" t="s">
        <v>575</v>
      </c>
      <c r="D2473" s="105" t="s">
        <v>576</v>
      </c>
      <c r="E2473" s="105" t="s">
        <v>577</v>
      </c>
      <c r="F2473" s="105" t="s">
        <v>578</v>
      </c>
      <c r="G2473" s="106" t="s">
        <v>579</v>
      </c>
      <c r="H2473" s="105">
        <v>0</v>
      </c>
      <c r="I2473" s="105">
        <v>0</v>
      </c>
      <c r="J2473" s="116">
        <v>5500</v>
      </c>
      <c r="K2473" s="116">
        <v>16400</v>
      </c>
      <c r="L2473" s="116">
        <v>316.64</v>
      </c>
      <c r="M2473" s="116">
        <v>84.39</v>
      </c>
      <c r="N2473" s="116">
        <v>3.8</v>
      </c>
      <c r="O2473" s="116">
        <v>95</v>
      </c>
      <c r="P2473" s="117">
        <f t="shared" si="95"/>
        <v>1.9</v>
      </c>
    </row>
    <row r="2474" ht="14.5" spans="1:16">
      <c r="A2474" s="104">
        <v>202212</v>
      </c>
      <c r="B2474" s="28" t="s">
        <v>295</v>
      </c>
      <c r="C2474" s="105" t="s">
        <v>580</v>
      </c>
      <c r="D2474" s="105" t="s">
        <v>576</v>
      </c>
      <c r="E2474" s="105" t="s">
        <v>581</v>
      </c>
      <c r="F2474" s="105" t="s">
        <v>582</v>
      </c>
      <c r="G2474" s="106" t="s">
        <v>583</v>
      </c>
      <c r="H2474" s="105">
        <v>0</v>
      </c>
      <c r="I2474" s="105">
        <v>0</v>
      </c>
      <c r="J2474" s="116">
        <v>5544</v>
      </c>
      <c r="K2474" s="116">
        <v>14073.48</v>
      </c>
      <c r="L2474" s="116">
        <v>316.64</v>
      </c>
      <c r="M2474" s="116">
        <v>84.39</v>
      </c>
      <c r="N2474" s="116">
        <v>3.8</v>
      </c>
      <c r="O2474" s="116">
        <v>95</v>
      </c>
      <c r="P2474" s="117">
        <f t="shared" si="95"/>
        <v>1.9</v>
      </c>
    </row>
    <row r="2475" ht="14.5" spans="1:16">
      <c r="A2475" s="104">
        <v>202212</v>
      </c>
      <c r="B2475" s="28" t="s">
        <v>234</v>
      </c>
      <c r="C2475" s="105" t="s">
        <v>580</v>
      </c>
      <c r="D2475" s="105" t="s">
        <v>576</v>
      </c>
      <c r="E2475" s="105" t="s">
        <v>584</v>
      </c>
      <c r="F2475" s="105" t="s">
        <v>585</v>
      </c>
      <c r="G2475" s="106" t="s">
        <v>586</v>
      </c>
      <c r="H2475" s="105">
        <v>0</v>
      </c>
      <c r="I2475" s="105">
        <v>0</v>
      </c>
      <c r="J2475" s="116">
        <v>5544</v>
      </c>
      <c r="K2475" s="116">
        <v>12797.3</v>
      </c>
      <c r="L2475" s="116">
        <v>316.64</v>
      </c>
      <c r="M2475" s="116">
        <v>84.39</v>
      </c>
      <c r="N2475" s="116">
        <v>3.8</v>
      </c>
      <c r="O2475" s="116">
        <v>125</v>
      </c>
      <c r="P2475" s="117">
        <f t="shared" si="95"/>
        <v>1.9</v>
      </c>
    </row>
    <row r="2476" ht="14.5" spans="1:16">
      <c r="A2476" s="104">
        <v>202212</v>
      </c>
      <c r="B2476" s="28" t="s">
        <v>334</v>
      </c>
      <c r="C2476" s="105" t="s">
        <v>575</v>
      </c>
      <c r="D2476" s="105" t="s">
        <v>587</v>
      </c>
      <c r="E2476" s="105" t="s">
        <v>588</v>
      </c>
      <c r="F2476" s="105" t="s">
        <v>589</v>
      </c>
      <c r="G2476" s="106" t="s">
        <v>590</v>
      </c>
      <c r="H2476" s="105">
        <v>0</v>
      </c>
      <c r="I2476" s="105">
        <v>0</v>
      </c>
      <c r="J2476" s="116">
        <v>3200</v>
      </c>
      <c r="K2476" s="116">
        <v>14308.08</v>
      </c>
      <c r="L2476" s="116">
        <v>316.64</v>
      </c>
      <c r="M2476" s="116">
        <v>84.39</v>
      </c>
      <c r="N2476" s="116">
        <v>3.8</v>
      </c>
      <c r="O2476" s="116">
        <v>95</v>
      </c>
      <c r="P2476" s="117">
        <f t="shared" si="95"/>
        <v>1.9</v>
      </c>
    </row>
    <row r="2477" ht="14.5" spans="1:16">
      <c r="A2477" s="104">
        <v>202212</v>
      </c>
      <c r="B2477" s="28" t="s">
        <v>342</v>
      </c>
      <c r="C2477" s="105" t="s">
        <v>592</v>
      </c>
      <c r="D2477" s="105" t="s">
        <v>587</v>
      </c>
      <c r="E2477" s="105" t="s">
        <v>593</v>
      </c>
      <c r="F2477" s="105" t="s">
        <v>594</v>
      </c>
      <c r="G2477" s="106" t="s">
        <v>595</v>
      </c>
      <c r="H2477" s="105">
        <v>0</v>
      </c>
      <c r="I2477" s="105">
        <v>0</v>
      </c>
      <c r="J2477" s="116">
        <v>1900</v>
      </c>
      <c r="K2477" s="116">
        <v>4101.77</v>
      </c>
      <c r="L2477" s="116">
        <v>0</v>
      </c>
      <c r="M2477" s="116">
        <v>0</v>
      </c>
      <c r="N2477" s="116">
        <v>0</v>
      </c>
      <c r="O2477" s="116">
        <v>0</v>
      </c>
      <c r="P2477" s="117">
        <v>0</v>
      </c>
    </row>
    <row r="2478" ht="14.5" spans="1:16">
      <c r="A2478" s="104">
        <v>202212</v>
      </c>
      <c r="B2478" s="28" t="s">
        <v>225</v>
      </c>
      <c r="C2478" s="105" t="s">
        <v>592</v>
      </c>
      <c r="D2478" s="105" t="s">
        <v>587</v>
      </c>
      <c r="E2478" s="105" t="s">
        <v>596</v>
      </c>
      <c r="F2478" s="105" t="s">
        <v>597</v>
      </c>
      <c r="G2478" s="106" t="s">
        <v>598</v>
      </c>
      <c r="H2478" s="105">
        <v>0</v>
      </c>
      <c r="I2478" s="105">
        <v>0</v>
      </c>
      <c r="J2478" s="116">
        <v>1900</v>
      </c>
      <c r="K2478" s="116">
        <v>5157.9</v>
      </c>
      <c r="L2478" s="116">
        <v>316.64</v>
      </c>
      <c r="M2478" s="116">
        <v>84.39</v>
      </c>
      <c r="N2478" s="116">
        <v>3.8</v>
      </c>
      <c r="O2478" s="116">
        <v>0</v>
      </c>
      <c r="P2478" s="117">
        <f t="shared" ref="P2478:P2485" si="96">1900*0.1%</f>
        <v>1.9</v>
      </c>
    </row>
    <row r="2479" ht="14.5" spans="1:16">
      <c r="A2479" s="104">
        <v>202212</v>
      </c>
      <c r="B2479" s="28" t="s">
        <v>301</v>
      </c>
      <c r="C2479" s="105" t="s">
        <v>580</v>
      </c>
      <c r="D2479" s="105" t="s">
        <v>587</v>
      </c>
      <c r="E2479" s="105" t="s">
        <v>599</v>
      </c>
      <c r="F2479" s="105" t="s">
        <v>600</v>
      </c>
      <c r="G2479" s="106" t="s">
        <v>601</v>
      </c>
      <c r="H2479" s="105">
        <v>0</v>
      </c>
      <c r="I2479" s="105">
        <v>0</v>
      </c>
      <c r="J2479" s="116">
        <v>5746</v>
      </c>
      <c r="K2479" s="116">
        <v>13155.7</v>
      </c>
      <c r="L2479" s="116">
        <v>316.64</v>
      </c>
      <c r="M2479" s="116">
        <v>84.39</v>
      </c>
      <c r="N2479" s="116">
        <v>3.8</v>
      </c>
      <c r="O2479" s="116">
        <v>1250</v>
      </c>
      <c r="P2479" s="117">
        <f t="shared" si="96"/>
        <v>1.9</v>
      </c>
    </row>
    <row r="2480" ht="14.5" spans="1:16">
      <c r="A2480" s="104">
        <v>202212</v>
      </c>
      <c r="B2480" s="28" t="s">
        <v>264</v>
      </c>
      <c r="C2480" s="105" t="s">
        <v>580</v>
      </c>
      <c r="D2480" s="105" t="s">
        <v>587</v>
      </c>
      <c r="E2480" s="105" t="s">
        <v>602</v>
      </c>
      <c r="F2480" s="105" t="s">
        <v>603</v>
      </c>
      <c r="G2480" s="106" t="s">
        <v>604</v>
      </c>
      <c r="H2480" s="105">
        <v>0</v>
      </c>
      <c r="I2480" s="105">
        <v>0</v>
      </c>
      <c r="J2480" s="116">
        <v>2440</v>
      </c>
      <c r="K2480" s="116">
        <v>7849</v>
      </c>
      <c r="L2480" s="116">
        <v>316.64</v>
      </c>
      <c r="M2480" s="116">
        <v>84.39</v>
      </c>
      <c r="N2480" s="116">
        <v>3.8</v>
      </c>
      <c r="O2480" s="116">
        <v>95</v>
      </c>
      <c r="P2480" s="117">
        <f t="shared" si="96"/>
        <v>1.9</v>
      </c>
    </row>
    <row r="2481" ht="14.5" spans="1:16">
      <c r="A2481" s="104">
        <v>202212</v>
      </c>
      <c r="B2481" s="25" t="s">
        <v>290</v>
      </c>
      <c r="C2481" s="105" t="s">
        <v>580</v>
      </c>
      <c r="D2481" s="105" t="s">
        <v>587</v>
      </c>
      <c r="E2481" s="105" t="s">
        <v>605</v>
      </c>
      <c r="F2481" s="105" t="s">
        <v>606</v>
      </c>
      <c r="G2481" s="106" t="s">
        <v>607</v>
      </c>
      <c r="H2481" s="105">
        <v>0</v>
      </c>
      <c r="I2481" s="105">
        <v>0</v>
      </c>
      <c r="J2481" s="116">
        <v>5389</v>
      </c>
      <c r="K2481" s="116">
        <v>12826.6</v>
      </c>
      <c r="L2481" s="116">
        <v>316.64</v>
      </c>
      <c r="M2481" s="116">
        <v>84.39</v>
      </c>
      <c r="N2481" s="116">
        <v>3.8</v>
      </c>
      <c r="O2481" s="116">
        <v>500</v>
      </c>
      <c r="P2481" s="117">
        <f t="shared" si="96"/>
        <v>1.9</v>
      </c>
    </row>
    <row r="2482" ht="14.5" spans="1:16">
      <c r="A2482" s="104">
        <v>202212</v>
      </c>
      <c r="B2482" s="28" t="s">
        <v>376</v>
      </c>
      <c r="C2482" s="105" t="s">
        <v>580</v>
      </c>
      <c r="D2482" s="105" t="s">
        <v>587</v>
      </c>
      <c r="E2482" s="105" t="s">
        <v>608</v>
      </c>
      <c r="F2482" s="105" t="s">
        <v>609</v>
      </c>
      <c r="G2482" s="106" t="s">
        <v>610</v>
      </c>
      <c r="H2482" s="105">
        <v>0</v>
      </c>
      <c r="I2482" s="105">
        <v>0</v>
      </c>
      <c r="J2482" s="116">
        <v>2671</v>
      </c>
      <c r="K2482" s="116">
        <v>6853.8</v>
      </c>
      <c r="L2482" s="116">
        <v>316.64</v>
      </c>
      <c r="M2482" s="116">
        <v>84.39</v>
      </c>
      <c r="N2482" s="116">
        <v>3.8</v>
      </c>
      <c r="O2482" s="116">
        <v>500</v>
      </c>
      <c r="P2482" s="117">
        <f t="shared" si="96"/>
        <v>1.9</v>
      </c>
    </row>
    <row r="2483" ht="14.5" spans="1:16">
      <c r="A2483" s="104">
        <v>202212</v>
      </c>
      <c r="B2483" s="25" t="s">
        <v>240</v>
      </c>
      <c r="C2483" s="105" t="s">
        <v>580</v>
      </c>
      <c r="D2483" s="105" t="s">
        <v>587</v>
      </c>
      <c r="E2483" s="105" t="s">
        <v>611</v>
      </c>
      <c r="F2483" s="105" t="s">
        <v>609</v>
      </c>
      <c r="G2483" s="106" t="s">
        <v>612</v>
      </c>
      <c r="H2483" s="105">
        <v>0</v>
      </c>
      <c r="I2483" s="105">
        <v>0</v>
      </c>
      <c r="J2483" s="116">
        <v>5746</v>
      </c>
      <c r="K2483" s="116">
        <v>13174.43</v>
      </c>
      <c r="L2483" s="116">
        <v>316.64</v>
      </c>
      <c r="M2483" s="116">
        <v>84.39</v>
      </c>
      <c r="N2483" s="116">
        <v>3.8</v>
      </c>
      <c r="O2483" s="116">
        <v>1250</v>
      </c>
      <c r="P2483" s="117">
        <f t="shared" si="96"/>
        <v>1.9</v>
      </c>
    </row>
    <row r="2484" ht="14.5" spans="1:16">
      <c r="A2484" s="104">
        <v>202212</v>
      </c>
      <c r="B2484" s="25" t="s">
        <v>326</v>
      </c>
      <c r="C2484" s="105" t="s">
        <v>580</v>
      </c>
      <c r="D2484" s="105" t="s">
        <v>587</v>
      </c>
      <c r="E2484" s="105" t="s">
        <v>613</v>
      </c>
      <c r="F2484" s="105" t="s">
        <v>614</v>
      </c>
      <c r="G2484" s="106" t="s">
        <v>615</v>
      </c>
      <c r="H2484" s="105">
        <v>0</v>
      </c>
      <c r="I2484" s="105">
        <v>0</v>
      </c>
      <c r="J2484" s="116">
        <v>5544</v>
      </c>
      <c r="K2484" s="116">
        <v>12385</v>
      </c>
      <c r="L2484" s="116">
        <v>316.64</v>
      </c>
      <c r="M2484" s="116">
        <v>84.39</v>
      </c>
      <c r="N2484" s="116">
        <v>3.8</v>
      </c>
      <c r="O2484" s="116">
        <v>500</v>
      </c>
      <c r="P2484" s="117">
        <f t="shared" si="96"/>
        <v>1.9</v>
      </c>
    </row>
    <row r="2485" ht="14.5" spans="1:16">
      <c r="A2485" s="104">
        <v>202212</v>
      </c>
      <c r="B2485" s="25" t="s">
        <v>299</v>
      </c>
      <c r="C2485" s="105" t="s">
        <v>570</v>
      </c>
      <c r="D2485" s="105" t="s">
        <v>587</v>
      </c>
      <c r="E2485" s="105" t="s">
        <v>616</v>
      </c>
      <c r="F2485" s="105" t="s">
        <v>1217</v>
      </c>
      <c r="G2485" s="106" t="s">
        <v>618</v>
      </c>
      <c r="H2485" s="105">
        <v>0</v>
      </c>
      <c r="I2485" s="105">
        <v>0</v>
      </c>
      <c r="J2485" s="116">
        <v>3263</v>
      </c>
      <c r="K2485" s="116">
        <v>7551.72</v>
      </c>
      <c r="L2485" s="116">
        <v>316.64</v>
      </c>
      <c r="M2485" s="116">
        <v>84.39</v>
      </c>
      <c r="N2485" s="116">
        <v>3.8</v>
      </c>
      <c r="O2485" s="116">
        <v>0</v>
      </c>
      <c r="P2485" s="117">
        <f t="shared" si="96"/>
        <v>1.9</v>
      </c>
    </row>
    <row r="2486" ht="14.5" spans="1:16">
      <c r="A2486" s="104">
        <v>202212</v>
      </c>
      <c r="B2486" s="25" t="s">
        <v>453</v>
      </c>
      <c r="C2486" s="105" t="s">
        <v>619</v>
      </c>
      <c r="D2486" s="105" t="s">
        <v>587</v>
      </c>
      <c r="E2486" s="105" t="s">
        <v>620</v>
      </c>
      <c r="F2486" s="105" t="s">
        <v>621</v>
      </c>
      <c r="G2486" s="106" t="s">
        <v>622</v>
      </c>
      <c r="H2486" s="105" t="s">
        <v>623</v>
      </c>
      <c r="I2486" s="105">
        <v>0</v>
      </c>
      <c r="J2486" s="116">
        <v>2132</v>
      </c>
      <c r="K2486" s="116">
        <v>8787.96</v>
      </c>
      <c r="L2486" s="116">
        <v>0</v>
      </c>
      <c r="M2486" s="116">
        <v>0</v>
      </c>
      <c r="N2486" s="116">
        <v>0</v>
      </c>
      <c r="O2486" s="116">
        <v>0</v>
      </c>
      <c r="P2486" s="117">
        <v>0</v>
      </c>
    </row>
    <row r="2487" ht="14.5" spans="1:16">
      <c r="A2487" s="104">
        <v>202212</v>
      </c>
      <c r="B2487" s="107" t="s">
        <v>307</v>
      </c>
      <c r="C2487" s="105" t="s">
        <v>575</v>
      </c>
      <c r="D2487" s="105" t="s">
        <v>587</v>
      </c>
      <c r="E2487" s="105" t="s">
        <v>629</v>
      </c>
      <c r="F2487" s="105" t="s">
        <v>578</v>
      </c>
      <c r="G2487" s="106" t="s">
        <v>630</v>
      </c>
      <c r="H2487" s="105">
        <v>0</v>
      </c>
      <c r="I2487" s="105">
        <v>0</v>
      </c>
      <c r="J2487" s="116">
        <v>5500</v>
      </c>
      <c r="K2487" s="116">
        <v>15635</v>
      </c>
      <c r="L2487" s="116">
        <v>316.64</v>
      </c>
      <c r="M2487" s="116">
        <v>84.39</v>
      </c>
      <c r="N2487" s="116">
        <v>3.8</v>
      </c>
      <c r="O2487" s="116">
        <v>960</v>
      </c>
      <c r="P2487" s="117">
        <f t="shared" ref="P2487:P2514" si="97">1900*0.1%</f>
        <v>1.9</v>
      </c>
    </row>
    <row r="2488" ht="14.5" spans="1:16">
      <c r="A2488" s="104">
        <v>202212</v>
      </c>
      <c r="B2488" s="108" t="s">
        <v>353</v>
      </c>
      <c r="C2488" s="105" t="s">
        <v>619</v>
      </c>
      <c r="D2488" s="105" t="s">
        <v>576</v>
      </c>
      <c r="E2488" s="105" t="s">
        <v>631</v>
      </c>
      <c r="F2488" s="105" t="s">
        <v>632</v>
      </c>
      <c r="G2488" s="106" t="s">
        <v>633</v>
      </c>
      <c r="H2488" s="105">
        <v>0</v>
      </c>
      <c r="I2488" s="105">
        <v>0</v>
      </c>
      <c r="J2488" s="116">
        <v>5000</v>
      </c>
      <c r="K2488" s="116">
        <v>12955.8</v>
      </c>
      <c r="L2488" s="116">
        <v>316.64</v>
      </c>
      <c r="M2488" s="116">
        <v>84.39</v>
      </c>
      <c r="N2488" s="116">
        <v>3.8</v>
      </c>
      <c r="O2488" s="116">
        <v>1500</v>
      </c>
      <c r="P2488" s="117">
        <f t="shared" si="97"/>
        <v>1.9</v>
      </c>
    </row>
    <row r="2489" ht="14.5" spans="1:16">
      <c r="A2489" s="104">
        <v>202212</v>
      </c>
      <c r="B2489" s="25" t="s">
        <v>379</v>
      </c>
      <c r="C2489" s="105" t="s">
        <v>570</v>
      </c>
      <c r="D2489" s="105" t="s">
        <v>587</v>
      </c>
      <c r="E2489" s="105" t="s">
        <v>634</v>
      </c>
      <c r="F2489" s="105" t="s">
        <v>635</v>
      </c>
      <c r="G2489" s="106" t="s">
        <v>636</v>
      </c>
      <c r="H2489" s="105">
        <v>0</v>
      </c>
      <c r="I2489" s="105">
        <v>0</v>
      </c>
      <c r="J2489" s="116">
        <v>5222</v>
      </c>
      <c r="K2489" s="116">
        <v>13940.74</v>
      </c>
      <c r="L2489" s="116">
        <v>316.64</v>
      </c>
      <c r="M2489" s="116">
        <v>84.39</v>
      </c>
      <c r="N2489" s="116">
        <v>3.8</v>
      </c>
      <c r="O2489" s="116">
        <v>750</v>
      </c>
      <c r="P2489" s="117">
        <f t="shared" si="97"/>
        <v>1.9</v>
      </c>
    </row>
    <row r="2490" ht="14.5" spans="1:16">
      <c r="A2490" s="104">
        <v>202212</v>
      </c>
      <c r="B2490" s="108" t="s">
        <v>248</v>
      </c>
      <c r="C2490" s="105" t="s">
        <v>570</v>
      </c>
      <c r="D2490" s="105" t="s">
        <v>587</v>
      </c>
      <c r="E2490" s="105" t="s">
        <v>637</v>
      </c>
      <c r="F2490" s="105" t="s">
        <v>638</v>
      </c>
      <c r="G2490" s="106" t="s">
        <v>639</v>
      </c>
      <c r="H2490" s="105">
        <v>0</v>
      </c>
      <c r="I2490" s="105">
        <v>0</v>
      </c>
      <c r="J2490" s="116">
        <v>2332</v>
      </c>
      <c r="K2490" s="116">
        <v>10833.1</v>
      </c>
      <c r="L2490" s="116">
        <v>316.64</v>
      </c>
      <c r="M2490" s="116">
        <v>84.39</v>
      </c>
      <c r="N2490" s="116">
        <v>3.8</v>
      </c>
      <c r="O2490" s="116">
        <v>0</v>
      </c>
      <c r="P2490" s="117">
        <f t="shared" si="97"/>
        <v>1.9</v>
      </c>
    </row>
    <row r="2491" ht="14.5" spans="1:16">
      <c r="A2491" s="104">
        <v>202212</v>
      </c>
      <c r="B2491" s="107" t="s">
        <v>261</v>
      </c>
      <c r="C2491" s="105" t="s">
        <v>570</v>
      </c>
      <c r="D2491" s="105" t="s">
        <v>587</v>
      </c>
      <c r="E2491" s="105" t="s">
        <v>640</v>
      </c>
      <c r="F2491" s="105" t="s">
        <v>652</v>
      </c>
      <c r="G2491" s="106" t="s">
        <v>642</v>
      </c>
      <c r="H2491" s="105">
        <v>0</v>
      </c>
      <c r="I2491" s="105">
        <v>0</v>
      </c>
      <c r="J2491" s="116">
        <v>3440</v>
      </c>
      <c r="K2491" s="116">
        <v>9372.68</v>
      </c>
      <c r="L2491" s="116">
        <v>316.64</v>
      </c>
      <c r="M2491" s="116">
        <v>84.39</v>
      </c>
      <c r="N2491" s="116">
        <v>3.8</v>
      </c>
      <c r="O2491" s="116">
        <v>0</v>
      </c>
      <c r="P2491" s="117">
        <f t="shared" si="97"/>
        <v>1.9</v>
      </c>
    </row>
    <row r="2492" ht="14.5" spans="1:16">
      <c r="A2492" s="104">
        <v>202212</v>
      </c>
      <c r="B2492" s="107" t="s">
        <v>405</v>
      </c>
      <c r="C2492" s="105" t="s">
        <v>570</v>
      </c>
      <c r="D2492" s="105" t="s">
        <v>587</v>
      </c>
      <c r="E2492" s="105" t="s">
        <v>643</v>
      </c>
      <c r="F2492" s="105" t="s">
        <v>1219</v>
      </c>
      <c r="G2492" s="106" t="s">
        <v>644</v>
      </c>
      <c r="H2492" s="105">
        <v>0</v>
      </c>
      <c r="I2492" s="105">
        <v>0</v>
      </c>
      <c r="J2492" s="116">
        <v>4331</v>
      </c>
      <c r="K2492" s="116">
        <v>11365.35</v>
      </c>
      <c r="L2492" s="116">
        <v>316.64</v>
      </c>
      <c r="M2492" s="116">
        <v>84.39</v>
      </c>
      <c r="N2492" s="116">
        <v>3.8</v>
      </c>
      <c r="O2492" s="116">
        <v>0</v>
      </c>
      <c r="P2492" s="117">
        <f t="shared" si="97"/>
        <v>1.9</v>
      </c>
    </row>
    <row r="2493" ht="14.5" spans="1:16">
      <c r="A2493" s="104">
        <v>202212</v>
      </c>
      <c r="B2493" s="108" t="s">
        <v>244</v>
      </c>
      <c r="C2493" s="105" t="s">
        <v>619</v>
      </c>
      <c r="D2493" s="105" t="s">
        <v>576</v>
      </c>
      <c r="E2493" s="105" t="s">
        <v>645</v>
      </c>
      <c r="F2493" s="105" t="s">
        <v>646</v>
      </c>
      <c r="G2493" s="106" t="s">
        <v>647</v>
      </c>
      <c r="H2493" s="105">
        <v>0</v>
      </c>
      <c r="I2493" s="105">
        <v>0</v>
      </c>
      <c r="J2493" s="116">
        <v>4000</v>
      </c>
      <c r="K2493" s="116">
        <v>10438</v>
      </c>
      <c r="L2493" s="116">
        <v>316.64</v>
      </c>
      <c r="M2493" s="116">
        <v>84.39</v>
      </c>
      <c r="N2493" s="116">
        <v>3.8</v>
      </c>
      <c r="O2493" s="116">
        <v>0</v>
      </c>
      <c r="P2493" s="117">
        <f t="shared" si="97"/>
        <v>1.9</v>
      </c>
    </row>
    <row r="2494" ht="14.5" spans="1:16">
      <c r="A2494" s="104">
        <v>202212</v>
      </c>
      <c r="B2494" s="28" t="s">
        <v>286</v>
      </c>
      <c r="C2494" s="105" t="s">
        <v>570</v>
      </c>
      <c r="D2494" s="105" t="s">
        <v>587</v>
      </c>
      <c r="E2494" s="105" t="s">
        <v>648</v>
      </c>
      <c r="F2494" s="105" t="s">
        <v>986</v>
      </c>
      <c r="G2494" s="106" t="s">
        <v>650</v>
      </c>
      <c r="H2494" s="105">
        <v>0</v>
      </c>
      <c r="I2494" s="105">
        <v>0</v>
      </c>
      <c r="J2494" s="116">
        <v>7100</v>
      </c>
      <c r="K2494" s="116">
        <v>24085.4</v>
      </c>
      <c r="L2494" s="116">
        <v>316.64</v>
      </c>
      <c r="M2494" s="116">
        <v>84.39</v>
      </c>
      <c r="N2494" s="116">
        <v>3.8</v>
      </c>
      <c r="O2494" s="116">
        <v>457.5</v>
      </c>
      <c r="P2494" s="117">
        <f t="shared" si="97"/>
        <v>1.9</v>
      </c>
    </row>
    <row r="2495" ht="14.5" spans="1:16">
      <c r="A2495" s="104">
        <v>202212</v>
      </c>
      <c r="B2495" s="108" t="s">
        <v>421</v>
      </c>
      <c r="C2495" s="105" t="s">
        <v>570</v>
      </c>
      <c r="D2495" s="105" t="s">
        <v>587</v>
      </c>
      <c r="E2495" s="105" t="s">
        <v>651</v>
      </c>
      <c r="F2495" s="105" t="s">
        <v>652</v>
      </c>
      <c r="G2495" s="106" t="s">
        <v>653</v>
      </c>
      <c r="H2495" s="105">
        <v>0</v>
      </c>
      <c r="I2495" s="105">
        <v>0</v>
      </c>
      <c r="J2495" s="116">
        <v>5519</v>
      </c>
      <c r="K2495" s="116">
        <v>14071.4</v>
      </c>
      <c r="L2495" s="116">
        <v>316.64</v>
      </c>
      <c r="M2495" s="116">
        <v>84.39</v>
      </c>
      <c r="N2495" s="116">
        <v>3.8</v>
      </c>
      <c r="O2495" s="116">
        <v>0</v>
      </c>
      <c r="P2495" s="117">
        <f t="shared" si="97"/>
        <v>1.9</v>
      </c>
    </row>
    <row r="2496" ht="14.5" spans="1:16">
      <c r="A2496" s="104">
        <v>202212</v>
      </c>
      <c r="B2496" s="107" t="s">
        <v>258</v>
      </c>
      <c r="C2496" s="105" t="s">
        <v>575</v>
      </c>
      <c r="D2496" s="105" t="s">
        <v>587</v>
      </c>
      <c r="E2496" s="105" t="s">
        <v>654</v>
      </c>
      <c r="F2496" s="105" t="s">
        <v>655</v>
      </c>
      <c r="G2496" s="106" t="s">
        <v>656</v>
      </c>
      <c r="H2496" s="105">
        <v>0</v>
      </c>
      <c r="I2496" s="105">
        <v>0</v>
      </c>
      <c r="J2496" s="116">
        <v>2020</v>
      </c>
      <c r="K2496" s="116">
        <v>13987.99</v>
      </c>
      <c r="L2496" s="116">
        <v>316.64</v>
      </c>
      <c r="M2496" s="116">
        <v>84.39</v>
      </c>
      <c r="N2496" s="116">
        <v>3.8</v>
      </c>
      <c r="O2496" s="116">
        <v>0</v>
      </c>
      <c r="P2496" s="117">
        <f t="shared" si="97"/>
        <v>1.9</v>
      </c>
    </row>
    <row r="2497" ht="14.5" spans="1:16">
      <c r="A2497" s="104">
        <v>202212</v>
      </c>
      <c r="B2497" s="109" t="s">
        <v>216</v>
      </c>
      <c r="C2497" s="105" t="s">
        <v>570</v>
      </c>
      <c r="D2497" s="105" t="s">
        <v>571</v>
      </c>
      <c r="E2497" s="105" t="s">
        <v>657</v>
      </c>
      <c r="F2497" s="105" t="s">
        <v>658</v>
      </c>
      <c r="G2497" s="106" t="s">
        <v>659</v>
      </c>
      <c r="H2497" s="105">
        <v>0</v>
      </c>
      <c r="I2497" s="105">
        <v>0</v>
      </c>
      <c r="J2497" s="116">
        <v>8020</v>
      </c>
      <c r="K2497" s="116">
        <v>16978.1</v>
      </c>
      <c r="L2497" s="116">
        <v>316.64</v>
      </c>
      <c r="M2497" s="116">
        <v>84.39</v>
      </c>
      <c r="N2497" s="116">
        <v>3.8</v>
      </c>
      <c r="O2497" s="116">
        <v>0</v>
      </c>
      <c r="P2497" s="117">
        <f t="shared" si="97"/>
        <v>1.9</v>
      </c>
    </row>
    <row r="2498" ht="14.5" spans="1:16">
      <c r="A2498" s="104">
        <v>202212</v>
      </c>
      <c r="B2498" s="107" t="s">
        <v>416</v>
      </c>
      <c r="C2498" s="105" t="s">
        <v>580</v>
      </c>
      <c r="D2498" s="105" t="s">
        <v>587</v>
      </c>
      <c r="E2498" s="105" t="s">
        <v>665</v>
      </c>
      <c r="F2498" s="105" t="s">
        <v>666</v>
      </c>
      <c r="G2498" s="106" t="s">
        <v>667</v>
      </c>
      <c r="H2498" s="105">
        <v>0</v>
      </c>
      <c r="I2498" s="105">
        <v>0</v>
      </c>
      <c r="J2498" s="116">
        <v>4133</v>
      </c>
      <c r="K2498" s="116">
        <v>9891.84</v>
      </c>
      <c r="L2498" s="116">
        <v>316.64</v>
      </c>
      <c r="M2498" s="116">
        <v>84.39</v>
      </c>
      <c r="N2498" s="116">
        <v>3.8</v>
      </c>
      <c r="O2498" s="116">
        <v>300</v>
      </c>
      <c r="P2498" s="117">
        <f t="shared" si="97"/>
        <v>1.9</v>
      </c>
    </row>
    <row r="2499" ht="14.5" spans="1:16">
      <c r="A2499" s="104">
        <v>202212</v>
      </c>
      <c r="B2499" s="110" t="s">
        <v>430</v>
      </c>
      <c r="C2499" s="105" t="s">
        <v>570</v>
      </c>
      <c r="D2499" s="105" t="s">
        <v>587</v>
      </c>
      <c r="E2499" s="105" t="s">
        <v>668</v>
      </c>
      <c r="F2499" s="105" t="s">
        <v>669</v>
      </c>
      <c r="G2499" s="106" t="s">
        <v>670</v>
      </c>
      <c r="H2499" s="105">
        <v>0</v>
      </c>
      <c r="I2499" s="105">
        <v>0</v>
      </c>
      <c r="J2499" s="116">
        <v>3038</v>
      </c>
      <c r="K2499" s="116">
        <v>7531.4</v>
      </c>
      <c r="L2499" s="116">
        <v>316.64</v>
      </c>
      <c r="M2499" s="116">
        <v>84.39</v>
      </c>
      <c r="N2499" s="116">
        <v>3.8</v>
      </c>
      <c r="O2499" s="116">
        <v>0</v>
      </c>
      <c r="P2499" s="117">
        <f t="shared" si="97"/>
        <v>1.9</v>
      </c>
    </row>
    <row r="2500" ht="14.5" spans="1:16">
      <c r="A2500" s="104">
        <v>202212</v>
      </c>
      <c r="B2500" s="110" t="s">
        <v>344</v>
      </c>
      <c r="C2500" s="105" t="s">
        <v>575</v>
      </c>
      <c r="D2500" s="105" t="s">
        <v>671</v>
      </c>
      <c r="E2500" s="105" t="s">
        <v>672</v>
      </c>
      <c r="F2500" s="105" t="s">
        <v>578</v>
      </c>
      <c r="G2500" s="106" t="s">
        <v>673</v>
      </c>
      <c r="H2500" s="105">
        <v>0</v>
      </c>
      <c r="I2500" s="105">
        <v>0</v>
      </c>
      <c r="J2500" s="116">
        <v>8800</v>
      </c>
      <c r="K2500" s="116">
        <v>22795.6</v>
      </c>
      <c r="L2500" s="116">
        <v>325.68</v>
      </c>
      <c r="M2500" s="116">
        <v>81.42</v>
      </c>
      <c r="N2500" s="116">
        <v>16.28</v>
      </c>
      <c r="O2500" s="116">
        <v>105</v>
      </c>
      <c r="P2500" s="117">
        <f t="shared" si="97"/>
        <v>1.9</v>
      </c>
    </row>
    <row r="2501" ht="14.5" spans="1:16">
      <c r="A2501" s="104">
        <v>202212</v>
      </c>
      <c r="B2501" s="110" t="s">
        <v>298</v>
      </c>
      <c r="C2501" s="105" t="s">
        <v>625</v>
      </c>
      <c r="D2501" s="105" t="s">
        <v>587</v>
      </c>
      <c r="E2501" s="105" t="s">
        <v>674</v>
      </c>
      <c r="F2501" s="105" t="s">
        <v>675</v>
      </c>
      <c r="G2501" s="106" t="s">
        <v>676</v>
      </c>
      <c r="H2501" s="105">
        <v>0</v>
      </c>
      <c r="I2501" s="105">
        <v>0</v>
      </c>
      <c r="J2501" s="116">
        <v>2532</v>
      </c>
      <c r="K2501" s="116">
        <v>4890.3</v>
      </c>
      <c r="L2501" s="116">
        <v>316.64</v>
      </c>
      <c r="M2501" s="116">
        <v>84.39</v>
      </c>
      <c r="N2501" s="116">
        <v>3.8</v>
      </c>
      <c r="O2501" s="116">
        <v>0</v>
      </c>
      <c r="P2501" s="117">
        <f t="shared" si="97"/>
        <v>1.9</v>
      </c>
    </row>
    <row r="2502" ht="14.5" spans="1:16">
      <c r="A2502" s="104">
        <v>202212</v>
      </c>
      <c r="B2502" s="110" t="s">
        <v>202</v>
      </c>
      <c r="C2502" s="105" t="s">
        <v>619</v>
      </c>
      <c r="D2502" s="105" t="s">
        <v>587</v>
      </c>
      <c r="E2502" s="105" t="s">
        <v>682</v>
      </c>
      <c r="F2502" s="105" t="s">
        <v>683</v>
      </c>
      <c r="G2502" s="106" t="s">
        <v>684</v>
      </c>
      <c r="H2502" s="105">
        <v>0</v>
      </c>
      <c r="I2502" s="105">
        <v>0</v>
      </c>
      <c r="J2502" s="116">
        <v>11000</v>
      </c>
      <c r="K2502" s="116">
        <v>27995</v>
      </c>
      <c r="L2502" s="116">
        <v>316.64</v>
      </c>
      <c r="M2502" s="116">
        <v>84.39</v>
      </c>
      <c r="N2502" s="116">
        <v>3.8</v>
      </c>
      <c r="O2502" s="116">
        <v>0</v>
      </c>
      <c r="P2502" s="117">
        <f t="shared" si="97"/>
        <v>1.9</v>
      </c>
    </row>
    <row r="2503" ht="14.5" spans="1:16">
      <c r="A2503" s="104">
        <v>202212</v>
      </c>
      <c r="B2503" s="110" t="s">
        <v>355</v>
      </c>
      <c r="C2503" s="105" t="s">
        <v>619</v>
      </c>
      <c r="D2503" s="105" t="s">
        <v>587</v>
      </c>
      <c r="E2503" s="105" t="s">
        <v>685</v>
      </c>
      <c r="F2503" s="105" t="s">
        <v>686</v>
      </c>
      <c r="G2503" s="106" t="s">
        <v>687</v>
      </c>
      <c r="H2503" s="105" t="s">
        <v>623</v>
      </c>
      <c r="I2503" s="105">
        <v>0</v>
      </c>
      <c r="J2503" s="116">
        <v>2320</v>
      </c>
      <c r="K2503" s="116">
        <v>7920.92</v>
      </c>
      <c r="L2503" s="116">
        <v>316.64</v>
      </c>
      <c r="M2503" s="116">
        <v>84.39</v>
      </c>
      <c r="N2503" s="116">
        <v>3.8</v>
      </c>
      <c r="O2503" s="116">
        <v>0</v>
      </c>
      <c r="P2503" s="117">
        <f t="shared" si="97"/>
        <v>1.9</v>
      </c>
    </row>
    <row r="2504" ht="14.5" spans="1:16">
      <c r="A2504" s="104">
        <v>202212</v>
      </c>
      <c r="B2504" s="110" t="s">
        <v>420</v>
      </c>
      <c r="C2504" s="105" t="s">
        <v>580</v>
      </c>
      <c r="D2504" s="105" t="s">
        <v>587</v>
      </c>
      <c r="E2504" s="105" t="s">
        <v>697</v>
      </c>
      <c r="F2504" s="105" t="s">
        <v>698</v>
      </c>
      <c r="G2504" s="106" t="s">
        <v>699</v>
      </c>
      <c r="H2504" s="105">
        <v>0</v>
      </c>
      <c r="I2504" s="105">
        <v>0</v>
      </c>
      <c r="J2504" s="116">
        <v>4536</v>
      </c>
      <c r="K2504" s="116">
        <v>10474.8</v>
      </c>
      <c r="L2504" s="116">
        <v>316.64</v>
      </c>
      <c r="M2504" s="116">
        <v>84.39</v>
      </c>
      <c r="N2504" s="116">
        <v>3.8</v>
      </c>
      <c r="O2504" s="116">
        <v>300</v>
      </c>
      <c r="P2504" s="117">
        <f t="shared" si="97"/>
        <v>1.9</v>
      </c>
    </row>
    <row r="2505" ht="14.5" spans="1:16">
      <c r="A2505" s="104">
        <v>202212</v>
      </c>
      <c r="B2505" s="110" t="s">
        <v>424</v>
      </c>
      <c r="C2505" s="105" t="s">
        <v>570</v>
      </c>
      <c r="D2505" s="105" t="s">
        <v>587</v>
      </c>
      <c r="E2505" s="105" t="s">
        <v>700</v>
      </c>
      <c r="F2505" s="105" t="s">
        <v>617</v>
      </c>
      <c r="G2505" s="106" t="s">
        <v>701</v>
      </c>
      <c r="H2505" s="105">
        <v>0</v>
      </c>
      <c r="I2505" s="105">
        <v>0</v>
      </c>
      <c r="J2505" s="116">
        <v>2363</v>
      </c>
      <c r="K2505" s="116">
        <v>6520.38</v>
      </c>
      <c r="L2505" s="116">
        <v>316.64</v>
      </c>
      <c r="M2505" s="116">
        <v>84.39</v>
      </c>
      <c r="N2505" s="116">
        <v>3.8</v>
      </c>
      <c r="O2505" s="116">
        <v>0</v>
      </c>
      <c r="P2505" s="117">
        <f t="shared" si="97"/>
        <v>1.9</v>
      </c>
    </row>
    <row r="2506" ht="14.5" spans="1:16">
      <c r="A2506" s="104">
        <v>202212</v>
      </c>
      <c r="B2506" s="110" t="s">
        <v>277</v>
      </c>
      <c r="C2506" s="105" t="s">
        <v>619</v>
      </c>
      <c r="D2506" s="105" t="s">
        <v>587</v>
      </c>
      <c r="E2506" s="105" t="s">
        <v>702</v>
      </c>
      <c r="F2506" s="105" t="s">
        <v>703</v>
      </c>
      <c r="G2506" s="106" t="s">
        <v>704</v>
      </c>
      <c r="H2506" s="105" t="s">
        <v>623</v>
      </c>
      <c r="I2506" s="105">
        <v>0</v>
      </c>
      <c r="J2506" s="116">
        <v>1900</v>
      </c>
      <c r="K2506" s="116">
        <v>4334.7</v>
      </c>
      <c r="L2506" s="116">
        <v>316.64</v>
      </c>
      <c r="M2506" s="116">
        <v>84.39</v>
      </c>
      <c r="N2506" s="116">
        <v>3.8</v>
      </c>
      <c r="O2506" s="116">
        <v>0</v>
      </c>
      <c r="P2506" s="117">
        <f t="shared" si="97"/>
        <v>1.9</v>
      </c>
    </row>
    <row r="2507" ht="14.5" spans="1:16">
      <c r="A2507" s="104">
        <v>202212</v>
      </c>
      <c r="B2507" s="60" t="s">
        <v>204</v>
      </c>
      <c r="C2507" s="105" t="s">
        <v>625</v>
      </c>
      <c r="D2507" s="105" t="s">
        <v>587</v>
      </c>
      <c r="E2507" s="105" t="s">
        <v>712</v>
      </c>
      <c r="F2507" s="105" t="s">
        <v>880</v>
      </c>
      <c r="G2507" s="106" t="s">
        <v>714</v>
      </c>
      <c r="H2507" s="105">
        <v>0</v>
      </c>
      <c r="I2507" s="105">
        <v>0</v>
      </c>
      <c r="J2507" s="116">
        <v>1958</v>
      </c>
      <c r="K2507" s="116">
        <v>4906.35</v>
      </c>
      <c r="L2507" s="116">
        <v>316.64</v>
      </c>
      <c r="M2507" s="116">
        <v>84.39</v>
      </c>
      <c r="N2507" s="116">
        <v>3.8</v>
      </c>
      <c r="O2507" s="116">
        <v>0</v>
      </c>
      <c r="P2507" s="117">
        <f t="shared" si="97"/>
        <v>1.9</v>
      </c>
    </row>
    <row r="2508" ht="14.5" spans="1:16">
      <c r="A2508" s="104">
        <v>202212</v>
      </c>
      <c r="B2508" s="60" t="s">
        <v>413</v>
      </c>
      <c r="C2508" s="105" t="s">
        <v>570</v>
      </c>
      <c r="D2508" s="105" t="s">
        <v>587</v>
      </c>
      <c r="E2508" s="105" t="s">
        <v>718</v>
      </c>
      <c r="F2508" s="105" t="s">
        <v>638</v>
      </c>
      <c r="G2508" s="106" t="s">
        <v>719</v>
      </c>
      <c r="H2508" s="105">
        <v>0</v>
      </c>
      <c r="I2508" s="105">
        <v>0</v>
      </c>
      <c r="J2508" s="116">
        <v>2993</v>
      </c>
      <c r="K2508" s="116">
        <v>7450.43</v>
      </c>
      <c r="L2508" s="116">
        <v>316.64</v>
      </c>
      <c r="M2508" s="116">
        <v>84.39</v>
      </c>
      <c r="N2508" s="116">
        <v>3.8</v>
      </c>
      <c r="O2508" s="116">
        <v>0</v>
      </c>
      <c r="P2508" s="117">
        <f t="shared" si="97"/>
        <v>1.9</v>
      </c>
    </row>
    <row r="2509" ht="14.5" spans="1:16">
      <c r="A2509" s="104">
        <v>202212</v>
      </c>
      <c r="B2509" s="60" t="s">
        <v>393</v>
      </c>
      <c r="C2509" s="105" t="s">
        <v>570</v>
      </c>
      <c r="D2509" s="105" t="s">
        <v>587</v>
      </c>
      <c r="E2509" s="105" t="s">
        <v>720</v>
      </c>
      <c r="F2509" s="105" t="s">
        <v>721</v>
      </c>
      <c r="G2509" s="106" t="s">
        <v>722</v>
      </c>
      <c r="H2509" s="105">
        <v>0</v>
      </c>
      <c r="I2509" s="105">
        <v>0</v>
      </c>
      <c r="J2509" s="116">
        <v>2475</v>
      </c>
      <c r="K2509" s="116">
        <v>6162.72</v>
      </c>
      <c r="L2509" s="116">
        <v>316.64</v>
      </c>
      <c r="M2509" s="116">
        <v>84.39</v>
      </c>
      <c r="N2509" s="116">
        <v>3.8</v>
      </c>
      <c r="O2509" s="116">
        <v>0</v>
      </c>
      <c r="P2509" s="117">
        <f t="shared" si="97"/>
        <v>1.9</v>
      </c>
    </row>
    <row r="2510" ht="14.5" spans="1:16">
      <c r="A2510" s="104">
        <v>202212</v>
      </c>
      <c r="B2510" s="60" t="s">
        <v>252</v>
      </c>
      <c r="C2510" s="105" t="s">
        <v>570</v>
      </c>
      <c r="D2510" s="105" t="s">
        <v>587</v>
      </c>
      <c r="E2510" s="105" t="s">
        <v>727</v>
      </c>
      <c r="F2510" s="105" t="s">
        <v>778</v>
      </c>
      <c r="G2510" s="106" t="s">
        <v>728</v>
      </c>
      <c r="H2510" s="105">
        <v>0</v>
      </c>
      <c r="I2510" s="105">
        <v>0</v>
      </c>
      <c r="J2510" s="116">
        <v>4937</v>
      </c>
      <c r="K2510" s="116">
        <v>15807.17</v>
      </c>
      <c r="L2510" s="116">
        <v>316.64</v>
      </c>
      <c r="M2510" s="116">
        <v>84.39</v>
      </c>
      <c r="N2510" s="116">
        <v>3.8</v>
      </c>
      <c r="O2510" s="116">
        <v>350</v>
      </c>
      <c r="P2510" s="117">
        <f t="shared" si="97"/>
        <v>1.9</v>
      </c>
    </row>
    <row r="2511" ht="14.5" spans="1:16">
      <c r="A2511" s="104">
        <v>202212</v>
      </c>
      <c r="B2511" s="60" t="s">
        <v>427</v>
      </c>
      <c r="C2511" s="105" t="s">
        <v>625</v>
      </c>
      <c r="D2511" s="105" t="s">
        <v>671</v>
      </c>
      <c r="E2511" s="105" t="s">
        <v>729</v>
      </c>
      <c r="F2511" s="105" t="s">
        <v>730</v>
      </c>
      <c r="G2511" s="106" t="s">
        <v>731</v>
      </c>
      <c r="H2511" s="105">
        <v>0</v>
      </c>
      <c r="I2511" s="105">
        <v>0</v>
      </c>
      <c r="J2511" s="116">
        <v>5200</v>
      </c>
      <c r="K2511" s="116">
        <v>10975.8</v>
      </c>
      <c r="L2511" s="116">
        <v>316.64</v>
      </c>
      <c r="M2511" s="116">
        <v>84.39</v>
      </c>
      <c r="N2511" s="116">
        <v>3.8</v>
      </c>
      <c r="O2511" s="116">
        <v>520</v>
      </c>
      <c r="P2511" s="117">
        <f t="shared" si="97"/>
        <v>1.9</v>
      </c>
    </row>
    <row r="2512" ht="14.5" spans="1:16">
      <c r="A2512" s="104">
        <v>202212</v>
      </c>
      <c r="B2512" s="60" t="s">
        <v>447</v>
      </c>
      <c r="C2512" s="105" t="s">
        <v>575</v>
      </c>
      <c r="D2512" s="105" t="s">
        <v>587</v>
      </c>
      <c r="E2512" s="105" t="s">
        <v>732</v>
      </c>
      <c r="F2512" s="105" t="s">
        <v>710</v>
      </c>
      <c r="G2512" s="106" t="s">
        <v>733</v>
      </c>
      <c r="H2512" s="105">
        <v>0</v>
      </c>
      <c r="I2512" s="105">
        <v>0</v>
      </c>
      <c r="J2512" s="116">
        <v>3000</v>
      </c>
      <c r="K2512" s="116">
        <v>10300</v>
      </c>
      <c r="L2512" s="116">
        <v>316.64</v>
      </c>
      <c r="M2512" s="116">
        <v>84.39</v>
      </c>
      <c r="N2512" s="116">
        <v>3.8</v>
      </c>
      <c r="O2512" s="116">
        <v>0</v>
      </c>
      <c r="P2512" s="117">
        <f t="shared" si="97"/>
        <v>1.9</v>
      </c>
    </row>
    <row r="2513" ht="14.5" spans="1:16">
      <c r="A2513" s="104">
        <v>202212</v>
      </c>
      <c r="B2513" s="60" t="s">
        <v>401</v>
      </c>
      <c r="C2513" s="105" t="s">
        <v>619</v>
      </c>
      <c r="D2513" s="105" t="s">
        <v>587</v>
      </c>
      <c r="E2513" s="105" t="s">
        <v>734</v>
      </c>
      <c r="F2513" s="105" t="s">
        <v>735</v>
      </c>
      <c r="G2513" s="106" t="s">
        <v>736</v>
      </c>
      <c r="H2513" s="105">
        <v>0</v>
      </c>
      <c r="I2513" s="105">
        <v>0</v>
      </c>
      <c r="J2513" s="116">
        <v>2240</v>
      </c>
      <c r="K2513" s="116">
        <v>6389.2</v>
      </c>
      <c r="L2513" s="116">
        <v>316.64</v>
      </c>
      <c r="M2513" s="116">
        <v>84.39</v>
      </c>
      <c r="N2513" s="116">
        <v>3.8</v>
      </c>
      <c r="O2513" s="116">
        <v>0</v>
      </c>
      <c r="P2513" s="117">
        <f t="shared" si="97"/>
        <v>1.9</v>
      </c>
    </row>
    <row r="2514" ht="14.5" spans="1:16">
      <c r="A2514" s="104">
        <v>202212</v>
      </c>
      <c r="B2514" s="60" t="s">
        <v>321</v>
      </c>
      <c r="C2514" s="105" t="s">
        <v>570</v>
      </c>
      <c r="D2514" s="105" t="s">
        <v>587</v>
      </c>
      <c r="E2514" s="105" t="s">
        <v>737</v>
      </c>
      <c r="F2514" s="105" t="s">
        <v>738</v>
      </c>
      <c r="G2514" s="106" t="s">
        <v>739</v>
      </c>
      <c r="H2514" s="105">
        <v>0</v>
      </c>
      <c r="I2514" s="105">
        <v>0</v>
      </c>
      <c r="J2514" s="116">
        <v>4700</v>
      </c>
      <c r="K2514" s="116">
        <v>12498</v>
      </c>
      <c r="L2514" s="116">
        <v>316.64</v>
      </c>
      <c r="M2514" s="116">
        <v>84.39</v>
      </c>
      <c r="N2514" s="116">
        <v>3.8</v>
      </c>
      <c r="O2514" s="116">
        <v>475</v>
      </c>
      <c r="P2514" s="117">
        <f t="shared" si="97"/>
        <v>1.9</v>
      </c>
    </row>
    <row r="2515" ht="14.5" spans="1:16">
      <c r="A2515" s="104">
        <v>202212</v>
      </c>
      <c r="B2515" s="60" t="s">
        <v>388</v>
      </c>
      <c r="C2515" s="105" t="s">
        <v>570</v>
      </c>
      <c r="D2515" s="105" t="s">
        <v>671</v>
      </c>
      <c r="E2515" s="105" t="s">
        <v>740</v>
      </c>
      <c r="F2515" s="105" t="s">
        <v>741</v>
      </c>
      <c r="G2515" s="106" t="s">
        <v>742</v>
      </c>
      <c r="H2515" s="105">
        <v>0</v>
      </c>
      <c r="I2515" s="105">
        <v>0</v>
      </c>
      <c r="J2515" s="116">
        <v>11800</v>
      </c>
      <c r="K2515" s="116">
        <v>28413</v>
      </c>
      <c r="L2515" s="116">
        <v>0</v>
      </c>
      <c r="M2515" s="116">
        <v>0</v>
      </c>
      <c r="N2515" s="116">
        <v>0</v>
      </c>
      <c r="O2515" s="116">
        <v>0</v>
      </c>
      <c r="P2515" s="117">
        <v>0</v>
      </c>
    </row>
    <row r="2516" ht="14.5" spans="1:16">
      <c r="A2516" s="104">
        <v>202212</v>
      </c>
      <c r="B2516" s="60" t="s">
        <v>279</v>
      </c>
      <c r="C2516" s="105" t="s">
        <v>580</v>
      </c>
      <c r="D2516" s="105" t="s">
        <v>587</v>
      </c>
      <c r="E2516" s="105" t="s">
        <v>743</v>
      </c>
      <c r="F2516" s="105" t="s">
        <v>725</v>
      </c>
      <c r="G2516" s="106" t="s">
        <v>744</v>
      </c>
      <c r="H2516" s="105">
        <v>0</v>
      </c>
      <c r="I2516" s="105">
        <v>0</v>
      </c>
      <c r="J2516" s="116">
        <v>4536</v>
      </c>
      <c r="K2516" s="116">
        <v>9991.61</v>
      </c>
      <c r="L2516" s="116">
        <v>316.64</v>
      </c>
      <c r="M2516" s="116">
        <v>84.39</v>
      </c>
      <c r="N2516" s="116">
        <v>3.8</v>
      </c>
      <c r="O2516" s="116">
        <v>500</v>
      </c>
      <c r="P2516" s="117">
        <f t="shared" ref="P2516:P2535" si="98">1900*0.1%</f>
        <v>1.9</v>
      </c>
    </row>
    <row r="2517" ht="14.5" spans="1:16">
      <c r="A2517" s="104">
        <v>202212</v>
      </c>
      <c r="B2517" s="60" t="s">
        <v>219</v>
      </c>
      <c r="C2517" s="105" t="s">
        <v>570</v>
      </c>
      <c r="D2517" s="105" t="s">
        <v>587</v>
      </c>
      <c r="E2517" s="105" t="s">
        <v>745</v>
      </c>
      <c r="F2517" s="105" t="s">
        <v>652</v>
      </c>
      <c r="G2517" s="106" t="s">
        <v>746</v>
      </c>
      <c r="H2517" s="105">
        <v>0</v>
      </c>
      <c r="I2517" s="105">
        <v>0</v>
      </c>
      <c r="J2517" s="116">
        <v>3440</v>
      </c>
      <c r="K2517" s="116">
        <v>8814.31</v>
      </c>
      <c r="L2517" s="116">
        <v>316.64</v>
      </c>
      <c r="M2517" s="116">
        <v>84.39</v>
      </c>
      <c r="N2517" s="116">
        <v>3.8</v>
      </c>
      <c r="O2517" s="116">
        <v>500</v>
      </c>
      <c r="P2517" s="117">
        <f t="shared" si="98"/>
        <v>1.9</v>
      </c>
    </row>
    <row r="2518" ht="14.5" spans="1:16">
      <c r="A2518" s="104">
        <v>202212</v>
      </c>
      <c r="B2518" s="60" t="s">
        <v>331</v>
      </c>
      <c r="C2518" s="105" t="s">
        <v>580</v>
      </c>
      <c r="D2518" s="105" t="s">
        <v>587</v>
      </c>
      <c r="E2518" s="105" t="s">
        <v>747</v>
      </c>
      <c r="F2518" s="105" t="s">
        <v>679</v>
      </c>
      <c r="G2518" s="106" t="s">
        <v>748</v>
      </c>
      <c r="H2518" s="105">
        <v>0</v>
      </c>
      <c r="I2518" s="105">
        <v>0</v>
      </c>
      <c r="J2518" s="116">
        <v>3326</v>
      </c>
      <c r="K2518" s="116">
        <v>7522.6</v>
      </c>
      <c r="L2518" s="116">
        <v>316.64</v>
      </c>
      <c r="M2518" s="116">
        <v>84.39</v>
      </c>
      <c r="N2518" s="116">
        <v>3.8</v>
      </c>
      <c r="O2518" s="116">
        <v>0</v>
      </c>
      <c r="P2518" s="117">
        <f t="shared" si="98"/>
        <v>1.9</v>
      </c>
    </row>
    <row r="2519" ht="14.5" spans="1:16">
      <c r="A2519" s="104">
        <v>202212</v>
      </c>
      <c r="B2519" s="60" t="s">
        <v>435</v>
      </c>
      <c r="C2519" s="105" t="s">
        <v>575</v>
      </c>
      <c r="D2519" s="105" t="s">
        <v>587</v>
      </c>
      <c r="E2519" s="105" t="s">
        <v>749</v>
      </c>
      <c r="F2519" s="105" t="s">
        <v>710</v>
      </c>
      <c r="G2519" s="106" t="s">
        <v>750</v>
      </c>
      <c r="H2519" s="105">
        <v>0</v>
      </c>
      <c r="I2519" s="105">
        <v>0</v>
      </c>
      <c r="J2519" s="116">
        <v>3500</v>
      </c>
      <c r="K2519" s="116">
        <v>9200.69</v>
      </c>
      <c r="L2519" s="116">
        <v>316.64</v>
      </c>
      <c r="M2519" s="116">
        <v>84.39</v>
      </c>
      <c r="N2519" s="116">
        <v>3.8</v>
      </c>
      <c r="O2519" s="116">
        <v>0</v>
      </c>
      <c r="P2519" s="117">
        <f t="shared" si="98"/>
        <v>1.9</v>
      </c>
    </row>
    <row r="2520" ht="14.5" spans="1:16">
      <c r="A2520" s="104">
        <v>202212</v>
      </c>
      <c r="B2520" s="60" t="s">
        <v>359</v>
      </c>
      <c r="C2520" s="105" t="s">
        <v>570</v>
      </c>
      <c r="D2520" s="105" t="s">
        <v>587</v>
      </c>
      <c r="E2520" s="105" t="s">
        <v>755</v>
      </c>
      <c r="F2520" s="105" t="s">
        <v>753</v>
      </c>
      <c r="G2520" s="106" t="s">
        <v>756</v>
      </c>
      <c r="H2520" s="105">
        <v>0</v>
      </c>
      <c r="I2520" s="105">
        <v>0</v>
      </c>
      <c r="J2520" s="116">
        <v>2138</v>
      </c>
      <c r="K2520" s="116">
        <v>4457.56</v>
      </c>
      <c r="L2520" s="116">
        <v>316.64</v>
      </c>
      <c r="M2520" s="116">
        <v>84.39</v>
      </c>
      <c r="N2520" s="116">
        <v>3.8</v>
      </c>
      <c r="O2520" s="116">
        <v>0</v>
      </c>
      <c r="P2520" s="117">
        <f t="shared" si="98"/>
        <v>1.9</v>
      </c>
    </row>
    <row r="2521" ht="14.5" spans="1:16">
      <c r="A2521" s="104">
        <v>202212</v>
      </c>
      <c r="B2521" s="62" t="s">
        <v>441</v>
      </c>
      <c r="C2521" s="105" t="s">
        <v>570</v>
      </c>
      <c r="D2521" s="105" t="s">
        <v>587</v>
      </c>
      <c r="E2521" s="105" t="s">
        <v>757</v>
      </c>
      <c r="F2521" s="105" t="s">
        <v>758</v>
      </c>
      <c r="G2521" s="106" t="s">
        <v>759</v>
      </c>
      <c r="H2521" s="105">
        <v>0</v>
      </c>
      <c r="I2521" s="105">
        <v>0</v>
      </c>
      <c r="J2521" s="116">
        <v>2000</v>
      </c>
      <c r="K2521" s="116">
        <v>5347.98</v>
      </c>
      <c r="L2521" s="116">
        <v>316.64</v>
      </c>
      <c r="M2521" s="116">
        <v>84.39</v>
      </c>
      <c r="N2521" s="116">
        <v>3.8</v>
      </c>
      <c r="O2521" s="116">
        <v>0</v>
      </c>
      <c r="P2521" s="117">
        <f t="shared" si="98"/>
        <v>1.9</v>
      </c>
    </row>
    <row r="2522" ht="14.5" spans="1:16">
      <c r="A2522" s="104">
        <v>202212</v>
      </c>
      <c r="B2522" s="62" t="s">
        <v>256</v>
      </c>
      <c r="C2522" s="105" t="s">
        <v>592</v>
      </c>
      <c r="D2522" s="105" t="s">
        <v>587</v>
      </c>
      <c r="E2522" s="105" t="s">
        <v>760</v>
      </c>
      <c r="F2522" s="105" t="s">
        <v>761</v>
      </c>
      <c r="G2522" s="106" t="s">
        <v>762</v>
      </c>
      <c r="H2522" s="105">
        <v>0</v>
      </c>
      <c r="I2522" s="105">
        <v>0</v>
      </c>
      <c r="J2522" s="116">
        <v>2400</v>
      </c>
      <c r="K2522" s="116">
        <v>6498.4</v>
      </c>
      <c r="L2522" s="116">
        <v>316.64</v>
      </c>
      <c r="M2522" s="116">
        <v>84.39</v>
      </c>
      <c r="N2522" s="116">
        <v>3.8</v>
      </c>
      <c r="O2522" s="116">
        <v>0</v>
      </c>
      <c r="P2522" s="117">
        <f t="shared" si="98"/>
        <v>1.9</v>
      </c>
    </row>
    <row r="2523" ht="14.5" spans="1:16">
      <c r="A2523" s="104">
        <v>202212</v>
      </c>
      <c r="B2523" s="62" t="s">
        <v>318</v>
      </c>
      <c r="C2523" s="105" t="s">
        <v>570</v>
      </c>
      <c r="D2523" s="105" t="s">
        <v>587</v>
      </c>
      <c r="E2523" s="105" t="s">
        <v>763</v>
      </c>
      <c r="F2523" s="105" t="s">
        <v>725</v>
      </c>
      <c r="G2523" s="106" t="s">
        <v>762</v>
      </c>
      <c r="H2523" s="105">
        <v>0</v>
      </c>
      <c r="I2523" s="105">
        <v>0</v>
      </c>
      <c r="J2523" s="116">
        <v>4572</v>
      </c>
      <c r="K2523" s="116">
        <v>9444</v>
      </c>
      <c r="L2523" s="116">
        <v>316.64</v>
      </c>
      <c r="M2523" s="116">
        <v>84.39</v>
      </c>
      <c r="N2523" s="116">
        <v>3.8</v>
      </c>
      <c r="O2523" s="116">
        <v>0</v>
      </c>
      <c r="P2523" s="117">
        <f t="shared" si="98"/>
        <v>1.9</v>
      </c>
    </row>
    <row r="2524" ht="14.5" spans="1:16">
      <c r="A2524" s="104">
        <v>202212</v>
      </c>
      <c r="B2524" s="62" t="s">
        <v>332</v>
      </c>
      <c r="C2524" s="105" t="s">
        <v>592</v>
      </c>
      <c r="D2524" s="105" t="s">
        <v>764</v>
      </c>
      <c r="E2524" s="105" t="s">
        <v>765</v>
      </c>
      <c r="F2524" s="105" t="s">
        <v>766</v>
      </c>
      <c r="G2524" s="106" t="s">
        <v>767</v>
      </c>
      <c r="H2524" s="105">
        <v>0</v>
      </c>
      <c r="I2524" s="105">
        <v>0</v>
      </c>
      <c r="J2524" s="116">
        <v>5632</v>
      </c>
      <c r="K2524" s="116">
        <v>12484.5</v>
      </c>
      <c r="L2524" s="116">
        <v>316.64</v>
      </c>
      <c r="M2524" s="116">
        <v>84.39</v>
      </c>
      <c r="N2524" s="116">
        <v>3.8</v>
      </c>
      <c r="O2524" s="116">
        <v>95</v>
      </c>
      <c r="P2524" s="117">
        <f t="shared" si="98"/>
        <v>1.9</v>
      </c>
    </row>
    <row r="2525" ht="14.5" spans="1:16">
      <c r="A2525" s="104">
        <v>202212</v>
      </c>
      <c r="B2525" s="62" t="s">
        <v>452</v>
      </c>
      <c r="C2525" s="105" t="s">
        <v>619</v>
      </c>
      <c r="D2525" s="105" t="s">
        <v>587</v>
      </c>
      <c r="E2525" s="105" t="s">
        <v>768</v>
      </c>
      <c r="F2525" s="105" t="s">
        <v>686</v>
      </c>
      <c r="G2525" s="106" t="s">
        <v>769</v>
      </c>
      <c r="H2525" s="105" t="s">
        <v>623</v>
      </c>
      <c r="I2525" s="105">
        <v>0</v>
      </c>
      <c r="J2525" s="116">
        <v>2132</v>
      </c>
      <c r="K2525" s="116">
        <v>6868.3</v>
      </c>
      <c r="L2525" s="116">
        <v>316.64</v>
      </c>
      <c r="M2525" s="116">
        <v>84.39</v>
      </c>
      <c r="N2525" s="116">
        <v>3.8</v>
      </c>
      <c r="O2525" s="116">
        <v>0</v>
      </c>
      <c r="P2525" s="117">
        <f t="shared" si="98"/>
        <v>1.9</v>
      </c>
    </row>
    <row r="2526" ht="14.5" spans="1:16">
      <c r="A2526" s="104">
        <v>202212</v>
      </c>
      <c r="B2526" s="62" t="s">
        <v>384</v>
      </c>
      <c r="C2526" s="105" t="s">
        <v>570</v>
      </c>
      <c r="D2526" s="105" t="s">
        <v>587</v>
      </c>
      <c r="E2526" s="105" t="s">
        <v>770</v>
      </c>
      <c r="F2526" s="105" t="s">
        <v>771</v>
      </c>
      <c r="G2526" s="106" t="s">
        <v>772</v>
      </c>
      <c r="H2526" s="105">
        <v>0</v>
      </c>
      <c r="I2526" s="105">
        <v>0</v>
      </c>
      <c r="J2526" s="116">
        <v>7881</v>
      </c>
      <c r="K2526" s="116">
        <v>18155.96</v>
      </c>
      <c r="L2526" s="116">
        <v>316.64</v>
      </c>
      <c r="M2526" s="116">
        <v>84.39</v>
      </c>
      <c r="N2526" s="116">
        <v>3.8</v>
      </c>
      <c r="O2526" s="116">
        <v>0</v>
      </c>
      <c r="P2526" s="117">
        <f t="shared" si="98"/>
        <v>1.9</v>
      </c>
    </row>
    <row r="2527" ht="29" spans="1:16">
      <c r="A2527" s="104">
        <v>202212</v>
      </c>
      <c r="B2527" s="62" t="s">
        <v>200</v>
      </c>
      <c r="C2527" s="105" t="s">
        <v>580</v>
      </c>
      <c r="D2527" s="105" t="s">
        <v>587</v>
      </c>
      <c r="E2527" s="105" t="s">
        <v>773</v>
      </c>
      <c r="F2527" s="105" t="s">
        <v>698</v>
      </c>
      <c r="G2527" s="106" t="s">
        <v>772</v>
      </c>
      <c r="H2527" s="105">
        <v>0</v>
      </c>
      <c r="I2527" s="105">
        <v>0</v>
      </c>
      <c r="J2527" s="116">
        <v>9208</v>
      </c>
      <c r="K2527" s="116">
        <v>24402</v>
      </c>
      <c r="L2527" s="116">
        <v>316.64</v>
      </c>
      <c r="M2527" s="116">
        <v>84.39</v>
      </c>
      <c r="N2527" s="116">
        <v>3.8</v>
      </c>
      <c r="O2527" s="116">
        <v>0</v>
      </c>
      <c r="P2527" s="117">
        <f t="shared" si="98"/>
        <v>1.9</v>
      </c>
    </row>
    <row r="2528" ht="14.5" spans="1:16">
      <c r="A2528" s="104">
        <v>202212</v>
      </c>
      <c r="B2528" s="62" t="s">
        <v>385</v>
      </c>
      <c r="C2528" s="105" t="s">
        <v>570</v>
      </c>
      <c r="D2528" s="105" t="s">
        <v>587</v>
      </c>
      <c r="E2528" s="105" t="s">
        <v>774</v>
      </c>
      <c r="F2528" s="105" t="s">
        <v>652</v>
      </c>
      <c r="G2528" s="106" t="s">
        <v>775</v>
      </c>
      <c r="H2528" s="105">
        <v>0</v>
      </c>
      <c r="I2528" s="105">
        <v>0</v>
      </c>
      <c r="J2528" s="116">
        <v>2723</v>
      </c>
      <c r="K2528" s="116">
        <v>7139.56</v>
      </c>
      <c r="L2528" s="116">
        <v>316.64</v>
      </c>
      <c r="M2528" s="116">
        <v>84.39</v>
      </c>
      <c r="N2528" s="116">
        <v>3.8</v>
      </c>
      <c r="O2528" s="116">
        <v>0</v>
      </c>
      <c r="P2528" s="117">
        <f t="shared" si="98"/>
        <v>1.9</v>
      </c>
    </row>
    <row r="2529" ht="14.5" spans="1:16">
      <c r="A2529" s="104">
        <v>202212</v>
      </c>
      <c r="B2529" s="119" t="s">
        <v>285</v>
      </c>
      <c r="C2529" s="105" t="s">
        <v>580</v>
      </c>
      <c r="D2529" s="105" t="s">
        <v>587</v>
      </c>
      <c r="E2529" s="105" t="s">
        <v>779</v>
      </c>
      <c r="F2529" s="105" t="s">
        <v>780</v>
      </c>
      <c r="G2529" s="106" t="s">
        <v>775</v>
      </c>
      <c r="H2529" s="105">
        <v>0</v>
      </c>
      <c r="I2529" s="105">
        <v>0</v>
      </c>
      <c r="J2529" s="116">
        <v>1900</v>
      </c>
      <c r="K2529" s="116">
        <v>14221.6</v>
      </c>
      <c r="L2529" s="116">
        <v>316.64</v>
      </c>
      <c r="M2529" s="116">
        <v>84.39</v>
      </c>
      <c r="N2529" s="116">
        <v>3.8</v>
      </c>
      <c r="O2529" s="116">
        <v>0</v>
      </c>
      <c r="P2529" s="117">
        <f t="shared" si="98"/>
        <v>1.9</v>
      </c>
    </row>
    <row r="2530" ht="14.5" spans="1:16">
      <c r="A2530" s="104">
        <v>202212</v>
      </c>
      <c r="B2530" s="62" t="s">
        <v>280</v>
      </c>
      <c r="C2530" s="105" t="s">
        <v>575</v>
      </c>
      <c r="D2530" s="105" t="s">
        <v>671</v>
      </c>
      <c r="E2530" s="105" t="s">
        <v>784</v>
      </c>
      <c r="F2530" s="105" t="s">
        <v>785</v>
      </c>
      <c r="G2530" s="106">
        <v>40504</v>
      </c>
      <c r="H2530" s="105">
        <v>0</v>
      </c>
      <c r="I2530" s="105">
        <v>0</v>
      </c>
      <c r="J2530" s="116">
        <v>4048</v>
      </c>
      <c r="K2530" s="116">
        <v>17269.22</v>
      </c>
      <c r="L2530" s="116">
        <v>316.64</v>
      </c>
      <c r="M2530" s="116">
        <v>84.39</v>
      </c>
      <c r="N2530" s="116">
        <v>3.8</v>
      </c>
      <c r="O2530" s="116">
        <v>1000</v>
      </c>
      <c r="P2530" s="117">
        <f t="shared" si="98"/>
        <v>1.9</v>
      </c>
    </row>
    <row r="2531" ht="14.5" spans="1:16">
      <c r="A2531" s="104">
        <v>202212</v>
      </c>
      <c r="B2531" s="62" t="s">
        <v>428</v>
      </c>
      <c r="C2531" s="105" t="s">
        <v>575</v>
      </c>
      <c r="D2531" s="105" t="s">
        <v>587</v>
      </c>
      <c r="E2531" s="105" t="s">
        <v>786</v>
      </c>
      <c r="F2531" s="105" t="s">
        <v>710</v>
      </c>
      <c r="G2531" s="106" t="s">
        <v>787</v>
      </c>
      <c r="H2531" s="105">
        <v>0</v>
      </c>
      <c r="I2531" s="105">
        <v>0</v>
      </c>
      <c r="J2531" s="116">
        <v>3500</v>
      </c>
      <c r="K2531" s="116">
        <v>9100</v>
      </c>
      <c r="L2531" s="116">
        <v>329.68</v>
      </c>
      <c r="M2531" s="116">
        <v>82.42</v>
      </c>
      <c r="N2531" s="116">
        <v>12.36</v>
      </c>
      <c r="O2531" s="116">
        <v>500</v>
      </c>
      <c r="P2531" s="117">
        <f t="shared" si="98"/>
        <v>1.9</v>
      </c>
    </row>
    <row r="2532" ht="14.5" spans="1:16">
      <c r="A2532" s="104">
        <v>202212</v>
      </c>
      <c r="B2532" s="62" t="s">
        <v>305</v>
      </c>
      <c r="C2532" s="105" t="s">
        <v>625</v>
      </c>
      <c r="D2532" s="105" t="s">
        <v>587</v>
      </c>
      <c r="E2532" s="105" t="s">
        <v>788</v>
      </c>
      <c r="F2532" s="105" t="s">
        <v>675</v>
      </c>
      <c r="G2532" s="106" t="s">
        <v>789</v>
      </c>
      <c r="H2532" s="105">
        <v>0</v>
      </c>
      <c r="I2532" s="105">
        <v>0</v>
      </c>
      <c r="J2532" s="116">
        <v>2200</v>
      </c>
      <c r="K2532" s="116">
        <v>6101.23</v>
      </c>
      <c r="L2532" s="116">
        <v>316.64</v>
      </c>
      <c r="M2532" s="116">
        <v>84.39</v>
      </c>
      <c r="N2532" s="116">
        <v>3.8</v>
      </c>
      <c r="O2532" s="116">
        <v>0</v>
      </c>
      <c r="P2532" s="117">
        <f t="shared" si="98"/>
        <v>1.9</v>
      </c>
    </row>
    <row r="2533" ht="14.5" spans="1:16">
      <c r="A2533" s="104">
        <v>202212</v>
      </c>
      <c r="B2533" s="62" t="s">
        <v>445</v>
      </c>
      <c r="C2533" s="105" t="s">
        <v>625</v>
      </c>
      <c r="D2533" s="105" t="s">
        <v>587</v>
      </c>
      <c r="E2533" s="105" t="s">
        <v>793</v>
      </c>
      <c r="F2533" s="105" t="s">
        <v>675</v>
      </c>
      <c r="G2533" s="106" t="s">
        <v>794</v>
      </c>
      <c r="H2533" s="105">
        <v>0</v>
      </c>
      <c r="I2533" s="105">
        <v>0</v>
      </c>
      <c r="J2533" s="116">
        <v>2200</v>
      </c>
      <c r="K2533" s="116">
        <v>4677.83</v>
      </c>
      <c r="L2533" s="116">
        <v>316.64</v>
      </c>
      <c r="M2533" s="116">
        <v>84.39</v>
      </c>
      <c r="N2533" s="116">
        <v>3.8</v>
      </c>
      <c r="O2533" s="116">
        <v>0</v>
      </c>
      <c r="P2533" s="117">
        <f t="shared" si="98"/>
        <v>1.9</v>
      </c>
    </row>
    <row r="2534" ht="14.5" spans="1:16">
      <c r="A2534" s="104">
        <v>202212</v>
      </c>
      <c r="B2534" s="62" t="s">
        <v>426</v>
      </c>
      <c r="C2534" s="105" t="s">
        <v>570</v>
      </c>
      <c r="D2534" s="105" t="s">
        <v>587</v>
      </c>
      <c r="E2534" s="105" t="s">
        <v>795</v>
      </c>
      <c r="F2534" s="105" t="s">
        <v>1274</v>
      </c>
      <c r="G2534" s="106" t="s">
        <v>796</v>
      </c>
      <c r="H2534" s="105">
        <v>0</v>
      </c>
      <c r="I2534" s="105">
        <v>0</v>
      </c>
      <c r="J2534" s="116">
        <v>4748</v>
      </c>
      <c r="K2534" s="116">
        <v>11799.4</v>
      </c>
      <c r="L2534" s="116">
        <v>316.64</v>
      </c>
      <c r="M2534" s="116">
        <v>84.39</v>
      </c>
      <c r="N2534" s="116">
        <v>3.8</v>
      </c>
      <c r="O2534" s="116">
        <v>1266</v>
      </c>
      <c r="P2534" s="117">
        <f t="shared" si="98"/>
        <v>1.9</v>
      </c>
    </row>
    <row r="2535" ht="14.5" spans="1:16">
      <c r="A2535" s="104">
        <v>202212</v>
      </c>
      <c r="B2535" s="62" t="s">
        <v>250</v>
      </c>
      <c r="C2535" s="105" t="s">
        <v>575</v>
      </c>
      <c r="D2535" s="105" t="s">
        <v>587</v>
      </c>
      <c r="E2535" s="105" t="s">
        <v>797</v>
      </c>
      <c r="F2535" s="105" t="s">
        <v>798</v>
      </c>
      <c r="G2535" s="106" t="s">
        <v>796</v>
      </c>
      <c r="H2535" s="105">
        <v>0</v>
      </c>
      <c r="I2535" s="105">
        <v>0</v>
      </c>
      <c r="J2535" s="116">
        <v>2760</v>
      </c>
      <c r="K2535" s="116">
        <v>10225.26</v>
      </c>
      <c r="L2535" s="116">
        <v>316.64</v>
      </c>
      <c r="M2535" s="116">
        <v>84.39</v>
      </c>
      <c r="N2535" s="116">
        <v>3.8</v>
      </c>
      <c r="O2535" s="116">
        <v>0</v>
      </c>
      <c r="P2535" s="117">
        <f t="shared" si="98"/>
        <v>1.9</v>
      </c>
    </row>
    <row r="2536" ht="14.5" spans="1:16">
      <c r="A2536" s="104">
        <v>202212</v>
      </c>
      <c r="B2536" s="62" t="s">
        <v>346</v>
      </c>
      <c r="C2536" s="105" t="s">
        <v>570</v>
      </c>
      <c r="D2536" s="105" t="s">
        <v>587</v>
      </c>
      <c r="E2536" s="105" t="s">
        <v>803</v>
      </c>
      <c r="F2536" s="105" t="s">
        <v>804</v>
      </c>
      <c r="G2536" s="106" t="s">
        <v>396</v>
      </c>
      <c r="H2536" s="105">
        <v>0</v>
      </c>
      <c r="I2536" s="105">
        <v>0</v>
      </c>
      <c r="J2536" s="116">
        <v>4208</v>
      </c>
      <c r="K2536" s="116">
        <v>11672.17</v>
      </c>
      <c r="L2536" s="116">
        <v>0</v>
      </c>
      <c r="M2536" s="116">
        <v>0</v>
      </c>
      <c r="N2536" s="116">
        <v>0</v>
      </c>
      <c r="O2536" s="116">
        <v>0</v>
      </c>
      <c r="P2536" s="117">
        <v>0</v>
      </c>
    </row>
    <row r="2537" ht="14.5" spans="1:16">
      <c r="A2537" s="104">
        <v>202212</v>
      </c>
      <c r="B2537" s="120" t="s">
        <v>389</v>
      </c>
      <c r="C2537" s="105" t="s">
        <v>580</v>
      </c>
      <c r="D2537" s="105" t="s">
        <v>587</v>
      </c>
      <c r="E2537" s="105" t="s">
        <v>805</v>
      </c>
      <c r="F2537" s="105" t="s">
        <v>698</v>
      </c>
      <c r="G2537" s="106" t="s">
        <v>396</v>
      </c>
      <c r="H2537" s="105">
        <v>0</v>
      </c>
      <c r="I2537" s="105">
        <v>0</v>
      </c>
      <c r="J2537" s="116">
        <v>4050</v>
      </c>
      <c r="K2537" s="116">
        <v>9540.21</v>
      </c>
      <c r="L2537" s="116">
        <v>316.64</v>
      </c>
      <c r="M2537" s="116">
        <v>84.39</v>
      </c>
      <c r="N2537" s="116">
        <v>3.8</v>
      </c>
      <c r="O2537" s="116">
        <v>0</v>
      </c>
      <c r="P2537" s="117">
        <f t="shared" ref="P2537:P2543" si="99">1900*0.1%</f>
        <v>1.9</v>
      </c>
    </row>
    <row r="2538" ht="14.5" spans="1:16">
      <c r="A2538" s="104">
        <v>202212</v>
      </c>
      <c r="B2538" s="120" t="s">
        <v>419</v>
      </c>
      <c r="C2538" s="105" t="s">
        <v>625</v>
      </c>
      <c r="D2538" s="105" t="s">
        <v>587</v>
      </c>
      <c r="E2538" s="105" t="s">
        <v>806</v>
      </c>
      <c r="F2538" s="105" t="s">
        <v>675</v>
      </c>
      <c r="G2538" s="106" t="s">
        <v>396</v>
      </c>
      <c r="H2538" s="105">
        <v>0</v>
      </c>
      <c r="I2538" s="105">
        <v>0</v>
      </c>
      <c r="J2538" s="116">
        <v>2640</v>
      </c>
      <c r="K2538" s="116">
        <v>5376.93</v>
      </c>
      <c r="L2538" s="116">
        <v>316.64</v>
      </c>
      <c r="M2538" s="116">
        <v>84.39</v>
      </c>
      <c r="N2538" s="116">
        <v>3.8</v>
      </c>
      <c r="O2538" s="116">
        <v>330</v>
      </c>
      <c r="P2538" s="117">
        <f t="shared" si="99"/>
        <v>1.9</v>
      </c>
    </row>
    <row r="2539" ht="14.5" spans="1:16">
      <c r="A2539" s="104">
        <v>202212</v>
      </c>
      <c r="B2539" s="25" t="s">
        <v>392</v>
      </c>
      <c r="C2539" s="105" t="s">
        <v>619</v>
      </c>
      <c r="D2539" s="105" t="s">
        <v>587</v>
      </c>
      <c r="E2539" s="105" t="s">
        <v>807</v>
      </c>
      <c r="F2539" s="105" t="s">
        <v>808</v>
      </c>
      <c r="G2539" s="106" t="s">
        <v>809</v>
      </c>
      <c r="H2539" s="105" t="s">
        <v>623</v>
      </c>
      <c r="I2539" s="105">
        <v>0</v>
      </c>
      <c r="J2539" s="116">
        <v>2422</v>
      </c>
      <c r="K2539" s="116">
        <v>6494.8</v>
      </c>
      <c r="L2539" s="116">
        <v>316.64</v>
      </c>
      <c r="M2539" s="116">
        <v>84.39</v>
      </c>
      <c r="N2539" s="116">
        <v>3.8</v>
      </c>
      <c r="O2539" s="116">
        <v>0</v>
      </c>
      <c r="P2539" s="117">
        <f t="shared" si="99"/>
        <v>1.9</v>
      </c>
    </row>
    <row r="2540" ht="14.5" spans="1:16">
      <c r="A2540" s="104">
        <v>202212</v>
      </c>
      <c r="B2540" s="120" t="s">
        <v>365</v>
      </c>
      <c r="C2540" s="105" t="s">
        <v>619</v>
      </c>
      <c r="D2540" s="105" t="s">
        <v>587</v>
      </c>
      <c r="E2540" s="105" t="s">
        <v>810</v>
      </c>
      <c r="F2540" s="105" t="s">
        <v>686</v>
      </c>
      <c r="G2540" s="106" t="s">
        <v>811</v>
      </c>
      <c r="H2540" s="105" t="s">
        <v>623</v>
      </c>
      <c r="I2540" s="105">
        <v>0</v>
      </c>
      <c r="J2540" s="116">
        <v>2320</v>
      </c>
      <c r="K2540" s="116">
        <v>7795.79</v>
      </c>
      <c r="L2540" s="116">
        <v>316.64</v>
      </c>
      <c r="M2540" s="116">
        <v>84.39</v>
      </c>
      <c r="N2540" s="116">
        <v>3.8</v>
      </c>
      <c r="O2540" s="116">
        <v>0</v>
      </c>
      <c r="P2540" s="117">
        <f t="shared" si="99"/>
        <v>1.9</v>
      </c>
    </row>
    <row r="2541" ht="14.5" spans="1:16">
      <c r="A2541" s="104">
        <v>202212</v>
      </c>
      <c r="B2541" s="120" t="s">
        <v>364</v>
      </c>
      <c r="C2541" s="105" t="s">
        <v>570</v>
      </c>
      <c r="D2541" s="105" t="s">
        <v>587</v>
      </c>
      <c r="E2541" s="105" t="s">
        <v>812</v>
      </c>
      <c r="F2541" s="105" t="s">
        <v>758</v>
      </c>
      <c r="G2541" s="106">
        <v>44046</v>
      </c>
      <c r="H2541" s="105">
        <v>0</v>
      </c>
      <c r="I2541" s="105">
        <v>0</v>
      </c>
      <c r="J2541" s="116">
        <v>2138</v>
      </c>
      <c r="K2541" s="116">
        <v>5459.46</v>
      </c>
      <c r="L2541" s="116">
        <v>316.64</v>
      </c>
      <c r="M2541" s="116">
        <v>84.39</v>
      </c>
      <c r="N2541" s="116">
        <v>3.8</v>
      </c>
      <c r="O2541" s="116">
        <v>0</v>
      </c>
      <c r="P2541" s="117">
        <f t="shared" si="99"/>
        <v>1.9</v>
      </c>
    </row>
    <row r="2542" ht="14.5" spans="1:16">
      <c r="A2542" s="104">
        <v>202212</v>
      </c>
      <c r="B2542" s="120" t="s">
        <v>300</v>
      </c>
      <c r="C2542" s="105" t="s">
        <v>580</v>
      </c>
      <c r="D2542" s="105" t="s">
        <v>587</v>
      </c>
      <c r="E2542" s="105" t="s">
        <v>813</v>
      </c>
      <c r="F2542" s="105" t="s">
        <v>992</v>
      </c>
      <c r="G2542" s="106" t="s">
        <v>814</v>
      </c>
      <c r="H2542" s="105">
        <v>0</v>
      </c>
      <c r="I2542" s="105">
        <v>0</v>
      </c>
      <c r="J2542" s="116">
        <v>2723</v>
      </c>
      <c r="K2542" s="116">
        <v>4872.1</v>
      </c>
      <c r="L2542" s="116">
        <v>316.64</v>
      </c>
      <c r="M2542" s="116">
        <v>84.39</v>
      </c>
      <c r="N2542" s="116">
        <v>3.8</v>
      </c>
      <c r="O2542" s="116">
        <v>0</v>
      </c>
      <c r="P2542" s="117">
        <f t="shared" si="99"/>
        <v>1.9</v>
      </c>
    </row>
    <row r="2543" ht="14.5" spans="1:16">
      <c r="A2543" s="104">
        <v>202212</v>
      </c>
      <c r="B2543" s="120" t="s">
        <v>371</v>
      </c>
      <c r="C2543" s="105" t="s">
        <v>592</v>
      </c>
      <c r="D2543" s="105" t="s">
        <v>587</v>
      </c>
      <c r="E2543" s="105" t="s">
        <v>815</v>
      </c>
      <c r="F2543" s="105" t="s">
        <v>816</v>
      </c>
      <c r="G2543" s="106" t="s">
        <v>817</v>
      </c>
      <c r="H2543" s="105">
        <v>0</v>
      </c>
      <c r="I2543" s="105">
        <v>0</v>
      </c>
      <c r="J2543" s="116">
        <v>4640</v>
      </c>
      <c r="K2543" s="116">
        <v>11448</v>
      </c>
      <c r="L2543" s="116">
        <v>316.64</v>
      </c>
      <c r="M2543" s="116">
        <v>84.39</v>
      </c>
      <c r="N2543" s="116">
        <v>3.8</v>
      </c>
      <c r="O2543" s="116">
        <v>500</v>
      </c>
      <c r="P2543" s="117">
        <f t="shared" si="99"/>
        <v>1.9</v>
      </c>
    </row>
    <row r="2544" ht="14.5" spans="1:16">
      <c r="A2544" s="104">
        <v>202212</v>
      </c>
      <c r="B2544" s="120" t="s">
        <v>241</v>
      </c>
      <c r="C2544" s="105" t="s">
        <v>570</v>
      </c>
      <c r="D2544" s="105" t="s">
        <v>587</v>
      </c>
      <c r="E2544" s="105" t="s">
        <v>818</v>
      </c>
      <c r="F2544" s="105" t="s">
        <v>819</v>
      </c>
      <c r="G2544" s="106" t="s">
        <v>817</v>
      </c>
      <c r="H2544" s="105">
        <v>0</v>
      </c>
      <c r="I2544" s="105">
        <v>0</v>
      </c>
      <c r="J2544" s="116">
        <v>3668</v>
      </c>
      <c r="K2544" s="116">
        <v>7764.97</v>
      </c>
      <c r="L2544" s="116">
        <v>0</v>
      </c>
      <c r="M2544" s="116">
        <v>0</v>
      </c>
      <c r="N2544" s="116">
        <v>0</v>
      </c>
      <c r="O2544" s="116">
        <v>0</v>
      </c>
      <c r="P2544" s="117">
        <v>0</v>
      </c>
    </row>
    <row r="2545" ht="14.5" spans="1:16">
      <c r="A2545" s="104">
        <v>202212</v>
      </c>
      <c r="B2545" s="120" t="s">
        <v>229</v>
      </c>
      <c r="C2545" s="105" t="s">
        <v>570</v>
      </c>
      <c r="D2545" s="105" t="s">
        <v>587</v>
      </c>
      <c r="E2545" s="105" t="s">
        <v>823</v>
      </c>
      <c r="F2545" s="105" t="s">
        <v>753</v>
      </c>
      <c r="G2545" s="106" t="s">
        <v>824</v>
      </c>
      <c r="H2545" s="105">
        <v>0</v>
      </c>
      <c r="I2545" s="105">
        <v>0</v>
      </c>
      <c r="J2545" s="116">
        <v>1913</v>
      </c>
      <c r="K2545" s="116">
        <v>3234.21</v>
      </c>
      <c r="L2545" s="116">
        <v>316.64</v>
      </c>
      <c r="M2545" s="116">
        <v>84.39</v>
      </c>
      <c r="N2545" s="116">
        <v>3.8</v>
      </c>
      <c r="O2545" s="116">
        <v>0</v>
      </c>
      <c r="P2545" s="117">
        <f t="shared" ref="P2545:P2553" si="100">1900*0.1%</f>
        <v>1.9</v>
      </c>
    </row>
    <row r="2546" ht="14.5" spans="1:16">
      <c r="A2546" s="104">
        <v>202212</v>
      </c>
      <c r="B2546" s="120" t="s">
        <v>438</v>
      </c>
      <c r="C2546" s="105" t="s">
        <v>570</v>
      </c>
      <c r="D2546" s="105" t="s">
        <v>587</v>
      </c>
      <c r="E2546" s="105" t="s">
        <v>825</v>
      </c>
      <c r="F2546" s="105" t="s">
        <v>804</v>
      </c>
      <c r="G2546" s="106" t="s">
        <v>824</v>
      </c>
      <c r="H2546" s="105">
        <v>0</v>
      </c>
      <c r="I2546" s="105">
        <v>0</v>
      </c>
      <c r="J2546" s="116">
        <v>4748</v>
      </c>
      <c r="K2546" s="116">
        <v>11295.83</v>
      </c>
      <c r="L2546" s="116">
        <v>340</v>
      </c>
      <c r="M2546" s="116">
        <v>106.25</v>
      </c>
      <c r="N2546" s="116">
        <v>21.25</v>
      </c>
      <c r="O2546" s="116">
        <v>600</v>
      </c>
      <c r="P2546" s="117">
        <f t="shared" si="100"/>
        <v>1.9</v>
      </c>
    </row>
    <row r="2547" ht="14.5" spans="1:16">
      <c r="A2547" s="104">
        <v>202212</v>
      </c>
      <c r="B2547" s="120" t="s">
        <v>276</v>
      </c>
      <c r="C2547" s="105" t="s">
        <v>625</v>
      </c>
      <c r="D2547" s="105" t="s">
        <v>587</v>
      </c>
      <c r="E2547" s="105" t="s">
        <v>826</v>
      </c>
      <c r="F2547" s="105" t="s">
        <v>827</v>
      </c>
      <c r="G2547" s="106" t="s">
        <v>824</v>
      </c>
      <c r="H2547" s="105">
        <v>0</v>
      </c>
      <c r="I2547" s="105">
        <v>0</v>
      </c>
      <c r="J2547" s="116">
        <v>3212</v>
      </c>
      <c r="K2547" s="116">
        <v>8215.7</v>
      </c>
      <c r="L2547" s="116">
        <v>316.64</v>
      </c>
      <c r="M2547" s="116">
        <v>84.39</v>
      </c>
      <c r="N2547" s="116">
        <v>3.8</v>
      </c>
      <c r="O2547" s="116">
        <v>0</v>
      </c>
      <c r="P2547" s="117">
        <f t="shared" si="100"/>
        <v>1.9</v>
      </c>
    </row>
    <row r="2548" ht="14.5" spans="1:16">
      <c r="A2548" s="104">
        <v>202212</v>
      </c>
      <c r="B2548" s="120" t="s">
        <v>243</v>
      </c>
      <c r="C2548" s="105" t="s">
        <v>592</v>
      </c>
      <c r="D2548" s="105" t="s">
        <v>587</v>
      </c>
      <c r="E2548" s="105" t="s">
        <v>828</v>
      </c>
      <c r="F2548" s="105" t="s">
        <v>597</v>
      </c>
      <c r="G2548" s="106" t="s">
        <v>829</v>
      </c>
      <c r="H2548" s="105">
        <v>0</v>
      </c>
      <c r="I2548" s="105">
        <v>0</v>
      </c>
      <c r="J2548" s="116">
        <v>1900</v>
      </c>
      <c r="K2548" s="116">
        <v>4750.2</v>
      </c>
      <c r="L2548" s="116">
        <v>316.64</v>
      </c>
      <c r="M2548" s="116">
        <v>84.39</v>
      </c>
      <c r="N2548" s="116">
        <v>3.8</v>
      </c>
      <c r="O2548" s="116">
        <v>0</v>
      </c>
      <c r="P2548" s="117">
        <f t="shared" si="100"/>
        <v>1.9</v>
      </c>
    </row>
    <row r="2549" ht="14.5" spans="1:16">
      <c r="A2549" s="104">
        <v>202212</v>
      </c>
      <c r="B2549" s="120" t="s">
        <v>268</v>
      </c>
      <c r="C2549" s="105" t="s">
        <v>619</v>
      </c>
      <c r="D2549" s="105" t="s">
        <v>587</v>
      </c>
      <c r="E2549" s="105" t="s">
        <v>830</v>
      </c>
      <c r="F2549" s="105" t="s">
        <v>686</v>
      </c>
      <c r="G2549" s="106" t="s">
        <v>831</v>
      </c>
      <c r="H2549" s="105" t="s">
        <v>623</v>
      </c>
      <c r="I2549" s="105">
        <v>0</v>
      </c>
      <c r="J2549" s="116">
        <v>2120</v>
      </c>
      <c r="K2549" s="116">
        <v>6094.86</v>
      </c>
      <c r="L2549" s="116">
        <v>316.64</v>
      </c>
      <c r="M2549" s="116">
        <v>84.39</v>
      </c>
      <c r="N2549" s="116">
        <v>3.8</v>
      </c>
      <c r="O2549" s="116">
        <v>0</v>
      </c>
      <c r="P2549" s="117">
        <f t="shared" si="100"/>
        <v>1.9</v>
      </c>
    </row>
    <row r="2550" ht="14.5" spans="1:16">
      <c r="A2550" s="104">
        <v>202212</v>
      </c>
      <c r="B2550" s="120" t="s">
        <v>356</v>
      </c>
      <c r="C2550" s="105" t="s">
        <v>592</v>
      </c>
      <c r="D2550" s="105" t="s">
        <v>587</v>
      </c>
      <c r="E2550" s="105" t="s">
        <v>832</v>
      </c>
      <c r="F2550" s="105" t="s">
        <v>833</v>
      </c>
      <c r="G2550" s="106" t="s">
        <v>834</v>
      </c>
      <c r="H2550" s="105">
        <v>0</v>
      </c>
      <c r="I2550" s="105">
        <v>0</v>
      </c>
      <c r="J2550" s="116">
        <v>1940</v>
      </c>
      <c r="K2550" s="116">
        <v>5153.22</v>
      </c>
      <c r="L2550" s="116">
        <v>316.64</v>
      </c>
      <c r="M2550" s="116">
        <v>84.39</v>
      </c>
      <c r="N2550" s="116">
        <v>3.8</v>
      </c>
      <c r="O2550" s="116">
        <v>250</v>
      </c>
      <c r="P2550" s="117">
        <f t="shared" si="100"/>
        <v>1.9</v>
      </c>
    </row>
    <row r="2551" ht="14.5" spans="1:16">
      <c r="A2551" s="104">
        <v>202212</v>
      </c>
      <c r="B2551" s="120" t="s">
        <v>306</v>
      </c>
      <c r="C2551" s="105" t="s">
        <v>570</v>
      </c>
      <c r="D2551" s="105" t="s">
        <v>576</v>
      </c>
      <c r="E2551" s="105" t="s">
        <v>835</v>
      </c>
      <c r="F2551" s="105" t="s">
        <v>836</v>
      </c>
      <c r="G2551" s="106" t="s">
        <v>834</v>
      </c>
      <c r="H2551" s="105">
        <v>0</v>
      </c>
      <c r="I2551" s="105">
        <v>0</v>
      </c>
      <c r="J2551" s="116">
        <v>3210</v>
      </c>
      <c r="K2551" s="116">
        <v>18482.6</v>
      </c>
      <c r="L2551" s="116">
        <v>316.64</v>
      </c>
      <c r="M2551" s="116">
        <v>84.39</v>
      </c>
      <c r="N2551" s="116">
        <v>3.8</v>
      </c>
      <c r="O2551" s="116">
        <v>0</v>
      </c>
      <c r="P2551" s="117">
        <f t="shared" si="100"/>
        <v>1.9</v>
      </c>
    </row>
    <row r="2552" ht="14.5" spans="1:16">
      <c r="A2552" s="104">
        <v>202212</v>
      </c>
      <c r="B2552" s="120" t="s">
        <v>206</v>
      </c>
      <c r="C2552" s="105" t="s">
        <v>619</v>
      </c>
      <c r="D2552" s="105" t="s">
        <v>587</v>
      </c>
      <c r="E2552" s="105" t="s">
        <v>837</v>
      </c>
      <c r="F2552" s="105" t="s">
        <v>686</v>
      </c>
      <c r="G2552" s="106" t="s">
        <v>834</v>
      </c>
      <c r="H2552" s="105" t="s">
        <v>623</v>
      </c>
      <c r="I2552" s="105">
        <v>0</v>
      </c>
      <c r="J2552" s="116">
        <v>2120</v>
      </c>
      <c r="K2552" s="116">
        <v>4605.87</v>
      </c>
      <c r="L2552" s="116">
        <v>316.64</v>
      </c>
      <c r="M2552" s="116">
        <v>84.39</v>
      </c>
      <c r="N2552" s="116">
        <v>3.8</v>
      </c>
      <c r="O2552" s="116">
        <v>0</v>
      </c>
      <c r="P2552" s="117">
        <f t="shared" si="100"/>
        <v>1.9</v>
      </c>
    </row>
    <row r="2553" ht="14.5" spans="1:16">
      <c r="A2553" s="104">
        <v>202212</v>
      </c>
      <c r="B2553" s="120" t="s">
        <v>218</v>
      </c>
      <c r="C2553" s="105" t="s">
        <v>841</v>
      </c>
      <c r="D2553" s="105" t="s">
        <v>764</v>
      </c>
      <c r="E2553" s="105" t="s">
        <v>842</v>
      </c>
      <c r="F2553" s="105" t="s">
        <v>843</v>
      </c>
      <c r="G2553" s="106" t="s">
        <v>840</v>
      </c>
      <c r="H2553" s="105">
        <v>0</v>
      </c>
      <c r="I2553" s="105">
        <v>0</v>
      </c>
      <c r="J2553" s="116">
        <v>7600</v>
      </c>
      <c r="K2553" s="116">
        <v>17351.2</v>
      </c>
      <c r="L2553" s="116">
        <v>316.64</v>
      </c>
      <c r="M2553" s="116">
        <v>84.39</v>
      </c>
      <c r="N2553" s="116">
        <v>3.8</v>
      </c>
      <c r="O2553" s="116">
        <v>500</v>
      </c>
      <c r="P2553" s="117">
        <f t="shared" si="100"/>
        <v>1.9</v>
      </c>
    </row>
    <row r="2554" ht="14.5" spans="1:16">
      <c r="A2554" s="104">
        <v>202212</v>
      </c>
      <c r="B2554" s="120" t="s">
        <v>440</v>
      </c>
      <c r="C2554" s="105" t="s">
        <v>570</v>
      </c>
      <c r="D2554" s="105" t="s">
        <v>587</v>
      </c>
      <c r="E2554" s="105" t="s">
        <v>848</v>
      </c>
      <c r="F2554" s="105" t="s">
        <v>694</v>
      </c>
      <c r="G2554" s="106" t="s">
        <v>849</v>
      </c>
      <c r="H2554" s="105">
        <v>0</v>
      </c>
      <c r="I2554" s="105">
        <v>0</v>
      </c>
      <c r="J2554" s="116">
        <v>2400</v>
      </c>
      <c r="K2554" s="116">
        <v>4445</v>
      </c>
      <c r="L2554" s="116">
        <v>0</v>
      </c>
      <c r="M2554" s="116">
        <v>0</v>
      </c>
      <c r="N2554" s="116">
        <v>0</v>
      </c>
      <c r="O2554" s="116">
        <v>0</v>
      </c>
      <c r="P2554" s="117">
        <v>0</v>
      </c>
    </row>
    <row r="2555" ht="14.5" spans="1:16">
      <c r="A2555" s="104">
        <v>202212</v>
      </c>
      <c r="B2555" s="120" t="s">
        <v>394</v>
      </c>
      <c r="C2555" s="105" t="s">
        <v>625</v>
      </c>
      <c r="D2555" s="105" t="s">
        <v>587</v>
      </c>
      <c r="E2555" s="105" t="s">
        <v>850</v>
      </c>
      <c r="F2555" s="105" t="s">
        <v>851</v>
      </c>
      <c r="G2555" s="106" t="s">
        <v>852</v>
      </c>
      <c r="H2555" s="105">
        <v>0</v>
      </c>
      <c r="I2555" s="105">
        <v>0</v>
      </c>
      <c r="J2555" s="116">
        <v>1980</v>
      </c>
      <c r="K2555" s="116">
        <v>4435.71</v>
      </c>
      <c r="L2555" s="116">
        <v>316.64</v>
      </c>
      <c r="M2555" s="116">
        <v>84.39</v>
      </c>
      <c r="N2555" s="116">
        <v>3.8</v>
      </c>
      <c r="O2555" s="116">
        <v>0</v>
      </c>
      <c r="P2555" s="117">
        <f>1900*0.1%</f>
        <v>1.9</v>
      </c>
    </row>
    <row r="2556" ht="14.5" spans="1:16">
      <c r="A2556" s="104">
        <v>202212</v>
      </c>
      <c r="B2556" s="120" t="s">
        <v>233</v>
      </c>
      <c r="C2556" s="105" t="s">
        <v>625</v>
      </c>
      <c r="D2556" s="105" t="s">
        <v>587</v>
      </c>
      <c r="E2556" s="105" t="s">
        <v>853</v>
      </c>
      <c r="F2556" s="105" t="s">
        <v>827</v>
      </c>
      <c r="G2556" s="106" t="s">
        <v>854</v>
      </c>
      <c r="H2556" s="105">
        <v>0</v>
      </c>
      <c r="I2556" s="105">
        <v>0</v>
      </c>
      <c r="J2556" s="116">
        <v>3800</v>
      </c>
      <c r="K2556" s="116">
        <v>8383.33</v>
      </c>
      <c r="L2556" s="116">
        <v>316.64</v>
      </c>
      <c r="M2556" s="116">
        <v>84.39</v>
      </c>
      <c r="N2556" s="116">
        <v>3.8</v>
      </c>
      <c r="O2556" s="116">
        <v>0</v>
      </c>
      <c r="P2556" s="117">
        <f>1900*0.1%</f>
        <v>1.9</v>
      </c>
    </row>
    <row r="2557" ht="14.5" spans="1:16">
      <c r="A2557" s="104">
        <v>202212</v>
      </c>
      <c r="B2557" s="120" t="s">
        <v>404</v>
      </c>
      <c r="C2557" s="105" t="s">
        <v>570</v>
      </c>
      <c r="D2557" s="105" t="s">
        <v>587</v>
      </c>
      <c r="E2557" s="105" t="s">
        <v>858</v>
      </c>
      <c r="F2557" s="105" t="s">
        <v>859</v>
      </c>
      <c r="G2557" s="106" t="s">
        <v>860</v>
      </c>
      <c r="H2557" s="105">
        <v>0</v>
      </c>
      <c r="I2557" s="105">
        <v>0</v>
      </c>
      <c r="J2557" s="116">
        <v>3128</v>
      </c>
      <c r="K2557" s="116">
        <v>6123.07</v>
      </c>
      <c r="L2557" s="116">
        <v>0</v>
      </c>
      <c r="M2557" s="116">
        <v>0</v>
      </c>
      <c r="N2557" s="116">
        <v>0</v>
      </c>
      <c r="O2557" s="116">
        <v>0</v>
      </c>
      <c r="P2557" s="117">
        <v>0</v>
      </c>
    </row>
    <row r="2558" ht="14.5" spans="1:16">
      <c r="A2558" s="104">
        <v>202212</v>
      </c>
      <c r="B2558" s="120" t="s">
        <v>446</v>
      </c>
      <c r="C2558" s="105" t="s">
        <v>575</v>
      </c>
      <c r="D2558" s="105" t="s">
        <v>587</v>
      </c>
      <c r="E2558" s="105" t="s">
        <v>861</v>
      </c>
      <c r="F2558" s="105" t="s">
        <v>862</v>
      </c>
      <c r="G2558" s="106" t="s">
        <v>860</v>
      </c>
      <c r="H2558" s="105">
        <v>0</v>
      </c>
      <c r="I2558" s="105">
        <v>0</v>
      </c>
      <c r="J2558" s="116">
        <v>2760</v>
      </c>
      <c r="K2558" s="116">
        <v>8911.51</v>
      </c>
      <c r="L2558" s="116">
        <v>316.64</v>
      </c>
      <c r="M2558" s="116">
        <v>84.39</v>
      </c>
      <c r="N2558" s="116">
        <v>3.8</v>
      </c>
      <c r="O2558" s="116">
        <v>0</v>
      </c>
      <c r="P2558" s="117">
        <f>1900*0.1%</f>
        <v>1.9</v>
      </c>
    </row>
    <row r="2559" ht="14.5" spans="1:16">
      <c r="A2559" s="104">
        <v>202212</v>
      </c>
      <c r="B2559" s="120" t="s">
        <v>406</v>
      </c>
      <c r="C2559" s="105" t="s">
        <v>619</v>
      </c>
      <c r="D2559" s="105" t="s">
        <v>587</v>
      </c>
      <c r="E2559" s="105" t="s">
        <v>863</v>
      </c>
      <c r="F2559" s="105" t="s">
        <v>864</v>
      </c>
      <c r="G2559" s="106" t="s">
        <v>865</v>
      </c>
      <c r="H2559" s="105">
        <v>0</v>
      </c>
      <c r="I2559" s="105">
        <v>0</v>
      </c>
      <c r="J2559" s="116">
        <v>1900</v>
      </c>
      <c r="K2559" s="116">
        <v>3600.03</v>
      </c>
      <c r="L2559" s="116">
        <v>316.64</v>
      </c>
      <c r="M2559" s="116">
        <v>84.39</v>
      </c>
      <c r="N2559" s="116">
        <v>3.8</v>
      </c>
      <c r="O2559" s="116">
        <v>0</v>
      </c>
      <c r="P2559" s="117">
        <f>1900*0.1%</f>
        <v>1.9</v>
      </c>
    </row>
    <row r="2560" ht="14.5" spans="1:16">
      <c r="A2560" s="104">
        <v>202212</v>
      </c>
      <c r="B2560" s="120" t="s">
        <v>368</v>
      </c>
      <c r="C2560" s="105" t="s">
        <v>866</v>
      </c>
      <c r="D2560" s="105" t="s">
        <v>576</v>
      </c>
      <c r="E2560" s="105" t="s">
        <v>867</v>
      </c>
      <c r="F2560" s="105" t="s">
        <v>868</v>
      </c>
      <c r="G2560" s="106" t="s">
        <v>869</v>
      </c>
      <c r="H2560" s="105">
        <v>0</v>
      </c>
      <c r="I2560" s="105">
        <v>0</v>
      </c>
      <c r="J2560" s="116">
        <v>3850</v>
      </c>
      <c r="K2560" s="116">
        <v>8258.6</v>
      </c>
      <c r="L2560" s="116">
        <v>316.64</v>
      </c>
      <c r="M2560" s="116">
        <v>84.39</v>
      </c>
      <c r="N2560" s="116">
        <v>3.8</v>
      </c>
      <c r="O2560" s="116">
        <v>95</v>
      </c>
      <c r="P2560" s="117">
        <f>1900*0.1%</f>
        <v>1.9</v>
      </c>
    </row>
    <row r="2561" ht="14.5" spans="1:16">
      <c r="A2561" s="104">
        <v>202212</v>
      </c>
      <c r="B2561" s="120" t="s">
        <v>287</v>
      </c>
      <c r="C2561" s="105" t="s">
        <v>592</v>
      </c>
      <c r="D2561" s="105" t="s">
        <v>587</v>
      </c>
      <c r="E2561" s="105" t="s">
        <v>870</v>
      </c>
      <c r="F2561" s="105" t="s">
        <v>761</v>
      </c>
      <c r="G2561" s="106" t="s">
        <v>871</v>
      </c>
      <c r="H2561" s="105">
        <v>0</v>
      </c>
      <c r="I2561" s="105">
        <v>0</v>
      </c>
      <c r="J2561" s="116">
        <v>2090</v>
      </c>
      <c r="K2561" s="116">
        <v>5766.2</v>
      </c>
      <c r="L2561" s="116">
        <v>316.64</v>
      </c>
      <c r="M2561" s="116">
        <v>84.39</v>
      </c>
      <c r="N2561" s="116">
        <v>3.8</v>
      </c>
      <c r="O2561" s="116">
        <v>0</v>
      </c>
      <c r="P2561" s="117">
        <f>1900*0.1%</f>
        <v>1.9</v>
      </c>
    </row>
    <row r="2562" ht="14.5" spans="1:16">
      <c r="A2562" s="104">
        <v>202212</v>
      </c>
      <c r="B2562" s="120" t="s">
        <v>328</v>
      </c>
      <c r="C2562" s="105" t="s">
        <v>570</v>
      </c>
      <c r="D2562" s="105" t="s">
        <v>587</v>
      </c>
      <c r="E2562" s="105" t="s">
        <v>872</v>
      </c>
      <c r="F2562" s="105" t="s">
        <v>652</v>
      </c>
      <c r="G2562" s="106" t="s">
        <v>873</v>
      </c>
      <c r="H2562" s="105">
        <v>0</v>
      </c>
      <c r="I2562" s="105">
        <v>0</v>
      </c>
      <c r="J2562" s="116">
        <v>4344</v>
      </c>
      <c r="K2562" s="116">
        <v>8106.45</v>
      </c>
      <c r="L2562" s="116">
        <v>0</v>
      </c>
      <c r="M2562" s="116">
        <v>0</v>
      </c>
      <c r="N2562" s="116">
        <v>0</v>
      </c>
      <c r="O2562" s="116">
        <v>0</v>
      </c>
      <c r="P2562" s="117">
        <v>0</v>
      </c>
    </row>
    <row r="2563" ht="14.5" spans="1:16">
      <c r="A2563" s="104">
        <v>202212</v>
      </c>
      <c r="B2563" s="120" t="s">
        <v>374</v>
      </c>
      <c r="C2563" s="105" t="s">
        <v>570</v>
      </c>
      <c r="D2563" s="105" t="s">
        <v>587</v>
      </c>
      <c r="E2563" s="105" t="s">
        <v>874</v>
      </c>
      <c r="F2563" s="105" t="s">
        <v>875</v>
      </c>
      <c r="G2563" s="106" t="s">
        <v>871</v>
      </c>
      <c r="H2563" s="105">
        <v>0</v>
      </c>
      <c r="I2563" s="105">
        <v>0</v>
      </c>
      <c r="J2563" s="116">
        <v>2332</v>
      </c>
      <c r="K2563" s="116">
        <v>6585.26</v>
      </c>
      <c r="L2563" s="116">
        <v>316.64</v>
      </c>
      <c r="M2563" s="116">
        <v>84.39</v>
      </c>
      <c r="N2563" s="116">
        <v>3.8</v>
      </c>
      <c r="O2563" s="116">
        <v>0</v>
      </c>
      <c r="P2563" s="117">
        <f>1900*0.1%</f>
        <v>1.9</v>
      </c>
    </row>
    <row r="2564" ht="14.5" spans="1:16">
      <c r="A2564" s="104">
        <v>202212</v>
      </c>
      <c r="B2564" s="120" t="s">
        <v>417</v>
      </c>
      <c r="C2564" s="105" t="s">
        <v>625</v>
      </c>
      <c r="D2564" s="105" t="s">
        <v>587</v>
      </c>
      <c r="E2564" s="105" t="s">
        <v>876</v>
      </c>
      <c r="F2564" s="105" t="s">
        <v>675</v>
      </c>
      <c r="G2564" s="106" t="s">
        <v>877</v>
      </c>
      <c r="H2564" s="105">
        <v>0</v>
      </c>
      <c r="I2564" s="105">
        <v>0</v>
      </c>
      <c r="J2564" s="116">
        <v>2312</v>
      </c>
      <c r="K2564" s="116">
        <v>6326.49</v>
      </c>
      <c r="L2564" s="116">
        <v>316.64</v>
      </c>
      <c r="M2564" s="116">
        <v>84.39</v>
      </c>
      <c r="N2564" s="116">
        <v>3.8</v>
      </c>
      <c r="O2564" s="116">
        <v>0</v>
      </c>
      <c r="P2564" s="117">
        <f>1900*0.1%</f>
        <v>1.9</v>
      </c>
    </row>
    <row r="2565" ht="14.5" spans="1:16">
      <c r="A2565" s="104">
        <v>202212</v>
      </c>
      <c r="B2565" s="120" t="s">
        <v>278</v>
      </c>
      <c r="C2565" s="105" t="s">
        <v>580</v>
      </c>
      <c r="D2565" s="105" t="s">
        <v>587</v>
      </c>
      <c r="E2565" s="105" t="s">
        <v>882</v>
      </c>
      <c r="F2565" s="105" t="s">
        <v>698</v>
      </c>
      <c r="G2565" s="106" t="s">
        <v>881</v>
      </c>
      <c r="H2565" s="105">
        <v>0</v>
      </c>
      <c r="I2565" s="105">
        <v>0</v>
      </c>
      <c r="J2565" s="116">
        <v>3471</v>
      </c>
      <c r="K2565" s="116">
        <v>8188.5</v>
      </c>
      <c r="L2565" s="116">
        <v>316.64</v>
      </c>
      <c r="M2565" s="116">
        <v>84.39</v>
      </c>
      <c r="N2565" s="116">
        <v>3.8</v>
      </c>
      <c r="O2565" s="116">
        <v>0</v>
      </c>
      <c r="P2565" s="117">
        <f>1900*0.1%</f>
        <v>1.9</v>
      </c>
    </row>
    <row r="2566" ht="14.5" spans="1:16">
      <c r="A2566" s="104">
        <v>202212</v>
      </c>
      <c r="B2566" s="60" t="s">
        <v>201</v>
      </c>
      <c r="C2566" s="105" t="s">
        <v>575</v>
      </c>
      <c r="D2566" s="105" t="s">
        <v>764</v>
      </c>
      <c r="E2566" s="105" t="s">
        <v>883</v>
      </c>
      <c r="F2566" s="105" t="s">
        <v>884</v>
      </c>
      <c r="G2566" s="106">
        <v>44375</v>
      </c>
      <c r="H2566" s="105">
        <v>0</v>
      </c>
      <c r="I2566" s="105">
        <v>0</v>
      </c>
      <c r="J2566" s="116">
        <v>6250</v>
      </c>
      <c r="K2566" s="116">
        <v>26145</v>
      </c>
      <c r="L2566" s="116">
        <v>0</v>
      </c>
      <c r="M2566" s="116">
        <v>0</v>
      </c>
      <c r="N2566" s="116">
        <v>0</v>
      </c>
      <c r="O2566" s="116">
        <v>0</v>
      </c>
      <c r="P2566" s="117">
        <v>0</v>
      </c>
    </row>
    <row r="2567" ht="14.5" spans="1:16">
      <c r="A2567" s="104">
        <v>202212</v>
      </c>
      <c r="B2567" s="60" t="s">
        <v>311</v>
      </c>
      <c r="C2567" s="105" t="s">
        <v>866</v>
      </c>
      <c r="D2567" s="105" t="s">
        <v>587</v>
      </c>
      <c r="E2567" s="105" t="s">
        <v>930</v>
      </c>
      <c r="F2567" s="105" t="s">
        <v>931</v>
      </c>
      <c r="G2567" s="106" t="s">
        <v>932</v>
      </c>
      <c r="H2567" s="105">
        <v>0</v>
      </c>
      <c r="I2567" s="105">
        <v>0</v>
      </c>
      <c r="J2567" s="116">
        <v>2642</v>
      </c>
      <c r="K2567" s="116">
        <v>5853.61</v>
      </c>
      <c r="L2567" s="116">
        <v>316.64</v>
      </c>
      <c r="M2567" s="116">
        <v>84.39</v>
      </c>
      <c r="N2567" s="116">
        <v>3.8</v>
      </c>
      <c r="O2567" s="116">
        <v>0</v>
      </c>
      <c r="P2567" s="117">
        <f t="shared" ref="P2567:P2583" si="101">1900*0.1%</f>
        <v>1.9</v>
      </c>
    </row>
    <row r="2568" ht="14.5" spans="1:16">
      <c r="A2568" s="104">
        <v>202212</v>
      </c>
      <c r="B2568" s="60" t="s">
        <v>327</v>
      </c>
      <c r="C2568" s="105" t="s">
        <v>619</v>
      </c>
      <c r="D2568" s="105" t="s">
        <v>587</v>
      </c>
      <c r="E2568" s="105" t="s">
        <v>933</v>
      </c>
      <c r="F2568" s="105" t="s">
        <v>686</v>
      </c>
      <c r="G2568" s="106" t="s">
        <v>934</v>
      </c>
      <c r="H2568" s="105" t="s">
        <v>623</v>
      </c>
      <c r="I2568" s="105">
        <v>0</v>
      </c>
      <c r="J2568" s="116">
        <v>2120</v>
      </c>
      <c r="K2568" s="116">
        <v>6101.51</v>
      </c>
      <c r="L2568" s="116">
        <v>316.64</v>
      </c>
      <c r="M2568" s="116">
        <v>84.39</v>
      </c>
      <c r="N2568" s="116">
        <v>3.8</v>
      </c>
      <c r="O2568" s="116">
        <v>0</v>
      </c>
      <c r="P2568" s="117">
        <f t="shared" si="101"/>
        <v>1.9</v>
      </c>
    </row>
    <row r="2569" ht="14.5" spans="1:16">
      <c r="A2569" s="104">
        <v>202212</v>
      </c>
      <c r="B2569" s="60" t="s">
        <v>291</v>
      </c>
      <c r="C2569" s="105" t="s">
        <v>866</v>
      </c>
      <c r="D2569" s="105" t="s">
        <v>587</v>
      </c>
      <c r="E2569" s="105" t="s">
        <v>935</v>
      </c>
      <c r="F2569" s="105" t="s">
        <v>936</v>
      </c>
      <c r="G2569" s="106" t="s">
        <v>937</v>
      </c>
      <c r="H2569" s="105">
        <v>0</v>
      </c>
      <c r="I2569" s="105">
        <v>0</v>
      </c>
      <c r="J2569" s="116">
        <v>4800</v>
      </c>
      <c r="K2569" s="116">
        <v>11942.6</v>
      </c>
      <c r="L2569" s="116">
        <v>316.64</v>
      </c>
      <c r="M2569" s="116">
        <v>84.39</v>
      </c>
      <c r="N2569" s="116">
        <v>3.8</v>
      </c>
      <c r="O2569" s="116">
        <v>0</v>
      </c>
      <c r="P2569" s="117">
        <f t="shared" si="101"/>
        <v>1.9</v>
      </c>
    </row>
    <row r="2570" ht="14.5" spans="1:16">
      <c r="A2570" s="104">
        <v>202212</v>
      </c>
      <c r="B2570" s="60" t="s">
        <v>429</v>
      </c>
      <c r="C2570" s="105" t="s">
        <v>570</v>
      </c>
      <c r="D2570" s="105" t="s">
        <v>587</v>
      </c>
      <c r="E2570" s="105" t="s">
        <v>938</v>
      </c>
      <c r="F2570" s="105" t="s">
        <v>939</v>
      </c>
      <c r="G2570" s="106" t="s">
        <v>937</v>
      </c>
      <c r="H2570" s="105">
        <v>0</v>
      </c>
      <c r="I2570" s="105">
        <v>0</v>
      </c>
      <c r="J2570" s="116">
        <v>1900</v>
      </c>
      <c r="K2570" s="116">
        <v>5776.66</v>
      </c>
      <c r="L2570" s="116">
        <v>316.64</v>
      </c>
      <c r="M2570" s="116">
        <v>84.39</v>
      </c>
      <c r="N2570" s="116">
        <v>3.8</v>
      </c>
      <c r="O2570" s="116">
        <v>0</v>
      </c>
      <c r="P2570" s="117">
        <f t="shared" si="101"/>
        <v>1.9</v>
      </c>
    </row>
    <row r="2571" ht="14.5" spans="1:16">
      <c r="A2571" s="104">
        <v>202212</v>
      </c>
      <c r="B2571" s="60" t="s">
        <v>391</v>
      </c>
      <c r="C2571" s="105" t="s">
        <v>580</v>
      </c>
      <c r="D2571" s="105" t="s">
        <v>587</v>
      </c>
      <c r="E2571" s="105" t="s">
        <v>940</v>
      </c>
      <c r="F2571" s="105" t="s">
        <v>941</v>
      </c>
      <c r="G2571" s="106" t="s">
        <v>942</v>
      </c>
      <c r="H2571" s="105">
        <v>0</v>
      </c>
      <c r="I2571" s="105">
        <v>0</v>
      </c>
      <c r="J2571" s="116">
        <v>4738</v>
      </c>
      <c r="K2571" s="116">
        <v>10668.1</v>
      </c>
      <c r="L2571" s="116">
        <v>316.64</v>
      </c>
      <c r="M2571" s="116">
        <v>84.39</v>
      </c>
      <c r="N2571" s="116">
        <v>3.8</v>
      </c>
      <c r="O2571" s="116">
        <v>0</v>
      </c>
      <c r="P2571" s="117">
        <f t="shared" si="101"/>
        <v>1.9</v>
      </c>
    </row>
    <row r="2572" ht="14.5" spans="1:16">
      <c r="A2572" s="104">
        <v>202212</v>
      </c>
      <c r="B2572" s="60" t="s">
        <v>333</v>
      </c>
      <c r="C2572" s="105" t="s">
        <v>575</v>
      </c>
      <c r="D2572" s="105" t="s">
        <v>587</v>
      </c>
      <c r="E2572" s="105" t="s">
        <v>943</v>
      </c>
      <c r="F2572" s="105" t="s">
        <v>944</v>
      </c>
      <c r="G2572" s="106" t="s">
        <v>945</v>
      </c>
      <c r="H2572" s="105">
        <v>0</v>
      </c>
      <c r="I2572" s="105">
        <v>0</v>
      </c>
      <c r="J2572" s="116">
        <v>2532</v>
      </c>
      <c r="K2572" s="116">
        <v>8448.43</v>
      </c>
      <c r="L2572" s="116">
        <v>316.64</v>
      </c>
      <c r="M2572" s="116">
        <v>84.39</v>
      </c>
      <c r="N2572" s="116">
        <v>3.8</v>
      </c>
      <c r="O2572" s="116">
        <v>0</v>
      </c>
      <c r="P2572" s="117">
        <f t="shared" si="101"/>
        <v>1.9</v>
      </c>
    </row>
    <row r="2573" ht="14.5" spans="1:16">
      <c r="A2573" s="104">
        <v>202212</v>
      </c>
      <c r="B2573" s="60" t="s">
        <v>381</v>
      </c>
      <c r="C2573" s="105" t="s">
        <v>619</v>
      </c>
      <c r="D2573" s="105" t="s">
        <v>587</v>
      </c>
      <c r="E2573" s="105" t="s">
        <v>946</v>
      </c>
      <c r="F2573" s="105" t="s">
        <v>686</v>
      </c>
      <c r="G2573" s="106" t="s">
        <v>947</v>
      </c>
      <c r="H2573" s="105" t="s">
        <v>623</v>
      </c>
      <c r="I2573" s="105">
        <v>0</v>
      </c>
      <c r="J2573" s="116">
        <v>2120</v>
      </c>
      <c r="K2573" s="116">
        <v>6727.36</v>
      </c>
      <c r="L2573" s="116">
        <v>316.64</v>
      </c>
      <c r="M2573" s="116">
        <v>84.39</v>
      </c>
      <c r="N2573" s="116">
        <v>3.8</v>
      </c>
      <c r="O2573" s="116">
        <v>0</v>
      </c>
      <c r="P2573" s="117">
        <f t="shared" si="101"/>
        <v>1.9</v>
      </c>
    </row>
    <row r="2574" ht="14.5" spans="1:16">
      <c r="A2574" s="104">
        <v>202212</v>
      </c>
      <c r="B2574" s="60" t="s">
        <v>317</v>
      </c>
      <c r="C2574" s="105" t="s">
        <v>619</v>
      </c>
      <c r="D2574" s="105" t="s">
        <v>587</v>
      </c>
      <c r="E2574" s="105" t="s">
        <v>948</v>
      </c>
      <c r="F2574" s="105" t="s">
        <v>686</v>
      </c>
      <c r="G2574" s="106" t="s">
        <v>949</v>
      </c>
      <c r="H2574" s="105" t="s">
        <v>623</v>
      </c>
      <c r="I2574" s="105">
        <v>0</v>
      </c>
      <c r="J2574" s="116">
        <v>2120</v>
      </c>
      <c r="K2574" s="116">
        <v>5928.11</v>
      </c>
      <c r="L2574" s="116">
        <v>316.64</v>
      </c>
      <c r="M2574" s="116">
        <v>84.39</v>
      </c>
      <c r="N2574" s="116">
        <v>3.8</v>
      </c>
      <c r="O2574" s="116">
        <v>0</v>
      </c>
      <c r="P2574" s="117">
        <f t="shared" si="101"/>
        <v>1.9</v>
      </c>
    </row>
    <row r="2575" ht="14.5" spans="1:16">
      <c r="A2575" s="104">
        <v>202212</v>
      </c>
      <c r="B2575" s="60" t="s">
        <v>257</v>
      </c>
      <c r="C2575" s="105" t="s">
        <v>580</v>
      </c>
      <c r="D2575" s="105" t="s">
        <v>587</v>
      </c>
      <c r="E2575" s="105" t="s">
        <v>972</v>
      </c>
      <c r="F2575" s="105" t="s">
        <v>941</v>
      </c>
      <c r="G2575" s="106" t="s">
        <v>971</v>
      </c>
      <c r="H2575" s="105">
        <v>0</v>
      </c>
      <c r="I2575" s="105">
        <v>0</v>
      </c>
      <c r="J2575" s="116">
        <v>3730</v>
      </c>
      <c r="K2575" s="116">
        <v>8478.1</v>
      </c>
      <c r="L2575" s="116">
        <v>316.64</v>
      </c>
      <c r="M2575" s="116">
        <v>84.39</v>
      </c>
      <c r="N2575" s="116">
        <v>3.8</v>
      </c>
      <c r="O2575" s="116">
        <v>95</v>
      </c>
      <c r="P2575" s="117">
        <f t="shared" si="101"/>
        <v>1.9</v>
      </c>
    </row>
    <row r="2576" ht="14.5" spans="1:16">
      <c r="A2576" s="104">
        <v>202212</v>
      </c>
      <c r="B2576" s="60" t="s">
        <v>383</v>
      </c>
      <c r="C2576" s="105" t="s">
        <v>580</v>
      </c>
      <c r="D2576" s="105" t="s">
        <v>587</v>
      </c>
      <c r="E2576" s="105" t="s">
        <v>973</v>
      </c>
      <c r="F2576" s="105" t="s">
        <v>698</v>
      </c>
      <c r="G2576" s="106" t="s">
        <v>974</v>
      </c>
      <c r="H2576" s="105">
        <v>0</v>
      </c>
      <c r="I2576" s="105">
        <v>0</v>
      </c>
      <c r="J2576" s="116">
        <v>3326</v>
      </c>
      <c r="K2576" s="116">
        <v>7751.2</v>
      </c>
      <c r="L2576" s="116">
        <v>316.64</v>
      </c>
      <c r="M2576" s="116">
        <v>84.39</v>
      </c>
      <c r="N2576" s="116">
        <v>3.8</v>
      </c>
      <c r="O2576" s="116">
        <v>0</v>
      </c>
      <c r="P2576" s="117">
        <f t="shared" si="101"/>
        <v>1.9</v>
      </c>
    </row>
    <row r="2577" ht="14.5" spans="1:16">
      <c r="A2577" s="104">
        <v>202212</v>
      </c>
      <c r="B2577" s="60" t="s">
        <v>213</v>
      </c>
      <c r="C2577" s="105" t="s">
        <v>580</v>
      </c>
      <c r="D2577" s="105" t="s">
        <v>587</v>
      </c>
      <c r="E2577" s="105" t="s">
        <v>975</v>
      </c>
      <c r="F2577" s="105" t="s">
        <v>941</v>
      </c>
      <c r="G2577" s="106" t="s">
        <v>976</v>
      </c>
      <c r="H2577" s="105">
        <v>0</v>
      </c>
      <c r="I2577" s="105">
        <v>0</v>
      </c>
      <c r="J2577" s="116">
        <v>4738</v>
      </c>
      <c r="K2577" s="116">
        <v>10941.5</v>
      </c>
      <c r="L2577" s="116">
        <v>316.64</v>
      </c>
      <c r="M2577" s="116">
        <v>84.39</v>
      </c>
      <c r="N2577" s="116">
        <v>3.8</v>
      </c>
      <c r="O2577" s="116">
        <v>0</v>
      </c>
      <c r="P2577" s="117">
        <f t="shared" si="101"/>
        <v>1.9</v>
      </c>
    </row>
    <row r="2578" ht="14.5" spans="1:16">
      <c r="A2578" s="104">
        <v>202212</v>
      </c>
      <c r="B2578" s="60" t="s">
        <v>329</v>
      </c>
      <c r="C2578" s="105" t="s">
        <v>580</v>
      </c>
      <c r="D2578" s="105" t="s">
        <v>587</v>
      </c>
      <c r="E2578" s="105" t="s">
        <v>977</v>
      </c>
      <c r="F2578" s="105" t="s">
        <v>698</v>
      </c>
      <c r="G2578" s="106" t="s">
        <v>976</v>
      </c>
      <c r="H2578" s="105">
        <v>0</v>
      </c>
      <c r="I2578" s="105">
        <v>0</v>
      </c>
      <c r="J2578" s="116">
        <v>3730</v>
      </c>
      <c r="K2578" s="116">
        <v>8629.6</v>
      </c>
      <c r="L2578" s="116">
        <v>316.64</v>
      </c>
      <c r="M2578" s="116">
        <v>84.39</v>
      </c>
      <c r="N2578" s="116">
        <v>3.8</v>
      </c>
      <c r="O2578" s="116">
        <v>100</v>
      </c>
      <c r="P2578" s="117">
        <f t="shared" si="101"/>
        <v>1.9</v>
      </c>
    </row>
    <row r="2579" ht="14.5" spans="1:16">
      <c r="A2579" s="104">
        <v>202212</v>
      </c>
      <c r="B2579" s="60" t="s">
        <v>262</v>
      </c>
      <c r="C2579" s="105" t="s">
        <v>625</v>
      </c>
      <c r="D2579" s="105" t="s">
        <v>587</v>
      </c>
      <c r="E2579" s="105" t="s">
        <v>988</v>
      </c>
      <c r="F2579" s="105" t="s">
        <v>1177</v>
      </c>
      <c r="G2579" s="106" t="s">
        <v>987</v>
      </c>
      <c r="H2579" s="105">
        <v>0</v>
      </c>
      <c r="I2579" s="105">
        <v>0</v>
      </c>
      <c r="J2579" s="116">
        <v>3181</v>
      </c>
      <c r="K2579" s="116">
        <v>7226</v>
      </c>
      <c r="L2579" s="116">
        <v>316.64</v>
      </c>
      <c r="M2579" s="116">
        <v>84.39</v>
      </c>
      <c r="N2579" s="116">
        <v>3.8</v>
      </c>
      <c r="O2579" s="116">
        <v>0</v>
      </c>
      <c r="P2579" s="117">
        <f t="shared" si="101"/>
        <v>1.9</v>
      </c>
    </row>
    <row r="2580" ht="14.5" spans="1:16">
      <c r="A2580" s="104">
        <v>202212</v>
      </c>
      <c r="B2580" s="62" t="s">
        <v>312</v>
      </c>
      <c r="C2580" s="105" t="s">
        <v>580</v>
      </c>
      <c r="D2580" s="105" t="s">
        <v>587</v>
      </c>
      <c r="E2580" s="105" t="s">
        <v>993</v>
      </c>
      <c r="F2580" s="105" t="s">
        <v>994</v>
      </c>
      <c r="G2580" s="106" t="s">
        <v>995</v>
      </c>
      <c r="H2580" s="105">
        <v>0</v>
      </c>
      <c r="I2580" s="105">
        <v>0</v>
      </c>
      <c r="J2580" s="116">
        <v>2311</v>
      </c>
      <c r="K2580" s="116">
        <v>5368.83</v>
      </c>
      <c r="L2580" s="116">
        <v>316.64</v>
      </c>
      <c r="M2580" s="116">
        <v>84.39</v>
      </c>
      <c r="N2580" s="116">
        <v>3.8</v>
      </c>
      <c r="O2580" s="116">
        <v>0</v>
      </c>
      <c r="P2580" s="117">
        <f t="shared" si="101"/>
        <v>1.9</v>
      </c>
    </row>
    <row r="2581" ht="14.5" spans="1:16">
      <c r="A2581" s="104">
        <v>202212</v>
      </c>
      <c r="B2581" s="62" t="s">
        <v>270</v>
      </c>
      <c r="C2581" s="105" t="s">
        <v>661</v>
      </c>
      <c r="D2581" s="105" t="s">
        <v>587</v>
      </c>
      <c r="E2581" s="105" t="s">
        <v>996</v>
      </c>
      <c r="F2581" s="105" t="s">
        <v>997</v>
      </c>
      <c r="G2581" s="106" t="s">
        <v>995</v>
      </c>
      <c r="H2581" s="105">
        <v>0</v>
      </c>
      <c r="I2581" s="105">
        <v>0</v>
      </c>
      <c r="J2581" s="116">
        <v>2642</v>
      </c>
      <c r="K2581" s="116">
        <v>6691.43</v>
      </c>
      <c r="L2581" s="116">
        <v>316.64</v>
      </c>
      <c r="M2581" s="116">
        <v>84.39</v>
      </c>
      <c r="N2581" s="116">
        <v>3.8</v>
      </c>
      <c r="O2581" s="116">
        <v>0</v>
      </c>
      <c r="P2581" s="117">
        <f t="shared" si="101"/>
        <v>1.9</v>
      </c>
    </row>
    <row r="2582" ht="14.5" spans="1:16">
      <c r="A2582" s="104">
        <v>202212</v>
      </c>
      <c r="B2582" s="62" t="s">
        <v>236</v>
      </c>
      <c r="C2582" s="105" t="s">
        <v>575</v>
      </c>
      <c r="D2582" s="105" t="s">
        <v>587</v>
      </c>
      <c r="E2582" s="105" t="s">
        <v>1001</v>
      </c>
      <c r="F2582" s="105" t="s">
        <v>1002</v>
      </c>
      <c r="G2582" s="106" t="s">
        <v>1003</v>
      </c>
      <c r="H2582" s="105">
        <v>0</v>
      </c>
      <c r="I2582" s="105">
        <v>0</v>
      </c>
      <c r="J2582" s="116">
        <v>3850</v>
      </c>
      <c r="K2582" s="116">
        <v>11085</v>
      </c>
      <c r="L2582" s="116">
        <v>316.64</v>
      </c>
      <c r="M2582" s="116">
        <v>84.39</v>
      </c>
      <c r="N2582" s="116">
        <v>3.8</v>
      </c>
      <c r="O2582" s="116">
        <v>0</v>
      </c>
      <c r="P2582" s="117">
        <f t="shared" si="101"/>
        <v>1.9</v>
      </c>
    </row>
    <row r="2583" ht="14.5" spans="1:16">
      <c r="A2583" s="104">
        <v>202212</v>
      </c>
      <c r="B2583" s="62" t="s">
        <v>296</v>
      </c>
      <c r="C2583" s="105" t="s">
        <v>619</v>
      </c>
      <c r="D2583" s="105" t="s">
        <v>587</v>
      </c>
      <c r="E2583" s="105" t="s">
        <v>1004</v>
      </c>
      <c r="F2583" s="105" t="s">
        <v>1005</v>
      </c>
      <c r="G2583" s="106" t="s">
        <v>1006</v>
      </c>
      <c r="H2583" s="105">
        <v>0</v>
      </c>
      <c r="I2583" s="105">
        <v>0</v>
      </c>
      <c r="J2583" s="116">
        <v>1900</v>
      </c>
      <c r="K2583" s="116">
        <v>4372.2</v>
      </c>
      <c r="L2583" s="116">
        <v>316.64</v>
      </c>
      <c r="M2583" s="116">
        <v>84.39</v>
      </c>
      <c r="N2583" s="116">
        <v>3.8</v>
      </c>
      <c r="O2583" s="116">
        <v>0</v>
      </c>
      <c r="P2583" s="117">
        <f t="shared" si="101"/>
        <v>1.9</v>
      </c>
    </row>
    <row r="2584" ht="14.5" spans="1:16">
      <c r="A2584" s="104">
        <v>202212</v>
      </c>
      <c r="B2584" s="62" t="s">
        <v>366</v>
      </c>
      <c r="C2584" s="105" t="s">
        <v>575</v>
      </c>
      <c r="D2584" s="105" t="s">
        <v>587</v>
      </c>
      <c r="E2584" s="105" t="s">
        <v>1161</v>
      </c>
      <c r="F2584" s="105" t="s">
        <v>710</v>
      </c>
      <c r="G2584" s="106" t="s">
        <v>1162</v>
      </c>
      <c r="H2584" s="105">
        <v>0</v>
      </c>
      <c r="I2584" s="105">
        <v>0</v>
      </c>
      <c r="J2584" s="116">
        <v>3850</v>
      </c>
      <c r="K2584" s="116">
        <v>8614</v>
      </c>
      <c r="L2584" s="116">
        <v>0</v>
      </c>
      <c r="M2584" s="116">
        <v>0</v>
      </c>
      <c r="N2584" s="116">
        <v>0</v>
      </c>
      <c r="O2584" s="116">
        <v>0</v>
      </c>
      <c r="P2584" s="117">
        <v>0</v>
      </c>
    </row>
    <row r="2585" ht="14.5" spans="1:16">
      <c r="A2585" s="104">
        <v>202212</v>
      </c>
      <c r="B2585" s="25" t="s">
        <v>239</v>
      </c>
      <c r="C2585" s="105" t="s">
        <v>619</v>
      </c>
      <c r="D2585" s="105" t="s">
        <v>587</v>
      </c>
      <c r="E2585" s="105" t="s">
        <v>1015</v>
      </c>
      <c r="F2585" s="105" t="s">
        <v>1164</v>
      </c>
      <c r="G2585" s="106" t="s">
        <v>1017</v>
      </c>
      <c r="H2585" s="105">
        <v>0</v>
      </c>
      <c r="I2585" s="105">
        <v>0</v>
      </c>
      <c r="J2585" s="116">
        <v>2970</v>
      </c>
      <c r="K2585" s="116">
        <v>7990.4</v>
      </c>
      <c r="L2585" s="116">
        <v>316.64</v>
      </c>
      <c r="M2585" s="116">
        <v>84.39</v>
      </c>
      <c r="N2585" s="116">
        <v>3.8</v>
      </c>
      <c r="O2585" s="116">
        <v>300</v>
      </c>
      <c r="P2585" s="117">
        <f t="shared" ref="P2585:P2594" si="102">1900*0.1%</f>
        <v>1.9</v>
      </c>
    </row>
    <row r="2586" ht="14.5" spans="1:16">
      <c r="A2586" s="104">
        <v>202212</v>
      </c>
      <c r="B2586" s="25" t="s">
        <v>386</v>
      </c>
      <c r="C2586" s="105" t="s">
        <v>575</v>
      </c>
      <c r="D2586" s="105" t="s">
        <v>1178</v>
      </c>
      <c r="E2586" s="105" t="s">
        <v>1168</v>
      </c>
      <c r="F2586" s="105" t="s">
        <v>578</v>
      </c>
      <c r="G2586" s="106" t="s">
        <v>1169</v>
      </c>
      <c r="H2586" s="105">
        <v>0</v>
      </c>
      <c r="I2586" s="105">
        <v>0</v>
      </c>
      <c r="J2586" s="116">
        <v>5500</v>
      </c>
      <c r="K2586" s="116">
        <v>15661.4</v>
      </c>
      <c r="L2586" s="116">
        <v>316.64</v>
      </c>
      <c r="M2586" s="116">
        <v>84.39</v>
      </c>
      <c r="N2586" s="116">
        <v>3.8</v>
      </c>
      <c r="O2586" s="116">
        <v>0</v>
      </c>
      <c r="P2586" s="117">
        <f t="shared" si="102"/>
        <v>1.9</v>
      </c>
    </row>
    <row r="2587" ht="14.5" spans="1:16">
      <c r="A2587" s="104">
        <v>202212</v>
      </c>
      <c r="B2587" s="25" t="s">
        <v>407</v>
      </c>
      <c r="C2587" s="105" t="s">
        <v>841</v>
      </c>
      <c r="D2587" s="105" t="s">
        <v>587</v>
      </c>
      <c r="E2587" s="105" t="s">
        <v>1171</v>
      </c>
      <c r="F2587" s="105" t="s">
        <v>1172</v>
      </c>
      <c r="G2587" s="106" t="s">
        <v>1173</v>
      </c>
      <c r="H2587" s="105">
        <v>0</v>
      </c>
      <c r="I2587" s="105">
        <v>0</v>
      </c>
      <c r="J2587" s="116">
        <v>3214</v>
      </c>
      <c r="K2587" s="116">
        <v>7721.9</v>
      </c>
      <c r="L2587" s="116">
        <v>316.64</v>
      </c>
      <c r="M2587" s="116">
        <v>84.39</v>
      </c>
      <c r="N2587" s="116">
        <v>3.8</v>
      </c>
      <c r="O2587" s="116">
        <v>700</v>
      </c>
      <c r="P2587" s="117">
        <f t="shared" si="102"/>
        <v>1.9</v>
      </c>
    </row>
    <row r="2588" ht="14.5" spans="1:16">
      <c r="A2588" s="104">
        <v>202212</v>
      </c>
      <c r="B2588" s="25" t="s">
        <v>377</v>
      </c>
      <c r="C2588" s="105" t="s">
        <v>580</v>
      </c>
      <c r="D2588" s="105" t="s">
        <v>587</v>
      </c>
      <c r="E2588" s="105" t="s">
        <v>1171</v>
      </c>
      <c r="F2588" s="105" t="s">
        <v>1179</v>
      </c>
      <c r="G2588" s="106" t="s">
        <v>1180</v>
      </c>
      <c r="H2588" s="105">
        <v>0</v>
      </c>
      <c r="I2588" s="105">
        <v>0</v>
      </c>
      <c r="J2588" s="116">
        <v>2520</v>
      </c>
      <c r="K2588" s="116">
        <v>5600.1</v>
      </c>
      <c r="L2588" s="116">
        <v>316.64</v>
      </c>
      <c r="M2588" s="116">
        <v>84.39</v>
      </c>
      <c r="N2588" s="116">
        <v>3.8</v>
      </c>
      <c r="O2588" s="116">
        <v>0</v>
      </c>
      <c r="P2588" s="117">
        <f t="shared" si="102"/>
        <v>1.9</v>
      </c>
    </row>
    <row r="2589" ht="14.5" spans="1:16">
      <c r="A2589" s="104">
        <v>202212</v>
      </c>
      <c r="B2589" s="25" t="s">
        <v>267</v>
      </c>
      <c r="C2589" s="105" t="s">
        <v>575</v>
      </c>
      <c r="D2589" s="105" t="s">
        <v>587</v>
      </c>
      <c r="E2589" s="105" t="s">
        <v>1195</v>
      </c>
      <c r="F2589" s="105" t="s">
        <v>710</v>
      </c>
      <c r="G2589" s="106" t="s">
        <v>1196</v>
      </c>
      <c r="H2589" s="105">
        <v>0</v>
      </c>
      <c r="I2589" s="105">
        <v>0</v>
      </c>
      <c r="J2589" s="116">
        <v>3850</v>
      </c>
      <c r="K2589" s="116">
        <v>8291.4</v>
      </c>
      <c r="L2589" s="116">
        <v>316.64</v>
      </c>
      <c r="M2589" s="116">
        <v>84.39</v>
      </c>
      <c r="N2589" s="116">
        <v>3.8</v>
      </c>
      <c r="O2589" s="116">
        <v>0</v>
      </c>
      <c r="P2589" s="117">
        <f t="shared" si="102"/>
        <v>1.9</v>
      </c>
    </row>
    <row r="2590" ht="14.5" spans="1:16">
      <c r="A2590" s="104">
        <v>202212</v>
      </c>
      <c r="B2590" s="25" t="s">
        <v>293</v>
      </c>
      <c r="C2590" s="105" t="s">
        <v>575</v>
      </c>
      <c r="D2590" s="105" t="s">
        <v>587</v>
      </c>
      <c r="E2590" s="105" t="s">
        <v>1198</v>
      </c>
      <c r="F2590" s="105" t="s">
        <v>710</v>
      </c>
      <c r="G2590" s="106" t="s">
        <v>1196</v>
      </c>
      <c r="H2590" s="105">
        <v>0</v>
      </c>
      <c r="I2590" s="105">
        <v>0</v>
      </c>
      <c r="J2590" s="116">
        <v>3850</v>
      </c>
      <c r="K2590" s="116">
        <v>8885</v>
      </c>
      <c r="L2590" s="116">
        <v>316.64</v>
      </c>
      <c r="M2590" s="116">
        <v>84.39</v>
      </c>
      <c r="N2590" s="116">
        <v>3.8</v>
      </c>
      <c r="O2590" s="116">
        <v>0</v>
      </c>
      <c r="P2590" s="117">
        <f t="shared" si="102"/>
        <v>1.9</v>
      </c>
    </row>
    <row r="2591" ht="14.5" spans="1:16">
      <c r="A2591" s="104">
        <v>202212</v>
      </c>
      <c r="B2591" s="25" t="s">
        <v>400</v>
      </c>
      <c r="C2591" s="105" t="s">
        <v>619</v>
      </c>
      <c r="D2591" s="105" t="s">
        <v>587</v>
      </c>
      <c r="E2591" s="105" t="s">
        <v>1200</v>
      </c>
      <c r="F2591" s="105" t="s">
        <v>686</v>
      </c>
      <c r="G2591" s="106">
        <v>44782</v>
      </c>
      <c r="H2591" s="105" t="s">
        <v>623</v>
      </c>
      <c r="I2591" s="105">
        <v>0</v>
      </c>
      <c r="J2591" s="116">
        <v>2120</v>
      </c>
      <c r="K2591" s="116">
        <v>5527.23</v>
      </c>
      <c r="L2591" s="116">
        <v>316.64</v>
      </c>
      <c r="M2591" s="116">
        <v>84.39</v>
      </c>
      <c r="N2591" s="116">
        <v>3.8</v>
      </c>
      <c r="O2591" s="116">
        <v>0</v>
      </c>
      <c r="P2591" s="117">
        <f t="shared" si="102"/>
        <v>1.9</v>
      </c>
    </row>
    <row r="2592" ht="14.5" spans="1:16">
      <c r="A2592" s="104">
        <v>202212</v>
      </c>
      <c r="B2592" s="25" t="s">
        <v>408</v>
      </c>
      <c r="C2592" s="105" t="s">
        <v>625</v>
      </c>
      <c r="D2592" s="105" t="s">
        <v>587</v>
      </c>
      <c r="E2592" s="105" t="s">
        <v>1203</v>
      </c>
      <c r="F2592" s="105" t="s">
        <v>827</v>
      </c>
      <c r="G2592" s="106" t="s">
        <v>1204</v>
      </c>
      <c r="H2592" s="105">
        <v>0</v>
      </c>
      <c r="I2592" s="105">
        <v>0</v>
      </c>
      <c r="J2592" s="116">
        <v>3181</v>
      </c>
      <c r="K2592" s="116">
        <v>6921.37</v>
      </c>
      <c r="L2592" s="116">
        <v>316.64</v>
      </c>
      <c r="M2592" s="116">
        <v>84.39</v>
      </c>
      <c r="N2592" s="116">
        <v>3.8</v>
      </c>
      <c r="O2592" s="116">
        <v>0</v>
      </c>
      <c r="P2592" s="117">
        <f t="shared" si="102"/>
        <v>1.9</v>
      </c>
    </row>
    <row r="2593" ht="14.5" spans="1:16">
      <c r="A2593" s="104">
        <v>202212</v>
      </c>
      <c r="B2593" s="25" t="s">
        <v>319</v>
      </c>
      <c r="C2593" s="105" t="s">
        <v>619</v>
      </c>
      <c r="D2593" s="105" t="s">
        <v>764</v>
      </c>
      <c r="E2593" s="105" t="s">
        <v>1224</v>
      </c>
      <c r="F2593" s="105" t="s">
        <v>1220</v>
      </c>
      <c r="G2593" s="106" t="s">
        <v>1225</v>
      </c>
      <c r="H2593" s="105">
        <v>0</v>
      </c>
      <c r="I2593" s="105">
        <v>0</v>
      </c>
      <c r="J2593" s="116">
        <v>5600</v>
      </c>
      <c r="K2593" s="116">
        <v>14084</v>
      </c>
      <c r="L2593" s="116">
        <v>316.64</v>
      </c>
      <c r="M2593" s="116">
        <v>84.39</v>
      </c>
      <c r="N2593" s="116">
        <v>3.8</v>
      </c>
      <c r="O2593" s="116">
        <v>0</v>
      </c>
      <c r="P2593" s="117">
        <f t="shared" si="102"/>
        <v>1.9</v>
      </c>
    </row>
    <row r="2594" ht="14.5" spans="1:16">
      <c r="A2594" s="104">
        <v>202212</v>
      </c>
      <c r="B2594" s="25" t="s">
        <v>238</v>
      </c>
      <c r="C2594" s="105" t="s">
        <v>580</v>
      </c>
      <c r="D2594" s="105" t="s">
        <v>587</v>
      </c>
      <c r="E2594" s="105" t="s">
        <v>1226</v>
      </c>
      <c r="F2594" s="105" t="s">
        <v>992</v>
      </c>
      <c r="G2594" s="106" t="s">
        <v>1227</v>
      </c>
      <c r="H2594" s="105">
        <v>0</v>
      </c>
      <c r="I2594" s="105">
        <v>0</v>
      </c>
      <c r="J2594" s="116">
        <v>2671</v>
      </c>
      <c r="K2594" s="116">
        <v>4835.76</v>
      </c>
      <c r="L2594" s="116">
        <v>316.64</v>
      </c>
      <c r="M2594" s="116">
        <v>84.39</v>
      </c>
      <c r="N2594" s="116">
        <v>3.8</v>
      </c>
      <c r="O2594" s="116">
        <v>0</v>
      </c>
      <c r="P2594" s="117">
        <f t="shared" si="102"/>
        <v>1.9</v>
      </c>
    </row>
    <row r="2595" ht="14.5" spans="1:16">
      <c r="A2595" s="104">
        <v>202212</v>
      </c>
      <c r="B2595" s="25" t="s">
        <v>370</v>
      </c>
      <c r="C2595" s="105" t="s">
        <v>570</v>
      </c>
      <c r="D2595" s="105" t="s">
        <v>587</v>
      </c>
      <c r="E2595" s="105" t="s">
        <v>1228</v>
      </c>
      <c r="F2595" s="105" t="s">
        <v>694</v>
      </c>
      <c r="G2595" s="106" t="s">
        <v>1229</v>
      </c>
      <c r="H2595" s="105">
        <v>0</v>
      </c>
      <c r="I2595" s="105">
        <v>0</v>
      </c>
      <c r="J2595" s="116">
        <v>4068</v>
      </c>
      <c r="K2595" s="116">
        <v>8399</v>
      </c>
      <c r="L2595" s="116">
        <v>0</v>
      </c>
      <c r="M2595" s="116">
        <v>0</v>
      </c>
      <c r="N2595" s="116">
        <v>0</v>
      </c>
      <c r="O2595" s="116">
        <v>0</v>
      </c>
      <c r="P2595" s="117">
        <v>0</v>
      </c>
    </row>
    <row r="2596" ht="14.5" spans="1:16">
      <c r="A2596" s="104">
        <v>202212</v>
      </c>
      <c r="B2596" s="25" t="s">
        <v>350</v>
      </c>
      <c r="C2596" s="105" t="s">
        <v>570</v>
      </c>
      <c r="D2596" s="105" t="s">
        <v>764</v>
      </c>
      <c r="E2596" s="105" t="s">
        <v>1230</v>
      </c>
      <c r="F2596" s="105" t="s">
        <v>792</v>
      </c>
      <c r="G2596" s="106" t="s">
        <v>1229</v>
      </c>
      <c r="H2596" s="105">
        <v>0</v>
      </c>
      <c r="I2596" s="105">
        <v>0</v>
      </c>
      <c r="J2596" s="116">
        <v>5000</v>
      </c>
      <c r="K2596" s="116">
        <v>13037.1</v>
      </c>
      <c r="L2596" s="116">
        <v>316.64</v>
      </c>
      <c r="M2596" s="116">
        <v>84.39</v>
      </c>
      <c r="N2596" s="116">
        <v>3.8</v>
      </c>
      <c r="O2596" s="116">
        <v>0</v>
      </c>
      <c r="P2596" s="117">
        <f>1900*0.1%</f>
        <v>1.9</v>
      </c>
    </row>
    <row r="2597" ht="14.5" spans="1:16">
      <c r="A2597" s="104">
        <v>202212</v>
      </c>
      <c r="B2597" s="25" t="s">
        <v>449</v>
      </c>
      <c r="C2597" s="105" t="s">
        <v>570</v>
      </c>
      <c r="D2597" s="105" t="s">
        <v>587</v>
      </c>
      <c r="E2597" s="105" t="s">
        <v>1245</v>
      </c>
      <c r="F2597" s="105" t="s">
        <v>1246</v>
      </c>
      <c r="G2597" s="106" t="s">
        <v>1247</v>
      </c>
      <c r="H2597" s="105">
        <v>0</v>
      </c>
      <c r="I2597" s="105">
        <v>0</v>
      </c>
      <c r="J2597" s="116">
        <v>2337</v>
      </c>
      <c r="K2597" s="116">
        <v>4690.6</v>
      </c>
      <c r="L2597" s="116">
        <v>316.64</v>
      </c>
      <c r="M2597" s="116">
        <v>84.39</v>
      </c>
      <c r="N2597" s="116">
        <v>3.8</v>
      </c>
      <c r="O2597" s="116">
        <v>0</v>
      </c>
      <c r="P2597" s="117">
        <f>1900*0.1%</f>
        <v>1.9</v>
      </c>
    </row>
    <row r="2598" ht="14.5" spans="1:16">
      <c r="A2598" s="104">
        <v>202212</v>
      </c>
      <c r="B2598" s="25" t="s">
        <v>415</v>
      </c>
      <c r="C2598" s="105" t="s">
        <v>575</v>
      </c>
      <c r="D2598" s="105" t="s">
        <v>587</v>
      </c>
      <c r="E2598" s="105" t="s">
        <v>1249</v>
      </c>
      <c r="F2598" s="105" t="s">
        <v>710</v>
      </c>
      <c r="G2598" s="106" t="s">
        <v>1247</v>
      </c>
      <c r="H2598" s="105">
        <v>0</v>
      </c>
      <c r="I2598" s="105">
        <v>0</v>
      </c>
      <c r="J2598" s="116">
        <v>3850</v>
      </c>
      <c r="K2598" s="116">
        <v>5683</v>
      </c>
      <c r="L2598" s="116">
        <v>0</v>
      </c>
      <c r="M2598" s="116">
        <v>0</v>
      </c>
      <c r="N2598" s="116">
        <v>0</v>
      </c>
      <c r="O2598" s="116">
        <v>0</v>
      </c>
      <c r="P2598" s="117">
        <v>0</v>
      </c>
    </row>
    <row r="2599" ht="14.5" spans="1:16">
      <c r="A2599" s="104">
        <v>202212</v>
      </c>
      <c r="B2599" s="25" t="s">
        <v>322</v>
      </c>
      <c r="C2599" s="105" t="s">
        <v>580</v>
      </c>
      <c r="D2599" s="105" t="s">
        <v>587</v>
      </c>
      <c r="E2599" s="105" t="s">
        <v>1262</v>
      </c>
      <c r="F2599" s="105" t="s">
        <v>939</v>
      </c>
      <c r="G2599" s="106">
        <v>44886</v>
      </c>
      <c r="H2599" s="105">
        <v>0</v>
      </c>
      <c r="I2599" s="105">
        <v>0</v>
      </c>
      <c r="J2599" s="116">
        <v>1900</v>
      </c>
      <c r="K2599" s="116">
        <v>2746.22</v>
      </c>
      <c r="L2599" s="116">
        <v>480</v>
      </c>
      <c r="M2599" s="116">
        <v>84.39</v>
      </c>
      <c r="N2599" s="116">
        <v>12</v>
      </c>
      <c r="O2599" s="116">
        <v>0</v>
      </c>
      <c r="P2599" s="117">
        <f t="shared" ref="P2599:P2630" si="103">1900*0.1%</f>
        <v>1.9</v>
      </c>
    </row>
    <row r="2600" ht="14.5" spans="1:16">
      <c r="A2600" s="104">
        <v>202212</v>
      </c>
      <c r="B2600" s="25" t="s">
        <v>425</v>
      </c>
      <c r="C2600" s="105" t="s">
        <v>575</v>
      </c>
      <c r="D2600" s="105" t="s">
        <v>587</v>
      </c>
      <c r="E2600" s="105" t="s">
        <v>1264</v>
      </c>
      <c r="F2600" s="105" t="s">
        <v>1265</v>
      </c>
      <c r="G2600" s="106" t="s">
        <v>1266</v>
      </c>
      <c r="H2600" s="105">
        <v>0</v>
      </c>
      <c r="I2600" s="105">
        <v>0</v>
      </c>
      <c r="J2600" s="116">
        <v>5500</v>
      </c>
      <c r="K2600" s="116">
        <v>12237.09</v>
      </c>
      <c r="L2600" s="116">
        <v>316.64</v>
      </c>
      <c r="M2600" s="116">
        <v>84.39</v>
      </c>
      <c r="N2600" s="116">
        <v>3.8</v>
      </c>
      <c r="O2600" s="116">
        <v>0</v>
      </c>
      <c r="P2600" s="117">
        <f t="shared" si="103"/>
        <v>1.9</v>
      </c>
    </row>
    <row r="2601" ht="14.5" spans="1:16">
      <c r="A2601" s="104">
        <v>202212</v>
      </c>
      <c r="B2601" s="25" t="s">
        <v>315</v>
      </c>
      <c r="C2601" s="105" t="s">
        <v>575</v>
      </c>
      <c r="D2601" s="105" t="s">
        <v>587</v>
      </c>
      <c r="E2601" s="105" t="s">
        <v>1267</v>
      </c>
      <c r="F2601" s="105" t="s">
        <v>1268</v>
      </c>
      <c r="G2601" s="106">
        <v>44879</v>
      </c>
      <c r="H2601" s="105">
        <v>0</v>
      </c>
      <c r="I2601" s="105">
        <v>0</v>
      </c>
      <c r="J2601" s="116">
        <v>2900</v>
      </c>
      <c r="K2601" s="116">
        <v>5847.01</v>
      </c>
      <c r="L2601" s="116">
        <v>316.64</v>
      </c>
      <c r="M2601" s="116">
        <v>84.39</v>
      </c>
      <c r="N2601" s="116">
        <v>3.8</v>
      </c>
      <c r="O2601" s="116">
        <v>0</v>
      </c>
      <c r="P2601" s="117">
        <f t="shared" si="103"/>
        <v>1.9</v>
      </c>
    </row>
    <row r="2602" ht="14.5" spans="1:16">
      <c r="A2602" s="104">
        <v>202212</v>
      </c>
      <c r="B2602" s="25" t="s">
        <v>380</v>
      </c>
      <c r="C2602" s="105" t="s">
        <v>619</v>
      </c>
      <c r="D2602" s="105" t="s">
        <v>587</v>
      </c>
      <c r="E2602" s="105" t="s">
        <v>1269</v>
      </c>
      <c r="F2602" s="105" t="s">
        <v>856</v>
      </c>
      <c r="G2602" s="106" t="s">
        <v>1270</v>
      </c>
      <c r="H2602" s="105">
        <v>0</v>
      </c>
      <c r="I2602" s="105">
        <v>0</v>
      </c>
      <c r="J2602" s="116">
        <v>1900</v>
      </c>
      <c r="K2602" s="116">
        <v>3409.69</v>
      </c>
      <c r="L2602" s="116">
        <v>316.64</v>
      </c>
      <c r="M2602" s="116">
        <v>84.39</v>
      </c>
      <c r="N2602" s="116">
        <v>3.8</v>
      </c>
      <c r="O2602" s="116">
        <v>0</v>
      </c>
      <c r="P2602" s="117">
        <f t="shared" si="103"/>
        <v>1.9</v>
      </c>
    </row>
    <row r="2603" ht="14.5" spans="1:16">
      <c r="A2603" s="104">
        <v>202212</v>
      </c>
      <c r="B2603" s="25" t="s">
        <v>224</v>
      </c>
      <c r="C2603" s="105" t="s">
        <v>575</v>
      </c>
      <c r="D2603" s="105" t="s">
        <v>587</v>
      </c>
      <c r="E2603" s="105" t="s">
        <v>1275</v>
      </c>
      <c r="F2603" s="105" t="s">
        <v>1276</v>
      </c>
      <c r="G2603" s="106">
        <v>44909</v>
      </c>
      <c r="H2603" s="105">
        <v>0</v>
      </c>
      <c r="I2603" s="105" t="s">
        <v>1277</v>
      </c>
      <c r="J2603" s="116">
        <v>3850</v>
      </c>
      <c r="K2603" s="116">
        <v>4993.41</v>
      </c>
      <c r="L2603" s="116">
        <v>316.64</v>
      </c>
      <c r="M2603" s="116">
        <v>84.39</v>
      </c>
      <c r="N2603" s="116">
        <v>3.8</v>
      </c>
      <c r="O2603" s="116">
        <v>0</v>
      </c>
      <c r="P2603" s="117">
        <f t="shared" si="103"/>
        <v>1.9</v>
      </c>
    </row>
    <row r="2604" ht="14.5" spans="1:16">
      <c r="A2604" s="104">
        <v>202212</v>
      </c>
      <c r="B2604" s="25" t="s">
        <v>351</v>
      </c>
      <c r="C2604" s="105" t="s">
        <v>619</v>
      </c>
      <c r="D2604" s="105" t="s">
        <v>587</v>
      </c>
      <c r="E2604" s="105" t="s">
        <v>1278</v>
      </c>
      <c r="F2604" s="105" t="s">
        <v>1279</v>
      </c>
      <c r="G2604" s="106" t="s">
        <v>1280</v>
      </c>
      <c r="H2604" s="105">
        <v>0</v>
      </c>
      <c r="I2604" s="105" t="s">
        <v>1277</v>
      </c>
      <c r="J2604" s="116">
        <v>4160</v>
      </c>
      <c r="K2604" s="116">
        <v>5394.35</v>
      </c>
      <c r="L2604" s="116">
        <v>316.64</v>
      </c>
      <c r="M2604" s="116">
        <v>84.39</v>
      </c>
      <c r="N2604" s="116">
        <v>3.8</v>
      </c>
      <c r="O2604" s="116">
        <v>0</v>
      </c>
      <c r="P2604" s="117">
        <f t="shared" si="103"/>
        <v>1.9</v>
      </c>
    </row>
    <row r="2605" ht="14.5" spans="1:16">
      <c r="A2605" s="104">
        <v>202212</v>
      </c>
      <c r="B2605" s="25" t="s">
        <v>450</v>
      </c>
      <c r="C2605" s="105" t="s">
        <v>625</v>
      </c>
      <c r="D2605" s="105" t="s">
        <v>587</v>
      </c>
      <c r="E2605" s="105" t="s">
        <v>1281</v>
      </c>
      <c r="F2605" s="105" t="s">
        <v>713</v>
      </c>
      <c r="G2605" s="106">
        <v>44908</v>
      </c>
      <c r="H2605" s="105">
        <v>0</v>
      </c>
      <c r="I2605" s="105" t="s">
        <v>1277</v>
      </c>
      <c r="J2605" s="116">
        <v>1900</v>
      </c>
      <c r="K2605" s="116">
        <v>1343.97</v>
      </c>
      <c r="L2605" s="116">
        <v>316.64</v>
      </c>
      <c r="M2605" s="116">
        <v>84.39</v>
      </c>
      <c r="N2605" s="116">
        <v>3.8</v>
      </c>
      <c r="O2605" s="116">
        <v>0</v>
      </c>
      <c r="P2605" s="117">
        <f t="shared" si="103"/>
        <v>1.9</v>
      </c>
    </row>
    <row r="2606" ht="14.5" spans="1:16">
      <c r="A2606" s="104">
        <v>202212</v>
      </c>
      <c r="B2606" s="25" t="s">
        <v>451</v>
      </c>
      <c r="C2606" s="105" t="s">
        <v>570</v>
      </c>
      <c r="D2606" s="105" t="s">
        <v>587</v>
      </c>
      <c r="E2606" s="105" t="s">
        <v>1282</v>
      </c>
      <c r="F2606" s="105" t="s">
        <v>778</v>
      </c>
      <c r="G2606" s="106" t="s">
        <v>1283</v>
      </c>
      <c r="H2606" s="105">
        <v>0</v>
      </c>
      <c r="I2606" s="105" t="s">
        <v>1277</v>
      </c>
      <c r="J2606" s="116">
        <v>2500</v>
      </c>
      <c r="K2606" s="116">
        <v>3306.31</v>
      </c>
      <c r="L2606" s="116">
        <v>316.64</v>
      </c>
      <c r="M2606" s="116">
        <v>84.39</v>
      </c>
      <c r="N2606" s="116">
        <v>3.8</v>
      </c>
      <c r="O2606" s="116">
        <v>0</v>
      </c>
      <c r="P2606" s="117">
        <f t="shared" si="103"/>
        <v>1.9</v>
      </c>
    </row>
    <row r="2607" ht="14.5" spans="1:16">
      <c r="A2607" s="104">
        <v>202212</v>
      </c>
      <c r="B2607" s="122" t="s">
        <v>226</v>
      </c>
      <c r="C2607" s="105" t="s">
        <v>570</v>
      </c>
      <c r="D2607" s="105" t="s">
        <v>587</v>
      </c>
      <c r="E2607" s="105" t="s">
        <v>1007</v>
      </c>
      <c r="F2607" s="105" t="s">
        <v>875</v>
      </c>
      <c r="G2607" s="106" t="s">
        <v>1008</v>
      </c>
      <c r="H2607" s="105" t="s">
        <v>1009</v>
      </c>
      <c r="I2607" s="105">
        <v>0</v>
      </c>
      <c r="J2607" s="116">
        <v>2363</v>
      </c>
      <c r="K2607" s="116">
        <v>6438.9</v>
      </c>
      <c r="L2607" s="116">
        <v>316.64</v>
      </c>
      <c r="M2607" s="116">
        <v>84.39</v>
      </c>
      <c r="N2607" s="116">
        <v>3.8</v>
      </c>
      <c r="O2607" s="116">
        <v>0</v>
      </c>
      <c r="P2607" s="117">
        <f t="shared" si="103"/>
        <v>1.9</v>
      </c>
    </row>
    <row r="2608" ht="14.5" spans="1:16">
      <c r="A2608" s="104">
        <v>202212</v>
      </c>
      <c r="B2608" s="123" t="s">
        <v>242</v>
      </c>
      <c r="C2608" s="105" t="s">
        <v>570</v>
      </c>
      <c r="D2608" s="105" t="s">
        <v>587</v>
      </c>
      <c r="E2608" s="105" t="s">
        <v>1010</v>
      </c>
      <c r="F2608" s="105" t="s">
        <v>875</v>
      </c>
      <c r="G2608" s="106" t="s">
        <v>1011</v>
      </c>
      <c r="H2608" s="105" t="s">
        <v>1009</v>
      </c>
      <c r="I2608" s="105">
        <v>0</v>
      </c>
      <c r="J2608" s="116">
        <v>2363</v>
      </c>
      <c r="K2608" s="116">
        <v>5946.91</v>
      </c>
      <c r="L2608" s="116">
        <v>316.64</v>
      </c>
      <c r="M2608" s="116">
        <v>84.39</v>
      </c>
      <c r="N2608" s="116">
        <v>3.8</v>
      </c>
      <c r="O2608" s="116">
        <v>0</v>
      </c>
      <c r="P2608" s="117">
        <f t="shared" si="103"/>
        <v>1.9</v>
      </c>
    </row>
    <row r="2609" ht="14.5" spans="1:16">
      <c r="A2609" s="104">
        <v>202212</v>
      </c>
      <c r="B2609" s="124" t="s">
        <v>281</v>
      </c>
      <c r="C2609" s="105" t="s">
        <v>570</v>
      </c>
      <c r="D2609" s="105" t="s">
        <v>587</v>
      </c>
      <c r="E2609" s="105" t="s">
        <v>1012</v>
      </c>
      <c r="F2609" s="105" t="s">
        <v>875</v>
      </c>
      <c r="G2609" s="106" t="s">
        <v>756</v>
      </c>
      <c r="H2609" s="105" t="s">
        <v>1009</v>
      </c>
      <c r="I2609" s="105">
        <v>0</v>
      </c>
      <c r="J2609" s="116">
        <v>2363</v>
      </c>
      <c r="K2609" s="116">
        <v>5820.4</v>
      </c>
      <c r="L2609" s="116">
        <v>316.64</v>
      </c>
      <c r="M2609" s="116">
        <v>84.39</v>
      </c>
      <c r="N2609" s="116">
        <v>3.8</v>
      </c>
      <c r="O2609" s="116">
        <v>0</v>
      </c>
      <c r="P2609" s="117">
        <f t="shared" si="103"/>
        <v>1.9</v>
      </c>
    </row>
    <row r="2610" ht="14.5" spans="1:16">
      <c r="A2610" s="104">
        <v>202212</v>
      </c>
      <c r="B2610" s="125" t="s">
        <v>294</v>
      </c>
      <c r="C2610" s="105" t="s">
        <v>570</v>
      </c>
      <c r="D2610" s="105" t="s">
        <v>587</v>
      </c>
      <c r="E2610" s="105" t="s">
        <v>1013</v>
      </c>
      <c r="F2610" s="105" t="s">
        <v>875</v>
      </c>
      <c r="G2610" s="106" t="s">
        <v>1014</v>
      </c>
      <c r="H2610" s="105" t="s">
        <v>1009</v>
      </c>
      <c r="I2610" s="105">
        <v>0</v>
      </c>
      <c r="J2610" s="116">
        <v>2363</v>
      </c>
      <c r="K2610" s="116">
        <v>6291.88</v>
      </c>
      <c r="L2610" s="116">
        <v>316.64</v>
      </c>
      <c r="M2610" s="116">
        <v>84.39</v>
      </c>
      <c r="N2610" s="116">
        <v>3.8</v>
      </c>
      <c r="O2610" s="116">
        <v>0</v>
      </c>
      <c r="P2610" s="117">
        <f t="shared" si="103"/>
        <v>1.9</v>
      </c>
    </row>
    <row r="2611" ht="14.5" spans="1:16">
      <c r="A2611" s="104">
        <v>202212</v>
      </c>
      <c r="B2611" s="28" t="s">
        <v>217</v>
      </c>
      <c r="C2611" s="105" t="s">
        <v>619</v>
      </c>
      <c r="D2611" s="105" t="s">
        <v>587</v>
      </c>
      <c r="E2611" s="105" t="s">
        <v>1019</v>
      </c>
      <c r="F2611" s="105" t="s">
        <v>1020</v>
      </c>
      <c r="G2611" s="106" t="s">
        <v>1021</v>
      </c>
      <c r="H2611" s="105" t="s">
        <v>1018</v>
      </c>
      <c r="I2611" s="105">
        <v>0</v>
      </c>
      <c r="J2611" s="116">
        <v>1900</v>
      </c>
      <c r="K2611" s="116">
        <v>5406.27</v>
      </c>
      <c r="L2611" s="116">
        <v>316.64</v>
      </c>
      <c r="M2611" s="116">
        <v>84.39</v>
      </c>
      <c r="N2611" s="116">
        <v>3.8</v>
      </c>
      <c r="O2611" s="116">
        <v>0</v>
      </c>
      <c r="P2611" s="117">
        <f t="shared" si="103"/>
        <v>1.9</v>
      </c>
    </row>
    <row r="2612" ht="14.5" spans="1:16">
      <c r="A2612" s="104">
        <v>202212</v>
      </c>
      <c r="B2612" s="28" t="s">
        <v>271</v>
      </c>
      <c r="C2612" s="105" t="s">
        <v>619</v>
      </c>
      <c r="D2612" s="105" t="s">
        <v>587</v>
      </c>
      <c r="E2612" s="105" t="s">
        <v>1022</v>
      </c>
      <c r="F2612" s="105" t="s">
        <v>1023</v>
      </c>
      <c r="G2612" s="106" t="s">
        <v>1024</v>
      </c>
      <c r="H2612" s="105" t="s">
        <v>1018</v>
      </c>
      <c r="I2612" s="105">
        <v>0</v>
      </c>
      <c r="J2612" s="116">
        <v>1900</v>
      </c>
      <c r="K2612" s="116">
        <v>8579.38</v>
      </c>
      <c r="L2612" s="116">
        <v>316.64</v>
      </c>
      <c r="M2612" s="116">
        <v>84.39</v>
      </c>
      <c r="N2612" s="116">
        <v>3.8</v>
      </c>
      <c r="O2612" s="116">
        <v>0</v>
      </c>
      <c r="P2612" s="117">
        <f t="shared" si="103"/>
        <v>1.9</v>
      </c>
    </row>
    <row r="2613" ht="14.5" spans="1:16">
      <c r="A2613" s="104">
        <v>202212</v>
      </c>
      <c r="B2613" s="28" t="s">
        <v>316</v>
      </c>
      <c r="C2613" s="105" t="s">
        <v>619</v>
      </c>
      <c r="D2613" s="105" t="s">
        <v>587</v>
      </c>
      <c r="E2613" s="105" t="s">
        <v>1029</v>
      </c>
      <c r="F2613" s="105" t="s">
        <v>1030</v>
      </c>
      <c r="G2613" s="106" t="s">
        <v>1031</v>
      </c>
      <c r="H2613" s="105" t="s">
        <v>1018</v>
      </c>
      <c r="I2613" s="105">
        <v>0</v>
      </c>
      <c r="J2613" s="116">
        <v>1900</v>
      </c>
      <c r="K2613" s="116">
        <v>8554.76</v>
      </c>
      <c r="L2613" s="116">
        <v>316.64</v>
      </c>
      <c r="M2613" s="116">
        <v>84.39</v>
      </c>
      <c r="N2613" s="116">
        <v>3.8</v>
      </c>
      <c r="O2613" s="116">
        <v>0</v>
      </c>
      <c r="P2613" s="117">
        <f t="shared" si="103"/>
        <v>1.9</v>
      </c>
    </row>
    <row r="2614" ht="14.5" spans="1:16">
      <c r="A2614" s="104">
        <v>202212</v>
      </c>
      <c r="B2614" s="28" t="s">
        <v>251</v>
      </c>
      <c r="C2614" s="105" t="s">
        <v>619</v>
      </c>
      <c r="D2614" s="105" t="s">
        <v>587</v>
      </c>
      <c r="E2614" s="105" t="s">
        <v>1032</v>
      </c>
      <c r="F2614" s="105" t="s">
        <v>1023</v>
      </c>
      <c r="G2614" s="106" t="s">
        <v>1033</v>
      </c>
      <c r="H2614" s="105" t="s">
        <v>1018</v>
      </c>
      <c r="I2614" s="105">
        <v>0</v>
      </c>
      <c r="J2614" s="116">
        <v>1900</v>
      </c>
      <c r="K2614" s="116">
        <v>6715.82</v>
      </c>
      <c r="L2614" s="116">
        <v>316.64</v>
      </c>
      <c r="M2614" s="116">
        <v>84.39</v>
      </c>
      <c r="N2614" s="116">
        <v>3.8</v>
      </c>
      <c r="O2614" s="116">
        <v>0</v>
      </c>
      <c r="P2614" s="117">
        <f t="shared" si="103"/>
        <v>1.9</v>
      </c>
    </row>
    <row r="2615" ht="14.5" spans="1:16">
      <c r="A2615" s="104">
        <v>202212</v>
      </c>
      <c r="B2615" s="28" t="s">
        <v>414</v>
      </c>
      <c r="C2615" s="105" t="s">
        <v>619</v>
      </c>
      <c r="D2615" s="105" t="s">
        <v>587</v>
      </c>
      <c r="E2615" s="105" t="s">
        <v>1034</v>
      </c>
      <c r="F2615" s="105" t="s">
        <v>1027</v>
      </c>
      <c r="G2615" s="106" t="s">
        <v>1035</v>
      </c>
      <c r="H2615" s="105" t="s">
        <v>1018</v>
      </c>
      <c r="I2615" s="105">
        <v>0</v>
      </c>
      <c r="J2615" s="116">
        <v>1900</v>
      </c>
      <c r="K2615" s="116">
        <v>6717.25</v>
      </c>
      <c r="L2615" s="116">
        <v>316.64</v>
      </c>
      <c r="M2615" s="116">
        <v>84.39</v>
      </c>
      <c r="N2615" s="116">
        <v>3.8</v>
      </c>
      <c r="O2615" s="116">
        <v>0</v>
      </c>
      <c r="P2615" s="117">
        <f t="shared" si="103"/>
        <v>1.9</v>
      </c>
    </row>
    <row r="2616" ht="14.5" spans="1:16">
      <c r="A2616" s="104">
        <v>202212</v>
      </c>
      <c r="B2616" s="25" t="s">
        <v>302</v>
      </c>
      <c r="C2616" s="105" t="s">
        <v>619</v>
      </c>
      <c r="D2616" s="105" t="s">
        <v>587</v>
      </c>
      <c r="E2616" s="105" t="s">
        <v>1036</v>
      </c>
      <c r="F2616" s="105" t="s">
        <v>1027</v>
      </c>
      <c r="G2616" s="106" t="s">
        <v>1037</v>
      </c>
      <c r="H2616" s="105" t="s">
        <v>1018</v>
      </c>
      <c r="I2616" s="105">
        <v>0</v>
      </c>
      <c r="J2616" s="116">
        <v>1900</v>
      </c>
      <c r="K2616" s="116">
        <v>5371.85</v>
      </c>
      <c r="L2616" s="116">
        <v>316.64</v>
      </c>
      <c r="M2616" s="116">
        <v>84.39</v>
      </c>
      <c r="N2616" s="116">
        <v>3.8</v>
      </c>
      <c r="O2616" s="116">
        <v>0</v>
      </c>
      <c r="P2616" s="117">
        <f t="shared" si="103"/>
        <v>1.9</v>
      </c>
    </row>
    <row r="2617" ht="14.5" spans="1:16">
      <c r="A2617" s="104">
        <v>202212</v>
      </c>
      <c r="B2617" s="25" t="s">
        <v>207</v>
      </c>
      <c r="C2617" s="105" t="s">
        <v>619</v>
      </c>
      <c r="D2617" s="105" t="s">
        <v>587</v>
      </c>
      <c r="E2617" s="105" t="s">
        <v>1038</v>
      </c>
      <c r="F2617" s="105" t="s">
        <v>1039</v>
      </c>
      <c r="G2617" s="106" t="s">
        <v>1040</v>
      </c>
      <c r="H2617" s="105" t="s">
        <v>1018</v>
      </c>
      <c r="I2617" s="105">
        <v>0</v>
      </c>
      <c r="J2617" s="116">
        <v>1900</v>
      </c>
      <c r="K2617" s="116">
        <v>6204.05</v>
      </c>
      <c r="L2617" s="116">
        <v>316.64</v>
      </c>
      <c r="M2617" s="116">
        <v>84.39</v>
      </c>
      <c r="N2617" s="116">
        <v>3.8</v>
      </c>
      <c r="O2617" s="116">
        <v>0</v>
      </c>
      <c r="P2617" s="117">
        <f t="shared" si="103"/>
        <v>1.9</v>
      </c>
    </row>
    <row r="2618" ht="14.5" spans="1:16">
      <c r="A2618" s="104">
        <v>202212</v>
      </c>
      <c r="B2618" s="28" t="s">
        <v>275</v>
      </c>
      <c r="C2618" s="105" t="s">
        <v>619</v>
      </c>
      <c r="D2618" s="105" t="s">
        <v>587</v>
      </c>
      <c r="E2618" s="105" t="s">
        <v>1041</v>
      </c>
      <c r="F2618" s="105" t="s">
        <v>1027</v>
      </c>
      <c r="G2618" s="106" t="s">
        <v>1011</v>
      </c>
      <c r="H2618" s="105" t="s">
        <v>1018</v>
      </c>
      <c r="I2618" s="105">
        <v>0</v>
      </c>
      <c r="J2618" s="116">
        <v>1900</v>
      </c>
      <c r="K2618" s="116">
        <v>10702.91</v>
      </c>
      <c r="L2618" s="116">
        <v>316.64</v>
      </c>
      <c r="M2618" s="116">
        <v>84.39</v>
      </c>
      <c r="N2618" s="116">
        <v>3.8</v>
      </c>
      <c r="O2618" s="116">
        <v>0</v>
      </c>
      <c r="P2618" s="117">
        <f t="shared" si="103"/>
        <v>1.9</v>
      </c>
    </row>
    <row r="2619" ht="14.5" spans="1:16">
      <c r="A2619" s="104">
        <v>202212</v>
      </c>
      <c r="B2619" s="25" t="s">
        <v>372</v>
      </c>
      <c r="C2619" s="105" t="s">
        <v>619</v>
      </c>
      <c r="D2619" s="105" t="s">
        <v>587</v>
      </c>
      <c r="E2619" s="105" t="s">
        <v>1042</v>
      </c>
      <c r="F2619" s="105" t="s">
        <v>1030</v>
      </c>
      <c r="G2619" s="106" t="s">
        <v>1043</v>
      </c>
      <c r="H2619" s="105" t="s">
        <v>1018</v>
      </c>
      <c r="I2619" s="105">
        <v>0</v>
      </c>
      <c r="J2619" s="116">
        <v>1900</v>
      </c>
      <c r="K2619" s="116">
        <v>8265.83</v>
      </c>
      <c r="L2619" s="116">
        <v>316.64</v>
      </c>
      <c r="M2619" s="116">
        <v>84.39</v>
      </c>
      <c r="N2619" s="116">
        <v>3.8</v>
      </c>
      <c r="O2619" s="116">
        <v>0</v>
      </c>
      <c r="P2619" s="117">
        <f t="shared" si="103"/>
        <v>1.9</v>
      </c>
    </row>
    <row r="2620" ht="14.5" spans="1:16">
      <c r="A2620" s="104">
        <v>202212</v>
      </c>
      <c r="B2620" s="28" t="s">
        <v>211</v>
      </c>
      <c r="C2620" s="105" t="s">
        <v>619</v>
      </c>
      <c r="D2620" s="105" t="s">
        <v>587</v>
      </c>
      <c r="E2620" s="105" t="s">
        <v>1044</v>
      </c>
      <c r="F2620" s="105" t="s">
        <v>1039</v>
      </c>
      <c r="G2620" s="106" t="s">
        <v>1045</v>
      </c>
      <c r="H2620" s="105" t="s">
        <v>1018</v>
      </c>
      <c r="I2620" s="105">
        <v>0</v>
      </c>
      <c r="J2620" s="116">
        <v>1900</v>
      </c>
      <c r="K2620" s="116">
        <v>6586.08</v>
      </c>
      <c r="L2620" s="116">
        <v>316.64</v>
      </c>
      <c r="M2620" s="116">
        <v>84.39</v>
      </c>
      <c r="N2620" s="116">
        <v>3.8</v>
      </c>
      <c r="O2620" s="116">
        <v>0</v>
      </c>
      <c r="P2620" s="117">
        <f t="shared" si="103"/>
        <v>1.9</v>
      </c>
    </row>
    <row r="2621" ht="14.5" spans="1:16">
      <c r="A2621" s="104">
        <v>202212</v>
      </c>
      <c r="B2621" s="25" t="s">
        <v>363</v>
      </c>
      <c r="C2621" s="105" t="s">
        <v>619</v>
      </c>
      <c r="D2621" s="105" t="s">
        <v>587</v>
      </c>
      <c r="E2621" s="105" t="s">
        <v>1046</v>
      </c>
      <c r="F2621" s="105" t="s">
        <v>1039</v>
      </c>
      <c r="G2621" s="106" t="s">
        <v>1047</v>
      </c>
      <c r="H2621" s="105" t="s">
        <v>1018</v>
      </c>
      <c r="I2621" s="105">
        <v>0</v>
      </c>
      <c r="J2621" s="116">
        <v>1900</v>
      </c>
      <c r="K2621" s="116">
        <v>7195.19</v>
      </c>
      <c r="L2621" s="116">
        <v>316.64</v>
      </c>
      <c r="M2621" s="116">
        <v>84.39</v>
      </c>
      <c r="N2621" s="116">
        <v>3.8</v>
      </c>
      <c r="O2621" s="116">
        <v>0</v>
      </c>
      <c r="P2621" s="117">
        <f t="shared" si="103"/>
        <v>1.9</v>
      </c>
    </row>
    <row r="2622" ht="14.5" spans="1:16">
      <c r="A2622" s="104">
        <v>202212</v>
      </c>
      <c r="B2622" s="60" t="s">
        <v>273</v>
      </c>
      <c r="C2622" s="105" t="s">
        <v>619</v>
      </c>
      <c r="D2622" s="105" t="s">
        <v>587</v>
      </c>
      <c r="E2622" s="105" t="s">
        <v>1048</v>
      </c>
      <c r="F2622" s="105" t="s">
        <v>1039</v>
      </c>
      <c r="G2622" s="106" t="s">
        <v>1049</v>
      </c>
      <c r="H2622" s="105" t="s">
        <v>1018</v>
      </c>
      <c r="I2622" s="105">
        <v>0</v>
      </c>
      <c r="J2622" s="116">
        <v>1900</v>
      </c>
      <c r="K2622" s="116">
        <v>7602.48</v>
      </c>
      <c r="L2622" s="116">
        <v>316.64</v>
      </c>
      <c r="M2622" s="116">
        <v>84.39</v>
      </c>
      <c r="N2622" s="116">
        <v>3.8</v>
      </c>
      <c r="O2622" s="116">
        <v>0</v>
      </c>
      <c r="P2622" s="117">
        <f t="shared" si="103"/>
        <v>1.9</v>
      </c>
    </row>
    <row r="2623" ht="14.5" spans="1:16">
      <c r="A2623" s="104">
        <v>202212</v>
      </c>
      <c r="B2623" s="60" t="s">
        <v>411</v>
      </c>
      <c r="C2623" s="105" t="s">
        <v>619</v>
      </c>
      <c r="D2623" s="105" t="s">
        <v>587</v>
      </c>
      <c r="E2623" s="105" t="s">
        <v>1050</v>
      </c>
      <c r="F2623" s="105" t="s">
        <v>1020</v>
      </c>
      <c r="G2623" s="106" t="s">
        <v>1051</v>
      </c>
      <c r="H2623" s="105" t="s">
        <v>1018</v>
      </c>
      <c r="I2623" s="105">
        <v>0</v>
      </c>
      <c r="J2623" s="116">
        <v>1900</v>
      </c>
      <c r="K2623" s="116">
        <v>5786.76</v>
      </c>
      <c r="L2623" s="116">
        <v>316.64</v>
      </c>
      <c r="M2623" s="116">
        <v>84.39</v>
      </c>
      <c r="N2623" s="116">
        <v>3.8</v>
      </c>
      <c r="O2623" s="116">
        <v>0</v>
      </c>
      <c r="P2623" s="117">
        <f t="shared" si="103"/>
        <v>1.9</v>
      </c>
    </row>
    <row r="2624" ht="14.5" spans="1:16">
      <c r="A2624" s="104">
        <v>202212</v>
      </c>
      <c r="B2624" s="60" t="s">
        <v>443</v>
      </c>
      <c r="C2624" s="105" t="s">
        <v>619</v>
      </c>
      <c r="D2624" s="105" t="s">
        <v>587</v>
      </c>
      <c r="E2624" s="105" t="s">
        <v>1052</v>
      </c>
      <c r="F2624" s="105" t="s">
        <v>1030</v>
      </c>
      <c r="G2624" s="106" t="s">
        <v>1053</v>
      </c>
      <c r="H2624" s="105" t="s">
        <v>1018</v>
      </c>
      <c r="I2624" s="105">
        <v>0</v>
      </c>
      <c r="J2624" s="116">
        <v>1900</v>
      </c>
      <c r="K2624" s="116">
        <v>6643.14</v>
      </c>
      <c r="L2624" s="116">
        <v>316.64</v>
      </c>
      <c r="M2624" s="116">
        <v>84.39</v>
      </c>
      <c r="N2624" s="116">
        <v>3.8</v>
      </c>
      <c r="O2624" s="116">
        <v>0</v>
      </c>
      <c r="P2624" s="117">
        <f t="shared" si="103"/>
        <v>1.9</v>
      </c>
    </row>
    <row r="2625" ht="14.5" spans="1:16">
      <c r="A2625" s="104">
        <v>202212</v>
      </c>
      <c r="B2625" s="60" t="s">
        <v>369</v>
      </c>
      <c r="C2625" s="105" t="s">
        <v>619</v>
      </c>
      <c r="D2625" s="105" t="s">
        <v>587</v>
      </c>
      <c r="E2625" s="105" t="s">
        <v>1054</v>
      </c>
      <c r="F2625" s="105" t="s">
        <v>1020</v>
      </c>
      <c r="G2625" s="106" t="s">
        <v>1055</v>
      </c>
      <c r="H2625" s="105" t="s">
        <v>1018</v>
      </c>
      <c r="I2625" s="105">
        <v>0</v>
      </c>
      <c r="J2625" s="116">
        <v>1900</v>
      </c>
      <c r="K2625" s="116">
        <v>4719.49</v>
      </c>
      <c r="L2625" s="116">
        <v>316.64</v>
      </c>
      <c r="M2625" s="116">
        <v>84.39</v>
      </c>
      <c r="N2625" s="116">
        <v>3.8</v>
      </c>
      <c r="O2625" s="116">
        <v>0</v>
      </c>
      <c r="P2625" s="117">
        <f t="shared" si="103"/>
        <v>1.9</v>
      </c>
    </row>
    <row r="2626" ht="14.5" spans="1:16">
      <c r="A2626" s="104">
        <v>202212</v>
      </c>
      <c r="B2626" s="60" t="s">
        <v>375</v>
      </c>
      <c r="C2626" s="105" t="s">
        <v>619</v>
      </c>
      <c r="D2626" s="105" t="s">
        <v>587</v>
      </c>
      <c r="E2626" s="105" t="s">
        <v>1056</v>
      </c>
      <c r="F2626" s="105" t="s">
        <v>1039</v>
      </c>
      <c r="G2626" s="106" t="s">
        <v>1057</v>
      </c>
      <c r="H2626" s="105" t="s">
        <v>1018</v>
      </c>
      <c r="I2626" s="105">
        <v>0</v>
      </c>
      <c r="J2626" s="116">
        <v>1900</v>
      </c>
      <c r="K2626" s="116">
        <v>5956.89</v>
      </c>
      <c r="L2626" s="116">
        <v>316.64</v>
      </c>
      <c r="M2626" s="116">
        <v>84.39</v>
      </c>
      <c r="N2626" s="116">
        <v>3.8</v>
      </c>
      <c r="O2626" s="116">
        <v>385</v>
      </c>
      <c r="P2626" s="117">
        <f t="shared" si="103"/>
        <v>1.9</v>
      </c>
    </row>
    <row r="2627" ht="14.5" spans="1:16">
      <c r="A2627" s="104">
        <v>202212</v>
      </c>
      <c r="B2627" s="60" t="s">
        <v>246</v>
      </c>
      <c r="C2627" s="105" t="s">
        <v>619</v>
      </c>
      <c r="D2627" s="105" t="s">
        <v>587</v>
      </c>
      <c r="E2627" s="105" t="s">
        <v>1058</v>
      </c>
      <c r="F2627" s="105" t="s">
        <v>1039</v>
      </c>
      <c r="G2627" s="106" t="s">
        <v>1059</v>
      </c>
      <c r="H2627" s="105" t="s">
        <v>1018</v>
      </c>
      <c r="I2627" s="105">
        <v>0</v>
      </c>
      <c r="J2627" s="116">
        <v>1900</v>
      </c>
      <c r="K2627" s="116">
        <v>5942.88</v>
      </c>
      <c r="L2627" s="116">
        <v>316.64</v>
      </c>
      <c r="M2627" s="116">
        <v>84.39</v>
      </c>
      <c r="N2627" s="116">
        <v>3.8</v>
      </c>
      <c r="O2627" s="116">
        <v>0</v>
      </c>
      <c r="P2627" s="117">
        <f t="shared" si="103"/>
        <v>1.9</v>
      </c>
    </row>
    <row r="2628" ht="14.5" spans="1:16">
      <c r="A2628" s="104">
        <v>202212</v>
      </c>
      <c r="B2628" s="60" t="s">
        <v>235</v>
      </c>
      <c r="C2628" s="105" t="s">
        <v>619</v>
      </c>
      <c r="D2628" s="105" t="s">
        <v>587</v>
      </c>
      <c r="E2628" s="105" t="s">
        <v>1060</v>
      </c>
      <c r="F2628" s="105" t="s">
        <v>1039</v>
      </c>
      <c r="G2628" s="106" t="s">
        <v>1061</v>
      </c>
      <c r="H2628" s="105" t="s">
        <v>1018</v>
      </c>
      <c r="I2628" s="105">
        <v>0</v>
      </c>
      <c r="J2628" s="116">
        <v>1900</v>
      </c>
      <c r="K2628" s="116">
        <v>6676.37</v>
      </c>
      <c r="L2628" s="116">
        <v>316.64</v>
      </c>
      <c r="M2628" s="116">
        <v>84.39</v>
      </c>
      <c r="N2628" s="116">
        <v>3.8</v>
      </c>
      <c r="O2628" s="116">
        <v>0</v>
      </c>
      <c r="P2628" s="117">
        <f t="shared" si="103"/>
        <v>1.9</v>
      </c>
    </row>
    <row r="2629" ht="14.5" spans="1:16">
      <c r="A2629" s="104">
        <v>202212</v>
      </c>
      <c r="B2629" s="60" t="s">
        <v>253</v>
      </c>
      <c r="C2629" s="105" t="s">
        <v>619</v>
      </c>
      <c r="D2629" s="105" t="s">
        <v>587</v>
      </c>
      <c r="E2629" s="105" t="s">
        <v>1062</v>
      </c>
      <c r="F2629" s="105" t="s">
        <v>1020</v>
      </c>
      <c r="G2629" s="106" t="s">
        <v>1063</v>
      </c>
      <c r="H2629" s="105" t="s">
        <v>1018</v>
      </c>
      <c r="I2629" s="105">
        <v>0</v>
      </c>
      <c r="J2629" s="116">
        <v>1900</v>
      </c>
      <c r="K2629" s="116">
        <v>5279.43</v>
      </c>
      <c r="L2629" s="116">
        <v>316.64</v>
      </c>
      <c r="M2629" s="116">
        <v>84.39</v>
      </c>
      <c r="N2629" s="116">
        <v>3.8</v>
      </c>
      <c r="O2629" s="116">
        <v>0</v>
      </c>
      <c r="P2629" s="117">
        <f t="shared" si="103"/>
        <v>1.9</v>
      </c>
    </row>
    <row r="2630" ht="14.5" spans="1:16">
      <c r="A2630" s="104">
        <v>202212</v>
      </c>
      <c r="B2630" s="60" t="s">
        <v>339</v>
      </c>
      <c r="C2630" s="105" t="s">
        <v>619</v>
      </c>
      <c r="D2630" s="105" t="s">
        <v>587</v>
      </c>
      <c r="E2630" s="105" t="s">
        <v>1064</v>
      </c>
      <c r="F2630" s="105" t="s">
        <v>1027</v>
      </c>
      <c r="G2630" s="106" t="s">
        <v>1065</v>
      </c>
      <c r="H2630" s="105" t="s">
        <v>1018</v>
      </c>
      <c r="I2630" s="105">
        <v>0</v>
      </c>
      <c r="J2630" s="116">
        <v>1900</v>
      </c>
      <c r="K2630" s="116">
        <v>4622.51</v>
      </c>
      <c r="L2630" s="116">
        <v>316.64</v>
      </c>
      <c r="M2630" s="116">
        <v>84.39</v>
      </c>
      <c r="N2630" s="116">
        <v>3.8</v>
      </c>
      <c r="O2630" s="116">
        <v>0</v>
      </c>
      <c r="P2630" s="117">
        <f t="shared" si="103"/>
        <v>1.9</v>
      </c>
    </row>
    <row r="2631" ht="14.5" spans="1:16">
      <c r="A2631" s="104">
        <v>202212</v>
      </c>
      <c r="B2631" s="62" t="s">
        <v>330</v>
      </c>
      <c r="C2631" s="105" t="s">
        <v>619</v>
      </c>
      <c r="D2631" s="105" t="s">
        <v>587</v>
      </c>
      <c r="E2631" s="105" t="s">
        <v>1066</v>
      </c>
      <c r="F2631" s="105" t="s">
        <v>1067</v>
      </c>
      <c r="G2631" s="106" t="s">
        <v>1068</v>
      </c>
      <c r="H2631" s="105" t="s">
        <v>1018</v>
      </c>
      <c r="I2631" s="105">
        <v>0</v>
      </c>
      <c r="J2631" s="116">
        <v>1900</v>
      </c>
      <c r="K2631" s="116">
        <v>8162.63</v>
      </c>
      <c r="L2631" s="116">
        <v>316.64</v>
      </c>
      <c r="M2631" s="116">
        <v>84.39</v>
      </c>
      <c r="N2631" s="116">
        <v>3.8</v>
      </c>
      <c r="O2631" s="116">
        <v>0</v>
      </c>
      <c r="P2631" s="117">
        <f t="shared" ref="P2631:P2662" si="104">1900*0.1%</f>
        <v>1.9</v>
      </c>
    </row>
    <row r="2632" ht="14.5" spans="1:16">
      <c r="A2632" s="104">
        <v>202212</v>
      </c>
      <c r="B2632" s="62" t="s">
        <v>208</v>
      </c>
      <c r="C2632" s="105" t="s">
        <v>619</v>
      </c>
      <c r="D2632" s="105" t="s">
        <v>587</v>
      </c>
      <c r="E2632" s="105" t="s">
        <v>1069</v>
      </c>
      <c r="F2632" s="105" t="s">
        <v>1020</v>
      </c>
      <c r="G2632" s="106" t="s">
        <v>1070</v>
      </c>
      <c r="H2632" s="105" t="s">
        <v>1018</v>
      </c>
      <c r="I2632" s="105">
        <v>0</v>
      </c>
      <c r="J2632" s="116">
        <v>1900</v>
      </c>
      <c r="K2632" s="116">
        <v>7153.48</v>
      </c>
      <c r="L2632" s="116">
        <v>316.64</v>
      </c>
      <c r="M2632" s="116">
        <v>84.39</v>
      </c>
      <c r="N2632" s="116">
        <v>3.8</v>
      </c>
      <c r="O2632" s="116">
        <v>0</v>
      </c>
      <c r="P2632" s="117">
        <f t="shared" si="104"/>
        <v>1.9</v>
      </c>
    </row>
    <row r="2633" ht="14.5" spans="1:16">
      <c r="A2633" s="104">
        <v>202212</v>
      </c>
      <c r="B2633" s="62" t="s">
        <v>399</v>
      </c>
      <c r="C2633" s="105" t="s">
        <v>619</v>
      </c>
      <c r="D2633" s="105" t="s">
        <v>587</v>
      </c>
      <c r="E2633" s="105" t="s">
        <v>1071</v>
      </c>
      <c r="F2633" s="105" t="s">
        <v>1067</v>
      </c>
      <c r="G2633" s="106" t="s">
        <v>756</v>
      </c>
      <c r="H2633" s="105" t="s">
        <v>1018</v>
      </c>
      <c r="I2633" s="105">
        <v>0</v>
      </c>
      <c r="J2633" s="116">
        <v>1900</v>
      </c>
      <c r="K2633" s="116">
        <v>8201.08</v>
      </c>
      <c r="L2633" s="116">
        <v>316.64</v>
      </c>
      <c r="M2633" s="116">
        <v>84.39</v>
      </c>
      <c r="N2633" s="116">
        <v>3.8</v>
      </c>
      <c r="O2633" s="116">
        <v>100</v>
      </c>
      <c r="P2633" s="117">
        <f t="shared" si="104"/>
        <v>1.9</v>
      </c>
    </row>
    <row r="2634" ht="14.5" spans="1:16">
      <c r="A2634" s="104">
        <v>202212</v>
      </c>
      <c r="B2634" s="62" t="s">
        <v>230</v>
      </c>
      <c r="C2634" s="105" t="s">
        <v>619</v>
      </c>
      <c r="D2634" s="105" t="s">
        <v>587</v>
      </c>
      <c r="E2634" s="105" t="s">
        <v>1072</v>
      </c>
      <c r="F2634" s="105" t="s">
        <v>1027</v>
      </c>
      <c r="G2634" s="106" t="s">
        <v>1073</v>
      </c>
      <c r="H2634" s="105" t="s">
        <v>1018</v>
      </c>
      <c r="I2634" s="105">
        <v>0</v>
      </c>
      <c r="J2634" s="116">
        <v>1900</v>
      </c>
      <c r="K2634" s="116">
        <v>5396.74</v>
      </c>
      <c r="L2634" s="116">
        <v>316.64</v>
      </c>
      <c r="M2634" s="116">
        <v>84.39</v>
      </c>
      <c r="N2634" s="116">
        <v>3.8</v>
      </c>
      <c r="O2634" s="116">
        <v>0</v>
      </c>
      <c r="P2634" s="117">
        <f t="shared" si="104"/>
        <v>1.9</v>
      </c>
    </row>
    <row r="2635" ht="14.5" spans="1:16">
      <c r="A2635" s="104">
        <v>202212</v>
      </c>
      <c r="B2635" s="62" t="s">
        <v>343</v>
      </c>
      <c r="C2635" s="105" t="s">
        <v>619</v>
      </c>
      <c r="D2635" s="105" t="s">
        <v>587</v>
      </c>
      <c r="E2635" s="105" t="s">
        <v>1074</v>
      </c>
      <c r="F2635" s="105" t="s">
        <v>1027</v>
      </c>
      <c r="G2635" s="106" t="s">
        <v>1075</v>
      </c>
      <c r="H2635" s="105" t="s">
        <v>1018</v>
      </c>
      <c r="I2635" s="105">
        <v>0</v>
      </c>
      <c r="J2635" s="116">
        <v>1900</v>
      </c>
      <c r="K2635" s="116">
        <v>5061.24</v>
      </c>
      <c r="L2635" s="116">
        <v>316.64</v>
      </c>
      <c r="M2635" s="116">
        <v>84.39</v>
      </c>
      <c r="N2635" s="116">
        <v>3.8</v>
      </c>
      <c r="O2635" s="116">
        <v>0</v>
      </c>
      <c r="P2635" s="117">
        <f t="shared" si="104"/>
        <v>1.9</v>
      </c>
    </row>
    <row r="2636" ht="14.5" spans="1:16">
      <c r="A2636" s="104">
        <v>202212</v>
      </c>
      <c r="B2636" s="62" t="s">
        <v>297</v>
      </c>
      <c r="C2636" s="105" t="s">
        <v>619</v>
      </c>
      <c r="D2636" s="105" t="s">
        <v>587</v>
      </c>
      <c r="E2636" s="105" t="s">
        <v>1076</v>
      </c>
      <c r="F2636" s="105" t="s">
        <v>1027</v>
      </c>
      <c r="G2636" s="106" t="s">
        <v>1077</v>
      </c>
      <c r="H2636" s="105" t="s">
        <v>1018</v>
      </c>
      <c r="I2636" s="105">
        <v>0</v>
      </c>
      <c r="J2636" s="116">
        <v>1900</v>
      </c>
      <c r="K2636" s="116">
        <v>4505.41</v>
      </c>
      <c r="L2636" s="116">
        <v>316.64</v>
      </c>
      <c r="M2636" s="116">
        <v>84.39</v>
      </c>
      <c r="N2636" s="116">
        <v>3.8</v>
      </c>
      <c r="O2636" s="116">
        <v>0</v>
      </c>
      <c r="P2636" s="117">
        <f t="shared" si="104"/>
        <v>1.9</v>
      </c>
    </row>
    <row r="2637" ht="14.5" spans="1:16">
      <c r="A2637" s="104">
        <v>202212</v>
      </c>
      <c r="B2637" s="62" t="s">
        <v>341</v>
      </c>
      <c r="C2637" s="105" t="s">
        <v>619</v>
      </c>
      <c r="D2637" s="105" t="s">
        <v>587</v>
      </c>
      <c r="E2637" s="105" t="s">
        <v>1078</v>
      </c>
      <c r="F2637" s="105" t="s">
        <v>1027</v>
      </c>
      <c r="G2637" s="106" t="s">
        <v>1079</v>
      </c>
      <c r="H2637" s="105" t="s">
        <v>1018</v>
      </c>
      <c r="I2637" s="105">
        <v>0</v>
      </c>
      <c r="J2637" s="116">
        <v>1900</v>
      </c>
      <c r="K2637" s="116">
        <v>5594.41</v>
      </c>
      <c r="L2637" s="116">
        <v>316.64</v>
      </c>
      <c r="M2637" s="116">
        <v>84.39</v>
      </c>
      <c r="N2637" s="116">
        <v>3.8</v>
      </c>
      <c r="O2637" s="116">
        <v>0</v>
      </c>
      <c r="P2637" s="117">
        <f t="shared" si="104"/>
        <v>1.9</v>
      </c>
    </row>
    <row r="2638" ht="14.5" spans="1:16">
      <c r="A2638" s="104">
        <v>202212</v>
      </c>
      <c r="B2638" s="62" t="s">
        <v>254</v>
      </c>
      <c r="C2638" s="105" t="s">
        <v>619</v>
      </c>
      <c r="D2638" s="105" t="s">
        <v>587</v>
      </c>
      <c r="E2638" s="105" t="s">
        <v>1080</v>
      </c>
      <c r="F2638" s="105" t="s">
        <v>1027</v>
      </c>
      <c r="G2638" s="106" t="s">
        <v>1081</v>
      </c>
      <c r="H2638" s="105" t="s">
        <v>1018</v>
      </c>
      <c r="I2638" s="105">
        <v>0</v>
      </c>
      <c r="J2638" s="116">
        <v>1900</v>
      </c>
      <c r="K2638" s="116">
        <v>5523.06</v>
      </c>
      <c r="L2638" s="116">
        <v>316.64</v>
      </c>
      <c r="M2638" s="116">
        <v>84.39</v>
      </c>
      <c r="N2638" s="116">
        <v>3.8</v>
      </c>
      <c r="O2638" s="116">
        <v>0</v>
      </c>
      <c r="P2638" s="117">
        <f t="shared" si="104"/>
        <v>1.9</v>
      </c>
    </row>
    <row r="2639" ht="14.5" spans="1:16">
      <c r="A2639" s="104">
        <v>202212</v>
      </c>
      <c r="B2639" s="62" t="s">
        <v>403</v>
      </c>
      <c r="C2639" s="105" t="s">
        <v>619</v>
      </c>
      <c r="D2639" s="105" t="s">
        <v>587</v>
      </c>
      <c r="E2639" s="105" t="s">
        <v>1082</v>
      </c>
      <c r="F2639" s="105" t="s">
        <v>1039</v>
      </c>
      <c r="G2639" s="106" t="s">
        <v>1083</v>
      </c>
      <c r="H2639" s="105" t="s">
        <v>1018</v>
      </c>
      <c r="I2639" s="105">
        <v>0</v>
      </c>
      <c r="J2639" s="116">
        <v>1900</v>
      </c>
      <c r="K2639" s="116">
        <v>7093.82</v>
      </c>
      <c r="L2639" s="116">
        <v>316.64</v>
      </c>
      <c r="M2639" s="116">
        <v>84.39</v>
      </c>
      <c r="N2639" s="116">
        <v>3.8</v>
      </c>
      <c r="O2639" s="116">
        <v>0</v>
      </c>
      <c r="P2639" s="117">
        <f t="shared" si="104"/>
        <v>1.9</v>
      </c>
    </row>
    <row r="2640" ht="14.5" spans="1:16">
      <c r="A2640" s="104">
        <v>202212</v>
      </c>
      <c r="B2640" s="62" t="s">
        <v>237</v>
      </c>
      <c r="C2640" s="105" t="s">
        <v>619</v>
      </c>
      <c r="D2640" s="105" t="s">
        <v>587</v>
      </c>
      <c r="E2640" s="105" t="s">
        <v>1084</v>
      </c>
      <c r="F2640" s="105" t="s">
        <v>1030</v>
      </c>
      <c r="G2640" s="106" t="s">
        <v>1083</v>
      </c>
      <c r="H2640" s="105" t="s">
        <v>1018</v>
      </c>
      <c r="I2640" s="105">
        <v>0</v>
      </c>
      <c r="J2640" s="116">
        <v>1900</v>
      </c>
      <c r="K2640" s="116">
        <v>6914.79</v>
      </c>
      <c r="L2640" s="116">
        <v>316.64</v>
      </c>
      <c r="M2640" s="116">
        <v>84.39</v>
      </c>
      <c r="N2640" s="116">
        <v>3.8</v>
      </c>
      <c r="O2640" s="116">
        <v>0</v>
      </c>
      <c r="P2640" s="117">
        <f t="shared" si="104"/>
        <v>1.9</v>
      </c>
    </row>
    <row r="2641" ht="14.5" spans="1:16">
      <c r="A2641" s="104">
        <v>202212</v>
      </c>
      <c r="B2641" s="25" t="s">
        <v>361</v>
      </c>
      <c r="C2641" s="105" t="s">
        <v>619</v>
      </c>
      <c r="D2641" s="105" t="s">
        <v>587</v>
      </c>
      <c r="E2641" s="105" t="s">
        <v>1085</v>
      </c>
      <c r="F2641" s="105" t="s">
        <v>1086</v>
      </c>
      <c r="G2641" s="106" t="s">
        <v>1087</v>
      </c>
      <c r="H2641" s="105" t="s">
        <v>1018</v>
      </c>
      <c r="I2641" s="105">
        <v>0</v>
      </c>
      <c r="J2641" s="116">
        <v>1900</v>
      </c>
      <c r="K2641" s="116">
        <v>9890.58</v>
      </c>
      <c r="L2641" s="116">
        <v>316.64</v>
      </c>
      <c r="M2641" s="116">
        <v>84.39</v>
      </c>
      <c r="N2641" s="116">
        <v>3.8</v>
      </c>
      <c r="O2641" s="116">
        <v>0</v>
      </c>
      <c r="P2641" s="117">
        <f t="shared" si="104"/>
        <v>1.9</v>
      </c>
    </row>
    <row r="2642" ht="14.5" spans="1:16">
      <c r="A2642" s="104">
        <v>202212</v>
      </c>
      <c r="B2642" s="25" t="s">
        <v>360</v>
      </c>
      <c r="C2642" s="105" t="s">
        <v>619</v>
      </c>
      <c r="D2642" s="105" t="s">
        <v>587</v>
      </c>
      <c r="E2642" s="105" t="s">
        <v>1088</v>
      </c>
      <c r="F2642" s="105" t="s">
        <v>1067</v>
      </c>
      <c r="G2642" s="106" t="s">
        <v>1089</v>
      </c>
      <c r="H2642" s="105" t="s">
        <v>1018</v>
      </c>
      <c r="I2642" s="105">
        <v>0</v>
      </c>
      <c r="J2642" s="116">
        <v>1900</v>
      </c>
      <c r="K2642" s="116">
        <v>8601.56</v>
      </c>
      <c r="L2642" s="116">
        <v>316.64</v>
      </c>
      <c r="M2642" s="116">
        <v>84.39</v>
      </c>
      <c r="N2642" s="116">
        <v>3.8</v>
      </c>
      <c r="O2642" s="116">
        <v>95</v>
      </c>
      <c r="P2642" s="117">
        <f t="shared" si="104"/>
        <v>1.9</v>
      </c>
    </row>
    <row r="2643" ht="14.5" spans="1:16">
      <c r="A2643" s="104">
        <v>202212</v>
      </c>
      <c r="B2643" s="60" t="s">
        <v>308</v>
      </c>
      <c r="C2643" s="105" t="s">
        <v>619</v>
      </c>
      <c r="D2643" s="105" t="s">
        <v>587</v>
      </c>
      <c r="E2643" s="105" t="s">
        <v>1092</v>
      </c>
      <c r="F2643" s="105" t="s">
        <v>1067</v>
      </c>
      <c r="G2643" s="106" t="s">
        <v>1051</v>
      </c>
      <c r="H2643" s="105" t="s">
        <v>1018</v>
      </c>
      <c r="I2643" s="105">
        <v>0</v>
      </c>
      <c r="J2643" s="116">
        <v>1900</v>
      </c>
      <c r="K2643" s="116">
        <v>8993.96</v>
      </c>
      <c r="L2643" s="116">
        <v>316.64</v>
      </c>
      <c r="M2643" s="116">
        <v>84.39</v>
      </c>
      <c r="N2643" s="116">
        <v>3.8</v>
      </c>
      <c r="O2643" s="116">
        <v>0</v>
      </c>
      <c r="P2643" s="117">
        <f t="shared" si="104"/>
        <v>1.9</v>
      </c>
    </row>
    <row r="2644" ht="14.5" spans="1:16">
      <c r="A2644" s="104">
        <v>202212</v>
      </c>
      <c r="B2644" s="62" t="s">
        <v>325</v>
      </c>
      <c r="C2644" s="105" t="s">
        <v>619</v>
      </c>
      <c r="D2644" s="105" t="s">
        <v>587</v>
      </c>
      <c r="E2644" s="105" t="s">
        <v>1093</v>
      </c>
      <c r="F2644" s="105" t="s">
        <v>1027</v>
      </c>
      <c r="G2644" s="106" t="s">
        <v>1094</v>
      </c>
      <c r="H2644" s="105" t="s">
        <v>1018</v>
      </c>
      <c r="I2644" s="105">
        <v>0</v>
      </c>
      <c r="J2644" s="116">
        <v>1900</v>
      </c>
      <c r="K2644" s="116">
        <v>6052.18</v>
      </c>
      <c r="L2644" s="116">
        <v>316.64</v>
      </c>
      <c r="M2644" s="116">
        <v>84.39</v>
      </c>
      <c r="N2644" s="116">
        <v>3.8</v>
      </c>
      <c r="O2644" s="116">
        <v>0</v>
      </c>
      <c r="P2644" s="117">
        <f t="shared" si="104"/>
        <v>1.9</v>
      </c>
    </row>
    <row r="2645" ht="14.5" spans="1:16">
      <c r="A2645" s="104">
        <v>202212</v>
      </c>
      <c r="B2645" s="25" t="s">
        <v>347</v>
      </c>
      <c r="C2645" s="105" t="s">
        <v>619</v>
      </c>
      <c r="D2645" s="105" t="s">
        <v>587</v>
      </c>
      <c r="E2645" s="105" t="s">
        <v>1098</v>
      </c>
      <c r="F2645" s="105" t="s">
        <v>1020</v>
      </c>
      <c r="G2645" s="106" t="s">
        <v>1099</v>
      </c>
      <c r="H2645" s="105" t="s">
        <v>1018</v>
      </c>
      <c r="I2645" s="105">
        <v>0</v>
      </c>
      <c r="J2645" s="116">
        <v>1900</v>
      </c>
      <c r="K2645" s="116">
        <v>5858.83</v>
      </c>
      <c r="L2645" s="116">
        <v>316.64</v>
      </c>
      <c r="M2645" s="116">
        <v>84.39</v>
      </c>
      <c r="N2645" s="116">
        <v>3.8</v>
      </c>
      <c r="O2645" s="116">
        <v>0</v>
      </c>
      <c r="P2645" s="117">
        <f t="shared" si="104"/>
        <v>1.9</v>
      </c>
    </row>
    <row r="2646" ht="14.5" spans="1:16">
      <c r="A2646" s="104">
        <v>202212</v>
      </c>
      <c r="B2646" s="60" t="s">
        <v>338</v>
      </c>
      <c r="C2646" s="105" t="s">
        <v>619</v>
      </c>
      <c r="D2646" s="105" t="s">
        <v>587</v>
      </c>
      <c r="E2646" s="105" t="s">
        <v>1100</v>
      </c>
      <c r="F2646" s="105" t="s">
        <v>1020</v>
      </c>
      <c r="G2646" s="106" t="s">
        <v>1101</v>
      </c>
      <c r="H2646" s="105" t="s">
        <v>1018</v>
      </c>
      <c r="I2646" s="105">
        <v>0</v>
      </c>
      <c r="J2646" s="116">
        <v>1900</v>
      </c>
      <c r="K2646" s="116">
        <v>3935.14</v>
      </c>
      <c r="L2646" s="116">
        <v>316.64</v>
      </c>
      <c r="M2646" s="116">
        <v>84.39</v>
      </c>
      <c r="N2646" s="116">
        <v>3.8</v>
      </c>
      <c r="O2646" s="116">
        <v>0</v>
      </c>
      <c r="P2646" s="117">
        <f t="shared" si="104"/>
        <v>1.9</v>
      </c>
    </row>
    <row r="2647" ht="14.5" spans="1:16">
      <c r="A2647" s="104">
        <v>202212</v>
      </c>
      <c r="B2647" s="25" t="s">
        <v>210</v>
      </c>
      <c r="C2647" s="105" t="s">
        <v>619</v>
      </c>
      <c r="D2647" s="105" t="s">
        <v>587</v>
      </c>
      <c r="E2647" s="105" t="s">
        <v>1104</v>
      </c>
      <c r="F2647" s="105" t="s">
        <v>1020</v>
      </c>
      <c r="G2647" s="106" t="s">
        <v>1105</v>
      </c>
      <c r="H2647" s="105" t="s">
        <v>1018</v>
      </c>
      <c r="I2647" s="105">
        <v>0</v>
      </c>
      <c r="J2647" s="116">
        <v>1900</v>
      </c>
      <c r="K2647" s="116">
        <v>5941.36</v>
      </c>
      <c r="L2647" s="116">
        <v>316.64</v>
      </c>
      <c r="M2647" s="116">
        <v>84.39</v>
      </c>
      <c r="N2647" s="116">
        <v>3.8</v>
      </c>
      <c r="O2647" s="116">
        <v>0</v>
      </c>
      <c r="P2647" s="117">
        <f t="shared" si="104"/>
        <v>1.9</v>
      </c>
    </row>
    <row r="2648" ht="14.5" spans="1:16">
      <c r="A2648" s="104">
        <v>202212</v>
      </c>
      <c r="B2648" s="25" t="s">
        <v>309</v>
      </c>
      <c r="C2648" s="105" t="s">
        <v>619</v>
      </c>
      <c r="D2648" s="105" t="s">
        <v>587</v>
      </c>
      <c r="E2648" s="105" t="s">
        <v>1106</v>
      </c>
      <c r="F2648" s="105" t="s">
        <v>1020</v>
      </c>
      <c r="G2648" s="106" t="s">
        <v>1107</v>
      </c>
      <c r="H2648" s="105" t="s">
        <v>1018</v>
      </c>
      <c r="I2648" s="105">
        <v>0</v>
      </c>
      <c r="J2648" s="116">
        <v>1900</v>
      </c>
      <c r="K2648" s="116">
        <v>4179.83</v>
      </c>
      <c r="L2648" s="116">
        <v>316.64</v>
      </c>
      <c r="M2648" s="116">
        <v>84.39</v>
      </c>
      <c r="N2648" s="116">
        <v>3.8</v>
      </c>
      <c r="O2648" s="116">
        <v>0</v>
      </c>
      <c r="P2648" s="117">
        <f t="shared" si="104"/>
        <v>1.9</v>
      </c>
    </row>
    <row r="2649" ht="14.5" spans="1:16">
      <c r="A2649" s="104">
        <v>202212</v>
      </c>
      <c r="B2649" s="25" t="s">
        <v>205</v>
      </c>
      <c r="C2649" s="105" t="s">
        <v>619</v>
      </c>
      <c r="D2649" s="105" t="s">
        <v>587</v>
      </c>
      <c r="E2649" s="105" t="s">
        <v>1108</v>
      </c>
      <c r="F2649" s="105" t="s">
        <v>1039</v>
      </c>
      <c r="G2649" s="106" t="s">
        <v>1109</v>
      </c>
      <c r="H2649" s="105" t="s">
        <v>1018</v>
      </c>
      <c r="I2649" s="105">
        <v>0</v>
      </c>
      <c r="J2649" s="116">
        <v>1900</v>
      </c>
      <c r="K2649" s="116">
        <v>5950.44</v>
      </c>
      <c r="L2649" s="116">
        <v>316.64</v>
      </c>
      <c r="M2649" s="116">
        <v>84.39</v>
      </c>
      <c r="N2649" s="116">
        <v>3.8</v>
      </c>
      <c r="O2649" s="116">
        <v>0</v>
      </c>
      <c r="P2649" s="117">
        <f t="shared" si="104"/>
        <v>1.9</v>
      </c>
    </row>
    <row r="2650" ht="14.5" spans="1:16">
      <c r="A2650" s="104">
        <v>202212</v>
      </c>
      <c r="B2650" s="60" t="s">
        <v>387</v>
      </c>
      <c r="C2650" s="105" t="s">
        <v>619</v>
      </c>
      <c r="D2650" s="105" t="s">
        <v>587</v>
      </c>
      <c r="E2650" s="105" t="s">
        <v>1110</v>
      </c>
      <c r="F2650" s="105" t="s">
        <v>1039</v>
      </c>
      <c r="G2650" s="106" t="s">
        <v>1111</v>
      </c>
      <c r="H2650" s="105" t="s">
        <v>1018</v>
      </c>
      <c r="I2650" s="105">
        <v>0</v>
      </c>
      <c r="J2650" s="116">
        <v>1900</v>
      </c>
      <c r="K2650" s="116">
        <v>6713.85</v>
      </c>
      <c r="L2650" s="116">
        <v>316.64</v>
      </c>
      <c r="M2650" s="116">
        <v>84.39</v>
      </c>
      <c r="N2650" s="116">
        <v>3.8</v>
      </c>
      <c r="O2650" s="116">
        <v>0</v>
      </c>
      <c r="P2650" s="117">
        <f t="shared" si="104"/>
        <v>1.9</v>
      </c>
    </row>
    <row r="2651" ht="14.5" spans="1:16">
      <c r="A2651" s="104">
        <v>202212</v>
      </c>
      <c r="B2651" s="62" t="s">
        <v>212</v>
      </c>
      <c r="C2651" s="105" t="s">
        <v>619</v>
      </c>
      <c r="D2651" s="105" t="s">
        <v>587</v>
      </c>
      <c r="E2651" s="105" t="s">
        <v>1115</v>
      </c>
      <c r="F2651" s="105" t="s">
        <v>1067</v>
      </c>
      <c r="G2651" s="106" t="s">
        <v>1116</v>
      </c>
      <c r="H2651" s="105" t="s">
        <v>1018</v>
      </c>
      <c r="I2651" s="105">
        <v>0</v>
      </c>
      <c r="J2651" s="116">
        <v>1900</v>
      </c>
      <c r="K2651" s="116">
        <v>7541.11</v>
      </c>
      <c r="L2651" s="116">
        <v>316.64</v>
      </c>
      <c r="M2651" s="116">
        <v>84.39</v>
      </c>
      <c r="N2651" s="116">
        <v>3.8</v>
      </c>
      <c r="O2651" s="116">
        <v>0</v>
      </c>
      <c r="P2651" s="117">
        <f t="shared" si="104"/>
        <v>1.9</v>
      </c>
    </row>
    <row r="2652" ht="14.5" spans="1:16">
      <c r="A2652" s="104">
        <v>202212</v>
      </c>
      <c r="B2652" s="62" t="s">
        <v>209</v>
      </c>
      <c r="C2652" s="105" t="s">
        <v>619</v>
      </c>
      <c r="D2652" s="105" t="s">
        <v>587</v>
      </c>
      <c r="E2652" s="105" t="s">
        <v>1117</v>
      </c>
      <c r="F2652" s="105" t="s">
        <v>1020</v>
      </c>
      <c r="G2652" s="106" t="s">
        <v>1118</v>
      </c>
      <c r="H2652" s="105" t="s">
        <v>1018</v>
      </c>
      <c r="I2652" s="105">
        <v>0</v>
      </c>
      <c r="J2652" s="116">
        <v>1900</v>
      </c>
      <c r="K2652" s="116">
        <v>4195.83</v>
      </c>
      <c r="L2652" s="116">
        <v>316.64</v>
      </c>
      <c r="M2652" s="116">
        <v>84.39</v>
      </c>
      <c r="N2652" s="116">
        <v>3.8</v>
      </c>
      <c r="O2652" s="116">
        <v>0</v>
      </c>
      <c r="P2652" s="117">
        <f t="shared" si="104"/>
        <v>1.9</v>
      </c>
    </row>
    <row r="2653" ht="14.5" spans="1:16">
      <c r="A2653" s="104">
        <v>202212</v>
      </c>
      <c r="B2653" s="62" t="s">
        <v>245</v>
      </c>
      <c r="C2653" s="105" t="s">
        <v>619</v>
      </c>
      <c r="D2653" s="105" t="s">
        <v>587</v>
      </c>
      <c r="E2653" s="105" t="s">
        <v>1124</v>
      </c>
      <c r="F2653" s="105" t="s">
        <v>1027</v>
      </c>
      <c r="G2653" s="106" t="s">
        <v>1125</v>
      </c>
      <c r="H2653" s="105" t="s">
        <v>1018</v>
      </c>
      <c r="I2653" s="105">
        <v>0</v>
      </c>
      <c r="J2653" s="116">
        <v>1900</v>
      </c>
      <c r="K2653" s="116">
        <v>5663.3</v>
      </c>
      <c r="L2653" s="116">
        <v>316.64</v>
      </c>
      <c r="M2653" s="116">
        <v>84.39</v>
      </c>
      <c r="N2653" s="116">
        <v>3.8</v>
      </c>
      <c r="O2653" s="116">
        <v>0</v>
      </c>
      <c r="P2653" s="117">
        <f t="shared" si="104"/>
        <v>1.9</v>
      </c>
    </row>
    <row r="2654" ht="14.5" spans="1:16">
      <c r="A2654" s="104">
        <v>202212</v>
      </c>
      <c r="B2654" s="62" t="s">
        <v>336</v>
      </c>
      <c r="C2654" s="105" t="s">
        <v>619</v>
      </c>
      <c r="D2654" s="105" t="s">
        <v>587</v>
      </c>
      <c r="E2654" s="105" t="s">
        <v>1126</v>
      </c>
      <c r="F2654" s="105" t="s">
        <v>1027</v>
      </c>
      <c r="G2654" s="106" t="s">
        <v>1127</v>
      </c>
      <c r="H2654" s="105" t="s">
        <v>1018</v>
      </c>
      <c r="I2654" s="105">
        <v>0</v>
      </c>
      <c r="J2654" s="116">
        <v>1900</v>
      </c>
      <c r="K2654" s="116">
        <v>4767.81</v>
      </c>
      <c r="L2654" s="116">
        <v>316.64</v>
      </c>
      <c r="M2654" s="116">
        <v>84.39</v>
      </c>
      <c r="N2654" s="116">
        <v>3.8</v>
      </c>
      <c r="O2654" s="116">
        <v>0</v>
      </c>
      <c r="P2654" s="117">
        <f t="shared" si="104"/>
        <v>1.9</v>
      </c>
    </row>
    <row r="2655" ht="14.5" spans="1:16">
      <c r="A2655" s="104">
        <v>202212</v>
      </c>
      <c r="B2655" s="62" t="s">
        <v>358</v>
      </c>
      <c r="C2655" s="105" t="s">
        <v>619</v>
      </c>
      <c r="D2655" s="105" t="s">
        <v>587</v>
      </c>
      <c r="E2655" s="105" t="s">
        <v>1128</v>
      </c>
      <c r="F2655" s="105" t="s">
        <v>1027</v>
      </c>
      <c r="G2655" s="106" t="s">
        <v>934</v>
      </c>
      <c r="H2655" s="105" t="s">
        <v>1018</v>
      </c>
      <c r="I2655" s="105">
        <v>0</v>
      </c>
      <c r="J2655" s="116">
        <v>1900</v>
      </c>
      <c r="K2655" s="116">
        <v>5022.17</v>
      </c>
      <c r="L2655" s="116">
        <v>316.64</v>
      </c>
      <c r="M2655" s="116">
        <v>84.39</v>
      </c>
      <c r="N2655" s="116">
        <v>3.8</v>
      </c>
      <c r="O2655" s="116">
        <v>0</v>
      </c>
      <c r="P2655" s="117">
        <f t="shared" si="104"/>
        <v>1.9</v>
      </c>
    </row>
    <row r="2656" ht="14.5" spans="1:16">
      <c r="A2656" s="104">
        <v>202212</v>
      </c>
      <c r="B2656" s="62" t="s">
        <v>220</v>
      </c>
      <c r="C2656" s="105" t="s">
        <v>619</v>
      </c>
      <c r="D2656" s="105" t="s">
        <v>587</v>
      </c>
      <c r="E2656" s="105" t="s">
        <v>1129</v>
      </c>
      <c r="F2656" s="105" t="s">
        <v>1027</v>
      </c>
      <c r="G2656" s="106" t="s">
        <v>1130</v>
      </c>
      <c r="H2656" s="105" t="s">
        <v>1018</v>
      </c>
      <c r="I2656" s="105">
        <v>0</v>
      </c>
      <c r="J2656" s="116">
        <v>1900</v>
      </c>
      <c r="K2656" s="116">
        <v>6079.87</v>
      </c>
      <c r="L2656" s="116">
        <v>316.64</v>
      </c>
      <c r="M2656" s="116">
        <v>84.39</v>
      </c>
      <c r="N2656" s="116">
        <v>3.8</v>
      </c>
      <c r="O2656" s="116">
        <v>0</v>
      </c>
      <c r="P2656" s="117">
        <f t="shared" si="104"/>
        <v>1.9</v>
      </c>
    </row>
    <row r="2657" ht="14.5" spans="1:16">
      <c r="A2657" s="104">
        <v>202212</v>
      </c>
      <c r="B2657" s="62" t="s">
        <v>454</v>
      </c>
      <c r="C2657" s="105" t="s">
        <v>619</v>
      </c>
      <c r="D2657" s="105" t="s">
        <v>587</v>
      </c>
      <c r="E2657" s="105" t="s">
        <v>1131</v>
      </c>
      <c r="F2657" s="105" t="s">
        <v>1027</v>
      </c>
      <c r="G2657" s="106" t="s">
        <v>1130</v>
      </c>
      <c r="H2657" s="105" t="s">
        <v>1018</v>
      </c>
      <c r="I2657" s="105">
        <v>0</v>
      </c>
      <c r="J2657" s="116">
        <v>1900</v>
      </c>
      <c r="K2657" s="116">
        <v>5795.31</v>
      </c>
      <c r="L2657" s="116">
        <v>316.64</v>
      </c>
      <c r="M2657" s="116">
        <v>84.39</v>
      </c>
      <c r="N2657" s="116">
        <v>3.8</v>
      </c>
      <c r="O2657" s="116">
        <v>0</v>
      </c>
      <c r="P2657" s="117">
        <f t="shared" si="104"/>
        <v>1.9</v>
      </c>
    </row>
    <row r="2658" ht="14.5" spans="1:16">
      <c r="A2658" s="104">
        <v>202212</v>
      </c>
      <c r="B2658" s="62" t="s">
        <v>349</v>
      </c>
      <c r="C2658" s="105" t="s">
        <v>619</v>
      </c>
      <c r="D2658" s="105" t="s">
        <v>587</v>
      </c>
      <c r="E2658" s="105" t="s">
        <v>1132</v>
      </c>
      <c r="F2658" s="105" t="s">
        <v>1039</v>
      </c>
      <c r="G2658" s="106" t="s">
        <v>1133</v>
      </c>
      <c r="H2658" s="105" t="s">
        <v>1018</v>
      </c>
      <c r="I2658" s="105">
        <v>0</v>
      </c>
      <c r="J2658" s="116">
        <v>1900</v>
      </c>
      <c r="K2658" s="116">
        <v>6410.92</v>
      </c>
      <c r="L2658" s="116">
        <v>316.64</v>
      </c>
      <c r="M2658" s="116">
        <v>84.39</v>
      </c>
      <c r="N2658" s="116">
        <v>3.8</v>
      </c>
      <c r="O2658" s="116">
        <v>0</v>
      </c>
      <c r="P2658" s="117">
        <f t="shared" si="104"/>
        <v>1.9</v>
      </c>
    </row>
    <row r="2659" ht="14.5" spans="1:16">
      <c r="A2659" s="104">
        <v>202212</v>
      </c>
      <c r="B2659" s="62" t="s">
        <v>255</v>
      </c>
      <c r="C2659" s="105" t="s">
        <v>619</v>
      </c>
      <c r="D2659" s="105" t="s">
        <v>587</v>
      </c>
      <c r="E2659" s="105" t="s">
        <v>1134</v>
      </c>
      <c r="F2659" s="105" t="s">
        <v>1027</v>
      </c>
      <c r="G2659" s="106" t="s">
        <v>976</v>
      </c>
      <c r="H2659" s="105" t="s">
        <v>1018</v>
      </c>
      <c r="I2659" s="105">
        <v>0</v>
      </c>
      <c r="J2659" s="116">
        <v>1900</v>
      </c>
      <c r="K2659" s="116">
        <v>5435.31</v>
      </c>
      <c r="L2659" s="116">
        <v>316.64</v>
      </c>
      <c r="M2659" s="116">
        <v>84.39</v>
      </c>
      <c r="N2659" s="116">
        <v>3.8</v>
      </c>
      <c r="O2659" s="116">
        <v>0</v>
      </c>
      <c r="P2659" s="117">
        <f t="shared" si="104"/>
        <v>1.9</v>
      </c>
    </row>
    <row r="2660" ht="14.5" spans="1:16">
      <c r="A2660" s="104">
        <v>202212</v>
      </c>
      <c r="B2660" s="62" t="s">
        <v>314</v>
      </c>
      <c r="C2660" s="105" t="s">
        <v>619</v>
      </c>
      <c r="D2660" s="105" t="s">
        <v>587</v>
      </c>
      <c r="E2660" s="105" t="s">
        <v>1135</v>
      </c>
      <c r="F2660" s="105" t="s">
        <v>1027</v>
      </c>
      <c r="G2660" s="106" t="s">
        <v>1136</v>
      </c>
      <c r="H2660" s="105" t="s">
        <v>1018</v>
      </c>
      <c r="I2660" s="105">
        <v>0</v>
      </c>
      <c r="J2660" s="116">
        <v>1900</v>
      </c>
      <c r="K2660" s="116">
        <v>5265.27</v>
      </c>
      <c r="L2660" s="116">
        <v>316.64</v>
      </c>
      <c r="M2660" s="116">
        <v>84.39</v>
      </c>
      <c r="N2660" s="116">
        <v>3.8</v>
      </c>
      <c r="O2660" s="116">
        <v>0</v>
      </c>
      <c r="P2660" s="117">
        <f t="shared" si="104"/>
        <v>1.9</v>
      </c>
    </row>
    <row r="2661" ht="14.5" spans="1:16">
      <c r="A2661" s="104">
        <v>202212</v>
      </c>
      <c r="B2661" s="62" t="s">
        <v>266</v>
      </c>
      <c r="C2661" s="105" t="s">
        <v>619</v>
      </c>
      <c r="D2661" s="105" t="s">
        <v>587</v>
      </c>
      <c r="E2661" s="105" t="s">
        <v>1137</v>
      </c>
      <c r="F2661" s="105" t="s">
        <v>1027</v>
      </c>
      <c r="G2661" s="106" t="s">
        <v>1138</v>
      </c>
      <c r="H2661" s="105" t="s">
        <v>1018</v>
      </c>
      <c r="I2661" s="105">
        <v>0</v>
      </c>
      <c r="J2661" s="116">
        <v>1900</v>
      </c>
      <c r="K2661" s="116">
        <v>4930.84</v>
      </c>
      <c r="L2661" s="116">
        <v>316.64</v>
      </c>
      <c r="M2661" s="116">
        <v>84.39</v>
      </c>
      <c r="N2661" s="116">
        <v>3.8</v>
      </c>
      <c r="O2661" s="116">
        <v>0</v>
      </c>
      <c r="P2661" s="117">
        <f t="shared" si="104"/>
        <v>1.9</v>
      </c>
    </row>
    <row r="2662" ht="14.5" spans="1:16">
      <c r="A2662" s="104">
        <v>202212</v>
      </c>
      <c r="B2662" s="62" t="s">
        <v>272</v>
      </c>
      <c r="C2662" s="105" t="s">
        <v>619</v>
      </c>
      <c r="D2662" s="105" t="s">
        <v>587</v>
      </c>
      <c r="E2662" s="105" t="s">
        <v>1139</v>
      </c>
      <c r="F2662" s="105" t="s">
        <v>1027</v>
      </c>
      <c r="G2662" s="106" t="s">
        <v>1138</v>
      </c>
      <c r="H2662" s="105" t="s">
        <v>1018</v>
      </c>
      <c r="I2662" s="105">
        <v>0</v>
      </c>
      <c r="J2662" s="116">
        <v>1900</v>
      </c>
      <c r="K2662" s="116">
        <v>5091.47</v>
      </c>
      <c r="L2662" s="116">
        <v>316.64</v>
      </c>
      <c r="M2662" s="116">
        <v>84.39</v>
      </c>
      <c r="N2662" s="116">
        <v>3.8</v>
      </c>
      <c r="O2662" s="116">
        <v>0</v>
      </c>
      <c r="P2662" s="117">
        <f t="shared" si="104"/>
        <v>1.9</v>
      </c>
    </row>
    <row r="2663" ht="14.5" spans="1:16">
      <c r="A2663" s="104">
        <v>202212</v>
      </c>
      <c r="B2663" s="62" t="s">
        <v>410</v>
      </c>
      <c r="C2663" s="105" t="s">
        <v>619</v>
      </c>
      <c r="D2663" s="105" t="s">
        <v>587</v>
      </c>
      <c r="E2663" s="105" t="s">
        <v>1140</v>
      </c>
      <c r="F2663" s="105" t="s">
        <v>1027</v>
      </c>
      <c r="G2663" s="106" t="s">
        <v>1141</v>
      </c>
      <c r="H2663" s="105" t="s">
        <v>1018</v>
      </c>
      <c r="I2663" s="105">
        <v>0</v>
      </c>
      <c r="J2663" s="116">
        <v>1900</v>
      </c>
      <c r="K2663" s="116">
        <v>4845.18</v>
      </c>
      <c r="L2663" s="116">
        <v>316.64</v>
      </c>
      <c r="M2663" s="116">
        <v>84.39</v>
      </c>
      <c r="N2663" s="116">
        <v>3.8</v>
      </c>
      <c r="O2663" s="116">
        <v>0</v>
      </c>
      <c r="P2663" s="117">
        <f t="shared" ref="P2663:P2679" si="105">1900*0.1%</f>
        <v>1.9</v>
      </c>
    </row>
    <row r="2664" ht="14.5" spans="1:16">
      <c r="A2664" s="104">
        <v>202212</v>
      </c>
      <c r="B2664" s="62" t="s">
        <v>431</v>
      </c>
      <c r="C2664" s="105" t="s">
        <v>619</v>
      </c>
      <c r="D2664" s="105" t="s">
        <v>587</v>
      </c>
      <c r="E2664" s="105" t="s">
        <v>1142</v>
      </c>
      <c r="F2664" s="105" t="s">
        <v>1027</v>
      </c>
      <c r="G2664" s="106" t="s">
        <v>1143</v>
      </c>
      <c r="H2664" s="105" t="s">
        <v>1018</v>
      </c>
      <c r="I2664" s="105">
        <v>0</v>
      </c>
      <c r="J2664" s="116">
        <v>1900</v>
      </c>
      <c r="K2664" s="116">
        <v>4228.79</v>
      </c>
      <c r="L2664" s="116">
        <v>316.64</v>
      </c>
      <c r="M2664" s="116">
        <v>84.39</v>
      </c>
      <c r="N2664" s="116">
        <v>3.8</v>
      </c>
      <c r="O2664" s="116">
        <v>0</v>
      </c>
      <c r="P2664" s="117">
        <f t="shared" si="105"/>
        <v>1.9</v>
      </c>
    </row>
    <row r="2665" ht="14.5" spans="1:16">
      <c r="A2665" s="104">
        <v>202212</v>
      </c>
      <c r="B2665" s="62" t="s">
        <v>354</v>
      </c>
      <c r="C2665" s="105" t="s">
        <v>619</v>
      </c>
      <c r="D2665" s="105" t="s">
        <v>587</v>
      </c>
      <c r="E2665" s="105" t="s">
        <v>1144</v>
      </c>
      <c r="F2665" s="105" t="s">
        <v>1027</v>
      </c>
      <c r="G2665" s="106" t="s">
        <v>1143</v>
      </c>
      <c r="H2665" s="105" t="s">
        <v>1018</v>
      </c>
      <c r="I2665" s="105">
        <v>0</v>
      </c>
      <c r="J2665" s="116">
        <v>1900</v>
      </c>
      <c r="K2665" s="116">
        <v>5628.6</v>
      </c>
      <c r="L2665" s="116">
        <v>316.64</v>
      </c>
      <c r="M2665" s="116">
        <v>84.39</v>
      </c>
      <c r="N2665" s="116">
        <v>3.8</v>
      </c>
      <c r="O2665" s="116">
        <v>0</v>
      </c>
      <c r="P2665" s="117">
        <f t="shared" si="105"/>
        <v>1.9</v>
      </c>
    </row>
    <row r="2666" ht="14.5" spans="1:16">
      <c r="A2666" s="104">
        <v>202212</v>
      </c>
      <c r="B2666" s="62" t="s">
        <v>215</v>
      </c>
      <c r="C2666" s="105" t="s">
        <v>619</v>
      </c>
      <c r="D2666" s="105" t="s">
        <v>587</v>
      </c>
      <c r="E2666" s="105" t="s">
        <v>1148</v>
      </c>
      <c r="F2666" s="105" t="s">
        <v>1039</v>
      </c>
      <c r="G2666" s="106" t="s">
        <v>1149</v>
      </c>
      <c r="H2666" s="105" t="s">
        <v>1018</v>
      </c>
      <c r="I2666" s="105">
        <v>0</v>
      </c>
      <c r="J2666" s="116">
        <v>1900</v>
      </c>
      <c r="K2666" s="116">
        <v>6225.55</v>
      </c>
      <c r="L2666" s="116">
        <v>316.64</v>
      </c>
      <c r="M2666" s="116">
        <v>84.39</v>
      </c>
      <c r="N2666" s="116">
        <v>3.8</v>
      </c>
      <c r="O2666" s="116">
        <v>0</v>
      </c>
      <c r="P2666" s="117">
        <f t="shared" si="105"/>
        <v>1.9</v>
      </c>
    </row>
    <row r="2667" ht="14.5" spans="1:16">
      <c r="A2667" s="104">
        <v>202212</v>
      </c>
      <c r="B2667" s="62" t="s">
        <v>282</v>
      </c>
      <c r="C2667" s="105" t="s">
        <v>619</v>
      </c>
      <c r="D2667" s="105" t="s">
        <v>587</v>
      </c>
      <c r="E2667" s="105" t="s">
        <v>1150</v>
      </c>
      <c r="F2667" s="105" t="s">
        <v>1039</v>
      </c>
      <c r="G2667" s="106" t="s">
        <v>1151</v>
      </c>
      <c r="H2667" s="105" t="s">
        <v>1018</v>
      </c>
      <c r="I2667" s="105">
        <v>0</v>
      </c>
      <c r="J2667" s="116">
        <v>1900</v>
      </c>
      <c r="K2667" s="116">
        <v>6498.6</v>
      </c>
      <c r="L2667" s="116">
        <v>316.64</v>
      </c>
      <c r="M2667" s="116">
        <v>84.39</v>
      </c>
      <c r="N2667" s="116">
        <v>3.8</v>
      </c>
      <c r="O2667" s="116">
        <v>0</v>
      </c>
      <c r="P2667" s="117">
        <f t="shared" si="105"/>
        <v>1.9</v>
      </c>
    </row>
    <row r="2668" ht="14.5" spans="1:16">
      <c r="A2668" s="104">
        <v>202212</v>
      </c>
      <c r="B2668" s="62" t="s">
        <v>444</v>
      </c>
      <c r="C2668" s="105" t="s">
        <v>619</v>
      </c>
      <c r="D2668" s="105" t="s">
        <v>587</v>
      </c>
      <c r="E2668" s="105" t="s">
        <v>1152</v>
      </c>
      <c r="F2668" s="105" t="s">
        <v>1039</v>
      </c>
      <c r="G2668" s="106" t="s">
        <v>871</v>
      </c>
      <c r="H2668" s="105" t="s">
        <v>1018</v>
      </c>
      <c r="I2668" s="105">
        <v>0</v>
      </c>
      <c r="J2668" s="116">
        <v>1900</v>
      </c>
      <c r="K2668" s="116">
        <v>7112.06</v>
      </c>
      <c r="L2668" s="116">
        <v>316.64</v>
      </c>
      <c r="M2668" s="116">
        <v>84.39</v>
      </c>
      <c r="N2668" s="116">
        <v>3.8</v>
      </c>
      <c r="O2668" s="116">
        <v>0</v>
      </c>
      <c r="P2668" s="117">
        <f t="shared" si="105"/>
        <v>1.9</v>
      </c>
    </row>
    <row r="2669" ht="14.5" spans="1:16">
      <c r="A2669" s="104">
        <v>202212</v>
      </c>
      <c r="B2669" s="60" t="s">
        <v>433</v>
      </c>
      <c r="C2669" s="105" t="s">
        <v>619</v>
      </c>
      <c r="D2669" s="105" t="s">
        <v>587</v>
      </c>
      <c r="E2669" s="105" t="s">
        <v>885</v>
      </c>
      <c r="F2669" s="105" t="s">
        <v>1039</v>
      </c>
      <c r="G2669" s="106" t="s">
        <v>887</v>
      </c>
      <c r="H2669" s="105" t="s">
        <v>1018</v>
      </c>
      <c r="I2669" s="105">
        <v>0</v>
      </c>
      <c r="J2669" s="116">
        <v>1900</v>
      </c>
      <c r="K2669" s="116">
        <v>5871.01</v>
      </c>
      <c r="L2669" s="116">
        <v>316.64</v>
      </c>
      <c r="M2669" s="116">
        <v>84.39</v>
      </c>
      <c r="N2669" s="116">
        <v>3.8</v>
      </c>
      <c r="O2669" s="116">
        <v>0</v>
      </c>
      <c r="P2669" s="117">
        <f t="shared" si="105"/>
        <v>1.9</v>
      </c>
    </row>
    <row r="2670" ht="14.5" spans="1:16">
      <c r="A2670" s="104">
        <v>202212</v>
      </c>
      <c r="B2670" s="60" t="s">
        <v>324</v>
      </c>
      <c r="C2670" s="105" t="s">
        <v>619</v>
      </c>
      <c r="D2670" s="105" t="s">
        <v>587</v>
      </c>
      <c r="E2670" s="105" t="s">
        <v>909</v>
      </c>
      <c r="F2670" s="105" t="s">
        <v>1027</v>
      </c>
      <c r="G2670" s="106" t="s">
        <v>891</v>
      </c>
      <c r="H2670" s="105" t="s">
        <v>623</v>
      </c>
      <c r="I2670" s="105">
        <v>0</v>
      </c>
      <c r="J2670" s="116">
        <v>1900</v>
      </c>
      <c r="K2670" s="116">
        <v>5305.21</v>
      </c>
      <c r="L2670" s="116">
        <v>316.64</v>
      </c>
      <c r="M2670" s="116">
        <v>84.39</v>
      </c>
      <c r="N2670" s="116">
        <v>3.8</v>
      </c>
      <c r="O2670" s="116">
        <v>0</v>
      </c>
      <c r="P2670" s="117">
        <f t="shared" si="105"/>
        <v>1.9</v>
      </c>
    </row>
    <row r="2671" ht="14.5" spans="1:16">
      <c r="A2671" s="104">
        <v>202212</v>
      </c>
      <c r="B2671" s="60" t="s">
        <v>337</v>
      </c>
      <c r="C2671" s="105" t="s">
        <v>619</v>
      </c>
      <c r="D2671" s="105" t="s">
        <v>587</v>
      </c>
      <c r="E2671" s="105" t="s">
        <v>910</v>
      </c>
      <c r="F2671" s="105" t="s">
        <v>1027</v>
      </c>
      <c r="G2671" s="106" t="s">
        <v>891</v>
      </c>
      <c r="H2671" s="105" t="s">
        <v>623</v>
      </c>
      <c r="I2671" s="105">
        <v>0</v>
      </c>
      <c r="J2671" s="116">
        <v>1900</v>
      </c>
      <c r="K2671" s="116">
        <v>4742.35</v>
      </c>
      <c r="L2671" s="116">
        <v>316.64</v>
      </c>
      <c r="M2671" s="116">
        <v>84.39</v>
      </c>
      <c r="N2671" s="116">
        <v>3.8</v>
      </c>
      <c r="O2671" s="116">
        <v>0</v>
      </c>
      <c r="P2671" s="117">
        <f t="shared" si="105"/>
        <v>1.9</v>
      </c>
    </row>
    <row r="2672" ht="14.5" spans="1:16">
      <c r="A2672" s="104">
        <v>202212</v>
      </c>
      <c r="B2672" s="60" t="s">
        <v>320</v>
      </c>
      <c r="C2672" s="105" t="s">
        <v>619</v>
      </c>
      <c r="D2672" s="105" t="s">
        <v>587</v>
      </c>
      <c r="E2672" s="105" t="s">
        <v>915</v>
      </c>
      <c r="F2672" s="105" t="s">
        <v>1027</v>
      </c>
      <c r="G2672" s="106" t="s">
        <v>891</v>
      </c>
      <c r="H2672" s="105" t="s">
        <v>623</v>
      </c>
      <c r="I2672" s="105">
        <v>0</v>
      </c>
      <c r="J2672" s="116">
        <v>1900</v>
      </c>
      <c r="K2672" s="116">
        <v>4943.78</v>
      </c>
      <c r="L2672" s="116">
        <v>316.64</v>
      </c>
      <c r="M2672" s="116">
        <v>84.39</v>
      </c>
      <c r="N2672" s="116">
        <v>3.8</v>
      </c>
      <c r="O2672" s="116">
        <v>0</v>
      </c>
      <c r="P2672" s="117">
        <f t="shared" si="105"/>
        <v>1.9</v>
      </c>
    </row>
    <row r="2673" ht="14.5" spans="1:16">
      <c r="A2673" s="104">
        <v>202212</v>
      </c>
      <c r="B2673" s="60" t="s">
        <v>373</v>
      </c>
      <c r="C2673" s="105" t="s">
        <v>619</v>
      </c>
      <c r="D2673" s="105" t="s">
        <v>587</v>
      </c>
      <c r="E2673" s="105" t="s">
        <v>967</v>
      </c>
      <c r="F2673" s="105" t="s">
        <v>1027</v>
      </c>
      <c r="G2673" s="106" t="s">
        <v>968</v>
      </c>
      <c r="H2673" s="105" t="s">
        <v>623</v>
      </c>
      <c r="I2673" s="105">
        <v>0</v>
      </c>
      <c r="J2673" s="116">
        <v>1900</v>
      </c>
      <c r="K2673" s="116">
        <v>4746.54</v>
      </c>
      <c r="L2673" s="116">
        <v>316.64</v>
      </c>
      <c r="M2673" s="116">
        <v>84.39</v>
      </c>
      <c r="N2673" s="116">
        <v>3.8</v>
      </c>
      <c r="O2673" s="116">
        <v>0</v>
      </c>
      <c r="P2673" s="117">
        <f t="shared" si="105"/>
        <v>1.9</v>
      </c>
    </row>
    <row r="2674" ht="14.5" spans="1:16">
      <c r="A2674" s="104">
        <v>202212</v>
      </c>
      <c r="B2674" s="60" t="s">
        <v>423</v>
      </c>
      <c r="C2674" s="105" t="s">
        <v>619</v>
      </c>
      <c r="D2674" s="105" t="s">
        <v>587</v>
      </c>
      <c r="E2674" s="105" t="s">
        <v>1205</v>
      </c>
      <c r="F2674" s="105" t="s">
        <v>1027</v>
      </c>
      <c r="G2674" s="106">
        <v>44788</v>
      </c>
      <c r="H2674" s="105" t="s">
        <v>1018</v>
      </c>
      <c r="I2674" s="105">
        <v>0</v>
      </c>
      <c r="J2674" s="116">
        <v>1900</v>
      </c>
      <c r="K2674" s="116">
        <v>5416.76</v>
      </c>
      <c r="L2674" s="116">
        <v>316.64</v>
      </c>
      <c r="M2674" s="116">
        <v>84.39</v>
      </c>
      <c r="N2674" s="116">
        <v>3.8</v>
      </c>
      <c r="O2674" s="116">
        <v>0</v>
      </c>
      <c r="P2674" s="117">
        <f t="shared" si="105"/>
        <v>1.9</v>
      </c>
    </row>
    <row r="2675" ht="14.5" spans="1:16">
      <c r="A2675" s="104">
        <v>202212</v>
      </c>
      <c r="B2675" s="60" t="s">
        <v>1206</v>
      </c>
      <c r="C2675" s="105" t="s">
        <v>619</v>
      </c>
      <c r="D2675" s="105" t="s">
        <v>587</v>
      </c>
      <c r="E2675" s="105" t="s">
        <v>1207</v>
      </c>
      <c r="F2675" s="105" t="s">
        <v>1027</v>
      </c>
      <c r="G2675" s="106">
        <v>44782</v>
      </c>
      <c r="H2675" s="105" t="s">
        <v>1018</v>
      </c>
      <c r="I2675" s="105" t="s">
        <v>1284</v>
      </c>
      <c r="J2675" s="116">
        <v>1900</v>
      </c>
      <c r="K2675" s="116">
        <v>4473.09</v>
      </c>
      <c r="L2675" s="116">
        <v>316.64</v>
      </c>
      <c r="M2675" s="116">
        <v>84.39</v>
      </c>
      <c r="N2675" s="116">
        <v>3.8</v>
      </c>
      <c r="O2675" s="116">
        <v>0</v>
      </c>
      <c r="P2675" s="117">
        <f t="shared" si="105"/>
        <v>1.9</v>
      </c>
    </row>
    <row r="2676" ht="14.5" spans="1:16">
      <c r="A2676" s="104">
        <v>202212</v>
      </c>
      <c r="B2676" s="60" t="s">
        <v>432</v>
      </c>
      <c r="C2676" s="105" t="s">
        <v>619</v>
      </c>
      <c r="D2676" s="105" t="s">
        <v>587</v>
      </c>
      <c r="E2676" s="105" t="s">
        <v>1208</v>
      </c>
      <c r="F2676" s="105" t="s">
        <v>1027</v>
      </c>
      <c r="G2676" s="106">
        <v>44778</v>
      </c>
      <c r="H2676" s="105" t="s">
        <v>1018</v>
      </c>
      <c r="I2676" s="105">
        <v>0</v>
      </c>
      <c r="J2676" s="116">
        <v>1900</v>
      </c>
      <c r="K2676" s="116">
        <v>4415.24</v>
      </c>
      <c r="L2676" s="116">
        <v>316.64</v>
      </c>
      <c r="M2676" s="116">
        <v>84.39</v>
      </c>
      <c r="N2676" s="116">
        <v>3.8</v>
      </c>
      <c r="O2676" s="116">
        <v>0</v>
      </c>
      <c r="P2676" s="117">
        <f t="shared" si="105"/>
        <v>1.9</v>
      </c>
    </row>
    <row r="2677" ht="14.5" spans="1:16">
      <c r="A2677" s="104">
        <v>202212</v>
      </c>
      <c r="B2677" s="25" t="s">
        <v>335</v>
      </c>
      <c r="C2677" s="105" t="s">
        <v>619</v>
      </c>
      <c r="D2677" s="105" t="s">
        <v>587</v>
      </c>
      <c r="E2677" s="105" t="s">
        <v>1215</v>
      </c>
      <c r="F2677" s="105" t="s">
        <v>1216</v>
      </c>
      <c r="G2677" s="106">
        <v>44803</v>
      </c>
      <c r="H2677" s="105" t="s">
        <v>1018</v>
      </c>
      <c r="I2677" s="105">
        <v>0</v>
      </c>
      <c r="J2677" s="116">
        <v>1900</v>
      </c>
      <c r="K2677" s="116">
        <v>5361.91</v>
      </c>
      <c r="L2677" s="116">
        <v>316.64</v>
      </c>
      <c r="M2677" s="116">
        <v>84.39</v>
      </c>
      <c r="N2677" s="116">
        <v>3.8</v>
      </c>
      <c r="O2677" s="116">
        <v>0</v>
      </c>
      <c r="P2677" s="117">
        <f t="shared" si="105"/>
        <v>1.9</v>
      </c>
    </row>
    <row r="2678" ht="14.5" spans="1:16">
      <c r="A2678" s="104">
        <v>202212</v>
      </c>
      <c r="B2678" s="25" t="s">
        <v>232</v>
      </c>
      <c r="C2678" s="105" t="s">
        <v>619</v>
      </c>
      <c r="D2678" s="105" t="s">
        <v>587</v>
      </c>
      <c r="E2678" s="105" t="s">
        <v>1234</v>
      </c>
      <c r="F2678" s="105" t="s">
        <v>1027</v>
      </c>
      <c r="G2678" s="106" t="s">
        <v>1235</v>
      </c>
      <c r="H2678" s="105" t="s">
        <v>1018</v>
      </c>
      <c r="I2678" s="105">
        <v>0</v>
      </c>
      <c r="J2678" s="116">
        <v>1900</v>
      </c>
      <c r="K2678" s="116">
        <v>4145.02</v>
      </c>
      <c r="L2678" s="116">
        <v>316.64</v>
      </c>
      <c r="M2678" s="116">
        <v>84.39</v>
      </c>
      <c r="N2678" s="116">
        <v>3.8</v>
      </c>
      <c r="O2678" s="116">
        <v>0</v>
      </c>
      <c r="P2678" s="117">
        <f t="shared" si="105"/>
        <v>1.9</v>
      </c>
    </row>
    <row r="2679" ht="14.5" spans="1:16">
      <c r="A2679" s="104">
        <v>202212</v>
      </c>
      <c r="B2679" s="25" t="s">
        <v>223</v>
      </c>
      <c r="C2679" s="105" t="s">
        <v>619</v>
      </c>
      <c r="D2679" s="105" t="s">
        <v>587</v>
      </c>
      <c r="E2679" s="105" t="s">
        <v>1236</v>
      </c>
      <c r="F2679" s="105" t="s">
        <v>1027</v>
      </c>
      <c r="G2679" s="106" t="s">
        <v>1227</v>
      </c>
      <c r="H2679" s="105" t="s">
        <v>1018</v>
      </c>
      <c r="I2679" s="105">
        <v>0</v>
      </c>
      <c r="J2679" s="116">
        <v>1900</v>
      </c>
      <c r="K2679" s="116">
        <v>4307.77</v>
      </c>
      <c r="L2679" s="116">
        <v>316.64</v>
      </c>
      <c r="M2679" s="116">
        <v>84.39</v>
      </c>
      <c r="N2679" s="116">
        <v>3.8</v>
      </c>
      <c r="O2679" s="116">
        <v>0</v>
      </c>
      <c r="P2679" s="117">
        <f t="shared" si="105"/>
        <v>1.9</v>
      </c>
    </row>
    <row r="2680" ht="14.5" spans="1:16">
      <c r="A2680" s="104">
        <v>202212</v>
      </c>
      <c r="B2680" s="25" t="s">
        <v>1237</v>
      </c>
      <c r="C2680" s="105" t="s">
        <v>619</v>
      </c>
      <c r="D2680" s="105" t="s">
        <v>587</v>
      </c>
      <c r="E2680" s="105" t="s">
        <v>1238</v>
      </c>
      <c r="F2680" s="105" t="s">
        <v>1039</v>
      </c>
      <c r="G2680" s="106" t="s">
        <v>1227</v>
      </c>
      <c r="H2680" s="105" t="s">
        <v>1018</v>
      </c>
      <c r="I2680" s="105" t="s">
        <v>1285</v>
      </c>
      <c r="J2680" s="116">
        <v>1900</v>
      </c>
      <c r="K2680" s="116">
        <v>1150.95</v>
      </c>
      <c r="L2680" s="116">
        <v>0</v>
      </c>
      <c r="M2680" s="116">
        <v>0</v>
      </c>
      <c r="N2680" s="116">
        <v>0</v>
      </c>
      <c r="O2680" s="116">
        <v>0</v>
      </c>
      <c r="P2680" s="117">
        <v>0</v>
      </c>
    </row>
    <row r="2681" ht="14.5" spans="1:16">
      <c r="A2681" s="104">
        <v>202212</v>
      </c>
      <c r="B2681" s="25" t="s">
        <v>283</v>
      </c>
      <c r="C2681" s="105" t="s">
        <v>619</v>
      </c>
      <c r="D2681" s="105" t="s">
        <v>587</v>
      </c>
      <c r="E2681" s="105" t="s">
        <v>1239</v>
      </c>
      <c r="F2681" s="105" t="s">
        <v>1216</v>
      </c>
      <c r="G2681" s="106" t="s">
        <v>1227</v>
      </c>
      <c r="H2681" s="105" t="s">
        <v>1018</v>
      </c>
      <c r="I2681" s="105">
        <v>0</v>
      </c>
      <c r="J2681" s="116">
        <v>1900</v>
      </c>
      <c r="K2681" s="116">
        <v>4518.22</v>
      </c>
      <c r="L2681" s="116">
        <v>316.64</v>
      </c>
      <c r="M2681" s="116">
        <v>84.39</v>
      </c>
      <c r="N2681" s="116">
        <v>3.8</v>
      </c>
      <c r="O2681" s="116">
        <v>0</v>
      </c>
      <c r="P2681" s="117">
        <f t="shared" ref="P2681:P2688" si="106">1900*0.1%</f>
        <v>1.9</v>
      </c>
    </row>
    <row r="2682" ht="14.5" spans="1:16">
      <c r="A2682" s="104">
        <v>202212</v>
      </c>
      <c r="B2682" s="25" t="s">
        <v>260</v>
      </c>
      <c r="C2682" s="105" t="s">
        <v>619</v>
      </c>
      <c r="D2682" s="105" t="s">
        <v>587</v>
      </c>
      <c r="E2682" s="105" t="s">
        <v>1243</v>
      </c>
      <c r="F2682" s="105" t="s">
        <v>1216</v>
      </c>
      <c r="G2682" s="106" t="s">
        <v>1244</v>
      </c>
      <c r="H2682" s="105" t="s">
        <v>1018</v>
      </c>
      <c r="I2682" s="105">
        <v>0</v>
      </c>
      <c r="J2682" s="116">
        <v>1900</v>
      </c>
      <c r="K2682" s="116">
        <v>4867.68</v>
      </c>
      <c r="L2682" s="116">
        <v>316.64</v>
      </c>
      <c r="M2682" s="116">
        <v>84.39</v>
      </c>
      <c r="N2682" s="116">
        <v>3.8</v>
      </c>
      <c r="O2682" s="116">
        <v>0</v>
      </c>
      <c r="P2682" s="117">
        <f t="shared" si="106"/>
        <v>1.9</v>
      </c>
    </row>
    <row r="2683" ht="14.5" spans="1:16">
      <c r="A2683" s="104">
        <v>202212</v>
      </c>
      <c r="B2683" s="60" t="s">
        <v>382</v>
      </c>
      <c r="C2683" s="105" t="s">
        <v>619</v>
      </c>
      <c r="D2683" s="105" t="s">
        <v>587</v>
      </c>
      <c r="E2683" s="105" t="s">
        <v>950</v>
      </c>
      <c r="F2683" s="105" t="s">
        <v>908</v>
      </c>
      <c r="G2683" s="106" t="s">
        <v>951</v>
      </c>
      <c r="H2683" s="105" t="s">
        <v>1018</v>
      </c>
      <c r="I2683" s="105">
        <v>0</v>
      </c>
      <c r="J2683" s="116">
        <v>1900</v>
      </c>
      <c r="K2683" s="116">
        <v>5002.99</v>
      </c>
      <c r="L2683" s="116">
        <v>316.64</v>
      </c>
      <c r="M2683" s="116">
        <v>84.39</v>
      </c>
      <c r="N2683" s="116">
        <v>3.8</v>
      </c>
      <c r="O2683" s="116">
        <v>0</v>
      </c>
      <c r="P2683" s="117">
        <f t="shared" si="106"/>
        <v>1.9</v>
      </c>
    </row>
    <row r="2684" ht="14.5" spans="1:16">
      <c r="A2684" s="104">
        <v>202212</v>
      </c>
      <c r="B2684" s="25" t="s">
        <v>227</v>
      </c>
      <c r="C2684" s="105" t="s">
        <v>619</v>
      </c>
      <c r="D2684" s="105" t="s">
        <v>587</v>
      </c>
      <c r="E2684" s="105" t="s">
        <v>1250</v>
      </c>
      <c r="F2684" s="105" t="s">
        <v>1216</v>
      </c>
      <c r="G2684" s="106" t="s">
        <v>1251</v>
      </c>
      <c r="H2684" s="105" t="s">
        <v>1018</v>
      </c>
      <c r="I2684" s="105">
        <v>0</v>
      </c>
      <c r="J2684" s="116">
        <v>1900</v>
      </c>
      <c r="K2684" s="116">
        <v>4735.23</v>
      </c>
      <c r="L2684" s="116">
        <v>316.64</v>
      </c>
      <c r="M2684" s="116">
        <v>84.39</v>
      </c>
      <c r="N2684" s="116">
        <v>3.8</v>
      </c>
      <c r="O2684" s="116">
        <v>0</v>
      </c>
      <c r="P2684" s="117">
        <f t="shared" si="106"/>
        <v>1.9</v>
      </c>
    </row>
    <row r="2685" ht="14.5" spans="1:16">
      <c r="A2685" s="104">
        <v>202212</v>
      </c>
      <c r="B2685" s="25" t="s">
        <v>303</v>
      </c>
      <c r="C2685" s="105" t="s">
        <v>619</v>
      </c>
      <c r="D2685" s="105" t="s">
        <v>587</v>
      </c>
      <c r="E2685" s="105" t="s">
        <v>1252</v>
      </c>
      <c r="F2685" s="105" t="s">
        <v>1027</v>
      </c>
      <c r="G2685" s="106" t="s">
        <v>1253</v>
      </c>
      <c r="H2685" s="105" t="s">
        <v>1018</v>
      </c>
      <c r="I2685" s="105">
        <v>0</v>
      </c>
      <c r="J2685" s="116">
        <v>1900</v>
      </c>
      <c r="K2685" s="116">
        <v>4598.23</v>
      </c>
      <c r="L2685" s="116">
        <v>316.64</v>
      </c>
      <c r="M2685" s="116">
        <v>84.39</v>
      </c>
      <c r="N2685" s="116">
        <v>3.8</v>
      </c>
      <c r="O2685" s="116">
        <v>0</v>
      </c>
      <c r="P2685" s="117">
        <f t="shared" si="106"/>
        <v>1.9</v>
      </c>
    </row>
    <row r="2686" ht="14.5" spans="1:16">
      <c r="A2686" s="104">
        <v>202212</v>
      </c>
      <c r="B2686" s="25" t="s">
        <v>221</v>
      </c>
      <c r="C2686" s="105" t="s">
        <v>619</v>
      </c>
      <c r="D2686" s="105" t="s">
        <v>587</v>
      </c>
      <c r="E2686" s="105" t="s">
        <v>1254</v>
      </c>
      <c r="F2686" s="105" t="s">
        <v>1039</v>
      </c>
      <c r="G2686" s="106" t="s">
        <v>1255</v>
      </c>
      <c r="H2686" s="105" t="s">
        <v>1018</v>
      </c>
      <c r="I2686" s="105">
        <v>0</v>
      </c>
      <c r="J2686" s="116">
        <v>1900</v>
      </c>
      <c r="K2686" s="116">
        <v>5230.44</v>
      </c>
      <c r="L2686" s="116">
        <v>316.64</v>
      </c>
      <c r="M2686" s="116">
        <v>84.39</v>
      </c>
      <c r="N2686" s="116">
        <v>3.8</v>
      </c>
      <c r="O2686" s="116">
        <v>0</v>
      </c>
      <c r="P2686" s="117">
        <f t="shared" si="106"/>
        <v>1.9</v>
      </c>
    </row>
    <row r="2687" ht="14.5" spans="1:16">
      <c r="A2687" s="104">
        <v>202212</v>
      </c>
      <c r="B2687" s="25" t="s">
        <v>340</v>
      </c>
      <c r="C2687" s="105" t="s">
        <v>619</v>
      </c>
      <c r="D2687" s="105" t="s">
        <v>587</v>
      </c>
      <c r="E2687" s="105" t="s">
        <v>1256</v>
      </c>
      <c r="F2687" s="105" t="s">
        <v>1027</v>
      </c>
      <c r="G2687" s="106" t="s">
        <v>1257</v>
      </c>
      <c r="H2687" s="105" t="s">
        <v>1018</v>
      </c>
      <c r="I2687" s="105">
        <v>0</v>
      </c>
      <c r="J2687" s="116">
        <v>1900</v>
      </c>
      <c r="K2687" s="116">
        <v>5430.64</v>
      </c>
      <c r="L2687" s="116">
        <v>316.64</v>
      </c>
      <c r="M2687" s="116">
        <v>84.39</v>
      </c>
      <c r="N2687" s="116">
        <v>3.8</v>
      </c>
      <c r="O2687" s="116">
        <v>0</v>
      </c>
      <c r="P2687" s="117">
        <f t="shared" si="106"/>
        <v>1.9</v>
      </c>
    </row>
    <row r="2688" ht="14.5" spans="1:16">
      <c r="A2688" s="104">
        <v>202212</v>
      </c>
      <c r="B2688" s="120" t="s">
        <v>439</v>
      </c>
      <c r="C2688" s="105" t="s">
        <v>619</v>
      </c>
      <c r="D2688" s="105" t="s">
        <v>587</v>
      </c>
      <c r="E2688" s="105" t="s">
        <v>855</v>
      </c>
      <c r="F2688" s="105" t="s">
        <v>1027</v>
      </c>
      <c r="G2688" s="106" t="s">
        <v>857</v>
      </c>
      <c r="H2688" s="105">
        <v>0</v>
      </c>
      <c r="I2688" s="105">
        <v>0</v>
      </c>
      <c r="J2688" s="116">
        <v>1900</v>
      </c>
      <c r="K2688" s="116">
        <v>4279.78</v>
      </c>
      <c r="L2688" s="116">
        <v>316.64</v>
      </c>
      <c r="M2688" s="116">
        <v>84.39</v>
      </c>
      <c r="N2688" s="116">
        <v>3.8</v>
      </c>
      <c r="O2688" s="116">
        <v>0</v>
      </c>
      <c r="P2688" s="117">
        <f t="shared" si="106"/>
        <v>1.9</v>
      </c>
    </row>
  </sheetData>
  <autoFilter xmlns:etc="http://www.wps.cn/officeDocument/2017/etCustomData" ref="A1:O2688" etc:filterBottomFollowUsedRange="0">
    <extLst/>
  </autoFilter>
  <conditionalFormatting sqref="B1">
    <cfRule type="duplicateValues" dxfId="22" priority="1011"/>
  </conditionalFormatting>
  <conditionalFormatting sqref="B6">
    <cfRule type="duplicateValues" dxfId="22" priority="978"/>
  </conditionalFormatting>
  <conditionalFormatting sqref="B30">
    <cfRule type="duplicateValues" dxfId="22" priority="999"/>
  </conditionalFormatting>
  <conditionalFormatting sqref="B34">
    <cfRule type="duplicateValues" dxfId="22" priority="982"/>
  </conditionalFormatting>
  <conditionalFormatting sqref="B67">
    <cfRule type="duplicateValues" dxfId="22" priority="947"/>
  </conditionalFormatting>
  <conditionalFormatting sqref="B168">
    <cfRule type="duplicateValues" dxfId="22" priority="941"/>
  </conditionalFormatting>
  <conditionalFormatting sqref="B169">
    <cfRule type="duplicateValues" dxfId="22" priority="940"/>
  </conditionalFormatting>
  <conditionalFormatting sqref="B186">
    <cfRule type="duplicateValues" dxfId="22" priority="958"/>
  </conditionalFormatting>
  <conditionalFormatting sqref="B200">
    <cfRule type="duplicateValues" dxfId="22" priority="952"/>
  </conditionalFormatting>
  <conditionalFormatting sqref="B245">
    <cfRule type="duplicateValues" dxfId="22" priority="910"/>
  </conditionalFormatting>
  <conditionalFormatting sqref="B269">
    <cfRule type="duplicateValues" dxfId="22" priority="931"/>
  </conditionalFormatting>
  <conditionalFormatting sqref="B273">
    <cfRule type="duplicateValues" dxfId="22" priority="913"/>
  </conditionalFormatting>
  <conditionalFormatting sqref="B305">
    <cfRule type="duplicateValues" dxfId="22" priority="880"/>
  </conditionalFormatting>
  <conditionalFormatting sqref="B399">
    <cfRule type="duplicateValues" dxfId="22" priority="874"/>
  </conditionalFormatting>
  <conditionalFormatting sqref="B400">
    <cfRule type="duplicateValues" dxfId="22" priority="871"/>
  </conditionalFormatting>
  <conditionalFormatting sqref="B401">
    <cfRule type="duplicateValues" dxfId="22" priority="868"/>
  </conditionalFormatting>
  <conditionalFormatting sqref="B418">
    <cfRule type="duplicateValues" dxfId="22" priority="888"/>
  </conditionalFormatting>
  <conditionalFormatting sqref="B432">
    <cfRule type="duplicateValues" dxfId="22" priority="883"/>
  </conditionalFormatting>
  <conditionalFormatting sqref="B477">
    <cfRule type="duplicateValues" dxfId="22" priority="833"/>
  </conditionalFormatting>
  <conditionalFormatting sqref="B501">
    <cfRule type="duplicateValues" dxfId="22" priority="854"/>
  </conditionalFormatting>
  <conditionalFormatting sqref="B505">
    <cfRule type="duplicateValues" dxfId="22" priority="841"/>
  </conditionalFormatting>
  <conditionalFormatting sqref="B536">
    <cfRule type="duplicateValues" dxfId="22" priority="808"/>
  </conditionalFormatting>
  <conditionalFormatting sqref="B630">
    <cfRule type="duplicateValues" dxfId="22" priority="800"/>
  </conditionalFormatting>
  <conditionalFormatting sqref="B631">
    <cfRule type="duplicateValues" dxfId="22" priority="797"/>
  </conditionalFormatting>
  <conditionalFormatting sqref="B632">
    <cfRule type="duplicateValues" dxfId="22" priority="795"/>
  </conditionalFormatting>
  <conditionalFormatting sqref="B633">
    <cfRule type="duplicateValues" dxfId="22" priority="791"/>
  </conditionalFormatting>
  <conditionalFormatting sqref="B634">
    <cfRule type="duplicateValues" dxfId="22" priority="789"/>
  </conditionalFormatting>
  <conditionalFormatting sqref="B650">
    <cfRule type="duplicateValues" dxfId="22" priority="815"/>
  </conditionalFormatting>
  <conditionalFormatting sqref="B664">
    <cfRule type="duplicateValues" dxfId="22" priority="811"/>
  </conditionalFormatting>
  <conditionalFormatting sqref="B709">
    <cfRule type="duplicateValues" dxfId="22" priority="757"/>
  </conditionalFormatting>
  <conditionalFormatting sqref="B733">
    <cfRule type="duplicateValues" dxfId="22" priority="778"/>
  </conditionalFormatting>
  <conditionalFormatting sqref="B737">
    <cfRule type="duplicateValues" dxfId="22" priority="760"/>
  </conditionalFormatting>
  <conditionalFormatting sqref="B767">
    <cfRule type="duplicateValues" dxfId="22" priority="727"/>
  </conditionalFormatting>
  <conditionalFormatting sqref="B857">
    <cfRule type="duplicateValues" dxfId="22" priority="721"/>
  </conditionalFormatting>
  <conditionalFormatting sqref="B858">
    <cfRule type="duplicateValues" dxfId="22" priority="718"/>
  </conditionalFormatting>
  <conditionalFormatting sqref="B859">
    <cfRule type="duplicateValues" dxfId="22" priority="715"/>
  </conditionalFormatting>
  <conditionalFormatting sqref="B860">
    <cfRule type="duplicateValues" dxfId="22" priority="711"/>
  </conditionalFormatting>
  <conditionalFormatting sqref="B861">
    <cfRule type="duplicateValues" dxfId="22" priority="707"/>
  </conditionalFormatting>
  <conditionalFormatting sqref="B862">
    <cfRule type="duplicateValues" dxfId="22" priority="699"/>
  </conditionalFormatting>
  <conditionalFormatting sqref="B863">
    <cfRule type="duplicateValues" dxfId="22" priority="697"/>
  </conditionalFormatting>
  <conditionalFormatting sqref="B879">
    <cfRule type="duplicateValues" dxfId="22" priority="737"/>
  </conditionalFormatting>
  <conditionalFormatting sqref="B893">
    <cfRule type="duplicateValues" dxfId="22" priority="730"/>
  </conditionalFormatting>
  <conditionalFormatting sqref="B937">
    <cfRule type="duplicateValues" dxfId="22" priority="664"/>
  </conditionalFormatting>
  <conditionalFormatting sqref="B961">
    <cfRule type="duplicateValues" dxfId="22" priority="684"/>
  </conditionalFormatting>
  <conditionalFormatting sqref="B965">
    <cfRule type="duplicateValues" dxfId="22" priority="665"/>
  </conditionalFormatting>
  <conditionalFormatting sqref="B995">
    <cfRule type="duplicateValues" dxfId="22" priority="634"/>
  </conditionalFormatting>
  <conditionalFormatting sqref="B1082">
    <cfRule type="duplicateValues" dxfId="22" priority="628"/>
  </conditionalFormatting>
  <conditionalFormatting sqref="B1083">
    <cfRule type="duplicateValues" dxfId="22" priority="623"/>
  </conditionalFormatting>
  <conditionalFormatting sqref="B1084">
    <cfRule type="duplicateValues" dxfId="22" priority="620"/>
  </conditionalFormatting>
  <conditionalFormatting sqref="B1085">
    <cfRule type="duplicateValues" dxfId="22" priority="617"/>
  </conditionalFormatting>
  <conditionalFormatting sqref="B1086">
    <cfRule type="duplicateValues" dxfId="22" priority="611"/>
  </conditionalFormatting>
  <conditionalFormatting sqref="B1087">
    <cfRule type="duplicateValues" dxfId="22" priority="605"/>
  </conditionalFormatting>
  <conditionalFormatting sqref="B1091">
    <cfRule type="duplicateValues" dxfId="22" priority="594"/>
  </conditionalFormatting>
  <conditionalFormatting sqref="B1107">
    <cfRule type="duplicateValues" dxfId="22" priority="641"/>
  </conditionalFormatting>
  <conditionalFormatting sqref="B1121">
    <cfRule type="duplicateValues" dxfId="22" priority="636"/>
  </conditionalFormatting>
  <conditionalFormatting sqref="B1164">
    <cfRule type="duplicateValues" dxfId="22" priority="565"/>
  </conditionalFormatting>
  <conditionalFormatting sqref="B1188">
    <cfRule type="duplicateValues" dxfId="22" priority="581"/>
  </conditionalFormatting>
  <conditionalFormatting sqref="B1192">
    <cfRule type="duplicateValues" dxfId="22" priority="566"/>
  </conditionalFormatting>
  <conditionalFormatting sqref="B1222">
    <cfRule type="duplicateValues" dxfId="22" priority="535"/>
  </conditionalFormatting>
  <conditionalFormatting sqref="B1307">
    <cfRule type="duplicateValues" dxfId="22" priority="529"/>
  </conditionalFormatting>
  <conditionalFormatting sqref="B1308">
    <cfRule type="duplicateValues" dxfId="22" priority="526"/>
  </conditionalFormatting>
  <conditionalFormatting sqref="B1309">
    <cfRule type="duplicateValues" dxfId="22" priority="523"/>
  </conditionalFormatting>
  <conditionalFormatting sqref="B1310">
    <cfRule type="duplicateValues" dxfId="22" priority="519"/>
  </conditionalFormatting>
  <conditionalFormatting sqref="B1311">
    <cfRule type="duplicateValues" dxfId="22" priority="512"/>
  </conditionalFormatting>
  <conditionalFormatting sqref="B1312">
    <cfRule type="duplicateValues" dxfId="22" priority="511"/>
  </conditionalFormatting>
  <conditionalFormatting sqref="B1334">
    <cfRule type="duplicateValues" dxfId="22" priority="546"/>
  </conditionalFormatting>
  <conditionalFormatting sqref="B1348">
    <cfRule type="duplicateValues" dxfId="22" priority="537"/>
  </conditionalFormatting>
  <conditionalFormatting sqref="B1391">
    <cfRule type="duplicateValues" dxfId="22" priority="462"/>
  </conditionalFormatting>
  <conditionalFormatting sqref="B1415">
    <cfRule type="duplicateValues" dxfId="22" priority="483"/>
  </conditionalFormatting>
  <conditionalFormatting sqref="B1419">
    <cfRule type="duplicateValues" dxfId="22" priority="469"/>
  </conditionalFormatting>
  <conditionalFormatting sqref="B1448">
    <cfRule type="duplicateValues" dxfId="22" priority="434"/>
  </conditionalFormatting>
  <conditionalFormatting sqref="B1528">
    <cfRule type="duplicateValues" dxfId="22" priority="428"/>
  </conditionalFormatting>
  <conditionalFormatting sqref="B1529">
    <cfRule type="duplicateValues" dxfId="22" priority="425"/>
  </conditionalFormatting>
  <conditionalFormatting sqref="B1530">
    <cfRule type="duplicateValues" dxfId="22" priority="424"/>
  </conditionalFormatting>
  <conditionalFormatting sqref="B1531">
    <cfRule type="duplicateValues" dxfId="22" priority="420"/>
  </conditionalFormatting>
  <conditionalFormatting sqref="B1532">
    <cfRule type="duplicateValues" dxfId="22" priority="415"/>
  </conditionalFormatting>
  <conditionalFormatting sqref="B1533">
    <cfRule type="duplicateValues" dxfId="22" priority="407"/>
  </conditionalFormatting>
  <conditionalFormatting sqref="B1554">
    <cfRule type="duplicateValues" dxfId="22" priority="446"/>
  </conditionalFormatting>
  <conditionalFormatting sqref="B1568">
    <cfRule type="duplicateValues" dxfId="22" priority="439"/>
  </conditionalFormatting>
  <conditionalFormatting sqref="B1610">
    <cfRule type="duplicateValues" dxfId="22" priority="365"/>
  </conditionalFormatting>
  <conditionalFormatting sqref="B1634">
    <cfRule type="duplicateValues" dxfId="22" priority="384"/>
  </conditionalFormatting>
  <conditionalFormatting sqref="B1665">
    <cfRule type="duplicateValues" dxfId="22" priority="338"/>
  </conditionalFormatting>
  <conditionalFormatting sqref="B1728">
    <cfRule type="duplicateValues" dxfId="22" priority="332"/>
  </conditionalFormatting>
  <conditionalFormatting sqref="B1729">
    <cfRule type="duplicateValues" dxfId="22" priority="329"/>
  </conditionalFormatting>
  <conditionalFormatting sqref="B1730">
    <cfRule type="duplicateValues" dxfId="22" priority="327"/>
  </conditionalFormatting>
  <conditionalFormatting sqref="B1731">
    <cfRule type="duplicateValues" dxfId="22" priority="323"/>
  </conditionalFormatting>
  <conditionalFormatting sqref="B1732">
    <cfRule type="duplicateValues" dxfId="22" priority="318"/>
  </conditionalFormatting>
  <conditionalFormatting sqref="B1733">
    <cfRule type="duplicateValues" dxfId="22" priority="316"/>
  </conditionalFormatting>
  <conditionalFormatting sqref="B1757">
    <cfRule type="duplicateValues" dxfId="22" priority="352"/>
  </conditionalFormatting>
  <conditionalFormatting sqref="B1771">
    <cfRule type="duplicateValues" dxfId="22" priority="343"/>
  </conditionalFormatting>
  <conditionalFormatting sqref="B1822">
    <cfRule type="duplicateValues" dxfId="22" priority="272"/>
  </conditionalFormatting>
  <conditionalFormatting sqref="B1846">
    <cfRule type="duplicateValues" dxfId="22" priority="287"/>
  </conditionalFormatting>
  <conditionalFormatting sqref="B1877">
    <cfRule type="duplicateValues" dxfId="22" priority="205"/>
  </conditionalFormatting>
  <conditionalFormatting sqref="B1938">
    <cfRule type="duplicateValues" dxfId="22" priority="241"/>
  </conditionalFormatting>
  <conditionalFormatting sqref="B1939">
    <cfRule type="duplicateValues" dxfId="22" priority="238"/>
  </conditionalFormatting>
  <conditionalFormatting sqref="B1940">
    <cfRule type="duplicateValues" dxfId="22" priority="230"/>
  </conditionalFormatting>
  <conditionalFormatting sqref="B1941">
    <cfRule type="duplicateValues" dxfId="22" priority="224"/>
  </conditionalFormatting>
  <conditionalFormatting sqref="B1942">
    <cfRule type="duplicateValues" dxfId="22" priority="221"/>
  </conditionalFormatting>
  <conditionalFormatting sqref="B1970">
    <cfRule type="duplicateValues" dxfId="22" priority="255"/>
  </conditionalFormatting>
  <conditionalFormatting sqref="B1984">
    <cfRule type="duplicateValues" dxfId="22" priority="245"/>
  </conditionalFormatting>
  <conditionalFormatting sqref="B2028">
    <cfRule type="duplicateValues" dxfId="22" priority="235"/>
  </conditionalFormatting>
  <conditionalFormatting sqref="B2040">
    <cfRule type="duplicateValues" dxfId="22" priority="174"/>
  </conditionalFormatting>
  <conditionalFormatting sqref="B2063">
    <cfRule type="duplicateValues" dxfId="22" priority="191"/>
  </conditionalFormatting>
  <conditionalFormatting sqref="B2093">
    <cfRule type="duplicateValues" dxfId="22" priority="111"/>
  </conditionalFormatting>
  <conditionalFormatting sqref="B2152">
    <cfRule type="duplicateValues" dxfId="22" priority="144"/>
  </conditionalFormatting>
  <conditionalFormatting sqref="B2153">
    <cfRule type="duplicateValues" dxfId="22" priority="142"/>
  </conditionalFormatting>
  <conditionalFormatting sqref="B2154">
    <cfRule type="duplicateValues" dxfId="22" priority="137"/>
  </conditionalFormatting>
  <conditionalFormatting sqref="B2155">
    <cfRule type="duplicateValues" dxfId="22" priority="136"/>
  </conditionalFormatting>
  <conditionalFormatting sqref="B2156">
    <cfRule type="duplicateValues" dxfId="22" priority="128"/>
  </conditionalFormatting>
  <conditionalFormatting sqref="B2185">
    <cfRule type="duplicateValues" dxfId="22" priority="160"/>
  </conditionalFormatting>
  <conditionalFormatting sqref="B2199">
    <cfRule type="duplicateValues" dxfId="22" priority="151"/>
  </conditionalFormatting>
  <conditionalFormatting sqref="B2258">
    <cfRule type="duplicateValues" dxfId="22" priority="79"/>
  </conditionalFormatting>
  <conditionalFormatting sqref="B2281">
    <cfRule type="duplicateValues" dxfId="22" priority="93"/>
  </conditionalFormatting>
  <conditionalFormatting sqref="B2310">
    <cfRule type="duplicateValues" dxfId="22" priority="11"/>
  </conditionalFormatting>
  <conditionalFormatting sqref="B2368">
    <cfRule type="duplicateValues" dxfId="22" priority="46"/>
  </conditionalFormatting>
  <conditionalFormatting sqref="B2369">
    <cfRule type="duplicateValues" dxfId="22" priority="41"/>
  </conditionalFormatting>
  <conditionalFormatting sqref="B2370">
    <cfRule type="duplicateValues" dxfId="22" priority="38"/>
  </conditionalFormatting>
  <conditionalFormatting sqref="B2371">
    <cfRule type="duplicateValues" dxfId="22" priority="34"/>
  </conditionalFormatting>
  <conditionalFormatting sqref="B2372">
    <cfRule type="duplicateValues" dxfId="22" priority="31"/>
  </conditionalFormatting>
  <conditionalFormatting sqref="B2405">
    <cfRule type="duplicateValues" dxfId="22" priority="61"/>
  </conditionalFormatting>
  <conditionalFormatting sqref="B2419">
    <cfRule type="duplicateValues" dxfId="22" priority="50"/>
  </conditionalFormatting>
  <conditionalFormatting sqref="B2:B5">
    <cfRule type="duplicateValues" dxfId="22" priority="983"/>
  </conditionalFormatting>
  <conditionalFormatting sqref="B2:B240">
    <cfRule type="duplicateValues" dxfId="22" priority="3"/>
  </conditionalFormatting>
  <conditionalFormatting sqref="B7:B27">
    <cfRule type="duplicateValues" dxfId="22" priority="1001"/>
  </conditionalFormatting>
  <conditionalFormatting sqref="B65:B66">
    <cfRule type="duplicateValues" dxfId="22" priority="973"/>
  </conditionalFormatting>
  <conditionalFormatting sqref="B69:B70">
    <cfRule type="duplicateValues" dxfId="22" priority="972"/>
  </conditionalFormatting>
  <conditionalFormatting sqref="B164:B167">
    <cfRule type="duplicateValues" dxfId="22" priority="945"/>
  </conditionalFormatting>
  <conditionalFormatting sqref="B241:B244">
    <cfRule type="duplicateValues" dxfId="22" priority="914"/>
  </conditionalFormatting>
  <conditionalFormatting sqref="B241:B472">
    <cfRule type="duplicateValues" dxfId="22" priority="2"/>
  </conditionalFormatting>
  <conditionalFormatting sqref="B246:B266">
    <cfRule type="duplicateValues" dxfId="22" priority="932"/>
  </conditionalFormatting>
  <conditionalFormatting sqref="B303:B304">
    <cfRule type="duplicateValues" dxfId="22" priority="900"/>
  </conditionalFormatting>
  <conditionalFormatting sqref="B307:B308">
    <cfRule type="duplicateValues" dxfId="22" priority="899"/>
  </conditionalFormatting>
  <conditionalFormatting sqref="B395:B398">
    <cfRule type="duplicateValues" dxfId="22" priority="877"/>
  </conditionalFormatting>
  <conditionalFormatting sqref="B473:B476">
    <cfRule type="duplicateValues" dxfId="22" priority="844"/>
  </conditionalFormatting>
  <conditionalFormatting sqref="B473:B704">
    <cfRule type="duplicateValues" dxfId="22" priority="1"/>
  </conditionalFormatting>
  <conditionalFormatting sqref="B478:B498">
    <cfRule type="duplicateValues" dxfId="22" priority="862"/>
  </conditionalFormatting>
  <conditionalFormatting sqref="B534:B535">
    <cfRule type="duplicateValues" dxfId="22" priority="828"/>
  </conditionalFormatting>
  <conditionalFormatting sqref="B538:B539">
    <cfRule type="duplicateValues" dxfId="22" priority="829"/>
  </conditionalFormatting>
  <conditionalFormatting sqref="B626:B629">
    <cfRule type="duplicateValues" dxfId="22" priority="805"/>
  </conditionalFormatting>
  <conditionalFormatting sqref="B705:B708">
    <cfRule type="duplicateValues" dxfId="22" priority="764"/>
  </conditionalFormatting>
  <conditionalFormatting sqref="B710:B730">
    <cfRule type="duplicateValues" dxfId="22" priority="779"/>
  </conditionalFormatting>
  <conditionalFormatting sqref="B765:B766">
    <cfRule type="duplicateValues" dxfId="22" priority="749"/>
  </conditionalFormatting>
  <conditionalFormatting sqref="B769:B770">
    <cfRule type="duplicateValues" dxfId="22" priority="748"/>
  </conditionalFormatting>
  <conditionalFormatting sqref="B854:B856">
    <cfRule type="duplicateValues" dxfId="22" priority="723"/>
  </conditionalFormatting>
  <conditionalFormatting sqref="B933:B936">
    <cfRule type="duplicateValues" dxfId="22" priority="670"/>
  </conditionalFormatting>
  <conditionalFormatting sqref="B938:B958">
    <cfRule type="duplicateValues" dxfId="22" priority="686"/>
  </conditionalFormatting>
  <conditionalFormatting sqref="B993:B994">
    <cfRule type="duplicateValues" dxfId="22" priority="656"/>
  </conditionalFormatting>
  <conditionalFormatting sqref="B997:B998">
    <cfRule type="duplicateValues" dxfId="22" priority="655"/>
  </conditionalFormatting>
  <conditionalFormatting sqref="B1079:B1081">
    <cfRule type="duplicateValues" dxfId="22" priority="631"/>
  </conditionalFormatting>
  <conditionalFormatting sqref="B1088:B1090">
    <cfRule type="duplicateValues" dxfId="22" priority="603"/>
  </conditionalFormatting>
  <conditionalFormatting sqref="B1160:B1163">
    <cfRule type="duplicateValues" dxfId="22" priority="574"/>
  </conditionalFormatting>
  <conditionalFormatting sqref="B1165:B1185">
    <cfRule type="duplicateValues" dxfId="22" priority="591"/>
  </conditionalFormatting>
  <conditionalFormatting sqref="B1220:B1221">
    <cfRule type="duplicateValues" dxfId="22" priority="555"/>
  </conditionalFormatting>
  <conditionalFormatting sqref="B1224:B1225">
    <cfRule type="duplicateValues" dxfId="22" priority="556"/>
  </conditionalFormatting>
  <conditionalFormatting sqref="B1304:B1306">
    <cfRule type="duplicateValues" dxfId="22" priority="530"/>
  </conditionalFormatting>
  <conditionalFormatting sqref="B1313:B1315">
    <cfRule type="duplicateValues" dxfId="22" priority="505"/>
  </conditionalFormatting>
  <conditionalFormatting sqref="B1316:B1318">
    <cfRule type="duplicateValues" dxfId="22" priority="499"/>
  </conditionalFormatting>
  <conditionalFormatting sqref="B1387:B1390">
    <cfRule type="duplicateValues" dxfId="22" priority="470"/>
  </conditionalFormatting>
  <conditionalFormatting sqref="B1392:B1412">
    <cfRule type="duplicateValues" dxfId="22" priority="491"/>
  </conditionalFormatting>
  <conditionalFormatting sqref="B1446:B1447">
    <cfRule type="duplicateValues" dxfId="22" priority="458"/>
  </conditionalFormatting>
  <conditionalFormatting sqref="B1450:B1451">
    <cfRule type="duplicateValues" dxfId="22" priority="457"/>
  </conditionalFormatting>
  <conditionalFormatting sqref="B1525:B1527">
    <cfRule type="duplicateValues" dxfId="22" priority="431"/>
  </conditionalFormatting>
  <conditionalFormatting sqref="B1534:B1536">
    <cfRule type="duplicateValues" dxfId="22" priority="404"/>
  </conditionalFormatting>
  <conditionalFormatting sqref="B1537:B1538">
    <cfRule type="duplicateValues" dxfId="22" priority="396"/>
  </conditionalFormatting>
  <conditionalFormatting sqref="B1606:B1609">
    <cfRule type="duplicateValues" dxfId="22" priority="371"/>
  </conditionalFormatting>
  <conditionalFormatting sqref="B1611:B1631">
    <cfRule type="duplicateValues" dxfId="22" priority="391"/>
  </conditionalFormatting>
  <conditionalFormatting sqref="B1663:B1664">
    <cfRule type="duplicateValues" dxfId="22" priority="364"/>
  </conditionalFormatting>
  <conditionalFormatting sqref="B1667:B1668">
    <cfRule type="duplicateValues" dxfId="22" priority="363"/>
  </conditionalFormatting>
  <conditionalFormatting sqref="B1725:B1727">
    <cfRule type="duplicateValues" dxfId="22" priority="337"/>
  </conditionalFormatting>
  <conditionalFormatting sqref="B1734:B1735">
    <cfRule type="duplicateValues" dxfId="22" priority="307"/>
  </conditionalFormatting>
  <conditionalFormatting sqref="B1818:B1821">
    <cfRule type="duplicateValues" dxfId="22" priority="282"/>
  </conditionalFormatting>
  <conditionalFormatting sqref="B1823:B1843">
    <cfRule type="duplicateValues" dxfId="22" priority="298"/>
  </conditionalFormatting>
  <conditionalFormatting sqref="B1875:B1876">
    <cfRule type="duplicateValues" dxfId="22" priority="268"/>
  </conditionalFormatting>
  <conditionalFormatting sqref="B1879:B1880">
    <cfRule type="duplicateValues" dxfId="22" priority="267"/>
  </conditionalFormatting>
  <conditionalFormatting sqref="B1936:B1937">
    <cfRule type="duplicateValues" dxfId="22" priority="244"/>
  </conditionalFormatting>
  <conditionalFormatting sqref="B1943:B1944">
    <cfRule type="duplicateValues" dxfId="22" priority="213"/>
  </conditionalFormatting>
  <conditionalFormatting sqref="B2036:B2039">
    <cfRule type="duplicateValues" dxfId="22" priority="186"/>
  </conditionalFormatting>
  <conditionalFormatting sqref="B2041:B2061">
    <cfRule type="duplicateValues" dxfId="22" priority="197"/>
  </conditionalFormatting>
  <conditionalFormatting sqref="B2091:B2092">
    <cfRule type="duplicateValues" dxfId="22" priority="172"/>
  </conditionalFormatting>
  <conditionalFormatting sqref="B2095:B2096">
    <cfRule type="duplicateValues" dxfId="22" priority="171"/>
  </conditionalFormatting>
  <conditionalFormatting sqref="B2150:B2151">
    <cfRule type="duplicateValues" dxfId="22" priority="148"/>
  </conditionalFormatting>
  <conditionalFormatting sqref="B2157:B2158">
    <cfRule type="duplicateValues" dxfId="22" priority="123"/>
  </conditionalFormatting>
  <conditionalFormatting sqref="B2250:B2253">
    <cfRule type="duplicateValues" dxfId="22" priority="109"/>
  </conditionalFormatting>
  <conditionalFormatting sqref="B2254:B2257">
    <cfRule type="duplicateValues" dxfId="22" priority="87"/>
  </conditionalFormatting>
  <conditionalFormatting sqref="B2259:B2279">
    <cfRule type="duplicateValues" dxfId="22" priority="101"/>
  </conditionalFormatting>
  <conditionalFormatting sqref="B2308:B2309">
    <cfRule type="duplicateValues" dxfId="22" priority="73"/>
  </conditionalFormatting>
  <conditionalFormatting sqref="B2312:B2313">
    <cfRule type="duplicateValues" dxfId="22" priority="72"/>
  </conditionalFormatting>
  <conditionalFormatting sqref="B2366:B2367">
    <cfRule type="duplicateValues" dxfId="22" priority="47"/>
  </conditionalFormatting>
  <conditionalFormatting sqref="B2373:B2374">
    <cfRule type="duplicateValues" dxfId="22" priority="25"/>
  </conditionalFormatting>
  <conditionalFormatting sqref="B2468:B2471">
    <cfRule type="duplicateValues" dxfId="22" priority="10"/>
  </conditionalFormatting>
  <conditionalFormatting sqref="B2472:B2688">
    <cfRule type="duplicateValues" dxfId="23" priority="4"/>
  </conditionalFormatting>
  <conditionalFormatting sqref="B2:B5 B35:B36 B31:B33 B46:B50 B62:B63">
    <cfRule type="duplicateValues" dxfId="22" priority="994"/>
  </conditionalFormatting>
  <conditionalFormatting sqref="B2:B5 B35:B36 B32:B33 B46:B50 B62:B63">
    <cfRule type="duplicateValues" dxfId="22" priority="992"/>
  </conditionalFormatting>
  <conditionalFormatting sqref="B84 B174:B185 B170:B171">
    <cfRule type="duplicateValues" dxfId="22" priority="962"/>
  </conditionalFormatting>
  <conditionalFormatting sqref="B191:B192 B172:B173 B187:B189 B198">
    <cfRule type="duplicateValues" dxfId="22" priority="955"/>
  </conditionalFormatting>
  <conditionalFormatting sqref="B191:B192 B187:B189 B172:B173 B198">
    <cfRule type="duplicateValues" dxfId="22" priority="953"/>
  </conditionalFormatting>
  <conditionalFormatting sqref="B241:B244 B284:B288 B300:B301 B274:B275 B270:B272">
    <cfRule type="duplicateValues" dxfId="22" priority="924"/>
  </conditionalFormatting>
  <conditionalFormatting sqref="B241:B244 B300:B301 B284:B288 B274:B275 B271:B272">
    <cfRule type="duplicateValues" dxfId="22" priority="923"/>
  </conditionalFormatting>
  <conditionalFormatting sqref="B322 B402:B403 B406:B417">
    <cfRule type="duplicateValues" dxfId="22" priority="897"/>
  </conditionalFormatting>
  <conditionalFormatting sqref="B404:B405 B430 B423:B424 B419:B421">
    <cfRule type="duplicateValues" dxfId="22" priority="884"/>
  </conditionalFormatting>
  <conditionalFormatting sqref="B419:B421 B430 B423:B424 B404:B405">
    <cfRule type="duplicateValues" dxfId="22" priority="886"/>
  </conditionalFormatting>
  <conditionalFormatting sqref="B473:B476 B502:B504 B531:B532 B515:B519 B506:B507">
    <cfRule type="duplicateValues" dxfId="22" priority="853"/>
  </conditionalFormatting>
  <conditionalFormatting sqref="B473:B476 B503:B504 B515:B519 B531:B532 B506:B507">
    <cfRule type="duplicateValues" dxfId="22" priority="851"/>
  </conditionalFormatting>
  <conditionalFormatting sqref="B553 B635:B636 B639:B649">
    <cfRule type="duplicateValues" dxfId="22" priority="823"/>
  </conditionalFormatting>
  <conditionalFormatting sqref="B651:B653 B655:B656 B637:B638 B662">
    <cfRule type="duplicateValues" dxfId="22" priority="812"/>
  </conditionalFormatting>
  <conditionalFormatting sqref="B705:B708 B734:B736 B738:B739 B762:B763 B746:B750">
    <cfRule type="duplicateValues" dxfId="22" priority="772"/>
  </conditionalFormatting>
  <conditionalFormatting sqref="B705:B708 B735:B736 B738:B739 B746:B750 B762:B763">
    <cfRule type="duplicateValues" dxfId="22" priority="770"/>
  </conditionalFormatting>
  <conditionalFormatting sqref="B784 B868:B878 B864:B865">
    <cfRule type="duplicateValues" dxfId="22" priority="740"/>
  </conditionalFormatting>
  <conditionalFormatting sqref="B880:B882 B866:B867 B891 B884:B885">
    <cfRule type="duplicateValues" dxfId="22" priority="733"/>
  </conditionalFormatting>
  <conditionalFormatting sqref="B933:B936 B962:B964 B966:B967 B990:B991 B974:B978">
    <cfRule type="duplicateValues" dxfId="22" priority="679"/>
  </conditionalFormatting>
  <conditionalFormatting sqref="B933:B936 B963:B964 B966:B967 B974:B978 B990:B991">
    <cfRule type="duplicateValues" dxfId="22" priority="677"/>
  </conditionalFormatting>
  <conditionalFormatting sqref="B1012 B1096:B1106 B1092:B1093">
    <cfRule type="duplicateValues" dxfId="22" priority="650"/>
  </conditionalFormatting>
  <conditionalFormatting sqref="B1112:B1113 B1119 B1094:B1095 B1108:B1110">
    <cfRule type="duplicateValues" dxfId="22" priority="638"/>
  </conditionalFormatting>
  <conditionalFormatting sqref="B1160:B1163 B1189:B1191 B1193:B1194 B1217:B1218 B1201:B1205">
    <cfRule type="duplicateValues" dxfId="22" priority="580"/>
  </conditionalFormatting>
  <conditionalFormatting sqref="B1160:B1163 B1190:B1191 B1193:B1194 B1201:B1205 B1217:B1218">
    <cfRule type="duplicateValues" dxfId="22" priority="578"/>
  </conditionalFormatting>
  <conditionalFormatting sqref="B1238 B1319:B1320 B1323:B1333">
    <cfRule type="duplicateValues" dxfId="22" priority="548"/>
  </conditionalFormatting>
  <conditionalFormatting sqref="B1335:B1337 B1321:B1322 B1346 B1339:B1340">
    <cfRule type="duplicateValues" dxfId="22" priority="539"/>
  </conditionalFormatting>
  <conditionalFormatting sqref="B1387:B1390 B1416:B1418 B1420:B1421 B1443:B1444 B1427:B1431">
    <cfRule type="duplicateValues" dxfId="22" priority="481"/>
  </conditionalFormatting>
  <conditionalFormatting sqref="B1387:B1390 B1417:B1418 B1420:B1421 B1427:B1431 B1443:B1444">
    <cfRule type="duplicateValues" dxfId="22" priority="479"/>
  </conditionalFormatting>
  <conditionalFormatting sqref="B1464 B1539:B1540 B1543:B1553">
    <cfRule type="duplicateValues" dxfId="22" priority="452"/>
  </conditionalFormatting>
  <conditionalFormatting sqref="B1541:B1542 B1555:B1557 B1559:B1560 B1566">
    <cfRule type="duplicateValues" dxfId="22" priority="440"/>
  </conditionalFormatting>
  <conditionalFormatting sqref="B1541:B1542 B1559:B1560 B1555:B1557 B1566">
    <cfRule type="duplicateValues" dxfId="22" priority="442"/>
  </conditionalFormatting>
  <conditionalFormatting sqref="B1606:B1609 B1660:B1661 B1635:B1639 B1645:B1649">
    <cfRule type="duplicateValues" dxfId="22" priority="381"/>
  </conditionalFormatting>
  <conditionalFormatting sqref="B1606:B1609 B1660:B1661 B1636:B1639 B1645:B1649">
    <cfRule type="duplicateValues" dxfId="22" priority="380"/>
  </conditionalFormatting>
  <conditionalFormatting sqref="B1679 B1746:B1756 B1742:B1743">
    <cfRule type="duplicateValues" dxfId="22" priority="353"/>
  </conditionalFormatting>
  <conditionalFormatting sqref="B1736:B1741 B1817">
    <cfRule type="duplicateValues" dxfId="22" priority="303"/>
  </conditionalFormatting>
  <conditionalFormatting sqref="B1744:B1745 B1758:B1760 B1762:B1763 B1769">
    <cfRule type="duplicateValues" dxfId="22" priority="344"/>
  </conditionalFormatting>
  <conditionalFormatting sqref="B1744:B1745 B1762:B1763 B1758:B1760 B1769">
    <cfRule type="duplicateValues" dxfId="22" priority="346"/>
  </conditionalFormatting>
  <conditionalFormatting sqref="B1818:B1821 B1872:B1873 B1857:B1861 B1847:B1851">
    <cfRule type="duplicateValues" dxfId="22" priority="285"/>
  </conditionalFormatting>
  <conditionalFormatting sqref="B1818:B1821 B1872:B1873 B1857:B1861 B1848:B1851">
    <cfRule type="duplicateValues" dxfId="22" priority="284"/>
  </conditionalFormatting>
  <conditionalFormatting sqref="B1891 B1959:B1969 B1955:B1956">
    <cfRule type="duplicateValues" dxfId="22" priority="260"/>
  </conditionalFormatting>
  <conditionalFormatting sqref="B1945:B1954 B2029:B2035 B2027">
    <cfRule type="duplicateValues" dxfId="22" priority="206"/>
  </conditionalFormatting>
  <conditionalFormatting sqref="B1957:B1958 B1971:B1973 B1982 B1975:B1976">
    <cfRule type="duplicateValues" dxfId="22" priority="249"/>
  </conditionalFormatting>
  <conditionalFormatting sqref="B1957:B1958 B1975:B1976 B1982 B1971:B1973">
    <cfRule type="duplicateValues" dxfId="22" priority="248"/>
  </conditionalFormatting>
  <conditionalFormatting sqref="B2036:B2039 B2064:B2068 B2088:B2089 B2073:B2077">
    <cfRule type="duplicateValues" dxfId="22" priority="189"/>
  </conditionalFormatting>
  <conditionalFormatting sqref="B2036:B2039 B2065:B2068 B2088:B2089 B2073:B2077">
    <cfRule type="duplicateValues" dxfId="22" priority="188"/>
  </conditionalFormatting>
  <conditionalFormatting sqref="B2106 B2170:B2171 B2174:B2184">
    <cfRule type="duplicateValues" dxfId="22" priority="166"/>
  </conditionalFormatting>
  <conditionalFormatting sqref="B2159:B2169 B2241:B2248">
    <cfRule type="duplicateValues" dxfId="22" priority="118"/>
  </conditionalFormatting>
  <conditionalFormatting sqref="B2172:B2173 B2186:B2188 B2197 B2190:B2191">
    <cfRule type="duplicateValues" dxfId="22" priority="152"/>
  </conditionalFormatting>
  <conditionalFormatting sqref="B2172:B2173 B2190:B2191 B2197 B2186:B2188">
    <cfRule type="duplicateValues" dxfId="22" priority="154"/>
  </conditionalFormatting>
  <conditionalFormatting sqref="B2254:B2257 B2282:B2286 B2291:B2294 B2305:B2306">
    <cfRule type="duplicateValues" dxfId="22" priority="91"/>
  </conditionalFormatting>
  <conditionalFormatting sqref="B2254:B2257 B2283:B2286 B2291:B2294 B2305:B2306">
    <cfRule type="duplicateValues" dxfId="22" priority="89"/>
  </conditionalFormatting>
  <conditionalFormatting sqref="B2323 B2395:B2404 B2391:B2392">
    <cfRule type="duplicateValues" dxfId="22" priority="66"/>
  </conditionalFormatting>
  <conditionalFormatting sqref="B2375:B2390 B2461:B2466">
    <cfRule type="duplicateValues" dxfId="22" priority="18"/>
  </conditionalFormatting>
  <conditionalFormatting sqref="B2393:B2394 B2406:B2408 B2410:B2411 B2417">
    <cfRule type="duplicateValues" dxfId="22" priority="53"/>
  </conditionalFormatting>
  <conditionalFormatting sqref="B2393:B2394 B2410:B2411 B2406:B2408 B2417">
    <cfRule type="duplicateValues" dxfId="22" priority="55"/>
  </conditionalFormatting>
  <pageMargins left="0.7" right="0.7" top="0.75" bottom="0.75" header="0.3" footer="0.3"/>
  <headerFooter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89"/>
  <sheetViews>
    <sheetView topLeftCell="A228" workbookViewId="0">
      <selection activeCell="B19" sqref="B19:H21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286" width="22" customWidth="1"/>
    <col min="287" max="287" width="10.9166666666667" customWidth="1"/>
  </cols>
  <sheetData>
    <row r="3" spans="3:3">
      <c r="C3" t="s">
        <v>556</v>
      </c>
    </row>
    <row r="4" spans="2:3">
      <c r="B4" s="3" t="s">
        <v>200</v>
      </c>
      <c r="C4" s="4">
        <v>12</v>
      </c>
    </row>
    <row r="5" spans="2:3">
      <c r="B5" s="3" t="s">
        <v>201</v>
      </c>
      <c r="C5" s="4">
        <v>12</v>
      </c>
    </row>
    <row r="6" spans="2:3">
      <c r="B6" s="3" t="s">
        <v>202</v>
      </c>
      <c r="C6" s="4">
        <v>7</v>
      </c>
    </row>
    <row r="7" spans="2:3">
      <c r="B7" s="3" t="s">
        <v>1190</v>
      </c>
      <c r="C7" s="4">
        <v>2</v>
      </c>
    </row>
    <row r="8" spans="2:3">
      <c r="B8" s="3" t="s">
        <v>681</v>
      </c>
      <c r="C8" s="4">
        <v>5</v>
      </c>
    </row>
    <row r="9" spans="2:3">
      <c r="B9" s="3" t="s">
        <v>569</v>
      </c>
      <c r="C9" s="4">
        <v>5</v>
      </c>
    </row>
    <row r="10" spans="2:3">
      <c r="B10" s="3" t="s">
        <v>984</v>
      </c>
      <c r="C10" s="4">
        <v>5</v>
      </c>
    </row>
    <row r="11" spans="2:3">
      <c r="B11" s="3" t="s">
        <v>998</v>
      </c>
      <c r="C11" s="4">
        <v>4</v>
      </c>
    </row>
    <row r="12" spans="2:3">
      <c r="B12" s="3" t="s">
        <v>203</v>
      </c>
      <c r="C12" s="4">
        <v>7</v>
      </c>
    </row>
    <row r="13" spans="2:3">
      <c r="B13" s="3" t="s">
        <v>204</v>
      </c>
      <c r="C13" s="4">
        <v>12</v>
      </c>
    </row>
    <row r="14" spans="2:3">
      <c r="B14" s="3" t="s">
        <v>205</v>
      </c>
      <c r="C14" s="4">
        <v>12</v>
      </c>
    </row>
    <row r="15" spans="2:3">
      <c r="B15" s="3" t="s">
        <v>960</v>
      </c>
      <c r="C15" s="4">
        <v>7</v>
      </c>
    </row>
    <row r="16" spans="2:3">
      <c r="B16" s="3" t="s">
        <v>206</v>
      </c>
      <c r="C16" s="4">
        <v>12</v>
      </c>
    </row>
    <row r="17" spans="2:3">
      <c r="B17" s="3" t="s">
        <v>207</v>
      </c>
      <c r="C17" s="4">
        <v>12</v>
      </c>
    </row>
    <row r="18" spans="2:3">
      <c r="B18" s="3" t="s">
        <v>208</v>
      </c>
      <c r="C18" s="4">
        <v>12</v>
      </c>
    </row>
    <row r="19" spans="2:3">
      <c r="B19" s="3" t="s">
        <v>917</v>
      </c>
      <c r="C19" s="4">
        <v>5</v>
      </c>
    </row>
    <row r="20" spans="2:3">
      <c r="B20" s="3" t="s">
        <v>209</v>
      </c>
      <c r="C20" s="4">
        <v>12</v>
      </c>
    </row>
    <row r="21" spans="2:3">
      <c r="B21" s="3" t="s">
        <v>210</v>
      </c>
      <c r="C21" s="4">
        <v>12</v>
      </c>
    </row>
    <row r="22" spans="2:3">
      <c r="B22" s="3" t="s">
        <v>211</v>
      </c>
      <c r="C22" s="4">
        <v>12</v>
      </c>
    </row>
    <row r="23" spans="2:3">
      <c r="B23" s="3" t="s">
        <v>212</v>
      </c>
      <c r="C23" s="4">
        <v>12</v>
      </c>
    </row>
    <row r="24" spans="2:3">
      <c r="B24" s="3" t="s">
        <v>213</v>
      </c>
      <c r="C24" s="4">
        <v>12</v>
      </c>
    </row>
    <row r="25" spans="2:3">
      <c r="B25" s="3" t="s">
        <v>990</v>
      </c>
      <c r="C25" s="4">
        <v>8</v>
      </c>
    </row>
    <row r="26" spans="2:3">
      <c r="B26" s="3" t="s">
        <v>1209</v>
      </c>
      <c r="C26" s="4">
        <v>1</v>
      </c>
    </row>
    <row r="27" spans="2:3">
      <c r="B27" s="3" t="s">
        <v>215</v>
      </c>
      <c r="C27" s="4">
        <v>12</v>
      </c>
    </row>
    <row r="28" spans="2:3">
      <c r="B28" s="3" t="s">
        <v>216</v>
      </c>
      <c r="C28" s="4">
        <v>12</v>
      </c>
    </row>
    <row r="29" spans="2:3">
      <c r="B29" s="3" t="s">
        <v>217</v>
      </c>
      <c r="C29" s="4">
        <v>12</v>
      </c>
    </row>
    <row r="30" spans="2:3">
      <c r="B30" s="3" t="s">
        <v>218</v>
      </c>
      <c r="C30" s="4">
        <v>12</v>
      </c>
    </row>
    <row r="31" spans="2:3">
      <c r="B31" s="3" t="s">
        <v>219</v>
      </c>
      <c r="C31" s="4">
        <v>12</v>
      </c>
    </row>
    <row r="32" spans="2:3">
      <c r="B32" s="3" t="s">
        <v>888</v>
      </c>
      <c r="C32" s="4">
        <v>7</v>
      </c>
    </row>
    <row r="33" spans="2:3">
      <c r="B33" s="3" t="s">
        <v>220</v>
      </c>
      <c r="C33" s="4">
        <v>12</v>
      </c>
    </row>
    <row r="34" spans="2:3">
      <c r="B34" s="3" t="s">
        <v>221</v>
      </c>
      <c r="C34" s="4">
        <v>3</v>
      </c>
    </row>
    <row r="35" spans="2:3">
      <c r="B35" s="3" t="s">
        <v>223</v>
      </c>
      <c r="C35" s="4">
        <v>5</v>
      </c>
    </row>
    <row r="36" spans="2:3">
      <c r="B36" s="3" t="s">
        <v>224</v>
      </c>
      <c r="C36" s="4">
        <v>1</v>
      </c>
    </row>
    <row r="37" spans="2:3">
      <c r="B37" s="3" t="s">
        <v>225</v>
      </c>
      <c r="C37" s="4">
        <v>12</v>
      </c>
    </row>
    <row r="38" spans="2:3">
      <c r="B38" s="3" t="s">
        <v>226</v>
      </c>
      <c r="C38" s="4">
        <v>12</v>
      </c>
    </row>
    <row r="39" spans="2:3">
      <c r="B39" s="3" t="s">
        <v>227</v>
      </c>
      <c r="C39" s="4">
        <v>3</v>
      </c>
    </row>
    <row r="40" spans="2:3">
      <c r="B40" s="3" t="s">
        <v>229</v>
      </c>
      <c r="C40" s="4">
        <v>12</v>
      </c>
    </row>
    <row r="41" spans="2:3">
      <c r="B41" s="3" t="s">
        <v>1206</v>
      </c>
      <c r="C41" s="4">
        <v>5</v>
      </c>
    </row>
    <row r="42" spans="2:3">
      <c r="B42" s="3" t="s">
        <v>897</v>
      </c>
      <c r="C42" s="4">
        <v>6</v>
      </c>
    </row>
    <row r="43" spans="2:3">
      <c r="B43" s="3" t="s">
        <v>230</v>
      </c>
      <c r="C43" s="4">
        <v>12</v>
      </c>
    </row>
    <row r="44" spans="2:3">
      <c r="B44" s="3" t="s">
        <v>232</v>
      </c>
      <c r="C44" s="4">
        <v>4</v>
      </c>
    </row>
    <row r="45" spans="2:3">
      <c r="B45" s="3" t="s">
        <v>233</v>
      </c>
      <c r="C45" s="4">
        <v>12</v>
      </c>
    </row>
    <row r="46" spans="2:3">
      <c r="B46" s="3" t="s">
        <v>234</v>
      </c>
      <c r="C46" s="4">
        <v>12</v>
      </c>
    </row>
    <row r="47" spans="2:3">
      <c r="B47" s="3" t="s">
        <v>235</v>
      </c>
      <c r="C47" s="4">
        <v>12</v>
      </c>
    </row>
    <row r="48" spans="2:3">
      <c r="B48" s="3" t="s">
        <v>236</v>
      </c>
      <c r="C48" s="4">
        <v>12</v>
      </c>
    </row>
    <row r="49" spans="2:3">
      <c r="B49" s="3" t="s">
        <v>237</v>
      </c>
      <c r="C49" s="4">
        <v>12</v>
      </c>
    </row>
    <row r="50" spans="2:3">
      <c r="B50" s="3" t="s">
        <v>838</v>
      </c>
      <c r="C50" s="4">
        <v>10</v>
      </c>
    </row>
    <row r="51" spans="2:3">
      <c r="B51" s="3" t="s">
        <v>238</v>
      </c>
      <c r="C51" s="4">
        <v>4</v>
      </c>
    </row>
    <row r="52" spans="2:3">
      <c r="B52" s="3" t="s">
        <v>239</v>
      </c>
      <c r="C52" s="4">
        <v>12</v>
      </c>
    </row>
    <row r="53" spans="2:3">
      <c r="B53" s="3" t="s">
        <v>240</v>
      </c>
      <c r="C53" s="4">
        <v>12</v>
      </c>
    </row>
    <row r="54" spans="2:3">
      <c r="B54" s="3" t="s">
        <v>241</v>
      </c>
      <c r="C54" s="4">
        <v>12</v>
      </c>
    </row>
    <row r="55" spans="2:3">
      <c r="B55" s="3" t="s">
        <v>242</v>
      </c>
      <c r="C55" s="4">
        <v>12</v>
      </c>
    </row>
    <row r="56" spans="2:3">
      <c r="B56" s="3" t="s">
        <v>243</v>
      </c>
      <c r="C56" s="4">
        <v>12</v>
      </c>
    </row>
    <row r="57" spans="2:3">
      <c r="B57" s="3" t="s">
        <v>895</v>
      </c>
      <c r="C57" s="4">
        <v>3</v>
      </c>
    </row>
    <row r="58" spans="2:3">
      <c r="B58" s="3" t="s">
        <v>244</v>
      </c>
      <c r="C58" s="4">
        <v>12</v>
      </c>
    </row>
    <row r="59" spans="2:3">
      <c r="B59" s="3" t="s">
        <v>245</v>
      </c>
      <c r="C59" s="4">
        <v>12</v>
      </c>
    </row>
    <row r="60" spans="2:3">
      <c r="B60" s="3" t="s">
        <v>246</v>
      </c>
      <c r="C60" s="4">
        <v>12</v>
      </c>
    </row>
    <row r="61" spans="2:3">
      <c r="B61" s="3" t="s">
        <v>248</v>
      </c>
      <c r="C61" s="4">
        <v>12</v>
      </c>
    </row>
    <row r="62" spans="2:3">
      <c r="B62" s="3" t="s">
        <v>250</v>
      </c>
      <c r="C62" s="4">
        <v>12</v>
      </c>
    </row>
    <row r="63" spans="2:3">
      <c r="B63" s="3" t="s">
        <v>251</v>
      </c>
      <c r="C63" s="4">
        <v>12</v>
      </c>
    </row>
    <row r="64" spans="2:3">
      <c r="B64" s="3" t="s">
        <v>252</v>
      </c>
      <c r="C64" s="4">
        <v>12</v>
      </c>
    </row>
    <row r="65" spans="2:3">
      <c r="B65" s="3" t="s">
        <v>253</v>
      </c>
      <c r="C65" s="4">
        <v>12</v>
      </c>
    </row>
    <row r="66" spans="2:3">
      <c r="B66" s="3" t="s">
        <v>254</v>
      </c>
      <c r="C66" s="4">
        <v>12</v>
      </c>
    </row>
    <row r="67" spans="2:3">
      <c r="B67" s="3" t="s">
        <v>255</v>
      </c>
      <c r="C67" s="4">
        <v>12</v>
      </c>
    </row>
    <row r="68" spans="2:3">
      <c r="B68" s="3" t="s">
        <v>256</v>
      </c>
      <c r="C68" s="4">
        <v>12</v>
      </c>
    </row>
    <row r="69" spans="2:3">
      <c r="B69" s="3" t="s">
        <v>257</v>
      </c>
      <c r="C69" s="4">
        <v>12</v>
      </c>
    </row>
    <row r="70" spans="2:3">
      <c r="B70" s="3" t="s">
        <v>1025</v>
      </c>
      <c r="C70" s="4">
        <v>10</v>
      </c>
    </row>
    <row r="71" spans="2:3">
      <c r="B71" s="3" t="s">
        <v>258</v>
      </c>
      <c r="C71" s="4">
        <v>12</v>
      </c>
    </row>
    <row r="72" spans="2:3">
      <c r="B72" s="3" t="s">
        <v>260</v>
      </c>
      <c r="C72" s="4">
        <v>4</v>
      </c>
    </row>
    <row r="73" spans="2:3">
      <c r="B73" s="3" t="s">
        <v>911</v>
      </c>
      <c r="C73" s="4">
        <v>3</v>
      </c>
    </row>
    <row r="74" spans="2:3">
      <c r="B74" s="3" t="s">
        <v>261</v>
      </c>
      <c r="C74" s="4">
        <v>12</v>
      </c>
    </row>
    <row r="75" spans="2:3">
      <c r="B75" s="3" t="s">
        <v>262</v>
      </c>
      <c r="C75" s="4">
        <v>12</v>
      </c>
    </row>
    <row r="76" spans="2:3">
      <c r="B76" s="3" t="s">
        <v>264</v>
      </c>
      <c r="C76" s="4">
        <v>12</v>
      </c>
    </row>
    <row r="77" spans="2:3">
      <c r="B77" s="3" t="s">
        <v>1237</v>
      </c>
      <c r="C77" s="4">
        <v>4</v>
      </c>
    </row>
    <row r="78" spans="2:3">
      <c r="B78" s="3" t="s">
        <v>266</v>
      </c>
      <c r="C78" s="4">
        <v>12</v>
      </c>
    </row>
    <row r="79" spans="2:3">
      <c r="B79" s="3" t="s">
        <v>1271</v>
      </c>
      <c r="C79" s="4">
        <v>1</v>
      </c>
    </row>
    <row r="80" spans="2:3">
      <c r="B80" s="3" t="s">
        <v>267</v>
      </c>
      <c r="C80" s="4">
        <v>7</v>
      </c>
    </row>
    <row r="81" spans="2:3">
      <c r="B81" s="3" t="s">
        <v>268</v>
      </c>
      <c r="C81" s="4">
        <v>12</v>
      </c>
    </row>
    <row r="82" spans="2:3">
      <c r="B82" s="3" t="s">
        <v>270</v>
      </c>
      <c r="C82" s="4">
        <v>12</v>
      </c>
    </row>
    <row r="83" spans="2:3">
      <c r="B83" s="3" t="s">
        <v>271</v>
      </c>
      <c r="C83" s="4">
        <v>12</v>
      </c>
    </row>
    <row r="84" spans="2:3">
      <c r="B84" s="3" t="s">
        <v>272</v>
      </c>
      <c r="C84" s="4">
        <v>12</v>
      </c>
    </row>
    <row r="85" spans="2:3">
      <c r="B85" s="3" t="s">
        <v>273</v>
      </c>
      <c r="C85" s="4">
        <v>12</v>
      </c>
    </row>
    <row r="86" spans="2:3">
      <c r="B86" s="3" t="s">
        <v>275</v>
      </c>
      <c r="C86" s="4">
        <v>12</v>
      </c>
    </row>
    <row r="87" spans="2:3">
      <c r="B87" s="3" t="s">
        <v>276</v>
      </c>
      <c r="C87" s="4">
        <v>12</v>
      </c>
    </row>
    <row r="88" spans="2:3">
      <c r="B88" s="3" t="s">
        <v>277</v>
      </c>
      <c r="C88" s="4">
        <v>12</v>
      </c>
    </row>
    <row r="89" spans="2:3">
      <c r="B89" s="3" t="s">
        <v>278</v>
      </c>
      <c r="C89" s="4">
        <v>12</v>
      </c>
    </row>
    <row r="90" spans="2:3">
      <c r="B90" s="3" t="s">
        <v>279</v>
      </c>
      <c r="C90" s="4">
        <v>12</v>
      </c>
    </row>
    <row r="91" spans="2:3">
      <c r="B91" s="3" t="s">
        <v>677</v>
      </c>
      <c r="C91" s="4">
        <v>7</v>
      </c>
    </row>
    <row r="92" spans="2:3">
      <c r="B92" s="3" t="s">
        <v>280</v>
      </c>
      <c r="C92" s="4">
        <v>12</v>
      </c>
    </row>
    <row r="93" spans="2:3">
      <c r="B93" s="3" t="s">
        <v>913</v>
      </c>
      <c r="C93" s="4">
        <v>7</v>
      </c>
    </row>
    <row r="94" spans="2:3">
      <c r="B94" s="3" t="s">
        <v>281</v>
      </c>
      <c r="C94" s="4">
        <v>12</v>
      </c>
    </row>
    <row r="95" spans="2:3">
      <c r="B95" s="3" t="s">
        <v>282</v>
      </c>
      <c r="C95" s="4">
        <v>12</v>
      </c>
    </row>
    <row r="96" spans="2:3">
      <c r="B96" s="3" t="s">
        <v>688</v>
      </c>
      <c r="C96" s="4">
        <v>3</v>
      </c>
    </row>
    <row r="97" spans="2:3">
      <c r="B97" s="3" t="s">
        <v>283</v>
      </c>
      <c r="C97" s="4">
        <v>4</v>
      </c>
    </row>
    <row r="98" spans="2:3">
      <c r="B98" s="3" t="s">
        <v>1201</v>
      </c>
      <c r="C98" s="4">
        <v>4</v>
      </c>
    </row>
    <row r="99" spans="2:3">
      <c r="B99" s="3" t="s">
        <v>285</v>
      </c>
      <c r="C99" s="4">
        <v>12</v>
      </c>
    </row>
    <row r="100" spans="2:3">
      <c r="B100" s="3" t="s">
        <v>286</v>
      </c>
      <c r="C100" s="4">
        <v>12</v>
      </c>
    </row>
    <row r="101" spans="2:3">
      <c r="B101" s="3" t="s">
        <v>287</v>
      </c>
      <c r="C101" s="4">
        <v>12</v>
      </c>
    </row>
    <row r="102" spans="2:3">
      <c r="B102" s="3" t="s">
        <v>919</v>
      </c>
      <c r="C102" s="4">
        <v>7</v>
      </c>
    </row>
    <row r="103" spans="2:3">
      <c r="B103" s="3" t="s">
        <v>290</v>
      </c>
      <c r="C103" s="4">
        <v>12</v>
      </c>
    </row>
    <row r="104" spans="2:3">
      <c r="B104" s="3" t="s">
        <v>291</v>
      </c>
      <c r="C104" s="4">
        <v>12</v>
      </c>
    </row>
    <row r="105" spans="2:3">
      <c r="B105" s="3" t="s">
        <v>293</v>
      </c>
      <c r="C105" s="4">
        <v>7</v>
      </c>
    </row>
    <row r="106" spans="2:3">
      <c r="B106" s="3" t="s">
        <v>294</v>
      </c>
      <c r="C106" s="4">
        <v>12</v>
      </c>
    </row>
    <row r="107" spans="2:3">
      <c r="B107" s="3" t="s">
        <v>956</v>
      </c>
      <c r="C107" s="4">
        <v>1</v>
      </c>
    </row>
    <row r="108" spans="2:3">
      <c r="B108" s="3" t="s">
        <v>624</v>
      </c>
      <c r="C108" s="4">
        <v>11</v>
      </c>
    </row>
    <row r="109" spans="2:3">
      <c r="B109" s="3" t="s">
        <v>295</v>
      </c>
      <c r="C109" s="4">
        <v>12</v>
      </c>
    </row>
    <row r="110" spans="2:3">
      <c r="B110" s="3" t="s">
        <v>963</v>
      </c>
      <c r="C110" s="4">
        <v>7</v>
      </c>
    </row>
    <row r="111" spans="2:3">
      <c r="B111" s="3" t="s">
        <v>296</v>
      </c>
      <c r="C111" s="4">
        <v>12</v>
      </c>
    </row>
    <row r="112" spans="2:3">
      <c r="B112" s="3" t="s">
        <v>297</v>
      </c>
      <c r="C112" s="4">
        <v>12</v>
      </c>
    </row>
    <row r="113" spans="2:3">
      <c r="B113" s="3" t="s">
        <v>298</v>
      </c>
      <c r="C113" s="4">
        <v>12</v>
      </c>
    </row>
    <row r="114" spans="2:3">
      <c r="B114" s="3" t="s">
        <v>299</v>
      </c>
      <c r="C114" s="4">
        <v>12</v>
      </c>
    </row>
    <row r="115" spans="2:3">
      <c r="B115" s="3" t="s">
        <v>300</v>
      </c>
      <c r="C115" s="4">
        <v>12</v>
      </c>
    </row>
    <row r="116" spans="2:3">
      <c r="B116" s="3" t="s">
        <v>301</v>
      </c>
      <c r="C116" s="4">
        <v>12</v>
      </c>
    </row>
    <row r="117" spans="2:3">
      <c r="B117" s="3" t="s">
        <v>302</v>
      </c>
      <c r="C117" s="4">
        <v>12</v>
      </c>
    </row>
    <row r="118" spans="2:3">
      <c r="B118" s="3" t="s">
        <v>303</v>
      </c>
      <c r="C118" s="4">
        <v>10</v>
      </c>
    </row>
    <row r="119" spans="2:3">
      <c r="B119" s="3" t="s">
        <v>660</v>
      </c>
      <c r="C119" s="4">
        <v>9</v>
      </c>
    </row>
    <row r="120" spans="2:3">
      <c r="B120" s="3" t="s">
        <v>305</v>
      </c>
      <c r="C120" s="4">
        <v>12</v>
      </c>
    </row>
    <row r="121" spans="2:3">
      <c r="B121" s="3" t="s">
        <v>306</v>
      </c>
      <c r="C121" s="4">
        <v>12</v>
      </c>
    </row>
    <row r="122" spans="2:3">
      <c r="B122" s="3" t="s">
        <v>307</v>
      </c>
      <c r="C122" s="4">
        <v>12</v>
      </c>
    </row>
    <row r="123" spans="2:3">
      <c r="B123" s="3" t="s">
        <v>308</v>
      </c>
      <c r="C123" s="4">
        <v>12</v>
      </c>
    </row>
    <row r="124" spans="2:3">
      <c r="B124" s="3" t="s">
        <v>309</v>
      </c>
      <c r="C124" s="4">
        <v>12</v>
      </c>
    </row>
    <row r="125" spans="2:3">
      <c r="B125" s="3" t="s">
        <v>799</v>
      </c>
      <c r="C125" s="4">
        <v>9</v>
      </c>
    </row>
    <row r="126" spans="2:3">
      <c r="B126" s="3" t="s">
        <v>906</v>
      </c>
      <c r="C126" s="4">
        <v>3</v>
      </c>
    </row>
    <row r="127" spans="2:3">
      <c r="B127" s="3" t="s">
        <v>311</v>
      </c>
      <c r="C127" s="4">
        <v>12</v>
      </c>
    </row>
    <row r="128" spans="2:3">
      <c r="B128" s="3" t="s">
        <v>312</v>
      </c>
      <c r="C128" s="4">
        <v>12</v>
      </c>
    </row>
    <row r="129" spans="2:3">
      <c r="B129" s="3" t="s">
        <v>314</v>
      </c>
      <c r="C129" s="4">
        <v>12</v>
      </c>
    </row>
    <row r="130" spans="2:3">
      <c r="B130" s="3" t="s">
        <v>1102</v>
      </c>
      <c r="C130" s="4">
        <v>4</v>
      </c>
    </row>
    <row r="131" spans="2:3">
      <c r="B131" s="3" t="s">
        <v>1191</v>
      </c>
      <c r="C131" s="4">
        <v>1</v>
      </c>
    </row>
    <row r="132" spans="2:3">
      <c r="B132" s="3" t="s">
        <v>315</v>
      </c>
      <c r="C132" s="4">
        <v>2</v>
      </c>
    </row>
    <row r="133" spans="2:3">
      <c r="B133" s="3" t="s">
        <v>316</v>
      </c>
      <c r="C133" s="4">
        <v>12</v>
      </c>
    </row>
    <row r="134" spans="2:3">
      <c r="B134" s="3" t="s">
        <v>921</v>
      </c>
      <c r="C134" s="4">
        <v>1</v>
      </c>
    </row>
    <row r="135" spans="2:3">
      <c r="B135" s="3" t="s">
        <v>317</v>
      </c>
      <c r="C135" s="4">
        <v>12</v>
      </c>
    </row>
    <row r="136" spans="2:3">
      <c r="B136" s="3" t="s">
        <v>318</v>
      </c>
      <c r="C136" s="4">
        <v>12</v>
      </c>
    </row>
    <row r="137" spans="2:3">
      <c r="B137" s="3" t="s">
        <v>958</v>
      </c>
      <c r="C137" s="4">
        <v>1</v>
      </c>
    </row>
    <row r="138" spans="2:3">
      <c r="B138" s="3" t="s">
        <v>319</v>
      </c>
      <c r="C138" s="4">
        <v>4</v>
      </c>
    </row>
    <row r="139" spans="2:3">
      <c r="B139" s="3" t="s">
        <v>320</v>
      </c>
      <c r="C139" s="4">
        <v>12</v>
      </c>
    </row>
    <row r="140" spans="2:3">
      <c r="B140" s="3" t="s">
        <v>321</v>
      </c>
      <c r="C140" s="4">
        <v>12</v>
      </c>
    </row>
    <row r="141" spans="2:3">
      <c r="B141" s="3" t="s">
        <v>322</v>
      </c>
      <c r="C141" s="4">
        <v>2</v>
      </c>
    </row>
    <row r="142" spans="2:3">
      <c r="B142" s="3" t="s">
        <v>965</v>
      </c>
      <c r="C142" s="4">
        <v>6</v>
      </c>
    </row>
    <row r="143" spans="2:3">
      <c r="B143" s="3" t="s">
        <v>324</v>
      </c>
      <c r="C143" s="4">
        <v>12</v>
      </c>
    </row>
    <row r="144" spans="2:3">
      <c r="B144" s="3" t="s">
        <v>325</v>
      </c>
      <c r="C144" s="4">
        <v>12</v>
      </c>
    </row>
    <row r="145" spans="2:3">
      <c r="B145" s="3" t="s">
        <v>326</v>
      </c>
      <c r="C145" s="4">
        <v>12</v>
      </c>
    </row>
    <row r="146" spans="2:3">
      <c r="B146" s="3" t="s">
        <v>1121</v>
      </c>
      <c r="C146" s="4">
        <v>3</v>
      </c>
    </row>
    <row r="147" spans="2:3">
      <c r="B147" s="3" t="s">
        <v>980</v>
      </c>
      <c r="C147" s="4">
        <v>1</v>
      </c>
    </row>
    <row r="148" spans="2:3">
      <c r="B148" s="3" t="s">
        <v>327</v>
      </c>
      <c r="C148" s="4">
        <v>12</v>
      </c>
    </row>
    <row r="149" spans="2:3">
      <c r="B149" s="3" t="s">
        <v>328</v>
      </c>
      <c r="C149" s="4">
        <v>12</v>
      </c>
    </row>
    <row r="150" spans="2:3">
      <c r="B150" s="3" t="s">
        <v>329</v>
      </c>
      <c r="C150" s="4">
        <v>12</v>
      </c>
    </row>
    <row r="151" spans="2:3">
      <c r="B151" s="3" t="s">
        <v>330</v>
      </c>
      <c r="C151" s="4">
        <v>12</v>
      </c>
    </row>
    <row r="152" spans="2:3">
      <c r="B152" s="3" t="s">
        <v>331</v>
      </c>
      <c r="C152" s="4">
        <v>12</v>
      </c>
    </row>
    <row r="153" spans="2:3">
      <c r="B153" s="3" t="s">
        <v>332</v>
      </c>
      <c r="C153" s="4">
        <v>12</v>
      </c>
    </row>
    <row r="154" spans="2:3">
      <c r="B154" s="3" t="s">
        <v>333</v>
      </c>
      <c r="C154" s="4">
        <v>12</v>
      </c>
    </row>
    <row r="155" spans="2:3">
      <c r="B155" s="3" t="s">
        <v>334</v>
      </c>
      <c r="C155" s="4">
        <v>12</v>
      </c>
    </row>
    <row r="156" spans="2:3">
      <c r="B156" s="3" t="s">
        <v>335</v>
      </c>
      <c r="C156" s="4">
        <v>5</v>
      </c>
    </row>
    <row r="157" spans="2:3">
      <c r="B157" s="3" t="s">
        <v>692</v>
      </c>
      <c r="C157" s="4">
        <v>1</v>
      </c>
    </row>
    <row r="158" spans="2:3">
      <c r="B158" s="3" t="s">
        <v>336</v>
      </c>
      <c r="C158" s="4">
        <v>12</v>
      </c>
    </row>
    <row r="159" spans="2:3">
      <c r="B159" s="3" t="s">
        <v>337</v>
      </c>
      <c r="C159" s="4">
        <v>12</v>
      </c>
    </row>
    <row r="160" spans="2:3">
      <c r="B160" s="3" t="s">
        <v>338</v>
      </c>
      <c r="C160" s="4">
        <v>12</v>
      </c>
    </row>
    <row r="161" spans="2:3">
      <c r="B161" s="3" t="s">
        <v>339</v>
      </c>
      <c r="C161" s="4">
        <v>12</v>
      </c>
    </row>
    <row r="162" spans="2:3">
      <c r="B162" s="3" t="s">
        <v>340</v>
      </c>
      <c r="C162" s="4">
        <v>3</v>
      </c>
    </row>
    <row r="163" spans="2:3">
      <c r="B163" s="3" t="s">
        <v>341</v>
      </c>
      <c r="C163" s="4">
        <v>12</v>
      </c>
    </row>
    <row r="164" spans="2:3">
      <c r="B164" s="3" t="s">
        <v>342</v>
      </c>
      <c r="C164" s="4">
        <v>12</v>
      </c>
    </row>
    <row r="165" spans="2:3">
      <c r="B165" s="3" t="s">
        <v>343</v>
      </c>
      <c r="C165" s="4">
        <v>12</v>
      </c>
    </row>
    <row r="166" spans="2:3">
      <c r="B166" s="3" t="s">
        <v>899</v>
      </c>
      <c r="C166" s="4">
        <v>7</v>
      </c>
    </row>
    <row r="167" spans="2:3">
      <c r="B167" s="3" t="s">
        <v>344</v>
      </c>
      <c r="C167" s="4">
        <v>12</v>
      </c>
    </row>
    <row r="168" spans="2:3">
      <c r="B168" s="3" t="s">
        <v>904</v>
      </c>
      <c r="C168" s="4">
        <v>7</v>
      </c>
    </row>
    <row r="169" spans="2:3">
      <c r="B169" s="3" t="s">
        <v>346</v>
      </c>
      <c r="C169" s="4">
        <v>12</v>
      </c>
    </row>
    <row r="170" spans="2:3">
      <c r="B170" s="3" t="s">
        <v>347</v>
      </c>
      <c r="C170" s="4">
        <v>12</v>
      </c>
    </row>
    <row r="171" spans="2:3">
      <c r="B171" s="3" t="s">
        <v>349</v>
      </c>
      <c r="C171" s="4">
        <v>12</v>
      </c>
    </row>
    <row r="172" spans="2:3">
      <c r="B172" s="3" t="s">
        <v>878</v>
      </c>
      <c r="C172" s="4">
        <v>11</v>
      </c>
    </row>
    <row r="173" spans="2:3">
      <c r="B173" s="3" t="s">
        <v>350</v>
      </c>
      <c r="C173" s="4">
        <v>4</v>
      </c>
    </row>
    <row r="174" spans="2:3">
      <c r="B174" s="3" t="s">
        <v>351</v>
      </c>
      <c r="C174" s="4">
        <v>1</v>
      </c>
    </row>
    <row r="175" spans="2:3">
      <c r="B175" s="3" t="s">
        <v>353</v>
      </c>
      <c r="C175" s="4">
        <v>12</v>
      </c>
    </row>
    <row r="176" spans="2:3">
      <c r="B176" s="3" t="s">
        <v>354</v>
      </c>
      <c r="C176" s="4">
        <v>12</v>
      </c>
    </row>
    <row r="177" spans="2:3">
      <c r="B177" s="3" t="s">
        <v>355</v>
      </c>
      <c r="C177" s="4">
        <v>12</v>
      </c>
    </row>
    <row r="178" spans="2:3">
      <c r="B178" s="3" t="s">
        <v>356</v>
      </c>
      <c r="C178" s="4">
        <v>12</v>
      </c>
    </row>
    <row r="179" spans="2:3">
      <c r="B179" s="3" t="s">
        <v>358</v>
      </c>
      <c r="C179" s="4">
        <v>12</v>
      </c>
    </row>
    <row r="180" spans="2:3">
      <c r="B180" s="3" t="s">
        <v>359</v>
      </c>
      <c r="C180" s="4">
        <v>12</v>
      </c>
    </row>
    <row r="181" spans="2:3">
      <c r="B181" s="3" t="s">
        <v>360</v>
      </c>
      <c r="C181" s="4">
        <v>12</v>
      </c>
    </row>
    <row r="182" spans="2:3">
      <c r="B182" s="3" t="s">
        <v>361</v>
      </c>
      <c r="C182" s="4">
        <v>12</v>
      </c>
    </row>
    <row r="183" spans="2:3">
      <c r="B183" s="3" t="s">
        <v>363</v>
      </c>
      <c r="C183" s="4">
        <v>12</v>
      </c>
    </row>
    <row r="184" spans="2:3">
      <c r="B184" s="3" t="s">
        <v>364</v>
      </c>
      <c r="C184" s="4">
        <v>12</v>
      </c>
    </row>
    <row r="185" spans="2:3">
      <c r="B185" s="3" t="s">
        <v>365</v>
      </c>
      <c r="C185" s="4">
        <v>12</v>
      </c>
    </row>
    <row r="186" spans="2:3">
      <c r="B186" s="3" t="s">
        <v>366</v>
      </c>
      <c r="C186" s="4">
        <v>10</v>
      </c>
    </row>
    <row r="187" spans="2:3">
      <c r="B187" s="3" t="s">
        <v>708</v>
      </c>
      <c r="C187" s="4">
        <v>2</v>
      </c>
    </row>
    <row r="188" spans="2:3">
      <c r="B188" s="3" t="s">
        <v>368</v>
      </c>
      <c r="C188" s="4">
        <v>12</v>
      </c>
    </row>
    <row r="189" spans="2:3">
      <c r="B189" s="3" t="s">
        <v>1112</v>
      </c>
      <c r="C189" s="4">
        <v>6</v>
      </c>
    </row>
    <row r="190" spans="2:3">
      <c r="B190" s="3" t="s">
        <v>369</v>
      </c>
      <c r="C190" s="4">
        <v>12</v>
      </c>
    </row>
    <row r="191" spans="2:3">
      <c r="B191" s="3" t="s">
        <v>370</v>
      </c>
      <c r="C191" s="4">
        <v>4</v>
      </c>
    </row>
    <row r="192" spans="2:3">
      <c r="B192" s="3" t="s">
        <v>371</v>
      </c>
      <c r="C192" s="4">
        <v>12</v>
      </c>
    </row>
    <row r="193" spans="2:3">
      <c r="B193" s="3" t="s">
        <v>372</v>
      </c>
      <c r="C193" s="4">
        <v>12</v>
      </c>
    </row>
    <row r="194" spans="2:3">
      <c r="B194" s="3" t="s">
        <v>373</v>
      </c>
      <c r="C194" s="4">
        <v>12</v>
      </c>
    </row>
    <row r="195" spans="2:3">
      <c r="B195" s="3" t="s">
        <v>374</v>
      </c>
      <c r="C195" s="4">
        <v>12</v>
      </c>
    </row>
    <row r="196" spans="2:3">
      <c r="B196" s="3" t="s">
        <v>751</v>
      </c>
      <c r="C196" s="4">
        <v>8</v>
      </c>
    </row>
    <row r="197" spans="2:3">
      <c r="B197" s="3" t="s">
        <v>375</v>
      </c>
      <c r="C197" s="4">
        <v>12</v>
      </c>
    </row>
    <row r="198" spans="2:3">
      <c r="B198" s="3" t="s">
        <v>1221</v>
      </c>
      <c r="C198" s="4">
        <v>1</v>
      </c>
    </row>
    <row r="199" spans="2:3">
      <c r="B199" s="3" t="s">
        <v>376</v>
      </c>
      <c r="C199" s="4">
        <v>12</v>
      </c>
    </row>
    <row r="200" spans="2:3">
      <c r="B200" s="3" t="s">
        <v>377</v>
      </c>
      <c r="C200" s="4">
        <v>8</v>
      </c>
    </row>
    <row r="201" spans="2:3">
      <c r="B201" s="3" t="s">
        <v>954</v>
      </c>
      <c r="C201" s="4">
        <v>4</v>
      </c>
    </row>
    <row r="202" spans="2:3">
      <c r="B202" s="3" t="s">
        <v>924</v>
      </c>
      <c r="C202" s="4">
        <v>4</v>
      </c>
    </row>
    <row r="203" spans="2:3">
      <c r="B203" s="3" t="s">
        <v>1231</v>
      </c>
      <c r="C203" s="4">
        <v>2</v>
      </c>
    </row>
    <row r="204" spans="2:3">
      <c r="B204" s="3" t="s">
        <v>379</v>
      </c>
      <c r="C204" s="4">
        <v>12</v>
      </c>
    </row>
    <row r="205" spans="2:3">
      <c r="B205" s="3" t="s">
        <v>844</v>
      </c>
      <c r="C205" s="4">
        <v>7</v>
      </c>
    </row>
    <row r="206" spans="2:3">
      <c r="B206" s="3" t="s">
        <v>1145</v>
      </c>
      <c r="C206" s="4">
        <v>2</v>
      </c>
    </row>
    <row r="207" spans="2:3">
      <c r="B207" s="3" t="s">
        <v>380</v>
      </c>
      <c r="C207" s="4">
        <v>2</v>
      </c>
    </row>
    <row r="208" spans="2:3">
      <c r="B208" s="3" t="s">
        <v>776</v>
      </c>
      <c r="C208" s="4">
        <v>11</v>
      </c>
    </row>
    <row r="209" spans="2:3">
      <c r="B209" s="3" t="s">
        <v>381</v>
      </c>
      <c r="C209" s="4">
        <v>12</v>
      </c>
    </row>
    <row r="210" spans="2:3">
      <c r="B210" s="3" t="s">
        <v>1119</v>
      </c>
      <c r="C210" s="4">
        <v>7</v>
      </c>
    </row>
    <row r="211" spans="2:3">
      <c r="B211" s="3" t="s">
        <v>715</v>
      </c>
      <c r="C211" s="4">
        <v>6</v>
      </c>
    </row>
    <row r="212" spans="2:3">
      <c r="B212" s="3" t="s">
        <v>382</v>
      </c>
      <c r="C212" s="4">
        <v>12</v>
      </c>
    </row>
    <row r="213" spans="2:3">
      <c r="B213" s="3" t="s">
        <v>383</v>
      </c>
      <c r="C213" s="4">
        <v>12</v>
      </c>
    </row>
    <row r="214" spans="2:3">
      <c r="B214" s="3" t="s">
        <v>384</v>
      </c>
      <c r="C214" s="4">
        <v>12</v>
      </c>
    </row>
    <row r="215" spans="2:3">
      <c r="B215" s="3" t="s">
        <v>385</v>
      </c>
      <c r="C215" s="4">
        <v>12</v>
      </c>
    </row>
    <row r="216" spans="2:3">
      <c r="B216" s="3" t="s">
        <v>386</v>
      </c>
      <c r="C216" s="4">
        <v>9</v>
      </c>
    </row>
    <row r="217" spans="2:3">
      <c r="B217" s="3" t="s">
        <v>1240</v>
      </c>
      <c r="C217" s="4">
        <v>2</v>
      </c>
    </row>
    <row r="218" spans="2:3">
      <c r="B218" s="3" t="s">
        <v>387</v>
      </c>
      <c r="C218" s="4">
        <v>12</v>
      </c>
    </row>
    <row r="219" spans="2:3">
      <c r="B219" s="3" t="s">
        <v>388</v>
      </c>
      <c r="C219" s="4">
        <v>12</v>
      </c>
    </row>
    <row r="220" spans="2:3">
      <c r="B220" s="3" t="s">
        <v>781</v>
      </c>
      <c r="C220" s="4">
        <v>7</v>
      </c>
    </row>
    <row r="221" spans="2:3">
      <c r="B221" s="3" t="s">
        <v>389</v>
      </c>
      <c r="C221" s="4">
        <v>12</v>
      </c>
    </row>
    <row r="222" spans="2:3">
      <c r="B222" s="3" t="s">
        <v>391</v>
      </c>
      <c r="C222" s="4">
        <v>12</v>
      </c>
    </row>
    <row r="223" spans="2:3">
      <c r="B223" s="3" t="s">
        <v>392</v>
      </c>
      <c r="C223" s="4">
        <v>12</v>
      </c>
    </row>
    <row r="224" spans="2:3">
      <c r="B224" s="3" t="s">
        <v>393</v>
      </c>
      <c r="C224" s="4">
        <v>12</v>
      </c>
    </row>
    <row r="225" spans="2:3">
      <c r="B225" s="3" t="s">
        <v>394</v>
      </c>
      <c r="C225" s="4">
        <v>12</v>
      </c>
    </row>
    <row r="226" spans="2:3">
      <c r="B226" s="3" t="s">
        <v>395</v>
      </c>
      <c r="C226" s="4">
        <v>7</v>
      </c>
    </row>
    <row r="227" spans="2:3">
      <c r="B227" s="3" t="s">
        <v>399</v>
      </c>
      <c r="C227" s="4">
        <v>12</v>
      </c>
    </row>
    <row r="228" spans="2:3">
      <c r="B228" s="3" t="s">
        <v>400</v>
      </c>
      <c r="C228" s="4">
        <v>5</v>
      </c>
    </row>
    <row r="229" spans="2:3">
      <c r="B229" s="3" t="s">
        <v>1090</v>
      </c>
      <c r="C229" s="4">
        <v>9</v>
      </c>
    </row>
    <row r="230" spans="2:3">
      <c r="B230" s="3" t="s">
        <v>401</v>
      </c>
      <c r="C230" s="4">
        <v>12</v>
      </c>
    </row>
    <row r="231" spans="2:3">
      <c r="B231" s="3" t="s">
        <v>1155</v>
      </c>
      <c r="C231" s="4">
        <v>8</v>
      </c>
    </row>
    <row r="232" spans="2:3">
      <c r="B232" s="3" t="s">
        <v>403</v>
      </c>
      <c r="C232" s="4">
        <v>12</v>
      </c>
    </row>
    <row r="233" spans="2:3">
      <c r="B233" s="3" t="s">
        <v>404</v>
      </c>
      <c r="C233" s="4">
        <v>12</v>
      </c>
    </row>
    <row r="234" spans="2:3">
      <c r="B234" s="3" t="s">
        <v>1212</v>
      </c>
      <c r="C234" s="4">
        <v>1</v>
      </c>
    </row>
    <row r="235" spans="2:3">
      <c r="B235" s="3" t="s">
        <v>926</v>
      </c>
      <c r="C235" s="4">
        <v>7</v>
      </c>
    </row>
    <row r="236" spans="2:3">
      <c r="B236" s="3" t="s">
        <v>405</v>
      </c>
      <c r="C236" s="4">
        <v>12</v>
      </c>
    </row>
    <row r="237" spans="2:3">
      <c r="B237" s="3" t="s">
        <v>790</v>
      </c>
      <c r="C237" s="4">
        <v>5</v>
      </c>
    </row>
    <row r="238" spans="2:3">
      <c r="B238" s="3" t="s">
        <v>406</v>
      </c>
      <c r="C238" s="4">
        <v>12</v>
      </c>
    </row>
    <row r="239" spans="2:3">
      <c r="B239" s="3" t="s">
        <v>502</v>
      </c>
      <c r="C239" s="4">
        <v>9</v>
      </c>
    </row>
    <row r="240" spans="2:3">
      <c r="B240" s="3" t="s">
        <v>820</v>
      </c>
      <c r="C240" s="4">
        <v>8</v>
      </c>
    </row>
    <row r="241" spans="2:3">
      <c r="B241" s="3" t="s">
        <v>407</v>
      </c>
      <c r="C241" s="4">
        <v>9</v>
      </c>
    </row>
    <row r="242" spans="2:3">
      <c r="B242" s="3" t="s">
        <v>408</v>
      </c>
      <c r="C242" s="4">
        <v>5</v>
      </c>
    </row>
    <row r="243" spans="2:3">
      <c r="B243" s="3" t="s">
        <v>410</v>
      </c>
      <c r="C243" s="4">
        <v>12</v>
      </c>
    </row>
    <row r="244" spans="2:3">
      <c r="B244" s="3" t="s">
        <v>411</v>
      </c>
      <c r="C244" s="4">
        <v>12</v>
      </c>
    </row>
    <row r="245" spans="2:3">
      <c r="B245" s="3" t="s">
        <v>413</v>
      </c>
      <c r="C245" s="4">
        <v>12</v>
      </c>
    </row>
    <row r="246" spans="2:3">
      <c r="B246" s="3" t="s">
        <v>414</v>
      </c>
      <c r="C246" s="4">
        <v>12</v>
      </c>
    </row>
    <row r="247" spans="2:3">
      <c r="B247" s="3" t="s">
        <v>969</v>
      </c>
      <c r="C247" s="4">
        <v>6</v>
      </c>
    </row>
    <row r="248" spans="2:3">
      <c r="B248" s="3" t="s">
        <v>415</v>
      </c>
      <c r="C248" s="4">
        <v>3</v>
      </c>
    </row>
    <row r="249" spans="2:3">
      <c r="B249" s="3" t="s">
        <v>901</v>
      </c>
      <c r="C249" s="4">
        <v>6</v>
      </c>
    </row>
    <row r="250" spans="2:3">
      <c r="B250" s="3" t="s">
        <v>416</v>
      </c>
      <c r="C250" s="4">
        <v>12</v>
      </c>
    </row>
    <row r="251" spans="2:3">
      <c r="B251" s="3" t="s">
        <v>417</v>
      </c>
      <c r="C251" s="4">
        <v>12</v>
      </c>
    </row>
    <row r="252" spans="2:3">
      <c r="B252" s="3" t="s">
        <v>928</v>
      </c>
      <c r="C252" s="4">
        <v>4</v>
      </c>
    </row>
    <row r="253" spans="2:3">
      <c r="B253" s="3" t="s">
        <v>419</v>
      </c>
      <c r="C253" s="4">
        <v>12</v>
      </c>
    </row>
    <row r="254" spans="2:3">
      <c r="B254" s="3" t="s">
        <v>420</v>
      </c>
      <c r="C254" s="4">
        <v>12</v>
      </c>
    </row>
    <row r="255" spans="2:3">
      <c r="B255" s="3" t="s">
        <v>723</v>
      </c>
      <c r="C255" s="4">
        <v>10</v>
      </c>
    </row>
    <row r="256" spans="2:3">
      <c r="B256" s="3" t="s">
        <v>421</v>
      </c>
      <c r="C256" s="4">
        <v>12</v>
      </c>
    </row>
    <row r="257" spans="2:3">
      <c r="B257" s="3" t="s">
        <v>423</v>
      </c>
      <c r="C257" s="4">
        <v>5</v>
      </c>
    </row>
    <row r="258" spans="2:3">
      <c r="B258" s="3" t="s">
        <v>424</v>
      </c>
      <c r="C258" s="4">
        <v>12</v>
      </c>
    </row>
    <row r="259" spans="2:3">
      <c r="B259" s="3" t="s">
        <v>425</v>
      </c>
      <c r="C259" s="4">
        <v>2</v>
      </c>
    </row>
    <row r="260" spans="2:3">
      <c r="B260" s="3" t="s">
        <v>426</v>
      </c>
      <c r="C260" s="4">
        <v>12</v>
      </c>
    </row>
    <row r="261" spans="2:3">
      <c r="B261" s="3" t="s">
        <v>427</v>
      </c>
      <c r="C261" s="4">
        <v>12</v>
      </c>
    </row>
    <row r="262" spans="2:3">
      <c r="B262" s="3" t="s">
        <v>428</v>
      </c>
      <c r="C262" s="4">
        <v>12</v>
      </c>
    </row>
    <row r="263" spans="2:3">
      <c r="B263" s="3" t="s">
        <v>429</v>
      </c>
      <c r="C263" s="4">
        <v>12</v>
      </c>
    </row>
    <row r="264" spans="2:3">
      <c r="B264" s="3" t="s">
        <v>430</v>
      </c>
      <c r="C264" s="4">
        <v>12</v>
      </c>
    </row>
    <row r="265" spans="2:3">
      <c r="B265" s="3" t="s">
        <v>952</v>
      </c>
      <c r="C265" s="4">
        <v>1</v>
      </c>
    </row>
    <row r="266" spans="2:3">
      <c r="B266" s="3" t="s">
        <v>431</v>
      </c>
      <c r="C266" s="4">
        <v>12</v>
      </c>
    </row>
    <row r="267" spans="2:3">
      <c r="B267" s="3" t="s">
        <v>432</v>
      </c>
      <c r="C267" s="4">
        <v>5</v>
      </c>
    </row>
    <row r="268" spans="2:3">
      <c r="B268" s="3" t="s">
        <v>433</v>
      </c>
      <c r="C268" s="4">
        <v>11</v>
      </c>
    </row>
    <row r="269" spans="2:3">
      <c r="B269" s="3" t="s">
        <v>1182</v>
      </c>
      <c r="C269" s="4">
        <v>3</v>
      </c>
    </row>
    <row r="270" spans="2:3">
      <c r="B270" s="3" t="s">
        <v>435</v>
      </c>
      <c r="C270" s="4">
        <v>12</v>
      </c>
    </row>
    <row r="271" spans="2:3">
      <c r="B271" s="3" t="s">
        <v>438</v>
      </c>
      <c r="C271" s="4">
        <v>12</v>
      </c>
    </row>
    <row r="272" spans="2:3">
      <c r="B272" s="3" t="s">
        <v>439</v>
      </c>
      <c r="C272" s="4">
        <v>12</v>
      </c>
    </row>
    <row r="273" spans="2:3">
      <c r="B273" s="3" t="s">
        <v>440</v>
      </c>
      <c r="C273" s="4">
        <v>12</v>
      </c>
    </row>
    <row r="274" spans="2:3">
      <c r="B274" s="3" t="s">
        <v>441</v>
      </c>
      <c r="C274" s="4">
        <v>12</v>
      </c>
    </row>
    <row r="275" spans="2:3">
      <c r="B275" s="3" t="s">
        <v>1095</v>
      </c>
      <c r="C275" s="4">
        <v>8</v>
      </c>
    </row>
    <row r="276" spans="2:3">
      <c r="B276" s="3" t="s">
        <v>443</v>
      </c>
      <c r="C276" s="4">
        <v>12</v>
      </c>
    </row>
    <row r="277" spans="2:3">
      <c r="B277" s="3" t="s">
        <v>444</v>
      </c>
      <c r="C277" s="4">
        <v>12</v>
      </c>
    </row>
    <row r="278" spans="2:3">
      <c r="B278" s="3" t="s">
        <v>445</v>
      </c>
      <c r="C278" s="4">
        <v>12</v>
      </c>
    </row>
    <row r="279" spans="2:3">
      <c r="B279" s="3" t="s">
        <v>446</v>
      </c>
      <c r="C279" s="4">
        <v>12</v>
      </c>
    </row>
    <row r="280" spans="2:3">
      <c r="B280" s="3" t="s">
        <v>447</v>
      </c>
      <c r="C280" s="4">
        <v>12</v>
      </c>
    </row>
    <row r="281" spans="2:3">
      <c r="B281" s="3" t="s">
        <v>448</v>
      </c>
      <c r="C281" s="4">
        <v>12</v>
      </c>
    </row>
    <row r="282" spans="2:3">
      <c r="B282" s="3" t="s">
        <v>449</v>
      </c>
      <c r="C282" s="4">
        <v>3</v>
      </c>
    </row>
    <row r="283" spans="2:3">
      <c r="B283" s="3" t="s">
        <v>450</v>
      </c>
      <c r="C283" s="4">
        <v>1</v>
      </c>
    </row>
    <row r="284" spans="2:3">
      <c r="B284" s="3" t="s">
        <v>451</v>
      </c>
      <c r="C284" s="4">
        <v>1</v>
      </c>
    </row>
    <row r="285" spans="2:3">
      <c r="B285" s="3" t="s">
        <v>452</v>
      </c>
      <c r="C285" s="4">
        <v>12</v>
      </c>
    </row>
    <row r="286" spans="2:3">
      <c r="B286" s="3" t="s">
        <v>453</v>
      </c>
      <c r="C286" s="4">
        <v>12</v>
      </c>
    </row>
    <row r="287" spans="2:3">
      <c r="B287" s="3" t="s">
        <v>893</v>
      </c>
      <c r="C287" s="4">
        <v>6</v>
      </c>
    </row>
    <row r="288" spans="2:3">
      <c r="B288" s="3" t="s">
        <v>454</v>
      </c>
      <c r="C288" s="4">
        <v>12</v>
      </c>
    </row>
    <row r="289" spans="2:3">
      <c r="B289" s="3" t="s">
        <v>557</v>
      </c>
      <c r="C289" s="4">
        <v>2687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1388"/>
  <sheetViews>
    <sheetView zoomScale="40" zoomScaleNormal="40" workbookViewId="0">
      <selection activeCell="B19" sqref="B19:H21"/>
    </sheetView>
  </sheetViews>
  <sheetFormatPr defaultColWidth="8.75" defaultRowHeight="16.5"/>
  <cols>
    <col min="1" max="1" width="9" style="28" customWidth="1"/>
    <col min="2" max="2" width="16.25" style="28" customWidth="1"/>
    <col min="3" max="3" width="12.6666666666667" style="28" customWidth="1"/>
    <col min="4" max="4" width="11.75" style="28" customWidth="1"/>
    <col min="5" max="5" width="9.25" style="28" customWidth="1"/>
    <col min="6" max="6" width="26.6666666666667" style="37" customWidth="1"/>
    <col min="7" max="8" width="12.6666666666667" style="28" customWidth="1"/>
    <col min="9" max="9" width="14.9166666666667" style="28" customWidth="1"/>
    <col min="10" max="10" width="10.0833333333333" style="28" customWidth="1"/>
    <col min="11" max="11" width="16.25" style="65" customWidth="1"/>
    <col min="12" max="14" width="12.6666666666667" style="65" customWidth="1"/>
    <col min="15" max="15" width="14.4166666666667" style="65" customWidth="1"/>
    <col min="16" max="16384" width="8.75" style="66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67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spans="1:16">
      <c r="A2" s="40">
        <v>202301</v>
      </c>
      <c r="B2" s="68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69" t="s">
        <v>574</v>
      </c>
      <c r="I2" s="40"/>
      <c r="J2" s="41">
        <v>41245</v>
      </c>
      <c r="K2" s="41">
        <v>101637.84</v>
      </c>
      <c r="L2" s="41">
        <v>316.64</v>
      </c>
      <c r="M2" s="41">
        <v>86.8</v>
      </c>
      <c r="N2" s="41">
        <v>3.8</v>
      </c>
      <c r="O2" s="42">
        <v>0</v>
      </c>
      <c r="P2" s="85">
        <f>1900*0.1%</f>
        <v>1.9</v>
      </c>
    </row>
    <row r="3" spans="1:16">
      <c r="A3" s="40">
        <v>202301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69" t="s">
        <v>579</v>
      </c>
      <c r="I3" s="40"/>
      <c r="J3" s="41">
        <v>5500</v>
      </c>
      <c r="K3" s="41">
        <v>16500</v>
      </c>
      <c r="L3" s="41">
        <v>316.64</v>
      </c>
      <c r="M3" s="41">
        <v>86.8</v>
      </c>
      <c r="N3" s="41">
        <v>3.8</v>
      </c>
      <c r="O3" s="42">
        <v>95</v>
      </c>
      <c r="P3" s="85">
        <f>1900*0.1%</f>
        <v>1.9</v>
      </c>
    </row>
    <row r="4" hidden="1" spans="1:16">
      <c r="A4" s="40">
        <v>202301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69" t="s">
        <v>583</v>
      </c>
      <c r="I4" s="40"/>
      <c r="J4" s="41">
        <v>5544</v>
      </c>
      <c r="K4" s="41">
        <v>13391</v>
      </c>
      <c r="L4" s="41">
        <v>316.64</v>
      </c>
      <c r="M4" s="41">
        <v>86.8</v>
      </c>
      <c r="N4" s="41">
        <v>3.8</v>
      </c>
      <c r="O4" s="42">
        <v>95</v>
      </c>
      <c r="P4" s="85">
        <f>1900*0.1%</f>
        <v>1.9</v>
      </c>
    </row>
    <row r="5" hidden="1" spans="1:16">
      <c r="A5" s="40">
        <v>202301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69" t="s">
        <v>586</v>
      </c>
      <c r="I5" s="40"/>
      <c r="J5" s="41">
        <v>5544</v>
      </c>
      <c r="K5" s="41">
        <v>13074.5</v>
      </c>
      <c r="L5" s="41">
        <v>316.64</v>
      </c>
      <c r="M5" s="41">
        <v>86.8</v>
      </c>
      <c r="N5" s="41">
        <v>3.8</v>
      </c>
      <c r="O5" s="42">
        <v>125</v>
      </c>
      <c r="P5" s="85">
        <f>1900*0.1%</f>
        <v>1.9</v>
      </c>
    </row>
    <row r="6" spans="1:16">
      <c r="A6" s="40">
        <v>202301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69" t="s">
        <v>590</v>
      </c>
      <c r="I6" s="40"/>
      <c r="J6" s="41">
        <v>3200</v>
      </c>
      <c r="K6" s="41">
        <v>12185</v>
      </c>
      <c r="L6" s="41">
        <v>316.64</v>
      </c>
      <c r="M6" s="41">
        <v>86.8</v>
      </c>
      <c r="N6" s="41">
        <v>3.8</v>
      </c>
      <c r="O6" s="42">
        <v>95</v>
      </c>
      <c r="P6" s="85">
        <f>1900*0.1%</f>
        <v>1.9</v>
      </c>
    </row>
    <row r="7" hidden="1" spans="1:16">
      <c r="A7" s="40">
        <v>202301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69" t="s">
        <v>595</v>
      </c>
      <c r="I7" s="40"/>
      <c r="J7" s="41">
        <v>1900</v>
      </c>
      <c r="K7" s="41">
        <v>4314.65</v>
      </c>
      <c r="L7" s="41">
        <v>0</v>
      </c>
      <c r="M7" s="41">
        <v>0</v>
      </c>
      <c r="N7" s="41">
        <v>0</v>
      </c>
      <c r="O7" s="42">
        <v>0</v>
      </c>
      <c r="P7" s="85">
        <v>0</v>
      </c>
    </row>
    <row r="8" hidden="1" spans="1:16">
      <c r="A8" s="40">
        <v>202301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69" t="s">
        <v>598</v>
      </c>
      <c r="I8" s="40"/>
      <c r="J8" s="41">
        <v>1900</v>
      </c>
      <c r="K8" s="41">
        <v>5295.7</v>
      </c>
      <c r="L8" s="41">
        <v>316.64</v>
      </c>
      <c r="M8" s="41">
        <v>86.8</v>
      </c>
      <c r="N8" s="41">
        <v>3.8</v>
      </c>
      <c r="O8" s="42">
        <v>0</v>
      </c>
      <c r="P8" s="85">
        <f t="shared" ref="P8:P15" si="0">1900*0.1%</f>
        <v>1.9</v>
      </c>
    </row>
    <row r="9" hidden="1" spans="1:16">
      <c r="A9" s="40">
        <v>202301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69" t="s">
        <v>601</v>
      </c>
      <c r="I9" s="40"/>
      <c r="J9" s="41">
        <v>5746</v>
      </c>
      <c r="K9" s="41">
        <v>13297.4</v>
      </c>
      <c r="L9" s="41">
        <v>316.64</v>
      </c>
      <c r="M9" s="41">
        <v>86.8</v>
      </c>
      <c r="N9" s="41">
        <v>3.8</v>
      </c>
      <c r="O9" s="42">
        <v>1250</v>
      </c>
      <c r="P9" s="85">
        <f t="shared" si="0"/>
        <v>1.9</v>
      </c>
    </row>
    <row r="10" hidden="1" spans="1:16">
      <c r="A10" s="40">
        <v>202301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603</v>
      </c>
      <c r="G10" s="69" t="s">
        <v>604</v>
      </c>
      <c r="I10" s="40"/>
      <c r="J10" s="41">
        <v>2440</v>
      </c>
      <c r="K10" s="41">
        <v>6509.9</v>
      </c>
      <c r="L10" s="41">
        <v>316.64</v>
      </c>
      <c r="M10" s="41">
        <v>86.8</v>
      </c>
      <c r="N10" s="41">
        <v>3.8</v>
      </c>
      <c r="O10" s="42">
        <v>95</v>
      </c>
      <c r="P10" s="85">
        <f t="shared" si="0"/>
        <v>1.9</v>
      </c>
    </row>
    <row r="11" hidden="1" spans="1:16">
      <c r="A11" s="40">
        <v>202301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69" t="s">
        <v>607</v>
      </c>
      <c r="I11" s="40"/>
      <c r="J11" s="41">
        <v>5389</v>
      </c>
      <c r="K11" s="41">
        <v>12936.5</v>
      </c>
      <c r="L11" s="41">
        <v>316.64</v>
      </c>
      <c r="M11" s="41">
        <v>86.8</v>
      </c>
      <c r="N11" s="41">
        <v>3.8</v>
      </c>
      <c r="O11" s="42">
        <v>500</v>
      </c>
      <c r="P11" s="85">
        <f t="shared" si="0"/>
        <v>1.9</v>
      </c>
    </row>
    <row r="12" hidden="1" spans="1:16">
      <c r="A12" s="40">
        <v>202301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69" t="s">
        <v>610</v>
      </c>
      <c r="I12" s="40"/>
      <c r="J12" s="41">
        <v>2671</v>
      </c>
      <c r="K12" s="41">
        <v>7006.1</v>
      </c>
      <c r="L12" s="41">
        <v>316.64</v>
      </c>
      <c r="M12" s="41">
        <v>86.8</v>
      </c>
      <c r="N12" s="41">
        <v>3.8</v>
      </c>
      <c r="O12" s="42">
        <v>500</v>
      </c>
      <c r="P12" s="85">
        <f t="shared" si="0"/>
        <v>1.9</v>
      </c>
    </row>
    <row r="13" hidden="1" spans="1:16">
      <c r="A13" s="40">
        <v>202301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69" t="s">
        <v>612</v>
      </c>
      <c r="I13" s="40"/>
      <c r="J13" s="41">
        <v>5746</v>
      </c>
      <c r="K13" s="41">
        <v>13265.4</v>
      </c>
      <c r="L13" s="41">
        <v>316.64</v>
      </c>
      <c r="M13" s="41">
        <v>86.8</v>
      </c>
      <c r="N13" s="41">
        <v>3.8</v>
      </c>
      <c r="O13" s="42">
        <v>1250</v>
      </c>
      <c r="P13" s="85">
        <f t="shared" si="0"/>
        <v>1.9</v>
      </c>
    </row>
    <row r="14" hidden="1" spans="1:16">
      <c r="A14" s="40">
        <v>202301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69" t="s">
        <v>615</v>
      </c>
      <c r="I14" s="40"/>
      <c r="J14" s="41">
        <v>5544</v>
      </c>
      <c r="K14" s="41">
        <v>12496.2</v>
      </c>
      <c r="L14" s="41">
        <v>316.64</v>
      </c>
      <c r="M14" s="41">
        <v>86.8</v>
      </c>
      <c r="N14" s="41">
        <v>3.8</v>
      </c>
      <c r="O14" s="42">
        <v>500</v>
      </c>
      <c r="P14" s="85">
        <f t="shared" si="0"/>
        <v>1.9</v>
      </c>
    </row>
    <row r="15" hidden="1" spans="1:16">
      <c r="A15" s="40">
        <v>202301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69" t="s">
        <v>618</v>
      </c>
      <c r="I15" s="40"/>
      <c r="J15" s="41">
        <v>3263</v>
      </c>
      <c r="K15" s="41">
        <v>8686.42</v>
      </c>
      <c r="L15" s="41">
        <v>316.64</v>
      </c>
      <c r="M15" s="41">
        <v>86.8</v>
      </c>
      <c r="N15" s="41">
        <v>3.8</v>
      </c>
      <c r="O15" s="42">
        <v>0</v>
      </c>
      <c r="P15" s="85">
        <f t="shared" si="0"/>
        <v>1.9</v>
      </c>
    </row>
    <row r="16" hidden="1" spans="1:16">
      <c r="A16" s="40">
        <v>202301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69" t="s">
        <v>622</v>
      </c>
      <c r="H16" s="28" t="s">
        <v>623</v>
      </c>
      <c r="I16" s="40"/>
      <c r="J16" s="41">
        <v>2132</v>
      </c>
      <c r="K16" s="41">
        <v>9413.91</v>
      </c>
      <c r="L16" s="41">
        <v>0</v>
      </c>
      <c r="M16" s="41">
        <v>0</v>
      </c>
      <c r="N16" s="41">
        <v>0</v>
      </c>
      <c r="O16" s="42">
        <v>0</v>
      </c>
      <c r="P16" s="85">
        <v>0</v>
      </c>
    </row>
    <row r="17" spans="1:16">
      <c r="A17" s="40">
        <v>202301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69" t="s">
        <v>630</v>
      </c>
      <c r="I17" s="40"/>
      <c r="J17" s="41">
        <v>5500</v>
      </c>
      <c r="K17" s="41">
        <v>15735</v>
      </c>
      <c r="L17" s="41">
        <v>316.64</v>
      </c>
      <c r="M17" s="41">
        <v>86.8</v>
      </c>
      <c r="N17" s="41">
        <v>3.8</v>
      </c>
      <c r="O17" s="42">
        <v>960</v>
      </c>
      <c r="P17" s="85">
        <f t="shared" ref="P17:P29" si="1">1900*0.1%</f>
        <v>1.9</v>
      </c>
    </row>
    <row r="18" hidden="1" spans="1:16">
      <c r="A18" s="40">
        <v>202301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69" t="s">
        <v>633</v>
      </c>
      <c r="I18" s="40"/>
      <c r="J18" s="41">
        <v>5000</v>
      </c>
      <c r="K18" s="41">
        <v>13159.3</v>
      </c>
      <c r="L18" s="41">
        <v>316.64</v>
      </c>
      <c r="M18" s="41">
        <v>86.8</v>
      </c>
      <c r="N18" s="41">
        <v>3.8</v>
      </c>
      <c r="O18" s="42">
        <v>1500</v>
      </c>
      <c r="P18" s="85">
        <f t="shared" si="1"/>
        <v>1.9</v>
      </c>
    </row>
    <row r="19" hidden="1" spans="1:16">
      <c r="A19" s="40">
        <v>202301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69" t="s">
        <v>636</v>
      </c>
      <c r="I19" s="40"/>
      <c r="J19" s="41">
        <v>5222</v>
      </c>
      <c r="K19" s="41">
        <v>12510.16</v>
      </c>
      <c r="L19" s="41">
        <v>316.64</v>
      </c>
      <c r="M19" s="41">
        <v>86.8</v>
      </c>
      <c r="N19" s="41">
        <v>3.8</v>
      </c>
      <c r="O19" s="42">
        <v>750</v>
      </c>
      <c r="P19" s="85">
        <f t="shared" si="1"/>
        <v>1.9</v>
      </c>
    </row>
    <row r="20" hidden="1" spans="1:16">
      <c r="A20" s="40">
        <v>202301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69" t="s">
        <v>639</v>
      </c>
      <c r="I20" s="40"/>
      <c r="J20" s="41">
        <v>2332</v>
      </c>
      <c r="K20" s="41">
        <v>6965.33</v>
      </c>
      <c r="L20" s="41">
        <v>316.64</v>
      </c>
      <c r="M20" s="41">
        <v>86.8</v>
      </c>
      <c r="N20" s="41">
        <v>3.8</v>
      </c>
      <c r="O20" s="42">
        <v>0</v>
      </c>
      <c r="P20" s="85">
        <f t="shared" si="1"/>
        <v>1.9</v>
      </c>
    </row>
    <row r="21" hidden="1" spans="1:16">
      <c r="A21" s="40">
        <v>202301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69" t="s">
        <v>642</v>
      </c>
      <c r="I21" s="40"/>
      <c r="J21" s="41">
        <v>3440</v>
      </c>
      <c r="K21" s="41">
        <v>9120.56</v>
      </c>
      <c r="L21" s="41">
        <v>316.64</v>
      </c>
      <c r="M21" s="41">
        <v>86.8</v>
      </c>
      <c r="N21" s="41">
        <v>3.8</v>
      </c>
      <c r="O21" s="42">
        <v>0</v>
      </c>
      <c r="P21" s="85">
        <f t="shared" si="1"/>
        <v>1.9</v>
      </c>
    </row>
    <row r="22" hidden="1" spans="1:16">
      <c r="A22" s="40">
        <v>202301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69" t="s">
        <v>644</v>
      </c>
      <c r="I22" s="40"/>
      <c r="J22" s="41">
        <v>4331</v>
      </c>
      <c r="K22" s="41">
        <v>12017.54</v>
      </c>
      <c r="L22" s="41">
        <v>316.64</v>
      </c>
      <c r="M22" s="41">
        <v>86.8</v>
      </c>
      <c r="N22" s="41">
        <v>3.8</v>
      </c>
      <c r="O22" s="42">
        <v>0</v>
      </c>
      <c r="P22" s="85">
        <f t="shared" si="1"/>
        <v>1.9</v>
      </c>
    </row>
    <row r="23" hidden="1" spans="1:16">
      <c r="A23" s="40">
        <v>202301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69" t="s">
        <v>647</v>
      </c>
      <c r="I23" s="40"/>
      <c r="J23" s="41">
        <v>4000</v>
      </c>
      <c r="K23" s="41">
        <v>10697</v>
      </c>
      <c r="L23" s="41">
        <v>316.64</v>
      </c>
      <c r="M23" s="41">
        <v>86.8</v>
      </c>
      <c r="N23" s="41">
        <v>3.8</v>
      </c>
      <c r="O23" s="42">
        <v>0</v>
      </c>
      <c r="P23" s="85">
        <f t="shared" si="1"/>
        <v>1.9</v>
      </c>
    </row>
    <row r="24" hidden="1" spans="1:16">
      <c r="A24" s="40">
        <v>202301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986</v>
      </c>
      <c r="G24" s="70" t="s">
        <v>650</v>
      </c>
      <c r="I24" s="40"/>
      <c r="J24" s="41">
        <v>7100</v>
      </c>
      <c r="K24" s="41">
        <v>18827.5</v>
      </c>
      <c r="L24" s="41">
        <v>316.64</v>
      </c>
      <c r="M24" s="41">
        <v>86.8</v>
      </c>
      <c r="N24" s="41">
        <v>3.8</v>
      </c>
      <c r="O24" s="42">
        <v>457.5</v>
      </c>
      <c r="P24" s="85">
        <f t="shared" si="1"/>
        <v>1.9</v>
      </c>
    </row>
    <row r="25" hidden="1" spans="1:16">
      <c r="A25" s="40">
        <v>202301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71" t="s">
        <v>653</v>
      </c>
      <c r="H25" s="72"/>
      <c r="I25" s="40"/>
      <c r="J25" s="41">
        <v>5519</v>
      </c>
      <c r="K25" s="41">
        <v>13315</v>
      </c>
      <c r="L25" s="41">
        <v>316.64</v>
      </c>
      <c r="M25" s="41">
        <v>86.8</v>
      </c>
      <c r="N25" s="41">
        <v>3.8</v>
      </c>
      <c r="O25" s="42">
        <v>0</v>
      </c>
      <c r="P25" s="85">
        <f t="shared" si="1"/>
        <v>1.9</v>
      </c>
    </row>
    <row r="26" spans="1:16">
      <c r="A26" s="40">
        <v>202301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71" t="s">
        <v>656</v>
      </c>
      <c r="H26" s="73"/>
      <c r="I26" s="40"/>
      <c r="J26" s="41">
        <v>2020</v>
      </c>
      <c r="K26" s="41">
        <v>10952.28</v>
      </c>
      <c r="L26" s="41">
        <v>316.64</v>
      </c>
      <c r="M26" s="41">
        <v>86.8</v>
      </c>
      <c r="N26" s="41">
        <v>3.8</v>
      </c>
      <c r="O26" s="42">
        <v>0</v>
      </c>
      <c r="P26" s="85">
        <f t="shared" si="1"/>
        <v>1.9</v>
      </c>
    </row>
    <row r="27" hidden="1" spans="1:16">
      <c r="A27" s="40">
        <v>202301</v>
      </c>
      <c r="B27" s="32" t="s">
        <v>216</v>
      </c>
      <c r="C27" s="25" t="s">
        <v>570</v>
      </c>
      <c r="D27" s="25" t="s">
        <v>571</v>
      </c>
      <c r="E27" s="74" t="s">
        <v>657</v>
      </c>
      <c r="F27" s="26" t="s">
        <v>658</v>
      </c>
      <c r="G27" s="75" t="s">
        <v>659</v>
      </c>
      <c r="I27" s="40"/>
      <c r="J27" s="41">
        <v>8020</v>
      </c>
      <c r="K27" s="41">
        <v>17036.8</v>
      </c>
      <c r="L27" s="41">
        <v>316.64</v>
      </c>
      <c r="M27" s="41">
        <v>86.8</v>
      </c>
      <c r="N27" s="41">
        <v>3.8</v>
      </c>
      <c r="O27" s="42">
        <v>0</v>
      </c>
      <c r="P27" s="85">
        <f t="shared" si="1"/>
        <v>1.9</v>
      </c>
    </row>
    <row r="28" hidden="1" spans="1:16">
      <c r="A28" s="40">
        <v>202301</v>
      </c>
      <c r="B28" s="25" t="s">
        <v>416</v>
      </c>
      <c r="C28" s="33" t="s">
        <v>580</v>
      </c>
      <c r="D28" s="26" t="s">
        <v>587</v>
      </c>
      <c r="E28" s="76" t="s">
        <v>665</v>
      </c>
      <c r="F28" s="26" t="s">
        <v>666</v>
      </c>
      <c r="G28" s="77" t="s">
        <v>667</v>
      </c>
      <c r="I28" s="40"/>
      <c r="J28" s="41">
        <v>4133</v>
      </c>
      <c r="K28" s="41">
        <v>9461.7</v>
      </c>
      <c r="L28" s="41">
        <v>316.64</v>
      </c>
      <c r="M28" s="41">
        <v>86.8</v>
      </c>
      <c r="N28" s="41">
        <v>3.8</v>
      </c>
      <c r="O28" s="42">
        <v>300</v>
      </c>
      <c r="P28" s="85">
        <f t="shared" si="1"/>
        <v>1.9</v>
      </c>
    </row>
    <row r="29" hidden="1" spans="1:16">
      <c r="A29" s="40">
        <v>202301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77" t="s">
        <v>670</v>
      </c>
      <c r="H29" s="78"/>
      <c r="I29" s="40"/>
      <c r="J29" s="41">
        <v>3038</v>
      </c>
      <c r="K29" s="41">
        <v>6919.58</v>
      </c>
      <c r="L29" s="41">
        <v>316.64</v>
      </c>
      <c r="M29" s="41">
        <v>86.8</v>
      </c>
      <c r="N29" s="41">
        <v>3.8</v>
      </c>
      <c r="O29" s="42">
        <v>0</v>
      </c>
      <c r="P29" s="85">
        <f t="shared" si="1"/>
        <v>1.9</v>
      </c>
    </row>
    <row r="30" spans="1:16">
      <c r="A30" s="40">
        <v>202301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79" t="s">
        <v>673</v>
      </c>
      <c r="H30" s="78"/>
      <c r="I30" s="40"/>
      <c r="J30" s="41">
        <v>8800</v>
      </c>
      <c r="K30" s="41">
        <v>22905</v>
      </c>
      <c r="L30" s="41">
        <v>0</v>
      </c>
      <c r="M30" s="41">
        <v>0</v>
      </c>
      <c r="N30" s="41">
        <v>0</v>
      </c>
      <c r="O30" s="42">
        <v>105</v>
      </c>
      <c r="P30" s="85">
        <v>0</v>
      </c>
    </row>
    <row r="31" hidden="1" spans="1:16">
      <c r="A31" s="40">
        <v>202301</v>
      </c>
      <c r="B31" s="33" t="s">
        <v>298</v>
      </c>
      <c r="C31" s="33" t="s">
        <v>625</v>
      </c>
      <c r="D31" s="80" t="s">
        <v>587</v>
      </c>
      <c r="E31" s="81" t="s">
        <v>674</v>
      </c>
      <c r="F31" s="26" t="s">
        <v>675</v>
      </c>
      <c r="G31" s="82" t="s">
        <v>676</v>
      </c>
      <c r="I31" s="40"/>
      <c r="J31" s="41">
        <v>2532</v>
      </c>
      <c r="K31" s="41">
        <v>7195.3</v>
      </c>
      <c r="L31" s="41">
        <v>316.64</v>
      </c>
      <c r="M31" s="41">
        <v>86.8</v>
      </c>
      <c r="N31" s="41">
        <v>3.8</v>
      </c>
      <c r="O31" s="42">
        <v>0</v>
      </c>
      <c r="P31" s="85">
        <f t="shared" ref="P31:P44" si="2">1900*0.1%</f>
        <v>1.9</v>
      </c>
    </row>
    <row r="32" hidden="1" spans="1:16">
      <c r="A32" s="40">
        <v>202301</v>
      </c>
      <c r="B32" s="33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77" t="s">
        <v>684</v>
      </c>
      <c r="I32" s="40"/>
      <c r="J32" s="41">
        <v>11000</v>
      </c>
      <c r="K32" s="41">
        <v>28095</v>
      </c>
      <c r="L32" s="41">
        <v>316.64</v>
      </c>
      <c r="M32" s="41">
        <v>86.8</v>
      </c>
      <c r="N32" s="41">
        <v>3.8</v>
      </c>
      <c r="O32" s="42">
        <v>0</v>
      </c>
      <c r="P32" s="85">
        <f t="shared" si="2"/>
        <v>1.9</v>
      </c>
    </row>
    <row r="33" hidden="1" spans="1:16">
      <c r="A33" s="40">
        <v>202301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83" t="s">
        <v>687</v>
      </c>
      <c r="H33" s="28" t="s">
        <v>623</v>
      </c>
      <c r="I33" s="40"/>
      <c r="J33" s="41">
        <v>2320</v>
      </c>
      <c r="K33" s="41">
        <v>8204.01</v>
      </c>
      <c r="L33" s="41">
        <v>316.64</v>
      </c>
      <c r="M33" s="41">
        <v>86.8</v>
      </c>
      <c r="N33" s="41">
        <v>3.8</v>
      </c>
      <c r="O33" s="42">
        <v>0</v>
      </c>
      <c r="P33" s="85">
        <f t="shared" si="2"/>
        <v>1.9</v>
      </c>
    </row>
    <row r="34" hidden="1" spans="1:16">
      <c r="A34" s="40">
        <v>202301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83" t="s">
        <v>699</v>
      </c>
      <c r="I34" s="40"/>
      <c r="J34" s="42">
        <v>4536</v>
      </c>
      <c r="K34" s="41">
        <v>10650.5</v>
      </c>
      <c r="L34" s="41">
        <v>316.64</v>
      </c>
      <c r="M34" s="41">
        <v>86.8</v>
      </c>
      <c r="N34" s="41">
        <v>3.8</v>
      </c>
      <c r="O34" s="42">
        <v>300</v>
      </c>
      <c r="P34" s="85">
        <f t="shared" si="2"/>
        <v>1.9</v>
      </c>
    </row>
    <row r="35" hidden="1" spans="1:16">
      <c r="A35" s="40">
        <v>202301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83" t="s">
        <v>701</v>
      </c>
      <c r="I35" s="40"/>
      <c r="J35" s="42">
        <v>2363</v>
      </c>
      <c r="K35" s="41">
        <v>6166.74</v>
      </c>
      <c r="L35" s="41">
        <v>316.64</v>
      </c>
      <c r="M35" s="41">
        <v>86.8</v>
      </c>
      <c r="N35" s="41">
        <v>3.8</v>
      </c>
      <c r="O35" s="42">
        <v>0</v>
      </c>
      <c r="P35" s="85">
        <f t="shared" si="2"/>
        <v>1.9</v>
      </c>
    </row>
    <row r="36" hidden="1" spans="1:16">
      <c r="A36" s="40">
        <v>202301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83" t="s">
        <v>704</v>
      </c>
      <c r="H36" s="28" t="s">
        <v>623</v>
      </c>
      <c r="I36" s="40"/>
      <c r="J36" s="41">
        <v>1900</v>
      </c>
      <c r="K36" s="41">
        <v>4420.1</v>
      </c>
      <c r="L36" s="41">
        <v>316.64</v>
      </c>
      <c r="M36" s="41">
        <v>86.8</v>
      </c>
      <c r="N36" s="41">
        <v>3.8</v>
      </c>
      <c r="O36" s="42">
        <v>0</v>
      </c>
      <c r="P36" s="85">
        <f t="shared" si="2"/>
        <v>1.9</v>
      </c>
    </row>
    <row r="37" hidden="1" spans="1:16">
      <c r="A37" s="40">
        <v>202301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77" t="s">
        <v>714</v>
      </c>
      <c r="I37" s="40"/>
      <c r="J37" s="42">
        <v>1958</v>
      </c>
      <c r="K37" s="41">
        <v>5789.28</v>
      </c>
      <c r="L37" s="41">
        <v>316.64</v>
      </c>
      <c r="M37" s="41">
        <v>86.8</v>
      </c>
      <c r="N37" s="41">
        <v>3.8</v>
      </c>
      <c r="O37" s="42">
        <v>0</v>
      </c>
      <c r="P37" s="85">
        <f t="shared" si="2"/>
        <v>1.9</v>
      </c>
    </row>
    <row r="38" hidden="1" spans="1:16">
      <c r="A38" s="40">
        <v>202301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77" t="s">
        <v>719</v>
      </c>
      <c r="H38" s="78"/>
      <c r="I38" s="40"/>
      <c r="J38" s="42">
        <v>2993</v>
      </c>
      <c r="K38" s="41">
        <v>8395.75</v>
      </c>
      <c r="L38" s="41">
        <v>316.64</v>
      </c>
      <c r="M38" s="41">
        <v>86.8</v>
      </c>
      <c r="N38" s="41">
        <v>3.8</v>
      </c>
      <c r="O38" s="42">
        <v>0</v>
      </c>
      <c r="P38" s="85">
        <f t="shared" si="2"/>
        <v>1.9</v>
      </c>
    </row>
    <row r="39" hidden="1" spans="1:16">
      <c r="A39" s="40">
        <v>202301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77" t="s">
        <v>722</v>
      </c>
      <c r="H39" s="78"/>
      <c r="I39" s="40"/>
      <c r="J39" s="42">
        <v>2475</v>
      </c>
      <c r="K39" s="41">
        <v>6070.69</v>
      </c>
      <c r="L39" s="41">
        <v>316.64</v>
      </c>
      <c r="M39" s="41">
        <v>86.8</v>
      </c>
      <c r="N39" s="41">
        <v>3.8</v>
      </c>
      <c r="O39" s="42">
        <v>0</v>
      </c>
      <c r="P39" s="85">
        <f t="shared" si="2"/>
        <v>1.9</v>
      </c>
    </row>
    <row r="40" hidden="1" spans="1:16">
      <c r="A40" s="40">
        <v>202301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77" t="s">
        <v>728</v>
      </c>
      <c r="I40" s="40"/>
      <c r="J40" s="42">
        <v>4937</v>
      </c>
      <c r="K40" s="41">
        <v>10653.98</v>
      </c>
      <c r="L40" s="41">
        <v>316.64</v>
      </c>
      <c r="M40" s="41">
        <v>86.8</v>
      </c>
      <c r="N40" s="41">
        <v>3.8</v>
      </c>
      <c r="O40" s="42">
        <v>350</v>
      </c>
      <c r="P40" s="85">
        <f t="shared" si="2"/>
        <v>1.9</v>
      </c>
    </row>
    <row r="41" hidden="1" spans="1:16">
      <c r="A41" s="40">
        <v>202301</v>
      </c>
      <c r="B41" s="33" t="s">
        <v>427</v>
      </c>
      <c r="C41" s="33" t="s">
        <v>625</v>
      </c>
      <c r="D41" s="33" t="s">
        <v>671</v>
      </c>
      <c r="E41" s="33" t="s">
        <v>729</v>
      </c>
      <c r="F41" s="26" t="s">
        <v>730</v>
      </c>
      <c r="G41" s="77" t="s">
        <v>731</v>
      </c>
      <c r="I41" s="40"/>
      <c r="J41" s="42">
        <v>5200</v>
      </c>
      <c r="K41" s="41">
        <v>28626.67</v>
      </c>
      <c r="L41" s="41">
        <v>316.64</v>
      </c>
      <c r="M41" s="41">
        <v>86.8</v>
      </c>
      <c r="N41" s="41">
        <v>3.8</v>
      </c>
      <c r="O41" s="42">
        <v>520</v>
      </c>
      <c r="P41" s="85">
        <f t="shared" si="2"/>
        <v>1.9</v>
      </c>
    </row>
    <row r="42" spans="1:16">
      <c r="A42" s="40">
        <v>202301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77" t="s">
        <v>733</v>
      </c>
      <c r="I42" s="40"/>
      <c r="J42" s="42">
        <v>3000</v>
      </c>
      <c r="K42" s="41">
        <v>10400</v>
      </c>
      <c r="L42" s="41">
        <v>316.64</v>
      </c>
      <c r="M42" s="41">
        <v>86.8</v>
      </c>
      <c r="N42" s="41">
        <v>3.8</v>
      </c>
      <c r="O42" s="42">
        <v>0</v>
      </c>
      <c r="P42" s="85">
        <f t="shared" si="2"/>
        <v>1.9</v>
      </c>
    </row>
    <row r="43" hidden="1" spans="1:16">
      <c r="A43" s="40">
        <v>202301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77" t="s">
        <v>736</v>
      </c>
      <c r="I43" s="40"/>
      <c r="J43" s="42">
        <v>2240</v>
      </c>
      <c r="K43" s="41">
        <v>6565.3</v>
      </c>
      <c r="L43" s="41">
        <v>316.64</v>
      </c>
      <c r="M43" s="41">
        <v>86.8</v>
      </c>
      <c r="N43" s="41">
        <v>3.8</v>
      </c>
      <c r="O43" s="42">
        <v>0</v>
      </c>
      <c r="P43" s="85">
        <f t="shared" si="2"/>
        <v>1.9</v>
      </c>
    </row>
    <row r="44" hidden="1" spans="1:16">
      <c r="A44" s="40">
        <v>202301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738</v>
      </c>
      <c r="G44" s="77" t="s">
        <v>739</v>
      </c>
      <c r="I44" s="40"/>
      <c r="J44" s="42">
        <v>4700</v>
      </c>
      <c r="K44" s="41">
        <v>12598</v>
      </c>
      <c r="L44" s="41">
        <v>316.64</v>
      </c>
      <c r="M44" s="41">
        <v>86.8</v>
      </c>
      <c r="N44" s="41">
        <v>3.8</v>
      </c>
      <c r="O44" s="42">
        <v>475</v>
      </c>
      <c r="P44" s="85">
        <f t="shared" si="2"/>
        <v>1.9</v>
      </c>
    </row>
    <row r="45" hidden="1" spans="1:16">
      <c r="A45" s="40">
        <v>202301</v>
      </c>
      <c r="B45" s="33" t="s">
        <v>388</v>
      </c>
      <c r="C45" s="33" t="s">
        <v>570</v>
      </c>
      <c r="D45" s="33" t="s">
        <v>671</v>
      </c>
      <c r="E45" s="33" t="s">
        <v>740</v>
      </c>
      <c r="F45" s="26" t="s">
        <v>741</v>
      </c>
      <c r="G45" s="77" t="s">
        <v>742</v>
      </c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85">
        <v>0</v>
      </c>
    </row>
    <row r="46" hidden="1" spans="1:16">
      <c r="A46" s="40">
        <v>202301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77" t="s">
        <v>744</v>
      </c>
      <c r="I46" s="40"/>
      <c r="J46" s="42">
        <v>4536</v>
      </c>
      <c r="K46" s="41">
        <v>9957</v>
      </c>
      <c r="L46" s="41">
        <v>316.64</v>
      </c>
      <c r="M46" s="41">
        <v>86.8</v>
      </c>
      <c r="N46" s="41">
        <v>3.8</v>
      </c>
      <c r="O46" s="42">
        <v>500</v>
      </c>
      <c r="P46" s="85">
        <f t="shared" ref="P46:P65" si="3">1900*0.1%</f>
        <v>1.9</v>
      </c>
    </row>
    <row r="47" hidden="1" spans="1:16">
      <c r="A47" s="40">
        <v>202301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77" t="s">
        <v>746</v>
      </c>
      <c r="I47" s="40"/>
      <c r="J47" s="42">
        <v>3440</v>
      </c>
      <c r="K47" s="41">
        <v>8350.86</v>
      </c>
      <c r="L47" s="41">
        <v>316.64</v>
      </c>
      <c r="M47" s="41">
        <v>86.8</v>
      </c>
      <c r="N47" s="41">
        <v>3.8</v>
      </c>
      <c r="O47" s="42">
        <v>500</v>
      </c>
      <c r="P47" s="85">
        <f t="shared" si="3"/>
        <v>1.9</v>
      </c>
    </row>
    <row r="48" hidden="1" spans="1:16">
      <c r="A48" s="40">
        <v>202301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77" t="s">
        <v>748</v>
      </c>
      <c r="I48" s="40"/>
      <c r="J48" s="42">
        <v>3326</v>
      </c>
      <c r="K48" s="41">
        <v>7882.6</v>
      </c>
      <c r="L48" s="41">
        <v>316.64</v>
      </c>
      <c r="M48" s="41">
        <v>86.8</v>
      </c>
      <c r="N48" s="41">
        <v>3.8</v>
      </c>
      <c r="O48" s="42">
        <v>0</v>
      </c>
      <c r="P48" s="85">
        <f t="shared" si="3"/>
        <v>1.9</v>
      </c>
    </row>
    <row r="49" spans="1:16">
      <c r="A49" s="40">
        <v>202301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77" t="s">
        <v>750</v>
      </c>
      <c r="I49" s="40"/>
      <c r="J49" s="42">
        <v>3500</v>
      </c>
      <c r="K49" s="41">
        <v>10683.84</v>
      </c>
      <c r="L49" s="41">
        <v>316.64</v>
      </c>
      <c r="M49" s="41">
        <v>86.8</v>
      </c>
      <c r="N49" s="41">
        <v>3.8</v>
      </c>
      <c r="O49" s="42">
        <v>0</v>
      </c>
      <c r="P49" s="85">
        <f t="shared" si="3"/>
        <v>1.9</v>
      </c>
    </row>
    <row r="50" hidden="1" spans="1:16">
      <c r="A50" s="40">
        <v>202301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77" t="s">
        <v>756</v>
      </c>
      <c r="H50" s="84"/>
      <c r="I50" s="40"/>
      <c r="J50" s="42">
        <v>2138</v>
      </c>
      <c r="K50" s="41">
        <v>5187.43</v>
      </c>
      <c r="L50" s="41">
        <v>316.64</v>
      </c>
      <c r="M50" s="41">
        <v>86.8</v>
      </c>
      <c r="N50" s="41">
        <v>3.8</v>
      </c>
      <c r="O50" s="42">
        <v>0</v>
      </c>
      <c r="P50" s="85">
        <f t="shared" si="3"/>
        <v>1.9</v>
      </c>
    </row>
    <row r="51" hidden="1" spans="1:16">
      <c r="A51" s="40">
        <v>202301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77" t="s">
        <v>759</v>
      </c>
      <c r="H51" s="78"/>
      <c r="I51" s="40"/>
      <c r="J51" s="42">
        <v>2000</v>
      </c>
      <c r="K51" s="41">
        <v>5611.95</v>
      </c>
      <c r="L51" s="41">
        <v>316.64</v>
      </c>
      <c r="M51" s="41">
        <v>86.8</v>
      </c>
      <c r="N51" s="41">
        <v>3.8</v>
      </c>
      <c r="O51" s="42">
        <v>0</v>
      </c>
      <c r="P51" s="85">
        <f t="shared" si="3"/>
        <v>1.9</v>
      </c>
    </row>
    <row r="52" hidden="1" spans="1:16">
      <c r="A52" s="40">
        <v>202301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77" t="s">
        <v>762</v>
      </c>
      <c r="H52" s="78"/>
      <c r="I52" s="40"/>
      <c r="J52" s="42">
        <v>2400</v>
      </c>
      <c r="K52" s="41">
        <v>6641.5</v>
      </c>
      <c r="L52" s="41">
        <v>316.64</v>
      </c>
      <c r="M52" s="41">
        <v>86.8</v>
      </c>
      <c r="N52" s="41">
        <v>3.8</v>
      </c>
      <c r="O52" s="42">
        <v>0</v>
      </c>
      <c r="P52" s="85">
        <f t="shared" si="3"/>
        <v>1.9</v>
      </c>
    </row>
    <row r="53" hidden="1" spans="1:16">
      <c r="A53" s="40">
        <v>202301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77" t="s">
        <v>762</v>
      </c>
      <c r="H53" s="78"/>
      <c r="I53" s="40"/>
      <c r="J53" s="42">
        <v>4572</v>
      </c>
      <c r="K53" s="41">
        <v>9690.01</v>
      </c>
      <c r="L53" s="41">
        <v>316.64</v>
      </c>
      <c r="M53" s="41">
        <v>86.8</v>
      </c>
      <c r="N53" s="41">
        <v>3.8</v>
      </c>
      <c r="O53" s="42">
        <v>0</v>
      </c>
      <c r="P53" s="85">
        <f t="shared" si="3"/>
        <v>1.9</v>
      </c>
    </row>
    <row r="54" hidden="1" spans="1:16">
      <c r="A54" s="40">
        <v>202301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69" t="s">
        <v>767</v>
      </c>
      <c r="H54" s="78"/>
      <c r="I54" s="40"/>
      <c r="J54" s="42">
        <v>5632</v>
      </c>
      <c r="K54" s="41">
        <v>12663</v>
      </c>
      <c r="L54" s="41">
        <v>316.64</v>
      </c>
      <c r="M54" s="41">
        <v>86.8</v>
      </c>
      <c r="N54" s="41">
        <v>3.8</v>
      </c>
      <c r="O54" s="42">
        <v>95</v>
      </c>
      <c r="P54" s="85">
        <f t="shared" si="3"/>
        <v>1.9</v>
      </c>
    </row>
    <row r="55" hidden="1" spans="1:16">
      <c r="A55" s="40">
        <v>202301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77" t="s">
        <v>769</v>
      </c>
      <c r="H55" s="28" t="s">
        <v>623</v>
      </c>
      <c r="I55" s="40"/>
      <c r="J55" s="42">
        <v>2132</v>
      </c>
      <c r="K55" s="41">
        <v>7176.73</v>
      </c>
      <c r="L55" s="41">
        <v>316.64</v>
      </c>
      <c r="M55" s="41">
        <v>86.8</v>
      </c>
      <c r="N55" s="41">
        <v>3.8</v>
      </c>
      <c r="O55" s="42">
        <v>0</v>
      </c>
      <c r="P55" s="85">
        <f t="shared" si="3"/>
        <v>1.9</v>
      </c>
    </row>
    <row r="56" hidden="1" spans="1:16">
      <c r="A56" s="40">
        <v>202301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77" t="s">
        <v>772</v>
      </c>
      <c r="H56" s="78"/>
      <c r="I56" s="40"/>
      <c r="J56" s="42">
        <v>7881</v>
      </c>
      <c r="K56" s="41">
        <v>20294</v>
      </c>
      <c r="L56" s="41">
        <v>316.64</v>
      </c>
      <c r="M56" s="41">
        <v>86.8</v>
      </c>
      <c r="N56" s="41">
        <v>3.8</v>
      </c>
      <c r="O56" s="42">
        <v>0</v>
      </c>
      <c r="P56" s="85">
        <f t="shared" si="3"/>
        <v>1.9</v>
      </c>
    </row>
    <row r="57" ht="29" hidden="1" spans="1:16">
      <c r="A57" s="40">
        <v>202301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77" t="s">
        <v>772</v>
      </c>
      <c r="H57" s="78"/>
      <c r="I57" s="40"/>
      <c r="J57" s="42">
        <v>9208</v>
      </c>
      <c r="K57" s="41">
        <v>24036.95</v>
      </c>
      <c r="L57" s="41">
        <v>316.64</v>
      </c>
      <c r="M57" s="41">
        <v>86.8</v>
      </c>
      <c r="N57" s="41">
        <v>3.8</v>
      </c>
      <c r="O57" s="42">
        <v>0</v>
      </c>
      <c r="P57" s="85">
        <f t="shared" si="3"/>
        <v>1.9</v>
      </c>
    </row>
    <row r="58" hidden="1" spans="1:16">
      <c r="A58" s="40">
        <v>202301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77" t="s">
        <v>775</v>
      </c>
      <c r="H58" s="78"/>
      <c r="I58" s="40"/>
      <c r="J58" s="42">
        <v>2723</v>
      </c>
      <c r="K58" s="41">
        <v>7205.43</v>
      </c>
      <c r="L58" s="41">
        <v>316.64</v>
      </c>
      <c r="M58" s="41">
        <v>86.8</v>
      </c>
      <c r="N58" s="41">
        <v>3.8</v>
      </c>
      <c r="O58" s="42">
        <v>0</v>
      </c>
      <c r="P58" s="85">
        <f t="shared" si="3"/>
        <v>1.9</v>
      </c>
    </row>
    <row r="59" hidden="1" spans="1:16">
      <c r="A59" s="40">
        <v>202301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77" t="s">
        <v>775</v>
      </c>
      <c r="H59" s="78"/>
      <c r="I59" s="40"/>
      <c r="J59" s="41">
        <v>1900</v>
      </c>
      <c r="K59" s="41">
        <v>4382.7</v>
      </c>
      <c r="L59" s="41">
        <v>316.64</v>
      </c>
      <c r="M59" s="41">
        <v>86.8</v>
      </c>
      <c r="N59" s="41">
        <v>3.8</v>
      </c>
      <c r="O59" s="42">
        <v>0</v>
      </c>
      <c r="P59" s="85">
        <f t="shared" si="3"/>
        <v>1.9</v>
      </c>
    </row>
    <row r="60" spans="1:16">
      <c r="A60" s="40">
        <v>202301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77">
        <v>40504</v>
      </c>
      <c r="H60" s="78"/>
      <c r="I60" s="40"/>
      <c r="J60" s="42">
        <v>4048</v>
      </c>
      <c r="K60" s="41">
        <v>14681.78</v>
      </c>
      <c r="L60" s="41">
        <v>316.64</v>
      </c>
      <c r="M60" s="41">
        <v>86.8</v>
      </c>
      <c r="N60" s="41">
        <v>3.8</v>
      </c>
      <c r="O60" s="42">
        <v>1000</v>
      </c>
      <c r="P60" s="85">
        <f t="shared" si="3"/>
        <v>1.9</v>
      </c>
    </row>
    <row r="61" spans="1:16">
      <c r="A61" s="40">
        <v>202301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77" t="s">
        <v>787</v>
      </c>
      <c r="H61" s="78"/>
      <c r="I61" s="40"/>
      <c r="J61" s="42">
        <v>3500</v>
      </c>
      <c r="K61" s="41">
        <v>9200</v>
      </c>
      <c r="L61" s="41">
        <v>329.68</v>
      </c>
      <c r="M61" s="41">
        <v>82.42</v>
      </c>
      <c r="N61" s="41">
        <v>12.36</v>
      </c>
      <c r="O61" s="42">
        <v>500</v>
      </c>
      <c r="P61" s="85">
        <f t="shared" si="3"/>
        <v>1.9</v>
      </c>
    </row>
    <row r="62" hidden="1" spans="1:16">
      <c r="A62" s="40">
        <v>202301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77" t="s">
        <v>789</v>
      </c>
      <c r="H62" s="78"/>
      <c r="I62" s="40"/>
      <c r="J62" s="42">
        <v>2200</v>
      </c>
      <c r="K62" s="41">
        <v>6238.37</v>
      </c>
      <c r="L62" s="41">
        <v>316.64</v>
      </c>
      <c r="M62" s="41">
        <v>86.8</v>
      </c>
      <c r="N62" s="41">
        <v>3.8</v>
      </c>
      <c r="O62" s="42">
        <v>0</v>
      </c>
      <c r="P62" s="85">
        <f t="shared" si="3"/>
        <v>1.9</v>
      </c>
    </row>
    <row r="63" hidden="1" spans="1:16">
      <c r="A63" s="40">
        <v>202301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77" t="s">
        <v>794</v>
      </c>
      <c r="H63" s="78"/>
      <c r="I63" s="40"/>
      <c r="J63" s="42">
        <v>2200</v>
      </c>
      <c r="K63" s="41">
        <v>5824</v>
      </c>
      <c r="L63" s="41">
        <v>316.64</v>
      </c>
      <c r="M63" s="41">
        <v>86.8</v>
      </c>
      <c r="N63" s="41">
        <v>3.8</v>
      </c>
      <c r="O63" s="42">
        <v>0</v>
      </c>
      <c r="P63" s="85">
        <f t="shared" si="3"/>
        <v>1.9</v>
      </c>
    </row>
    <row r="64" hidden="1" spans="1:16">
      <c r="A64" s="40">
        <v>202301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77" t="s">
        <v>796</v>
      </c>
      <c r="H64" s="78"/>
      <c r="I64" s="40"/>
      <c r="J64" s="42">
        <v>4748</v>
      </c>
      <c r="K64" s="41">
        <v>9664</v>
      </c>
      <c r="L64" s="41">
        <v>316.64</v>
      </c>
      <c r="M64" s="41">
        <v>86.8</v>
      </c>
      <c r="N64" s="41">
        <v>3.8</v>
      </c>
      <c r="O64" s="42">
        <v>1266</v>
      </c>
      <c r="P64" s="85">
        <f t="shared" si="3"/>
        <v>1.9</v>
      </c>
    </row>
    <row r="65" spans="1:16">
      <c r="A65" s="40">
        <v>202301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77" t="s">
        <v>796</v>
      </c>
      <c r="H65" s="78"/>
      <c r="I65" s="40"/>
      <c r="J65" s="42">
        <v>2760</v>
      </c>
      <c r="K65" s="41">
        <v>9814.36</v>
      </c>
      <c r="L65" s="41">
        <v>316.64</v>
      </c>
      <c r="M65" s="41">
        <v>86.8</v>
      </c>
      <c r="N65" s="41">
        <v>3.8</v>
      </c>
      <c r="O65" s="42">
        <v>0</v>
      </c>
      <c r="P65" s="85">
        <f t="shared" si="3"/>
        <v>1.9</v>
      </c>
    </row>
    <row r="66" hidden="1" spans="1:16">
      <c r="A66" s="40">
        <v>202301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77" t="s">
        <v>396</v>
      </c>
      <c r="H66" s="78"/>
      <c r="I66" s="40"/>
      <c r="J66" s="42">
        <v>4208</v>
      </c>
      <c r="K66" s="41">
        <v>7546.66</v>
      </c>
      <c r="L66" s="41">
        <v>0</v>
      </c>
      <c r="M66" s="41">
        <v>0</v>
      </c>
      <c r="N66" s="41">
        <v>0</v>
      </c>
      <c r="O66" s="42">
        <v>0</v>
      </c>
      <c r="P66" s="85">
        <v>0</v>
      </c>
    </row>
    <row r="67" hidden="1" spans="1:16">
      <c r="A67" s="40">
        <v>202301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77" t="s">
        <v>396</v>
      </c>
      <c r="H67" s="78"/>
      <c r="I67" s="40"/>
      <c r="J67" s="42">
        <v>4050</v>
      </c>
      <c r="K67" s="41">
        <v>9658.5</v>
      </c>
      <c r="L67" s="41">
        <v>316.64</v>
      </c>
      <c r="M67" s="41">
        <v>86.8</v>
      </c>
      <c r="N67" s="41">
        <v>3.8</v>
      </c>
      <c r="O67" s="42">
        <v>0</v>
      </c>
      <c r="P67" s="85">
        <f t="shared" ref="P67:P83" si="4">1900*0.1%</f>
        <v>1.9</v>
      </c>
    </row>
    <row r="68" hidden="1" spans="1:16">
      <c r="A68" s="40">
        <v>202301</v>
      </c>
      <c r="B68" s="36" t="s">
        <v>419</v>
      </c>
      <c r="C68" s="36" t="s">
        <v>625</v>
      </c>
      <c r="D68" s="33" t="s">
        <v>587</v>
      </c>
      <c r="E68" s="36" t="s">
        <v>806</v>
      </c>
      <c r="F68" s="26" t="s">
        <v>675</v>
      </c>
      <c r="G68" s="77" t="s">
        <v>396</v>
      </c>
      <c r="H68" s="78"/>
      <c r="I68" s="40"/>
      <c r="J68" s="42">
        <v>2640</v>
      </c>
      <c r="K68" s="41">
        <v>6654.8</v>
      </c>
      <c r="L68" s="41">
        <v>316.64</v>
      </c>
      <c r="M68" s="41">
        <v>86.8</v>
      </c>
      <c r="N68" s="41">
        <v>3.8</v>
      </c>
      <c r="O68" s="42">
        <v>330</v>
      </c>
      <c r="P68" s="85">
        <f t="shared" si="4"/>
        <v>1.9</v>
      </c>
    </row>
    <row r="69" hidden="1" spans="1:16">
      <c r="A69" s="40">
        <v>202301</v>
      </c>
      <c r="B69" s="25" t="s">
        <v>392</v>
      </c>
      <c r="C69" s="25" t="s">
        <v>619</v>
      </c>
      <c r="D69" s="26" t="s">
        <v>587</v>
      </c>
      <c r="E69" s="25" t="s">
        <v>807</v>
      </c>
      <c r="F69" s="26" t="s">
        <v>808</v>
      </c>
      <c r="G69" s="69" t="s">
        <v>809</v>
      </c>
      <c r="H69" s="28" t="s">
        <v>623</v>
      </c>
      <c r="I69" s="40"/>
      <c r="J69" s="41">
        <v>2422</v>
      </c>
      <c r="K69" s="41">
        <v>6658.8</v>
      </c>
      <c r="L69" s="41">
        <v>316.64</v>
      </c>
      <c r="M69" s="41">
        <v>86.8</v>
      </c>
      <c r="N69" s="41">
        <v>3.8</v>
      </c>
      <c r="O69" s="42">
        <v>0</v>
      </c>
      <c r="P69" s="85">
        <f t="shared" si="4"/>
        <v>1.9</v>
      </c>
    </row>
    <row r="70" hidden="1" spans="1:16">
      <c r="A70" s="40">
        <v>202301</v>
      </c>
      <c r="B70" s="36" t="s">
        <v>365</v>
      </c>
      <c r="C70" s="36" t="s">
        <v>619</v>
      </c>
      <c r="D70" s="33" t="s">
        <v>587</v>
      </c>
      <c r="E70" s="36" t="s">
        <v>810</v>
      </c>
      <c r="F70" s="26" t="s">
        <v>686</v>
      </c>
      <c r="G70" s="77" t="s">
        <v>811</v>
      </c>
      <c r="H70" s="28" t="s">
        <v>623</v>
      </c>
      <c r="I70" s="40"/>
      <c r="J70" s="42">
        <v>2320</v>
      </c>
      <c r="K70" s="41">
        <v>8030.81</v>
      </c>
      <c r="L70" s="41">
        <v>316.64</v>
      </c>
      <c r="M70" s="41">
        <v>86.8</v>
      </c>
      <c r="N70" s="41">
        <v>3.8</v>
      </c>
      <c r="O70" s="42">
        <v>0</v>
      </c>
      <c r="P70" s="85">
        <f t="shared" si="4"/>
        <v>1.9</v>
      </c>
    </row>
    <row r="71" hidden="1" spans="1:16">
      <c r="A71" s="40">
        <v>202301</v>
      </c>
      <c r="B71" s="36" t="s">
        <v>364</v>
      </c>
      <c r="C71" s="36" t="s">
        <v>570</v>
      </c>
      <c r="D71" s="33" t="s">
        <v>587</v>
      </c>
      <c r="E71" s="36" t="s">
        <v>812</v>
      </c>
      <c r="F71" s="26" t="s">
        <v>758</v>
      </c>
      <c r="G71" s="77">
        <v>44046</v>
      </c>
      <c r="H71" s="78"/>
      <c r="I71" s="40"/>
      <c r="J71" s="42">
        <v>2138</v>
      </c>
      <c r="K71" s="41">
        <v>5494.7</v>
      </c>
      <c r="L71" s="41">
        <v>316.64</v>
      </c>
      <c r="M71" s="41">
        <v>86.8</v>
      </c>
      <c r="N71" s="41">
        <v>3.8</v>
      </c>
      <c r="O71" s="42">
        <v>0</v>
      </c>
      <c r="P71" s="85">
        <f t="shared" si="4"/>
        <v>1.9</v>
      </c>
    </row>
    <row r="72" hidden="1" spans="1:16">
      <c r="A72" s="40">
        <v>202301</v>
      </c>
      <c r="B72" s="36" t="s">
        <v>300</v>
      </c>
      <c r="C72" s="36" t="s">
        <v>580</v>
      </c>
      <c r="D72" s="33" t="s">
        <v>587</v>
      </c>
      <c r="E72" s="36" t="s">
        <v>813</v>
      </c>
      <c r="F72" s="37" t="s">
        <v>992</v>
      </c>
      <c r="G72" s="77" t="s">
        <v>814</v>
      </c>
      <c r="H72" s="78"/>
      <c r="I72" s="40"/>
      <c r="J72" s="42">
        <v>2723</v>
      </c>
      <c r="K72" s="41">
        <v>6045.33</v>
      </c>
      <c r="L72" s="41">
        <v>316.64</v>
      </c>
      <c r="M72" s="41">
        <v>86.8</v>
      </c>
      <c r="N72" s="41">
        <v>3.8</v>
      </c>
      <c r="O72" s="42">
        <v>0</v>
      </c>
      <c r="P72" s="85">
        <f t="shared" si="4"/>
        <v>1.9</v>
      </c>
    </row>
    <row r="73" hidden="1" spans="1:16">
      <c r="A73" s="40">
        <v>202301</v>
      </c>
      <c r="B73" s="36" t="s">
        <v>371</v>
      </c>
      <c r="C73" s="36" t="s">
        <v>592</v>
      </c>
      <c r="D73" s="33" t="s">
        <v>587</v>
      </c>
      <c r="E73" s="36" t="s">
        <v>815</v>
      </c>
      <c r="F73" s="26" t="s">
        <v>816</v>
      </c>
      <c r="G73" s="77" t="s">
        <v>817</v>
      </c>
      <c r="H73" s="78"/>
      <c r="I73" s="40"/>
      <c r="J73" s="42">
        <v>4640</v>
      </c>
      <c r="K73" s="41">
        <v>11546</v>
      </c>
      <c r="L73" s="41">
        <v>316.64</v>
      </c>
      <c r="M73" s="41">
        <v>86.8</v>
      </c>
      <c r="N73" s="41">
        <v>3.8</v>
      </c>
      <c r="O73" s="42">
        <v>500</v>
      </c>
      <c r="P73" s="85">
        <f t="shared" si="4"/>
        <v>1.9</v>
      </c>
    </row>
    <row r="74" hidden="1" spans="1:16">
      <c r="A74" s="40">
        <v>202301</v>
      </c>
      <c r="B74" s="36" t="s">
        <v>241</v>
      </c>
      <c r="C74" s="36" t="s">
        <v>570</v>
      </c>
      <c r="D74" s="33" t="s">
        <v>587</v>
      </c>
      <c r="E74" s="36" t="s">
        <v>818</v>
      </c>
      <c r="F74" s="26" t="s">
        <v>819</v>
      </c>
      <c r="G74" s="77" t="s">
        <v>817</v>
      </c>
      <c r="H74" s="78"/>
      <c r="I74" s="40"/>
      <c r="J74" s="42">
        <v>3668</v>
      </c>
      <c r="K74" s="41">
        <v>8880.48</v>
      </c>
      <c r="L74" s="41">
        <v>325.68</v>
      </c>
      <c r="M74" s="41">
        <v>81.42</v>
      </c>
      <c r="N74" s="41">
        <v>16.28</v>
      </c>
      <c r="O74" s="42">
        <v>0</v>
      </c>
      <c r="P74" s="85">
        <f t="shared" si="4"/>
        <v>1.9</v>
      </c>
    </row>
    <row r="75" hidden="1" spans="1:16">
      <c r="A75" s="40">
        <v>202301</v>
      </c>
      <c r="B75" s="36" t="s">
        <v>229</v>
      </c>
      <c r="C75" s="36" t="s">
        <v>570</v>
      </c>
      <c r="D75" s="33" t="s">
        <v>587</v>
      </c>
      <c r="E75" s="36" t="s">
        <v>823</v>
      </c>
      <c r="F75" s="26" t="s">
        <v>753</v>
      </c>
      <c r="G75" s="77" t="s">
        <v>824</v>
      </c>
      <c r="H75" s="78"/>
      <c r="I75" s="40"/>
      <c r="J75" s="42">
        <v>1913</v>
      </c>
      <c r="K75" s="41">
        <v>2644.85</v>
      </c>
      <c r="L75" s="41">
        <v>316.64</v>
      </c>
      <c r="M75" s="41">
        <v>86.8</v>
      </c>
      <c r="N75" s="41">
        <v>3.8</v>
      </c>
      <c r="O75" s="42">
        <v>0</v>
      </c>
      <c r="P75" s="85">
        <f t="shared" si="4"/>
        <v>1.9</v>
      </c>
    </row>
    <row r="76" hidden="1" spans="1:16">
      <c r="A76" s="40">
        <v>202301</v>
      </c>
      <c r="B76" s="36" t="s">
        <v>438</v>
      </c>
      <c r="C76" s="36" t="s">
        <v>570</v>
      </c>
      <c r="D76" s="33" t="s">
        <v>587</v>
      </c>
      <c r="E76" s="36" t="s">
        <v>825</v>
      </c>
      <c r="F76" s="26" t="s">
        <v>804</v>
      </c>
      <c r="G76" s="77" t="s">
        <v>824</v>
      </c>
      <c r="H76" s="78"/>
      <c r="I76" s="40"/>
      <c r="J76" s="42">
        <v>4748</v>
      </c>
      <c r="K76" s="41">
        <v>11805.14</v>
      </c>
      <c r="L76" s="41">
        <v>340</v>
      </c>
      <c r="M76" s="41">
        <v>106.25</v>
      </c>
      <c r="N76" s="41">
        <v>21.25</v>
      </c>
      <c r="O76" s="42">
        <v>600</v>
      </c>
      <c r="P76" s="85">
        <f t="shared" si="4"/>
        <v>1.9</v>
      </c>
    </row>
    <row r="77" hidden="1" spans="1:16">
      <c r="A77" s="40">
        <v>202301</v>
      </c>
      <c r="B77" s="36" t="s">
        <v>276</v>
      </c>
      <c r="C77" s="36" t="s">
        <v>625</v>
      </c>
      <c r="D77" s="33" t="s">
        <v>587</v>
      </c>
      <c r="E77" s="36" t="s">
        <v>826</v>
      </c>
      <c r="F77" s="26" t="s">
        <v>827</v>
      </c>
      <c r="G77" s="77" t="s">
        <v>824</v>
      </c>
      <c r="H77" s="78"/>
      <c r="I77" s="40"/>
      <c r="J77" s="42">
        <v>3212</v>
      </c>
      <c r="K77" s="41">
        <v>8546</v>
      </c>
      <c r="L77" s="41">
        <v>316.64</v>
      </c>
      <c r="M77" s="41">
        <v>86.8</v>
      </c>
      <c r="N77" s="41">
        <v>3.8</v>
      </c>
      <c r="O77" s="42">
        <v>0</v>
      </c>
      <c r="P77" s="85">
        <f t="shared" si="4"/>
        <v>1.9</v>
      </c>
    </row>
    <row r="78" hidden="1" spans="1:16">
      <c r="A78" s="40">
        <v>202301</v>
      </c>
      <c r="B78" s="36" t="s">
        <v>243</v>
      </c>
      <c r="C78" s="36" t="s">
        <v>592</v>
      </c>
      <c r="D78" s="33" t="s">
        <v>587</v>
      </c>
      <c r="E78" s="86" t="s">
        <v>828</v>
      </c>
      <c r="F78" s="26" t="s">
        <v>597</v>
      </c>
      <c r="G78" s="77" t="s">
        <v>829</v>
      </c>
      <c r="H78" s="78"/>
      <c r="I78" s="40"/>
      <c r="J78" s="41">
        <v>1900</v>
      </c>
      <c r="K78" s="41">
        <v>5273.04</v>
      </c>
      <c r="L78" s="41">
        <v>316.64</v>
      </c>
      <c r="M78" s="41">
        <v>86.8</v>
      </c>
      <c r="N78" s="41">
        <v>3.8</v>
      </c>
      <c r="O78" s="42">
        <v>0</v>
      </c>
      <c r="P78" s="85">
        <f t="shared" si="4"/>
        <v>1.9</v>
      </c>
    </row>
    <row r="79" hidden="1" spans="1:16">
      <c r="A79" s="40">
        <v>202301</v>
      </c>
      <c r="B79" s="36" t="s">
        <v>268</v>
      </c>
      <c r="C79" s="36" t="s">
        <v>619</v>
      </c>
      <c r="D79" s="33" t="s">
        <v>587</v>
      </c>
      <c r="E79" s="86" t="s">
        <v>830</v>
      </c>
      <c r="F79" s="26" t="s">
        <v>686</v>
      </c>
      <c r="G79" s="77" t="s">
        <v>831</v>
      </c>
      <c r="H79" s="28" t="s">
        <v>623</v>
      </c>
      <c r="I79" s="40"/>
      <c r="J79" s="42">
        <v>2120</v>
      </c>
      <c r="K79" s="41">
        <v>6985.42</v>
      </c>
      <c r="L79" s="41">
        <v>316.64</v>
      </c>
      <c r="M79" s="41">
        <v>86.8</v>
      </c>
      <c r="N79" s="41">
        <v>3.8</v>
      </c>
      <c r="O79" s="42">
        <v>0</v>
      </c>
      <c r="P79" s="85">
        <f t="shared" si="4"/>
        <v>1.9</v>
      </c>
    </row>
    <row r="80" hidden="1" spans="1:16">
      <c r="A80" s="40">
        <v>202301</v>
      </c>
      <c r="B80" s="36" t="s">
        <v>356</v>
      </c>
      <c r="C80" s="36" t="s">
        <v>592</v>
      </c>
      <c r="D80" s="33" t="s">
        <v>587</v>
      </c>
      <c r="E80" s="86" t="s">
        <v>832</v>
      </c>
      <c r="F80" s="26" t="s">
        <v>833</v>
      </c>
      <c r="G80" s="77" t="s">
        <v>834</v>
      </c>
      <c r="H80" s="78"/>
      <c r="I80" s="40"/>
      <c r="J80" s="42">
        <v>1940</v>
      </c>
      <c r="K80" s="41">
        <v>5279.75</v>
      </c>
      <c r="L80" s="41">
        <v>316.64</v>
      </c>
      <c r="M80" s="41">
        <v>86.8</v>
      </c>
      <c r="N80" s="41">
        <v>3.8</v>
      </c>
      <c r="O80" s="42">
        <v>250</v>
      </c>
      <c r="P80" s="85">
        <f t="shared" si="4"/>
        <v>1.9</v>
      </c>
    </row>
    <row r="81" hidden="1" spans="1:16">
      <c r="A81" s="40">
        <v>202301</v>
      </c>
      <c r="B81" s="36" t="s">
        <v>306</v>
      </c>
      <c r="C81" s="36" t="s">
        <v>570</v>
      </c>
      <c r="D81" s="33" t="s">
        <v>576</v>
      </c>
      <c r="E81" s="86" t="s">
        <v>835</v>
      </c>
      <c r="F81" s="26" t="s">
        <v>836</v>
      </c>
      <c r="G81" s="77" t="s">
        <v>834</v>
      </c>
      <c r="H81" s="78"/>
      <c r="I81" s="40"/>
      <c r="J81" s="42">
        <v>3210</v>
      </c>
      <c r="K81" s="41">
        <v>8578.4</v>
      </c>
      <c r="L81" s="41">
        <v>316.64</v>
      </c>
      <c r="M81" s="41">
        <v>86.8</v>
      </c>
      <c r="N81" s="41">
        <v>3.8</v>
      </c>
      <c r="O81" s="42">
        <v>0</v>
      </c>
      <c r="P81" s="85">
        <f t="shared" si="4"/>
        <v>1.9</v>
      </c>
    </row>
    <row r="82" hidden="1" spans="1:16">
      <c r="A82" s="40">
        <v>202301</v>
      </c>
      <c r="B82" s="36" t="s">
        <v>206</v>
      </c>
      <c r="C82" s="36" t="s">
        <v>619</v>
      </c>
      <c r="D82" s="33" t="s">
        <v>587</v>
      </c>
      <c r="E82" s="86" t="s">
        <v>837</v>
      </c>
      <c r="F82" s="26" t="s">
        <v>686</v>
      </c>
      <c r="G82" s="77" t="s">
        <v>834</v>
      </c>
      <c r="H82" s="28" t="s">
        <v>623</v>
      </c>
      <c r="I82" s="40"/>
      <c r="J82" s="42">
        <v>2120</v>
      </c>
      <c r="K82" s="41">
        <v>5780.8</v>
      </c>
      <c r="L82" s="41">
        <v>316.64</v>
      </c>
      <c r="M82" s="41">
        <v>86.8</v>
      </c>
      <c r="N82" s="41">
        <v>3.8</v>
      </c>
      <c r="O82" s="42">
        <v>0</v>
      </c>
      <c r="P82" s="85">
        <f t="shared" si="4"/>
        <v>1.9</v>
      </c>
    </row>
    <row r="83" hidden="1" spans="1:16">
      <c r="A83" s="40">
        <v>202301</v>
      </c>
      <c r="B83" s="36" t="s">
        <v>218</v>
      </c>
      <c r="C83" s="36" t="s">
        <v>841</v>
      </c>
      <c r="D83" s="33" t="s">
        <v>764</v>
      </c>
      <c r="E83" s="86" t="s">
        <v>842</v>
      </c>
      <c r="F83" s="26" t="s">
        <v>843</v>
      </c>
      <c r="G83" s="77" t="s">
        <v>840</v>
      </c>
      <c r="I83" s="40"/>
      <c r="J83" s="42">
        <v>7600</v>
      </c>
      <c r="K83" s="41">
        <v>15978.1</v>
      </c>
      <c r="L83" s="41">
        <v>316.64</v>
      </c>
      <c r="M83" s="41">
        <v>86.8</v>
      </c>
      <c r="N83" s="41">
        <v>3.8</v>
      </c>
      <c r="O83" s="42">
        <v>500</v>
      </c>
      <c r="P83" s="85">
        <f t="shared" si="4"/>
        <v>1.9</v>
      </c>
    </row>
    <row r="84" hidden="1" spans="1:16">
      <c r="A84" s="40">
        <v>202301</v>
      </c>
      <c r="B84" s="36" t="s">
        <v>440</v>
      </c>
      <c r="C84" s="36" t="s">
        <v>570</v>
      </c>
      <c r="D84" s="33" t="s">
        <v>587</v>
      </c>
      <c r="E84" s="86" t="s">
        <v>848</v>
      </c>
      <c r="F84" s="26" t="s">
        <v>694</v>
      </c>
      <c r="G84" s="77" t="s">
        <v>849</v>
      </c>
      <c r="I84" s="40"/>
      <c r="J84" s="42">
        <v>2400</v>
      </c>
      <c r="K84" s="41">
        <v>4545</v>
      </c>
      <c r="L84" s="41">
        <v>0</v>
      </c>
      <c r="M84" s="41">
        <v>0</v>
      </c>
      <c r="N84" s="41">
        <v>0</v>
      </c>
      <c r="O84" s="42">
        <v>0</v>
      </c>
      <c r="P84" s="85">
        <v>0</v>
      </c>
    </row>
    <row r="85" hidden="1" spans="1:16">
      <c r="A85" s="40">
        <v>202301</v>
      </c>
      <c r="B85" s="36" t="s">
        <v>394</v>
      </c>
      <c r="C85" s="36" t="s">
        <v>625</v>
      </c>
      <c r="D85" s="33" t="s">
        <v>587</v>
      </c>
      <c r="E85" s="86" t="s">
        <v>850</v>
      </c>
      <c r="F85" s="26" t="s">
        <v>851</v>
      </c>
      <c r="G85" s="77" t="s">
        <v>852</v>
      </c>
      <c r="I85" s="40"/>
      <c r="J85" s="41">
        <v>1980</v>
      </c>
      <c r="K85" s="41">
        <v>5462.2</v>
      </c>
      <c r="L85" s="41">
        <v>316.64</v>
      </c>
      <c r="M85" s="41">
        <v>86.8</v>
      </c>
      <c r="N85" s="41">
        <v>3.8</v>
      </c>
      <c r="O85" s="42">
        <v>0</v>
      </c>
      <c r="P85" s="85">
        <f>1900*0.1%</f>
        <v>1.9</v>
      </c>
    </row>
    <row r="86" hidden="1" spans="1:16">
      <c r="A86" s="40">
        <v>202301</v>
      </c>
      <c r="B86" s="36" t="s">
        <v>233</v>
      </c>
      <c r="C86" s="36" t="s">
        <v>625</v>
      </c>
      <c r="D86" s="33" t="s">
        <v>587</v>
      </c>
      <c r="E86" s="86" t="s">
        <v>853</v>
      </c>
      <c r="F86" s="26" t="s">
        <v>827</v>
      </c>
      <c r="G86" s="77" t="s">
        <v>854</v>
      </c>
      <c r="I86" s="40"/>
      <c r="J86" s="42">
        <v>3800</v>
      </c>
      <c r="K86" s="41">
        <v>10120</v>
      </c>
      <c r="L86" s="41">
        <v>316.64</v>
      </c>
      <c r="M86" s="41">
        <v>86.8</v>
      </c>
      <c r="N86" s="41">
        <v>3.8</v>
      </c>
      <c r="O86" s="42">
        <v>0</v>
      </c>
      <c r="P86" s="85">
        <f>1900*0.1%</f>
        <v>1.9</v>
      </c>
    </row>
    <row r="87" hidden="1" spans="1:16">
      <c r="A87" s="40">
        <v>202301</v>
      </c>
      <c r="B87" s="36" t="s">
        <v>404</v>
      </c>
      <c r="C87" s="36" t="s">
        <v>570</v>
      </c>
      <c r="D87" s="33" t="s">
        <v>587</v>
      </c>
      <c r="E87" s="86" t="s">
        <v>858</v>
      </c>
      <c r="F87" s="26" t="s">
        <v>859</v>
      </c>
      <c r="G87" s="77" t="s">
        <v>860</v>
      </c>
      <c r="I87" s="40"/>
      <c r="J87" s="42">
        <v>3128</v>
      </c>
      <c r="K87" s="41">
        <v>7603.23</v>
      </c>
      <c r="L87" s="41">
        <v>0</v>
      </c>
      <c r="M87" s="41">
        <v>0</v>
      </c>
      <c r="N87" s="41">
        <v>0</v>
      </c>
      <c r="O87" s="42">
        <v>0</v>
      </c>
      <c r="P87" s="85">
        <v>0</v>
      </c>
    </row>
    <row r="88" spans="1:16">
      <c r="A88" s="40">
        <v>202301</v>
      </c>
      <c r="B88" s="36" t="s">
        <v>446</v>
      </c>
      <c r="C88" s="36" t="s">
        <v>575</v>
      </c>
      <c r="D88" s="33" t="s">
        <v>587</v>
      </c>
      <c r="E88" s="86" t="s">
        <v>861</v>
      </c>
      <c r="F88" s="26" t="s">
        <v>862</v>
      </c>
      <c r="G88" s="77" t="s">
        <v>860</v>
      </c>
      <c r="I88" s="40"/>
      <c r="J88" s="42">
        <v>2760</v>
      </c>
      <c r="K88" s="41">
        <v>9171.8</v>
      </c>
      <c r="L88" s="41">
        <v>316.64</v>
      </c>
      <c r="M88" s="41">
        <v>86.8</v>
      </c>
      <c r="N88" s="41">
        <v>3.8</v>
      </c>
      <c r="O88" s="42">
        <v>0</v>
      </c>
      <c r="P88" s="85">
        <f>1900*0.1%</f>
        <v>1.9</v>
      </c>
    </row>
    <row r="89" hidden="1" spans="1:16">
      <c r="A89" s="40">
        <v>202301</v>
      </c>
      <c r="B89" s="36" t="s">
        <v>406</v>
      </c>
      <c r="C89" s="36" t="s">
        <v>619</v>
      </c>
      <c r="D89" s="33" t="s">
        <v>587</v>
      </c>
      <c r="E89" s="86" t="s">
        <v>863</v>
      </c>
      <c r="F89" s="26" t="s">
        <v>864</v>
      </c>
      <c r="G89" s="77" t="s">
        <v>865</v>
      </c>
      <c r="I89" s="40"/>
      <c r="J89" s="41">
        <v>1900</v>
      </c>
      <c r="K89" s="41">
        <v>3649.9</v>
      </c>
      <c r="L89" s="41">
        <v>316.64</v>
      </c>
      <c r="M89" s="41">
        <v>86.8</v>
      </c>
      <c r="N89" s="41">
        <v>3.8</v>
      </c>
      <c r="O89" s="42">
        <v>0</v>
      </c>
      <c r="P89" s="85">
        <f>1900*0.1%</f>
        <v>1.9</v>
      </c>
    </row>
    <row r="90" hidden="1" spans="1:16">
      <c r="A90" s="40">
        <v>202301</v>
      </c>
      <c r="B90" s="36" t="s">
        <v>368</v>
      </c>
      <c r="C90" s="36" t="s">
        <v>866</v>
      </c>
      <c r="D90" s="33" t="s">
        <v>576</v>
      </c>
      <c r="E90" s="86" t="s">
        <v>867</v>
      </c>
      <c r="F90" s="26" t="s">
        <v>868</v>
      </c>
      <c r="G90" s="87" t="s">
        <v>869</v>
      </c>
      <c r="I90" s="40"/>
      <c r="J90" s="42">
        <v>3850</v>
      </c>
      <c r="K90" s="41">
        <v>8271.17</v>
      </c>
      <c r="L90" s="41">
        <v>316.64</v>
      </c>
      <c r="M90" s="41">
        <v>86.8</v>
      </c>
      <c r="N90" s="41">
        <v>3.8</v>
      </c>
      <c r="O90" s="42">
        <v>95</v>
      </c>
      <c r="P90" s="85">
        <f>1900*0.1%</f>
        <v>1.9</v>
      </c>
    </row>
    <row r="91" hidden="1" spans="1:16">
      <c r="A91" s="40">
        <v>202301</v>
      </c>
      <c r="B91" s="36" t="s">
        <v>287</v>
      </c>
      <c r="C91" s="36" t="s">
        <v>592</v>
      </c>
      <c r="D91" s="33" t="s">
        <v>587</v>
      </c>
      <c r="E91" s="86" t="s">
        <v>870</v>
      </c>
      <c r="F91" s="26" t="s">
        <v>761</v>
      </c>
      <c r="G91" s="87" t="s">
        <v>871</v>
      </c>
      <c r="I91" s="40"/>
      <c r="J91" s="42">
        <v>2090</v>
      </c>
      <c r="K91" s="41">
        <v>5902.8</v>
      </c>
      <c r="L91" s="41">
        <v>316.64</v>
      </c>
      <c r="M91" s="41">
        <v>86.8</v>
      </c>
      <c r="N91" s="41">
        <v>3.8</v>
      </c>
      <c r="O91" s="42">
        <v>0</v>
      </c>
      <c r="P91" s="85">
        <f>1900*0.1%</f>
        <v>1.9</v>
      </c>
    </row>
    <row r="92" hidden="1" spans="1:16">
      <c r="A92" s="40">
        <v>202301</v>
      </c>
      <c r="B92" s="36" t="s">
        <v>328</v>
      </c>
      <c r="C92" s="36" t="s">
        <v>570</v>
      </c>
      <c r="D92" s="33" t="s">
        <v>587</v>
      </c>
      <c r="E92" s="86" t="s">
        <v>872</v>
      </c>
      <c r="F92" s="26" t="s">
        <v>652</v>
      </c>
      <c r="G92" s="77" t="s">
        <v>873</v>
      </c>
      <c r="I92" s="40"/>
      <c r="J92" s="42">
        <v>4344</v>
      </c>
      <c r="K92" s="41">
        <v>7345.14</v>
      </c>
      <c r="L92" s="41">
        <v>0</v>
      </c>
      <c r="M92" s="41">
        <v>0</v>
      </c>
      <c r="N92" s="41">
        <v>0</v>
      </c>
      <c r="O92" s="42">
        <v>0</v>
      </c>
      <c r="P92" s="85">
        <v>0</v>
      </c>
    </row>
    <row r="93" hidden="1" spans="1:16">
      <c r="A93" s="40">
        <v>202301</v>
      </c>
      <c r="B93" s="36" t="s">
        <v>374</v>
      </c>
      <c r="C93" s="36" t="s">
        <v>570</v>
      </c>
      <c r="D93" s="33" t="s">
        <v>587</v>
      </c>
      <c r="E93" s="86" t="s">
        <v>874</v>
      </c>
      <c r="F93" s="26" t="s">
        <v>875</v>
      </c>
      <c r="G93" s="77" t="s">
        <v>871</v>
      </c>
      <c r="I93" s="40"/>
      <c r="J93" s="42">
        <v>2332</v>
      </c>
      <c r="K93" s="41">
        <v>6590.83</v>
      </c>
      <c r="L93" s="41">
        <v>316.64</v>
      </c>
      <c r="M93" s="41">
        <v>86.8</v>
      </c>
      <c r="N93" s="41">
        <v>3.8</v>
      </c>
      <c r="O93" s="42">
        <v>0</v>
      </c>
      <c r="P93" s="85">
        <f>1900*0.1%</f>
        <v>1.9</v>
      </c>
    </row>
    <row r="94" hidden="1" spans="1:16">
      <c r="A94" s="40">
        <v>202301</v>
      </c>
      <c r="B94" s="36" t="s">
        <v>417</v>
      </c>
      <c r="C94" s="36" t="s">
        <v>625</v>
      </c>
      <c r="D94" s="33" t="s">
        <v>587</v>
      </c>
      <c r="E94" s="86" t="s">
        <v>876</v>
      </c>
      <c r="F94" s="26" t="s">
        <v>675</v>
      </c>
      <c r="G94" s="77" t="s">
        <v>877</v>
      </c>
      <c r="I94" s="40"/>
      <c r="J94" s="42">
        <v>2312</v>
      </c>
      <c r="K94" s="41">
        <v>3617.25</v>
      </c>
      <c r="L94" s="41">
        <v>316.64</v>
      </c>
      <c r="M94" s="41">
        <v>86.8</v>
      </c>
      <c r="N94" s="41">
        <v>3.8</v>
      </c>
      <c r="O94" s="42">
        <v>0</v>
      </c>
      <c r="P94" s="85">
        <f>1900*0.1%</f>
        <v>1.9</v>
      </c>
    </row>
    <row r="95" hidden="1" spans="1:16">
      <c r="A95" s="40">
        <v>202301</v>
      </c>
      <c r="B95" s="36" t="s">
        <v>278</v>
      </c>
      <c r="C95" s="36" t="s">
        <v>580</v>
      </c>
      <c r="D95" s="33" t="s">
        <v>587</v>
      </c>
      <c r="E95" s="36" t="s">
        <v>882</v>
      </c>
      <c r="F95" s="26" t="s">
        <v>698</v>
      </c>
      <c r="G95" s="77" t="s">
        <v>881</v>
      </c>
      <c r="I95" s="40"/>
      <c r="J95" s="42">
        <v>3471</v>
      </c>
      <c r="K95" s="41">
        <v>8322</v>
      </c>
      <c r="L95" s="41">
        <v>316.64</v>
      </c>
      <c r="M95" s="41">
        <v>86.8</v>
      </c>
      <c r="N95" s="41">
        <v>3.8</v>
      </c>
      <c r="O95" s="42">
        <v>0</v>
      </c>
      <c r="P95" s="85">
        <f>1900*0.1%</f>
        <v>1.9</v>
      </c>
    </row>
    <row r="96" spans="1:16">
      <c r="A96" s="40">
        <v>202301</v>
      </c>
      <c r="B96" s="33" t="s">
        <v>201</v>
      </c>
      <c r="C96" s="36" t="s">
        <v>575</v>
      </c>
      <c r="D96" s="33" t="s">
        <v>764</v>
      </c>
      <c r="E96" s="36" t="s">
        <v>883</v>
      </c>
      <c r="F96" s="26" t="s">
        <v>884</v>
      </c>
      <c r="G96" s="77">
        <v>44375</v>
      </c>
      <c r="I96" s="40"/>
      <c r="J96" s="42">
        <v>6250</v>
      </c>
      <c r="K96" s="41">
        <v>26245</v>
      </c>
      <c r="L96" s="41">
        <v>0</v>
      </c>
      <c r="M96" s="41">
        <v>0</v>
      </c>
      <c r="N96" s="41">
        <v>0</v>
      </c>
      <c r="O96" s="42">
        <v>0</v>
      </c>
      <c r="P96" s="85">
        <v>0</v>
      </c>
    </row>
    <row r="97" hidden="1" spans="1:16">
      <c r="A97" s="40">
        <v>202301</v>
      </c>
      <c r="B97" s="33" t="s">
        <v>311</v>
      </c>
      <c r="C97" s="36" t="s">
        <v>866</v>
      </c>
      <c r="D97" s="33" t="s">
        <v>587</v>
      </c>
      <c r="E97" s="36" t="s">
        <v>930</v>
      </c>
      <c r="F97" s="26" t="s">
        <v>931</v>
      </c>
      <c r="G97" s="77" t="s">
        <v>932</v>
      </c>
      <c r="I97" s="40"/>
      <c r="J97" s="42">
        <v>2642</v>
      </c>
      <c r="K97" s="41">
        <v>7214.43</v>
      </c>
      <c r="L97" s="41">
        <v>316.64</v>
      </c>
      <c r="M97" s="41">
        <v>86.8</v>
      </c>
      <c r="N97" s="41">
        <v>3.8</v>
      </c>
      <c r="O97" s="42">
        <v>0</v>
      </c>
      <c r="P97" s="85">
        <f t="shared" ref="P97:P113" si="5">1900*0.1%</f>
        <v>1.9</v>
      </c>
    </row>
    <row r="98" hidden="1" spans="1:16">
      <c r="A98" s="40">
        <v>202301</v>
      </c>
      <c r="B98" s="33" t="s">
        <v>327</v>
      </c>
      <c r="C98" s="36" t="s">
        <v>619</v>
      </c>
      <c r="D98" s="33" t="s">
        <v>587</v>
      </c>
      <c r="E98" s="36" t="s">
        <v>933</v>
      </c>
      <c r="F98" s="26" t="s">
        <v>686</v>
      </c>
      <c r="G98" s="77" t="s">
        <v>934</v>
      </c>
      <c r="H98" s="28" t="s">
        <v>623</v>
      </c>
      <c r="I98" s="40"/>
      <c r="J98" s="42">
        <v>2120</v>
      </c>
      <c r="K98" s="41">
        <v>6177.43</v>
      </c>
      <c r="L98" s="41">
        <v>316.64</v>
      </c>
      <c r="M98" s="41">
        <v>86.8</v>
      </c>
      <c r="N98" s="41">
        <v>3.8</v>
      </c>
      <c r="O98" s="42">
        <v>0</v>
      </c>
      <c r="P98" s="85">
        <f t="shared" si="5"/>
        <v>1.9</v>
      </c>
    </row>
    <row r="99" hidden="1" spans="1:16">
      <c r="A99" s="40">
        <v>202301</v>
      </c>
      <c r="B99" s="33" t="s">
        <v>291</v>
      </c>
      <c r="C99" s="36" t="s">
        <v>866</v>
      </c>
      <c r="D99" s="33" t="s">
        <v>587</v>
      </c>
      <c r="E99" s="36" t="s">
        <v>935</v>
      </c>
      <c r="F99" s="26" t="s">
        <v>936</v>
      </c>
      <c r="G99" s="77" t="s">
        <v>937</v>
      </c>
      <c r="I99" s="40"/>
      <c r="J99" s="42">
        <v>4800</v>
      </c>
      <c r="K99" s="41">
        <v>12192.7</v>
      </c>
      <c r="L99" s="41">
        <v>316.64</v>
      </c>
      <c r="M99" s="41">
        <v>86.8</v>
      </c>
      <c r="N99" s="41">
        <v>3.8</v>
      </c>
      <c r="O99" s="42">
        <v>0</v>
      </c>
      <c r="P99" s="85">
        <f t="shared" si="5"/>
        <v>1.9</v>
      </c>
    </row>
    <row r="100" hidden="1" spans="1:16">
      <c r="A100" s="40">
        <v>202301</v>
      </c>
      <c r="B100" s="33" t="s">
        <v>429</v>
      </c>
      <c r="C100" s="36" t="s">
        <v>570</v>
      </c>
      <c r="D100" s="33" t="s">
        <v>587</v>
      </c>
      <c r="E100" s="36" t="s">
        <v>938</v>
      </c>
      <c r="F100" s="26" t="s">
        <v>939</v>
      </c>
      <c r="G100" s="77" t="s">
        <v>937</v>
      </c>
      <c r="I100" s="40"/>
      <c r="J100" s="41">
        <v>1900</v>
      </c>
      <c r="K100" s="41">
        <v>5423.2</v>
      </c>
      <c r="L100" s="41">
        <v>316.64</v>
      </c>
      <c r="M100" s="41">
        <v>86.8</v>
      </c>
      <c r="N100" s="41">
        <v>3.8</v>
      </c>
      <c r="O100" s="42">
        <v>0</v>
      </c>
      <c r="P100" s="85">
        <f t="shared" si="5"/>
        <v>1.9</v>
      </c>
    </row>
    <row r="101" hidden="1" spans="1:16">
      <c r="A101" s="40">
        <v>202301</v>
      </c>
      <c r="B101" s="33" t="s">
        <v>391</v>
      </c>
      <c r="C101" s="36" t="s">
        <v>580</v>
      </c>
      <c r="D101" s="33" t="s">
        <v>587</v>
      </c>
      <c r="E101" s="36" t="s">
        <v>940</v>
      </c>
      <c r="F101" s="26" t="s">
        <v>941</v>
      </c>
      <c r="G101" s="77" t="s">
        <v>942</v>
      </c>
      <c r="I101" s="40"/>
      <c r="J101" s="42">
        <v>4738</v>
      </c>
      <c r="K101" s="41">
        <v>10814</v>
      </c>
      <c r="L101" s="41">
        <v>316.64</v>
      </c>
      <c r="M101" s="41">
        <v>86.8</v>
      </c>
      <c r="N101" s="41">
        <v>3.8</v>
      </c>
      <c r="O101" s="42">
        <v>0</v>
      </c>
      <c r="P101" s="85">
        <f t="shared" si="5"/>
        <v>1.9</v>
      </c>
    </row>
    <row r="102" spans="1:16">
      <c r="A102" s="40">
        <v>202301</v>
      </c>
      <c r="B102" s="33" t="s">
        <v>333</v>
      </c>
      <c r="C102" s="36" t="s">
        <v>575</v>
      </c>
      <c r="D102" s="33" t="s">
        <v>587</v>
      </c>
      <c r="E102" s="36" t="s">
        <v>943</v>
      </c>
      <c r="F102" s="26" t="s">
        <v>944</v>
      </c>
      <c r="G102" s="77" t="s">
        <v>945</v>
      </c>
      <c r="I102" s="40"/>
      <c r="J102" s="42">
        <v>2532</v>
      </c>
      <c r="K102" s="41">
        <v>8945.32</v>
      </c>
      <c r="L102" s="41">
        <v>316.64</v>
      </c>
      <c r="M102" s="41">
        <v>86.8</v>
      </c>
      <c r="N102" s="41">
        <v>3.8</v>
      </c>
      <c r="O102" s="42">
        <v>0</v>
      </c>
      <c r="P102" s="85">
        <f t="shared" si="5"/>
        <v>1.9</v>
      </c>
    </row>
    <row r="103" hidden="1" spans="1:16">
      <c r="A103" s="40">
        <v>202301</v>
      </c>
      <c r="B103" s="33" t="s">
        <v>381</v>
      </c>
      <c r="C103" s="36" t="s">
        <v>619</v>
      </c>
      <c r="D103" s="33" t="s">
        <v>587</v>
      </c>
      <c r="E103" s="36" t="s">
        <v>946</v>
      </c>
      <c r="F103" s="26" t="s">
        <v>686</v>
      </c>
      <c r="G103" s="77" t="s">
        <v>947</v>
      </c>
      <c r="H103" s="28" t="s">
        <v>623</v>
      </c>
      <c r="I103" s="40"/>
      <c r="J103" s="42">
        <v>2120</v>
      </c>
      <c r="K103" s="41">
        <v>7092.15</v>
      </c>
      <c r="L103" s="41">
        <v>316.64</v>
      </c>
      <c r="M103" s="41">
        <v>86.8</v>
      </c>
      <c r="N103" s="41">
        <v>3.8</v>
      </c>
      <c r="O103" s="42">
        <v>0</v>
      </c>
      <c r="P103" s="85">
        <f t="shared" si="5"/>
        <v>1.9</v>
      </c>
    </row>
    <row r="104" hidden="1" spans="1:16">
      <c r="A104" s="40">
        <v>202301</v>
      </c>
      <c r="B104" s="33" t="s">
        <v>317</v>
      </c>
      <c r="C104" s="36" t="s">
        <v>619</v>
      </c>
      <c r="D104" s="33" t="s">
        <v>587</v>
      </c>
      <c r="E104" s="36" t="s">
        <v>948</v>
      </c>
      <c r="F104" s="26" t="s">
        <v>686</v>
      </c>
      <c r="G104" s="77" t="s">
        <v>949</v>
      </c>
      <c r="H104" s="28" t="s">
        <v>623</v>
      </c>
      <c r="I104" s="40"/>
      <c r="J104" s="42">
        <v>2120</v>
      </c>
      <c r="K104" s="41">
        <v>6219.33</v>
      </c>
      <c r="L104" s="41">
        <v>316.64</v>
      </c>
      <c r="M104" s="41">
        <v>86.8</v>
      </c>
      <c r="N104" s="41">
        <v>3.8</v>
      </c>
      <c r="O104" s="42">
        <v>0</v>
      </c>
      <c r="P104" s="85">
        <f t="shared" si="5"/>
        <v>1.9</v>
      </c>
    </row>
    <row r="105" hidden="1" spans="1:16">
      <c r="A105" s="40">
        <v>202301</v>
      </c>
      <c r="B105" s="33" t="s">
        <v>257</v>
      </c>
      <c r="C105" s="36" t="s">
        <v>580</v>
      </c>
      <c r="D105" s="33" t="s">
        <v>587</v>
      </c>
      <c r="E105" s="36" t="s">
        <v>972</v>
      </c>
      <c r="F105" s="26" t="s">
        <v>941</v>
      </c>
      <c r="G105" s="77" t="s">
        <v>971</v>
      </c>
      <c r="I105" s="40"/>
      <c r="J105" s="42">
        <v>3730</v>
      </c>
      <c r="K105" s="41">
        <v>8625.6</v>
      </c>
      <c r="L105" s="41">
        <v>316.64</v>
      </c>
      <c r="M105" s="41">
        <v>86.8</v>
      </c>
      <c r="N105" s="41">
        <v>3.8</v>
      </c>
      <c r="O105" s="42">
        <v>95</v>
      </c>
      <c r="P105" s="85">
        <f t="shared" si="5"/>
        <v>1.9</v>
      </c>
    </row>
    <row r="106" hidden="1" spans="1:16">
      <c r="A106" s="40">
        <v>202301</v>
      </c>
      <c r="B106" s="33" t="s">
        <v>383</v>
      </c>
      <c r="C106" s="36" t="s">
        <v>580</v>
      </c>
      <c r="D106" s="33" t="s">
        <v>587</v>
      </c>
      <c r="E106" s="36" t="s">
        <v>973</v>
      </c>
      <c r="F106" s="26" t="s">
        <v>698</v>
      </c>
      <c r="G106" s="77" t="s">
        <v>974</v>
      </c>
      <c r="I106" s="40"/>
      <c r="J106" s="42">
        <v>3326</v>
      </c>
      <c r="K106" s="41">
        <v>7906.9</v>
      </c>
      <c r="L106" s="41">
        <v>316.64</v>
      </c>
      <c r="M106" s="41">
        <v>86.8</v>
      </c>
      <c r="N106" s="41">
        <v>3.8</v>
      </c>
      <c r="O106" s="42">
        <v>0</v>
      </c>
      <c r="P106" s="85">
        <f t="shared" si="5"/>
        <v>1.9</v>
      </c>
    </row>
    <row r="107" hidden="1" spans="1:16">
      <c r="A107" s="40">
        <v>202301</v>
      </c>
      <c r="B107" s="33" t="s">
        <v>213</v>
      </c>
      <c r="C107" s="36" t="s">
        <v>580</v>
      </c>
      <c r="D107" s="33" t="s">
        <v>587</v>
      </c>
      <c r="E107" s="36" t="s">
        <v>975</v>
      </c>
      <c r="F107" s="26" t="s">
        <v>941</v>
      </c>
      <c r="G107" s="77" t="s">
        <v>976</v>
      </c>
      <c r="I107" s="40"/>
      <c r="J107" s="42">
        <v>4738</v>
      </c>
      <c r="K107" s="41">
        <v>11043.9</v>
      </c>
      <c r="L107" s="41">
        <v>316.64</v>
      </c>
      <c r="M107" s="41">
        <v>86.8</v>
      </c>
      <c r="N107" s="41">
        <v>3.8</v>
      </c>
      <c r="O107" s="42">
        <v>0</v>
      </c>
      <c r="P107" s="85">
        <f t="shared" si="5"/>
        <v>1.9</v>
      </c>
    </row>
    <row r="108" hidden="1" spans="1:16">
      <c r="A108" s="40">
        <v>202301</v>
      </c>
      <c r="B108" s="33" t="s">
        <v>329</v>
      </c>
      <c r="C108" s="36" t="s">
        <v>580</v>
      </c>
      <c r="D108" s="33" t="s">
        <v>587</v>
      </c>
      <c r="E108" s="36" t="s">
        <v>977</v>
      </c>
      <c r="F108" s="26" t="s">
        <v>698</v>
      </c>
      <c r="G108" s="77" t="s">
        <v>976</v>
      </c>
      <c r="I108" s="40"/>
      <c r="J108" s="42">
        <v>3730</v>
      </c>
      <c r="K108" s="41">
        <v>8740.5</v>
      </c>
      <c r="L108" s="41">
        <v>316.64</v>
      </c>
      <c r="M108" s="41">
        <v>86.8</v>
      </c>
      <c r="N108" s="41">
        <v>3.8</v>
      </c>
      <c r="O108" s="42">
        <v>100</v>
      </c>
      <c r="P108" s="85">
        <f t="shared" si="5"/>
        <v>1.9</v>
      </c>
    </row>
    <row r="109" hidden="1" spans="1:16">
      <c r="A109" s="40">
        <v>202301</v>
      </c>
      <c r="B109" s="33" t="s">
        <v>262</v>
      </c>
      <c r="C109" s="36" t="s">
        <v>625</v>
      </c>
      <c r="D109" s="33" t="s">
        <v>587</v>
      </c>
      <c r="E109" s="36" t="s">
        <v>988</v>
      </c>
      <c r="F109" s="26" t="s">
        <v>1177</v>
      </c>
      <c r="G109" s="77" t="s">
        <v>987</v>
      </c>
      <c r="I109" s="40"/>
      <c r="J109" s="42">
        <v>3181</v>
      </c>
      <c r="K109" s="41">
        <v>7290</v>
      </c>
      <c r="L109" s="41">
        <v>316.64</v>
      </c>
      <c r="M109" s="41">
        <v>86.8</v>
      </c>
      <c r="N109" s="41">
        <v>3.8</v>
      </c>
      <c r="O109" s="42">
        <v>0</v>
      </c>
      <c r="P109" s="85">
        <f t="shared" si="5"/>
        <v>1.9</v>
      </c>
    </row>
    <row r="110" hidden="1" spans="1:16">
      <c r="A110" s="40">
        <v>202301</v>
      </c>
      <c r="B110" s="36" t="s">
        <v>312</v>
      </c>
      <c r="C110" s="36" t="s">
        <v>580</v>
      </c>
      <c r="D110" s="33" t="s">
        <v>587</v>
      </c>
      <c r="E110" s="88" t="s">
        <v>993</v>
      </c>
      <c r="F110" s="88" t="s">
        <v>994</v>
      </c>
      <c r="G110" s="88" t="s">
        <v>995</v>
      </c>
      <c r="I110" s="40"/>
      <c r="J110" s="42">
        <v>2311</v>
      </c>
      <c r="K110" s="41">
        <v>6343.1</v>
      </c>
      <c r="L110" s="41">
        <v>316.64</v>
      </c>
      <c r="M110" s="41">
        <v>86.8</v>
      </c>
      <c r="N110" s="41">
        <v>3.8</v>
      </c>
      <c r="O110" s="42">
        <v>0</v>
      </c>
      <c r="P110" s="85">
        <f t="shared" si="5"/>
        <v>1.9</v>
      </c>
    </row>
    <row r="111" hidden="1" spans="1:16">
      <c r="A111" s="40">
        <v>202301</v>
      </c>
      <c r="B111" s="36" t="s">
        <v>270</v>
      </c>
      <c r="C111" s="36" t="s">
        <v>661</v>
      </c>
      <c r="D111" s="33" t="s">
        <v>587</v>
      </c>
      <c r="E111" s="88" t="s">
        <v>996</v>
      </c>
      <c r="F111" s="88" t="s">
        <v>997</v>
      </c>
      <c r="G111" s="88" t="s">
        <v>995</v>
      </c>
      <c r="I111" s="40"/>
      <c r="J111" s="42">
        <v>3780</v>
      </c>
      <c r="K111" s="41">
        <v>10100</v>
      </c>
      <c r="L111" s="41">
        <v>316.64</v>
      </c>
      <c r="M111" s="41">
        <v>86.8</v>
      </c>
      <c r="N111" s="41">
        <v>3.8</v>
      </c>
      <c r="O111" s="42">
        <v>0</v>
      </c>
      <c r="P111" s="85">
        <f t="shared" si="5"/>
        <v>1.9</v>
      </c>
    </row>
    <row r="112" spans="1:16">
      <c r="A112" s="40">
        <v>202301</v>
      </c>
      <c r="B112" s="36" t="s">
        <v>236</v>
      </c>
      <c r="C112" s="36" t="s">
        <v>575</v>
      </c>
      <c r="D112" s="33" t="s">
        <v>587</v>
      </c>
      <c r="E112" s="88" t="s">
        <v>1001</v>
      </c>
      <c r="F112" s="88" t="s">
        <v>1002</v>
      </c>
      <c r="G112" s="89" t="s">
        <v>1003</v>
      </c>
      <c r="I112" s="40"/>
      <c r="J112" s="41">
        <v>3850</v>
      </c>
      <c r="K112" s="41">
        <v>11185</v>
      </c>
      <c r="L112" s="41">
        <v>316.64</v>
      </c>
      <c r="M112" s="41">
        <v>86.8</v>
      </c>
      <c r="N112" s="41">
        <v>3.8</v>
      </c>
      <c r="O112" s="42">
        <v>0</v>
      </c>
      <c r="P112" s="85">
        <f t="shared" si="5"/>
        <v>1.9</v>
      </c>
    </row>
    <row r="113" hidden="1" spans="1:16">
      <c r="A113" s="40">
        <v>202301</v>
      </c>
      <c r="B113" s="36" t="s">
        <v>296</v>
      </c>
      <c r="C113" s="36" t="s">
        <v>619</v>
      </c>
      <c r="D113" s="33" t="s">
        <v>587</v>
      </c>
      <c r="E113" s="88" t="s">
        <v>1004</v>
      </c>
      <c r="F113" s="88" t="s">
        <v>1005</v>
      </c>
      <c r="G113" s="89" t="s">
        <v>1006</v>
      </c>
      <c r="I113" s="40"/>
      <c r="J113" s="41">
        <v>1900</v>
      </c>
      <c r="K113" s="41">
        <v>5478</v>
      </c>
      <c r="L113" s="41">
        <v>316.64</v>
      </c>
      <c r="M113" s="41">
        <v>86.8</v>
      </c>
      <c r="N113" s="41">
        <v>3.8</v>
      </c>
      <c r="O113" s="42">
        <v>0</v>
      </c>
      <c r="P113" s="85">
        <f t="shared" si="5"/>
        <v>1.9</v>
      </c>
    </row>
    <row r="114" spans="1:16">
      <c r="A114" s="40">
        <v>202301</v>
      </c>
      <c r="B114" s="36" t="s">
        <v>366</v>
      </c>
      <c r="C114" s="36" t="s">
        <v>575</v>
      </c>
      <c r="D114" s="33" t="s">
        <v>587</v>
      </c>
      <c r="E114" s="88" t="s">
        <v>1161</v>
      </c>
      <c r="F114" s="88" t="s">
        <v>710</v>
      </c>
      <c r="G114" s="89" t="s">
        <v>1162</v>
      </c>
      <c r="I114" s="40"/>
      <c r="J114" s="41">
        <v>3850</v>
      </c>
      <c r="K114" s="41">
        <v>8714</v>
      </c>
      <c r="L114" s="41">
        <v>0</v>
      </c>
      <c r="M114" s="41">
        <v>0</v>
      </c>
      <c r="N114" s="41">
        <v>0</v>
      </c>
      <c r="O114" s="42">
        <v>0</v>
      </c>
      <c r="P114" s="85">
        <v>0</v>
      </c>
    </row>
    <row r="115" hidden="1" spans="1:16">
      <c r="A115" s="40">
        <v>202301</v>
      </c>
      <c r="B115" s="25" t="s">
        <v>239</v>
      </c>
      <c r="C115" s="25" t="s">
        <v>619</v>
      </c>
      <c r="D115" s="30" t="s">
        <v>587</v>
      </c>
      <c r="E115" s="26" t="s">
        <v>1015</v>
      </c>
      <c r="F115" s="26" t="s">
        <v>1164</v>
      </c>
      <c r="G115" s="69" t="s">
        <v>1017</v>
      </c>
      <c r="I115" s="40"/>
      <c r="J115" s="41">
        <v>2970</v>
      </c>
      <c r="K115" s="41">
        <v>8138.5</v>
      </c>
      <c r="L115" s="41">
        <v>316.64</v>
      </c>
      <c r="M115" s="41">
        <v>86.8</v>
      </c>
      <c r="N115" s="41">
        <v>3.8</v>
      </c>
      <c r="O115" s="42">
        <v>300</v>
      </c>
      <c r="P115" s="85">
        <f t="shared" ref="P115:P124" si="6">1900*0.1%</f>
        <v>1.9</v>
      </c>
    </row>
    <row r="116" spans="1:16">
      <c r="A116" s="40">
        <v>202301</v>
      </c>
      <c r="B116" s="25" t="s">
        <v>386</v>
      </c>
      <c r="C116" s="25" t="s">
        <v>575</v>
      </c>
      <c r="D116" s="30" t="s">
        <v>1178</v>
      </c>
      <c r="E116" s="26" t="s">
        <v>1168</v>
      </c>
      <c r="F116" s="26" t="s">
        <v>578</v>
      </c>
      <c r="G116" s="69" t="s">
        <v>1169</v>
      </c>
      <c r="I116" s="40"/>
      <c r="J116" s="41">
        <v>5500</v>
      </c>
      <c r="K116" s="41">
        <v>13629.55</v>
      </c>
      <c r="L116" s="41">
        <v>316.64</v>
      </c>
      <c r="M116" s="41">
        <v>86.8</v>
      </c>
      <c r="N116" s="41">
        <v>3.8</v>
      </c>
      <c r="O116" s="42">
        <v>0</v>
      </c>
      <c r="P116" s="85">
        <f t="shared" si="6"/>
        <v>1.9</v>
      </c>
    </row>
    <row r="117" hidden="1" spans="1:16">
      <c r="A117" s="40">
        <v>202301</v>
      </c>
      <c r="B117" s="25" t="s">
        <v>407</v>
      </c>
      <c r="C117" s="25" t="s">
        <v>841</v>
      </c>
      <c r="D117" s="30" t="s">
        <v>587</v>
      </c>
      <c r="E117" s="26" t="s">
        <v>1171</v>
      </c>
      <c r="F117" s="26" t="s">
        <v>1172</v>
      </c>
      <c r="G117" s="69" t="s">
        <v>1173</v>
      </c>
      <c r="I117" s="40"/>
      <c r="J117" s="41">
        <v>3214</v>
      </c>
      <c r="K117" s="41">
        <v>7888.4</v>
      </c>
      <c r="L117" s="41">
        <v>316.64</v>
      </c>
      <c r="M117" s="41">
        <v>86.8</v>
      </c>
      <c r="N117" s="41">
        <v>3.8</v>
      </c>
      <c r="O117" s="42">
        <v>700</v>
      </c>
      <c r="P117" s="85">
        <f t="shared" si="6"/>
        <v>1.9</v>
      </c>
    </row>
    <row r="118" hidden="1" spans="1:16">
      <c r="A118" s="40">
        <v>202301</v>
      </c>
      <c r="B118" s="25" t="s">
        <v>377</v>
      </c>
      <c r="C118" s="25" t="s">
        <v>580</v>
      </c>
      <c r="D118" s="30" t="s">
        <v>587</v>
      </c>
      <c r="E118" s="26" t="s">
        <v>1171</v>
      </c>
      <c r="F118" s="26" t="s">
        <v>1179</v>
      </c>
      <c r="G118" s="69" t="s">
        <v>1180</v>
      </c>
      <c r="I118" s="40"/>
      <c r="J118" s="41">
        <v>2520</v>
      </c>
      <c r="K118" s="41">
        <v>4919.56</v>
      </c>
      <c r="L118" s="41">
        <v>316.64</v>
      </c>
      <c r="M118" s="41">
        <v>86.8</v>
      </c>
      <c r="N118" s="41">
        <v>3.8</v>
      </c>
      <c r="O118" s="42">
        <v>0</v>
      </c>
      <c r="P118" s="85">
        <f t="shared" si="6"/>
        <v>1.9</v>
      </c>
    </row>
    <row r="119" spans="1:16">
      <c r="A119" s="40">
        <v>202301</v>
      </c>
      <c r="B119" s="25" t="s">
        <v>267</v>
      </c>
      <c r="C119" s="36" t="s">
        <v>575</v>
      </c>
      <c r="D119" s="30" t="s">
        <v>587</v>
      </c>
      <c r="E119" s="88" t="s">
        <v>1195</v>
      </c>
      <c r="F119" s="88" t="s">
        <v>710</v>
      </c>
      <c r="G119" s="90" t="s">
        <v>1196</v>
      </c>
      <c r="I119" s="40"/>
      <c r="J119" s="42">
        <v>3850</v>
      </c>
      <c r="K119" s="41">
        <v>7250</v>
      </c>
      <c r="L119" s="41">
        <v>316.64</v>
      </c>
      <c r="M119" s="41">
        <v>86.8</v>
      </c>
      <c r="N119" s="41">
        <v>3.8</v>
      </c>
      <c r="O119" s="42">
        <v>0</v>
      </c>
      <c r="P119" s="85">
        <f t="shared" si="6"/>
        <v>1.9</v>
      </c>
    </row>
    <row r="120" spans="1:16">
      <c r="A120" s="40">
        <v>202301</v>
      </c>
      <c r="B120" s="25" t="s">
        <v>293</v>
      </c>
      <c r="C120" s="36" t="s">
        <v>575</v>
      </c>
      <c r="D120" s="30" t="s">
        <v>587</v>
      </c>
      <c r="E120" s="88" t="s">
        <v>1198</v>
      </c>
      <c r="F120" s="88" t="s">
        <v>710</v>
      </c>
      <c r="G120" s="90" t="s">
        <v>1196</v>
      </c>
      <c r="I120" s="40"/>
      <c r="J120" s="42">
        <v>3850</v>
      </c>
      <c r="K120" s="41">
        <v>7643.9</v>
      </c>
      <c r="L120" s="41">
        <v>316.64</v>
      </c>
      <c r="M120" s="41">
        <v>86.8</v>
      </c>
      <c r="N120" s="41">
        <v>3.8</v>
      </c>
      <c r="O120" s="42">
        <v>0</v>
      </c>
      <c r="P120" s="85">
        <f t="shared" si="6"/>
        <v>1.9</v>
      </c>
    </row>
    <row r="121" hidden="1" spans="1:16">
      <c r="A121" s="40">
        <v>202301</v>
      </c>
      <c r="B121" s="25" t="s">
        <v>400</v>
      </c>
      <c r="C121" s="36" t="s">
        <v>619</v>
      </c>
      <c r="D121" s="30" t="s">
        <v>587</v>
      </c>
      <c r="E121" s="90" t="s">
        <v>1200</v>
      </c>
      <c r="F121" s="88" t="s">
        <v>686</v>
      </c>
      <c r="G121" s="69">
        <v>44782</v>
      </c>
      <c r="H121" s="28" t="s">
        <v>623</v>
      </c>
      <c r="I121" s="40"/>
      <c r="J121" s="42">
        <v>2120</v>
      </c>
      <c r="K121" s="41">
        <v>6391.89</v>
      </c>
      <c r="L121" s="41">
        <v>316.64</v>
      </c>
      <c r="M121" s="41">
        <v>86.8</v>
      </c>
      <c r="N121" s="41">
        <v>3.8</v>
      </c>
      <c r="O121" s="42">
        <v>0</v>
      </c>
      <c r="P121" s="85">
        <f t="shared" si="6"/>
        <v>1.9</v>
      </c>
    </row>
    <row r="122" hidden="1" spans="1:16">
      <c r="A122" s="40">
        <v>202301</v>
      </c>
      <c r="B122" s="25" t="s">
        <v>408</v>
      </c>
      <c r="C122" s="36" t="s">
        <v>625</v>
      </c>
      <c r="D122" s="30" t="s">
        <v>587</v>
      </c>
      <c r="E122" s="90" t="s">
        <v>1203</v>
      </c>
      <c r="F122" s="88" t="s">
        <v>827</v>
      </c>
      <c r="G122" s="90" t="s">
        <v>1204</v>
      </c>
      <c r="I122" s="40"/>
      <c r="J122" s="42">
        <v>3357</v>
      </c>
      <c r="K122" s="41">
        <v>9935</v>
      </c>
      <c r="L122" s="41">
        <v>316.64</v>
      </c>
      <c r="M122" s="41">
        <v>86.8</v>
      </c>
      <c r="N122" s="41">
        <v>3.8</v>
      </c>
      <c r="O122" s="42">
        <v>0</v>
      </c>
      <c r="P122" s="85">
        <f t="shared" si="6"/>
        <v>1.9</v>
      </c>
    </row>
    <row r="123" hidden="1" spans="1:16">
      <c r="A123" s="40">
        <v>202301</v>
      </c>
      <c r="B123" s="25" t="s">
        <v>319</v>
      </c>
      <c r="C123" s="36" t="s">
        <v>619</v>
      </c>
      <c r="D123" s="30" t="s">
        <v>764</v>
      </c>
      <c r="E123" s="90" t="s">
        <v>1224</v>
      </c>
      <c r="F123" s="88" t="s">
        <v>1220</v>
      </c>
      <c r="G123" s="90" t="s">
        <v>1225</v>
      </c>
      <c r="I123" s="40"/>
      <c r="J123" s="42">
        <v>5600</v>
      </c>
      <c r="K123" s="41">
        <v>13418.31</v>
      </c>
      <c r="L123" s="41">
        <v>316.64</v>
      </c>
      <c r="M123" s="41">
        <v>86.8</v>
      </c>
      <c r="N123" s="41">
        <v>3.8</v>
      </c>
      <c r="O123" s="42">
        <v>0</v>
      </c>
      <c r="P123" s="85">
        <f t="shared" si="6"/>
        <v>1.9</v>
      </c>
    </row>
    <row r="124" hidden="1" spans="1:16">
      <c r="A124" s="40">
        <v>202301</v>
      </c>
      <c r="B124" s="25" t="s">
        <v>238</v>
      </c>
      <c r="C124" s="36" t="s">
        <v>580</v>
      </c>
      <c r="D124" s="30" t="s">
        <v>587</v>
      </c>
      <c r="E124" s="90" t="s">
        <v>1226</v>
      </c>
      <c r="F124" s="88" t="s">
        <v>992</v>
      </c>
      <c r="G124" s="90" t="s">
        <v>1227</v>
      </c>
      <c r="I124" s="40"/>
      <c r="J124" s="42">
        <v>2671</v>
      </c>
      <c r="K124" s="41">
        <v>4528.24</v>
      </c>
      <c r="L124" s="41">
        <v>316.64</v>
      </c>
      <c r="M124" s="41">
        <v>86.8</v>
      </c>
      <c r="N124" s="41">
        <v>3.8</v>
      </c>
      <c r="O124" s="42">
        <v>0</v>
      </c>
      <c r="P124" s="85">
        <f t="shared" si="6"/>
        <v>1.9</v>
      </c>
    </row>
    <row r="125" hidden="1" spans="1:16">
      <c r="A125" s="40">
        <v>202301</v>
      </c>
      <c r="B125" s="25" t="s">
        <v>370</v>
      </c>
      <c r="C125" s="36" t="s">
        <v>570</v>
      </c>
      <c r="D125" s="30" t="s">
        <v>587</v>
      </c>
      <c r="E125" s="90" t="s">
        <v>1228</v>
      </c>
      <c r="F125" s="88" t="s">
        <v>694</v>
      </c>
      <c r="G125" s="90" t="s">
        <v>1229</v>
      </c>
      <c r="I125" s="40"/>
      <c r="J125" s="42">
        <v>4068</v>
      </c>
      <c r="K125" s="41">
        <v>7122.49</v>
      </c>
      <c r="L125" s="41">
        <v>0</v>
      </c>
      <c r="M125" s="41">
        <v>0</v>
      </c>
      <c r="N125" s="41">
        <v>0</v>
      </c>
      <c r="O125" s="42">
        <v>0</v>
      </c>
      <c r="P125" s="85">
        <v>0</v>
      </c>
    </row>
    <row r="126" hidden="1" spans="1:16">
      <c r="A126" s="40">
        <v>202301</v>
      </c>
      <c r="B126" s="25" t="s">
        <v>350</v>
      </c>
      <c r="C126" s="36" t="s">
        <v>570</v>
      </c>
      <c r="D126" s="30" t="s">
        <v>764</v>
      </c>
      <c r="E126" s="90" t="s">
        <v>1230</v>
      </c>
      <c r="F126" s="88" t="s">
        <v>792</v>
      </c>
      <c r="G126" s="90" t="s">
        <v>1229</v>
      </c>
      <c r="I126" s="40"/>
      <c r="J126" s="42">
        <v>5000</v>
      </c>
      <c r="K126" s="41">
        <v>13075.4</v>
      </c>
      <c r="L126" s="41">
        <v>316.64</v>
      </c>
      <c r="M126" s="41">
        <v>86.8</v>
      </c>
      <c r="N126" s="41">
        <v>3.8</v>
      </c>
      <c r="O126" s="42">
        <v>0</v>
      </c>
      <c r="P126" s="85">
        <f>1900*0.1%</f>
        <v>1.9</v>
      </c>
    </row>
    <row r="127" hidden="1" spans="1:16">
      <c r="A127" s="40">
        <v>202301</v>
      </c>
      <c r="B127" s="25" t="s">
        <v>449</v>
      </c>
      <c r="C127" s="36" t="s">
        <v>570</v>
      </c>
      <c r="D127" s="30" t="s">
        <v>587</v>
      </c>
      <c r="E127" s="90" t="s">
        <v>1245</v>
      </c>
      <c r="F127" s="88" t="s">
        <v>1246</v>
      </c>
      <c r="G127" s="90" t="s">
        <v>1247</v>
      </c>
      <c r="I127" s="40"/>
      <c r="J127" s="42">
        <v>2090</v>
      </c>
      <c r="K127" s="41">
        <v>4745.54</v>
      </c>
      <c r="L127" s="41">
        <v>316.64</v>
      </c>
      <c r="M127" s="41">
        <v>86.8</v>
      </c>
      <c r="N127" s="41">
        <v>3.8</v>
      </c>
      <c r="O127" s="42">
        <v>0</v>
      </c>
      <c r="P127" s="85">
        <f>1900*0.1%</f>
        <v>1.9</v>
      </c>
    </row>
    <row r="128" spans="1:16">
      <c r="A128" s="40">
        <v>202301</v>
      </c>
      <c r="B128" s="25" t="s">
        <v>415</v>
      </c>
      <c r="C128" s="36" t="s">
        <v>575</v>
      </c>
      <c r="D128" s="30" t="s">
        <v>587</v>
      </c>
      <c r="E128" s="90" t="s">
        <v>1249</v>
      </c>
      <c r="F128" s="88" t="s">
        <v>710</v>
      </c>
      <c r="G128" s="90" t="s">
        <v>1247</v>
      </c>
      <c r="I128" s="40"/>
      <c r="J128" s="42">
        <v>3850</v>
      </c>
      <c r="K128" s="41">
        <v>4636.5</v>
      </c>
      <c r="L128" s="41">
        <v>0</v>
      </c>
      <c r="M128" s="41">
        <v>0</v>
      </c>
      <c r="N128" s="41">
        <v>0</v>
      </c>
      <c r="O128" s="42">
        <v>0</v>
      </c>
      <c r="P128" s="85">
        <v>0</v>
      </c>
    </row>
    <row r="129" hidden="1" spans="1:16">
      <c r="A129" s="40">
        <v>202301</v>
      </c>
      <c r="B129" s="25" t="s">
        <v>322</v>
      </c>
      <c r="C129" s="36" t="s">
        <v>580</v>
      </c>
      <c r="D129" s="30" t="s">
        <v>587</v>
      </c>
      <c r="E129" s="90" t="s">
        <v>1262</v>
      </c>
      <c r="F129" s="88" t="s">
        <v>939</v>
      </c>
      <c r="G129" s="90">
        <v>44886</v>
      </c>
      <c r="I129" s="40"/>
      <c r="J129" s="42">
        <v>1900</v>
      </c>
      <c r="K129" s="41">
        <v>2594.66</v>
      </c>
      <c r="L129" s="41">
        <v>0</v>
      </c>
      <c r="M129" s="41">
        <v>0</v>
      </c>
      <c r="N129" s="41">
        <v>0</v>
      </c>
      <c r="O129" s="42">
        <v>0</v>
      </c>
      <c r="P129" s="85">
        <v>0</v>
      </c>
    </row>
    <row r="130" spans="1:16">
      <c r="A130" s="40">
        <v>202301</v>
      </c>
      <c r="B130" s="25" t="s">
        <v>425</v>
      </c>
      <c r="C130" s="36" t="s">
        <v>575</v>
      </c>
      <c r="D130" s="30" t="s">
        <v>587</v>
      </c>
      <c r="E130" s="90" t="s">
        <v>1264</v>
      </c>
      <c r="F130" s="88" t="s">
        <v>1265</v>
      </c>
      <c r="G130" s="90" t="s">
        <v>1266</v>
      </c>
      <c r="I130" s="40"/>
      <c r="J130" s="42">
        <v>5500</v>
      </c>
      <c r="K130" s="41">
        <v>10675</v>
      </c>
      <c r="L130" s="41">
        <v>316.64</v>
      </c>
      <c r="M130" s="41">
        <v>86.8</v>
      </c>
      <c r="N130" s="41">
        <v>3.8</v>
      </c>
      <c r="O130" s="42">
        <v>0</v>
      </c>
      <c r="P130" s="85">
        <f t="shared" ref="P130:P136" si="7">1900*0.1%</f>
        <v>1.9</v>
      </c>
    </row>
    <row r="131" spans="1:16">
      <c r="A131" s="40">
        <v>202301</v>
      </c>
      <c r="B131" s="25" t="s">
        <v>315</v>
      </c>
      <c r="C131" s="36" t="s">
        <v>575</v>
      </c>
      <c r="D131" s="30" t="s">
        <v>587</v>
      </c>
      <c r="E131" s="90" t="s">
        <v>1267</v>
      </c>
      <c r="F131" s="88" t="s">
        <v>1268</v>
      </c>
      <c r="G131" s="90">
        <v>44879</v>
      </c>
      <c r="I131" s="40"/>
      <c r="J131" s="42">
        <v>2900</v>
      </c>
      <c r="K131" s="41">
        <v>5350.49</v>
      </c>
      <c r="L131" s="41">
        <v>316.64</v>
      </c>
      <c r="M131" s="41">
        <v>86.8</v>
      </c>
      <c r="N131" s="41">
        <v>3.8</v>
      </c>
      <c r="O131" s="42">
        <v>0</v>
      </c>
      <c r="P131" s="85">
        <f t="shared" si="7"/>
        <v>1.9</v>
      </c>
    </row>
    <row r="132" hidden="1" spans="1:16">
      <c r="A132" s="40">
        <v>202301</v>
      </c>
      <c r="B132" s="25" t="s">
        <v>380</v>
      </c>
      <c r="C132" s="36" t="s">
        <v>619</v>
      </c>
      <c r="D132" s="30" t="s">
        <v>587</v>
      </c>
      <c r="E132" s="90" t="s">
        <v>1269</v>
      </c>
      <c r="F132" s="88" t="s">
        <v>856</v>
      </c>
      <c r="G132" s="90" t="s">
        <v>1270</v>
      </c>
      <c r="I132" s="40"/>
      <c r="J132" s="42">
        <v>1900</v>
      </c>
      <c r="K132" s="41">
        <v>2812.77</v>
      </c>
      <c r="L132" s="41">
        <v>316.64</v>
      </c>
      <c r="M132" s="41">
        <v>86.8</v>
      </c>
      <c r="N132" s="41">
        <v>3.8</v>
      </c>
      <c r="O132" s="42">
        <v>0</v>
      </c>
      <c r="P132" s="85">
        <f t="shared" si="7"/>
        <v>1.9</v>
      </c>
    </row>
    <row r="133" spans="1:16">
      <c r="A133" s="40">
        <v>202301</v>
      </c>
      <c r="B133" s="25" t="s">
        <v>224</v>
      </c>
      <c r="C133" s="36" t="s">
        <v>575</v>
      </c>
      <c r="D133" s="30" t="s">
        <v>587</v>
      </c>
      <c r="E133" s="90" t="s">
        <v>1275</v>
      </c>
      <c r="F133" s="88" t="s">
        <v>1276</v>
      </c>
      <c r="G133" s="90">
        <v>44909</v>
      </c>
      <c r="I133" s="40"/>
      <c r="J133" s="42">
        <v>3850</v>
      </c>
      <c r="K133" s="41">
        <v>7297.5</v>
      </c>
      <c r="L133" s="41">
        <v>316.64</v>
      </c>
      <c r="M133" s="41">
        <v>86.8</v>
      </c>
      <c r="N133" s="41">
        <v>3.8</v>
      </c>
      <c r="O133" s="42">
        <v>0</v>
      </c>
      <c r="P133" s="85">
        <f t="shared" si="7"/>
        <v>1.9</v>
      </c>
    </row>
    <row r="134" hidden="1" spans="1:16">
      <c r="A134" s="40">
        <v>202301</v>
      </c>
      <c r="B134" s="25" t="s">
        <v>351</v>
      </c>
      <c r="C134" s="36" t="s">
        <v>619</v>
      </c>
      <c r="D134" s="30" t="s">
        <v>587</v>
      </c>
      <c r="E134" s="90" t="s">
        <v>1278</v>
      </c>
      <c r="F134" s="88" t="s">
        <v>1279</v>
      </c>
      <c r="G134" s="90" t="s">
        <v>1280</v>
      </c>
      <c r="I134" s="40"/>
      <c r="J134" s="42">
        <v>4160</v>
      </c>
      <c r="K134" s="41">
        <v>9086.32</v>
      </c>
      <c r="L134" s="41">
        <v>316.64</v>
      </c>
      <c r="M134" s="41">
        <v>86.8</v>
      </c>
      <c r="N134" s="41">
        <v>3.8</v>
      </c>
      <c r="O134" s="42">
        <v>0</v>
      </c>
      <c r="P134" s="85">
        <f t="shared" si="7"/>
        <v>1.9</v>
      </c>
    </row>
    <row r="135" hidden="1" spans="1:16">
      <c r="A135" s="40">
        <v>202301</v>
      </c>
      <c r="B135" s="25" t="s">
        <v>450</v>
      </c>
      <c r="C135" s="36" t="s">
        <v>625</v>
      </c>
      <c r="D135" s="30" t="s">
        <v>587</v>
      </c>
      <c r="E135" s="90" t="s">
        <v>1281</v>
      </c>
      <c r="F135" s="88" t="s">
        <v>713</v>
      </c>
      <c r="G135" s="90">
        <v>44908</v>
      </c>
      <c r="I135" s="40"/>
      <c r="J135" s="42">
        <v>1900</v>
      </c>
      <c r="K135" s="41">
        <v>2571.22</v>
      </c>
      <c r="L135" s="41">
        <v>316.64</v>
      </c>
      <c r="M135" s="41">
        <v>86.8</v>
      </c>
      <c r="N135" s="41">
        <v>3.8</v>
      </c>
      <c r="O135" s="42">
        <v>0</v>
      </c>
      <c r="P135" s="85">
        <f t="shared" si="7"/>
        <v>1.9</v>
      </c>
    </row>
    <row r="136" hidden="1" spans="1:16">
      <c r="A136" s="40">
        <v>202301</v>
      </c>
      <c r="B136" s="25" t="s">
        <v>451</v>
      </c>
      <c r="C136" s="36" t="s">
        <v>570</v>
      </c>
      <c r="D136" s="30" t="s">
        <v>587</v>
      </c>
      <c r="E136" s="90" t="s">
        <v>1282</v>
      </c>
      <c r="F136" s="88" t="s">
        <v>778</v>
      </c>
      <c r="G136" s="90" t="s">
        <v>1283</v>
      </c>
      <c r="I136" s="40"/>
      <c r="J136" s="42">
        <v>2500</v>
      </c>
      <c r="K136" s="41">
        <v>3879.71</v>
      </c>
      <c r="L136" s="41">
        <v>316.64</v>
      </c>
      <c r="M136" s="41">
        <v>86.8</v>
      </c>
      <c r="N136" s="41">
        <v>3.8</v>
      </c>
      <c r="O136" s="42">
        <v>0</v>
      </c>
      <c r="P136" s="85">
        <f t="shared" si="7"/>
        <v>1.9</v>
      </c>
    </row>
    <row r="137" hidden="1" spans="1:16">
      <c r="A137" s="40">
        <v>202301</v>
      </c>
      <c r="B137" s="25" t="s">
        <v>436</v>
      </c>
      <c r="C137" s="36" t="s">
        <v>592</v>
      </c>
      <c r="D137" s="30" t="s">
        <v>587</v>
      </c>
      <c r="E137" s="90" t="s">
        <v>1286</v>
      </c>
      <c r="F137" s="88" t="s">
        <v>997</v>
      </c>
      <c r="G137" s="90" t="s">
        <v>1287</v>
      </c>
      <c r="I137" s="40" t="s">
        <v>1288</v>
      </c>
      <c r="J137" s="42">
        <v>4018</v>
      </c>
      <c r="K137" s="41">
        <v>462.84</v>
      </c>
      <c r="L137" s="41">
        <v>0</v>
      </c>
      <c r="M137" s="41">
        <v>0</v>
      </c>
      <c r="N137" s="41">
        <v>0</v>
      </c>
      <c r="O137" s="42">
        <v>0</v>
      </c>
      <c r="P137" s="85">
        <v>0</v>
      </c>
    </row>
    <row r="138" hidden="1" spans="1:16">
      <c r="A138" s="40">
        <v>202301</v>
      </c>
      <c r="B138" s="25" t="s">
        <v>348</v>
      </c>
      <c r="C138" s="36" t="s">
        <v>570</v>
      </c>
      <c r="D138" s="30" t="s">
        <v>764</v>
      </c>
      <c r="E138" s="90" t="s">
        <v>1289</v>
      </c>
      <c r="F138" s="88" t="s">
        <v>792</v>
      </c>
      <c r="G138" s="90" t="s">
        <v>1290</v>
      </c>
      <c r="I138" s="40" t="s">
        <v>1288</v>
      </c>
      <c r="J138" s="42">
        <v>5680</v>
      </c>
      <c r="K138" s="41">
        <v>12016.35</v>
      </c>
      <c r="L138" s="41">
        <v>0</v>
      </c>
      <c r="M138" s="41">
        <v>0</v>
      </c>
      <c r="N138" s="41">
        <v>0</v>
      </c>
      <c r="O138" s="42">
        <v>0</v>
      </c>
      <c r="P138" s="85">
        <v>0</v>
      </c>
    </row>
    <row r="139" hidden="1" spans="1:16">
      <c r="A139" s="40">
        <v>202301</v>
      </c>
      <c r="B139" s="25" t="s">
        <v>323</v>
      </c>
      <c r="C139" s="36" t="s">
        <v>570</v>
      </c>
      <c r="D139" s="30" t="s">
        <v>764</v>
      </c>
      <c r="E139" s="90" t="s">
        <v>1291</v>
      </c>
      <c r="F139" s="88" t="s">
        <v>792</v>
      </c>
      <c r="G139" s="90" t="s">
        <v>1290</v>
      </c>
      <c r="I139" s="40" t="s">
        <v>1288</v>
      </c>
      <c r="J139" s="42">
        <v>6640</v>
      </c>
      <c r="K139" s="41">
        <v>13967.21</v>
      </c>
      <c r="L139" s="41">
        <v>316.64</v>
      </c>
      <c r="M139" s="41">
        <v>86.8</v>
      </c>
      <c r="N139" s="41">
        <v>3.8</v>
      </c>
      <c r="O139" s="42">
        <v>0</v>
      </c>
      <c r="P139" s="85">
        <f t="shared" ref="P139:P183" si="8">1900*0.1%</f>
        <v>1.9</v>
      </c>
    </row>
    <row r="140" hidden="1" spans="1:16">
      <c r="A140" s="40">
        <v>202301</v>
      </c>
      <c r="B140" s="25" t="s">
        <v>226</v>
      </c>
      <c r="C140" s="25" t="s">
        <v>570</v>
      </c>
      <c r="D140" s="30" t="s">
        <v>587</v>
      </c>
      <c r="E140" s="20" t="s">
        <v>1007</v>
      </c>
      <c r="F140" s="26" t="s">
        <v>875</v>
      </c>
      <c r="G140" s="69" t="s">
        <v>1008</v>
      </c>
      <c r="H140" s="28" t="s">
        <v>1009</v>
      </c>
      <c r="I140" s="40"/>
      <c r="J140" s="41">
        <v>2363</v>
      </c>
      <c r="K140" s="41">
        <v>6244.71</v>
      </c>
      <c r="L140" s="41">
        <v>316.64</v>
      </c>
      <c r="M140" s="41">
        <v>86.8</v>
      </c>
      <c r="N140" s="41">
        <v>3.8</v>
      </c>
      <c r="O140" s="42">
        <v>0</v>
      </c>
      <c r="P140" s="85">
        <f t="shared" si="8"/>
        <v>1.9</v>
      </c>
    </row>
    <row r="141" hidden="1" spans="1:16">
      <c r="A141" s="40">
        <v>202301</v>
      </c>
      <c r="B141" s="28" t="s">
        <v>242</v>
      </c>
      <c r="C141" s="25" t="s">
        <v>570</v>
      </c>
      <c r="D141" s="26" t="s">
        <v>587</v>
      </c>
      <c r="E141" s="20" t="s">
        <v>1010</v>
      </c>
      <c r="F141" s="26" t="s">
        <v>875</v>
      </c>
      <c r="G141" s="70" t="s">
        <v>1011</v>
      </c>
      <c r="H141" s="28" t="s">
        <v>1009</v>
      </c>
      <c r="I141" s="40"/>
      <c r="J141" s="41">
        <v>2363</v>
      </c>
      <c r="K141" s="41">
        <v>6000</v>
      </c>
      <c r="L141" s="41">
        <v>316.64</v>
      </c>
      <c r="M141" s="41">
        <v>86.8</v>
      </c>
      <c r="N141" s="41">
        <v>3.8</v>
      </c>
      <c r="O141" s="42">
        <v>0</v>
      </c>
      <c r="P141" s="85">
        <f t="shared" si="8"/>
        <v>1.9</v>
      </c>
    </row>
    <row r="142" hidden="1" spans="1:16">
      <c r="A142" s="40">
        <v>202301</v>
      </c>
      <c r="B142" s="36" t="s">
        <v>281</v>
      </c>
      <c r="C142" s="25" t="s">
        <v>570</v>
      </c>
      <c r="D142" s="33" t="s">
        <v>587</v>
      </c>
      <c r="E142" s="36" t="s">
        <v>1012</v>
      </c>
      <c r="F142" s="26" t="s">
        <v>875</v>
      </c>
      <c r="G142" s="77" t="s">
        <v>756</v>
      </c>
      <c r="H142" s="28" t="s">
        <v>1009</v>
      </c>
      <c r="I142" s="40"/>
      <c r="J142" s="42">
        <v>2363</v>
      </c>
      <c r="K142" s="41">
        <v>5631.3</v>
      </c>
      <c r="L142" s="41">
        <v>316.64</v>
      </c>
      <c r="M142" s="41">
        <v>86.8</v>
      </c>
      <c r="N142" s="41">
        <v>3.8</v>
      </c>
      <c r="O142" s="42">
        <v>0</v>
      </c>
      <c r="P142" s="85">
        <f t="shared" si="8"/>
        <v>1.9</v>
      </c>
    </row>
    <row r="143" hidden="1" spans="1:16">
      <c r="A143" s="40">
        <v>202301</v>
      </c>
      <c r="B143" s="33" t="s">
        <v>294</v>
      </c>
      <c r="C143" s="25" t="s">
        <v>570</v>
      </c>
      <c r="D143" s="33" t="s">
        <v>587</v>
      </c>
      <c r="E143" s="33" t="s">
        <v>1013</v>
      </c>
      <c r="F143" s="26" t="s">
        <v>875</v>
      </c>
      <c r="G143" s="77" t="s">
        <v>1014</v>
      </c>
      <c r="H143" s="28" t="s">
        <v>1009</v>
      </c>
      <c r="I143" s="40"/>
      <c r="J143" s="42">
        <v>2363</v>
      </c>
      <c r="K143" s="41">
        <v>6017.37</v>
      </c>
      <c r="L143" s="41">
        <v>316.64</v>
      </c>
      <c r="M143" s="41">
        <v>86.8</v>
      </c>
      <c r="N143" s="41">
        <v>3.8</v>
      </c>
      <c r="O143" s="42">
        <v>0</v>
      </c>
      <c r="P143" s="85">
        <f t="shared" si="8"/>
        <v>1.9</v>
      </c>
    </row>
    <row r="144" hidden="1" spans="1:16">
      <c r="A144" s="40">
        <v>202301</v>
      </c>
      <c r="B144" s="28" t="s">
        <v>217</v>
      </c>
      <c r="C144" s="25" t="s">
        <v>619</v>
      </c>
      <c r="D144" s="26" t="s">
        <v>587</v>
      </c>
      <c r="E144" s="28" t="s">
        <v>1019</v>
      </c>
      <c r="F144" s="26" t="s">
        <v>1020</v>
      </c>
      <c r="G144" s="69" t="s">
        <v>1021</v>
      </c>
      <c r="H144" s="28" t="s">
        <v>1018</v>
      </c>
      <c r="I144" s="40"/>
      <c r="J144" s="41">
        <v>1900</v>
      </c>
      <c r="K144" s="41">
        <v>4895.35</v>
      </c>
      <c r="L144" s="41">
        <v>316.64</v>
      </c>
      <c r="M144" s="41">
        <v>86.8</v>
      </c>
      <c r="N144" s="41">
        <v>3.8</v>
      </c>
      <c r="O144" s="42">
        <v>0</v>
      </c>
      <c r="P144" s="85">
        <f t="shared" si="8"/>
        <v>1.9</v>
      </c>
    </row>
    <row r="145" hidden="1" spans="1:16">
      <c r="A145" s="40">
        <v>202301</v>
      </c>
      <c r="B145" s="28" t="s">
        <v>271</v>
      </c>
      <c r="C145" s="25" t="s">
        <v>619</v>
      </c>
      <c r="D145" s="26" t="s">
        <v>587</v>
      </c>
      <c r="E145" s="28" t="s">
        <v>1022</v>
      </c>
      <c r="F145" s="26" t="s">
        <v>1023</v>
      </c>
      <c r="G145" s="69" t="s">
        <v>1024</v>
      </c>
      <c r="H145" s="28" t="s">
        <v>1018</v>
      </c>
      <c r="I145" s="40"/>
      <c r="J145" s="41">
        <v>1900</v>
      </c>
      <c r="K145" s="41">
        <v>7868.01</v>
      </c>
      <c r="L145" s="41">
        <v>316.64</v>
      </c>
      <c r="M145" s="41">
        <v>86.8</v>
      </c>
      <c r="N145" s="41">
        <v>3.8</v>
      </c>
      <c r="O145" s="42">
        <v>0</v>
      </c>
      <c r="P145" s="85">
        <f t="shared" si="8"/>
        <v>1.9</v>
      </c>
    </row>
    <row r="146" hidden="1" spans="1:16">
      <c r="A146" s="40">
        <v>202301</v>
      </c>
      <c r="B146" s="28" t="s">
        <v>316</v>
      </c>
      <c r="C146" s="25" t="s">
        <v>619</v>
      </c>
      <c r="D146" s="30" t="s">
        <v>587</v>
      </c>
      <c r="E146" s="25" t="s">
        <v>1029</v>
      </c>
      <c r="F146" s="26" t="s">
        <v>1030</v>
      </c>
      <c r="G146" s="69" t="s">
        <v>1031</v>
      </c>
      <c r="H146" s="28" t="s">
        <v>1018</v>
      </c>
      <c r="I146" s="40"/>
      <c r="J146" s="41">
        <v>1900</v>
      </c>
      <c r="K146" s="41">
        <v>10007.83</v>
      </c>
      <c r="L146" s="41">
        <v>316.64</v>
      </c>
      <c r="M146" s="41">
        <v>86.8</v>
      </c>
      <c r="N146" s="41">
        <v>3.8</v>
      </c>
      <c r="O146" s="42">
        <v>0</v>
      </c>
      <c r="P146" s="85">
        <f t="shared" si="8"/>
        <v>1.9</v>
      </c>
    </row>
    <row r="147" hidden="1" spans="1:16">
      <c r="A147" s="40">
        <v>202301</v>
      </c>
      <c r="B147" s="28" t="s">
        <v>251</v>
      </c>
      <c r="C147" s="25" t="s">
        <v>619</v>
      </c>
      <c r="D147" s="30" t="s">
        <v>587</v>
      </c>
      <c r="E147" s="28" t="s">
        <v>1032</v>
      </c>
      <c r="F147" s="26" t="s">
        <v>1023</v>
      </c>
      <c r="G147" s="69" t="s">
        <v>1033</v>
      </c>
      <c r="H147" s="28" t="s">
        <v>1018</v>
      </c>
      <c r="I147" s="40"/>
      <c r="J147" s="41">
        <v>1900</v>
      </c>
      <c r="K147" s="41">
        <v>7260.28</v>
      </c>
      <c r="L147" s="41">
        <v>316.64</v>
      </c>
      <c r="M147" s="41">
        <v>86.8</v>
      </c>
      <c r="N147" s="41">
        <v>3.8</v>
      </c>
      <c r="O147" s="42">
        <v>0</v>
      </c>
      <c r="P147" s="85">
        <f t="shared" si="8"/>
        <v>1.9</v>
      </c>
    </row>
    <row r="148" hidden="1" spans="1:16">
      <c r="A148" s="40">
        <v>202301</v>
      </c>
      <c r="B148" s="28" t="s">
        <v>414</v>
      </c>
      <c r="C148" s="25" t="s">
        <v>619</v>
      </c>
      <c r="D148" s="26" t="s">
        <v>587</v>
      </c>
      <c r="E148" s="28" t="s">
        <v>1034</v>
      </c>
      <c r="F148" s="26" t="s">
        <v>1027</v>
      </c>
      <c r="G148" s="69" t="s">
        <v>1035</v>
      </c>
      <c r="H148" s="28" t="s">
        <v>1018</v>
      </c>
      <c r="I148" s="40"/>
      <c r="J148" s="41">
        <v>1900</v>
      </c>
      <c r="K148" s="41">
        <v>6698.85</v>
      </c>
      <c r="L148" s="41">
        <v>316.64</v>
      </c>
      <c r="M148" s="41">
        <v>86.8</v>
      </c>
      <c r="N148" s="41">
        <v>3.8</v>
      </c>
      <c r="O148" s="42">
        <v>0</v>
      </c>
      <c r="P148" s="85">
        <f t="shared" si="8"/>
        <v>1.9</v>
      </c>
    </row>
    <row r="149" hidden="1" spans="1:16">
      <c r="A149" s="40">
        <v>202301</v>
      </c>
      <c r="B149" s="25" t="s">
        <v>302</v>
      </c>
      <c r="C149" s="25" t="s">
        <v>619</v>
      </c>
      <c r="D149" s="26" t="s">
        <v>587</v>
      </c>
      <c r="E149" s="20" t="s">
        <v>1036</v>
      </c>
      <c r="F149" s="26" t="s">
        <v>1027</v>
      </c>
      <c r="G149" s="69" t="s">
        <v>1037</v>
      </c>
      <c r="H149" s="28" t="s">
        <v>1018</v>
      </c>
      <c r="I149" s="40"/>
      <c r="J149" s="41">
        <v>1900</v>
      </c>
      <c r="K149" s="41">
        <v>4820.98</v>
      </c>
      <c r="L149" s="41">
        <v>316.64</v>
      </c>
      <c r="M149" s="41">
        <v>86.8</v>
      </c>
      <c r="N149" s="41">
        <v>3.8</v>
      </c>
      <c r="O149" s="42">
        <v>0</v>
      </c>
      <c r="P149" s="85">
        <f t="shared" si="8"/>
        <v>1.9</v>
      </c>
    </row>
    <row r="150" hidden="1" spans="1:16">
      <c r="A150" s="40">
        <v>202301</v>
      </c>
      <c r="B150" s="25" t="s">
        <v>207</v>
      </c>
      <c r="C150" s="25" t="s">
        <v>619</v>
      </c>
      <c r="D150" s="26" t="s">
        <v>587</v>
      </c>
      <c r="E150" s="20" t="s">
        <v>1038</v>
      </c>
      <c r="F150" s="26" t="s">
        <v>1039</v>
      </c>
      <c r="G150" s="69" t="s">
        <v>1040</v>
      </c>
      <c r="H150" s="28" t="s">
        <v>1018</v>
      </c>
      <c r="I150" s="40"/>
      <c r="J150" s="41">
        <v>1900</v>
      </c>
      <c r="K150" s="41">
        <v>6320.01</v>
      </c>
      <c r="L150" s="41">
        <v>316.64</v>
      </c>
      <c r="M150" s="41">
        <v>86.8</v>
      </c>
      <c r="N150" s="41">
        <v>3.8</v>
      </c>
      <c r="O150" s="42">
        <v>0</v>
      </c>
      <c r="P150" s="85">
        <f t="shared" si="8"/>
        <v>1.9</v>
      </c>
    </row>
    <row r="151" hidden="1" spans="1:16">
      <c r="A151" s="40">
        <v>202301</v>
      </c>
      <c r="B151" s="28" t="s">
        <v>275</v>
      </c>
      <c r="C151" s="25" t="s">
        <v>619</v>
      </c>
      <c r="D151" s="26" t="s">
        <v>587</v>
      </c>
      <c r="E151" s="20" t="s">
        <v>1041</v>
      </c>
      <c r="F151" s="26" t="s">
        <v>1027</v>
      </c>
      <c r="G151" s="70" t="s">
        <v>1011</v>
      </c>
      <c r="H151" s="28" t="s">
        <v>1018</v>
      </c>
      <c r="I151" s="40"/>
      <c r="J151" s="41">
        <v>1900</v>
      </c>
      <c r="K151" s="41">
        <v>5220.57</v>
      </c>
      <c r="L151" s="41">
        <v>316.64</v>
      </c>
      <c r="M151" s="41">
        <v>86.8</v>
      </c>
      <c r="N151" s="41">
        <v>3.8</v>
      </c>
      <c r="O151" s="42">
        <v>0</v>
      </c>
      <c r="P151" s="85">
        <f t="shared" si="8"/>
        <v>1.9</v>
      </c>
    </row>
    <row r="152" hidden="1" spans="1:16">
      <c r="A152" s="40">
        <v>202301</v>
      </c>
      <c r="B152" s="25" t="s">
        <v>372</v>
      </c>
      <c r="C152" s="25" t="s">
        <v>619</v>
      </c>
      <c r="D152" s="80" t="s">
        <v>587</v>
      </c>
      <c r="E152" s="91" t="s">
        <v>1042</v>
      </c>
      <c r="F152" s="26" t="s">
        <v>1030</v>
      </c>
      <c r="G152" s="92" t="s">
        <v>1043</v>
      </c>
      <c r="H152" s="28" t="s">
        <v>1018</v>
      </c>
      <c r="I152" s="40"/>
      <c r="J152" s="41">
        <v>1900</v>
      </c>
      <c r="K152" s="41">
        <v>8249.84</v>
      </c>
      <c r="L152" s="41">
        <v>316.64</v>
      </c>
      <c r="M152" s="41">
        <v>86.8</v>
      </c>
      <c r="N152" s="41">
        <v>3.8</v>
      </c>
      <c r="O152" s="42">
        <v>0</v>
      </c>
      <c r="P152" s="85">
        <f t="shared" si="8"/>
        <v>1.9</v>
      </c>
    </row>
    <row r="153" hidden="1" spans="1:16">
      <c r="A153" s="40">
        <v>202301</v>
      </c>
      <c r="B153" s="28" t="s">
        <v>211</v>
      </c>
      <c r="C153" s="25" t="s">
        <v>619</v>
      </c>
      <c r="D153" s="26" t="s">
        <v>587</v>
      </c>
      <c r="E153" s="20" t="s">
        <v>1044</v>
      </c>
      <c r="F153" s="26" t="s">
        <v>1039</v>
      </c>
      <c r="G153" s="70" t="s">
        <v>1045</v>
      </c>
      <c r="H153" s="28" t="s">
        <v>1018</v>
      </c>
      <c r="I153" s="40"/>
      <c r="J153" s="41">
        <v>1900</v>
      </c>
      <c r="K153" s="41">
        <v>6768.63</v>
      </c>
      <c r="L153" s="41">
        <v>316.64</v>
      </c>
      <c r="M153" s="41">
        <v>86.8</v>
      </c>
      <c r="N153" s="41">
        <v>3.8</v>
      </c>
      <c r="O153" s="42">
        <v>0</v>
      </c>
      <c r="P153" s="85">
        <f t="shared" si="8"/>
        <v>1.9</v>
      </c>
    </row>
    <row r="154" hidden="1" spans="1:16">
      <c r="A154" s="40">
        <v>202301</v>
      </c>
      <c r="B154" s="25" t="s">
        <v>363</v>
      </c>
      <c r="C154" s="33" t="s">
        <v>619</v>
      </c>
      <c r="D154" s="26" t="s">
        <v>587</v>
      </c>
      <c r="E154" s="33" t="s">
        <v>1046</v>
      </c>
      <c r="F154" s="26" t="s">
        <v>1039</v>
      </c>
      <c r="G154" s="77" t="s">
        <v>1047</v>
      </c>
      <c r="H154" s="28" t="s">
        <v>1018</v>
      </c>
      <c r="I154" s="40"/>
      <c r="J154" s="41">
        <v>1900</v>
      </c>
      <c r="K154" s="41">
        <v>5878.8</v>
      </c>
      <c r="L154" s="41">
        <v>316.64</v>
      </c>
      <c r="M154" s="41">
        <v>86.8</v>
      </c>
      <c r="N154" s="41">
        <v>3.8</v>
      </c>
      <c r="O154" s="42">
        <v>0</v>
      </c>
      <c r="P154" s="85">
        <f t="shared" si="8"/>
        <v>1.9</v>
      </c>
    </row>
    <row r="155" hidden="1" spans="1:16">
      <c r="A155" s="40">
        <v>202301</v>
      </c>
      <c r="B155" s="33" t="s">
        <v>273</v>
      </c>
      <c r="C155" s="33" t="s">
        <v>619</v>
      </c>
      <c r="D155" s="26" t="s">
        <v>587</v>
      </c>
      <c r="E155" s="93" t="s">
        <v>1048</v>
      </c>
      <c r="F155" s="26" t="s">
        <v>1039</v>
      </c>
      <c r="G155" s="94" t="s">
        <v>1049</v>
      </c>
      <c r="H155" s="28" t="s">
        <v>1018</v>
      </c>
      <c r="I155" s="40"/>
      <c r="J155" s="41">
        <v>1900</v>
      </c>
      <c r="K155" s="41">
        <v>7431.74</v>
      </c>
      <c r="L155" s="41">
        <v>316.64</v>
      </c>
      <c r="M155" s="41">
        <v>86.8</v>
      </c>
      <c r="N155" s="41">
        <v>3.8</v>
      </c>
      <c r="O155" s="42">
        <v>0</v>
      </c>
      <c r="P155" s="85">
        <f t="shared" si="8"/>
        <v>1.9</v>
      </c>
    </row>
    <row r="156" hidden="1" spans="1:16">
      <c r="A156" s="40">
        <v>202301</v>
      </c>
      <c r="B156" s="33" t="s">
        <v>411</v>
      </c>
      <c r="C156" s="33" t="s">
        <v>619</v>
      </c>
      <c r="D156" s="26" t="s">
        <v>587</v>
      </c>
      <c r="E156" s="93" t="s">
        <v>1050</v>
      </c>
      <c r="F156" s="26" t="s">
        <v>1020</v>
      </c>
      <c r="G156" s="94" t="s">
        <v>1051</v>
      </c>
      <c r="H156" s="28" t="s">
        <v>1018</v>
      </c>
      <c r="I156" s="40"/>
      <c r="J156" s="41">
        <v>1900</v>
      </c>
      <c r="K156" s="41">
        <v>5701.12</v>
      </c>
      <c r="L156" s="41">
        <v>316.64</v>
      </c>
      <c r="M156" s="41">
        <v>86.8</v>
      </c>
      <c r="N156" s="41">
        <v>3.8</v>
      </c>
      <c r="O156" s="42">
        <v>0</v>
      </c>
      <c r="P156" s="85">
        <f t="shared" si="8"/>
        <v>1.9</v>
      </c>
    </row>
    <row r="157" hidden="1" spans="1:16">
      <c r="A157" s="40">
        <v>202301</v>
      </c>
      <c r="B157" s="33" t="s">
        <v>443</v>
      </c>
      <c r="C157" s="33" t="s">
        <v>619</v>
      </c>
      <c r="D157" s="26" t="s">
        <v>587</v>
      </c>
      <c r="E157" s="93" t="s">
        <v>1052</v>
      </c>
      <c r="F157" s="26" t="s">
        <v>1030</v>
      </c>
      <c r="G157" s="94" t="s">
        <v>1053</v>
      </c>
      <c r="H157" s="28" t="s">
        <v>1018</v>
      </c>
      <c r="I157" s="40"/>
      <c r="J157" s="41">
        <v>1900</v>
      </c>
      <c r="K157" s="41">
        <v>6991.93</v>
      </c>
      <c r="L157" s="41">
        <v>316.64</v>
      </c>
      <c r="M157" s="41">
        <v>86.8</v>
      </c>
      <c r="N157" s="41">
        <v>3.8</v>
      </c>
      <c r="O157" s="42">
        <v>0</v>
      </c>
      <c r="P157" s="85">
        <f t="shared" si="8"/>
        <v>1.9</v>
      </c>
    </row>
    <row r="158" hidden="1" spans="1:16">
      <c r="A158" s="40">
        <v>202301</v>
      </c>
      <c r="B158" s="33" t="s">
        <v>369</v>
      </c>
      <c r="C158" s="33" t="s">
        <v>619</v>
      </c>
      <c r="D158" s="33" t="s">
        <v>587</v>
      </c>
      <c r="E158" s="33" t="s">
        <v>1054</v>
      </c>
      <c r="F158" s="26" t="s">
        <v>1020</v>
      </c>
      <c r="G158" s="83" t="s">
        <v>1055</v>
      </c>
      <c r="H158" s="28" t="s">
        <v>1018</v>
      </c>
      <c r="I158" s="40"/>
      <c r="J158" s="41">
        <v>1900</v>
      </c>
      <c r="K158" s="41">
        <v>5972.58</v>
      </c>
      <c r="L158" s="41">
        <v>316.64</v>
      </c>
      <c r="M158" s="41">
        <v>86.8</v>
      </c>
      <c r="N158" s="41">
        <v>3.8</v>
      </c>
      <c r="O158" s="42">
        <v>0</v>
      </c>
      <c r="P158" s="85">
        <f t="shared" si="8"/>
        <v>1.9</v>
      </c>
    </row>
    <row r="159" hidden="1" spans="1:16">
      <c r="A159" s="40">
        <v>202301</v>
      </c>
      <c r="B159" s="33" t="s">
        <v>375</v>
      </c>
      <c r="C159" s="33" t="s">
        <v>619</v>
      </c>
      <c r="D159" s="33" t="s">
        <v>587</v>
      </c>
      <c r="E159" s="33" t="s">
        <v>1056</v>
      </c>
      <c r="F159" s="26" t="s">
        <v>1039</v>
      </c>
      <c r="G159" s="77" t="s">
        <v>1057</v>
      </c>
      <c r="H159" s="28" t="s">
        <v>1018</v>
      </c>
      <c r="I159" s="40"/>
      <c r="J159" s="41">
        <v>1900</v>
      </c>
      <c r="K159" s="41">
        <v>6987.37</v>
      </c>
      <c r="L159" s="41">
        <v>316.64</v>
      </c>
      <c r="M159" s="41">
        <v>86.8</v>
      </c>
      <c r="N159" s="41">
        <v>3.8</v>
      </c>
      <c r="O159" s="42">
        <v>385</v>
      </c>
      <c r="P159" s="85">
        <f t="shared" si="8"/>
        <v>1.9</v>
      </c>
    </row>
    <row r="160" hidden="1" spans="1:16">
      <c r="A160" s="40">
        <v>202301</v>
      </c>
      <c r="B160" s="33" t="s">
        <v>246</v>
      </c>
      <c r="C160" s="33" t="s">
        <v>619</v>
      </c>
      <c r="D160" s="33" t="s">
        <v>587</v>
      </c>
      <c r="E160" s="33" t="s">
        <v>1058</v>
      </c>
      <c r="F160" s="26" t="s">
        <v>1039</v>
      </c>
      <c r="G160" s="77" t="s">
        <v>1059</v>
      </c>
      <c r="H160" s="28" t="s">
        <v>1018</v>
      </c>
      <c r="I160" s="40"/>
      <c r="J160" s="41">
        <v>1900</v>
      </c>
      <c r="K160" s="41">
        <v>5426.49</v>
      </c>
      <c r="L160" s="41">
        <v>316.64</v>
      </c>
      <c r="M160" s="41">
        <v>86.8</v>
      </c>
      <c r="N160" s="41">
        <v>3.8</v>
      </c>
      <c r="O160" s="42">
        <v>0</v>
      </c>
      <c r="P160" s="85">
        <f t="shared" si="8"/>
        <v>1.9</v>
      </c>
    </row>
    <row r="161" hidden="1" spans="1:16">
      <c r="A161" s="40">
        <v>202301</v>
      </c>
      <c r="B161" s="33" t="s">
        <v>235</v>
      </c>
      <c r="C161" s="33" t="s">
        <v>619</v>
      </c>
      <c r="D161" s="33" t="s">
        <v>587</v>
      </c>
      <c r="E161" s="33" t="s">
        <v>1060</v>
      </c>
      <c r="F161" s="26" t="s">
        <v>1039</v>
      </c>
      <c r="G161" s="77" t="s">
        <v>1061</v>
      </c>
      <c r="H161" s="28" t="s">
        <v>1018</v>
      </c>
      <c r="I161" s="40"/>
      <c r="J161" s="41">
        <v>1900</v>
      </c>
      <c r="K161" s="41">
        <v>7325.52</v>
      </c>
      <c r="L161" s="41">
        <v>316.64</v>
      </c>
      <c r="M161" s="41">
        <v>86.8</v>
      </c>
      <c r="N161" s="41">
        <v>3.8</v>
      </c>
      <c r="O161" s="42">
        <v>0</v>
      </c>
      <c r="P161" s="85">
        <f t="shared" si="8"/>
        <v>1.9</v>
      </c>
    </row>
    <row r="162" hidden="1" spans="1:16">
      <c r="A162" s="40">
        <v>202301</v>
      </c>
      <c r="B162" s="33" t="s">
        <v>253</v>
      </c>
      <c r="C162" s="33" t="s">
        <v>619</v>
      </c>
      <c r="D162" s="33" t="s">
        <v>587</v>
      </c>
      <c r="E162" s="33" t="s">
        <v>1062</v>
      </c>
      <c r="F162" s="26" t="s">
        <v>1020</v>
      </c>
      <c r="G162" s="77" t="s">
        <v>1063</v>
      </c>
      <c r="H162" s="28" t="s">
        <v>1018</v>
      </c>
      <c r="I162" s="40"/>
      <c r="J162" s="41">
        <v>1900</v>
      </c>
      <c r="K162" s="41">
        <v>6445.72</v>
      </c>
      <c r="L162" s="41">
        <v>316.64</v>
      </c>
      <c r="M162" s="41">
        <v>86.8</v>
      </c>
      <c r="N162" s="41">
        <v>3.8</v>
      </c>
      <c r="O162" s="42">
        <v>0</v>
      </c>
      <c r="P162" s="85">
        <f t="shared" si="8"/>
        <v>1.9</v>
      </c>
    </row>
    <row r="163" hidden="1" spans="1:16">
      <c r="A163" s="40">
        <v>202301</v>
      </c>
      <c r="B163" s="33" t="s">
        <v>339</v>
      </c>
      <c r="C163" s="33" t="s">
        <v>619</v>
      </c>
      <c r="D163" s="33" t="s">
        <v>587</v>
      </c>
      <c r="E163" s="33" t="s">
        <v>1064</v>
      </c>
      <c r="F163" s="26" t="s">
        <v>1027</v>
      </c>
      <c r="G163" s="77" t="s">
        <v>1065</v>
      </c>
      <c r="H163" s="28" t="s">
        <v>1018</v>
      </c>
      <c r="I163" s="40"/>
      <c r="J163" s="41">
        <v>1900</v>
      </c>
      <c r="K163" s="41">
        <v>4073.53</v>
      </c>
      <c r="L163" s="41">
        <v>316.64</v>
      </c>
      <c r="M163" s="41">
        <v>86.8</v>
      </c>
      <c r="N163" s="41">
        <v>3.8</v>
      </c>
      <c r="O163" s="42">
        <v>0</v>
      </c>
      <c r="P163" s="85">
        <f t="shared" si="8"/>
        <v>1.9</v>
      </c>
    </row>
    <row r="164" hidden="1" spans="1:16">
      <c r="A164" s="40">
        <v>202301</v>
      </c>
      <c r="B164" s="36" t="s">
        <v>330</v>
      </c>
      <c r="C164" s="36" t="s">
        <v>619</v>
      </c>
      <c r="D164" s="33" t="s">
        <v>587</v>
      </c>
      <c r="E164" s="36" t="s">
        <v>1066</v>
      </c>
      <c r="F164" s="26" t="s">
        <v>1067</v>
      </c>
      <c r="G164" s="95" t="s">
        <v>1068</v>
      </c>
      <c r="H164" s="28" t="s">
        <v>1018</v>
      </c>
      <c r="I164" s="40"/>
      <c r="J164" s="41">
        <v>1900</v>
      </c>
      <c r="K164" s="41">
        <v>8174.67</v>
      </c>
      <c r="L164" s="41">
        <v>316.64</v>
      </c>
      <c r="M164" s="41">
        <v>86.8</v>
      </c>
      <c r="N164" s="41">
        <v>3.8</v>
      </c>
      <c r="O164" s="42">
        <v>0</v>
      </c>
      <c r="P164" s="85">
        <f t="shared" si="8"/>
        <v>1.9</v>
      </c>
    </row>
    <row r="165" hidden="1" spans="1:16">
      <c r="A165" s="40">
        <v>202301</v>
      </c>
      <c r="B165" s="36" t="s">
        <v>208</v>
      </c>
      <c r="C165" s="36" t="s">
        <v>619</v>
      </c>
      <c r="D165" s="93" t="s">
        <v>587</v>
      </c>
      <c r="E165" s="86" t="s">
        <v>1069</v>
      </c>
      <c r="F165" s="26" t="s">
        <v>1020</v>
      </c>
      <c r="G165" s="96" t="s">
        <v>1070</v>
      </c>
      <c r="H165" s="28" t="s">
        <v>1018</v>
      </c>
      <c r="I165" s="40"/>
      <c r="J165" s="41">
        <v>1900</v>
      </c>
      <c r="K165" s="41">
        <v>7308.32</v>
      </c>
      <c r="L165" s="41">
        <v>316.64</v>
      </c>
      <c r="M165" s="41">
        <v>86.8</v>
      </c>
      <c r="N165" s="41">
        <v>3.8</v>
      </c>
      <c r="O165" s="42">
        <v>0</v>
      </c>
      <c r="P165" s="85">
        <f t="shared" si="8"/>
        <v>1.9</v>
      </c>
    </row>
    <row r="166" hidden="1" spans="1:16">
      <c r="A166" s="40">
        <v>202301</v>
      </c>
      <c r="B166" s="36" t="s">
        <v>399</v>
      </c>
      <c r="C166" s="36" t="s">
        <v>619</v>
      </c>
      <c r="D166" s="33" t="s">
        <v>587</v>
      </c>
      <c r="E166" s="36" t="s">
        <v>1071</v>
      </c>
      <c r="F166" s="26" t="s">
        <v>1067</v>
      </c>
      <c r="G166" s="77" t="s">
        <v>756</v>
      </c>
      <c r="H166" s="28" t="s">
        <v>1018</v>
      </c>
      <c r="I166" s="40"/>
      <c r="J166" s="41">
        <v>1900</v>
      </c>
      <c r="K166" s="41">
        <v>5204.14</v>
      </c>
      <c r="L166" s="41">
        <v>316.64</v>
      </c>
      <c r="M166" s="41">
        <v>86.8</v>
      </c>
      <c r="N166" s="41">
        <v>3.8</v>
      </c>
      <c r="O166" s="42">
        <v>100</v>
      </c>
      <c r="P166" s="85">
        <f t="shared" si="8"/>
        <v>1.9</v>
      </c>
    </row>
    <row r="167" hidden="1" spans="1:16">
      <c r="A167" s="40">
        <v>202301</v>
      </c>
      <c r="B167" s="36" t="s">
        <v>230</v>
      </c>
      <c r="C167" s="36" t="s">
        <v>619</v>
      </c>
      <c r="D167" s="33" t="s">
        <v>587</v>
      </c>
      <c r="E167" s="33" t="s">
        <v>1072</v>
      </c>
      <c r="F167" s="26" t="s">
        <v>1027</v>
      </c>
      <c r="G167" s="77" t="s">
        <v>1073</v>
      </c>
      <c r="H167" s="28" t="s">
        <v>1018</v>
      </c>
      <c r="I167" s="40"/>
      <c r="J167" s="41">
        <v>1900</v>
      </c>
      <c r="K167" s="41">
        <v>4801.53</v>
      </c>
      <c r="L167" s="41">
        <v>316.64</v>
      </c>
      <c r="M167" s="41">
        <v>86.8</v>
      </c>
      <c r="N167" s="41">
        <v>3.8</v>
      </c>
      <c r="O167" s="42">
        <v>0</v>
      </c>
      <c r="P167" s="85">
        <f t="shared" si="8"/>
        <v>1.9</v>
      </c>
    </row>
    <row r="168" hidden="1" spans="1:16">
      <c r="A168" s="40">
        <v>202301</v>
      </c>
      <c r="B168" s="36" t="s">
        <v>343</v>
      </c>
      <c r="C168" s="36" t="s">
        <v>619</v>
      </c>
      <c r="D168" s="33" t="s">
        <v>587</v>
      </c>
      <c r="E168" s="36" t="s">
        <v>1074</v>
      </c>
      <c r="F168" s="26" t="s">
        <v>1027</v>
      </c>
      <c r="G168" s="77" t="s">
        <v>1075</v>
      </c>
      <c r="H168" s="28" t="s">
        <v>1018</v>
      </c>
      <c r="I168" s="40"/>
      <c r="J168" s="41">
        <v>1900</v>
      </c>
      <c r="K168" s="41">
        <v>5310.38</v>
      </c>
      <c r="L168" s="41">
        <v>316.64</v>
      </c>
      <c r="M168" s="41">
        <v>86.8</v>
      </c>
      <c r="N168" s="41">
        <v>3.8</v>
      </c>
      <c r="O168" s="42">
        <v>0</v>
      </c>
      <c r="P168" s="85">
        <f t="shared" si="8"/>
        <v>1.9</v>
      </c>
    </row>
    <row r="169" hidden="1" spans="1:16">
      <c r="A169" s="40">
        <v>202301</v>
      </c>
      <c r="B169" s="36" t="s">
        <v>297</v>
      </c>
      <c r="C169" s="36" t="s">
        <v>619</v>
      </c>
      <c r="D169" s="33" t="s">
        <v>587</v>
      </c>
      <c r="E169" s="36" t="s">
        <v>1076</v>
      </c>
      <c r="F169" s="26" t="s">
        <v>1027</v>
      </c>
      <c r="G169" s="77" t="s">
        <v>1077</v>
      </c>
      <c r="H169" s="28" t="s">
        <v>1018</v>
      </c>
      <c r="I169" s="40"/>
      <c r="J169" s="41">
        <v>1900</v>
      </c>
      <c r="K169" s="41">
        <v>6038.2</v>
      </c>
      <c r="L169" s="41">
        <v>316.64</v>
      </c>
      <c r="M169" s="41">
        <v>86.8</v>
      </c>
      <c r="N169" s="41">
        <v>3.8</v>
      </c>
      <c r="O169" s="42">
        <v>0</v>
      </c>
      <c r="P169" s="85">
        <f t="shared" si="8"/>
        <v>1.9</v>
      </c>
    </row>
    <row r="170" hidden="1" spans="1:16">
      <c r="A170" s="40">
        <v>202301</v>
      </c>
      <c r="B170" s="36" t="s">
        <v>341</v>
      </c>
      <c r="C170" s="36" t="s">
        <v>619</v>
      </c>
      <c r="D170" s="33" t="s">
        <v>587</v>
      </c>
      <c r="E170" s="33" t="s">
        <v>1078</v>
      </c>
      <c r="F170" s="26" t="s">
        <v>1027</v>
      </c>
      <c r="G170" s="77" t="s">
        <v>1079</v>
      </c>
      <c r="H170" s="28" t="s">
        <v>1018</v>
      </c>
      <c r="I170" s="40"/>
      <c r="J170" s="41">
        <v>1900</v>
      </c>
      <c r="K170" s="41">
        <v>4508.5</v>
      </c>
      <c r="L170" s="41">
        <v>316.64</v>
      </c>
      <c r="M170" s="41">
        <v>86.8</v>
      </c>
      <c r="N170" s="41">
        <v>3.8</v>
      </c>
      <c r="O170" s="42">
        <v>0</v>
      </c>
      <c r="P170" s="85">
        <f t="shared" si="8"/>
        <v>1.9</v>
      </c>
    </row>
    <row r="171" hidden="1" spans="1:16">
      <c r="A171" s="40">
        <v>202301</v>
      </c>
      <c r="B171" s="36" t="s">
        <v>254</v>
      </c>
      <c r="C171" s="36" t="s">
        <v>619</v>
      </c>
      <c r="D171" s="33" t="s">
        <v>587</v>
      </c>
      <c r="E171" s="36" t="s">
        <v>1080</v>
      </c>
      <c r="F171" s="26" t="s">
        <v>1027</v>
      </c>
      <c r="G171" s="77" t="s">
        <v>1081</v>
      </c>
      <c r="H171" s="28" t="s">
        <v>1018</v>
      </c>
      <c r="I171" s="40"/>
      <c r="J171" s="41">
        <v>1900</v>
      </c>
      <c r="K171" s="41">
        <v>6672.55</v>
      </c>
      <c r="L171" s="41">
        <v>316.64</v>
      </c>
      <c r="M171" s="41">
        <v>86.8</v>
      </c>
      <c r="N171" s="41">
        <v>3.8</v>
      </c>
      <c r="O171" s="42">
        <v>0</v>
      </c>
      <c r="P171" s="85">
        <f t="shared" si="8"/>
        <v>1.9</v>
      </c>
    </row>
    <row r="172" hidden="1" spans="1:16">
      <c r="A172" s="40">
        <v>202301</v>
      </c>
      <c r="B172" s="36" t="s">
        <v>403</v>
      </c>
      <c r="C172" s="36" t="s">
        <v>619</v>
      </c>
      <c r="D172" s="33" t="s">
        <v>587</v>
      </c>
      <c r="E172" s="36" t="s">
        <v>1082</v>
      </c>
      <c r="F172" s="26" t="s">
        <v>1039</v>
      </c>
      <c r="G172" s="77" t="s">
        <v>1083</v>
      </c>
      <c r="H172" s="28" t="s">
        <v>1018</v>
      </c>
      <c r="I172" s="40"/>
      <c r="J172" s="41">
        <v>1900</v>
      </c>
      <c r="K172" s="41">
        <v>1392.32</v>
      </c>
      <c r="L172" s="41">
        <v>316.64</v>
      </c>
      <c r="M172" s="41">
        <v>86.8</v>
      </c>
      <c r="N172" s="41">
        <v>3.8</v>
      </c>
      <c r="O172" s="42">
        <v>0</v>
      </c>
      <c r="P172" s="85">
        <f t="shared" si="8"/>
        <v>1.9</v>
      </c>
    </row>
    <row r="173" hidden="1" spans="1:16">
      <c r="A173" s="40">
        <v>202301</v>
      </c>
      <c r="B173" s="36" t="s">
        <v>237</v>
      </c>
      <c r="C173" s="36" t="s">
        <v>619</v>
      </c>
      <c r="D173" s="33" t="s">
        <v>587</v>
      </c>
      <c r="E173" s="36" t="s">
        <v>1084</v>
      </c>
      <c r="F173" s="26" t="s">
        <v>1030</v>
      </c>
      <c r="G173" s="77" t="s">
        <v>1083</v>
      </c>
      <c r="H173" s="28" t="s">
        <v>1018</v>
      </c>
      <c r="I173" s="40"/>
      <c r="J173" s="41">
        <v>1900</v>
      </c>
      <c r="K173" s="41">
        <v>9129.57</v>
      </c>
      <c r="L173" s="41">
        <v>316.64</v>
      </c>
      <c r="M173" s="41">
        <v>86.8</v>
      </c>
      <c r="N173" s="41">
        <v>3.8</v>
      </c>
      <c r="O173" s="42">
        <v>0</v>
      </c>
      <c r="P173" s="85">
        <f t="shared" si="8"/>
        <v>1.9</v>
      </c>
    </row>
    <row r="174" hidden="1" spans="1:16">
      <c r="A174" s="40">
        <v>202301</v>
      </c>
      <c r="B174" s="25" t="s">
        <v>361</v>
      </c>
      <c r="C174" s="25" t="s">
        <v>619</v>
      </c>
      <c r="D174" s="26" t="s">
        <v>587</v>
      </c>
      <c r="E174" s="28" t="s">
        <v>1085</v>
      </c>
      <c r="F174" s="26" t="s">
        <v>1086</v>
      </c>
      <c r="G174" s="69" t="s">
        <v>1087</v>
      </c>
      <c r="H174" s="28" t="s">
        <v>1018</v>
      </c>
      <c r="I174" s="40"/>
      <c r="J174" s="41">
        <v>1900</v>
      </c>
      <c r="K174" s="41">
        <v>8391.51</v>
      </c>
      <c r="L174" s="41">
        <v>316.64</v>
      </c>
      <c r="M174" s="41">
        <v>86.8</v>
      </c>
      <c r="N174" s="41">
        <v>3.8</v>
      </c>
      <c r="O174" s="42">
        <v>0</v>
      </c>
      <c r="P174" s="85">
        <f t="shared" si="8"/>
        <v>1.9</v>
      </c>
    </row>
    <row r="175" hidden="1" spans="1:16">
      <c r="A175" s="40">
        <v>202301</v>
      </c>
      <c r="B175" s="25" t="s">
        <v>360</v>
      </c>
      <c r="C175" s="25" t="s">
        <v>619</v>
      </c>
      <c r="D175" s="30" t="s">
        <v>587</v>
      </c>
      <c r="E175" s="28" t="s">
        <v>1088</v>
      </c>
      <c r="F175" s="26" t="s">
        <v>1067</v>
      </c>
      <c r="G175" s="69" t="s">
        <v>1089</v>
      </c>
      <c r="H175" s="28" t="s">
        <v>1018</v>
      </c>
      <c r="I175" s="40"/>
      <c r="J175" s="41">
        <v>1900</v>
      </c>
      <c r="K175" s="41">
        <v>7262.9</v>
      </c>
      <c r="L175" s="41">
        <v>316.64</v>
      </c>
      <c r="M175" s="41">
        <v>86.8</v>
      </c>
      <c r="N175" s="41">
        <v>3.8</v>
      </c>
      <c r="O175" s="42">
        <v>95</v>
      </c>
      <c r="P175" s="85">
        <f t="shared" si="8"/>
        <v>1.9</v>
      </c>
    </row>
    <row r="176" hidden="1" spans="1:16">
      <c r="A176" s="40">
        <v>202301</v>
      </c>
      <c r="B176" s="33" t="s">
        <v>308</v>
      </c>
      <c r="C176" s="33" t="s">
        <v>619</v>
      </c>
      <c r="D176" s="26" t="s">
        <v>587</v>
      </c>
      <c r="E176" s="33" t="s">
        <v>1092</v>
      </c>
      <c r="F176" s="26" t="s">
        <v>1067</v>
      </c>
      <c r="G176" s="77" t="s">
        <v>1051</v>
      </c>
      <c r="H176" s="28" t="s">
        <v>1018</v>
      </c>
      <c r="I176" s="40"/>
      <c r="J176" s="41">
        <v>1900</v>
      </c>
      <c r="K176" s="41">
        <v>5750.05</v>
      </c>
      <c r="L176" s="41">
        <v>316.64</v>
      </c>
      <c r="M176" s="41">
        <v>86.8</v>
      </c>
      <c r="N176" s="41">
        <v>3.8</v>
      </c>
      <c r="O176" s="42">
        <v>0</v>
      </c>
      <c r="P176" s="85">
        <f t="shared" si="8"/>
        <v>1.9</v>
      </c>
    </row>
    <row r="177" hidden="1" spans="1:16">
      <c r="A177" s="40">
        <v>202301</v>
      </c>
      <c r="B177" s="36" t="s">
        <v>325</v>
      </c>
      <c r="C177" s="36" t="s">
        <v>619</v>
      </c>
      <c r="D177" s="33" t="s">
        <v>587</v>
      </c>
      <c r="E177" s="36" t="s">
        <v>1093</v>
      </c>
      <c r="F177" s="26" t="s">
        <v>1027</v>
      </c>
      <c r="G177" s="77" t="s">
        <v>1094</v>
      </c>
      <c r="H177" s="28" t="s">
        <v>1018</v>
      </c>
      <c r="I177" s="40"/>
      <c r="J177" s="41">
        <v>1900</v>
      </c>
      <c r="K177" s="41">
        <v>6904.49</v>
      </c>
      <c r="L177" s="41">
        <v>316.64</v>
      </c>
      <c r="M177" s="41">
        <v>86.8</v>
      </c>
      <c r="N177" s="41">
        <v>3.8</v>
      </c>
      <c r="O177" s="42">
        <v>0</v>
      </c>
      <c r="P177" s="85">
        <f t="shared" si="8"/>
        <v>1.9</v>
      </c>
    </row>
    <row r="178" hidden="1" spans="1:16">
      <c r="A178" s="40">
        <v>202301</v>
      </c>
      <c r="B178" s="25" t="s">
        <v>347</v>
      </c>
      <c r="C178" s="36" t="s">
        <v>619</v>
      </c>
      <c r="D178" s="33" t="s">
        <v>587</v>
      </c>
      <c r="E178" s="36" t="s">
        <v>1098</v>
      </c>
      <c r="F178" s="26" t="s">
        <v>1020</v>
      </c>
      <c r="G178" s="77" t="s">
        <v>1099</v>
      </c>
      <c r="H178" s="28" t="s">
        <v>1018</v>
      </c>
      <c r="I178" s="40"/>
      <c r="J178" s="41">
        <v>1900</v>
      </c>
      <c r="K178" s="41">
        <v>5360.27</v>
      </c>
      <c r="L178" s="41">
        <v>316.64</v>
      </c>
      <c r="M178" s="41">
        <v>86.8</v>
      </c>
      <c r="N178" s="41">
        <v>3.8</v>
      </c>
      <c r="O178" s="42">
        <v>0</v>
      </c>
      <c r="P178" s="85">
        <f t="shared" si="8"/>
        <v>1.9</v>
      </c>
    </row>
    <row r="179" hidden="1" spans="1:16">
      <c r="A179" s="40">
        <v>202301</v>
      </c>
      <c r="B179" s="33" t="s">
        <v>338</v>
      </c>
      <c r="C179" s="36" t="s">
        <v>619</v>
      </c>
      <c r="D179" s="33" t="s">
        <v>587</v>
      </c>
      <c r="E179" s="36" t="s">
        <v>1100</v>
      </c>
      <c r="F179" s="26" t="s">
        <v>1020</v>
      </c>
      <c r="G179" s="77" t="s">
        <v>1101</v>
      </c>
      <c r="H179" s="73" t="s">
        <v>1018</v>
      </c>
      <c r="I179" s="40"/>
      <c r="J179" s="41">
        <v>1900</v>
      </c>
      <c r="K179" s="41">
        <v>4659.61</v>
      </c>
      <c r="L179" s="41">
        <v>316.64</v>
      </c>
      <c r="M179" s="41">
        <v>86.8</v>
      </c>
      <c r="N179" s="41">
        <v>3.8</v>
      </c>
      <c r="O179" s="42">
        <v>0</v>
      </c>
      <c r="P179" s="85">
        <f t="shared" si="8"/>
        <v>1.9</v>
      </c>
    </row>
    <row r="180" hidden="1" spans="1:16">
      <c r="A180" s="40">
        <v>202301</v>
      </c>
      <c r="B180" s="25" t="s">
        <v>210</v>
      </c>
      <c r="C180" s="36" t="s">
        <v>619</v>
      </c>
      <c r="D180" s="33" t="s">
        <v>587</v>
      </c>
      <c r="E180" s="36" t="s">
        <v>1104</v>
      </c>
      <c r="F180" s="26" t="s">
        <v>1020</v>
      </c>
      <c r="G180" s="77" t="s">
        <v>1105</v>
      </c>
      <c r="H180" s="28" t="s">
        <v>1018</v>
      </c>
      <c r="I180" s="40"/>
      <c r="J180" s="41">
        <v>1900</v>
      </c>
      <c r="K180" s="41">
        <v>4938</v>
      </c>
      <c r="L180" s="41">
        <v>316.64</v>
      </c>
      <c r="M180" s="41">
        <v>86.8</v>
      </c>
      <c r="N180" s="41">
        <v>3.8</v>
      </c>
      <c r="O180" s="42">
        <v>0</v>
      </c>
      <c r="P180" s="85">
        <f t="shared" si="8"/>
        <v>1.9</v>
      </c>
    </row>
    <row r="181" hidden="1" spans="1:16">
      <c r="A181" s="40">
        <v>202301</v>
      </c>
      <c r="B181" s="25" t="s">
        <v>309</v>
      </c>
      <c r="C181" s="36" t="s">
        <v>619</v>
      </c>
      <c r="D181" s="33" t="s">
        <v>587</v>
      </c>
      <c r="E181" s="36" t="s">
        <v>1106</v>
      </c>
      <c r="F181" s="26" t="s">
        <v>1020</v>
      </c>
      <c r="G181" s="77" t="s">
        <v>1107</v>
      </c>
      <c r="H181" s="28" t="s">
        <v>1018</v>
      </c>
      <c r="I181" s="40"/>
      <c r="J181" s="41">
        <v>1900</v>
      </c>
      <c r="K181" s="41">
        <v>4678.76</v>
      </c>
      <c r="L181" s="41">
        <v>316.64</v>
      </c>
      <c r="M181" s="41">
        <v>86.8</v>
      </c>
      <c r="N181" s="41">
        <v>3.8</v>
      </c>
      <c r="O181" s="42">
        <v>0</v>
      </c>
      <c r="P181" s="85">
        <f t="shared" si="8"/>
        <v>1.9</v>
      </c>
    </row>
    <row r="182" hidden="1" spans="1:16">
      <c r="A182" s="40">
        <v>202301</v>
      </c>
      <c r="B182" s="25" t="s">
        <v>205</v>
      </c>
      <c r="C182" s="36" t="s">
        <v>619</v>
      </c>
      <c r="D182" s="33" t="s">
        <v>587</v>
      </c>
      <c r="E182" s="36" t="s">
        <v>1108</v>
      </c>
      <c r="F182" s="26" t="s">
        <v>1039</v>
      </c>
      <c r="G182" s="77" t="s">
        <v>1109</v>
      </c>
      <c r="H182" s="28" t="s">
        <v>1018</v>
      </c>
      <c r="I182" s="40"/>
      <c r="J182" s="41">
        <v>1900</v>
      </c>
      <c r="K182" s="41">
        <v>5268.33</v>
      </c>
      <c r="L182" s="41">
        <v>316.64</v>
      </c>
      <c r="M182" s="41">
        <v>86.8</v>
      </c>
      <c r="N182" s="41">
        <v>3.8</v>
      </c>
      <c r="O182" s="42">
        <v>0</v>
      </c>
      <c r="P182" s="85">
        <f t="shared" si="8"/>
        <v>1.9</v>
      </c>
    </row>
    <row r="183" hidden="1" spans="1:16">
      <c r="A183" s="40">
        <v>202301</v>
      </c>
      <c r="B183" s="33" t="s">
        <v>387</v>
      </c>
      <c r="C183" s="36" t="s">
        <v>619</v>
      </c>
      <c r="D183" s="33" t="s">
        <v>587</v>
      </c>
      <c r="E183" s="36" t="s">
        <v>1110</v>
      </c>
      <c r="F183" s="26" t="s">
        <v>1039</v>
      </c>
      <c r="G183" s="77" t="s">
        <v>1111</v>
      </c>
      <c r="H183" s="28" t="s">
        <v>1018</v>
      </c>
      <c r="I183" s="40"/>
      <c r="J183" s="41">
        <v>1900</v>
      </c>
      <c r="K183" s="41">
        <v>7221.43</v>
      </c>
      <c r="L183" s="41">
        <v>316.64</v>
      </c>
      <c r="M183" s="41">
        <v>86.8</v>
      </c>
      <c r="N183" s="41">
        <v>3.8</v>
      </c>
      <c r="O183" s="42">
        <v>0</v>
      </c>
      <c r="P183" s="85">
        <f t="shared" si="8"/>
        <v>1.9</v>
      </c>
    </row>
    <row r="184" hidden="1" spans="1:16">
      <c r="A184" s="40">
        <v>202301</v>
      </c>
      <c r="B184" s="36" t="s">
        <v>212</v>
      </c>
      <c r="C184" s="36" t="s">
        <v>619</v>
      </c>
      <c r="D184" s="33" t="s">
        <v>587</v>
      </c>
      <c r="E184" s="28" t="s">
        <v>1115</v>
      </c>
      <c r="F184" s="26" t="s">
        <v>1067</v>
      </c>
      <c r="G184" s="77" t="s">
        <v>1116</v>
      </c>
      <c r="H184" s="28" t="s">
        <v>1018</v>
      </c>
      <c r="I184" s="40" t="s">
        <v>1292</v>
      </c>
      <c r="J184" s="41">
        <v>1900</v>
      </c>
      <c r="K184" s="41">
        <v>581.75</v>
      </c>
      <c r="L184" s="41">
        <v>0</v>
      </c>
      <c r="M184" s="41">
        <v>0</v>
      </c>
      <c r="N184" s="41">
        <v>0</v>
      </c>
      <c r="O184" s="42">
        <v>0</v>
      </c>
      <c r="P184" s="85">
        <v>0</v>
      </c>
    </row>
    <row r="185" hidden="1" spans="1:16">
      <c r="A185" s="40">
        <v>202301</v>
      </c>
      <c r="B185" s="36" t="s">
        <v>209</v>
      </c>
      <c r="C185" s="36" t="s">
        <v>619</v>
      </c>
      <c r="D185" s="33" t="s">
        <v>587</v>
      </c>
      <c r="E185" s="36" t="s">
        <v>1117</v>
      </c>
      <c r="F185" s="26" t="s">
        <v>1020</v>
      </c>
      <c r="G185" s="77" t="s">
        <v>1118</v>
      </c>
      <c r="H185" s="28" t="s">
        <v>1018</v>
      </c>
      <c r="I185" s="40"/>
      <c r="J185" s="41">
        <v>1900</v>
      </c>
      <c r="K185" s="41">
        <v>4519.76</v>
      </c>
      <c r="L185" s="41">
        <v>316.64</v>
      </c>
      <c r="M185" s="41">
        <v>86.8</v>
      </c>
      <c r="N185" s="41">
        <v>3.8</v>
      </c>
      <c r="O185" s="42">
        <v>0</v>
      </c>
      <c r="P185" s="85">
        <f t="shared" ref="P185:P224" si="9">1900*0.1%</f>
        <v>1.9</v>
      </c>
    </row>
    <row r="186" hidden="1" spans="1:16">
      <c r="A186" s="40">
        <v>202301</v>
      </c>
      <c r="B186" s="36" t="s">
        <v>245</v>
      </c>
      <c r="C186" s="36" t="s">
        <v>619</v>
      </c>
      <c r="D186" s="33" t="s">
        <v>587</v>
      </c>
      <c r="E186" s="36" t="s">
        <v>1124</v>
      </c>
      <c r="F186" s="26" t="s">
        <v>1027</v>
      </c>
      <c r="G186" s="34" t="s">
        <v>1125</v>
      </c>
      <c r="H186" s="28" t="s">
        <v>1018</v>
      </c>
      <c r="I186" s="40"/>
      <c r="J186" s="41">
        <v>1900</v>
      </c>
      <c r="K186" s="41">
        <v>6300.93</v>
      </c>
      <c r="L186" s="41">
        <v>316.64</v>
      </c>
      <c r="M186" s="41">
        <v>86.8</v>
      </c>
      <c r="N186" s="41">
        <v>3.8</v>
      </c>
      <c r="O186" s="42">
        <v>0</v>
      </c>
      <c r="P186" s="85">
        <f t="shared" si="9"/>
        <v>1.9</v>
      </c>
    </row>
    <row r="187" hidden="1" spans="1:16">
      <c r="A187" s="40">
        <v>202301</v>
      </c>
      <c r="B187" s="36" t="s">
        <v>336</v>
      </c>
      <c r="C187" s="36" t="s">
        <v>619</v>
      </c>
      <c r="D187" s="33" t="s">
        <v>587</v>
      </c>
      <c r="E187" s="36" t="s">
        <v>1126</v>
      </c>
      <c r="F187" s="26" t="s">
        <v>1027</v>
      </c>
      <c r="G187" s="34" t="s">
        <v>1127</v>
      </c>
      <c r="H187" s="28" t="s">
        <v>1018</v>
      </c>
      <c r="I187" s="40"/>
      <c r="J187" s="41">
        <v>1900</v>
      </c>
      <c r="K187" s="41">
        <v>3210.69</v>
      </c>
      <c r="L187" s="41">
        <v>316.64</v>
      </c>
      <c r="M187" s="41">
        <v>86.8</v>
      </c>
      <c r="N187" s="41">
        <v>3.8</v>
      </c>
      <c r="O187" s="42">
        <v>0</v>
      </c>
      <c r="P187" s="85">
        <f t="shared" si="9"/>
        <v>1.9</v>
      </c>
    </row>
    <row r="188" hidden="1" spans="1:16">
      <c r="A188" s="40">
        <v>202301</v>
      </c>
      <c r="B188" s="36" t="s">
        <v>358</v>
      </c>
      <c r="C188" s="36" t="s">
        <v>619</v>
      </c>
      <c r="D188" s="33" t="s">
        <v>587</v>
      </c>
      <c r="E188" s="36" t="s">
        <v>1128</v>
      </c>
      <c r="F188" s="26" t="s">
        <v>1027</v>
      </c>
      <c r="G188" s="34" t="s">
        <v>934</v>
      </c>
      <c r="H188" s="28" t="s">
        <v>1018</v>
      </c>
      <c r="I188" s="40"/>
      <c r="J188" s="41">
        <v>1900</v>
      </c>
      <c r="K188" s="41">
        <v>5274.3</v>
      </c>
      <c r="L188" s="41">
        <v>316.64</v>
      </c>
      <c r="M188" s="41">
        <v>86.8</v>
      </c>
      <c r="N188" s="41">
        <v>3.8</v>
      </c>
      <c r="O188" s="42">
        <v>0</v>
      </c>
      <c r="P188" s="85">
        <f t="shared" si="9"/>
        <v>1.9</v>
      </c>
    </row>
    <row r="189" hidden="1" spans="1:16">
      <c r="A189" s="40">
        <v>202301</v>
      </c>
      <c r="B189" s="36" t="s">
        <v>220</v>
      </c>
      <c r="C189" s="36" t="s">
        <v>619</v>
      </c>
      <c r="D189" s="33" t="s">
        <v>587</v>
      </c>
      <c r="E189" s="36" t="s">
        <v>1129</v>
      </c>
      <c r="F189" s="26" t="s">
        <v>1027</v>
      </c>
      <c r="G189" s="34" t="s">
        <v>1130</v>
      </c>
      <c r="H189" s="28" t="s">
        <v>1018</v>
      </c>
      <c r="I189" s="40"/>
      <c r="J189" s="41">
        <v>1900</v>
      </c>
      <c r="K189" s="41">
        <v>6081.5</v>
      </c>
      <c r="L189" s="41">
        <v>316.64</v>
      </c>
      <c r="M189" s="41">
        <v>86.8</v>
      </c>
      <c r="N189" s="41">
        <v>3.8</v>
      </c>
      <c r="O189" s="42">
        <v>0</v>
      </c>
      <c r="P189" s="85">
        <f t="shared" si="9"/>
        <v>1.9</v>
      </c>
    </row>
    <row r="190" hidden="1" spans="1:16">
      <c r="A190" s="40">
        <v>202301</v>
      </c>
      <c r="B190" s="36" t="s">
        <v>454</v>
      </c>
      <c r="C190" s="36" t="s">
        <v>619</v>
      </c>
      <c r="D190" s="33" t="s">
        <v>587</v>
      </c>
      <c r="E190" s="36" t="s">
        <v>1131</v>
      </c>
      <c r="F190" s="26" t="s">
        <v>1027</v>
      </c>
      <c r="G190" s="34" t="s">
        <v>1130</v>
      </c>
      <c r="H190" s="28" t="s">
        <v>1018</v>
      </c>
      <c r="I190" s="40"/>
      <c r="J190" s="41">
        <v>1900</v>
      </c>
      <c r="K190" s="41">
        <v>4927.57</v>
      </c>
      <c r="L190" s="41">
        <v>316.64</v>
      </c>
      <c r="M190" s="41">
        <v>86.8</v>
      </c>
      <c r="N190" s="41">
        <v>3.8</v>
      </c>
      <c r="O190" s="42">
        <v>0</v>
      </c>
      <c r="P190" s="85">
        <f t="shared" si="9"/>
        <v>1.9</v>
      </c>
    </row>
    <row r="191" hidden="1" spans="1:16">
      <c r="A191" s="40">
        <v>202301</v>
      </c>
      <c r="B191" s="36" t="s">
        <v>349</v>
      </c>
      <c r="C191" s="36" t="s">
        <v>619</v>
      </c>
      <c r="D191" s="33" t="s">
        <v>587</v>
      </c>
      <c r="E191" s="37" t="s">
        <v>1132</v>
      </c>
      <c r="F191" s="26" t="s">
        <v>1039</v>
      </c>
      <c r="G191" s="36" t="s">
        <v>1133</v>
      </c>
      <c r="H191" s="28" t="s">
        <v>1018</v>
      </c>
      <c r="I191" s="40"/>
      <c r="J191" s="41">
        <v>1900</v>
      </c>
      <c r="K191" s="41">
        <v>6210.37</v>
      </c>
      <c r="L191" s="41">
        <v>316.64</v>
      </c>
      <c r="M191" s="41">
        <v>86.8</v>
      </c>
      <c r="N191" s="41">
        <v>3.8</v>
      </c>
      <c r="O191" s="42">
        <v>0</v>
      </c>
      <c r="P191" s="85">
        <f t="shared" si="9"/>
        <v>1.9</v>
      </c>
    </row>
    <row r="192" hidden="1" spans="1:16">
      <c r="A192" s="40">
        <v>202301</v>
      </c>
      <c r="B192" s="36" t="s">
        <v>255</v>
      </c>
      <c r="C192" s="36" t="s">
        <v>619</v>
      </c>
      <c r="D192" s="33" t="s">
        <v>587</v>
      </c>
      <c r="E192" s="37" t="s">
        <v>1134</v>
      </c>
      <c r="F192" s="26" t="s">
        <v>1027</v>
      </c>
      <c r="G192" s="36" t="s">
        <v>976</v>
      </c>
      <c r="H192" s="28" t="s">
        <v>1018</v>
      </c>
      <c r="I192" s="40"/>
      <c r="J192" s="41">
        <v>1900</v>
      </c>
      <c r="K192" s="41">
        <v>6660.66</v>
      </c>
      <c r="L192" s="41">
        <v>316.64</v>
      </c>
      <c r="M192" s="41">
        <v>86.8</v>
      </c>
      <c r="N192" s="41">
        <v>3.8</v>
      </c>
      <c r="O192" s="42">
        <v>0</v>
      </c>
      <c r="P192" s="85">
        <f t="shared" si="9"/>
        <v>1.9</v>
      </c>
    </row>
    <row r="193" hidden="1" spans="1:16">
      <c r="A193" s="40">
        <v>202301</v>
      </c>
      <c r="B193" s="36" t="s">
        <v>314</v>
      </c>
      <c r="C193" s="36" t="s">
        <v>619</v>
      </c>
      <c r="D193" s="33" t="s">
        <v>587</v>
      </c>
      <c r="E193" s="37" t="s">
        <v>1135</v>
      </c>
      <c r="F193" s="26" t="s">
        <v>1027</v>
      </c>
      <c r="G193" s="36" t="s">
        <v>1136</v>
      </c>
      <c r="H193" s="28" t="s">
        <v>1018</v>
      </c>
      <c r="I193" s="40"/>
      <c r="J193" s="41">
        <v>1900</v>
      </c>
      <c r="K193" s="41">
        <v>6569.62</v>
      </c>
      <c r="L193" s="41">
        <v>316.64</v>
      </c>
      <c r="M193" s="41">
        <v>86.8</v>
      </c>
      <c r="N193" s="41">
        <v>3.8</v>
      </c>
      <c r="O193" s="42">
        <v>0</v>
      </c>
      <c r="P193" s="85">
        <f t="shared" si="9"/>
        <v>1.9</v>
      </c>
    </row>
    <row r="194" hidden="1" spans="1:16">
      <c r="A194" s="40">
        <v>202301</v>
      </c>
      <c r="B194" s="36" t="s">
        <v>266</v>
      </c>
      <c r="C194" s="36" t="s">
        <v>619</v>
      </c>
      <c r="D194" s="33" t="s">
        <v>587</v>
      </c>
      <c r="E194" s="37" t="s">
        <v>1137</v>
      </c>
      <c r="F194" s="26" t="s">
        <v>1027</v>
      </c>
      <c r="G194" s="36" t="s">
        <v>1138</v>
      </c>
      <c r="H194" s="28" t="s">
        <v>1018</v>
      </c>
      <c r="I194" s="40"/>
      <c r="J194" s="41">
        <v>1900</v>
      </c>
      <c r="K194" s="41">
        <v>4652.65</v>
      </c>
      <c r="L194" s="41">
        <v>316.64</v>
      </c>
      <c r="M194" s="41">
        <v>86.8</v>
      </c>
      <c r="N194" s="41">
        <v>3.8</v>
      </c>
      <c r="O194" s="42">
        <v>0</v>
      </c>
      <c r="P194" s="85">
        <f t="shared" si="9"/>
        <v>1.9</v>
      </c>
    </row>
    <row r="195" hidden="1" spans="1:16">
      <c r="A195" s="40">
        <v>202301</v>
      </c>
      <c r="B195" s="36" t="s">
        <v>272</v>
      </c>
      <c r="C195" s="36" t="s">
        <v>619</v>
      </c>
      <c r="D195" s="33" t="s">
        <v>587</v>
      </c>
      <c r="E195" s="37" t="s">
        <v>1139</v>
      </c>
      <c r="F195" s="26" t="s">
        <v>1027</v>
      </c>
      <c r="G195" s="36" t="s">
        <v>1138</v>
      </c>
      <c r="H195" s="28" t="s">
        <v>1018</v>
      </c>
      <c r="I195" s="40"/>
      <c r="J195" s="41">
        <v>1900</v>
      </c>
      <c r="K195" s="41">
        <v>4216.79</v>
      </c>
      <c r="L195" s="41">
        <v>316.64</v>
      </c>
      <c r="M195" s="41">
        <v>86.8</v>
      </c>
      <c r="N195" s="41">
        <v>3.8</v>
      </c>
      <c r="O195" s="42">
        <v>0</v>
      </c>
      <c r="P195" s="85">
        <f t="shared" si="9"/>
        <v>1.9</v>
      </c>
    </row>
    <row r="196" hidden="1" spans="1:16">
      <c r="A196" s="40">
        <v>202301</v>
      </c>
      <c r="B196" s="36" t="s">
        <v>410</v>
      </c>
      <c r="C196" s="36" t="s">
        <v>619</v>
      </c>
      <c r="D196" s="33" t="s">
        <v>587</v>
      </c>
      <c r="E196" s="88" t="s">
        <v>1140</v>
      </c>
      <c r="F196" s="26" t="s">
        <v>1027</v>
      </c>
      <c r="G196" s="36" t="s">
        <v>1141</v>
      </c>
      <c r="H196" s="28" t="s">
        <v>1018</v>
      </c>
      <c r="I196" s="40"/>
      <c r="J196" s="41">
        <v>1900</v>
      </c>
      <c r="K196" s="41">
        <v>4640.75</v>
      </c>
      <c r="L196" s="41">
        <v>316.64</v>
      </c>
      <c r="M196" s="41">
        <v>86.8</v>
      </c>
      <c r="N196" s="41">
        <v>3.8</v>
      </c>
      <c r="O196" s="42">
        <v>0</v>
      </c>
      <c r="P196" s="85">
        <f t="shared" si="9"/>
        <v>1.9</v>
      </c>
    </row>
    <row r="197" hidden="1" spans="1:16">
      <c r="A197" s="40">
        <v>202301</v>
      </c>
      <c r="B197" s="36" t="s">
        <v>431</v>
      </c>
      <c r="C197" s="36" t="s">
        <v>619</v>
      </c>
      <c r="D197" s="33" t="s">
        <v>587</v>
      </c>
      <c r="E197" s="88" t="s">
        <v>1142</v>
      </c>
      <c r="F197" s="26" t="s">
        <v>1027</v>
      </c>
      <c r="G197" s="36" t="s">
        <v>1143</v>
      </c>
      <c r="H197" s="28" t="s">
        <v>1018</v>
      </c>
      <c r="I197" s="40"/>
      <c r="J197" s="41">
        <v>1900</v>
      </c>
      <c r="K197" s="41">
        <v>3978.68</v>
      </c>
      <c r="L197" s="41">
        <v>316.64</v>
      </c>
      <c r="M197" s="41">
        <v>86.8</v>
      </c>
      <c r="N197" s="41">
        <v>3.8</v>
      </c>
      <c r="O197" s="42">
        <v>0</v>
      </c>
      <c r="P197" s="85">
        <f t="shared" si="9"/>
        <v>1.9</v>
      </c>
    </row>
    <row r="198" hidden="1" spans="1:16">
      <c r="A198" s="40">
        <v>202301</v>
      </c>
      <c r="B198" s="36" t="s">
        <v>354</v>
      </c>
      <c r="C198" s="36" t="s">
        <v>619</v>
      </c>
      <c r="D198" s="33" t="s">
        <v>587</v>
      </c>
      <c r="E198" s="88" t="s">
        <v>1144</v>
      </c>
      <c r="F198" s="26" t="s">
        <v>1027</v>
      </c>
      <c r="G198" s="36" t="s">
        <v>1143</v>
      </c>
      <c r="H198" s="28" t="s">
        <v>1018</v>
      </c>
      <c r="I198" s="40"/>
      <c r="J198" s="41">
        <v>1900</v>
      </c>
      <c r="K198" s="41">
        <v>6270.39</v>
      </c>
      <c r="L198" s="41">
        <v>316.64</v>
      </c>
      <c r="M198" s="41">
        <v>86.8</v>
      </c>
      <c r="N198" s="41">
        <v>3.8</v>
      </c>
      <c r="O198" s="42">
        <v>0</v>
      </c>
      <c r="P198" s="85">
        <f t="shared" si="9"/>
        <v>1.9</v>
      </c>
    </row>
    <row r="199" hidden="1" spans="1:16">
      <c r="A199" s="40">
        <v>202301</v>
      </c>
      <c r="B199" s="36" t="s">
        <v>215</v>
      </c>
      <c r="C199" s="36" t="s">
        <v>619</v>
      </c>
      <c r="D199" s="33" t="s">
        <v>587</v>
      </c>
      <c r="E199" s="37" t="s">
        <v>1148</v>
      </c>
      <c r="F199" s="26" t="s">
        <v>1039</v>
      </c>
      <c r="G199" s="97" t="s">
        <v>1149</v>
      </c>
      <c r="H199" s="98" t="s">
        <v>1018</v>
      </c>
      <c r="I199" s="40"/>
      <c r="J199" s="41">
        <v>1900</v>
      </c>
      <c r="K199" s="41">
        <v>4928.07</v>
      </c>
      <c r="L199" s="41">
        <v>316.64</v>
      </c>
      <c r="M199" s="41">
        <v>86.8</v>
      </c>
      <c r="N199" s="41">
        <v>3.8</v>
      </c>
      <c r="O199" s="42">
        <v>0</v>
      </c>
      <c r="P199" s="85">
        <f t="shared" si="9"/>
        <v>1.9</v>
      </c>
    </row>
    <row r="200" hidden="1" spans="1:16">
      <c r="A200" s="40">
        <v>202301</v>
      </c>
      <c r="B200" s="36" t="s">
        <v>282</v>
      </c>
      <c r="C200" s="36" t="s">
        <v>619</v>
      </c>
      <c r="D200" s="33" t="s">
        <v>587</v>
      </c>
      <c r="E200" s="88" t="s">
        <v>1150</v>
      </c>
      <c r="F200" s="26" t="s">
        <v>1039</v>
      </c>
      <c r="G200" s="77" t="s">
        <v>1151</v>
      </c>
      <c r="H200" s="98" t="s">
        <v>1018</v>
      </c>
      <c r="I200" s="40"/>
      <c r="J200" s="41">
        <v>1900</v>
      </c>
      <c r="K200" s="41">
        <v>7050.52</v>
      </c>
      <c r="L200" s="41">
        <v>316.64</v>
      </c>
      <c r="M200" s="41">
        <v>86.8</v>
      </c>
      <c r="N200" s="41">
        <v>3.8</v>
      </c>
      <c r="O200" s="42">
        <v>0</v>
      </c>
      <c r="P200" s="85">
        <f t="shared" si="9"/>
        <v>1.9</v>
      </c>
    </row>
    <row r="201" hidden="1" spans="1:16">
      <c r="A201" s="40">
        <v>202301</v>
      </c>
      <c r="B201" s="36" t="s">
        <v>444</v>
      </c>
      <c r="C201" s="36" t="s">
        <v>619</v>
      </c>
      <c r="D201" s="33" t="s">
        <v>587</v>
      </c>
      <c r="E201" s="88" t="s">
        <v>1152</v>
      </c>
      <c r="F201" s="26" t="s">
        <v>1039</v>
      </c>
      <c r="G201" s="77" t="s">
        <v>871</v>
      </c>
      <c r="H201" s="98" t="s">
        <v>1018</v>
      </c>
      <c r="I201" s="40"/>
      <c r="J201" s="41">
        <v>1900</v>
      </c>
      <c r="K201" s="41">
        <v>4398.04</v>
      </c>
      <c r="L201" s="41">
        <v>316.64</v>
      </c>
      <c r="M201" s="41">
        <v>86.8</v>
      </c>
      <c r="N201" s="41">
        <v>3.8</v>
      </c>
      <c r="O201" s="42">
        <v>0</v>
      </c>
      <c r="P201" s="85">
        <f t="shared" si="9"/>
        <v>1.9</v>
      </c>
    </row>
    <row r="202" hidden="1" spans="1:16">
      <c r="A202" s="40">
        <v>202301</v>
      </c>
      <c r="B202" s="33" t="s">
        <v>433</v>
      </c>
      <c r="C202" s="36" t="s">
        <v>619</v>
      </c>
      <c r="D202" s="33" t="s">
        <v>587</v>
      </c>
      <c r="E202" s="36" t="s">
        <v>885</v>
      </c>
      <c r="F202" s="26" t="s">
        <v>1039</v>
      </c>
      <c r="G202" s="77" t="s">
        <v>887</v>
      </c>
      <c r="H202" s="98" t="s">
        <v>1018</v>
      </c>
      <c r="I202" s="40"/>
      <c r="J202" s="41">
        <v>1900</v>
      </c>
      <c r="K202" s="41">
        <v>5189.44</v>
      </c>
      <c r="L202" s="41">
        <v>316.64</v>
      </c>
      <c r="M202" s="41">
        <v>86.8</v>
      </c>
      <c r="N202" s="41">
        <v>3.8</v>
      </c>
      <c r="O202" s="42">
        <v>0</v>
      </c>
      <c r="P202" s="85">
        <f t="shared" si="9"/>
        <v>1.9</v>
      </c>
    </row>
    <row r="203" hidden="1" spans="1:16">
      <c r="A203" s="40">
        <v>202301</v>
      </c>
      <c r="B203" s="33" t="s">
        <v>324</v>
      </c>
      <c r="C203" s="36" t="s">
        <v>619</v>
      </c>
      <c r="D203" s="33" t="s">
        <v>587</v>
      </c>
      <c r="E203" s="36" t="s">
        <v>909</v>
      </c>
      <c r="F203" s="26" t="s">
        <v>1027</v>
      </c>
      <c r="G203" s="77" t="s">
        <v>891</v>
      </c>
      <c r="H203" s="28" t="s">
        <v>623</v>
      </c>
      <c r="I203" s="40"/>
      <c r="J203" s="41">
        <v>1900</v>
      </c>
      <c r="K203" s="41">
        <v>4670.88</v>
      </c>
      <c r="L203" s="41">
        <v>316.64</v>
      </c>
      <c r="M203" s="41">
        <v>86.8</v>
      </c>
      <c r="N203" s="41">
        <v>3.8</v>
      </c>
      <c r="O203" s="42">
        <v>0</v>
      </c>
      <c r="P203" s="85">
        <f t="shared" si="9"/>
        <v>1.9</v>
      </c>
    </row>
    <row r="204" hidden="1" spans="1:16">
      <c r="A204" s="40">
        <v>202301</v>
      </c>
      <c r="B204" s="33" t="s">
        <v>337</v>
      </c>
      <c r="C204" s="36" t="s">
        <v>619</v>
      </c>
      <c r="D204" s="33" t="s">
        <v>587</v>
      </c>
      <c r="E204" s="36" t="s">
        <v>910</v>
      </c>
      <c r="F204" s="26" t="s">
        <v>1027</v>
      </c>
      <c r="G204" s="77" t="s">
        <v>891</v>
      </c>
      <c r="H204" s="28" t="s">
        <v>623</v>
      </c>
      <c r="I204" s="40"/>
      <c r="J204" s="41">
        <v>1900</v>
      </c>
      <c r="K204" s="41">
        <v>4080.31</v>
      </c>
      <c r="L204" s="41">
        <v>316.64</v>
      </c>
      <c r="M204" s="41">
        <v>86.8</v>
      </c>
      <c r="N204" s="41">
        <v>3.8</v>
      </c>
      <c r="O204" s="42">
        <v>0</v>
      </c>
      <c r="P204" s="85">
        <f t="shared" si="9"/>
        <v>1.9</v>
      </c>
    </row>
    <row r="205" hidden="1" spans="1:16">
      <c r="A205" s="40">
        <v>202301</v>
      </c>
      <c r="B205" s="33" t="s">
        <v>320</v>
      </c>
      <c r="C205" s="36" t="s">
        <v>619</v>
      </c>
      <c r="D205" s="33" t="s">
        <v>587</v>
      </c>
      <c r="E205" s="36" t="s">
        <v>915</v>
      </c>
      <c r="F205" s="26" t="s">
        <v>1027</v>
      </c>
      <c r="G205" s="34" t="s">
        <v>891</v>
      </c>
      <c r="H205" s="28" t="s">
        <v>623</v>
      </c>
      <c r="I205" s="40"/>
      <c r="J205" s="41">
        <v>1900</v>
      </c>
      <c r="K205" s="41">
        <v>4647.52</v>
      </c>
      <c r="L205" s="41">
        <v>316.64</v>
      </c>
      <c r="M205" s="41">
        <v>86.8</v>
      </c>
      <c r="N205" s="41">
        <v>3.8</v>
      </c>
      <c r="O205" s="42">
        <v>0</v>
      </c>
      <c r="P205" s="85">
        <f t="shared" si="9"/>
        <v>1.9</v>
      </c>
    </row>
    <row r="206" hidden="1" spans="1:16">
      <c r="A206" s="40">
        <v>202301</v>
      </c>
      <c r="B206" s="33" t="s">
        <v>373</v>
      </c>
      <c r="C206" s="36" t="s">
        <v>619</v>
      </c>
      <c r="D206" s="33" t="s">
        <v>587</v>
      </c>
      <c r="E206" s="36" t="s">
        <v>967</v>
      </c>
      <c r="F206" s="26" t="s">
        <v>1027</v>
      </c>
      <c r="G206" s="34" t="s">
        <v>968</v>
      </c>
      <c r="H206" s="28" t="s">
        <v>623</v>
      </c>
      <c r="I206" s="40"/>
      <c r="J206" s="41">
        <v>1900</v>
      </c>
      <c r="K206" s="41">
        <v>4818.7</v>
      </c>
      <c r="L206" s="41">
        <v>316.64</v>
      </c>
      <c r="M206" s="41">
        <v>86.8</v>
      </c>
      <c r="N206" s="41">
        <v>3.8</v>
      </c>
      <c r="O206" s="42">
        <v>0</v>
      </c>
      <c r="P206" s="85">
        <f t="shared" si="9"/>
        <v>1.9</v>
      </c>
    </row>
    <row r="207" hidden="1" spans="1:16">
      <c r="A207" s="40">
        <v>202301</v>
      </c>
      <c r="B207" s="33" t="s">
        <v>423</v>
      </c>
      <c r="C207" s="36" t="s">
        <v>619</v>
      </c>
      <c r="D207" s="33" t="s">
        <v>587</v>
      </c>
      <c r="E207" s="36" t="s">
        <v>1205</v>
      </c>
      <c r="F207" s="26" t="s">
        <v>1027</v>
      </c>
      <c r="G207" s="34">
        <v>44788</v>
      </c>
      <c r="H207" s="28" t="s">
        <v>1018</v>
      </c>
      <c r="I207" s="40"/>
      <c r="J207" s="41">
        <v>1900</v>
      </c>
      <c r="K207" s="41">
        <v>2742.59</v>
      </c>
      <c r="L207" s="41">
        <v>316.64</v>
      </c>
      <c r="M207" s="41">
        <v>86.8</v>
      </c>
      <c r="N207" s="41">
        <v>3.8</v>
      </c>
      <c r="O207" s="42">
        <v>0</v>
      </c>
      <c r="P207" s="85">
        <f t="shared" si="9"/>
        <v>1.9</v>
      </c>
    </row>
    <row r="208" hidden="1" spans="1:16">
      <c r="A208" s="40">
        <v>202301</v>
      </c>
      <c r="B208" s="33" t="s">
        <v>432</v>
      </c>
      <c r="C208" s="36" t="s">
        <v>619</v>
      </c>
      <c r="D208" s="33" t="s">
        <v>587</v>
      </c>
      <c r="E208" s="36" t="s">
        <v>1208</v>
      </c>
      <c r="F208" s="26" t="s">
        <v>1027</v>
      </c>
      <c r="G208" s="34">
        <v>44778</v>
      </c>
      <c r="H208" s="28" t="s">
        <v>1018</v>
      </c>
      <c r="I208" s="40"/>
      <c r="J208" s="41">
        <v>1900</v>
      </c>
      <c r="K208" s="41">
        <v>5194.38</v>
      </c>
      <c r="L208" s="41">
        <v>316.64</v>
      </c>
      <c r="M208" s="41">
        <v>86.8</v>
      </c>
      <c r="N208" s="41">
        <v>3.8</v>
      </c>
      <c r="O208" s="42">
        <v>0</v>
      </c>
      <c r="P208" s="85">
        <f t="shared" si="9"/>
        <v>1.9</v>
      </c>
    </row>
    <row r="209" hidden="1" spans="1:16">
      <c r="A209" s="40">
        <v>202301</v>
      </c>
      <c r="B209" s="25" t="s">
        <v>335</v>
      </c>
      <c r="C209" s="36" t="s">
        <v>619</v>
      </c>
      <c r="D209" s="30" t="s">
        <v>587</v>
      </c>
      <c r="E209" s="89" t="s">
        <v>1215</v>
      </c>
      <c r="F209" s="88" t="s">
        <v>1216</v>
      </c>
      <c r="G209" s="34">
        <v>44803</v>
      </c>
      <c r="H209" s="28" t="s">
        <v>1018</v>
      </c>
      <c r="I209" s="40"/>
      <c r="J209" s="41">
        <v>1900</v>
      </c>
      <c r="K209" s="41">
        <v>5474.2</v>
      </c>
      <c r="L209" s="41">
        <v>316.64</v>
      </c>
      <c r="M209" s="41">
        <v>86.8</v>
      </c>
      <c r="N209" s="41">
        <v>3.8</v>
      </c>
      <c r="O209" s="42">
        <v>0</v>
      </c>
      <c r="P209" s="85">
        <f t="shared" si="9"/>
        <v>1.9</v>
      </c>
    </row>
    <row r="210" hidden="1" spans="1:16">
      <c r="A210" s="40">
        <v>202301</v>
      </c>
      <c r="B210" s="25" t="s">
        <v>232</v>
      </c>
      <c r="C210" s="36" t="s">
        <v>619</v>
      </c>
      <c r="D210" s="30" t="s">
        <v>587</v>
      </c>
      <c r="E210" s="89" t="s">
        <v>1234</v>
      </c>
      <c r="F210" s="88" t="s">
        <v>1027</v>
      </c>
      <c r="G210" s="34" t="s">
        <v>1235</v>
      </c>
      <c r="H210" s="28" t="s">
        <v>1018</v>
      </c>
      <c r="I210" s="40"/>
      <c r="J210" s="41">
        <v>1900</v>
      </c>
      <c r="K210" s="41">
        <v>3648.45</v>
      </c>
      <c r="L210" s="41">
        <v>316.64</v>
      </c>
      <c r="M210" s="41">
        <v>86.8</v>
      </c>
      <c r="N210" s="41">
        <v>3.8</v>
      </c>
      <c r="O210" s="42">
        <v>0</v>
      </c>
      <c r="P210" s="85">
        <f t="shared" si="9"/>
        <v>1.9</v>
      </c>
    </row>
    <row r="211" hidden="1" spans="1:16">
      <c r="A211" s="40">
        <v>202301</v>
      </c>
      <c r="B211" s="25" t="s">
        <v>223</v>
      </c>
      <c r="C211" s="36" t="s">
        <v>619</v>
      </c>
      <c r="D211" s="30" t="s">
        <v>587</v>
      </c>
      <c r="E211" s="89" t="s">
        <v>1236</v>
      </c>
      <c r="F211" s="88" t="s">
        <v>1027</v>
      </c>
      <c r="G211" s="34" t="s">
        <v>1227</v>
      </c>
      <c r="H211" s="28" t="s">
        <v>1018</v>
      </c>
      <c r="I211" s="40"/>
      <c r="J211" s="41">
        <v>1900</v>
      </c>
      <c r="K211" s="41">
        <v>4304.15</v>
      </c>
      <c r="L211" s="41">
        <v>316.64</v>
      </c>
      <c r="M211" s="41">
        <v>86.8</v>
      </c>
      <c r="N211" s="41">
        <v>3.8</v>
      </c>
      <c r="O211" s="42">
        <v>0</v>
      </c>
      <c r="P211" s="85">
        <f t="shared" si="9"/>
        <v>1.9</v>
      </c>
    </row>
    <row r="212" hidden="1" spans="1:16">
      <c r="A212" s="40">
        <v>202301</v>
      </c>
      <c r="B212" s="25" t="s">
        <v>283</v>
      </c>
      <c r="C212" s="36" t="s">
        <v>619</v>
      </c>
      <c r="D212" s="30" t="s">
        <v>587</v>
      </c>
      <c r="E212" s="89" t="s">
        <v>1239</v>
      </c>
      <c r="F212" s="88" t="s">
        <v>1216</v>
      </c>
      <c r="G212" s="34" t="s">
        <v>1227</v>
      </c>
      <c r="H212" s="28" t="s">
        <v>1018</v>
      </c>
      <c r="I212" s="40"/>
      <c r="J212" s="41">
        <v>1900</v>
      </c>
      <c r="K212" s="41">
        <v>3886.34</v>
      </c>
      <c r="L212" s="41">
        <v>316.64</v>
      </c>
      <c r="M212" s="41">
        <v>86.8</v>
      </c>
      <c r="N212" s="41">
        <v>3.8</v>
      </c>
      <c r="O212" s="42">
        <v>0</v>
      </c>
      <c r="P212" s="85">
        <f t="shared" si="9"/>
        <v>1.9</v>
      </c>
    </row>
    <row r="213" hidden="1" spans="1:16">
      <c r="A213" s="40">
        <v>202301</v>
      </c>
      <c r="B213" s="25" t="s">
        <v>260</v>
      </c>
      <c r="C213" s="36" t="s">
        <v>619</v>
      </c>
      <c r="D213" s="30" t="s">
        <v>587</v>
      </c>
      <c r="E213" s="89" t="s">
        <v>1243</v>
      </c>
      <c r="F213" s="88" t="s">
        <v>1216</v>
      </c>
      <c r="G213" s="34" t="s">
        <v>1244</v>
      </c>
      <c r="H213" s="28" t="s">
        <v>1018</v>
      </c>
      <c r="I213" s="40"/>
      <c r="J213" s="41">
        <v>1900</v>
      </c>
      <c r="K213" s="41">
        <v>1827.02</v>
      </c>
      <c r="L213" s="41">
        <v>316.64</v>
      </c>
      <c r="M213" s="41">
        <v>86.8</v>
      </c>
      <c r="N213" s="41">
        <v>3.8</v>
      </c>
      <c r="O213" s="42">
        <v>0</v>
      </c>
      <c r="P213" s="85">
        <f t="shared" si="9"/>
        <v>1.9</v>
      </c>
    </row>
    <row r="214" hidden="1" spans="1:16">
      <c r="A214" s="40">
        <v>202301</v>
      </c>
      <c r="B214" s="33" t="s">
        <v>382</v>
      </c>
      <c r="C214" s="36" t="s">
        <v>619</v>
      </c>
      <c r="D214" s="33" t="s">
        <v>587</v>
      </c>
      <c r="E214" s="36" t="s">
        <v>950</v>
      </c>
      <c r="F214" s="26" t="s">
        <v>908</v>
      </c>
      <c r="G214" s="77" t="s">
        <v>951</v>
      </c>
      <c r="H214" s="28" t="s">
        <v>1018</v>
      </c>
      <c r="I214" s="40"/>
      <c r="J214" s="41">
        <v>1900</v>
      </c>
      <c r="K214" s="41">
        <v>4868.31</v>
      </c>
      <c r="L214" s="41">
        <v>316.64</v>
      </c>
      <c r="M214" s="41">
        <v>86.8</v>
      </c>
      <c r="N214" s="41">
        <v>3.8</v>
      </c>
      <c r="O214" s="42">
        <v>0</v>
      </c>
      <c r="P214" s="85">
        <f t="shared" si="9"/>
        <v>1.9</v>
      </c>
    </row>
    <row r="215" hidden="1" spans="1:16">
      <c r="A215" s="40">
        <v>202301</v>
      </c>
      <c r="B215" s="25" t="s">
        <v>227</v>
      </c>
      <c r="C215" s="36" t="s">
        <v>619</v>
      </c>
      <c r="D215" s="30" t="s">
        <v>587</v>
      </c>
      <c r="E215" s="89" t="s">
        <v>1250</v>
      </c>
      <c r="F215" s="88" t="s">
        <v>1216</v>
      </c>
      <c r="G215" s="34" t="s">
        <v>1251</v>
      </c>
      <c r="H215" s="28" t="s">
        <v>1018</v>
      </c>
      <c r="I215" s="40"/>
      <c r="J215" s="41">
        <v>1900</v>
      </c>
      <c r="K215" s="41">
        <v>5941.27</v>
      </c>
      <c r="L215" s="41">
        <v>316.64</v>
      </c>
      <c r="M215" s="41">
        <v>86.8</v>
      </c>
      <c r="N215" s="41">
        <v>3.8</v>
      </c>
      <c r="O215" s="42">
        <v>0</v>
      </c>
      <c r="P215" s="85">
        <f t="shared" si="9"/>
        <v>1.9</v>
      </c>
    </row>
    <row r="216" hidden="1" spans="1:16">
      <c r="A216" s="40">
        <v>202301</v>
      </c>
      <c r="B216" s="25" t="s">
        <v>303</v>
      </c>
      <c r="C216" s="36" t="s">
        <v>619</v>
      </c>
      <c r="D216" s="30" t="s">
        <v>587</v>
      </c>
      <c r="E216" s="89" t="s">
        <v>1252</v>
      </c>
      <c r="F216" s="88" t="s">
        <v>1027</v>
      </c>
      <c r="G216" s="34" t="s">
        <v>1253</v>
      </c>
      <c r="H216" s="28" t="s">
        <v>1018</v>
      </c>
      <c r="I216" s="40"/>
      <c r="J216" s="41">
        <v>1900</v>
      </c>
      <c r="K216" s="41">
        <v>3455.9</v>
      </c>
      <c r="L216" s="41">
        <v>316.64</v>
      </c>
      <c r="M216" s="41">
        <v>86.8</v>
      </c>
      <c r="N216" s="41">
        <v>3.8</v>
      </c>
      <c r="O216" s="42">
        <v>0</v>
      </c>
      <c r="P216" s="85">
        <f t="shared" si="9"/>
        <v>1.9</v>
      </c>
    </row>
    <row r="217" hidden="1" spans="1:16">
      <c r="A217" s="40">
        <v>202301</v>
      </c>
      <c r="B217" s="25" t="s">
        <v>221</v>
      </c>
      <c r="C217" s="36" t="s">
        <v>619</v>
      </c>
      <c r="D217" s="30" t="s">
        <v>587</v>
      </c>
      <c r="E217" s="89" t="s">
        <v>1254</v>
      </c>
      <c r="F217" s="88" t="s">
        <v>1039</v>
      </c>
      <c r="G217" s="34" t="s">
        <v>1255</v>
      </c>
      <c r="H217" s="28" t="s">
        <v>1018</v>
      </c>
      <c r="I217" s="40"/>
      <c r="J217" s="41">
        <v>1900</v>
      </c>
      <c r="K217" s="41">
        <v>3584.35</v>
      </c>
      <c r="L217" s="41">
        <v>316.64</v>
      </c>
      <c r="M217" s="41">
        <v>86.8</v>
      </c>
      <c r="N217" s="41">
        <v>3.8</v>
      </c>
      <c r="O217" s="42">
        <v>0</v>
      </c>
      <c r="P217" s="85">
        <f t="shared" si="9"/>
        <v>1.9</v>
      </c>
    </row>
    <row r="218" hidden="1" spans="1:16">
      <c r="A218" s="40">
        <v>202301</v>
      </c>
      <c r="B218" s="25" t="s">
        <v>340</v>
      </c>
      <c r="C218" s="36" t="s">
        <v>619</v>
      </c>
      <c r="D218" s="30" t="s">
        <v>587</v>
      </c>
      <c r="E218" s="89" t="s">
        <v>1256</v>
      </c>
      <c r="F218" s="88" t="s">
        <v>1027</v>
      </c>
      <c r="G218" s="34" t="s">
        <v>1257</v>
      </c>
      <c r="H218" s="28" t="s">
        <v>1018</v>
      </c>
      <c r="I218" s="40"/>
      <c r="J218" s="41">
        <v>1900</v>
      </c>
      <c r="K218" s="41">
        <v>2963.27</v>
      </c>
      <c r="L218" s="41">
        <v>316.64</v>
      </c>
      <c r="M218" s="41">
        <v>86.8</v>
      </c>
      <c r="N218" s="41">
        <v>3.8</v>
      </c>
      <c r="O218" s="42">
        <v>0</v>
      </c>
      <c r="P218" s="85">
        <f t="shared" si="9"/>
        <v>1.9</v>
      </c>
    </row>
    <row r="219" hidden="1" spans="1:16">
      <c r="A219" s="40">
        <v>202301</v>
      </c>
      <c r="B219" s="36" t="s">
        <v>439</v>
      </c>
      <c r="C219" s="36" t="s">
        <v>619</v>
      </c>
      <c r="D219" s="33" t="s">
        <v>587</v>
      </c>
      <c r="E219" s="86" t="s">
        <v>855</v>
      </c>
      <c r="F219" s="26" t="s">
        <v>1027</v>
      </c>
      <c r="G219" s="77" t="s">
        <v>857</v>
      </c>
      <c r="H219" s="28" t="s">
        <v>1018</v>
      </c>
      <c r="I219" s="40"/>
      <c r="J219" s="41">
        <v>1900</v>
      </c>
      <c r="K219" s="41">
        <v>3666.06</v>
      </c>
      <c r="L219" s="41">
        <v>316.64</v>
      </c>
      <c r="M219" s="41">
        <v>86.8</v>
      </c>
      <c r="N219" s="41">
        <v>3.8</v>
      </c>
      <c r="O219" s="42">
        <v>0</v>
      </c>
      <c r="P219" s="85">
        <f t="shared" si="9"/>
        <v>1.9</v>
      </c>
    </row>
    <row r="220" spans="1:16">
      <c r="A220" s="40">
        <v>202302</v>
      </c>
      <c r="B220" s="68" t="s">
        <v>203</v>
      </c>
      <c r="C220" s="25" t="s">
        <v>575</v>
      </c>
      <c r="D220" s="25" t="s">
        <v>571</v>
      </c>
      <c r="E220" s="25" t="s">
        <v>572</v>
      </c>
      <c r="F220" s="26" t="s">
        <v>578</v>
      </c>
      <c r="G220" s="69" t="s">
        <v>574</v>
      </c>
      <c r="I220" s="40"/>
      <c r="J220" s="41">
        <v>41640.5</v>
      </c>
      <c r="K220" s="41">
        <v>47440.5</v>
      </c>
      <c r="L220" s="41">
        <v>316.64</v>
      </c>
      <c r="M220" s="41">
        <v>86.8</v>
      </c>
      <c r="N220" s="41">
        <v>3.8</v>
      </c>
      <c r="O220" s="42">
        <v>0</v>
      </c>
      <c r="P220" s="85">
        <f t="shared" si="9"/>
        <v>1.9</v>
      </c>
    </row>
    <row r="221" spans="1:16">
      <c r="A221" s="40">
        <v>202302</v>
      </c>
      <c r="B221" s="25" t="s">
        <v>448</v>
      </c>
      <c r="C221" s="25" t="s">
        <v>575</v>
      </c>
      <c r="D221" s="26" t="s">
        <v>576</v>
      </c>
      <c r="E221" s="25" t="s">
        <v>577</v>
      </c>
      <c r="F221" s="26" t="s">
        <v>578</v>
      </c>
      <c r="G221" s="69" t="s">
        <v>579</v>
      </c>
      <c r="I221" s="40"/>
      <c r="J221" s="41">
        <v>5500</v>
      </c>
      <c r="K221" s="41">
        <v>16470</v>
      </c>
      <c r="L221" s="41">
        <v>316.64</v>
      </c>
      <c r="M221" s="41">
        <v>86.8</v>
      </c>
      <c r="N221" s="41">
        <v>3.8</v>
      </c>
      <c r="O221" s="42">
        <v>95</v>
      </c>
      <c r="P221" s="85">
        <f t="shared" si="9"/>
        <v>1.9</v>
      </c>
    </row>
    <row r="222" hidden="1" spans="1:16">
      <c r="A222" s="40">
        <v>202302</v>
      </c>
      <c r="B222" s="28" t="s">
        <v>295</v>
      </c>
      <c r="C222" s="25" t="s">
        <v>580</v>
      </c>
      <c r="D222" s="26" t="s">
        <v>576</v>
      </c>
      <c r="E222" s="25" t="s">
        <v>581</v>
      </c>
      <c r="F222" s="26" t="s">
        <v>582</v>
      </c>
      <c r="G222" s="69" t="s">
        <v>583</v>
      </c>
      <c r="I222" s="40"/>
      <c r="J222" s="41">
        <v>5544</v>
      </c>
      <c r="K222" s="41">
        <v>13190.8</v>
      </c>
      <c r="L222" s="41">
        <v>316.64</v>
      </c>
      <c r="M222" s="41">
        <v>86.8</v>
      </c>
      <c r="N222" s="41">
        <v>3.8</v>
      </c>
      <c r="O222" s="42">
        <v>95</v>
      </c>
      <c r="P222" s="85">
        <f t="shared" si="9"/>
        <v>1.9</v>
      </c>
    </row>
    <row r="223" hidden="1" spans="1:16">
      <c r="A223" s="40">
        <v>202302</v>
      </c>
      <c r="B223" s="28" t="s">
        <v>234</v>
      </c>
      <c r="C223" s="25" t="s">
        <v>580</v>
      </c>
      <c r="D223" s="26" t="s">
        <v>576</v>
      </c>
      <c r="E223" s="25" t="s">
        <v>584</v>
      </c>
      <c r="F223" s="26" t="s">
        <v>585</v>
      </c>
      <c r="G223" s="69" t="s">
        <v>586</v>
      </c>
      <c r="I223" s="40"/>
      <c r="J223" s="41">
        <v>5544</v>
      </c>
      <c r="K223" s="41">
        <v>12894.1</v>
      </c>
      <c r="L223" s="41">
        <v>316.64</v>
      </c>
      <c r="M223" s="41">
        <v>86.8</v>
      </c>
      <c r="N223" s="41">
        <v>3.8</v>
      </c>
      <c r="O223" s="42">
        <v>125</v>
      </c>
      <c r="P223" s="85">
        <f t="shared" si="9"/>
        <v>1.9</v>
      </c>
    </row>
    <row r="224" spans="1:16">
      <c r="A224" s="40">
        <v>202302</v>
      </c>
      <c r="B224" s="28" t="s">
        <v>334</v>
      </c>
      <c r="C224" s="25" t="s">
        <v>575</v>
      </c>
      <c r="D224" s="26" t="s">
        <v>587</v>
      </c>
      <c r="E224" s="25" t="s">
        <v>588</v>
      </c>
      <c r="F224" s="26" t="s">
        <v>589</v>
      </c>
      <c r="G224" s="69" t="s">
        <v>590</v>
      </c>
      <c r="I224" s="40"/>
      <c r="J224" s="41">
        <v>3200</v>
      </c>
      <c r="K224" s="41">
        <v>10721.3</v>
      </c>
      <c r="L224" s="41">
        <v>316.64</v>
      </c>
      <c r="M224" s="41">
        <v>86.8</v>
      </c>
      <c r="N224" s="41">
        <v>3.8</v>
      </c>
      <c r="O224" s="42">
        <v>95</v>
      </c>
      <c r="P224" s="85">
        <f t="shared" si="9"/>
        <v>1.9</v>
      </c>
    </row>
    <row r="225" hidden="1" spans="1:16">
      <c r="A225" s="40">
        <v>202302</v>
      </c>
      <c r="B225" s="28" t="s">
        <v>342</v>
      </c>
      <c r="C225" s="25" t="s">
        <v>592</v>
      </c>
      <c r="D225" s="26" t="s">
        <v>587</v>
      </c>
      <c r="E225" s="29" t="s">
        <v>593</v>
      </c>
      <c r="F225" s="26" t="s">
        <v>594</v>
      </c>
      <c r="G225" s="69" t="s">
        <v>595</v>
      </c>
      <c r="I225" s="40"/>
      <c r="J225" s="41">
        <v>1900</v>
      </c>
      <c r="K225" s="41">
        <v>4259.03</v>
      </c>
      <c r="L225" s="41">
        <v>0</v>
      </c>
      <c r="M225" s="41">
        <v>0</v>
      </c>
      <c r="N225" s="41">
        <v>0</v>
      </c>
      <c r="O225" s="42">
        <v>0</v>
      </c>
      <c r="P225" s="85">
        <v>0</v>
      </c>
    </row>
    <row r="226" hidden="1" spans="1:16">
      <c r="A226" s="40">
        <v>202302</v>
      </c>
      <c r="B226" s="28" t="s">
        <v>225</v>
      </c>
      <c r="C226" s="25" t="s">
        <v>592</v>
      </c>
      <c r="D226" s="26" t="s">
        <v>587</v>
      </c>
      <c r="E226" s="20" t="s">
        <v>596</v>
      </c>
      <c r="F226" s="26" t="s">
        <v>597</v>
      </c>
      <c r="G226" s="69" t="s">
        <v>598</v>
      </c>
      <c r="I226" s="40"/>
      <c r="J226" s="41">
        <v>1900</v>
      </c>
      <c r="K226" s="41">
        <v>5634.33</v>
      </c>
      <c r="L226" s="41">
        <v>316.64</v>
      </c>
      <c r="M226" s="41">
        <v>86.8</v>
      </c>
      <c r="N226" s="41">
        <v>3.8</v>
      </c>
      <c r="O226" s="42">
        <v>0</v>
      </c>
      <c r="P226" s="85">
        <f t="shared" ref="P226:P233" si="10">1900*0.1%</f>
        <v>1.9</v>
      </c>
    </row>
    <row r="227" hidden="1" spans="1:16">
      <c r="A227" s="40">
        <v>202302</v>
      </c>
      <c r="B227" s="28" t="s">
        <v>301</v>
      </c>
      <c r="C227" s="25" t="s">
        <v>580</v>
      </c>
      <c r="D227" s="28" t="s">
        <v>587</v>
      </c>
      <c r="E227" s="28" t="s">
        <v>599</v>
      </c>
      <c r="F227" s="26" t="s">
        <v>600</v>
      </c>
      <c r="G227" s="69" t="s">
        <v>601</v>
      </c>
      <c r="I227" s="40"/>
      <c r="J227" s="41">
        <v>5746</v>
      </c>
      <c r="K227" s="41">
        <v>13246.7</v>
      </c>
      <c r="L227" s="41">
        <v>316.64</v>
      </c>
      <c r="M227" s="41">
        <v>86.8</v>
      </c>
      <c r="N227" s="41">
        <v>3.8</v>
      </c>
      <c r="O227" s="42">
        <v>1250</v>
      </c>
      <c r="P227" s="85">
        <f t="shared" si="10"/>
        <v>1.9</v>
      </c>
    </row>
    <row r="228" hidden="1" spans="1:16">
      <c r="A228" s="40">
        <v>202302</v>
      </c>
      <c r="B228" s="28" t="s">
        <v>264</v>
      </c>
      <c r="C228" s="25" t="s">
        <v>580</v>
      </c>
      <c r="D228" s="26" t="s">
        <v>587</v>
      </c>
      <c r="E228" s="20" t="s">
        <v>602</v>
      </c>
      <c r="F228" s="26" t="s">
        <v>603</v>
      </c>
      <c r="G228" s="69" t="s">
        <v>604</v>
      </c>
      <c r="I228" s="40"/>
      <c r="J228" s="41">
        <v>2440</v>
      </c>
      <c r="K228" s="41">
        <v>6498.2</v>
      </c>
      <c r="L228" s="41">
        <v>316.64</v>
      </c>
      <c r="M228" s="41">
        <v>86.8</v>
      </c>
      <c r="N228" s="41">
        <v>3.8</v>
      </c>
      <c r="O228" s="42">
        <v>95</v>
      </c>
      <c r="P228" s="85">
        <f t="shared" si="10"/>
        <v>1.9</v>
      </c>
    </row>
    <row r="229" hidden="1" spans="1:16">
      <c r="A229" s="40">
        <v>202302</v>
      </c>
      <c r="B229" s="25" t="s">
        <v>290</v>
      </c>
      <c r="C229" s="25" t="s">
        <v>580</v>
      </c>
      <c r="D229" s="26" t="s">
        <v>587</v>
      </c>
      <c r="E229" s="28" t="s">
        <v>605</v>
      </c>
      <c r="F229" s="26" t="s">
        <v>606</v>
      </c>
      <c r="G229" s="69" t="s">
        <v>607</v>
      </c>
      <c r="I229" s="40"/>
      <c r="J229" s="41">
        <v>5389</v>
      </c>
      <c r="K229" s="41">
        <v>12898.5</v>
      </c>
      <c r="L229" s="41">
        <v>316.64</v>
      </c>
      <c r="M229" s="41">
        <v>86.8</v>
      </c>
      <c r="N229" s="41">
        <v>3.8</v>
      </c>
      <c r="O229" s="42">
        <v>500</v>
      </c>
      <c r="P229" s="85">
        <f t="shared" si="10"/>
        <v>1.9</v>
      </c>
    </row>
    <row r="230" hidden="1" spans="1:16">
      <c r="A230" s="40">
        <v>202302</v>
      </c>
      <c r="B230" s="28" t="s">
        <v>376</v>
      </c>
      <c r="C230" s="25" t="s">
        <v>580</v>
      </c>
      <c r="D230" s="26" t="s">
        <v>587</v>
      </c>
      <c r="E230" s="28" t="s">
        <v>608</v>
      </c>
      <c r="F230" s="26" t="s">
        <v>609</v>
      </c>
      <c r="G230" s="69" t="s">
        <v>610</v>
      </c>
      <c r="I230" s="40"/>
      <c r="J230" s="41">
        <v>2671</v>
      </c>
      <c r="K230" s="41">
        <v>6919.4</v>
      </c>
      <c r="L230" s="41">
        <v>316.64</v>
      </c>
      <c r="M230" s="41">
        <v>86.8</v>
      </c>
      <c r="N230" s="41">
        <v>3.8</v>
      </c>
      <c r="O230" s="42">
        <v>500</v>
      </c>
      <c r="P230" s="85">
        <f t="shared" si="10"/>
        <v>1.9</v>
      </c>
    </row>
    <row r="231" hidden="1" spans="1:16">
      <c r="A231" s="40">
        <v>202302</v>
      </c>
      <c r="B231" s="25" t="s">
        <v>240</v>
      </c>
      <c r="C231" s="25" t="s">
        <v>580</v>
      </c>
      <c r="D231" s="26" t="s">
        <v>587</v>
      </c>
      <c r="E231" s="28" t="s">
        <v>611</v>
      </c>
      <c r="F231" s="26" t="s">
        <v>609</v>
      </c>
      <c r="G231" s="69" t="s">
        <v>612</v>
      </c>
      <c r="I231" s="40"/>
      <c r="J231" s="41">
        <v>5746</v>
      </c>
      <c r="K231" s="41">
        <v>13322.17</v>
      </c>
      <c r="L231" s="41">
        <v>316.64</v>
      </c>
      <c r="M231" s="41">
        <v>86.8</v>
      </c>
      <c r="N231" s="41">
        <v>3.8</v>
      </c>
      <c r="O231" s="42">
        <v>1250</v>
      </c>
      <c r="P231" s="85">
        <f t="shared" si="10"/>
        <v>1.9</v>
      </c>
    </row>
    <row r="232" hidden="1" spans="1:16">
      <c r="A232" s="40">
        <v>202302</v>
      </c>
      <c r="B232" s="25" t="s">
        <v>326</v>
      </c>
      <c r="C232" s="25" t="s">
        <v>580</v>
      </c>
      <c r="D232" s="26" t="s">
        <v>587</v>
      </c>
      <c r="E232" s="28" t="s">
        <v>613</v>
      </c>
      <c r="F232" s="26" t="s">
        <v>614</v>
      </c>
      <c r="G232" s="69" t="s">
        <v>615</v>
      </c>
      <c r="I232" s="40"/>
      <c r="J232" s="41">
        <v>5544</v>
      </c>
      <c r="K232" s="41">
        <v>12500</v>
      </c>
      <c r="L232" s="41">
        <v>316.64</v>
      </c>
      <c r="M232" s="41">
        <v>86.8</v>
      </c>
      <c r="N232" s="41">
        <v>3.8</v>
      </c>
      <c r="O232" s="42">
        <v>500</v>
      </c>
      <c r="P232" s="85">
        <f t="shared" si="10"/>
        <v>1.9</v>
      </c>
    </row>
    <row r="233" hidden="1" spans="1:16">
      <c r="A233" s="40">
        <v>202302</v>
      </c>
      <c r="B233" s="25" t="s">
        <v>299</v>
      </c>
      <c r="C233" s="25" t="s">
        <v>570</v>
      </c>
      <c r="D233" s="30" t="s">
        <v>587</v>
      </c>
      <c r="E233" s="25" t="s">
        <v>616</v>
      </c>
      <c r="F233" s="26" t="s">
        <v>1217</v>
      </c>
      <c r="G233" s="69" t="s">
        <v>618</v>
      </c>
      <c r="I233" s="40"/>
      <c r="J233" s="41">
        <v>3263</v>
      </c>
      <c r="K233" s="41">
        <v>8695.44</v>
      </c>
      <c r="L233" s="41">
        <v>316.64</v>
      </c>
      <c r="M233" s="41">
        <v>86.8</v>
      </c>
      <c r="N233" s="41">
        <v>3.8</v>
      </c>
      <c r="O233" s="42">
        <v>0</v>
      </c>
      <c r="P233" s="85">
        <f t="shared" si="10"/>
        <v>1.9</v>
      </c>
    </row>
    <row r="234" hidden="1" spans="1:16">
      <c r="A234" s="40">
        <v>202302</v>
      </c>
      <c r="B234" s="25" t="s">
        <v>453</v>
      </c>
      <c r="C234" s="25" t="s">
        <v>619</v>
      </c>
      <c r="D234" s="26" t="s">
        <v>587</v>
      </c>
      <c r="E234" s="26" t="s">
        <v>620</v>
      </c>
      <c r="F234" s="26" t="s">
        <v>621</v>
      </c>
      <c r="G234" s="69" t="s">
        <v>622</v>
      </c>
      <c r="H234" s="28" t="s">
        <v>623</v>
      </c>
      <c r="I234" s="40"/>
      <c r="J234" s="41">
        <v>2132</v>
      </c>
      <c r="K234" s="41">
        <v>10120.14</v>
      </c>
      <c r="L234" s="41">
        <v>0</v>
      </c>
      <c r="M234" s="41">
        <v>0</v>
      </c>
      <c r="N234" s="41">
        <v>0</v>
      </c>
      <c r="O234" s="42">
        <v>0</v>
      </c>
      <c r="P234" s="85">
        <v>0</v>
      </c>
    </row>
    <row r="235" spans="1:16">
      <c r="A235" s="40">
        <v>202302</v>
      </c>
      <c r="B235" s="25" t="s">
        <v>307</v>
      </c>
      <c r="C235" s="25" t="s">
        <v>575</v>
      </c>
      <c r="D235" s="26" t="s">
        <v>587</v>
      </c>
      <c r="E235" s="28" t="s">
        <v>629</v>
      </c>
      <c r="F235" s="26" t="s">
        <v>578</v>
      </c>
      <c r="G235" s="69" t="s">
        <v>630</v>
      </c>
      <c r="I235" s="40"/>
      <c r="J235" s="41">
        <v>5500</v>
      </c>
      <c r="K235" s="41">
        <v>15735</v>
      </c>
      <c r="L235" s="41">
        <v>316.64</v>
      </c>
      <c r="M235" s="41">
        <v>86.8</v>
      </c>
      <c r="N235" s="41">
        <v>3.8</v>
      </c>
      <c r="O235" s="42">
        <v>960</v>
      </c>
      <c r="P235" s="85">
        <f t="shared" ref="P235:P247" si="11">1900*0.1%</f>
        <v>1.9</v>
      </c>
    </row>
    <row r="236" hidden="1" spans="1:16">
      <c r="A236" s="40">
        <v>202302</v>
      </c>
      <c r="B236" s="28" t="s">
        <v>353</v>
      </c>
      <c r="C236" s="25" t="s">
        <v>619</v>
      </c>
      <c r="D236" s="26" t="s">
        <v>576</v>
      </c>
      <c r="E236" s="28" t="s">
        <v>631</v>
      </c>
      <c r="F236" s="26" t="s">
        <v>632</v>
      </c>
      <c r="G236" s="69" t="s">
        <v>633</v>
      </c>
      <c r="I236" s="40"/>
      <c r="J236" s="41">
        <v>5000</v>
      </c>
      <c r="K236" s="41">
        <v>12964.8</v>
      </c>
      <c r="L236" s="41">
        <v>316.64</v>
      </c>
      <c r="M236" s="41">
        <v>86.8</v>
      </c>
      <c r="N236" s="41">
        <v>3.8</v>
      </c>
      <c r="O236" s="42">
        <v>1500</v>
      </c>
      <c r="P236" s="85">
        <f t="shared" si="11"/>
        <v>1.9</v>
      </c>
    </row>
    <row r="237" hidden="1" spans="1:16">
      <c r="A237" s="40">
        <v>202302</v>
      </c>
      <c r="B237" s="25" t="s">
        <v>379</v>
      </c>
      <c r="C237" s="25" t="s">
        <v>570</v>
      </c>
      <c r="D237" s="26" t="s">
        <v>587</v>
      </c>
      <c r="E237" s="28" t="s">
        <v>634</v>
      </c>
      <c r="F237" s="26" t="s">
        <v>635</v>
      </c>
      <c r="G237" s="69" t="s">
        <v>636</v>
      </c>
      <c r="I237" s="40"/>
      <c r="J237" s="41">
        <v>5222</v>
      </c>
      <c r="K237" s="41">
        <v>13086.2</v>
      </c>
      <c r="L237" s="41">
        <v>316.64</v>
      </c>
      <c r="M237" s="41">
        <v>86.8</v>
      </c>
      <c r="N237" s="41">
        <v>3.8</v>
      </c>
      <c r="O237" s="42">
        <v>750</v>
      </c>
      <c r="P237" s="85">
        <f t="shared" si="11"/>
        <v>1.9</v>
      </c>
    </row>
    <row r="238" hidden="1" spans="1:16">
      <c r="A238" s="40">
        <v>202302</v>
      </c>
      <c r="B238" s="28" t="s">
        <v>248</v>
      </c>
      <c r="C238" s="25" t="s">
        <v>570</v>
      </c>
      <c r="D238" s="26" t="s">
        <v>587</v>
      </c>
      <c r="E238" s="25" t="s">
        <v>637</v>
      </c>
      <c r="F238" s="26" t="s">
        <v>638</v>
      </c>
      <c r="G238" s="69" t="s">
        <v>639</v>
      </c>
      <c r="I238" s="40"/>
      <c r="J238" s="41">
        <v>2332</v>
      </c>
      <c r="K238" s="41">
        <v>7005.86</v>
      </c>
      <c r="L238" s="41">
        <v>316.64</v>
      </c>
      <c r="M238" s="41">
        <v>86.8</v>
      </c>
      <c r="N238" s="41">
        <v>3.8</v>
      </c>
      <c r="O238" s="42">
        <v>0</v>
      </c>
      <c r="P238" s="85">
        <f t="shared" si="11"/>
        <v>1.9</v>
      </c>
    </row>
    <row r="239" hidden="1" spans="1:16">
      <c r="A239" s="40">
        <v>202302</v>
      </c>
      <c r="B239" s="25" t="s">
        <v>261</v>
      </c>
      <c r="C239" s="25" t="s">
        <v>570</v>
      </c>
      <c r="D239" s="26" t="s">
        <v>587</v>
      </c>
      <c r="E239" s="25" t="s">
        <v>640</v>
      </c>
      <c r="F239" s="26" t="s">
        <v>652</v>
      </c>
      <c r="G239" s="69" t="s">
        <v>642</v>
      </c>
      <c r="I239" s="40"/>
      <c r="J239" s="41">
        <v>3440</v>
      </c>
      <c r="K239" s="41">
        <v>8898.16</v>
      </c>
      <c r="L239" s="41">
        <v>316.64</v>
      </c>
      <c r="M239" s="41">
        <v>86.8</v>
      </c>
      <c r="N239" s="41">
        <v>3.8</v>
      </c>
      <c r="O239" s="42">
        <v>0</v>
      </c>
      <c r="P239" s="85">
        <f t="shared" si="11"/>
        <v>1.9</v>
      </c>
    </row>
    <row r="240" hidden="1" spans="1:16">
      <c r="A240" s="40">
        <v>202302</v>
      </c>
      <c r="B240" s="25" t="s">
        <v>405</v>
      </c>
      <c r="C240" s="25" t="s">
        <v>570</v>
      </c>
      <c r="D240" s="30" t="s">
        <v>587</v>
      </c>
      <c r="E240" s="28" t="s">
        <v>643</v>
      </c>
      <c r="F240" s="26" t="s">
        <v>1219</v>
      </c>
      <c r="G240" s="69" t="s">
        <v>644</v>
      </c>
      <c r="I240" s="40"/>
      <c r="J240" s="41">
        <v>4331</v>
      </c>
      <c r="K240" s="41">
        <v>10604.94</v>
      </c>
      <c r="L240" s="41">
        <v>316.64</v>
      </c>
      <c r="M240" s="41">
        <v>86.8</v>
      </c>
      <c r="N240" s="41">
        <v>3.8</v>
      </c>
      <c r="O240" s="42">
        <v>0</v>
      </c>
      <c r="P240" s="85">
        <f t="shared" si="11"/>
        <v>1.9</v>
      </c>
    </row>
    <row r="241" hidden="1" spans="1:16">
      <c r="A241" s="40">
        <v>202302</v>
      </c>
      <c r="B241" s="28" t="s">
        <v>244</v>
      </c>
      <c r="C241" s="25" t="s">
        <v>619</v>
      </c>
      <c r="D241" s="26" t="s">
        <v>576</v>
      </c>
      <c r="E241" s="20" t="s">
        <v>645</v>
      </c>
      <c r="F241" s="26" t="s">
        <v>646</v>
      </c>
      <c r="G241" s="69" t="s">
        <v>647</v>
      </c>
      <c r="I241" s="40"/>
      <c r="J241" s="41">
        <v>4000</v>
      </c>
      <c r="K241" s="41">
        <v>10595.5</v>
      </c>
      <c r="L241" s="41">
        <v>316.64</v>
      </c>
      <c r="M241" s="41">
        <v>86.8</v>
      </c>
      <c r="N241" s="41">
        <v>3.8</v>
      </c>
      <c r="O241" s="42">
        <v>0</v>
      </c>
      <c r="P241" s="85">
        <f t="shared" si="11"/>
        <v>1.9</v>
      </c>
    </row>
    <row r="242" hidden="1" spans="1:16">
      <c r="A242" s="40">
        <v>202302</v>
      </c>
      <c r="B242" s="28" t="s">
        <v>286</v>
      </c>
      <c r="C242" s="25" t="s">
        <v>570</v>
      </c>
      <c r="D242" s="26" t="s">
        <v>587</v>
      </c>
      <c r="E242" s="20" t="s">
        <v>648</v>
      </c>
      <c r="F242" s="26" t="s">
        <v>986</v>
      </c>
      <c r="G242" s="70" t="s">
        <v>650</v>
      </c>
      <c r="I242" s="40"/>
      <c r="J242" s="41">
        <v>7100</v>
      </c>
      <c r="K242" s="41">
        <v>18643.9</v>
      </c>
      <c r="L242" s="41">
        <v>316.64</v>
      </c>
      <c r="M242" s="41">
        <v>86.8</v>
      </c>
      <c r="N242" s="41">
        <v>3.8</v>
      </c>
      <c r="O242" s="42">
        <v>457.5</v>
      </c>
      <c r="P242" s="85">
        <f t="shared" si="11"/>
        <v>1.9</v>
      </c>
    </row>
    <row r="243" hidden="1" spans="1:16">
      <c r="A243" s="40">
        <v>202302</v>
      </c>
      <c r="B243" s="28" t="s">
        <v>421</v>
      </c>
      <c r="C243" s="25" t="s">
        <v>570</v>
      </c>
      <c r="D243" s="26" t="s">
        <v>587</v>
      </c>
      <c r="E243" s="20" t="s">
        <v>651</v>
      </c>
      <c r="F243" s="26" t="s">
        <v>652</v>
      </c>
      <c r="G243" s="71" t="s">
        <v>653</v>
      </c>
      <c r="H243" s="72"/>
      <c r="I243" s="40"/>
      <c r="J243" s="41">
        <v>5519</v>
      </c>
      <c r="K243" s="41">
        <v>15027.79</v>
      </c>
      <c r="L243" s="41">
        <v>316.64</v>
      </c>
      <c r="M243" s="41">
        <v>86.8</v>
      </c>
      <c r="N243" s="41">
        <v>3.8</v>
      </c>
      <c r="O243" s="42">
        <v>0</v>
      </c>
      <c r="P243" s="85">
        <f t="shared" si="11"/>
        <v>1.9</v>
      </c>
    </row>
    <row r="244" spans="1:16">
      <c r="A244" s="40">
        <v>202302</v>
      </c>
      <c r="B244" s="25" t="s">
        <v>258</v>
      </c>
      <c r="C244" s="25" t="s">
        <v>575</v>
      </c>
      <c r="D244" s="26" t="s">
        <v>587</v>
      </c>
      <c r="E244" s="20" t="s">
        <v>654</v>
      </c>
      <c r="F244" s="26" t="s">
        <v>655</v>
      </c>
      <c r="G244" s="71" t="s">
        <v>656</v>
      </c>
      <c r="H244" s="73"/>
      <c r="I244" s="40"/>
      <c r="J244" s="41">
        <v>2888</v>
      </c>
      <c r="K244" s="41">
        <v>8584.37</v>
      </c>
      <c r="L244" s="41">
        <v>316.64</v>
      </c>
      <c r="M244" s="41">
        <v>86.8</v>
      </c>
      <c r="N244" s="41">
        <v>3.8</v>
      </c>
      <c r="O244" s="42">
        <v>0</v>
      </c>
      <c r="P244" s="85">
        <f t="shared" si="11"/>
        <v>1.9</v>
      </c>
    </row>
    <row r="245" hidden="1" spans="1:16">
      <c r="A245" s="40">
        <v>202302</v>
      </c>
      <c r="B245" s="32" t="s">
        <v>216</v>
      </c>
      <c r="C245" s="25" t="s">
        <v>570</v>
      </c>
      <c r="D245" s="25" t="s">
        <v>571</v>
      </c>
      <c r="E245" s="74" t="s">
        <v>657</v>
      </c>
      <c r="F245" s="26" t="s">
        <v>658</v>
      </c>
      <c r="G245" s="75" t="s">
        <v>659</v>
      </c>
      <c r="I245" s="40"/>
      <c r="J245" s="41">
        <v>8020</v>
      </c>
      <c r="K245" s="41">
        <v>16984.9</v>
      </c>
      <c r="L245" s="41">
        <v>316.64</v>
      </c>
      <c r="M245" s="41">
        <v>86.8</v>
      </c>
      <c r="N245" s="41">
        <v>3.8</v>
      </c>
      <c r="O245" s="42">
        <v>0</v>
      </c>
      <c r="P245" s="85">
        <f t="shared" si="11"/>
        <v>1.9</v>
      </c>
    </row>
    <row r="246" hidden="1" spans="1:16">
      <c r="A246" s="40">
        <v>202302</v>
      </c>
      <c r="B246" s="25" t="s">
        <v>416</v>
      </c>
      <c r="C246" s="33" t="s">
        <v>580</v>
      </c>
      <c r="D246" s="26" t="s">
        <v>587</v>
      </c>
      <c r="E246" s="76" t="s">
        <v>665</v>
      </c>
      <c r="F246" s="26" t="s">
        <v>666</v>
      </c>
      <c r="G246" s="77" t="s">
        <v>667</v>
      </c>
      <c r="I246" s="40"/>
      <c r="J246" s="41">
        <v>4133</v>
      </c>
      <c r="K246" s="41">
        <v>9351.96</v>
      </c>
      <c r="L246" s="41">
        <v>316.64</v>
      </c>
      <c r="M246" s="41">
        <v>86.8</v>
      </c>
      <c r="N246" s="41">
        <v>3.8</v>
      </c>
      <c r="O246" s="42">
        <v>300</v>
      </c>
      <c r="P246" s="85">
        <f t="shared" si="11"/>
        <v>1.9</v>
      </c>
    </row>
    <row r="247" hidden="1" spans="1:16">
      <c r="A247" s="40">
        <v>202302</v>
      </c>
      <c r="B247" s="33" t="s">
        <v>430</v>
      </c>
      <c r="C247" s="33" t="s">
        <v>570</v>
      </c>
      <c r="D247" s="26" t="s">
        <v>587</v>
      </c>
      <c r="E247" s="33" t="s">
        <v>668</v>
      </c>
      <c r="F247" s="26" t="s">
        <v>669</v>
      </c>
      <c r="G247" s="77" t="s">
        <v>670</v>
      </c>
      <c r="H247" s="78"/>
      <c r="I247" s="40"/>
      <c r="J247" s="41">
        <v>3038</v>
      </c>
      <c r="K247" s="41">
        <v>6153.55</v>
      </c>
      <c r="L247" s="41">
        <v>316.64</v>
      </c>
      <c r="M247" s="41">
        <v>86.8</v>
      </c>
      <c r="N247" s="41">
        <v>3.8</v>
      </c>
      <c r="O247" s="42">
        <v>0</v>
      </c>
      <c r="P247" s="85">
        <f t="shared" si="11"/>
        <v>1.9</v>
      </c>
    </row>
    <row r="248" spans="1:16">
      <c r="A248" s="40">
        <v>202302</v>
      </c>
      <c r="B248" s="33" t="s">
        <v>344</v>
      </c>
      <c r="C248" s="33" t="s">
        <v>575</v>
      </c>
      <c r="D248" s="33" t="s">
        <v>671</v>
      </c>
      <c r="E248" s="33" t="s">
        <v>672</v>
      </c>
      <c r="F248" s="26" t="s">
        <v>578</v>
      </c>
      <c r="G248" s="79" t="s">
        <v>673</v>
      </c>
      <c r="H248" s="78"/>
      <c r="I248" s="40"/>
      <c r="J248" s="41">
        <v>8800</v>
      </c>
      <c r="K248" s="41">
        <v>22795</v>
      </c>
      <c r="L248" s="41">
        <v>0</v>
      </c>
      <c r="M248" s="41">
        <v>0</v>
      </c>
      <c r="N248" s="41">
        <v>0</v>
      </c>
      <c r="O248" s="42">
        <v>210</v>
      </c>
      <c r="P248" s="85">
        <v>0</v>
      </c>
    </row>
    <row r="249" hidden="1" spans="1:16">
      <c r="A249" s="40">
        <v>202302</v>
      </c>
      <c r="B249" s="33" t="s">
        <v>298</v>
      </c>
      <c r="C249" s="33" t="s">
        <v>570</v>
      </c>
      <c r="D249" s="80" t="s">
        <v>587</v>
      </c>
      <c r="E249" s="81" t="s">
        <v>674</v>
      </c>
      <c r="F249" s="26" t="s">
        <v>675</v>
      </c>
      <c r="G249" s="82" t="s">
        <v>676</v>
      </c>
      <c r="I249" s="40"/>
      <c r="J249" s="41">
        <v>2532</v>
      </c>
      <c r="K249" s="41">
        <v>6843</v>
      </c>
      <c r="L249" s="41">
        <v>316.64</v>
      </c>
      <c r="M249" s="41">
        <v>86.8</v>
      </c>
      <c r="N249" s="41">
        <v>3.8</v>
      </c>
      <c r="O249" s="42">
        <v>0</v>
      </c>
      <c r="P249" s="85">
        <f t="shared" ref="P249:P262" si="12">1900*0.1%</f>
        <v>1.9</v>
      </c>
    </row>
    <row r="250" hidden="1" spans="1:16">
      <c r="A250" s="40">
        <v>202302</v>
      </c>
      <c r="B250" s="33" t="s">
        <v>202</v>
      </c>
      <c r="C250" s="25" t="s">
        <v>619</v>
      </c>
      <c r="D250" s="26" t="s">
        <v>587</v>
      </c>
      <c r="E250" s="33" t="s">
        <v>682</v>
      </c>
      <c r="F250" s="26" t="s">
        <v>683</v>
      </c>
      <c r="G250" s="77" t="s">
        <v>684</v>
      </c>
      <c r="I250" s="40"/>
      <c r="J250" s="41">
        <v>11000</v>
      </c>
      <c r="K250" s="41">
        <v>28095</v>
      </c>
      <c r="L250" s="41">
        <v>316.64</v>
      </c>
      <c r="M250" s="41">
        <v>86.8</v>
      </c>
      <c r="N250" s="41">
        <v>3.8</v>
      </c>
      <c r="O250" s="42">
        <v>0</v>
      </c>
      <c r="P250" s="85">
        <f t="shared" si="12"/>
        <v>1.9</v>
      </c>
    </row>
    <row r="251" hidden="1" spans="1:16">
      <c r="A251" s="40">
        <v>202302</v>
      </c>
      <c r="B251" s="33" t="s">
        <v>355</v>
      </c>
      <c r="C251" s="25" t="s">
        <v>619</v>
      </c>
      <c r="D251" s="33" t="s">
        <v>587</v>
      </c>
      <c r="E251" s="33" t="s">
        <v>685</v>
      </c>
      <c r="F251" s="26" t="s">
        <v>686</v>
      </c>
      <c r="G251" s="83" t="s">
        <v>687</v>
      </c>
      <c r="H251" s="28" t="s">
        <v>623</v>
      </c>
      <c r="I251" s="40"/>
      <c r="J251" s="41">
        <v>2320</v>
      </c>
      <c r="K251" s="41">
        <v>8944.68</v>
      </c>
      <c r="L251" s="41">
        <v>316.64</v>
      </c>
      <c r="M251" s="41">
        <v>86.8</v>
      </c>
      <c r="N251" s="41">
        <v>3.8</v>
      </c>
      <c r="O251" s="42">
        <v>0</v>
      </c>
      <c r="P251" s="85">
        <f t="shared" si="12"/>
        <v>1.9</v>
      </c>
    </row>
    <row r="252" hidden="1" spans="1:16">
      <c r="A252" s="40">
        <v>202302</v>
      </c>
      <c r="B252" s="33" t="s">
        <v>420</v>
      </c>
      <c r="C252" s="33" t="s">
        <v>580</v>
      </c>
      <c r="D252" s="33" t="s">
        <v>587</v>
      </c>
      <c r="E252" s="33" t="s">
        <v>697</v>
      </c>
      <c r="F252" s="26" t="s">
        <v>698</v>
      </c>
      <c r="G252" s="83" t="s">
        <v>699</v>
      </c>
      <c r="I252" s="40"/>
      <c r="J252" s="42">
        <v>4536</v>
      </c>
      <c r="K252" s="41">
        <v>10560.6</v>
      </c>
      <c r="L252" s="41">
        <v>316.64</v>
      </c>
      <c r="M252" s="41">
        <v>86.8</v>
      </c>
      <c r="N252" s="41">
        <v>3.8</v>
      </c>
      <c r="O252" s="42">
        <v>300</v>
      </c>
      <c r="P252" s="85">
        <f t="shared" si="12"/>
        <v>1.9</v>
      </c>
    </row>
    <row r="253" hidden="1" spans="1:16">
      <c r="A253" s="40">
        <v>202302</v>
      </c>
      <c r="B253" s="33" t="s">
        <v>424</v>
      </c>
      <c r="C253" s="33" t="s">
        <v>570</v>
      </c>
      <c r="D253" s="33" t="s">
        <v>587</v>
      </c>
      <c r="E253" s="33" t="s">
        <v>700</v>
      </c>
      <c r="F253" s="26" t="s">
        <v>617</v>
      </c>
      <c r="G253" s="83" t="s">
        <v>701</v>
      </c>
      <c r="I253" s="40"/>
      <c r="J253" s="42">
        <v>2363</v>
      </c>
      <c r="K253" s="41">
        <v>6176.34</v>
      </c>
      <c r="L253" s="41">
        <v>316.64</v>
      </c>
      <c r="M253" s="41">
        <v>86.8</v>
      </c>
      <c r="N253" s="41">
        <v>3.8</v>
      </c>
      <c r="O253" s="42">
        <v>0</v>
      </c>
      <c r="P253" s="85">
        <f t="shared" si="12"/>
        <v>1.9</v>
      </c>
    </row>
    <row r="254" hidden="1" spans="1:16">
      <c r="A254" s="40">
        <v>202302</v>
      </c>
      <c r="B254" s="33" t="s">
        <v>277</v>
      </c>
      <c r="C254" s="25" t="s">
        <v>619</v>
      </c>
      <c r="D254" s="33" t="s">
        <v>587</v>
      </c>
      <c r="E254" s="33" t="s">
        <v>702</v>
      </c>
      <c r="F254" s="26" t="s">
        <v>703</v>
      </c>
      <c r="G254" s="83" t="s">
        <v>704</v>
      </c>
      <c r="H254" s="28" t="s">
        <v>623</v>
      </c>
      <c r="I254" s="40"/>
      <c r="J254" s="41">
        <v>1900</v>
      </c>
      <c r="K254" s="41">
        <v>4558.43</v>
      </c>
      <c r="L254" s="41">
        <v>316.64</v>
      </c>
      <c r="M254" s="41">
        <v>86.8</v>
      </c>
      <c r="N254" s="41">
        <v>3.8</v>
      </c>
      <c r="O254" s="42">
        <v>0</v>
      </c>
      <c r="P254" s="85">
        <f t="shared" si="12"/>
        <v>1.9</v>
      </c>
    </row>
    <row r="255" hidden="1" spans="1:16">
      <c r="A255" s="40">
        <v>202302</v>
      </c>
      <c r="B255" s="33" t="s">
        <v>204</v>
      </c>
      <c r="C255" s="33" t="s">
        <v>625</v>
      </c>
      <c r="D255" s="33" t="s">
        <v>587</v>
      </c>
      <c r="E255" s="33" t="s">
        <v>712</v>
      </c>
      <c r="F255" s="26" t="s">
        <v>880</v>
      </c>
      <c r="G255" s="77" t="s">
        <v>714</v>
      </c>
      <c r="I255" s="40"/>
      <c r="J255" s="42">
        <v>1958</v>
      </c>
      <c r="K255" s="41">
        <v>5716.5</v>
      </c>
      <c r="L255" s="41">
        <v>316.64</v>
      </c>
      <c r="M255" s="41">
        <v>86.8</v>
      </c>
      <c r="N255" s="41">
        <v>3.8</v>
      </c>
      <c r="O255" s="42">
        <v>0</v>
      </c>
      <c r="P255" s="85">
        <f t="shared" si="12"/>
        <v>1.9</v>
      </c>
    </row>
    <row r="256" hidden="1" spans="1:16">
      <c r="A256" s="40">
        <v>202302</v>
      </c>
      <c r="B256" s="33" t="s">
        <v>413</v>
      </c>
      <c r="C256" s="33" t="s">
        <v>570</v>
      </c>
      <c r="D256" s="33" t="s">
        <v>587</v>
      </c>
      <c r="E256" s="33" t="s">
        <v>718</v>
      </c>
      <c r="F256" s="26" t="s">
        <v>638</v>
      </c>
      <c r="G256" s="77" t="s">
        <v>719</v>
      </c>
      <c r="H256" s="78"/>
      <c r="I256" s="40"/>
      <c r="J256" s="42">
        <v>2993</v>
      </c>
      <c r="K256" s="41">
        <v>7163.4</v>
      </c>
      <c r="L256" s="41">
        <v>316.64</v>
      </c>
      <c r="M256" s="41">
        <v>86.8</v>
      </c>
      <c r="N256" s="41">
        <v>3.8</v>
      </c>
      <c r="O256" s="42">
        <v>0</v>
      </c>
      <c r="P256" s="85">
        <f t="shared" si="12"/>
        <v>1.9</v>
      </c>
    </row>
    <row r="257" hidden="1" spans="1:16">
      <c r="A257" s="40">
        <v>202302</v>
      </c>
      <c r="B257" s="33" t="s">
        <v>393</v>
      </c>
      <c r="C257" s="33" t="s">
        <v>570</v>
      </c>
      <c r="D257" s="33" t="s">
        <v>587</v>
      </c>
      <c r="E257" s="33" t="s">
        <v>720</v>
      </c>
      <c r="F257" s="26" t="s">
        <v>721</v>
      </c>
      <c r="G257" s="77" t="s">
        <v>722</v>
      </c>
      <c r="H257" s="78"/>
      <c r="I257" s="40"/>
      <c r="J257" s="42">
        <v>2475</v>
      </c>
      <c r="K257" s="41">
        <v>6303.16</v>
      </c>
      <c r="L257" s="41">
        <v>316.64</v>
      </c>
      <c r="M257" s="41">
        <v>86.8</v>
      </c>
      <c r="N257" s="41">
        <v>3.8</v>
      </c>
      <c r="O257" s="42">
        <v>0</v>
      </c>
      <c r="P257" s="85">
        <f t="shared" si="12"/>
        <v>1.9</v>
      </c>
    </row>
    <row r="258" hidden="1" spans="1:16">
      <c r="A258" s="40">
        <v>202302</v>
      </c>
      <c r="B258" s="33" t="s">
        <v>252</v>
      </c>
      <c r="C258" s="33" t="s">
        <v>570</v>
      </c>
      <c r="D258" s="33" t="s">
        <v>587</v>
      </c>
      <c r="E258" s="33" t="s">
        <v>727</v>
      </c>
      <c r="F258" s="26" t="s">
        <v>778</v>
      </c>
      <c r="G258" s="77" t="s">
        <v>728</v>
      </c>
      <c r="I258" s="40"/>
      <c r="J258" s="42">
        <v>4937</v>
      </c>
      <c r="K258" s="41">
        <v>10922.64</v>
      </c>
      <c r="L258" s="41">
        <v>316.64</v>
      </c>
      <c r="M258" s="41">
        <v>86.8</v>
      </c>
      <c r="N258" s="41">
        <v>3.8</v>
      </c>
      <c r="O258" s="42">
        <v>350</v>
      </c>
      <c r="P258" s="85">
        <f t="shared" si="12"/>
        <v>1.9</v>
      </c>
    </row>
    <row r="259" hidden="1" spans="1:16">
      <c r="A259" s="40">
        <v>202302</v>
      </c>
      <c r="B259" s="33" t="s">
        <v>427</v>
      </c>
      <c r="C259" s="33" t="s">
        <v>625</v>
      </c>
      <c r="D259" s="33" t="s">
        <v>671</v>
      </c>
      <c r="E259" s="33" t="s">
        <v>729</v>
      </c>
      <c r="F259" s="26" t="s">
        <v>730</v>
      </c>
      <c r="G259" s="77" t="s">
        <v>731</v>
      </c>
      <c r="I259" s="40"/>
      <c r="J259" s="42">
        <v>5200</v>
      </c>
      <c r="K259" s="41">
        <v>11960</v>
      </c>
      <c r="L259" s="41">
        <v>316.64</v>
      </c>
      <c r="M259" s="41">
        <v>86.8</v>
      </c>
      <c r="N259" s="41">
        <v>3.8</v>
      </c>
      <c r="O259" s="42">
        <v>520</v>
      </c>
      <c r="P259" s="85">
        <f t="shared" si="12"/>
        <v>1.9</v>
      </c>
    </row>
    <row r="260" spans="1:16">
      <c r="A260" s="40">
        <v>202302</v>
      </c>
      <c r="B260" s="33" t="s">
        <v>447</v>
      </c>
      <c r="C260" s="33" t="s">
        <v>575</v>
      </c>
      <c r="D260" s="33" t="s">
        <v>587</v>
      </c>
      <c r="E260" s="33" t="s">
        <v>732</v>
      </c>
      <c r="F260" s="26" t="s">
        <v>710</v>
      </c>
      <c r="G260" s="77" t="s">
        <v>733</v>
      </c>
      <c r="I260" s="40"/>
      <c r="J260" s="42">
        <v>3000</v>
      </c>
      <c r="K260" s="41">
        <v>10380</v>
      </c>
      <c r="L260" s="41">
        <v>316.64</v>
      </c>
      <c r="M260" s="41">
        <v>86.8</v>
      </c>
      <c r="N260" s="41">
        <v>3.8</v>
      </c>
      <c r="O260" s="42">
        <v>0</v>
      </c>
      <c r="P260" s="85">
        <f t="shared" si="12"/>
        <v>1.9</v>
      </c>
    </row>
    <row r="261" hidden="1" spans="1:16">
      <c r="A261" s="40">
        <v>202302</v>
      </c>
      <c r="B261" s="33" t="s">
        <v>401</v>
      </c>
      <c r="C261" s="33" t="s">
        <v>619</v>
      </c>
      <c r="D261" s="33" t="s">
        <v>587</v>
      </c>
      <c r="E261" s="33" t="s">
        <v>734</v>
      </c>
      <c r="F261" s="26" t="s">
        <v>735</v>
      </c>
      <c r="G261" s="77" t="s">
        <v>736</v>
      </c>
      <c r="I261" s="40"/>
      <c r="J261" s="42">
        <v>2240</v>
      </c>
      <c r="K261" s="41">
        <v>6932.9</v>
      </c>
      <c r="L261" s="41">
        <v>316.64</v>
      </c>
      <c r="M261" s="41">
        <v>86.8</v>
      </c>
      <c r="N261" s="41">
        <v>3.8</v>
      </c>
      <c r="O261" s="42">
        <v>0</v>
      </c>
      <c r="P261" s="85">
        <f t="shared" si="12"/>
        <v>1.9</v>
      </c>
    </row>
    <row r="262" hidden="1" spans="1:16">
      <c r="A262" s="40">
        <v>202302</v>
      </c>
      <c r="B262" s="33" t="s">
        <v>321</v>
      </c>
      <c r="C262" s="33" t="s">
        <v>570</v>
      </c>
      <c r="D262" s="33" t="s">
        <v>587</v>
      </c>
      <c r="E262" s="33" t="s">
        <v>737</v>
      </c>
      <c r="F262" s="26" t="s">
        <v>738</v>
      </c>
      <c r="G262" s="77" t="s">
        <v>739</v>
      </c>
      <c r="I262" s="40"/>
      <c r="J262" s="42">
        <v>4700</v>
      </c>
      <c r="K262" s="41">
        <v>12606</v>
      </c>
      <c r="L262" s="41">
        <v>316.64</v>
      </c>
      <c r="M262" s="41">
        <v>86.8</v>
      </c>
      <c r="N262" s="41">
        <v>3.8</v>
      </c>
      <c r="O262" s="42">
        <v>475</v>
      </c>
      <c r="P262" s="85">
        <f t="shared" si="12"/>
        <v>1.9</v>
      </c>
    </row>
    <row r="263" hidden="1" spans="1:16">
      <c r="A263" s="40">
        <v>202302</v>
      </c>
      <c r="B263" s="33" t="s">
        <v>388</v>
      </c>
      <c r="C263" s="33" t="s">
        <v>570</v>
      </c>
      <c r="D263" s="33" t="s">
        <v>671</v>
      </c>
      <c r="E263" s="33" t="s">
        <v>740</v>
      </c>
      <c r="F263" s="26" t="s">
        <v>741</v>
      </c>
      <c r="G263" s="77" t="s">
        <v>742</v>
      </c>
      <c r="I263" s="40"/>
      <c r="J263" s="42">
        <v>11800</v>
      </c>
      <c r="K263" s="41">
        <v>28503</v>
      </c>
      <c r="L263" s="41">
        <v>0</v>
      </c>
      <c r="M263" s="41">
        <v>0</v>
      </c>
      <c r="N263" s="41">
        <v>0</v>
      </c>
      <c r="O263" s="42">
        <v>0</v>
      </c>
      <c r="P263" s="85">
        <v>0</v>
      </c>
    </row>
    <row r="264" hidden="1" spans="1:16">
      <c r="A264" s="40">
        <v>202302</v>
      </c>
      <c r="B264" s="33" t="s">
        <v>279</v>
      </c>
      <c r="C264" s="33" t="s">
        <v>580</v>
      </c>
      <c r="D264" s="33" t="s">
        <v>587</v>
      </c>
      <c r="E264" s="33" t="s">
        <v>743</v>
      </c>
      <c r="F264" s="26" t="s">
        <v>725</v>
      </c>
      <c r="G264" s="77" t="s">
        <v>744</v>
      </c>
      <c r="I264" s="40"/>
      <c r="J264" s="42">
        <v>4536</v>
      </c>
      <c r="K264" s="41">
        <v>10448.94</v>
      </c>
      <c r="L264" s="41">
        <v>316.64</v>
      </c>
      <c r="M264" s="41">
        <v>86.8</v>
      </c>
      <c r="N264" s="41">
        <v>3.8</v>
      </c>
      <c r="O264" s="42">
        <v>500</v>
      </c>
      <c r="P264" s="85">
        <f t="shared" ref="P264:P278" si="13">1900*0.1%</f>
        <v>1.9</v>
      </c>
    </row>
    <row r="265" hidden="1" spans="1:16">
      <c r="A265" s="40">
        <v>202302</v>
      </c>
      <c r="B265" s="33" t="s">
        <v>219</v>
      </c>
      <c r="C265" s="33" t="s">
        <v>570</v>
      </c>
      <c r="D265" s="33" t="s">
        <v>587</v>
      </c>
      <c r="E265" s="33" t="s">
        <v>745</v>
      </c>
      <c r="F265" s="26" t="s">
        <v>652</v>
      </c>
      <c r="G265" s="77" t="s">
        <v>746</v>
      </c>
      <c r="I265" s="40"/>
      <c r="J265" s="42">
        <v>3440</v>
      </c>
      <c r="K265" s="41">
        <v>8867.46</v>
      </c>
      <c r="L265" s="41">
        <v>316.64</v>
      </c>
      <c r="M265" s="41">
        <v>86.8</v>
      </c>
      <c r="N265" s="41">
        <v>3.8</v>
      </c>
      <c r="O265" s="42">
        <v>500</v>
      </c>
      <c r="P265" s="85">
        <f t="shared" si="13"/>
        <v>1.9</v>
      </c>
    </row>
    <row r="266" hidden="1" spans="1:16">
      <c r="A266" s="40">
        <v>202302</v>
      </c>
      <c r="B266" s="33" t="s">
        <v>331</v>
      </c>
      <c r="C266" s="33" t="s">
        <v>580</v>
      </c>
      <c r="D266" s="33" t="s">
        <v>587</v>
      </c>
      <c r="E266" s="33" t="s">
        <v>747</v>
      </c>
      <c r="F266" s="26" t="s">
        <v>679</v>
      </c>
      <c r="G266" s="77" t="s">
        <v>748</v>
      </c>
      <c r="I266" s="40"/>
      <c r="J266" s="42">
        <v>3326</v>
      </c>
      <c r="K266" s="41">
        <v>7854.4</v>
      </c>
      <c r="L266" s="41">
        <v>316.64</v>
      </c>
      <c r="M266" s="41">
        <v>86.8</v>
      </c>
      <c r="N266" s="41">
        <v>3.8</v>
      </c>
      <c r="O266" s="42">
        <v>0</v>
      </c>
      <c r="P266" s="85">
        <f t="shared" si="13"/>
        <v>1.9</v>
      </c>
    </row>
    <row r="267" spans="1:16">
      <c r="A267" s="40">
        <v>202302</v>
      </c>
      <c r="B267" s="33" t="s">
        <v>435</v>
      </c>
      <c r="C267" s="33" t="s">
        <v>575</v>
      </c>
      <c r="D267" s="33" t="s">
        <v>587</v>
      </c>
      <c r="E267" s="33" t="s">
        <v>749</v>
      </c>
      <c r="F267" s="26" t="s">
        <v>710</v>
      </c>
      <c r="G267" s="77" t="s">
        <v>750</v>
      </c>
      <c r="I267" s="40"/>
      <c r="J267" s="42">
        <v>3500</v>
      </c>
      <c r="K267" s="41">
        <v>9259.12</v>
      </c>
      <c r="L267" s="41">
        <v>316.64</v>
      </c>
      <c r="M267" s="41">
        <v>86.8</v>
      </c>
      <c r="N267" s="41">
        <v>3.8</v>
      </c>
      <c r="O267" s="42">
        <v>0</v>
      </c>
      <c r="P267" s="85">
        <f t="shared" si="13"/>
        <v>1.9</v>
      </c>
    </row>
    <row r="268" hidden="1" spans="1:16">
      <c r="A268" s="40">
        <v>202302</v>
      </c>
      <c r="B268" s="33" t="s">
        <v>359</v>
      </c>
      <c r="C268" s="36" t="s">
        <v>570</v>
      </c>
      <c r="D268" s="33" t="s">
        <v>587</v>
      </c>
      <c r="E268" s="36" t="s">
        <v>755</v>
      </c>
      <c r="F268" s="26" t="s">
        <v>753</v>
      </c>
      <c r="G268" s="77" t="s">
        <v>756</v>
      </c>
      <c r="H268" s="84"/>
      <c r="I268" s="40"/>
      <c r="J268" s="42">
        <v>2138</v>
      </c>
      <c r="K268" s="41">
        <v>5087.63</v>
      </c>
      <c r="L268" s="41">
        <v>316.64</v>
      </c>
      <c r="M268" s="41">
        <v>86.8</v>
      </c>
      <c r="N268" s="41">
        <v>3.8</v>
      </c>
      <c r="O268" s="42">
        <v>0</v>
      </c>
      <c r="P268" s="85">
        <f t="shared" si="13"/>
        <v>1.9</v>
      </c>
    </row>
    <row r="269" hidden="1" spans="1:16">
      <c r="A269" s="40">
        <v>202302</v>
      </c>
      <c r="B269" s="36" t="s">
        <v>441</v>
      </c>
      <c r="C269" s="36" t="s">
        <v>570</v>
      </c>
      <c r="D269" s="33" t="s">
        <v>587</v>
      </c>
      <c r="E269" s="36" t="s">
        <v>757</v>
      </c>
      <c r="F269" s="26" t="s">
        <v>758</v>
      </c>
      <c r="G269" s="77" t="s">
        <v>759</v>
      </c>
      <c r="H269" s="78"/>
      <c r="I269" s="40"/>
      <c r="J269" s="42">
        <v>2000</v>
      </c>
      <c r="K269" s="41">
        <v>5347.9</v>
      </c>
      <c r="L269" s="41">
        <v>316.64</v>
      </c>
      <c r="M269" s="41">
        <v>86.8</v>
      </c>
      <c r="N269" s="41">
        <v>3.8</v>
      </c>
      <c r="O269" s="42">
        <v>0</v>
      </c>
      <c r="P269" s="85">
        <f t="shared" si="13"/>
        <v>1.9</v>
      </c>
    </row>
    <row r="270" hidden="1" spans="1:16">
      <c r="A270" s="40">
        <v>202302</v>
      </c>
      <c r="B270" s="36" t="s">
        <v>256</v>
      </c>
      <c r="C270" s="36" t="s">
        <v>592</v>
      </c>
      <c r="D270" s="33" t="s">
        <v>587</v>
      </c>
      <c r="E270" s="36" t="s">
        <v>760</v>
      </c>
      <c r="F270" s="26" t="s">
        <v>761</v>
      </c>
      <c r="G270" s="77" t="s">
        <v>762</v>
      </c>
      <c r="H270" s="78"/>
      <c r="I270" s="40"/>
      <c r="J270" s="42">
        <v>3303</v>
      </c>
      <c r="K270" s="41">
        <v>7158.6</v>
      </c>
      <c r="L270" s="41">
        <v>316.64</v>
      </c>
      <c r="M270" s="41">
        <v>86.8</v>
      </c>
      <c r="N270" s="41">
        <v>3.8</v>
      </c>
      <c r="O270" s="42">
        <v>0</v>
      </c>
      <c r="P270" s="85">
        <f t="shared" si="13"/>
        <v>1.9</v>
      </c>
    </row>
    <row r="271" hidden="1" spans="1:16">
      <c r="A271" s="40">
        <v>202302</v>
      </c>
      <c r="B271" s="36" t="s">
        <v>318</v>
      </c>
      <c r="C271" s="36" t="s">
        <v>570</v>
      </c>
      <c r="D271" s="33" t="s">
        <v>587</v>
      </c>
      <c r="E271" s="36" t="s">
        <v>763</v>
      </c>
      <c r="F271" s="26" t="s">
        <v>725</v>
      </c>
      <c r="G271" s="77" t="s">
        <v>762</v>
      </c>
      <c r="H271" s="78"/>
      <c r="I271" s="40"/>
      <c r="J271" s="42">
        <v>4572</v>
      </c>
      <c r="K271" s="41">
        <v>10607.32</v>
      </c>
      <c r="L271" s="41">
        <v>316.64</v>
      </c>
      <c r="M271" s="41">
        <v>86.8</v>
      </c>
      <c r="N271" s="41">
        <v>3.8</v>
      </c>
      <c r="O271" s="42">
        <v>0</v>
      </c>
      <c r="P271" s="85">
        <f t="shared" si="13"/>
        <v>1.9</v>
      </c>
    </row>
    <row r="272" hidden="1" spans="1:16">
      <c r="A272" s="40">
        <v>202302</v>
      </c>
      <c r="B272" s="36" t="s">
        <v>332</v>
      </c>
      <c r="C272" s="36" t="s">
        <v>592</v>
      </c>
      <c r="D272" s="26" t="s">
        <v>764</v>
      </c>
      <c r="E272" s="36" t="s">
        <v>765</v>
      </c>
      <c r="F272" s="26" t="s">
        <v>766</v>
      </c>
      <c r="G272" s="69" t="s">
        <v>767</v>
      </c>
      <c r="H272" s="78"/>
      <c r="I272" s="40"/>
      <c r="J272" s="42">
        <v>5632</v>
      </c>
      <c r="K272" s="41">
        <v>12562.5</v>
      </c>
      <c r="L272" s="41">
        <v>316.64</v>
      </c>
      <c r="M272" s="41">
        <v>86.8</v>
      </c>
      <c r="N272" s="41">
        <v>3.8</v>
      </c>
      <c r="O272" s="42">
        <v>95</v>
      </c>
      <c r="P272" s="85">
        <f t="shared" si="13"/>
        <v>1.9</v>
      </c>
    </row>
    <row r="273" hidden="1" spans="1:16">
      <c r="A273" s="40">
        <v>202302</v>
      </c>
      <c r="B273" s="36" t="s">
        <v>452</v>
      </c>
      <c r="C273" s="36" t="s">
        <v>619</v>
      </c>
      <c r="D273" s="33" t="s">
        <v>587</v>
      </c>
      <c r="E273" s="36" t="s">
        <v>768</v>
      </c>
      <c r="F273" s="26" t="s">
        <v>686</v>
      </c>
      <c r="G273" s="77" t="s">
        <v>769</v>
      </c>
      <c r="H273" s="28" t="s">
        <v>623</v>
      </c>
      <c r="I273" s="40"/>
      <c r="J273" s="42">
        <v>2132</v>
      </c>
      <c r="K273" s="41">
        <v>7708.76</v>
      </c>
      <c r="L273" s="41">
        <v>316.64</v>
      </c>
      <c r="M273" s="41">
        <v>86.8</v>
      </c>
      <c r="N273" s="41">
        <v>3.8</v>
      </c>
      <c r="O273" s="42">
        <v>0</v>
      </c>
      <c r="P273" s="85">
        <f t="shared" si="13"/>
        <v>1.9</v>
      </c>
    </row>
    <row r="274" hidden="1" spans="1:16">
      <c r="A274" s="40">
        <v>202302</v>
      </c>
      <c r="B274" s="36" t="s">
        <v>384</v>
      </c>
      <c r="C274" s="36" t="s">
        <v>570</v>
      </c>
      <c r="D274" s="33" t="s">
        <v>587</v>
      </c>
      <c r="E274" s="36" t="s">
        <v>770</v>
      </c>
      <c r="F274" s="26" t="s">
        <v>771</v>
      </c>
      <c r="G274" s="77" t="s">
        <v>772</v>
      </c>
      <c r="H274" s="78"/>
      <c r="I274" s="40"/>
      <c r="J274" s="42">
        <v>7881</v>
      </c>
      <c r="K274" s="41">
        <v>20294</v>
      </c>
      <c r="L274" s="41">
        <v>316.64</v>
      </c>
      <c r="M274" s="41">
        <v>86.8</v>
      </c>
      <c r="N274" s="41">
        <v>3.8</v>
      </c>
      <c r="O274" s="42">
        <v>0</v>
      </c>
      <c r="P274" s="85">
        <f t="shared" si="13"/>
        <v>1.9</v>
      </c>
    </row>
    <row r="275" ht="29" hidden="1" spans="1:16">
      <c r="A275" s="40">
        <v>202302</v>
      </c>
      <c r="B275" s="36" t="s">
        <v>200</v>
      </c>
      <c r="C275" s="36" t="s">
        <v>580</v>
      </c>
      <c r="D275" s="33" t="s">
        <v>587</v>
      </c>
      <c r="E275" s="36" t="s">
        <v>773</v>
      </c>
      <c r="F275" s="26" t="s">
        <v>698</v>
      </c>
      <c r="G275" s="77" t="s">
        <v>772</v>
      </c>
      <c r="H275" s="78"/>
      <c r="I275" s="40"/>
      <c r="J275" s="42">
        <v>9208</v>
      </c>
      <c r="K275" s="41">
        <v>23990.45</v>
      </c>
      <c r="L275" s="41">
        <v>316.64</v>
      </c>
      <c r="M275" s="41">
        <v>86.8</v>
      </c>
      <c r="N275" s="41">
        <v>3.8</v>
      </c>
      <c r="O275" s="42">
        <v>0</v>
      </c>
      <c r="P275" s="85">
        <f t="shared" si="13"/>
        <v>1.9</v>
      </c>
    </row>
    <row r="276" hidden="1" spans="1:16">
      <c r="A276" s="40">
        <v>202302</v>
      </c>
      <c r="B276" s="36" t="s">
        <v>385</v>
      </c>
      <c r="C276" s="36" t="s">
        <v>570</v>
      </c>
      <c r="D276" s="33" t="s">
        <v>587</v>
      </c>
      <c r="E276" s="36" t="s">
        <v>774</v>
      </c>
      <c r="F276" s="26" t="s">
        <v>652</v>
      </c>
      <c r="G276" s="77" t="s">
        <v>775</v>
      </c>
      <c r="H276" s="78"/>
      <c r="I276" s="40"/>
      <c r="J276" s="42">
        <v>2723</v>
      </c>
      <c r="K276" s="41">
        <v>7024.32</v>
      </c>
      <c r="L276" s="41">
        <v>316.64</v>
      </c>
      <c r="M276" s="41">
        <v>86.8</v>
      </c>
      <c r="N276" s="41">
        <v>3.8</v>
      </c>
      <c r="O276" s="42">
        <v>0</v>
      </c>
      <c r="P276" s="85">
        <f t="shared" si="13"/>
        <v>1.9</v>
      </c>
    </row>
    <row r="277" hidden="1" spans="1:16">
      <c r="A277" s="40">
        <v>202302</v>
      </c>
      <c r="B277" s="36" t="s">
        <v>285</v>
      </c>
      <c r="C277" s="36" t="s">
        <v>580</v>
      </c>
      <c r="D277" s="33" t="s">
        <v>587</v>
      </c>
      <c r="E277" s="36" t="s">
        <v>779</v>
      </c>
      <c r="F277" s="26" t="s">
        <v>780</v>
      </c>
      <c r="G277" s="77" t="s">
        <v>775</v>
      </c>
      <c r="H277" s="78"/>
      <c r="I277" s="40"/>
      <c r="J277" s="41">
        <v>1900</v>
      </c>
      <c r="K277" s="41">
        <v>4322.7</v>
      </c>
      <c r="L277" s="41">
        <v>316.64</v>
      </c>
      <c r="M277" s="41">
        <v>86.8</v>
      </c>
      <c r="N277" s="41">
        <v>3.8</v>
      </c>
      <c r="O277" s="42">
        <v>0</v>
      </c>
      <c r="P277" s="85">
        <f t="shared" si="13"/>
        <v>1.9</v>
      </c>
    </row>
    <row r="278" spans="1:16">
      <c r="A278" s="40">
        <v>202302</v>
      </c>
      <c r="B278" s="36" t="s">
        <v>280</v>
      </c>
      <c r="C278" s="36" t="s">
        <v>575</v>
      </c>
      <c r="D278" s="33" t="s">
        <v>671</v>
      </c>
      <c r="E278" s="36" t="s">
        <v>784</v>
      </c>
      <c r="F278" s="26" t="s">
        <v>785</v>
      </c>
      <c r="G278" s="77">
        <v>40504</v>
      </c>
      <c r="H278" s="78"/>
      <c r="I278" s="40"/>
      <c r="J278" s="42">
        <v>4048</v>
      </c>
      <c r="K278" s="41">
        <v>11012.73</v>
      </c>
      <c r="L278" s="41">
        <v>316.64</v>
      </c>
      <c r="M278" s="41">
        <v>86.8</v>
      </c>
      <c r="N278" s="41">
        <v>3.8</v>
      </c>
      <c r="O278" s="42">
        <v>1000</v>
      </c>
      <c r="P278" s="85">
        <f t="shared" si="13"/>
        <v>1.9</v>
      </c>
    </row>
    <row r="279" spans="1:16">
      <c r="A279" s="40">
        <v>202302</v>
      </c>
      <c r="B279" s="36" t="s">
        <v>428</v>
      </c>
      <c r="C279" s="36" t="s">
        <v>575</v>
      </c>
      <c r="D279" s="33" t="s">
        <v>587</v>
      </c>
      <c r="E279" s="36" t="s">
        <v>786</v>
      </c>
      <c r="F279" s="26" t="s">
        <v>710</v>
      </c>
      <c r="G279" s="77" t="s">
        <v>787</v>
      </c>
      <c r="H279" s="78"/>
      <c r="I279" s="40"/>
      <c r="J279" s="42">
        <v>3500</v>
      </c>
      <c r="K279" s="41">
        <v>9190</v>
      </c>
      <c r="L279" s="41">
        <v>0</v>
      </c>
      <c r="M279" s="41">
        <v>0</v>
      </c>
      <c r="N279" s="41">
        <v>0</v>
      </c>
      <c r="O279" s="42">
        <v>500</v>
      </c>
      <c r="P279" s="85">
        <v>0</v>
      </c>
    </row>
    <row r="280" hidden="1" spans="1:16">
      <c r="A280" s="40">
        <v>202302</v>
      </c>
      <c r="B280" s="36" t="s">
        <v>305</v>
      </c>
      <c r="C280" s="36" t="s">
        <v>625</v>
      </c>
      <c r="D280" s="33" t="s">
        <v>587</v>
      </c>
      <c r="E280" s="36" t="s">
        <v>788</v>
      </c>
      <c r="F280" s="26" t="s">
        <v>675</v>
      </c>
      <c r="G280" s="77" t="s">
        <v>789</v>
      </c>
      <c r="H280" s="78"/>
      <c r="I280" s="40"/>
      <c r="J280" s="42">
        <v>2200</v>
      </c>
      <c r="K280" s="41">
        <v>6313.69</v>
      </c>
      <c r="L280" s="41">
        <v>316.64</v>
      </c>
      <c r="M280" s="41">
        <v>86.8</v>
      </c>
      <c r="N280" s="41">
        <v>3.8</v>
      </c>
      <c r="O280" s="42">
        <v>0</v>
      </c>
      <c r="P280" s="85">
        <f>1900*0.1%</f>
        <v>1.9</v>
      </c>
    </row>
    <row r="281" hidden="1" spans="1:16">
      <c r="A281" s="40">
        <v>202302</v>
      </c>
      <c r="B281" s="36" t="s">
        <v>445</v>
      </c>
      <c r="C281" s="36" t="s">
        <v>625</v>
      </c>
      <c r="D281" s="33" t="s">
        <v>587</v>
      </c>
      <c r="E281" s="36" t="s">
        <v>793</v>
      </c>
      <c r="F281" s="26" t="s">
        <v>675</v>
      </c>
      <c r="G281" s="77" t="s">
        <v>794</v>
      </c>
      <c r="H281" s="78"/>
      <c r="I281" s="40"/>
      <c r="J281" s="42">
        <v>2400</v>
      </c>
      <c r="K281" s="41">
        <v>6647.01</v>
      </c>
      <c r="L281" s="41">
        <v>316.64</v>
      </c>
      <c r="M281" s="41">
        <v>86.8</v>
      </c>
      <c r="N281" s="41">
        <v>3.8</v>
      </c>
      <c r="O281" s="42">
        <v>0</v>
      </c>
      <c r="P281" s="85">
        <f>1900*0.1%</f>
        <v>1.9</v>
      </c>
    </row>
    <row r="282" hidden="1" spans="1:16">
      <c r="A282" s="40">
        <v>202302</v>
      </c>
      <c r="B282" s="36" t="s">
        <v>426</v>
      </c>
      <c r="C282" s="36" t="s">
        <v>570</v>
      </c>
      <c r="D282" s="33" t="s">
        <v>587</v>
      </c>
      <c r="E282" s="36" t="s">
        <v>795</v>
      </c>
      <c r="F282" s="26" t="s">
        <v>1274</v>
      </c>
      <c r="G282" s="77" t="s">
        <v>796</v>
      </c>
      <c r="H282" s="78"/>
      <c r="I282" s="40"/>
      <c r="J282" s="42">
        <v>4748</v>
      </c>
      <c r="K282" s="41">
        <v>9755.5</v>
      </c>
      <c r="L282" s="41">
        <v>316.64</v>
      </c>
      <c r="M282" s="41">
        <v>86.8</v>
      </c>
      <c r="N282" s="41">
        <v>3.8</v>
      </c>
      <c r="O282" s="42">
        <v>1266</v>
      </c>
      <c r="P282" s="85">
        <f>1900*0.1%</f>
        <v>1.9</v>
      </c>
    </row>
    <row r="283" spans="1:16">
      <c r="A283" s="40">
        <v>202302</v>
      </c>
      <c r="B283" s="36" t="s">
        <v>250</v>
      </c>
      <c r="C283" s="36" t="s">
        <v>575</v>
      </c>
      <c r="D283" s="33" t="s">
        <v>587</v>
      </c>
      <c r="E283" s="33" t="s">
        <v>797</v>
      </c>
      <c r="F283" s="26" t="s">
        <v>798</v>
      </c>
      <c r="G283" s="77" t="s">
        <v>796</v>
      </c>
      <c r="H283" s="78"/>
      <c r="I283" s="40"/>
      <c r="J283" s="42">
        <v>2760</v>
      </c>
      <c r="K283" s="41">
        <v>8599.03</v>
      </c>
      <c r="L283" s="41">
        <v>316.64</v>
      </c>
      <c r="M283" s="41">
        <v>86.8</v>
      </c>
      <c r="N283" s="41">
        <v>3.8</v>
      </c>
      <c r="O283" s="42">
        <v>0</v>
      </c>
      <c r="P283" s="85">
        <f>1900*0.1%</f>
        <v>1.9</v>
      </c>
    </row>
    <row r="284" hidden="1" spans="1:16">
      <c r="A284" s="40">
        <v>202302</v>
      </c>
      <c r="B284" s="36" t="s">
        <v>346</v>
      </c>
      <c r="C284" s="36" t="s">
        <v>570</v>
      </c>
      <c r="D284" s="33" t="s">
        <v>587</v>
      </c>
      <c r="E284" s="36" t="s">
        <v>803</v>
      </c>
      <c r="F284" s="26" t="s">
        <v>804</v>
      </c>
      <c r="G284" s="77" t="s">
        <v>396</v>
      </c>
      <c r="H284" s="78"/>
      <c r="I284" s="40"/>
      <c r="J284" s="42">
        <v>4208</v>
      </c>
      <c r="K284" s="41">
        <v>7981.97</v>
      </c>
      <c r="L284" s="41">
        <v>0</v>
      </c>
      <c r="M284" s="41">
        <v>0</v>
      </c>
      <c r="N284" s="41">
        <v>0</v>
      </c>
      <c r="O284" s="42">
        <v>0</v>
      </c>
      <c r="P284" s="85">
        <v>0</v>
      </c>
    </row>
    <row r="285" hidden="1" spans="1:16">
      <c r="A285" s="40">
        <v>202302</v>
      </c>
      <c r="B285" s="36" t="s">
        <v>389</v>
      </c>
      <c r="C285" s="36" t="s">
        <v>580</v>
      </c>
      <c r="D285" s="33" t="s">
        <v>587</v>
      </c>
      <c r="E285" s="36" t="s">
        <v>805</v>
      </c>
      <c r="F285" s="26" t="s">
        <v>698</v>
      </c>
      <c r="G285" s="77" t="s">
        <v>396</v>
      </c>
      <c r="H285" s="78"/>
      <c r="I285" s="40"/>
      <c r="J285" s="42">
        <v>4050</v>
      </c>
      <c r="K285" s="41">
        <v>9735.36</v>
      </c>
      <c r="L285" s="41">
        <v>316.64</v>
      </c>
      <c r="M285" s="41">
        <v>86.8</v>
      </c>
      <c r="N285" s="41">
        <v>3.8</v>
      </c>
      <c r="O285" s="42">
        <v>0</v>
      </c>
      <c r="P285" s="85">
        <f t="shared" ref="P285:P291" si="14">1900*0.1%</f>
        <v>1.9</v>
      </c>
    </row>
    <row r="286" hidden="1" spans="1:16">
      <c r="A286" s="40">
        <v>202302</v>
      </c>
      <c r="B286" s="36" t="s">
        <v>419</v>
      </c>
      <c r="C286" s="36" t="s">
        <v>625</v>
      </c>
      <c r="D286" s="33" t="s">
        <v>587</v>
      </c>
      <c r="E286" s="36" t="s">
        <v>806</v>
      </c>
      <c r="F286" s="26" t="s">
        <v>675</v>
      </c>
      <c r="G286" s="77" t="s">
        <v>396</v>
      </c>
      <c r="H286" s="78"/>
      <c r="I286" s="40"/>
      <c r="J286" s="42">
        <v>2640</v>
      </c>
      <c r="K286" s="41">
        <v>6729.15</v>
      </c>
      <c r="L286" s="41">
        <v>316.64</v>
      </c>
      <c r="M286" s="41">
        <v>86.8</v>
      </c>
      <c r="N286" s="41">
        <v>3.8</v>
      </c>
      <c r="O286" s="42">
        <v>330</v>
      </c>
      <c r="P286" s="85">
        <f t="shared" si="14"/>
        <v>1.9</v>
      </c>
    </row>
    <row r="287" hidden="1" spans="1:16">
      <c r="A287" s="40">
        <v>202302</v>
      </c>
      <c r="B287" s="25" t="s">
        <v>392</v>
      </c>
      <c r="C287" s="25" t="s">
        <v>619</v>
      </c>
      <c r="D287" s="26" t="s">
        <v>587</v>
      </c>
      <c r="E287" s="25" t="s">
        <v>807</v>
      </c>
      <c r="F287" s="26" t="s">
        <v>808</v>
      </c>
      <c r="G287" s="69" t="s">
        <v>809</v>
      </c>
      <c r="H287" s="28" t="s">
        <v>623</v>
      </c>
      <c r="I287" s="40"/>
      <c r="J287" s="41">
        <v>2422</v>
      </c>
      <c r="K287" s="41">
        <v>6549.4</v>
      </c>
      <c r="L287" s="41">
        <v>316.64</v>
      </c>
      <c r="M287" s="41">
        <v>86.8</v>
      </c>
      <c r="N287" s="41">
        <v>3.8</v>
      </c>
      <c r="O287" s="42">
        <v>0</v>
      </c>
      <c r="P287" s="85">
        <f t="shared" si="14"/>
        <v>1.9</v>
      </c>
    </row>
    <row r="288" hidden="1" spans="1:16">
      <c r="A288" s="40">
        <v>202302</v>
      </c>
      <c r="B288" s="36" t="s">
        <v>365</v>
      </c>
      <c r="C288" s="36" t="s">
        <v>619</v>
      </c>
      <c r="D288" s="33" t="s">
        <v>587</v>
      </c>
      <c r="E288" s="36" t="s">
        <v>810</v>
      </c>
      <c r="F288" s="26" t="s">
        <v>686</v>
      </c>
      <c r="G288" s="77" t="s">
        <v>811</v>
      </c>
      <c r="H288" s="28" t="s">
        <v>623</v>
      </c>
      <c r="I288" s="40"/>
      <c r="J288" s="42">
        <v>2320</v>
      </c>
      <c r="K288" s="41">
        <v>8138.34</v>
      </c>
      <c r="L288" s="41">
        <v>316.64</v>
      </c>
      <c r="M288" s="41">
        <v>86.8</v>
      </c>
      <c r="N288" s="41">
        <v>3.8</v>
      </c>
      <c r="O288" s="42">
        <v>0</v>
      </c>
      <c r="P288" s="85">
        <f t="shared" si="14"/>
        <v>1.9</v>
      </c>
    </row>
    <row r="289" hidden="1" spans="1:16">
      <c r="A289" s="40">
        <v>202302</v>
      </c>
      <c r="B289" s="36" t="s">
        <v>364</v>
      </c>
      <c r="C289" s="36" t="s">
        <v>570</v>
      </c>
      <c r="D289" s="33" t="s">
        <v>587</v>
      </c>
      <c r="E289" s="36" t="s">
        <v>812</v>
      </c>
      <c r="F289" s="26" t="s">
        <v>758</v>
      </c>
      <c r="G289" s="77">
        <v>44046</v>
      </c>
      <c r="H289" s="78"/>
      <c r="I289" s="40"/>
      <c r="J289" s="42">
        <v>2138</v>
      </c>
      <c r="K289" s="41">
        <v>5641.59</v>
      </c>
      <c r="L289" s="41">
        <v>316.64</v>
      </c>
      <c r="M289" s="41">
        <v>86.8</v>
      </c>
      <c r="N289" s="41">
        <v>3.8</v>
      </c>
      <c r="O289" s="42">
        <v>0</v>
      </c>
      <c r="P289" s="85">
        <f t="shared" si="14"/>
        <v>1.9</v>
      </c>
    </row>
    <row r="290" hidden="1" spans="1:16">
      <c r="A290" s="40">
        <v>202302</v>
      </c>
      <c r="B290" s="36" t="s">
        <v>300</v>
      </c>
      <c r="C290" s="36" t="s">
        <v>580</v>
      </c>
      <c r="D290" s="33" t="s">
        <v>587</v>
      </c>
      <c r="E290" s="36" t="s">
        <v>813</v>
      </c>
      <c r="F290" s="37" t="s">
        <v>992</v>
      </c>
      <c r="G290" s="77" t="s">
        <v>814</v>
      </c>
      <c r="H290" s="78"/>
      <c r="I290" s="40"/>
      <c r="J290" s="42">
        <v>2723</v>
      </c>
      <c r="K290" s="41">
        <v>6655.2</v>
      </c>
      <c r="L290" s="41">
        <v>316.64</v>
      </c>
      <c r="M290" s="41">
        <v>86.8</v>
      </c>
      <c r="N290" s="41">
        <v>3.8</v>
      </c>
      <c r="O290" s="42">
        <v>0</v>
      </c>
      <c r="P290" s="85">
        <f t="shared" si="14"/>
        <v>1.9</v>
      </c>
    </row>
    <row r="291" hidden="1" spans="1:16">
      <c r="A291" s="40">
        <v>202302</v>
      </c>
      <c r="B291" s="36" t="s">
        <v>371</v>
      </c>
      <c r="C291" s="36" t="s">
        <v>592</v>
      </c>
      <c r="D291" s="33" t="s">
        <v>587</v>
      </c>
      <c r="E291" s="36" t="s">
        <v>815</v>
      </c>
      <c r="F291" s="26" t="s">
        <v>816</v>
      </c>
      <c r="G291" s="77" t="s">
        <v>817</v>
      </c>
      <c r="H291" s="78"/>
      <c r="I291" s="40"/>
      <c r="J291" s="42">
        <v>4640</v>
      </c>
      <c r="K291" s="41">
        <v>11536.4</v>
      </c>
      <c r="L291" s="41">
        <v>316.64</v>
      </c>
      <c r="M291" s="41">
        <v>86.8</v>
      </c>
      <c r="N291" s="41">
        <v>3.8</v>
      </c>
      <c r="O291" s="42">
        <v>500</v>
      </c>
      <c r="P291" s="85">
        <f t="shared" si="14"/>
        <v>1.9</v>
      </c>
    </row>
    <row r="292" hidden="1" spans="1:16">
      <c r="A292" s="40">
        <v>202302</v>
      </c>
      <c r="B292" s="36" t="s">
        <v>241</v>
      </c>
      <c r="C292" s="36" t="s">
        <v>570</v>
      </c>
      <c r="D292" s="33" t="s">
        <v>587</v>
      </c>
      <c r="E292" s="36" t="s">
        <v>818</v>
      </c>
      <c r="F292" s="26" t="s">
        <v>819</v>
      </c>
      <c r="G292" s="77" t="s">
        <v>817</v>
      </c>
      <c r="H292" s="78"/>
      <c r="I292" s="40"/>
      <c r="J292" s="42">
        <v>3668</v>
      </c>
      <c r="K292" s="41">
        <v>6884.72</v>
      </c>
      <c r="L292" s="41">
        <v>0</v>
      </c>
      <c r="M292" s="41">
        <v>0</v>
      </c>
      <c r="N292" s="41">
        <v>0</v>
      </c>
      <c r="O292" s="42">
        <v>0</v>
      </c>
      <c r="P292" s="85">
        <v>0</v>
      </c>
    </row>
    <row r="293" hidden="1" spans="1:16">
      <c r="A293" s="40">
        <v>202302</v>
      </c>
      <c r="B293" s="36" t="s">
        <v>229</v>
      </c>
      <c r="C293" s="36" t="s">
        <v>570</v>
      </c>
      <c r="D293" s="33" t="s">
        <v>587</v>
      </c>
      <c r="E293" s="36" t="s">
        <v>823</v>
      </c>
      <c r="F293" s="26" t="s">
        <v>753</v>
      </c>
      <c r="G293" s="77" t="s">
        <v>824</v>
      </c>
      <c r="H293" s="78"/>
      <c r="I293" s="40"/>
      <c r="J293" s="42">
        <v>1913</v>
      </c>
      <c r="K293" s="41">
        <v>4655.2</v>
      </c>
      <c r="L293" s="41">
        <v>316.64</v>
      </c>
      <c r="M293" s="41">
        <v>86.8</v>
      </c>
      <c r="N293" s="41">
        <v>3.8</v>
      </c>
      <c r="O293" s="42">
        <v>0</v>
      </c>
      <c r="P293" s="85">
        <f>1900*0.1%</f>
        <v>1.9</v>
      </c>
    </row>
    <row r="294" hidden="1" spans="1:16">
      <c r="A294" s="40">
        <v>202302</v>
      </c>
      <c r="B294" s="36" t="s">
        <v>438</v>
      </c>
      <c r="C294" s="36" t="s">
        <v>570</v>
      </c>
      <c r="D294" s="33" t="s">
        <v>587</v>
      </c>
      <c r="E294" s="36" t="s">
        <v>825</v>
      </c>
      <c r="F294" s="26" t="s">
        <v>804</v>
      </c>
      <c r="G294" s="77" t="s">
        <v>824</v>
      </c>
      <c r="H294" s="78"/>
      <c r="I294" s="40"/>
      <c r="J294" s="42">
        <v>4748</v>
      </c>
      <c r="K294" s="41">
        <v>11150.24</v>
      </c>
      <c r="L294" s="41">
        <v>0</v>
      </c>
      <c r="M294" s="41">
        <v>0</v>
      </c>
      <c r="N294" s="41">
        <v>0</v>
      </c>
      <c r="O294" s="42">
        <v>600</v>
      </c>
      <c r="P294" s="85">
        <v>0</v>
      </c>
    </row>
    <row r="295" hidden="1" spans="1:16">
      <c r="A295" s="40">
        <v>202302</v>
      </c>
      <c r="B295" s="36" t="s">
        <v>276</v>
      </c>
      <c r="C295" s="36" t="s">
        <v>625</v>
      </c>
      <c r="D295" s="33" t="s">
        <v>587</v>
      </c>
      <c r="E295" s="36" t="s">
        <v>826</v>
      </c>
      <c r="F295" s="26" t="s">
        <v>827</v>
      </c>
      <c r="G295" s="77" t="s">
        <v>824</v>
      </c>
      <c r="H295" s="78"/>
      <c r="I295" s="40"/>
      <c r="J295" s="42">
        <v>3212</v>
      </c>
      <c r="K295" s="41">
        <v>8407.27</v>
      </c>
      <c r="L295" s="41">
        <v>316.64</v>
      </c>
      <c r="M295" s="41">
        <v>86.8</v>
      </c>
      <c r="N295" s="41">
        <v>3.8</v>
      </c>
      <c r="O295" s="42">
        <v>0</v>
      </c>
      <c r="P295" s="85">
        <f t="shared" ref="P295:P301" si="15">1900*0.1%</f>
        <v>1.9</v>
      </c>
    </row>
    <row r="296" hidden="1" spans="1:16">
      <c r="A296" s="40">
        <v>202302</v>
      </c>
      <c r="B296" s="36" t="s">
        <v>243</v>
      </c>
      <c r="C296" s="36" t="s">
        <v>592</v>
      </c>
      <c r="D296" s="33" t="s">
        <v>587</v>
      </c>
      <c r="E296" s="86" t="s">
        <v>828</v>
      </c>
      <c r="F296" s="26" t="s">
        <v>597</v>
      </c>
      <c r="G296" s="77" t="s">
        <v>829</v>
      </c>
      <c r="H296" s="78"/>
      <c r="I296" s="40"/>
      <c r="J296" s="41">
        <v>1900</v>
      </c>
      <c r="K296" s="41">
        <v>5277.88</v>
      </c>
      <c r="L296" s="41">
        <v>316.64</v>
      </c>
      <c r="M296" s="41">
        <v>86.8</v>
      </c>
      <c r="N296" s="41">
        <v>3.8</v>
      </c>
      <c r="O296" s="42">
        <v>0</v>
      </c>
      <c r="P296" s="85">
        <f t="shared" si="15"/>
        <v>1.9</v>
      </c>
    </row>
    <row r="297" hidden="1" spans="1:16">
      <c r="A297" s="40">
        <v>202302</v>
      </c>
      <c r="B297" s="36" t="s">
        <v>268</v>
      </c>
      <c r="C297" s="36" t="s">
        <v>619</v>
      </c>
      <c r="D297" s="33" t="s">
        <v>587</v>
      </c>
      <c r="E297" s="86" t="s">
        <v>830</v>
      </c>
      <c r="F297" s="26" t="s">
        <v>686</v>
      </c>
      <c r="G297" s="77" t="s">
        <v>831</v>
      </c>
      <c r="H297" s="28" t="s">
        <v>623</v>
      </c>
      <c r="I297" s="40"/>
      <c r="J297" s="42">
        <v>2120</v>
      </c>
      <c r="K297" s="41">
        <v>7022.55</v>
      </c>
      <c r="L297" s="41">
        <v>316.64</v>
      </c>
      <c r="M297" s="41">
        <v>86.8</v>
      </c>
      <c r="N297" s="41">
        <v>3.8</v>
      </c>
      <c r="O297" s="42">
        <v>0</v>
      </c>
      <c r="P297" s="85">
        <f t="shared" si="15"/>
        <v>1.9</v>
      </c>
    </row>
    <row r="298" hidden="1" spans="1:16">
      <c r="A298" s="40">
        <v>202302</v>
      </c>
      <c r="B298" s="36" t="s">
        <v>356</v>
      </c>
      <c r="C298" s="36" t="s">
        <v>592</v>
      </c>
      <c r="D298" s="33" t="s">
        <v>587</v>
      </c>
      <c r="E298" s="86" t="s">
        <v>832</v>
      </c>
      <c r="F298" s="26" t="s">
        <v>833</v>
      </c>
      <c r="G298" s="77" t="s">
        <v>834</v>
      </c>
      <c r="H298" s="78"/>
      <c r="I298" s="40"/>
      <c r="J298" s="42">
        <v>1940</v>
      </c>
      <c r="K298" s="41">
        <v>5501.5</v>
      </c>
      <c r="L298" s="41">
        <v>316.64</v>
      </c>
      <c r="M298" s="41">
        <v>86.8</v>
      </c>
      <c r="N298" s="41">
        <v>3.8</v>
      </c>
      <c r="O298" s="42">
        <v>250</v>
      </c>
      <c r="P298" s="85">
        <f t="shared" si="15"/>
        <v>1.9</v>
      </c>
    </row>
    <row r="299" hidden="1" spans="1:16">
      <c r="A299" s="40">
        <v>202302</v>
      </c>
      <c r="B299" s="36" t="s">
        <v>306</v>
      </c>
      <c r="C299" s="36" t="s">
        <v>570</v>
      </c>
      <c r="D299" s="33" t="s">
        <v>576</v>
      </c>
      <c r="E299" s="86" t="s">
        <v>835</v>
      </c>
      <c r="F299" s="26" t="s">
        <v>836</v>
      </c>
      <c r="G299" s="77" t="s">
        <v>834</v>
      </c>
      <c r="H299" s="78"/>
      <c r="I299" s="40"/>
      <c r="J299" s="42">
        <v>3210</v>
      </c>
      <c r="K299" s="41">
        <v>8577</v>
      </c>
      <c r="L299" s="41">
        <v>316.64</v>
      </c>
      <c r="M299" s="41">
        <v>86.8</v>
      </c>
      <c r="N299" s="41">
        <v>3.8</v>
      </c>
      <c r="O299" s="42">
        <v>0</v>
      </c>
      <c r="P299" s="85">
        <f t="shared" si="15"/>
        <v>1.9</v>
      </c>
    </row>
    <row r="300" hidden="1" spans="1:16">
      <c r="A300" s="40">
        <v>202302</v>
      </c>
      <c r="B300" s="36" t="s">
        <v>206</v>
      </c>
      <c r="C300" s="36" t="s">
        <v>619</v>
      </c>
      <c r="D300" s="33" t="s">
        <v>587</v>
      </c>
      <c r="E300" s="86" t="s">
        <v>837</v>
      </c>
      <c r="F300" s="26" t="s">
        <v>686</v>
      </c>
      <c r="G300" s="77" t="s">
        <v>834</v>
      </c>
      <c r="H300" s="28" t="s">
        <v>623</v>
      </c>
      <c r="I300" s="40"/>
      <c r="J300" s="42">
        <v>2120</v>
      </c>
      <c r="K300" s="41">
        <v>5525.99</v>
      </c>
      <c r="L300" s="41">
        <v>316.64</v>
      </c>
      <c r="M300" s="41">
        <v>86.8</v>
      </c>
      <c r="N300" s="41">
        <v>3.8</v>
      </c>
      <c r="O300" s="42">
        <v>0</v>
      </c>
      <c r="P300" s="85">
        <f t="shared" si="15"/>
        <v>1.9</v>
      </c>
    </row>
    <row r="301" hidden="1" spans="1:16">
      <c r="A301" s="40">
        <v>202302</v>
      </c>
      <c r="B301" s="36" t="s">
        <v>218</v>
      </c>
      <c r="C301" s="36" t="s">
        <v>841</v>
      </c>
      <c r="D301" s="33" t="s">
        <v>764</v>
      </c>
      <c r="E301" s="86" t="s">
        <v>842</v>
      </c>
      <c r="F301" s="26" t="s">
        <v>843</v>
      </c>
      <c r="G301" s="77" t="s">
        <v>840</v>
      </c>
      <c r="I301" s="40"/>
      <c r="J301" s="42">
        <v>7600</v>
      </c>
      <c r="K301" s="41">
        <v>15879</v>
      </c>
      <c r="L301" s="41">
        <v>316.64</v>
      </c>
      <c r="M301" s="41">
        <v>86.8</v>
      </c>
      <c r="N301" s="41">
        <v>3.8</v>
      </c>
      <c r="O301" s="42">
        <v>500</v>
      </c>
      <c r="P301" s="85">
        <f t="shared" si="15"/>
        <v>1.9</v>
      </c>
    </row>
    <row r="302" hidden="1" spans="1:16">
      <c r="A302" s="40">
        <v>202302</v>
      </c>
      <c r="B302" s="36" t="s">
        <v>440</v>
      </c>
      <c r="C302" s="36" t="s">
        <v>570</v>
      </c>
      <c r="D302" s="33" t="s">
        <v>587</v>
      </c>
      <c r="E302" s="86" t="s">
        <v>848</v>
      </c>
      <c r="F302" s="26" t="s">
        <v>694</v>
      </c>
      <c r="G302" s="77" t="s">
        <v>849</v>
      </c>
      <c r="I302" s="40"/>
      <c r="J302" s="42">
        <v>2400</v>
      </c>
      <c r="K302" s="41">
        <v>4545</v>
      </c>
      <c r="L302" s="41">
        <v>0</v>
      </c>
      <c r="M302" s="41">
        <v>0</v>
      </c>
      <c r="N302" s="41">
        <v>0</v>
      </c>
      <c r="O302" s="42">
        <v>0</v>
      </c>
      <c r="P302" s="85">
        <v>0</v>
      </c>
    </row>
    <row r="303" hidden="1" spans="1:16">
      <c r="A303" s="40">
        <v>202302</v>
      </c>
      <c r="B303" s="36" t="s">
        <v>394</v>
      </c>
      <c r="C303" s="36" t="s">
        <v>625</v>
      </c>
      <c r="D303" s="33" t="s">
        <v>587</v>
      </c>
      <c r="E303" s="86" t="s">
        <v>850</v>
      </c>
      <c r="F303" s="26" t="s">
        <v>851</v>
      </c>
      <c r="G303" s="77" t="s">
        <v>852</v>
      </c>
      <c r="I303" s="40"/>
      <c r="J303" s="41">
        <v>1980</v>
      </c>
      <c r="K303" s="41">
        <v>5421.3</v>
      </c>
      <c r="L303" s="41">
        <v>316.64</v>
      </c>
      <c r="M303" s="41">
        <v>86.8</v>
      </c>
      <c r="N303" s="41">
        <v>3.8</v>
      </c>
      <c r="O303" s="42">
        <v>0</v>
      </c>
      <c r="P303" s="85">
        <f>1900*0.1%</f>
        <v>1.9</v>
      </c>
    </row>
    <row r="304" hidden="1" spans="1:16">
      <c r="A304" s="40">
        <v>202302</v>
      </c>
      <c r="B304" s="36" t="s">
        <v>233</v>
      </c>
      <c r="C304" s="36" t="s">
        <v>625</v>
      </c>
      <c r="D304" s="33" t="s">
        <v>587</v>
      </c>
      <c r="E304" s="86" t="s">
        <v>853</v>
      </c>
      <c r="F304" s="26" t="s">
        <v>827</v>
      </c>
      <c r="G304" s="77" t="s">
        <v>854</v>
      </c>
      <c r="I304" s="40"/>
      <c r="J304" s="42">
        <v>3800</v>
      </c>
      <c r="K304" s="41">
        <v>10246.55</v>
      </c>
      <c r="L304" s="41">
        <v>316.64</v>
      </c>
      <c r="M304" s="41">
        <v>86.8</v>
      </c>
      <c r="N304" s="41">
        <v>3.8</v>
      </c>
      <c r="O304" s="42">
        <v>0</v>
      </c>
      <c r="P304" s="85">
        <f>1900*0.1%</f>
        <v>1.9</v>
      </c>
    </row>
    <row r="305" hidden="1" spans="1:16">
      <c r="A305" s="40">
        <v>202302</v>
      </c>
      <c r="B305" s="36" t="s">
        <v>404</v>
      </c>
      <c r="C305" s="36" t="s">
        <v>570</v>
      </c>
      <c r="D305" s="33" t="s">
        <v>587</v>
      </c>
      <c r="E305" s="86" t="s">
        <v>858</v>
      </c>
      <c r="F305" s="26" t="s">
        <v>859</v>
      </c>
      <c r="G305" s="77" t="s">
        <v>860</v>
      </c>
      <c r="I305" s="40"/>
      <c r="J305" s="42">
        <v>3128</v>
      </c>
      <c r="K305" s="41">
        <v>6303.97</v>
      </c>
      <c r="L305" s="41">
        <v>0</v>
      </c>
      <c r="M305" s="41">
        <v>0</v>
      </c>
      <c r="N305" s="41">
        <v>0</v>
      </c>
      <c r="O305" s="42">
        <v>0</v>
      </c>
      <c r="P305" s="85">
        <v>0</v>
      </c>
    </row>
    <row r="306" spans="1:16">
      <c r="A306" s="40">
        <v>202302</v>
      </c>
      <c r="B306" s="36" t="s">
        <v>446</v>
      </c>
      <c r="C306" s="36" t="s">
        <v>575</v>
      </c>
      <c r="D306" s="33" t="s">
        <v>587</v>
      </c>
      <c r="E306" s="86" t="s">
        <v>861</v>
      </c>
      <c r="F306" s="26" t="s">
        <v>862</v>
      </c>
      <c r="G306" s="77" t="s">
        <v>860</v>
      </c>
      <c r="I306" s="40"/>
      <c r="J306" s="42">
        <v>2760</v>
      </c>
      <c r="K306" s="41">
        <v>8732.6</v>
      </c>
      <c r="L306" s="41">
        <v>316.64</v>
      </c>
      <c r="M306" s="41">
        <v>86.8</v>
      </c>
      <c r="N306" s="41">
        <v>3.8</v>
      </c>
      <c r="O306" s="42">
        <v>0</v>
      </c>
      <c r="P306" s="85">
        <f>1900*0.1%</f>
        <v>1.9</v>
      </c>
    </row>
    <row r="307" hidden="1" spans="1:16">
      <c r="A307" s="40">
        <v>202302</v>
      </c>
      <c r="B307" s="36" t="s">
        <v>406</v>
      </c>
      <c r="C307" s="36" t="s">
        <v>619</v>
      </c>
      <c r="D307" s="33" t="s">
        <v>587</v>
      </c>
      <c r="E307" s="86" t="s">
        <v>863</v>
      </c>
      <c r="F307" s="26" t="s">
        <v>864</v>
      </c>
      <c r="G307" s="77" t="s">
        <v>865</v>
      </c>
      <c r="I307" s="40"/>
      <c r="J307" s="41">
        <v>1900</v>
      </c>
      <c r="K307" s="41">
        <v>4058.6</v>
      </c>
      <c r="L307" s="41">
        <v>316.64</v>
      </c>
      <c r="M307" s="41">
        <v>86.8</v>
      </c>
      <c r="N307" s="41">
        <v>3.8</v>
      </c>
      <c r="O307" s="42">
        <v>0</v>
      </c>
      <c r="P307" s="85">
        <f>1900*0.1%</f>
        <v>1.9</v>
      </c>
    </row>
    <row r="308" hidden="1" spans="1:16">
      <c r="A308" s="40">
        <v>202302</v>
      </c>
      <c r="B308" s="36" t="s">
        <v>368</v>
      </c>
      <c r="C308" s="36" t="s">
        <v>866</v>
      </c>
      <c r="D308" s="33" t="s">
        <v>576</v>
      </c>
      <c r="E308" s="86" t="s">
        <v>867</v>
      </c>
      <c r="F308" s="26" t="s">
        <v>868</v>
      </c>
      <c r="G308" s="87" t="s">
        <v>869</v>
      </c>
      <c r="I308" s="40"/>
      <c r="J308" s="42">
        <v>3850</v>
      </c>
      <c r="K308" s="41">
        <v>9165.5</v>
      </c>
      <c r="L308" s="41">
        <v>316.64</v>
      </c>
      <c r="M308" s="41">
        <v>86.8</v>
      </c>
      <c r="N308" s="41">
        <v>3.8</v>
      </c>
      <c r="O308" s="42">
        <v>95</v>
      </c>
      <c r="P308" s="85">
        <f>1900*0.1%</f>
        <v>1.9</v>
      </c>
    </row>
    <row r="309" hidden="1" spans="1:16">
      <c r="A309" s="40">
        <v>202302</v>
      </c>
      <c r="B309" s="36" t="s">
        <v>287</v>
      </c>
      <c r="C309" s="36" t="s">
        <v>592</v>
      </c>
      <c r="D309" s="33" t="s">
        <v>587</v>
      </c>
      <c r="E309" s="86" t="s">
        <v>870</v>
      </c>
      <c r="F309" s="26" t="s">
        <v>761</v>
      </c>
      <c r="G309" s="87" t="s">
        <v>871</v>
      </c>
      <c r="I309" s="40"/>
      <c r="J309" s="42">
        <v>2888</v>
      </c>
      <c r="K309" s="41">
        <v>6963.39</v>
      </c>
      <c r="L309" s="41">
        <v>316.64</v>
      </c>
      <c r="M309" s="41">
        <v>86.8</v>
      </c>
      <c r="N309" s="41">
        <v>3.8</v>
      </c>
      <c r="O309" s="42">
        <v>0</v>
      </c>
      <c r="P309" s="85">
        <f>1900*0.1%</f>
        <v>1.9</v>
      </c>
    </row>
    <row r="310" hidden="1" spans="1:16">
      <c r="A310" s="40">
        <v>202302</v>
      </c>
      <c r="B310" s="36" t="s">
        <v>328</v>
      </c>
      <c r="C310" s="36" t="s">
        <v>570</v>
      </c>
      <c r="D310" s="33" t="s">
        <v>587</v>
      </c>
      <c r="E310" s="86" t="s">
        <v>872</v>
      </c>
      <c r="F310" s="26" t="s">
        <v>652</v>
      </c>
      <c r="G310" s="77" t="s">
        <v>873</v>
      </c>
      <c r="I310" s="40"/>
      <c r="J310" s="42">
        <v>4344</v>
      </c>
      <c r="K310" s="41">
        <v>7270.24</v>
      </c>
      <c r="L310" s="41">
        <v>0</v>
      </c>
      <c r="M310" s="41">
        <v>0</v>
      </c>
      <c r="N310" s="41">
        <v>0</v>
      </c>
      <c r="O310" s="42">
        <v>0</v>
      </c>
      <c r="P310" s="85">
        <v>0</v>
      </c>
    </row>
    <row r="311" hidden="1" spans="1:16">
      <c r="A311" s="40">
        <v>202302</v>
      </c>
      <c r="B311" s="36" t="s">
        <v>374</v>
      </c>
      <c r="C311" s="36" t="s">
        <v>570</v>
      </c>
      <c r="D311" s="33" t="s">
        <v>587</v>
      </c>
      <c r="E311" s="86" t="s">
        <v>874</v>
      </c>
      <c r="F311" s="26" t="s">
        <v>875</v>
      </c>
      <c r="G311" s="77" t="s">
        <v>871</v>
      </c>
      <c r="I311" s="40"/>
      <c r="J311" s="42">
        <v>2332</v>
      </c>
      <c r="K311" s="41">
        <v>6456.21</v>
      </c>
      <c r="L311" s="41">
        <v>316.64</v>
      </c>
      <c r="M311" s="41">
        <v>86.8</v>
      </c>
      <c r="N311" s="41">
        <v>3.8</v>
      </c>
      <c r="O311" s="42">
        <v>0</v>
      </c>
      <c r="P311" s="85">
        <f>1900*0.1%</f>
        <v>1.9</v>
      </c>
    </row>
    <row r="312" hidden="1" spans="1:16">
      <c r="A312" s="40">
        <v>202302</v>
      </c>
      <c r="B312" s="36" t="s">
        <v>417</v>
      </c>
      <c r="C312" s="36" t="s">
        <v>625</v>
      </c>
      <c r="D312" s="33" t="s">
        <v>587</v>
      </c>
      <c r="E312" s="86" t="s">
        <v>876</v>
      </c>
      <c r="F312" s="26" t="s">
        <v>675</v>
      </c>
      <c r="G312" s="77" t="s">
        <v>877</v>
      </c>
      <c r="I312" s="40"/>
      <c r="J312" s="42">
        <v>2511</v>
      </c>
      <c r="K312" s="41">
        <v>7058.78</v>
      </c>
      <c r="L312" s="41">
        <v>316.64</v>
      </c>
      <c r="M312" s="41">
        <v>86.8</v>
      </c>
      <c r="N312" s="41">
        <v>3.8</v>
      </c>
      <c r="O312" s="42">
        <v>0</v>
      </c>
      <c r="P312" s="85">
        <f>1900*0.1%</f>
        <v>1.9</v>
      </c>
    </row>
    <row r="313" hidden="1" spans="1:16">
      <c r="A313" s="40">
        <v>202302</v>
      </c>
      <c r="B313" s="36" t="s">
        <v>278</v>
      </c>
      <c r="C313" s="36" t="s">
        <v>580</v>
      </c>
      <c r="D313" s="33" t="s">
        <v>587</v>
      </c>
      <c r="E313" s="36" t="s">
        <v>882</v>
      </c>
      <c r="F313" s="26" t="s">
        <v>698</v>
      </c>
      <c r="G313" s="77" t="s">
        <v>881</v>
      </c>
      <c r="I313" s="40"/>
      <c r="J313" s="42">
        <v>3471</v>
      </c>
      <c r="K313" s="41">
        <v>8273.4</v>
      </c>
      <c r="L313" s="41">
        <v>316.64</v>
      </c>
      <c r="M313" s="41">
        <v>86.8</v>
      </c>
      <c r="N313" s="41">
        <v>3.8</v>
      </c>
      <c r="O313" s="42">
        <v>0</v>
      </c>
      <c r="P313" s="85">
        <f>1900*0.1%</f>
        <v>1.9</v>
      </c>
    </row>
    <row r="314" spans="1:16">
      <c r="A314" s="40">
        <v>202302</v>
      </c>
      <c r="B314" s="33" t="s">
        <v>201</v>
      </c>
      <c r="C314" s="36" t="s">
        <v>575</v>
      </c>
      <c r="D314" s="33" t="s">
        <v>764</v>
      </c>
      <c r="E314" s="36" t="s">
        <v>883</v>
      </c>
      <c r="F314" s="26" t="s">
        <v>884</v>
      </c>
      <c r="G314" s="77">
        <v>44375</v>
      </c>
      <c r="I314" s="40"/>
      <c r="J314" s="42">
        <v>6250</v>
      </c>
      <c r="K314" s="41">
        <v>26245</v>
      </c>
      <c r="L314" s="41">
        <v>0</v>
      </c>
      <c r="M314" s="41">
        <v>0</v>
      </c>
      <c r="N314" s="41">
        <v>0</v>
      </c>
      <c r="O314" s="42">
        <v>0</v>
      </c>
      <c r="P314" s="85">
        <v>0</v>
      </c>
    </row>
    <row r="315" hidden="1" spans="1:16">
      <c r="A315" s="40">
        <v>202302</v>
      </c>
      <c r="B315" s="33" t="s">
        <v>311</v>
      </c>
      <c r="C315" s="36" t="s">
        <v>866</v>
      </c>
      <c r="D315" s="33" t="s">
        <v>587</v>
      </c>
      <c r="E315" s="36" t="s">
        <v>930</v>
      </c>
      <c r="F315" s="26" t="s">
        <v>931</v>
      </c>
      <c r="G315" s="77" t="s">
        <v>932</v>
      </c>
      <c r="I315" s="40"/>
      <c r="J315" s="42">
        <v>2642</v>
      </c>
      <c r="K315" s="41">
        <v>7461.39</v>
      </c>
      <c r="L315" s="41">
        <v>316.64</v>
      </c>
      <c r="M315" s="41">
        <v>86.8</v>
      </c>
      <c r="N315" s="41">
        <v>3.8</v>
      </c>
      <c r="O315" s="42">
        <v>0</v>
      </c>
      <c r="P315" s="85">
        <f t="shared" ref="P315:P331" si="16">1900*0.1%</f>
        <v>1.9</v>
      </c>
    </row>
    <row r="316" hidden="1" spans="1:16">
      <c r="A316" s="40">
        <v>202302</v>
      </c>
      <c r="B316" s="33" t="s">
        <v>327</v>
      </c>
      <c r="C316" s="36" t="s">
        <v>619</v>
      </c>
      <c r="D316" s="33" t="s">
        <v>587</v>
      </c>
      <c r="E316" s="36" t="s">
        <v>933</v>
      </c>
      <c r="F316" s="26" t="s">
        <v>686</v>
      </c>
      <c r="G316" s="77" t="s">
        <v>934</v>
      </c>
      <c r="H316" s="28" t="s">
        <v>623</v>
      </c>
      <c r="I316" s="40"/>
      <c r="J316" s="42">
        <v>2120</v>
      </c>
      <c r="K316" s="41">
        <v>7284.11</v>
      </c>
      <c r="L316" s="41">
        <v>316.64</v>
      </c>
      <c r="M316" s="41">
        <v>86.8</v>
      </c>
      <c r="N316" s="41">
        <v>3.8</v>
      </c>
      <c r="O316" s="42">
        <v>0</v>
      </c>
      <c r="P316" s="85">
        <f t="shared" si="16"/>
        <v>1.9</v>
      </c>
    </row>
    <row r="317" hidden="1" spans="1:16">
      <c r="A317" s="40">
        <v>202302</v>
      </c>
      <c r="B317" s="33" t="s">
        <v>291</v>
      </c>
      <c r="C317" s="36" t="s">
        <v>866</v>
      </c>
      <c r="D317" s="33" t="s">
        <v>587</v>
      </c>
      <c r="E317" s="36" t="s">
        <v>935</v>
      </c>
      <c r="F317" s="26" t="s">
        <v>936</v>
      </c>
      <c r="G317" s="77" t="s">
        <v>937</v>
      </c>
      <c r="I317" s="40"/>
      <c r="J317" s="42">
        <v>4800</v>
      </c>
      <c r="K317" s="41">
        <v>12432.17</v>
      </c>
      <c r="L317" s="41">
        <v>316.64</v>
      </c>
      <c r="M317" s="41">
        <v>86.8</v>
      </c>
      <c r="N317" s="41">
        <v>3.8</v>
      </c>
      <c r="O317" s="42">
        <v>0</v>
      </c>
      <c r="P317" s="85">
        <f t="shared" si="16"/>
        <v>1.9</v>
      </c>
    </row>
    <row r="318" hidden="1" spans="1:16">
      <c r="A318" s="40">
        <v>202302</v>
      </c>
      <c r="B318" s="33" t="s">
        <v>429</v>
      </c>
      <c r="C318" s="36" t="s">
        <v>570</v>
      </c>
      <c r="D318" s="33" t="s">
        <v>587</v>
      </c>
      <c r="E318" s="36" t="s">
        <v>938</v>
      </c>
      <c r="F318" s="26" t="s">
        <v>939</v>
      </c>
      <c r="G318" s="77" t="s">
        <v>937</v>
      </c>
      <c r="I318" s="40"/>
      <c r="J318" s="41">
        <v>1900</v>
      </c>
      <c r="K318" s="41">
        <v>5247.8</v>
      </c>
      <c r="L318" s="41">
        <v>316.64</v>
      </c>
      <c r="M318" s="41">
        <v>86.8</v>
      </c>
      <c r="N318" s="41">
        <v>3.8</v>
      </c>
      <c r="O318" s="42">
        <v>0</v>
      </c>
      <c r="P318" s="85">
        <f t="shared" si="16"/>
        <v>1.9</v>
      </c>
    </row>
    <row r="319" hidden="1" spans="1:16">
      <c r="A319" s="40">
        <v>202302</v>
      </c>
      <c r="B319" s="33" t="s">
        <v>391</v>
      </c>
      <c r="C319" s="36" t="s">
        <v>580</v>
      </c>
      <c r="D319" s="33" t="s">
        <v>587</v>
      </c>
      <c r="E319" s="36" t="s">
        <v>940</v>
      </c>
      <c r="F319" s="26" t="s">
        <v>941</v>
      </c>
      <c r="G319" s="77" t="s">
        <v>942</v>
      </c>
      <c r="I319" s="40"/>
      <c r="J319" s="42">
        <v>4738</v>
      </c>
      <c r="K319" s="41">
        <v>10756.7</v>
      </c>
      <c r="L319" s="41">
        <v>316.64</v>
      </c>
      <c r="M319" s="41">
        <v>86.8</v>
      </c>
      <c r="N319" s="41">
        <v>3.8</v>
      </c>
      <c r="O319" s="42">
        <v>0</v>
      </c>
      <c r="P319" s="85">
        <f t="shared" si="16"/>
        <v>1.9</v>
      </c>
    </row>
    <row r="320" spans="1:16">
      <c r="A320" s="40">
        <v>202302</v>
      </c>
      <c r="B320" s="33" t="s">
        <v>333</v>
      </c>
      <c r="C320" s="36" t="s">
        <v>575</v>
      </c>
      <c r="D320" s="33" t="s">
        <v>587</v>
      </c>
      <c r="E320" s="36" t="s">
        <v>943</v>
      </c>
      <c r="F320" s="26" t="s">
        <v>944</v>
      </c>
      <c r="G320" s="77" t="s">
        <v>945</v>
      </c>
      <c r="I320" s="40"/>
      <c r="J320" s="42">
        <v>2532</v>
      </c>
      <c r="K320" s="41">
        <v>6147.54</v>
      </c>
      <c r="L320" s="41">
        <v>316.64</v>
      </c>
      <c r="M320" s="41">
        <v>86.8</v>
      </c>
      <c r="N320" s="41">
        <v>3.8</v>
      </c>
      <c r="O320" s="42">
        <v>0</v>
      </c>
      <c r="P320" s="85">
        <f t="shared" si="16"/>
        <v>1.9</v>
      </c>
    </row>
    <row r="321" hidden="1" spans="1:16">
      <c r="A321" s="40">
        <v>202302</v>
      </c>
      <c r="B321" s="33" t="s">
        <v>381</v>
      </c>
      <c r="C321" s="36" t="s">
        <v>619</v>
      </c>
      <c r="D321" s="33" t="s">
        <v>587</v>
      </c>
      <c r="E321" s="36" t="s">
        <v>946</v>
      </c>
      <c r="F321" s="26" t="s">
        <v>686</v>
      </c>
      <c r="G321" s="77" t="s">
        <v>947</v>
      </c>
      <c r="H321" s="28" t="s">
        <v>623</v>
      </c>
      <c r="I321" s="40"/>
      <c r="J321" s="42">
        <v>2120</v>
      </c>
      <c r="K321" s="41">
        <v>7094.79</v>
      </c>
      <c r="L321" s="41">
        <v>316.64</v>
      </c>
      <c r="M321" s="41">
        <v>86.8</v>
      </c>
      <c r="N321" s="41">
        <v>3.8</v>
      </c>
      <c r="O321" s="42">
        <v>0</v>
      </c>
      <c r="P321" s="85">
        <f t="shared" si="16"/>
        <v>1.9</v>
      </c>
    </row>
    <row r="322" hidden="1" spans="1:16">
      <c r="A322" s="40">
        <v>202302</v>
      </c>
      <c r="B322" s="33" t="s">
        <v>317</v>
      </c>
      <c r="C322" s="36" t="s">
        <v>619</v>
      </c>
      <c r="D322" s="33" t="s">
        <v>587</v>
      </c>
      <c r="E322" s="36" t="s">
        <v>948</v>
      </c>
      <c r="F322" s="26" t="s">
        <v>686</v>
      </c>
      <c r="G322" s="77" t="s">
        <v>949</v>
      </c>
      <c r="H322" s="28" t="s">
        <v>623</v>
      </c>
      <c r="I322" s="40"/>
      <c r="J322" s="42">
        <v>2120</v>
      </c>
      <c r="K322" s="41">
        <v>6543.62</v>
      </c>
      <c r="L322" s="41">
        <v>316.64</v>
      </c>
      <c r="M322" s="41">
        <v>86.8</v>
      </c>
      <c r="N322" s="41">
        <v>3.8</v>
      </c>
      <c r="O322" s="42">
        <v>0</v>
      </c>
      <c r="P322" s="85">
        <f t="shared" si="16"/>
        <v>1.9</v>
      </c>
    </row>
    <row r="323" hidden="1" spans="1:16">
      <c r="A323" s="40">
        <v>202302</v>
      </c>
      <c r="B323" s="33" t="s">
        <v>257</v>
      </c>
      <c r="C323" s="36" t="s">
        <v>580</v>
      </c>
      <c r="D323" s="33" t="s">
        <v>587</v>
      </c>
      <c r="E323" s="36" t="s">
        <v>972</v>
      </c>
      <c r="F323" s="26" t="s">
        <v>941</v>
      </c>
      <c r="G323" s="77" t="s">
        <v>971</v>
      </c>
      <c r="I323" s="40"/>
      <c r="J323" s="42">
        <v>3730</v>
      </c>
      <c r="K323" s="41">
        <v>8589.8</v>
      </c>
      <c r="L323" s="41">
        <v>316.64</v>
      </c>
      <c r="M323" s="41">
        <v>86.8</v>
      </c>
      <c r="N323" s="41">
        <v>3.8</v>
      </c>
      <c r="O323" s="42">
        <v>95</v>
      </c>
      <c r="P323" s="85">
        <f t="shared" si="16"/>
        <v>1.9</v>
      </c>
    </row>
    <row r="324" hidden="1" spans="1:16">
      <c r="A324" s="40">
        <v>202302</v>
      </c>
      <c r="B324" s="33" t="s">
        <v>383</v>
      </c>
      <c r="C324" s="36" t="s">
        <v>580</v>
      </c>
      <c r="D324" s="33" t="s">
        <v>587</v>
      </c>
      <c r="E324" s="36" t="s">
        <v>973</v>
      </c>
      <c r="F324" s="26" t="s">
        <v>698</v>
      </c>
      <c r="G324" s="77" t="s">
        <v>974</v>
      </c>
      <c r="I324" s="40"/>
      <c r="J324" s="42">
        <v>3326</v>
      </c>
      <c r="K324" s="41">
        <v>7839.4</v>
      </c>
      <c r="L324" s="41">
        <v>316.64</v>
      </c>
      <c r="M324" s="41">
        <v>86.8</v>
      </c>
      <c r="N324" s="41">
        <v>3.8</v>
      </c>
      <c r="O324" s="42">
        <v>0</v>
      </c>
      <c r="P324" s="85">
        <f t="shared" si="16"/>
        <v>1.9</v>
      </c>
    </row>
    <row r="325" hidden="1" spans="1:16">
      <c r="A325" s="40">
        <v>202302</v>
      </c>
      <c r="B325" s="33" t="s">
        <v>213</v>
      </c>
      <c r="C325" s="36" t="s">
        <v>580</v>
      </c>
      <c r="D325" s="33" t="s">
        <v>587</v>
      </c>
      <c r="E325" s="36" t="s">
        <v>975</v>
      </c>
      <c r="F325" s="26" t="s">
        <v>941</v>
      </c>
      <c r="G325" s="77" t="s">
        <v>976</v>
      </c>
      <c r="I325" s="40"/>
      <c r="J325" s="42">
        <v>4738</v>
      </c>
      <c r="K325" s="41">
        <v>11002.7</v>
      </c>
      <c r="L325" s="41">
        <v>316.64</v>
      </c>
      <c r="M325" s="41">
        <v>86.8</v>
      </c>
      <c r="N325" s="41">
        <v>3.8</v>
      </c>
      <c r="O325" s="42">
        <v>0</v>
      </c>
      <c r="P325" s="85">
        <f t="shared" si="16"/>
        <v>1.9</v>
      </c>
    </row>
    <row r="326" hidden="1" spans="1:16">
      <c r="A326" s="40">
        <v>202302</v>
      </c>
      <c r="B326" s="33" t="s">
        <v>329</v>
      </c>
      <c r="C326" s="36" t="s">
        <v>580</v>
      </c>
      <c r="D326" s="33" t="s">
        <v>587</v>
      </c>
      <c r="E326" s="36" t="s">
        <v>977</v>
      </c>
      <c r="F326" s="26" t="s">
        <v>698</v>
      </c>
      <c r="G326" s="77" t="s">
        <v>976</v>
      </c>
      <c r="I326" s="40"/>
      <c r="J326" s="42">
        <v>3730</v>
      </c>
      <c r="K326" s="41">
        <v>8691.1</v>
      </c>
      <c r="L326" s="41">
        <v>316.64</v>
      </c>
      <c r="M326" s="41">
        <v>86.8</v>
      </c>
      <c r="N326" s="41">
        <v>3.8</v>
      </c>
      <c r="O326" s="42">
        <v>100</v>
      </c>
      <c r="P326" s="85">
        <f t="shared" si="16"/>
        <v>1.9</v>
      </c>
    </row>
    <row r="327" hidden="1" spans="1:16">
      <c r="A327" s="40">
        <v>202302</v>
      </c>
      <c r="B327" s="33" t="s">
        <v>262</v>
      </c>
      <c r="C327" s="36" t="s">
        <v>625</v>
      </c>
      <c r="D327" s="33" t="s">
        <v>587</v>
      </c>
      <c r="E327" s="36" t="s">
        <v>988</v>
      </c>
      <c r="F327" s="26" t="s">
        <v>1177</v>
      </c>
      <c r="G327" s="77" t="s">
        <v>987</v>
      </c>
      <c r="I327" s="40"/>
      <c r="J327" s="42">
        <v>3181</v>
      </c>
      <c r="K327" s="41">
        <v>7217</v>
      </c>
      <c r="L327" s="41">
        <v>316.64</v>
      </c>
      <c r="M327" s="41">
        <v>86.8</v>
      </c>
      <c r="N327" s="41">
        <v>3.8</v>
      </c>
      <c r="O327" s="42">
        <v>0</v>
      </c>
      <c r="P327" s="85">
        <f t="shared" si="16"/>
        <v>1.9</v>
      </c>
    </row>
    <row r="328" hidden="1" spans="1:16">
      <c r="A328" s="40">
        <v>202302</v>
      </c>
      <c r="B328" s="36" t="s">
        <v>312</v>
      </c>
      <c r="C328" s="36" t="s">
        <v>580</v>
      </c>
      <c r="D328" s="33" t="s">
        <v>587</v>
      </c>
      <c r="E328" s="88" t="s">
        <v>993</v>
      </c>
      <c r="F328" s="88" t="s">
        <v>994</v>
      </c>
      <c r="G328" s="88" t="s">
        <v>995</v>
      </c>
      <c r="I328" s="40"/>
      <c r="J328" s="42">
        <v>2311</v>
      </c>
      <c r="K328" s="41">
        <v>6300.9</v>
      </c>
      <c r="L328" s="41">
        <v>316.64</v>
      </c>
      <c r="M328" s="41">
        <v>86.8</v>
      </c>
      <c r="N328" s="41">
        <v>3.8</v>
      </c>
      <c r="O328" s="42">
        <v>0</v>
      </c>
      <c r="P328" s="85">
        <f t="shared" si="16"/>
        <v>1.9</v>
      </c>
    </row>
    <row r="329" hidden="1" spans="1:16">
      <c r="A329" s="40">
        <v>202302</v>
      </c>
      <c r="B329" s="36" t="s">
        <v>270</v>
      </c>
      <c r="C329" s="36" t="s">
        <v>661</v>
      </c>
      <c r="D329" s="33" t="s">
        <v>587</v>
      </c>
      <c r="E329" s="88" t="s">
        <v>996</v>
      </c>
      <c r="F329" s="88" t="s">
        <v>997</v>
      </c>
      <c r="G329" s="88" t="s">
        <v>995</v>
      </c>
      <c r="I329" s="40"/>
      <c r="J329" s="42">
        <v>3780</v>
      </c>
      <c r="K329" s="41">
        <v>10100</v>
      </c>
      <c r="L329" s="41">
        <v>316.64</v>
      </c>
      <c r="M329" s="41">
        <v>86.8</v>
      </c>
      <c r="N329" s="41">
        <v>3.8</v>
      </c>
      <c r="O329" s="42">
        <v>0</v>
      </c>
      <c r="P329" s="85">
        <f t="shared" si="16"/>
        <v>1.9</v>
      </c>
    </row>
    <row r="330" spans="1:16">
      <c r="A330" s="40">
        <v>202302</v>
      </c>
      <c r="B330" s="36" t="s">
        <v>236</v>
      </c>
      <c r="C330" s="36" t="s">
        <v>575</v>
      </c>
      <c r="D330" s="33" t="s">
        <v>587</v>
      </c>
      <c r="E330" s="88" t="s">
        <v>1001</v>
      </c>
      <c r="F330" s="88" t="s">
        <v>1002</v>
      </c>
      <c r="G330" s="89" t="s">
        <v>1003</v>
      </c>
      <c r="I330" s="40"/>
      <c r="J330" s="41">
        <v>3850</v>
      </c>
      <c r="K330" s="41">
        <v>11155</v>
      </c>
      <c r="L330" s="41">
        <v>316.64</v>
      </c>
      <c r="M330" s="41">
        <v>86.8</v>
      </c>
      <c r="N330" s="41">
        <v>3.8</v>
      </c>
      <c r="O330" s="42">
        <v>0</v>
      </c>
      <c r="P330" s="85">
        <f t="shared" si="16"/>
        <v>1.9</v>
      </c>
    </row>
    <row r="331" hidden="1" spans="1:16">
      <c r="A331" s="40">
        <v>202302</v>
      </c>
      <c r="B331" s="36" t="s">
        <v>296</v>
      </c>
      <c r="C331" s="36" t="s">
        <v>619</v>
      </c>
      <c r="D331" s="33" t="s">
        <v>587</v>
      </c>
      <c r="E331" s="88" t="s">
        <v>1004</v>
      </c>
      <c r="F331" s="88" t="s">
        <v>1005</v>
      </c>
      <c r="G331" s="89" t="s">
        <v>1006</v>
      </c>
      <c r="I331" s="40"/>
      <c r="J331" s="41">
        <v>1900</v>
      </c>
      <c r="K331" s="41">
        <v>5289.6</v>
      </c>
      <c r="L331" s="41">
        <v>316.64</v>
      </c>
      <c r="M331" s="41">
        <v>86.8</v>
      </c>
      <c r="N331" s="41">
        <v>3.8</v>
      </c>
      <c r="O331" s="42">
        <v>0</v>
      </c>
      <c r="P331" s="85">
        <f t="shared" si="16"/>
        <v>1.9</v>
      </c>
    </row>
    <row r="332" spans="1:16">
      <c r="A332" s="40">
        <v>202302</v>
      </c>
      <c r="B332" s="36" t="s">
        <v>366</v>
      </c>
      <c r="C332" s="36" t="s">
        <v>575</v>
      </c>
      <c r="D332" s="33" t="s">
        <v>587</v>
      </c>
      <c r="E332" s="88" t="s">
        <v>1161</v>
      </c>
      <c r="F332" s="88" t="s">
        <v>710</v>
      </c>
      <c r="G332" s="89" t="s">
        <v>1162</v>
      </c>
      <c r="I332" s="40"/>
      <c r="J332" s="41">
        <v>3850</v>
      </c>
      <c r="K332" s="41">
        <v>8694</v>
      </c>
      <c r="L332" s="41">
        <v>0</v>
      </c>
      <c r="M332" s="41">
        <v>0</v>
      </c>
      <c r="N332" s="41">
        <v>0</v>
      </c>
      <c r="O332" s="42">
        <v>0</v>
      </c>
      <c r="P332" s="85">
        <v>0</v>
      </c>
    </row>
    <row r="333" hidden="1" spans="1:16">
      <c r="A333" s="40">
        <v>202302</v>
      </c>
      <c r="B333" s="25" t="s">
        <v>239</v>
      </c>
      <c r="C333" s="25" t="s">
        <v>619</v>
      </c>
      <c r="D333" s="30" t="s">
        <v>587</v>
      </c>
      <c r="E333" s="26" t="s">
        <v>1015</v>
      </c>
      <c r="F333" s="26" t="s">
        <v>1164</v>
      </c>
      <c r="G333" s="69" t="s">
        <v>1017</v>
      </c>
      <c r="I333" s="40"/>
      <c r="J333" s="41">
        <v>2970</v>
      </c>
      <c r="K333" s="41">
        <v>8034</v>
      </c>
      <c r="L333" s="41">
        <v>316.64</v>
      </c>
      <c r="M333" s="41">
        <v>86.8</v>
      </c>
      <c r="N333" s="41">
        <v>3.8</v>
      </c>
      <c r="O333" s="42">
        <v>300</v>
      </c>
      <c r="P333" s="85">
        <f t="shared" ref="P333:P342" si="17">1900*0.1%</f>
        <v>1.9</v>
      </c>
    </row>
    <row r="334" spans="1:16">
      <c r="A334" s="40">
        <v>202302</v>
      </c>
      <c r="B334" s="25" t="s">
        <v>386</v>
      </c>
      <c r="C334" s="25" t="s">
        <v>575</v>
      </c>
      <c r="D334" s="30" t="s">
        <v>1178</v>
      </c>
      <c r="E334" s="26" t="s">
        <v>1168</v>
      </c>
      <c r="F334" s="26" t="s">
        <v>578</v>
      </c>
      <c r="G334" s="69" t="s">
        <v>1169</v>
      </c>
      <c r="I334" s="40"/>
      <c r="J334" s="41">
        <v>5500</v>
      </c>
      <c r="K334" s="41">
        <v>15850</v>
      </c>
      <c r="L334" s="41">
        <v>316.64</v>
      </c>
      <c r="M334" s="41">
        <v>86.8</v>
      </c>
      <c r="N334" s="41">
        <v>3.8</v>
      </c>
      <c r="O334" s="42">
        <v>0</v>
      </c>
      <c r="P334" s="85">
        <f t="shared" si="17"/>
        <v>1.9</v>
      </c>
    </row>
    <row r="335" hidden="1" spans="1:16">
      <c r="A335" s="40">
        <v>202302</v>
      </c>
      <c r="B335" s="25" t="s">
        <v>407</v>
      </c>
      <c r="C335" s="25" t="s">
        <v>841</v>
      </c>
      <c r="D335" s="30" t="s">
        <v>587</v>
      </c>
      <c r="E335" s="26" t="s">
        <v>1171</v>
      </c>
      <c r="F335" s="26" t="s">
        <v>1172</v>
      </c>
      <c r="G335" s="69" t="s">
        <v>1173</v>
      </c>
      <c r="I335" s="40"/>
      <c r="J335" s="41">
        <v>3214</v>
      </c>
      <c r="K335" s="41">
        <v>7820</v>
      </c>
      <c r="L335" s="41">
        <v>316.64</v>
      </c>
      <c r="M335" s="41">
        <v>86.8</v>
      </c>
      <c r="N335" s="41">
        <v>3.8</v>
      </c>
      <c r="O335" s="42">
        <v>700</v>
      </c>
      <c r="P335" s="85">
        <f t="shared" si="17"/>
        <v>1.9</v>
      </c>
    </row>
    <row r="336" hidden="1" spans="1:16">
      <c r="A336" s="40">
        <v>202302</v>
      </c>
      <c r="B336" s="25" t="s">
        <v>377</v>
      </c>
      <c r="C336" s="25" t="s">
        <v>580</v>
      </c>
      <c r="D336" s="30" t="s">
        <v>587</v>
      </c>
      <c r="E336" s="26" t="s">
        <v>1171</v>
      </c>
      <c r="F336" s="26" t="s">
        <v>1179</v>
      </c>
      <c r="G336" s="69" t="s">
        <v>1180</v>
      </c>
      <c r="I336" s="40"/>
      <c r="J336" s="41">
        <v>2520</v>
      </c>
      <c r="K336" s="41">
        <v>5755.5</v>
      </c>
      <c r="L336" s="41">
        <v>316.64</v>
      </c>
      <c r="M336" s="41">
        <v>86.8</v>
      </c>
      <c r="N336" s="41">
        <v>3.8</v>
      </c>
      <c r="O336" s="42">
        <v>0</v>
      </c>
      <c r="P336" s="85">
        <f t="shared" si="17"/>
        <v>1.9</v>
      </c>
    </row>
    <row r="337" spans="1:16">
      <c r="A337" s="40">
        <v>202302</v>
      </c>
      <c r="B337" s="25" t="s">
        <v>267</v>
      </c>
      <c r="C337" s="36" t="s">
        <v>575</v>
      </c>
      <c r="D337" s="30" t="s">
        <v>587</v>
      </c>
      <c r="E337" s="88" t="s">
        <v>1195</v>
      </c>
      <c r="F337" s="88" t="s">
        <v>710</v>
      </c>
      <c r="G337" s="90" t="s">
        <v>1196</v>
      </c>
      <c r="I337" s="40"/>
      <c r="J337" s="42">
        <v>3850</v>
      </c>
      <c r="K337" s="41">
        <v>8540</v>
      </c>
      <c r="L337" s="41">
        <v>316.64</v>
      </c>
      <c r="M337" s="41">
        <v>86.8</v>
      </c>
      <c r="N337" s="41">
        <v>3.8</v>
      </c>
      <c r="O337" s="42">
        <v>0</v>
      </c>
      <c r="P337" s="85">
        <f t="shared" si="17"/>
        <v>1.9</v>
      </c>
    </row>
    <row r="338" spans="1:16">
      <c r="A338" s="40">
        <v>202302</v>
      </c>
      <c r="B338" s="25" t="s">
        <v>293</v>
      </c>
      <c r="C338" s="36" t="s">
        <v>575</v>
      </c>
      <c r="D338" s="30" t="s">
        <v>587</v>
      </c>
      <c r="E338" s="88" t="s">
        <v>1198</v>
      </c>
      <c r="F338" s="88" t="s">
        <v>710</v>
      </c>
      <c r="G338" s="90" t="s">
        <v>1196</v>
      </c>
      <c r="I338" s="40"/>
      <c r="J338" s="42">
        <v>3850</v>
      </c>
      <c r="K338" s="41">
        <v>9080</v>
      </c>
      <c r="L338" s="41">
        <v>316.64</v>
      </c>
      <c r="M338" s="41">
        <v>86.8</v>
      </c>
      <c r="N338" s="41">
        <v>3.8</v>
      </c>
      <c r="O338" s="42">
        <v>0</v>
      </c>
      <c r="P338" s="85">
        <f t="shared" si="17"/>
        <v>1.9</v>
      </c>
    </row>
    <row r="339" hidden="1" spans="1:16">
      <c r="A339" s="40">
        <v>202302</v>
      </c>
      <c r="B339" s="25" t="s">
        <v>400</v>
      </c>
      <c r="C339" s="36" t="s">
        <v>619</v>
      </c>
      <c r="D339" s="30" t="s">
        <v>587</v>
      </c>
      <c r="E339" s="90" t="s">
        <v>1200</v>
      </c>
      <c r="F339" s="88" t="s">
        <v>686</v>
      </c>
      <c r="G339" s="69">
        <v>44782</v>
      </c>
      <c r="H339" s="28" t="s">
        <v>623</v>
      </c>
      <c r="I339" s="40"/>
      <c r="J339" s="42">
        <v>2120</v>
      </c>
      <c r="K339" s="41">
        <v>6861.37</v>
      </c>
      <c r="L339" s="41">
        <v>316.64</v>
      </c>
      <c r="M339" s="41">
        <v>86.8</v>
      </c>
      <c r="N339" s="41">
        <v>3.8</v>
      </c>
      <c r="O339" s="42">
        <v>0</v>
      </c>
      <c r="P339" s="85">
        <f t="shared" si="17"/>
        <v>1.9</v>
      </c>
    </row>
    <row r="340" hidden="1" spans="1:16">
      <c r="A340" s="40">
        <v>202302</v>
      </c>
      <c r="B340" s="25" t="s">
        <v>408</v>
      </c>
      <c r="C340" s="36" t="s">
        <v>625</v>
      </c>
      <c r="D340" s="30" t="s">
        <v>587</v>
      </c>
      <c r="E340" s="90" t="s">
        <v>1203</v>
      </c>
      <c r="F340" s="88" t="s">
        <v>827</v>
      </c>
      <c r="G340" s="90" t="s">
        <v>1204</v>
      </c>
      <c r="I340" s="40"/>
      <c r="J340" s="42">
        <v>3357</v>
      </c>
      <c r="K340" s="41">
        <v>8644.69</v>
      </c>
      <c r="L340" s="41">
        <v>316.64</v>
      </c>
      <c r="M340" s="41">
        <v>86.8</v>
      </c>
      <c r="N340" s="41">
        <v>3.8</v>
      </c>
      <c r="O340" s="42">
        <v>0</v>
      </c>
      <c r="P340" s="85">
        <f t="shared" si="17"/>
        <v>1.9</v>
      </c>
    </row>
    <row r="341" hidden="1" spans="1:16">
      <c r="A341" s="40">
        <v>202302</v>
      </c>
      <c r="B341" s="25" t="s">
        <v>319</v>
      </c>
      <c r="C341" s="36" t="s">
        <v>619</v>
      </c>
      <c r="D341" s="30" t="s">
        <v>764</v>
      </c>
      <c r="E341" s="90" t="s">
        <v>1224</v>
      </c>
      <c r="F341" s="88" t="s">
        <v>1220</v>
      </c>
      <c r="G341" s="90" t="s">
        <v>1225</v>
      </c>
      <c r="I341" s="40"/>
      <c r="J341" s="42">
        <v>5600</v>
      </c>
      <c r="K341" s="41">
        <v>14148</v>
      </c>
      <c r="L341" s="41">
        <v>316.64</v>
      </c>
      <c r="M341" s="41">
        <v>86.8</v>
      </c>
      <c r="N341" s="41">
        <v>3.8</v>
      </c>
      <c r="O341" s="42">
        <v>0</v>
      </c>
      <c r="P341" s="85">
        <f t="shared" si="17"/>
        <v>1.9</v>
      </c>
    </row>
    <row r="342" hidden="1" spans="1:16">
      <c r="A342" s="40">
        <v>202302</v>
      </c>
      <c r="B342" s="25" t="s">
        <v>238</v>
      </c>
      <c r="C342" s="36" t="s">
        <v>580</v>
      </c>
      <c r="D342" s="30" t="s">
        <v>587</v>
      </c>
      <c r="E342" s="90" t="s">
        <v>1226</v>
      </c>
      <c r="F342" s="88" t="s">
        <v>992</v>
      </c>
      <c r="G342" s="90" t="s">
        <v>1227</v>
      </c>
      <c r="I342" s="40"/>
      <c r="J342" s="42">
        <v>2671</v>
      </c>
      <c r="K342" s="41">
        <v>5399.25</v>
      </c>
      <c r="L342" s="41">
        <v>316.64</v>
      </c>
      <c r="M342" s="41">
        <v>86.8</v>
      </c>
      <c r="N342" s="41">
        <v>3.8</v>
      </c>
      <c r="O342" s="42">
        <v>0</v>
      </c>
      <c r="P342" s="85">
        <f t="shared" si="17"/>
        <v>1.9</v>
      </c>
    </row>
    <row r="343" hidden="1" spans="1:16">
      <c r="A343" s="40">
        <v>202302</v>
      </c>
      <c r="B343" s="25" t="s">
        <v>370</v>
      </c>
      <c r="C343" s="36" t="s">
        <v>570</v>
      </c>
      <c r="D343" s="30" t="s">
        <v>587</v>
      </c>
      <c r="E343" s="90" t="s">
        <v>1228</v>
      </c>
      <c r="F343" s="88" t="s">
        <v>694</v>
      </c>
      <c r="G343" s="90" t="s">
        <v>1229</v>
      </c>
      <c r="I343" s="40"/>
      <c r="J343" s="42">
        <v>4068</v>
      </c>
      <c r="K343" s="41">
        <v>8376.1</v>
      </c>
      <c r="L343" s="41">
        <v>0</v>
      </c>
      <c r="M343" s="41">
        <v>0</v>
      </c>
      <c r="N343" s="41">
        <v>0</v>
      </c>
      <c r="O343" s="42">
        <v>0</v>
      </c>
      <c r="P343" s="85">
        <v>0</v>
      </c>
    </row>
    <row r="344" hidden="1" spans="1:16">
      <c r="A344" s="40">
        <v>202302</v>
      </c>
      <c r="B344" s="25" t="s">
        <v>350</v>
      </c>
      <c r="C344" s="36" t="s">
        <v>570</v>
      </c>
      <c r="D344" s="30" t="s">
        <v>764</v>
      </c>
      <c r="E344" s="90" t="s">
        <v>1230</v>
      </c>
      <c r="F344" s="88" t="s">
        <v>792</v>
      </c>
      <c r="G344" s="90" t="s">
        <v>1229</v>
      </c>
      <c r="I344" s="40"/>
      <c r="J344" s="42">
        <v>5000</v>
      </c>
      <c r="K344" s="41">
        <v>13095.4</v>
      </c>
      <c r="L344" s="41">
        <v>316.64</v>
      </c>
      <c r="M344" s="41">
        <v>86.8</v>
      </c>
      <c r="N344" s="41">
        <v>3.8</v>
      </c>
      <c r="O344" s="42">
        <v>0</v>
      </c>
      <c r="P344" s="85">
        <f>1900*0.1%</f>
        <v>1.9</v>
      </c>
    </row>
    <row r="345" hidden="1" spans="1:16">
      <c r="A345" s="40">
        <v>202302</v>
      </c>
      <c r="B345" s="25" t="s">
        <v>449</v>
      </c>
      <c r="C345" s="36" t="s">
        <v>570</v>
      </c>
      <c r="D345" s="30" t="s">
        <v>587</v>
      </c>
      <c r="E345" s="90" t="s">
        <v>1245</v>
      </c>
      <c r="F345" s="88" t="s">
        <v>1246</v>
      </c>
      <c r="G345" s="90" t="s">
        <v>1247</v>
      </c>
      <c r="I345" s="40"/>
      <c r="J345" s="42">
        <v>2090</v>
      </c>
      <c r="K345" s="41">
        <v>5271.3</v>
      </c>
      <c r="L345" s="41">
        <v>316.64</v>
      </c>
      <c r="M345" s="41">
        <v>86.8</v>
      </c>
      <c r="N345" s="41">
        <v>3.8</v>
      </c>
      <c r="O345" s="42">
        <v>0</v>
      </c>
      <c r="P345" s="85">
        <f>1900*0.1%</f>
        <v>1.9</v>
      </c>
    </row>
    <row r="346" spans="1:16">
      <c r="A346" s="40">
        <v>202302</v>
      </c>
      <c r="B346" s="25" t="s">
        <v>415</v>
      </c>
      <c r="C346" s="36" t="s">
        <v>575</v>
      </c>
      <c r="D346" s="30" t="s">
        <v>587</v>
      </c>
      <c r="E346" s="90" t="s">
        <v>1249</v>
      </c>
      <c r="F346" s="88" t="s">
        <v>710</v>
      </c>
      <c r="G346" s="90" t="s">
        <v>1247</v>
      </c>
      <c r="I346" s="40"/>
      <c r="J346" s="42">
        <v>3850</v>
      </c>
      <c r="K346" s="41">
        <v>5944</v>
      </c>
      <c r="L346" s="41">
        <v>0</v>
      </c>
      <c r="M346" s="41">
        <v>0</v>
      </c>
      <c r="N346" s="41">
        <v>0</v>
      </c>
      <c r="O346" s="42">
        <v>0</v>
      </c>
      <c r="P346" s="85">
        <v>0</v>
      </c>
    </row>
    <row r="347" hidden="1" spans="1:16">
      <c r="A347" s="40">
        <v>202302</v>
      </c>
      <c r="B347" s="25" t="s">
        <v>322</v>
      </c>
      <c r="C347" s="36" t="s">
        <v>580</v>
      </c>
      <c r="D347" s="30" t="s">
        <v>587</v>
      </c>
      <c r="E347" s="90" t="s">
        <v>1262</v>
      </c>
      <c r="F347" s="88" t="s">
        <v>939</v>
      </c>
      <c r="G347" s="90">
        <v>44886</v>
      </c>
      <c r="I347" s="40"/>
      <c r="J347" s="42">
        <v>1900</v>
      </c>
      <c r="K347" s="41">
        <v>3082.3</v>
      </c>
      <c r="L347" s="41">
        <v>0</v>
      </c>
      <c r="M347" s="41">
        <v>0</v>
      </c>
      <c r="N347" s="41">
        <v>0</v>
      </c>
      <c r="O347" s="42">
        <v>0</v>
      </c>
      <c r="P347" s="85">
        <v>0</v>
      </c>
    </row>
    <row r="348" spans="1:16">
      <c r="A348" s="40">
        <v>202302</v>
      </c>
      <c r="B348" s="25" t="s">
        <v>425</v>
      </c>
      <c r="C348" s="36" t="s">
        <v>575</v>
      </c>
      <c r="D348" s="30" t="s">
        <v>587</v>
      </c>
      <c r="E348" s="90" t="s">
        <v>1264</v>
      </c>
      <c r="F348" s="88" t="s">
        <v>1265</v>
      </c>
      <c r="G348" s="90" t="s">
        <v>1266</v>
      </c>
      <c r="I348" s="40"/>
      <c r="J348" s="42">
        <v>5500</v>
      </c>
      <c r="K348" s="41">
        <v>13585</v>
      </c>
      <c r="L348" s="41">
        <v>316.64</v>
      </c>
      <c r="M348" s="41">
        <v>86.8</v>
      </c>
      <c r="N348" s="41">
        <v>3.8</v>
      </c>
      <c r="O348" s="42">
        <v>0</v>
      </c>
      <c r="P348" s="85">
        <f t="shared" ref="P348:P357" si="18">1900*0.1%</f>
        <v>1.9</v>
      </c>
    </row>
    <row r="349" spans="1:16">
      <c r="A349" s="40">
        <v>202302</v>
      </c>
      <c r="B349" s="25" t="s">
        <v>315</v>
      </c>
      <c r="C349" s="36" t="s">
        <v>575</v>
      </c>
      <c r="D349" s="30" t="s">
        <v>587</v>
      </c>
      <c r="E349" s="90" t="s">
        <v>1267</v>
      </c>
      <c r="F349" s="88" t="s">
        <v>1268</v>
      </c>
      <c r="G349" s="90">
        <v>44879</v>
      </c>
      <c r="I349" s="40"/>
      <c r="J349" s="42">
        <v>3050</v>
      </c>
      <c r="K349" s="41">
        <v>6608.5</v>
      </c>
      <c r="L349" s="41">
        <v>316.64</v>
      </c>
      <c r="M349" s="41">
        <v>86.8</v>
      </c>
      <c r="N349" s="41">
        <v>3.8</v>
      </c>
      <c r="O349" s="42">
        <v>0</v>
      </c>
      <c r="P349" s="85">
        <f t="shared" si="18"/>
        <v>1.9</v>
      </c>
    </row>
    <row r="350" hidden="1" spans="1:16">
      <c r="A350" s="40">
        <v>202302</v>
      </c>
      <c r="B350" s="25" t="s">
        <v>380</v>
      </c>
      <c r="C350" s="36" t="s">
        <v>619</v>
      </c>
      <c r="D350" s="30" t="s">
        <v>587</v>
      </c>
      <c r="E350" s="90" t="s">
        <v>1269</v>
      </c>
      <c r="F350" s="88" t="s">
        <v>856</v>
      </c>
      <c r="G350" s="90" t="s">
        <v>1270</v>
      </c>
      <c r="I350" s="40"/>
      <c r="J350" s="42">
        <v>1900</v>
      </c>
      <c r="K350" s="41">
        <v>4678.31</v>
      </c>
      <c r="L350" s="41">
        <v>316.64</v>
      </c>
      <c r="M350" s="41">
        <v>86.8</v>
      </c>
      <c r="N350" s="41">
        <v>3.8</v>
      </c>
      <c r="O350" s="42">
        <v>0</v>
      </c>
      <c r="P350" s="85">
        <f t="shared" si="18"/>
        <v>1.9</v>
      </c>
    </row>
    <row r="351" spans="1:16">
      <c r="A351" s="40">
        <v>202302</v>
      </c>
      <c r="B351" s="25" t="s">
        <v>224</v>
      </c>
      <c r="C351" s="36" t="s">
        <v>575</v>
      </c>
      <c r="D351" s="30" t="s">
        <v>587</v>
      </c>
      <c r="E351" s="90" t="s">
        <v>1275</v>
      </c>
      <c r="F351" s="88" t="s">
        <v>1276</v>
      </c>
      <c r="G351" s="90">
        <v>44909</v>
      </c>
      <c r="I351" s="40"/>
      <c r="J351" s="42">
        <v>3850</v>
      </c>
      <c r="K351" s="41">
        <v>8575</v>
      </c>
      <c r="L351" s="41">
        <v>316.64</v>
      </c>
      <c r="M351" s="41">
        <v>86.8</v>
      </c>
      <c r="N351" s="41">
        <v>3.8</v>
      </c>
      <c r="O351" s="42">
        <v>0</v>
      </c>
      <c r="P351" s="85">
        <f t="shared" si="18"/>
        <v>1.9</v>
      </c>
    </row>
    <row r="352" hidden="1" spans="1:16">
      <c r="A352" s="40">
        <v>202302</v>
      </c>
      <c r="B352" s="25" t="s">
        <v>351</v>
      </c>
      <c r="C352" s="36" t="s">
        <v>619</v>
      </c>
      <c r="D352" s="30" t="s">
        <v>587</v>
      </c>
      <c r="E352" s="90" t="s">
        <v>1278</v>
      </c>
      <c r="F352" s="88" t="s">
        <v>1279</v>
      </c>
      <c r="G352" s="90" t="s">
        <v>1280</v>
      </c>
      <c r="I352" s="40"/>
      <c r="J352" s="42">
        <v>4160</v>
      </c>
      <c r="K352" s="41">
        <v>10450</v>
      </c>
      <c r="L352" s="41">
        <v>316.64</v>
      </c>
      <c r="M352" s="41">
        <v>86.8</v>
      </c>
      <c r="N352" s="41">
        <v>3.8</v>
      </c>
      <c r="O352" s="42">
        <v>0</v>
      </c>
      <c r="P352" s="85">
        <f t="shared" si="18"/>
        <v>1.9</v>
      </c>
    </row>
    <row r="353" hidden="1" spans="1:16">
      <c r="A353" s="40">
        <v>202302</v>
      </c>
      <c r="B353" s="25" t="s">
        <v>450</v>
      </c>
      <c r="C353" s="36" t="s">
        <v>625</v>
      </c>
      <c r="D353" s="30" t="s">
        <v>587</v>
      </c>
      <c r="E353" s="90" t="s">
        <v>1281</v>
      </c>
      <c r="F353" s="88" t="s">
        <v>713</v>
      </c>
      <c r="G353" s="90">
        <v>44908</v>
      </c>
      <c r="I353" s="40"/>
      <c r="J353" s="42">
        <v>1900</v>
      </c>
      <c r="K353" s="41">
        <v>3178.1</v>
      </c>
      <c r="L353" s="41">
        <v>316.64</v>
      </c>
      <c r="M353" s="41">
        <v>86.8</v>
      </c>
      <c r="N353" s="41">
        <v>3.8</v>
      </c>
      <c r="O353" s="42">
        <v>0</v>
      </c>
      <c r="P353" s="85">
        <f t="shared" si="18"/>
        <v>1.9</v>
      </c>
    </row>
    <row r="354" hidden="1" spans="1:16">
      <c r="A354" s="40">
        <v>202302</v>
      </c>
      <c r="B354" s="25" t="s">
        <v>451</v>
      </c>
      <c r="C354" s="36" t="s">
        <v>570</v>
      </c>
      <c r="D354" s="30" t="s">
        <v>587</v>
      </c>
      <c r="E354" s="90" t="s">
        <v>1282</v>
      </c>
      <c r="F354" s="88" t="s">
        <v>778</v>
      </c>
      <c r="G354" s="90" t="s">
        <v>1283</v>
      </c>
      <c r="I354" s="40"/>
      <c r="J354" s="42">
        <v>2500</v>
      </c>
      <c r="K354" s="41">
        <v>4785.16</v>
      </c>
      <c r="L354" s="41">
        <v>316.64</v>
      </c>
      <c r="M354" s="41">
        <v>86.8</v>
      </c>
      <c r="N354" s="41">
        <v>3.8</v>
      </c>
      <c r="O354" s="42">
        <v>0</v>
      </c>
      <c r="P354" s="85">
        <f t="shared" si="18"/>
        <v>1.9</v>
      </c>
    </row>
    <row r="355" hidden="1" spans="1:16">
      <c r="A355" s="40">
        <v>202302</v>
      </c>
      <c r="B355" s="25" t="s">
        <v>436</v>
      </c>
      <c r="C355" s="36" t="s">
        <v>592</v>
      </c>
      <c r="D355" s="30" t="s">
        <v>587</v>
      </c>
      <c r="E355" s="90" t="s">
        <v>1286</v>
      </c>
      <c r="F355" s="88" t="s">
        <v>997</v>
      </c>
      <c r="G355" s="90" t="s">
        <v>1287</v>
      </c>
      <c r="I355" s="40"/>
      <c r="J355" s="42">
        <v>4018</v>
      </c>
      <c r="K355" s="41">
        <v>7774.4</v>
      </c>
      <c r="L355" s="41">
        <v>316.64</v>
      </c>
      <c r="M355" s="41">
        <v>86.8</v>
      </c>
      <c r="N355" s="41">
        <v>3.8</v>
      </c>
      <c r="O355" s="42">
        <v>0</v>
      </c>
      <c r="P355" s="85">
        <f t="shared" si="18"/>
        <v>1.9</v>
      </c>
    </row>
    <row r="356" hidden="1" spans="1:16">
      <c r="A356" s="40">
        <v>202302</v>
      </c>
      <c r="B356" s="25" t="s">
        <v>348</v>
      </c>
      <c r="C356" s="36" t="s">
        <v>570</v>
      </c>
      <c r="D356" s="30" t="s">
        <v>764</v>
      </c>
      <c r="E356" s="90" t="s">
        <v>1289</v>
      </c>
      <c r="F356" s="88" t="s">
        <v>792</v>
      </c>
      <c r="G356" s="90" t="s">
        <v>1290</v>
      </c>
      <c r="I356" s="40"/>
      <c r="J356" s="42">
        <v>5680</v>
      </c>
      <c r="K356" s="41">
        <v>14994.8</v>
      </c>
      <c r="L356" s="41">
        <v>316.64</v>
      </c>
      <c r="M356" s="41">
        <v>86.8</v>
      </c>
      <c r="N356" s="41">
        <v>3.8</v>
      </c>
      <c r="O356" s="42">
        <v>0</v>
      </c>
      <c r="P356" s="85">
        <f t="shared" si="18"/>
        <v>1.9</v>
      </c>
    </row>
    <row r="357" hidden="1" spans="1:16">
      <c r="A357" s="40">
        <v>202302</v>
      </c>
      <c r="B357" s="25" t="s">
        <v>323</v>
      </c>
      <c r="C357" s="36" t="s">
        <v>570</v>
      </c>
      <c r="D357" s="30" t="s">
        <v>764</v>
      </c>
      <c r="E357" s="90" t="s">
        <v>1291</v>
      </c>
      <c r="F357" s="88" t="s">
        <v>792</v>
      </c>
      <c r="G357" s="90" t="s">
        <v>1290</v>
      </c>
      <c r="I357" s="40"/>
      <c r="J357" s="42">
        <v>6640</v>
      </c>
      <c r="K357" s="41">
        <v>17525.5</v>
      </c>
      <c r="L357" s="41">
        <v>316.64</v>
      </c>
      <c r="M357" s="41">
        <v>86.8</v>
      </c>
      <c r="N357" s="41">
        <v>3.8</v>
      </c>
      <c r="O357" s="42">
        <v>0</v>
      </c>
      <c r="P357" s="85">
        <f t="shared" si="18"/>
        <v>1.9</v>
      </c>
    </row>
    <row r="358" hidden="1" spans="1:16">
      <c r="A358" s="40">
        <v>202302</v>
      </c>
      <c r="B358" s="25" t="s">
        <v>249</v>
      </c>
      <c r="C358" s="36" t="s">
        <v>570</v>
      </c>
      <c r="D358" s="30" t="s">
        <v>587</v>
      </c>
      <c r="E358" s="90" t="s">
        <v>1293</v>
      </c>
      <c r="F358" s="88" t="s">
        <v>1294</v>
      </c>
      <c r="G358" s="90" t="s">
        <v>1295</v>
      </c>
      <c r="I358" s="40" t="s">
        <v>1296</v>
      </c>
      <c r="J358" s="42">
        <v>1900</v>
      </c>
      <c r="K358" s="41">
        <v>436.8</v>
      </c>
      <c r="L358" s="41">
        <v>0</v>
      </c>
      <c r="M358" s="41">
        <v>0</v>
      </c>
      <c r="N358" s="41">
        <v>0</v>
      </c>
      <c r="O358" s="42">
        <v>0</v>
      </c>
      <c r="P358" s="85">
        <v>0</v>
      </c>
    </row>
    <row r="359" hidden="1" spans="1:16">
      <c r="A359" s="40">
        <v>202302</v>
      </c>
      <c r="B359" s="25" t="s">
        <v>289</v>
      </c>
      <c r="C359" s="36" t="s">
        <v>625</v>
      </c>
      <c r="D359" s="30" t="s">
        <v>587</v>
      </c>
      <c r="E359" s="90" t="s">
        <v>1297</v>
      </c>
      <c r="F359" s="88" t="s">
        <v>675</v>
      </c>
      <c r="G359" s="90" t="s">
        <v>1298</v>
      </c>
      <c r="I359" s="40" t="s">
        <v>1296</v>
      </c>
      <c r="J359" s="42">
        <v>2750</v>
      </c>
      <c r="K359" s="41">
        <v>3638.84</v>
      </c>
      <c r="L359" s="41">
        <v>0</v>
      </c>
      <c r="M359" s="41">
        <v>0</v>
      </c>
      <c r="N359" s="41">
        <v>0</v>
      </c>
      <c r="O359" s="42">
        <v>0</v>
      </c>
      <c r="P359" s="85">
        <v>0</v>
      </c>
    </row>
    <row r="360" hidden="1" spans="1:16">
      <c r="A360" s="40">
        <v>202302</v>
      </c>
      <c r="B360" s="25" t="s">
        <v>259</v>
      </c>
      <c r="C360" s="36" t="s">
        <v>619</v>
      </c>
      <c r="D360" s="30" t="s">
        <v>587</v>
      </c>
      <c r="E360" s="90" t="s">
        <v>1299</v>
      </c>
      <c r="F360" s="88" t="s">
        <v>1300</v>
      </c>
      <c r="G360" s="90" t="s">
        <v>1301</v>
      </c>
      <c r="I360" s="40" t="s">
        <v>1296</v>
      </c>
      <c r="J360" s="42">
        <v>1900</v>
      </c>
      <c r="K360" s="41">
        <v>2898.83</v>
      </c>
      <c r="L360" s="41">
        <v>316.64</v>
      </c>
      <c r="M360" s="41">
        <v>86.8</v>
      </c>
      <c r="N360" s="41">
        <v>3.8</v>
      </c>
      <c r="O360" s="42">
        <v>0</v>
      </c>
      <c r="P360" s="85">
        <f>1900*0.1%</f>
        <v>1.9</v>
      </c>
    </row>
    <row r="361" hidden="1" spans="1:16">
      <c r="A361" s="40">
        <v>202302</v>
      </c>
      <c r="B361" s="25" t="s">
        <v>214</v>
      </c>
      <c r="C361" s="36" t="s">
        <v>619</v>
      </c>
      <c r="D361" s="30" t="s">
        <v>587</v>
      </c>
      <c r="E361" s="90" t="s">
        <v>1302</v>
      </c>
      <c r="F361" s="88" t="s">
        <v>1300</v>
      </c>
      <c r="G361" s="90" t="s">
        <v>1301</v>
      </c>
      <c r="I361" s="40" t="s">
        <v>1296</v>
      </c>
      <c r="J361" s="42">
        <v>1900</v>
      </c>
      <c r="K361" s="41">
        <v>1324.96</v>
      </c>
      <c r="L361" s="41">
        <v>0</v>
      </c>
      <c r="M361" s="41">
        <v>0</v>
      </c>
      <c r="N361" s="41">
        <v>0</v>
      </c>
      <c r="O361" s="42">
        <v>0</v>
      </c>
      <c r="P361" s="85">
        <v>0</v>
      </c>
    </row>
    <row r="362" hidden="1" spans="1:16">
      <c r="A362" s="40">
        <v>202302</v>
      </c>
      <c r="B362" s="25" t="s">
        <v>395</v>
      </c>
      <c r="C362" s="36" t="s">
        <v>580</v>
      </c>
      <c r="D362" s="30" t="s">
        <v>587</v>
      </c>
      <c r="E362" s="90"/>
      <c r="F362" s="88" t="s">
        <v>698</v>
      </c>
      <c r="G362" s="90"/>
      <c r="I362" s="40"/>
      <c r="J362" s="42">
        <v>0</v>
      </c>
      <c r="K362" s="41">
        <v>9270</v>
      </c>
      <c r="L362" s="41">
        <v>0</v>
      </c>
      <c r="M362" s="41">
        <v>0</v>
      </c>
      <c r="N362" s="41">
        <v>0</v>
      </c>
      <c r="O362" s="42">
        <v>0</v>
      </c>
      <c r="P362" s="85">
        <v>0</v>
      </c>
    </row>
    <row r="363" hidden="1" spans="1:16">
      <c r="A363" s="40">
        <v>202302</v>
      </c>
      <c r="B363" s="25" t="s">
        <v>226</v>
      </c>
      <c r="C363" s="25" t="s">
        <v>570</v>
      </c>
      <c r="D363" s="30" t="s">
        <v>587</v>
      </c>
      <c r="E363" s="20" t="s">
        <v>1007</v>
      </c>
      <c r="F363" s="26" t="s">
        <v>875</v>
      </c>
      <c r="G363" s="69" t="s">
        <v>1008</v>
      </c>
      <c r="H363" s="28" t="s">
        <v>1009</v>
      </c>
      <c r="I363" s="40"/>
      <c r="J363" s="41">
        <v>2363</v>
      </c>
      <c r="K363" s="41">
        <v>6267.58</v>
      </c>
      <c r="L363" s="41">
        <v>316.64</v>
      </c>
      <c r="M363" s="41">
        <v>86.8</v>
      </c>
      <c r="N363" s="41">
        <v>3.8</v>
      </c>
      <c r="O363" s="42">
        <v>0</v>
      </c>
      <c r="P363" s="85">
        <f t="shared" ref="P363:P394" si="19">1900*0.1%</f>
        <v>1.9</v>
      </c>
    </row>
    <row r="364" hidden="1" spans="1:16">
      <c r="A364" s="40">
        <v>202302</v>
      </c>
      <c r="B364" s="28" t="s">
        <v>242</v>
      </c>
      <c r="C364" s="25" t="s">
        <v>570</v>
      </c>
      <c r="D364" s="26" t="s">
        <v>587</v>
      </c>
      <c r="E364" s="20" t="s">
        <v>1010</v>
      </c>
      <c r="F364" s="26" t="s">
        <v>875</v>
      </c>
      <c r="G364" s="70" t="s">
        <v>1011</v>
      </c>
      <c r="H364" s="28" t="s">
        <v>1009</v>
      </c>
      <c r="I364" s="40"/>
      <c r="J364" s="41">
        <v>2363</v>
      </c>
      <c r="K364" s="41">
        <v>6256.22</v>
      </c>
      <c r="L364" s="41">
        <v>316.64</v>
      </c>
      <c r="M364" s="41">
        <v>86.8</v>
      </c>
      <c r="N364" s="41">
        <v>3.8</v>
      </c>
      <c r="O364" s="42">
        <v>0</v>
      </c>
      <c r="P364" s="85">
        <f t="shared" si="19"/>
        <v>1.9</v>
      </c>
    </row>
    <row r="365" hidden="1" spans="1:16">
      <c r="A365" s="40">
        <v>202302</v>
      </c>
      <c r="B365" s="36" t="s">
        <v>281</v>
      </c>
      <c r="C365" s="25" t="s">
        <v>570</v>
      </c>
      <c r="D365" s="33" t="s">
        <v>587</v>
      </c>
      <c r="E365" s="36" t="s">
        <v>1012</v>
      </c>
      <c r="F365" s="26" t="s">
        <v>875</v>
      </c>
      <c r="G365" s="77" t="s">
        <v>756</v>
      </c>
      <c r="H365" s="28" t="s">
        <v>1009</v>
      </c>
      <c r="I365" s="40"/>
      <c r="J365" s="42">
        <v>2363</v>
      </c>
      <c r="K365" s="41">
        <v>5956.8</v>
      </c>
      <c r="L365" s="41">
        <v>316.64</v>
      </c>
      <c r="M365" s="41">
        <v>86.8</v>
      </c>
      <c r="N365" s="41">
        <v>3.8</v>
      </c>
      <c r="O365" s="42">
        <v>0</v>
      </c>
      <c r="P365" s="85">
        <f t="shared" si="19"/>
        <v>1.9</v>
      </c>
    </row>
    <row r="366" hidden="1" spans="1:16">
      <c r="A366" s="40">
        <v>202302</v>
      </c>
      <c r="B366" s="33" t="s">
        <v>294</v>
      </c>
      <c r="C366" s="25" t="s">
        <v>570</v>
      </c>
      <c r="D366" s="33" t="s">
        <v>587</v>
      </c>
      <c r="E366" s="33" t="s">
        <v>1013</v>
      </c>
      <c r="F366" s="26" t="s">
        <v>875</v>
      </c>
      <c r="G366" s="77" t="s">
        <v>1014</v>
      </c>
      <c r="H366" s="28" t="s">
        <v>1009</v>
      </c>
      <c r="I366" s="40"/>
      <c r="J366" s="42">
        <v>2363</v>
      </c>
      <c r="K366" s="41">
        <v>6456.93</v>
      </c>
      <c r="L366" s="41">
        <v>316.64</v>
      </c>
      <c r="M366" s="41">
        <v>86.8</v>
      </c>
      <c r="N366" s="41">
        <v>3.8</v>
      </c>
      <c r="O366" s="42">
        <v>0</v>
      </c>
      <c r="P366" s="85">
        <f t="shared" si="19"/>
        <v>1.9</v>
      </c>
    </row>
    <row r="367" hidden="1" spans="1:16">
      <c r="A367" s="40">
        <v>202302</v>
      </c>
      <c r="B367" s="28" t="s">
        <v>217</v>
      </c>
      <c r="C367" s="25" t="s">
        <v>619</v>
      </c>
      <c r="D367" s="26" t="s">
        <v>587</v>
      </c>
      <c r="E367" s="28" t="s">
        <v>1019</v>
      </c>
      <c r="F367" s="26" t="s">
        <v>1020</v>
      </c>
      <c r="G367" s="69" t="s">
        <v>1021</v>
      </c>
      <c r="H367" s="28" t="s">
        <v>1018</v>
      </c>
      <c r="I367" s="40"/>
      <c r="J367" s="41">
        <v>1900</v>
      </c>
      <c r="K367" s="41">
        <v>5682.38</v>
      </c>
      <c r="L367" s="41">
        <v>316.64</v>
      </c>
      <c r="M367" s="41">
        <v>86.8</v>
      </c>
      <c r="N367" s="41">
        <v>3.8</v>
      </c>
      <c r="O367" s="42">
        <v>0</v>
      </c>
      <c r="P367" s="85">
        <f t="shared" si="19"/>
        <v>1.9</v>
      </c>
    </row>
    <row r="368" hidden="1" spans="1:16">
      <c r="A368" s="40">
        <v>202302</v>
      </c>
      <c r="B368" s="28" t="s">
        <v>271</v>
      </c>
      <c r="C368" s="25" t="s">
        <v>619</v>
      </c>
      <c r="D368" s="26" t="s">
        <v>587</v>
      </c>
      <c r="E368" s="28" t="s">
        <v>1022</v>
      </c>
      <c r="F368" s="26" t="s">
        <v>1023</v>
      </c>
      <c r="G368" s="69" t="s">
        <v>1024</v>
      </c>
      <c r="H368" s="28" t="s">
        <v>1018</v>
      </c>
      <c r="I368" s="40"/>
      <c r="J368" s="41">
        <v>1900</v>
      </c>
      <c r="K368" s="41">
        <v>9015.04</v>
      </c>
      <c r="L368" s="41">
        <v>316.64</v>
      </c>
      <c r="M368" s="41">
        <v>86.8</v>
      </c>
      <c r="N368" s="41">
        <v>3.8</v>
      </c>
      <c r="O368" s="42">
        <v>0</v>
      </c>
      <c r="P368" s="85">
        <f t="shared" si="19"/>
        <v>1.9</v>
      </c>
    </row>
    <row r="369" hidden="1" spans="1:16">
      <c r="A369" s="40">
        <v>202302</v>
      </c>
      <c r="B369" s="28" t="s">
        <v>316</v>
      </c>
      <c r="C369" s="25" t="s">
        <v>619</v>
      </c>
      <c r="D369" s="30" t="s">
        <v>587</v>
      </c>
      <c r="E369" s="25" t="s">
        <v>1029</v>
      </c>
      <c r="F369" s="26" t="s">
        <v>1030</v>
      </c>
      <c r="G369" s="69" t="s">
        <v>1031</v>
      </c>
      <c r="H369" s="28" t="s">
        <v>1018</v>
      </c>
      <c r="I369" s="40"/>
      <c r="J369" s="41">
        <v>1900</v>
      </c>
      <c r="K369" s="41">
        <v>10436.6</v>
      </c>
      <c r="L369" s="41">
        <v>316.64</v>
      </c>
      <c r="M369" s="41">
        <v>86.8</v>
      </c>
      <c r="N369" s="41">
        <v>3.8</v>
      </c>
      <c r="O369" s="42">
        <v>0</v>
      </c>
      <c r="P369" s="85">
        <f t="shared" si="19"/>
        <v>1.9</v>
      </c>
    </row>
    <row r="370" hidden="1" spans="1:16">
      <c r="A370" s="40">
        <v>202302</v>
      </c>
      <c r="B370" s="28" t="s">
        <v>251</v>
      </c>
      <c r="C370" s="25" t="s">
        <v>619</v>
      </c>
      <c r="D370" s="30" t="s">
        <v>587</v>
      </c>
      <c r="E370" s="28" t="s">
        <v>1032</v>
      </c>
      <c r="F370" s="26" t="s">
        <v>1023</v>
      </c>
      <c r="G370" s="69" t="s">
        <v>1033</v>
      </c>
      <c r="H370" s="28" t="s">
        <v>1018</v>
      </c>
      <c r="I370" s="40"/>
      <c r="J370" s="41">
        <v>1900</v>
      </c>
      <c r="K370" s="41">
        <v>9103.64</v>
      </c>
      <c r="L370" s="41">
        <v>316.64</v>
      </c>
      <c r="M370" s="41">
        <v>86.8</v>
      </c>
      <c r="N370" s="41">
        <v>3.8</v>
      </c>
      <c r="O370" s="42">
        <v>0</v>
      </c>
      <c r="P370" s="85">
        <f t="shared" si="19"/>
        <v>1.9</v>
      </c>
    </row>
    <row r="371" hidden="1" spans="1:16">
      <c r="A371" s="40">
        <v>202302</v>
      </c>
      <c r="B371" s="28" t="s">
        <v>414</v>
      </c>
      <c r="C371" s="25" t="s">
        <v>619</v>
      </c>
      <c r="D371" s="26" t="s">
        <v>587</v>
      </c>
      <c r="E371" s="28" t="s">
        <v>1034</v>
      </c>
      <c r="F371" s="26" t="s">
        <v>1027</v>
      </c>
      <c r="G371" s="69" t="s">
        <v>1035</v>
      </c>
      <c r="H371" s="28" t="s">
        <v>1018</v>
      </c>
      <c r="I371" s="40"/>
      <c r="J371" s="41">
        <v>1900</v>
      </c>
      <c r="K371" s="41">
        <v>7973.02</v>
      </c>
      <c r="L371" s="41">
        <v>316.64</v>
      </c>
      <c r="M371" s="41">
        <v>86.8</v>
      </c>
      <c r="N371" s="41">
        <v>3.8</v>
      </c>
      <c r="O371" s="42">
        <v>0</v>
      </c>
      <c r="P371" s="85">
        <f t="shared" si="19"/>
        <v>1.9</v>
      </c>
    </row>
    <row r="372" hidden="1" spans="1:16">
      <c r="A372" s="40">
        <v>202302</v>
      </c>
      <c r="B372" s="25" t="s">
        <v>302</v>
      </c>
      <c r="C372" s="25" t="s">
        <v>619</v>
      </c>
      <c r="D372" s="26" t="s">
        <v>587</v>
      </c>
      <c r="E372" s="20" t="s">
        <v>1036</v>
      </c>
      <c r="F372" s="26" t="s">
        <v>1027</v>
      </c>
      <c r="G372" s="69" t="s">
        <v>1037</v>
      </c>
      <c r="H372" s="28" t="s">
        <v>1018</v>
      </c>
      <c r="I372" s="40"/>
      <c r="J372" s="41">
        <v>1900</v>
      </c>
      <c r="K372" s="41">
        <v>6880.32</v>
      </c>
      <c r="L372" s="41">
        <v>316.64</v>
      </c>
      <c r="M372" s="41">
        <v>86.8</v>
      </c>
      <c r="N372" s="41">
        <v>3.8</v>
      </c>
      <c r="O372" s="42">
        <v>0</v>
      </c>
      <c r="P372" s="85">
        <f t="shared" si="19"/>
        <v>1.9</v>
      </c>
    </row>
    <row r="373" hidden="1" spans="1:16">
      <c r="A373" s="40">
        <v>202302</v>
      </c>
      <c r="B373" s="25" t="s">
        <v>207</v>
      </c>
      <c r="C373" s="25" t="s">
        <v>619</v>
      </c>
      <c r="D373" s="26" t="s">
        <v>587</v>
      </c>
      <c r="E373" s="20" t="s">
        <v>1038</v>
      </c>
      <c r="F373" s="26" t="s">
        <v>1039</v>
      </c>
      <c r="G373" s="69" t="s">
        <v>1040</v>
      </c>
      <c r="H373" s="28" t="s">
        <v>1018</v>
      </c>
      <c r="I373" s="40"/>
      <c r="J373" s="41">
        <v>1900</v>
      </c>
      <c r="K373" s="41">
        <v>7531.8</v>
      </c>
      <c r="L373" s="41">
        <v>316.64</v>
      </c>
      <c r="M373" s="41">
        <v>86.8</v>
      </c>
      <c r="N373" s="41">
        <v>3.8</v>
      </c>
      <c r="O373" s="42">
        <v>0</v>
      </c>
      <c r="P373" s="85">
        <f t="shared" si="19"/>
        <v>1.9</v>
      </c>
    </row>
    <row r="374" hidden="1" spans="1:16">
      <c r="A374" s="40">
        <v>202302</v>
      </c>
      <c r="B374" s="28" t="s">
        <v>275</v>
      </c>
      <c r="C374" s="25" t="s">
        <v>619</v>
      </c>
      <c r="D374" s="26" t="s">
        <v>587</v>
      </c>
      <c r="E374" s="20" t="s">
        <v>1041</v>
      </c>
      <c r="F374" s="26" t="s">
        <v>1027</v>
      </c>
      <c r="G374" s="70" t="s">
        <v>1011</v>
      </c>
      <c r="H374" s="28" t="s">
        <v>1018</v>
      </c>
      <c r="I374" s="40"/>
      <c r="J374" s="41">
        <v>1900</v>
      </c>
      <c r="K374" s="41">
        <v>7446.13</v>
      </c>
      <c r="L374" s="41">
        <v>316.64</v>
      </c>
      <c r="M374" s="41">
        <v>86.8</v>
      </c>
      <c r="N374" s="41">
        <v>3.8</v>
      </c>
      <c r="O374" s="42">
        <v>0</v>
      </c>
      <c r="P374" s="85">
        <f t="shared" si="19"/>
        <v>1.9</v>
      </c>
    </row>
    <row r="375" hidden="1" spans="1:16">
      <c r="A375" s="40">
        <v>202302</v>
      </c>
      <c r="B375" s="25" t="s">
        <v>372</v>
      </c>
      <c r="C375" s="25" t="s">
        <v>619</v>
      </c>
      <c r="D375" s="80" t="s">
        <v>587</v>
      </c>
      <c r="E375" s="91" t="s">
        <v>1042</v>
      </c>
      <c r="F375" s="26" t="s">
        <v>1030</v>
      </c>
      <c r="G375" s="92" t="s">
        <v>1043</v>
      </c>
      <c r="H375" s="28" t="s">
        <v>1018</v>
      </c>
      <c r="I375" s="40"/>
      <c r="J375" s="41">
        <v>1900</v>
      </c>
      <c r="K375" s="41">
        <v>9837.37</v>
      </c>
      <c r="L375" s="41">
        <v>316.64</v>
      </c>
      <c r="M375" s="41">
        <v>86.8</v>
      </c>
      <c r="N375" s="41">
        <v>3.8</v>
      </c>
      <c r="O375" s="42">
        <v>0</v>
      </c>
      <c r="P375" s="85">
        <f t="shared" si="19"/>
        <v>1.9</v>
      </c>
    </row>
    <row r="376" hidden="1" spans="1:16">
      <c r="A376" s="40">
        <v>202302</v>
      </c>
      <c r="B376" s="28" t="s">
        <v>211</v>
      </c>
      <c r="C376" s="25" t="s">
        <v>619</v>
      </c>
      <c r="D376" s="26" t="s">
        <v>587</v>
      </c>
      <c r="E376" s="20" t="s">
        <v>1044</v>
      </c>
      <c r="F376" s="26" t="s">
        <v>1039</v>
      </c>
      <c r="G376" s="70" t="s">
        <v>1045</v>
      </c>
      <c r="H376" s="28" t="s">
        <v>1018</v>
      </c>
      <c r="I376" s="40"/>
      <c r="J376" s="41">
        <v>1900</v>
      </c>
      <c r="K376" s="41">
        <v>7526.24</v>
      </c>
      <c r="L376" s="41">
        <v>316.64</v>
      </c>
      <c r="M376" s="41">
        <v>86.8</v>
      </c>
      <c r="N376" s="41">
        <v>3.8</v>
      </c>
      <c r="O376" s="42">
        <v>0</v>
      </c>
      <c r="P376" s="85">
        <f t="shared" si="19"/>
        <v>1.9</v>
      </c>
    </row>
    <row r="377" hidden="1" spans="1:16">
      <c r="A377" s="40">
        <v>202302</v>
      </c>
      <c r="B377" s="25" t="s">
        <v>363</v>
      </c>
      <c r="C377" s="33" t="s">
        <v>619</v>
      </c>
      <c r="D377" s="26" t="s">
        <v>587</v>
      </c>
      <c r="E377" s="33" t="s">
        <v>1046</v>
      </c>
      <c r="F377" s="26" t="s">
        <v>1039</v>
      </c>
      <c r="G377" s="77" t="s">
        <v>1047</v>
      </c>
      <c r="H377" s="28" t="s">
        <v>1018</v>
      </c>
      <c r="I377" s="40"/>
      <c r="J377" s="41">
        <v>1900</v>
      </c>
      <c r="K377" s="41">
        <v>7021.62</v>
      </c>
      <c r="L377" s="41">
        <v>316.64</v>
      </c>
      <c r="M377" s="41">
        <v>86.8</v>
      </c>
      <c r="N377" s="41">
        <v>3.8</v>
      </c>
      <c r="O377" s="42">
        <v>0</v>
      </c>
      <c r="P377" s="85">
        <f t="shared" si="19"/>
        <v>1.9</v>
      </c>
    </row>
    <row r="378" hidden="1" spans="1:16">
      <c r="A378" s="40">
        <v>202302</v>
      </c>
      <c r="B378" s="33" t="s">
        <v>273</v>
      </c>
      <c r="C378" s="33" t="s">
        <v>619</v>
      </c>
      <c r="D378" s="26" t="s">
        <v>587</v>
      </c>
      <c r="E378" s="93" t="s">
        <v>1048</v>
      </c>
      <c r="F378" s="26" t="s">
        <v>1039</v>
      </c>
      <c r="G378" s="94" t="s">
        <v>1049</v>
      </c>
      <c r="H378" s="28" t="s">
        <v>1018</v>
      </c>
      <c r="I378" s="40"/>
      <c r="J378" s="41">
        <v>1900</v>
      </c>
      <c r="K378" s="41">
        <v>6781.33</v>
      </c>
      <c r="L378" s="41">
        <v>316.64</v>
      </c>
      <c r="M378" s="41">
        <v>86.8</v>
      </c>
      <c r="N378" s="41">
        <v>3.8</v>
      </c>
      <c r="O378" s="42">
        <v>0</v>
      </c>
      <c r="P378" s="85">
        <f t="shared" si="19"/>
        <v>1.9</v>
      </c>
    </row>
    <row r="379" hidden="1" spans="1:16">
      <c r="A379" s="40">
        <v>202302</v>
      </c>
      <c r="B379" s="33" t="s">
        <v>411</v>
      </c>
      <c r="C379" s="33" t="s">
        <v>619</v>
      </c>
      <c r="D379" s="26" t="s">
        <v>587</v>
      </c>
      <c r="E379" s="93" t="s">
        <v>1050</v>
      </c>
      <c r="F379" s="26" t="s">
        <v>1020</v>
      </c>
      <c r="G379" s="94" t="s">
        <v>1051</v>
      </c>
      <c r="H379" s="28" t="s">
        <v>1018</v>
      </c>
      <c r="I379" s="40"/>
      <c r="J379" s="41">
        <v>1900</v>
      </c>
      <c r="K379" s="41">
        <v>6056.87</v>
      </c>
      <c r="L379" s="41">
        <v>316.64</v>
      </c>
      <c r="M379" s="41">
        <v>86.8</v>
      </c>
      <c r="N379" s="41">
        <v>3.8</v>
      </c>
      <c r="O379" s="42">
        <v>0</v>
      </c>
      <c r="P379" s="85">
        <f t="shared" si="19"/>
        <v>1.9</v>
      </c>
    </row>
    <row r="380" hidden="1" spans="1:16">
      <c r="A380" s="40">
        <v>202302</v>
      </c>
      <c r="B380" s="33" t="s">
        <v>443</v>
      </c>
      <c r="C380" s="33" t="s">
        <v>619</v>
      </c>
      <c r="D380" s="26" t="s">
        <v>587</v>
      </c>
      <c r="E380" s="93" t="s">
        <v>1052</v>
      </c>
      <c r="F380" s="26" t="s">
        <v>1030</v>
      </c>
      <c r="G380" s="94" t="s">
        <v>1053</v>
      </c>
      <c r="H380" s="28" t="s">
        <v>1018</v>
      </c>
      <c r="I380" s="40"/>
      <c r="J380" s="41">
        <v>1900</v>
      </c>
      <c r="K380" s="41">
        <v>7703.22</v>
      </c>
      <c r="L380" s="41">
        <v>316.64</v>
      </c>
      <c r="M380" s="41">
        <v>86.8</v>
      </c>
      <c r="N380" s="41">
        <v>3.8</v>
      </c>
      <c r="O380" s="42">
        <v>0</v>
      </c>
      <c r="P380" s="85">
        <f t="shared" si="19"/>
        <v>1.9</v>
      </c>
    </row>
    <row r="381" hidden="1" spans="1:16">
      <c r="A381" s="40">
        <v>202302</v>
      </c>
      <c r="B381" s="33" t="s">
        <v>369</v>
      </c>
      <c r="C381" s="33" t="s">
        <v>619</v>
      </c>
      <c r="D381" s="33" t="s">
        <v>587</v>
      </c>
      <c r="E381" s="33" t="s">
        <v>1054</v>
      </c>
      <c r="F381" s="26" t="s">
        <v>1020</v>
      </c>
      <c r="G381" s="83" t="s">
        <v>1055</v>
      </c>
      <c r="H381" s="28" t="s">
        <v>1018</v>
      </c>
      <c r="I381" s="40"/>
      <c r="J381" s="41">
        <v>1900</v>
      </c>
      <c r="K381" s="41">
        <v>6329.55</v>
      </c>
      <c r="L381" s="41">
        <v>316.64</v>
      </c>
      <c r="M381" s="41">
        <v>86.8</v>
      </c>
      <c r="N381" s="41">
        <v>3.8</v>
      </c>
      <c r="O381" s="42">
        <v>0</v>
      </c>
      <c r="P381" s="85">
        <f t="shared" si="19"/>
        <v>1.9</v>
      </c>
    </row>
    <row r="382" hidden="1" spans="1:16">
      <c r="A382" s="40">
        <v>202302</v>
      </c>
      <c r="B382" s="33" t="s">
        <v>375</v>
      </c>
      <c r="C382" s="33" t="s">
        <v>619</v>
      </c>
      <c r="D382" s="33" t="s">
        <v>587</v>
      </c>
      <c r="E382" s="33" t="s">
        <v>1056</v>
      </c>
      <c r="F382" s="26" t="s">
        <v>1039</v>
      </c>
      <c r="G382" s="77" t="s">
        <v>1057</v>
      </c>
      <c r="H382" s="28" t="s">
        <v>1018</v>
      </c>
      <c r="I382" s="40"/>
      <c r="J382" s="41">
        <v>1900</v>
      </c>
      <c r="K382" s="41">
        <v>6537.4</v>
      </c>
      <c r="L382" s="41">
        <v>316.64</v>
      </c>
      <c r="M382" s="41">
        <v>86.8</v>
      </c>
      <c r="N382" s="41">
        <v>3.8</v>
      </c>
      <c r="O382" s="42">
        <v>385</v>
      </c>
      <c r="P382" s="85">
        <f t="shared" si="19"/>
        <v>1.9</v>
      </c>
    </row>
    <row r="383" hidden="1" spans="1:16">
      <c r="A383" s="40">
        <v>202302</v>
      </c>
      <c r="B383" s="33" t="s">
        <v>246</v>
      </c>
      <c r="C383" s="33" t="s">
        <v>619</v>
      </c>
      <c r="D383" s="33" t="s">
        <v>587</v>
      </c>
      <c r="E383" s="33" t="s">
        <v>1058</v>
      </c>
      <c r="F383" s="26" t="s">
        <v>1039</v>
      </c>
      <c r="G383" s="77" t="s">
        <v>1059</v>
      </c>
      <c r="H383" s="28" t="s">
        <v>1018</v>
      </c>
      <c r="I383" s="40"/>
      <c r="J383" s="41">
        <v>1900</v>
      </c>
      <c r="K383" s="41">
        <v>6502.4</v>
      </c>
      <c r="L383" s="41">
        <v>316.64</v>
      </c>
      <c r="M383" s="41">
        <v>86.8</v>
      </c>
      <c r="N383" s="41">
        <v>3.8</v>
      </c>
      <c r="O383" s="42">
        <v>0</v>
      </c>
      <c r="P383" s="85">
        <f t="shared" si="19"/>
        <v>1.9</v>
      </c>
    </row>
    <row r="384" hidden="1" spans="1:16">
      <c r="A384" s="40">
        <v>202302</v>
      </c>
      <c r="B384" s="33" t="s">
        <v>235</v>
      </c>
      <c r="C384" s="33" t="s">
        <v>619</v>
      </c>
      <c r="D384" s="33" t="s">
        <v>587</v>
      </c>
      <c r="E384" s="33" t="s">
        <v>1060</v>
      </c>
      <c r="F384" s="26" t="s">
        <v>1039</v>
      </c>
      <c r="G384" s="77" t="s">
        <v>1061</v>
      </c>
      <c r="H384" s="28" t="s">
        <v>1018</v>
      </c>
      <c r="I384" s="40"/>
      <c r="J384" s="41">
        <v>1900</v>
      </c>
      <c r="K384" s="41">
        <v>7070.58</v>
      </c>
      <c r="L384" s="41">
        <v>316.64</v>
      </c>
      <c r="M384" s="41">
        <v>86.8</v>
      </c>
      <c r="N384" s="41">
        <v>3.8</v>
      </c>
      <c r="O384" s="42">
        <v>0</v>
      </c>
      <c r="P384" s="85">
        <f t="shared" si="19"/>
        <v>1.9</v>
      </c>
    </row>
    <row r="385" hidden="1" spans="1:16">
      <c r="A385" s="40">
        <v>202302</v>
      </c>
      <c r="B385" s="33" t="s">
        <v>253</v>
      </c>
      <c r="C385" s="33" t="s">
        <v>619</v>
      </c>
      <c r="D385" s="33" t="s">
        <v>587</v>
      </c>
      <c r="E385" s="33" t="s">
        <v>1062</v>
      </c>
      <c r="F385" s="26" t="s">
        <v>1020</v>
      </c>
      <c r="G385" s="77" t="s">
        <v>1063</v>
      </c>
      <c r="H385" s="28" t="s">
        <v>1018</v>
      </c>
      <c r="I385" s="40"/>
      <c r="J385" s="41">
        <v>1900</v>
      </c>
      <c r="K385" s="41">
        <v>6669.44</v>
      </c>
      <c r="L385" s="41">
        <v>316.64</v>
      </c>
      <c r="M385" s="41">
        <v>86.8</v>
      </c>
      <c r="N385" s="41">
        <v>3.8</v>
      </c>
      <c r="O385" s="42">
        <v>0</v>
      </c>
      <c r="P385" s="85">
        <f t="shared" si="19"/>
        <v>1.9</v>
      </c>
    </row>
    <row r="386" hidden="1" spans="1:16">
      <c r="A386" s="40">
        <v>202302</v>
      </c>
      <c r="B386" s="33" t="s">
        <v>339</v>
      </c>
      <c r="C386" s="33" t="s">
        <v>619</v>
      </c>
      <c r="D386" s="33" t="s">
        <v>587</v>
      </c>
      <c r="E386" s="33" t="s">
        <v>1064</v>
      </c>
      <c r="F386" s="26" t="s">
        <v>1027</v>
      </c>
      <c r="G386" s="77" t="s">
        <v>1065</v>
      </c>
      <c r="H386" s="28" t="s">
        <v>1018</v>
      </c>
      <c r="I386" s="40"/>
      <c r="J386" s="41">
        <v>1900</v>
      </c>
      <c r="K386" s="41">
        <v>5226.66</v>
      </c>
      <c r="L386" s="41">
        <v>316.64</v>
      </c>
      <c r="M386" s="41">
        <v>86.8</v>
      </c>
      <c r="N386" s="41">
        <v>3.8</v>
      </c>
      <c r="O386" s="42">
        <v>0</v>
      </c>
      <c r="P386" s="85">
        <f t="shared" si="19"/>
        <v>1.9</v>
      </c>
    </row>
    <row r="387" hidden="1" spans="1:16">
      <c r="A387" s="40">
        <v>202302</v>
      </c>
      <c r="B387" s="36" t="s">
        <v>330</v>
      </c>
      <c r="C387" s="36" t="s">
        <v>619</v>
      </c>
      <c r="D387" s="33" t="s">
        <v>587</v>
      </c>
      <c r="E387" s="36" t="s">
        <v>1066</v>
      </c>
      <c r="F387" s="26" t="s">
        <v>1067</v>
      </c>
      <c r="G387" s="95" t="s">
        <v>1068</v>
      </c>
      <c r="H387" s="28" t="s">
        <v>1018</v>
      </c>
      <c r="I387" s="40"/>
      <c r="J387" s="41">
        <v>1900</v>
      </c>
      <c r="K387" s="41">
        <v>8283.15</v>
      </c>
      <c r="L387" s="41">
        <v>316.64</v>
      </c>
      <c r="M387" s="41">
        <v>86.8</v>
      </c>
      <c r="N387" s="41">
        <v>3.8</v>
      </c>
      <c r="O387" s="42">
        <v>0</v>
      </c>
      <c r="P387" s="85">
        <f t="shared" si="19"/>
        <v>1.9</v>
      </c>
    </row>
    <row r="388" hidden="1" spans="1:16">
      <c r="A388" s="40">
        <v>202302</v>
      </c>
      <c r="B388" s="36" t="s">
        <v>208</v>
      </c>
      <c r="C388" s="36" t="s">
        <v>619</v>
      </c>
      <c r="D388" s="93" t="s">
        <v>587</v>
      </c>
      <c r="E388" s="86" t="s">
        <v>1069</v>
      </c>
      <c r="F388" s="26" t="s">
        <v>1020</v>
      </c>
      <c r="G388" s="96" t="s">
        <v>1070</v>
      </c>
      <c r="H388" s="28" t="s">
        <v>1018</v>
      </c>
      <c r="I388" s="40"/>
      <c r="J388" s="41">
        <v>1900</v>
      </c>
      <c r="K388" s="41">
        <v>8154.18</v>
      </c>
      <c r="L388" s="41">
        <v>316.64</v>
      </c>
      <c r="M388" s="41">
        <v>86.8</v>
      </c>
      <c r="N388" s="41">
        <v>3.8</v>
      </c>
      <c r="O388" s="42">
        <v>0</v>
      </c>
      <c r="P388" s="85">
        <f t="shared" si="19"/>
        <v>1.9</v>
      </c>
    </row>
    <row r="389" hidden="1" spans="1:16">
      <c r="A389" s="40">
        <v>202302</v>
      </c>
      <c r="B389" s="36" t="s">
        <v>399</v>
      </c>
      <c r="C389" s="36" t="s">
        <v>619</v>
      </c>
      <c r="D389" s="33" t="s">
        <v>587</v>
      </c>
      <c r="E389" s="36" t="s">
        <v>1071</v>
      </c>
      <c r="F389" s="26" t="s">
        <v>1067</v>
      </c>
      <c r="G389" s="77" t="s">
        <v>756</v>
      </c>
      <c r="H389" s="28" t="s">
        <v>1018</v>
      </c>
      <c r="I389" s="40"/>
      <c r="J389" s="41">
        <v>1900</v>
      </c>
      <c r="K389" s="41">
        <v>7990.91</v>
      </c>
      <c r="L389" s="41">
        <v>316.64</v>
      </c>
      <c r="M389" s="41">
        <v>86.8</v>
      </c>
      <c r="N389" s="41">
        <v>3.8</v>
      </c>
      <c r="O389" s="42">
        <v>100</v>
      </c>
      <c r="P389" s="85">
        <f t="shared" si="19"/>
        <v>1.9</v>
      </c>
    </row>
    <row r="390" hidden="1" spans="1:16">
      <c r="A390" s="40">
        <v>202302</v>
      </c>
      <c r="B390" s="36" t="s">
        <v>230</v>
      </c>
      <c r="C390" s="36" t="s">
        <v>619</v>
      </c>
      <c r="D390" s="33" t="s">
        <v>587</v>
      </c>
      <c r="E390" s="33" t="s">
        <v>1072</v>
      </c>
      <c r="F390" s="26" t="s">
        <v>1027</v>
      </c>
      <c r="G390" s="77" t="s">
        <v>1073</v>
      </c>
      <c r="H390" s="28" t="s">
        <v>1018</v>
      </c>
      <c r="I390" s="40"/>
      <c r="J390" s="41">
        <v>1900</v>
      </c>
      <c r="K390" s="41">
        <v>7259.07</v>
      </c>
      <c r="L390" s="41">
        <v>316.64</v>
      </c>
      <c r="M390" s="41">
        <v>86.8</v>
      </c>
      <c r="N390" s="41">
        <v>3.8</v>
      </c>
      <c r="O390" s="42">
        <v>0</v>
      </c>
      <c r="P390" s="85">
        <f t="shared" si="19"/>
        <v>1.9</v>
      </c>
    </row>
    <row r="391" hidden="1" spans="1:16">
      <c r="A391" s="40">
        <v>202302</v>
      </c>
      <c r="B391" s="36" t="s">
        <v>343</v>
      </c>
      <c r="C391" s="36" t="s">
        <v>619</v>
      </c>
      <c r="D391" s="33" t="s">
        <v>587</v>
      </c>
      <c r="E391" s="36" t="s">
        <v>1074</v>
      </c>
      <c r="F391" s="26" t="s">
        <v>1027</v>
      </c>
      <c r="G391" s="77" t="s">
        <v>1075</v>
      </c>
      <c r="H391" s="28" t="s">
        <v>1018</v>
      </c>
      <c r="I391" s="40"/>
      <c r="J391" s="41">
        <v>1900</v>
      </c>
      <c r="K391" s="41">
        <v>6249.5</v>
      </c>
      <c r="L391" s="41">
        <v>316.64</v>
      </c>
      <c r="M391" s="41">
        <v>86.8</v>
      </c>
      <c r="N391" s="41">
        <v>3.8</v>
      </c>
      <c r="O391" s="42">
        <v>0</v>
      </c>
      <c r="P391" s="85">
        <f t="shared" si="19"/>
        <v>1.9</v>
      </c>
    </row>
    <row r="392" hidden="1" spans="1:16">
      <c r="A392" s="40">
        <v>202302</v>
      </c>
      <c r="B392" s="36" t="s">
        <v>297</v>
      </c>
      <c r="C392" s="36" t="s">
        <v>619</v>
      </c>
      <c r="D392" s="33" t="s">
        <v>587</v>
      </c>
      <c r="E392" s="36" t="s">
        <v>1076</v>
      </c>
      <c r="F392" s="26" t="s">
        <v>1027</v>
      </c>
      <c r="G392" s="77" t="s">
        <v>1077</v>
      </c>
      <c r="H392" s="28" t="s">
        <v>1018</v>
      </c>
      <c r="I392" s="40"/>
      <c r="J392" s="41">
        <v>1900</v>
      </c>
      <c r="K392" s="41">
        <v>7037.64</v>
      </c>
      <c r="L392" s="41">
        <v>316.64</v>
      </c>
      <c r="M392" s="41">
        <v>86.8</v>
      </c>
      <c r="N392" s="41">
        <v>3.8</v>
      </c>
      <c r="O392" s="42">
        <v>0</v>
      </c>
      <c r="P392" s="85">
        <f t="shared" si="19"/>
        <v>1.9</v>
      </c>
    </row>
    <row r="393" hidden="1" spans="1:16">
      <c r="A393" s="40">
        <v>202302</v>
      </c>
      <c r="B393" s="36" t="s">
        <v>341</v>
      </c>
      <c r="C393" s="36" t="s">
        <v>619</v>
      </c>
      <c r="D393" s="33" t="s">
        <v>587</v>
      </c>
      <c r="E393" s="33" t="s">
        <v>1078</v>
      </c>
      <c r="F393" s="26" t="s">
        <v>1027</v>
      </c>
      <c r="G393" s="77" t="s">
        <v>1079</v>
      </c>
      <c r="H393" s="28" t="s">
        <v>1018</v>
      </c>
      <c r="I393" s="40"/>
      <c r="J393" s="41">
        <v>1900</v>
      </c>
      <c r="K393" s="41">
        <v>6664.94</v>
      </c>
      <c r="L393" s="41">
        <v>316.64</v>
      </c>
      <c r="M393" s="41">
        <v>86.8</v>
      </c>
      <c r="N393" s="41">
        <v>3.8</v>
      </c>
      <c r="O393" s="42">
        <v>0</v>
      </c>
      <c r="P393" s="85">
        <f t="shared" si="19"/>
        <v>1.9</v>
      </c>
    </row>
    <row r="394" hidden="1" spans="1:16">
      <c r="A394" s="40">
        <v>202302</v>
      </c>
      <c r="B394" s="36" t="s">
        <v>254</v>
      </c>
      <c r="C394" s="36" t="s">
        <v>619</v>
      </c>
      <c r="D394" s="33" t="s">
        <v>587</v>
      </c>
      <c r="E394" s="36" t="s">
        <v>1080</v>
      </c>
      <c r="F394" s="26" t="s">
        <v>1027</v>
      </c>
      <c r="G394" s="77" t="s">
        <v>1081</v>
      </c>
      <c r="H394" s="28" t="s">
        <v>1018</v>
      </c>
      <c r="I394" s="40"/>
      <c r="J394" s="41">
        <v>1900</v>
      </c>
      <c r="K394" s="41">
        <v>5992.31</v>
      </c>
      <c r="L394" s="41">
        <v>316.64</v>
      </c>
      <c r="M394" s="41">
        <v>86.8</v>
      </c>
      <c r="N394" s="41">
        <v>3.8</v>
      </c>
      <c r="O394" s="42">
        <v>0</v>
      </c>
      <c r="P394" s="85">
        <f t="shared" si="19"/>
        <v>1.9</v>
      </c>
    </row>
    <row r="395" hidden="1" spans="1:16">
      <c r="A395" s="40">
        <v>202302</v>
      </c>
      <c r="B395" s="36" t="s">
        <v>403</v>
      </c>
      <c r="C395" s="36" t="s">
        <v>619</v>
      </c>
      <c r="D395" s="33" t="s">
        <v>587</v>
      </c>
      <c r="E395" s="36" t="s">
        <v>1082</v>
      </c>
      <c r="F395" s="26" t="s">
        <v>1039</v>
      </c>
      <c r="G395" s="77" t="s">
        <v>1083</v>
      </c>
      <c r="H395" s="28" t="s">
        <v>1018</v>
      </c>
      <c r="I395" s="40"/>
      <c r="J395" s="41">
        <v>1900</v>
      </c>
      <c r="K395" s="41">
        <v>7141.44</v>
      </c>
      <c r="L395" s="41">
        <v>316.64</v>
      </c>
      <c r="M395" s="41">
        <v>86.8</v>
      </c>
      <c r="N395" s="41">
        <v>3.8</v>
      </c>
      <c r="O395" s="42">
        <v>0</v>
      </c>
      <c r="P395" s="85">
        <f t="shared" ref="P395:P426" si="20">1900*0.1%</f>
        <v>1.9</v>
      </c>
    </row>
    <row r="396" hidden="1" spans="1:16">
      <c r="A396" s="40">
        <v>202302</v>
      </c>
      <c r="B396" s="36" t="s">
        <v>237</v>
      </c>
      <c r="C396" s="36" t="s">
        <v>619</v>
      </c>
      <c r="D396" s="33" t="s">
        <v>587</v>
      </c>
      <c r="E396" s="36" t="s">
        <v>1084</v>
      </c>
      <c r="F396" s="26" t="s">
        <v>1030</v>
      </c>
      <c r="G396" s="77" t="s">
        <v>1083</v>
      </c>
      <c r="H396" s="28" t="s">
        <v>1018</v>
      </c>
      <c r="I396" s="40"/>
      <c r="J396" s="41">
        <v>1900</v>
      </c>
      <c r="K396" s="41">
        <v>10108.51</v>
      </c>
      <c r="L396" s="41">
        <v>316.64</v>
      </c>
      <c r="M396" s="41">
        <v>86.8</v>
      </c>
      <c r="N396" s="41">
        <v>3.8</v>
      </c>
      <c r="O396" s="42">
        <v>0</v>
      </c>
      <c r="P396" s="85">
        <f t="shared" si="20"/>
        <v>1.9</v>
      </c>
    </row>
    <row r="397" hidden="1" spans="1:16">
      <c r="A397" s="40">
        <v>202302</v>
      </c>
      <c r="B397" s="25" t="s">
        <v>361</v>
      </c>
      <c r="C397" s="25" t="s">
        <v>619</v>
      </c>
      <c r="D397" s="26" t="s">
        <v>587</v>
      </c>
      <c r="E397" s="28" t="s">
        <v>1085</v>
      </c>
      <c r="F397" s="26" t="s">
        <v>1086</v>
      </c>
      <c r="G397" s="69" t="s">
        <v>1087</v>
      </c>
      <c r="H397" s="28" t="s">
        <v>1018</v>
      </c>
      <c r="I397" s="40"/>
      <c r="J397" s="41">
        <v>1900</v>
      </c>
      <c r="K397" s="41">
        <v>10351.12</v>
      </c>
      <c r="L397" s="41">
        <v>316.64</v>
      </c>
      <c r="M397" s="41">
        <v>86.8</v>
      </c>
      <c r="N397" s="41">
        <v>3.8</v>
      </c>
      <c r="O397" s="42">
        <v>0</v>
      </c>
      <c r="P397" s="85">
        <f t="shared" si="20"/>
        <v>1.9</v>
      </c>
    </row>
    <row r="398" hidden="1" spans="1:16">
      <c r="A398" s="40">
        <v>202302</v>
      </c>
      <c r="B398" s="25" t="s">
        <v>360</v>
      </c>
      <c r="C398" s="25" t="s">
        <v>619</v>
      </c>
      <c r="D398" s="30" t="s">
        <v>587</v>
      </c>
      <c r="E398" s="28" t="s">
        <v>1088</v>
      </c>
      <c r="F398" s="26" t="s">
        <v>1067</v>
      </c>
      <c r="G398" s="69" t="s">
        <v>1089</v>
      </c>
      <c r="H398" s="28" t="s">
        <v>1018</v>
      </c>
      <c r="I398" s="40"/>
      <c r="J398" s="41">
        <v>1900</v>
      </c>
      <c r="K398" s="41">
        <v>8885.71</v>
      </c>
      <c r="L398" s="41">
        <v>316.64</v>
      </c>
      <c r="M398" s="41">
        <v>86.8</v>
      </c>
      <c r="N398" s="41">
        <v>3.8</v>
      </c>
      <c r="O398" s="42">
        <v>95</v>
      </c>
      <c r="P398" s="85">
        <f t="shared" si="20"/>
        <v>1.9</v>
      </c>
    </row>
    <row r="399" hidden="1" spans="1:16">
      <c r="A399" s="40">
        <v>202302</v>
      </c>
      <c r="B399" s="33" t="s">
        <v>308</v>
      </c>
      <c r="C399" s="33" t="s">
        <v>619</v>
      </c>
      <c r="D399" s="26" t="s">
        <v>587</v>
      </c>
      <c r="E399" s="33" t="s">
        <v>1092</v>
      </c>
      <c r="F399" s="26" t="s">
        <v>1067</v>
      </c>
      <c r="G399" s="77" t="s">
        <v>1051</v>
      </c>
      <c r="H399" s="28" t="s">
        <v>1018</v>
      </c>
      <c r="I399" s="40"/>
      <c r="J399" s="41">
        <v>1900</v>
      </c>
      <c r="K399" s="41">
        <v>8376.13</v>
      </c>
      <c r="L399" s="41">
        <v>316.64</v>
      </c>
      <c r="M399" s="41">
        <v>86.8</v>
      </c>
      <c r="N399" s="41">
        <v>3.8</v>
      </c>
      <c r="O399" s="42">
        <v>0</v>
      </c>
      <c r="P399" s="85">
        <f t="shared" si="20"/>
        <v>1.9</v>
      </c>
    </row>
    <row r="400" hidden="1" spans="1:16">
      <c r="A400" s="40">
        <v>202302</v>
      </c>
      <c r="B400" s="36" t="s">
        <v>325</v>
      </c>
      <c r="C400" s="36" t="s">
        <v>619</v>
      </c>
      <c r="D400" s="33" t="s">
        <v>587</v>
      </c>
      <c r="E400" s="36" t="s">
        <v>1093</v>
      </c>
      <c r="F400" s="26" t="s">
        <v>1027</v>
      </c>
      <c r="G400" s="77" t="s">
        <v>1094</v>
      </c>
      <c r="H400" s="28" t="s">
        <v>1018</v>
      </c>
      <c r="I400" s="40"/>
      <c r="J400" s="41">
        <v>1900</v>
      </c>
      <c r="K400" s="41">
        <v>7500.38</v>
      </c>
      <c r="L400" s="41">
        <v>316.64</v>
      </c>
      <c r="M400" s="41">
        <v>86.8</v>
      </c>
      <c r="N400" s="41">
        <v>3.8</v>
      </c>
      <c r="O400" s="42">
        <v>0</v>
      </c>
      <c r="P400" s="85">
        <f t="shared" si="20"/>
        <v>1.9</v>
      </c>
    </row>
    <row r="401" hidden="1" spans="1:16">
      <c r="A401" s="40">
        <v>202302</v>
      </c>
      <c r="B401" s="25" t="s">
        <v>347</v>
      </c>
      <c r="C401" s="36" t="s">
        <v>619</v>
      </c>
      <c r="D401" s="33" t="s">
        <v>587</v>
      </c>
      <c r="E401" s="36" t="s">
        <v>1098</v>
      </c>
      <c r="F401" s="26" t="s">
        <v>1020</v>
      </c>
      <c r="G401" s="77" t="s">
        <v>1099</v>
      </c>
      <c r="H401" s="28" t="s">
        <v>1018</v>
      </c>
      <c r="I401" s="40"/>
      <c r="J401" s="41">
        <v>1900</v>
      </c>
      <c r="K401" s="41">
        <v>6675.47</v>
      </c>
      <c r="L401" s="41">
        <v>316.64</v>
      </c>
      <c r="M401" s="41">
        <v>86.8</v>
      </c>
      <c r="N401" s="41">
        <v>3.8</v>
      </c>
      <c r="O401" s="42">
        <v>0</v>
      </c>
      <c r="P401" s="85">
        <f t="shared" si="20"/>
        <v>1.9</v>
      </c>
    </row>
    <row r="402" hidden="1" spans="1:16">
      <c r="A402" s="40">
        <v>202302</v>
      </c>
      <c r="B402" s="33" t="s">
        <v>338</v>
      </c>
      <c r="C402" s="36" t="s">
        <v>619</v>
      </c>
      <c r="D402" s="33" t="s">
        <v>587</v>
      </c>
      <c r="E402" s="36" t="s">
        <v>1100</v>
      </c>
      <c r="F402" s="26" t="s">
        <v>1020</v>
      </c>
      <c r="G402" s="77" t="s">
        <v>1101</v>
      </c>
      <c r="H402" s="73" t="s">
        <v>1018</v>
      </c>
      <c r="I402" s="40"/>
      <c r="J402" s="41">
        <v>1900</v>
      </c>
      <c r="K402" s="41">
        <v>5942.01</v>
      </c>
      <c r="L402" s="41">
        <v>316.64</v>
      </c>
      <c r="M402" s="41">
        <v>86.8</v>
      </c>
      <c r="N402" s="41">
        <v>3.8</v>
      </c>
      <c r="O402" s="42">
        <v>0</v>
      </c>
      <c r="P402" s="85">
        <f t="shared" si="20"/>
        <v>1.9</v>
      </c>
    </row>
    <row r="403" hidden="1" spans="1:16">
      <c r="A403" s="40">
        <v>202302</v>
      </c>
      <c r="B403" s="25" t="s">
        <v>210</v>
      </c>
      <c r="C403" s="36" t="s">
        <v>619</v>
      </c>
      <c r="D403" s="33" t="s">
        <v>587</v>
      </c>
      <c r="E403" s="36" t="s">
        <v>1104</v>
      </c>
      <c r="F403" s="26" t="s">
        <v>1020</v>
      </c>
      <c r="G403" s="77" t="s">
        <v>1105</v>
      </c>
      <c r="H403" s="28" t="s">
        <v>1018</v>
      </c>
      <c r="I403" s="40"/>
      <c r="J403" s="41">
        <v>1900</v>
      </c>
      <c r="K403" s="41">
        <v>6878.78</v>
      </c>
      <c r="L403" s="41">
        <v>316.64</v>
      </c>
      <c r="M403" s="41">
        <v>86.8</v>
      </c>
      <c r="N403" s="41">
        <v>3.8</v>
      </c>
      <c r="O403" s="42">
        <v>0</v>
      </c>
      <c r="P403" s="85">
        <f t="shared" si="20"/>
        <v>1.9</v>
      </c>
    </row>
    <row r="404" hidden="1" spans="1:16">
      <c r="A404" s="40">
        <v>202302</v>
      </c>
      <c r="B404" s="25" t="s">
        <v>309</v>
      </c>
      <c r="C404" s="36" t="s">
        <v>619</v>
      </c>
      <c r="D404" s="33" t="s">
        <v>587</v>
      </c>
      <c r="E404" s="36" t="s">
        <v>1106</v>
      </c>
      <c r="F404" s="26" t="s">
        <v>1020</v>
      </c>
      <c r="G404" s="77" t="s">
        <v>1107</v>
      </c>
      <c r="H404" s="28" t="s">
        <v>1018</v>
      </c>
      <c r="I404" s="40"/>
      <c r="J404" s="41">
        <v>1900</v>
      </c>
      <c r="K404" s="41">
        <v>3393.6</v>
      </c>
      <c r="L404" s="41">
        <v>316.64</v>
      </c>
      <c r="M404" s="41">
        <v>86.8</v>
      </c>
      <c r="N404" s="41">
        <v>3.8</v>
      </c>
      <c r="O404" s="42">
        <v>0</v>
      </c>
      <c r="P404" s="85">
        <f t="shared" si="20"/>
        <v>1.9</v>
      </c>
    </row>
    <row r="405" hidden="1" spans="1:16">
      <c r="A405" s="40">
        <v>202302</v>
      </c>
      <c r="B405" s="25" t="s">
        <v>205</v>
      </c>
      <c r="C405" s="36" t="s">
        <v>619</v>
      </c>
      <c r="D405" s="33" t="s">
        <v>587</v>
      </c>
      <c r="E405" s="36" t="s">
        <v>1108</v>
      </c>
      <c r="F405" s="26" t="s">
        <v>1039</v>
      </c>
      <c r="G405" s="77" t="s">
        <v>1109</v>
      </c>
      <c r="H405" s="28" t="s">
        <v>1018</v>
      </c>
      <c r="I405" s="40"/>
      <c r="J405" s="41">
        <v>1900</v>
      </c>
      <c r="K405" s="41">
        <v>6209.72</v>
      </c>
      <c r="L405" s="41">
        <v>316.64</v>
      </c>
      <c r="M405" s="41">
        <v>86.8</v>
      </c>
      <c r="N405" s="41">
        <v>3.8</v>
      </c>
      <c r="O405" s="42">
        <v>0</v>
      </c>
      <c r="P405" s="85">
        <f t="shared" si="20"/>
        <v>1.9</v>
      </c>
    </row>
    <row r="406" hidden="1" spans="1:16">
      <c r="A406" s="40">
        <v>202302</v>
      </c>
      <c r="B406" s="33" t="s">
        <v>387</v>
      </c>
      <c r="C406" s="36" t="s">
        <v>619</v>
      </c>
      <c r="D406" s="33" t="s">
        <v>587</v>
      </c>
      <c r="E406" s="36" t="s">
        <v>1110</v>
      </c>
      <c r="F406" s="26" t="s">
        <v>1039</v>
      </c>
      <c r="G406" s="77" t="s">
        <v>1111</v>
      </c>
      <c r="H406" s="28" t="s">
        <v>1018</v>
      </c>
      <c r="I406" s="40"/>
      <c r="J406" s="41">
        <v>1900</v>
      </c>
      <c r="K406" s="41">
        <v>6723.13</v>
      </c>
      <c r="L406" s="41">
        <v>316.64</v>
      </c>
      <c r="M406" s="41">
        <v>86.8</v>
      </c>
      <c r="N406" s="41">
        <v>3.8</v>
      </c>
      <c r="O406" s="42">
        <v>0</v>
      </c>
      <c r="P406" s="85">
        <f t="shared" si="20"/>
        <v>1.9</v>
      </c>
    </row>
    <row r="407" hidden="1" spans="1:16">
      <c r="A407" s="40">
        <v>202302</v>
      </c>
      <c r="B407" s="36" t="s">
        <v>209</v>
      </c>
      <c r="C407" s="36" t="s">
        <v>619</v>
      </c>
      <c r="D407" s="33" t="s">
        <v>587</v>
      </c>
      <c r="E407" s="36" t="s">
        <v>1117</v>
      </c>
      <c r="F407" s="26" t="s">
        <v>1020</v>
      </c>
      <c r="G407" s="77" t="s">
        <v>1118</v>
      </c>
      <c r="H407" s="28" t="s">
        <v>1018</v>
      </c>
      <c r="I407" s="40"/>
      <c r="J407" s="41">
        <v>1900</v>
      </c>
      <c r="K407" s="41">
        <v>5363.64</v>
      </c>
      <c r="L407" s="41">
        <v>316.64</v>
      </c>
      <c r="M407" s="41">
        <v>86.8</v>
      </c>
      <c r="N407" s="41">
        <v>3.8</v>
      </c>
      <c r="O407" s="42">
        <v>0</v>
      </c>
      <c r="P407" s="85">
        <f t="shared" si="20"/>
        <v>1.9</v>
      </c>
    </row>
    <row r="408" hidden="1" spans="1:16">
      <c r="A408" s="40">
        <v>202302</v>
      </c>
      <c r="B408" s="36" t="s">
        <v>245</v>
      </c>
      <c r="C408" s="36" t="s">
        <v>619</v>
      </c>
      <c r="D408" s="33" t="s">
        <v>587</v>
      </c>
      <c r="E408" s="36" t="s">
        <v>1124</v>
      </c>
      <c r="F408" s="26" t="s">
        <v>1027</v>
      </c>
      <c r="G408" s="34" t="s">
        <v>1125</v>
      </c>
      <c r="H408" s="28" t="s">
        <v>1018</v>
      </c>
      <c r="I408" s="40"/>
      <c r="J408" s="41">
        <v>1900</v>
      </c>
      <c r="K408" s="41">
        <v>6013.37</v>
      </c>
      <c r="L408" s="41">
        <v>316.64</v>
      </c>
      <c r="M408" s="41">
        <v>86.8</v>
      </c>
      <c r="N408" s="41">
        <v>3.8</v>
      </c>
      <c r="O408" s="42">
        <v>0</v>
      </c>
      <c r="P408" s="85">
        <f t="shared" si="20"/>
        <v>1.9</v>
      </c>
    </row>
    <row r="409" hidden="1" spans="1:16">
      <c r="A409" s="40">
        <v>202302</v>
      </c>
      <c r="B409" s="36" t="s">
        <v>336</v>
      </c>
      <c r="C409" s="36" t="s">
        <v>619</v>
      </c>
      <c r="D409" s="33" t="s">
        <v>587</v>
      </c>
      <c r="E409" s="36" t="s">
        <v>1126</v>
      </c>
      <c r="F409" s="26" t="s">
        <v>1027</v>
      </c>
      <c r="G409" s="34" t="s">
        <v>1127</v>
      </c>
      <c r="H409" s="28" t="s">
        <v>1018</v>
      </c>
      <c r="I409" s="40"/>
      <c r="J409" s="41">
        <v>1900</v>
      </c>
      <c r="K409" s="41">
        <v>6720.01</v>
      </c>
      <c r="L409" s="41">
        <v>316.64</v>
      </c>
      <c r="M409" s="41">
        <v>86.8</v>
      </c>
      <c r="N409" s="41">
        <v>3.8</v>
      </c>
      <c r="O409" s="42">
        <v>0</v>
      </c>
      <c r="P409" s="85">
        <f t="shared" si="20"/>
        <v>1.9</v>
      </c>
    </row>
    <row r="410" hidden="1" spans="1:16">
      <c r="A410" s="40">
        <v>202302</v>
      </c>
      <c r="B410" s="36" t="s">
        <v>358</v>
      </c>
      <c r="C410" s="36" t="s">
        <v>619</v>
      </c>
      <c r="D410" s="33" t="s">
        <v>587</v>
      </c>
      <c r="E410" s="36" t="s">
        <v>1128</v>
      </c>
      <c r="F410" s="26" t="s">
        <v>1027</v>
      </c>
      <c r="G410" s="34" t="s">
        <v>934</v>
      </c>
      <c r="H410" s="28" t="s">
        <v>1018</v>
      </c>
      <c r="I410" s="40"/>
      <c r="J410" s="41">
        <v>1900</v>
      </c>
      <c r="K410" s="41">
        <v>7246.35</v>
      </c>
      <c r="L410" s="41">
        <v>316.64</v>
      </c>
      <c r="M410" s="41">
        <v>86.8</v>
      </c>
      <c r="N410" s="41">
        <v>3.8</v>
      </c>
      <c r="O410" s="42">
        <v>0</v>
      </c>
      <c r="P410" s="85">
        <f t="shared" si="20"/>
        <v>1.9</v>
      </c>
    </row>
    <row r="411" hidden="1" spans="1:16">
      <c r="A411" s="40">
        <v>202302</v>
      </c>
      <c r="B411" s="36" t="s">
        <v>220</v>
      </c>
      <c r="C411" s="36" t="s">
        <v>619</v>
      </c>
      <c r="D411" s="33" t="s">
        <v>587</v>
      </c>
      <c r="E411" s="36" t="s">
        <v>1129</v>
      </c>
      <c r="F411" s="26" t="s">
        <v>1027</v>
      </c>
      <c r="G411" s="34" t="s">
        <v>1130</v>
      </c>
      <c r="H411" s="28" t="s">
        <v>1018</v>
      </c>
      <c r="I411" s="40"/>
      <c r="J411" s="41">
        <v>1900</v>
      </c>
      <c r="K411" s="41">
        <v>6823.63</v>
      </c>
      <c r="L411" s="41">
        <v>316.64</v>
      </c>
      <c r="M411" s="41">
        <v>86.8</v>
      </c>
      <c r="N411" s="41">
        <v>3.8</v>
      </c>
      <c r="O411" s="42">
        <v>0</v>
      </c>
      <c r="P411" s="85">
        <f t="shared" si="20"/>
        <v>1.9</v>
      </c>
    </row>
    <row r="412" hidden="1" spans="1:16">
      <c r="A412" s="40">
        <v>202302</v>
      </c>
      <c r="B412" s="36" t="s">
        <v>454</v>
      </c>
      <c r="C412" s="36" t="s">
        <v>619</v>
      </c>
      <c r="D412" s="33" t="s">
        <v>587</v>
      </c>
      <c r="E412" s="36" t="s">
        <v>1131</v>
      </c>
      <c r="F412" s="26" t="s">
        <v>1027</v>
      </c>
      <c r="G412" s="34" t="s">
        <v>1130</v>
      </c>
      <c r="H412" s="28" t="s">
        <v>1018</v>
      </c>
      <c r="I412" s="40"/>
      <c r="J412" s="41">
        <v>1900</v>
      </c>
      <c r="K412" s="41">
        <v>7120.2</v>
      </c>
      <c r="L412" s="41">
        <v>316.64</v>
      </c>
      <c r="M412" s="41">
        <v>86.8</v>
      </c>
      <c r="N412" s="41">
        <v>3.8</v>
      </c>
      <c r="O412" s="42">
        <v>0</v>
      </c>
      <c r="P412" s="85">
        <f t="shared" si="20"/>
        <v>1.9</v>
      </c>
    </row>
    <row r="413" hidden="1" spans="1:16">
      <c r="A413" s="40">
        <v>202302</v>
      </c>
      <c r="B413" s="36" t="s">
        <v>349</v>
      </c>
      <c r="C413" s="36" t="s">
        <v>619</v>
      </c>
      <c r="D413" s="33" t="s">
        <v>587</v>
      </c>
      <c r="E413" s="37" t="s">
        <v>1132</v>
      </c>
      <c r="F413" s="26" t="s">
        <v>1039</v>
      </c>
      <c r="G413" s="36" t="s">
        <v>1133</v>
      </c>
      <c r="H413" s="28" t="s">
        <v>1018</v>
      </c>
      <c r="I413" s="40"/>
      <c r="J413" s="41">
        <v>1900</v>
      </c>
      <c r="K413" s="41">
        <v>6920.66</v>
      </c>
      <c r="L413" s="41">
        <v>316.64</v>
      </c>
      <c r="M413" s="41">
        <v>86.8</v>
      </c>
      <c r="N413" s="41">
        <v>3.8</v>
      </c>
      <c r="O413" s="42">
        <v>0</v>
      </c>
      <c r="P413" s="85">
        <f t="shared" si="20"/>
        <v>1.9</v>
      </c>
    </row>
    <row r="414" hidden="1" spans="1:16">
      <c r="A414" s="40">
        <v>202302</v>
      </c>
      <c r="B414" s="36" t="s">
        <v>255</v>
      </c>
      <c r="C414" s="36" t="s">
        <v>619</v>
      </c>
      <c r="D414" s="33" t="s">
        <v>587</v>
      </c>
      <c r="E414" s="37" t="s">
        <v>1134</v>
      </c>
      <c r="F414" s="26" t="s">
        <v>1027</v>
      </c>
      <c r="G414" s="36" t="s">
        <v>976</v>
      </c>
      <c r="H414" s="28" t="s">
        <v>1018</v>
      </c>
      <c r="I414" s="40"/>
      <c r="J414" s="41">
        <v>1900</v>
      </c>
      <c r="K414" s="41">
        <v>7309.21</v>
      </c>
      <c r="L414" s="41">
        <v>316.64</v>
      </c>
      <c r="M414" s="41">
        <v>86.8</v>
      </c>
      <c r="N414" s="41">
        <v>3.8</v>
      </c>
      <c r="O414" s="42">
        <v>0</v>
      </c>
      <c r="P414" s="85">
        <f t="shared" si="20"/>
        <v>1.9</v>
      </c>
    </row>
    <row r="415" hidden="1" spans="1:16">
      <c r="A415" s="40">
        <v>202302</v>
      </c>
      <c r="B415" s="36" t="s">
        <v>314</v>
      </c>
      <c r="C415" s="36" t="s">
        <v>619</v>
      </c>
      <c r="D415" s="33" t="s">
        <v>587</v>
      </c>
      <c r="E415" s="37" t="s">
        <v>1135</v>
      </c>
      <c r="F415" s="26" t="s">
        <v>1027</v>
      </c>
      <c r="G415" s="36" t="s">
        <v>1136</v>
      </c>
      <c r="H415" s="28" t="s">
        <v>1018</v>
      </c>
      <c r="I415" s="40"/>
      <c r="J415" s="41">
        <v>1900</v>
      </c>
      <c r="K415" s="41">
        <v>6950.72</v>
      </c>
      <c r="L415" s="41">
        <v>316.64</v>
      </c>
      <c r="M415" s="41">
        <v>86.8</v>
      </c>
      <c r="N415" s="41">
        <v>3.8</v>
      </c>
      <c r="O415" s="42">
        <v>0</v>
      </c>
      <c r="P415" s="85">
        <f t="shared" si="20"/>
        <v>1.9</v>
      </c>
    </row>
    <row r="416" hidden="1" spans="1:16">
      <c r="A416" s="40">
        <v>202302</v>
      </c>
      <c r="B416" s="36" t="s">
        <v>266</v>
      </c>
      <c r="C416" s="36" t="s">
        <v>619</v>
      </c>
      <c r="D416" s="33" t="s">
        <v>587</v>
      </c>
      <c r="E416" s="37" t="s">
        <v>1137</v>
      </c>
      <c r="F416" s="26" t="s">
        <v>1027</v>
      </c>
      <c r="G416" s="36" t="s">
        <v>1138</v>
      </c>
      <c r="H416" s="28" t="s">
        <v>1018</v>
      </c>
      <c r="I416" s="40"/>
      <c r="J416" s="41">
        <v>1900</v>
      </c>
      <c r="K416" s="41">
        <v>7030.04</v>
      </c>
      <c r="L416" s="41">
        <v>316.64</v>
      </c>
      <c r="M416" s="41">
        <v>86.8</v>
      </c>
      <c r="N416" s="41">
        <v>3.8</v>
      </c>
      <c r="O416" s="42">
        <v>0</v>
      </c>
      <c r="P416" s="85">
        <f t="shared" si="20"/>
        <v>1.9</v>
      </c>
    </row>
    <row r="417" hidden="1" spans="1:16">
      <c r="A417" s="40">
        <v>202302</v>
      </c>
      <c r="B417" s="36" t="s">
        <v>272</v>
      </c>
      <c r="C417" s="36" t="s">
        <v>619</v>
      </c>
      <c r="D417" s="33" t="s">
        <v>587</v>
      </c>
      <c r="E417" s="37" t="s">
        <v>1139</v>
      </c>
      <c r="F417" s="26" t="s">
        <v>1027</v>
      </c>
      <c r="G417" s="36" t="s">
        <v>1138</v>
      </c>
      <c r="H417" s="28" t="s">
        <v>1018</v>
      </c>
      <c r="I417" s="40"/>
      <c r="J417" s="41">
        <v>1900</v>
      </c>
      <c r="K417" s="41">
        <v>7149.14</v>
      </c>
      <c r="L417" s="41">
        <v>316.64</v>
      </c>
      <c r="M417" s="41">
        <v>86.8</v>
      </c>
      <c r="N417" s="41">
        <v>3.8</v>
      </c>
      <c r="O417" s="42">
        <v>0</v>
      </c>
      <c r="P417" s="85">
        <f t="shared" si="20"/>
        <v>1.9</v>
      </c>
    </row>
    <row r="418" hidden="1" spans="1:16">
      <c r="A418" s="40">
        <v>202302</v>
      </c>
      <c r="B418" s="36" t="s">
        <v>410</v>
      </c>
      <c r="C418" s="36" t="s">
        <v>619</v>
      </c>
      <c r="D418" s="33" t="s">
        <v>587</v>
      </c>
      <c r="E418" s="88" t="s">
        <v>1140</v>
      </c>
      <c r="F418" s="26" t="s">
        <v>1027</v>
      </c>
      <c r="G418" s="36" t="s">
        <v>1141</v>
      </c>
      <c r="H418" s="28" t="s">
        <v>1018</v>
      </c>
      <c r="I418" s="40"/>
      <c r="J418" s="41">
        <v>1900</v>
      </c>
      <c r="K418" s="41">
        <v>5255.18</v>
      </c>
      <c r="L418" s="41">
        <v>316.64</v>
      </c>
      <c r="M418" s="41">
        <v>86.8</v>
      </c>
      <c r="N418" s="41">
        <v>3.8</v>
      </c>
      <c r="O418" s="42">
        <v>0</v>
      </c>
      <c r="P418" s="85">
        <f t="shared" si="20"/>
        <v>1.9</v>
      </c>
    </row>
    <row r="419" hidden="1" spans="1:16">
      <c r="A419" s="40">
        <v>202302</v>
      </c>
      <c r="B419" s="36" t="s">
        <v>431</v>
      </c>
      <c r="C419" s="36" t="s">
        <v>619</v>
      </c>
      <c r="D419" s="33" t="s">
        <v>587</v>
      </c>
      <c r="E419" s="88" t="s">
        <v>1142</v>
      </c>
      <c r="F419" s="26" t="s">
        <v>1027</v>
      </c>
      <c r="G419" s="36" t="s">
        <v>1143</v>
      </c>
      <c r="H419" s="28" t="s">
        <v>1018</v>
      </c>
      <c r="I419" s="40"/>
      <c r="J419" s="41">
        <v>1900</v>
      </c>
      <c r="K419" s="41">
        <v>6523.15</v>
      </c>
      <c r="L419" s="41">
        <v>316.64</v>
      </c>
      <c r="M419" s="41">
        <v>86.8</v>
      </c>
      <c r="N419" s="41">
        <v>3.8</v>
      </c>
      <c r="O419" s="42">
        <v>0</v>
      </c>
      <c r="P419" s="85">
        <f t="shared" si="20"/>
        <v>1.9</v>
      </c>
    </row>
    <row r="420" hidden="1" spans="1:16">
      <c r="A420" s="40">
        <v>202302</v>
      </c>
      <c r="B420" s="36" t="s">
        <v>354</v>
      </c>
      <c r="C420" s="36" t="s">
        <v>619</v>
      </c>
      <c r="D420" s="33" t="s">
        <v>587</v>
      </c>
      <c r="E420" s="88" t="s">
        <v>1144</v>
      </c>
      <c r="F420" s="26" t="s">
        <v>1027</v>
      </c>
      <c r="G420" s="36" t="s">
        <v>1143</v>
      </c>
      <c r="H420" s="28" t="s">
        <v>1018</v>
      </c>
      <c r="I420" s="40"/>
      <c r="J420" s="41">
        <v>1900</v>
      </c>
      <c r="K420" s="41">
        <v>6396.7</v>
      </c>
      <c r="L420" s="41">
        <v>316.64</v>
      </c>
      <c r="M420" s="41">
        <v>86.8</v>
      </c>
      <c r="N420" s="41">
        <v>3.8</v>
      </c>
      <c r="O420" s="42">
        <v>0</v>
      </c>
      <c r="P420" s="85">
        <f t="shared" si="20"/>
        <v>1.9</v>
      </c>
    </row>
    <row r="421" hidden="1" spans="1:16">
      <c r="A421" s="40">
        <v>202302</v>
      </c>
      <c r="B421" s="36" t="s">
        <v>215</v>
      </c>
      <c r="C421" s="36" t="s">
        <v>619</v>
      </c>
      <c r="D421" s="33" t="s">
        <v>587</v>
      </c>
      <c r="E421" s="37" t="s">
        <v>1148</v>
      </c>
      <c r="F421" s="26" t="s">
        <v>1039</v>
      </c>
      <c r="G421" s="97" t="s">
        <v>1149</v>
      </c>
      <c r="H421" s="98" t="s">
        <v>1018</v>
      </c>
      <c r="I421" s="40"/>
      <c r="J421" s="41">
        <v>1900</v>
      </c>
      <c r="K421" s="41">
        <v>6119.26</v>
      </c>
      <c r="L421" s="41">
        <v>316.64</v>
      </c>
      <c r="M421" s="41">
        <v>86.8</v>
      </c>
      <c r="N421" s="41">
        <v>3.8</v>
      </c>
      <c r="O421" s="42">
        <v>0</v>
      </c>
      <c r="P421" s="85">
        <f t="shared" si="20"/>
        <v>1.9</v>
      </c>
    </row>
    <row r="422" hidden="1" spans="1:16">
      <c r="A422" s="40">
        <v>202302</v>
      </c>
      <c r="B422" s="36" t="s">
        <v>282</v>
      </c>
      <c r="C422" s="36" t="s">
        <v>619</v>
      </c>
      <c r="D422" s="33" t="s">
        <v>587</v>
      </c>
      <c r="E422" s="88" t="s">
        <v>1150</v>
      </c>
      <c r="F422" s="26" t="s">
        <v>1039</v>
      </c>
      <c r="G422" s="77" t="s">
        <v>1151</v>
      </c>
      <c r="H422" s="98" t="s">
        <v>1018</v>
      </c>
      <c r="I422" s="40"/>
      <c r="J422" s="41">
        <v>1900</v>
      </c>
      <c r="K422" s="41">
        <v>6744.22</v>
      </c>
      <c r="L422" s="41">
        <v>316.64</v>
      </c>
      <c r="M422" s="41">
        <v>86.8</v>
      </c>
      <c r="N422" s="41">
        <v>3.8</v>
      </c>
      <c r="O422" s="42">
        <v>0</v>
      </c>
      <c r="P422" s="85">
        <f t="shared" si="20"/>
        <v>1.9</v>
      </c>
    </row>
    <row r="423" hidden="1" spans="1:16">
      <c r="A423" s="40">
        <v>202302</v>
      </c>
      <c r="B423" s="36" t="s">
        <v>444</v>
      </c>
      <c r="C423" s="36" t="s">
        <v>619</v>
      </c>
      <c r="D423" s="33" t="s">
        <v>587</v>
      </c>
      <c r="E423" s="88" t="s">
        <v>1152</v>
      </c>
      <c r="F423" s="26" t="s">
        <v>1039</v>
      </c>
      <c r="G423" s="77" t="s">
        <v>871</v>
      </c>
      <c r="H423" s="98" t="s">
        <v>1018</v>
      </c>
      <c r="I423" s="40"/>
      <c r="J423" s="41">
        <v>1900</v>
      </c>
      <c r="K423" s="41">
        <v>6476.84</v>
      </c>
      <c r="L423" s="41">
        <v>316.64</v>
      </c>
      <c r="M423" s="41">
        <v>86.8</v>
      </c>
      <c r="N423" s="41">
        <v>3.8</v>
      </c>
      <c r="O423" s="42">
        <v>0</v>
      </c>
      <c r="P423" s="85">
        <f t="shared" si="20"/>
        <v>1.9</v>
      </c>
    </row>
    <row r="424" hidden="1" spans="1:16">
      <c r="A424" s="40">
        <v>202302</v>
      </c>
      <c r="B424" s="33" t="s">
        <v>433</v>
      </c>
      <c r="C424" s="36" t="s">
        <v>619</v>
      </c>
      <c r="D424" s="33" t="s">
        <v>587</v>
      </c>
      <c r="E424" s="36" t="s">
        <v>885</v>
      </c>
      <c r="F424" s="26" t="s">
        <v>1039</v>
      </c>
      <c r="G424" s="77" t="s">
        <v>887</v>
      </c>
      <c r="H424" s="98" t="s">
        <v>1018</v>
      </c>
      <c r="I424" s="40"/>
      <c r="J424" s="41">
        <v>1900</v>
      </c>
      <c r="K424" s="41">
        <v>6500.46</v>
      </c>
      <c r="L424" s="41">
        <v>316.64</v>
      </c>
      <c r="M424" s="41">
        <v>86.8</v>
      </c>
      <c r="N424" s="41">
        <v>3.8</v>
      </c>
      <c r="O424" s="42">
        <v>0</v>
      </c>
      <c r="P424" s="85">
        <f t="shared" si="20"/>
        <v>1.9</v>
      </c>
    </row>
    <row r="425" hidden="1" spans="1:16">
      <c r="A425" s="40">
        <v>202302</v>
      </c>
      <c r="B425" s="33" t="s">
        <v>324</v>
      </c>
      <c r="C425" s="36" t="s">
        <v>619</v>
      </c>
      <c r="D425" s="33" t="s">
        <v>587</v>
      </c>
      <c r="E425" s="36" t="s">
        <v>909</v>
      </c>
      <c r="F425" s="26" t="s">
        <v>1027</v>
      </c>
      <c r="G425" s="77" t="s">
        <v>891</v>
      </c>
      <c r="H425" s="28" t="s">
        <v>623</v>
      </c>
      <c r="I425" s="40"/>
      <c r="J425" s="41">
        <v>1900</v>
      </c>
      <c r="K425" s="41">
        <v>5397.06</v>
      </c>
      <c r="L425" s="41">
        <v>316.64</v>
      </c>
      <c r="M425" s="41">
        <v>86.8</v>
      </c>
      <c r="N425" s="41">
        <v>3.8</v>
      </c>
      <c r="O425" s="42">
        <v>0</v>
      </c>
      <c r="P425" s="85">
        <f t="shared" si="20"/>
        <v>1.9</v>
      </c>
    </row>
    <row r="426" hidden="1" spans="1:16">
      <c r="A426" s="40">
        <v>202302</v>
      </c>
      <c r="B426" s="33" t="s">
        <v>337</v>
      </c>
      <c r="C426" s="36" t="s">
        <v>619</v>
      </c>
      <c r="D426" s="33" t="s">
        <v>587</v>
      </c>
      <c r="E426" s="36" t="s">
        <v>910</v>
      </c>
      <c r="F426" s="26" t="s">
        <v>1027</v>
      </c>
      <c r="G426" s="77" t="s">
        <v>891</v>
      </c>
      <c r="H426" s="28" t="s">
        <v>623</v>
      </c>
      <c r="I426" s="40"/>
      <c r="J426" s="41">
        <v>1900</v>
      </c>
      <c r="K426" s="41">
        <v>5627.94</v>
      </c>
      <c r="L426" s="41">
        <v>316.64</v>
      </c>
      <c r="M426" s="41">
        <v>86.8</v>
      </c>
      <c r="N426" s="41">
        <v>3.8</v>
      </c>
      <c r="O426" s="42">
        <v>0</v>
      </c>
      <c r="P426" s="85">
        <f t="shared" si="20"/>
        <v>1.9</v>
      </c>
    </row>
    <row r="427" hidden="1" spans="1:16">
      <c r="A427" s="40">
        <v>202302</v>
      </c>
      <c r="B427" s="33" t="s">
        <v>320</v>
      </c>
      <c r="C427" s="36" t="s">
        <v>619</v>
      </c>
      <c r="D427" s="33" t="s">
        <v>587</v>
      </c>
      <c r="E427" s="36" t="s">
        <v>915</v>
      </c>
      <c r="F427" s="26" t="s">
        <v>1027</v>
      </c>
      <c r="G427" s="34" t="s">
        <v>891</v>
      </c>
      <c r="H427" s="28" t="s">
        <v>623</v>
      </c>
      <c r="I427" s="40"/>
      <c r="J427" s="41">
        <v>1900</v>
      </c>
      <c r="K427" s="41">
        <v>4978.03</v>
      </c>
      <c r="L427" s="41">
        <v>316.64</v>
      </c>
      <c r="M427" s="41">
        <v>86.8</v>
      </c>
      <c r="N427" s="41">
        <v>3.8</v>
      </c>
      <c r="O427" s="42">
        <v>0</v>
      </c>
      <c r="P427" s="85">
        <f t="shared" ref="P427:P441" si="21">1900*0.1%</f>
        <v>1.9</v>
      </c>
    </row>
    <row r="428" hidden="1" spans="1:16">
      <c r="A428" s="40">
        <v>202302</v>
      </c>
      <c r="B428" s="33" t="s">
        <v>373</v>
      </c>
      <c r="C428" s="36" t="s">
        <v>619</v>
      </c>
      <c r="D428" s="33" t="s">
        <v>587</v>
      </c>
      <c r="E428" s="36" t="s">
        <v>967</v>
      </c>
      <c r="F428" s="26" t="s">
        <v>1027</v>
      </c>
      <c r="G428" s="34" t="s">
        <v>968</v>
      </c>
      <c r="H428" s="28" t="s">
        <v>623</v>
      </c>
      <c r="I428" s="40"/>
      <c r="J428" s="41">
        <v>1900</v>
      </c>
      <c r="K428" s="41">
        <v>6139.92</v>
      </c>
      <c r="L428" s="41">
        <v>316.64</v>
      </c>
      <c r="M428" s="41">
        <v>86.8</v>
      </c>
      <c r="N428" s="41">
        <v>3.8</v>
      </c>
      <c r="O428" s="42">
        <v>0</v>
      </c>
      <c r="P428" s="85">
        <f t="shared" si="21"/>
        <v>1.9</v>
      </c>
    </row>
    <row r="429" hidden="1" spans="1:16">
      <c r="A429" s="40">
        <v>202302</v>
      </c>
      <c r="B429" s="33" t="s">
        <v>423</v>
      </c>
      <c r="C429" s="36" t="s">
        <v>619</v>
      </c>
      <c r="D429" s="33" t="s">
        <v>587</v>
      </c>
      <c r="E429" s="36" t="s">
        <v>1205</v>
      </c>
      <c r="F429" s="26" t="s">
        <v>1027</v>
      </c>
      <c r="G429" s="34">
        <v>44788</v>
      </c>
      <c r="H429" s="28" t="s">
        <v>1018</v>
      </c>
      <c r="I429" s="40"/>
      <c r="J429" s="41">
        <v>1900</v>
      </c>
      <c r="K429" s="41">
        <v>6098.92</v>
      </c>
      <c r="L429" s="41">
        <v>316.64</v>
      </c>
      <c r="M429" s="41">
        <v>86.8</v>
      </c>
      <c r="N429" s="41">
        <v>3.8</v>
      </c>
      <c r="O429" s="42">
        <v>0</v>
      </c>
      <c r="P429" s="85">
        <f t="shared" si="21"/>
        <v>1.9</v>
      </c>
    </row>
    <row r="430" hidden="1" spans="1:16">
      <c r="A430" s="40">
        <v>202302</v>
      </c>
      <c r="B430" s="33" t="s">
        <v>432</v>
      </c>
      <c r="C430" s="36" t="s">
        <v>619</v>
      </c>
      <c r="D430" s="33" t="s">
        <v>587</v>
      </c>
      <c r="E430" s="36" t="s">
        <v>1208</v>
      </c>
      <c r="F430" s="26" t="s">
        <v>1027</v>
      </c>
      <c r="G430" s="34">
        <v>44778</v>
      </c>
      <c r="H430" s="28" t="s">
        <v>1018</v>
      </c>
      <c r="I430" s="40"/>
      <c r="J430" s="41">
        <v>1900</v>
      </c>
      <c r="K430" s="41">
        <v>6414.91</v>
      </c>
      <c r="L430" s="41">
        <v>316.64</v>
      </c>
      <c r="M430" s="41">
        <v>86.8</v>
      </c>
      <c r="N430" s="41">
        <v>3.8</v>
      </c>
      <c r="O430" s="42">
        <v>0</v>
      </c>
      <c r="P430" s="85">
        <f t="shared" si="21"/>
        <v>1.9</v>
      </c>
    </row>
    <row r="431" hidden="1" spans="1:16">
      <c r="A431" s="40">
        <v>202302</v>
      </c>
      <c r="B431" s="25" t="s">
        <v>335</v>
      </c>
      <c r="C431" s="36" t="s">
        <v>619</v>
      </c>
      <c r="D431" s="30" t="s">
        <v>587</v>
      </c>
      <c r="E431" s="89" t="s">
        <v>1215</v>
      </c>
      <c r="F431" s="88" t="s">
        <v>1216</v>
      </c>
      <c r="G431" s="34">
        <v>44803</v>
      </c>
      <c r="H431" s="28" t="s">
        <v>1018</v>
      </c>
      <c r="I431" s="40"/>
      <c r="J431" s="41">
        <v>1900</v>
      </c>
      <c r="K431" s="41">
        <v>5768.82</v>
      </c>
      <c r="L431" s="41">
        <v>316.64</v>
      </c>
      <c r="M431" s="41">
        <v>86.8</v>
      </c>
      <c r="N431" s="41">
        <v>3.8</v>
      </c>
      <c r="O431" s="42">
        <v>0</v>
      </c>
      <c r="P431" s="85">
        <f t="shared" si="21"/>
        <v>1.9</v>
      </c>
    </row>
    <row r="432" hidden="1" spans="1:16">
      <c r="A432" s="40">
        <v>202302</v>
      </c>
      <c r="B432" s="25" t="s">
        <v>232</v>
      </c>
      <c r="C432" s="36" t="s">
        <v>619</v>
      </c>
      <c r="D432" s="30" t="s">
        <v>587</v>
      </c>
      <c r="E432" s="89" t="s">
        <v>1234</v>
      </c>
      <c r="F432" s="88" t="s">
        <v>1027</v>
      </c>
      <c r="G432" s="34" t="s">
        <v>1235</v>
      </c>
      <c r="H432" s="28" t="s">
        <v>1018</v>
      </c>
      <c r="I432" s="40"/>
      <c r="J432" s="41">
        <v>1900</v>
      </c>
      <c r="K432" s="41">
        <v>6206.96</v>
      </c>
      <c r="L432" s="41">
        <v>316.64</v>
      </c>
      <c r="M432" s="41">
        <v>86.8</v>
      </c>
      <c r="N432" s="41">
        <v>3.8</v>
      </c>
      <c r="O432" s="42">
        <v>0</v>
      </c>
      <c r="P432" s="85">
        <f t="shared" si="21"/>
        <v>1.9</v>
      </c>
    </row>
    <row r="433" hidden="1" spans="1:16">
      <c r="A433" s="40">
        <v>202302</v>
      </c>
      <c r="B433" s="25" t="s">
        <v>223</v>
      </c>
      <c r="C433" s="36" t="s">
        <v>619</v>
      </c>
      <c r="D433" s="30" t="s">
        <v>587</v>
      </c>
      <c r="E433" s="89" t="s">
        <v>1236</v>
      </c>
      <c r="F433" s="88" t="s">
        <v>1027</v>
      </c>
      <c r="G433" s="34" t="s">
        <v>1227</v>
      </c>
      <c r="H433" s="28" t="s">
        <v>1018</v>
      </c>
      <c r="I433" s="40"/>
      <c r="J433" s="41">
        <v>1900</v>
      </c>
      <c r="K433" s="41">
        <v>5037.43</v>
      </c>
      <c r="L433" s="41">
        <v>316.64</v>
      </c>
      <c r="M433" s="41">
        <v>86.8</v>
      </c>
      <c r="N433" s="41">
        <v>3.8</v>
      </c>
      <c r="O433" s="42">
        <v>0</v>
      </c>
      <c r="P433" s="85">
        <f t="shared" si="21"/>
        <v>1.9</v>
      </c>
    </row>
    <row r="434" hidden="1" spans="1:16">
      <c r="A434" s="40">
        <v>202302</v>
      </c>
      <c r="B434" s="25" t="s">
        <v>283</v>
      </c>
      <c r="C434" s="36" t="s">
        <v>619</v>
      </c>
      <c r="D434" s="30" t="s">
        <v>587</v>
      </c>
      <c r="E434" s="89" t="s">
        <v>1239</v>
      </c>
      <c r="F434" s="88" t="s">
        <v>1216</v>
      </c>
      <c r="G434" s="34" t="s">
        <v>1227</v>
      </c>
      <c r="H434" s="28" t="s">
        <v>1018</v>
      </c>
      <c r="I434" s="40"/>
      <c r="J434" s="41">
        <v>1900</v>
      </c>
      <c r="K434" s="41">
        <v>4562.31</v>
      </c>
      <c r="L434" s="41">
        <v>316.64</v>
      </c>
      <c r="M434" s="41">
        <v>86.8</v>
      </c>
      <c r="N434" s="41">
        <v>3.8</v>
      </c>
      <c r="O434" s="42">
        <v>0</v>
      </c>
      <c r="P434" s="85">
        <f t="shared" si="21"/>
        <v>1.9</v>
      </c>
    </row>
    <row r="435" hidden="1" spans="1:16">
      <c r="A435" s="40">
        <v>202302</v>
      </c>
      <c r="B435" s="25" t="s">
        <v>260</v>
      </c>
      <c r="C435" s="36" t="s">
        <v>619</v>
      </c>
      <c r="D435" s="30" t="s">
        <v>587</v>
      </c>
      <c r="E435" s="89" t="s">
        <v>1243</v>
      </c>
      <c r="F435" s="88" t="s">
        <v>1216</v>
      </c>
      <c r="G435" s="34" t="s">
        <v>1244</v>
      </c>
      <c r="H435" s="28" t="s">
        <v>1018</v>
      </c>
      <c r="I435" s="40"/>
      <c r="J435" s="41">
        <v>1900</v>
      </c>
      <c r="K435" s="41">
        <v>5449.45</v>
      </c>
      <c r="L435" s="41">
        <v>316.64</v>
      </c>
      <c r="M435" s="41">
        <v>86.8</v>
      </c>
      <c r="N435" s="41">
        <v>3.8</v>
      </c>
      <c r="O435" s="42">
        <v>0</v>
      </c>
      <c r="P435" s="85">
        <f t="shared" si="21"/>
        <v>1.9</v>
      </c>
    </row>
    <row r="436" hidden="1" spans="1:16">
      <c r="A436" s="40">
        <v>202302</v>
      </c>
      <c r="B436" s="33" t="s">
        <v>382</v>
      </c>
      <c r="C436" s="36" t="s">
        <v>619</v>
      </c>
      <c r="D436" s="33" t="s">
        <v>587</v>
      </c>
      <c r="E436" s="36" t="s">
        <v>950</v>
      </c>
      <c r="F436" s="26" t="s">
        <v>908</v>
      </c>
      <c r="G436" s="77" t="s">
        <v>951</v>
      </c>
      <c r="H436" s="28" t="s">
        <v>1018</v>
      </c>
      <c r="I436" s="40"/>
      <c r="J436" s="41">
        <v>1900</v>
      </c>
      <c r="K436" s="41">
        <v>4065.89</v>
      </c>
      <c r="L436" s="41">
        <v>316.64</v>
      </c>
      <c r="M436" s="41">
        <v>86.8</v>
      </c>
      <c r="N436" s="41">
        <v>3.8</v>
      </c>
      <c r="O436" s="42">
        <v>0</v>
      </c>
      <c r="P436" s="85">
        <f t="shared" si="21"/>
        <v>1.9</v>
      </c>
    </row>
    <row r="437" hidden="1" spans="1:16">
      <c r="A437" s="40">
        <v>202302</v>
      </c>
      <c r="B437" s="25" t="s">
        <v>227</v>
      </c>
      <c r="C437" s="36" t="s">
        <v>619</v>
      </c>
      <c r="D437" s="30" t="s">
        <v>587</v>
      </c>
      <c r="E437" s="89" t="s">
        <v>1250</v>
      </c>
      <c r="F437" s="88" t="s">
        <v>1216</v>
      </c>
      <c r="G437" s="34" t="s">
        <v>1251</v>
      </c>
      <c r="H437" s="28" t="s">
        <v>1018</v>
      </c>
      <c r="I437" s="40"/>
      <c r="J437" s="41">
        <v>1900</v>
      </c>
      <c r="K437" s="41">
        <v>5749.85</v>
      </c>
      <c r="L437" s="41">
        <v>316.64</v>
      </c>
      <c r="M437" s="41">
        <v>86.8</v>
      </c>
      <c r="N437" s="41">
        <v>3.8</v>
      </c>
      <c r="O437" s="42">
        <v>0</v>
      </c>
      <c r="P437" s="85">
        <f t="shared" si="21"/>
        <v>1.9</v>
      </c>
    </row>
    <row r="438" hidden="1" spans="1:16">
      <c r="A438" s="40">
        <v>202302</v>
      </c>
      <c r="B438" s="25" t="s">
        <v>303</v>
      </c>
      <c r="C438" s="36" t="s">
        <v>619</v>
      </c>
      <c r="D438" s="30" t="s">
        <v>587</v>
      </c>
      <c r="E438" s="89" t="s">
        <v>1252</v>
      </c>
      <c r="F438" s="88" t="s">
        <v>1027</v>
      </c>
      <c r="G438" s="34" t="s">
        <v>1253</v>
      </c>
      <c r="H438" s="28" t="s">
        <v>1018</v>
      </c>
      <c r="I438" s="40"/>
      <c r="J438" s="41">
        <v>1900</v>
      </c>
      <c r="K438" s="41">
        <v>6038.45</v>
      </c>
      <c r="L438" s="41">
        <v>316.64</v>
      </c>
      <c r="M438" s="41">
        <v>86.8</v>
      </c>
      <c r="N438" s="41">
        <v>3.8</v>
      </c>
      <c r="O438" s="42">
        <v>0</v>
      </c>
      <c r="P438" s="85">
        <f t="shared" si="21"/>
        <v>1.9</v>
      </c>
    </row>
    <row r="439" hidden="1" spans="1:16">
      <c r="A439" s="40">
        <v>202302</v>
      </c>
      <c r="B439" s="25" t="s">
        <v>221</v>
      </c>
      <c r="C439" s="36" t="s">
        <v>619</v>
      </c>
      <c r="D439" s="30" t="s">
        <v>587</v>
      </c>
      <c r="E439" s="89" t="s">
        <v>1254</v>
      </c>
      <c r="F439" s="88" t="s">
        <v>1039</v>
      </c>
      <c r="G439" s="34" t="s">
        <v>1255</v>
      </c>
      <c r="H439" s="28" t="s">
        <v>1018</v>
      </c>
      <c r="I439" s="40"/>
      <c r="J439" s="41">
        <v>1900</v>
      </c>
      <c r="K439" s="41">
        <v>5799.74</v>
      </c>
      <c r="L439" s="41">
        <v>316.64</v>
      </c>
      <c r="M439" s="41">
        <v>86.8</v>
      </c>
      <c r="N439" s="41">
        <v>3.8</v>
      </c>
      <c r="O439" s="42">
        <v>0</v>
      </c>
      <c r="P439" s="85">
        <f t="shared" si="21"/>
        <v>1.9</v>
      </c>
    </row>
    <row r="440" hidden="1" spans="1:16">
      <c r="A440" s="40">
        <v>202302</v>
      </c>
      <c r="B440" s="25" t="s">
        <v>340</v>
      </c>
      <c r="C440" s="36" t="s">
        <v>619</v>
      </c>
      <c r="D440" s="30" t="s">
        <v>587</v>
      </c>
      <c r="E440" s="89" t="s">
        <v>1256</v>
      </c>
      <c r="F440" s="88" t="s">
        <v>1027</v>
      </c>
      <c r="G440" s="34" t="s">
        <v>1257</v>
      </c>
      <c r="H440" s="28" t="s">
        <v>1018</v>
      </c>
      <c r="I440" s="40"/>
      <c r="J440" s="41">
        <v>1900</v>
      </c>
      <c r="K440" s="41">
        <v>6186.55</v>
      </c>
      <c r="L440" s="41">
        <v>316.64</v>
      </c>
      <c r="M440" s="41">
        <v>86.8</v>
      </c>
      <c r="N440" s="41">
        <v>3.8</v>
      </c>
      <c r="O440" s="42">
        <v>0</v>
      </c>
      <c r="P440" s="85">
        <f t="shared" si="21"/>
        <v>1.9</v>
      </c>
    </row>
    <row r="441" hidden="1" spans="1:16">
      <c r="A441" s="40">
        <v>202302</v>
      </c>
      <c r="B441" s="36" t="s">
        <v>439</v>
      </c>
      <c r="C441" s="36" t="s">
        <v>619</v>
      </c>
      <c r="D441" s="33" t="s">
        <v>587</v>
      </c>
      <c r="E441" s="36" t="s">
        <v>855</v>
      </c>
      <c r="F441" s="26" t="s">
        <v>1027</v>
      </c>
      <c r="G441" s="77" t="s">
        <v>857</v>
      </c>
      <c r="H441" s="28" t="s">
        <v>1018</v>
      </c>
      <c r="I441" s="40"/>
      <c r="J441" s="41">
        <v>1900</v>
      </c>
      <c r="K441" s="41">
        <v>6279.27</v>
      </c>
      <c r="L441" s="41">
        <v>316.64</v>
      </c>
      <c r="M441" s="41">
        <v>86.8</v>
      </c>
      <c r="N441" s="41">
        <v>3.8</v>
      </c>
      <c r="O441" s="42">
        <v>0</v>
      </c>
      <c r="P441" s="85">
        <f t="shared" si="21"/>
        <v>1.9</v>
      </c>
    </row>
    <row r="442" hidden="1" spans="1:16">
      <c r="A442" s="40">
        <v>202302</v>
      </c>
      <c r="B442" s="36" t="s">
        <v>292</v>
      </c>
      <c r="C442" s="36" t="s">
        <v>619</v>
      </c>
      <c r="D442" s="33" t="s">
        <v>587</v>
      </c>
      <c r="E442" s="36" t="s">
        <v>1303</v>
      </c>
      <c r="F442" s="26" t="s">
        <v>1027</v>
      </c>
      <c r="G442" s="77" t="s">
        <v>1304</v>
      </c>
      <c r="H442" s="28" t="s">
        <v>1018</v>
      </c>
      <c r="I442" s="40" t="s">
        <v>1296</v>
      </c>
      <c r="J442" s="41">
        <v>1900</v>
      </c>
      <c r="K442" s="41">
        <v>2054.28</v>
      </c>
      <c r="L442" s="41">
        <v>0</v>
      </c>
      <c r="M442" s="41">
        <v>0</v>
      </c>
      <c r="N442" s="41">
        <v>0</v>
      </c>
      <c r="O442" s="42">
        <v>0</v>
      </c>
      <c r="P442" s="85">
        <v>0</v>
      </c>
    </row>
    <row r="443" hidden="1" spans="1:16">
      <c r="A443" s="40">
        <v>202302</v>
      </c>
      <c r="B443" s="36" t="s">
        <v>422</v>
      </c>
      <c r="C443" s="36" t="s">
        <v>619</v>
      </c>
      <c r="D443" s="33" t="s">
        <v>587</v>
      </c>
      <c r="E443" s="36" t="s">
        <v>1305</v>
      </c>
      <c r="F443" s="26" t="s">
        <v>1027</v>
      </c>
      <c r="G443" s="77" t="s">
        <v>1304</v>
      </c>
      <c r="H443" s="28" t="s">
        <v>1018</v>
      </c>
      <c r="I443" s="40" t="s">
        <v>1296</v>
      </c>
      <c r="J443" s="41">
        <v>1900</v>
      </c>
      <c r="K443" s="41">
        <v>2086.14</v>
      </c>
      <c r="L443" s="41">
        <v>0</v>
      </c>
      <c r="M443" s="41">
        <v>0</v>
      </c>
      <c r="N443" s="41">
        <v>0</v>
      </c>
      <c r="O443" s="42">
        <v>0</v>
      </c>
      <c r="P443" s="85">
        <v>0</v>
      </c>
    </row>
    <row r="444" hidden="1" spans="1:16">
      <c r="A444" s="40">
        <v>202302</v>
      </c>
      <c r="B444" s="36" t="s">
        <v>412</v>
      </c>
      <c r="C444" s="36" t="s">
        <v>619</v>
      </c>
      <c r="D444" s="33" t="s">
        <v>587</v>
      </c>
      <c r="E444" s="36" t="s">
        <v>1306</v>
      </c>
      <c r="F444" s="26" t="s">
        <v>1027</v>
      </c>
      <c r="G444" s="77" t="s">
        <v>1301</v>
      </c>
      <c r="H444" s="28" t="s">
        <v>1018</v>
      </c>
      <c r="I444" s="40" t="s">
        <v>1296</v>
      </c>
      <c r="J444" s="41">
        <v>1900</v>
      </c>
      <c r="K444" s="41">
        <v>4270.97</v>
      </c>
      <c r="L444" s="41">
        <v>316.64</v>
      </c>
      <c r="M444" s="41">
        <v>86.8</v>
      </c>
      <c r="N444" s="41">
        <v>3.8</v>
      </c>
      <c r="O444" s="42">
        <v>0</v>
      </c>
      <c r="P444" s="85">
        <f t="shared" ref="P444:P451" si="22">1900*0.1%</f>
        <v>1.9</v>
      </c>
    </row>
    <row r="445" hidden="1" spans="1:16">
      <c r="A445" s="40">
        <v>202302</v>
      </c>
      <c r="B445" s="36" t="s">
        <v>434</v>
      </c>
      <c r="C445" s="36" t="s">
        <v>619</v>
      </c>
      <c r="D445" s="33" t="s">
        <v>587</v>
      </c>
      <c r="E445" s="36" t="s">
        <v>1307</v>
      </c>
      <c r="F445" s="26" t="s">
        <v>1039</v>
      </c>
      <c r="G445" s="77" t="s">
        <v>1308</v>
      </c>
      <c r="H445" s="28" t="s">
        <v>1018</v>
      </c>
      <c r="I445" s="40" t="s">
        <v>1296</v>
      </c>
      <c r="J445" s="41">
        <v>1900</v>
      </c>
      <c r="K445" s="41">
        <v>3945.04</v>
      </c>
      <c r="L445" s="41">
        <v>316.64</v>
      </c>
      <c r="M445" s="41">
        <v>86.8</v>
      </c>
      <c r="N445" s="41">
        <v>3.8</v>
      </c>
      <c r="O445" s="42">
        <v>0</v>
      </c>
      <c r="P445" s="85">
        <f t="shared" si="22"/>
        <v>1.9</v>
      </c>
    </row>
    <row r="446" hidden="1" spans="1:16">
      <c r="A446" s="40">
        <v>202302</v>
      </c>
      <c r="B446" s="36" t="s">
        <v>362</v>
      </c>
      <c r="C446" s="36" t="s">
        <v>619</v>
      </c>
      <c r="D446" s="33" t="s">
        <v>587</v>
      </c>
      <c r="E446" s="36" t="s">
        <v>1309</v>
      </c>
      <c r="F446" s="26" t="s">
        <v>1027</v>
      </c>
      <c r="G446" s="77" t="s">
        <v>1310</v>
      </c>
      <c r="H446" s="28" t="s">
        <v>1018</v>
      </c>
      <c r="I446" s="40" t="s">
        <v>1296</v>
      </c>
      <c r="J446" s="41">
        <v>1900</v>
      </c>
      <c r="K446" s="41">
        <v>5028.1</v>
      </c>
      <c r="L446" s="41">
        <v>316.64</v>
      </c>
      <c r="M446" s="41">
        <v>86.8</v>
      </c>
      <c r="N446" s="41">
        <v>3.8</v>
      </c>
      <c r="O446" s="42">
        <v>0</v>
      </c>
      <c r="P446" s="85">
        <f t="shared" si="22"/>
        <v>1.9</v>
      </c>
    </row>
    <row r="447" spans="1:16">
      <c r="A447" s="40">
        <v>202303</v>
      </c>
      <c r="B447" s="68" t="s">
        <v>203</v>
      </c>
      <c r="C447" s="25" t="s">
        <v>575</v>
      </c>
      <c r="D447" s="25" t="s">
        <v>571</v>
      </c>
      <c r="E447" s="25" t="s">
        <v>572</v>
      </c>
      <c r="F447" s="26" t="s">
        <v>578</v>
      </c>
      <c r="G447" s="69" t="s">
        <v>574</v>
      </c>
      <c r="I447" s="40"/>
      <c r="J447" s="41">
        <f>5650*7.49</f>
        <v>42318.5</v>
      </c>
      <c r="K447" s="41">
        <v>76286.49</v>
      </c>
      <c r="L447" s="41">
        <v>316.64</v>
      </c>
      <c r="M447" s="41">
        <v>86.8</v>
      </c>
      <c r="N447" s="41">
        <v>3.8</v>
      </c>
      <c r="O447" s="42">
        <v>0</v>
      </c>
      <c r="P447" s="85">
        <f t="shared" si="22"/>
        <v>1.9</v>
      </c>
    </row>
    <row r="448" spans="1:16">
      <c r="A448" s="40">
        <v>202303</v>
      </c>
      <c r="B448" s="25" t="s">
        <v>448</v>
      </c>
      <c r="C448" s="25" t="s">
        <v>575</v>
      </c>
      <c r="D448" s="26" t="s">
        <v>576</v>
      </c>
      <c r="E448" s="25" t="s">
        <v>577</v>
      </c>
      <c r="F448" s="26" t="s">
        <v>578</v>
      </c>
      <c r="G448" s="69" t="s">
        <v>579</v>
      </c>
      <c r="I448" s="40"/>
      <c r="J448" s="41">
        <v>5500</v>
      </c>
      <c r="K448" s="41">
        <v>16460</v>
      </c>
      <c r="L448" s="41">
        <v>316.64</v>
      </c>
      <c r="M448" s="41">
        <v>86.8</v>
      </c>
      <c r="N448" s="41">
        <v>3.8</v>
      </c>
      <c r="O448" s="42">
        <v>95</v>
      </c>
      <c r="P448" s="85">
        <f t="shared" si="22"/>
        <v>1.9</v>
      </c>
    </row>
    <row r="449" hidden="1" spans="1:16">
      <c r="A449" s="40">
        <v>202303</v>
      </c>
      <c r="B449" s="28" t="s">
        <v>295</v>
      </c>
      <c r="C449" s="25" t="s">
        <v>580</v>
      </c>
      <c r="D449" s="26" t="s">
        <v>576</v>
      </c>
      <c r="E449" s="25" t="s">
        <v>581</v>
      </c>
      <c r="F449" s="26" t="s">
        <v>582</v>
      </c>
      <c r="G449" s="69" t="s">
        <v>583</v>
      </c>
      <c r="I449" s="40"/>
      <c r="J449" s="41">
        <v>5544</v>
      </c>
      <c r="K449" s="41">
        <v>13652.34</v>
      </c>
      <c r="L449" s="41">
        <v>316.64</v>
      </c>
      <c r="M449" s="41">
        <v>86.8</v>
      </c>
      <c r="N449" s="41">
        <v>3.8</v>
      </c>
      <c r="O449" s="42">
        <v>95</v>
      </c>
      <c r="P449" s="85">
        <f t="shared" si="22"/>
        <v>1.9</v>
      </c>
    </row>
    <row r="450" hidden="1" spans="1:16">
      <c r="A450" s="40">
        <v>202303</v>
      </c>
      <c r="B450" s="28" t="s">
        <v>234</v>
      </c>
      <c r="C450" s="25" t="s">
        <v>580</v>
      </c>
      <c r="D450" s="26" t="s">
        <v>576</v>
      </c>
      <c r="E450" s="25" t="s">
        <v>584</v>
      </c>
      <c r="F450" s="26" t="s">
        <v>585</v>
      </c>
      <c r="G450" s="69" t="s">
        <v>586</v>
      </c>
      <c r="I450" s="40"/>
      <c r="J450" s="41">
        <v>5544</v>
      </c>
      <c r="K450" s="41">
        <v>12854.3</v>
      </c>
      <c r="L450" s="41">
        <v>316.64</v>
      </c>
      <c r="M450" s="41">
        <v>86.8</v>
      </c>
      <c r="N450" s="41">
        <v>3.8</v>
      </c>
      <c r="O450" s="42">
        <v>125</v>
      </c>
      <c r="P450" s="85">
        <f t="shared" si="22"/>
        <v>1.9</v>
      </c>
    </row>
    <row r="451" spans="1:16">
      <c r="A451" s="40">
        <v>202303</v>
      </c>
      <c r="B451" s="28" t="s">
        <v>334</v>
      </c>
      <c r="C451" s="25" t="s">
        <v>575</v>
      </c>
      <c r="D451" s="26" t="s">
        <v>587</v>
      </c>
      <c r="E451" s="25" t="s">
        <v>588</v>
      </c>
      <c r="F451" s="26" t="s">
        <v>589</v>
      </c>
      <c r="G451" s="69" t="s">
        <v>590</v>
      </c>
      <c r="I451" s="40"/>
      <c r="J451" s="41">
        <v>3200</v>
      </c>
      <c r="K451" s="41">
        <v>14682.89</v>
      </c>
      <c r="L451" s="41">
        <v>316.64</v>
      </c>
      <c r="M451" s="41">
        <v>86.8</v>
      </c>
      <c r="N451" s="41">
        <v>3.8</v>
      </c>
      <c r="O451" s="42">
        <v>95</v>
      </c>
      <c r="P451" s="85">
        <f t="shared" si="22"/>
        <v>1.9</v>
      </c>
    </row>
    <row r="452" hidden="1" spans="1:16">
      <c r="A452" s="40">
        <v>202303</v>
      </c>
      <c r="B452" s="28" t="s">
        <v>342</v>
      </c>
      <c r="C452" s="25" t="s">
        <v>592</v>
      </c>
      <c r="D452" s="26" t="s">
        <v>587</v>
      </c>
      <c r="E452" s="29" t="s">
        <v>593</v>
      </c>
      <c r="F452" s="26" t="s">
        <v>594</v>
      </c>
      <c r="G452" s="69" t="s">
        <v>595</v>
      </c>
      <c r="I452" s="40"/>
      <c r="J452" s="41">
        <v>1900</v>
      </c>
      <c r="K452" s="41">
        <v>4198.87</v>
      </c>
      <c r="L452" s="41">
        <v>0</v>
      </c>
      <c r="M452" s="41">
        <v>0</v>
      </c>
      <c r="N452" s="41">
        <v>0</v>
      </c>
      <c r="O452" s="42">
        <v>0</v>
      </c>
      <c r="P452" s="85">
        <v>0</v>
      </c>
    </row>
    <row r="453" hidden="1" spans="1:16">
      <c r="A453" s="40">
        <v>202303</v>
      </c>
      <c r="B453" s="28" t="s">
        <v>225</v>
      </c>
      <c r="C453" s="25" t="s">
        <v>592</v>
      </c>
      <c r="D453" s="26" t="s">
        <v>587</v>
      </c>
      <c r="E453" s="20" t="s">
        <v>596</v>
      </c>
      <c r="F453" s="26" t="s">
        <v>597</v>
      </c>
      <c r="G453" s="69" t="s">
        <v>598</v>
      </c>
      <c r="I453" s="40"/>
      <c r="J453" s="41">
        <v>1900</v>
      </c>
      <c r="K453" s="41">
        <v>5229.8</v>
      </c>
      <c r="L453" s="41">
        <v>316.64</v>
      </c>
      <c r="M453" s="41">
        <v>86.8</v>
      </c>
      <c r="N453" s="41">
        <v>3.8</v>
      </c>
      <c r="O453" s="42">
        <v>0</v>
      </c>
      <c r="P453" s="85">
        <f t="shared" ref="P453:P460" si="23">1900*0.1%</f>
        <v>1.9</v>
      </c>
    </row>
    <row r="454" hidden="1" spans="1:16">
      <c r="A454" s="40">
        <v>202303</v>
      </c>
      <c r="B454" s="28" t="s">
        <v>301</v>
      </c>
      <c r="C454" s="25" t="s">
        <v>580</v>
      </c>
      <c r="D454" s="28" t="s">
        <v>587</v>
      </c>
      <c r="E454" s="28" t="s">
        <v>599</v>
      </c>
      <c r="F454" s="26" t="s">
        <v>600</v>
      </c>
      <c r="G454" s="69" t="s">
        <v>601</v>
      </c>
      <c r="I454" s="40"/>
      <c r="J454" s="41">
        <v>5746</v>
      </c>
      <c r="K454" s="41">
        <v>13221.3</v>
      </c>
      <c r="L454" s="41">
        <v>316.64</v>
      </c>
      <c r="M454" s="41">
        <v>86.8</v>
      </c>
      <c r="N454" s="41">
        <v>3.8</v>
      </c>
      <c r="O454" s="42">
        <v>1250</v>
      </c>
      <c r="P454" s="85">
        <f t="shared" si="23"/>
        <v>1.9</v>
      </c>
    </row>
    <row r="455" hidden="1" spans="1:16">
      <c r="A455" s="40">
        <v>202303</v>
      </c>
      <c r="B455" s="28" t="s">
        <v>264</v>
      </c>
      <c r="C455" s="25" t="s">
        <v>580</v>
      </c>
      <c r="D455" s="26" t="s">
        <v>587</v>
      </c>
      <c r="E455" s="20" t="s">
        <v>602</v>
      </c>
      <c r="F455" s="26" t="s">
        <v>603</v>
      </c>
      <c r="G455" s="69" t="s">
        <v>604</v>
      </c>
      <c r="I455" s="40"/>
      <c r="J455" s="41">
        <v>2440</v>
      </c>
      <c r="K455" s="41">
        <v>6488.9</v>
      </c>
      <c r="L455" s="41">
        <v>316.64</v>
      </c>
      <c r="M455" s="41">
        <v>86.8</v>
      </c>
      <c r="N455" s="41">
        <v>3.8</v>
      </c>
      <c r="O455" s="42">
        <v>95</v>
      </c>
      <c r="P455" s="85">
        <f t="shared" si="23"/>
        <v>1.9</v>
      </c>
    </row>
    <row r="456" hidden="1" spans="1:16">
      <c r="A456" s="40">
        <v>202303</v>
      </c>
      <c r="B456" s="25" t="s">
        <v>290</v>
      </c>
      <c r="C456" s="25" t="s">
        <v>580</v>
      </c>
      <c r="D456" s="26" t="s">
        <v>587</v>
      </c>
      <c r="E456" s="28" t="s">
        <v>605</v>
      </c>
      <c r="F456" s="26" t="s">
        <v>606</v>
      </c>
      <c r="G456" s="69" t="s">
        <v>607</v>
      </c>
      <c r="I456" s="40"/>
      <c r="J456" s="41">
        <v>5389</v>
      </c>
      <c r="K456" s="41">
        <v>12874</v>
      </c>
      <c r="L456" s="41">
        <v>316.64</v>
      </c>
      <c r="M456" s="41">
        <v>86.8</v>
      </c>
      <c r="N456" s="41">
        <v>3.8</v>
      </c>
      <c r="O456" s="42">
        <v>500</v>
      </c>
      <c r="P456" s="85">
        <f t="shared" si="23"/>
        <v>1.9</v>
      </c>
    </row>
    <row r="457" hidden="1" spans="1:16">
      <c r="A457" s="40">
        <v>202303</v>
      </c>
      <c r="B457" s="28" t="s">
        <v>376</v>
      </c>
      <c r="C457" s="25" t="s">
        <v>580</v>
      </c>
      <c r="D457" s="26" t="s">
        <v>587</v>
      </c>
      <c r="E457" s="28" t="s">
        <v>608</v>
      </c>
      <c r="F457" s="26" t="s">
        <v>609</v>
      </c>
      <c r="G457" s="69" t="s">
        <v>610</v>
      </c>
      <c r="I457" s="40"/>
      <c r="J457" s="41">
        <v>2671</v>
      </c>
      <c r="K457" s="41">
        <v>6909.6</v>
      </c>
      <c r="L457" s="41">
        <v>316.64</v>
      </c>
      <c r="M457" s="41">
        <v>86.8</v>
      </c>
      <c r="N457" s="41">
        <v>3.8</v>
      </c>
      <c r="O457" s="42">
        <v>500</v>
      </c>
      <c r="P457" s="85">
        <f t="shared" si="23"/>
        <v>1.9</v>
      </c>
    </row>
    <row r="458" hidden="1" spans="1:16">
      <c r="A458" s="40">
        <v>202303</v>
      </c>
      <c r="B458" s="25" t="s">
        <v>240</v>
      </c>
      <c r="C458" s="25" t="s">
        <v>580</v>
      </c>
      <c r="D458" s="26" t="s">
        <v>587</v>
      </c>
      <c r="E458" s="28" t="s">
        <v>611</v>
      </c>
      <c r="F458" s="26" t="s">
        <v>609</v>
      </c>
      <c r="G458" s="69" t="s">
        <v>612</v>
      </c>
      <c r="I458" s="40"/>
      <c r="J458" s="41">
        <v>5746</v>
      </c>
      <c r="K458" s="41">
        <v>14161.72</v>
      </c>
      <c r="L458" s="41">
        <v>316.64</v>
      </c>
      <c r="M458" s="41">
        <v>86.8</v>
      </c>
      <c r="N458" s="41">
        <v>3.8</v>
      </c>
      <c r="O458" s="42">
        <v>1250</v>
      </c>
      <c r="P458" s="85">
        <f t="shared" si="23"/>
        <v>1.9</v>
      </c>
    </row>
    <row r="459" hidden="1" spans="1:16">
      <c r="A459" s="40">
        <v>202303</v>
      </c>
      <c r="B459" s="25" t="s">
        <v>326</v>
      </c>
      <c r="C459" s="25" t="s">
        <v>580</v>
      </c>
      <c r="D459" s="26" t="s">
        <v>587</v>
      </c>
      <c r="E459" s="28" t="s">
        <v>613</v>
      </c>
      <c r="F459" s="26" t="s">
        <v>614</v>
      </c>
      <c r="G459" s="69" t="s">
        <v>615</v>
      </c>
      <c r="I459" s="40"/>
      <c r="J459" s="41">
        <v>5544</v>
      </c>
      <c r="K459" s="41">
        <v>13242.3</v>
      </c>
      <c r="L459" s="41">
        <v>316.64</v>
      </c>
      <c r="M459" s="41">
        <v>86.8</v>
      </c>
      <c r="N459" s="41">
        <v>3.8</v>
      </c>
      <c r="O459" s="42">
        <v>500</v>
      </c>
      <c r="P459" s="85">
        <f t="shared" si="23"/>
        <v>1.9</v>
      </c>
    </row>
    <row r="460" hidden="1" spans="1:16">
      <c r="A460" s="40">
        <v>202303</v>
      </c>
      <c r="B460" s="25" t="s">
        <v>299</v>
      </c>
      <c r="C460" s="25" t="s">
        <v>570</v>
      </c>
      <c r="D460" s="30" t="s">
        <v>587</v>
      </c>
      <c r="E460" s="25" t="s">
        <v>616</v>
      </c>
      <c r="F460" s="26" t="s">
        <v>1217</v>
      </c>
      <c r="G460" s="69">
        <v>42738</v>
      </c>
      <c r="I460" s="40"/>
      <c r="J460" s="41">
        <v>3263</v>
      </c>
      <c r="K460" s="41">
        <v>8961.41</v>
      </c>
      <c r="L460" s="41">
        <v>316.64</v>
      </c>
      <c r="M460" s="41">
        <v>86.8</v>
      </c>
      <c r="N460" s="41">
        <v>3.8</v>
      </c>
      <c r="O460" s="42">
        <v>0</v>
      </c>
      <c r="P460" s="85">
        <f t="shared" si="23"/>
        <v>1.9</v>
      </c>
    </row>
    <row r="461" hidden="1" spans="1:16">
      <c r="A461" s="40">
        <v>202303</v>
      </c>
      <c r="B461" s="25" t="s">
        <v>453</v>
      </c>
      <c r="C461" s="25" t="s">
        <v>619</v>
      </c>
      <c r="D461" s="26" t="s">
        <v>587</v>
      </c>
      <c r="E461" s="26" t="s">
        <v>620</v>
      </c>
      <c r="F461" s="26" t="s">
        <v>621</v>
      </c>
      <c r="G461" s="69" t="s">
        <v>622</v>
      </c>
      <c r="H461" s="28" t="s">
        <v>623</v>
      </c>
      <c r="I461" s="40"/>
      <c r="J461" s="41">
        <v>2132</v>
      </c>
      <c r="K461" s="41">
        <v>9315.94</v>
      </c>
      <c r="L461" s="41">
        <v>0</v>
      </c>
      <c r="M461" s="41">
        <v>0</v>
      </c>
      <c r="N461" s="41">
        <v>0</v>
      </c>
      <c r="O461" s="42">
        <v>0</v>
      </c>
      <c r="P461" s="85">
        <v>0</v>
      </c>
    </row>
    <row r="462" spans="1:16">
      <c r="A462" s="40">
        <v>202303</v>
      </c>
      <c r="B462" s="25" t="s">
        <v>307</v>
      </c>
      <c r="C462" s="25" t="s">
        <v>575</v>
      </c>
      <c r="D462" s="26" t="s">
        <v>587</v>
      </c>
      <c r="E462" s="28" t="s">
        <v>629</v>
      </c>
      <c r="F462" s="26" t="s">
        <v>578</v>
      </c>
      <c r="G462" s="69" t="s">
        <v>630</v>
      </c>
      <c r="I462" s="40"/>
      <c r="J462" s="41">
        <v>5500</v>
      </c>
      <c r="K462" s="41">
        <v>15735</v>
      </c>
      <c r="L462" s="41">
        <v>316.64</v>
      </c>
      <c r="M462" s="41">
        <v>86.8</v>
      </c>
      <c r="N462" s="41">
        <v>3.8</v>
      </c>
      <c r="O462" s="42">
        <v>960</v>
      </c>
      <c r="P462" s="85">
        <f t="shared" ref="P462:P474" si="24">1900*0.1%</f>
        <v>1.9</v>
      </c>
    </row>
    <row r="463" hidden="1" spans="1:16">
      <c r="A463" s="40">
        <v>202303</v>
      </c>
      <c r="B463" s="28" t="s">
        <v>353</v>
      </c>
      <c r="C463" s="25" t="s">
        <v>619</v>
      </c>
      <c r="D463" s="26" t="s">
        <v>576</v>
      </c>
      <c r="E463" s="28" t="s">
        <v>631</v>
      </c>
      <c r="F463" s="26" t="s">
        <v>632</v>
      </c>
      <c r="G463" s="69" t="s">
        <v>633</v>
      </c>
      <c r="I463" s="40"/>
      <c r="J463" s="41">
        <v>5000</v>
      </c>
      <c r="K463" s="41">
        <v>12954.4</v>
      </c>
      <c r="L463" s="41">
        <v>316.64</v>
      </c>
      <c r="M463" s="41">
        <v>86.8</v>
      </c>
      <c r="N463" s="41">
        <v>3.8</v>
      </c>
      <c r="O463" s="42">
        <v>1500</v>
      </c>
      <c r="P463" s="85">
        <f t="shared" si="24"/>
        <v>1.9</v>
      </c>
    </row>
    <row r="464" hidden="1" spans="1:16">
      <c r="A464" s="40">
        <v>202303</v>
      </c>
      <c r="B464" s="25" t="s">
        <v>379</v>
      </c>
      <c r="C464" s="25" t="s">
        <v>570</v>
      </c>
      <c r="D464" s="26" t="s">
        <v>587</v>
      </c>
      <c r="E464" s="28" t="s">
        <v>634</v>
      </c>
      <c r="F464" s="26" t="s">
        <v>635</v>
      </c>
      <c r="G464" s="69" t="s">
        <v>636</v>
      </c>
      <c r="I464" s="40"/>
      <c r="J464" s="41">
        <v>5222</v>
      </c>
      <c r="K464" s="41">
        <v>13289.07</v>
      </c>
      <c r="L464" s="41">
        <v>316.64</v>
      </c>
      <c r="M464" s="41">
        <v>86.8</v>
      </c>
      <c r="N464" s="41">
        <v>3.8</v>
      </c>
      <c r="O464" s="42">
        <v>750</v>
      </c>
      <c r="P464" s="85">
        <f t="shared" si="24"/>
        <v>1.9</v>
      </c>
    </row>
    <row r="465" hidden="1" spans="1:16">
      <c r="A465" s="40">
        <v>202303</v>
      </c>
      <c r="B465" s="28" t="s">
        <v>248</v>
      </c>
      <c r="C465" s="25" t="s">
        <v>570</v>
      </c>
      <c r="D465" s="26" t="s">
        <v>587</v>
      </c>
      <c r="E465" s="25" t="s">
        <v>637</v>
      </c>
      <c r="F465" s="26" t="s">
        <v>638</v>
      </c>
      <c r="G465" s="69" t="s">
        <v>639</v>
      </c>
      <c r="I465" s="40"/>
      <c r="J465" s="41">
        <v>2332</v>
      </c>
      <c r="K465" s="41">
        <v>7292.38</v>
      </c>
      <c r="L465" s="41">
        <v>316.64</v>
      </c>
      <c r="M465" s="41">
        <v>86.8</v>
      </c>
      <c r="N465" s="41">
        <v>3.8</v>
      </c>
      <c r="O465" s="42">
        <v>0</v>
      </c>
      <c r="P465" s="85">
        <f t="shared" si="24"/>
        <v>1.9</v>
      </c>
    </row>
    <row r="466" hidden="1" spans="1:16">
      <c r="A466" s="40">
        <v>202303</v>
      </c>
      <c r="B466" s="25" t="s">
        <v>261</v>
      </c>
      <c r="C466" s="25" t="s">
        <v>570</v>
      </c>
      <c r="D466" s="26" t="s">
        <v>587</v>
      </c>
      <c r="E466" s="25" t="s">
        <v>640</v>
      </c>
      <c r="F466" s="26" t="s">
        <v>652</v>
      </c>
      <c r="G466" s="69" t="s">
        <v>642</v>
      </c>
      <c r="I466" s="40"/>
      <c r="J466" s="41">
        <v>3440</v>
      </c>
      <c r="K466" s="41">
        <v>9763.63</v>
      </c>
      <c r="L466" s="41">
        <v>316.64</v>
      </c>
      <c r="M466" s="41">
        <v>86.8</v>
      </c>
      <c r="N466" s="41">
        <v>3.8</v>
      </c>
      <c r="O466" s="42">
        <v>0</v>
      </c>
      <c r="P466" s="85">
        <f t="shared" si="24"/>
        <v>1.9</v>
      </c>
    </row>
    <row r="467" hidden="1" spans="1:16">
      <c r="A467" s="40">
        <v>202303</v>
      </c>
      <c r="B467" s="25" t="s">
        <v>405</v>
      </c>
      <c r="C467" s="25" t="s">
        <v>570</v>
      </c>
      <c r="D467" s="30" t="s">
        <v>587</v>
      </c>
      <c r="E467" s="28" t="s">
        <v>643</v>
      </c>
      <c r="F467" s="26" t="s">
        <v>1219</v>
      </c>
      <c r="G467" s="69" t="s">
        <v>644</v>
      </c>
      <c r="I467" s="40"/>
      <c r="J467" s="41">
        <v>4331</v>
      </c>
      <c r="K467" s="41">
        <v>11574.41</v>
      </c>
      <c r="L467" s="41">
        <v>316.64</v>
      </c>
      <c r="M467" s="41">
        <v>86.8</v>
      </c>
      <c r="N467" s="41">
        <v>3.8</v>
      </c>
      <c r="O467" s="42">
        <v>0</v>
      </c>
      <c r="P467" s="85">
        <f t="shared" si="24"/>
        <v>1.9</v>
      </c>
    </row>
    <row r="468" hidden="1" spans="1:16">
      <c r="A468" s="40">
        <v>202303</v>
      </c>
      <c r="B468" s="28" t="s">
        <v>244</v>
      </c>
      <c r="C468" s="25" t="s">
        <v>619</v>
      </c>
      <c r="D468" s="26" t="s">
        <v>576</v>
      </c>
      <c r="E468" s="20" t="s">
        <v>645</v>
      </c>
      <c r="F468" s="26" t="s">
        <v>646</v>
      </c>
      <c r="G468" s="69" t="s">
        <v>647</v>
      </c>
      <c r="I468" s="40"/>
      <c r="J468" s="41">
        <v>4000</v>
      </c>
      <c r="K468" s="41">
        <v>10629.4</v>
      </c>
      <c r="L468" s="41">
        <v>316.64</v>
      </c>
      <c r="M468" s="41">
        <v>86.8</v>
      </c>
      <c r="N468" s="41">
        <v>3.8</v>
      </c>
      <c r="O468" s="42">
        <v>0</v>
      </c>
      <c r="P468" s="85">
        <f t="shared" si="24"/>
        <v>1.9</v>
      </c>
    </row>
    <row r="469" hidden="1" spans="1:16">
      <c r="A469" s="40">
        <v>202303</v>
      </c>
      <c r="B469" s="28" t="s">
        <v>286</v>
      </c>
      <c r="C469" s="25" t="s">
        <v>570</v>
      </c>
      <c r="D469" s="26" t="s">
        <v>587</v>
      </c>
      <c r="E469" s="20" t="s">
        <v>648</v>
      </c>
      <c r="F469" s="26" t="s">
        <v>986</v>
      </c>
      <c r="G469" s="70" t="s">
        <v>650</v>
      </c>
      <c r="I469" s="40"/>
      <c r="J469" s="41">
        <v>7100</v>
      </c>
      <c r="K469" s="41">
        <v>18694.7</v>
      </c>
      <c r="L469" s="41">
        <v>316.64</v>
      </c>
      <c r="M469" s="41">
        <v>86.8</v>
      </c>
      <c r="N469" s="41">
        <v>3.8</v>
      </c>
      <c r="O469" s="42">
        <v>457.5</v>
      </c>
      <c r="P469" s="85">
        <f t="shared" si="24"/>
        <v>1.9</v>
      </c>
    </row>
    <row r="470" hidden="1" spans="1:16">
      <c r="A470" s="40">
        <v>202303</v>
      </c>
      <c r="B470" s="28" t="s">
        <v>421</v>
      </c>
      <c r="C470" s="25" t="s">
        <v>570</v>
      </c>
      <c r="D470" s="26" t="s">
        <v>587</v>
      </c>
      <c r="E470" s="20" t="s">
        <v>651</v>
      </c>
      <c r="F470" s="26" t="s">
        <v>652</v>
      </c>
      <c r="G470" s="71" t="s">
        <v>653</v>
      </c>
      <c r="H470" s="72"/>
      <c r="I470" s="40"/>
      <c r="J470" s="41">
        <v>5519</v>
      </c>
      <c r="K470" s="41">
        <v>14409.28</v>
      </c>
      <c r="L470" s="41">
        <v>316.64</v>
      </c>
      <c r="M470" s="41">
        <v>86.8</v>
      </c>
      <c r="N470" s="41">
        <v>3.8</v>
      </c>
      <c r="O470" s="42">
        <v>0</v>
      </c>
      <c r="P470" s="85">
        <f t="shared" si="24"/>
        <v>1.9</v>
      </c>
    </row>
    <row r="471" spans="1:16">
      <c r="A471" s="40">
        <v>202303</v>
      </c>
      <c r="B471" s="25" t="s">
        <v>258</v>
      </c>
      <c r="C471" s="25" t="s">
        <v>575</v>
      </c>
      <c r="D471" s="26" t="s">
        <v>587</v>
      </c>
      <c r="E471" s="20" t="s">
        <v>654</v>
      </c>
      <c r="F471" s="26" t="s">
        <v>655</v>
      </c>
      <c r="G471" s="71" t="s">
        <v>656</v>
      </c>
      <c r="H471" s="73"/>
      <c r="I471" s="40"/>
      <c r="J471" s="41">
        <v>2888</v>
      </c>
      <c r="K471" s="41">
        <v>14325.43</v>
      </c>
      <c r="L471" s="41">
        <v>316.64</v>
      </c>
      <c r="M471" s="41">
        <v>86.8</v>
      </c>
      <c r="N471" s="41">
        <v>3.8</v>
      </c>
      <c r="O471" s="42">
        <v>0</v>
      </c>
      <c r="P471" s="85">
        <f t="shared" si="24"/>
        <v>1.9</v>
      </c>
    </row>
    <row r="472" hidden="1" spans="1:16">
      <c r="A472" s="40">
        <v>202303</v>
      </c>
      <c r="B472" s="32" t="s">
        <v>216</v>
      </c>
      <c r="C472" s="25" t="s">
        <v>570</v>
      </c>
      <c r="D472" s="25" t="s">
        <v>571</v>
      </c>
      <c r="E472" s="74" t="s">
        <v>657</v>
      </c>
      <c r="F472" s="26" t="s">
        <v>658</v>
      </c>
      <c r="G472" s="75" t="s">
        <v>659</v>
      </c>
      <c r="I472" s="40"/>
      <c r="J472" s="41">
        <v>8020</v>
      </c>
      <c r="K472" s="41">
        <v>16999.5</v>
      </c>
      <c r="L472" s="41">
        <v>316.64</v>
      </c>
      <c r="M472" s="41">
        <v>86.8</v>
      </c>
      <c r="N472" s="41">
        <v>3.8</v>
      </c>
      <c r="O472" s="42">
        <v>0</v>
      </c>
      <c r="P472" s="85">
        <f t="shared" si="24"/>
        <v>1.9</v>
      </c>
    </row>
    <row r="473" hidden="1" spans="1:16">
      <c r="A473" s="40">
        <v>202303</v>
      </c>
      <c r="B473" s="25" t="s">
        <v>416</v>
      </c>
      <c r="C473" s="33" t="s">
        <v>580</v>
      </c>
      <c r="D473" s="26" t="s">
        <v>587</v>
      </c>
      <c r="E473" s="76" t="s">
        <v>665</v>
      </c>
      <c r="F473" s="26" t="s">
        <v>666</v>
      </c>
      <c r="G473" s="77" t="s">
        <v>667</v>
      </c>
      <c r="I473" s="40"/>
      <c r="J473" s="41">
        <v>4133</v>
      </c>
      <c r="K473" s="41">
        <v>9387.39</v>
      </c>
      <c r="L473" s="41">
        <v>316.64</v>
      </c>
      <c r="M473" s="41">
        <v>86.8</v>
      </c>
      <c r="N473" s="41">
        <v>3.8</v>
      </c>
      <c r="O473" s="42">
        <v>300</v>
      </c>
      <c r="P473" s="85">
        <f t="shared" si="24"/>
        <v>1.9</v>
      </c>
    </row>
    <row r="474" hidden="1" spans="1:16">
      <c r="A474" s="40">
        <v>202303</v>
      </c>
      <c r="B474" s="33" t="s">
        <v>430</v>
      </c>
      <c r="C474" s="33" t="s">
        <v>570</v>
      </c>
      <c r="D474" s="26" t="s">
        <v>587</v>
      </c>
      <c r="E474" s="33" t="s">
        <v>668</v>
      </c>
      <c r="F474" s="26" t="s">
        <v>669</v>
      </c>
      <c r="G474" s="77" t="s">
        <v>670</v>
      </c>
      <c r="H474" s="78"/>
      <c r="I474" s="40"/>
      <c r="J474" s="41">
        <v>3038</v>
      </c>
      <c r="K474" s="41">
        <v>9222.51</v>
      </c>
      <c r="L474" s="41">
        <v>316.64</v>
      </c>
      <c r="M474" s="41">
        <v>86.8</v>
      </c>
      <c r="N474" s="41">
        <v>3.8</v>
      </c>
      <c r="O474" s="42">
        <v>0</v>
      </c>
      <c r="P474" s="85">
        <f t="shared" si="24"/>
        <v>1.9</v>
      </c>
    </row>
    <row r="475" spans="1:16">
      <c r="A475" s="40">
        <v>202303</v>
      </c>
      <c r="B475" s="33" t="s">
        <v>344</v>
      </c>
      <c r="C475" s="33" t="s">
        <v>575</v>
      </c>
      <c r="D475" s="33" t="s">
        <v>671</v>
      </c>
      <c r="E475" s="33" t="s">
        <v>672</v>
      </c>
      <c r="F475" s="26" t="s">
        <v>578</v>
      </c>
      <c r="G475" s="79" t="s">
        <v>673</v>
      </c>
      <c r="H475" s="78"/>
      <c r="I475" s="40"/>
      <c r="J475" s="41">
        <v>8800</v>
      </c>
      <c r="K475" s="41">
        <v>719.4</v>
      </c>
      <c r="L475" s="41">
        <v>0</v>
      </c>
      <c r="M475" s="41">
        <v>0</v>
      </c>
      <c r="N475" s="41">
        <v>0</v>
      </c>
      <c r="O475" s="42">
        <v>0</v>
      </c>
      <c r="P475" s="85">
        <v>0</v>
      </c>
    </row>
    <row r="476" hidden="1" spans="1:16">
      <c r="A476" s="40">
        <v>202303</v>
      </c>
      <c r="B476" s="33" t="s">
        <v>298</v>
      </c>
      <c r="C476" s="33" t="s">
        <v>570</v>
      </c>
      <c r="D476" s="80" t="s">
        <v>587</v>
      </c>
      <c r="E476" s="81" t="s">
        <v>674</v>
      </c>
      <c r="F476" s="26" t="s">
        <v>675</v>
      </c>
      <c r="G476" s="82" t="s">
        <v>676</v>
      </c>
      <c r="I476" s="40"/>
      <c r="J476" s="41">
        <v>2532</v>
      </c>
      <c r="K476" s="41">
        <v>7058</v>
      </c>
      <c r="L476" s="41">
        <v>316.64</v>
      </c>
      <c r="M476" s="41">
        <v>86.8</v>
      </c>
      <c r="N476" s="41">
        <v>3.8</v>
      </c>
      <c r="O476" s="42">
        <v>0</v>
      </c>
      <c r="P476" s="85">
        <f t="shared" ref="P476:P489" si="25">1900*0.1%</f>
        <v>1.9</v>
      </c>
    </row>
    <row r="477" hidden="1" spans="1:16">
      <c r="A477" s="40">
        <v>202303</v>
      </c>
      <c r="B477" s="33" t="s">
        <v>202</v>
      </c>
      <c r="C477" s="25" t="s">
        <v>619</v>
      </c>
      <c r="D477" s="26" t="s">
        <v>587</v>
      </c>
      <c r="E477" s="33" t="s">
        <v>682</v>
      </c>
      <c r="F477" s="26" t="s">
        <v>683</v>
      </c>
      <c r="G477" s="77" t="s">
        <v>684</v>
      </c>
      <c r="I477" s="40"/>
      <c r="J477" s="41">
        <v>11000</v>
      </c>
      <c r="K477" s="41">
        <v>28095</v>
      </c>
      <c r="L477" s="41">
        <v>316.64</v>
      </c>
      <c r="M477" s="41">
        <v>86.8</v>
      </c>
      <c r="N477" s="41">
        <v>3.8</v>
      </c>
      <c r="O477" s="42">
        <v>0</v>
      </c>
      <c r="P477" s="85">
        <f t="shared" si="25"/>
        <v>1.9</v>
      </c>
    </row>
    <row r="478" hidden="1" spans="1:16">
      <c r="A478" s="40">
        <v>202303</v>
      </c>
      <c r="B478" s="33" t="s">
        <v>355</v>
      </c>
      <c r="C478" s="25" t="s">
        <v>619</v>
      </c>
      <c r="D478" s="33" t="s">
        <v>587</v>
      </c>
      <c r="E478" s="33" t="s">
        <v>685</v>
      </c>
      <c r="F478" s="26" t="s">
        <v>686</v>
      </c>
      <c r="G478" s="83" t="s">
        <v>687</v>
      </c>
      <c r="H478" s="28" t="s">
        <v>623</v>
      </c>
      <c r="I478" s="40"/>
      <c r="J478" s="41">
        <v>2320</v>
      </c>
      <c r="K478" s="41">
        <v>9014.48</v>
      </c>
      <c r="L478" s="41">
        <v>316.64</v>
      </c>
      <c r="M478" s="41">
        <v>86.8</v>
      </c>
      <c r="N478" s="41">
        <v>3.8</v>
      </c>
      <c r="O478" s="42">
        <v>0</v>
      </c>
      <c r="P478" s="85">
        <f t="shared" si="25"/>
        <v>1.9</v>
      </c>
    </row>
    <row r="479" hidden="1" spans="1:16">
      <c r="A479" s="40">
        <v>202303</v>
      </c>
      <c r="B479" s="33" t="s">
        <v>420</v>
      </c>
      <c r="C479" s="33" t="s">
        <v>580</v>
      </c>
      <c r="D479" s="33" t="s">
        <v>587</v>
      </c>
      <c r="E479" s="33" t="s">
        <v>697</v>
      </c>
      <c r="F479" s="26" t="s">
        <v>698</v>
      </c>
      <c r="G479" s="83" t="s">
        <v>699</v>
      </c>
      <c r="I479" s="40"/>
      <c r="J479" s="42">
        <v>4536</v>
      </c>
      <c r="K479" s="41">
        <v>10552.7</v>
      </c>
      <c r="L479" s="41">
        <v>316.64</v>
      </c>
      <c r="M479" s="41">
        <v>86.8</v>
      </c>
      <c r="N479" s="41">
        <v>3.8</v>
      </c>
      <c r="O479" s="42">
        <v>300</v>
      </c>
      <c r="P479" s="85">
        <f t="shared" si="25"/>
        <v>1.9</v>
      </c>
    </row>
    <row r="480" hidden="1" spans="1:16">
      <c r="A480" s="40">
        <v>202303</v>
      </c>
      <c r="B480" s="33" t="s">
        <v>424</v>
      </c>
      <c r="C480" s="33" t="s">
        <v>570</v>
      </c>
      <c r="D480" s="33" t="s">
        <v>587</v>
      </c>
      <c r="E480" s="33" t="s">
        <v>700</v>
      </c>
      <c r="F480" s="26" t="s">
        <v>617</v>
      </c>
      <c r="G480" s="83" t="s">
        <v>701</v>
      </c>
      <c r="I480" s="40"/>
      <c r="J480" s="42">
        <v>2363</v>
      </c>
      <c r="K480" s="41">
        <v>6422.44</v>
      </c>
      <c r="L480" s="41">
        <v>316.64</v>
      </c>
      <c r="M480" s="41">
        <v>86.8</v>
      </c>
      <c r="N480" s="41">
        <v>3.8</v>
      </c>
      <c r="O480" s="42">
        <v>0</v>
      </c>
      <c r="P480" s="85">
        <f t="shared" si="25"/>
        <v>1.9</v>
      </c>
    </row>
    <row r="481" hidden="1" spans="1:16">
      <c r="A481" s="40">
        <v>202303</v>
      </c>
      <c r="B481" s="33" t="s">
        <v>277</v>
      </c>
      <c r="C481" s="25" t="s">
        <v>619</v>
      </c>
      <c r="D481" s="33" t="s">
        <v>587</v>
      </c>
      <c r="E481" s="33" t="s">
        <v>702</v>
      </c>
      <c r="F481" s="26" t="s">
        <v>703</v>
      </c>
      <c r="G481" s="83" t="s">
        <v>704</v>
      </c>
      <c r="H481" s="28" t="s">
        <v>623</v>
      </c>
      <c r="I481" s="40"/>
      <c r="J481" s="41">
        <v>1900</v>
      </c>
      <c r="K481" s="41">
        <v>4743.77</v>
      </c>
      <c r="L481" s="41">
        <v>316.64</v>
      </c>
      <c r="M481" s="41">
        <v>86.8</v>
      </c>
      <c r="N481" s="41">
        <v>3.8</v>
      </c>
      <c r="O481" s="42">
        <v>0</v>
      </c>
      <c r="P481" s="85">
        <f t="shared" si="25"/>
        <v>1.9</v>
      </c>
    </row>
    <row r="482" hidden="1" spans="1:16">
      <c r="A482" s="40">
        <v>202303</v>
      </c>
      <c r="B482" s="33" t="s">
        <v>204</v>
      </c>
      <c r="C482" s="33" t="s">
        <v>625</v>
      </c>
      <c r="D482" s="33" t="s">
        <v>587</v>
      </c>
      <c r="E482" s="33" t="s">
        <v>712</v>
      </c>
      <c r="F482" s="26" t="s">
        <v>880</v>
      </c>
      <c r="G482" s="77" t="s">
        <v>714</v>
      </c>
      <c r="I482" s="40"/>
      <c r="J482" s="42">
        <v>1958</v>
      </c>
      <c r="K482" s="41">
        <v>5718.7</v>
      </c>
      <c r="L482" s="41">
        <v>316.64</v>
      </c>
      <c r="M482" s="41">
        <v>86.8</v>
      </c>
      <c r="N482" s="41">
        <v>3.8</v>
      </c>
      <c r="O482" s="42">
        <v>0</v>
      </c>
      <c r="P482" s="85">
        <f t="shared" si="25"/>
        <v>1.9</v>
      </c>
    </row>
    <row r="483" hidden="1" spans="1:16">
      <c r="A483" s="40">
        <v>202303</v>
      </c>
      <c r="B483" s="33" t="s">
        <v>413</v>
      </c>
      <c r="C483" s="33" t="s">
        <v>570</v>
      </c>
      <c r="D483" s="33" t="s">
        <v>587</v>
      </c>
      <c r="E483" s="33" t="s">
        <v>718</v>
      </c>
      <c r="F483" s="26" t="s">
        <v>638</v>
      </c>
      <c r="G483" s="77" t="s">
        <v>719</v>
      </c>
      <c r="H483" s="78"/>
      <c r="I483" s="40"/>
      <c r="J483" s="42">
        <v>2993</v>
      </c>
      <c r="K483" s="41">
        <v>7793.44</v>
      </c>
      <c r="L483" s="41">
        <v>316.64</v>
      </c>
      <c r="M483" s="41">
        <v>86.8</v>
      </c>
      <c r="N483" s="41">
        <v>3.8</v>
      </c>
      <c r="O483" s="42">
        <v>0</v>
      </c>
      <c r="P483" s="85">
        <f t="shared" si="25"/>
        <v>1.9</v>
      </c>
    </row>
    <row r="484" hidden="1" spans="1:16">
      <c r="A484" s="40">
        <v>202303</v>
      </c>
      <c r="B484" s="33" t="s">
        <v>393</v>
      </c>
      <c r="C484" s="33" t="s">
        <v>570</v>
      </c>
      <c r="D484" s="33" t="s">
        <v>587</v>
      </c>
      <c r="E484" s="33" t="s">
        <v>720</v>
      </c>
      <c r="F484" s="26" t="s">
        <v>721</v>
      </c>
      <c r="G484" s="77" t="s">
        <v>722</v>
      </c>
      <c r="H484" s="78"/>
      <c r="I484" s="40"/>
      <c r="J484" s="42">
        <v>2475</v>
      </c>
      <c r="K484" s="41">
        <v>6476.08</v>
      </c>
      <c r="L484" s="41">
        <v>316.64</v>
      </c>
      <c r="M484" s="41">
        <v>86.8</v>
      </c>
      <c r="N484" s="41">
        <v>3.8</v>
      </c>
      <c r="O484" s="42">
        <v>0</v>
      </c>
      <c r="P484" s="85">
        <f t="shared" si="25"/>
        <v>1.9</v>
      </c>
    </row>
    <row r="485" hidden="1" spans="1:16">
      <c r="A485" s="40">
        <v>202303</v>
      </c>
      <c r="B485" s="33" t="s">
        <v>252</v>
      </c>
      <c r="C485" s="33" t="s">
        <v>570</v>
      </c>
      <c r="D485" s="33" t="s">
        <v>587</v>
      </c>
      <c r="E485" s="33" t="s">
        <v>727</v>
      </c>
      <c r="F485" s="26" t="s">
        <v>778</v>
      </c>
      <c r="G485" s="77" t="s">
        <v>728</v>
      </c>
      <c r="I485" s="40"/>
      <c r="J485" s="42">
        <v>4937</v>
      </c>
      <c r="K485" s="41">
        <v>11220.17</v>
      </c>
      <c r="L485" s="41">
        <v>316.64</v>
      </c>
      <c r="M485" s="41">
        <v>86.8</v>
      </c>
      <c r="N485" s="41">
        <v>3.8</v>
      </c>
      <c r="O485" s="42">
        <v>350</v>
      </c>
      <c r="P485" s="85">
        <f t="shared" si="25"/>
        <v>1.9</v>
      </c>
    </row>
    <row r="486" hidden="1" spans="1:16">
      <c r="A486" s="40">
        <v>202303</v>
      </c>
      <c r="B486" s="33" t="s">
        <v>427</v>
      </c>
      <c r="C486" s="33" t="s">
        <v>625</v>
      </c>
      <c r="D486" s="33" t="s">
        <v>671</v>
      </c>
      <c r="E486" s="33" t="s">
        <v>729</v>
      </c>
      <c r="F486" s="26" t="s">
        <v>730</v>
      </c>
      <c r="G486" s="77" t="s">
        <v>731</v>
      </c>
      <c r="I486" s="40"/>
      <c r="J486" s="42">
        <v>5200</v>
      </c>
      <c r="K486" s="41">
        <v>11840</v>
      </c>
      <c r="L486" s="41">
        <v>316.64</v>
      </c>
      <c r="M486" s="41">
        <v>86.8</v>
      </c>
      <c r="N486" s="41">
        <v>3.8</v>
      </c>
      <c r="O486" s="42">
        <v>520</v>
      </c>
      <c r="P486" s="85">
        <f t="shared" si="25"/>
        <v>1.9</v>
      </c>
    </row>
    <row r="487" spans="1:16">
      <c r="A487" s="40">
        <v>202303</v>
      </c>
      <c r="B487" s="33" t="s">
        <v>447</v>
      </c>
      <c r="C487" s="33" t="s">
        <v>575</v>
      </c>
      <c r="D487" s="33" t="s">
        <v>587</v>
      </c>
      <c r="E487" s="33" t="s">
        <v>732</v>
      </c>
      <c r="F487" s="26" t="s">
        <v>710</v>
      </c>
      <c r="G487" s="77" t="s">
        <v>733</v>
      </c>
      <c r="I487" s="40"/>
      <c r="J487" s="42">
        <v>3000</v>
      </c>
      <c r="K487" s="41">
        <v>10345</v>
      </c>
      <c r="L487" s="41">
        <v>316.64</v>
      </c>
      <c r="M487" s="41">
        <v>86.8</v>
      </c>
      <c r="N487" s="41">
        <v>3.8</v>
      </c>
      <c r="O487" s="42">
        <v>0</v>
      </c>
      <c r="P487" s="85">
        <f t="shared" si="25"/>
        <v>1.9</v>
      </c>
    </row>
    <row r="488" hidden="1" spans="1:16">
      <c r="A488" s="40">
        <v>202303</v>
      </c>
      <c r="B488" s="33" t="s">
        <v>401</v>
      </c>
      <c r="C488" s="33" t="s">
        <v>619</v>
      </c>
      <c r="D488" s="33" t="s">
        <v>587</v>
      </c>
      <c r="E488" s="33" t="s">
        <v>734</v>
      </c>
      <c r="F488" s="26" t="s">
        <v>735</v>
      </c>
      <c r="G488" s="77" t="s">
        <v>736</v>
      </c>
      <c r="I488" s="40"/>
      <c r="J488" s="42">
        <v>2240</v>
      </c>
      <c r="K488" s="41">
        <v>6906.6</v>
      </c>
      <c r="L488" s="41">
        <v>316.64</v>
      </c>
      <c r="M488" s="41">
        <v>86.8</v>
      </c>
      <c r="N488" s="41">
        <v>3.8</v>
      </c>
      <c r="O488" s="42">
        <v>0</v>
      </c>
      <c r="P488" s="85">
        <f t="shared" si="25"/>
        <v>1.9</v>
      </c>
    </row>
    <row r="489" hidden="1" spans="1:16">
      <c r="A489" s="40">
        <v>202303</v>
      </c>
      <c r="B489" s="33" t="s">
        <v>321</v>
      </c>
      <c r="C489" s="33" t="s">
        <v>570</v>
      </c>
      <c r="D489" s="33" t="s">
        <v>587</v>
      </c>
      <c r="E489" s="33" t="s">
        <v>737</v>
      </c>
      <c r="F489" s="26" t="s">
        <v>738</v>
      </c>
      <c r="G489" s="77" t="s">
        <v>739</v>
      </c>
      <c r="I489" s="40"/>
      <c r="J489" s="42">
        <v>4700</v>
      </c>
      <c r="K489" s="41">
        <v>12582</v>
      </c>
      <c r="L489" s="41">
        <v>316.64</v>
      </c>
      <c r="M489" s="41">
        <v>86.8</v>
      </c>
      <c r="N489" s="41">
        <v>3.8</v>
      </c>
      <c r="O489" s="42">
        <v>475</v>
      </c>
      <c r="P489" s="85">
        <f t="shared" si="25"/>
        <v>1.9</v>
      </c>
    </row>
    <row r="490" hidden="1" spans="1:16">
      <c r="A490" s="40">
        <v>202303</v>
      </c>
      <c r="B490" s="33" t="s">
        <v>388</v>
      </c>
      <c r="C490" s="33" t="s">
        <v>570</v>
      </c>
      <c r="D490" s="33" t="s">
        <v>671</v>
      </c>
      <c r="E490" s="33" t="s">
        <v>740</v>
      </c>
      <c r="F490" s="26" t="s">
        <v>741</v>
      </c>
      <c r="G490" s="77" t="s">
        <v>742</v>
      </c>
      <c r="I490" s="40"/>
      <c r="J490" s="42">
        <v>11800</v>
      </c>
      <c r="K490" s="41">
        <v>28487.4</v>
      </c>
      <c r="L490" s="41">
        <v>0</v>
      </c>
      <c r="M490" s="41">
        <v>0</v>
      </c>
      <c r="N490" s="41">
        <v>0</v>
      </c>
      <c r="O490" s="42">
        <v>0</v>
      </c>
      <c r="P490" s="85">
        <v>0</v>
      </c>
    </row>
    <row r="491" hidden="1" spans="1:16">
      <c r="A491" s="40">
        <v>202303</v>
      </c>
      <c r="B491" s="33" t="s">
        <v>279</v>
      </c>
      <c r="C491" s="33" t="s">
        <v>580</v>
      </c>
      <c r="D491" s="33" t="s">
        <v>587</v>
      </c>
      <c r="E491" s="33" t="s">
        <v>743</v>
      </c>
      <c r="F491" s="26" t="s">
        <v>725</v>
      </c>
      <c r="G491" s="77" t="s">
        <v>744</v>
      </c>
      <c r="I491" s="40"/>
      <c r="J491" s="42">
        <v>4536</v>
      </c>
      <c r="K491" s="41">
        <v>10290.63</v>
      </c>
      <c r="L491" s="41">
        <v>316.64</v>
      </c>
      <c r="M491" s="41">
        <v>86.8</v>
      </c>
      <c r="N491" s="41">
        <v>3.8</v>
      </c>
      <c r="O491" s="42">
        <v>500</v>
      </c>
      <c r="P491" s="85">
        <f t="shared" ref="P491:P510" si="26">1900*0.1%</f>
        <v>1.9</v>
      </c>
    </row>
    <row r="492" hidden="1" spans="1:16">
      <c r="A492" s="40">
        <v>202303</v>
      </c>
      <c r="B492" s="33" t="s">
        <v>219</v>
      </c>
      <c r="C492" s="33" t="s">
        <v>570</v>
      </c>
      <c r="D492" s="33" t="s">
        <v>587</v>
      </c>
      <c r="E492" s="33" t="s">
        <v>745</v>
      </c>
      <c r="F492" s="26" t="s">
        <v>652</v>
      </c>
      <c r="G492" s="77" t="s">
        <v>746</v>
      </c>
      <c r="I492" s="40"/>
      <c r="J492" s="42">
        <v>3440</v>
      </c>
      <c r="K492" s="41">
        <v>8677.07</v>
      </c>
      <c r="L492" s="41">
        <v>316.64</v>
      </c>
      <c r="M492" s="41">
        <v>86.8</v>
      </c>
      <c r="N492" s="41">
        <v>3.8</v>
      </c>
      <c r="O492" s="42">
        <v>500</v>
      </c>
      <c r="P492" s="85">
        <f t="shared" si="26"/>
        <v>1.9</v>
      </c>
    </row>
    <row r="493" hidden="1" spans="1:16">
      <c r="A493" s="40">
        <v>202303</v>
      </c>
      <c r="B493" s="33" t="s">
        <v>331</v>
      </c>
      <c r="C493" s="33" t="s">
        <v>580</v>
      </c>
      <c r="D493" s="33" t="s">
        <v>587</v>
      </c>
      <c r="E493" s="33" t="s">
        <v>747</v>
      </c>
      <c r="F493" s="26" t="s">
        <v>679</v>
      </c>
      <c r="G493" s="77" t="s">
        <v>748</v>
      </c>
      <c r="I493" s="40"/>
      <c r="J493" s="42">
        <v>3326</v>
      </c>
      <c r="K493" s="41">
        <v>7649.9</v>
      </c>
      <c r="L493" s="41">
        <v>316.64</v>
      </c>
      <c r="M493" s="41">
        <v>86.8</v>
      </c>
      <c r="N493" s="41">
        <v>3.8</v>
      </c>
      <c r="O493" s="42">
        <v>0</v>
      </c>
      <c r="P493" s="85">
        <f t="shared" si="26"/>
        <v>1.9</v>
      </c>
    </row>
    <row r="494" spans="1:16">
      <c r="A494" s="40">
        <v>202303</v>
      </c>
      <c r="B494" s="33" t="s">
        <v>435</v>
      </c>
      <c r="C494" s="33" t="s">
        <v>575</v>
      </c>
      <c r="D494" s="33" t="s">
        <v>587</v>
      </c>
      <c r="E494" s="33" t="s">
        <v>749</v>
      </c>
      <c r="F494" s="26" t="s">
        <v>710</v>
      </c>
      <c r="G494" s="77" t="s">
        <v>750</v>
      </c>
      <c r="I494" s="40"/>
      <c r="J494" s="42">
        <v>3500</v>
      </c>
      <c r="K494" s="41">
        <v>12415.41</v>
      </c>
      <c r="L494" s="41">
        <v>316.64</v>
      </c>
      <c r="M494" s="41">
        <v>86.8</v>
      </c>
      <c r="N494" s="41">
        <v>3.8</v>
      </c>
      <c r="O494" s="42">
        <v>0</v>
      </c>
      <c r="P494" s="85">
        <f t="shared" si="26"/>
        <v>1.9</v>
      </c>
    </row>
    <row r="495" hidden="1" spans="1:16">
      <c r="A495" s="40">
        <v>202303</v>
      </c>
      <c r="B495" s="33" t="s">
        <v>359</v>
      </c>
      <c r="C495" s="36" t="s">
        <v>570</v>
      </c>
      <c r="D495" s="33" t="s">
        <v>587</v>
      </c>
      <c r="E495" s="36" t="s">
        <v>755</v>
      </c>
      <c r="F495" s="26" t="s">
        <v>753</v>
      </c>
      <c r="G495" s="77" t="s">
        <v>756</v>
      </c>
      <c r="H495" s="84"/>
      <c r="I495" s="40"/>
      <c r="J495" s="42">
        <v>2138</v>
      </c>
      <c r="K495" s="41">
        <v>5719.6</v>
      </c>
      <c r="L495" s="41">
        <v>316.64</v>
      </c>
      <c r="M495" s="41">
        <v>86.8</v>
      </c>
      <c r="N495" s="41">
        <v>3.8</v>
      </c>
      <c r="O495" s="42">
        <v>0</v>
      </c>
      <c r="P495" s="85">
        <f t="shared" si="26"/>
        <v>1.9</v>
      </c>
    </row>
    <row r="496" hidden="1" spans="1:16">
      <c r="A496" s="40">
        <v>202303</v>
      </c>
      <c r="B496" s="36" t="s">
        <v>441</v>
      </c>
      <c r="C496" s="36" t="s">
        <v>570</v>
      </c>
      <c r="D496" s="33" t="s">
        <v>587</v>
      </c>
      <c r="E496" s="36" t="s">
        <v>757</v>
      </c>
      <c r="F496" s="26" t="s">
        <v>758</v>
      </c>
      <c r="G496" s="77" t="s">
        <v>759</v>
      </c>
      <c r="H496" s="78"/>
      <c r="I496" s="40"/>
      <c r="J496" s="42">
        <v>2000</v>
      </c>
      <c r="K496" s="41">
        <v>5859.34</v>
      </c>
      <c r="L496" s="41">
        <v>316.64</v>
      </c>
      <c r="M496" s="41">
        <v>86.8</v>
      </c>
      <c r="N496" s="41">
        <v>3.8</v>
      </c>
      <c r="O496" s="42">
        <v>0</v>
      </c>
      <c r="P496" s="85">
        <f t="shared" si="26"/>
        <v>1.9</v>
      </c>
    </row>
    <row r="497" hidden="1" spans="1:16">
      <c r="A497" s="40">
        <v>202303</v>
      </c>
      <c r="B497" s="36" t="s">
        <v>256</v>
      </c>
      <c r="C497" s="36" t="s">
        <v>592</v>
      </c>
      <c r="D497" s="33" t="s">
        <v>587</v>
      </c>
      <c r="E497" s="36" t="s">
        <v>760</v>
      </c>
      <c r="F497" s="26" t="s">
        <v>761</v>
      </c>
      <c r="G497" s="77" t="s">
        <v>762</v>
      </c>
      <c r="H497" s="78"/>
      <c r="I497" s="40"/>
      <c r="J497" s="42">
        <v>3303</v>
      </c>
      <c r="K497" s="41">
        <v>7185</v>
      </c>
      <c r="L497" s="41">
        <v>316.64</v>
      </c>
      <c r="M497" s="41">
        <v>86.8</v>
      </c>
      <c r="N497" s="41">
        <v>3.8</v>
      </c>
      <c r="O497" s="42">
        <v>0</v>
      </c>
      <c r="P497" s="85">
        <f t="shared" si="26"/>
        <v>1.9</v>
      </c>
    </row>
    <row r="498" hidden="1" spans="1:16">
      <c r="A498" s="40">
        <v>202303</v>
      </c>
      <c r="B498" s="36" t="s">
        <v>318</v>
      </c>
      <c r="C498" s="36" t="s">
        <v>570</v>
      </c>
      <c r="D498" s="33" t="s">
        <v>587</v>
      </c>
      <c r="E498" s="36" t="s">
        <v>763</v>
      </c>
      <c r="F498" s="26" t="s">
        <v>725</v>
      </c>
      <c r="G498" s="77" t="s">
        <v>762</v>
      </c>
      <c r="H498" s="78"/>
      <c r="I498" s="40"/>
      <c r="J498" s="42">
        <v>4572</v>
      </c>
      <c r="K498" s="41">
        <v>11044.66</v>
      </c>
      <c r="L498" s="41">
        <v>316.64</v>
      </c>
      <c r="M498" s="41">
        <v>86.8</v>
      </c>
      <c r="N498" s="41">
        <v>3.8</v>
      </c>
      <c r="O498" s="42">
        <v>0</v>
      </c>
      <c r="P498" s="85">
        <f t="shared" si="26"/>
        <v>1.9</v>
      </c>
    </row>
    <row r="499" hidden="1" spans="1:16">
      <c r="A499" s="40">
        <v>202303</v>
      </c>
      <c r="B499" s="36" t="s">
        <v>332</v>
      </c>
      <c r="C499" s="36" t="s">
        <v>592</v>
      </c>
      <c r="D499" s="26" t="s">
        <v>764</v>
      </c>
      <c r="E499" s="36" t="s">
        <v>765</v>
      </c>
      <c r="F499" s="26" t="s">
        <v>766</v>
      </c>
      <c r="G499" s="69" t="s">
        <v>767</v>
      </c>
      <c r="H499" s="78"/>
      <c r="I499" s="40"/>
      <c r="J499" s="42">
        <v>5632</v>
      </c>
      <c r="K499" s="41">
        <v>12570.5</v>
      </c>
      <c r="L499" s="41">
        <v>316.64</v>
      </c>
      <c r="M499" s="41">
        <v>86.8</v>
      </c>
      <c r="N499" s="41">
        <v>3.8</v>
      </c>
      <c r="O499" s="42">
        <v>95</v>
      </c>
      <c r="P499" s="85">
        <f t="shared" si="26"/>
        <v>1.9</v>
      </c>
    </row>
    <row r="500" hidden="1" spans="1:16">
      <c r="A500" s="40">
        <v>202303</v>
      </c>
      <c r="B500" s="36" t="s">
        <v>452</v>
      </c>
      <c r="C500" s="36" t="s">
        <v>619</v>
      </c>
      <c r="D500" s="33" t="s">
        <v>587</v>
      </c>
      <c r="E500" s="36" t="s">
        <v>768</v>
      </c>
      <c r="F500" s="26" t="s">
        <v>686</v>
      </c>
      <c r="G500" s="77" t="s">
        <v>769</v>
      </c>
      <c r="H500" s="28" t="s">
        <v>623</v>
      </c>
      <c r="I500" s="40"/>
      <c r="J500" s="42">
        <v>2132</v>
      </c>
      <c r="K500" s="41">
        <v>8135.04</v>
      </c>
      <c r="L500" s="41">
        <v>316.64</v>
      </c>
      <c r="M500" s="41">
        <v>86.8</v>
      </c>
      <c r="N500" s="41">
        <v>3.8</v>
      </c>
      <c r="O500" s="42">
        <v>0</v>
      </c>
      <c r="P500" s="85">
        <f t="shared" si="26"/>
        <v>1.9</v>
      </c>
    </row>
    <row r="501" hidden="1" spans="1:16">
      <c r="A501" s="40">
        <v>202303</v>
      </c>
      <c r="B501" s="36" t="s">
        <v>384</v>
      </c>
      <c r="C501" s="36" t="s">
        <v>570</v>
      </c>
      <c r="D501" s="33" t="s">
        <v>587</v>
      </c>
      <c r="E501" s="36" t="s">
        <v>770</v>
      </c>
      <c r="F501" s="26" t="s">
        <v>771</v>
      </c>
      <c r="G501" s="77" t="s">
        <v>772</v>
      </c>
      <c r="H501" s="78"/>
      <c r="I501" s="40"/>
      <c r="J501" s="42">
        <v>7881</v>
      </c>
      <c r="K501" s="41">
        <v>20294</v>
      </c>
      <c r="L501" s="41">
        <v>316.64</v>
      </c>
      <c r="M501" s="41">
        <v>86.8</v>
      </c>
      <c r="N501" s="41">
        <v>3.8</v>
      </c>
      <c r="O501" s="42">
        <v>0</v>
      </c>
      <c r="P501" s="85">
        <f t="shared" si="26"/>
        <v>1.9</v>
      </c>
    </row>
    <row r="502" ht="29" hidden="1" spans="1:16">
      <c r="A502" s="40">
        <v>202303</v>
      </c>
      <c r="B502" s="36" t="s">
        <v>200</v>
      </c>
      <c r="C502" s="36" t="s">
        <v>580</v>
      </c>
      <c r="D502" s="33" t="s">
        <v>587</v>
      </c>
      <c r="E502" s="36" t="s">
        <v>773</v>
      </c>
      <c r="F502" s="26" t="s">
        <v>698</v>
      </c>
      <c r="G502" s="77" t="s">
        <v>772</v>
      </c>
      <c r="H502" s="78"/>
      <c r="I502" s="40"/>
      <c r="J502" s="42">
        <v>9208</v>
      </c>
      <c r="K502" s="41">
        <v>24502</v>
      </c>
      <c r="L502" s="41">
        <v>316.64</v>
      </c>
      <c r="M502" s="41">
        <v>86.8</v>
      </c>
      <c r="N502" s="41">
        <v>3.8</v>
      </c>
      <c r="O502" s="42">
        <v>0</v>
      </c>
      <c r="P502" s="85">
        <f t="shared" si="26"/>
        <v>1.9</v>
      </c>
    </row>
    <row r="503" hidden="1" spans="1:16">
      <c r="A503" s="40">
        <v>202303</v>
      </c>
      <c r="B503" s="36" t="s">
        <v>385</v>
      </c>
      <c r="C503" s="36" t="s">
        <v>570</v>
      </c>
      <c r="D503" s="33" t="s">
        <v>587</v>
      </c>
      <c r="E503" s="36" t="s">
        <v>774</v>
      </c>
      <c r="F503" s="26" t="s">
        <v>652</v>
      </c>
      <c r="G503" s="77" t="s">
        <v>775</v>
      </c>
      <c r="H503" s="78"/>
      <c r="I503" s="40"/>
      <c r="J503" s="42">
        <v>2723</v>
      </c>
      <c r="K503" s="41">
        <v>7339.91</v>
      </c>
      <c r="L503" s="41">
        <v>316.64</v>
      </c>
      <c r="M503" s="41">
        <v>86.8</v>
      </c>
      <c r="N503" s="41">
        <v>3.8</v>
      </c>
      <c r="O503" s="42">
        <v>0</v>
      </c>
      <c r="P503" s="85">
        <f t="shared" si="26"/>
        <v>1.9</v>
      </c>
    </row>
    <row r="504" hidden="1" spans="1:16">
      <c r="A504" s="40">
        <v>202303</v>
      </c>
      <c r="B504" s="36" t="s">
        <v>285</v>
      </c>
      <c r="C504" s="36" t="s">
        <v>580</v>
      </c>
      <c r="D504" s="33" t="s">
        <v>587</v>
      </c>
      <c r="E504" s="36" t="s">
        <v>779</v>
      </c>
      <c r="F504" s="26" t="s">
        <v>780</v>
      </c>
      <c r="G504" s="77" t="s">
        <v>775</v>
      </c>
      <c r="H504" s="78"/>
      <c r="I504" s="40"/>
      <c r="J504" s="41">
        <v>1900</v>
      </c>
      <c r="K504" s="41">
        <v>4306.4</v>
      </c>
      <c r="L504" s="41">
        <v>316.64</v>
      </c>
      <c r="M504" s="41">
        <v>86.8</v>
      </c>
      <c r="N504" s="41">
        <v>3.8</v>
      </c>
      <c r="O504" s="42">
        <v>0</v>
      </c>
      <c r="P504" s="85">
        <f t="shared" si="26"/>
        <v>1.9</v>
      </c>
    </row>
    <row r="505" spans="1:16">
      <c r="A505" s="40">
        <v>202303</v>
      </c>
      <c r="B505" s="36" t="s">
        <v>280</v>
      </c>
      <c r="C505" s="36" t="s">
        <v>575</v>
      </c>
      <c r="D505" s="33" t="s">
        <v>671</v>
      </c>
      <c r="E505" s="36" t="s">
        <v>784</v>
      </c>
      <c r="F505" s="26" t="s">
        <v>785</v>
      </c>
      <c r="G505" s="77">
        <v>40504</v>
      </c>
      <c r="H505" s="78"/>
      <c r="I505" s="40"/>
      <c r="J505" s="42">
        <v>4048</v>
      </c>
      <c r="K505" s="41">
        <v>17359.81</v>
      </c>
      <c r="L505" s="41">
        <v>316.64</v>
      </c>
      <c r="M505" s="41">
        <v>86.8</v>
      </c>
      <c r="N505" s="41">
        <v>3.8</v>
      </c>
      <c r="O505" s="42">
        <v>1000</v>
      </c>
      <c r="P505" s="85">
        <f t="shared" si="26"/>
        <v>1.9</v>
      </c>
    </row>
    <row r="506" spans="1:16">
      <c r="A506" s="40">
        <v>202303</v>
      </c>
      <c r="B506" s="36" t="s">
        <v>428</v>
      </c>
      <c r="C506" s="36" t="s">
        <v>575</v>
      </c>
      <c r="D506" s="33" t="s">
        <v>587</v>
      </c>
      <c r="E506" s="36" t="s">
        <v>786</v>
      </c>
      <c r="F506" s="26" t="s">
        <v>710</v>
      </c>
      <c r="G506" s="77" t="s">
        <v>787</v>
      </c>
      <c r="H506" s="78"/>
      <c r="I506" s="40"/>
      <c r="J506" s="42">
        <v>3500</v>
      </c>
      <c r="K506" s="41">
        <v>9145</v>
      </c>
      <c r="L506" s="41">
        <v>741.6</v>
      </c>
      <c r="M506" s="41">
        <v>164.84</v>
      </c>
      <c r="N506" s="41">
        <v>27.8</v>
      </c>
      <c r="O506" s="42">
        <v>500</v>
      </c>
      <c r="P506" s="85">
        <f t="shared" si="26"/>
        <v>1.9</v>
      </c>
    </row>
    <row r="507" hidden="1" spans="1:16">
      <c r="A507" s="40">
        <v>202303</v>
      </c>
      <c r="B507" s="36" t="s">
        <v>305</v>
      </c>
      <c r="C507" s="36" t="s">
        <v>625</v>
      </c>
      <c r="D507" s="33" t="s">
        <v>587</v>
      </c>
      <c r="E507" s="36" t="s">
        <v>788</v>
      </c>
      <c r="F507" s="26" t="s">
        <v>675</v>
      </c>
      <c r="G507" s="77" t="s">
        <v>789</v>
      </c>
      <c r="H507" s="78"/>
      <c r="I507" s="40"/>
      <c r="J507" s="42">
        <v>2200</v>
      </c>
      <c r="K507" s="41">
        <v>6328.89</v>
      </c>
      <c r="L507" s="41">
        <v>316.64</v>
      </c>
      <c r="M507" s="41">
        <v>86.8</v>
      </c>
      <c r="N507" s="41">
        <v>3.8</v>
      </c>
      <c r="O507" s="42">
        <v>0</v>
      </c>
      <c r="P507" s="85">
        <f t="shared" si="26"/>
        <v>1.9</v>
      </c>
    </row>
    <row r="508" hidden="1" spans="1:16">
      <c r="A508" s="40">
        <v>202303</v>
      </c>
      <c r="B508" s="36" t="s">
        <v>445</v>
      </c>
      <c r="C508" s="36" t="s">
        <v>625</v>
      </c>
      <c r="D508" s="33" t="s">
        <v>587</v>
      </c>
      <c r="E508" s="36" t="s">
        <v>793</v>
      </c>
      <c r="F508" s="26" t="s">
        <v>675</v>
      </c>
      <c r="G508" s="77" t="s">
        <v>794</v>
      </c>
      <c r="H508" s="78"/>
      <c r="I508" s="40"/>
      <c r="J508" s="42">
        <v>2400</v>
      </c>
      <c r="K508" s="41">
        <v>5312.42</v>
      </c>
      <c r="L508" s="41">
        <v>316.64</v>
      </c>
      <c r="M508" s="41">
        <v>86.8</v>
      </c>
      <c r="N508" s="41">
        <v>3.8</v>
      </c>
      <c r="O508" s="42">
        <v>0</v>
      </c>
      <c r="P508" s="85">
        <f t="shared" si="26"/>
        <v>1.9</v>
      </c>
    </row>
    <row r="509" hidden="1" spans="1:16">
      <c r="A509" s="40">
        <v>202303</v>
      </c>
      <c r="B509" s="36" t="s">
        <v>426</v>
      </c>
      <c r="C509" s="36" t="s">
        <v>570</v>
      </c>
      <c r="D509" s="33" t="s">
        <v>587</v>
      </c>
      <c r="E509" s="36" t="s">
        <v>795</v>
      </c>
      <c r="F509" s="26" t="s">
        <v>1274</v>
      </c>
      <c r="G509" s="77" t="s">
        <v>796</v>
      </c>
      <c r="H509" s="78"/>
      <c r="I509" s="40"/>
      <c r="J509" s="42">
        <v>4748</v>
      </c>
      <c r="K509" s="41">
        <v>9851.9</v>
      </c>
      <c r="L509" s="41">
        <v>316.64</v>
      </c>
      <c r="M509" s="41">
        <v>86.8</v>
      </c>
      <c r="N509" s="41">
        <v>3.8</v>
      </c>
      <c r="O509" s="42">
        <v>1266</v>
      </c>
      <c r="P509" s="85">
        <f t="shared" si="26"/>
        <v>1.9</v>
      </c>
    </row>
    <row r="510" spans="1:16">
      <c r="A510" s="40">
        <v>202303</v>
      </c>
      <c r="B510" s="36" t="s">
        <v>250</v>
      </c>
      <c r="C510" s="36" t="s">
        <v>575</v>
      </c>
      <c r="D510" s="33" t="s">
        <v>587</v>
      </c>
      <c r="E510" s="33" t="s">
        <v>797</v>
      </c>
      <c r="F510" s="26" t="s">
        <v>798</v>
      </c>
      <c r="G510" s="77" t="s">
        <v>796</v>
      </c>
      <c r="H510" s="78"/>
      <c r="I510" s="40"/>
      <c r="J510" s="42">
        <v>2760</v>
      </c>
      <c r="K510" s="41">
        <v>11381.12</v>
      </c>
      <c r="L510" s="41">
        <v>316.64</v>
      </c>
      <c r="M510" s="41">
        <v>86.8</v>
      </c>
      <c r="N510" s="41">
        <v>3.8</v>
      </c>
      <c r="O510" s="42">
        <v>0</v>
      </c>
      <c r="P510" s="85">
        <f t="shared" si="26"/>
        <v>1.9</v>
      </c>
    </row>
    <row r="511" hidden="1" spans="1:16">
      <c r="A511" s="40">
        <v>202303</v>
      </c>
      <c r="B511" s="36" t="s">
        <v>346</v>
      </c>
      <c r="C511" s="36" t="s">
        <v>570</v>
      </c>
      <c r="D511" s="33" t="s">
        <v>587</v>
      </c>
      <c r="E511" s="36" t="s">
        <v>803</v>
      </c>
      <c r="F511" s="26" t="s">
        <v>804</v>
      </c>
      <c r="G511" s="77" t="s">
        <v>396</v>
      </c>
      <c r="H511" s="78"/>
      <c r="I511" s="40"/>
      <c r="J511" s="42">
        <v>4208</v>
      </c>
      <c r="K511" s="41">
        <v>8381</v>
      </c>
      <c r="L511" s="41">
        <v>0</v>
      </c>
      <c r="M511" s="41">
        <v>0</v>
      </c>
      <c r="N511" s="41">
        <v>0</v>
      </c>
      <c r="O511" s="42">
        <v>0</v>
      </c>
      <c r="P511" s="85">
        <v>0</v>
      </c>
    </row>
    <row r="512" hidden="1" spans="1:16">
      <c r="A512" s="40">
        <v>202303</v>
      </c>
      <c r="B512" s="36" t="s">
        <v>389</v>
      </c>
      <c r="C512" s="36" t="s">
        <v>580</v>
      </c>
      <c r="D512" s="33" t="s">
        <v>587</v>
      </c>
      <c r="E512" s="36" t="s">
        <v>805</v>
      </c>
      <c r="F512" s="26" t="s">
        <v>698</v>
      </c>
      <c r="G512" s="77" t="s">
        <v>396</v>
      </c>
      <c r="H512" s="78"/>
      <c r="I512" s="40"/>
      <c r="J512" s="42">
        <v>4050</v>
      </c>
      <c r="K512" s="41">
        <v>9524.7</v>
      </c>
      <c r="L512" s="41">
        <v>316.64</v>
      </c>
      <c r="M512" s="41">
        <v>86.8</v>
      </c>
      <c r="N512" s="41">
        <v>3.8</v>
      </c>
      <c r="O512" s="42">
        <v>0</v>
      </c>
      <c r="P512" s="85">
        <f t="shared" ref="P512:P518" si="27">1900*0.1%</f>
        <v>1.9</v>
      </c>
    </row>
    <row r="513" hidden="1" spans="1:16">
      <c r="A513" s="40">
        <v>202303</v>
      </c>
      <c r="B513" s="36" t="s">
        <v>419</v>
      </c>
      <c r="C513" s="36" t="s">
        <v>625</v>
      </c>
      <c r="D513" s="33" t="s">
        <v>587</v>
      </c>
      <c r="E513" s="36" t="s">
        <v>806</v>
      </c>
      <c r="F513" s="26" t="s">
        <v>675</v>
      </c>
      <c r="G513" s="77" t="s">
        <v>396</v>
      </c>
      <c r="H513" s="78"/>
      <c r="I513" s="40"/>
      <c r="J513" s="42">
        <v>2640</v>
      </c>
      <c r="K513" s="41">
        <v>6629.55</v>
      </c>
      <c r="L513" s="41">
        <v>316.64</v>
      </c>
      <c r="M513" s="41">
        <v>86.8</v>
      </c>
      <c r="N513" s="41">
        <v>3.8</v>
      </c>
      <c r="O513" s="42">
        <v>330</v>
      </c>
      <c r="P513" s="85">
        <f t="shared" si="27"/>
        <v>1.9</v>
      </c>
    </row>
    <row r="514" hidden="1" spans="1:16">
      <c r="A514" s="40">
        <v>202303</v>
      </c>
      <c r="B514" s="25" t="s">
        <v>392</v>
      </c>
      <c r="C514" s="25" t="s">
        <v>619</v>
      </c>
      <c r="D514" s="26" t="s">
        <v>587</v>
      </c>
      <c r="E514" s="25" t="s">
        <v>807</v>
      </c>
      <c r="F514" s="26" t="s">
        <v>808</v>
      </c>
      <c r="G514" s="69" t="s">
        <v>809</v>
      </c>
      <c r="H514" s="28" t="s">
        <v>623</v>
      </c>
      <c r="I514" s="40"/>
      <c r="J514" s="41">
        <v>2422</v>
      </c>
      <c r="K514" s="41">
        <v>6589.2</v>
      </c>
      <c r="L514" s="41">
        <v>316.64</v>
      </c>
      <c r="M514" s="41">
        <v>86.8</v>
      </c>
      <c r="N514" s="41">
        <v>3.8</v>
      </c>
      <c r="O514" s="42">
        <v>0</v>
      </c>
      <c r="P514" s="85">
        <f t="shared" si="27"/>
        <v>1.9</v>
      </c>
    </row>
    <row r="515" hidden="1" spans="1:16">
      <c r="A515" s="40">
        <v>202303</v>
      </c>
      <c r="B515" s="36" t="s">
        <v>365</v>
      </c>
      <c r="C515" s="36" t="s">
        <v>619</v>
      </c>
      <c r="D515" s="33" t="s">
        <v>587</v>
      </c>
      <c r="E515" s="36" t="s">
        <v>810</v>
      </c>
      <c r="F515" s="26" t="s">
        <v>686</v>
      </c>
      <c r="G515" s="77" t="s">
        <v>811</v>
      </c>
      <c r="H515" s="28" t="s">
        <v>623</v>
      </c>
      <c r="I515" s="40"/>
      <c r="J515" s="42">
        <v>2320</v>
      </c>
      <c r="K515" s="41">
        <v>8752.73</v>
      </c>
      <c r="L515" s="41">
        <v>316.64</v>
      </c>
      <c r="M515" s="41">
        <v>86.8</v>
      </c>
      <c r="N515" s="41">
        <v>3.8</v>
      </c>
      <c r="O515" s="42">
        <v>0</v>
      </c>
      <c r="P515" s="85">
        <f t="shared" si="27"/>
        <v>1.9</v>
      </c>
    </row>
    <row r="516" hidden="1" spans="1:16">
      <c r="A516" s="40">
        <v>202303</v>
      </c>
      <c r="B516" s="36" t="s">
        <v>364</v>
      </c>
      <c r="C516" s="36" t="s">
        <v>570</v>
      </c>
      <c r="D516" s="33" t="s">
        <v>587</v>
      </c>
      <c r="E516" s="36" t="s">
        <v>812</v>
      </c>
      <c r="F516" s="26" t="s">
        <v>758</v>
      </c>
      <c r="G516" s="77">
        <v>44046</v>
      </c>
      <c r="H516" s="78"/>
      <c r="I516" s="40"/>
      <c r="J516" s="42">
        <v>2138</v>
      </c>
      <c r="K516" s="41">
        <v>5759.51</v>
      </c>
      <c r="L516" s="41">
        <v>316.64</v>
      </c>
      <c r="M516" s="41">
        <v>86.8</v>
      </c>
      <c r="N516" s="41">
        <v>3.8</v>
      </c>
      <c r="O516" s="42">
        <v>0</v>
      </c>
      <c r="P516" s="85">
        <f t="shared" si="27"/>
        <v>1.9</v>
      </c>
    </row>
    <row r="517" hidden="1" spans="1:16">
      <c r="A517" s="40">
        <v>202303</v>
      </c>
      <c r="B517" s="36" t="s">
        <v>300</v>
      </c>
      <c r="C517" s="36" t="s">
        <v>580</v>
      </c>
      <c r="D517" s="33" t="s">
        <v>587</v>
      </c>
      <c r="E517" s="36" t="s">
        <v>813</v>
      </c>
      <c r="F517" s="37" t="s">
        <v>992</v>
      </c>
      <c r="G517" s="77" t="s">
        <v>814</v>
      </c>
      <c r="H517" s="78"/>
      <c r="I517" s="40"/>
      <c r="J517" s="42">
        <v>2723</v>
      </c>
      <c r="K517" s="41">
        <v>6518.1</v>
      </c>
      <c r="L517" s="41">
        <v>316.64</v>
      </c>
      <c r="M517" s="41">
        <v>86.8</v>
      </c>
      <c r="N517" s="41">
        <v>3.8</v>
      </c>
      <c r="O517" s="42">
        <v>0</v>
      </c>
      <c r="P517" s="85">
        <f t="shared" si="27"/>
        <v>1.9</v>
      </c>
    </row>
    <row r="518" hidden="1" spans="1:16">
      <c r="A518" s="40">
        <v>202303</v>
      </c>
      <c r="B518" s="36" t="s">
        <v>371</v>
      </c>
      <c r="C518" s="36" t="s">
        <v>592</v>
      </c>
      <c r="D518" s="33" t="s">
        <v>587</v>
      </c>
      <c r="E518" s="36" t="s">
        <v>815</v>
      </c>
      <c r="F518" s="26" t="s">
        <v>816</v>
      </c>
      <c r="G518" s="77" t="s">
        <v>817</v>
      </c>
      <c r="H518" s="78"/>
      <c r="I518" s="40"/>
      <c r="J518" s="42">
        <v>4640</v>
      </c>
      <c r="K518" s="41">
        <v>11541.7</v>
      </c>
      <c r="L518" s="41">
        <v>316.64</v>
      </c>
      <c r="M518" s="41">
        <v>86.8</v>
      </c>
      <c r="N518" s="41">
        <v>3.8</v>
      </c>
      <c r="O518" s="42">
        <v>500</v>
      </c>
      <c r="P518" s="85">
        <f t="shared" si="27"/>
        <v>1.9</v>
      </c>
    </row>
    <row r="519" hidden="1" spans="1:16">
      <c r="A519" s="40">
        <v>202303</v>
      </c>
      <c r="B519" s="36" t="s">
        <v>241</v>
      </c>
      <c r="C519" s="36" t="s">
        <v>570</v>
      </c>
      <c r="D519" s="33" t="s">
        <v>587</v>
      </c>
      <c r="E519" s="36" t="s">
        <v>818</v>
      </c>
      <c r="F519" s="26" t="s">
        <v>819</v>
      </c>
      <c r="G519" s="77" t="s">
        <v>817</v>
      </c>
      <c r="H519" s="78"/>
      <c r="I519" s="40"/>
      <c r="J519" s="42">
        <v>3668</v>
      </c>
      <c r="K519" s="41">
        <v>7548.76</v>
      </c>
      <c r="L519" s="41">
        <v>0</v>
      </c>
      <c r="M519" s="41">
        <v>0</v>
      </c>
      <c r="N519" s="41">
        <v>0</v>
      </c>
      <c r="O519" s="42">
        <v>0</v>
      </c>
      <c r="P519" s="85">
        <v>0</v>
      </c>
    </row>
    <row r="520" hidden="1" spans="1:16">
      <c r="A520" s="40">
        <v>202303</v>
      </c>
      <c r="B520" s="36" t="s">
        <v>229</v>
      </c>
      <c r="C520" s="36" t="s">
        <v>570</v>
      </c>
      <c r="D520" s="33" t="s">
        <v>587</v>
      </c>
      <c r="E520" s="36" t="s">
        <v>823</v>
      </c>
      <c r="F520" s="26" t="s">
        <v>753</v>
      </c>
      <c r="G520" s="77" t="s">
        <v>824</v>
      </c>
      <c r="H520" s="78"/>
      <c r="I520" s="40"/>
      <c r="J520" s="42">
        <v>1913</v>
      </c>
      <c r="K520" s="41">
        <v>5153.91</v>
      </c>
      <c r="L520" s="41">
        <v>316.64</v>
      </c>
      <c r="M520" s="41">
        <v>86.8</v>
      </c>
      <c r="N520" s="41">
        <v>3.8</v>
      </c>
      <c r="O520" s="42">
        <v>0</v>
      </c>
      <c r="P520" s="85">
        <f t="shared" ref="P520:P528" si="28">1900*0.1%</f>
        <v>1.9</v>
      </c>
    </row>
    <row r="521" hidden="1" spans="1:16">
      <c r="A521" s="40">
        <v>202303</v>
      </c>
      <c r="B521" s="36" t="s">
        <v>438</v>
      </c>
      <c r="C521" s="36" t="s">
        <v>570</v>
      </c>
      <c r="D521" s="33" t="s">
        <v>587</v>
      </c>
      <c r="E521" s="36" t="s">
        <v>825</v>
      </c>
      <c r="F521" s="26" t="s">
        <v>804</v>
      </c>
      <c r="G521" s="77" t="s">
        <v>824</v>
      </c>
      <c r="H521" s="78"/>
      <c r="I521" s="40"/>
      <c r="J521" s="42">
        <v>4748</v>
      </c>
      <c r="K521" s="41">
        <v>11805.14</v>
      </c>
      <c r="L521" s="41">
        <v>719.04</v>
      </c>
      <c r="M521" s="41">
        <v>224.7</v>
      </c>
      <c r="N521" s="41">
        <v>44.94</v>
      </c>
      <c r="O521" s="42">
        <v>600</v>
      </c>
      <c r="P521" s="85">
        <f t="shared" si="28"/>
        <v>1.9</v>
      </c>
    </row>
    <row r="522" hidden="1" spans="1:16">
      <c r="A522" s="40">
        <v>202303</v>
      </c>
      <c r="B522" s="36" t="s">
        <v>276</v>
      </c>
      <c r="C522" s="36" t="s">
        <v>625</v>
      </c>
      <c r="D522" s="33" t="s">
        <v>587</v>
      </c>
      <c r="E522" s="36" t="s">
        <v>826</v>
      </c>
      <c r="F522" s="26" t="s">
        <v>827</v>
      </c>
      <c r="G522" s="77" t="s">
        <v>824</v>
      </c>
      <c r="H522" s="78"/>
      <c r="I522" s="40"/>
      <c r="J522" s="42">
        <v>3212</v>
      </c>
      <c r="K522" s="41">
        <v>8596.47</v>
      </c>
      <c r="L522" s="41">
        <v>316.64</v>
      </c>
      <c r="M522" s="41">
        <v>86.8</v>
      </c>
      <c r="N522" s="41">
        <v>3.8</v>
      </c>
      <c r="O522" s="42">
        <v>0</v>
      </c>
      <c r="P522" s="85">
        <f t="shared" si="28"/>
        <v>1.9</v>
      </c>
    </row>
    <row r="523" hidden="1" spans="1:16">
      <c r="A523" s="40">
        <v>202303</v>
      </c>
      <c r="B523" s="36" t="s">
        <v>243</v>
      </c>
      <c r="C523" s="36" t="s">
        <v>592</v>
      </c>
      <c r="D523" s="33" t="s">
        <v>587</v>
      </c>
      <c r="E523" s="86" t="s">
        <v>828</v>
      </c>
      <c r="F523" s="26" t="s">
        <v>597</v>
      </c>
      <c r="G523" s="77" t="s">
        <v>829</v>
      </c>
      <c r="H523" s="78"/>
      <c r="I523" s="40"/>
      <c r="J523" s="41">
        <v>1900</v>
      </c>
      <c r="K523" s="41">
        <v>4856.7</v>
      </c>
      <c r="L523" s="41">
        <v>316.64</v>
      </c>
      <c r="M523" s="41">
        <v>86.8</v>
      </c>
      <c r="N523" s="41">
        <v>3.8</v>
      </c>
      <c r="O523" s="42">
        <v>0</v>
      </c>
      <c r="P523" s="85">
        <f t="shared" si="28"/>
        <v>1.9</v>
      </c>
    </row>
    <row r="524" hidden="1" spans="1:16">
      <c r="A524" s="40">
        <v>202303</v>
      </c>
      <c r="B524" s="36" t="s">
        <v>268</v>
      </c>
      <c r="C524" s="36" t="s">
        <v>619</v>
      </c>
      <c r="D524" s="33" t="s">
        <v>587</v>
      </c>
      <c r="E524" s="86" t="s">
        <v>830</v>
      </c>
      <c r="F524" s="26" t="s">
        <v>686</v>
      </c>
      <c r="G524" s="77" t="s">
        <v>831</v>
      </c>
      <c r="H524" s="28" t="s">
        <v>623</v>
      </c>
      <c r="I524" s="40"/>
      <c r="J524" s="42">
        <v>2120</v>
      </c>
      <c r="K524" s="41">
        <v>7152.63</v>
      </c>
      <c r="L524" s="41">
        <v>316.64</v>
      </c>
      <c r="M524" s="41">
        <v>86.8</v>
      </c>
      <c r="N524" s="41">
        <v>3.8</v>
      </c>
      <c r="O524" s="42">
        <v>0</v>
      </c>
      <c r="P524" s="85">
        <f t="shared" si="28"/>
        <v>1.9</v>
      </c>
    </row>
    <row r="525" hidden="1" spans="1:16">
      <c r="A525" s="40">
        <v>202303</v>
      </c>
      <c r="B525" s="36" t="s">
        <v>356</v>
      </c>
      <c r="C525" s="36" t="s">
        <v>592</v>
      </c>
      <c r="D525" s="33" t="s">
        <v>587</v>
      </c>
      <c r="E525" s="86" t="s">
        <v>832</v>
      </c>
      <c r="F525" s="26" t="s">
        <v>833</v>
      </c>
      <c r="G525" s="77" t="s">
        <v>834</v>
      </c>
      <c r="H525" s="78"/>
      <c r="I525" s="40"/>
      <c r="J525" s="42">
        <v>1940</v>
      </c>
      <c r="K525" s="41">
        <v>5834.04</v>
      </c>
      <c r="L525" s="41">
        <v>316.64</v>
      </c>
      <c r="M525" s="41">
        <v>86.8</v>
      </c>
      <c r="N525" s="41">
        <v>3.8</v>
      </c>
      <c r="O525" s="42">
        <v>250</v>
      </c>
      <c r="P525" s="85">
        <f t="shared" si="28"/>
        <v>1.9</v>
      </c>
    </row>
    <row r="526" hidden="1" spans="1:16">
      <c r="A526" s="40">
        <v>202303</v>
      </c>
      <c r="B526" s="36" t="s">
        <v>306</v>
      </c>
      <c r="C526" s="36" t="s">
        <v>570</v>
      </c>
      <c r="D526" s="33" t="s">
        <v>576</v>
      </c>
      <c r="E526" s="86" t="s">
        <v>835</v>
      </c>
      <c r="F526" s="26" t="s">
        <v>836</v>
      </c>
      <c r="G526" s="77" t="s">
        <v>834</v>
      </c>
      <c r="H526" s="78"/>
      <c r="I526" s="40"/>
      <c r="J526" s="42">
        <v>3210</v>
      </c>
      <c r="K526" s="41">
        <v>8544.9</v>
      </c>
      <c r="L526" s="41">
        <v>316.64</v>
      </c>
      <c r="M526" s="41">
        <v>86.8</v>
      </c>
      <c r="N526" s="41">
        <v>3.8</v>
      </c>
      <c r="O526" s="42">
        <v>0</v>
      </c>
      <c r="P526" s="85">
        <f t="shared" si="28"/>
        <v>1.9</v>
      </c>
    </row>
    <row r="527" hidden="1" spans="1:16">
      <c r="A527" s="40">
        <v>202303</v>
      </c>
      <c r="B527" s="36" t="s">
        <v>206</v>
      </c>
      <c r="C527" s="36" t="s">
        <v>619</v>
      </c>
      <c r="D527" s="33" t="s">
        <v>587</v>
      </c>
      <c r="E527" s="86" t="s">
        <v>837</v>
      </c>
      <c r="F527" s="26" t="s">
        <v>686</v>
      </c>
      <c r="G527" s="77" t="s">
        <v>834</v>
      </c>
      <c r="H527" s="28" t="s">
        <v>623</v>
      </c>
      <c r="I527" s="40"/>
      <c r="J527" s="42">
        <v>2120</v>
      </c>
      <c r="K527" s="41">
        <v>1590.36</v>
      </c>
      <c r="L527" s="41">
        <v>316.64</v>
      </c>
      <c r="M527" s="41">
        <v>86.8</v>
      </c>
      <c r="N527" s="41">
        <v>3.8</v>
      </c>
      <c r="O527" s="42">
        <v>0</v>
      </c>
      <c r="P527" s="85">
        <f t="shared" si="28"/>
        <v>1.9</v>
      </c>
    </row>
    <row r="528" hidden="1" spans="1:16">
      <c r="A528" s="40">
        <v>202303</v>
      </c>
      <c r="B528" s="36" t="s">
        <v>218</v>
      </c>
      <c r="C528" s="36" t="s">
        <v>841</v>
      </c>
      <c r="D528" s="33" t="s">
        <v>764</v>
      </c>
      <c r="E528" s="86" t="s">
        <v>842</v>
      </c>
      <c r="F528" s="26" t="s">
        <v>843</v>
      </c>
      <c r="G528" s="77" t="s">
        <v>840</v>
      </c>
      <c r="I528" s="40"/>
      <c r="J528" s="42">
        <v>7600</v>
      </c>
      <c r="K528" s="41">
        <v>15870.2</v>
      </c>
      <c r="L528" s="41">
        <v>316.64</v>
      </c>
      <c r="M528" s="41">
        <v>86.8</v>
      </c>
      <c r="N528" s="41">
        <v>3.8</v>
      </c>
      <c r="O528" s="42">
        <v>500</v>
      </c>
      <c r="P528" s="85">
        <f t="shared" si="28"/>
        <v>1.9</v>
      </c>
    </row>
    <row r="529" hidden="1" spans="1:16">
      <c r="A529" s="40">
        <v>202303</v>
      </c>
      <c r="B529" s="36" t="s">
        <v>440</v>
      </c>
      <c r="C529" s="36" t="s">
        <v>570</v>
      </c>
      <c r="D529" s="33" t="s">
        <v>587</v>
      </c>
      <c r="E529" s="86" t="s">
        <v>848</v>
      </c>
      <c r="F529" s="26" t="s">
        <v>694</v>
      </c>
      <c r="G529" s="77" t="s">
        <v>849</v>
      </c>
      <c r="I529" s="40"/>
      <c r="J529" s="42">
        <v>2400</v>
      </c>
      <c r="K529" s="41">
        <v>4545</v>
      </c>
      <c r="L529" s="41">
        <v>0</v>
      </c>
      <c r="M529" s="41">
        <v>0</v>
      </c>
      <c r="N529" s="41">
        <v>0</v>
      </c>
      <c r="O529" s="42">
        <v>0</v>
      </c>
      <c r="P529" s="85">
        <v>0</v>
      </c>
    </row>
    <row r="530" hidden="1" spans="1:16">
      <c r="A530" s="40">
        <v>202303</v>
      </c>
      <c r="B530" s="36" t="s">
        <v>394</v>
      </c>
      <c r="C530" s="36" t="s">
        <v>625</v>
      </c>
      <c r="D530" s="33" t="s">
        <v>587</v>
      </c>
      <c r="E530" s="86" t="s">
        <v>850</v>
      </c>
      <c r="F530" s="26" t="s">
        <v>851</v>
      </c>
      <c r="G530" s="77" t="s">
        <v>852</v>
      </c>
      <c r="I530" s="40"/>
      <c r="J530" s="41">
        <v>1980</v>
      </c>
      <c r="K530" s="41">
        <v>5406</v>
      </c>
      <c r="L530" s="41">
        <v>316.64</v>
      </c>
      <c r="M530" s="41">
        <v>86.8</v>
      </c>
      <c r="N530" s="41">
        <v>3.8</v>
      </c>
      <c r="O530" s="42">
        <v>0</v>
      </c>
      <c r="P530" s="85">
        <f>1900*0.1%</f>
        <v>1.9</v>
      </c>
    </row>
    <row r="531" hidden="1" spans="1:16">
      <c r="A531" s="40">
        <v>202303</v>
      </c>
      <c r="B531" s="36" t="s">
        <v>233</v>
      </c>
      <c r="C531" s="36" t="s">
        <v>625</v>
      </c>
      <c r="D531" s="33" t="s">
        <v>587</v>
      </c>
      <c r="E531" s="86" t="s">
        <v>853</v>
      </c>
      <c r="F531" s="26" t="s">
        <v>827</v>
      </c>
      <c r="G531" s="77" t="s">
        <v>854</v>
      </c>
      <c r="I531" s="40"/>
      <c r="J531" s="42">
        <v>3800</v>
      </c>
      <c r="K531" s="41">
        <v>10105.52</v>
      </c>
      <c r="L531" s="41">
        <v>316.64</v>
      </c>
      <c r="M531" s="41">
        <v>86.8</v>
      </c>
      <c r="N531" s="41">
        <v>3.8</v>
      </c>
      <c r="O531" s="42">
        <v>0</v>
      </c>
      <c r="P531" s="85">
        <f>1900*0.1%</f>
        <v>1.9</v>
      </c>
    </row>
    <row r="532" hidden="1" spans="1:16">
      <c r="A532" s="40">
        <v>202303</v>
      </c>
      <c r="B532" s="36" t="s">
        <v>404</v>
      </c>
      <c r="C532" s="36" t="s">
        <v>570</v>
      </c>
      <c r="D532" s="33" t="s">
        <v>587</v>
      </c>
      <c r="E532" s="86" t="s">
        <v>858</v>
      </c>
      <c r="F532" s="26" t="s">
        <v>859</v>
      </c>
      <c r="G532" s="77" t="s">
        <v>860</v>
      </c>
      <c r="I532" s="40"/>
      <c r="J532" s="42">
        <v>3128</v>
      </c>
      <c r="K532" s="41">
        <v>6061.28</v>
      </c>
      <c r="L532" s="41">
        <v>0</v>
      </c>
      <c r="M532" s="41">
        <v>0</v>
      </c>
      <c r="N532" s="41">
        <v>0</v>
      </c>
      <c r="O532" s="42">
        <v>0</v>
      </c>
      <c r="P532" s="85">
        <v>0</v>
      </c>
    </row>
    <row r="533" spans="1:16">
      <c r="A533" s="40">
        <v>202303</v>
      </c>
      <c r="B533" s="36" t="s">
        <v>446</v>
      </c>
      <c r="C533" s="36" t="s">
        <v>575</v>
      </c>
      <c r="D533" s="33" t="s">
        <v>587</v>
      </c>
      <c r="E533" s="86" t="s">
        <v>861</v>
      </c>
      <c r="F533" s="26" t="s">
        <v>862</v>
      </c>
      <c r="G533" s="77" t="s">
        <v>860</v>
      </c>
      <c r="I533" s="40"/>
      <c r="J533" s="42">
        <v>2760</v>
      </c>
      <c r="K533" s="41">
        <v>10289.45</v>
      </c>
      <c r="L533" s="41">
        <v>316.64</v>
      </c>
      <c r="M533" s="41">
        <v>86.8</v>
      </c>
      <c r="N533" s="41">
        <v>3.8</v>
      </c>
      <c r="O533" s="42">
        <v>0</v>
      </c>
      <c r="P533" s="85">
        <f>1900*0.1%</f>
        <v>1.9</v>
      </c>
    </row>
    <row r="534" hidden="1" spans="1:16">
      <c r="A534" s="40">
        <v>202303</v>
      </c>
      <c r="B534" s="36" t="s">
        <v>406</v>
      </c>
      <c r="C534" s="36" t="s">
        <v>619</v>
      </c>
      <c r="D534" s="33" t="s">
        <v>587</v>
      </c>
      <c r="E534" s="86" t="s">
        <v>863</v>
      </c>
      <c r="F534" s="26" t="s">
        <v>864</v>
      </c>
      <c r="G534" s="77" t="s">
        <v>865</v>
      </c>
      <c r="I534" s="40"/>
      <c r="J534" s="41">
        <v>1900</v>
      </c>
      <c r="K534" s="41">
        <v>4046.5</v>
      </c>
      <c r="L534" s="41">
        <v>316.64</v>
      </c>
      <c r="M534" s="41">
        <v>86.8</v>
      </c>
      <c r="N534" s="41">
        <v>3.8</v>
      </c>
      <c r="O534" s="42">
        <v>0</v>
      </c>
      <c r="P534" s="85">
        <f>1900*0.1%</f>
        <v>1.9</v>
      </c>
    </row>
    <row r="535" hidden="1" spans="1:16">
      <c r="A535" s="40">
        <v>202303</v>
      </c>
      <c r="B535" s="36" t="s">
        <v>368</v>
      </c>
      <c r="C535" s="36" t="s">
        <v>866</v>
      </c>
      <c r="D535" s="33" t="s">
        <v>576</v>
      </c>
      <c r="E535" s="86" t="s">
        <v>867</v>
      </c>
      <c r="F535" s="26" t="s">
        <v>868</v>
      </c>
      <c r="G535" s="87" t="s">
        <v>869</v>
      </c>
      <c r="I535" s="40"/>
      <c r="J535" s="42">
        <v>3850</v>
      </c>
      <c r="K535" s="41">
        <v>9010.5</v>
      </c>
      <c r="L535" s="41">
        <v>316.64</v>
      </c>
      <c r="M535" s="41">
        <v>86.8</v>
      </c>
      <c r="N535" s="41">
        <v>3.8</v>
      </c>
      <c r="O535" s="42">
        <v>95</v>
      </c>
      <c r="P535" s="85">
        <f>1900*0.1%</f>
        <v>1.9</v>
      </c>
    </row>
    <row r="536" hidden="1" spans="1:16">
      <c r="A536" s="40">
        <v>202303</v>
      </c>
      <c r="B536" s="36" t="s">
        <v>287</v>
      </c>
      <c r="C536" s="36" t="s">
        <v>592</v>
      </c>
      <c r="D536" s="33" t="s">
        <v>587</v>
      </c>
      <c r="E536" s="86" t="s">
        <v>870</v>
      </c>
      <c r="F536" s="26" t="s">
        <v>761</v>
      </c>
      <c r="G536" s="87" t="s">
        <v>871</v>
      </c>
      <c r="I536" s="40"/>
      <c r="J536" s="42">
        <v>2888</v>
      </c>
      <c r="K536" s="41">
        <v>6490.19</v>
      </c>
      <c r="L536" s="41">
        <v>316.64</v>
      </c>
      <c r="M536" s="41">
        <v>86.8</v>
      </c>
      <c r="N536" s="41">
        <v>3.8</v>
      </c>
      <c r="O536" s="42">
        <v>0</v>
      </c>
      <c r="P536" s="85">
        <f>1900*0.1%</f>
        <v>1.9</v>
      </c>
    </row>
    <row r="537" hidden="1" spans="1:16">
      <c r="A537" s="40">
        <v>202303</v>
      </c>
      <c r="B537" s="36" t="s">
        <v>328</v>
      </c>
      <c r="C537" s="36" t="s">
        <v>570</v>
      </c>
      <c r="D537" s="33" t="s">
        <v>587</v>
      </c>
      <c r="E537" s="86" t="s">
        <v>872</v>
      </c>
      <c r="F537" s="26" t="s">
        <v>652</v>
      </c>
      <c r="G537" s="77" t="s">
        <v>873</v>
      </c>
      <c r="I537" s="40"/>
      <c r="J537" s="42">
        <v>4344</v>
      </c>
      <c r="K537" s="41">
        <v>7532.38</v>
      </c>
      <c r="L537" s="41">
        <v>0</v>
      </c>
      <c r="M537" s="41">
        <v>0</v>
      </c>
      <c r="N537" s="41">
        <v>0</v>
      </c>
      <c r="O537" s="42">
        <v>0</v>
      </c>
      <c r="P537" s="85">
        <v>0</v>
      </c>
    </row>
    <row r="538" hidden="1" spans="1:16">
      <c r="A538" s="40">
        <v>202303</v>
      </c>
      <c r="B538" s="36" t="s">
        <v>374</v>
      </c>
      <c r="C538" s="36" t="s">
        <v>570</v>
      </c>
      <c r="D538" s="33" t="s">
        <v>587</v>
      </c>
      <c r="E538" s="86" t="s">
        <v>874</v>
      </c>
      <c r="F538" s="26" t="s">
        <v>875</v>
      </c>
      <c r="G538" s="77" t="s">
        <v>871</v>
      </c>
      <c r="I538" s="40"/>
      <c r="J538" s="42">
        <v>2332</v>
      </c>
      <c r="K538" s="41">
        <v>6705.75</v>
      </c>
      <c r="L538" s="41">
        <v>316.64</v>
      </c>
      <c r="M538" s="41">
        <v>86.8</v>
      </c>
      <c r="N538" s="41">
        <v>3.8</v>
      </c>
      <c r="O538" s="42">
        <v>0</v>
      </c>
      <c r="P538" s="85">
        <f>1900*0.1%</f>
        <v>1.9</v>
      </c>
    </row>
    <row r="539" hidden="1" spans="1:16">
      <c r="A539" s="40">
        <v>202303</v>
      </c>
      <c r="B539" s="36" t="s">
        <v>417</v>
      </c>
      <c r="C539" s="36" t="s">
        <v>625</v>
      </c>
      <c r="D539" s="33" t="s">
        <v>587</v>
      </c>
      <c r="E539" s="86" t="s">
        <v>876</v>
      </c>
      <c r="F539" s="26" t="s">
        <v>675</v>
      </c>
      <c r="G539" s="77" t="s">
        <v>877</v>
      </c>
      <c r="I539" s="40"/>
      <c r="J539" s="42">
        <v>2511</v>
      </c>
      <c r="K539" s="41">
        <v>6679.62</v>
      </c>
      <c r="L539" s="41">
        <v>316.64</v>
      </c>
      <c r="M539" s="41">
        <v>86.8</v>
      </c>
      <c r="N539" s="41">
        <v>3.8</v>
      </c>
      <c r="O539" s="42">
        <v>0</v>
      </c>
      <c r="P539" s="85">
        <f>1900*0.1%</f>
        <v>1.9</v>
      </c>
    </row>
    <row r="540" hidden="1" spans="1:16">
      <c r="A540" s="40">
        <v>202303</v>
      </c>
      <c r="B540" s="36" t="s">
        <v>278</v>
      </c>
      <c r="C540" s="36" t="s">
        <v>580</v>
      </c>
      <c r="D540" s="33" t="s">
        <v>587</v>
      </c>
      <c r="E540" s="36" t="s">
        <v>882</v>
      </c>
      <c r="F540" s="26" t="s">
        <v>698</v>
      </c>
      <c r="G540" s="77" t="s">
        <v>881</v>
      </c>
      <c r="I540" s="40"/>
      <c r="J540" s="42">
        <v>3471</v>
      </c>
      <c r="K540" s="41">
        <v>8298.3</v>
      </c>
      <c r="L540" s="41">
        <v>316.64</v>
      </c>
      <c r="M540" s="41">
        <v>86.8</v>
      </c>
      <c r="N540" s="41">
        <v>3.8</v>
      </c>
      <c r="O540" s="42">
        <v>0</v>
      </c>
      <c r="P540" s="85">
        <f>1900*0.1%</f>
        <v>1.9</v>
      </c>
    </row>
    <row r="541" spans="1:16">
      <c r="A541" s="40">
        <v>202303</v>
      </c>
      <c r="B541" s="33" t="s">
        <v>201</v>
      </c>
      <c r="C541" s="36" t="s">
        <v>575</v>
      </c>
      <c r="D541" s="33" t="s">
        <v>764</v>
      </c>
      <c r="E541" s="36" t="s">
        <v>883</v>
      </c>
      <c r="F541" s="26" t="s">
        <v>884</v>
      </c>
      <c r="G541" s="77">
        <v>44375</v>
      </c>
      <c r="I541" s="40"/>
      <c r="J541" s="42">
        <v>6250</v>
      </c>
      <c r="K541" s="41">
        <v>26245</v>
      </c>
      <c r="L541" s="41">
        <v>0</v>
      </c>
      <c r="M541" s="41">
        <v>0</v>
      </c>
      <c r="N541" s="41">
        <v>0</v>
      </c>
      <c r="O541" s="42">
        <v>0</v>
      </c>
      <c r="P541" s="85">
        <v>0</v>
      </c>
    </row>
    <row r="542" hidden="1" spans="1:16">
      <c r="A542" s="40">
        <v>202303</v>
      </c>
      <c r="B542" s="33" t="s">
        <v>311</v>
      </c>
      <c r="C542" s="36" t="s">
        <v>866</v>
      </c>
      <c r="D542" s="33" t="s">
        <v>587</v>
      </c>
      <c r="E542" s="36" t="s">
        <v>930</v>
      </c>
      <c r="F542" s="26" t="s">
        <v>931</v>
      </c>
      <c r="G542" s="77" t="s">
        <v>932</v>
      </c>
      <c r="I542" s="40"/>
      <c r="J542" s="42">
        <v>2642</v>
      </c>
      <c r="K542" s="41">
        <v>7749.98</v>
      </c>
      <c r="L542" s="41">
        <v>316.64</v>
      </c>
      <c r="M542" s="41">
        <v>86.8</v>
      </c>
      <c r="N542" s="41">
        <v>3.8</v>
      </c>
      <c r="O542" s="42">
        <v>0</v>
      </c>
      <c r="P542" s="85">
        <f t="shared" ref="P542:P558" si="29">1900*0.1%</f>
        <v>1.9</v>
      </c>
    </row>
    <row r="543" hidden="1" spans="1:16">
      <c r="A543" s="40">
        <v>202303</v>
      </c>
      <c r="B543" s="33" t="s">
        <v>327</v>
      </c>
      <c r="C543" s="36" t="s">
        <v>619</v>
      </c>
      <c r="D543" s="33" t="s">
        <v>587</v>
      </c>
      <c r="E543" s="36" t="s">
        <v>933</v>
      </c>
      <c r="F543" s="26" t="s">
        <v>686</v>
      </c>
      <c r="G543" s="77" t="s">
        <v>934</v>
      </c>
      <c r="H543" s="28" t="s">
        <v>623</v>
      </c>
      <c r="I543" s="40"/>
      <c r="J543" s="42">
        <v>2120</v>
      </c>
      <c r="K543" s="41">
        <v>7375.82</v>
      </c>
      <c r="L543" s="41">
        <v>316.64</v>
      </c>
      <c r="M543" s="41">
        <v>86.8</v>
      </c>
      <c r="N543" s="41">
        <v>3.8</v>
      </c>
      <c r="O543" s="42">
        <v>0</v>
      </c>
      <c r="P543" s="85">
        <f t="shared" si="29"/>
        <v>1.9</v>
      </c>
    </row>
    <row r="544" hidden="1" spans="1:16">
      <c r="A544" s="40">
        <v>202303</v>
      </c>
      <c r="B544" s="33" t="s">
        <v>291</v>
      </c>
      <c r="C544" s="36" t="s">
        <v>866</v>
      </c>
      <c r="D544" s="33" t="s">
        <v>587</v>
      </c>
      <c r="E544" s="36" t="s">
        <v>935</v>
      </c>
      <c r="F544" s="26" t="s">
        <v>936</v>
      </c>
      <c r="G544" s="77" t="s">
        <v>937</v>
      </c>
      <c r="I544" s="40"/>
      <c r="J544" s="42">
        <v>4800</v>
      </c>
      <c r="K544" s="41">
        <v>13561.01</v>
      </c>
      <c r="L544" s="41">
        <v>316.64</v>
      </c>
      <c r="M544" s="41">
        <v>86.8</v>
      </c>
      <c r="N544" s="41">
        <v>3.8</v>
      </c>
      <c r="O544" s="42">
        <v>0</v>
      </c>
      <c r="P544" s="85">
        <f t="shared" si="29"/>
        <v>1.9</v>
      </c>
    </row>
    <row r="545" hidden="1" spans="1:16">
      <c r="A545" s="40">
        <v>202303</v>
      </c>
      <c r="B545" s="33" t="s">
        <v>429</v>
      </c>
      <c r="C545" s="36" t="s">
        <v>570</v>
      </c>
      <c r="D545" s="33" t="s">
        <v>587</v>
      </c>
      <c r="E545" s="36" t="s">
        <v>938</v>
      </c>
      <c r="F545" s="26" t="s">
        <v>939</v>
      </c>
      <c r="G545" s="77">
        <v>44431</v>
      </c>
      <c r="I545" s="40"/>
      <c r="J545" s="41">
        <v>1900</v>
      </c>
      <c r="K545" s="41">
        <v>5775.99</v>
      </c>
      <c r="L545" s="41">
        <v>316.64</v>
      </c>
      <c r="M545" s="41">
        <v>86.8</v>
      </c>
      <c r="N545" s="41">
        <v>3.8</v>
      </c>
      <c r="O545" s="42">
        <v>0</v>
      </c>
      <c r="P545" s="85">
        <f t="shared" si="29"/>
        <v>1.9</v>
      </c>
    </row>
    <row r="546" hidden="1" spans="1:16">
      <c r="A546" s="40">
        <v>202303</v>
      </c>
      <c r="B546" s="33" t="s">
        <v>391</v>
      </c>
      <c r="C546" s="36" t="s">
        <v>580</v>
      </c>
      <c r="D546" s="33" t="s">
        <v>587</v>
      </c>
      <c r="E546" s="36" t="s">
        <v>940</v>
      </c>
      <c r="F546" s="26" t="s">
        <v>941</v>
      </c>
      <c r="G546" s="77" t="s">
        <v>942</v>
      </c>
      <c r="I546" s="40"/>
      <c r="J546" s="42">
        <v>4738</v>
      </c>
      <c r="K546" s="41">
        <v>10730.7</v>
      </c>
      <c r="L546" s="41">
        <v>316.64</v>
      </c>
      <c r="M546" s="41">
        <v>86.8</v>
      </c>
      <c r="N546" s="41">
        <v>3.8</v>
      </c>
      <c r="O546" s="42">
        <v>0</v>
      </c>
      <c r="P546" s="85">
        <f t="shared" si="29"/>
        <v>1.9</v>
      </c>
    </row>
    <row r="547" spans="1:16">
      <c r="A547" s="40">
        <v>202303</v>
      </c>
      <c r="B547" s="33" t="s">
        <v>333</v>
      </c>
      <c r="C547" s="36" t="s">
        <v>575</v>
      </c>
      <c r="D547" s="33" t="s">
        <v>587</v>
      </c>
      <c r="E547" s="36" t="s">
        <v>943</v>
      </c>
      <c r="F547" s="26" t="s">
        <v>944</v>
      </c>
      <c r="G547" s="77" t="s">
        <v>945</v>
      </c>
      <c r="I547" s="40"/>
      <c r="J547" s="42">
        <v>2532</v>
      </c>
      <c r="K547" s="41">
        <v>10456.21</v>
      </c>
      <c r="L547" s="41">
        <v>316.64</v>
      </c>
      <c r="M547" s="41">
        <v>86.8</v>
      </c>
      <c r="N547" s="41">
        <v>3.8</v>
      </c>
      <c r="O547" s="42">
        <v>0</v>
      </c>
      <c r="P547" s="85">
        <f t="shared" si="29"/>
        <v>1.9</v>
      </c>
    </row>
    <row r="548" hidden="1" spans="1:16">
      <c r="A548" s="40">
        <v>202303</v>
      </c>
      <c r="B548" s="33" t="s">
        <v>381</v>
      </c>
      <c r="C548" s="36" t="s">
        <v>619</v>
      </c>
      <c r="D548" s="33" t="s">
        <v>587</v>
      </c>
      <c r="E548" s="36" t="s">
        <v>946</v>
      </c>
      <c r="F548" s="26" t="s">
        <v>686</v>
      </c>
      <c r="G548" s="77" t="s">
        <v>947</v>
      </c>
      <c r="H548" s="28" t="s">
        <v>623</v>
      </c>
      <c r="I548" s="40"/>
      <c r="J548" s="42">
        <v>2120</v>
      </c>
      <c r="K548" s="41">
        <v>7025.13</v>
      </c>
      <c r="L548" s="41">
        <v>316.64</v>
      </c>
      <c r="M548" s="41">
        <v>86.8</v>
      </c>
      <c r="N548" s="41">
        <v>3.8</v>
      </c>
      <c r="O548" s="42">
        <v>0</v>
      </c>
      <c r="P548" s="85">
        <f t="shared" si="29"/>
        <v>1.9</v>
      </c>
    </row>
    <row r="549" hidden="1" spans="1:16">
      <c r="A549" s="40">
        <v>202303</v>
      </c>
      <c r="B549" s="33" t="s">
        <v>317</v>
      </c>
      <c r="C549" s="36" t="s">
        <v>619</v>
      </c>
      <c r="D549" s="33" t="s">
        <v>587</v>
      </c>
      <c r="E549" s="36" t="s">
        <v>948</v>
      </c>
      <c r="F549" s="26" t="s">
        <v>686</v>
      </c>
      <c r="G549" s="77" t="s">
        <v>949</v>
      </c>
      <c r="H549" s="28" t="s">
        <v>623</v>
      </c>
      <c r="I549" s="40"/>
      <c r="J549" s="42">
        <v>2120</v>
      </c>
      <c r="K549" s="41">
        <v>6958.15</v>
      </c>
      <c r="L549" s="41">
        <v>316.64</v>
      </c>
      <c r="M549" s="41">
        <v>86.8</v>
      </c>
      <c r="N549" s="41">
        <v>3.8</v>
      </c>
      <c r="O549" s="42">
        <v>0</v>
      </c>
      <c r="P549" s="85">
        <f t="shared" si="29"/>
        <v>1.9</v>
      </c>
    </row>
    <row r="550" hidden="1" spans="1:16">
      <c r="A550" s="40">
        <v>202303</v>
      </c>
      <c r="B550" s="33" t="s">
        <v>257</v>
      </c>
      <c r="C550" s="36" t="s">
        <v>580</v>
      </c>
      <c r="D550" s="33" t="s">
        <v>587</v>
      </c>
      <c r="E550" s="36" t="s">
        <v>972</v>
      </c>
      <c r="F550" s="26" t="s">
        <v>941</v>
      </c>
      <c r="G550" s="77" t="s">
        <v>971</v>
      </c>
      <c r="I550" s="40"/>
      <c r="J550" s="42">
        <v>3730</v>
      </c>
      <c r="K550" s="41">
        <v>8580.5</v>
      </c>
      <c r="L550" s="41">
        <v>316.64</v>
      </c>
      <c r="M550" s="41">
        <v>86.8</v>
      </c>
      <c r="N550" s="41">
        <v>3.8</v>
      </c>
      <c r="O550" s="42">
        <v>95</v>
      </c>
      <c r="P550" s="85">
        <f t="shared" si="29"/>
        <v>1.9</v>
      </c>
    </row>
    <row r="551" hidden="1" spans="1:16">
      <c r="A551" s="40">
        <v>202303</v>
      </c>
      <c r="B551" s="33" t="s">
        <v>383</v>
      </c>
      <c r="C551" s="36" t="s">
        <v>580</v>
      </c>
      <c r="D551" s="33" t="s">
        <v>587</v>
      </c>
      <c r="E551" s="36" t="s">
        <v>973</v>
      </c>
      <c r="F551" s="26" t="s">
        <v>698</v>
      </c>
      <c r="G551" s="77" t="s">
        <v>974</v>
      </c>
      <c r="I551" s="40"/>
      <c r="J551" s="42">
        <v>3326</v>
      </c>
      <c r="K551" s="41">
        <v>7838.5</v>
      </c>
      <c r="L551" s="41">
        <v>316.64</v>
      </c>
      <c r="M551" s="41">
        <v>86.8</v>
      </c>
      <c r="N551" s="41">
        <v>3.8</v>
      </c>
      <c r="O551" s="42">
        <v>0</v>
      </c>
      <c r="P551" s="85">
        <f t="shared" si="29"/>
        <v>1.9</v>
      </c>
    </row>
    <row r="552" hidden="1" spans="1:16">
      <c r="A552" s="40">
        <v>202303</v>
      </c>
      <c r="B552" s="33" t="s">
        <v>213</v>
      </c>
      <c r="C552" s="36" t="s">
        <v>580</v>
      </c>
      <c r="D552" s="33" t="s">
        <v>587</v>
      </c>
      <c r="E552" s="36" t="s">
        <v>975</v>
      </c>
      <c r="F552" s="26" t="s">
        <v>941</v>
      </c>
      <c r="G552" s="77" t="s">
        <v>976</v>
      </c>
      <c r="I552" s="40"/>
      <c r="J552" s="42">
        <v>4738</v>
      </c>
      <c r="K552" s="41">
        <v>10989.8</v>
      </c>
      <c r="L552" s="41">
        <v>316.64</v>
      </c>
      <c r="M552" s="41">
        <v>86.8</v>
      </c>
      <c r="N552" s="41">
        <v>3.8</v>
      </c>
      <c r="O552" s="42">
        <v>0</v>
      </c>
      <c r="P552" s="85">
        <f t="shared" si="29"/>
        <v>1.9</v>
      </c>
    </row>
    <row r="553" hidden="1" spans="1:16">
      <c r="A553" s="40">
        <v>202303</v>
      </c>
      <c r="B553" s="33" t="s">
        <v>329</v>
      </c>
      <c r="C553" s="36" t="s">
        <v>580</v>
      </c>
      <c r="D553" s="33" t="s">
        <v>587</v>
      </c>
      <c r="E553" s="36" t="s">
        <v>977</v>
      </c>
      <c r="F553" s="26" t="s">
        <v>698</v>
      </c>
      <c r="G553" s="77" t="s">
        <v>976</v>
      </c>
      <c r="I553" s="40"/>
      <c r="J553" s="42">
        <v>3730</v>
      </c>
      <c r="K553" s="41">
        <v>8664.5</v>
      </c>
      <c r="L553" s="41">
        <v>316.64</v>
      </c>
      <c r="M553" s="41">
        <v>86.8</v>
      </c>
      <c r="N553" s="41">
        <v>3.8</v>
      </c>
      <c r="O553" s="42">
        <v>100</v>
      </c>
      <c r="P553" s="85">
        <f t="shared" si="29"/>
        <v>1.9</v>
      </c>
    </row>
    <row r="554" hidden="1" spans="1:16">
      <c r="A554" s="40">
        <v>202303</v>
      </c>
      <c r="B554" s="33" t="s">
        <v>262</v>
      </c>
      <c r="C554" s="36" t="s">
        <v>625</v>
      </c>
      <c r="D554" s="33" t="s">
        <v>587</v>
      </c>
      <c r="E554" s="36" t="s">
        <v>988</v>
      </c>
      <c r="F554" s="26" t="s">
        <v>1177</v>
      </c>
      <c r="G554" s="77" t="s">
        <v>987</v>
      </c>
      <c r="I554" s="40"/>
      <c r="J554" s="42">
        <v>3181</v>
      </c>
      <c r="K554" s="41">
        <v>7230</v>
      </c>
      <c r="L554" s="41">
        <v>316.64</v>
      </c>
      <c r="M554" s="41">
        <v>86.8</v>
      </c>
      <c r="N554" s="41">
        <v>3.8</v>
      </c>
      <c r="O554" s="42">
        <v>0</v>
      </c>
      <c r="P554" s="85">
        <f t="shared" si="29"/>
        <v>1.9</v>
      </c>
    </row>
    <row r="555" hidden="1" spans="1:16">
      <c r="A555" s="40">
        <v>202303</v>
      </c>
      <c r="B555" s="36" t="s">
        <v>312</v>
      </c>
      <c r="C555" s="36" t="s">
        <v>580</v>
      </c>
      <c r="D555" s="33" t="s">
        <v>587</v>
      </c>
      <c r="E555" s="88" t="s">
        <v>993</v>
      </c>
      <c r="F555" s="88" t="s">
        <v>994</v>
      </c>
      <c r="G555" s="88" t="s">
        <v>995</v>
      </c>
      <c r="I555" s="40"/>
      <c r="J555" s="42">
        <v>2311</v>
      </c>
      <c r="K555" s="41">
        <v>6279.3</v>
      </c>
      <c r="L555" s="41">
        <v>316.64</v>
      </c>
      <c r="M555" s="41">
        <v>86.8</v>
      </c>
      <c r="N555" s="41">
        <v>3.8</v>
      </c>
      <c r="O555" s="42">
        <v>0</v>
      </c>
      <c r="P555" s="85">
        <f t="shared" si="29"/>
        <v>1.9</v>
      </c>
    </row>
    <row r="556" hidden="1" spans="1:16">
      <c r="A556" s="40">
        <v>202303</v>
      </c>
      <c r="B556" s="36" t="s">
        <v>270</v>
      </c>
      <c r="C556" s="36" t="s">
        <v>661</v>
      </c>
      <c r="D556" s="33" t="s">
        <v>587</v>
      </c>
      <c r="E556" s="88" t="s">
        <v>996</v>
      </c>
      <c r="F556" s="88" t="s">
        <v>997</v>
      </c>
      <c r="G556" s="88" t="s">
        <v>995</v>
      </c>
      <c r="I556" s="40"/>
      <c r="J556" s="42">
        <v>3780</v>
      </c>
      <c r="K556" s="41">
        <v>9574.61</v>
      </c>
      <c r="L556" s="41">
        <v>316.64</v>
      </c>
      <c r="M556" s="41">
        <v>86.8</v>
      </c>
      <c r="N556" s="41">
        <v>3.8</v>
      </c>
      <c r="O556" s="42">
        <v>0</v>
      </c>
      <c r="P556" s="85">
        <f t="shared" si="29"/>
        <v>1.9</v>
      </c>
    </row>
    <row r="557" spans="1:16">
      <c r="A557" s="40">
        <v>202303</v>
      </c>
      <c r="B557" s="36" t="s">
        <v>236</v>
      </c>
      <c r="C557" s="36" t="s">
        <v>575</v>
      </c>
      <c r="D557" s="33" t="s">
        <v>587</v>
      </c>
      <c r="E557" s="88" t="s">
        <v>1001</v>
      </c>
      <c r="F557" s="88" t="s">
        <v>1002</v>
      </c>
      <c r="G557" s="89" t="s">
        <v>1003</v>
      </c>
      <c r="I557" s="40"/>
      <c r="J557" s="41">
        <v>3850</v>
      </c>
      <c r="K557" s="41">
        <v>11077.5</v>
      </c>
      <c r="L557" s="41">
        <v>316.64</v>
      </c>
      <c r="M557" s="41">
        <v>86.8</v>
      </c>
      <c r="N557" s="41">
        <v>3.8</v>
      </c>
      <c r="O557" s="42">
        <v>0</v>
      </c>
      <c r="P557" s="85">
        <f t="shared" si="29"/>
        <v>1.9</v>
      </c>
    </row>
    <row r="558" hidden="1" spans="1:16">
      <c r="A558" s="40">
        <v>202303</v>
      </c>
      <c r="B558" s="36" t="s">
        <v>296</v>
      </c>
      <c r="C558" s="36" t="s">
        <v>619</v>
      </c>
      <c r="D558" s="33" t="s">
        <v>587</v>
      </c>
      <c r="E558" s="88" t="s">
        <v>1004</v>
      </c>
      <c r="F558" s="88" t="s">
        <v>1005</v>
      </c>
      <c r="G558" s="89" t="s">
        <v>1006</v>
      </c>
      <c r="I558" s="40"/>
      <c r="J558" s="41">
        <v>1900</v>
      </c>
      <c r="K558" s="41">
        <v>5336.9</v>
      </c>
      <c r="L558" s="41">
        <v>316.64</v>
      </c>
      <c r="M558" s="41">
        <v>86.8</v>
      </c>
      <c r="N558" s="41">
        <v>3.8</v>
      </c>
      <c r="O558" s="42">
        <v>0</v>
      </c>
      <c r="P558" s="85">
        <f t="shared" si="29"/>
        <v>1.9</v>
      </c>
    </row>
    <row r="559" spans="1:16">
      <c r="A559" s="40">
        <v>202303</v>
      </c>
      <c r="B559" s="36" t="s">
        <v>366</v>
      </c>
      <c r="C559" s="36" t="s">
        <v>575</v>
      </c>
      <c r="D559" s="33" t="s">
        <v>587</v>
      </c>
      <c r="E559" s="88" t="s">
        <v>1161</v>
      </c>
      <c r="F559" s="88" t="s">
        <v>710</v>
      </c>
      <c r="G559" s="89" t="s">
        <v>1162</v>
      </c>
      <c r="I559" s="40"/>
      <c r="J559" s="41">
        <v>3850</v>
      </c>
      <c r="K559" s="41">
        <v>8674</v>
      </c>
      <c r="L559" s="41">
        <v>0</v>
      </c>
      <c r="M559" s="41">
        <v>0</v>
      </c>
      <c r="N559" s="41">
        <v>0</v>
      </c>
      <c r="O559" s="42">
        <v>0</v>
      </c>
      <c r="P559" s="85">
        <v>0</v>
      </c>
    </row>
    <row r="560" hidden="1" spans="1:16">
      <c r="A560" s="40">
        <v>202303</v>
      </c>
      <c r="B560" s="25" t="s">
        <v>239</v>
      </c>
      <c r="C560" s="25" t="s">
        <v>619</v>
      </c>
      <c r="D560" s="30" t="s">
        <v>587</v>
      </c>
      <c r="E560" s="26" t="s">
        <v>1015</v>
      </c>
      <c r="F560" s="26" t="s">
        <v>1164</v>
      </c>
      <c r="G560" s="69" t="s">
        <v>1017</v>
      </c>
      <c r="I560" s="40"/>
      <c r="J560" s="41">
        <v>3200</v>
      </c>
      <c r="K560" s="41">
        <v>8656</v>
      </c>
      <c r="L560" s="41">
        <v>316.64</v>
      </c>
      <c r="M560" s="41">
        <v>86.8</v>
      </c>
      <c r="N560" s="41">
        <v>3.8</v>
      </c>
      <c r="O560" s="42">
        <v>300</v>
      </c>
      <c r="P560" s="85">
        <f t="shared" ref="P560:P569" si="30">1900*0.1%</f>
        <v>1.9</v>
      </c>
    </row>
    <row r="561" spans="1:16">
      <c r="A561" s="40">
        <v>202303</v>
      </c>
      <c r="B561" s="25" t="s">
        <v>386</v>
      </c>
      <c r="C561" s="25" t="s">
        <v>575</v>
      </c>
      <c r="D561" s="30" t="s">
        <v>1178</v>
      </c>
      <c r="E561" s="26" t="s">
        <v>1168</v>
      </c>
      <c r="F561" s="26" t="s">
        <v>578</v>
      </c>
      <c r="G561" s="69" t="s">
        <v>1169</v>
      </c>
      <c r="I561" s="40"/>
      <c r="J561" s="41">
        <v>5500</v>
      </c>
      <c r="K561" s="41">
        <v>15750</v>
      </c>
      <c r="L561" s="41">
        <v>316.64</v>
      </c>
      <c r="M561" s="41">
        <v>86.8</v>
      </c>
      <c r="N561" s="41">
        <v>3.8</v>
      </c>
      <c r="O561" s="42">
        <v>0</v>
      </c>
      <c r="P561" s="85">
        <f t="shared" si="30"/>
        <v>1.9</v>
      </c>
    </row>
    <row r="562" hidden="1" spans="1:16">
      <c r="A562" s="40">
        <v>202303</v>
      </c>
      <c r="B562" s="25" t="s">
        <v>407</v>
      </c>
      <c r="C562" s="25" t="s">
        <v>841</v>
      </c>
      <c r="D562" s="30" t="s">
        <v>587</v>
      </c>
      <c r="E562" s="26" t="s">
        <v>1171</v>
      </c>
      <c r="F562" s="26" t="s">
        <v>1172</v>
      </c>
      <c r="G562" s="69" t="s">
        <v>1173</v>
      </c>
      <c r="I562" s="40"/>
      <c r="J562" s="41">
        <v>3214</v>
      </c>
      <c r="K562" s="41">
        <v>7843.6</v>
      </c>
      <c r="L562" s="41">
        <v>316.64</v>
      </c>
      <c r="M562" s="41">
        <v>86.8</v>
      </c>
      <c r="N562" s="41">
        <v>3.8</v>
      </c>
      <c r="O562" s="42">
        <v>700</v>
      </c>
      <c r="P562" s="85">
        <f t="shared" si="30"/>
        <v>1.9</v>
      </c>
    </row>
    <row r="563" hidden="1" spans="1:16">
      <c r="A563" s="40">
        <v>202303</v>
      </c>
      <c r="B563" s="25" t="s">
        <v>377</v>
      </c>
      <c r="C563" s="25" t="s">
        <v>580</v>
      </c>
      <c r="D563" s="30" t="s">
        <v>587</v>
      </c>
      <c r="E563" s="26" t="s">
        <v>1171</v>
      </c>
      <c r="F563" s="26" t="s">
        <v>1179</v>
      </c>
      <c r="G563" s="69" t="s">
        <v>1180</v>
      </c>
      <c r="I563" s="40"/>
      <c r="J563" s="41">
        <v>2520</v>
      </c>
      <c r="K563" s="41">
        <v>5806.02</v>
      </c>
      <c r="L563" s="41">
        <v>316.64</v>
      </c>
      <c r="M563" s="41">
        <v>86.8</v>
      </c>
      <c r="N563" s="41">
        <v>3.8</v>
      </c>
      <c r="O563" s="42">
        <v>0</v>
      </c>
      <c r="P563" s="85">
        <f t="shared" si="30"/>
        <v>1.9</v>
      </c>
    </row>
    <row r="564" spans="1:16">
      <c r="A564" s="40">
        <v>202303</v>
      </c>
      <c r="B564" s="25" t="s">
        <v>267</v>
      </c>
      <c r="C564" s="36" t="s">
        <v>575</v>
      </c>
      <c r="D564" s="30" t="s">
        <v>587</v>
      </c>
      <c r="E564" s="88" t="s">
        <v>1195</v>
      </c>
      <c r="F564" s="88" t="s">
        <v>710</v>
      </c>
      <c r="G564" s="90" t="s">
        <v>1196</v>
      </c>
      <c r="I564" s="40"/>
      <c r="J564" s="42">
        <v>3850</v>
      </c>
      <c r="K564" s="41">
        <v>8376.7</v>
      </c>
      <c r="L564" s="41">
        <v>316.64</v>
      </c>
      <c r="M564" s="41">
        <v>86.8</v>
      </c>
      <c r="N564" s="41">
        <v>3.8</v>
      </c>
      <c r="O564" s="42">
        <v>0</v>
      </c>
      <c r="P564" s="85">
        <f t="shared" si="30"/>
        <v>1.9</v>
      </c>
    </row>
    <row r="565" spans="1:16">
      <c r="A565" s="40">
        <v>202303</v>
      </c>
      <c r="B565" s="25" t="s">
        <v>293</v>
      </c>
      <c r="C565" s="36" t="s">
        <v>575</v>
      </c>
      <c r="D565" s="30" t="s">
        <v>587</v>
      </c>
      <c r="E565" s="88" t="s">
        <v>1198</v>
      </c>
      <c r="F565" s="88" t="s">
        <v>710</v>
      </c>
      <c r="G565" s="90" t="s">
        <v>1196</v>
      </c>
      <c r="I565" s="40"/>
      <c r="J565" s="42">
        <v>3850</v>
      </c>
      <c r="K565" s="41">
        <v>8911.7</v>
      </c>
      <c r="L565" s="41">
        <v>316.64</v>
      </c>
      <c r="M565" s="41">
        <v>86.8</v>
      </c>
      <c r="N565" s="41">
        <v>3.8</v>
      </c>
      <c r="O565" s="42">
        <v>0</v>
      </c>
      <c r="P565" s="85">
        <f t="shared" si="30"/>
        <v>1.9</v>
      </c>
    </row>
    <row r="566" hidden="1" spans="1:16">
      <c r="A566" s="40">
        <v>202303</v>
      </c>
      <c r="B566" s="25" t="s">
        <v>400</v>
      </c>
      <c r="C566" s="36" t="s">
        <v>619</v>
      </c>
      <c r="D566" s="30" t="s">
        <v>587</v>
      </c>
      <c r="E566" s="90" t="s">
        <v>1200</v>
      </c>
      <c r="F566" s="88" t="s">
        <v>686</v>
      </c>
      <c r="G566" s="69">
        <v>44782</v>
      </c>
      <c r="H566" s="28" t="s">
        <v>623</v>
      </c>
      <c r="I566" s="40"/>
      <c r="J566" s="42">
        <v>2120</v>
      </c>
      <c r="K566" s="41">
        <v>7269.6</v>
      </c>
      <c r="L566" s="41">
        <v>316.64</v>
      </c>
      <c r="M566" s="41">
        <v>86.8</v>
      </c>
      <c r="N566" s="41">
        <v>3.8</v>
      </c>
      <c r="O566" s="42">
        <v>0</v>
      </c>
      <c r="P566" s="85">
        <f t="shared" si="30"/>
        <v>1.9</v>
      </c>
    </row>
    <row r="567" hidden="1" spans="1:16">
      <c r="A567" s="40">
        <v>202303</v>
      </c>
      <c r="B567" s="25" t="s">
        <v>408</v>
      </c>
      <c r="C567" s="36" t="s">
        <v>625</v>
      </c>
      <c r="D567" s="30" t="s">
        <v>587</v>
      </c>
      <c r="E567" s="90" t="s">
        <v>1203</v>
      </c>
      <c r="F567" s="88" t="s">
        <v>827</v>
      </c>
      <c r="G567" s="90" t="s">
        <v>1204</v>
      </c>
      <c r="I567" s="40"/>
      <c r="J567" s="42">
        <v>3357</v>
      </c>
      <c r="K567" s="41">
        <v>8849.43</v>
      </c>
      <c r="L567" s="41">
        <v>316.64</v>
      </c>
      <c r="M567" s="41">
        <v>86.8</v>
      </c>
      <c r="N567" s="41">
        <v>3.8</v>
      </c>
      <c r="O567" s="42">
        <v>0</v>
      </c>
      <c r="P567" s="85">
        <f t="shared" si="30"/>
        <v>1.9</v>
      </c>
    </row>
    <row r="568" hidden="1" spans="1:16">
      <c r="A568" s="40">
        <v>202303</v>
      </c>
      <c r="B568" s="25" t="s">
        <v>319</v>
      </c>
      <c r="C568" s="36" t="s">
        <v>619</v>
      </c>
      <c r="D568" s="30" t="s">
        <v>764</v>
      </c>
      <c r="E568" s="90" t="s">
        <v>1224</v>
      </c>
      <c r="F568" s="88" t="s">
        <v>1220</v>
      </c>
      <c r="G568" s="90" t="s">
        <v>1225</v>
      </c>
      <c r="I568" s="40"/>
      <c r="J568" s="42">
        <v>6500</v>
      </c>
      <c r="K568" s="41">
        <v>16302.2</v>
      </c>
      <c r="L568" s="41">
        <v>316.64</v>
      </c>
      <c r="M568" s="41">
        <v>86.8</v>
      </c>
      <c r="N568" s="41">
        <v>3.8</v>
      </c>
      <c r="O568" s="42">
        <v>0</v>
      </c>
      <c r="P568" s="85">
        <f t="shared" si="30"/>
        <v>1.9</v>
      </c>
    </row>
    <row r="569" hidden="1" spans="1:16">
      <c r="A569" s="40">
        <v>202303</v>
      </c>
      <c r="B569" s="25" t="s">
        <v>238</v>
      </c>
      <c r="C569" s="36" t="s">
        <v>580</v>
      </c>
      <c r="D569" s="30" t="s">
        <v>587</v>
      </c>
      <c r="E569" s="90" t="s">
        <v>1226</v>
      </c>
      <c r="F569" s="88" t="s">
        <v>992</v>
      </c>
      <c r="G569" s="90" t="s">
        <v>1227</v>
      </c>
      <c r="I569" s="40"/>
      <c r="J569" s="42">
        <v>2671</v>
      </c>
      <c r="K569" s="41">
        <v>5858.7</v>
      </c>
      <c r="L569" s="41">
        <v>316.64</v>
      </c>
      <c r="M569" s="41">
        <v>86.8</v>
      </c>
      <c r="N569" s="41">
        <v>3.8</v>
      </c>
      <c r="O569" s="42">
        <v>0</v>
      </c>
      <c r="P569" s="85">
        <f t="shared" si="30"/>
        <v>1.9</v>
      </c>
    </row>
    <row r="570" hidden="1" spans="1:16">
      <c r="A570" s="40">
        <v>202303</v>
      </c>
      <c r="B570" s="25" t="s">
        <v>370</v>
      </c>
      <c r="C570" s="36" t="s">
        <v>570</v>
      </c>
      <c r="D570" s="30" t="s">
        <v>587</v>
      </c>
      <c r="E570" s="90" t="s">
        <v>1228</v>
      </c>
      <c r="F570" s="88" t="s">
        <v>694</v>
      </c>
      <c r="G570" s="90" t="s">
        <v>1229</v>
      </c>
      <c r="I570" s="40"/>
      <c r="J570" s="42">
        <v>4068</v>
      </c>
      <c r="K570" s="41">
        <v>8399</v>
      </c>
      <c r="L570" s="41">
        <v>0</v>
      </c>
      <c r="M570" s="41">
        <v>0</v>
      </c>
      <c r="N570" s="41">
        <v>0</v>
      </c>
      <c r="O570" s="42">
        <v>0</v>
      </c>
      <c r="P570" s="85">
        <v>0</v>
      </c>
    </row>
    <row r="571" hidden="1" spans="1:16">
      <c r="A571" s="40">
        <v>202303</v>
      </c>
      <c r="B571" s="25" t="s">
        <v>350</v>
      </c>
      <c r="C571" s="36" t="s">
        <v>570</v>
      </c>
      <c r="D571" s="30" t="s">
        <v>764</v>
      </c>
      <c r="E571" s="90" t="s">
        <v>1230</v>
      </c>
      <c r="F571" s="88" t="s">
        <v>792</v>
      </c>
      <c r="G571" s="90" t="s">
        <v>1229</v>
      </c>
      <c r="I571" s="40"/>
      <c r="J571" s="42">
        <v>5000</v>
      </c>
      <c r="K571" s="41">
        <v>13060.2</v>
      </c>
      <c r="L571" s="41">
        <v>316.64</v>
      </c>
      <c r="M571" s="41">
        <v>86.8</v>
      </c>
      <c r="N571" s="41">
        <v>3.8</v>
      </c>
      <c r="O571" s="42">
        <v>0</v>
      </c>
      <c r="P571" s="85">
        <f>1900*0.1%</f>
        <v>1.9</v>
      </c>
    </row>
    <row r="572" hidden="1" spans="1:16">
      <c r="A572" s="40">
        <v>202303</v>
      </c>
      <c r="B572" s="25" t="s">
        <v>449</v>
      </c>
      <c r="C572" s="36" t="s">
        <v>570</v>
      </c>
      <c r="D572" s="30" t="s">
        <v>587</v>
      </c>
      <c r="E572" s="90" t="s">
        <v>1245</v>
      </c>
      <c r="F572" s="88" t="s">
        <v>1246</v>
      </c>
      <c r="G572" s="90" t="s">
        <v>1247</v>
      </c>
      <c r="I572" s="40"/>
      <c r="J572" s="42">
        <v>2090</v>
      </c>
      <c r="K572" s="41">
        <v>5070.93</v>
      </c>
      <c r="L572" s="41">
        <v>316.64</v>
      </c>
      <c r="M572" s="41">
        <v>86.8</v>
      </c>
      <c r="N572" s="41">
        <v>3.8</v>
      </c>
      <c r="O572" s="42">
        <v>0</v>
      </c>
      <c r="P572" s="85">
        <f>1900*0.1%</f>
        <v>1.9</v>
      </c>
    </row>
    <row r="573" spans="1:16">
      <c r="A573" s="40">
        <v>202303</v>
      </c>
      <c r="B573" s="25" t="s">
        <v>415</v>
      </c>
      <c r="C573" s="36" t="s">
        <v>575</v>
      </c>
      <c r="D573" s="30" t="s">
        <v>587</v>
      </c>
      <c r="E573" s="90" t="s">
        <v>1249</v>
      </c>
      <c r="F573" s="88" t="s">
        <v>710</v>
      </c>
      <c r="G573" s="90" t="s">
        <v>1247</v>
      </c>
      <c r="I573" s="40"/>
      <c r="J573" s="42">
        <v>3850</v>
      </c>
      <c r="K573" s="41">
        <v>5814</v>
      </c>
      <c r="L573" s="41">
        <v>0</v>
      </c>
      <c r="M573" s="41">
        <v>0</v>
      </c>
      <c r="N573" s="41">
        <v>0</v>
      </c>
      <c r="O573" s="42">
        <v>0</v>
      </c>
      <c r="P573" s="85">
        <v>0</v>
      </c>
    </row>
    <row r="574" hidden="1" spans="1:16">
      <c r="A574" s="40">
        <v>202303</v>
      </c>
      <c r="B574" s="25" t="s">
        <v>322</v>
      </c>
      <c r="C574" s="36" t="s">
        <v>580</v>
      </c>
      <c r="D574" s="30" t="s">
        <v>587</v>
      </c>
      <c r="E574" s="90" t="s">
        <v>1262</v>
      </c>
      <c r="F574" s="88" t="s">
        <v>939</v>
      </c>
      <c r="G574" s="90">
        <v>44886</v>
      </c>
      <c r="I574" s="40"/>
      <c r="J574" s="42">
        <v>1900</v>
      </c>
      <c r="K574" s="41">
        <v>3201.15</v>
      </c>
      <c r="L574" s="41">
        <v>0</v>
      </c>
      <c r="M574" s="41">
        <v>0</v>
      </c>
      <c r="N574" s="41">
        <v>0</v>
      </c>
      <c r="O574" s="42">
        <v>0</v>
      </c>
      <c r="P574" s="85">
        <v>0</v>
      </c>
    </row>
    <row r="575" spans="1:16">
      <c r="A575" s="40">
        <v>202303</v>
      </c>
      <c r="B575" s="25" t="s">
        <v>425</v>
      </c>
      <c r="C575" s="36" t="s">
        <v>575</v>
      </c>
      <c r="D575" s="30" t="s">
        <v>587</v>
      </c>
      <c r="E575" s="90" t="s">
        <v>1264</v>
      </c>
      <c r="F575" s="88" t="s">
        <v>1265</v>
      </c>
      <c r="G575" s="90" t="s">
        <v>1266</v>
      </c>
      <c r="I575" s="40"/>
      <c r="J575" s="42">
        <v>5500</v>
      </c>
      <c r="K575" s="41">
        <v>13475</v>
      </c>
      <c r="L575" s="41">
        <v>316.64</v>
      </c>
      <c r="M575" s="41">
        <v>86.8</v>
      </c>
      <c r="N575" s="41">
        <v>3.8</v>
      </c>
      <c r="O575" s="42">
        <v>0</v>
      </c>
      <c r="P575" s="85">
        <f t="shared" ref="P575:P584" si="31">1900*0.1%</f>
        <v>1.9</v>
      </c>
    </row>
    <row r="576" spans="1:16">
      <c r="A576" s="40">
        <v>202303</v>
      </c>
      <c r="B576" s="25" t="s">
        <v>315</v>
      </c>
      <c r="C576" s="36" t="s">
        <v>575</v>
      </c>
      <c r="D576" s="30" t="s">
        <v>587</v>
      </c>
      <c r="E576" s="90" t="s">
        <v>1267</v>
      </c>
      <c r="F576" s="88" t="s">
        <v>1268</v>
      </c>
      <c r="G576" s="90">
        <v>44879</v>
      </c>
      <c r="I576" s="40"/>
      <c r="J576" s="42">
        <v>3050</v>
      </c>
      <c r="K576" s="41">
        <v>6247.83</v>
      </c>
      <c r="L576" s="41">
        <v>316.64</v>
      </c>
      <c r="M576" s="41">
        <v>86.8</v>
      </c>
      <c r="N576" s="41">
        <v>3.8</v>
      </c>
      <c r="O576" s="42">
        <v>0</v>
      </c>
      <c r="P576" s="85">
        <f t="shared" si="31"/>
        <v>1.9</v>
      </c>
    </row>
    <row r="577" hidden="1" spans="1:16">
      <c r="A577" s="40">
        <v>202303</v>
      </c>
      <c r="B577" s="25" t="s">
        <v>380</v>
      </c>
      <c r="C577" s="36" t="s">
        <v>619</v>
      </c>
      <c r="D577" s="30" t="s">
        <v>587</v>
      </c>
      <c r="E577" s="90" t="s">
        <v>1269</v>
      </c>
      <c r="F577" s="88" t="s">
        <v>856</v>
      </c>
      <c r="G577" s="90" t="s">
        <v>1270</v>
      </c>
      <c r="I577" s="40"/>
      <c r="J577" s="42">
        <v>1900</v>
      </c>
      <c r="K577" s="41">
        <v>4685.87</v>
      </c>
      <c r="L577" s="41">
        <v>316.64</v>
      </c>
      <c r="M577" s="41">
        <v>86.8</v>
      </c>
      <c r="N577" s="41">
        <v>3.8</v>
      </c>
      <c r="O577" s="42">
        <v>0</v>
      </c>
      <c r="P577" s="85">
        <f t="shared" si="31"/>
        <v>1.9</v>
      </c>
    </row>
    <row r="578" spans="1:16">
      <c r="A578" s="40">
        <v>202303</v>
      </c>
      <c r="B578" s="25" t="s">
        <v>224</v>
      </c>
      <c r="C578" s="36" t="s">
        <v>575</v>
      </c>
      <c r="D578" s="30" t="s">
        <v>587</v>
      </c>
      <c r="E578" s="90" t="s">
        <v>1275</v>
      </c>
      <c r="F578" s="88" t="s">
        <v>1276</v>
      </c>
      <c r="G578" s="90">
        <v>44909</v>
      </c>
      <c r="I578" s="40"/>
      <c r="J578" s="42">
        <v>3850</v>
      </c>
      <c r="K578" s="41">
        <v>9350</v>
      </c>
      <c r="L578" s="41">
        <v>316.64</v>
      </c>
      <c r="M578" s="41">
        <v>86.8</v>
      </c>
      <c r="N578" s="41">
        <v>3.8</v>
      </c>
      <c r="O578" s="42">
        <v>0</v>
      </c>
      <c r="P578" s="85">
        <f t="shared" si="31"/>
        <v>1.9</v>
      </c>
    </row>
    <row r="579" hidden="1" spans="1:16">
      <c r="A579" s="40">
        <v>202303</v>
      </c>
      <c r="B579" s="25" t="s">
        <v>351</v>
      </c>
      <c r="C579" s="36" t="s">
        <v>619</v>
      </c>
      <c r="D579" s="30" t="s">
        <v>587</v>
      </c>
      <c r="E579" s="90" t="s">
        <v>1278</v>
      </c>
      <c r="F579" s="88" t="s">
        <v>1279</v>
      </c>
      <c r="G579" s="90" t="s">
        <v>1280</v>
      </c>
      <c r="I579" s="40"/>
      <c r="J579" s="42">
        <v>4480</v>
      </c>
      <c r="K579" s="41">
        <v>11205.3</v>
      </c>
      <c r="L579" s="41">
        <v>316.64</v>
      </c>
      <c r="M579" s="41">
        <v>86.8</v>
      </c>
      <c r="N579" s="41">
        <v>3.8</v>
      </c>
      <c r="O579" s="42">
        <v>0</v>
      </c>
      <c r="P579" s="85">
        <f t="shared" si="31"/>
        <v>1.9</v>
      </c>
    </row>
    <row r="580" hidden="1" spans="1:16">
      <c r="A580" s="40">
        <v>202303</v>
      </c>
      <c r="B580" s="25" t="s">
        <v>450</v>
      </c>
      <c r="C580" s="36" t="s">
        <v>625</v>
      </c>
      <c r="D580" s="30" t="s">
        <v>587</v>
      </c>
      <c r="E580" s="90" t="s">
        <v>1281</v>
      </c>
      <c r="F580" s="88" t="s">
        <v>713</v>
      </c>
      <c r="G580" s="90">
        <v>44908</v>
      </c>
      <c r="I580" s="40"/>
      <c r="J580" s="42">
        <v>1900</v>
      </c>
      <c r="K580" s="41">
        <v>3193.06</v>
      </c>
      <c r="L580" s="41">
        <v>316.64</v>
      </c>
      <c r="M580" s="41">
        <v>86.8</v>
      </c>
      <c r="N580" s="41">
        <v>3.8</v>
      </c>
      <c r="O580" s="42">
        <v>0</v>
      </c>
      <c r="P580" s="85">
        <f t="shared" si="31"/>
        <v>1.9</v>
      </c>
    </row>
    <row r="581" hidden="1" spans="1:16">
      <c r="A581" s="40">
        <v>202303</v>
      </c>
      <c r="B581" s="25" t="s">
        <v>451</v>
      </c>
      <c r="C581" s="36" t="s">
        <v>570</v>
      </c>
      <c r="D581" s="30" t="s">
        <v>587</v>
      </c>
      <c r="E581" s="90" t="s">
        <v>1282</v>
      </c>
      <c r="F581" s="88" t="s">
        <v>778</v>
      </c>
      <c r="G581" s="90" t="s">
        <v>1283</v>
      </c>
      <c r="I581" s="40"/>
      <c r="J581" s="42">
        <v>2500</v>
      </c>
      <c r="K581" s="41">
        <v>4612.51</v>
      </c>
      <c r="L581" s="41">
        <v>316.64</v>
      </c>
      <c r="M581" s="41">
        <v>86.8</v>
      </c>
      <c r="N581" s="41">
        <v>3.8</v>
      </c>
      <c r="O581" s="42">
        <v>0</v>
      </c>
      <c r="P581" s="85">
        <f t="shared" si="31"/>
        <v>1.9</v>
      </c>
    </row>
    <row r="582" hidden="1" spans="1:16">
      <c r="A582" s="40">
        <v>202303</v>
      </c>
      <c r="B582" s="25" t="s">
        <v>436</v>
      </c>
      <c r="C582" s="36" t="s">
        <v>592</v>
      </c>
      <c r="D582" s="30" t="s">
        <v>587</v>
      </c>
      <c r="E582" s="90" t="s">
        <v>1286</v>
      </c>
      <c r="F582" s="88" t="s">
        <v>997</v>
      </c>
      <c r="G582" s="90" t="s">
        <v>1287</v>
      </c>
      <c r="I582" s="40"/>
      <c r="J582" s="42">
        <v>4018</v>
      </c>
      <c r="K582" s="41">
        <v>7860.88</v>
      </c>
      <c r="L582" s="41">
        <v>316.64</v>
      </c>
      <c r="M582" s="41">
        <v>86.8</v>
      </c>
      <c r="N582" s="41">
        <v>3.8</v>
      </c>
      <c r="O582" s="42">
        <v>0</v>
      </c>
      <c r="P582" s="85">
        <f t="shared" si="31"/>
        <v>1.9</v>
      </c>
    </row>
    <row r="583" hidden="1" spans="1:16">
      <c r="A583" s="40">
        <v>202303</v>
      </c>
      <c r="B583" s="25" t="s">
        <v>348</v>
      </c>
      <c r="C583" s="36" t="s">
        <v>570</v>
      </c>
      <c r="D583" s="30" t="s">
        <v>764</v>
      </c>
      <c r="E583" s="90" t="s">
        <v>1289</v>
      </c>
      <c r="F583" s="88" t="s">
        <v>792</v>
      </c>
      <c r="G583" s="90" t="s">
        <v>1290</v>
      </c>
      <c r="I583" s="40"/>
      <c r="J583" s="42">
        <v>5680</v>
      </c>
      <c r="K583" s="41">
        <v>15080.8</v>
      </c>
      <c r="L583" s="41">
        <v>316.64</v>
      </c>
      <c r="M583" s="41">
        <v>86.8</v>
      </c>
      <c r="N583" s="41">
        <v>3.8</v>
      </c>
      <c r="O583" s="42">
        <v>0</v>
      </c>
      <c r="P583" s="85">
        <f t="shared" si="31"/>
        <v>1.9</v>
      </c>
    </row>
    <row r="584" hidden="1" spans="1:16">
      <c r="A584" s="40">
        <v>202303</v>
      </c>
      <c r="B584" s="25" t="s">
        <v>323</v>
      </c>
      <c r="C584" s="36" t="s">
        <v>570</v>
      </c>
      <c r="D584" s="30" t="s">
        <v>764</v>
      </c>
      <c r="E584" s="90" t="s">
        <v>1291</v>
      </c>
      <c r="F584" s="88" t="s">
        <v>792</v>
      </c>
      <c r="G584" s="90" t="s">
        <v>1290</v>
      </c>
      <c r="I584" s="40"/>
      <c r="J584" s="42">
        <v>6640</v>
      </c>
      <c r="K584" s="41">
        <v>17340</v>
      </c>
      <c r="L584" s="41">
        <v>316.64</v>
      </c>
      <c r="M584" s="41">
        <v>86.8</v>
      </c>
      <c r="N584" s="41">
        <v>3.8</v>
      </c>
      <c r="O584" s="42">
        <v>0</v>
      </c>
      <c r="P584" s="85">
        <f t="shared" si="31"/>
        <v>1.9</v>
      </c>
    </row>
    <row r="585" hidden="1" spans="1:16">
      <c r="A585" s="40">
        <v>202303</v>
      </c>
      <c r="B585" s="25" t="s">
        <v>249</v>
      </c>
      <c r="C585" s="36" t="s">
        <v>570</v>
      </c>
      <c r="D585" s="30" t="s">
        <v>587</v>
      </c>
      <c r="E585" s="90" t="s">
        <v>1293</v>
      </c>
      <c r="F585" s="88" t="s">
        <v>1294</v>
      </c>
      <c r="G585" s="90" t="s">
        <v>1295</v>
      </c>
      <c r="I585" s="40"/>
      <c r="J585" s="42">
        <v>1900</v>
      </c>
      <c r="K585" s="41">
        <v>4280.21</v>
      </c>
      <c r="L585" s="41">
        <v>0</v>
      </c>
      <c r="M585" s="41">
        <v>0</v>
      </c>
      <c r="N585" s="41">
        <v>0</v>
      </c>
      <c r="O585" s="42">
        <v>0</v>
      </c>
      <c r="P585" s="85">
        <v>0</v>
      </c>
    </row>
    <row r="586" hidden="1" spans="1:16">
      <c r="A586" s="40">
        <v>202303</v>
      </c>
      <c r="B586" s="25" t="s">
        <v>289</v>
      </c>
      <c r="C586" s="36" t="s">
        <v>625</v>
      </c>
      <c r="D586" s="30" t="s">
        <v>587</v>
      </c>
      <c r="E586" s="90" t="s">
        <v>1297</v>
      </c>
      <c r="F586" s="88" t="s">
        <v>675</v>
      </c>
      <c r="G586" s="90" t="s">
        <v>1298</v>
      </c>
      <c r="I586" s="40"/>
      <c r="J586" s="42">
        <v>2750</v>
      </c>
      <c r="K586" s="41">
        <v>759.45</v>
      </c>
      <c r="L586" s="41">
        <v>0</v>
      </c>
      <c r="M586" s="41">
        <v>0</v>
      </c>
      <c r="N586" s="41">
        <v>0</v>
      </c>
      <c r="O586" s="42">
        <v>0</v>
      </c>
      <c r="P586" s="85">
        <v>0</v>
      </c>
    </row>
    <row r="587" hidden="1" spans="1:16">
      <c r="A587" s="40">
        <v>202303</v>
      </c>
      <c r="B587" s="25" t="s">
        <v>259</v>
      </c>
      <c r="C587" s="36" t="s">
        <v>619</v>
      </c>
      <c r="D587" s="30" t="s">
        <v>587</v>
      </c>
      <c r="E587" s="90" t="s">
        <v>1299</v>
      </c>
      <c r="F587" s="88" t="s">
        <v>1300</v>
      </c>
      <c r="G587" s="90" t="s">
        <v>1301</v>
      </c>
      <c r="I587" s="40"/>
      <c r="J587" s="42">
        <v>1900</v>
      </c>
      <c r="K587" s="41">
        <v>3762.4</v>
      </c>
      <c r="L587" s="41">
        <v>316.64</v>
      </c>
      <c r="M587" s="41">
        <v>86.8</v>
      </c>
      <c r="N587" s="41">
        <v>3.8</v>
      </c>
      <c r="O587" s="42">
        <v>0</v>
      </c>
      <c r="P587" s="85">
        <f>1900*0.1%</f>
        <v>1.9</v>
      </c>
    </row>
    <row r="588" hidden="1" spans="1:16">
      <c r="A588" s="40">
        <v>202303</v>
      </c>
      <c r="B588" s="25" t="s">
        <v>304</v>
      </c>
      <c r="C588" s="36" t="s">
        <v>625</v>
      </c>
      <c r="D588" s="30" t="s">
        <v>587</v>
      </c>
      <c r="E588" s="90" t="s">
        <v>1311</v>
      </c>
      <c r="F588" s="88" t="s">
        <v>1312</v>
      </c>
      <c r="G588" s="90" t="s">
        <v>1313</v>
      </c>
      <c r="I588" s="40" t="s">
        <v>1314</v>
      </c>
      <c r="J588" s="42">
        <v>2000</v>
      </c>
      <c r="K588" s="41">
        <v>1176.72</v>
      </c>
      <c r="L588" s="41">
        <v>0</v>
      </c>
      <c r="M588" s="41">
        <v>0</v>
      </c>
      <c r="N588" s="41">
        <v>0</v>
      </c>
      <c r="O588" s="42">
        <v>0</v>
      </c>
      <c r="P588" s="85">
        <v>0</v>
      </c>
    </row>
    <row r="589" hidden="1" spans="1:16">
      <c r="A589" s="40">
        <v>202303</v>
      </c>
      <c r="B589" s="25" t="s">
        <v>310</v>
      </c>
      <c r="C589" s="36" t="s">
        <v>625</v>
      </c>
      <c r="D589" s="30" t="s">
        <v>587</v>
      </c>
      <c r="E589" s="90" t="s">
        <v>1315</v>
      </c>
      <c r="F589" s="88" t="s">
        <v>1316</v>
      </c>
      <c r="G589" s="90" t="s">
        <v>1317</v>
      </c>
      <c r="I589" s="40" t="s">
        <v>1314</v>
      </c>
      <c r="J589" s="42">
        <v>3164</v>
      </c>
      <c r="K589" s="41">
        <v>3996.55</v>
      </c>
      <c r="L589" s="41">
        <v>316.64</v>
      </c>
      <c r="M589" s="41">
        <v>86.8</v>
      </c>
      <c r="N589" s="41">
        <v>3.8</v>
      </c>
      <c r="O589" s="42">
        <v>0</v>
      </c>
      <c r="P589" s="85">
        <f t="shared" ref="P589:P620" si="32">1900*0.1%</f>
        <v>1.9</v>
      </c>
    </row>
    <row r="590" hidden="1" spans="1:16">
      <c r="A590" s="40">
        <v>202303</v>
      </c>
      <c r="B590" s="25" t="s">
        <v>367</v>
      </c>
      <c r="C590" s="36" t="s">
        <v>570</v>
      </c>
      <c r="D590" s="30" t="s">
        <v>587</v>
      </c>
      <c r="E590" s="90" t="s">
        <v>1318</v>
      </c>
      <c r="F590" s="88" t="s">
        <v>1294</v>
      </c>
      <c r="G590" s="90" t="s">
        <v>1319</v>
      </c>
      <c r="I590" s="40" t="s">
        <v>1314</v>
      </c>
      <c r="J590" s="42">
        <v>1900</v>
      </c>
      <c r="K590" s="41">
        <v>4171.82</v>
      </c>
      <c r="L590" s="41">
        <v>316.64</v>
      </c>
      <c r="M590" s="41">
        <v>86.8</v>
      </c>
      <c r="N590" s="41">
        <v>3.8</v>
      </c>
      <c r="O590" s="42">
        <v>0</v>
      </c>
      <c r="P590" s="85">
        <f t="shared" si="32"/>
        <v>1.9</v>
      </c>
    </row>
    <row r="591" hidden="1" spans="1:16">
      <c r="A591" s="40">
        <v>202303</v>
      </c>
      <c r="B591" s="25" t="s">
        <v>409</v>
      </c>
      <c r="C591" s="36" t="s">
        <v>592</v>
      </c>
      <c r="D591" s="30" t="s">
        <v>587</v>
      </c>
      <c r="E591" s="90" t="s">
        <v>1320</v>
      </c>
      <c r="F591" s="88" t="s">
        <v>833</v>
      </c>
      <c r="G591" s="90" t="s">
        <v>1321</v>
      </c>
      <c r="I591" s="40" t="s">
        <v>1314</v>
      </c>
      <c r="J591" s="42">
        <v>1900</v>
      </c>
      <c r="K591" s="41">
        <v>5224.63</v>
      </c>
      <c r="L591" s="41">
        <v>316.64</v>
      </c>
      <c r="M591" s="41">
        <v>86.8</v>
      </c>
      <c r="N591" s="41">
        <v>3.8</v>
      </c>
      <c r="O591" s="42">
        <v>0</v>
      </c>
      <c r="P591" s="85">
        <f t="shared" si="32"/>
        <v>1.9</v>
      </c>
    </row>
    <row r="592" hidden="1" spans="1:16">
      <c r="A592" s="40">
        <v>202303</v>
      </c>
      <c r="B592" s="25" t="s">
        <v>226</v>
      </c>
      <c r="C592" s="25" t="s">
        <v>570</v>
      </c>
      <c r="D592" s="30" t="s">
        <v>587</v>
      </c>
      <c r="E592" s="20" t="s">
        <v>1007</v>
      </c>
      <c r="F592" s="26" t="s">
        <v>875</v>
      </c>
      <c r="G592" s="69" t="s">
        <v>1008</v>
      </c>
      <c r="H592" s="28" t="s">
        <v>1009</v>
      </c>
      <c r="I592" s="40"/>
      <c r="J592" s="41">
        <v>2363</v>
      </c>
      <c r="K592" s="41">
        <v>6535.4</v>
      </c>
      <c r="L592" s="41">
        <v>316.64</v>
      </c>
      <c r="M592" s="41">
        <v>86.8</v>
      </c>
      <c r="N592" s="41">
        <v>3.8</v>
      </c>
      <c r="O592" s="42">
        <v>0</v>
      </c>
      <c r="P592" s="85">
        <f t="shared" si="32"/>
        <v>1.9</v>
      </c>
    </row>
    <row r="593" hidden="1" spans="1:16">
      <c r="A593" s="40">
        <v>202303</v>
      </c>
      <c r="B593" s="28" t="s">
        <v>242</v>
      </c>
      <c r="C593" s="25" t="s">
        <v>570</v>
      </c>
      <c r="D593" s="26" t="s">
        <v>587</v>
      </c>
      <c r="E593" s="20" t="s">
        <v>1010</v>
      </c>
      <c r="F593" s="26" t="s">
        <v>875</v>
      </c>
      <c r="G593" s="70" t="s">
        <v>1011</v>
      </c>
      <c r="H593" s="28" t="s">
        <v>1009</v>
      </c>
      <c r="I593" s="40"/>
      <c r="J593" s="41">
        <v>2363</v>
      </c>
      <c r="K593" s="41">
        <v>6448.16</v>
      </c>
      <c r="L593" s="41">
        <v>316.64</v>
      </c>
      <c r="M593" s="41">
        <v>86.8</v>
      </c>
      <c r="N593" s="41">
        <v>3.8</v>
      </c>
      <c r="O593" s="42">
        <v>0</v>
      </c>
      <c r="P593" s="85">
        <f t="shared" si="32"/>
        <v>1.9</v>
      </c>
    </row>
    <row r="594" hidden="1" spans="1:16">
      <c r="A594" s="40">
        <v>202303</v>
      </c>
      <c r="B594" s="36" t="s">
        <v>281</v>
      </c>
      <c r="C594" s="25" t="s">
        <v>570</v>
      </c>
      <c r="D594" s="33" t="s">
        <v>587</v>
      </c>
      <c r="E594" s="36" t="s">
        <v>1012</v>
      </c>
      <c r="F594" s="26" t="s">
        <v>875</v>
      </c>
      <c r="G594" s="77" t="s">
        <v>756</v>
      </c>
      <c r="H594" s="28" t="s">
        <v>1009</v>
      </c>
      <c r="I594" s="40"/>
      <c r="J594" s="42">
        <v>2363</v>
      </c>
      <c r="K594" s="41">
        <v>6037.7</v>
      </c>
      <c r="L594" s="41">
        <v>316.64</v>
      </c>
      <c r="M594" s="41">
        <v>86.8</v>
      </c>
      <c r="N594" s="41">
        <v>3.8</v>
      </c>
      <c r="O594" s="42">
        <v>0</v>
      </c>
      <c r="P594" s="85">
        <f t="shared" si="32"/>
        <v>1.9</v>
      </c>
    </row>
    <row r="595" hidden="1" spans="1:16">
      <c r="A595" s="40">
        <v>202303</v>
      </c>
      <c r="B595" s="33" t="s">
        <v>294</v>
      </c>
      <c r="C595" s="25" t="s">
        <v>570</v>
      </c>
      <c r="D595" s="33" t="s">
        <v>587</v>
      </c>
      <c r="E595" s="33" t="s">
        <v>1013</v>
      </c>
      <c r="F595" s="26" t="s">
        <v>875</v>
      </c>
      <c r="G595" s="77" t="s">
        <v>1014</v>
      </c>
      <c r="H595" s="28" t="s">
        <v>1009</v>
      </c>
      <c r="I595" s="40"/>
      <c r="J595" s="42">
        <v>2363</v>
      </c>
      <c r="K595" s="41">
        <v>6468.53</v>
      </c>
      <c r="L595" s="41">
        <v>316.64</v>
      </c>
      <c r="M595" s="41">
        <v>86.8</v>
      </c>
      <c r="N595" s="41">
        <v>3.8</v>
      </c>
      <c r="O595" s="42">
        <v>0</v>
      </c>
      <c r="P595" s="85">
        <f t="shared" si="32"/>
        <v>1.9</v>
      </c>
    </row>
    <row r="596" hidden="1" spans="1:16">
      <c r="A596" s="40">
        <v>202303</v>
      </c>
      <c r="B596" s="28" t="s">
        <v>217</v>
      </c>
      <c r="C596" s="25" t="s">
        <v>619</v>
      </c>
      <c r="D596" s="26" t="s">
        <v>587</v>
      </c>
      <c r="E596" s="28" t="s">
        <v>1019</v>
      </c>
      <c r="F596" s="26" t="s">
        <v>1020</v>
      </c>
      <c r="G596" s="69" t="s">
        <v>1021</v>
      </c>
      <c r="H596" s="28" t="s">
        <v>1018</v>
      </c>
      <c r="I596" s="40"/>
      <c r="J596" s="41">
        <v>1900</v>
      </c>
      <c r="K596" s="41">
        <v>5793.16</v>
      </c>
      <c r="L596" s="41">
        <v>316.64</v>
      </c>
      <c r="M596" s="41">
        <v>86.8</v>
      </c>
      <c r="N596" s="41">
        <v>3.8</v>
      </c>
      <c r="O596" s="42">
        <v>0</v>
      </c>
      <c r="P596" s="85">
        <f t="shared" si="32"/>
        <v>1.9</v>
      </c>
    </row>
    <row r="597" hidden="1" spans="1:16">
      <c r="A597" s="40">
        <v>202303</v>
      </c>
      <c r="B597" s="28" t="s">
        <v>271</v>
      </c>
      <c r="C597" s="25" t="s">
        <v>619</v>
      </c>
      <c r="D597" s="26" t="s">
        <v>587</v>
      </c>
      <c r="E597" s="28" t="s">
        <v>1022</v>
      </c>
      <c r="F597" s="26" t="s">
        <v>1023</v>
      </c>
      <c r="G597" s="69" t="s">
        <v>1024</v>
      </c>
      <c r="H597" s="28" t="s">
        <v>1018</v>
      </c>
      <c r="I597" s="40"/>
      <c r="J597" s="41">
        <v>1900</v>
      </c>
      <c r="K597" s="41">
        <v>9558.45</v>
      </c>
      <c r="L597" s="41">
        <v>316.64</v>
      </c>
      <c r="M597" s="41">
        <v>86.8</v>
      </c>
      <c r="N597" s="41">
        <v>3.8</v>
      </c>
      <c r="O597" s="42">
        <v>0</v>
      </c>
      <c r="P597" s="85">
        <f t="shared" si="32"/>
        <v>1.9</v>
      </c>
    </row>
    <row r="598" hidden="1" spans="1:16">
      <c r="A598" s="40">
        <v>202303</v>
      </c>
      <c r="B598" s="28" t="s">
        <v>316</v>
      </c>
      <c r="C598" s="25" t="s">
        <v>619</v>
      </c>
      <c r="D598" s="30" t="s">
        <v>587</v>
      </c>
      <c r="E598" s="25" t="s">
        <v>1029</v>
      </c>
      <c r="F598" s="26" t="s">
        <v>1030</v>
      </c>
      <c r="G598" s="69" t="s">
        <v>1031</v>
      </c>
      <c r="H598" s="28" t="s">
        <v>1018</v>
      </c>
      <c r="I598" s="40"/>
      <c r="J598" s="41">
        <v>1900</v>
      </c>
      <c r="K598" s="41">
        <v>10169.2</v>
      </c>
      <c r="L598" s="41">
        <v>316.64</v>
      </c>
      <c r="M598" s="41">
        <v>86.8</v>
      </c>
      <c r="N598" s="41">
        <v>3.8</v>
      </c>
      <c r="O598" s="42">
        <v>0</v>
      </c>
      <c r="P598" s="85">
        <f t="shared" si="32"/>
        <v>1.9</v>
      </c>
    </row>
    <row r="599" hidden="1" spans="1:16">
      <c r="A599" s="40">
        <v>202303</v>
      </c>
      <c r="B599" s="28" t="s">
        <v>251</v>
      </c>
      <c r="C599" s="25" t="s">
        <v>619</v>
      </c>
      <c r="D599" s="30" t="s">
        <v>587</v>
      </c>
      <c r="E599" s="28" t="s">
        <v>1032</v>
      </c>
      <c r="F599" s="26" t="s">
        <v>1023</v>
      </c>
      <c r="G599" s="69" t="s">
        <v>1033</v>
      </c>
      <c r="H599" s="28" t="s">
        <v>1018</v>
      </c>
      <c r="I599" s="40"/>
      <c r="J599" s="41">
        <v>1900</v>
      </c>
      <c r="K599" s="41">
        <v>8059.97</v>
      </c>
      <c r="L599" s="41">
        <v>316.64</v>
      </c>
      <c r="M599" s="41">
        <v>86.8</v>
      </c>
      <c r="N599" s="41">
        <v>3.8</v>
      </c>
      <c r="O599" s="42">
        <v>0</v>
      </c>
      <c r="P599" s="85">
        <f t="shared" si="32"/>
        <v>1.9</v>
      </c>
    </row>
    <row r="600" hidden="1" spans="1:16">
      <c r="A600" s="40">
        <v>202303</v>
      </c>
      <c r="B600" s="28" t="s">
        <v>414</v>
      </c>
      <c r="C600" s="25" t="s">
        <v>619</v>
      </c>
      <c r="D600" s="26" t="s">
        <v>587</v>
      </c>
      <c r="E600" s="28" t="s">
        <v>1034</v>
      </c>
      <c r="F600" s="26" t="s">
        <v>1027</v>
      </c>
      <c r="G600" s="69" t="s">
        <v>1035</v>
      </c>
      <c r="H600" s="28" t="s">
        <v>1018</v>
      </c>
      <c r="I600" s="40"/>
      <c r="J600" s="41">
        <v>1900</v>
      </c>
      <c r="K600" s="41">
        <v>7687.01</v>
      </c>
      <c r="L600" s="41">
        <v>316.64</v>
      </c>
      <c r="M600" s="41">
        <v>86.8</v>
      </c>
      <c r="N600" s="41">
        <v>3.8</v>
      </c>
      <c r="O600" s="42">
        <v>0</v>
      </c>
      <c r="P600" s="85">
        <f t="shared" si="32"/>
        <v>1.9</v>
      </c>
    </row>
    <row r="601" hidden="1" spans="1:16">
      <c r="A601" s="40">
        <v>202303</v>
      </c>
      <c r="B601" s="25" t="s">
        <v>302</v>
      </c>
      <c r="C601" s="25" t="s">
        <v>619</v>
      </c>
      <c r="D601" s="26" t="s">
        <v>587</v>
      </c>
      <c r="E601" s="20" t="s">
        <v>1036</v>
      </c>
      <c r="F601" s="26" t="s">
        <v>1027</v>
      </c>
      <c r="G601" s="69" t="s">
        <v>1037</v>
      </c>
      <c r="H601" s="28" t="s">
        <v>1018</v>
      </c>
      <c r="I601" s="40"/>
      <c r="J601" s="41">
        <v>1900</v>
      </c>
      <c r="K601" s="41">
        <v>7177.43</v>
      </c>
      <c r="L601" s="41">
        <v>316.64</v>
      </c>
      <c r="M601" s="41">
        <v>86.8</v>
      </c>
      <c r="N601" s="41">
        <v>3.8</v>
      </c>
      <c r="O601" s="42">
        <v>0</v>
      </c>
      <c r="P601" s="85">
        <f t="shared" si="32"/>
        <v>1.9</v>
      </c>
    </row>
    <row r="602" hidden="1" spans="1:16">
      <c r="A602" s="40">
        <v>202303</v>
      </c>
      <c r="B602" s="25" t="s">
        <v>207</v>
      </c>
      <c r="C602" s="25" t="s">
        <v>619</v>
      </c>
      <c r="D602" s="26" t="s">
        <v>587</v>
      </c>
      <c r="E602" s="20" t="s">
        <v>1038</v>
      </c>
      <c r="F602" s="26" t="s">
        <v>1039</v>
      </c>
      <c r="G602" s="69" t="s">
        <v>1040</v>
      </c>
      <c r="H602" s="28" t="s">
        <v>1018</v>
      </c>
      <c r="I602" s="40"/>
      <c r="J602" s="41">
        <v>1900</v>
      </c>
      <c r="K602" s="41">
        <v>7907.05</v>
      </c>
      <c r="L602" s="41">
        <v>316.64</v>
      </c>
      <c r="M602" s="41">
        <v>86.8</v>
      </c>
      <c r="N602" s="41">
        <v>3.8</v>
      </c>
      <c r="O602" s="42">
        <v>0</v>
      </c>
      <c r="P602" s="85">
        <f t="shared" si="32"/>
        <v>1.9</v>
      </c>
    </row>
    <row r="603" hidden="1" spans="1:16">
      <c r="A603" s="40">
        <v>202303</v>
      </c>
      <c r="B603" s="28" t="s">
        <v>275</v>
      </c>
      <c r="C603" s="25" t="s">
        <v>619</v>
      </c>
      <c r="D603" s="26" t="s">
        <v>587</v>
      </c>
      <c r="E603" s="20" t="s">
        <v>1041</v>
      </c>
      <c r="F603" s="26" t="s">
        <v>1027</v>
      </c>
      <c r="G603" s="70" t="s">
        <v>1011</v>
      </c>
      <c r="H603" s="28" t="s">
        <v>1018</v>
      </c>
      <c r="I603" s="40"/>
      <c r="J603" s="41">
        <v>1900</v>
      </c>
      <c r="K603" s="41">
        <v>6724.03</v>
      </c>
      <c r="L603" s="41">
        <v>316.64</v>
      </c>
      <c r="M603" s="41">
        <v>86.8</v>
      </c>
      <c r="N603" s="41">
        <v>3.8</v>
      </c>
      <c r="O603" s="42">
        <v>0</v>
      </c>
      <c r="P603" s="85">
        <f t="shared" si="32"/>
        <v>1.9</v>
      </c>
    </row>
    <row r="604" hidden="1" spans="1:16">
      <c r="A604" s="40">
        <v>202303</v>
      </c>
      <c r="B604" s="25" t="s">
        <v>372</v>
      </c>
      <c r="C604" s="25" t="s">
        <v>619</v>
      </c>
      <c r="D604" s="80" t="s">
        <v>587</v>
      </c>
      <c r="E604" s="91" t="s">
        <v>1042</v>
      </c>
      <c r="F604" s="26" t="s">
        <v>1030</v>
      </c>
      <c r="G604" s="92" t="s">
        <v>1043</v>
      </c>
      <c r="H604" s="28" t="s">
        <v>1018</v>
      </c>
      <c r="I604" s="40"/>
      <c r="J604" s="41">
        <v>1900</v>
      </c>
      <c r="K604" s="41">
        <v>8161.01</v>
      </c>
      <c r="L604" s="41">
        <v>316.64</v>
      </c>
      <c r="M604" s="41">
        <v>86.8</v>
      </c>
      <c r="N604" s="41">
        <v>3.8</v>
      </c>
      <c r="O604" s="42">
        <v>0</v>
      </c>
      <c r="P604" s="85">
        <f t="shared" si="32"/>
        <v>1.9</v>
      </c>
    </row>
    <row r="605" hidden="1" spans="1:16">
      <c r="A605" s="40">
        <v>202303</v>
      </c>
      <c r="B605" s="28" t="s">
        <v>211</v>
      </c>
      <c r="C605" s="25" t="s">
        <v>619</v>
      </c>
      <c r="D605" s="26" t="s">
        <v>587</v>
      </c>
      <c r="E605" s="20" t="s">
        <v>1044</v>
      </c>
      <c r="F605" s="26" t="s">
        <v>1039</v>
      </c>
      <c r="G605" s="70" t="s">
        <v>1045</v>
      </c>
      <c r="H605" s="28" t="s">
        <v>1018</v>
      </c>
      <c r="I605" s="40"/>
      <c r="J605" s="41">
        <v>1900</v>
      </c>
      <c r="K605" s="41">
        <v>7631.82</v>
      </c>
      <c r="L605" s="41">
        <v>316.64</v>
      </c>
      <c r="M605" s="41">
        <v>86.8</v>
      </c>
      <c r="N605" s="41">
        <v>3.8</v>
      </c>
      <c r="O605" s="42">
        <v>0</v>
      </c>
      <c r="P605" s="85">
        <f t="shared" si="32"/>
        <v>1.9</v>
      </c>
    </row>
    <row r="606" hidden="1" spans="1:16">
      <c r="A606" s="40">
        <v>202303</v>
      </c>
      <c r="B606" s="25" t="s">
        <v>363</v>
      </c>
      <c r="C606" s="33" t="s">
        <v>619</v>
      </c>
      <c r="D606" s="26" t="s">
        <v>587</v>
      </c>
      <c r="E606" s="33" t="s">
        <v>1046</v>
      </c>
      <c r="F606" s="26" t="s">
        <v>1039</v>
      </c>
      <c r="G606" s="77" t="s">
        <v>1047</v>
      </c>
      <c r="H606" s="28" t="s">
        <v>1018</v>
      </c>
      <c r="I606" s="40"/>
      <c r="J606" s="41">
        <v>1900</v>
      </c>
      <c r="K606" s="41">
        <v>7313.02</v>
      </c>
      <c r="L606" s="41">
        <v>316.64</v>
      </c>
      <c r="M606" s="41">
        <v>86.8</v>
      </c>
      <c r="N606" s="41">
        <v>3.8</v>
      </c>
      <c r="O606" s="42">
        <v>0</v>
      </c>
      <c r="P606" s="85">
        <f t="shared" si="32"/>
        <v>1.9</v>
      </c>
    </row>
    <row r="607" hidden="1" spans="1:16">
      <c r="A607" s="40">
        <v>202303</v>
      </c>
      <c r="B607" s="33" t="s">
        <v>273</v>
      </c>
      <c r="C607" s="33" t="s">
        <v>619</v>
      </c>
      <c r="D607" s="26" t="s">
        <v>587</v>
      </c>
      <c r="E607" s="93" t="s">
        <v>1048</v>
      </c>
      <c r="F607" s="26" t="s">
        <v>1039</v>
      </c>
      <c r="G607" s="94" t="s">
        <v>1049</v>
      </c>
      <c r="H607" s="28" t="s">
        <v>1018</v>
      </c>
      <c r="I607" s="40"/>
      <c r="J607" s="41">
        <v>1900</v>
      </c>
      <c r="K607" s="41">
        <v>7362.53</v>
      </c>
      <c r="L607" s="41">
        <v>316.64</v>
      </c>
      <c r="M607" s="41">
        <v>86.8</v>
      </c>
      <c r="N607" s="41">
        <v>3.8</v>
      </c>
      <c r="O607" s="42">
        <v>0</v>
      </c>
      <c r="P607" s="85">
        <f t="shared" si="32"/>
        <v>1.9</v>
      </c>
    </row>
    <row r="608" hidden="1" spans="1:16">
      <c r="A608" s="40">
        <v>202303</v>
      </c>
      <c r="B608" s="33" t="s">
        <v>411</v>
      </c>
      <c r="C608" s="33" t="s">
        <v>619</v>
      </c>
      <c r="D608" s="26" t="s">
        <v>587</v>
      </c>
      <c r="E608" s="93" t="s">
        <v>1050</v>
      </c>
      <c r="F608" s="26" t="s">
        <v>1020</v>
      </c>
      <c r="G608" s="94" t="s">
        <v>1051</v>
      </c>
      <c r="H608" s="28" t="s">
        <v>1018</v>
      </c>
      <c r="I608" s="40"/>
      <c r="J608" s="41">
        <v>1900</v>
      </c>
      <c r="K608" s="41">
        <v>5954.13</v>
      </c>
      <c r="L608" s="41">
        <v>316.64</v>
      </c>
      <c r="M608" s="41">
        <v>86.8</v>
      </c>
      <c r="N608" s="41">
        <v>3.8</v>
      </c>
      <c r="O608" s="42">
        <v>0</v>
      </c>
      <c r="P608" s="85">
        <f t="shared" si="32"/>
        <v>1.9</v>
      </c>
    </row>
    <row r="609" hidden="1" spans="1:16">
      <c r="A609" s="40">
        <v>202303</v>
      </c>
      <c r="B609" s="33" t="s">
        <v>443</v>
      </c>
      <c r="C609" s="33" t="s">
        <v>619</v>
      </c>
      <c r="D609" s="26" t="s">
        <v>587</v>
      </c>
      <c r="E609" s="93" t="s">
        <v>1052</v>
      </c>
      <c r="F609" s="26" t="s">
        <v>1030</v>
      </c>
      <c r="G609" s="94" t="s">
        <v>1053</v>
      </c>
      <c r="H609" s="28" t="s">
        <v>1018</v>
      </c>
      <c r="I609" s="40"/>
      <c r="J609" s="41">
        <v>1900</v>
      </c>
      <c r="K609" s="41">
        <v>8724.16</v>
      </c>
      <c r="L609" s="41">
        <v>316.64</v>
      </c>
      <c r="M609" s="41">
        <v>86.8</v>
      </c>
      <c r="N609" s="41">
        <v>3.8</v>
      </c>
      <c r="O609" s="42">
        <v>0</v>
      </c>
      <c r="P609" s="85">
        <f t="shared" si="32"/>
        <v>1.9</v>
      </c>
    </row>
    <row r="610" hidden="1" spans="1:16">
      <c r="A610" s="40">
        <v>202303</v>
      </c>
      <c r="B610" s="33" t="s">
        <v>369</v>
      </c>
      <c r="C610" s="33" t="s">
        <v>619</v>
      </c>
      <c r="D610" s="33" t="s">
        <v>587</v>
      </c>
      <c r="E610" s="33" t="s">
        <v>1054</v>
      </c>
      <c r="F610" s="26" t="s">
        <v>1020</v>
      </c>
      <c r="G610" s="83" t="s">
        <v>1055</v>
      </c>
      <c r="H610" s="28" t="s">
        <v>1018</v>
      </c>
      <c r="I610" s="40"/>
      <c r="J610" s="41">
        <v>1900</v>
      </c>
      <c r="K610" s="41">
        <v>6635.81</v>
      </c>
      <c r="L610" s="41">
        <v>316.64</v>
      </c>
      <c r="M610" s="41">
        <v>86.8</v>
      </c>
      <c r="N610" s="41">
        <v>3.8</v>
      </c>
      <c r="O610" s="42">
        <v>0</v>
      </c>
      <c r="P610" s="85">
        <f t="shared" si="32"/>
        <v>1.9</v>
      </c>
    </row>
    <row r="611" hidden="1" spans="1:16">
      <c r="A611" s="40">
        <v>202303</v>
      </c>
      <c r="B611" s="33" t="s">
        <v>375</v>
      </c>
      <c r="C611" s="33" t="s">
        <v>619</v>
      </c>
      <c r="D611" s="33" t="s">
        <v>587</v>
      </c>
      <c r="E611" s="33" t="s">
        <v>1056</v>
      </c>
      <c r="F611" s="26" t="s">
        <v>1039</v>
      </c>
      <c r="G611" s="77" t="s">
        <v>1057</v>
      </c>
      <c r="H611" s="28" t="s">
        <v>1018</v>
      </c>
      <c r="I611" s="40"/>
      <c r="J611" s="41">
        <v>1900</v>
      </c>
      <c r="K611" s="41">
        <v>7199.72</v>
      </c>
      <c r="L611" s="41">
        <v>316.64</v>
      </c>
      <c r="M611" s="41">
        <v>86.8</v>
      </c>
      <c r="N611" s="41">
        <v>3.8</v>
      </c>
      <c r="O611" s="42">
        <v>385</v>
      </c>
      <c r="P611" s="85">
        <f t="shared" si="32"/>
        <v>1.9</v>
      </c>
    </row>
    <row r="612" hidden="1" spans="1:16">
      <c r="A612" s="40">
        <v>202303</v>
      </c>
      <c r="B612" s="33" t="s">
        <v>246</v>
      </c>
      <c r="C612" s="33" t="s">
        <v>619</v>
      </c>
      <c r="D612" s="33" t="s">
        <v>587</v>
      </c>
      <c r="E612" s="33" t="s">
        <v>1058</v>
      </c>
      <c r="F612" s="26" t="s">
        <v>1039</v>
      </c>
      <c r="G612" s="77" t="s">
        <v>1059</v>
      </c>
      <c r="H612" s="28" t="s">
        <v>1018</v>
      </c>
      <c r="I612" s="40"/>
      <c r="J612" s="41">
        <v>1900</v>
      </c>
      <c r="K612" s="41">
        <v>6928.82</v>
      </c>
      <c r="L612" s="41">
        <v>316.64</v>
      </c>
      <c r="M612" s="41">
        <v>86.8</v>
      </c>
      <c r="N612" s="41">
        <v>3.8</v>
      </c>
      <c r="O612" s="42">
        <v>0</v>
      </c>
      <c r="P612" s="85">
        <f t="shared" si="32"/>
        <v>1.9</v>
      </c>
    </row>
    <row r="613" hidden="1" spans="1:16">
      <c r="A613" s="40">
        <v>202303</v>
      </c>
      <c r="B613" s="33" t="s">
        <v>235</v>
      </c>
      <c r="C613" s="33" t="s">
        <v>619</v>
      </c>
      <c r="D613" s="33" t="s">
        <v>587</v>
      </c>
      <c r="E613" s="33" t="s">
        <v>1060</v>
      </c>
      <c r="F613" s="26" t="s">
        <v>1039</v>
      </c>
      <c r="G613" s="77" t="s">
        <v>1061</v>
      </c>
      <c r="H613" s="28" t="s">
        <v>1018</v>
      </c>
      <c r="I613" s="40"/>
      <c r="J613" s="41">
        <v>1900</v>
      </c>
      <c r="K613" s="41">
        <v>7535.26</v>
      </c>
      <c r="L613" s="41">
        <v>316.64</v>
      </c>
      <c r="M613" s="41">
        <v>86.8</v>
      </c>
      <c r="N613" s="41">
        <v>3.8</v>
      </c>
      <c r="O613" s="42">
        <v>0</v>
      </c>
      <c r="P613" s="85">
        <f t="shared" si="32"/>
        <v>1.9</v>
      </c>
    </row>
    <row r="614" hidden="1" spans="1:16">
      <c r="A614" s="40">
        <v>202303</v>
      </c>
      <c r="B614" s="33" t="s">
        <v>253</v>
      </c>
      <c r="C614" s="33" t="s">
        <v>619</v>
      </c>
      <c r="D614" s="33" t="s">
        <v>587</v>
      </c>
      <c r="E614" s="33" t="s">
        <v>1062</v>
      </c>
      <c r="F614" s="26" t="s">
        <v>1020</v>
      </c>
      <c r="G614" s="77" t="s">
        <v>1063</v>
      </c>
      <c r="H614" s="28" t="s">
        <v>1018</v>
      </c>
      <c r="I614" s="40"/>
      <c r="J614" s="41">
        <v>1900</v>
      </c>
      <c r="K614" s="41">
        <v>6941.3</v>
      </c>
      <c r="L614" s="41">
        <v>316.64</v>
      </c>
      <c r="M614" s="41">
        <v>86.8</v>
      </c>
      <c r="N614" s="41">
        <v>3.8</v>
      </c>
      <c r="O614" s="42">
        <v>0</v>
      </c>
      <c r="P614" s="85">
        <f t="shared" si="32"/>
        <v>1.9</v>
      </c>
    </row>
    <row r="615" hidden="1" spans="1:16">
      <c r="A615" s="40">
        <v>202303</v>
      </c>
      <c r="B615" s="33" t="s">
        <v>339</v>
      </c>
      <c r="C615" s="33" t="s">
        <v>619</v>
      </c>
      <c r="D615" s="33" t="s">
        <v>587</v>
      </c>
      <c r="E615" s="33" t="s">
        <v>1064</v>
      </c>
      <c r="F615" s="26" t="s">
        <v>1027</v>
      </c>
      <c r="G615" s="77" t="s">
        <v>1065</v>
      </c>
      <c r="H615" s="28" t="s">
        <v>1018</v>
      </c>
      <c r="I615" s="40"/>
      <c r="J615" s="41">
        <v>1900</v>
      </c>
      <c r="K615" s="41">
        <v>5540.93</v>
      </c>
      <c r="L615" s="41">
        <v>316.64</v>
      </c>
      <c r="M615" s="41">
        <v>86.8</v>
      </c>
      <c r="N615" s="41">
        <v>3.8</v>
      </c>
      <c r="O615" s="42">
        <v>0</v>
      </c>
      <c r="P615" s="85">
        <f t="shared" si="32"/>
        <v>1.9</v>
      </c>
    </row>
    <row r="616" hidden="1" spans="1:16">
      <c r="A616" s="40">
        <v>202303</v>
      </c>
      <c r="B616" s="36" t="s">
        <v>330</v>
      </c>
      <c r="C616" s="36" t="s">
        <v>619</v>
      </c>
      <c r="D616" s="33" t="s">
        <v>587</v>
      </c>
      <c r="E616" s="36" t="s">
        <v>1066</v>
      </c>
      <c r="F616" s="26" t="s">
        <v>1067</v>
      </c>
      <c r="G616" s="95" t="s">
        <v>1068</v>
      </c>
      <c r="H616" s="28" t="s">
        <v>1018</v>
      </c>
      <c r="I616" s="40"/>
      <c r="J616" s="41">
        <v>1900</v>
      </c>
      <c r="K616" s="41">
        <v>8749.26</v>
      </c>
      <c r="L616" s="41">
        <v>316.64</v>
      </c>
      <c r="M616" s="41">
        <v>86.8</v>
      </c>
      <c r="N616" s="41">
        <v>3.8</v>
      </c>
      <c r="O616" s="42">
        <v>0</v>
      </c>
      <c r="P616" s="85">
        <f t="shared" si="32"/>
        <v>1.9</v>
      </c>
    </row>
    <row r="617" hidden="1" spans="1:16">
      <c r="A617" s="40">
        <v>202303</v>
      </c>
      <c r="B617" s="36" t="s">
        <v>208</v>
      </c>
      <c r="C617" s="36" t="s">
        <v>619</v>
      </c>
      <c r="D617" s="93" t="s">
        <v>587</v>
      </c>
      <c r="E617" s="86" t="s">
        <v>1069</v>
      </c>
      <c r="F617" s="26" t="s">
        <v>1020</v>
      </c>
      <c r="G617" s="96" t="s">
        <v>1070</v>
      </c>
      <c r="H617" s="28" t="s">
        <v>1018</v>
      </c>
      <c r="I617" s="40"/>
      <c r="J617" s="41">
        <v>1900</v>
      </c>
      <c r="K617" s="41">
        <v>8063.48</v>
      </c>
      <c r="L617" s="41">
        <v>316.64</v>
      </c>
      <c r="M617" s="41">
        <v>86.8</v>
      </c>
      <c r="N617" s="41">
        <v>3.8</v>
      </c>
      <c r="O617" s="42">
        <v>0</v>
      </c>
      <c r="P617" s="85">
        <f t="shared" si="32"/>
        <v>1.9</v>
      </c>
    </row>
    <row r="618" hidden="1" spans="1:16">
      <c r="A618" s="40">
        <v>202303</v>
      </c>
      <c r="B618" s="36" t="s">
        <v>399</v>
      </c>
      <c r="C618" s="36" t="s">
        <v>619</v>
      </c>
      <c r="D618" s="33" t="s">
        <v>587</v>
      </c>
      <c r="E618" s="36" t="s">
        <v>1071</v>
      </c>
      <c r="F618" s="26" t="s">
        <v>1067</v>
      </c>
      <c r="G618" s="77" t="s">
        <v>756</v>
      </c>
      <c r="H618" s="28" t="s">
        <v>1018</v>
      </c>
      <c r="I618" s="40"/>
      <c r="J618" s="41">
        <v>1900</v>
      </c>
      <c r="K618" s="41">
        <v>7461.29</v>
      </c>
      <c r="L618" s="41">
        <v>316.64</v>
      </c>
      <c r="M618" s="41">
        <v>86.8</v>
      </c>
      <c r="N618" s="41">
        <v>3.8</v>
      </c>
      <c r="O618" s="42">
        <v>100</v>
      </c>
      <c r="P618" s="85">
        <f t="shared" si="32"/>
        <v>1.9</v>
      </c>
    </row>
    <row r="619" hidden="1" spans="1:16">
      <c r="A619" s="40">
        <v>202303</v>
      </c>
      <c r="B619" s="36" t="s">
        <v>230</v>
      </c>
      <c r="C619" s="36" t="s">
        <v>619</v>
      </c>
      <c r="D619" s="33" t="s">
        <v>587</v>
      </c>
      <c r="E619" s="33" t="s">
        <v>1072</v>
      </c>
      <c r="F619" s="26" t="s">
        <v>1027</v>
      </c>
      <c r="G619" s="77" t="s">
        <v>1073</v>
      </c>
      <c r="H619" s="28" t="s">
        <v>1018</v>
      </c>
      <c r="I619" s="40"/>
      <c r="J619" s="41">
        <v>1900</v>
      </c>
      <c r="K619" s="41">
        <v>6045.57</v>
      </c>
      <c r="L619" s="41">
        <v>316.64</v>
      </c>
      <c r="M619" s="41">
        <v>86.8</v>
      </c>
      <c r="N619" s="41">
        <v>3.8</v>
      </c>
      <c r="O619" s="42">
        <v>0</v>
      </c>
      <c r="P619" s="85">
        <f t="shared" si="32"/>
        <v>1.9</v>
      </c>
    </row>
    <row r="620" hidden="1" spans="1:16">
      <c r="A620" s="40">
        <v>202303</v>
      </c>
      <c r="B620" s="36" t="s">
        <v>343</v>
      </c>
      <c r="C620" s="36" t="s">
        <v>619</v>
      </c>
      <c r="D620" s="33" t="s">
        <v>587</v>
      </c>
      <c r="E620" s="36" t="s">
        <v>1074</v>
      </c>
      <c r="F620" s="26" t="s">
        <v>1027</v>
      </c>
      <c r="G620" s="77" t="s">
        <v>1075</v>
      </c>
      <c r="H620" s="28" t="s">
        <v>1018</v>
      </c>
      <c r="I620" s="40"/>
      <c r="J620" s="41">
        <v>1900</v>
      </c>
      <c r="K620" s="41">
        <v>6372.65</v>
      </c>
      <c r="L620" s="41">
        <v>316.64</v>
      </c>
      <c r="M620" s="41">
        <v>86.8</v>
      </c>
      <c r="N620" s="41">
        <v>3.8</v>
      </c>
      <c r="O620" s="42">
        <v>0</v>
      </c>
      <c r="P620" s="85">
        <f t="shared" si="32"/>
        <v>1.9</v>
      </c>
    </row>
    <row r="621" hidden="1" spans="1:16">
      <c r="A621" s="40">
        <v>202303</v>
      </c>
      <c r="B621" s="36" t="s">
        <v>297</v>
      </c>
      <c r="C621" s="36" t="s">
        <v>619</v>
      </c>
      <c r="D621" s="33" t="s">
        <v>587</v>
      </c>
      <c r="E621" s="36" t="s">
        <v>1076</v>
      </c>
      <c r="F621" s="26" t="s">
        <v>1027</v>
      </c>
      <c r="G621" s="77" t="s">
        <v>1077</v>
      </c>
      <c r="H621" s="28" t="s">
        <v>1018</v>
      </c>
      <c r="I621" s="40"/>
      <c r="J621" s="41">
        <v>1900</v>
      </c>
      <c r="K621" s="41">
        <v>6870.72</v>
      </c>
      <c r="L621" s="41">
        <v>316.64</v>
      </c>
      <c r="M621" s="41">
        <v>86.8</v>
      </c>
      <c r="N621" s="41">
        <v>3.8</v>
      </c>
      <c r="O621" s="42">
        <v>0</v>
      </c>
      <c r="P621" s="85">
        <f t="shared" ref="P621:P652" si="33">1900*0.1%</f>
        <v>1.9</v>
      </c>
    </row>
    <row r="622" hidden="1" spans="1:16">
      <c r="A622" s="40">
        <v>202303</v>
      </c>
      <c r="B622" s="36" t="s">
        <v>341</v>
      </c>
      <c r="C622" s="36" t="s">
        <v>619</v>
      </c>
      <c r="D622" s="33" t="s">
        <v>587</v>
      </c>
      <c r="E622" s="33" t="s">
        <v>1078</v>
      </c>
      <c r="F622" s="26" t="s">
        <v>1027</v>
      </c>
      <c r="G622" s="77" t="s">
        <v>1079</v>
      </c>
      <c r="H622" s="28" t="s">
        <v>1018</v>
      </c>
      <c r="I622" s="40"/>
      <c r="J622" s="41">
        <v>1900</v>
      </c>
      <c r="K622" s="41">
        <v>6833.99</v>
      </c>
      <c r="L622" s="41">
        <v>316.64</v>
      </c>
      <c r="M622" s="41">
        <v>86.8</v>
      </c>
      <c r="N622" s="41">
        <v>3.8</v>
      </c>
      <c r="O622" s="42">
        <v>0</v>
      </c>
      <c r="P622" s="85">
        <f t="shared" si="33"/>
        <v>1.9</v>
      </c>
    </row>
    <row r="623" hidden="1" spans="1:16">
      <c r="A623" s="40">
        <v>202303</v>
      </c>
      <c r="B623" s="36" t="s">
        <v>254</v>
      </c>
      <c r="C623" s="36" t="s">
        <v>619</v>
      </c>
      <c r="D623" s="33" t="s">
        <v>587</v>
      </c>
      <c r="E623" s="36" t="s">
        <v>1080</v>
      </c>
      <c r="F623" s="26" t="s">
        <v>1027</v>
      </c>
      <c r="G623" s="77" t="s">
        <v>1081</v>
      </c>
      <c r="H623" s="28" t="s">
        <v>1018</v>
      </c>
      <c r="I623" s="40"/>
      <c r="J623" s="41">
        <v>1900</v>
      </c>
      <c r="K623" s="41">
        <v>5903.36</v>
      </c>
      <c r="L623" s="41">
        <v>316.64</v>
      </c>
      <c r="M623" s="41">
        <v>86.8</v>
      </c>
      <c r="N623" s="41">
        <v>3.8</v>
      </c>
      <c r="O623" s="42">
        <v>0</v>
      </c>
      <c r="P623" s="85">
        <f t="shared" si="33"/>
        <v>1.9</v>
      </c>
    </row>
    <row r="624" hidden="1" spans="1:16">
      <c r="A624" s="40">
        <v>202303</v>
      </c>
      <c r="B624" s="36" t="s">
        <v>403</v>
      </c>
      <c r="C624" s="36" t="s">
        <v>619</v>
      </c>
      <c r="D624" s="33" t="s">
        <v>587</v>
      </c>
      <c r="E624" s="36" t="s">
        <v>1082</v>
      </c>
      <c r="F624" s="26" t="s">
        <v>1039</v>
      </c>
      <c r="G624" s="77" t="s">
        <v>1083</v>
      </c>
      <c r="H624" s="28" t="s">
        <v>1018</v>
      </c>
      <c r="I624" s="40"/>
      <c r="J624" s="41">
        <v>1900</v>
      </c>
      <c r="K624" s="41">
        <v>7398.36</v>
      </c>
      <c r="L624" s="41">
        <v>316.64</v>
      </c>
      <c r="M624" s="41">
        <v>86.8</v>
      </c>
      <c r="N624" s="41">
        <v>3.8</v>
      </c>
      <c r="O624" s="42">
        <v>0</v>
      </c>
      <c r="P624" s="85">
        <f t="shared" si="33"/>
        <v>1.9</v>
      </c>
    </row>
    <row r="625" hidden="1" spans="1:16">
      <c r="A625" s="40">
        <v>202303</v>
      </c>
      <c r="B625" s="36" t="s">
        <v>237</v>
      </c>
      <c r="C625" s="36" t="s">
        <v>619</v>
      </c>
      <c r="D625" s="33" t="s">
        <v>587</v>
      </c>
      <c r="E625" s="36" t="s">
        <v>1084</v>
      </c>
      <c r="F625" s="26" t="s">
        <v>1030</v>
      </c>
      <c r="G625" s="77" t="s">
        <v>1083</v>
      </c>
      <c r="H625" s="28" t="s">
        <v>1018</v>
      </c>
      <c r="I625" s="40"/>
      <c r="J625" s="41">
        <v>1900</v>
      </c>
      <c r="K625" s="41">
        <v>9087.09</v>
      </c>
      <c r="L625" s="41">
        <v>316.64</v>
      </c>
      <c r="M625" s="41">
        <v>86.8</v>
      </c>
      <c r="N625" s="41">
        <v>3.8</v>
      </c>
      <c r="O625" s="42">
        <v>0</v>
      </c>
      <c r="P625" s="85">
        <f t="shared" si="33"/>
        <v>1.9</v>
      </c>
    </row>
    <row r="626" hidden="1" spans="1:16">
      <c r="A626" s="40">
        <v>202303</v>
      </c>
      <c r="B626" s="25" t="s">
        <v>361</v>
      </c>
      <c r="C626" s="25" t="s">
        <v>619</v>
      </c>
      <c r="D626" s="26" t="s">
        <v>587</v>
      </c>
      <c r="E626" s="28" t="s">
        <v>1085</v>
      </c>
      <c r="F626" s="26" t="s">
        <v>1086</v>
      </c>
      <c r="G626" s="69" t="s">
        <v>1087</v>
      </c>
      <c r="H626" s="28" t="s">
        <v>1018</v>
      </c>
      <c r="I626" s="40"/>
      <c r="J626" s="41">
        <v>1900</v>
      </c>
      <c r="K626" s="41">
        <v>10102.1</v>
      </c>
      <c r="L626" s="41">
        <v>316.64</v>
      </c>
      <c r="M626" s="41">
        <v>86.8</v>
      </c>
      <c r="N626" s="41">
        <v>3.8</v>
      </c>
      <c r="O626" s="42">
        <v>0</v>
      </c>
      <c r="P626" s="85">
        <f t="shared" si="33"/>
        <v>1.9</v>
      </c>
    </row>
    <row r="627" hidden="1" spans="1:16">
      <c r="A627" s="40">
        <v>202303</v>
      </c>
      <c r="B627" s="25" t="s">
        <v>360</v>
      </c>
      <c r="C627" s="25" t="s">
        <v>619</v>
      </c>
      <c r="D627" s="30" t="s">
        <v>587</v>
      </c>
      <c r="E627" s="28" t="s">
        <v>1088</v>
      </c>
      <c r="F627" s="26" t="s">
        <v>1067</v>
      </c>
      <c r="G627" s="69" t="s">
        <v>1089</v>
      </c>
      <c r="H627" s="28" t="s">
        <v>1018</v>
      </c>
      <c r="I627" s="40"/>
      <c r="J627" s="41">
        <v>1900</v>
      </c>
      <c r="K627" s="41">
        <v>8828.71</v>
      </c>
      <c r="L627" s="41">
        <v>316.64</v>
      </c>
      <c r="M627" s="41">
        <v>86.8</v>
      </c>
      <c r="N627" s="41">
        <v>3.8</v>
      </c>
      <c r="O627" s="42">
        <v>95</v>
      </c>
      <c r="P627" s="85">
        <f t="shared" si="33"/>
        <v>1.9</v>
      </c>
    </row>
    <row r="628" hidden="1" spans="1:16">
      <c r="A628" s="40">
        <v>202303</v>
      </c>
      <c r="B628" s="33" t="s">
        <v>308</v>
      </c>
      <c r="C628" s="33" t="s">
        <v>619</v>
      </c>
      <c r="D628" s="26" t="s">
        <v>587</v>
      </c>
      <c r="E628" s="33" t="s">
        <v>1092</v>
      </c>
      <c r="F628" s="26" t="s">
        <v>1067</v>
      </c>
      <c r="G628" s="77" t="s">
        <v>1051</v>
      </c>
      <c r="H628" s="28" t="s">
        <v>1018</v>
      </c>
      <c r="I628" s="40"/>
      <c r="J628" s="41">
        <v>1900</v>
      </c>
      <c r="K628" s="41">
        <v>8200.43</v>
      </c>
      <c r="L628" s="41">
        <v>316.64</v>
      </c>
      <c r="M628" s="41">
        <v>86.8</v>
      </c>
      <c r="N628" s="41">
        <v>3.8</v>
      </c>
      <c r="O628" s="42">
        <v>0</v>
      </c>
      <c r="P628" s="85">
        <f t="shared" si="33"/>
        <v>1.9</v>
      </c>
    </row>
    <row r="629" hidden="1" spans="1:16">
      <c r="A629" s="40">
        <v>202303</v>
      </c>
      <c r="B629" s="36" t="s">
        <v>325</v>
      </c>
      <c r="C629" s="36" t="s">
        <v>619</v>
      </c>
      <c r="D629" s="33" t="s">
        <v>587</v>
      </c>
      <c r="E629" s="36" t="s">
        <v>1093</v>
      </c>
      <c r="F629" s="26" t="s">
        <v>1027</v>
      </c>
      <c r="G629" s="77" t="s">
        <v>1094</v>
      </c>
      <c r="H629" s="28" t="s">
        <v>1018</v>
      </c>
      <c r="I629" s="40"/>
      <c r="J629" s="41">
        <v>1900</v>
      </c>
      <c r="K629" s="41">
        <v>7102.85</v>
      </c>
      <c r="L629" s="41">
        <v>316.64</v>
      </c>
      <c r="M629" s="41">
        <v>86.8</v>
      </c>
      <c r="N629" s="41">
        <v>3.8</v>
      </c>
      <c r="O629" s="42">
        <v>0</v>
      </c>
      <c r="P629" s="85">
        <f t="shared" si="33"/>
        <v>1.9</v>
      </c>
    </row>
    <row r="630" hidden="1" spans="1:16">
      <c r="A630" s="40">
        <v>202303</v>
      </c>
      <c r="B630" s="25" t="s">
        <v>347</v>
      </c>
      <c r="C630" s="36" t="s">
        <v>619</v>
      </c>
      <c r="D630" s="33" t="s">
        <v>587</v>
      </c>
      <c r="E630" s="36" t="s">
        <v>1098</v>
      </c>
      <c r="F630" s="26" t="s">
        <v>1020</v>
      </c>
      <c r="G630" s="77" t="s">
        <v>1099</v>
      </c>
      <c r="H630" s="28" t="s">
        <v>1018</v>
      </c>
      <c r="I630" s="40"/>
      <c r="J630" s="41">
        <v>1900</v>
      </c>
      <c r="K630" s="41">
        <v>6498.89</v>
      </c>
      <c r="L630" s="41">
        <v>316.64</v>
      </c>
      <c r="M630" s="41">
        <v>86.8</v>
      </c>
      <c r="N630" s="41">
        <v>3.8</v>
      </c>
      <c r="O630" s="42">
        <v>0</v>
      </c>
      <c r="P630" s="85">
        <f t="shared" si="33"/>
        <v>1.9</v>
      </c>
    </row>
    <row r="631" hidden="1" spans="1:16">
      <c r="A631" s="40">
        <v>202303</v>
      </c>
      <c r="B631" s="33" t="s">
        <v>338</v>
      </c>
      <c r="C631" s="36" t="s">
        <v>619</v>
      </c>
      <c r="D631" s="33" t="s">
        <v>587</v>
      </c>
      <c r="E631" s="36" t="s">
        <v>1100</v>
      </c>
      <c r="F631" s="26" t="s">
        <v>1020</v>
      </c>
      <c r="G631" s="77" t="s">
        <v>1101</v>
      </c>
      <c r="H631" s="73" t="s">
        <v>1018</v>
      </c>
      <c r="I631" s="40"/>
      <c r="J631" s="41">
        <v>1900</v>
      </c>
      <c r="K631" s="41">
        <v>5474.91</v>
      </c>
      <c r="L631" s="41">
        <v>316.64</v>
      </c>
      <c r="M631" s="41">
        <v>86.8</v>
      </c>
      <c r="N631" s="41">
        <v>3.8</v>
      </c>
      <c r="O631" s="42">
        <v>0</v>
      </c>
      <c r="P631" s="85">
        <f t="shared" si="33"/>
        <v>1.9</v>
      </c>
    </row>
    <row r="632" hidden="1" spans="1:16">
      <c r="A632" s="40">
        <v>202303</v>
      </c>
      <c r="B632" s="25" t="s">
        <v>210</v>
      </c>
      <c r="C632" s="36" t="s">
        <v>619</v>
      </c>
      <c r="D632" s="33" t="s">
        <v>587</v>
      </c>
      <c r="E632" s="36" t="s">
        <v>1104</v>
      </c>
      <c r="F632" s="26" t="s">
        <v>1020</v>
      </c>
      <c r="G632" s="77" t="s">
        <v>1105</v>
      </c>
      <c r="H632" s="28" t="s">
        <v>1018</v>
      </c>
      <c r="I632" s="40"/>
      <c r="J632" s="41">
        <v>1900</v>
      </c>
      <c r="K632" s="41">
        <v>7357.83</v>
      </c>
      <c r="L632" s="41">
        <v>316.64</v>
      </c>
      <c r="M632" s="41">
        <v>86.8</v>
      </c>
      <c r="N632" s="41">
        <v>3.8</v>
      </c>
      <c r="O632" s="42">
        <v>0</v>
      </c>
      <c r="P632" s="85">
        <f t="shared" si="33"/>
        <v>1.9</v>
      </c>
    </row>
    <row r="633" hidden="1" spans="1:16">
      <c r="A633" s="40">
        <v>202303</v>
      </c>
      <c r="B633" s="25" t="s">
        <v>309</v>
      </c>
      <c r="C633" s="36" t="s">
        <v>619</v>
      </c>
      <c r="D633" s="33" t="s">
        <v>587</v>
      </c>
      <c r="E633" s="36" t="s">
        <v>1106</v>
      </c>
      <c r="F633" s="26" t="s">
        <v>1020</v>
      </c>
      <c r="G633" s="77" t="s">
        <v>1107</v>
      </c>
      <c r="H633" s="28" t="s">
        <v>1018</v>
      </c>
      <c r="I633" s="40"/>
      <c r="J633" s="41">
        <v>1900</v>
      </c>
      <c r="K633" s="41">
        <v>5542.58</v>
      </c>
      <c r="L633" s="41">
        <v>316.64</v>
      </c>
      <c r="M633" s="41">
        <v>86.8</v>
      </c>
      <c r="N633" s="41">
        <v>3.8</v>
      </c>
      <c r="O633" s="42">
        <v>0</v>
      </c>
      <c r="P633" s="85">
        <f t="shared" si="33"/>
        <v>1.9</v>
      </c>
    </row>
    <row r="634" hidden="1" spans="1:16">
      <c r="A634" s="40">
        <v>202303</v>
      </c>
      <c r="B634" s="25" t="s">
        <v>205</v>
      </c>
      <c r="C634" s="36" t="s">
        <v>619</v>
      </c>
      <c r="D634" s="33" t="s">
        <v>587</v>
      </c>
      <c r="E634" s="36" t="s">
        <v>1108</v>
      </c>
      <c r="F634" s="26" t="s">
        <v>1039</v>
      </c>
      <c r="G634" s="77" t="s">
        <v>1109</v>
      </c>
      <c r="H634" s="28" t="s">
        <v>1018</v>
      </c>
      <c r="I634" s="40"/>
      <c r="J634" s="41">
        <v>1900</v>
      </c>
      <c r="K634" s="41">
        <v>6862.15</v>
      </c>
      <c r="L634" s="41">
        <v>316.64</v>
      </c>
      <c r="M634" s="41">
        <v>86.8</v>
      </c>
      <c r="N634" s="41">
        <v>3.8</v>
      </c>
      <c r="O634" s="42">
        <v>0</v>
      </c>
      <c r="P634" s="85">
        <f t="shared" si="33"/>
        <v>1.9</v>
      </c>
    </row>
    <row r="635" hidden="1" spans="1:16">
      <c r="A635" s="40">
        <v>202303</v>
      </c>
      <c r="B635" s="33" t="s">
        <v>387</v>
      </c>
      <c r="C635" s="36" t="s">
        <v>619</v>
      </c>
      <c r="D635" s="33" t="s">
        <v>587</v>
      </c>
      <c r="E635" s="36" t="s">
        <v>1110</v>
      </c>
      <c r="F635" s="26" t="s">
        <v>1039</v>
      </c>
      <c r="G635" s="77" t="s">
        <v>1111</v>
      </c>
      <c r="H635" s="28" t="s">
        <v>1018</v>
      </c>
      <c r="I635" s="40"/>
      <c r="J635" s="41">
        <v>1900</v>
      </c>
      <c r="K635" s="41">
        <v>6726.88</v>
      </c>
      <c r="L635" s="41">
        <v>316.64</v>
      </c>
      <c r="M635" s="41">
        <v>86.8</v>
      </c>
      <c r="N635" s="41">
        <v>3.8</v>
      </c>
      <c r="O635" s="42">
        <v>0</v>
      </c>
      <c r="P635" s="85">
        <f t="shared" si="33"/>
        <v>1.9</v>
      </c>
    </row>
    <row r="636" hidden="1" spans="1:16">
      <c r="A636" s="40">
        <v>202303</v>
      </c>
      <c r="B636" s="36" t="s">
        <v>209</v>
      </c>
      <c r="C636" s="36" t="s">
        <v>619</v>
      </c>
      <c r="D636" s="33" t="s">
        <v>587</v>
      </c>
      <c r="E636" s="36" t="s">
        <v>1117</v>
      </c>
      <c r="F636" s="26" t="s">
        <v>1020</v>
      </c>
      <c r="G636" s="77" t="s">
        <v>1118</v>
      </c>
      <c r="H636" s="28" t="s">
        <v>1018</v>
      </c>
      <c r="I636" s="40"/>
      <c r="J636" s="41">
        <v>1900</v>
      </c>
      <c r="K636" s="41">
        <v>5419.65</v>
      </c>
      <c r="L636" s="41">
        <v>316.64</v>
      </c>
      <c r="M636" s="41">
        <v>86.8</v>
      </c>
      <c r="N636" s="41">
        <v>3.8</v>
      </c>
      <c r="O636" s="42">
        <v>0</v>
      </c>
      <c r="P636" s="85">
        <f t="shared" si="33"/>
        <v>1.9</v>
      </c>
    </row>
    <row r="637" hidden="1" spans="1:16">
      <c r="A637" s="40">
        <v>202303</v>
      </c>
      <c r="B637" s="36" t="s">
        <v>245</v>
      </c>
      <c r="C637" s="36" t="s">
        <v>619</v>
      </c>
      <c r="D637" s="33" t="s">
        <v>587</v>
      </c>
      <c r="E637" s="36" t="s">
        <v>1124</v>
      </c>
      <c r="F637" s="26" t="s">
        <v>1027</v>
      </c>
      <c r="G637" s="34" t="s">
        <v>1125</v>
      </c>
      <c r="H637" s="28" t="s">
        <v>1018</v>
      </c>
      <c r="I637" s="40"/>
      <c r="J637" s="41">
        <v>1900</v>
      </c>
      <c r="K637" s="41">
        <v>5827.53</v>
      </c>
      <c r="L637" s="41">
        <v>316.64</v>
      </c>
      <c r="M637" s="41">
        <v>86.8</v>
      </c>
      <c r="N637" s="41">
        <v>3.8</v>
      </c>
      <c r="O637" s="42">
        <v>0</v>
      </c>
      <c r="P637" s="85">
        <f t="shared" si="33"/>
        <v>1.9</v>
      </c>
    </row>
    <row r="638" hidden="1" spans="1:16">
      <c r="A638" s="40">
        <v>202303</v>
      </c>
      <c r="B638" s="36" t="s">
        <v>336</v>
      </c>
      <c r="C638" s="36" t="s">
        <v>619</v>
      </c>
      <c r="D638" s="33" t="s">
        <v>587</v>
      </c>
      <c r="E638" s="36" t="s">
        <v>1126</v>
      </c>
      <c r="F638" s="26" t="s">
        <v>1027</v>
      </c>
      <c r="G638" s="34" t="s">
        <v>1127</v>
      </c>
      <c r="H638" s="28" t="s">
        <v>1018</v>
      </c>
      <c r="I638" s="40"/>
      <c r="J638" s="41">
        <v>1900</v>
      </c>
      <c r="K638" s="41">
        <v>5751.81</v>
      </c>
      <c r="L638" s="41">
        <v>316.64</v>
      </c>
      <c r="M638" s="41">
        <v>86.8</v>
      </c>
      <c r="N638" s="41">
        <v>3.8</v>
      </c>
      <c r="O638" s="42">
        <v>0</v>
      </c>
      <c r="P638" s="85">
        <f t="shared" si="33"/>
        <v>1.9</v>
      </c>
    </row>
    <row r="639" hidden="1" spans="1:16">
      <c r="A639" s="40">
        <v>202303</v>
      </c>
      <c r="B639" s="36" t="s">
        <v>358</v>
      </c>
      <c r="C639" s="36" t="s">
        <v>619</v>
      </c>
      <c r="D639" s="33" t="s">
        <v>587</v>
      </c>
      <c r="E639" s="36" t="s">
        <v>1128</v>
      </c>
      <c r="F639" s="26" t="s">
        <v>1027</v>
      </c>
      <c r="G639" s="34" t="s">
        <v>934</v>
      </c>
      <c r="H639" s="28" t="s">
        <v>1018</v>
      </c>
      <c r="I639" s="40"/>
      <c r="J639" s="41">
        <v>1900</v>
      </c>
      <c r="K639" s="41">
        <v>6552.04</v>
      </c>
      <c r="L639" s="41">
        <v>316.64</v>
      </c>
      <c r="M639" s="41">
        <v>86.8</v>
      </c>
      <c r="N639" s="41">
        <v>3.8</v>
      </c>
      <c r="O639" s="42">
        <v>0</v>
      </c>
      <c r="P639" s="85">
        <f t="shared" si="33"/>
        <v>1.9</v>
      </c>
    </row>
    <row r="640" hidden="1" spans="1:16">
      <c r="A640" s="40">
        <v>202303</v>
      </c>
      <c r="B640" s="36" t="s">
        <v>220</v>
      </c>
      <c r="C640" s="36" t="s">
        <v>619</v>
      </c>
      <c r="D640" s="33" t="s">
        <v>587</v>
      </c>
      <c r="E640" s="36" t="s">
        <v>1129</v>
      </c>
      <c r="F640" s="26" t="s">
        <v>1027</v>
      </c>
      <c r="G640" s="34" t="s">
        <v>1130</v>
      </c>
      <c r="H640" s="28" t="s">
        <v>1018</v>
      </c>
      <c r="I640" s="40"/>
      <c r="J640" s="41">
        <v>1900</v>
      </c>
      <c r="K640" s="41">
        <v>6818.57</v>
      </c>
      <c r="L640" s="41">
        <v>316.64</v>
      </c>
      <c r="M640" s="41">
        <v>86.8</v>
      </c>
      <c r="N640" s="41">
        <v>3.8</v>
      </c>
      <c r="O640" s="42">
        <v>0</v>
      </c>
      <c r="P640" s="85">
        <f t="shared" si="33"/>
        <v>1.9</v>
      </c>
    </row>
    <row r="641" hidden="1" spans="1:16">
      <c r="A641" s="40">
        <v>202303</v>
      </c>
      <c r="B641" s="36" t="s">
        <v>454</v>
      </c>
      <c r="C641" s="36" t="s">
        <v>619</v>
      </c>
      <c r="D641" s="33" t="s">
        <v>587</v>
      </c>
      <c r="E641" s="36" t="s">
        <v>1131</v>
      </c>
      <c r="F641" s="26" t="s">
        <v>1027</v>
      </c>
      <c r="G641" s="34" t="s">
        <v>1130</v>
      </c>
      <c r="H641" s="28" t="s">
        <v>1018</v>
      </c>
      <c r="I641" s="40"/>
      <c r="J641" s="41">
        <v>1900</v>
      </c>
      <c r="K641" s="41">
        <v>7063.12</v>
      </c>
      <c r="L641" s="41">
        <v>316.64</v>
      </c>
      <c r="M641" s="41">
        <v>86.8</v>
      </c>
      <c r="N641" s="41">
        <v>3.8</v>
      </c>
      <c r="O641" s="42">
        <v>0</v>
      </c>
      <c r="P641" s="85">
        <f t="shared" si="33"/>
        <v>1.9</v>
      </c>
    </row>
    <row r="642" hidden="1" spans="1:16">
      <c r="A642" s="40">
        <v>202303</v>
      </c>
      <c r="B642" s="36" t="s">
        <v>349</v>
      </c>
      <c r="C642" s="36" t="s">
        <v>619</v>
      </c>
      <c r="D642" s="33" t="s">
        <v>587</v>
      </c>
      <c r="E642" s="37" t="s">
        <v>1132</v>
      </c>
      <c r="F642" s="26" t="s">
        <v>1039</v>
      </c>
      <c r="G642" s="36" t="s">
        <v>1133</v>
      </c>
      <c r="H642" s="28" t="s">
        <v>1018</v>
      </c>
      <c r="I642" s="40"/>
      <c r="J642" s="41">
        <v>1900</v>
      </c>
      <c r="K642" s="41">
        <v>7301.03</v>
      </c>
      <c r="L642" s="41">
        <v>316.64</v>
      </c>
      <c r="M642" s="41">
        <v>86.8</v>
      </c>
      <c r="N642" s="41">
        <v>3.8</v>
      </c>
      <c r="O642" s="42">
        <v>0</v>
      </c>
      <c r="P642" s="85">
        <f t="shared" si="33"/>
        <v>1.9</v>
      </c>
    </row>
    <row r="643" hidden="1" spans="1:16">
      <c r="A643" s="40">
        <v>202303</v>
      </c>
      <c r="B643" s="36" t="s">
        <v>255</v>
      </c>
      <c r="C643" s="36" t="s">
        <v>619</v>
      </c>
      <c r="D643" s="33" t="s">
        <v>587</v>
      </c>
      <c r="E643" s="37" t="s">
        <v>1134</v>
      </c>
      <c r="F643" s="26" t="s">
        <v>1027</v>
      </c>
      <c r="G643" s="36" t="s">
        <v>976</v>
      </c>
      <c r="H643" s="28" t="s">
        <v>1018</v>
      </c>
      <c r="I643" s="40"/>
      <c r="J643" s="41">
        <v>1900</v>
      </c>
      <c r="K643" s="41">
        <v>6644.51</v>
      </c>
      <c r="L643" s="41">
        <v>316.64</v>
      </c>
      <c r="M643" s="41">
        <v>86.8</v>
      </c>
      <c r="N643" s="41">
        <v>3.8</v>
      </c>
      <c r="O643" s="42">
        <v>0</v>
      </c>
      <c r="P643" s="85">
        <f t="shared" si="33"/>
        <v>1.9</v>
      </c>
    </row>
    <row r="644" hidden="1" spans="1:16">
      <c r="A644" s="40">
        <v>202303</v>
      </c>
      <c r="B644" s="36" t="s">
        <v>314</v>
      </c>
      <c r="C644" s="36" t="s">
        <v>619</v>
      </c>
      <c r="D644" s="33" t="s">
        <v>587</v>
      </c>
      <c r="E644" s="37" t="s">
        <v>1135</v>
      </c>
      <c r="F644" s="26" t="s">
        <v>1027</v>
      </c>
      <c r="G644" s="36" t="s">
        <v>1136</v>
      </c>
      <c r="H644" s="28" t="s">
        <v>1018</v>
      </c>
      <c r="I644" s="40"/>
      <c r="J644" s="41">
        <v>1900</v>
      </c>
      <c r="K644" s="41">
        <v>6687.64</v>
      </c>
      <c r="L644" s="41">
        <v>316.64</v>
      </c>
      <c r="M644" s="41">
        <v>86.8</v>
      </c>
      <c r="N644" s="41">
        <v>3.8</v>
      </c>
      <c r="O644" s="42">
        <v>0</v>
      </c>
      <c r="P644" s="85">
        <f t="shared" si="33"/>
        <v>1.9</v>
      </c>
    </row>
    <row r="645" hidden="1" spans="1:16">
      <c r="A645" s="40">
        <v>202303</v>
      </c>
      <c r="B645" s="36" t="s">
        <v>266</v>
      </c>
      <c r="C645" s="36" t="s">
        <v>619</v>
      </c>
      <c r="D645" s="33" t="s">
        <v>587</v>
      </c>
      <c r="E645" s="37" t="s">
        <v>1137</v>
      </c>
      <c r="F645" s="26" t="s">
        <v>1027</v>
      </c>
      <c r="G645" s="36" t="s">
        <v>1138</v>
      </c>
      <c r="H645" s="28" t="s">
        <v>1018</v>
      </c>
      <c r="I645" s="40"/>
      <c r="J645" s="41">
        <v>1900</v>
      </c>
      <c r="K645" s="41">
        <v>5895.86</v>
      </c>
      <c r="L645" s="41">
        <v>316.64</v>
      </c>
      <c r="M645" s="41">
        <v>86.8</v>
      </c>
      <c r="N645" s="41">
        <v>3.8</v>
      </c>
      <c r="O645" s="42">
        <v>0</v>
      </c>
      <c r="P645" s="85">
        <f t="shared" si="33"/>
        <v>1.9</v>
      </c>
    </row>
    <row r="646" hidden="1" spans="1:16">
      <c r="A646" s="40">
        <v>202303</v>
      </c>
      <c r="B646" s="36" t="s">
        <v>272</v>
      </c>
      <c r="C646" s="36" t="s">
        <v>619</v>
      </c>
      <c r="D646" s="33" t="s">
        <v>587</v>
      </c>
      <c r="E646" s="37" t="s">
        <v>1139</v>
      </c>
      <c r="F646" s="26" t="s">
        <v>1027</v>
      </c>
      <c r="G646" s="36" t="s">
        <v>1138</v>
      </c>
      <c r="H646" s="28" t="s">
        <v>1018</v>
      </c>
      <c r="I646" s="40"/>
      <c r="J646" s="41">
        <v>1900</v>
      </c>
      <c r="K646" s="41">
        <v>6240.54</v>
      </c>
      <c r="L646" s="41">
        <v>316.64</v>
      </c>
      <c r="M646" s="41">
        <v>86.8</v>
      </c>
      <c r="N646" s="41">
        <v>3.8</v>
      </c>
      <c r="O646" s="42">
        <v>0</v>
      </c>
      <c r="P646" s="85">
        <f t="shared" si="33"/>
        <v>1.9</v>
      </c>
    </row>
    <row r="647" hidden="1" spans="1:16">
      <c r="A647" s="40">
        <v>202303</v>
      </c>
      <c r="B647" s="36" t="s">
        <v>410</v>
      </c>
      <c r="C647" s="36" t="s">
        <v>619</v>
      </c>
      <c r="D647" s="33" t="s">
        <v>587</v>
      </c>
      <c r="E647" s="88" t="s">
        <v>1140</v>
      </c>
      <c r="F647" s="26" t="s">
        <v>1027</v>
      </c>
      <c r="G647" s="36" t="s">
        <v>1141</v>
      </c>
      <c r="H647" s="28" t="s">
        <v>1018</v>
      </c>
      <c r="I647" s="40"/>
      <c r="J647" s="41">
        <v>1900</v>
      </c>
      <c r="K647" s="41">
        <v>5745.2</v>
      </c>
      <c r="L647" s="41">
        <v>316.64</v>
      </c>
      <c r="M647" s="41">
        <v>86.8</v>
      </c>
      <c r="N647" s="41">
        <v>3.8</v>
      </c>
      <c r="O647" s="42">
        <v>0</v>
      </c>
      <c r="P647" s="85">
        <f t="shared" si="33"/>
        <v>1.9</v>
      </c>
    </row>
    <row r="648" hidden="1" spans="1:16">
      <c r="A648" s="40">
        <v>202303</v>
      </c>
      <c r="B648" s="36" t="s">
        <v>431</v>
      </c>
      <c r="C648" s="36" t="s">
        <v>619</v>
      </c>
      <c r="D648" s="33" t="s">
        <v>587</v>
      </c>
      <c r="E648" s="88" t="s">
        <v>1142</v>
      </c>
      <c r="F648" s="26" t="s">
        <v>1027</v>
      </c>
      <c r="G648" s="36" t="s">
        <v>1143</v>
      </c>
      <c r="H648" s="28" t="s">
        <v>1018</v>
      </c>
      <c r="I648" s="40"/>
      <c r="J648" s="41">
        <v>1900</v>
      </c>
      <c r="K648" s="41">
        <v>4797.06</v>
      </c>
      <c r="L648" s="41">
        <v>316.64</v>
      </c>
      <c r="M648" s="41">
        <v>86.8</v>
      </c>
      <c r="N648" s="41">
        <v>3.8</v>
      </c>
      <c r="O648" s="42">
        <v>0</v>
      </c>
      <c r="P648" s="85">
        <f t="shared" si="33"/>
        <v>1.9</v>
      </c>
    </row>
    <row r="649" hidden="1" spans="1:16">
      <c r="A649" s="40">
        <v>202303</v>
      </c>
      <c r="B649" s="36" t="s">
        <v>354</v>
      </c>
      <c r="C649" s="36" t="s">
        <v>619</v>
      </c>
      <c r="D649" s="33" t="s">
        <v>587</v>
      </c>
      <c r="E649" s="88" t="s">
        <v>1144</v>
      </c>
      <c r="F649" s="26" t="s">
        <v>1027</v>
      </c>
      <c r="G649" s="36" t="s">
        <v>1143</v>
      </c>
      <c r="H649" s="28" t="s">
        <v>1018</v>
      </c>
      <c r="I649" s="40"/>
      <c r="J649" s="41">
        <v>1900</v>
      </c>
      <c r="K649" s="41">
        <v>6563.5</v>
      </c>
      <c r="L649" s="41">
        <v>316.64</v>
      </c>
      <c r="M649" s="41">
        <v>86.8</v>
      </c>
      <c r="N649" s="41">
        <v>3.8</v>
      </c>
      <c r="O649" s="42">
        <v>0</v>
      </c>
      <c r="P649" s="85">
        <f t="shared" si="33"/>
        <v>1.9</v>
      </c>
    </row>
    <row r="650" hidden="1" spans="1:16">
      <c r="A650" s="40">
        <v>202303</v>
      </c>
      <c r="B650" s="36" t="s">
        <v>215</v>
      </c>
      <c r="C650" s="36" t="s">
        <v>619</v>
      </c>
      <c r="D650" s="33" t="s">
        <v>587</v>
      </c>
      <c r="E650" s="37" t="s">
        <v>1148</v>
      </c>
      <c r="F650" s="26" t="s">
        <v>1039</v>
      </c>
      <c r="G650" s="97" t="s">
        <v>1149</v>
      </c>
      <c r="H650" s="98" t="s">
        <v>1018</v>
      </c>
      <c r="I650" s="40"/>
      <c r="J650" s="41">
        <v>1900</v>
      </c>
      <c r="K650" s="41">
        <v>6781.2</v>
      </c>
      <c r="L650" s="41">
        <v>316.64</v>
      </c>
      <c r="M650" s="41">
        <v>86.8</v>
      </c>
      <c r="N650" s="41">
        <v>3.8</v>
      </c>
      <c r="O650" s="42">
        <v>0</v>
      </c>
      <c r="P650" s="85">
        <f t="shared" si="33"/>
        <v>1.9</v>
      </c>
    </row>
    <row r="651" hidden="1" spans="1:16">
      <c r="A651" s="40">
        <v>202303</v>
      </c>
      <c r="B651" s="36" t="s">
        <v>282</v>
      </c>
      <c r="C651" s="36" t="s">
        <v>619</v>
      </c>
      <c r="D651" s="33" t="s">
        <v>587</v>
      </c>
      <c r="E651" s="88" t="s">
        <v>1150</v>
      </c>
      <c r="F651" s="26" t="s">
        <v>1039</v>
      </c>
      <c r="G651" s="77" t="s">
        <v>1151</v>
      </c>
      <c r="H651" s="98" t="s">
        <v>1018</v>
      </c>
      <c r="I651" s="40"/>
      <c r="J651" s="41">
        <v>1900</v>
      </c>
      <c r="K651" s="41">
        <v>7247.75</v>
      </c>
      <c r="L651" s="41">
        <v>316.64</v>
      </c>
      <c r="M651" s="41">
        <v>86.8</v>
      </c>
      <c r="N651" s="41">
        <v>3.8</v>
      </c>
      <c r="O651" s="42">
        <v>0</v>
      </c>
      <c r="P651" s="85">
        <f t="shared" si="33"/>
        <v>1.9</v>
      </c>
    </row>
    <row r="652" hidden="1" spans="1:16">
      <c r="A652" s="40">
        <v>202303</v>
      </c>
      <c r="B652" s="36" t="s">
        <v>444</v>
      </c>
      <c r="C652" s="36" t="s">
        <v>619</v>
      </c>
      <c r="D652" s="33" t="s">
        <v>587</v>
      </c>
      <c r="E652" s="88" t="s">
        <v>1152</v>
      </c>
      <c r="F652" s="26" t="s">
        <v>1039</v>
      </c>
      <c r="G652" s="77" t="s">
        <v>871</v>
      </c>
      <c r="H652" s="98" t="s">
        <v>1018</v>
      </c>
      <c r="I652" s="40"/>
      <c r="J652" s="41">
        <v>1900</v>
      </c>
      <c r="K652" s="41">
        <v>7003.3</v>
      </c>
      <c r="L652" s="41">
        <v>316.64</v>
      </c>
      <c r="M652" s="41">
        <v>86.8</v>
      </c>
      <c r="N652" s="41">
        <v>3.8</v>
      </c>
      <c r="O652" s="42">
        <v>0</v>
      </c>
      <c r="P652" s="85">
        <f t="shared" si="33"/>
        <v>1.9</v>
      </c>
    </row>
    <row r="653" hidden="1" spans="1:16">
      <c r="A653" s="40">
        <v>202303</v>
      </c>
      <c r="B653" s="33" t="s">
        <v>433</v>
      </c>
      <c r="C653" s="36" t="s">
        <v>619</v>
      </c>
      <c r="D653" s="33" t="s">
        <v>587</v>
      </c>
      <c r="E653" s="36" t="s">
        <v>885</v>
      </c>
      <c r="F653" s="26" t="s">
        <v>1039</v>
      </c>
      <c r="G653" s="77" t="s">
        <v>887</v>
      </c>
      <c r="H653" s="98" t="s">
        <v>1018</v>
      </c>
      <c r="I653" s="40"/>
      <c r="J653" s="41">
        <v>1900</v>
      </c>
      <c r="K653" s="41">
        <v>7211.81</v>
      </c>
      <c r="L653" s="41">
        <v>316.64</v>
      </c>
      <c r="M653" s="41">
        <v>86.8</v>
      </c>
      <c r="N653" s="41">
        <v>3.8</v>
      </c>
      <c r="O653" s="42">
        <v>0</v>
      </c>
      <c r="P653" s="85">
        <f t="shared" ref="P653:P671" si="34">1900*0.1%</f>
        <v>1.9</v>
      </c>
    </row>
    <row r="654" hidden="1" spans="1:16">
      <c r="A654" s="40">
        <v>202303</v>
      </c>
      <c r="B654" s="33" t="s">
        <v>324</v>
      </c>
      <c r="C654" s="36" t="s">
        <v>619</v>
      </c>
      <c r="D654" s="33" t="s">
        <v>587</v>
      </c>
      <c r="E654" s="36" t="s">
        <v>909</v>
      </c>
      <c r="F654" s="26" t="s">
        <v>1027</v>
      </c>
      <c r="G654" s="77" t="s">
        <v>891</v>
      </c>
      <c r="H654" s="28" t="s">
        <v>623</v>
      </c>
      <c r="I654" s="40"/>
      <c r="J654" s="41">
        <v>1900</v>
      </c>
      <c r="K654" s="41">
        <v>5143.1</v>
      </c>
      <c r="L654" s="41">
        <v>316.64</v>
      </c>
      <c r="M654" s="41">
        <v>86.8</v>
      </c>
      <c r="N654" s="41">
        <v>3.8</v>
      </c>
      <c r="O654" s="42">
        <v>0</v>
      </c>
      <c r="P654" s="85">
        <f t="shared" si="34"/>
        <v>1.9</v>
      </c>
    </row>
    <row r="655" hidden="1" spans="1:16">
      <c r="A655" s="40">
        <v>202303</v>
      </c>
      <c r="B655" s="33" t="s">
        <v>337</v>
      </c>
      <c r="C655" s="36" t="s">
        <v>619</v>
      </c>
      <c r="D655" s="33" t="s">
        <v>587</v>
      </c>
      <c r="E655" s="36" t="s">
        <v>910</v>
      </c>
      <c r="F655" s="26" t="s">
        <v>1027</v>
      </c>
      <c r="G655" s="77" t="s">
        <v>891</v>
      </c>
      <c r="H655" s="28" t="s">
        <v>623</v>
      </c>
      <c r="I655" s="40"/>
      <c r="J655" s="41">
        <v>1900</v>
      </c>
      <c r="K655" s="41">
        <v>5919.01</v>
      </c>
      <c r="L655" s="41">
        <v>316.64</v>
      </c>
      <c r="M655" s="41">
        <v>86.8</v>
      </c>
      <c r="N655" s="41">
        <v>3.8</v>
      </c>
      <c r="O655" s="42">
        <v>0</v>
      </c>
      <c r="P655" s="85">
        <f t="shared" si="34"/>
        <v>1.9</v>
      </c>
    </row>
    <row r="656" hidden="1" spans="1:16">
      <c r="A656" s="40">
        <v>202303</v>
      </c>
      <c r="B656" s="33" t="s">
        <v>320</v>
      </c>
      <c r="C656" s="36" t="s">
        <v>619</v>
      </c>
      <c r="D656" s="33" t="s">
        <v>587</v>
      </c>
      <c r="E656" s="36" t="s">
        <v>915</v>
      </c>
      <c r="F656" s="26" t="s">
        <v>1027</v>
      </c>
      <c r="G656" s="34" t="s">
        <v>891</v>
      </c>
      <c r="H656" s="28" t="s">
        <v>623</v>
      </c>
      <c r="I656" s="40"/>
      <c r="J656" s="41">
        <v>1900</v>
      </c>
      <c r="K656" s="41">
        <v>6022.33</v>
      </c>
      <c r="L656" s="41">
        <v>316.64</v>
      </c>
      <c r="M656" s="41">
        <v>86.8</v>
      </c>
      <c r="N656" s="41">
        <v>3.8</v>
      </c>
      <c r="O656" s="42">
        <v>0</v>
      </c>
      <c r="P656" s="85">
        <f t="shared" si="34"/>
        <v>1.9</v>
      </c>
    </row>
    <row r="657" hidden="1" spans="1:16">
      <c r="A657" s="40">
        <v>202303</v>
      </c>
      <c r="B657" s="33" t="s">
        <v>373</v>
      </c>
      <c r="C657" s="36" t="s">
        <v>619</v>
      </c>
      <c r="D657" s="33" t="s">
        <v>587</v>
      </c>
      <c r="E657" s="36" t="s">
        <v>967</v>
      </c>
      <c r="F657" s="26" t="s">
        <v>1027</v>
      </c>
      <c r="G657" s="34" t="s">
        <v>968</v>
      </c>
      <c r="H657" s="28" t="s">
        <v>623</v>
      </c>
      <c r="I657" s="40"/>
      <c r="J657" s="41">
        <v>1900</v>
      </c>
      <c r="K657" s="41">
        <v>5993.41</v>
      </c>
      <c r="L657" s="41">
        <v>316.64</v>
      </c>
      <c r="M657" s="41">
        <v>86.8</v>
      </c>
      <c r="N657" s="41">
        <v>3.8</v>
      </c>
      <c r="O657" s="42">
        <v>0</v>
      </c>
      <c r="P657" s="85">
        <f t="shared" si="34"/>
        <v>1.9</v>
      </c>
    </row>
    <row r="658" hidden="1" spans="1:16">
      <c r="A658" s="40">
        <v>202303</v>
      </c>
      <c r="B658" s="33" t="s">
        <v>423</v>
      </c>
      <c r="C658" s="36" t="s">
        <v>619</v>
      </c>
      <c r="D658" s="33" t="s">
        <v>587</v>
      </c>
      <c r="E658" s="36" t="s">
        <v>1205</v>
      </c>
      <c r="F658" s="26" t="s">
        <v>1027</v>
      </c>
      <c r="G658" s="34">
        <v>44788</v>
      </c>
      <c r="H658" s="28" t="s">
        <v>1018</v>
      </c>
      <c r="I658" s="40"/>
      <c r="J658" s="41">
        <v>1900</v>
      </c>
      <c r="K658" s="41">
        <v>5545.41</v>
      </c>
      <c r="L658" s="41">
        <v>316.64</v>
      </c>
      <c r="M658" s="41">
        <v>86.8</v>
      </c>
      <c r="N658" s="41">
        <v>3.8</v>
      </c>
      <c r="O658" s="42">
        <v>0</v>
      </c>
      <c r="P658" s="85">
        <f t="shared" si="34"/>
        <v>1.9</v>
      </c>
    </row>
    <row r="659" hidden="1" spans="1:16">
      <c r="A659" s="40">
        <v>202303</v>
      </c>
      <c r="B659" s="33" t="s">
        <v>432</v>
      </c>
      <c r="C659" s="36" t="s">
        <v>619</v>
      </c>
      <c r="D659" s="33" t="s">
        <v>587</v>
      </c>
      <c r="E659" s="36" t="s">
        <v>1208</v>
      </c>
      <c r="F659" s="26" t="s">
        <v>1027</v>
      </c>
      <c r="G659" s="34">
        <v>44778</v>
      </c>
      <c r="H659" s="28" t="s">
        <v>1018</v>
      </c>
      <c r="I659" s="40"/>
      <c r="J659" s="41">
        <v>1900</v>
      </c>
      <c r="K659" s="41">
        <v>6315.77</v>
      </c>
      <c r="L659" s="41">
        <v>316.64</v>
      </c>
      <c r="M659" s="41">
        <v>86.8</v>
      </c>
      <c r="N659" s="41">
        <v>3.8</v>
      </c>
      <c r="O659" s="42">
        <v>0</v>
      </c>
      <c r="P659" s="85">
        <f t="shared" si="34"/>
        <v>1.9</v>
      </c>
    </row>
    <row r="660" hidden="1" spans="1:16">
      <c r="A660" s="40">
        <v>202303</v>
      </c>
      <c r="B660" s="25" t="s">
        <v>335</v>
      </c>
      <c r="C660" s="36" t="s">
        <v>619</v>
      </c>
      <c r="D660" s="30" t="s">
        <v>587</v>
      </c>
      <c r="E660" s="89" t="s">
        <v>1215</v>
      </c>
      <c r="F660" s="88" t="s">
        <v>1216</v>
      </c>
      <c r="G660" s="34">
        <v>44803</v>
      </c>
      <c r="H660" s="28" t="s">
        <v>1018</v>
      </c>
      <c r="I660" s="40"/>
      <c r="J660" s="41">
        <v>1900</v>
      </c>
      <c r="K660" s="41">
        <v>5927.43</v>
      </c>
      <c r="L660" s="41">
        <v>316.64</v>
      </c>
      <c r="M660" s="41">
        <v>86.8</v>
      </c>
      <c r="N660" s="41">
        <v>3.8</v>
      </c>
      <c r="O660" s="42">
        <v>0</v>
      </c>
      <c r="P660" s="85">
        <f t="shared" si="34"/>
        <v>1.9</v>
      </c>
    </row>
    <row r="661" hidden="1" spans="1:16">
      <c r="A661" s="40">
        <v>202303</v>
      </c>
      <c r="B661" s="25" t="s">
        <v>232</v>
      </c>
      <c r="C661" s="36" t="s">
        <v>619</v>
      </c>
      <c r="D661" s="30" t="s">
        <v>587</v>
      </c>
      <c r="E661" s="89" t="s">
        <v>1234</v>
      </c>
      <c r="F661" s="88" t="s">
        <v>1027</v>
      </c>
      <c r="G661" s="34" t="s">
        <v>1235</v>
      </c>
      <c r="H661" s="28" t="s">
        <v>1018</v>
      </c>
      <c r="I661" s="40"/>
      <c r="J661" s="41">
        <v>1900</v>
      </c>
      <c r="K661" s="41">
        <v>5336.32</v>
      </c>
      <c r="L661" s="41">
        <v>316.64</v>
      </c>
      <c r="M661" s="41">
        <v>86.8</v>
      </c>
      <c r="N661" s="41">
        <v>3.8</v>
      </c>
      <c r="O661" s="42">
        <v>0</v>
      </c>
      <c r="P661" s="85">
        <f t="shared" si="34"/>
        <v>1.9</v>
      </c>
    </row>
    <row r="662" hidden="1" spans="1:16">
      <c r="A662" s="40">
        <v>202303</v>
      </c>
      <c r="B662" s="25" t="s">
        <v>223</v>
      </c>
      <c r="C662" s="36" t="s">
        <v>619</v>
      </c>
      <c r="D662" s="30" t="s">
        <v>587</v>
      </c>
      <c r="E662" s="89" t="s">
        <v>1236</v>
      </c>
      <c r="F662" s="88" t="s">
        <v>1027</v>
      </c>
      <c r="G662" s="34" t="s">
        <v>1227</v>
      </c>
      <c r="H662" s="28" t="s">
        <v>1018</v>
      </c>
      <c r="I662" s="40"/>
      <c r="J662" s="41">
        <v>1900</v>
      </c>
      <c r="K662" s="41">
        <v>5350.73</v>
      </c>
      <c r="L662" s="41">
        <v>316.64</v>
      </c>
      <c r="M662" s="41">
        <v>86.8</v>
      </c>
      <c r="N662" s="41">
        <v>3.8</v>
      </c>
      <c r="O662" s="42">
        <v>0</v>
      </c>
      <c r="P662" s="85">
        <f t="shared" si="34"/>
        <v>1.9</v>
      </c>
    </row>
    <row r="663" hidden="1" spans="1:16">
      <c r="A663" s="40">
        <v>202303</v>
      </c>
      <c r="B663" s="25" t="s">
        <v>283</v>
      </c>
      <c r="C663" s="36" t="s">
        <v>619</v>
      </c>
      <c r="D663" s="30" t="s">
        <v>587</v>
      </c>
      <c r="E663" s="89" t="s">
        <v>1239</v>
      </c>
      <c r="F663" s="88" t="s">
        <v>1216</v>
      </c>
      <c r="G663" s="34" t="s">
        <v>1227</v>
      </c>
      <c r="H663" s="28" t="s">
        <v>1018</v>
      </c>
      <c r="I663" s="40"/>
      <c r="J663" s="41">
        <v>1900</v>
      </c>
      <c r="K663" s="41">
        <v>4646.76</v>
      </c>
      <c r="L663" s="41">
        <v>316.64</v>
      </c>
      <c r="M663" s="41">
        <v>86.8</v>
      </c>
      <c r="N663" s="41">
        <v>3.8</v>
      </c>
      <c r="O663" s="42">
        <v>0</v>
      </c>
      <c r="P663" s="85">
        <f t="shared" si="34"/>
        <v>1.9</v>
      </c>
    </row>
    <row r="664" hidden="1" spans="1:16">
      <c r="A664" s="40">
        <v>202303</v>
      </c>
      <c r="B664" s="25" t="s">
        <v>260</v>
      </c>
      <c r="C664" s="36" t="s">
        <v>619</v>
      </c>
      <c r="D664" s="30" t="s">
        <v>587</v>
      </c>
      <c r="E664" s="89" t="s">
        <v>1243</v>
      </c>
      <c r="F664" s="88" t="s">
        <v>1216</v>
      </c>
      <c r="G664" s="34" t="s">
        <v>1244</v>
      </c>
      <c r="H664" s="28" t="s">
        <v>1018</v>
      </c>
      <c r="I664" s="40"/>
      <c r="J664" s="41">
        <v>1900</v>
      </c>
      <c r="K664" s="41">
        <v>5194.21</v>
      </c>
      <c r="L664" s="41">
        <v>316.64</v>
      </c>
      <c r="M664" s="41">
        <v>86.8</v>
      </c>
      <c r="N664" s="41">
        <v>3.8</v>
      </c>
      <c r="O664" s="42">
        <v>0</v>
      </c>
      <c r="P664" s="85">
        <f t="shared" si="34"/>
        <v>1.9</v>
      </c>
    </row>
    <row r="665" hidden="1" spans="1:16">
      <c r="A665" s="40">
        <v>202303</v>
      </c>
      <c r="B665" s="33" t="s">
        <v>382</v>
      </c>
      <c r="C665" s="36" t="s">
        <v>619</v>
      </c>
      <c r="D665" s="33" t="s">
        <v>587</v>
      </c>
      <c r="E665" s="36" t="s">
        <v>950</v>
      </c>
      <c r="F665" s="26" t="s">
        <v>908</v>
      </c>
      <c r="G665" s="77" t="s">
        <v>951</v>
      </c>
      <c r="H665" s="28" t="s">
        <v>1018</v>
      </c>
      <c r="I665" s="40"/>
      <c r="J665" s="41">
        <v>1900</v>
      </c>
      <c r="K665" s="41">
        <v>5696.87</v>
      </c>
      <c r="L665" s="41">
        <v>316.64</v>
      </c>
      <c r="M665" s="41">
        <v>86.8</v>
      </c>
      <c r="N665" s="41">
        <v>3.8</v>
      </c>
      <c r="O665" s="42">
        <v>0</v>
      </c>
      <c r="P665" s="85">
        <f t="shared" si="34"/>
        <v>1.9</v>
      </c>
    </row>
    <row r="666" hidden="1" spans="1:16">
      <c r="A666" s="40">
        <v>202303</v>
      </c>
      <c r="B666" s="25" t="s">
        <v>227</v>
      </c>
      <c r="C666" s="36" t="s">
        <v>619</v>
      </c>
      <c r="D666" s="30" t="s">
        <v>587</v>
      </c>
      <c r="E666" s="89" t="s">
        <v>1250</v>
      </c>
      <c r="F666" s="88" t="s">
        <v>1216</v>
      </c>
      <c r="G666" s="34" t="s">
        <v>1251</v>
      </c>
      <c r="H666" s="28" t="s">
        <v>1018</v>
      </c>
      <c r="I666" s="40"/>
      <c r="J666" s="41">
        <v>1900</v>
      </c>
      <c r="K666" s="41">
        <v>5670.06</v>
      </c>
      <c r="L666" s="41">
        <v>316.64</v>
      </c>
      <c r="M666" s="41">
        <v>86.8</v>
      </c>
      <c r="N666" s="41">
        <v>3.8</v>
      </c>
      <c r="O666" s="42">
        <v>0</v>
      </c>
      <c r="P666" s="85">
        <f t="shared" si="34"/>
        <v>1.9</v>
      </c>
    </row>
    <row r="667" hidden="1" spans="1:16">
      <c r="A667" s="40">
        <v>202303</v>
      </c>
      <c r="B667" s="25" t="s">
        <v>303</v>
      </c>
      <c r="C667" s="36" t="s">
        <v>619</v>
      </c>
      <c r="D667" s="30" t="s">
        <v>587</v>
      </c>
      <c r="E667" s="89" t="s">
        <v>1252</v>
      </c>
      <c r="F667" s="88" t="s">
        <v>1027</v>
      </c>
      <c r="G667" s="34" t="s">
        <v>1253</v>
      </c>
      <c r="H667" s="28" t="s">
        <v>1018</v>
      </c>
      <c r="I667" s="40"/>
      <c r="J667" s="41">
        <v>1900</v>
      </c>
      <c r="K667" s="41">
        <v>5252.47</v>
      </c>
      <c r="L667" s="41">
        <v>316.64</v>
      </c>
      <c r="M667" s="41">
        <v>86.8</v>
      </c>
      <c r="N667" s="41">
        <v>3.8</v>
      </c>
      <c r="O667" s="42">
        <v>0</v>
      </c>
      <c r="P667" s="85">
        <f t="shared" si="34"/>
        <v>1.9</v>
      </c>
    </row>
    <row r="668" hidden="1" spans="1:16">
      <c r="A668" s="40">
        <v>202303</v>
      </c>
      <c r="B668" s="25" t="s">
        <v>221</v>
      </c>
      <c r="C668" s="36" t="s">
        <v>619</v>
      </c>
      <c r="D668" s="30" t="s">
        <v>587</v>
      </c>
      <c r="E668" s="89" t="s">
        <v>1254</v>
      </c>
      <c r="F668" s="88" t="s">
        <v>1039</v>
      </c>
      <c r="G668" s="34" t="s">
        <v>1255</v>
      </c>
      <c r="H668" s="28" t="s">
        <v>1018</v>
      </c>
      <c r="I668" s="40"/>
      <c r="J668" s="41">
        <v>1900</v>
      </c>
      <c r="K668" s="41">
        <v>6071.86</v>
      </c>
      <c r="L668" s="41">
        <v>316.64</v>
      </c>
      <c r="M668" s="41">
        <v>86.8</v>
      </c>
      <c r="N668" s="41">
        <v>3.8</v>
      </c>
      <c r="O668" s="42">
        <v>0</v>
      </c>
      <c r="P668" s="85">
        <f t="shared" si="34"/>
        <v>1.9</v>
      </c>
    </row>
    <row r="669" hidden="1" spans="1:16">
      <c r="A669" s="40">
        <v>202303</v>
      </c>
      <c r="B669" s="25" t="s">
        <v>340</v>
      </c>
      <c r="C669" s="36" t="s">
        <v>619</v>
      </c>
      <c r="D669" s="30" t="s">
        <v>587</v>
      </c>
      <c r="E669" s="89" t="s">
        <v>1256</v>
      </c>
      <c r="F669" s="88" t="s">
        <v>1027</v>
      </c>
      <c r="G669" s="34" t="s">
        <v>1257</v>
      </c>
      <c r="H669" s="28" t="s">
        <v>1018</v>
      </c>
      <c r="I669" s="40"/>
      <c r="J669" s="41">
        <v>1900</v>
      </c>
      <c r="K669" s="41">
        <v>5793.33</v>
      </c>
      <c r="L669" s="41">
        <v>316.64</v>
      </c>
      <c r="M669" s="41">
        <v>86.8</v>
      </c>
      <c r="N669" s="41">
        <v>3.8</v>
      </c>
      <c r="O669" s="42">
        <v>0</v>
      </c>
      <c r="P669" s="85">
        <f t="shared" si="34"/>
        <v>1.9</v>
      </c>
    </row>
    <row r="670" hidden="1" spans="1:16">
      <c r="A670" s="40">
        <v>202303</v>
      </c>
      <c r="B670" s="36" t="s">
        <v>439</v>
      </c>
      <c r="C670" s="36" t="s">
        <v>619</v>
      </c>
      <c r="D670" s="33" t="s">
        <v>587</v>
      </c>
      <c r="E670" s="36" t="s">
        <v>855</v>
      </c>
      <c r="F670" s="26" t="s">
        <v>1027</v>
      </c>
      <c r="G670" s="77" t="s">
        <v>857</v>
      </c>
      <c r="H670" s="28" t="s">
        <v>1018</v>
      </c>
      <c r="I670" s="40"/>
      <c r="J670" s="41">
        <v>1900</v>
      </c>
      <c r="K670" s="41">
        <v>5633.53</v>
      </c>
      <c r="L670" s="41">
        <v>316.64</v>
      </c>
      <c r="M670" s="41">
        <v>86.8</v>
      </c>
      <c r="N670" s="41">
        <v>3.8</v>
      </c>
      <c r="O670" s="42">
        <v>0</v>
      </c>
      <c r="P670" s="85">
        <f t="shared" si="34"/>
        <v>1.9</v>
      </c>
    </row>
    <row r="671" hidden="1" spans="1:16">
      <c r="A671" s="40">
        <v>202303</v>
      </c>
      <c r="B671" s="36" t="s">
        <v>292</v>
      </c>
      <c r="C671" s="36" t="s">
        <v>619</v>
      </c>
      <c r="D671" s="33" t="s">
        <v>587</v>
      </c>
      <c r="E671" s="36" t="s">
        <v>1303</v>
      </c>
      <c r="F671" s="26" t="s">
        <v>1027</v>
      </c>
      <c r="G671" s="77" t="s">
        <v>1304</v>
      </c>
      <c r="H671" s="28" t="s">
        <v>1018</v>
      </c>
      <c r="I671" s="40"/>
      <c r="J671" s="41">
        <v>1900</v>
      </c>
      <c r="K671" s="41">
        <v>5669.64</v>
      </c>
      <c r="L671" s="41">
        <v>316.64</v>
      </c>
      <c r="M671" s="41">
        <v>86.8</v>
      </c>
      <c r="N671" s="41">
        <v>3.8</v>
      </c>
      <c r="O671" s="42">
        <v>0</v>
      </c>
      <c r="P671" s="85">
        <f t="shared" si="34"/>
        <v>1.9</v>
      </c>
    </row>
    <row r="672" hidden="1" spans="1:16">
      <c r="A672" s="40">
        <v>202303</v>
      </c>
      <c r="B672" s="36" t="s">
        <v>422</v>
      </c>
      <c r="C672" s="36" t="s">
        <v>619</v>
      </c>
      <c r="D672" s="33" t="s">
        <v>587</v>
      </c>
      <c r="E672" s="36" t="s">
        <v>1305</v>
      </c>
      <c r="F672" s="26" t="s">
        <v>1027</v>
      </c>
      <c r="G672" s="77" t="s">
        <v>1304</v>
      </c>
      <c r="H672" s="28" t="s">
        <v>1018</v>
      </c>
      <c r="I672" s="40"/>
      <c r="J672" s="41">
        <v>1900</v>
      </c>
      <c r="K672" s="41">
        <v>5884.89</v>
      </c>
      <c r="L672" s="41">
        <v>0</v>
      </c>
      <c r="M672" s="41">
        <v>0</v>
      </c>
      <c r="N672" s="41">
        <v>0</v>
      </c>
      <c r="O672" s="42">
        <v>0</v>
      </c>
      <c r="P672" s="85">
        <v>0</v>
      </c>
    </row>
    <row r="673" hidden="1" spans="1:16">
      <c r="A673" s="40">
        <v>202303</v>
      </c>
      <c r="B673" s="36" t="s">
        <v>412</v>
      </c>
      <c r="C673" s="36" t="s">
        <v>619</v>
      </c>
      <c r="D673" s="33" t="s">
        <v>587</v>
      </c>
      <c r="E673" s="36" t="s">
        <v>1306</v>
      </c>
      <c r="F673" s="26" t="s">
        <v>1027</v>
      </c>
      <c r="G673" s="77" t="s">
        <v>1301</v>
      </c>
      <c r="H673" s="28" t="s">
        <v>1018</v>
      </c>
      <c r="I673" s="40"/>
      <c r="J673" s="41">
        <v>1900</v>
      </c>
      <c r="K673" s="41">
        <v>6129.4</v>
      </c>
      <c r="L673" s="41">
        <v>316.64</v>
      </c>
      <c r="M673" s="41">
        <v>86.8</v>
      </c>
      <c r="N673" s="41">
        <v>3.8</v>
      </c>
      <c r="O673" s="42">
        <v>0</v>
      </c>
      <c r="P673" s="85">
        <f>1900*0.1%</f>
        <v>1.9</v>
      </c>
    </row>
    <row r="674" hidden="1" spans="1:16">
      <c r="A674" s="40">
        <v>202303</v>
      </c>
      <c r="B674" s="36" t="s">
        <v>434</v>
      </c>
      <c r="C674" s="36" t="s">
        <v>619</v>
      </c>
      <c r="D674" s="33" t="s">
        <v>587</v>
      </c>
      <c r="E674" s="36" t="s">
        <v>1307</v>
      </c>
      <c r="F674" s="26" t="s">
        <v>1039</v>
      </c>
      <c r="G674" s="77" t="s">
        <v>1308</v>
      </c>
      <c r="H674" s="28" t="s">
        <v>1018</v>
      </c>
      <c r="I674" s="40"/>
      <c r="J674" s="41">
        <v>1900</v>
      </c>
      <c r="K674" s="41">
        <v>6050.09</v>
      </c>
      <c r="L674" s="41">
        <v>316.64</v>
      </c>
      <c r="M674" s="41">
        <v>86.8</v>
      </c>
      <c r="N674" s="41">
        <v>3.8</v>
      </c>
      <c r="O674" s="42">
        <v>0</v>
      </c>
      <c r="P674" s="85">
        <f>1900*0.1%</f>
        <v>1.9</v>
      </c>
    </row>
    <row r="675" hidden="1" spans="1:16">
      <c r="A675" s="40">
        <v>202303</v>
      </c>
      <c r="B675" s="36" t="s">
        <v>362</v>
      </c>
      <c r="C675" s="36" t="s">
        <v>619</v>
      </c>
      <c r="D675" s="33" t="s">
        <v>587</v>
      </c>
      <c r="E675" s="36" t="s">
        <v>1309</v>
      </c>
      <c r="F675" s="26" t="s">
        <v>1027</v>
      </c>
      <c r="G675" s="77" t="s">
        <v>1310</v>
      </c>
      <c r="H675" s="28" t="s">
        <v>1018</v>
      </c>
      <c r="I675" s="40"/>
      <c r="J675" s="41">
        <v>1900</v>
      </c>
      <c r="K675" s="41">
        <v>3852.92</v>
      </c>
      <c r="L675" s="41">
        <v>316.64</v>
      </c>
      <c r="M675" s="41">
        <v>86.8</v>
      </c>
      <c r="N675" s="41">
        <v>3.8</v>
      </c>
      <c r="O675" s="42">
        <v>0</v>
      </c>
      <c r="P675" s="85">
        <f>1900*0.1%</f>
        <v>1.9</v>
      </c>
    </row>
    <row r="676" hidden="1" spans="1:16">
      <c r="A676" s="40">
        <v>202303</v>
      </c>
      <c r="B676" s="36" t="s">
        <v>437</v>
      </c>
      <c r="C676" s="36" t="s">
        <v>619</v>
      </c>
      <c r="D676" s="33" t="s">
        <v>587</v>
      </c>
      <c r="E676" s="36" t="s">
        <v>1322</v>
      </c>
      <c r="F676" s="26" t="s">
        <v>1039</v>
      </c>
      <c r="G676" s="77" t="s">
        <v>1323</v>
      </c>
      <c r="H676" s="28" t="s">
        <v>1018</v>
      </c>
      <c r="I676" s="40" t="s">
        <v>1314</v>
      </c>
      <c r="J676" s="41">
        <v>1900</v>
      </c>
      <c r="K676" s="41">
        <v>2749.45</v>
      </c>
      <c r="L676" s="41">
        <v>0</v>
      </c>
      <c r="M676" s="41">
        <v>0</v>
      </c>
      <c r="N676" s="41">
        <v>0</v>
      </c>
      <c r="O676" s="42">
        <v>0</v>
      </c>
      <c r="P676" s="85">
        <v>0</v>
      </c>
    </row>
    <row r="677" hidden="1" spans="1:16">
      <c r="A677" s="40">
        <v>202303</v>
      </c>
      <c r="B677" s="36" t="s">
        <v>288</v>
      </c>
      <c r="C677" s="36" t="s">
        <v>619</v>
      </c>
      <c r="D677" s="33" t="s">
        <v>587</v>
      </c>
      <c r="E677" s="36" t="s">
        <v>1324</v>
      </c>
      <c r="F677" s="26" t="s">
        <v>1027</v>
      </c>
      <c r="G677" s="77" t="s">
        <v>1325</v>
      </c>
      <c r="H677" s="28" t="s">
        <v>1018</v>
      </c>
      <c r="I677" s="40" t="s">
        <v>1314</v>
      </c>
      <c r="J677" s="41">
        <v>1900</v>
      </c>
      <c r="K677" s="41">
        <v>2709.95</v>
      </c>
      <c r="L677" s="41">
        <v>0</v>
      </c>
      <c r="M677" s="41">
        <v>0</v>
      </c>
      <c r="N677" s="41">
        <v>0</v>
      </c>
      <c r="O677" s="42">
        <v>0</v>
      </c>
      <c r="P677" s="85">
        <v>0</v>
      </c>
    </row>
    <row r="678" hidden="1" spans="1:16">
      <c r="A678" s="40">
        <v>202303</v>
      </c>
      <c r="B678" s="36" t="s">
        <v>398</v>
      </c>
      <c r="C678" s="36" t="s">
        <v>619</v>
      </c>
      <c r="D678" s="33" t="s">
        <v>587</v>
      </c>
      <c r="E678" s="36" t="s">
        <v>1326</v>
      </c>
      <c r="F678" s="26" t="s">
        <v>1039</v>
      </c>
      <c r="G678" s="77" t="s">
        <v>1317</v>
      </c>
      <c r="H678" s="28" t="s">
        <v>1018</v>
      </c>
      <c r="I678" s="40" t="s">
        <v>1314</v>
      </c>
      <c r="J678" s="41">
        <v>1900</v>
      </c>
      <c r="K678" s="41">
        <v>3652.54</v>
      </c>
      <c r="L678" s="41">
        <v>0</v>
      </c>
      <c r="M678" s="41">
        <v>0</v>
      </c>
      <c r="N678" s="41">
        <v>0</v>
      </c>
      <c r="O678" s="42">
        <v>0</v>
      </c>
      <c r="P678" s="85">
        <v>0</v>
      </c>
    </row>
    <row r="679" spans="1:16">
      <c r="A679" s="40">
        <v>202304</v>
      </c>
      <c r="B679" s="68" t="s">
        <v>203</v>
      </c>
      <c r="C679" s="25" t="s">
        <v>575</v>
      </c>
      <c r="D679" s="25" t="s">
        <v>571</v>
      </c>
      <c r="E679" s="25" t="s">
        <v>572</v>
      </c>
      <c r="F679" s="26" t="s">
        <v>578</v>
      </c>
      <c r="G679" s="69" t="s">
        <v>574</v>
      </c>
      <c r="I679" s="40"/>
      <c r="J679" s="41">
        <f>5650*7.64</f>
        <v>43166</v>
      </c>
      <c r="K679" s="41">
        <v>48966</v>
      </c>
      <c r="L679" s="41">
        <v>316.64</v>
      </c>
      <c r="M679" s="41">
        <v>86.8</v>
      </c>
      <c r="N679" s="41">
        <v>3.8</v>
      </c>
      <c r="O679" s="42">
        <v>0</v>
      </c>
      <c r="P679" s="85">
        <f>1900*0.1%</f>
        <v>1.9</v>
      </c>
    </row>
    <row r="680" spans="1:16">
      <c r="A680" s="40">
        <v>202304</v>
      </c>
      <c r="B680" s="25" t="s">
        <v>448</v>
      </c>
      <c r="C680" s="25" t="s">
        <v>575</v>
      </c>
      <c r="D680" s="26" t="s">
        <v>576</v>
      </c>
      <c r="E680" s="25" t="s">
        <v>577</v>
      </c>
      <c r="F680" s="26" t="s">
        <v>578</v>
      </c>
      <c r="G680" s="69" t="s">
        <v>579</v>
      </c>
      <c r="I680" s="40"/>
      <c r="J680" s="41">
        <v>5500</v>
      </c>
      <c r="K680" s="41">
        <v>16500</v>
      </c>
      <c r="L680" s="41">
        <v>316.64</v>
      </c>
      <c r="M680" s="41">
        <v>86.8</v>
      </c>
      <c r="N680" s="41">
        <v>3.8</v>
      </c>
      <c r="O680" s="42">
        <v>95</v>
      </c>
      <c r="P680" s="85">
        <f>1900*0.1%</f>
        <v>1.9</v>
      </c>
    </row>
    <row r="681" hidden="1" spans="1:16">
      <c r="A681" s="40">
        <v>202304</v>
      </c>
      <c r="B681" s="28" t="s">
        <v>295</v>
      </c>
      <c r="C681" s="25" t="s">
        <v>580</v>
      </c>
      <c r="D681" s="26" t="s">
        <v>576</v>
      </c>
      <c r="E681" s="25" t="s">
        <v>581</v>
      </c>
      <c r="F681" s="26" t="s">
        <v>582</v>
      </c>
      <c r="G681" s="69" t="s">
        <v>583</v>
      </c>
      <c r="I681" s="40"/>
      <c r="J681" s="41">
        <v>5544</v>
      </c>
      <c r="K681" s="41">
        <v>13254</v>
      </c>
      <c r="L681" s="41">
        <v>316.64</v>
      </c>
      <c r="M681" s="41">
        <v>86.8</v>
      </c>
      <c r="N681" s="41">
        <v>3.8</v>
      </c>
      <c r="O681" s="42">
        <v>95</v>
      </c>
      <c r="P681" s="85">
        <f>1900*0.1%</f>
        <v>1.9</v>
      </c>
    </row>
    <row r="682" hidden="1" spans="1:16">
      <c r="A682" s="40">
        <v>202304</v>
      </c>
      <c r="B682" s="28" t="s">
        <v>234</v>
      </c>
      <c r="C682" s="25" t="s">
        <v>580</v>
      </c>
      <c r="D682" s="26" t="s">
        <v>576</v>
      </c>
      <c r="E682" s="25" t="s">
        <v>584</v>
      </c>
      <c r="F682" s="26" t="s">
        <v>585</v>
      </c>
      <c r="G682" s="69" t="s">
        <v>586</v>
      </c>
      <c r="I682" s="40"/>
      <c r="J682" s="41">
        <v>5544</v>
      </c>
      <c r="K682" s="41">
        <v>12891.3</v>
      </c>
      <c r="L682" s="41">
        <v>316.64</v>
      </c>
      <c r="M682" s="41">
        <v>86.8</v>
      </c>
      <c r="N682" s="41">
        <v>3.8</v>
      </c>
      <c r="O682" s="42">
        <v>125</v>
      </c>
      <c r="P682" s="85">
        <f>1900*0.1%</f>
        <v>1.9</v>
      </c>
    </row>
    <row r="683" spans="1:16">
      <c r="A683" s="40">
        <v>202304</v>
      </c>
      <c r="B683" s="28" t="s">
        <v>334</v>
      </c>
      <c r="C683" s="25" t="s">
        <v>575</v>
      </c>
      <c r="D683" s="26" t="s">
        <v>587</v>
      </c>
      <c r="E683" s="25" t="s">
        <v>588</v>
      </c>
      <c r="F683" s="26" t="s">
        <v>589</v>
      </c>
      <c r="G683" s="69" t="s">
        <v>590</v>
      </c>
      <c r="I683" s="40"/>
      <c r="J683" s="41">
        <v>3200</v>
      </c>
      <c r="K683" s="41">
        <v>9010</v>
      </c>
      <c r="L683" s="41">
        <v>316.64</v>
      </c>
      <c r="M683" s="41">
        <v>86.8</v>
      </c>
      <c r="N683" s="41">
        <v>3.8</v>
      </c>
      <c r="O683" s="42">
        <v>95</v>
      </c>
      <c r="P683" s="85">
        <f>1900*0.1%</f>
        <v>1.9</v>
      </c>
    </row>
    <row r="684" hidden="1" spans="1:16">
      <c r="A684" s="40">
        <v>202304</v>
      </c>
      <c r="B684" s="28" t="s">
        <v>342</v>
      </c>
      <c r="C684" s="25" t="s">
        <v>592</v>
      </c>
      <c r="D684" s="26" t="s">
        <v>587</v>
      </c>
      <c r="E684" s="29" t="s">
        <v>593</v>
      </c>
      <c r="F684" s="26" t="s">
        <v>594</v>
      </c>
      <c r="G684" s="69" t="s">
        <v>595</v>
      </c>
      <c r="I684" s="40"/>
      <c r="J684" s="41">
        <v>1900</v>
      </c>
      <c r="K684" s="41">
        <v>4232.43</v>
      </c>
      <c r="L684" s="41">
        <v>0</v>
      </c>
      <c r="M684" s="41">
        <v>0</v>
      </c>
      <c r="N684" s="41">
        <v>0</v>
      </c>
      <c r="O684" s="42">
        <v>0</v>
      </c>
      <c r="P684" s="85">
        <v>0</v>
      </c>
    </row>
    <row r="685" hidden="1" spans="1:16">
      <c r="A685" s="40">
        <v>202304</v>
      </c>
      <c r="B685" s="28" t="s">
        <v>225</v>
      </c>
      <c r="C685" s="25" t="s">
        <v>592</v>
      </c>
      <c r="D685" s="26" t="s">
        <v>587</v>
      </c>
      <c r="E685" s="20" t="s">
        <v>596</v>
      </c>
      <c r="F685" s="26" t="s">
        <v>597</v>
      </c>
      <c r="G685" s="69" t="s">
        <v>598</v>
      </c>
      <c r="I685" s="40"/>
      <c r="J685" s="41">
        <v>1900</v>
      </c>
      <c r="K685" s="41">
        <v>5250.8</v>
      </c>
      <c r="L685" s="41">
        <v>316.64</v>
      </c>
      <c r="M685" s="41">
        <v>86.8</v>
      </c>
      <c r="N685" s="41">
        <v>3.8</v>
      </c>
      <c r="O685" s="42">
        <v>0</v>
      </c>
      <c r="P685" s="85">
        <f t="shared" ref="P685:P692" si="35">1900*0.1%</f>
        <v>1.9</v>
      </c>
    </row>
    <row r="686" hidden="1" spans="1:16">
      <c r="A686" s="40">
        <v>202304</v>
      </c>
      <c r="B686" s="28" t="s">
        <v>301</v>
      </c>
      <c r="C686" s="25" t="s">
        <v>580</v>
      </c>
      <c r="D686" s="28" t="s">
        <v>587</v>
      </c>
      <c r="E686" s="28" t="s">
        <v>599</v>
      </c>
      <c r="F686" s="26" t="s">
        <v>600</v>
      </c>
      <c r="G686" s="69" t="s">
        <v>601</v>
      </c>
      <c r="I686" s="40"/>
      <c r="J686" s="41">
        <v>5746</v>
      </c>
      <c r="K686" s="41">
        <v>13220.7</v>
      </c>
      <c r="L686" s="41">
        <v>316.64</v>
      </c>
      <c r="M686" s="41">
        <v>86.8</v>
      </c>
      <c r="N686" s="41">
        <v>3.8</v>
      </c>
      <c r="O686" s="42">
        <v>1250</v>
      </c>
      <c r="P686" s="85">
        <f t="shared" si="35"/>
        <v>1.9</v>
      </c>
    </row>
    <row r="687" hidden="1" spans="1:16">
      <c r="A687" s="40">
        <v>202304</v>
      </c>
      <c r="B687" s="28" t="s">
        <v>264</v>
      </c>
      <c r="C687" s="25" t="s">
        <v>580</v>
      </c>
      <c r="D687" s="26" t="s">
        <v>587</v>
      </c>
      <c r="E687" s="20" t="s">
        <v>602</v>
      </c>
      <c r="F687" s="26" t="s">
        <v>603</v>
      </c>
      <c r="G687" s="69" t="s">
        <v>604</v>
      </c>
      <c r="I687" s="40"/>
      <c r="J687" s="41">
        <v>2440</v>
      </c>
      <c r="K687" s="41">
        <v>6485.3</v>
      </c>
      <c r="L687" s="41">
        <v>316.64</v>
      </c>
      <c r="M687" s="41">
        <v>86.8</v>
      </c>
      <c r="N687" s="41">
        <v>3.8</v>
      </c>
      <c r="O687" s="42">
        <v>95</v>
      </c>
      <c r="P687" s="85">
        <f t="shared" si="35"/>
        <v>1.9</v>
      </c>
    </row>
    <row r="688" hidden="1" spans="1:16">
      <c r="A688" s="40">
        <v>202304</v>
      </c>
      <c r="B688" s="25" t="s">
        <v>290</v>
      </c>
      <c r="C688" s="25" t="s">
        <v>580</v>
      </c>
      <c r="D688" s="26" t="s">
        <v>587</v>
      </c>
      <c r="E688" s="28" t="s">
        <v>605</v>
      </c>
      <c r="F688" s="26" t="s">
        <v>606</v>
      </c>
      <c r="G688" s="69" t="s">
        <v>607</v>
      </c>
      <c r="I688" s="40"/>
      <c r="J688" s="41">
        <v>5389</v>
      </c>
      <c r="K688" s="41">
        <v>12925</v>
      </c>
      <c r="L688" s="41">
        <v>316.64</v>
      </c>
      <c r="M688" s="41">
        <v>86.8</v>
      </c>
      <c r="N688" s="41">
        <v>3.8</v>
      </c>
      <c r="O688" s="42">
        <v>500</v>
      </c>
      <c r="P688" s="85">
        <f t="shared" si="35"/>
        <v>1.9</v>
      </c>
    </row>
    <row r="689" hidden="1" spans="1:16">
      <c r="A689" s="40">
        <v>202304</v>
      </c>
      <c r="B689" s="28" t="s">
        <v>376</v>
      </c>
      <c r="C689" s="25" t="s">
        <v>580</v>
      </c>
      <c r="D689" s="26" t="s">
        <v>587</v>
      </c>
      <c r="E689" s="28" t="s">
        <v>608</v>
      </c>
      <c r="F689" s="26" t="s">
        <v>609</v>
      </c>
      <c r="G689" s="69" t="s">
        <v>610</v>
      </c>
      <c r="I689" s="40"/>
      <c r="J689" s="41">
        <v>2671</v>
      </c>
      <c r="K689" s="41">
        <v>6933.2</v>
      </c>
      <c r="L689" s="41">
        <v>316.64</v>
      </c>
      <c r="M689" s="41">
        <v>86.8</v>
      </c>
      <c r="N689" s="41">
        <v>3.8</v>
      </c>
      <c r="O689" s="42">
        <v>500</v>
      </c>
      <c r="P689" s="85">
        <f t="shared" si="35"/>
        <v>1.9</v>
      </c>
    </row>
    <row r="690" hidden="1" spans="1:16">
      <c r="A690" s="40">
        <v>202304</v>
      </c>
      <c r="B690" s="25" t="s">
        <v>240</v>
      </c>
      <c r="C690" s="25" t="s">
        <v>580</v>
      </c>
      <c r="D690" s="26" t="s">
        <v>587</v>
      </c>
      <c r="E690" s="28" t="s">
        <v>611</v>
      </c>
      <c r="F690" s="26" t="s">
        <v>609</v>
      </c>
      <c r="G690" s="69" t="s">
        <v>612</v>
      </c>
      <c r="I690" s="40"/>
      <c r="J690" s="41">
        <v>5746</v>
      </c>
      <c r="K690" s="41">
        <v>13197.9</v>
      </c>
      <c r="L690" s="41">
        <v>316.64</v>
      </c>
      <c r="M690" s="41">
        <v>86.8</v>
      </c>
      <c r="N690" s="41">
        <v>3.8</v>
      </c>
      <c r="O690" s="42">
        <v>1250</v>
      </c>
      <c r="P690" s="85">
        <f t="shared" si="35"/>
        <v>1.9</v>
      </c>
    </row>
    <row r="691" hidden="1" spans="1:16">
      <c r="A691" s="40">
        <v>202304</v>
      </c>
      <c r="B691" s="25" t="s">
        <v>326</v>
      </c>
      <c r="C691" s="25" t="s">
        <v>580</v>
      </c>
      <c r="D691" s="26" t="s">
        <v>587</v>
      </c>
      <c r="E691" s="28" t="s">
        <v>613</v>
      </c>
      <c r="F691" s="26" t="s">
        <v>614</v>
      </c>
      <c r="G691" s="69" t="s">
        <v>615</v>
      </c>
      <c r="I691" s="40"/>
      <c r="J691" s="41">
        <v>5544</v>
      </c>
      <c r="K691" s="41">
        <v>12767.06</v>
      </c>
      <c r="L691" s="41">
        <v>316.64</v>
      </c>
      <c r="M691" s="41">
        <v>86.8</v>
      </c>
      <c r="N691" s="41">
        <v>3.8</v>
      </c>
      <c r="O691" s="42">
        <v>500</v>
      </c>
      <c r="P691" s="85">
        <f t="shared" si="35"/>
        <v>1.9</v>
      </c>
    </row>
    <row r="692" hidden="1" spans="1:16">
      <c r="A692" s="40">
        <v>202304</v>
      </c>
      <c r="B692" s="25" t="s">
        <v>299</v>
      </c>
      <c r="C692" s="25" t="s">
        <v>570</v>
      </c>
      <c r="D692" s="30" t="s">
        <v>587</v>
      </c>
      <c r="E692" s="25" t="s">
        <v>616</v>
      </c>
      <c r="F692" s="26" t="s">
        <v>1217</v>
      </c>
      <c r="G692" s="69">
        <v>42738</v>
      </c>
      <c r="I692" s="40"/>
      <c r="J692" s="41">
        <v>3263</v>
      </c>
      <c r="K692" s="41">
        <v>10092.4</v>
      </c>
      <c r="L692" s="41">
        <v>316.64</v>
      </c>
      <c r="M692" s="41">
        <v>86.8</v>
      </c>
      <c r="N692" s="41">
        <v>3.8</v>
      </c>
      <c r="O692" s="42">
        <v>0</v>
      </c>
      <c r="P692" s="85">
        <f t="shared" si="35"/>
        <v>1.9</v>
      </c>
    </row>
    <row r="693" hidden="1" spans="1:16">
      <c r="A693" s="40">
        <v>202304</v>
      </c>
      <c r="B693" s="25" t="s">
        <v>453</v>
      </c>
      <c r="C693" s="25" t="s">
        <v>619</v>
      </c>
      <c r="D693" s="26" t="s">
        <v>587</v>
      </c>
      <c r="E693" s="26" t="s">
        <v>620</v>
      </c>
      <c r="F693" s="26" t="s">
        <v>621</v>
      </c>
      <c r="G693" s="69" t="s">
        <v>622</v>
      </c>
      <c r="H693" s="28" t="s">
        <v>623</v>
      </c>
      <c r="I693" s="40"/>
      <c r="J693" s="41">
        <v>2132</v>
      </c>
      <c r="K693" s="41">
        <v>8305.19</v>
      </c>
      <c r="L693" s="41">
        <v>0</v>
      </c>
      <c r="M693" s="41">
        <v>0</v>
      </c>
      <c r="N693" s="41">
        <v>0</v>
      </c>
      <c r="O693" s="42">
        <v>0</v>
      </c>
      <c r="P693" s="85">
        <v>0</v>
      </c>
    </row>
    <row r="694" spans="1:16">
      <c r="A694" s="40">
        <v>202304</v>
      </c>
      <c r="B694" s="25" t="s">
        <v>307</v>
      </c>
      <c r="C694" s="25" t="s">
        <v>575</v>
      </c>
      <c r="D694" s="26" t="s">
        <v>587</v>
      </c>
      <c r="E694" s="28" t="s">
        <v>629</v>
      </c>
      <c r="F694" s="26" t="s">
        <v>578</v>
      </c>
      <c r="G694" s="69" t="s">
        <v>630</v>
      </c>
      <c r="I694" s="40"/>
      <c r="J694" s="41">
        <v>5500</v>
      </c>
      <c r="K694" s="41">
        <v>15735</v>
      </c>
      <c r="L694" s="41">
        <v>316.64</v>
      </c>
      <c r="M694" s="41">
        <v>86.8</v>
      </c>
      <c r="N694" s="41">
        <v>3.8</v>
      </c>
      <c r="O694" s="42">
        <v>960</v>
      </c>
      <c r="P694" s="85">
        <f t="shared" ref="P694:P706" si="36">1900*0.1%</f>
        <v>1.9</v>
      </c>
    </row>
    <row r="695" hidden="1" spans="1:16">
      <c r="A695" s="40">
        <v>202304</v>
      </c>
      <c r="B695" s="28" t="s">
        <v>353</v>
      </c>
      <c r="C695" s="25" t="s">
        <v>619</v>
      </c>
      <c r="D695" s="26" t="s">
        <v>576</v>
      </c>
      <c r="E695" s="28" t="s">
        <v>631</v>
      </c>
      <c r="F695" s="26" t="s">
        <v>632</v>
      </c>
      <c r="G695" s="69" t="s">
        <v>633</v>
      </c>
      <c r="I695" s="40"/>
      <c r="J695" s="41">
        <v>6070</v>
      </c>
      <c r="K695" s="41">
        <v>14430.5</v>
      </c>
      <c r="L695" s="41">
        <v>316.64</v>
      </c>
      <c r="M695" s="41">
        <v>86.8</v>
      </c>
      <c r="N695" s="41">
        <v>3.8</v>
      </c>
      <c r="O695" s="42">
        <v>1500</v>
      </c>
      <c r="P695" s="85">
        <f t="shared" si="36"/>
        <v>1.9</v>
      </c>
    </row>
    <row r="696" hidden="1" spans="1:16">
      <c r="A696" s="40">
        <v>202304</v>
      </c>
      <c r="B696" s="25" t="s">
        <v>379</v>
      </c>
      <c r="C696" s="25" t="s">
        <v>570</v>
      </c>
      <c r="D696" s="26" t="s">
        <v>587</v>
      </c>
      <c r="E696" s="28" t="s">
        <v>634</v>
      </c>
      <c r="F696" s="26" t="s">
        <v>635</v>
      </c>
      <c r="G696" s="69" t="s">
        <v>636</v>
      </c>
      <c r="I696" s="40"/>
      <c r="J696" s="41">
        <v>5222</v>
      </c>
      <c r="K696" s="41">
        <v>17785.06</v>
      </c>
      <c r="L696" s="41">
        <v>316.64</v>
      </c>
      <c r="M696" s="41">
        <v>86.8</v>
      </c>
      <c r="N696" s="41">
        <v>3.8</v>
      </c>
      <c r="O696" s="42">
        <v>750</v>
      </c>
      <c r="P696" s="85">
        <f t="shared" si="36"/>
        <v>1.9</v>
      </c>
    </row>
    <row r="697" hidden="1" spans="1:16">
      <c r="A697" s="40">
        <v>202304</v>
      </c>
      <c r="B697" s="28" t="s">
        <v>248</v>
      </c>
      <c r="C697" s="25" t="s">
        <v>570</v>
      </c>
      <c r="D697" s="26" t="s">
        <v>587</v>
      </c>
      <c r="E697" s="25" t="s">
        <v>637</v>
      </c>
      <c r="F697" s="26" t="s">
        <v>638</v>
      </c>
      <c r="G697" s="69" t="s">
        <v>639</v>
      </c>
      <c r="I697" s="40"/>
      <c r="J697" s="41">
        <v>2332</v>
      </c>
      <c r="K697" s="41">
        <v>7942.64</v>
      </c>
      <c r="L697" s="41">
        <v>316.64</v>
      </c>
      <c r="M697" s="41">
        <v>86.8</v>
      </c>
      <c r="N697" s="41">
        <v>3.8</v>
      </c>
      <c r="O697" s="42">
        <v>0</v>
      </c>
      <c r="P697" s="85">
        <f t="shared" si="36"/>
        <v>1.9</v>
      </c>
    </row>
    <row r="698" hidden="1" spans="1:16">
      <c r="A698" s="40">
        <v>202304</v>
      </c>
      <c r="B698" s="25" t="s">
        <v>261</v>
      </c>
      <c r="C698" s="25" t="s">
        <v>570</v>
      </c>
      <c r="D698" s="26" t="s">
        <v>587</v>
      </c>
      <c r="E698" s="25" t="s">
        <v>640</v>
      </c>
      <c r="F698" s="26" t="s">
        <v>652</v>
      </c>
      <c r="G698" s="69" t="s">
        <v>642</v>
      </c>
      <c r="I698" s="40"/>
      <c r="J698" s="41">
        <v>3440</v>
      </c>
      <c r="K698" s="41">
        <v>11239.36</v>
      </c>
      <c r="L698" s="41">
        <v>316.64</v>
      </c>
      <c r="M698" s="41">
        <v>86.8</v>
      </c>
      <c r="N698" s="41">
        <v>3.8</v>
      </c>
      <c r="O698" s="42">
        <v>0</v>
      </c>
      <c r="P698" s="85">
        <f t="shared" si="36"/>
        <v>1.9</v>
      </c>
    </row>
    <row r="699" hidden="1" spans="1:16">
      <c r="A699" s="40">
        <v>202304</v>
      </c>
      <c r="B699" s="25" t="s">
        <v>405</v>
      </c>
      <c r="C699" s="25" t="s">
        <v>570</v>
      </c>
      <c r="D699" s="30" t="s">
        <v>587</v>
      </c>
      <c r="E699" s="28" t="s">
        <v>643</v>
      </c>
      <c r="F699" s="26" t="s">
        <v>1219</v>
      </c>
      <c r="G699" s="69" t="s">
        <v>644</v>
      </c>
      <c r="I699" s="40"/>
      <c r="J699" s="41">
        <v>4331</v>
      </c>
      <c r="K699" s="41">
        <v>14280.21</v>
      </c>
      <c r="L699" s="41">
        <v>316.64</v>
      </c>
      <c r="M699" s="41">
        <v>86.8</v>
      </c>
      <c r="N699" s="41">
        <v>3.8</v>
      </c>
      <c r="O699" s="42">
        <v>0</v>
      </c>
      <c r="P699" s="85">
        <f t="shared" si="36"/>
        <v>1.9</v>
      </c>
    </row>
    <row r="700" hidden="1" spans="1:16">
      <c r="A700" s="40">
        <v>202304</v>
      </c>
      <c r="B700" s="28" t="s">
        <v>244</v>
      </c>
      <c r="C700" s="25" t="s">
        <v>619</v>
      </c>
      <c r="D700" s="26" t="s">
        <v>576</v>
      </c>
      <c r="E700" s="20" t="s">
        <v>645</v>
      </c>
      <c r="F700" s="26" t="s">
        <v>646</v>
      </c>
      <c r="G700" s="69" t="s">
        <v>647</v>
      </c>
      <c r="I700" s="40"/>
      <c r="J700" s="41">
        <v>4000</v>
      </c>
      <c r="K700" s="41">
        <v>10664.5</v>
      </c>
      <c r="L700" s="41">
        <v>316.64</v>
      </c>
      <c r="M700" s="41">
        <v>86.8</v>
      </c>
      <c r="N700" s="41">
        <v>3.8</v>
      </c>
      <c r="O700" s="42">
        <v>0</v>
      </c>
      <c r="P700" s="85">
        <f t="shared" si="36"/>
        <v>1.9</v>
      </c>
    </row>
    <row r="701" hidden="1" spans="1:16">
      <c r="A701" s="40">
        <v>202304</v>
      </c>
      <c r="B701" s="28" t="s">
        <v>286</v>
      </c>
      <c r="C701" s="25" t="s">
        <v>570</v>
      </c>
      <c r="D701" s="26" t="s">
        <v>587</v>
      </c>
      <c r="E701" s="20" t="s">
        <v>648</v>
      </c>
      <c r="F701" s="26" t="s">
        <v>986</v>
      </c>
      <c r="G701" s="70" t="s">
        <v>650</v>
      </c>
      <c r="I701" s="40"/>
      <c r="J701" s="41">
        <v>7100</v>
      </c>
      <c r="K701" s="41">
        <v>18837.5</v>
      </c>
      <c r="L701" s="41">
        <v>316.64</v>
      </c>
      <c r="M701" s="41">
        <v>86.8</v>
      </c>
      <c r="N701" s="41">
        <v>3.8</v>
      </c>
      <c r="O701" s="42">
        <v>457.5</v>
      </c>
      <c r="P701" s="85">
        <f t="shared" si="36"/>
        <v>1.9</v>
      </c>
    </row>
    <row r="702" hidden="1" spans="1:16">
      <c r="A702" s="40">
        <v>202304</v>
      </c>
      <c r="B702" s="28" t="s">
        <v>421</v>
      </c>
      <c r="C702" s="25" t="s">
        <v>570</v>
      </c>
      <c r="D702" s="26" t="s">
        <v>587</v>
      </c>
      <c r="E702" s="20" t="s">
        <v>651</v>
      </c>
      <c r="F702" s="26" t="s">
        <v>652</v>
      </c>
      <c r="G702" s="71" t="s">
        <v>653</v>
      </c>
      <c r="H702" s="72"/>
      <c r="I702" s="40"/>
      <c r="J702" s="41">
        <v>5519</v>
      </c>
      <c r="K702" s="41">
        <v>18018.23</v>
      </c>
      <c r="L702" s="41">
        <v>316.64</v>
      </c>
      <c r="M702" s="41">
        <v>86.8</v>
      </c>
      <c r="N702" s="41">
        <v>3.8</v>
      </c>
      <c r="O702" s="42">
        <v>0</v>
      </c>
      <c r="P702" s="85">
        <f t="shared" si="36"/>
        <v>1.9</v>
      </c>
    </row>
    <row r="703" spans="1:16">
      <c r="A703" s="40">
        <v>202304</v>
      </c>
      <c r="B703" s="25" t="s">
        <v>258</v>
      </c>
      <c r="C703" s="25" t="s">
        <v>575</v>
      </c>
      <c r="D703" s="26" t="s">
        <v>587</v>
      </c>
      <c r="E703" s="20" t="s">
        <v>654</v>
      </c>
      <c r="F703" s="26" t="s">
        <v>655</v>
      </c>
      <c r="G703" s="71" t="s">
        <v>656</v>
      </c>
      <c r="H703" s="73"/>
      <c r="I703" s="40"/>
      <c r="J703" s="41">
        <v>2888</v>
      </c>
      <c r="K703" s="41">
        <v>6612.6</v>
      </c>
      <c r="L703" s="41">
        <v>316.64</v>
      </c>
      <c r="M703" s="41">
        <v>86.8</v>
      </c>
      <c r="N703" s="41">
        <v>3.8</v>
      </c>
      <c r="O703" s="42">
        <v>0</v>
      </c>
      <c r="P703" s="85">
        <f t="shared" si="36"/>
        <v>1.9</v>
      </c>
    </row>
    <row r="704" hidden="1" spans="1:16">
      <c r="A704" s="40">
        <v>202304</v>
      </c>
      <c r="B704" s="32" t="s">
        <v>216</v>
      </c>
      <c r="C704" s="25" t="s">
        <v>570</v>
      </c>
      <c r="D704" s="25" t="s">
        <v>571</v>
      </c>
      <c r="E704" s="74" t="s">
        <v>657</v>
      </c>
      <c r="F704" s="26" t="s">
        <v>658</v>
      </c>
      <c r="G704" s="75" t="s">
        <v>659</v>
      </c>
      <c r="I704" s="40"/>
      <c r="J704" s="41">
        <v>8020</v>
      </c>
      <c r="K704" s="41">
        <v>17064.2</v>
      </c>
      <c r="L704" s="41">
        <v>316.64</v>
      </c>
      <c r="M704" s="41">
        <v>86.8</v>
      </c>
      <c r="N704" s="41">
        <v>3.8</v>
      </c>
      <c r="O704" s="42">
        <v>0</v>
      </c>
      <c r="P704" s="85">
        <f t="shared" si="36"/>
        <v>1.9</v>
      </c>
    </row>
    <row r="705" hidden="1" spans="1:16">
      <c r="A705" s="40">
        <v>202304</v>
      </c>
      <c r="B705" s="25" t="s">
        <v>416</v>
      </c>
      <c r="C705" s="33" t="s">
        <v>580</v>
      </c>
      <c r="D705" s="26" t="s">
        <v>587</v>
      </c>
      <c r="E705" s="76" t="s">
        <v>665</v>
      </c>
      <c r="F705" s="26" t="s">
        <v>666</v>
      </c>
      <c r="G705" s="77" t="s">
        <v>667</v>
      </c>
      <c r="I705" s="40"/>
      <c r="J705" s="41">
        <v>4133</v>
      </c>
      <c r="K705" s="41">
        <v>9395.19</v>
      </c>
      <c r="L705" s="41">
        <v>316.64</v>
      </c>
      <c r="M705" s="41">
        <v>86.8</v>
      </c>
      <c r="N705" s="41">
        <v>3.8</v>
      </c>
      <c r="O705" s="42">
        <v>300</v>
      </c>
      <c r="P705" s="85">
        <f t="shared" si="36"/>
        <v>1.9</v>
      </c>
    </row>
    <row r="706" hidden="1" spans="1:16">
      <c r="A706" s="40">
        <v>202304</v>
      </c>
      <c r="B706" s="33" t="s">
        <v>430</v>
      </c>
      <c r="C706" s="33" t="s">
        <v>570</v>
      </c>
      <c r="D706" s="26" t="s">
        <v>587</v>
      </c>
      <c r="E706" s="33" t="s">
        <v>668</v>
      </c>
      <c r="F706" s="26" t="s">
        <v>669</v>
      </c>
      <c r="G706" s="77" t="s">
        <v>670</v>
      </c>
      <c r="H706" s="78"/>
      <c r="I706" s="40"/>
      <c r="J706" s="41">
        <v>3038</v>
      </c>
      <c r="K706" s="41">
        <v>8053.89</v>
      </c>
      <c r="L706" s="41">
        <v>316.64</v>
      </c>
      <c r="M706" s="41">
        <v>86.8</v>
      </c>
      <c r="N706" s="41">
        <v>3.8</v>
      </c>
      <c r="O706" s="42">
        <v>0</v>
      </c>
      <c r="P706" s="85">
        <f t="shared" si="36"/>
        <v>1.9</v>
      </c>
    </row>
    <row r="707" spans="1:16">
      <c r="A707" s="40">
        <v>202304</v>
      </c>
      <c r="B707" s="33" t="s">
        <v>344</v>
      </c>
      <c r="C707" s="33" t="s">
        <v>575</v>
      </c>
      <c r="D707" s="33" t="s">
        <v>671</v>
      </c>
      <c r="E707" s="33" t="s">
        <v>672</v>
      </c>
      <c r="F707" s="26" t="s">
        <v>578</v>
      </c>
      <c r="G707" s="79" t="s">
        <v>673</v>
      </c>
      <c r="H707" s="78"/>
      <c r="I707" s="40"/>
      <c r="J707" s="41">
        <v>8800</v>
      </c>
      <c r="K707" s="41">
        <v>772.7</v>
      </c>
      <c r="L707" s="41">
        <v>0</v>
      </c>
      <c r="M707" s="41">
        <v>0</v>
      </c>
      <c r="N707" s="41">
        <v>0</v>
      </c>
      <c r="O707" s="42">
        <v>0</v>
      </c>
      <c r="P707" s="85">
        <v>0</v>
      </c>
    </row>
    <row r="708" hidden="1" spans="1:16">
      <c r="A708" s="40">
        <v>202304</v>
      </c>
      <c r="B708" s="33" t="s">
        <v>298</v>
      </c>
      <c r="C708" s="33" t="s">
        <v>570</v>
      </c>
      <c r="D708" s="80" t="s">
        <v>587</v>
      </c>
      <c r="E708" s="81" t="s">
        <v>674</v>
      </c>
      <c r="F708" s="26" t="s">
        <v>675</v>
      </c>
      <c r="G708" s="82" t="s">
        <v>676</v>
      </c>
      <c r="I708" s="40"/>
      <c r="J708" s="41">
        <v>2532</v>
      </c>
      <c r="K708" s="41">
        <v>3696.09</v>
      </c>
      <c r="L708" s="41">
        <v>316.64</v>
      </c>
      <c r="M708" s="41">
        <v>86.8</v>
      </c>
      <c r="N708" s="41">
        <v>3.8</v>
      </c>
      <c r="O708" s="42">
        <v>0</v>
      </c>
      <c r="P708" s="85">
        <f t="shared" ref="P708:P721" si="37">1900*0.1%</f>
        <v>1.9</v>
      </c>
    </row>
    <row r="709" hidden="1" spans="1:16">
      <c r="A709" s="40">
        <v>202304</v>
      </c>
      <c r="B709" s="33" t="s">
        <v>202</v>
      </c>
      <c r="C709" s="25" t="s">
        <v>619</v>
      </c>
      <c r="D709" s="26" t="s">
        <v>587</v>
      </c>
      <c r="E709" s="33" t="s">
        <v>682</v>
      </c>
      <c r="F709" s="26" t="s">
        <v>683</v>
      </c>
      <c r="G709" s="77" t="s">
        <v>684</v>
      </c>
      <c r="I709" s="40"/>
      <c r="J709" s="41">
        <v>11000</v>
      </c>
      <c r="K709" s="41">
        <v>28095</v>
      </c>
      <c r="L709" s="41">
        <v>316.64</v>
      </c>
      <c r="M709" s="41">
        <v>86.8</v>
      </c>
      <c r="N709" s="41">
        <v>3.8</v>
      </c>
      <c r="O709" s="42">
        <v>0</v>
      </c>
      <c r="P709" s="85">
        <f t="shared" si="37"/>
        <v>1.9</v>
      </c>
    </row>
    <row r="710" hidden="1" spans="1:16">
      <c r="A710" s="40">
        <v>202304</v>
      </c>
      <c r="B710" s="33" t="s">
        <v>355</v>
      </c>
      <c r="C710" s="25" t="s">
        <v>619</v>
      </c>
      <c r="D710" s="33" t="s">
        <v>587</v>
      </c>
      <c r="E710" s="33" t="s">
        <v>685</v>
      </c>
      <c r="F710" s="26" t="s">
        <v>686</v>
      </c>
      <c r="G710" s="83" t="s">
        <v>687</v>
      </c>
      <c r="H710" s="28" t="s">
        <v>623</v>
      </c>
      <c r="I710" s="40"/>
      <c r="J710" s="41">
        <v>2320</v>
      </c>
      <c r="K710" s="41">
        <v>8423.91</v>
      </c>
      <c r="L710" s="41">
        <v>316.64</v>
      </c>
      <c r="M710" s="41">
        <v>86.8</v>
      </c>
      <c r="N710" s="41">
        <v>3.8</v>
      </c>
      <c r="O710" s="42">
        <v>0</v>
      </c>
      <c r="P710" s="85">
        <f t="shared" si="37"/>
        <v>1.9</v>
      </c>
    </row>
    <row r="711" hidden="1" spans="1:16">
      <c r="A711" s="40">
        <v>202304</v>
      </c>
      <c r="B711" s="33" t="s">
        <v>420</v>
      </c>
      <c r="C711" s="33" t="s">
        <v>580</v>
      </c>
      <c r="D711" s="33" t="s">
        <v>587</v>
      </c>
      <c r="E711" s="33" t="s">
        <v>697</v>
      </c>
      <c r="F711" s="26" t="s">
        <v>698</v>
      </c>
      <c r="G711" s="83" t="s">
        <v>699</v>
      </c>
      <c r="I711" s="40"/>
      <c r="J711" s="42">
        <v>4536</v>
      </c>
      <c r="K711" s="41">
        <v>10713.31</v>
      </c>
      <c r="L711" s="41">
        <v>316.64</v>
      </c>
      <c r="M711" s="41">
        <v>86.8</v>
      </c>
      <c r="N711" s="41">
        <v>3.8</v>
      </c>
      <c r="O711" s="42">
        <v>300</v>
      </c>
      <c r="P711" s="85">
        <f t="shared" si="37"/>
        <v>1.9</v>
      </c>
    </row>
    <row r="712" hidden="1" spans="1:16">
      <c r="A712" s="40">
        <v>202304</v>
      </c>
      <c r="B712" s="33" t="s">
        <v>424</v>
      </c>
      <c r="C712" s="33" t="s">
        <v>570</v>
      </c>
      <c r="D712" s="33" t="s">
        <v>587</v>
      </c>
      <c r="E712" s="33" t="s">
        <v>700</v>
      </c>
      <c r="F712" s="26" t="s">
        <v>617</v>
      </c>
      <c r="G712" s="83" t="s">
        <v>701</v>
      </c>
      <c r="I712" s="40"/>
      <c r="J712" s="42">
        <v>2363</v>
      </c>
      <c r="K712" s="41">
        <v>7196.15</v>
      </c>
      <c r="L712" s="41">
        <v>316.64</v>
      </c>
      <c r="M712" s="41">
        <v>86.8</v>
      </c>
      <c r="N712" s="41">
        <v>3.8</v>
      </c>
      <c r="O712" s="42">
        <v>0</v>
      </c>
      <c r="P712" s="85">
        <f t="shared" si="37"/>
        <v>1.9</v>
      </c>
    </row>
    <row r="713" hidden="1" spans="1:16">
      <c r="A713" s="40">
        <v>202304</v>
      </c>
      <c r="B713" s="33" t="s">
        <v>277</v>
      </c>
      <c r="C713" s="25" t="s">
        <v>619</v>
      </c>
      <c r="D713" s="33" t="s">
        <v>587</v>
      </c>
      <c r="E713" s="33" t="s">
        <v>702</v>
      </c>
      <c r="F713" s="26" t="s">
        <v>703</v>
      </c>
      <c r="G713" s="83" t="s">
        <v>704</v>
      </c>
      <c r="H713" s="28" t="s">
        <v>623</v>
      </c>
      <c r="I713" s="40"/>
      <c r="J713" s="41">
        <v>1900</v>
      </c>
      <c r="K713" s="41">
        <v>4579.21</v>
      </c>
      <c r="L713" s="41">
        <v>316.64</v>
      </c>
      <c r="M713" s="41">
        <v>86.8</v>
      </c>
      <c r="N713" s="41">
        <v>3.8</v>
      </c>
      <c r="O713" s="42">
        <v>0</v>
      </c>
      <c r="P713" s="85">
        <f t="shared" si="37"/>
        <v>1.9</v>
      </c>
    </row>
    <row r="714" hidden="1" spans="1:16">
      <c r="A714" s="40">
        <v>202304</v>
      </c>
      <c r="B714" s="33" t="s">
        <v>204</v>
      </c>
      <c r="C714" s="33" t="s">
        <v>625</v>
      </c>
      <c r="D714" s="33" t="s">
        <v>587</v>
      </c>
      <c r="E714" s="33" t="s">
        <v>712</v>
      </c>
      <c r="F714" s="26" t="s">
        <v>880</v>
      </c>
      <c r="G714" s="77" t="s">
        <v>714</v>
      </c>
      <c r="I714" s="40"/>
      <c r="J714" s="42">
        <v>1958</v>
      </c>
      <c r="K714" s="41">
        <v>5718.9</v>
      </c>
      <c r="L714" s="41">
        <v>316.64</v>
      </c>
      <c r="M714" s="41">
        <v>86.8</v>
      </c>
      <c r="N714" s="41">
        <v>3.8</v>
      </c>
      <c r="O714" s="42">
        <v>0</v>
      </c>
      <c r="P714" s="85">
        <f t="shared" si="37"/>
        <v>1.9</v>
      </c>
    </row>
    <row r="715" hidden="1" spans="1:16">
      <c r="A715" s="40">
        <v>202304</v>
      </c>
      <c r="B715" s="33" t="s">
        <v>413</v>
      </c>
      <c r="C715" s="33" t="s">
        <v>570</v>
      </c>
      <c r="D715" s="33" t="s">
        <v>587</v>
      </c>
      <c r="E715" s="33" t="s">
        <v>718</v>
      </c>
      <c r="F715" s="26" t="s">
        <v>638</v>
      </c>
      <c r="G715" s="77" t="s">
        <v>719</v>
      </c>
      <c r="H715" s="78"/>
      <c r="I715" s="40"/>
      <c r="J715" s="42">
        <v>2993</v>
      </c>
      <c r="K715" s="41">
        <v>9052.94</v>
      </c>
      <c r="L715" s="41">
        <v>316.64</v>
      </c>
      <c r="M715" s="41">
        <v>86.8</v>
      </c>
      <c r="N715" s="41">
        <v>3.8</v>
      </c>
      <c r="O715" s="42">
        <v>0</v>
      </c>
      <c r="P715" s="85">
        <f t="shared" si="37"/>
        <v>1.9</v>
      </c>
    </row>
    <row r="716" hidden="1" spans="1:16">
      <c r="A716" s="40">
        <v>202304</v>
      </c>
      <c r="B716" s="33" t="s">
        <v>393</v>
      </c>
      <c r="C716" s="33" t="s">
        <v>570</v>
      </c>
      <c r="D716" s="33" t="s">
        <v>587</v>
      </c>
      <c r="E716" s="33" t="s">
        <v>720</v>
      </c>
      <c r="F716" s="26" t="s">
        <v>721</v>
      </c>
      <c r="G716" s="77" t="s">
        <v>722</v>
      </c>
      <c r="H716" s="78"/>
      <c r="I716" s="40"/>
      <c r="J716" s="42">
        <v>3000</v>
      </c>
      <c r="K716" s="41">
        <v>8183.71</v>
      </c>
      <c r="L716" s="41">
        <v>316.64</v>
      </c>
      <c r="M716" s="41">
        <v>86.8</v>
      </c>
      <c r="N716" s="41">
        <v>3.8</v>
      </c>
      <c r="O716" s="42">
        <v>0</v>
      </c>
      <c r="P716" s="85">
        <f t="shared" si="37"/>
        <v>1.9</v>
      </c>
    </row>
    <row r="717" hidden="1" spans="1:16">
      <c r="A717" s="40">
        <v>202304</v>
      </c>
      <c r="B717" s="33" t="s">
        <v>252</v>
      </c>
      <c r="C717" s="33" t="s">
        <v>570</v>
      </c>
      <c r="D717" s="33" t="s">
        <v>587</v>
      </c>
      <c r="E717" s="33" t="s">
        <v>727</v>
      </c>
      <c r="F717" s="26" t="s">
        <v>778</v>
      </c>
      <c r="G717" s="77" t="s">
        <v>728</v>
      </c>
      <c r="I717" s="40"/>
      <c r="J717" s="42">
        <v>4937</v>
      </c>
      <c r="K717" s="41">
        <v>14367.94</v>
      </c>
      <c r="L717" s="41">
        <v>316.64</v>
      </c>
      <c r="M717" s="41">
        <v>86.8</v>
      </c>
      <c r="N717" s="41">
        <v>3.8</v>
      </c>
      <c r="O717" s="42">
        <v>350</v>
      </c>
      <c r="P717" s="85">
        <f t="shared" si="37"/>
        <v>1.9</v>
      </c>
    </row>
    <row r="718" hidden="1" spans="1:16">
      <c r="A718" s="40">
        <v>202304</v>
      </c>
      <c r="B718" s="33" t="s">
        <v>427</v>
      </c>
      <c r="C718" s="33" t="s">
        <v>625</v>
      </c>
      <c r="D718" s="33" t="s">
        <v>671</v>
      </c>
      <c r="E718" s="33" t="s">
        <v>729</v>
      </c>
      <c r="F718" s="26" t="s">
        <v>730</v>
      </c>
      <c r="G718" s="77" t="s">
        <v>731</v>
      </c>
      <c r="I718" s="40"/>
      <c r="J718" s="42">
        <v>5200</v>
      </c>
      <c r="K718" s="41">
        <v>28557</v>
      </c>
      <c r="L718" s="41">
        <v>316.64</v>
      </c>
      <c r="M718" s="41">
        <v>86.8</v>
      </c>
      <c r="N718" s="41">
        <v>3.8</v>
      </c>
      <c r="O718" s="42">
        <v>520</v>
      </c>
      <c r="P718" s="85">
        <f t="shared" si="37"/>
        <v>1.9</v>
      </c>
    </row>
    <row r="719" spans="1:16">
      <c r="A719" s="40">
        <v>202304</v>
      </c>
      <c r="B719" s="33" t="s">
        <v>447</v>
      </c>
      <c r="C719" s="33" t="s">
        <v>575</v>
      </c>
      <c r="D719" s="33" t="s">
        <v>587</v>
      </c>
      <c r="E719" s="33" t="s">
        <v>732</v>
      </c>
      <c r="F719" s="26" t="s">
        <v>710</v>
      </c>
      <c r="G719" s="77" t="s">
        <v>733</v>
      </c>
      <c r="I719" s="40"/>
      <c r="J719" s="42">
        <v>3000</v>
      </c>
      <c r="K719" s="41">
        <v>10400</v>
      </c>
      <c r="L719" s="41">
        <v>316.64</v>
      </c>
      <c r="M719" s="41">
        <v>86.8</v>
      </c>
      <c r="N719" s="41">
        <v>3.8</v>
      </c>
      <c r="O719" s="42">
        <v>0</v>
      </c>
      <c r="P719" s="85">
        <f t="shared" si="37"/>
        <v>1.9</v>
      </c>
    </row>
    <row r="720" hidden="1" spans="1:16">
      <c r="A720" s="40">
        <v>202304</v>
      </c>
      <c r="B720" s="33" t="s">
        <v>401</v>
      </c>
      <c r="C720" s="33" t="s">
        <v>619</v>
      </c>
      <c r="D720" s="33" t="s">
        <v>587</v>
      </c>
      <c r="E720" s="33" t="s">
        <v>734</v>
      </c>
      <c r="F720" s="26" t="s">
        <v>735</v>
      </c>
      <c r="G720" s="77" t="s">
        <v>736</v>
      </c>
      <c r="I720" s="40"/>
      <c r="J720" s="42">
        <v>2240</v>
      </c>
      <c r="K720" s="41">
        <v>6912.1</v>
      </c>
      <c r="L720" s="41">
        <v>316.64</v>
      </c>
      <c r="M720" s="41">
        <v>86.8</v>
      </c>
      <c r="N720" s="41">
        <v>3.8</v>
      </c>
      <c r="O720" s="42">
        <v>0</v>
      </c>
      <c r="P720" s="85">
        <f t="shared" si="37"/>
        <v>1.9</v>
      </c>
    </row>
    <row r="721" hidden="1" spans="1:16">
      <c r="A721" s="40">
        <v>202304</v>
      </c>
      <c r="B721" s="33" t="s">
        <v>321</v>
      </c>
      <c r="C721" s="33" t="s">
        <v>570</v>
      </c>
      <c r="D721" s="33" t="s">
        <v>587</v>
      </c>
      <c r="E721" s="33" t="s">
        <v>737</v>
      </c>
      <c r="F721" s="26" t="s">
        <v>738</v>
      </c>
      <c r="G721" s="77" t="s">
        <v>739</v>
      </c>
      <c r="I721" s="40"/>
      <c r="J721" s="42">
        <v>5240</v>
      </c>
      <c r="K721" s="41">
        <v>13954.8</v>
      </c>
      <c r="L721" s="41">
        <v>316.64</v>
      </c>
      <c r="M721" s="41">
        <v>86.8</v>
      </c>
      <c r="N721" s="41">
        <v>3.8</v>
      </c>
      <c r="O721" s="42">
        <v>475</v>
      </c>
      <c r="P721" s="85">
        <f t="shared" si="37"/>
        <v>1.9</v>
      </c>
    </row>
    <row r="722" hidden="1" spans="1:16">
      <c r="A722" s="40">
        <v>202304</v>
      </c>
      <c r="B722" s="33" t="s">
        <v>388</v>
      </c>
      <c r="C722" s="33" t="s">
        <v>570</v>
      </c>
      <c r="D722" s="33" t="s">
        <v>671</v>
      </c>
      <c r="E722" s="33" t="s">
        <v>740</v>
      </c>
      <c r="F722" s="26" t="s">
        <v>741</v>
      </c>
      <c r="G722" s="77" t="s">
        <v>742</v>
      </c>
      <c r="I722" s="40"/>
      <c r="J722" s="42">
        <v>11800</v>
      </c>
      <c r="K722" s="41">
        <v>28513</v>
      </c>
      <c r="L722" s="41">
        <v>0</v>
      </c>
      <c r="M722" s="41">
        <v>0</v>
      </c>
      <c r="N722" s="41">
        <v>0</v>
      </c>
      <c r="O722" s="42">
        <v>0</v>
      </c>
      <c r="P722" s="85">
        <v>0</v>
      </c>
    </row>
    <row r="723" hidden="1" spans="1:16">
      <c r="A723" s="40">
        <v>202304</v>
      </c>
      <c r="B723" s="33" t="s">
        <v>279</v>
      </c>
      <c r="C723" s="33" t="s">
        <v>580</v>
      </c>
      <c r="D723" s="33" t="s">
        <v>587</v>
      </c>
      <c r="E723" s="33" t="s">
        <v>743</v>
      </c>
      <c r="F723" s="26" t="s">
        <v>725</v>
      </c>
      <c r="G723" s="77" t="s">
        <v>744</v>
      </c>
      <c r="I723" s="40"/>
      <c r="J723" s="42">
        <v>4536</v>
      </c>
      <c r="K723" s="41">
        <v>10122.2</v>
      </c>
      <c r="L723" s="41">
        <v>316.64</v>
      </c>
      <c r="M723" s="41">
        <v>86.8</v>
      </c>
      <c r="N723" s="41">
        <v>3.8</v>
      </c>
      <c r="O723" s="42">
        <v>500</v>
      </c>
      <c r="P723" s="85">
        <f t="shared" ref="P723:P742" si="38">1900*0.1%</f>
        <v>1.9</v>
      </c>
    </row>
    <row r="724" hidden="1" spans="1:16">
      <c r="A724" s="40">
        <v>202304</v>
      </c>
      <c r="B724" s="33" t="s">
        <v>219</v>
      </c>
      <c r="C724" s="33" t="s">
        <v>570</v>
      </c>
      <c r="D724" s="33" t="s">
        <v>587</v>
      </c>
      <c r="E724" s="33" t="s">
        <v>745</v>
      </c>
      <c r="F724" s="26" t="s">
        <v>652</v>
      </c>
      <c r="G724" s="77" t="s">
        <v>746</v>
      </c>
      <c r="I724" s="40"/>
      <c r="J724" s="42">
        <v>3440</v>
      </c>
      <c r="K724" s="41">
        <v>10151.41</v>
      </c>
      <c r="L724" s="41">
        <v>316.64</v>
      </c>
      <c r="M724" s="41">
        <v>86.8</v>
      </c>
      <c r="N724" s="41">
        <v>3.8</v>
      </c>
      <c r="O724" s="42">
        <v>500</v>
      </c>
      <c r="P724" s="85">
        <f t="shared" si="38"/>
        <v>1.9</v>
      </c>
    </row>
    <row r="725" hidden="1" spans="1:16">
      <c r="A725" s="40">
        <v>202304</v>
      </c>
      <c r="B725" s="33" t="s">
        <v>331</v>
      </c>
      <c r="C725" s="33" t="s">
        <v>580</v>
      </c>
      <c r="D725" s="33" t="s">
        <v>587</v>
      </c>
      <c r="E725" s="33" t="s">
        <v>747</v>
      </c>
      <c r="F725" s="26" t="s">
        <v>679</v>
      </c>
      <c r="G725" s="77" t="s">
        <v>748</v>
      </c>
      <c r="I725" s="40"/>
      <c r="J725" s="42">
        <v>3326</v>
      </c>
      <c r="K725" s="41">
        <v>7699.9</v>
      </c>
      <c r="L725" s="41">
        <v>316.64</v>
      </c>
      <c r="M725" s="41">
        <v>86.8</v>
      </c>
      <c r="N725" s="41">
        <v>3.8</v>
      </c>
      <c r="O725" s="42">
        <v>0</v>
      </c>
      <c r="P725" s="85">
        <f t="shared" si="38"/>
        <v>1.9</v>
      </c>
    </row>
    <row r="726" spans="1:16">
      <c r="A726" s="40">
        <v>202304</v>
      </c>
      <c r="B726" s="33" t="s">
        <v>435</v>
      </c>
      <c r="C726" s="33" t="s">
        <v>575</v>
      </c>
      <c r="D726" s="33" t="s">
        <v>587</v>
      </c>
      <c r="E726" s="33" t="s">
        <v>749</v>
      </c>
      <c r="F726" s="26" t="s">
        <v>710</v>
      </c>
      <c r="G726" s="77" t="s">
        <v>750</v>
      </c>
      <c r="I726" s="40"/>
      <c r="J726" s="42">
        <v>3868</v>
      </c>
      <c r="K726" s="41">
        <v>11240.5</v>
      </c>
      <c r="L726" s="41">
        <v>316.64</v>
      </c>
      <c r="M726" s="41">
        <v>86.8</v>
      </c>
      <c r="N726" s="41">
        <v>3.8</v>
      </c>
      <c r="O726" s="42">
        <v>0</v>
      </c>
      <c r="P726" s="85">
        <f t="shared" si="38"/>
        <v>1.9</v>
      </c>
    </row>
    <row r="727" hidden="1" spans="1:16">
      <c r="A727" s="40">
        <v>202304</v>
      </c>
      <c r="B727" s="33" t="s">
        <v>359</v>
      </c>
      <c r="C727" s="36" t="s">
        <v>570</v>
      </c>
      <c r="D727" s="33" t="s">
        <v>587</v>
      </c>
      <c r="E727" s="36" t="s">
        <v>755</v>
      </c>
      <c r="F727" s="26" t="s">
        <v>753</v>
      </c>
      <c r="G727" s="77" t="s">
        <v>756</v>
      </c>
      <c r="H727" s="84"/>
      <c r="I727" s="40"/>
      <c r="J727" s="42">
        <v>2138</v>
      </c>
      <c r="K727" s="41">
        <v>5361.44</v>
      </c>
      <c r="L727" s="41">
        <v>316.64</v>
      </c>
      <c r="M727" s="41">
        <v>86.8</v>
      </c>
      <c r="N727" s="41">
        <v>3.8</v>
      </c>
      <c r="O727" s="42">
        <v>0</v>
      </c>
      <c r="P727" s="85">
        <f t="shared" si="38"/>
        <v>1.9</v>
      </c>
    </row>
    <row r="728" hidden="1" spans="1:16">
      <c r="A728" s="40">
        <v>202304</v>
      </c>
      <c r="B728" s="36" t="s">
        <v>441</v>
      </c>
      <c r="C728" s="36" t="s">
        <v>570</v>
      </c>
      <c r="D728" s="33" t="s">
        <v>587</v>
      </c>
      <c r="E728" s="36" t="s">
        <v>757</v>
      </c>
      <c r="F728" s="26" t="s">
        <v>758</v>
      </c>
      <c r="G728" s="77" t="s">
        <v>759</v>
      </c>
      <c r="H728" s="78"/>
      <c r="I728" s="40"/>
      <c r="J728" s="42">
        <v>2000</v>
      </c>
      <c r="K728" s="41">
        <v>5886.19</v>
      </c>
      <c r="L728" s="41">
        <v>316.64</v>
      </c>
      <c r="M728" s="41">
        <v>86.8</v>
      </c>
      <c r="N728" s="41">
        <v>3.8</v>
      </c>
      <c r="O728" s="42">
        <v>0</v>
      </c>
      <c r="P728" s="85">
        <f t="shared" si="38"/>
        <v>1.9</v>
      </c>
    </row>
    <row r="729" hidden="1" spans="1:16">
      <c r="A729" s="40">
        <v>202304</v>
      </c>
      <c r="B729" s="36" t="s">
        <v>256</v>
      </c>
      <c r="C729" s="36" t="s">
        <v>592</v>
      </c>
      <c r="D729" s="33" t="s">
        <v>587</v>
      </c>
      <c r="E729" s="36" t="s">
        <v>760</v>
      </c>
      <c r="F729" s="26" t="s">
        <v>761</v>
      </c>
      <c r="G729" s="77" t="s">
        <v>762</v>
      </c>
      <c r="H729" s="78"/>
      <c r="I729" s="40"/>
      <c r="J729" s="42">
        <v>3303</v>
      </c>
      <c r="K729" s="41">
        <v>7156.7</v>
      </c>
      <c r="L729" s="41">
        <v>316.64</v>
      </c>
      <c r="M729" s="41">
        <v>86.8</v>
      </c>
      <c r="N729" s="41">
        <v>3.8</v>
      </c>
      <c r="O729" s="42">
        <v>0</v>
      </c>
      <c r="P729" s="85">
        <f t="shared" si="38"/>
        <v>1.9</v>
      </c>
    </row>
    <row r="730" hidden="1" spans="1:16">
      <c r="A730" s="40">
        <v>202304</v>
      </c>
      <c r="B730" s="36" t="s">
        <v>318</v>
      </c>
      <c r="C730" s="36" t="s">
        <v>570</v>
      </c>
      <c r="D730" s="33" t="s">
        <v>587</v>
      </c>
      <c r="E730" s="36" t="s">
        <v>763</v>
      </c>
      <c r="F730" s="26" t="s">
        <v>725</v>
      </c>
      <c r="G730" s="77" t="s">
        <v>762</v>
      </c>
      <c r="H730" s="78"/>
      <c r="I730" s="40"/>
      <c r="J730" s="42">
        <v>4572</v>
      </c>
      <c r="K730" s="41">
        <v>11655.56</v>
      </c>
      <c r="L730" s="41">
        <v>316.64</v>
      </c>
      <c r="M730" s="41">
        <v>86.8</v>
      </c>
      <c r="N730" s="41">
        <v>3.8</v>
      </c>
      <c r="O730" s="42">
        <v>0</v>
      </c>
      <c r="P730" s="85">
        <f t="shared" si="38"/>
        <v>1.9</v>
      </c>
    </row>
    <row r="731" hidden="1" spans="1:16">
      <c r="A731" s="40">
        <v>202304</v>
      </c>
      <c r="B731" s="36" t="s">
        <v>332</v>
      </c>
      <c r="C731" s="36" t="s">
        <v>592</v>
      </c>
      <c r="D731" s="26" t="s">
        <v>764</v>
      </c>
      <c r="E731" s="36" t="s">
        <v>765</v>
      </c>
      <c r="F731" s="26" t="s">
        <v>766</v>
      </c>
      <c r="G731" s="69" t="s">
        <v>767</v>
      </c>
      <c r="H731" s="78"/>
      <c r="I731" s="40"/>
      <c r="J731" s="42">
        <v>5632</v>
      </c>
      <c r="K731" s="41">
        <v>12560.5</v>
      </c>
      <c r="L731" s="41">
        <v>316.64</v>
      </c>
      <c r="M731" s="41">
        <v>86.8</v>
      </c>
      <c r="N731" s="41">
        <v>3.8</v>
      </c>
      <c r="O731" s="42">
        <v>95</v>
      </c>
      <c r="P731" s="85">
        <f t="shared" si="38"/>
        <v>1.9</v>
      </c>
    </row>
    <row r="732" hidden="1" spans="1:16">
      <c r="A732" s="40">
        <v>202304</v>
      </c>
      <c r="B732" s="36" t="s">
        <v>452</v>
      </c>
      <c r="C732" s="36" t="s">
        <v>619</v>
      </c>
      <c r="D732" s="33" t="s">
        <v>587</v>
      </c>
      <c r="E732" s="36" t="s">
        <v>768</v>
      </c>
      <c r="F732" s="26" t="s">
        <v>686</v>
      </c>
      <c r="G732" s="77" t="s">
        <v>769</v>
      </c>
      <c r="H732" s="28" t="s">
        <v>623</v>
      </c>
      <c r="I732" s="40"/>
      <c r="J732" s="42">
        <v>2132</v>
      </c>
      <c r="K732" s="41">
        <v>7752.02</v>
      </c>
      <c r="L732" s="41">
        <v>316.64</v>
      </c>
      <c r="M732" s="41">
        <v>86.8</v>
      </c>
      <c r="N732" s="41">
        <v>3.8</v>
      </c>
      <c r="O732" s="42">
        <v>0</v>
      </c>
      <c r="P732" s="85">
        <f t="shared" si="38"/>
        <v>1.9</v>
      </c>
    </row>
    <row r="733" hidden="1" spans="1:16">
      <c r="A733" s="40">
        <v>202304</v>
      </c>
      <c r="B733" s="36" t="s">
        <v>384</v>
      </c>
      <c r="C733" s="36" t="s">
        <v>570</v>
      </c>
      <c r="D733" s="33" t="s">
        <v>587</v>
      </c>
      <c r="E733" s="36" t="s">
        <v>770</v>
      </c>
      <c r="F733" s="26" t="s">
        <v>771</v>
      </c>
      <c r="G733" s="77" t="s">
        <v>772</v>
      </c>
      <c r="H733" s="78"/>
      <c r="I733" s="40"/>
      <c r="J733" s="42">
        <v>7881</v>
      </c>
      <c r="K733" s="41">
        <v>21294</v>
      </c>
      <c r="L733" s="41">
        <v>316.64</v>
      </c>
      <c r="M733" s="41">
        <v>86.8</v>
      </c>
      <c r="N733" s="41">
        <v>3.8</v>
      </c>
      <c r="O733" s="42">
        <v>0</v>
      </c>
      <c r="P733" s="85">
        <f t="shared" si="38"/>
        <v>1.9</v>
      </c>
    </row>
    <row r="734" ht="29" hidden="1" spans="1:16">
      <c r="A734" s="40">
        <v>202304</v>
      </c>
      <c r="B734" s="36" t="s">
        <v>200</v>
      </c>
      <c r="C734" s="36" t="s">
        <v>580</v>
      </c>
      <c r="D734" s="33" t="s">
        <v>587</v>
      </c>
      <c r="E734" s="36" t="s">
        <v>773</v>
      </c>
      <c r="F734" s="26" t="s">
        <v>698</v>
      </c>
      <c r="G734" s="77" t="s">
        <v>772</v>
      </c>
      <c r="H734" s="78"/>
      <c r="I734" s="40"/>
      <c r="J734" s="42">
        <v>9208</v>
      </c>
      <c r="K734" s="41">
        <v>24502</v>
      </c>
      <c r="L734" s="41">
        <v>316.64</v>
      </c>
      <c r="M734" s="41">
        <v>86.8</v>
      </c>
      <c r="N734" s="41">
        <v>3.8</v>
      </c>
      <c r="O734" s="42">
        <v>0</v>
      </c>
      <c r="P734" s="85">
        <f t="shared" si="38"/>
        <v>1.9</v>
      </c>
    </row>
    <row r="735" hidden="1" spans="1:16">
      <c r="A735" s="40">
        <v>202304</v>
      </c>
      <c r="B735" s="36" t="s">
        <v>385</v>
      </c>
      <c r="C735" s="36" t="s">
        <v>570</v>
      </c>
      <c r="D735" s="33" t="s">
        <v>587</v>
      </c>
      <c r="E735" s="36" t="s">
        <v>774</v>
      </c>
      <c r="F735" s="26" t="s">
        <v>652</v>
      </c>
      <c r="G735" s="77" t="s">
        <v>775</v>
      </c>
      <c r="H735" s="78"/>
      <c r="I735" s="40"/>
      <c r="J735" s="42">
        <v>3275</v>
      </c>
      <c r="K735" s="41">
        <v>9465.13</v>
      </c>
      <c r="L735" s="41">
        <v>316.64</v>
      </c>
      <c r="M735" s="41">
        <v>86.8</v>
      </c>
      <c r="N735" s="41">
        <v>3.8</v>
      </c>
      <c r="O735" s="42">
        <v>0</v>
      </c>
      <c r="P735" s="85">
        <f t="shared" si="38"/>
        <v>1.9</v>
      </c>
    </row>
    <row r="736" hidden="1" spans="1:16">
      <c r="A736" s="40">
        <v>202304</v>
      </c>
      <c r="B736" s="36" t="s">
        <v>285</v>
      </c>
      <c r="C736" s="36" t="s">
        <v>580</v>
      </c>
      <c r="D736" s="33" t="s">
        <v>587</v>
      </c>
      <c r="E736" s="36" t="s">
        <v>779</v>
      </c>
      <c r="F736" s="26" t="s">
        <v>780</v>
      </c>
      <c r="G736" s="77" t="s">
        <v>775</v>
      </c>
      <c r="H736" s="78"/>
      <c r="I736" s="40"/>
      <c r="J736" s="41">
        <v>1900</v>
      </c>
      <c r="K736" s="41">
        <v>4325.2</v>
      </c>
      <c r="L736" s="41">
        <v>316.64</v>
      </c>
      <c r="M736" s="41">
        <v>86.8</v>
      </c>
      <c r="N736" s="41">
        <v>3.8</v>
      </c>
      <c r="O736" s="42">
        <v>0</v>
      </c>
      <c r="P736" s="85">
        <f t="shared" si="38"/>
        <v>1.9</v>
      </c>
    </row>
    <row r="737" spans="1:16">
      <c r="A737" s="40">
        <v>202304</v>
      </c>
      <c r="B737" s="36" t="s">
        <v>280</v>
      </c>
      <c r="C737" s="36" t="s">
        <v>575</v>
      </c>
      <c r="D737" s="33" t="s">
        <v>671</v>
      </c>
      <c r="E737" s="36" t="s">
        <v>784</v>
      </c>
      <c r="F737" s="26" t="s">
        <v>785</v>
      </c>
      <c r="G737" s="77">
        <v>40504</v>
      </c>
      <c r="H737" s="78"/>
      <c r="I737" s="40"/>
      <c r="J737" s="42">
        <v>4453</v>
      </c>
      <c r="K737" s="41">
        <v>10207.5</v>
      </c>
      <c r="L737" s="41">
        <v>316.64</v>
      </c>
      <c r="M737" s="41">
        <v>86.8</v>
      </c>
      <c r="N737" s="41">
        <v>3.8</v>
      </c>
      <c r="O737" s="42">
        <v>1000</v>
      </c>
      <c r="P737" s="85">
        <f t="shared" si="38"/>
        <v>1.9</v>
      </c>
    </row>
    <row r="738" spans="1:16">
      <c r="A738" s="40">
        <v>202304</v>
      </c>
      <c r="B738" s="36" t="s">
        <v>428</v>
      </c>
      <c r="C738" s="36" t="s">
        <v>575</v>
      </c>
      <c r="D738" s="33" t="s">
        <v>587</v>
      </c>
      <c r="E738" s="36" t="s">
        <v>786</v>
      </c>
      <c r="F738" s="26" t="s">
        <v>710</v>
      </c>
      <c r="G738" s="77" t="s">
        <v>787</v>
      </c>
      <c r="H738" s="78"/>
      <c r="I738" s="40"/>
      <c r="J738" s="42">
        <v>4400</v>
      </c>
      <c r="K738" s="41">
        <v>11250</v>
      </c>
      <c r="L738" s="41">
        <v>350.24</v>
      </c>
      <c r="M738" s="41">
        <v>82.42</v>
      </c>
      <c r="N738" s="41">
        <v>13.13</v>
      </c>
      <c r="O738" s="42">
        <v>500</v>
      </c>
      <c r="P738" s="85">
        <f t="shared" si="38"/>
        <v>1.9</v>
      </c>
    </row>
    <row r="739" hidden="1" spans="1:16">
      <c r="A739" s="40">
        <v>202304</v>
      </c>
      <c r="B739" s="36" t="s">
        <v>305</v>
      </c>
      <c r="C739" s="36" t="s">
        <v>625</v>
      </c>
      <c r="D739" s="33" t="s">
        <v>587</v>
      </c>
      <c r="E739" s="36" t="s">
        <v>788</v>
      </c>
      <c r="F739" s="26" t="s">
        <v>675</v>
      </c>
      <c r="G739" s="77" t="s">
        <v>789</v>
      </c>
      <c r="H739" s="78"/>
      <c r="I739" s="40"/>
      <c r="J739" s="42">
        <v>2200</v>
      </c>
      <c r="K739" s="41">
        <v>6344.79</v>
      </c>
      <c r="L739" s="41">
        <v>316.64</v>
      </c>
      <c r="M739" s="41">
        <v>86.8</v>
      </c>
      <c r="N739" s="41">
        <v>3.8</v>
      </c>
      <c r="O739" s="42">
        <v>0</v>
      </c>
      <c r="P739" s="85">
        <f t="shared" si="38"/>
        <v>1.9</v>
      </c>
    </row>
    <row r="740" hidden="1" spans="1:16">
      <c r="A740" s="40">
        <v>202304</v>
      </c>
      <c r="B740" s="36" t="s">
        <v>445</v>
      </c>
      <c r="C740" s="36" t="s">
        <v>625</v>
      </c>
      <c r="D740" s="33" t="s">
        <v>587</v>
      </c>
      <c r="E740" s="36" t="s">
        <v>793</v>
      </c>
      <c r="F740" s="26" t="s">
        <v>675</v>
      </c>
      <c r="G740" s="77" t="s">
        <v>794</v>
      </c>
      <c r="H740" s="78"/>
      <c r="I740" s="40"/>
      <c r="J740" s="42">
        <v>2400</v>
      </c>
      <c r="K740" s="41">
        <v>4735.71</v>
      </c>
      <c r="L740" s="41">
        <v>316.64</v>
      </c>
      <c r="M740" s="41">
        <v>86.8</v>
      </c>
      <c r="N740" s="41">
        <v>3.8</v>
      </c>
      <c r="O740" s="42">
        <v>0</v>
      </c>
      <c r="P740" s="85">
        <f t="shared" si="38"/>
        <v>1.9</v>
      </c>
    </row>
    <row r="741" hidden="1" spans="1:16">
      <c r="A741" s="40">
        <v>202304</v>
      </c>
      <c r="B741" s="36" t="s">
        <v>426</v>
      </c>
      <c r="C741" s="36" t="s">
        <v>570</v>
      </c>
      <c r="D741" s="33" t="s">
        <v>587</v>
      </c>
      <c r="E741" s="36" t="s">
        <v>795</v>
      </c>
      <c r="F741" s="26" t="s">
        <v>1274</v>
      </c>
      <c r="G741" s="77" t="s">
        <v>796</v>
      </c>
      <c r="H741" s="78"/>
      <c r="I741" s="40"/>
      <c r="J741" s="42">
        <v>4748</v>
      </c>
      <c r="K741" s="41">
        <v>9697.9</v>
      </c>
      <c r="L741" s="41">
        <v>316.64</v>
      </c>
      <c r="M741" s="41">
        <v>86.8</v>
      </c>
      <c r="N741" s="41">
        <v>3.8</v>
      </c>
      <c r="O741" s="42">
        <v>1266</v>
      </c>
      <c r="P741" s="85">
        <f t="shared" si="38"/>
        <v>1.9</v>
      </c>
    </row>
    <row r="742" spans="1:16">
      <c r="A742" s="40">
        <v>202304</v>
      </c>
      <c r="B742" s="36" t="s">
        <v>250</v>
      </c>
      <c r="C742" s="36" t="s">
        <v>575</v>
      </c>
      <c r="D742" s="33" t="s">
        <v>587</v>
      </c>
      <c r="E742" s="33" t="s">
        <v>797</v>
      </c>
      <c r="F742" s="26" t="s">
        <v>798</v>
      </c>
      <c r="G742" s="77" t="s">
        <v>796</v>
      </c>
      <c r="H742" s="78"/>
      <c r="I742" s="40"/>
      <c r="J742" s="42">
        <v>2760</v>
      </c>
      <c r="K742" s="41">
        <v>7581.5</v>
      </c>
      <c r="L742" s="41">
        <v>316.64</v>
      </c>
      <c r="M742" s="41">
        <v>86.8</v>
      </c>
      <c r="N742" s="41">
        <v>3.8</v>
      </c>
      <c r="O742" s="42">
        <v>0</v>
      </c>
      <c r="P742" s="85">
        <f t="shared" si="38"/>
        <v>1.9</v>
      </c>
    </row>
    <row r="743" hidden="1" spans="1:16">
      <c r="A743" s="40">
        <v>202304</v>
      </c>
      <c r="B743" s="36" t="s">
        <v>346</v>
      </c>
      <c r="C743" s="36" t="s">
        <v>570</v>
      </c>
      <c r="D743" s="33" t="s">
        <v>587</v>
      </c>
      <c r="E743" s="36" t="s">
        <v>803</v>
      </c>
      <c r="F743" s="26" t="s">
        <v>804</v>
      </c>
      <c r="G743" s="77" t="s">
        <v>396</v>
      </c>
      <c r="H743" s="78"/>
      <c r="I743" s="40"/>
      <c r="J743" s="42">
        <v>4925</v>
      </c>
      <c r="K743" s="41">
        <v>8847.97</v>
      </c>
      <c r="L743" s="41">
        <v>0</v>
      </c>
      <c r="M743" s="41">
        <v>0</v>
      </c>
      <c r="N743" s="41">
        <v>0</v>
      </c>
      <c r="O743" s="42">
        <v>0</v>
      </c>
      <c r="P743" s="85">
        <v>0</v>
      </c>
    </row>
    <row r="744" hidden="1" spans="1:16">
      <c r="A744" s="40">
        <v>202304</v>
      </c>
      <c r="B744" s="36" t="s">
        <v>389</v>
      </c>
      <c r="C744" s="36" t="s">
        <v>580</v>
      </c>
      <c r="D744" s="33" t="s">
        <v>587</v>
      </c>
      <c r="E744" s="36" t="s">
        <v>805</v>
      </c>
      <c r="F744" s="26" t="s">
        <v>698</v>
      </c>
      <c r="G744" s="77" t="s">
        <v>396</v>
      </c>
      <c r="H744" s="78"/>
      <c r="I744" s="40"/>
      <c r="J744" s="42">
        <v>4050</v>
      </c>
      <c r="K744" s="41">
        <v>9547.1</v>
      </c>
      <c r="L744" s="41">
        <v>316.64</v>
      </c>
      <c r="M744" s="41">
        <v>86.8</v>
      </c>
      <c r="N744" s="41">
        <v>3.8</v>
      </c>
      <c r="O744" s="42">
        <v>0</v>
      </c>
      <c r="P744" s="85">
        <f t="shared" ref="P744:P749" si="39">1900*0.1%</f>
        <v>1.9</v>
      </c>
    </row>
    <row r="745" hidden="1" spans="1:16">
      <c r="A745" s="40">
        <v>202304</v>
      </c>
      <c r="B745" s="25" t="s">
        <v>392</v>
      </c>
      <c r="C745" s="25" t="s">
        <v>619</v>
      </c>
      <c r="D745" s="26" t="s">
        <v>587</v>
      </c>
      <c r="E745" s="25" t="s">
        <v>807</v>
      </c>
      <c r="F745" s="26" t="s">
        <v>808</v>
      </c>
      <c r="G745" s="69" t="s">
        <v>809</v>
      </c>
      <c r="H745" s="28" t="s">
        <v>623</v>
      </c>
      <c r="I745" s="40"/>
      <c r="J745" s="41">
        <v>2422</v>
      </c>
      <c r="K745" s="41">
        <v>6601.1</v>
      </c>
      <c r="L745" s="41">
        <v>316.64</v>
      </c>
      <c r="M745" s="41">
        <v>86.8</v>
      </c>
      <c r="N745" s="41">
        <v>3.8</v>
      </c>
      <c r="O745" s="42">
        <v>0</v>
      </c>
      <c r="P745" s="85">
        <f t="shared" si="39"/>
        <v>1.9</v>
      </c>
    </row>
    <row r="746" hidden="1" spans="1:16">
      <c r="A746" s="40">
        <v>202304</v>
      </c>
      <c r="B746" s="36" t="s">
        <v>365</v>
      </c>
      <c r="C746" s="36" t="s">
        <v>619</v>
      </c>
      <c r="D746" s="33" t="s">
        <v>587</v>
      </c>
      <c r="E746" s="36" t="s">
        <v>810</v>
      </c>
      <c r="F746" s="26" t="s">
        <v>686</v>
      </c>
      <c r="G746" s="77" t="s">
        <v>811</v>
      </c>
      <c r="H746" s="28" t="s">
        <v>623</v>
      </c>
      <c r="I746" s="40"/>
      <c r="J746" s="42">
        <v>2320</v>
      </c>
      <c r="K746" s="41">
        <v>8237.81</v>
      </c>
      <c r="L746" s="41">
        <v>316.64</v>
      </c>
      <c r="M746" s="41">
        <v>86.8</v>
      </c>
      <c r="N746" s="41">
        <v>3.8</v>
      </c>
      <c r="O746" s="42">
        <v>0</v>
      </c>
      <c r="P746" s="85">
        <f t="shared" si="39"/>
        <v>1.9</v>
      </c>
    </row>
    <row r="747" hidden="1" spans="1:16">
      <c r="A747" s="40">
        <v>202304</v>
      </c>
      <c r="B747" s="36" t="s">
        <v>364</v>
      </c>
      <c r="C747" s="36" t="s">
        <v>570</v>
      </c>
      <c r="D747" s="33" t="s">
        <v>587</v>
      </c>
      <c r="E747" s="36" t="s">
        <v>812</v>
      </c>
      <c r="F747" s="26" t="s">
        <v>758</v>
      </c>
      <c r="G747" s="77">
        <v>44046</v>
      </c>
      <c r="H747" s="78"/>
      <c r="I747" s="40"/>
      <c r="J747" s="42">
        <v>2138</v>
      </c>
      <c r="K747" s="41">
        <v>6566</v>
      </c>
      <c r="L747" s="41">
        <v>316.64</v>
      </c>
      <c r="M747" s="41">
        <v>86.8</v>
      </c>
      <c r="N747" s="41">
        <v>3.8</v>
      </c>
      <c r="O747" s="42">
        <v>0</v>
      </c>
      <c r="P747" s="85">
        <f t="shared" si="39"/>
        <v>1.9</v>
      </c>
    </row>
    <row r="748" hidden="1" spans="1:16">
      <c r="A748" s="40">
        <v>202304</v>
      </c>
      <c r="B748" s="36" t="s">
        <v>300</v>
      </c>
      <c r="C748" s="36" t="s">
        <v>580</v>
      </c>
      <c r="D748" s="33" t="s">
        <v>587</v>
      </c>
      <c r="E748" s="36" t="s">
        <v>813</v>
      </c>
      <c r="F748" s="37" t="s">
        <v>992</v>
      </c>
      <c r="G748" s="77" t="s">
        <v>814</v>
      </c>
      <c r="H748" s="78"/>
      <c r="I748" s="40"/>
      <c r="J748" s="42">
        <v>2723</v>
      </c>
      <c r="K748" s="41">
        <v>6579.9</v>
      </c>
      <c r="L748" s="41">
        <v>316.64</v>
      </c>
      <c r="M748" s="41">
        <v>86.8</v>
      </c>
      <c r="N748" s="41">
        <v>3.8</v>
      </c>
      <c r="O748" s="42">
        <v>0</v>
      </c>
      <c r="P748" s="85">
        <f t="shared" si="39"/>
        <v>1.9</v>
      </c>
    </row>
    <row r="749" hidden="1" spans="1:16">
      <c r="A749" s="40">
        <v>202304</v>
      </c>
      <c r="B749" s="36" t="s">
        <v>371</v>
      </c>
      <c r="C749" s="36" t="s">
        <v>592</v>
      </c>
      <c r="D749" s="33" t="s">
        <v>587</v>
      </c>
      <c r="E749" s="36" t="s">
        <v>815</v>
      </c>
      <c r="F749" s="26" t="s">
        <v>816</v>
      </c>
      <c r="G749" s="77" t="s">
        <v>817</v>
      </c>
      <c r="H749" s="78"/>
      <c r="I749" s="40"/>
      <c r="J749" s="42">
        <v>4640</v>
      </c>
      <c r="K749" s="41">
        <v>11528</v>
      </c>
      <c r="L749" s="41">
        <v>316.64</v>
      </c>
      <c r="M749" s="41">
        <v>86.8</v>
      </c>
      <c r="N749" s="41">
        <v>3.8</v>
      </c>
      <c r="O749" s="42">
        <v>500</v>
      </c>
      <c r="P749" s="85">
        <f t="shared" si="39"/>
        <v>1.9</v>
      </c>
    </row>
    <row r="750" hidden="1" spans="1:16">
      <c r="A750" s="40">
        <v>202304</v>
      </c>
      <c r="B750" s="36" t="s">
        <v>241</v>
      </c>
      <c r="C750" s="36" t="s">
        <v>570</v>
      </c>
      <c r="D750" s="33" t="s">
        <v>587</v>
      </c>
      <c r="E750" s="36" t="s">
        <v>818</v>
      </c>
      <c r="F750" s="26" t="s">
        <v>819</v>
      </c>
      <c r="G750" s="77" t="s">
        <v>817</v>
      </c>
      <c r="H750" s="78"/>
      <c r="I750" s="40"/>
      <c r="J750" s="42">
        <v>3668</v>
      </c>
      <c r="K750" s="41">
        <v>8708.92</v>
      </c>
      <c r="L750" s="41">
        <v>0</v>
      </c>
      <c r="M750" s="41">
        <v>0</v>
      </c>
      <c r="N750" s="41">
        <v>0</v>
      </c>
      <c r="O750" s="42">
        <v>0</v>
      </c>
      <c r="P750" s="85">
        <v>0</v>
      </c>
    </row>
    <row r="751" hidden="1" spans="1:16">
      <c r="A751" s="40">
        <v>202304</v>
      </c>
      <c r="B751" s="36" t="s">
        <v>229</v>
      </c>
      <c r="C751" s="36" t="s">
        <v>570</v>
      </c>
      <c r="D751" s="33" t="s">
        <v>587</v>
      </c>
      <c r="E751" s="36" t="s">
        <v>823</v>
      </c>
      <c r="F751" s="26" t="s">
        <v>753</v>
      </c>
      <c r="G751" s="77" t="s">
        <v>824</v>
      </c>
      <c r="H751" s="78"/>
      <c r="I751" s="40"/>
      <c r="J751" s="42">
        <v>1913</v>
      </c>
      <c r="K751" s="41">
        <v>6002.71</v>
      </c>
      <c r="L751" s="41">
        <v>316.64</v>
      </c>
      <c r="M751" s="41">
        <v>86.8</v>
      </c>
      <c r="N751" s="41">
        <v>3.8</v>
      </c>
      <c r="O751" s="42">
        <v>0</v>
      </c>
      <c r="P751" s="85">
        <f t="shared" ref="P751:P758" si="40">1900*0.1%</f>
        <v>1.9</v>
      </c>
    </row>
    <row r="752" hidden="1" spans="1:16">
      <c r="A752" s="40">
        <v>202304</v>
      </c>
      <c r="B752" s="36" t="s">
        <v>438</v>
      </c>
      <c r="C752" s="36" t="s">
        <v>570</v>
      </c>
      <c r="D752" s="33" t="s">
        <v>587</v>
      </c>
      <c r="E752" s="36" t="s">
        <v>825</v>
      </c>
      <c r="F752" s="26" t="s">
        <v>804</v>
      </c>
      <c r="G752" s="77" t="s">
        <v>824</v>
      </c>
      <c r="H752" s="78"/>
      <c r="I752" s="40"/>
      <c r="J752" s="42">
        <v>5525</v>
      </c>
      <c r="K752" s="41">
        <v>12199.72</v>
      </c>
      <c r="L752" s="41">
        <v>359.52</v>
      </c>
      <c r="M752" s="41">
        <v>112.35</v>
      </c>
      <c r="N752" s="41">
        <v>22.47</v>
      </c>
      <c r="O752" s="42">
        <v>600</v>
      </c>
      <c r="P752" s="85">
        <f t="shared" si="40"/>
        <v>1.9</v>
      </c>
    </row>
    <row r="753" hidden="1" spans="1:16">
      <c r="A753" s="40">
        <v>202304</v>
      </c>
      <c r="B753" s="36" t="s">
        <v>276</v>
      </c>
      <c r="C753" s="36" t="s">
        <v>625</v>
      </c>
      <c r="D753" s="33" t="s">
        <v>587</v>
      </c>
      <c r="E753" s="36" t="s">
        <v>826</v>
      </c>
      <c r="F753" s="26" t="s">
        <v>827</v>
      </c>
      <c r="G753" s="77" t="s">
        <v>824</v>
      </c>
      <c r="H753" s="78"/>
      <c r="I753" s="40"/>
      <c r="J753" s="42">
        <v>3212</v>
      </c>
      <c r="K753" s="41">
        <v>8705.34</v>
      </c>
      <c r="L753" s="41">
        <v>316.64</v>
      </c>
      <c r="M753" s="41">
        <v>86.8</v>
      </c>
      <c r="N753" s="41">
        <v>3.8</v>
      </c>
      <c r="O753" s="42">
        <v>0</v>
      </c>
      <c r="P753" s="85">
        <f t="shared" si="40"/>
        <v>1.9</v>
      </c>
    </row>
    <row r="754" hidden="1" spans="1:16">
      <c r="A754" s="40">
        <v>202304</v>
      </c>
      <c r="B754" s="36" t="s">
        <v>243</v>
      </c>
      <c r="C754" s="36" t="s">
        <v>592</v>
      </c>
      <c r="D754" s="33" t="s">
        <v>587</v>
      </c>
      <c r="E754" s="86" t="s">
        <v>828</v>
      </c>
      <c r="F754" s="26" t="s">
        <v>597</v>
      </c>
      <c r="G754" s="77" t="s">
        <v>829</v>
      </c>
      <c r="H754" s="78"/>
      <c r="I754" s="40"/>
      <c r="J754" s="41">
        <v>1900</v>
      </c>
      <c r="K754" s="41">
        <v>5080.31</v>
      </c>
      <c r="L754" s="41">
        <v>316.64</v>
      </c>
      <c r="M754" s="41">
        <v>86.8</v>
      </c>
      <c r="N754" s="41">
        <v>3.8</v>
      </c>
      <c r="O754" s="42">
        <v>0</v>
      </c>
      <c r="P754" s="85">
        <f t="shared" si="40"/>
        <v>1.9</v>
      </c>
    </row>
    <row r="755" hidden="1" spans="1:16">
      <c r="A755" s="40">
        <v>202304</v>
      </c>
      <c r="B755" s="36" t="s">
        <v>268</v>
      </c>
      <c r="C755" s="36" t="s">
        <v>619</v>
      </c>
      <c r="D755" s="33" t="s">
        <v>587</v>
      </c>
      <c r="E755" s="86" t="s">
        <v>830</v>
      </c>
      <c r="F755" s="26" t="s">
        <v>686</v>
      </c>
      <c r="G755" s="77" t="s">
        <v>831</v>
      </c>
      <c r="H755" s="28" t="s">
        <v>623</v>
      </c>
      <c r="I755" s="40"/>
      <c r="J755" s="42">
        <v>2120</v>
      </c>
      <c r="K755" s="41">
        <v>7081.44</v>
      </c>
      <c r="L755" s="41">
        <v>316.64</v>
      </c>
      <c r="M755" s="41">
        <v>86.8</v>
      </c>
      <c r="N755" s="41">
        <v>3.8</v>
      </c>
      <c r="O755" s="42">
        <v>0</v>
      </c>
      <c r="P755" s="85">
        <f t="shared" si="40"/>
        <v>1.9</v>
      </c>
    </row>
    <row r="756" hidden="1" spans="1:16">
      <c r="A756" s="40">
        <v>202304</v>
      </c>
      <c r="B756" s="36" t="s">
        <v>306</v>
      </c>
      <c r="C756" s="36" t="s">
        <v>570</v>
      </c>
      <c r="D756" s="33" t="s">
        <v>576</v>
      </c>
      <c r="E756" s="86" t="s">
        <v>835</v>
      </c>
      <c r="F756" s="26" t="s">
        <v>836</v>
      </c>
      <c r="G756" s="77" t="s">
        <v>834</v>
      </c>
      <c r="H756" s="78"/>
      <c r="I756" s="40"/>
      <c r="J756" s="42">
        <v>3210</v>
      </c>
      <c r="K756" s="41">
        <v>8564.9</v>
      </c>
      <c r="L756" s="41">
        <v>316.64</v>
      </c>
      <c r="M756" s="41">
        <v>86.8</v>
      </c>
      <c r="N756" s="41">
        <v>3.8</v>
      </c>
      <c r="O756" s="42">
        <v>0</v>
      </c>
      <c r="P756" s="85">
        <f t="shared" si="40"/>
        <v>1.9</v>
      </c>
    </row>
    <row r="757" hidden="1" spans="1:16">
      <c r="A757" s="40">
        <v>202304</v>
      </c>
      <c r="B757" s="36" t="s">
        <v>206</v>
      </c>
      <c r="C757" s="36" t="s">
        <v>619</v>
      </c>
      <c r="D757" s="33" t="s">
        <v>587</v>
      </c>
      <c r="E757" s="86" t="s">
        <v>837</v>
      </c>
      <c r="F757" s="26" t="s">
        <v>686</v>
      </c>
      <c r="G757" s="77" t="s">
        <v>834</v>
      </c>
      <c r="H757" s="28" t="s">
        <v>623</v>
      </c>
      <c r="I757" s="40"/>
      <c r="J757" s="42">
        <v>2120</v>
      </c>
      <c r="K757" s="41">
        <v>6193.49</v>
      </c>
      <c r="L757" s="41">
        <v>316.64</v>
      </c>
      <c r="M757" s="41">
        <v>86.8</v>
      </c>
      <c r="N757" s="41">
        <v>3.8</v>
      </c>
      <c r="O757" s="42">
        <v>0</v>
      </c>
      <c r="P757" s="85">
        <f t="shared" si="40"/>
        <v>1.9</v>
      </c>
    </row>
    <row r="758" hidden="1" spans="1:16">
      <c r="A758" s="40">
        <v>202304</v>
      </c>
      <c r="B758" s="36" t="s">
        <v>218</v>
      </c>
      <c r="C758" s="36" t="s">
        <v>841</v>
      </c>
      <c r="D758" s="33" t="s">
        <v>764</v>
      </c>
      <c r="E758" s="86" t="s">
        <v>842</v>
      </c>
      <c r="F758" s="26" t="s">
        <v>843</v>
      </c>
      <c r="G758" s="77" t="s">
        <v>840</v>
      </c>
      <c r="I758" s="40"/>
      <c r="J758" s="42">
        <v>7600</v>
      </c>
      <c r="K758" s="41">
        <v>15872.5</v>
      </c>
      <c r="L758" s="41">
        <v>316.64</v>
      </c>
      <c r="M758" s="41">
        <v>86.8</v>
      </c>
      <c r="N758" s="41">
        <v>3.8</v>
      </c>
      <c r="O758" s="42">
        <v>500</v>
      </c>
      <c r="P758" s="85">
        <f t="shared" si="40"/>
        <v>1.9</v>
      </c>
    </row>
    <row r="759" hidden="1" spans="1:16">
      <c r="A759" s="40">
        <v>202304</v>
      </c>
      <c r="B759" s="36" t="s">
        <v>440</v>
      </c>
      <c r="C759" s="36" t="s">
        <v>570</v>
      </c>
      <c r="D759" s="33" t="s">
        <v>587</v>
      </c>
      <c r="E759" s="86" t="s">
        <v>848</v>
      </c>
      <c r="F759" s="26" t="s">
        <v>694</v>
      </c>
      <c r="G759" s="77" t="s">
        <v>849</v>
      </c>
      <c r="I759" s="40"/>
      <c r="J759" s="42">
        <v>2400</v>
      </c>
      <c r="K759" s="41">
        <v>3858.57</v>
      </c>
      <c r="L759" s="41">
        <v>0</v>
      </c>
      <c r="M759" s="41">
        <v>0</v>
      </c>
      <c r="N759" s="41">
        <v>0</v>
      </c>
      <c r="O759" s="42">
        <v>0</v>
      </c>
      <c r="P759" s="85">
        <v>0</v>
      </c>
    </row>
    <row r="760" hidden="1" spans="1:16">
      <c r="A760" s="40">
        <v>202304</v>
      </c>
      <c r="B760" s="36" t="s">
        <v>394</v>
      </c>
      <c r="C760" s="36" t="s">
        <v>625</v>
      </c>
      <c r="D760" s="33" t="s">
        <v>587</v>
      </c>
      <c r="E760" s="86" t="s">
        <v>850</v>
      </c>
      <c r="F760" s="26" t="s">
        <v>851</v>
      </c>
      <c r="G760" s="77" t="s">
        <v>852</v>
      </c>
      <c r="I760" s="40"/>
      <c r="J760" s="41">
        <v>1980</v>
      </c>
      <c r="K760" s="41">
        <v>5414.3</v>
      </c>
      <c r="L760" s="41">
        <v>316.64</v>
      </c>
      <c r="M760" s="41">
        <v>86.8</v>
      </c>
      <c r="N760" s="41">
        <v>3.8</v>
      </c>
      <c r="O760" s="42">
        <v>0</v>
      </c>
      <c r="P760" s="85">
        <f>1900*0.1%</f>
        <v>1.9</v>
      </c>
    </row>
    <row r="761" hidden="1" spans="1:16">
      <c r="A761" s="40">
        <v>202304</v>
      </c>
      <c r="B761" s="36" t="s">
        <v>233</v>
      </c>
      <c r="C761" s="36" t="s">
        <v>625</v>
      </c>
      <c r="D761" s="33" t="s">
        <v>587</v>
      </c>
      <c r="E761" s="86" t="s">
        <v>853</v>
      </c>
      <c r="F761" s="26" t="s">
        <v>827</v>
      </c>
      <c r="G761" s="77" t="s">
        <v>854</v>
      </c>
      <c r="I761" s="40"/>
      <c r="J761" s="42">
        <v>3800</v>
      </c>
      <c r="K761" s="41">
        <v>10158.28</v>
      </c>
      <c r="L761" s="41">
        <v>316.64</v>
      </c>
      <c r="M761" s="41">
        <v>86.8</v>
      </c>
      <c r="N761" s="41">
        <v>3.8</v>
      </c>
      <c r="O761" s="42">
        <v>0</v>
      </c>
      <c r="P761" s="85">
        <f>1900*0.1%</f>
        <v>1.9</v>
      </c>
    </row>
    <row r="762" hidden="1" spans="1:16">
      <c r="A762" s="40">
        <v>202304</v>
      </c>
      <c r="B762" s="36" t="s">
        <v>404</v>
      </c>
      <c r="C762" s="36" t="s">
        <v>570</v>
      </c>
      <c r="D762" s="33" t="s">
        <v>587</v>
      </c>
      <c r="E762" s="86" t="s">
        <v>858</v>
      </c>
      <c r="F762" s="26" t="s">
        <v>859</v>
      </c>
      <c r="G762" s="77" t="s">
        <v>860</v>
      </c>
      <c r="I762" s="40"/>
      <c r="J762" s="42">
        <v>3128</v>
      </c>
      <c r="K762" s="41">
        <v>7294.54</v>
      </c>
      <c r="L762" s="41">
        <v>0</v>
      </c>
      <c r="M762" s="41">
        <v>0</v>
      </c>
      <c r="N762" s="41">
        <v>0</v>
      </c>
      <c r="O762" s="42">
        <v>0</v>
      </c>
      <c r="P762" s="85">
        <v>0</v>
      </c>
    </row>
    <row r="763" spans="1:16">
      <c r="A763" s="40">
        <v>202304</v>
      </c>
      <c r="B763" s="36" t="s">
        <v>446</v>
      </c>
      <c r="C763" s="36" t="s">
        <v>575</v>
      </c>
      <c r="D763" s="33" t="s">
        <v>587</v>
      </c>
      <c r="E763" s="86" t="s">
        <v>861</v>
      </c>
      <c r="F763" s="26" t="s">
        <v>862</v>
      </c>
      <c r="G763" s="77" t="s">
        <v>860</v>
      </c>
      <c r="I763" s="40"/>
      <c r="J763" s="42">
        <v>2760</v>
      </c>
      <c r="K763" s="41">
        <v>7560.3</v>
      </c>
      <c r="L763" s="41">
        <v>316.64</v>
      </c>
      <c r="M763" s="41">
        <v>86.8</v>
      </c>
      <c r="N763" s="41">
        <v>3.8</v>
      </c>
      <c r="O763" s="42">
        <v>0</v>
      </c>
      <c r="P763" s="85">
        <f>1900*0.1%</f>
        <v>1.9</v>
      </c>
    </row>
    <row r="764" hidden="1" spans="1:16">
      <c r="A764" s="40">
        <v>202304</v>
      </c>
      <c r="B764" s="36" t="s">
        <v>406</v>
      </c>
      <c r="C764" s="36" t="s">
        <v>619</v>
      </c>
      <c r="D764" s="33" t="s">
        <v>587</v>
      </c>
      <c r="E764" s="86" t="s">
        <v>863</v>
      </c>
      <c r="F764" s="26" t="s">
        <v>864</v>
      </c>
      <c r="G764" s="77" t="s">
        <v>865</v>
      </c>
      <c r="I764" s="40"/>
      <c r="J764" s="41">
        <v>1900</v>
      </c>
      <c r="K764" s="41">
        <v>4061.9</v>
      </c>
      <c r="L764" s="41">
        <v>316.64</v>
      </c>
      <c r="M764" s="41">
        <v>86.8</v>
      </c>
      <c r="N764" s="41">
        <v>3.8</v>
      </c>
      <c r="O764" s="42">
        <v>0</v>
      </c>
      <c r="P764" s="85">
        <f>1900*0.1%</f>
        <v>1.9</v>
      </c>
    </row>
    <row r="765" hidden="1" spans="1:16">
      <c r="A765" s="40">
        <v>202304</v>
      </c>
      <c r="B765" s="36" t="s">
        <v>368</v>
      </c>
      <c r="C765" s="36" t="s">
        <v>866</v>
      </c>
      <c r="D765" s="33" t="s">
        <v>576</v>
      </c>
      <c r="E765" s="86" t="s">
        <v>867</v>
      </c>
      <c r="F765" s="26" t="s">
        <v>868</v>
      </c>
      <c r="G765" s="87" t="s">
        <v>869</v>
      </c>
      <c r="I765" s="40"/>
      <c r="J765" s="42">
        <v>3850</v>
      </c>
      <c r="K765" s="41">
        <v>9109.4</v>
      </c>
      <c r="L765" s="41">
        <v>316.64</v>
      </c>
      <c r="M765" s="41">
        <v>86.8</v>
      </c>
      <c r="N765" s="41">
        <v>3.8</v>
      </c>
      <c r="O765" s="42">
        <v>95</v>
      </c>
      <c r="P765" s="85">
        <f>1900*0.1%</f>
        <v>1.9</v>
      </c>
    </row>
    <row r="766" hidden="1" spans="1:16">
      <c r="A766" s="40">
        <v>202304</v>
      </c>
      <c r="B766" s="36" t="s">
        <v>287</v>
      </c>
      <c r="C766" s="36" t="s">
        <v>592</v>
      </c>
      <c r="D766" s="33" t="s">
        <v>587</v>
      </c>
      <c r="E766" s="86" t="s">
        <v>870</v>
      </c>
      <c r="F766" s="26" t="s">
        <v>761</v>
      </c>
      <c r="G766" s="87" t="s">
        <v>871</v>
      </c>
      <c r="I766" s="40"/>
      <c r="J766" s="42">
        <v>2888</v>
      </c>
      <c r="K766" s="41">
        <v>6107</v>
      </c>
      <c r="L766" s="41">
        <v>316.64</v>
      </c>
      <c r="M766" s="41">
        <v>86.8</v>
      </c>
      <c r="N766" s="41">
        <v>3.8</v>
      </c>
      <c r="O766" s="42">
        <v>0</v>
      </c>
      <c r="P766" s="85">
        <f>1900*0.1%</f>
        <v>1.9</v>
      </c>
    </row>
    <row r="767" hidden="1" spans="1:16">
      <c r="A767" s="40">
        <v>202304</v>
      </c>
      <c r="B767" s="36" t="s">
        <v>328</v>
      </c>
      <c r="C767" s="36" t="s">
        <v>570</v>
      </c>
      <c r="D767" s="33" t="s">
        <v>587</v>
      </c>
      <c r="E767" s="86" t="s">
        <v>872</v>
      </c>
      <c r="F767" s="26" t="s">
        <v>652</v>
      </c>
      <c r="G767" s="77" t="s">
        <v>873</v>
      </c>
      <c r="I767" s="40"/>
      <c r="J767" s="42">
        <v>4344</v>
      </c>
      <c r="K767" s="41">
        <v>9586.3</v>
      </c>
      <c r="L767" s="41">
        <v>0</v>
      </c>
      <c r="M767" s="41">
        <v>0</v>
      </c>
      <c r="N767" s="41">
        <v>0</v>
      </c>
      <c r="O767" s="42">
        <v>0</v>
      </c>
      <c r="P767" s="85">
        <v>0</v>
      </c>
    </row>
    <row r="768" hidden="1" spans="1:16">
      <c r="A768" s="40">
        <v>202304</v>
      </c>
      <c r="B768" s="36" t="s">
        <v>374</v>
      </c>
      <c r="C768" s="36" t="s">
        <v>570</v>
      </c>
      <c r="D768" s="33" t="s">
        <v>587</v>
      </c>
      <c r="E768" s="86" t="s">
        <v>874</v>
      </c>
      <c r="F768" s="26" t="s">
        <v>875</v>
      </c>
      <c r="G768" s="77" t="s">
        <v>871</v>
      </c>
      <c r="I768" s="40"/>
      <c r="J768" s="42">
        <v>2332</v>
      </c>
      <c r="K768" s="41">
        <v>6651.21</v>
      </c>
      <c r="L768" s="41">
        <v>316.64</v>
      </c>
      <c r="M768" s="41">
        <v>86.8</v>
      </c>
      <c r="N768" s="41">
        <v>3.8</v>
      </c>
      <c r="O768" s="42">
        <v>0</v>
      </c>
      <c r="P768" s="85">
        <f>1900*0.1%</f>
        <v>1.9</v>
      </c>
    </row>
    <row r="769" hidden="1" spans="1:16">
      <c r="A769" s="40">
        <v>202304</v>
      </c>
      <c r="B769" s="36" t="s">
        <v>417</v>
      </c>
      <c r="C769" s="36" t="s">
        <v>625</v>
      </c>
      <c r="D769" s="33" t="s">
        <v>587</v>
      </c>
      <c r="E769" s="86" t="s">
        <v>876</v>
      </c>
      <c r="F769" s="26" t="s">
        <v>675</v>
      </c>
      <c r="G769" s="77" t="s">
        <v>877</v>
      </c>
      <c r="I769" s="40"/>
      <c r="J769" s="42">
        <v>2511</v>
      </c>
      <c r="K769" s="41">
        <v>7211.55</v>
      </c>
      <c r="L769" s="41">
        <v>316.64</v>
      </c>
      <c r="M769" s="41">
        <v>86.8</v>
      </c>
      <c r="N769" s="41">
        <v>3.8</v>
      </c>
      <c r="O769" s="42">
        <v>0</v>
      </c>
      <c r="P769" s="85">
        <f>1900*0.1%</f>
        <v>1.9</v>
      </c>
    </row>
    <row r="770" hidden="1" spans="1:16">
      <c r="A770" s="40">
        <v>202304</v>
      </c>
      <c r="B770" s="36" t="s">
        <v>278</v>
      </c>
      <c r="C770" s="36" t="s">
        <v>580</v>
      </c>
      <c r="D770" s="33" t="s">
        <v>587</v>
      </c>
      <c r="E770" s="36" t="s">
        <v>882</v>
      </c>
      <c r="F770" s="26" t="s">
        <v>698</v>
      </c>
      <c r="G770" s="77" t="s">
        <v>881</v>
      </c>
      <c r="I770" s="40"/>
      <c r="J770" s="42">
        <v>3471</v>
      </c>
      <c r="K770" s="41">
        <v>8464</v>
      </c>
      <c r="L770" s="41">
        <v>316.64</v>
      </c>
      <c r="M770" s="41">
        <v>86.8</v>
      </c>
      <c r="N770" s="41">
        <v>3.8</v>
      </c>
      <c r="O770" s="42">
        <v>0</v>
      </c>
      <c r="P770" s="85">
        <f>1900*0.1%</f>
        <v>1.9</v>
      </c>
    </row>
    <row r="771" spans="1:16">
      <c r="A771" s="40">
        <v>202304</v>
      </c>
      <c r="B771" s="33" t="s">
        <v>201</v>
      </c>
      <c r="C771" s="36" t="s">
        <v>575</v>
      </c>
      <c r="D771" s="33" t="s">
        <v>764</v>
      </c>
      <c r="E771" s="36" t="s">
        <v>883</v>
      </c>
      <c r="F771" s="26" t="s">
        <v>884</v>
      </c>
      <c r="G771" s="77">
        <v>44375</v>
      </c>
      <c r="I771" s="40"/>
      <c r="J771" s="42">
        <v>6250</v>
      </c>
      <c r="K771" s="41">
        <v>26245</v>
      </c>
      <c r="L771" s="41">
        <v>0</v>
      </c>
      <c r="M771" s="41">
        <v>0</v>
      </c>
      <c r="N771" s="41">
        <v>0</v>
      </c>
      <c r="O771" s="42">
        <v>0</v>
      </c>
      <c r="P771" s="85">
        <v>0</v>
      </c>
    </row>
    <row r="772" hidden="1" spans="1:16">
      <c r="A772" s="40">
        <v>202304</v>
      </c>
      <c r="B772" s="33" t="s">
        <v>311</v>
      </c>
      <c r="C772" s="36" t="s">
        <v>866</v>
      </c>
      <c r="D772" s="33" t="s">
        <v>587</v>
      </c>
      <c r="E772" s="36" t="s">
        <v>930</v>
      </c>
      <c r="F772" s="26" t="s">
        <v>931</v>
      </c>
      <c r="G772" s="77" t="s">
        <v>932</v>
      </c>
      <c r="I772" s="40"/>
      <c r="J772" s="42">
        <v>2642</v>
      </c>
      <c r="K772" s="41">
        <v>7196.46</v>
      </c>
      <c r="L772" s="41">
        <v>316.64</v>
      </c>
      <c r="M772" s="41">
        <v>86.8</v>
      </c>
      <c r="N772" s="41">
        <v>3.8</v>
      </c>
      <c r="O772" s="42">
        <v>0</v>
      </c>
      <c r="P772" s="85">
        <f t="shared" ref="P772:P788" si="41">1900*0.1%</f>
        <v>1.9</v>
      </c>
    </row>
    <row r="773" hidden="1" spans="1:16">
      <c r="A773" s="40">
        <v>202304</v>
      </c>
      <c r="B773" s="33" t="s">
        <v>327</v>
      </c>
      <c r="C773" s="36" t="s">
        <v>619</v>
      </c>
      <c r="D773" s="33" t="s">
        <v>587</v>
      </c>
      <c r="E773" s="36" t="s">
        <v>933</v>
      </c>
      <c r="F773" s="26" t="s">
        <v>686</v>
      </c>
      <c r="G773" s="77" t="s">
        <v>934</v>
      </c>
      <c r="H773" s="28" t="s">
        <v>623</v>
      </c>
      <c r="I773" s="40"/>
      <c r="J773" s="42">
        <v>2120</v>
      </c>
      <c r="K773" s="41">
        <v>7200.66</v>
      </c>
      <c r="L773" s="41">
        <v>316.64</v>
      </c>
      <c r="M773" s="41">
        <v>86.8</v>
      </c>
      <c r="N773" s="41">
        <v>3.8</v>
      </c>
      <c r="O773" s="42">
        <v>0</v>
      </c>
      <c r="P773" s="85">
        <f t="shared" si="41"/>
        <v>1.9</v>
      </c>
    </row>
    <row r="774" hidden="1" spans="1:16">
      <c r="A774" s="40">
        <v>202304</v>
      </c>
      <c r="B774" s="33" t="s">
        <v>291</v>
      </c>
      <c r="C774" s="36" t="s">
        <v>866</v>
      </c>
      <c r="D774" s="33" t="s">
        <v>587</v>
      </c>
      <c r="E774" s="36" t="s">
        <v>935</v>
      </c>
      <c r="F774" s="26" t="s">
        <v>936</v>
      </c>
      <c r="G774" s="77" t="s">
        <v>937</v>
      </c>
      <c r="I774" s="40"/>
      <c r="J774" s="42">
        <v>4800</v>
      </c>
      <c r="K774" s="41">
        <v>12288.28</v>
      </c>
      <c r="L774" s="41">
        <v>316.64</v>
      </c>
      <c r="M774" s="41">
        <v>86.8</v>
      </c>
      <c r="N774" s="41">
        <v>3.8</v>
      </c>
      <c r="O774" s="42">
        <v>0</v>
      </c>
      <c r="P774" s="85">
        <f t="shared" si="41"/>
        <v>1.9</v>
      </c>
    </row>
    <row r="775" hidden="1" spans="1:16">
      <c r="A775" s="40">
        <v>202304</v>
      </c>
      <c r="B775" s="33" t="s">
        <v>429</v>
      </c>
      <c r="C775" s="36" t="s">
        <v>570</v>
      </c>
      <c r="D775" s="33" t="s">
        <v>587</v>
      </c>
      <c r="E775" s="36" t="s">
        <v>938</v>
      </c>
      <c r="F775" s="26" t="s">
        <v>939</v>
      </c>
      <c r="G775" s="77">
        <v>44431</v>
      </c>
      <c r="I775" s="40"/>
      <c r="J775" s="41">
        <v>2750</v>
      </c>
      <c r="K775" s="41">
        <v>7627.28</v>
      </c>
      <c r="L775" s="41">
        <v>316.64</v>
      </c>
      <c r="M775" s="41">
        <v>86.8</v>
      </c>
      <c r="N775" s="41">
        <v>3.8</v>
      </c>
      <c r="O775" s="42">
        <v>0</v>
      </c>
      <c r="P775" s="85">
        <f t="shared" si="41"/>
        <v>1.9</v>
      </c>
    </row>
    <row r="776" hidden="1" spans="1:16">
      <c r="A776" s="40">
        <v>202304</v>
      </c>
      <c r="B776" s="33" t="s">
        <v>391</v>
      </c>
      <c r="C776" s="36" t="s">
        <v>580</v>
      </c>
      <c r="D776" s="33" t="s">
        <v>587</v>
      </c>
      <c r="E776" s="36" t="s">
        <v>940</v>
      </c>
      <c r="F776" s="26" t="s">
        <v>941</v>
      </c>
      <c r="G776" s="77" t="s">
        <v>942</v>
      </c>
      <c r="I776" s="40"/>
      <c r="J776" s="42">
        <v>4738</v>
      </c>
      <c r="K776" s="41">
        <v>10745.4</v>
      </c>
      <c r="L776" s="41">
        <v>316.64</v>
      </c>
      <c r="M776" s="41">
        <v>86.8</v>
      </c>
      <c r="N776" s="41">
        <v>3.8</v>
      </c>
      <c r="O776" s="42">
        <v>0</v>
      </c>
      <c r="P776" s="85">
        <f t="shared" si="41"/>
        <v>1.9</v>
      </c>
    </row>
    <row r="777" spans="1:16">
      <c r="A777" s="40">
        <v>202304</v>
      </c>
      <c r="B777" s="33" t="s">
        <v>333</v>
      </c>
      <c r="C777" s="36" t="s">
        <v>575</v>
      </c>
      <c r="D777" s="33" t="s">
        <v>587</v>
      </c>
      <c r="E777" s="36" t="s">
        <v>943</v>
      </c>
      <c r="F777" s="26" t="s">
        <v>944</v>
      </c>
      <c r="G777" s="77" t="s">
        <v>945</v>
      </c>
      <c r="I777" s="40"/>
      <c r="J777" s="42">
        <v>2532</v>
      </c>
      <c r="K777" s="41">
        <v>6887.63</v>
      </c>
      <c r="L777" s="41">
        <v>316.64</v>
      </c>
      <c r="M777" s="41">
        <v>86.8</v>
      </c>
      <c r="N777" s="41">
        <v>3.8</v>
      </c>
      <c r="O777" s="42">
        <v>0</v>
      </c>
      <c r="P777" s="85">
        <f t="shared" si="41"/>
        <v>1.9</v>
      </c>
    </row>
    <row r="778" hidden="1" spans="1:16">
      <c r="A778" s="40">
        <v>202304</v>
      </c>
      <c r="B778" s="33" t="s">
        <v>381</v>
      </c>
      <c r="C778" s="36" t="s">
        <v>619</v>
      </c>
      <c r="D778" s="33" t="s">
        <v>587</v>
      </c>
      <c r="E778" s="36" t="s">
        <v>946</v>
      </c>
      <c r="F778" s="26" t="s">
        <v>686</v>
      </c>
      <c r="G778" s="77" t="s">
        <v>947</v>
      </c>
      <c r="H778" s="28" t="s">
        <v>623</v>
      </c>
      <c r="I778" s="40"/>
      <c r="J778" s="42">
        <v>2120</v>
      </c>
      <c r="K778" s="41">
        <v>6624.57</v>
      </c>
      <c r="L778" s="41">
        <v>316.64</v>
      </c>
      <c r="M778" s="41">
        <v>86.8</v>
      </c>
      <c r="N778" s="41">
        <v>3.8</v>
      </c>
      <c r="O778" s="42">
        <v>0</v>
      </c>
      <c r="P778" s="85">
        <f t="shared" si="41"/>
        <v>1.9</v>
      </c>
    </row>
    <row r="779" hidden="1" spans="1:16">
      <c r="A779" s="40">
        <v>202304</v>
      </c>
      <c r="B779" s="33" t="s">
        <v>317</v>
      </c>
      <c r="C779" s="36" t="s">
        <v>619</v>
      </c>
      <c r="D779" s="33" t="s">
        <v>587</v>
      </c>
      <c r="E779" s="36" t="s">
        <v>948</v>
      </c>
      <c r="F779" s="26" t="s">
        <v>686</v>
      </c>
      <c r="G779" s="77" t="s">
        <v>949</v>
      </c>
      <c r="H779" s="28" t="s">
        <v>623</v>
      </c>
      <c r="I779" s="40"/>
      <c r="J779" s="42">
        <v>2120</v>
      </c>
      <c r="K779" s="41">
        <v>6984.64</v>
      </c>
      <c r="L779" s="41">
        <v>316.64</v>
      </c>
      <c r="M779" s="41">
        <v>86.8</v>
      </c>
      <c r="N779" s="41">
        <v>3.8</v>
      </c>
      <c r="O779" s="42">
        <v>0</v>
      </c>
      <c r="P779" s="85">
        <f t="shared" si="41"/>
        <v>1.9</v>
      </c>
    </row>
    <row r="780" hidden="1" spans="1:16">
      <c r="A780" s="40">
        <v>202304</v>
      </c>
      <c r="B780" s="33" t="s">
        <v>257</v>
      </c>
      <c r="C780" s="36" t="s">
        <v>580</v>
      </c>
      <c r="D780" s="33" t="s">
        <v>587</v>
      </c>
      <c r="E780" s="36" t="s">
        <v>972</v>
      </c>
      <c r="F780" s="26" t="s">
        <v>941</v>
      </c>
      <c r="G780" s="77" t="s">
        <v>971</v>
      </c>
      <c r="I780" s="40"/>
      <c r="J780" s="42">
        <v>3730</v>
      </c>
      <c r="K780" s="41">
        <v>8169.4</v>
      </c>
      <c r="L780" s="41">
        <v>316.64</v>
      </c>
      <c r="M780" s="41">
        <v>86.8</v>
      </c>
      <c r="N780" s="41">
        <v>3.8</v>
      </c>
      <c r="O780" s="42">
        <v>500</v>
      </c>
      <c r="P780" s="85">
        <f t="shared" si="41"/>
        <v>1.9</v>
      </c>
    </row>
    <row r="781" hidden="1" spans="1:16">
      <c r="A781" s="40">
        <v>202304</v>
      </c>
      <c r="B781" s="33" t="s">
        <v>383</v>
      </c>
      <c r="C781" s="36" t="s">
        <v>580</v>
      </c>
      <c r="D781" s="33" t="s">
        <v>587</v>
      </c>
      <c r="E781" s="36" t="s">
        <v>973</v>
      </c>
      <c r="F781" s="26" t="s">
        <v>698</v>
      </c>
      <c r="G781" s="77" t="s">
        <v>974</v>
      </c>
      <c r="I781" s="40"/>
      <c r="J781" s="42">
        <v>3326</v>
      </c>
      <c r="K781" s="41">
        <v>7885.8</v>
      </c>
      <c r="L781" s="41">
        <v>316.64</v>
      </c>
      <c r="M781" s="41">
        <v>86.8</v>
      </c>
      <c r="N781" s="41">
        <v>3.8</v>
      </c>
      <c r="O781" s="42">
        <v>0</v>
      </c>
      <c r="P781" s="85">
        <f t="shared" si="41"/>
        <v>1.9</v>
      </c>
    </row>
    <row r="782" hidden="1" spans="1:16">
      <c r="A782" s="40">
        <v>202304</v>
      </c>
      <c r="B782" s="33" t="s">
        <v>213</v>
      </c>
      <c r="C782" s="36" t="s">
        <v>580</v>
      </c>
      <c r="D782" s="33" t="s">
        <v>587</v>
      </c>
      <c r="E782" s="36" t="s">
        <v>975</v>
      </c>
      <c r="F782" s="26" t="s">
        <v>941</v>
      </c>
      <c r="G782" s="77" t="s">
        <v>976</v>
      </c>
      <c r="I782" s="40"/>
      <c r="J782" s="42">
        <v>4738</v>
      </c>
      <c r="K782" s="41">
        <v>10989.9</v>
      </c>
      <c r="L782" s="41">
        <v>316.64</v>
      </c>
      <c r="M782" s="41">
        <v>86.8</v>
      </c>
      <c r="N782" s="41">
        <v>3.8</v>
      </c>
      <c r="O782" s="42">
        <v>0</v>
      </c>
      <c r="P782" s="85">
        <f t="shared" si="41"/>
        <v>1.9</v>
      </c>
    </row>
    <row r="783" hidden="1" spans="1:16">
      <c r="A783" s="40">
        <v>202304</v>
      </c>
      <c r="B783" s="33" t="s">
        <v>329</v>
      </c>
      <c r="C783" s="36" t="s">
        <v>580</v>
      </c>
      <c r="D783" s="33" t="s">
        <v>587</v>
      </c>
      <c r="E783" s="36" t="s">
        <v>977</v>
      </c>
      <c r="F783" s="26" t="s">
        <v>698</v>
      </c>
      <c r="G783" s="77" t="s">
        <v>976</v>
      </c>
      <c r="I783" s="40"/>
      <c r="J783" s="42">
        <v>3730</v>
      </c>
      <c r="K783" s="41">
        <v>8676.4</v>
      </c>
      <c r="L783" s="41">
        <v>316.64</v>
      </c>
      <c r="M783" s="41">
        <v>86.8</v>
      </c>
      <c r="N783" s="41">
        <v>3.8</v>
      </c>
      <c r="O783" s="42">
        <v>100</v>
      </c>
      <c r="P783" s="85">
        <f t="shared" si="41"/>
        <v>1.9</v>
      </c>
    </row>
    <row r="784" hidden="1" spans="1:16">
      <c r="A784" s="40">
        <v>202304</v>
      </c>
      <c r="B784" s="33" t="s">
        <v>262</v>
      </c>
      <c r="C784" s="36" t="s">
        <v>625</v>
      </c>
      <c r="D784" s="33" t="s">
        <v>587</v>
      </c>
      <c r="E784" s="36" t="s">
        <v>988</v>
      </c>
      <c r="F784" s="26" t="s">
        <v>1177</v>
      </c>
      <c r="G784" s="77" t="s">
        <v>987</v>
      </c>
      <c r="I784" s="40"/>
      <c r="J784" s="42">
        <v>3181</v>
      </c>
      <c r="K784" s="41">
        <v>7240</v>
      </c>
      <c r="L784" s="41">
        <v>316.64</v>
      </c>
      <c r="M784" s="41">
        <v>86.8</v>
      </c>
      <c r="N784" s="41">
        <v>3.8</v>
      </c>
      <c r="O784" s="42">
        <v>0</v>
      </c>
      <c r="P784" s="85">
        <f t="shared" si="41"/>
        <v>1.9</v>
      </c>
    </row>
    <row r="785" hidden="1" spans="1:16">
      <c r="A785" s="40">
        <v>202304</v>
      </c>
      <c r="B785" s="36" t="s">
        <v>312</v>
      </c>
      <c r="C785" s="36" t="s">
        <v>580</v>
      </c>
      <c r="D785" s="33" t="s">
        <v>587</v>
      </c>
      <c r="E785" s="88" t="s">
        <v>993</v>
      </c>
      <c r="F785" s="88" t="s">
        <v>994</v>
      </c>
      <c r="G785" s="88" t="s">
        <v>995</v>
      </c>
      <c r="I785" s="40"/>
      <c r="J785" s="42">
        <v>2311</v>
      </c>
      <c r="K785" s="41">
        <v>6307.5</v>
      </c>
      <c r="L785" s="41">
        <v>316.64</v>
      </c>
      <c r="M785" s="41">
        <v>86.8</v>
      </c>
      <c r="N785" s="41">
        <v>3.8</v>
      </c>
      <c r="O785" s="42">
        <v>0</v>
      </c>
      <c r="P785" s="85">
        <f t="shared" si="41"/>
        <v>1.9</v>
      </c>
    </row>
    <row r="786" hidden="1" spans="1:16">
      <c r="A786" s="40">
        <v>202304</v>
      </c>
      <c r="B786" s="36" t="s">
        <v>270</v>
      </c>
      <c r="C786" s="36" t="s">
        <v>661</v>
      </c>
      <c r="D786" s="33" t="s">
        <v>587</v>
      </c>
      <c r="E786" s="88" t="s">
        <v>996</v>
      </c>
      <c r="F786" s="88" t="s">
        <v>997</v>
      </c>
      <c r="G786" s="88" t="s">
        <v>995</v>
      </c>
      <c r="I786" s="40"/>
      <c r="J786" s="42">
        <v>3780</v>
      </c>
      <c r="K786" s="41">
        <v>10000</v>
      </c>
      <c r="L786" s="41">
        <v>316.64</v>
      </c>
      <c r="M786" s="41">
        <v>86.8</v>
      </c>
      <c r="N786" s="41">
        <v>3.8</v>
      </c>
      <c r="O786" s="42">
        <v>0</v>
      </c>
      <c r="P786" s="85">
        <f t="shared" si="41"/>
        <v>1.9</v>
      </c>
    </row>
    <row r="787" spans="1:16">
      <c r="A787" s="40">
        <v>202304</v>
      </c>
      <c r="B787" s="36" t="s">
        <v>236</v>
      </c>
      <c r="C787" s="36" t="s">
        <v>575</v>
      </c>
      <c r="D787" s="33" t="s">
        <v>587</v>
      </c>
      <c r="E787" s="88" t="s">
        <v>1001</v>
      </c>
      <c r="F787" s="88" t="s">
        <v>1002</v>
      </c>
      <c r="G787" s="89" t="s">
        <v>1003</v>
      </c>
      <c r="I787" s="40"/>
      <c r="J787" s="41">
        <v>3850</v>
      </c>
      <c r="K787" s="41">
        <v>11185</v>
      </c>
      <c r="L787" s="41">
        <v>316.64</v>
      </c>
      <c r="M787" s="41">
        <v>86.8</v>
      </c>
      <c r="N787" s="41">
        <v>3.8</v>
      </c>
      <c r="O787" s="42">
        <v>0</v>
      </c>
      <c r="P787" s="85">
        <f t="shared" si="41"/>
        <v>1.9</v>
      </c>
    </row>
    <row r="788" hidden="1" spans="1:16">
      <c r="A788" s="40">
        <v>202304</v>
      </c>
      <c r="B788" s="36" t="s">
        <v>296</v>
      </c>
      <c r="C788" s="36" t="s">
        <v>619</v>
      </c>
      <c r="D788" s="33" t="s">
        <v>587</v>
      </c>
      <c r="E788" s="88" t="s">
        <v>1004</v>
      </c>
      <c r="F788" s="88" t="s">
        <v>1005</v>
      </c>
      <c r="G788" s="89" t="s">
        <v>1006</v>
      </c>
      <c r="I788" s="40"/>
      <c r="J788" s="41">
        <v>1900</v>
      </c>
      <c r="K788" s="41">
        <v>5416.6</v>
      </c>
      <c r="L788" s="41">
        <v>316.64</v>
      </c>
      <c r="M788" s="41">
        <v>86.8</v>
      </c>
      <c r="N788" s="41">
        <v>3.8</v>
      </c>
      <c r="O788" s="42">
        <v>0</v>
      </c>
      <c r="P788" s="85">
        <f t="shared" si="41"/>
        <v>1.9</v>
      </c>
    </row>
    <row r="789" spans="1:16">
      <c r="A789" s="40">
        <v>202304</v>
      </c>
      <c r="B789" s="36" t="s">
        <v>366</v>
      </c>
      <c r="C789" s="36" t="s">
        <v>575</v>
      </c>
      <c r="D789" s="33" t="s">
        <v>587</v>
      </c>
      <c r="E789" s="88" t="s">
        <v>1161</v>
      </c>
      <c r="F789" s="88" t="s">
        <v>710</v>
      </c>
      <c r="G789" s="89" t="s">
        <v>1162</v>
      </c>
      <c r="I789" s="40"/>
      <c r="J789" s="41">
        <v>3850</v>
      </c>
      <c r="K789" s="41">
        <v>8714</v>
      </c>
      <c r="L789" s="41">
        <v>0</v>
      </c>
      <c r="M789" s="41">
        <v>0</v>
      </c>
      <c r="N789" s="41">
        <v>0</v>
      </c>
      <c r="O789" s="42">
        <v>0</v>
      </c>
      <c r="P789" s="85">
        <v>0</v>
      </c>
    </row>
    <row r="790" hidden="1" spans="1:16">
      <c r="A790" s="40">
        <v>202304</v>
      </c>
      <c r="B790" s="25" t="s">
        <v>239</v>
      </c>
      <c r="C790" s="25" t="s">
        <v>619</v>
      </c>
      <c r="D790" s="30" t="s">
        <v>587</v>
      </c>
      <c r="E790" s="26" t="s">
        <v>1015</v>
      </c>
      <c r="F790" s="26" t="s">
        <v>1164</v>
      </c>
      <c r="G790" s="69" t="s">
        <v>1017</v>
      </c>
      <c r="I790" s="40"/>
      <c r="J790" s="41">
        <v>3200</v>
      </c>
      <c r="K790" s="41">
        <v>8563.4</v>
      </c>
      <c r="L790" s="41">
        <v>316.64</v>
      </c>
      <c r="M790" s="41">
        <v>86.8</v>
      </c>
      <c r="N790" s="41">
        <v>3.8</v>
      </c>
      <c r="O790" s="42">
        <v>300</v>
      </c>
      <c r="P790" s="85">
        <f t="shared" ref="P790:P799" si="42">1900*0.1%</f>
        <v>1.9</v>
      </c>
    </row>
    <row r="791" spans="1:16">
      <c r="A791" s="40">
        <v>202304</v>
      </c>
      <c r="B791" s="25" t="s">
        <v>386</v>
      </c>
      <c r="C791" s="25" t="s">
        <v>575</v>
      </c>
      <c r="D791" s="30" t="s">
        <v>1178</v>
      </c>
      <c r="E791" s="26" t="s">
        <v>1168</v>
      </c>
      <c r="F791" s="26" t="s">
        <v>578</v>
      </c>
      <c r="G791" s="69" t="s">
        <v>1169</v>
      </c>
      <c r="I791" s="40"/>
      <c r="J791" s="41">
        <v>5500</v>
      </c>
      <c r="K791" s="41">
        <v>15841.4</v>
      </c>
      <c r="L791" s="41">
        <v>316.64</v>
      </c>
      <c r="M791" s="41">
        <v>86.8</v>
      </c>
      <c r="N791" s="41">
        <v>3.8</v>
      </c>
      <c r="O791" s="42">
        <v>0</v>
      </c>
      <c r="P791" s="85">
        <f t="shared" si="42"/>
        <v>1.9</v>
      </c>
    </row>
    <row r="792" hidden="1" spans="1:16">
      <c r="A792" s="40">
        <v>202304</v>
      </c>
      <c r="B792" s="25" t="s">
        <v>407</v>
      </c>
      <c r="C792" s="25" t="s">
        <v>841</v>
      </c>
      <c r="D792" s="30" t="s">
        <v>587</v>
      </c>
      <c r="E792" s="26" t="s">
        <v>1171</v>
      </c>
      <c r="F792" s="26" t="s">
        <v>1172</v>
      </c>
      <c r="G792" s="69" t="s">
        <v>1173</v>
      </c>
      <c r="I792" s="40"/>
      <c r="J792" s="41">
        <v>3214</v>
      </c>
      <c r="K792" s="41">
        <v>7861.2</v>
      </c>
      <c r="L792" s="41">
        <v>316.64</v>
      </c>
      <c r="M792" s="41">
        <v>86.8</v>
      </c>
      <c r="N792" s="41">
        <v>3.8</v>
      </c>
      <c r="O792" s="42">
        <v>700</v>
      </c>
      <c r="P792" s="85">
        <f t="shared" si="42"/>
        <v>1.9</v>
      </c>
    </row>
    <row r="793" hidden="1" spans="1:16">
      <c r="A793" s="40">
        <v>202304</v>
      </c>
      <c r="B793" s="25" t="s">
        <v>377</v>
      </c>
      <c r="C793" s="25" t="s">
        <v>580</v>
      </c>
      <c r="D793" s="30" t="s">
        <v>587</v>
      </c>
      <c r="E793" s="26" t="s">
        <v>1171</v>
      </c>
      <c r="F793" s="26" t="s">
        <v>1179</v>
      </c>
      <c r="G793" s="69" t="s">
        <v>1180</v>
      </c>
      <c r="I793" s="40"/>
      <c r="J793" s="41">
        <v>2520</v>
      </c>
      <c r="K793" s="41">
        <v>7164.67</v>
      </c>
      <c r="L793" s="41">
        <v>316.64</v>
      </c>
      <c r="M793" s="41">
        <v>86.8</v>
      </c>
      <c r="N793" s="41">
        <v>3.8</v>
      </c>
      <c r="O793" s="42">
        <v>0</v>
      </c>
      <c r="P793" s="85">
        <f t="shared" si="42"/>
        <v>1.9</v>
      </c>
    </row>
    <row r="794" spans="1:16">
      <c r="A794" s="40">
        <v>202304</v>
      </c>
      <c r="B794" s="25" t="s">
        <v>267</v>
      </c>
      <c r="C794" s="36" t="s">
        <v>575</v>
      </c>
      <c r="D794" s="30" t="s">
        <v>587</v>
      </c>
      <c r="E794" s="88" t="s">
        <v>1195</v>
      </c>
      <c r="F794" s="88" t="s">
        <v>710</v>
      </c>
      <c r="G794" s="90" t="s">
        <v>1196</v>
      </c>
      <c r="I794" s="40"/>
      <c r="J794" s="42">
        <v>3850</v>
      </c>
      <c r="K794" s="41">
        <v>8450</v>
      </c>
      <c r="L794" s="41">
        <v>316.64</v>
      </c>
      <c r="M794" s="41">
        <v>86.8</v>
      </c>
      <c r="N794" s="41">
        <v>3.8</v>
      </c>
      <c r="O794" s="42">
        <v>0</v>
      </c>
      <c r="P794" s="85">
        <f t="shared" si="42"/>
        <v>1.9</v>
      </c>
    </row>
    <row r="795" spans="1:16">
      <c r="A795" s="40">
        <v>202304</v>
      </c>
      <c r="B795" s="25" t="s">
        <v>293</v>
      </c>
      <c r="C795" s="36" t="s">
        <v>575</v>
      </c>
      <c r="D795" s="30" t="s">
        <v>587</v>
      </c>
      <c r="E795" s="88" t="s">
        <v>1198</v>
      </c>
      <c r="F795" s="88" t="s">
        <v>710</v>
      </c>
      <c r="G795" s="90" t="s">
        <v>1196</v>
      </c>
      <c r="I795" s="40"/>
      <c r="J795" s="42">
        <v>3850</v>
      </c>
      <c r="K795" s="41">
        <v>8890</v>
      </c>
      <c r="L795" s="41">
        <v>316.64</v>
      </c>
      <c r="M795" s="41">
        <v>86.8</v>
      </c>
      <c r="N795" s="41">
        <v>3.8</v>
      </c>
      <c r="O795" s="42">
        <v>0</v>
      </c>
      <c r="P795" s="85">
        <f t="shared" si="42"/>
        <v>1.9</v>
      </c>
    </row>
    <row r="796" hidden="1" spans="1:16">
      <c r="A796" s="40">
        <v>202304</v>
      </c>
      <c r="B796" s="25" t="s">
        <v>400</v>
      </c>
      <c r="C796" s="36" t="s">
        <v>619</v>
      </c>
      <c r="D796" s="30" t="s">
        <v>587</v>
      </c>
      <c r="E796" s="90" t="s">
        <v>1200</v>
      </c>
      <c r="F796" s="88" t="s">
        <v>686</v>
      </c>
      <c r="G796" s="69">
        <v>44782</v>
      </c>
      <c r="H796" s="28" t="s">
        <v>623</v>
      </c>
      <c r="I796" s="40"/>
      <c r="J796" s="42">
        <v>2120</v>
      </c>
      <c r="K796" s="41">
        <v>6517.94</v>
      </c>
      <c r="L796" s="41">
        <v>316.64</v>
      </c>
      <c r="M796" s="41">
        <v>86.8</v>
      </c>
      <c r="N796" s="41">
        <v>3.8</v>
      </c>
      <c r="O796" s="42">
        <v>0</v>
      </c>
      <c r="P796" s="85">
        <f t="shared" si="42"/>
        <v>1.9</v>
      </c>
    </row>
    <row r="797" hidden="1" spans="1:16">
      <c r="A797" s="40">
        <v>202304</v>
      </c>
      <c r="B797" s="25" t="s">
        <v>408</v>
      </c>
      <c r="C797" s="36" t="s">
        <v>625</v>
      </c>
      <c r="D797" s="30" t="s">
        <v>587</v>
      </c>
      <c r="E797" s="90" t="s">
        <v>1203</v>
      </c>
      <c r="F797" s="88" t="s">
        <v>827</v>
      </c>
      <c r="G797" s="90" t="s">
        <v>1204</v>
      </c>
      <c r="I797" s="40"/>
      <c r="J797" s="42">
        <v>3357</v>
      </c>
      <c r="K797" s="41">
        <v>9002.58</v>
      </c>
      <c r="L797" s="41">
        <v>316.64</v>
      </c>
      <c r="M797" s="41">
        <v>86.8</v>
      </c>
      <c r="N797" s="41">
        <v>3.8</v>
      </c>
      <c r="O797" s="42">
        <v>0</v>
      </c>
      <c r="P797" s="85">
        <f t="shared" si="42"/>
        <v>1.9</v>
      </c>
    </row>
    <row r="798" hidden="1" spans="1:16">
      <c r="A798" s="40">
        <v>202304</v>
      </c>
      <c r="B798" s="25" t="s">
        <v>319</v>
      </c>
      <c r="C798" s="36" t="s">
        <v>619</v>
      </c>
      <c r="D798" s="30" t="s">
        <v>764</v>
      </c>
      <c r="E798" s="90" t="s">
        <v>1224</v>
      </c>
      <c r="F798" s="88" t="s">
        <v>1220</v>
      </c>
      <c r="G798" s="90" t="s">
        <v>1225</v>
      </c>
      <c r="I798" s="40"/>
      <c r="J798" s="42">
        <v>6500</v>
      </c>
      <c r="K798" s="41">
        <v>16359</v>
      </c>
      <c r="L798" s="41">
        <v>316.64</v>
      </c>
      <c r="M798" s="41">
        <v>86.8</v>
      </c>
      <c r="N798" s="41">
        <v>3.8</v>
      </c>
      <c r="O798" s="42">
        <v>0</v>
      </c>
      <c r="P798" s="85">
        <f t="shared" si="42"/>
        <v>1.9</v>
      </c>
    </row>
    <row r="799" hidden="1" spans="1:16">
      <c r="A799" s="40">
        <v>202304</v>
      </c>
      <c r="B799" s="25" t="s">
        <v>238</v>
      </c>
      <c r="C799" s="36" t="s">
        <v>580</v>
      </c>
      <c r="D799" s="30" t="s">
        <v>587</v>
      </c>
      <c r="E799" s="90" t="s">
        <v>1226</v>
      </c>
      <c r="F799" s="88" t="s">
        <v>992</v>
      </c>
      <c r="G799" s="90" t="s">
        <v>1227</v>
      </c>
      <c r="I799" s="40"/>
      <c r="J799" s="42">
        <v>2671</v>
      </c>
      <c r="K799" s="41">
        <v>6186</v>
      </c>
      <c r="L799" s="41">
        <v>316.64</v>
      </c>
      <c r="M799" s="41">
        <v>86.8</v>
      </c>
      <c r="N799" s="41">
        <v>3.8</v>
      </c>
      <c r="O799" s="42">
        <v>0</v>
      </c>
      <c r="P799" s="85">
        <f t="shared" si="42"/>
        <v>1.9</v>
      </c>
    </row>
    <row r="800" hidden="1" spans="1:16">
      <c r="A800" s="40">
        <v>202304</v>
      </c>
      <c r="B800" s="25" t="s">
        <v>370</v>
      </c>
      <c r="C800" s="36" t="s">
        <v>570</v>
      </c>
      <c r="D800" s="30" t="s">
        <v>587</v>
      </c>
      <c r="E800" s="90" t="s">
        <v>1228</v>
      </c>
      <c r="F800" s="88" t="s">
        <v>694</v>
      </c>
      <c r="G800" s="90" t="s">
        <v>1229</v>
      </c>
      <c r="I800" s="40"/>
      <c r="J800" s="42">
        <v>4068</v>
      </c>
      <c r="K800" s="41">
        <v>8399</v>
      </c>
      <c r="L800" s="41">
        <v>0</v>
      </c>
      <c r="M800" s="41">
        <v>0</v>
      </c>
      <c r="N800" s="41">
        <v>0</v>
      </c>
      <c r="O800" s="42">
        <v>0</v>
      </c>
      <c r="P800" s="85">
        <v>0</v>
      </c>
    </row>
    <row r="801" hidden="1" spans="1:16">
      <c r="A801" s="40">
        <v>202304</v>
      </c>
      <c r="B801" s="25" t="s">
        <v>350</v>
      </c>
      <c r="C801" s="36" t="s">
        <v>570</v>
      </c>
      <c r="D801" s="30" t="s">
        <v>764</v>
      </c>
      <c r="E801" s="90" t="s">
        <v>1230</v>
      </c>
      <c r="F801" s="88" t="s">
        <v>792</v>
      </c>
      <c r="G801" s="90" t="s">
        <v>1229</v>
      </c>
      <c r="I801" s="40"/>
      <c r="J801" s="42">
        <v>5000</v>
      </c>
      <c r="K801" s="41">
        <v>13170</v>
      </c>
      <c r="L801" s="41">
        <v>316.64</v>
      </c>
      <c r="M801" s="41">
        <v>86.8</v>
      </c>
      <c r="N801" s="41">
        <v>3.8</v>
      </c>
      <c r="O801" s="42">
        <v>0</v>
      </c>
      <c r="P801" s="85">
        <f>1900*0.1%</f>
        <v>1.9</v>
      </c>
    </row>
    <row r="802" hidden="1" spans="1:16">
      <c r="A802" s="40">
        <v>202304</v>
      </c>
      <c r="B802" s="25" t="s">
        <v>449</v>
      </c>
      <c r="C802" s="36" t="s">
        <v>570</v>
      </c>
      <c r="D802" s="30" t="s">
        <v>587</v>
      </c>
      <c r="E802" s="90" t="s">
        <v>1245</v>
      </c>
      <c r="F802" s="88" t="s">
        <v>1246</v>
      </c>
      <c r="G802" s="90" t="s">
        <v>1247</v>
      </c>
      <c r="I802" s="40"/>
      <c r="J802" s="42">
        <v>2090</v>
      </c>
      <c r="K802" s="41">
        <v>5253.95</v>
      </c>
      <c r="L802" s="41">
        <v>316.64</v>
      </c>
      <c r="M802" s="41">
        <v>86.8</v>
      </c>
      <c r="N802" s="41">
        <v>3.8</v>
      </c>
      <c r="O802" s="42">
        <v>0</v>
      </c>
      <c r="P802" s="85">
        <f>1900*0.1%</f>
        <v>1.9</v>
      </c>
    </row>
    <row r="803" spans="1:16">
      <c r="A803" s="40">
        <v>202304</v>
      </c>
      <c r="B803" s="25" t="s">
        <v>415</v>
      </c>
      <c r="C803" s="36" t="s">
        <v>575</v>
      </c>
      <c r="D803" s="30" t="s">
        <v>587</v>
      </c>
      <c r="E803" s="90" t="s">
        <v>1249</v>
      </c>
      <c r="F803" s="88" t="s">
        <v>710</v>
      </c>
      <c r="G803" s="90" t="s">
        <v>1247</v>
      </c>
      <c r="I803" s="40"/>
      <c r="J803" s="42">
        <v>3850</v>
      </c>
      <c r="K803" s="41">
        <v>5864</v>
      </c>
      <c r="L803" s="41">
        <v>0</v>
      </c>
      <c r="M803" s="41">
        <v>0</v>
      </c>
      <c r="N803" s="41">
        <v>0</v>
      </c>
      <c r="O803" s="42">
        <v>0</v>
      </c>
      <c r="P803" s="85">
        <v>0</v>
      </c>
    </row>
    <row r="804" hidden="1" spans="1:16">
      <c r="A804" s="40">
        <v>202304</v>
      </c>
      <c r="B804" s="25" t="s">
        <v>322</v>
      </c>
      <c r="C804" s="36" t="s">
        <v>580</v>
      </c>
      <c r="D804" s="30" t="s">
        <v>587</v>
      </c>
      <c r="E804" s="90" t="s">
        <v>1262</v>
      </c>
      <c r="F804" s="88" t="s">
        <v>939</v>
      </c>
      <c r="G804" s="90">
        <v>44886</v>
      </c>
      <c r="I804" s="40"/>
      <c r="J804" s="42">
        <v>1900</v>
      </c>
      <c r="K804" s="41">
        <v>2768.58</v>
      </c>
      <c r="L804" s="41">
        <v>0</v>
      </c>
      <c r="M804" s="41">
        <v>0</v>
      </c>
      <c r="N804" s="41">
        <v>0</v>
      </c>
      <c r="O804" s="42">
        <v>0</v>
      </c>
      <c r="P804" s="85">
        <v>0</v>
      </c>
    </row>
    <row r="805" spans="1:16">
      <c r="A805" s="40">
        <v>202304</v>
      </c>
      <c r="B805" s="25" t="s">
        <v>425</v>
      </c>
      <c r="C805" s="36" t="s">
        <v>575</v>
      </c>
      <c r="D805" s="30" t="s">
        <v>587</v>
      </c>
      <c r="E805" s="90" t="s">
        <v>1264</v>
      </c>
      <c r="F805" s="88" t="s">
        <v>1265</v>
      </c>
      <c r="G805" s="90" t="s">
        <v>1266</v>
      </c>
      <c r="I805" s="40"/>
      <c r="J805" s="42">
        <v>5500</v>
      </c>
      <c r="K805" s="41">
        <v>13485</v>
      </c>
      <c r="L805" s="41">
        <v>316.64</v>
      </c>
      <c r="M805" s="41">
        <v>86.8</v>
      </c>
      <c r="N805" s="41">
        <v>3.8</v>
      </c>
      <c r="O805" s="42">
        <v>0</v>
      </c>
      <c r="P805" s="85">
        <f t="shared" ref="P805:P814" si="43">1900*0.1%</f>
        <v>1.9</v>
      </c>
    </row>
    <row r="806" spans="1:16">
      <c r="A806" s="40">
        <v>202304</v>
      </c>
      <c r="B806" s="25" t="s">
        <v>315</v>
      </c>
      <c r="C806" s="36" t="s">
        <v>575</v>
      </c>
      <c r="D806" s="30" t="s">
        <v>587</v>
      </c>
      <c r="E806" s="90" t="s">
        <v>1267</v>
      </c>
      <c r="F806" s="88" t="s">
        <v>1268</v>
      </c>
      <c r="G806" s="90">
        <v>44879</v>
      </c>
      <c r="I806" s="40"/>
      <c r="J806" s="42">
        <v>3050</v>
      </c>
      <c r="K806" s="41">
        <v>6506.1</v>
      </c>
      <c r="L806" s="41">
        <v>316.64</v>
      </c>
      <c r="M806" s="41">
        <v>86.8</v>
      </c>
      <c r="N806" s="41">
        <v>3.8</v>
      </c>
      <c r="O806" s="42">
        <v>0</v>
      </c>
      <c r="P806" s="85">
        <f t="shared" si="43"/>
        <v>1.9</v>
      </c>
    </row>
    <row r="807" hidden="1" spans="1:16">
      <c r="A807" s="40">
        <v>202304</v>
      </c>
      <c r="B807" s="25" t="s">
        <v>380</v>
      </c>
      <c r="C807" s="36" t="s">
        <v>619</v>
      </c>
      <c r="D807" s="30" t="s">
        <v>587</v>
      </c>
      <c r="E807" s="90" t="s">
        <v>1269</v>
      </c>
      <c r="F807" s="88" t="s">
        <v>856</v>
      </c>
      <c r="G807" s="90" t="s">
        <v>1270</v>
      </c>
      <c r="I807" s="40"/>
      <c r="J807" s="42">
        <v>1900</v>
      </c>
      <c r="K807" s="41">
        <v>4623.51</v>
      </c>
      <c r="L807" s="41">
        <v>316.64</v>
      </c>
      <c r="M807" s="41">
        <v>86.8</v>
      </c>
      <c r="N807" s="41">
        <v>3.8</v>
      </c>
      <c r="O807" s="42">
        <v>0</v>
      </c>
      <c r="P807" s="85">
        <f t="shared" si="43"/>
        <v>1.9</v>
      </c>
    </row>
    <row r="808" spans="1:16">
      <c r="A808" s="40">
        <v>202304</v>
      </c>
      <c r="B808" s="25" t="s">
        <v>224</v>
      </c>
      <c r="C808" s="36" t="s">
        <v>575</v>
      </c>
      <c r="D808" s="30" t="s">
        <v>587</v>
      </c>
      <c r="E808" s="90" t="s">
        <v>1275</v>
      </c>
      <c r="F808" s="88" t="s">
        <v>1276</v>
      </c>
      <c r="G808" s="90">
        <v>44909</v>
      </c>
      <c r="I808" s="40"/>
      <c r="J808" s="42">
        <v>3850</v>
      </c>
      <c r="K808" s="41">
        <v>9440</v>
      </c>
      <c r="L808" s="41">
        <v>316.64</v>
      </c>
      <c r="M808" s="41">
        <v>86.8</v>
      </c>
      <c r="N808" s="41">
        <v>3.8</v>
      </c>
      <c r="O808" s="42">
        <v>0</v>
      </c>
      <c r="P808" s="85">
        <f t="shared" si="43"/>
        <v>1.9</v>
      </c>
    </row>
    <row r="809" hidden="1" spans="1:16">
      <c r="A809" s="40">
        <v>202304</v>
      </c>
      <c r="B809" s="25" t="s">
        <v>351</v>
      </c>
      <c r="C809" s="36" t="s">
        <v>619</v>
      </c>
      <c r="D809" s="30" t="s">
        <v>587</v>
      </c>
      <c r="E809" s="90" t="s">
        <v>1278</v>
      </c>
      <c r="F809" s="88" t="s">
        <v>1279</v>
      </c>
      <c r="G809" s="90" t="s">
        <v>1280</v>
      </c>
      <c r="I809" s="40"/>
      <c r="J809" s="42">
        <v>4480</v>
      </c>
      <c r="K809" s="41">
        <v>11310.8</v>
      </c>
      <c r="L809" s="41">
        <v>316.64</v>
      </c>
      <c r="M809" s="41">
        <v>86.8</v>
      </c>
      <c r="N809" s="41">
        <v>3.8</v>
      </c>
      <c r="O809" s="42">
        <v>0</v>
      </c>
      <c r="P809" s="85">
        <f t="shared" si="43"/>
        <v>1.9</v>
      </c>
    </row>
    <row r="810" hidden="1" spans="1:16">
      <c r="A810" s="40">
        <v>202304</v>
      </c>
      <c r="B810" s="25" t="s">
        <v>450</v>
      </c>
      <c r="C810" s="36" t="s">
        <v>625</v>
      </c>
      <c r="D810" s="30" t="s">
        <v>587</v>
      </c>
      <c r="E810" s="90" t="s">
        <v>1281</v>
      </c>
      <c r="F810" s="88" t="s">
        <v>713</v>
      </c>
      <c r="G810" s="90">
        <v>44908</v>
      </c>
      <c r="I810" s="40"/>
      <c r="J810" s="42">
        <v>1900</v>
      </c>
      <c r="K810" s="41">
        <v>3531.58</v>
      </c>
      <c r="L810" s="41">
        <v>316.64</v>
      </c>
      <c r="M810" s="41">
        <v>86.8</v>
      </c>
      <c r="N810" s="41">
        <v>3.8</v>
      </c>
      <c r="O810" s="42">
        <v>0</v>
      </c>
      <c r="P810" s="85">
        <f t="shared" si="43"/>
        <v>1.9</v>
      </c>
    </row>
    <row r="811" hidden="1" spans="1:16">
      <c r="A811" s="40">
        <v>202304</v>
      </c>
      <c r="B811" s="25" t="s">
        <v>451</v>
      </c>
      <c r="C811" s="36" t="s">
        <v>570</v>
      </c>
      <c r="D811" s="30" t="s">
        <v>587</v>
      </c>
      <c r="E811" s="90" t="s">
        <v>1282</v>
      </c>
      <c r="F811" s="88" t="s">
        <v>778</v>
      </c>
      <c r="G811" s="90" t="s">
        <v>1283</v>
      </c>
      <c r="I811" s="40"/>
      <c r="J811" s="42">
        <v>2500</v>
      </c>
      <c r="K811" s="41">
        <v>6141.9</v>
      </c>
      <c r="L811" s="41">
        <v>316.64</v>
      </c>
      <c r="M811" s="41">
        <v>86.8</v>
      </c>
      <c r="N811" s="41">
        <v>3.8</v>
      </c>
      <c r="O811" s="42">
        <v>0</v>
      </c>
      <c r="P811" s="85">
        <f t="shared" si="43"/>
        <v>1.9</v>
      </c>
    </row>
    <row r="812" hidden="1" spans="1:16">
      <c r="A812" s="40">
        <v>202304</v>
      </c>
      <c r="B812" s="25" t="s">
        <v>436</v>
      </c>
      <c r="C812" s="36" t="s">
        <v>592</v>
      </c>
      <c r="D812" s="30" t="s">
        <v>587</v>
      </c>
      <c r="E812" s="90" t="s">
        <v>1286</v>
      </c>
      <c r="F812" s="88" t="s">
        <v>997</v>
      </c>
      <c r="G812" s="90" t="s">
        <v>1287</v>
      </c>
      <c r="I812" s="40"/>
      <c r="J812" s="42">
        <v>4238</v>
      </c>
      <c r="K812" s="41">
        <v>8271.53</v>
      </c>
      <c r="L812" s="41">
        <v>316.64</v>
      </c>
      <c r="M812" s="41">
        <v>86.8</v>
      </c>
      <c r="N812" s="41">
        <v>3.8</v>
      </c>
      <c r="O812" s="42">
        <v>0</v>
      </c>
      <c r="P812" s="85">
        <f t="shared" si="43"/>
        <v>1.9</v>
      </c>
    </row>
    <row r="813" hidden="1" spans="1:16">
      <c r="A813" s="40">
        <v>202304</v>
      </c>
      <c r="B813" s="25" t="s">
        <v>348</v>
      </c>
      <c r="C813" s="36" t="s">
        <v>570</v>
      </c>
      <c r="D813" s="30" t="s">
        <v>764</v>
      </c>
      <c r="E813" s="90" t="s">
        <v>1289</v>
      </c>
      <c r="F813" s="88" t="s">
        <v>792</v>
      </c>
      <c r="G813" s="90" t="s">
        <v>1290</v>
      </c>
      <c r="I813" s="40"/>
      <c r="J813" s="42">
        <v>6160</v>
      </c>
      <c r="K813" s="41">
        <v>16383.4</v>
      </c>
      <c r="L813" s="41">
        <v>316.64</v>
      </c>
      <c r="M813" s="41">
        <v>86.8</v>
      </c>
      <c r="N813" s="41">
        <v>3.8</v>
      </c>
      <c r="O813" s="42">
        <v>0</v>
      </c>
      <c r="P813" s="85">
        <f t="shared" si="43"/>
        <v>1.9</v>
      </c>
    </row>
    <row r="814" hidden="1" spans="1:16">
      <c r="A814" s="40">
        <v>202304</v>
      </c>
      <c r="B814" s="25" t="s">
        <v>323</v>
      </c>
      <c r="C814" s="36" t="s">
        <v>570</v>
      </c>
      <c r="D814" s="30" t="s">
        <v>764</v>
      </c>
      <c r="E814" s="90" t="s">
        <v>1291</v>
      </c>
      <c r="F814" s="88" t="s">
        <v>792</v>
      </c>
      <c r="G814" s="90" t="s">
        <v>1290</v>
      </c>
      <c r="I814" s="40"/>
      <c r="J814" s="42">
        <v>7120</v>
      </c>
      <c r="K814" s="41">
        <v>18735</v>
      </c>
      <c r="L814" s="41">
        <v>316.64</v>
      </c>
      <c r="M814" s="41">
        <v>86.8</v>
      </c>
      <c r="N814" s="41">
        <v>3.8</v>
      </c>
      <c r="O814" s="42">
        <v>0</v>
      </c>
      <c r="P814" s="85">
        <f t="shared" si="43"/>
        <v>1.9</v>
      </c>
    </row>
    <row r="815" hidden="1" spans="1:16">
      <c r="A815" s="40">
        <v>202304</v>
      </c>
      <c r="B815" s="25" t="s">
        <v>249</v>
      </c>
      <c r="C815" s="36" t="s">
        <v>570</v>
      </c>
      <c r="D815" s="30" t="s">
        <v>587</v>
      </c>
      <c r="E815" s="90" t="s">
        <v>1293</v>
      </c>
      <c r="F815" s="88" t="s">
        <v>1294</v>
      </c>
      <c r="G815" s="90" t="s">
        <v>1295</v>
      </c>
      <c r="I815" s="40"/>
      <c r="J815" s="42">
        <v>1900</v>
      </c>
      <c r="K815" s="41">
        <v>4988.74</v>
      </c>
      <c r="L815" s="41">
        <v>0</v>
      </c>
      <c r="M815" s="41">
        <v>0</v>
      </c>
      <c r="N815" s="41">
        <v>0</v>
      </c>
      <c r="O815" s="42">
        <v>0</v>
      </c>
      <c r="P815" s="85">
        <v>0</v>
      </c>
    </row>
    <row r="816" hidden="1" spans="1:16">
      <c r="A816" s="40">
        <v>202304</v>
      </c>
      <c r="B816" s="25" t="s">
        <v>259</v>
      </c>
      <c r="C816" s="36" t="s">
        <v>619</v>
      </c>
      <c r="D816" s="30" t="s">
        <v>587</v>
      </c>
      <c r="E816" s="90" t="s">
        <v>1299</v>
      </c>
      <c r="F816" s="88" t="s">
        <v>1300</v>
      </c>
      <c r="G816" s="90" t="s">
        <v>1301</v>
      </c>
      <c r="I816" s="40"/>
      <c r="J816" s="42">
        <v>1900</v>
      </c>
      <c r="K816" s="41">
        <v>3842.23</v>
      </c>
      <c r="L816" s="41">
        <v>316.64</v>
      </c>
      <c r="M816" s="41">
        <v>86.8</v>
      </c>
      <c r="N816" s="41">
        <v>3.8</v>
      </c>
      <c r="O816" s="42">
        <v>0</v>
      </c>
      <c r="P816" s="85">
        <f>1900*0.1%</f>
        <v>1.9</v>
      </c>
    </row>
    <row r="817" hidden="1" spans="1:16">
      <c r="A817" s="40">
        <v>202304</v>
      </c>
      <c r="B817" s="25" t="s">
        <v>304</v>
      </c>
      <c r="C817" s="36" t="s">
        <v>625</v>
      </c>
      <c r="D817" s="30" t="s">
        <v>587</v>
      </c>
      <c r="E817" s="90" t="s">
        <v>1311</v>
      </c>
      <c r="F817" s="88" t="s">
        <v>1312</v>
      </c>
      <c r="G817" s="90" t="s">
        <v>1313</v>
      </c>
      <c r="I817" s="40"/>
      <c r="J817" s="42">
        <v>2000</v>
      </c>
      <c r="K817" s="41">
        <v>4811.01</v>
      </c>
      <c r="L817" s="41">
        <v>316.64</v>
      </c>
      <c r="M817" s="41">
        <v>86.8</v>
      </c>
      <c r="N817" s="41">
        <v>3.8</v>
      </c>
      <c r="O817" s="42">
        <v>0</v>
      </c>
      <c r="P817" s="85">
        <f>1900*0.1%</f>
        <v>1.9</v>
      </c>
    </row>
    <row r="818" hidden="1" spans="1:16">
      <c r="A818" s="40">
        <v>202304</v>
      </c>
      <c r="B818" s="25" t="s">
        <v>310</v>
      </c>
      <c r="C818" s="36" t="s">
        <v>625</v>
      </c>
      <c r="D818" s="30" t="s">
        <v>587</v>
      </c>
      <c r="E818" s="90" t="s">
        <v>1315</v>
      </c>
      <c r="F818" s="88" t="s">
        <v>1316</v>
      </c>
      <c r="G818" s="90" t="s">
        <v>1317</v>
      </c>
      <c r="I818" s="40"/>
      <c r="J818" s="42">
        <v>3164</v>
      </c>
      <c r="K818" s="41">
        <v>5913.75</v>
      </c>
      <c r="L818" s="41">
        <v>316.64</v>
      </c>
      <c r="M818" s="41">
        <v>86.8</v>
      </c>
      <c r="N818" s="41">
        <v>3.8</v>
      </c>
      <c r="O818" s="42">
        <v>0</v>
      </c>
      <c r="P818" s="85">
        <f>1900*0.1%</f>
        <v>1.9</v>
      </c>
    </row>
    <row r="819" hidden="1" spans="1:16">
      <c r="A819" s="40">
        <v>202304</v>
      </c>
      <c r="B819" s="25" t="s">
        <v>367</v>
      </c>
      <c r="C819" s="36" t="s">
        <v>570</v>
      </c>
      <c r="D819" s="30" t="s">
        <v>587</v>
      </c>
      <c r="E819" s="90" t="s">
        <v>1318</v>
      </c>
      <c r="F819" s="88" t="s">
        <v>1294</v>
      </c>
      <c r="G819" s="90" t="s">
        <v>1319</v>
      </c>
      <c r="I819" s="40"/>
      <c r="J819" s="42">
        <v>1900</v>
      </c>
      <c r="K819" s="41">
        <v>5513.26</v>
      </c>
      <c r="L819" s="41">
        <v>316.64</v>
      </c>
      <c r="M819" s="41">
        <v>86.8</v>
      </c>
      <c r="N819" s="41">
        <v>3.8</v>
      </c>
      <c r="O819" s="42">
        <v>0</v>
      </c>
      <c r="P819" s="85">
        <f>1900*0.1%</f>
        <v>1.9</v>
      </c>
    </row>
    <row r="820" hidden="1" spans="1:16">
      <c r="A820" s="40">
        <v>202304</v>
      </c>
      <c r="B820" s="25" t="s">
        <v>409</v>
      </c>
      <c r="C820" s="36" t="s">
        <v>592</v>
      </c>
      <c r="D820" s="30" t="s">
        <v>587</v>
      </c>
      <c r="E820" s="90" t="s">
        <v>1320</v>
      </c>
      <c r="F820" s="88" t="s">
        <v>833</v>
      </c>
      <c r="G820" s="90" t="s">
        <v>1321</v>
      </c>
      <c r="I820" s="40"/>
      <c r="J820" s="42">
        <v>1900</v>
      </c>
      <c r="K820" s="41">
        <v>5205.28</v>
      </c>
      <c r="L820" s="41">
        <v>316.64</v>
      </c>
      <c r="M820" s="41">
        <v>86.8</v>
      </c>
      <c r="N820" s="41">
        <v>3.8</v>
      </c>
      <c r="O820" s="42">
        <v>0</v>
      </c>
      <c r="P820" s="85">
        <f>1900*0.1%</f>
        <v>1.9</v>
      </c>
    </row>
    <row r="821" hidden="1" spans="1:16">
      <c r="A821" s="40">
        <v>202304</v>
      </c>
      <c r="B821" s="25" t="s">
        <v>228</v>
      </c>
      <c r="C821" s="36" t="s">
        <v>592</v>
      </c>
      <c r="D821" s="30" t="s">
        <v>587</v>
      </c>
      <c r="E821" s="90" t="s">
        <v>1327</v>
      </c>
      <c r="F821" s="88" t="s">
        <v>833</v>
      </c>
      <c r="G821" s="90" t="s">
        <v>1328</v>
      </c>
      <c r="I821" s="40" t="s">
        <v>1329</v>
      </c>
      <c r="J821" s="42">
        <v>1900</v>
      </c>
      <c r="K821" s="41">
        <v>1206.6</v>
      </c>
      <c r="L821" s="41">
        <v>0</v>
      </c>
      <c r="M821" s="41">
        <v>0</v>
      </c>
      <c r="N821" s="41">
        <v>0</v>
      </c>
      <c r="O821" s="42">
        <v>0</v>
      </c>
      <c r="P821" s="85">
        <v>0</v>
      </c>
    </row>
    <row r="822" hidden="1" spans="1:16">
      <c r="A822" s="40">
        <v>202304</v>
      </c>
      <c r="B822" s="25" t="s">
        <v>352</v>
      </c>
      <c r="C822" s="36" t="s">
        <v>570</v>
      </c>
      <c r="D822" s="30" t="s">
        <v>587</v>
      </c>
      <c r="E822" s="90" t="s">
        <v>1330</v>
      </c>
      <c r="F822" s="88" t="s">
        <v>1294</v>
      </c>
      <c r="G822" s="90" t="s">
        <v>1328</v>
      </c>
      <c r="I822" s="40" t="s">
        <v>1329</v>
      </c>
      <c r="J822" s="42">
        <v>1900</v>
      </c>
      <c r="K822" s="41">
        <v>1294.7</v>
      </c>
      <c r="L822" s="41">
        <v>0</v>
      </c>
      <c r="M822" s="41">
        <v>0</v>
      </c>
      <c r="N822" s="41">
        <v>0</v>
      </c>
      <c r="O822" s="42">
        <v>0</v>
      </c>
      <c r="P822" s="85">
        <v>0</v>
      </c>
    </row>
    <row r="823" hidden="1" spans="1:16">
      <c r="A823" s="40">
        <v>202304</v>
      </c>
      <c r="B823" s="25" t="s">
        <v>378</v>
      </c>
      <c r="C823" s="36" t="s">
        <v>570</v>
      </c>
      <c r="D823" s="30" t="s">
        <v>587</v>
      </c>
      <c r="E823" s="90" t="s">
        <v>1331</v>
      </c>
      <c r="F823" s="88" t="s">
        <v>1332</v>
      </c>
      <c r="G823" s="90" t="s">
        <v>1333</v>
      </c>
      <c r="I823" s="40" t="s">
        <v>1329</v>
      </c>
      <c r="J823" s="42">
        <v>1900</v>
      </c>
      <c r="K823" s="41">
        <v>2692.36</v>
      </c>
      <c r="L823" s="41">
        <v>0</v>
      </c>
      <c r="M823" s="41">
        <v>0</v>
      </c>
      <c r="N823" s="41">
        <v>0</v>
      </c>
      <c r="O823" s="42">
        <v>0</v>
      </c>
      <c r="P823" s="85">
        <v>0</v>
      </c>
    </row>
    <row r="824" hidden="1" spans="1:16">
      <c r="A824" s="40">
        <v>202304</v>
      </c>
      <c r="B824" s="25" t="s">
        <v>231</v>
      </c>
      <c r="C824" s="36" t="s">
        <v>625</v>
      </c>
      <c r="D824" s="30" t="s">
        <v>587</v>
      </c>
      <c r="E824" s="90" t="s">
        <v>1334</v>
      </c>
      <c r="F824" s="88" t="s">
        <v>675</v>
      </c>
      <c r="G824" s="90" t="s">
        <v>1335</v>
      </c>
      <c r="I824" s="40" t="s">
        <v>1329</v>
      </c>
      <c r="J824" s="42">
        <v>2888</v>
      </c>
      <c r="K824" s="41">
        <v>6352.78</v>
      </c>
      <c r="L824" s="41">
        <v>316.64</v>
      </c>
      <c r="M824" s="41">
        <v>86.8</v>
      </c>
      <c r="N824" s="41">
        <v>3.8</v>
      </c>
      <c r="O824" s="42">
        <v>0</v>
      </c>
      <c r="P824" s="85">
        <f t="shared" ref="P824:P855" si="44">1900*0.1%</f>
        <v>1.9</v>
      </c>
    </row>
    <row r="825" hidden="1" spans="1:16">
      <c r="A825" s="40">
        <v>202304</v>
      </c>
      <c r="B825" s="25" t="s">
        <v>226</v>
      </c>
      <c r="C825" s="25" t="s">
        <v>570</v>
      </c>
      <c r="D825" s="30" t="s">
        <v>587</v>
      </c>
      <c r="E825" s="20" t="s">
        <v>1007</v>
      </c>
      <c r="F825" s="26" t="s">
        <v>875</v>
      </c>
      <c r="G825" s="69" t="s">
        <v>1008</v>
      </c>
      <c r="H825" s="28" t="s">
        <v>1009</v>
      </c>
      <c r="I825" s="40"/>
      <c r="J825" s="41">
        <v>2363</v>
      </c>
      <c r="K825" s="41">
        <v>6538.9</v>
      </c>
      <c r="L825" s="41">
        <v>316.64</v>
      </c>
      <c r="M825" s="41">
        <v>86.8</v>
      </c>
      <c r="N825" s="41">
        <v>3.8</v>
      </c>
      <c r="O825" s="42">
        <v>0</v>
      </c>
      <c r="P825" s="85">
        <f t="shared" si="44"/>
        <v>1.9</v>
      </c>
    </row>
    <row r="826" hidden="1" spans="1:16">
      <c r="A826" s="40">
        <v>202304</v>
      </c>
      <c r="B826" s="28" t="s">
        <v>242</v>
      </c>
      <c r="C826" s="25" t="s">
        <v>570</v>
      </c>
      <c r="D826" s="26" t="s">
        <v>587</v>
      </c>
      <c r="E826" s="20" t="s">
        <v>1010</v>
      </c>
      <c r="F826" s="26" t="s">
        <v>875</v>
      </c>
      <c r="G826" s="70" t="s">
        <v>1011</v>
      </c>
      <c r="H826" s="28" t="s">
        <v>1009</v>
      </c>
      <c r="I826" s="40"/>
      <c r="J826" s="41">
        <v>2363</v>
      </c>
      <c r="K826" s="41">
        <v>6288.96</v>
      </c>
      <c r="L826" s="41">
        <v>316.64</v>
      </c>
      <c r="M826" s="41">
        <v>86.8</v>
      </c>
      <c r="N826" s="41">
        <v>3.8</v>
      </c>
      <c r="O826" s="42">
        <v>0</v>
      </c>
      <c r="P826" s="85">
        <f t="shared" si="44"/>
        <v>1.9</v>
      </c>
    </row>
    <row r="827" hidden="1" spans="1:16">
      <c r="A827" s="40">
        <v>202304</v>
      </c>
      <c r="B827" s="36" t="s">
        <v>281</v>
      </c>
      <c r="C827" s="25" t="s">
        <v>570</v>
      </c>
      <c r="D827" s="33" t="s">
        <v>587</v>
      </c>
      <c r="E827" s="36" t="s">
        <v>1012</v>
      </c>
      <c r="F827" s="26" t="s">
        <v>875</v>
      </c>
      <c r="G827" s="77" t="s">
        <v>756</v>
      </c>
      <c r="H827" s="28" t="s">
        <v>1009</v>
      </c>
      <c r="I827" s="40"/>
      <c r="J827" s="42">
        <v>2363</v>
      </c>
      <c r="K827" s="41">
        <v>6680.6</v>
      </c>
      <c r="L827" s="41">
        <v>316.64</v>
      </c>
      <c r="M827" s="41">
        <v>86.8</v>
      </c>
      <c r="N827" s="41">
        <v>3.8</v>
      </c>
      <c r="O827" s="42">
        <v>0</v>
      </c>
      <c r="P827" s="85">
        <f t="shared" si="44"/>
        <v>1.9</v>
      </c>
    </row>
    <row r="828" hidden="1" spans="1:16">
      <c r="A828" s="40">
        <v>202304</v>
      </c>
      <c r="B828" s="33" t="s">
        <v>294</v>
      </c>
      <c r="C828" s="25" t="s">
        <v>570</v>
      </c>
      <c r="D828" s="33" t="s">
        <v>587</v>
      </c>
      <c r="E828" s="33" t="s">
        <v>1013</v>
      </c>
      <c r="F828" s="26" t="s">
        <v>875</v>
      </c>
      <c r="G828" s="77" t="s">
        <v>1014</v>
      </c>
      <c r="H828" s="28" t="s">
        <v>1009</v>
      </c>
      <c r="I828" s="40"/>
      <c r="J828" s="42">
        <v>2363</v>
      </c>
      <c r="K828" s="41">
        <v>7265.78</v>
      </c>
      <c r="L828" s="41">
        <v>316.64</v>
      </c>
      <c r="M828" s="41">
        <v>86.8</v>
      </c>
      <c r="N828" s="41">
        <v>3.8</v>
      </c>
      <c r="O828" s="42">
        <v>0</v>
      </c>
      <c r="P828" s="85">
        <f t="shared" si="44"/>
        <v>1.9</v>
      </c>
    </row>
    <row r="829" hidden="1" spans="1:16">
      <c r="A829" s="40">
        <v>202304</v>
      </c>
      <c r="B829" s="28" t="s">
        <v>217</v>
      </c>
      <c r="C829" s="25" t="s">
        <v>619</v>
      </c>
      <c r="D829" s="26" t="s">
        <v>587</v>
      </c>
      <c r="E829" s="28" t="s">
        <v>1019</v>
      </c>
      <c r="F829" s="26" t="s">
        <v>1020</v>
      </c>
      <c r="G829" s="69" t="s">
        <v>1021</v>
      </c>
      <c r="H829" s="28" t="s">
        <v>1018</v>
      </c>
      <c r="I829" s="40"/>
      <c r="J829" s="41">
        <v>1900</v>
      </c>
      <c r="K829" s="41">
        <v>5658.19</v>
      </c>
      <c r="L829" s="41">
        <v>316.64</v>
      </c>
      <c r="M829" s="41">
        <v>86.8</v>
      </c>
      <c r="N829" s="41">
        <v>3.8</v>
      </c>
      <c r="O829" s="42">
        <v>0</v>
      </c>
      <c r="P829" s="85">
        <f t="shared" si="44"/>
        <v>1.9</v>
      </c>
    </row>
    <row r="830" hidden="1" spans="1:16">
      <c r="A830" s="40">
        <v>202304</v>
      </c>
      <c r="B830" s="28" t="s">
        <v>271</v>
      </c>
      <c r="C830" s="25" t="s">
        <v>619</v>
      </c>
      <c r="D830" s="26" t="s">
        <v>587</v>
      </c>
      <c r="E830" s="28" t="s">
        <v>1022</v>
      </c>
      <c r="F830" s="26" t="s">
        <v>1023</v>
      </c>
      <c r="G830" s="69" t="s">
        <v>1024</v>
      </c>
      <c r="H830" s="28" t="s">
        <v>1018</v>
      </c>
      <c r="I830" s="40"/>
      <c r="J830" s="41">
        <v>1900</v>
      </c>
      <c r="K830" s="41">
        <v>8198.6</v>
      </c>
      <c r="L830" s="41">
        <v>316.64</v>
      </c>
      <c r="M830" s="41">
        <v>86.8</v>
      </c>
      <c r="N830" s="41">
        <v>3.8</v>
      </c>
      <c r="O830" s="42">
        <v>0</v>
      </c>
      <c r="P830" s="85">
        <f t="shared" si="44"/>
        <v>1.9</v>
      </c>
    </row>
    <row r="831" hidden="1" spans="1:16">
      <c r="A831" s="40">
        <v>202304</v>
      </c>
      <c r="B831" s="28" t="s">
        <v>316</v>
      </c>
      <c r="C831" s="25" t="s">
        <v>619</v>
      </c>
      <c r="D831" s="30" t="s">
        <v>587</v>
      </c>
      <c r="E831" s="25" t="s">
        <v>1029</v>
      </c>
      <c r="F831" s="26" t="s">
        <v>1030</v>
      </c>
      <c r="G831" s="69" t="s">
        <v>1031</v>
      </c>
      <c r="H831" s="28" t="s">
        <v>1018</v>
      </c>
      <c r="I831" s="40"/>
      <c r="J831" s="41">
        <v>1900</v>
      </c>
      <c r="K831" s="41">
        <v>8705.69</v>
      </c>
      <c r="L831" s="41">
        <v>316.64</v>
      </c>
      <c r="M831" s="41">
        <v>86.8</v>
      </c>
      <c r="N831" s="41">
        <v>3.8</v>
      </c>
      <c r="O831" s="42">
        <v>0</v>
      </c>
      <c r="P831" s="85">
        <f t="shared" si="44"/>
        <v>1.9</v>
      </c>
    </row>
    <row r="832" hidden="1" spans="1:16">
      <c r="A832" s="40">
        <v>202304</v>
      </c>
      <c r="B832" s="28" t="s">
        <v>251</v>
      </c>
      <c r="C832" s="25" t="s">
        <v>619</v>
      </c>
      <c r="D832" s="30" t="s">
        <v>587</v>
      </c>
      <c r="E832" s="28" t="s">
        <v>1032</v>
      </c>
      <c r="F832" s="26" t="s">
        <v>1023</v>
      </c>
      <c r="G832" s="69" t="s">
        <v>1033</v>
      </c>
      <c r="H832" s="28" t="s">
        <v>1018</v>
      </c>
      <c r="I832" s="40"/>
      <c r="J832" s="41">
        <v>1900</v>
      </c>
      <c r="K832" s="41">
        <v>7083.3</v>
      </c>
      <c r="L832" s="41">
        <v>316.64</v>
      </c>
      <c r="M832" s="41">
        <v>86.8</v>
      </c>
      <c r="N832" s="41">
        <v>3.8</v>
      </c>
      <c r="O832" s="42">
        <v>0</v>
      </c>
      <c r="P832" s="85">
        <f t="shared" si="44"/>
        <v>1.9</v>
      </c>
    </row>
    <row r="833" hidden="1" spans="1:16">
      <c r="A833" s="40">
        <v>202304</v>
      </c>
      <c r="B833" s="28" t="s">
        <v>414</v>
      </c>
      <c r="C833" s="25" t="s">
        <v>619</v>
      </c>
      <c r="D833" s="26" t="s">
        <v>587</v>
      </c>
      <c r="E833" s="28" t="s">
        <v>1034</v>
      </c>
      <c r="F833" s="26" t="s">
        <v>1027</v>
      </c>
      <c r="G833" s="69" t="s">
        <v>1035</v>
      </c>
      <c r="H833" s="28" t="s">
        <v>1018</v>
      </c>
      <c r="I833" s="40"/>
      <c r="J833" s="41">
        <v>1900</v>
      </c>
      <c r="K833" s="41">
        <v>6457.11</v>
      </c>
      <c r="L833" s="41">
        <v>316.64</v>
      </c>
      <c r="M833" s="41">
        <v>86.8</v>
      </c>
      <c r="N833" s="41">
        <v>3.8</v>
      </c>
      <c r="O833" s="42">
        <v>0</v>
      </c>
      <c r="P833" s="85">
        <f t="shared" si="44"/>
        <v>1.9</v>
      </c>
    </row>
    <row r="834" hidden="1" spans="1:16">
      <c r="A834" s="40">
        <v>202304</v>
      </c>
      <c r="B834" s="25" t="s">
        <v>302</v>
      </c>
      <c r="C834" s="25" t="s">
        <v>619</v>
      </c>
      <c r="D834" s="26" t="s">
        <v>587</v>
      </c>
      <c r="E834" s="20" t="s">
        <v>1036</v>
      </c>
      <c r="F834" s="26" t="s">
        <v>1027</v>
      </c>
      <c r="G834" s="69" t="s">
        <v>1037</v>
      </c>
      <c r="H834" s="28" t="s">
        <v>1018</v>
      </c>
      <c r="I834" s="40"/>
      <c r="J834" s="41">
        <v>1900</v>
      </c>
      <c r="K834" s="41">
        <v>6001.61</v>
      </c>
      <c r="L834" s="41">
        <v>316.64</v>
      </c>
      <c r="M834" s="41">
        <v>86.8</v>
      </c>
      <c r="N834" s="41">
        <v>3.8</v>
      </c>
      <c r="O834" s="42">
        <v>0</v>
      </c>
      <c r="P834" s="85">
        <f t="shared" si="44"/>
        <v>1.9</v>
      </c>
    </row>
    <row r="835" hidden="1" spans="1:16">
      <c r="A835" s="40">
        <v>202304</v>
      </c>
      <c r="B835" s="25" t="s">
        <v>207</v>
      </c>
      <c r="C835" s="25" t="s">
        <v>619</v>
      </c>
      <c r="D835" s="26" t="s">
        <v>587</v>
      </c>
      <c r="E835" s="20" t="s">
        <v>1038</v>
      </c>
      <c r="F835" s="26" t="s">
        <v>1039</v>
      </c>
      <c r="G835" s="69" t="s">
        <v>1040</v>
      </c>
      <c r="H835" s="28" t="s">
        <v>1018</v>
      </c>
      <c r="I835" s="40"/>
      <c r="J835" s="41">
        <v>1900</v>
      </c>
      <c r="K835" s="41">
        <v>6430.22</v>
      </c>
      <c r="L835" s="41">
        <v>316.64</v>
      </c>
      <c r="M835" s="41">
        <v>86.8</v>
      </c>
      <c r="N835" s="41">
        <v>3.8</v>
      </c>
      <c r="O835" s="42">
        <v>0</v>
      </c>
      <c r="P835" s="85">
        <f t="shared" si="44"/>
        <v>1.9</v>
      </c>
    </row>
    <row r="836" hidden="1" spans="1:16">
      <c r="A836" s="40">
        <v>202304</v>
      </c>
      <c r="B836" s="28" t="s">
        <v>275</v>
      </c>
      <c r="C836" s="25" t="s">
        <v>619</v>
      </c>
      <c r="D836" s="26" t="s">
        <v>587</v>
      </c>
      <c r="E836" s="20" t="s">
        <v>1041</v>
      </c>
      <c r="F836" s="26" t="s">
        <v>1027</v>
      </c>
      <c r="G836" s="70" t="s">
        <v>1011</v>
      </c>
      <c r="H836" s="28" t="s">
        <v>1018</v>
      </c>
      <c r="I836" s="40"/>
      <c r="J836" s="41">
        <v>1900</v>
      </c>
      <c r="K836" s="41">
        <v>6622.34</v>
      </c>
      <c r="L836" s="41">
        <v>316.64</v>
      </c>
      <c r="M836" s="41">
        <v>86.8</v>
      </c>
      <c r="N836" s="41">
        <v>3.8</v>
      </c>
      <c r="O836" s="42">
        <v>0</v>
      </c>
      <c r="P836" s="85">
        <f t="shared" si="44"/>
        <v>1.9</v>
      </c>
    </row>
    <row r="837" hidden="1" spans="1:16">
      <c r="A837" s="40">
        <v>202304</v>
      </c>
      <c r="B837" s="25" t="s">
        <v>372</v>
      </c>
      <c r="C837" s="25" t="s">
        <v>619</v>
      </c>
      <c r="D837" s="80" t="s">
        <v>587</v>
      </c>
      <c r="E837" s="91" t="s">
        <v>1042</v>
      </c>
      <c r="F837" s="26" t="s">
        <v>1030</v>
      </c>
      <c r="G837" s="92" t="s">
        <v>1043</v>
      </c>
      <c r="H837" s="28" t="s">
        <v>1018</v>
      </c>
      <c r="I837" s="40"/>
      <c r="J837" s="41">
        <v>1900</v>
      </c>
      <c r="K837" s="41">
        <v>9056.6</v>
      </c>
      <c r="L837" s="41">
        <v>316.64</v>
      </c>
      <c r="M837" s="41">
        <v>86.8</v>
      </c>
      <c r="N837" s="41">
        <v>3.8</v>
      </c>
      <c r="O837" s="42">
        <v>0</v>
      </c>
      <c r="P837" s="85">
        <f t="shared" si="44"/>
        <v>1.9</v>
      </c>
    </row>
    <row r="838" hidden="1" spans="1:16">
      <c r="A838" s="40">
        <v>202304</v>
      </c>
      <c r="B838" s="28" t="s">
        <v>211</v>
      </c>
      <c r="C838" s="25" t="s">
        <v>619</v>
      </c>
      <c r="D838" s="26" t="s">
        <v>587</v>
      </c>
      <c r="E838" s="20" t="s">
        <v>1044</v>
      </c>
      <c r="F838" s="26" t="s">
        <v>1039</v>
      </c>
      <c r="G838" s="70" t="s">
        <v>1045</v>
      </c>
      <c r="H838" s="28" t="s">
        <v>1018</v>
      </c>
      <c r="I838" s="40"/>
      <c r="J838" s="41">
        <v>1900</v>
      </c>
      <c r="K838" s="41">
        <v>6093.74</v>
      </c>
      <c r="L838" s="41">
        <v>316.64</v>
      </c>
      <c r="M838" s="41">
        <v>86.8</v>
      </c>
      <c r="N838" s="41">
        <v>3.8</v>
      </c>
      <c r="O838" s="42">
        <v>0</v>
      </c>
      <c r="P838" s="85">
        <f t="shared" si="44"/>
        <v>1.9</v>
      </c>
    </row>
    <row r="839" hidden="1" spans="1:16">
      <c r="A839" s="40">
        <v>202304</v>
      </c>
      <c r="B839" s="25" t="s">
        <v>363</v>
      </c>
      <c r="C839" s="33" t="s">
        <v>619</v>
      </c>
      <c r="D839" s="26" t="s">
        <v>587</v>
      </c>
      <c r="E839" s="33" t="s">
        <v>1046</v>
      </c>
      <c r="F839" s="26" t="s">
        <v>1039</v>
      </c>
      <c r="G839" s="77" t="s">
        <v>1047</v>
      </c>
      <c r="H839" s="28" t="s">
        <v>1018</v>
      </c>
      <c r="I839" s="40"/>
      <c r="J839" s="41">
        <v>1900</v>
      </c>
      <c r="K839" s="41">
        <v>6080.95</v>
      </c>
      <c r="L839" s="41">
        <v>316.64</v>
      </c>
      <c r="M839" s="41">
        <v>86.8</v>
      </c>
      <c r="N839" s="41">
        <v>3.8</v>
      </c>
      <c r="O839" s="42">
        <v>0</v>
      </c>
      <c r="P839" s="85">
        <f t="shared" si="44"/>
        <v>1.9</v>
      </c>
    </row>
    <row r="840" hidden="1" spans="1:16">
      <c r="A840" s="40">
        <v>202304</v>
      </c>
      <c r="B840" s="33" t="s">
        <v>273</v>
      </c>
      <c r="C840" s="33" t="s">
        <v>619</v>
      </c>
      <c r="D840" s="26" t="s">
        <v>587</v>
      </c>
      <c r="E840" s="93" t="s">
        <v>1048</v>
      </c>
      <c r="F840" s="26" t="s">
        <v>1039</v>
      </c>
      <c r="G840" s="94" t="s">
        <v>1049</v>
      </c>
      <c r="H840" s="28" t="s">
        <v>1018</v>
      </c>
      <c r="I840" s="40"/>
      <c r="J840" s="41">
        <v>1900</v>
      </c>
      <c r="K840" s="41">
        <v>6458.57</v>
      </c>
      <c r="L840" s="41">
        <v>316.64</v>
      </c>
      <c r="M840" s="41">
        <v>86.8</v>
      </c>
      <c r="N840" s="41">
        <v>3.8</v>
      </c>
      <c r="O840" s="42">
        <v>0</v>
      </c>
      <c r="P840" s="85">
        <f t="shared" si="44"/>
        <v>1.9</v>
      </c>
    </row>
    <row r="841" hidden="1" spans="1:16">
      <c r="A841" s="40">
        <v>202304</v>
      </c>
      <c r="B841" s="33" t="s">
        <v>411</v>
      </c>
      <c r="C841" s="33" t="s">
        <v>619</v>
      </c>
      <c r="D841" s="26" t="s">
        <v>587</v>
      </c>
      <c r="E841" s="93" t="s">
        <v>1050</v>
      </c>
      <c r="F841" s="26" t="s">
        <v>1020</v>
      </c>
      <c r="G841" s="94" t="s">
        <v>1051</v>
      </c>
      <c r="H841" s="28" t="s">
        <v>1018</v>
      </c>
      <c r="I841" s="40"/>
      <c r="J841" s="41">
        <v>1900</v>
      </c>
      <c r="K841" s="41">
        <v>5820.83</v>
      </c>
      <c r="L841" s="41">
        <v>316.64</v>
      </c>
      <c r="M841" s="41">
        <v>86.8</v>
      </c>
      <c r="N841" s="41">
        <v>3.8</v>
      </c>
      <c r="O841" s="42">
        <v>0</v>
      </c>
      <c r="P841" s="85">
        <f t="shared" si="44"/>
        <v>1.9</v>
      </c>
    </row>
    <row r="842" hidden="1" spans="1:16">
      <c r="A842" s="40">
        <v>202304</v>
      </c>
      <c r="B842" s="33" t="s">
        <v>443</v>
      </c>
      <c r="C842" s="33" t="s">
        <v>619</v>
      </c>
      <c r="D842" s="26" t="s">
        <v>587</v>
      </c>
      <c r="E842" s="93" t="s">
        <v>1052</v>
      </c>
      <c r="F842" s="26" t="s">
        <v>1030</v>
      </c>
      <c r="G842" s="94" t="s">
        <v>1053</v>
      </c>
      <c r="H842" s="28" t="s">
        <v>1018</v>
      </c>
      <c r="I842" s="40"/>
      <c r="J842" s="41">
        <v>1900</v>
      </c>
      <c r="K842" s="41">
        <v>7345.1</v>
      </c>
      <c r="L842" s="41">
        <v>316.64</v>
      </c>
      <c r="M842" s="41">
        <v>86.8</v>
      </c>
      <c r="N842" s="41">
        <v>3.8</v>
      </c>
      <c r="O842" s="42">
        <v>0</v>
      </c>
      <c r="P842" s="85">
        <f t="shared" si="44"/>
        <v>1.9</v>
      </c>
    </row>
    <row r="843" hidden="1" spans="1:16">
      <c r="A843" s="40">
        <v>202304</v>
      </c>
      <c r="B843" s="33" t="s">
        <v>369</v>
      </c>
      <c r="C843" s="33" t="s">
        <v>619</v>
      </c>
      <c r="D843" s="33" t="s">
        <v>587</v>
      </c>
      <c r="E843" s="33" t="s">
        <v>1054</v>
      </c>
      <c r="F843" s="26" t="s">
        <v>1020</v>
      </c>
      <c r="G843" s="83" t="s">
        <v>1055</v>
      </c>
      <c r="H843" s="28" t="s">
        <v>1018</v>
      </c>
      <c r="I843" s="40"/>
      <c r="J843" s="41">
        <v>1900</v>
      </c>
      <c r="K843" s="41">
        <v>6242.91</v>
      </c>
      <c r="L843" s="41">
        <v>316.64</v>
      </c>
      <c r="M843" s="41">
        <v>86.8</v>
      </c>
      <c r="N843" s="41">
        <v>3.8</v>
      </c>
      <c r="O843" s="42">
        <v>0</v>
      </c>
      <c r="P843" s="85">
        <f t="shared" si="44"/>
        <v>1.9</v>
      </c>
    </row>
    <row r="844" hidden="1" spans="1:16">
      <c r="A844" s="40">
        <v>202304</v>
      </c>
      <c r="B844" s="33" t="s">
        <v>375</v>
      </c>
      <c r="C844" s="33" t="s">
        <v>619</v>
      </c>
      <c r="D844" s="33" t="s">
        <v>587</v>
      </c>
      <c r="E844" s="33" t="s">
        <v>1056</v>
      </c>
      <c r="F844" s="26" t="s">
        <v>1039</v>
      </c>
      <c r="G844" s="77" t="s">
        <v>1057</v>
      </c>
      <c r="H844" s="28" t="s">
        <v>1018</v>
      </c>
      <c r="I844" s="40"/>
      <c r="J844" s="41">
        <v>1900</v>
      </c>
      <c r="K844" s="41">
        <v>5504.45</v>
      </c>
      <c r="L844" s="41">
        <v>316.64</v>
      </c>
      <c r="M844" s="41">
        <v>86.8</v>
      </c>
      <c r="N844" s="41">
        <v>3.8</v>
      </c>
      <c r="O844" s="42">
        <v>385</v>
      </c>
      <c r="P844" s="85">
        <f t="shared" si="44"/>
        <v>1.9</v>
      </c>
    </row>
    <row r="845" hidden="1" spans="1:16">
      <c r="A845" s="40">
        <v>202304</v>
      </c>
      <c r="B845" s="33" t="s">
        <v>246</v>
      </c>
      <c r="C845" s="33" t="s">
        <v>619</v>
      </c>
      <c r="D845" s="33" t="s">
        <v>587</v>
      </c>
      <c r="E845" s="33" t="s">
        <v>1058</v>
      </c>
      <c r="F845" s="26" t="s">
        <v>1039</v>
      </c>
      <c r="G845" s="77" t="s">
        <v>1059</v>
      </c>
      <c r="H845" s="28" t="s">
        <v>1018</v>
      </c>
      <c r="I845" s="40"/>
      <c r="J845" s="41">
        <v>1900</v>
      </c>
      <c r="K845" s="41">
        <v>5827.06</v>
      </c>
      <c r="L845" s="41">
        <v>316.64</v>
      </c>
      <c r="M845" s="41">
        <v>86.8</v>
      </c>
      <c r="N845" s="41">
        <v>3.8</v>
      </c>
      <c r="O845" s="42">
        <v>0</v>
      </c>
      <c r="P845" s="85">
        <f t="shared" si="44"/>
        <v>1.9</v>
      </c>
    </row>
    <row r="846" hidden="1" spans="1:16">
      <c r="A846" s="40">
        <v>202304</v>
      </c>
      <c r="B846" s="33" t="s">
        <v>235</v>
      </c>
      <c r="C846" s="33" t="s">
        <v>619</v>
      </c>
      <c r="D846" s="33" t="s">
        <v>587</v>
      </c>
      <c r="E846" s="33" t="s">
        <v>1060</v>
      </c>
      <c r="F846" s="26" t="s">
        <v>1039</v>
      </c>
      <c r="G846" s="77" t="s">
        <v>1061</v>
      </c>
      <c r="H846" s="28" t="s">
        <v>1018</v>
      </c>
      <c r="I846" s="40"/>
      <c r="J846" s="41">
        <v>1900</v>
      </c>
      <c r="K846" s="41">
        <v>5552.37</v>
      </c>
      <c r="L846" s="41">
        <v>316.64</v>
      </c>
      <c r="M846" s="41">
        <v>86.8</v>
      </c>
      <c r="N846" s="41">
        <v>3.8</v>
      </c>
      <c r="O846" s="42">
        <v>0</v>
      </c>
      <c r="P846" s="85">
        <f t="shared" si="44"/>
        <v>1.9</v>
      </c>
    </row>
    <row r="847" hidden="1" spans="1:16">
      <c r="A847" s="40">
        <v>202304</v>
      </c>
      <c r="B847" s="33" t="s">
        <v>253</v>
      </c>
      <c r="C847" s="33" t="s">
        <v>619</v>
      </c>
      <c r="D847" s="33" t="s">
        <v>587</v>
      </c>
      <c r="E847" s="33" t="s">
        <v>1062</v>
      </c>
      <c r="F847" s="26" t="s">
        <v>1020</v>
      </c>
      <c r="G847" s="77" t="s">
        <v>1063</v>
      </c>
      <c r="H847" s="28" t="s">
        <v>1018</v>
      </c>
      <c r="I847" s="40"/>
      <c r="J847" s="41">
        <v>1900</v>
      </c>
      <c r="K847" s="41">
        <v>7121.41</v>
      </c>
      <c r="L847" s="41">
        <v>316.64</v>
      </c>
      <c r="M847" s="41">
        <v>86.8</v>
      </c>
      <c r="N847" s="41">
        <v>3.8</v>
      </c>
      <c r="O847" s="42">
        <v>0</v>
      </c>
      <c r="P847" s="85">
        <f t="shared" si="44"/>
        <v>1.9</v>
      </c>
    </row>
    <row r="848" hidden="1" spans="1:16">
      <c r="A848" s="40">
        <v>202304</v>
      </c>
      <c r="B848" s="33" t="s">
        <v>339</v>
      </c>
      <c r="C848" s="33" t="s">
        <v>619</v>
      </c>
      <c r="D848" s="33" t="s">
        <v>587</v>
      </c>
      <c r="E848" s="33" t="s">
        <v>1064</v>
      </c>
      <c r="F848" s="26" t="s">
        <v>1027</v>
      </c>
      <c r="G848" s="77" t="s">
        <v>1065</v>
      </c>
      <c r="H848" s="28" t="s">
        <v>1018</v>
      </c>
      <c r="I848" s="40"/>
      <c r="J848" s="41">
        <v>1900</v>
      </c>
      <c r="K848" s="41">
        <v>4708.19</v>
      </c>
      <c r="L848" s="41">
        <v>316.64</v>
      </c>
      <c r="M848" s="41">
        <v>86.8</v>
      </c>
      <c r="N848" s="41">
        <v>3.8</v>
      </c>
      <c r="O848" s="42">
        <v>0</v>
      </c>
      <c r="P848" s="85">
        <f t="shared" si="44"/>
        <v>1.9</v>
      </c>
    </row>
    <row r="849" hidden="1" spans="1:16">
      <c r="A849" s="40">
        <v>202304</v>
      </c>
      <c r="B849" s="36" t="s">
        <v>330</v>
      </c>
      <c r="C849" s="36" t="s">
        <v>619</v>
      </c>
      <c r="D849" s="33" t="s">
        <v>587</v>
      </c>
      <c r="E849" s="36" t="s">
        <v>1066</v>
      </c>
      <c r="F849" s="26" t="s">
        <v>1067</v>
      </c>
      <c r="G849" s="95" t="s">
        <v>1068</v>
      </c>
      <c r="H849" s="28" t="s">
        <v>1018</v>
      </c>
      <c r="I849" s="40"/>
      <c r="J849" s="41">
        <v>1900</v>
      </c>
      <c r="K849" s="41">
        <v>7265.56</v>
      </c>
      <c r="L849" s="41">
        <v>316.64</v>
      </c>
      <c r="M849" s="41">
        <v>86.8</v>
      </c>
      <c r="N849" s="41">
        <v>3.8</v>
      </c>
      <c r="O849" s="42">
        <v>0</v>
      </c>
      <c r="P849" s="85">
        <f t="shared" si="44"/>
        <v>1.9</v>
      </c>
    </row>
    <row r="850" hidden="1" spans="1:16">
      <c r="A850" s="40">
        <v>202304</v>
      </c>
      <c r="B850" s="36" t="s">
        <v>208</v>
      </c>
      <c r="C850" s="36" t="s">
        <v>619</v>
      </c>
      <c r="D850" s="93" t="s">
        <v>587</v>
      </c>
      <c r="E850" s="86" t="s">
        <v>1069</v>
      </c>
      <c r="F850" s="26" t="s">
        <v>1020</v>
      </c>
      <c r="G850" s="96" t="s">
        <v>1070</v>
      </c>
      <c r="H850" s="28" t="s">
        <v>1018</v>
      </c>
      <c r="I850" s="40"/>
      <c r="J850" s="41">
        <v>1900</v>
      </c>
      <c r="K850" s="41">
        <v>8040.07</v>
      </c>
      <c r="L850" s="41">
        <v>316.64</v>
      </c>
      <c r="M850" s="41">
        <v>86.8</v>
      </c>
      <c r="N850" s="41">
        <v>3.8</v>
      </c>
      <c r="O850" s="42">
        <v>0</v>
      </c>
      <c r="P850" s="85">
        <f t="shared" si="44"/>
        <v>1.9</v>
      </c>
    </row>
    <row r="851" hidden="1" spans="1:16">
      <c r="A851" s="40">
        <v>202304</v>
      </c>
      <c r="B851" s="36" t="s">
        <v>399</v>
      </c>
      <c r="C851" s="36" t="s">
        <v>619</v>
      </c>
      <c r="D851" s="33" t="s">
        <v>587</v>
      </c>
      <c r="E851" s="36" t="s">
        <v>1071</v>
      </c>
      <c r="F851" s="26" t="s">
        <v>1067</v>
      </c>
      <c r="G851" s="77" t="s">
        <v>756</v>
      </c>
      <c r="H851" s="28" t="s">
        <v>1018</v>
      </c>
      <c r="I851" s="40"/>
      <c r="J851" s="41">
        <v>1900</v>
      </c>
      <c r="K851" s="41">
        <v>6377.53</v>
      </c>
      <c r="L851" s="41">
        <v>316.64</v>
      </c>
      <c r="M851" s="41">
        <v>86.8</v>
      </c>
      <c r="N851" s="41">
        <v>3.8</v>
      </c>
      <c r="O851" s="42">
        <v>100</v>
      </c>
      <c r="P851" s="85">
        <f t="shared" si="44"/>
        <v>1.9</v>
      </c>
    </row>
    <row r="852" hidden="1" spans="1:16">
      <c r="A852" s="40">
        <v>202304</v>
      </c>
      <c r="B852" s="36" t="s">
        <v>230</v>
      </c>
      <c r="C852" s="36" t="s">
        <v>619</v>
      </c>
      <c r="D852" s="33" t="s">
        <v>587</v>
      </c>
      <c r="E852" s="33" t="s">
        <v>1072</v>
      </c>
      <c r="F852" s="26" t="s">
        <v>1027</v>
      </c>
      <c r="G852" s="77" t="s">
        <v>1073</v>
      </c>
      <c r="H852" s="28" t="s">
        <v>1018</v>
      </c>
      <c r="I852" s="40"/>
      <c r="J852" s="41">
        <v>1900</v>
      </c>
      <c r="K852" s="41">
        <v>6249.2</v>
      </c>
      <c r="L852" s="41">
        <v>316.64</v>
      </c>
      <c r="M852" s="41">
        <v>86.8</v>
      </c>
      <c r="N852" s="41">
        <v>3.8</v>
      </c>
      <c r="O852" s="42">
        <v>0</v>
      </c>
      <c r="P852" s="85">
        <f t="shared" si="44"/>
        <v>1.9</v>
      </c>
    </row>
    <row r="853" hidden="1" spans="1:16">
      <c r="A853" s="40">
        <v>202304</v>
      </c>
      <c r="B853" s="36" t="s">
        <v>343</v>
      </c>
      <c r="C853" s="36" t="s">
        <v>619</v>
      </c>
      <c r="D853" s="33" t="s">
        <v>587</v>
      </c>
      <c r="E853" s="36" t="s">
        <v>1074</v>
      </c>
      <c r="F853" s="26" t="s">
        <v>1027</v>
      </c>
      <c r="G853" s="77" t="s">
        <v>1075</v>
      </c>
      <c r="H853" s="28" t="s">
        <v>1018</v>
      </c>
      <c r="I853" s="40"/>
      <c r="J853" s="41">
        <v>1900</v>
      </c>
      <c r="K853" s="41">
        <v>5468.36</v>
      </c>
      <c r="L853" s="41">
        <v>316.64</v>
      </c>
      <c r="M853" s="41">
        <v>86.8</v>
      </c>
      <c r="N853" s="41">
        <v>3.8</v>
      </c>
      <c r="O853" s="42">
        <v>0</v>
      </c>
      <c r="P853" s="85">
        <f t="shared" si="44"/>
        <v>1.9</v>
      </c>
    </row>
    <row r="854" hidden="1" spans="1:16">
      <c r="A854" s="40">
        <v>202304</v>
      </c>
      <c r="B854" s="36" t="s">
        <v>297</v>
      </c>
      <c r="C854" s="36" t="s">
        <v>619</v>
      </c>
      <c r="D854" s="33" t="s">
        <v>587</v>
      </c>
      <c r="E854" s="36" t="s">
        <v>1076</v>
      </c>
      <c r="F854" s="26" t="s">
        <v>1027</v>
      </c>
      <c r="G854" s="77" t="s">
        <v>1077</v>
      </c>
      <c r="H854" s="28" t="s">
        <v>1018</v>
      </c>
      <c r="I854" s="40"/>
      <c r="J854" s="41">
        <v>1900</v>
      </c>
      <c r="K854" s="41">
        <v>6346.48</v>
      </c>
      <c r="L854" s="41">
        <v>316.64</v>
      </c>
      <c r="M854" s="41">
        <v>86.8</v>
      </c>
      <c r="N854" s="41">
        <v>3.8</v>
      </c>
      <c r="O854" s="42">
        <v>0</v>
      </c>
      <c r="P854" s="85">
        <f t="shared" si="44"/>
        <v>1.9</v>
      </c>
    </row>
    <row r="855" hidden="1" spans="1:16">
      <c r="A855" s="40">
        <v>202304</v>
      </c>
      <c r="B855" s="36" t="s">
        <v>341</v>
      </c>
      <c r="C855" s="36" t="s">
        <v>619</v>
      </c>
      <c r="D855" s="33" t="s">
        <v>587</v>
      </c>
      <c r="E855" s="33" t="s">
        <v>1078</v>
      </c>
      <c r="F855" s="26" t="s">
        <v>1027</v>
      </c>
      <c r="G855" s="77" t="s">
        <v>1079</v>
      </c>
      <c r="H855" s="28" t="s">
        <v>1018</v>
      </c>
      <c r="I855" s="40"/>
      <c r="J855" s="41">
        <v>1900</v>
      </c>
      <c r="K855" s="41">
        <v>5474.76</v>
      </c>
      <c r="L855" s="41">
        <v>316.64</v>
      </c>
      <c r="M855" s="41">
        <v>86.8</v>
      </c>
      <c r="N855" s="41">
        <v>3.8</v>
      </c>
      <c r="O855" s="42">
        <v>0</v>
      </c>
      <c r="P855" s="85">
        <f t="shared" si="44"/>
        <v>1.9</v>
      </c>
    </row>
    <row r="856" hidden="1" spans="1:16">
      <c r="A856" s="40">
        <v>202304</v>
      </c>
      <c r="B856" s="36" t="s">
        <v>254</v>
      </c>
      <c r="C856" s="36" t="s">
        <v>619</v>
      </c>
      <c r="D856" s="33" t="s">
        <v>587</v>
      </c>
      <c r="E856" s="36" t="s">
        <v>1080</v>
      </c>
      <c r="F856" s="26" t="s">
        <v>1027</v>
      </c>
      <c r="G856" s="77" t="s">
        <v>1081</v>
      </c>
      <c r="H856" s="28" t="s">
        <v>1018</v>
      </c>
      <c r="I856" s="40"/>
      <c r="J856" s="41">
        <v>1900</v>
      </c>
      <c r="K856" s="41">
        <v>6626.42</v>
      </c>
      <c r="L856" s="41">
        <v>316.64</v>
      </c>
      <c r="M856" s="41">
        <v>86.8</v>
      </c>
      <c r="N856" s="41">
        <v>3.8</v>
      </c>
      <c r="O856" s="42">
        <v>0</v>
      </c>
      <c r="P856" s="85">
        <f t="shared" ref="P856:P887" si="45">1900*0.1%</f>
        <v>1.9</v>
      </c>
    </row>
    <row r="857" hidden="1" spans="1:16">
      <c r="A857" s="40">
        <v>202304</v>
      </c>
      <c r="B857" s="36" t="s">
        <v>403</v>
      </c>
      <c r="C857" s="36" t="s">
        <v>619</v>
      </c>
      <c r="D857" s="33" t="s">
        <v>587</v>
      </c>
      <c r="E857" s="36" t="s">
        <v>1082</v>
      </c>
      <c r="F857" s="26" t="s">
        <v>1039</v>
      </c>
      <c r="G857" s="77" t="s">
        <v>1083</v>
      </c>
      <c r="H857" s="28" t="s">
        <v>1018</v>
      </c>
      <c r="I857" s="40"/>
      <c r="J857" s="41">
        <v>1900</v>
      </c>
      <c r="K857" s="41">
        <v>5828.87</v>
      </c>
      <c r="L857" s="41">
        <v>316.64</v>
      </c>
      <c r="M857" s="41">
        <v>86.8</v>
      </c>
      <c r="N857" s="41">
        <v>3.8</v>
      </c>
      <c r="O857" s="42">
        <v>0</v>
      </c>
      <c r="P857" s="85">
        <f t="shared" si="45"/>
        <v>1.9</v>
      </c>
    </row>
    <row r="858" hidden="1" spans="1:16">
      <c r="A858" s="40">
        <v>202304</v>
      </c>
      <c r="B858" s="36" t="s">
        <v>237</v>
      </c>
      <c r="C858" s="36" t="s">
        <v>619</v>
      </c>
      <c r="D858" s="33" t="s">
        <v>587</v>
      </c>
      <c r="E858" s="36" t="s">
        <v>1084</v>
      </c>
      <c r="F858" s="26" t="s">
        <v>1030</v>
      </c>
      <c r="G858" s="77" t="s">
        <v>1083</v>
      </c>
      <c r="H858" s="28" t="s">
        <v>1018</v>
      </c>
      <c r="I858" s="40"/>
      <c r="J858" s="41">
        <v>1900</v>
      </c>
      <c r="K858" s="41">
        <v>7787.91</v>
      </c>
      <c r="L858" s="41">
        <v>316.64</v>
      </c>
      <c r="M858" s="41">
        <v>86.8</v>
      </c>
      <c r="N858" s="41">
        <v>3.8</v>
      </c>
      <c r="O858" s="42">
        <v>0</v>
      </c>
      <c r="P858" s="85">
        <f t="shared" si="45"/>
        <v>1.9</v>
      </c>
    </row>
    <row r="859" hidden="1" spans="1:16">
      <c r="A859" s="40">
        <v>202304</v>
      </c>
      <c r="B859" s="25" t="s">
        <v>361</v>
      </c>
      <c r="C859" s="25" t="s">
        <v>619</v>
      </c>
      <c r="D859" s="26" t="s">
        <v>587</v>
      </c>
      <c r="E859" s="28" t="s">
        <v>1085</v>
      </c>
      <c r="F859" s="26" t="s">
        <v>1086</v>
      </c>
      <c r="G859" s="69" t="s">
        <v>1087</v>
      </c>
      <c r="H859" s="28" t="s">
        <v>1018</v>
      </c>
      <c r="I859" s="40"/>
      <c r="J859" s="41">
        <v>1900</v>
      </c>
      <c r="K859" s="41">
        <v>8580.57</v>
      </c>
      <c r="L859" s="41">
        <v>316.64</v>
      </c>
      <c r="M859" s="41">
        <v>86.8</v>
      </c>
      <c r="N859" s="41">
        <v>3.8</v>
      </c>
      <c r="O859" s="42">
        <v>0</v>
      </c>
      <c r="P859" s="85">
        <f t="shared" si="45"/>
        <v>1.9</v>
      </c>
    </row>
    <row r="860" hidden="1" spans="1:16">
      <c r="A860" s="40">
        <v>202304</v>
      </c>
      <c r="B860" s="25" t="s">
        <v>360</v>
      </c>
      <c r="C860" s="25" t="s">
        <v>619</v>
      </c>
      <c r="D860" s="30" t="s">
        <v>587</v>
      </c>
      <c r="E860" s="28" t="s">
        <v>1088</v>
      </c>
      <c r="F860" s="26" t="s">
        <v>1067</v>
      </c>
      <c r="G860" s="69" t="s">
        <v>1089</v>
      </c>
      <c r="H860" s="28" t="s">
        <v>1018</v>
      </c>
      <c r="I860" s="40"/>
      <c r="J860" s="41">
        <v>1900</v>
      </c>
      <c r="K860" s="41">
        <v>7152.3</v>
      </c>
      <c r="L860" s="41">
        <v>316.64</v>
      </c>
      <c r="M860" s="41">
        <v>86.8</v>
      </c>
      <c r="N860" s="41">
        <v>3.8</v>
      </c>
      <c r="O860" s="42">
        <v>95</v>
      </c>
      <c r="P860" s="85">
        <f t="shared" si="45"/>
        <v>1.9</v>
      </c>
    </row>
    <row r="861" hidden="1" spans="1:16">
      <c r="A861" s="40">
        <v>202304</v>
      </c>
      <c r="B861" s="33" t="s">
        <v>308</v>
      </c>
      <c r="C861" s="33" t="s">
        <v>619</v>
      </c>
      <c r="D861" s="26" t="s">
        <v>587</v>
      </c>
      <c r="E861" s="33" t="s">
        <v>1092</v>
      </c>
      <c r="F861" s="26" t="s">
        <v>1067</v>
      </c>
      <c r="G861" s="77" t="s">
        <v>1051</v>
      </c>
      <c r="H861" s="28" t="s">
        <v>1018</v>
      </c>
      <c r="I861" s="40"/>
      <c r="J861" s="41">
        <v>1900</v>
      </c>
      <c r="K861" s="41">
        <v>6182.62</v>
      </c>
      <c r="L861" s="41">
        <v>316.64</v>
      </c>
      <c r="M861" s="41">
        <v>86.8</v>
      </c>
      <c r="N861" s="41">
        <v>3.8</v>
      </c>
      <c r="O861" s="42">
        <v>0</v>
      </c>
      <c r="P861" s="85">
        <f t="shared" si="45"/>
        <v>1.9</v>
      </c>
    </row>
    <row r="862" hidden="1" spans="1:16">
      <c r="A862" s="40">
        <v>202304</v>
      </c>
      <c r="B862" s="36" t="s">
        <v>325</v>
      </c>
      <c r="C862" s="36" t="s">
        <v>619</v>
      </c>
      <c r="D862" s="33" t="s">
        <v>587</v>
      </c>
      <c r="E862" s="36" t="s">
        <v>1093</v>
      </c>
      <c r="F862" s="26" t="s">
        <v>1027</v>
      </c>
      <c r="G862" s="77" t="s">
        <v>1094</v>
      </c>
      <c r="H862" s="28" t="s">
        <v>1018</v>
      </c>
      <c r="I862" s="40"/>
      <c r="J862" s="41">
        <v>1900</v>
      </c>
      <c r="K862" s="41">
        <v>6008.27</v>
      </c>
      <c r="L862" s="41">
        <v>316.64</v>
      </c>
      <c r="M862" s="41">
        <v>86.8</v>
      </c>
      <c r="N862" s="41">
        <v>3.8</v>
      </c>
      <c r="O862" s="42">
        <v>0</v>
      </c>
      <c r="P862" s="85">
        <f t="shared" si="45"/>
        <v>1.9</v>
      </c>
    </row>
    <row r="863" hidden="1" spans="1:16">
      <c r="A863" s="40">
        <v>202304</v>
      </c>
      <c r="B863" s="25" t="s">
        <v>347</v>
      </c>
      <c r="C863" s="36" t="s">
        <v>619</v>
      </c>
      <c r="D863" s="33" t="s">
        <v>587</v>
      </c>
      <c r="E863" s="36" t="s">
        <v>1098</v>
      </c>
      <c r="F863" s="26" t="s">
        <v>1020</v>
      </c>
      <c r="G863" s="77" t="s">
        <v>1099</v>
      </c>
      <c r="H863" s="28" t="s">
        <v>1018</v>
      </c>
      <c r="I863" s="40"/>
      <c r="J863" s="41">
        <v>1900</v>
      </c>
      <c r="K863" s="41">
        <v>6302.96</v>
      </c>
      <c r="L863" s="41">
        <v>316.64</v>
      </c>
      <c r="M863" s="41">
        <v>86.8</v>
      </c>
      <c r="N863" s="41">
        <v>3.8</v>
      </c>
      <c r="O863" s="42">
        <v>0</v>
      </c>
      <c r="P863" s="85">
        <f t="shared" si="45"/>
        <v>1.9</v>
      </c>
    </row>
    <row r="864" hidden="1" spans="1:16">
      <c r="A864" s="40">
        <v>202304</v>
      </c>
      <c r="B864" s="33" t="s">
        <v>338</v>
      </c>
      <c r="C864" s="36" t="s">
        <v>619</v>
      </c>
      <c r="D864" s="33" t="s">
        <v>587</v>
      </c>
      <c r="E864" s="36" t="s">
        <v>1100</v>
      </c>
      <c r="F864" s="26" t="s">
        <v>1020</v>
      </c>
      <c r="G864" s="77" t="s">
        <v>1101</v>
      </c>
      <c r="H864" s="73" t="s">
        <v>1018</v>
      </c>
      <c r="I864" s="40"/>
      <c r="J864" s="41">
        <v>1900</v>
      </c>
      <c r="K864" s="41">
        <v>5286.29</v>
      </c>
      <c r="L864" s="41">
        <v>316.64</v>
      </c>
      <c r="M864" s="41">
        <v>86.8</v>
      </c>
      <c r="N864" s="41">
        <v>3.8</v>
      </c>
      <c r="O864" s="42">
        <v>0</v>
      </c>
      <c r="P864" s="85">
        <f t="shared" si="45"/>
        <v>1.9</v>
      </c>
    </row>
    <row r="865" hidden="1" spans="1:16">
      <c r="A865" s="40">
        <v>202304</v>
      </c>
      <c r="B865" s="25" t="s">
        <v>210</v>
      </c>
      <c r="C865" s="36" t="s">
        <v>619</v>
      </c>
      <c r="D865" s="33" t="s">
        <v>587</v>
      </c>
      <c r="E865" s="36" t="s">
        <v>1104</v>
      </c>
      <c r="F865" s="26" t="s">
        <v>1020</v>
      </c>
      <c r="G865" s="77" t="s">
        <v>1105</v>
      </c>
      <c r="H865" s="28" t="s">
        <v>1018</v>
      </c>
      <c r="I865" s="40"/>
      <c r="J865" s="41">
        <v>1900</v>
      </c>
      <c r="K865" s="41">
        <v>7963.14</v>
      </c>
      <c r="L865" s="41">
        <v>316.64</v>
      </c>
      <c r="M865" s="41">
        <v>86.8</v>
      </c>
      <c r="N865" s="41">
        <v>3.8</v>
      </c>
      <c r="O865" s="42">
        <v>0</v>
      </c>
      <c r="P865" s="85">
        <f t="shared" si="45"/>
        <v>1.9</v>
      </c>
    </row>
    <row r="866" hidden="1" spans="1:16">
      <c r="A866" s="40">
        <v>202304</v>
      </c>
      <c r="B866" s="25" t="s">
        <v>309</v>
      </c>
      <c r="C866" s="36" t="s">
        <v>619</v>
      </c>
      <c r="D866" s="33" t="s">
        <v>587</v>
      </c>
      <c r="E866" s="36" t="s">
        <v>1106</v>
      </c>
      <c r="F866" s="26" t="s">
        <v>1020</v>
      </c>
      <c r="G866" s="77" t="s">
        <v>1107</v>
      </c>
      <c r="H866" s="28" t="s">
        <v>1018</v>
      </c>
      <c r="I866" s="40"/>
      <c r="J866" s="41">
        <v>1900</v>
      </c>
      <c r="K866" s="41">
        <v>5628.09</v>
      </c>
      <c r="L866" s="41">
        <v>316.64</v>
      </c>
      <c r="M866" s="41">
        <v>86.8</v>
      </c>
      <c r="N866" s="41">
        <v>3.8</v>
      </c>
      <c r="O866" s="42">
        <v>0</v>
      </c>
      <c r="P866" s="85">
        <f t="shared" si="45"/>
        <v>1.9</v>
      </c>
    </row>
    <row r="867" hidden="1" spans="1:16">
      <c r="A867" s="40">
        <v>202304</v>
      </c>
      <c r="B867" s="25" t="s">
        <v>205</v>
      </c>
      <c r="C867" s="36" t="s">
        <v>619</v>
      </c>
      <c r="D867" s="33" t="s">
        <v>587</v>
      </c>
      <c r="E867" s="36" t="s">
        <v>1108</v>
      </c>
      <c r="F867" s="26" t="s">
        <v>1039</v>
      </c>
      <c r="G867" s="77" t="s">
        <v>1109</v>
      </c>
      <c r="H867" s="28" t="s">
        <v>1018</v>
      </c>
      <c r="I867" s="40"/>
      <c r="J867" s="41">
        <v>1900</v>
      </c>
      <c r="K867" s="41">
        <v>5720.07</v>
      </c>
      <c r="L867" s="41">
        <v>316.64</v>
      </c>
      <c r="M867" s="41">
        <v>86.8</v>
      </c>
      <c r="N867" s="41">
        <v>3.8</v>
      </c>
      <c r="O867" s="42">
        <v>0</v>
      </c>
      <c r="P867" s="85">
        <f t="shared" si="45"/>
        <v>1.9</v>
      </c>
    </row>
    <row r="868" hidden="1" spans="1:16">
      <c r="A868" s="40">
        <v>202304</v>
      </c>
      <c r="B868" s="33" t="s">
        <v>387</v>
      </c>
      <c r="C868" s="36" t="s">
        <v>619</v>
      </c>
      <c r="D868" s="33" t="s">
        <v>587</v>
      </c>
      <c r="E868" s="36" t="s">
        <v>1110</v>
      </c>
      <c r="F868" s="26" t="s">
        <v>1039</v>
      </c>
      <c r="G868" s="77" t="s">
        <v>1111</v>
      </c>
      <c r="H868" s="28" t="s">
        <v>1018</v>
      </c>
      <c r="I868" s="40"/>
      <c r="J868" s="41">
        <v>1900</v>
      </c>
      <c r="K868" s="41">
        <v>6002.15</v>
      </c>
      <c r="L868" s="41">
        <v>316.64</v>
      </c>
      <c r="M868" s="41">
        <v>86.8</v>
      </c>
      <c r="N868" s="41">
        <v>3.8</v>
      </c>
      <c r="O868" s="42">
        <v>0</v>
      </c>
      <c r="P868" s="85">
        <f t="shared" si="45"/>
        <v>1.9</v>
      </c>
    </row>
    <row r="869" hidden="1" spans="1:16">
      <c r="A869" s="40">
        <v>202304</v>
      </c>
      <c r="B869" s="36" t="s">
        <v>209</v>
      </c>
      <c r="C869" s="36" t="s">
        <v>619</v>
      </c>
      <c r="D869" s="33" t="s">
        <v>587</v>
      </c>
      <c r="E869" s="36" t="s">
        <v>1117</v>
      </c>
      <c r="F869" s="26" t="s">
        <v>1020</v>
      </c>
      <c r="G869" s="77" t="s">
        <v>1118</v>
      </c>
      <c r="H869" s="28" t="s">
        <v>1018</v>
      </c>
      <c r="I869" s="40"/>
      <c r="J869" s="41">
        <v>1900</v>
      </c>
      <c r="K869" s="41">
        <v>5131.36</v>
      </c>
      <c r="L869" s="41">
        <v>316.64</v>
      </c>
      <c r="M869" s="41">
        <v>86.8</v>
      </c>
      <c r="N869" s="41">
        <v>3.8</v>
      </c>
      <c r="O869" s="42">
        <v>0</v>
      </c>
      <c r="P869" s="85">
        <f t="shared" si="45"/>
        <v>1.9</v>
      </c>
    </row>
    <row r="870" hidden="1" spans="1:16">
      <c r="A870" s="40">
        <v>202304</v>
      </c>
      <c r="B870" s="36" t="s">
        <v>245</v>
      </c>
      <c r="C870" s="36" t="s">
        <v>619</v>
      </c>
      <c r="D870" s="33" t="s">
        <v>587</v>
      </c>
      <c r="E870" s="36" t="s">
        <v>1124</v>
      </c>
      <c r="F870" s="26" t="s">
        <v>1027</v>
      </c>
      <c r="G870" s="34" t="s">
        <v>1125</v>
      </c>
      <c r="H870" s="28" t="s">
        <v>1018</v>
      </c>
      <c r="I870" s="40"/>
      <c r="J870" s="41">
        <v>1900</v>
      </c>
      <c r="K870" s="41">
        <v>5470.52</v>
      </c>
      <c r="L870" s="41">
        <v>316.64</v>
      </c>
      <c r="M870" s="41">
        <v>86.8</v>
      </c>
      <c r="N870" s="41">
        <v>3.8</v>
      </c>
      <c r="O870" s="42">
        <v>0</v>
      </c>
      <c r="P870" s="85">
        <f t="shared" si="45"/>
        <v>1.9</v>
      </c>
    </row>
    <row r="871" hidden="1" spans="1:16">
      <c r="A871" s="40">
        <v>202304</v>
      </c>
      <c r="B871" s="36" t="s">
        <v>336</v>
      </c>
      <c r="C871" s="36" t="s">
        <v>619</v>
      </c>
      <c r="D871" s="33" t="s">
        <v>587</v>
      </c>
      <c r="E871" s="36" t="s">
        <v>1126</v>
      </c>
      <c r="F871" s="26" t="s">
        <v>1027</v>
      </c>
      <c r="G871" s="34" t="s">
        <v>1127</v>
      </c>
      <c r="H871" s="28" t="s">
        <v>1018</v>
      </c>
      <c r="I871" s="40"/>
      <c r="J871" s="41">
        <v>1900</v>
      </c>
      <c r="K871" s="41">
        <v>5293.61</v>
      </c>
      <c r="L871" s="41">
        <v>316.64</v>
      </c>
      <c r="M871" s="41">
        <v>86.8</v>
      </c>
      <c r="N871" s="41">
        <v>3.8</v>
      </c>
      <c r="O871" s="42">
        <v>0</v>
      </c>
      <c r="P871" s="85">
        <f t="shared" si="45"/>
        <v>1.9</v>
      </c>
    </row>
    <row r="872" hidden="1" spans="1:16">
      <c r="A872" s="40">
        <v>202304</v>
      </c>
      <c r="B872" s="36" t="s">
        <v>358</v>
      </c>
      <c r="C872" s="36" t="s">
        <v>619</v>
      </c>
      <c r="D872" s="33" t="s">
        <v>587</v>
      </c>
      <c r="E872" s="36" t="s">
        <v>1128</v>
      </c>
      <c r="F872" s="26" t="s">
        <v>1027</v>
      </c>
      <c r="G872" s="34" t="s">
        <v>934</v>
      </c>
      <c r="H872" s="28" t="s">
        <v>1018</v>
      </c>
      <c r="I872" s="40"/>
      <c r="J872" s="41">
        <v>1900</v>
      </c>
      <c r="K872" s="41">
        <v>5676.53</v>
      </c>
      <c r="L872" s="41">
        <v>316.64</v>
      </c>
      <c r="M872" s="41">
        <v>86.8</v>
      </c>
      <c r="N872" s="41">
        <v>3.8</v>
      </c>
      <c r="O872" s="42">
        <v>0</v>
      </c>
      <c r="P872" s="85">
        <f t="shared" si="45"/>
        <v>1.9</v>
      </c>
    </row>
    <row r="873" hidden="1" spans="1:16">
      <c r="A873" s="40">
        <v>202304</v>
      </c>
      <c r="B873" s="36" t="s">
        <v>220</v>
      </c>
      <c r="C873" s="36" t="s">
        <v>619</v>
      </c>
      <c r="D873" s="33" t="s">
        <v>587</v>
      </c>
      <c r="E873" s="36" t="s">
        <v>1129</v>
      </c>
      <c r="F873" s="26" t="s">
        <v>1027</v>
      </c>
      <c r="G873" s="34" t="s">
        <v>1130</v>
      </c>
      <c r="H873" s="28" t="s">
        <v>1018</v>
      </c>
      <c r="I873" s="40"/>
      <c r="J873" s="41">
        <v>1900</v>
      </c>
      <c r="K873" s="41">
        <v>5966.95</v>
      </c>
      <c r="L873" s="41">
        <v>316.64</v>
      </c>
      <c r="M873" s="41">
        <v>86.8</v>
      </c>
      <c r="N873" s="41">
        <v>3.8</v>
      </c>
      <c r="O873" s="42">
        <v>0</v>
      </c>
      <c r="P873" s="85">
        <f t="shared" si="45"/>
        <v>1.9</v>
      </c>
    </row>
    <row r="874" hidden="1" spans="1:16">
      <c r="A874" s="40">
        <v>202304</v>
      </c>
      <c r="B874" s="36" t="s">
        <v>454</v>
      </c>
      <c r="C874" s="36" t="s">
        <v>619</v>
      </c>
      <c r="D874" s="33" t="s">
        <v>587</v>
      </c>
      <c r="E874" s="36" t="s">
        <v>1131</v>
      </c>
      <c r="F874" s="26" t="s">
        <v>1027</v>
      </c>
      <c r="G874" s="34" t="s">
        <v>1130</v>
      </c>
      <c r="H874" s="28" t="s">
        <v>1018</v>
      </c>
      <c r="I874" s="40"/>
      <c r="J874" s="41">
        <v>1900</v>
      </c>
      <c r="K874" s="41">
        <v>5923.45</v>
      </c>
      <c r="L874" s="41">
        <v>316.64</v>
      </c>
      <c r="M874" s="41">
        <v>86.8</v>
      </c>
      <c r="N874" s="41">
        <v>3.8</v>
      </c>
      <c r="O874" s="42">
        <v>0</v>
      </c>
      <c r="P874" s="85">
        <f t="shared" si="45"/>
        <v>1.9</v>
      </c>
    </row>
    <row r="875" hidden="1" spans="1:16">
      <c r="A875" s="40">
        <v>202304</v>
      </c>
      <c r="B875" s="36" t="s">
        <v>349</v>
      </c>
      <c r="C875" s="36" t="s">
        <v>619</v>
      </c>
      <c r="D875" s="33" t="s">
        <v>587</v>
      </c>
      <c r="E875" s="37" t="s">
        <v>1132</v>
      </c>
      <c r="F875" s="26" t="s">
        <v>1039</v>
      </c>
      <c r="G875" s="36" t="s">
        <v>1133</v>
      </c>
      <c r="H875" s="28" t="s">
        <v>1018</v>
      </c>
      <c r="I875" s="40"/>
      <c r="J875" s="41">
        <v>1900</v>
      </c>
      <c r="K875" s="41">
        <v>6338.22</v>
      </c>
      <c r="L875" s="41">
        <v>316.64</v>
      </c>
      <c r="M875" s="41">
        <v>86.8</v>
      </c>
      <c r="N875" s="41">
        <v>3.8</v>
      </c>
      <c r="O875" s="42">
        <v>0</v>
      </c>
      <c r="P875" s="85">
        <f t="shared" si="45"/>
        <v>1.9</v>
      </c>
    </row>
    <row r="876" hidden="1" spans="1:16">
      <c r="A876" s="40">
        <v>202304</v>
      </c>
      <c r="B876" s="36" t="s">
        <v>255</v>
      </c>
      <c r="C876" s="36" t="s">
        <v>619</v>
      </c>
      <c r="D876" s="33" t="s">
        <v>587</v>
      </c>
      <c r="E876" s="37" t="s">
        <v>1134</v>
      </c>
      <c r="F876" s="26" t="s">
        <v>1027</v>
      </c>
      <c r="G876" s="36" t="s">
        <v>976</v>
      </c>
      <c r="H876" s="28" t="s">
        <v>1018</v>
      </c>
      <c r="I876" s="40"/>
      <c r="J876" s="41">
        <v>1900</v>
      </c>
      <c r="K876" s="41">
        <v>6635.21</v>
      </c>
      <c r="L876" s="41">
        <v>316.64</v>
      </c>
      <c r="M876" s="41">
        <v>86.8</v>
      </c>
      <c r="N876" s="41">
        <v>3.8</v>
      </c>
      <c r="O876" s="42">
        <v>0</v>
      </c>
      <c r="P876" s="85">
        <f t="shared" si="45"/>
        <v>1.9</v>
      </c>
    </row>
    <row r="877" hidden="1" spans="1:16">
      <c r="A877" s="40">
        <v>202304</v>
      </c>
      <c r="B877" s="36" t="s">
        <v>314</v>
      </c>
      <c r="C877" s="36" t="s">
        <v>619</v>
      </c>
      <c r="D877" s="33" t="s">
        <v>587</v>
      </c>
      <c r="E877" s="37" t="s">
        <v>1135</v>
      </c>
      <c r="F877" s="26" t="s">
        <v>1027</v>
      </c>
      <c r="G877" s="36" t="s">
        <v>1136</v>
      </c>
      <c r="H877" s="28" t="s">
        <v>1018</v>
      </c>
      <c r="I877" s="40"/>
      <c r="J877" s="41">
        <v>1900</v>
      </c>
      <c r="K877" s="41">
        <v>5440.65</v>
      </c>
      <c r="L877" s="41">
        <v>316.64</v>
      </c>
      <c r="M877" s="41">
        <v>86.8</v>
      </c>
      <c r="N877" s="41">
        <v>3.8</v>
      </c>
      <c r="O877" s="42">
        <v>0</v>
      </c>
      <c r="P877" s="85">
        <f t="shared" si="45"/>
        <v>1.9</v>
      </c>
    </row>
    <row r="878" hidden="1" spans="1:16">
      <c r="A878" s="40">
        <v>202304</v>
      </c>
      <c r="B878" s="36" t="s">
        <v>266</v>
      </c>
      <c r="C878" s="36" t="s">
        <v>619</v>
      </c>
      <c r="D878" s="33" t="s">
        <v>587</v>
      </c>
      <c r="E878" s="37" t="s">
        <v>1137</v>
      </c>
      <c r="F878" s="26" t="s">
        <v>1027</v>
      </c>
      <c r="G878" s="36" t="s">
        <v>1138</v>
      </c>
      <c r="H878" s="28" t="s">
        <v>1018</v>
      </c>
      <c r="I878" s="40"/>
      <c r="J878" s="41">
        <v>1900</v>
      </c>
      <c r="K878" s="41">
        <v>5931.49</v>
      </c>
      <c r="L878" s="41">
        <v>316.64</v>
      </c>
      <c r="M878" s="41">
        <v>86.8</v>
      </c>
      <c r="N878" s="41">
        <v>3.8</v>
      </c>
      <c r="O878" s="42">
        <v>0</v>
      </c>
      <c r="P878" s="85">
        <f t="shared" si="45"/>
        <v>1.9</v>
      </c>
    </row>
    <row r="879" hidden="1" spans="1:16">
      <c r="A879" s="40">
        <v>202304</v>
      </c>
      <c r="B879" s="36" t="s">
        <v>272</v>
      </c>
      <c r="C879" s="36" t="s">
        <v>619</v>
      </c>
      <c r="D879" s="33" t="s">
        <v>587</v>
      </c>
      <c r="E879" s="37" t="s">
        <v>1139</v>
      </c>
      <c r="F879" s="26" t="s">
        <v>1027</v>
      </c>
      <c r="G879" s="36" t="s">
        <v>1138</v>
      </c>
      <c r="H879" s="28" t="s">
        <v>1018</v>
      </c>
      <c r="I879" s="40"/>
      <c r="J879" s="41">
        <v>1900</v>
      </c>
      <c r="K879" s="41">
        <v>5728.3</v>
      </c>
      <c r="L879" s="41">
        <v>316.64</v>
      </c>
      <c r="M879" s="41">
        <v>86.8</v>
      </c>
      <c r="N879" s="41">
        <v>3.8</v>
      </c>
      <c r="O879" s="42">
        <v>0</v>
      </c>
      <c r="P879" s="85">
        <f t="shared" si="45"/>
        <v>1.9</v>
      </c>
    </row>
    <row r="880" hidden="1" spans="1:16">
      <c r="A880" s="40">
        <v>202304</v>
      </c>
      <c r="B880" s="36" t="s">
        <v>410</v>
      </c>
      <c r="C880" s="36" t="s">
        <v>619</v>
      </c>
      <c r="D880" s="33" t="s">
        <v>587</v>
      </c>
      <c r="E880" s="88" t="s">
        <v>1140</v>
      </c>
      <c r="F880" s="26" t="s">
        <v>1027</v>
      </c>
      <c r="G880" s="36" t="s">
        <v>1141</v>
      </c>
      <c r="H880" s="28" t="s">
        <v>1018</v>
      </c>
      <c r="I880" s="40"/>
      <c r="J880" s="41">
        <v>1900</v>
      </c>
      <c r="K880" s="41">
        <v>4689.34</v>
      </c>
      <c r="L880" s="41">
        <v>316.64</v>
      </c>
      <c r="M880" s="41">
        <v>86.8</v>
      </c>
      <c r="N880" s="41">
        <v>3.8</v>
      </c>
      <c r="O880" s="42">
        <v>0</v>
      </c>
      <c r="P880" s="85">
        <f t="shared" si="45"/>
        <v>1.9</v>
      </c>
    </row>
    <row r="881" hidden="1" spans="1:16">
      <c r="A881" s="40">
        <v>202304</v>
      </c>
      <c r="B881" s="36" t="s">
        <v>431</v>
      </c>
      <c r="C881" s="36" t="s">
        <v>619</v>
      </c>
      <c r="D881" s="33" t="s">
        <v>587</v>
      </c>
      <c r="E881" s="88" t="s">
        <v>1142</v>
      </c>
      <c r="F881" s="26" t="s">
        <v>1027</v>
      </c>
      <c r="G881" s="36" t="s">
        <v>1143</v>
      </c>
      <c r="H881" s="28" t="s">
        <v>1018</v>
      </c>
      <c r="I881" s="40"/>
      <c r="J881" s="41">
        <v>1900</v>
      </c>
      <c r="K881" s="41">
        <v>4804.74</v>
      </c>
      <c r="L881" s="41">
        <v>316.64</v>
      </c>
      <c r="M881" s="41">
        <v>86.8</v>
      </c>
      <c r="N881" s="41">
        <v>3.8</v>
      </c>
      <c r="O881" s="42">
        <v>0</v>
      </c>
      <c r="P881" s="85">
        <f t="shared" si="45"/>
        <v>1.9</v>
      </c>
    </row>
    <row r="882" hidden="1" spans="1:16">
      <c r="A882" s="40">
        <v>202304</v>
      </c>
      <c r="B882" s="36" t="s">
        <v>354</v>
      </c>
      <c r="C882" s="36" t="s">
        <v>619</v>
      </c>
      <c r="D882" s="33" t="s">
        <v>587</v>
      </c>
      <c r="E882" s="88" t="s">
        <v>1144</v>
      </c>
      <c r="F882" s="26" t="s">
        <v>1027</v>
      </c>
      <c r="G882" s="36" t="s">
        <v>1143</v>
      </c>
      <c r="H882" s="28" t="s">
        <v>1018</v>
      </c>
      <c r="I882" s="40"/>
      <c r="J882" s="41">
        <v>1900</v>
      </c>
      <c r="K882" s="41">
        <v>5584.36</v>
      </c>
      <c r="L882" s="41">
        <v>316.64</v>
      </c>
      <c r="M882" s="41">
        <v>86.8</v>
      </c>
      <c r="N882" s="41">
        <v>3.8</v>
      </c>
      <c r="O882" s="42">
        <v>0</v>
      </c>
      <c r="P882" s="85">
        <f t="shared" si="45"/>
        <v>1.9</v>
      </c>
    </row>
    <row r="883" hidden="1" spans="1:16">
      <c r="A883" s="40">
        <v>202304</v>
      </c>
      <c r="B883" s="36" t="s">
        <v>215</v>
      </c>
      <c r="C883" s="36" t="s">
        <v>619</v>
      </c>
      <c r="D883" s="33" t="s">
        <v>587</v>
      </c>
      <c r="E883" s="37" t="s">
        <v>1148</v>
      </c>
      <c r="F883" s="26" t="s">
        <v>1039</v>
      </c>
      <c r="G883" s="97" t="s">
        <v>1149</v>
      </c>
      <c r="H883" s="98" t="s">
        <v>1018</v>
      </c>
      <c r="I883" s="40"/>
      <c r="J883" s="41">
        <v>1900</v>
      </c>
      <c r="K883" s="41">
        <v>5257.77</v>
      </c>
      <c r="L883" s="41">
        <v>316.64</v>
      </c>
      <c r="M883" s="41">
        <v>86.8</v>
      </c>
      <c r="N883" s="41">
        <v>3.8</v>
      </c>
      <c r="O883" s="42">
        <v>0</v>
      </c>
      <c r="P883" s="85">
        <f t="shared" si="45"/>
        <v>1.9</v>
      </c>
    </row>
    <row r="884" hidden="1" spans="1:16">
      <c r="A884" s="40">
        <v>202304</v>
      </c>
      <c r="B884" s="36" t="s">
        <v>282</v>
      </c>
      <c r="C884" s="36" t="s">
        <v>619</v>
      </c>
      <c r="D884" s="33" t="s">
        <v>587</v>
      </c>
      <c r="E884" s="88" t="s">
        <v>1150</v>
      </c>
      <c r="F884" s="26" t="s">
        <v>1039</v>
      </c>
      <c r="G884" s="77" t="s">
        <v>1151</v>
      </c>
      <c r="H884" s="98" t="s">
        <v>1018</v>
      </c>
      <c r="I884" s="40"/>
      <c r="J884" s="41">
        <v>1900</v>
      </c>
      <c r="K884" s="41">
        <v>5854.93</v>
      </c>
      <c r="L884" s="41">
        <v>316.64</v>
      </c>
      <c r="M884" s="41">
        <v>86.8</v>
      </c>
      <c r="N884" s="41">
        <v>3.8</v>
      </c>
      <c r="O884" s="42">
        <v>0</v>
      </c>
      <c r="P884" s="85">
        <f t="shared" si="45"/>
        <v>1.9</v>
      </c>
    </row>
    <row r="885" hidden="1" spans="1:16">
      <c r="A885" s="40">
        <v>202304</v>
      </c>
      <c r="B885" s="36" t="s">
        <v>444</v>
      </c>
      <c r="C885" s="36" t="s">
        <v>619</v>
      </c>
      <c r="D885" s="33" t="s">
        <v>587</v>
      </c>
      <c r="E885" s="88" t="s">
        <v>1152</v>
      </c>
      <c r="F885" s="26" t="s">
        <v>1039</v>
      </c>
      <c r="G885" s="77" t="s">
        <v>871</v>
      </c>
      <c r="H885" s="98" t="s">
        <v>1018</v>
      </c>
      <c r="I885" s="40"/>
      <c r="J885" s="41">
        <v>1900</v>
      </c>
      <c r="K885" s="41">
        <v>3192.05</v>
      </c>
      <c r="L885" s="41">
        <v>316.64</v>
      </c>
      <c r="M885" s="41">
        <v>86.8</v>
      </c>
      <c r="N885" s="41">
        <v>3.8</v>
      </c>
      <c r="O885" s="42">
        <v>0</v>
      </c>
      <c r="P885" s="85">
        <f t="shared" si="45"/>
        <v>1.9</v>
      </c>
    </row>
    <row r="886" hidden="1" spans="1:16">
      <c r="A886" s="40">
        <v>202304</v>
      </c>
      <c r="B886" s="33" t="s">
        <v>433</v>
      </c>
      <c r="C886" s="36" t="s">
        <v>619</v>
      </c>
      <c r="D886" s="33" t="s">
        <v>587</v>
      </c>
      <c r="E886" s="36" t="s">
        <v>885</v>
      </c>
      <c r="F886" s="26" t="s">
        <v>1039</v>
      </c>
      <c r="G886" s="77" t="s">
        <v>887</v>
      </c>
      <c r="H886" s="98" t="s">
        <v>1018</v>
      </c>
      <c r="I886" s="40"/>
      <c r="J886" s="41">
        <v>1900</v>
      </c>
      <c r="K886" s="41">
        <v>5714.44</v>
      </c>
      <c r="L886" s="41">
        <v>316.64</v>
      </c>
      <c r="M886" s="41">
        <v>86.8</v>
      </c>
      <c r="N886" s="41">
        <v>3.8</v>
      </c>
      <c r="O886" s="42">
        <v>0</v>
      </c>
      <c r="P886" s="85">
        <f t="shared" si="45"/>
        <v>1.9</v>
      </c>
    </row>
    <row r="887" hidden="1" spans="1:16">
      <c r="A887" s="40">
        <v>202304</v>
      </c>
      <c r="B887" s="33" t="s">
        <v>324</v>
      </c>
      <c r="C887" s="36" t="s">
        <v>619</v>
      </c>
      <c r="D887" s="33" t="s">
        <v>587</v>
      </c>
      <c r="E887" s="36" t="s">
        <v>909</v>
      </c>
      <c r="F887" s="26" t="s">
        <v>1027</v>
      </c>
      <c r="G887" s="77" t="s">
        <v>891</v>
      </c>
      <c r="H887" s="28" t="s">
        <v>623</v>
      </c>
      <c r="I887" s="40"/>
      <c r="J887" s="41">
        <v>1900</v>
      </c>
      <c r="K887" s="41">
        <v>4640.98</v>
      </c>
      <c r="L887" s="41">
        <v>316.64</v>
      </c>
      <c r="M887" s="41">
        <v>86.8</v>
      </c>
      <c r="N887" s="41">
        <v>3.8</v>
      </c>
      <c r="O887" s="42">
        <v>0</v>
      </c>
      <c r="P887" s="85">
        <f t="shared" si="45"/>
        <v>1.9</v>
      </c>
    </row>
    <row r="888" hidden="1" spans="1:16">
      <c r="A888" s="40">
        <v>202304</v>
      </c>
      <c r="B888" s="33" t="s">
        <v>337</v>
      </c>
      <c r="C888" s="36" t="s">
        <v>619</v>
      </c>
      <c r="D888" s="33" t="s">
        <v>587</v>
      </c>
      <c r="E888" s="36" t="s">
        <v>910</v>
      </c>
      <c r="F888" s="26" t="s">
        <v>1027</v>
      </c>
      <c r="G888" s="77" t="s">
        <v>891</v>
      </c>
      <c r="H888" s="28" t="s">
        <v>623</v>
      </c>
      <c r="I888" s="40"/>
      <c r="J888" s="41">
        <v>1900</v>
      </c>
      <c r="K888" s="41">
        <v>4445.04</v>
      </c>
      <c r="L888" s="41">
        <v>316.64</v>
      </c>
      <c r="M888" s="41">
        <v>86.8</v>
      </c>
      <c r="N888" s="41">
        <v>3.8</v>
      </c>
      <c r="O888" s="42">
        <v>0</v>
      </c>
      <c r="P888" s="85">
        <f t="shared" ref="P888:P904" si="46">1900*0.1%</f>
        <v>1.9</v>
      </c>
    </row>
    <row r="889" hidden="1" spans="1:16">
      <c r="A889" s="40">
        <v>202304</v>
      </c>
      <c r="B889" s="33" t="s">
        <v>320</v>
      </c>
      <c r="C889" s="36" t="s">
        <v>619</v>
      </c>
      <c r="D889" s="33" t="s">
        <v>587</v>
      </c>
      <c r="E889" s="36" t="s">
        <v>915</v>
      </c>
      <c r="F889" s="26" t="s">
        <v>1027</v>
      </c>
      <c r="G889" s="34" t="s">
        <v>891</v>
      </c>
      <c r="H889" s="28" t="s">
        <v>623</v>
      </c>
      <c r="I889" s="40"/>
      <c r="J889" s="41">
        <v>1900</v>
      </c>
      <c r="K889" s="41">
        <v>4800.98</v>
      </c>
      <c r="L889" s="41">
        <v>316.64</v>
      </c>
      <c r="M889" s="41">
        <v>86.8</v>
      </c>
      <c r="N889" s="41">
        <v>3.8</v>
      </c>
      <c r="O889" s="42">
        <v>0</v>
      </c>
      <c r="P889" s="85">
        <f t="shared" si="46"/>
        <v>1.9</v>
      </c>
    </row>
    <row r="890" hidden="1" spans="1:16">
      <c r="A890" s="40">
        <v>202304</v>
      </c>
      <c r="B890" s="33" t="s">
        <v>373</v>
      </c>
      <c r="C890" s="36" t="s">
        <v>619</v>
      </c>
      <c r="D890" s="33" t="s">
        <v>587</v>
      </c>
      <c r="E890" s="36" t="s">
        <v>967</v>
      </c>
      <c r="F890" s="26" t="s">
        <v>1027</v>
      </c>
      <c r="G890" s="34" t="s">
        <v>968</v>
      </c>
      <c r="H890" s="28" t="s">
        <v>623</v>
      </c>
      <c r="I890" s="40"/>
      <c r="J890" s="41">
        <v>1900</v>
      </c>
      <c r="K890" s="41">
        <v>4419.28</v>
      </c>
      <c r="L890" s="41">
        <v>316.64</v>
      </c>
      <c r="M890" s="41">
        <v>86.8</v>
      </c>
      <c r="N890" s="41">
        <v>3.8</v>
      </c>
      <c r="O890" s="42">
        <v>0</v>
      </c>
      <c r="P890" s="85">
        <f t="shared" si="46"/>
        <v>1.9</v>
      </c>
    </row>
    <row r="891" hidden="1" spans="1:16">
      <c r="A891" s="40">
        <v>202304</v>
      </c>
      <c r="B891" s="33" t="s">
        <v>423</v>
      </c>
      <c r="C891" s="36" t="s">
        <v>619</v>
      </c>
      <c r="D891" s="33" t="s">
        <v>587</v>
      </c>
      <c r="E891" s="36" t="s">
        <v>1205</v>
      </c>
      <c r="F891" s="26" t="s">
        <v>1027</v>
      </c>
      <c r="G891" s="34">
        <v>44788</v>
      </c>
      <c r="H891" s="28" t="s">
        <v>1018</v>
      </c>
      <c r="I891" s="40"/>
      <c r="J891" s="41">
        <v>1900</v>
      </c>
      <c r="K891" s="41">
        <v>5206.63</v>
      </c>
      <c r="L891" s="41">
        <v>316.64</v>
      </c>
      <c r="M891" s="41">
        <v>86.8</v>
      </c>
      <c r="N891" s="41">
        <v>3.8</v>
      </c>
      <c r="O891" s="42">
        <v>0</v>
      </c>
      <c r="P891" s="85">
        <f t="shared" si="46"/>
        <v>1.9</v>
      </c>
    </row>
    <row r="892" hidden="1" spans="1:16">
      <c r="A892" s="40">
        <v>202304</v>
      </c>
      <c r="B892" s="33" t="s">
        <v>432</v>
      </c>
      <c r="C892" s="36" t="s">
        <v>619</v>
      </c>
      <c r="D892" s="33" t="s">
        <v>587</v>
      </c>
      <c r="E892" s="36" t="s">
        <v>1208</v>
      </c>
      <c r="F892" s="26" t="s">
        <v>1027</v>
      </c>
      <c r="G892" s="34">
        <v>44778</v>
      </c>
      <c r="H892" s="28" t="s">
        <v>1018</v>
      </c>
      <c r="I892" s="40"/>
      <c r="J892" s="41">
        <v>1900</v>
      </c>
      <c r="K892" s="41">
        <v>4927.58</v>
      </c>
      <c r="L892" s="41">
        <v>316.64</v>
      </c>
      <c r="M892" s="41">
        <v>86.8</v>
      </c>
      <c r="N892" s="41">
        <v>3.8</v>
      </c>
      <c r="O892" s="42">
        <v>0</v>
      </c>
      <c r="P892" s="85">
        <f t="shared" si="46"/>
        <v>1.9</v>
      </c>
    </row>
    <row r="893" hidden="1" spans="1:16">
      <c r="A893" s="40">
        <v>202304</v>
      </c>
      <c r="B893" s="25" t="s">
        <v>335</v>
      </c>
      <c r="C893" s="36" t="s">
        <v>619</v>
      </c>
      <c r="D893" s="30" t="s">
        <v>587</v>
      </c>
      <c r="E893" s="89" t="s">
        <v>1215</v>
      </c>
      <c r="F893" s="88" t="s">
        <v>1216</v>
      </c>
      <c r="G893" s="34">
        <v>44803</v>
      </c>
      <c r="H893" s="28" t="s">
        <v>1018</v>
      </c>
      <c r="I893" s="40"/>
      <c r="J893" s="41">
        <v>1900</v>
      </c>
      <c r="K893" s="41">
        <v>5696.67</v>
      </c>
      <c r="L893" s="41">
        <v>316.64</v>
      </c>
      <c r="M893" s="41">
        <v>86.8</v>
      </c>
      <c r="N893" s="41">
        <v>3.8</v>
      </c>
      <c r="O893" s="42">
        <v>0</v>
      </c>
      <c r="P893" s="85">
        <f t="shared" si="46"/>
        <v>1.9</v>
      </c>
    </row>
    <row r="894" hidden="1" spans="1:16">
      <c r="A894" s="40">
        <v>202304</v>
      </c>
      <c r="B894" s="25" t="s">
        <v>232</v>
      </c>
      <c r="C894" s="36" t="s">
        <v>619</v>
      </c>
      <c r="D894" s="30" t="s">
        <v>587</v>
      </c>
      <c r="E894" s="89" t="s">
        <v>1234</v>
      </c>
      <c r="F894" s="88" t="s">
        <v>1027</v>
      </c>
      <c r="G894" s="34" t="s">
        <v>1235</v>
      </c>
      <c r="H894" s="28" t="s">
        <v>1018</v>
      </c>
      <c r="I894" s="40"/>
      <c r="J894" s="41">
        <v>1900</v>
      </c>
      <c r="K894" s="41">
        <v>5751.15</v>
      </c>
      <c r="L894" s="41">
        <v>316.64</v>
      </c>
      <c r="M894" s="41">
        <v>86.8</v>
      </c>
      <c r="N894" s="41">
        <v>3.8</v>
      </c>
      <c r="O894" s="42">
        <v>0</v>
      </c>
      <c r="P894" s="85">
        <f t="shared" si="46"/>
        <v>1.9</v>
      </c>
    </row>
    <row r="895" hidden="1" spans="1:16">
      <c r="A895" s="40">
        <v>202304</v>
      </c>
      <c r="B895" s="25" t="s">
        <v>223</v>
      </c>
      <c r="C895" s="36" t="s">
        <v>619</v>
      </c>
      <c r="D895" s="30" t="s">
        <v>587</v>
      </c>
      <c r="E895" s="89" t="s">
        <v>1236</v>
      </c>
      <c r="F895" s="88" t="s">
        <v>1027</v>
      </c>
      <c r="G895" s="34" t="s">
        <v>1227</v>
      </c>
      <c r="H895" s="28" t="s">
        <v>1018</v>
      </c>
      <c r="I895" s="40"/>
      <c r="J895" s="41">
        <v>1900</v>
      </c>
      <c r="K895" s="41">
        <v>3556.87</v>
      </c>
      <c r="L895" s="41">
        <v>316.64</v>
      </c>
      <c r="M895" s="41">
        <v>86.8</v>
      </c>
      <c r="N895" s="41">
        <v>3.8</v>
      </c>
      <c r="O895" s="42">
        <v>0</v>
      </c>
      <c r="P895" s="85">
        <f t="shared" si="46"/>
        <v>1.9</v>
      </c>
    </row>
    <row r="896" hidden="1" spans="1:16">
      <c r="A896" s="40">
        <v>202304</v>
      </c>
      <c r="B896" s="25" t="s">
        <v>283</v>
      </c>
      <c r="C896" s="36" t="s">
        <v>619</v>
      </c>
      <c r="D896" s="30" t="s">
        <v>587</v>
      </c>
      <c r="E896" s="89" t="s">
        <v>1239</v>
      </c>
      <c r="F896" s="88" t="s">
        <v>1216</v>
      </c>
      <c r="G896" s="34" t="s">
        <v>1227</v>
      </c>
      <c r="H896" s="28" t="s">
        <v>1018</v>
      </c>
      <c r="I896" s="40"/>
      <c r="J896" s="41">
        <v>1900</v>
      </c>
      <c r="K896" s="41">
        <v>4622.62</v>
      </c>
      <c r="L896" s="41">
        <v>316.64</v>
      </c>
      <c r="M896" s="41">
        <v>86.8</v>
      </c>
      <c r="N896" s="41">
        <v>3.8</v>
      </c>
      <c r="O896" s="42">
        <v>0</v>
      </c>
      <c r="P896" s="85">
        <f t="shared" si="46"/>
        <v>1.9</v>
      </c>
    </row>
    <row r="897" hidden="1" spans="1:16">
      <c r="A897" s="40">
        <v>202304</v>
      </c>
      <c r="B897" s="25" t="s">
        <v>260</v>
      </c>
      <c r="C897" s="36" t="s">
        <v>619</v>
      </c>
      <c r="D897" s="30" t="s">
        <v>587</v>
      </c>
      <c r="E897" s="89" t="s">
        <v>1243</v>
      </c>
      <c r="F897" s="88" t="s">
        <v>1216</v>
      </c>
      <c r="G897" s="34" t="s">
        <v>1244</v>
      </c>
      <c r="H897" s="28" t="s">
        <v>1018</v>
      </c>
      <c r="I897" s="40"/>
      <c r="J897" s="41">
        <v>1900</v>
      </c>
      <c r="K897" s="41">
        <v>5411.56</v>
      </c>
      <c r="L897" s="41">
        <v>316.64</v>
      </c>
      <c r="M897" s="41">
        <v>86.8</v>
      </c>
      <c r="N897" s="41">
        <v>3.8</v>
      </c>
      <c r="O897" s="42">
        <v>0</v>
      </c>
      <c r="P897" s="85">
        <f t="shared" si="46"/>
        <v>1.9</v>
      </c>
    </row>
    <row r="898" hidden="1" spans="1:16">
      <c r="A898" s="40">
        <v>202304</v>
      </c>
      <c r="B898" s="33" t="s">
        <v>382</v>
      </c>
      <c r="C898" s="36" t="s">
        <v>619</v>
      </c>
      <c r="D898" s="33" t="s">
        <v>587</v>
      </c>
      <c r="E898" s="36" t="s">
        <v>950</v>
      </c>
      <c r="F898" s="26" t="s">
        <v>908</v>
      </c>
      <c r="G898" s="77" t="s">
        <v>951</v>
      </c>
      <c r="H898" s="28" t="s">
        <v>1018</v>
      </c>
      <c r="I898" s="40"/>
      <c r="J898" s="41">
        <v>1900</v>
      </c>
      <c r="K898" s="41">
        <v>5145.97</v>
      </c>
      <c r="L898" s="41">
        <v>316.64</v>
      </c>
      <c r="M898" s="41">
        <v>86.8</v>
      </c>
      <c r="N898" s="41">
        <v>3.8</v>
      </c>
      <c r="O898" s="42">
        <v>0</v>
      </c>
      <c r="P898" s="85">
        <f t="shared" si="46"/>
        <v>1.9</v>
      </c>
    </row>
    <row r="899" hidden="1" spans="1:16">
      <c r="A899" s="40">
        <v>202304</v>
      </c>
      <c r="B899" s="25" t="s">
        <v>227</v>
      </c>
      <c r="C899" s="36" t="s">
        <v>619</v>
      </c>
      <c r="D899" s="30" t="s">
        <v>587</v>
      </c>
      <c r="E899" s="89" t="s">
        <v>1250</v>
      </c>
      <c r="F899" s="88" t="s">
        <v>1216</v>
      </c>
      <c r="G899" s="34" t="s">
        <v>1251</v>
      </c>
      <c r="H899" s="28" t="s">
        <v>1018</v>
      </c>
      <c r="I899" s="40"/>
      <c r="J899" s="41">
        <v>1900</v>
      </c>
      <c r="K899" s="41">
        <v>5587.44</v>
      </c>
      <c r="L899" s="41">
        <v>316.64</v>
      </c>
      <c r="M899" s="41">
        <v>86.8</v>
      </c>
      <c r="N899" s="41">
        <v>3.8</v>
      </c>
      <c r="O899" s="42">
        <v>0</v>
      </c>
      <c r="P899" s="85">
        <f t="shared" si="46"/>
        <v>1.9</v>
      </c>
    </row>
    <row r="900" hidden="1" spans="1:16">
      <c r="A900" s="40">
        <v>202304</v>
      </c>
      <c r="B900" s="25" t="s">
        <v>303</v>
      </c>
      <c r="C900" s="36" t="s">
        <v>619</v>
      </c>
      <c r="D900" s="30" t="s">
        <v>587</v>
      </c>
      <c r="E900" s="89" t="s">
        <v>1252</v>
      </c>
      <c r="F900" s="88" t="s">
        <v>1027</v>
      </c>
      <c r="G900" s="34" t="s">
        <v>1253</v>
      </c>
      <c r="H900" s="28" t="s">
        <v>1018</v>
      </c>
      <c r="I900" s="40"/>
      <c r="J900" s="41">
        <v>1900</v>
      </c>
      <c r="K900" s="41">
        <v>4649.34</v>
      </c>
      <c r="L900" s="41">
        <v>316.64</v>
      </c>
      <c r="M900" s="41">
        <v>86.8</v>
      </c>
      <c r="N900" s="41">
        <v>3.8</v>
      </c>
      <c r="O900" s="42">
        <v>0</v>
      </c>
      <c r="P900" s="85">
        <f t="shared" si="46"/>
        <v>1.9</v>
      </c>
    </row>
    <row r="901" hidden="1" spans="1:16">
      <c r="A901" s="40">
        <v>202304</v>
      </c>
      <c r="B901" s="25" t="s">
        <v>221</v>
      </c>
      <c r="C901" s="36" t="s">
        <v>619</v>
      </c>
      <c r="D901" s="30" t="s">
        <v>587</v>
      </c>
      <c r="E901" s="89" t="s">
        <v>1254</v>
      </c>
      <c r="F901" s="88" t="s">
        <v>1039</v>
      </c>
      <c r="G901" s="34" t="s">
        <v>1255</v>
      </c>
      <c r="H901" s="28" t="s">
        <v>1018</v>
      </c>
      <c r="I901" s="40"/>
      <c r="J901" s="41">
        <v>1900</v>
      </c>
      <c r="K901" s="41">
        <v>5192.62</v>
      </c>
      <c r="L901" s="41">
        <v>316.64</v>
      </c>
      <c r="M901" s="41">
        <v>86.8</v>
      </c>
      <c r="N901" s="41">
        <v>3.8</v>
      </c>
      <c r="O901" s="42">
        <v>0</v>
      </c>
      <c r="P901" s="85">
        <f t="shared" si="46"/>
        <v>1.9</v>
      </c>
    </row>
    <row r="902" hidden="1" spans="1:16">
      <c r="A902" s="40">
        <v>202304</v>
      </c>
      <c r="B902" s="25" t="s">
        <v>340</v>
      </c>
      <c r="C902" s="36" t="s">
        <v>619</v>
      </c>
      <c r="D902" s="30" t="s">
        <v>587</v>
      </c>
      <c r="E902" s="89" t="s">
        <v>1256</v>
      </c>
      <c r="F902" s="88" t="s">
        <v>1027</v>
      </c>
      <c r="G902" s="34" t="s">
        <v>1257</v>
      </c>
      <c r="H902" s="28" t="s">
        <v>1018</v>
      </c>
      <c r="I902" s="40"/>
      <c r="J902" s="41">
        <v>1900</v>
      </c>
      <c r="K902" s="41">
        <v>5410.39</v>
      </c>
      <c r="L902" s="41">
        <v>316.64</v>
      </c>
      <c r="M902" s="41">
        <v>86.8</v>
      </c>
      <c r="N902" s="41">
        <v>3.8</v>
      </c>
      <c r="O902" s="42">
        <v>0</v>
      </c>
      <c r="P902" s="85">
        <f t="shared" si="46"/>
        <v>1.9</v>
      </c>
    </row>
    <row r="903" hidden="1" spans="1:16">
      <c r="A903" s="40">
        <v>202304</v>
      </c>
      <c r="B903" s="36" t="s">
        <v>439</v>
      </c>
      <c r="C903" s="36" t="s">
        <v>619</v>
      </c>
      <c r="D903" s="33" t="s">
        <v>587</v>
      </c>
      <c r="E903" s="36" t="s">
        <v>855</v>
      </c>
      <c r="F903" s="26" t="s">
        <v>1027</v>
      </c>
      <c r="G903" s="77" t="s">
        <v>857</v>
      </c>
      <c r="H903" s="28" t="s">
        <v>1018</v>
      </c>
      <c r="I903" s="40"/>
      <c r="J903" s="41">
        <v>1900</v>
      </c>
      <c r="K903" s="41">
        <v>5430.76</v>
      </c>
      <c r="L903" s="41">
        <v>316.64</v>
      </c>
      <c r="M903" s="41">
        <v>86.8</v>
      </c>
      <c r="N903" s="41">
        <v>3.8</v>
      </c>
      <c r="O903" s="42">
        <v>0</v>
      </c>
      <c r="P903" s="85">
        <f t="shared" si="46"/>
        <v>1.9</v>
      </c>
    </row>
    <row r="904" hidden="1" spans="1:16">
      <c r="A904" s="40">
        <v>202304</v>
      </c>
      <c r="B904" s="36" t="s">
        <v>292</v>
      </c>
      <c r="C904" s="36" t="s">
        <v>619</v>
      </c>
      <c r="D904" s="33" t="s">
        <v>587</v>
      </c>
      <c r="E904" s="36" t="s">
        <v>1303</v>
      </c>
      <c r="F904" s="26" t="s">
        <v>1027</v>
      </c>
      <c r="G904" s="77" t="s">
        <v>1304</v>
      </c>
      <c r="H904" s="28" t="s">
        <v>1018</v>
      </c>
      <c r="I904" s="40"/>
      <c r="J904" s="41">
        <v>1900</v>
      </c>
      <c r="K904" s="41">
        <v>5099.42</v>
      </c>
      <c r="L904" s="41">
        <v>316.64</v>
      </c>
      <c r="M904" s="41">
        <v>86.8</v>
      </c>
      <c r="N904" s="41">
        <v>3.8</v>
      </c>
      <c r="O904" s="42">
        <v>0</v>
      </c>
      <c r="P904" s="85">
        <f t="shared" si="46"/>
        <v>1.9</v>
      </c>
    </row>
    <row r="905" hidden="1" spans="1:16">
      <c r="A905" s="40">
        <v>202304</v>
      </c>
      <c r="B905" s="36" t="s">
        <v>422</v>
      </c>
      <c r="C905" s="36" t="s">
        <v>619</v>
      </c>
      <c r="D905" s="33" t="s">
        <v>587</v>
      </c>
      <c r="E905" s="36" t="s">
        <v>1305</v>
      </c>
      <c r="F905" s="26" t="s">
        <v>1027</v>
      </c>
      <c r="G905" s="77" t="s">
        <v>1304</v>
      </c>
      <c r="H905" s="28" t="s">
        <v>1018</v>
      </c>
      <c r="I905" s="40"/>
      <c r="J905" s="41">
        <v>1900</v>
      </c>
      <c r="K905" s="41">
        <v>5264.99</v>
      </c>
      <c r="L905" s="41">
        <v>0</v>
      </c>
      <c r="M905" s="41">
        <v>0</v>
      </c>
      <c r="N905" s="41">
        <v>0</v>
      </c>
      <c r="O905" s="42">
        <v>0</v>
      </c>
      <c r="P905" s="85">
        <v>0</v>
      </c>
    </row>
    <row r="906" hidden="1" spans="1:16">
      <c r="A906" s="40">
        <v>202304</v>
      </c>
      <c r="B906" s="36" t="s">
        <v>412</v>
      </c>
      <c r="C906" s="36" t="s">
        <v>619</v>
      </c>
      <c r="D906" s="33" t="s">
        <v>587</v>
      </c>
      <c r="E906" s="36" t="s">
        <v>1306</v>
      </c>
      <c r="F906" s="26" t="s">
        <v>1027</v>
      </c>
      <c r="G906" s="77" t="s">
        <v>1301</v>
      </c>
      <c r="H906" s="28" t="s">
        <v>1018</v>
      </c>
      <c r="I906" s="40"/>
      <c r="J906" s="41">
        <v>1900</v>
      </c>
      <c r="K906" s="41">
        <v>4937.45</v>
      </c>
      <c r="L906" s="41">
        <v>316.64</v>
      </c>
      <c r="M906" s="41">
        <v>86.8</v>
      </c>
      <c r="N906" s="41">
        <v>3.8</v>
      </c>
      <c r="O906" s="42">
        <v>0</v>
      </c>
      <c r="P906" s="85">
        <f t="shared" ref="P906:P915" si="47">1900*0.1%</f>
        <v>1.9</v>
      </c>
    </row>
    <row r="907" hidden="1" spans="1:16">
      <c r="A907" s="40">
        <v>202304</v>
      </c>
      <c r="B907" s="36" t="s">
        <v>434</v>
      </c>
      <c r="C907" s="36" t="s">
        <v>619</v>
      </c>
      <c r="D907" s="33" t="s">
        <v>587</v>
      </c>
      <c r="E907" s="36" t="s">
        <v>1307</v>
      </c>
      <c r="F907" s="26" t="s">
        <v>1039</v>
      </c>
      <c r="G907" s="77" t="s">
        <v>1308</v>
      </c>
      <c r="H907" s="28" t="s">
        <v>1018</v>
      </c>
      <c r="I907" s="40"/>
      <c r="J907" s="41">
        <v>1900</v>
      </c>
      <c r="K907" s="41">
        <v>5657.42</v>
      </c>
      <c r="L907" s="41">
        <v>316.64</v>
      </c>
      <c r="M907" s="41">
        <v>86.8</v>
      </c>
      <c r="N907" s="41">
        <v>3.8</v>
      </c>
      <c r="O907" s="42">
        <v>0</v>
      </c>
      <c r="P907" s="85">
        <f t="shared" si="47"/>
        <v>1.9</v>
      </c>
    </row>
    <row r="908" hidden="1" spans="1:16">
      <c r="A908" s="40">
        <v>202304</v>
      </c>
      <c r="B908" s="36" t="s">
        <v>437</v>
      </c>
      <c r="C908" s="36" t="s">
        <v>619</v>
      </c>
      <c r="D908" s="33" t="s">
        <v>587</v>
      </c>
      <c r="E908" s="36" t="s">
        <v>1322</v>
      </c>
      <c r="F908" s="26" t="s">
        <v>1039</v>
      </c>
      <c r="G908" s="77" t="s">
        <v>1323</v>
      </c>
      <c r="H908" s="28" t="s">
        <v>1018</v>
      </c>
      <c r="I908" s="40"/>
      <c r="J908" s="41">
        <v>1900</v>
      </c>
      <c r="K908" s="41">
        <v>5527.57</v>
      </c>
      <c r="L908" s="41">
        <v>316.64</v>
      </c>
      <c r="M908" s="41">
        <v>86.8</v>
      </c>
      <c r="N908" s="41">
        <v>3.8</v>
      </c>
      <c r="O908" s="42">
        <v>0</v>
      </c>
      <c r="P908" s="85">
        <f t="shared" si="47"/>
        <v>1.9</v>
      </c>
    </row>
    <row r="909" hidden="1" spans="1:16">
      <c r="A909" s="40">
        <v>202304</v>
      </c>
      <c r="B909" s="36" t="s">
        <v>288</v>
      </c>
      <c r="C909" s="36" t="s">
        <v>619</v>
      </c>
      <c r="D909" s="33" t="s">
        <v>587</v>
      </c>
      <c r="E909" s="36" t="s">
        <v>1324</v>
      </c>
      <c r="F909" s="26" t="s">
        <v>1027</v>
      </c>
      <c r="G909" s="77" t="s">
        <v>1325</v>
      </c>
      <c r="H909" s="28" t="s">
        <v>1018</v>
      </c>
      <c r="I909" s="40"/>
      <c r="J909" s="41">
        <v>1900</v>
      </c>
      <c r="K909" s="41">
        <v>5189.32</v>
      </c>
      <c r="L909" s="41">
        <v>316.64</v>
      </c>
      <c r="M909" s="41">
        <v>86.8</v>
      </c>
      <c r="N909" s="41">
        <v>3.8</v>
      </c>
      <c r="O909" s="42">
        <v>0</v>
      </c>
      <c r="P909" s="85">
        <f t="shared" si="47"/>
        <v>1.9</v>
      </c>
    </row>
    <row r="910" hidden="1" spans="1:16">
      <c r="A910" s="40">
        <v>202304</v>
      </c>
      <c r="B910" s="36" t="s">
        <v>398</v>
      </c>
      <c r="C910" s="36" t="s">
        <v>619</v>
      </c>
      <c r="D910" s="33" t="s">
        <v>587</v>
      </c>
      <c r="E910" s="36" t="s">
        <v>1326</v>
      </c>
      <c r="F910" s="26" t="s">
        <v>1039</v>
      </c>
      <c r="G910" s="77" t="s">
        <v>1317</v>
      </c>
      <c r="H910" s="28" t="s">
        <v>1018</v>
      </c>
      <c r="I910" s="40"/>
      <c r="J910" s="41">
        <v>1900</v>
      </c>
      <c r="K910" s="41">
        <v>5311.59</v>
      </c>
      <c r="L910" s="41">
        <v>316.64</v>
      </c>
      <c r="M910" s="41">
        <v>86.8</v>
      </c>
      <c r="N910" s="41">
        <v>3.8</v>
      </c>
      <c r="O910" s="42">
        <v>0</v>
      </c>
      <c r="P910" s="85">
        <f t="shared" si="47"/>
        <v>1.9</v>
      </c>
    </row>
    <row r="911" spans="1:16">
      <c r="A911" s="40">
        <v>202305</v>
      </c>
      <c r="B911" s="68" t="s">
        <v>203</v>
      </c>
      <c r="C911" s="25" t="s">
        <v>575</v>
      </c>
      <c r="D911" s="25" t="s">
        <v>571</v>
      </c>
      <c r="E911" s="25" t="s">
        <v>572</v>
      </c>
      <c r="F911" s="26" t="s">
        <v>578</v>
      </c>
      <c r="G911" s="69" t="s">
        <v>574</v>
      </c>
      <c r="I911" s="40"/>
      <c r="J911" s="41">
        <f>5650*7.6</f>
        <v>42940</v>
      </c>
      <c r="K911" s="41">
        <v>52986.76</v>
      </c>
      <c r="L911" s="41">
        <v>316.64</v>
      </c>
      <c r="M911" s="41">
        <v>86.8</v>
      </c>
      <c r="N911" s="41">
        <v>3.8</v>
      </c>
      <c r="O911" s="42">
        <v>0</v>
      </c>
      <c r="P911" s="85">
        <f t="shared" si="47"/>
        <v>1.9</v>
      </c>
    </row>
    <row r="912" spans="1:16">
      <c r="A912" s="40">
        <v>202305</v>
      </c>
      <c r="B912" s="25" t="s">
        <v>448</v>
      </c>
      <c r="C912" s="25" t="s">
        <v>575</v>
      </c>
      <c r="D912" s="26" t="s">
        <v>576</v>
      </c>
      <c r="E912" s="25" t="s">
        <v>577</v>
      </c>
      <c r="F912" s="26" t="s">
        <v>578</v>
      </c>
      <c r="G912" s="69" t="s">
        <v>579</v>
      </c>
      <c r="I912" s="40"/>
      <c r="J912" s="41">
        <v>5500</v>
      </c>
      <c r="K912" s="41">
        <v>16500</v>
      </c>
      <c r="L912" s="41">
        <v>316.64</v>
      </c>
      <c r="M912" s="41">
        <v>86.8</v>
      </c>
      <c r="N912" s="41">
        <v>3.8</v>
      </c>
      <c r="O912" s="42">
        <v>95</v>
      </c>
      <c r="P912" s="85">
        <f t="shared" si="47"/>
        <v>1.9</v>
      </c>
    </row>
    <row r="913" hidden="1" spans="1:16">
      <c r="A913" s="40">
        <v>202305</v>
      </c>
      <c r="B913" s="28" t="s">
        <v>295</v>
      </c>
      <c r="C913" s="25" t="s">
        <v>580</v>
      </c>
      <c r="D913" s="26" t="s">
        <v>576</v>
      </c>
      <c r="E913" s="25" t="s">
        <v>581</v>
      </c>
      <c r="F913" s="26" t="s">
        <v>582</v>
      </c>
      <c r="G913" s="69" t="s">
        <v>583</v>
      </c>
      <c r="I913" s="40"/>
      <c r="J913" s="41">
        <v>5544</v>
      </c>
      <c r="K913" s="41">
        <v>25550</v>
      </c>
      <c r="L913" s="41">
        <v>316.64</v>
      </c>
      <c r="M913" s="41">
        <v>86.8</v>
      </c>
      <c r="N913" s="41">
        <v>3.8</v>
      </c>
      <c r="O913" s="42">
        <v>95</v>
      </c>
      <c r="P913" s="85">
        <f t="shared" si="47"/>
        <v>1.9</v>
      </c>
    </row>
    <row r="914" hidden="1" spans="1:16">
      <c r="A914" s="40">
        <v>202305</v>
      </c>
      <c r="B914" s="28" t="s">
        <v>234</v>
      </c>
      <c r="C914" s="25" t="s">
        <v>580</v>
      </c>
      <c r="D914" s="26" t="s">
        <v>576</v>
      </c>
      <c r="E914" s="25" t="s">
        <v>584</v>
      </c>
      <c r="F914" s="26" t="s">
        <v>585</v>
      </c>
      <c r="G914" s="69" t="s">
        <v>586</v>
      </c>
      <c r="I914" s="40"/>
      <c r="J914" s="41">
        <v>5544</v>
      </c>
      <c r="K914" s="41">
        <v>25232.1</v>
      </c>
      <c r="L914" s="41">
        <v>316.64</v>
      </c>
      <c r="M914" s="41">
        <v>86.8</v>
      </c>
      <c r="N914" s="41">
        <v>3.8</v>
      </c>
      <c r="O914" s="42">
        <v>125</v>
      </c>
      <c r="P914" s="85">
        <f t="shared" si="47"/>
        <v>1.9</v>
      </c>
    </row>
    <row r="915" spans="1:16">
      <c r="A915" s="40">
        <v>202305</v>
      </c>
      <c r="B915" s="28" t="s">
        <v>334</v>
      </c>
      <c r="C915" s="25" t="s">
        <v>575</v>
      </c>
      <c r="D915" s="26" t="s">
        <v>587</v>
      </c>
      <c r="E915" s="25" t="s">
        <v>588</v>
      </c>
      <c r="F915" s="26" t="s">
        <v>589</v>
      </c>
      <c r="G915" s="69" t="s">
        <v>590</v>
      </c>
      <c r="I915" s="40"/>
      <c r="J915" s="41">
        <v>3200</v>
      </c>
      <c r="K915" s="41">
        <v>7947.66</v>
      </c>
      <c r="L915" s="41">
        <v>316.64</v>
      </c>
      <c r="M915" s="41">
        <v>86.8</v>
      </c>
      <c r="N915" s="41">
        <v>3.8</v>
      </c>
      <c r="O915" s="42">
        <v>95</v>
      </c>
      <c r="P915" s="85">
        <f t="shared" si="47"/>
        <v>1.9</v>
      </c>
    </row>
    <row r="916" hidden="1" spans="1:16">
      <c r="A916" s="40">
        <v>202305</v>
      </c>
      <c r="B916" s="28" t="s">
        <v>342</v>
      </c>
      <c r="C916" s="25" t="s">
        <v>592</v>
      </c>
      <c r="D916" s="26" t="s">
        <v>587</v>
      </c>
      <c r="E916" s="29" t="s">
        <v>593</v>
      </c>
      <c r="F916" s="26" t="s">
        <v>594</v>
      </c>
      <c r="G916" s="69" t="s">
        <v>595</v>
      </c>
      <c r="I916" s="40"/>
      <c r="J916" s="41">
        <v>1900</v>
      </c>
      <c r="K916" s="41">
        <v>4266.62</v>
      </c>
      <c r="L916" s="41">
        <v>0</v>
      </c>
      <c r="M916" s="41">
        <v>0</v>
      </c>
      <c r="N916" s="41">
        <v>0</v>
      </c>
      <c r="O916" s="42">
        <v>0</v>
      </c>
      <c r="P916" s="85">
        <v>0</v>
      </c>
    </row>
    <row r="917" hidden="1" spans="1:16">
      <c r="A917" s="40">
        <v>202305</v>
      </c>
      <c r="B917" s="28" t="s">
        <v>225</v>
      </c>
      <c r="C917" s="25" t="s">
        <v>592</v>
      </c>
      <c r="D917" s="26" t="s">
        <v>587</v>
      </c>
      <c r="E917" s="20" t="s">
        <v>596</v>
      </c>
      <c r="F917" s="26" t="s">
        <v>597</v>
      </c>
      <c r="G917" s="69" t="s">
        <v>598</v>
      </c>
      <c r="I917" s="40"/>
      <c r="J917" s="41">
        <v>1900</v>
      </c>
      <c r="K917" s="41">
        <v>5265.9</v>
      </c>
      <c r="L917" s="41">
        <v>316.64</v>
      </c>
      <c r="M917" s="41">
        <v>86.8</v>
      </c>
      <c r="N917" s="41">
        <v>3.8</v>
      </c>
      <c r="O917" s="42">
        <v>0</v>
      </c>
      <c r="P917" s="85">
        <f t="shared" ref="P917:P924" si="48">1900*0.1%</f>
        <v>1.9</v>
      </c>
    </row>
    <row r="918" hidden="1" spans="1:16">
      <c r="A918" s="40">
        <v>202305</v>
      </c>
      <c r="B918" s="28" t="s">
        <v>301</v>
      </c>
      <c r="C918" s="25" t="s">
        <v>580</v>
      </c>
      <c r="D918" s="28" t="s">
        <v>587</v>
      </c>
      <c r="E918" s="28" t="s">
        <v>599</v>
      </c>
      <c r="F918" s="26" t="s">
        <v>600</v>
      </c>
      <c r="G918" s="69" t="s">
        <v>601</v>
      </c>
      <c r="I918" s="40"/>
      <c r="J918" s="41">
        <v>5746</v>
      </c>
      <c r="K918" s="41">
        <v>26008.6</v>
      </c>
      <c r="L918" s="41">
        <v>316.64</v>
      </c>
      <c r="M918" s="41">
        <v>86.8</v>
      </c>
      <c r="N918" s="41">
        <v>3.8</v>
      </c>
      <c r="O918" s="42">
        <v>1250</v>
      </c>
      <c r="P918" s="85">
        <f t="shared" si="48"/>
        <v>1.9</v>
      </c>
    </row>
    <row r="919" hidden="1" spans="1:16">
      <c r="A919" s="40">
        <v>202305</v>
      </c>
      <c r="B919" s="28" t="s">
        <v>264</v>
      </c>
      <c r="C919" s="25" t="s">
        <v>580</v>
      </c>
      <c r="D919" s="26" t="s">
        <v>587</v>
      </c>
      <c r="E919" s="20" t="s">
        <v>602</v>
      </c>
      <c r="F919" s="26" t="s">
        <v>1336</v>
      </c>
      <c r="G919" s="69" t="s">
        <v>604</v>
      </c>
      <c r="I919" s="40"/>
      <c r="J919" s="41">
        <v>2440</v>
      </c>
      <c r="K919" s="41">
        <v>12597.5</v>
      </c>
      <c r="L919" s="41">
        <v>316.64</v>
      </c>
      <c r="M919" s="41">
        <v>86.8</v>
      </c>
      <c r="N919" s="41">
        <v>3.8</v>
      </c>
      <c r="O919" s="42">
        <v>95</v>
      </c>
      <c r="P919" s="85">
        <f t="shared" si="48"/>
        <v>1.9</v>
      </c>
    </row>
    <row r="920" hidden="1" spans="1:16">
      <c r="A920" s="40">
        <v>202305</v>
      </c>
      <c r="B920" s="25" t="s">
        <v>290</v>
      </c>
      <c r="C920" s="25" t="s">
        <v>580</v>
      </c>
      <c r="D920" s="26" t="s">
        <v>587</v>
      </c>
      <c r="E920" s="28" t="s">
        <v>605</v>
      </c>
      <c r="F920" s="26" t="s">
        <v>606</v>
      </c>
      <c r="G920" s="69" t="s">
        <v>607</v>
      </c>
      <c r="I920" s="40"/>
      <c r="J920" s="41">
        <v>5389</v>
      </c>
      <c r="K920" s="41">
        <v>24907</v>
      </c>
      <c r="L920" s="41">
        <v>316.64</v>
      </c>
      <c r="M920" s="41">
        <v>86.8</v>
      </c>
      <c r="N920" s="41">
        <v>3.8</v>
      </c>
      <c r="O920" s="42">
        <v>500</v>
      </c>
      <c r="P920" s="85">
        <f t="shared" si="48"/>
        <v>1.9</v>
      </c>
    </row>
    <row r="921" hidden="1" spans="1:16">
      <c r="A921" s="40">
        <v>202305</v>
      </c>
      <c r="B921" s="28" t="s">
        <v>376</v>
      </c>
      <c r="C921" s="25" t="s">
        <v>580</v>
      </c>
      <c r="D921" s="26" t="s">
        <v>587</v>
      </c>
      <c r="E921" s="28" t="s">
        <v>608</v>
      </c>
      <c r="F921" s="26" t="s">
        <v>609</v>
      </c>
      <c r="G921" s="69" t="s">
        <v>610</v>
      </c>
      <c r="I921" s="40"/>
      <c r="J921" s="41">
        <v>2671</v>
      </c>
      <c r="K921" s="41">
        <v>12874.8</v>
      </c>
      <c r="L921" s="41">
        <v>316.64</v>
      </c>
      <c r="M921" s="41">
        <v>86.8</v>
      </c>
      <c r="N921" s="41">
        <v>3.8</v>
      </c>
      <c r="O921" s="42">
        <v>500</v>
      </c>
      <c r="P921" s="85">
        <f t="shared" si="48"/>
        <v>1.9</v>
      </c>
    </row>
    <row r="922" hidden="1" spans="1:16">
      <c r="A922" s="40">
        <v>202305</v>
      </c>
      <c r="B922" s="25" t="s">
        <v>240</v>
      </c>
      <c r="C922" s="25" t="s">
        <v>580</v>
      </c>
      <c r="D922" s="26" t="s">
        <v>587</v>
      </c>
      <c r="E922" s="28" t="s">
        <v>611</v>
      </c>
      <c r="F922" s="26" t="s">
        <v>609</v>
      </c>
      <c r="G922" s="69" t="s">
        <v>612</v>
      </c>
      <c r="I922" s="40"/>
      <c r="J922" s="41">
        <v>5746</v>
      </c>
      <c r="K922" s="41">
        <v>26631.29</v>
      </c>
      <c r="L922" s="41">
        <v>316.64</v>
      </c>
      <c r="M922" s="41">
        <v>86.8</v>
      </c>
      <c r="N922" s="41">
        <v>3.8</v>
      </c>
      <c r="O922" s="42">
        <v>1250</v>
      </c>
      <c r="P922" s="85">
        <f t="shared" si="48"/>
        <v>1.9</v>
      </c>
    </row>
    <row r="923" hidden="1" spans="1:16">
      <c r="A923" s="40">
        <v>202305</v>
      </c>
      <c r="B923" s="25" t="s">
        <v>326</v>
      </c>
      <c r="C923" s="25" t="s">
        <v>580</v>
      </c>
      <c r="D923" s="26" t="s">
        <v>587</v>
      </c>
      <c r="E923" s="28" t="s">
        <v>613</v>
      </c>
      <c r="F923" s="26" t="s">
        <v>614</v>
      </c>
      <c r="G923" s="69" t="s">
        <v>615</v>
      </c>
      <c r="I923" s="40"/>
      <c r="J923" s="41">
        <v>5544</v>
      </c>
      <c r="K923" s="41">
        <v>24856.6</v>
      </c>
      <c r="L923" s="41">
        <v>316.64</v>
      </c>
      <c r="M923" s="41">
        <v>86.8</v>
      </c>
      <c r="N923" s="41">
        <v>3.8</v>
      </c>
      <c r="O923" s="42">
        <v>500</v>
      </c>
      <c r="P923" s="85">
        <f t="shared" si="48"/>
        <v>1.9</v>
      </c>
    </row>
    <row r="924" hidden="1" spans="1:16">
      <c r="A924" s="40">
        <v>202305</v>
      </c>
      <c r="B924" s="25" t="s">
        <v>299</v>
      </c>
      <c r="C924" s="25" t="s">
        <v>570</v>
      </c>
      <c r="D924" s="30" t="s">
        <v>587</v>
      </c>
      <c r="E924" s="25" t="s">
        <v>616</v>
      </c>
      <c r="F924" s="26" t="s">
        <v>1217</v>
      </c>
      <c r="G924" s="69">
        <v>42738</v>
      </c>
      <c r="I924" s="40"/>
      <c r="J924" s="41">
        <v>3263</v>
      </c>
      <c r="K924" s="41">
        <v>9923.49</v>
      </c>
      <c r="L924" s="41">
        <v>316.64</v>
      </c>
      <c r="M924" s="41">
        <v>86.8</v>
      </c>
      <c r="N924" s="41">
        <v>3.8</v>
      </c>
      <c r="O924" s="42">
        <v>0</v>
      </c>
      <c r="P924" s="85">
        <f t="shared" si="48"/>
        <v>1.9</v>
      </c>
    </row>
    <row r="925" hidden="1" spans="1:16">
      <c r="A925" s="40">
        <v>202305</v>
      </c>
      <c r="B925" s="25" t="s">
        <v>453</v>
      </c>
      <c r="C925" s="25" t="s">
        <v>619</v>
      </c>
      <c r="D925" s="26" t="s">
        <v>587</v>
      </c>
      <c r="E925" s="26" t="s">
        <v>620</v>
      </c>
      <c r="F925" s="26" t="s">
        <v>621</v>
      </c>
      <c r="G925" s="69" t="s">
        <v>622</v>
      </c>
      <c r="H925" s="28" t="s">
        <v>623</v>
      </c>
      <c r="I925" s="40"/>
      <c r="J925" s="41">
        <v>2132</v>
      </c>
      <c r="K925" s="41">
        <v>9414.8</v>
      </c>
      <c r="L925" s="41">
        <v>0</v>
      </c>
      <c r="M925" s="41">
        <v>0</v>
      </c>
      <c r="N925" s="41">
        <v>0</v>
      </c>
      <c r="O925" s="42">
        <v>0</v>
      </c>
      <c r="P925" s="85">
        <v>0</v>
      </c>
    </row>
    <row r="926" spans="1:16">
      <c r="A926" s="40">
        <v>202305</v>
      </c>
      <c r="B926" s="25" t="s">
        <v>307</v>
      </c>
      <c r="C926" s="25" t="s">
        <v>575</v>
      </c>
      <c r="D926" s="26" t="s">
        <v>587</v>
      </c>
      <c r="E926" s="28" t="s">
        <v>629</v>
      </c>
      <c r="F926" s="26" t="s">
        <v>578</v>
      </c>
      <c r="G926" s="69" t="s">
        <v>630</v>
      </c>
      <c r="I926" s="40"/>
      <c r="J926" s="41">
        <v>5500</v>
      </c>
      <c r="K926" s="41">
        <v>15735</v>
      </c>
      <c r="L926" s="41">
        <v>316.64</v>
      </c>
      <c r="M926" s="41">
        <v>86.8</v>
      </c>
      <c r="N926" s="41">
        <v>3.8</v>
      </c>
      <c r="O926" s="42">
        <v>960</v>
      </c>
      <c r="P926" s="85">
        <f t="shared" ref="P926:P938" si="49">1900*0.1%</f>
        <v>1.9</v>
      </c>
    </row>
    <row r="927" hidden="1" spans="1:16">
      <c r="A927" s="40">
        <v>202305</v>
      </c>
      <c r="B927" s="28" t="s">
        <v>353</v>
      </c>
      <c r="C927" s="25" t="s">
        <v>619</v>
      </c>
      <c r="D927" s="26" t="s">
        <v>576</v>
      </c>
      <c r="E927" s="28" t="s">
        <v>631</v>
      </c>
      <c r="F927" s="26" t="s">
        <v>632</v>
      </c>
      <c r="G927" s="69" t="s">
        <v>633</v>
      </c>
      <c r="I927" s="40"/>
      <c r="J927" s="41">
        <v>6070</v>
      </c>
      <c r="K927" s="41">
        <v>14408.1</v>
      </c>
      <c r="L927" s="41">
        <v>316.64</v>
      </c>
      <c r="M927" s="41">
        <v>86.8</v>
      </c>
      <c r="N927" s="41">
        <v>3.8</v>
      </c>
      <c r="O927" s="42">
        <v>1500</v>
      </c>
      <c r="P927" s="85">
        <f t="shared" si="49"/>
        <v>1.9</v>
      </c>
    </row>
    <row r="928" hidden="1" spans="1:16">
      <c r="A928" s="40">
        <v>202305</v>
      </c>
      <c r="B928" s="25" t="s">
        <v>379</v>
      </c>
      <c r="C928" s="25" t="s">
        <v>570</v>
      </c>
      <c r="D928" s="26" t="s">
        <v>587</v>
      </c>
      <c r="E928" s="28" t="s">
        <v>634</v>
      </c>
      <c r="F928" s="26" t="s">
        <v>635</v>
      </c>
      <c r="G928" s="69" t="s">
        <v>636</v>
      </c>
      <c r="I928" s="40"/>
      <c r="J928" s="41">
        <v>5222</v>
      </c>
      <c r="K928" s="41">
        <v>11902.43</v>
      </c>
      <c r="L928" s="41">
        <v>316.64</v>
      </c>
      <c r="M928" s="41">
        <v>86.8</v>
      </c>
      <c r="N928" s="41">
        <v>3.8</v>
      </c>
      <c r="O928" s="42">
        <v>750</v>
      </c>
      <c r="P928" s="85">
        <f t="shared" si="49"/>
        <v>1.9</v>
      </c>
    </row>
    <row r="929" hidden="1" spans="1:16">
      <c r="A929" s="40">
        <v>202305</v>
      </c>
      <c r="B929" s="28" t="s">
        <v>248</v>
      </c>
      <c r="C929" s="25" t="s">
        <v>570</v>
      </c>
      <c r="D929" s="26" t="s">
        <v>587</v>
      </c>
      <c r="E929" s="25" t="s">
        <v>637</v>
      </c>
      <c r="F929" s="26" t="s">
        <v>638</v>
      </c>
      <c r="G929" s="69" t="s">
        <v>639</v>
      </c>
      <c r="I929" s="40"/>
      <c r="J929" s="41">
        <v>2332</v>
      </c>
      <c r="K929" s="41">
        <v>8235</v>
      </c>
      <c r="L929" s="41">
        <v>316.64</v>
      </c>
      <c r="M929" s="41">
        <v>86.8</v>
      </c>
      <c r="N929" s="41">
        <v>3.8</v>
      </c>
      <c r="O929" s="42">
        <v>0</v>
      </c>
      <c r="P929" s="85">
        <f t="shared" si="49"/>
        <v>1.9</v>
      </c>
    </row>
    <row r="930" hidden="1" spans="1:16">
      <c r="A930" s="40">
        <v>202305</v>
      </c>
      <c r="B930" s="25" t="s">
        <v>261</v>
      </c>
      <c r="C930" s="25" t="s">
        <v>570</v>
      </c>
      <c r="D930" s="26" t="s">
        <v>587</v>
      </c>
      <c r="E930" s="25" t="s">
        <v>640</v>
      </c>
      <c r="F930" s="26" t="s">
        <v>652</v>
      </c>
      <c r="G930" s="69" t="s">
        <v>642</v>
      </c>
      <c r="I930" s="40"/>
      <c r="J930" s="41">
        <v>3440</v>
      </c>
      <c r="K930" s="41">
        <v>13186.7</v>
      </c>
      <c r="L930" s="41">
        <v>316.64</v>
      </c>
      <c r="M930" s="41">
        <v>86.8</v>
      </c>
      <c r="N930" s="41">
        <v>3.8</v>
      </c>
      <c r="O930" s="42">
        <v>0</v>
      </c>
      <c r="P930" s="85">
        <f t="shared" si="49"/>
        <v>1.9</v>
      </c>
    </row>
    <row r="931" hidden="1" spans="1:16">
      <c r="A931" s="40">
        <v>202305</v>
      </c>
      <c r="B931" s="25" t="s">
        <v>405</v>
      </c>
      <c r="C931" s="25" t="s">
        <v>570</v>
      </c>
      <c r="D931" s="30" t="s">
        <v>587</v>
      </c>
      <c r="E931" s="28" t="s">
        <v>643</v>
      </c>
      <c r="F931" s="26" t="s">
        <v>1219</v>
      </c>
      <c r="G931" s="69" t="s">
        <v>644</v>
      </c>
      <c r="I931" s="40"/>
      <c r="J931" s="41">
        <v>4331</v>
      </c>
      <c r="K931" s="41">
        <v>13942.02</v>
      </c>
      <c r="L931" s="41">
        <v>316.64</v>
      </c>
      <c r="M931" s="41">
        <v>86.8</v>
      </c>
      <c r="N931" s="41">
        <v>3.8</v>
      </c>
      <c r="O931" s="42">
        <v>0</v>
      </c>
      <c r="P931" s="85">
        <f t="shared" si="49"/>
        <v>1.9</v>
      </c>
    </row>
    <row r="932" hidden="1" spans="1:16">
      <c r="A932" s="40">
        <v>202305</v>
      </c>
      <c r="B932" s="28" t="s">
        <v>244</v>
      </c>
      <c r="C932" s="25" t="s">
        <v>619</v>
      </c>
      <c r="D932" s="26" t="s">
        <v>576</v>
      </c>
      <c r="E932" s="20" t="s">
        <v>645</v>
      </c>
      <c r="F932" s="26" t="s">
        <v>646</v>
      </c>
      <c r="G932" s="69" t="s">
        <v>647</v>
      </c>
      <c r="I932" s="40"/>
      <c r="J932" s="41">
        <v>4000</v>
      </c>
      <c r="K932" s="41">
        <v>10438</v>
      </c>
      <c r="L932" s="41">
        <v>316.64</v>
      </c>
      <c r="M932" s="41">
        <v>86.8</v>
      </c>
      <c r="N932" s="41">
        <v>3.8</v>
      </c>
      <c r="O932" s="42">
        <v>0</v>
      </c>
      <c r="P932" s="85">
        <f t="shared" si="49"/>
        <v>1.9</v>
      </c>
    </row>
    <row r="933" hidden="1" spans="1:16">
      <c r="A933" s="40">
        <v>202305</v>
      </c>
      <c r="B933" s="28" t="s">
        <v>286</v>
      </c>
      <c r="C933" s="25" t="s">
        <v>570</v>
      </c>
      <c r="D933" s="26" t="s">
        <v>587</v>
      </c>
      <c r="E933" s="20" t="s">
        <v>648</v>
      </c>
      <c r="F933" s="26" t="s">
        <v>986</v>
      </c>
      <c r="G933" s="70" t="s">
        <v>650</v>
      </c>
      <c r="I933" s="40"/>
      <c r="J933" s="41">
        <v>7100</v>
      </c>
      <c r="K933" s="41">
        <v>5445</v>
      </c>
      <c r="L933" s="41">
        <v>316.64</v>
      </c>
      <c r="M933" s="41">
        <v>86.8</v>
      </c>
      <c r="N933" s="41">
        <v>3.8</v>
      </c>
      <c r="O933" s="42">
        <v>457.5</v>
      </c>
      <c r="P933" s="85">
        <f t="shared" si="49"/>
        <v>1.9</v>
      </c>
    </row>
    <row r="934" hidden="1" spans="1:16">
      <c r="A934" s="40">
        <v>202305</v>
      </c>
      <c r="B934" s="28" t="s">
        <v>421</v>
      </c>
      <c r="C934" s="25" t="s">
        <v>570</v>
      </c>
      <c r="D934" s="26" t="s">
        <v>587</v>
      </c>
      <c r="E934" s="20" t="s">
        <v>651</v>
      </c>
      <c r="F934" s="26" t="s">
        <v>652</v>
      </c>
      <c r="G934" s="71" t="s">
        <v>653</v>
      </c>
      <c r="H934" s="72"/>
      <c r="I934" s="40"/>
      <c r="J934" s="41">
        <v>5519</v>
      </c>
      <c r="K934" s="41">
        <v>17194.57</v>
      </c>
      <c r="L934" s="41">
        <v>316.64</v>
      </c>
      <c r="M934" s="41">
        <v>86.8</v>
      </c>
      <c r="N934" s="41">
        <v>3.8</v>
      </c>
      <c r="O934" s="42">
        <v>0</v>
      </c>
      <c r="P934" s="85">
        <f t="shared" si="49"/>
        <v>1.9</v>
      </c>
    </row>
    <row r="935" spans="1:16">
      <c r="A935" s="40">
        <v>202305</v>
      </c>
      <c r="B935" s="25" t="s">
        <v>258</v>
      </c>
      <c r="C935" s="25" t="s">
        <v>575</v>
      </c>
      <c r="D935" s="26" t="s">
        <v>587</v>
      </c>
      <c r="E935" s="20" t="s">
        <v>654</v>
      </c>
      <c r="F935" s="26" t="s">
        <v>655</v>
      </c>
      <c r="G935" s="71" t="s">
        <v>656</v>
      </c>
      <c r="H935" s="73"/>
      <c r="I935" s="40"/>
      <c r="J935" s="41">
        <v>2888</v>
      </c>
      <c r="K935" s="41">
        <v>6593</v>
      </c>
      <c r="L935" s="41">
        <v>316.64</v>
      </c>
      <c r="M935" s="41">
        <v>86.8</v>
      </c>
      <c r="N935" s="41">
        <v>3.8</v>
      </c>
      <c r="O935" s="42">
        <v>0</v>
      </c>
      <c r="P935" s="85">
        <f t="shared" si="49"/>
        <v>1.9</v>
      </c>
    </row>
    <row r="936" hidden="1" spans="1:16">
      <c r="A936" s="40">
        <v>202305</v>
      </c>
      <c r="B936" s="32" t="s">
        <v>216</v>
      </c>
      <c r="C936" s="25" t="s">
        <v>570</v>
      </c>
      <c r="D936" s="25" t="s">
        <v>571</v>
      </c>
      <c r="E936" s="74" t="s">
        <v>657</v>
      </c>
      <c r="F936" s="26" t="s">
        <v>658</v>
      </c>
      <c r="G936" s="75" t="s">
        <v>659</v>
      </c>
      <c r="I936" s="40"/>
      <c r="J936" s="41">
        <v>8020</v>
      </c>
      <c r="K936" s="41">
        <v>17026</v>
      </c>
      <c r="L936" s="41">
        <v>316.64</v>
      </c>
      <c r="M936" s="41">
        <v>86.8</v>
      </c>
      <c r="N936" s="41">
        <v>3.8</v>
      </c>
      <c r="O936" s="42">
        <v>0</v>
      </c>
      <c r="P936" s="85">
        <f t="shared" si="49"/>
        <v>1.9</v>
      </c>
    </row>
    <row r="937" hidden="1" spans="1:16">
      <c r="A937" s="40">
        <v>202305</v>
      </c>
      <c r="B937" s="25" t="s">
        <v>416</v>
      </c>
      <c r="C937" s="33" t="s">
        <v>580</v>
      </c>
      <c r="D937" s="26" t="s">
        <v>587</v>
      </c>
      <c r="E937" s="76" t="s">
        <v>665</v>
      </c>
      <c r="F937" s="26" t="s">
        <v>666</v>
      </c>
      <c r="G937" s="77" t="s">
        <v>667</v>
      </c>
      <c r="I937" s="40"/>
      <c r="J937" s="41">
        <v>4133</v>
      </c>
      <c r="K937" s="41">
        <v>18462.9</v>
      </c>
      <c r="L937" s="41">
        <v>316.64</v>
      </c>
      <c r="M937" s="41">
        <v>86.8</v>
      </c>
      <c r="N937" s="41">
        <v>3.8</v>
      </c>
      <c r="O937" s="42">
        <v>300</v>
      </c>
      <c r="P937" s="85">
        <f t="shared" si="49"/>
        <v>1.9</v>
      </c>
    </row>
    <row r="938" hidden="1" spans="1:16">
      <c r="A938" s="40">
        <v>202305</v>
      </c>
      <c r="B938" s="33" t="s">
        <v>430</v>
      </c>
      <c r="C938" s="33" t="s">
        <v>570</v>
      </c>
      <c r="D938" s="26" t="s">
        <v>587</v>
      </c>
      <c r="E938" s="33" t="s">
        <v>668</v>
      </c>
      <c r="F938" s="26" t="s">
        <v>669</v>
      </c>
      <c r="G938" s="77" t="s">
        <v>670</v>
      </c>
      <c r="H938" s="78"/>
      <c r="I938" s="40"/>
      <c r="J938" s="41">
        <v>3038</v>
      </c>
      <c r="K938" s="41">
        <v>8337.7</v>
      </c>
      <c r="L938" s="41">
        <v>316.64</v>
      </c>
      <c r="M938" s="41">
        <v>86.8</v>
      </c>
      <c r="N938" s="41">
        <v>3.8</v>
      </c>
      <c r="O938" s="42">
        <v>0</v>
      </c>
      <c r="P938" s="85">
        <f t="shared" si="49"/>
        <v>1.9</v>
      </c>
    </row>
    <row r="939" spans="1:16">
      <c r="A939" s="40">
        <v>202305</v>
      </c>
      <c r="B939" s="33" t="s">
        <v>344</v>
      </c>
      <c r="C939" s="33" t="s">
        <v>575</v>
      </c>
      <c r="D939" s="33" t="s">
        <v>671</v>
      </c>
      <c r="E939" s="33" t="s">
        <v>672</v>
      </c>
      <c r="F939" s="26" t="s">
        <v>578</v>
      </c>
      <c r="G939" s="79" t="s">
        <v>673</v>
      </c>
      <c r="H939" s="78"/>
      <c r="I939" s="40"/>
      <c r="J939" s="41">
        <v>8800</v>
      </c>
      <c r="K939" s="41">
        <v>40765</v>
      </c>
      <c r="L939" s="41">
        <v>0</v>
      </c>
      <c r="M939" s="41">
        <v>0</v>
      </c>
      <c r="N939" s="41">
        <v>0</v>
      </c>
      <c r="O939" s="42">
        <v>0</v>
      </c>
      <c r="P939" s="85">
        <v>0</v>
      </c>
    </row>
    <row r="940" hidden="1" spans="1:16">
      <c r="A940" s="40">
        <v>202305</v>
      </c>
      <c r="B940" s="33" t="s">
        <v>298</v>
      </c>
      <c r="C940" s="33" t="s">
        <v>570</v>
      </c>
      <c r="D940" s="80" t="s">
        <v>587</v>
      </c>
      <c r="E940" s="81" t="s">
        <v>674</v>
      </c>
      <c r="F940" s="26" t="s">
        <v>675</v>
      </c>
      <c r="G940" s="82" t="s">
        <v>676</v>
      </c>
      <c r="I940" s="40"/>
      <c r="J940" s="41">
        <v>2532</v>
      </c>
      <c r="K940" s="41">
        <v>7180</v>
      </c>
      <c r="L940" s="41">
        <v>316.64</v>
      </c>
      <c r="M940" s="41">
        <v>86.8</v>
      </c>
      <c r="N940" s="41">
        <v>3.8</v>
      </c>
      <c r="O940" s="42">
        <v>0</v>
      </c>
      <c r="P940" s="85">
        <f t="shared" ref="P940:P953" si="50">1900*0.1%</f>
        <v>1.9</v>
      </c>
    </row>
    <row r="941" hidden="1" spans="1:16">
      <c r="A941" s="40">
        <v>202305</v>
      </c>
      <c r="B941" s="33" t="s">
        <v>202</v>
      </c>
      <c r="C941" s="25" t="s">
        <v>619</v>
      </c>
      <c r="D941" s="26" t="s">
        <v>587</v>
      </c>
      <c r="E941" s="33" t="s">
        <v>682</v>
      </c>
      <c r="F941" s="26" t="s">
        <v>683</v>
      </c>
      <c r="G941" s="77" t="s">
        <v>684</v>
      </c>
      <c r="I941" s="40"/>
      <c r="J941" s="41">
        <v>11000</v>
      </c>
      <c r="K941" s="41">
        <v>36216</v>
      </c>
      <c r="L941" s="41">
        <v>316.64</v>
      </c>
      <c r="M941" s="41">
        <v>86.8</v>
      </c>
      <c r="N941" s="41">
        <v>3.8</v>
      </c>
      <c r="O941" s="42">
        <v>0</v>
      </c>
      <c r="P941" s="85">
        <f t="shared" si="50"/>
        <v>1.9</v>
      </c>
    </row>
    <row r="942" hidden="1" spans="1:16">
      <c r="A942" s="40">
        <v>202305</v>
      </c>
      <c r="B942" s="33" t="s">
        <v>355</v>
      </c>
      <c r="C942" s="25" t="s">
        <v>619</v>
      </c>
      <c r="D942" s="33" t="s">
        <v>587</v>
      </c>
      <c r="E942" s="33" t="s">
        <v>685</v>
      </c>
      <c r="F942" s="26" t="s">
        <v>686</v>
      </c>
      <c r="G942" s="83" t="s">
        <v>687</v>
      </c>
      <c r="H942" s="28" t="s">
        <v>623</v>
      </c>
      <c r="I942" s="40"/>
      <c r="J942" s="41">
        <v>2320</v>
      </c>
      <c r="K942" s="41">
        <v>8590.37</v>
      </c>
      <c r="L942" s="41">
        <v>316.64</v>
      </c>
      <c r="M942" s="41">
        <v>86.8</v>
      </c>
      <c r="N942" s="41">
        <v>3.8</v>
      </c>
      <c r="O942" s="42">
        <v>0</v>
      </c>
      <c r="P942" s="85">
        <f t="shared" si="50"/>
        <v>1.9</v>
      </c>
    </row>
    <row r="943" hidden="1" spans="1:16">
      <c r="A943" s="40">
        <v>202305</v>
      </c>
      <c r="B943" s="33" t="s">
        <v>420</v>
      </c>
      <c r="C943" s="33" t="s">
        <v>580</v>
      </c>
      <c r="D943" s="33" t="s">
        <v>587</v>
      </c>
      <c r="E943" s="33" t="s">
        <v>697</v>
      </c>
      <c r="F943" s="26" t="s">
        <v>698</v>
      </c>
      <c r="G943" s="83" t="s">
        <v>699</v>
      </c>
      <c r="I943" s="40"/>
      <c r="J943" s="42">
        <v>4536</v>
      </c>
      <c r="K943" s="41">
        <v>20730.7</v>
      </c>
      <c r="L943" s="41">
        <v>316.64</v>
      </c>
      <c r="M943" s="41">
        <v>86.8</v>
      </c>
      <c r="N943" s="41">
        <v>3.8</v>
      </c>
      <c r="O943" s="42">
        <v>300</v>
      </c>
      <c r="P943" s="85">
        <f t="shared" si="50"/>
        <v>1.9</v>
      </c>
    </row>
    <row r="944" hidden="1" spans="1:16">
      <c r="A944" s="40">
        <v>202305</v>
      </c>
      <c r="B944" s="33" t="s">
        <v>424</v>
      </c>
      <c r="C944" s="33" t="s">
        <v>570</v>
      </c>
      <c r="D944" s="33" t="s">
        <v>587</v>
      </c>
      <c r="E944" s="33" t="s">
        <v>700</v>
      </c>
      <c r="F944" s="26" t="s">
        <v>617</v>
      </c>
      <c r="G944" s="83" t="s">
        <v>701</v>
      </c>
      <c r="I944" s="40"/>
      <c r="J944" s="42">
        <v>2363</v>
      </c>
      <c r="K944" s="41">
        <v>7311.59</v>
      </c>
      <c r="L944" s="41">
        <v>316.64</v>
      </c>
      <c r="M944" s="41">
        <v>86.8</v>
      </c>
      <c r="N944" s="41">
        <v>3.8</v>
      </c>
      <c r="O944" s="42">
        <v>0</v>
      </c>
      <c r="P944" s="85">
        <f t="shared" si="50"/>
        <v>1.9</v>
      </c>
    </row>
    <row r="945" hidden="1" spans="1:16">
      <c r="A945" s="40">
        <v>202305</v>
      </c>
      <c r="B945" s="33" t="s">
        <v>277</v>
      </c>
      <c r="C945" s="25" t="s">
        <v>619</v>
      </c>
      <c r="D945" s="33" t="s">
        <v>587</v>
      </c>
      <c r="E945" s="33" t="s">
        <v>702</v>
      </c>
      <c r="F945" s="26" t="s">
        <v>703</v>
      </c>
      <c r="G945" s="83" t="s">
        <v>704</v>
      </c>
      <c r="H945" s="28" t="s">
        <v>623</v>
      </c>
      <c r="I945" s="40"/>
      <c r="J945" s="41">
        <v>1900</v>
      </c>
      <c r="K945" s="41">
        <v>4402.3</v>
      </c>
      <c r="L945" s="41">
        <v>316.64</v>
      </c>
      <c r="M945" s="41">
        <v>86.8</v>
      </c>
      <c r="N945" s="41">
        <v>3.8</v>
      </c>
      <c r="O945" s="42">
        <v>0</v>
      </c>
      <c r="P945" s="85">
        <f t="shared" si="50"/>
        <v>1.9</v>
      </c>
    </row>
    <row r="946" hidden="1" spans="1:16">
      <c r="A946" s="40">
        <v>202305</v>
      </c>
      <c r="B946" s="33" t="s">
        <v>204</v>
      </c>
      <c r="C946" s="33" t="s">
        <v>625</v>
      </c>
      <c r="D946" s="33" t="s">
        <v>587</v>
      </c>
      <c r="E946" s="33" t="s">
        <v>712</v>
      </c>
      <c r="F946" s="26" t="s">
        <v>880</v>
      </c>
      <c r="G946" s="77" t="s">
        <v>714</v>
      </c>
      <c r="I946" s="40"/>
      <c r="J946" s="42">
        <v>1958</v>
      </c>
      <c r="K946" s="41">
        <v>5745.2</v>
      </c>
      <c r="L946" s="41">
        <v>316.64</v>
      </c>
      <c r="M946" s="41">
        <v>86.8</v>
      </c>
      <c r="N946" s="41">
        <v>3.8</v>
      </c>
      <c r="O946" s="42">
        <v>0</v>
      </c>
      <c r="P946" s="85">
        <f t="shared" si="50"/>
        <v>1.9</v>
      </c>
    </row>
    <row r="947" hidden="1" spans="1:16">
      <c r="A947" s="40">
        <v>202305</v>
      </c>
      <c r="B947" s="33" t="s">
        <v>413</v>
      </c>
      <c r="C947" s="33" t="s">
        <v>570</v>
      </c>
      <c r="D947" s="33" t="s">
        <v>587</v>
      </c>
      <c r="E947" s="33" t="s">
        <v>718</v>
      </c>
      <c r="F947" s="26" t="s">
        <v>638</v>
      </c>
      <c r="G947" s="77" t="s">
        <v>719</v>
      </c>
      <c r="H947" s="78"/>
      <c r="I947" s="40"/>
      <c r="J947" s="42">
        <v>2993</v>
      </c>
      <c r="K947" s="41">
        <v>8593.29</v>
      </c>
      <c r="L947" s="41">
        <v>316.64</v>
      </c>
      <c r="M947" s="41">
        <v>86.8</v>
      </c>
      <c r="N947" s="41">
        <v>3.8</v>
      </c>
      <c r="O947" s="42">
        <v>0</v>
      </c>
      <c r="P947" s="85">
        <f t="shared" si="50"/>
        <v>1.9</v>
      </c>
    </row>
    <row r="948" hidden="1" spans="1:16">
      <c r="A948" s="40">
        <v>202305</v>
      </c>
      <c r="B948" s="33" t="s">
        <v>393</v>
      </c>
      <c r="C948" s="33" t="s">
        <v>570</v>
      </c>
      <c r="D948" s="33" t="s">
        <v>587</v>
      </c>
      <c r="E948" s="33" t="s">
        <v>720</v>
      </c>
      <c r="F948" s="26" t="s">
        <v>721</v>
      </c>
      <c r="G948" s="77" t="s">
        <v>722</v>
      </c>
      <c r="H948" s="78"/>
      <c r="I948" s="40"/>
      <c r="J948" s="42">
        <v>3000</v>
      </c>
      <c r="K948" s="41">
        <v>7150</v>
      </c>
      <c r="L948" s="41">
        <v>316.64</v>
      </c>
      <c r="M948" s="41">
        <v>86.8</v>
      </c>
      <c r="N948" s="41">
        <v>3.8</v>
      </c>
      <c r="O948" s="42">
        <v>0</v>
      </c>
      <c r="P948" s="85">
        <f t="shared" si="50"/>
        <v>1.9</v>
      </c>
    </row>
    <row r="949" hidden="1" spans="1:16">
      <c r="A949" s="40">
        <v>202305</v>
      </c>
      <c r="B949" s="33" t="s">
        <v>252</v>
      </c>
      <c r="C949" s="33" t="s">
        <v>570</v>
      </c>
      <c r="D949" s="33" t="s">
        <v>587</v>
      </c>
      <c r="E949" s="33" t="s">
        <v>727</v>
      </c>
      <c r="F949" s="26" t="s">
        <v>778</v>
      </c>
      <c r="G949" s="77" t="s">
        <v>728</v>
      </c>
      <c r="I949" s="40"/>
      <c r="J949" s="42">
        <v>4937</v>
      </c>
      <c r="K949" s="41">
        <v>13626.67</v>
      </c>
      <c r="L949" s="41">
        <v>316.64</v>
      </c>
      <c r="M949" s="41">
        <v>86.8</v>
      </c>
      <c r="N949" s="41">
        <v>3.8</v>
      </c>
      <c r="O949" s="42">
        <v>350</v>
      </c>
      <c r="P949" s="85">
        <f t="shared" si="50"/>
        <v>1.9</v>
      </c>
    </row>
    <row r="950" hidden="1" spans="1:16">
      <c r="A950" s="40">
        <v>202305</v>
      </c>
      <c r="B950" s="33" t="s">
        <v>427</v>
      </c>
      <c r="C950" s="33" t="s">
        <v>625</v>
      </c>
      <c r="D950" s="33" t="s">
        <v>671</v>
      </c>
      <c r="E950" s="33" t="s">
        <v>729</v>
      </c>
      <c r="F950" s="26" t="s">
        <v>1337</v>
      </c>
      <c r="G950" s="77" t="s">
        <v>731</v>
      </c>
      <c r="I950" s="40"/>
      <c r="J950" s="42">
        <v>7100</v>
      </c>
      <c r="K950" s="41">
        <v>14957.5</v>
      </c>
      <c r="L950" s="41">
        <v>316.64</v>
      </c>
      <c r="M950" s="41">
        <v>86.8</v>
      </c>
      <c r="N950" s="41">
        <v>3.8</v>
      </c>
      <c r="O950" s="42">
        <v>520</v>
      </c>
      <c r="P950" s="85">
        <f t="shared" si="50"/>
        <v>1.9</v>
      </c>
    </row>
    <row r="951" spans="1:16">
      <c r="A951" s="40">
        <v>202305</v>
      </c>
      <c r="B951" s="33" t="s">
        <v>447</v>
      </c>
      <c r="C951" s="33" t="s">
        <v>575</v>
      </c>
      <c r="D951" s="33" t="s">
        <v>587</v>
      </c>
      <c r="E951" s="33" t="s">
        <v>732</v>
      </c>
      <c r="F951" s="26" t="s">
        <v>710</v>
      </c>
      <c r="G951" s="77" t="s">
        <v>733</v>
      </c>
      <c r="I951" s="40"/>
      <c r="J951" s="42">
        <v>3000</v>
      </c>
      <c r="K951" s="41">
        <v>10400</v>
      </c>
      <c r="L951" s="41">
        <v>316.64</v>
      </c>
      <c r="M951" s="41">
        <v>86.8</v>
      </c>
      <c r="N951" s="41">
        <v>3.8</v>
      </c>
      <c r="O951" s="42">
        <v>0</v>
      </c>
      <c r="P951" s="85">
        <f t="shared" si="50"/>
        <v>1.9</v>
      </c>
    </row>
    <row r="952" hidden="1" spans="1:16">
      <c r="A952" s="40">
        <v>202305</v>
      </c>
      <c r="B952" s="33" t="s">
        <v>401</v>
      </c>
      <c r="C952" s="33" t="s">
        <v>619</v>
      </c>
      <c r="D952" s="33" t="s">
        <v>587</v>
      </c>
      <c r="E952" s="33" t="s">
        <v>734</v>
      </c>
      <c r="F952" s="26" t="s">
        <v>735</v>
      </c>
      <c r="G952" s="77" t="s">
        <v>736</v>
      </c>
      <c r="I952" s="40"/>
      <c r="J952" s="42">
        <v>2240</v>
      </c>
      <c r="K952" s="41">
        <v>6717.1</v>
      </c>
      <c r="L952" s="41">
        <v>316.64</v>
      </c>
      <c r="M952" s="41">
        <v>86.8</v>
      </c>
      <c r="N952" s="41">
        <v>3.8</v>
      </c>
      <c r="O952" s="42">
        <v>0</v>
      </c>
      <c r="P952" s="85">
        <f t="shared" si="50"/>
        <v>1.9</v>
      </c>
    </row>
    <row r="953" hidden="1" spans="1:16">
      <c r="A953" s="40">
        <v>202305</v>
      </c>
      <c r="B953" s="33" t="s">
        <v>321</v>
      </c>
      <c r="C953" s="33" t="s">
        <v>570</v>
      </c>
      <c r="D953" s="33" t="s">
        <v>587</v>
      </c>
      <c r="E953" s="33" t="s">
        <v>737</v>
      </c>
      <c r="F953" s="26" t="s">
        <v>738</v>
      </c>
      <c r="G953" s="77" t="s">
        <v>739</v>
      </c>
      <c r="I953" s="40"/>
      <c r="J953" s="42">
        <v>5240</v>
      </c>
      <c r="K953" s="41">
        <v>13940</v>
      </c>
      <c r="L953" s="41">
        <v>316.64</v>
      </c>
      <c r="M953" s="41">
        <v>86.8</v>
      </c>
      <c r="N953" s="41">
        <v>3.8</v>
      </c>
      <c r="O953" s="42">
        <v>475</v>
      </c>
      <c r="P953" s="85">
        <f t="shared" si="50"/>
        <v>1.9</v>
      </c>
    </row>
    <row r="954" hidden="1" spans="1:16">
      <c r="A954" s="40">
        <v>202305</v>
      </c>
      <c r="B954" s="33" t="s">
        <v>388</v>
      </c>
      <c r="C954" s="33" t="s">
        <v>570</v>
      </c>
      <c r="D954" s="33" t="s">
        <v>671</v>
      </c>
      <c r="E954" s="33" t="s">
        <v>740</v>
      </c>
      <c r="F954" s="26" t="s">
        <v>741</v>
      </c>
      <c r="G954" s="77" t="s">
        <v>742</v>
      </c>
      <c r="I954" s="40"/>
      <c r="J954" s="42">
        <v>11800</v>
      </c>
      <c r="K954" s="41">
        <v>28513</v>
      </c>
      <c r="L954" s="41">
        <v>0</v>
      </c>
      <c r="M954" s="41">
        <v>0</v>
      </c>
      <c r="N954" s="41">
        <v>0</v>
      </c>
      <c r="O954" s="42">
        <v>0</v>
      </c>
      <c r="P954" s="85">
        <v>0</v>
      </c>
    </row>
    <row r="955" hidden="1" spans="1:16">
      <c r="A955" s="40">
        <v>202305</v>
      </c>
      <c r="B955" s="33" t="s">
        <v>279</v>
      </c>
      <c r="C955" s="33" t="s">
        <v>580</v>
      </c>
      <c r="D955" s="33" t="s">
        <v>587</v>
      </c>
      <c r="E955" s="33" t="s">
        <v>743</v>
      </c>
      <c r="F955" s="26" t="s">
        <v>725</v>
      </c>
      <c r="G955" s="77" t="s">
        <v>744</v>
      </c>
      <c r="I955" s="40"/>
      <c r="J955" s="42">
        <v>4536</v>
      </c>
      <c r="K955" s="41">
        <v>20202.4</v>
      </c>
      <c r="L955" s="41">
        <v>316.64</v>
      </c>
      <c r="M955" s="41">
        <v>86.8</v>
      </c>
      <c r="N955" s="41">
        <v>3.8</v>
      </c>
      <c r="O955" s="42">
        <v>500</v>
      </c>
      <c r="P955" s="85">
        <f t="shared" ref="P955:P974" si="51">1900*0.1%</f>
        <v>1.9</v>
      </c>
    </row>
    <row r="956" hidden="1" spans="1:16">
      <c r="A956" s="40">
        <v>202305</v>
      </c>
      <c r="B956" s="33" t="s">
        <v>219</v>
      </c>
      <c r="C956" s="33" t="s">
        <v>570</v>
      </c>
      <c r="D956" s="33" t="s">
        <v>587</v>
      </c>
      <c r="E956" s="33" t="s">
        <v>745</v>
      </c>
      <c r="F956" s="26" t="s">
        <v>652</v>
      </c>
      <c r="G956" s="77" t="s">
        <v>746</v>
      </c>
      <c r="I956" s="40"/>
      <c r="J956" s="42">
        <v>3440</v>
      </c>
      <c r="K956" s="41">
        <v>9857.92</v>
      </c>
      <c r="L956" s="41">
        <v>316.64</v>
      </c>
      <c r="M956" s="41">
        <v>86.8</v>
      </c>
      <c r="N956" s="41">
        <v>3.8</v>
      </c>
      <c r="O956" s="42">
        <v>500</v>
      </c>
      <c r="P956" s="85">
        <f t="shared" si="51"/>
        <v>1.9</v>
      </c>
    </row>
    <row r="957" hidden="1" spans="1:16">
      <c r="A957" s="40">
        <v>202305</v>
      </c>
      <c r="B957" s="33" t="s">
        <v>331</v>
      </c>
      <c r="C957" s="33" t="s">
        <v>580</v>
      </c>
      <c r="D957" s="33" t="s">
        <v>587</v>
      </c>
      <c r="E957" s="33" t="s">
        <v>747</v>
      </c>
      <c r="F957" s="26" t="s">
        <v>679</v>
      </c>
      <c r="G957" s="77" t="s">
        <v>748</v>
      </c>
      <c r="I957" s="40"/>
      <c r="J957" s="42">
        <v>3326</v>
      </c>
      <c r="K957" s="41">
        <v>15131.04</v>
      </c>
      <c r="L957" s="41">
        <v>316.64</v>
      </c>
      <c r="M957" s="41">
        <v>86.8</v>
      </c>
      <c r="N957" s="41">
        <v>3.8</v>
      </c>
      <c r="O957" s="42">
        <v>0</v>
      </c>
      <c r="P957" s="85">
        <f t="shared" si="51"/>
        <v>1.9</v>
      </c>
    </row>
    <row r="958" spans="1:16">
      <c r="A958" s="40">
        <v>202305</v>
      </c>
      <c r="B958" s="33" t="s">
        <v>435</v>
      </c>
      <c r="C958" s="33" t="s">
        <v>575</v>
      </c>
      <c r="D958" s="33" t="s">
        <v>587</v>
      </c>
      <c r="E958" s="33" t="s">
        <v>749</v>
      </c>
      <c r="F958" s="26" t="s">
        <v>710</v>
      </c>
      <c r="G958" s="77" t="s">
        <v>750</v>
      </c>
      <c r="I958" s="40"/>
      <c r="J958" s="42">
        <v>3868</v>
      </c>
      <c r="K958" s="41">
        <v>8943</v>
      </c>
      <c r="L958" s="41">
        <v>316.64</v>
      </c>
      <c r="M958" s="41">
        <v>86.8</v>
      </c>
      <c r="N958" s="41">
        <v>3.8</v>
      </c>
      <c r="O958" s="42">
        <v>0</v>
      </c>
      <c r="P958" s="85">
        <f t="shared" si="51"/>
        <v>1.9</v>
      </c>
    </row>
    <row r="959" hidden="1" spans="1:16">
      <c r="A959" s="40">
        <v>202305</v>
      </c>
      <c r="B959" s="33" t="s">
        <v>359</v>
      </c>
      <c r="C959" s="36" t="s">
        <v>570</v>
      </c>
      <c r="D959" s="33" t="s">
        <v>587</v>
      </c>
      <c r="E959" s="36" t="s">
        <v>755</v>
      </c>
      <c r="F959" s="26" t="s">
        <v>753</v>
      </c>
      <c r="G959" s="77" t="s">
        <v>756</v>
      </c>
      <c r="H959" s="84"/>
      <c r="I959" s="40"/>
      <c r="J959" s="42">
        <v>2138</v>
      </c>
      <c r="K959" s="41">
        <v>6305.35</v>
      </c>
      <c r="L959" s="41">
        <v>316.64</v>
      </c>
      <c r="M959" s="41">
        <v>86.8</v>
      </c>
      <c r="N959" s="41">
        <v>3.8</v>
      </c>
      <c r="O959" s="42">
        <v>0</v>
      </c>
      <c r="P959" s="85">
        <f t="shared" si="51"/>
        <v>1.9</v>
      </c>
    </row>
    <row r="960" hidden="1" spans="1:16">
      <c r="A960" s="40">
        <v>202305</v>
      </c>
      <c r="B960" s="36" t="s">
        <v>441</v>
      </c>
      <c r="C960" s="36" t="s">
        <v>570</v>
      </c>
      <c r="D960" s="33" t="s">
        <v>587</v>
      </c>
      <c r="E960" s="36" t="s">
        <v>757</v>
      </c>
      <c r="F960" s="26" t="s">
        <v>758</v>
      </c>
      <c r="G960" s="77" t="s">
        <v>759</v>
      </c>
      <c r="H960" s="78"/>
      <c r="I960" s="40"/>
      <c r="J960" s="42">
        <v>2000</v>
      </c>
      <c r="K960" s="41">
        <v>5908.34</v>
      </c>
      <c r="L960" s="41">
        <v>316.64</v>
      </c>
      <c r="M960" s="41">
        <v>86.8</v>
      </c>
      <c r="N960" s="41">
        <v>3.8</v>
      </c>
      <c r="O960" s="42">
        <v>0</v>
      </c>
      <c r="P960" s="85">
        <f t="shared" si="51"/>
        <v>1.9</v>
      </c>
    </row>
    <row r="961" hidden="1" spans="1:16">
      <c r="A961" s="40">
        <v>202305</v>
      </c>
      <c r="B961" s="36" t="s">
        <v>256</v>
      </c>
      <c r="C961" s="36" t="s">
        <v>592</v>
      </c>
      <c r="D961" s="33" t="s">
        <v>587</v>
      </c>
      <c r="E961" s="36" t="s">
        <v>760</v>
      </c>
      <c r="F961" s="26" t="s">
        <v>761</v>
      </c>
      <c r="G961" s="77" t="s">
        <v>762</v>
      </c>
      <c r="H961" s="78"/>
      <c r="I961" s="40"/>
      <c r="J961" s="42">
        <v>3303</v>
      </c>
      <c r="K961" s="41">
        <v>7179.6</v>
      </c>
      <c r="L961" s="41">
        <v>316.64</v>
      </c>
      <c r="M961" s="41">
        <v>86.8</v>
      </c>
      <c r="N961" s="41">
        <v>3.8</v>
      </c>
      <c r="O961" s="42">
        <v>0</v>
      </c>
      <c r="P961" s="85">
        <f t="shared" si="51"/>
        <v>1.9</v>
      </c>
    </row>
    <row r="962" hidden="1" spans="1:16">
      <c r="A962" s="40">
        <v>202305</v>
      </c>
      <c r="B962" s="36" t="s">
        <v>318</v>
      </c>
      <c r="C962" s="36" t="s">
        <v>570</v>
      </c>
      <c r="D962" s="33" t="s">
        <v>587</v>
      </c>
      <c r="E962" s="36" t="s">
        <v>763</v>
      </c>
      <c r="F962" s="26" t="s">
        <v>725</v>
      </c>
      <c r="G962" s="77" t="s">
        <v>762</v>
      </c>
      <c r="H962" s="78"/>
      <c r="I962" s="40"/>
      <c r="J962" s="42">
        <v>4572</v>
      </c>
      <c r="K962" s="41">
        <v>15645.28</v>
      </c>
      <c r="L962" s="41">
        <v>316.64</v>
      </c>
      <c r="M962" s="41">
        <v>86.8</v>
      </c>
      <c r="N962" s="41">
        <v>3.8</v>
      </c>
      <c r="O962" s="42">
        <v>0</v>
      </c>
      <c r="P962" s="85">
        <f t="shared" si="51"/>
        <v>1.9</v>
      </c>
    </row>
    <row r="963" hidden="1" spans="1:16">
      <c r="A963" s="40">
        <v>202305</v>
      </c>
      <c r="B963" s="36" t="s">
        <v>332</v>
      </c>
      <c r="C963" s="36" t="s">
        <v>592</v>
      </c>
      <c r="D963" s="26" t="s">
        <v>764</v>
      </c>
      <c r="E963" s="36" t="s">
        <v>765</v>
      </c>
      <c r="F963" s="26" t="s">
        <v>766</v>
      </c>
      <c r="G963" s="69" t="s">
        <v>767</v>
      </c>
      <c r="H963" s="78"/>
      <c r="I963" s="40"/>
      <c r="J963" s="42">
        <v>5632</v>
      </c>
      <c r="K963" s="41">
        <v>15630.5</v>
      </c>
      <c r="L963" s="41">
        <v>316.64</v>
      </c>
      <c r="M963" s="41">
        <v>86.8</v>
      </c>
      <c r="N963" s="41">
        <v>3.8</v>
      </c>
      <c r="O963" s="42">
        <v>95</v>
      </c>
      <c r="P963" s="85">
        <f t="shared" si="51"/>
        <v>1.9</v>
      </c>
    </row>
    <row r="964" hidden="1" spans="1:16">
      <c r="A964" s="40">
        <v>202305</v>
      </c>
      <c r="B964" s="36" t="s">
        <v>452</v>
      </c>
      <c r="C964" s="36" t="s">
        <v>619</v>
      </c>
      <c r="D964" s="33" t="s">
        <v>587</v>
      </c>
      <c r="E964" s="36" t="s">
        <v>768</v>
      </c>
      <c r="F964" s="26" t="s">
        <v>686</v>
      </c>
      <c r="G964" s="77" t="s">
        <v>769</v>
      </c>
      <c r="H964" s="28" t="s">
        <v>623</v>
      </c>
      <c r="I964" s="40"/>
      <c r="J964" s="42">
        <v>2132</v>
      </c>
      <c r="K964" s="41">
        <v>7572.7</v>
      </c>
      <c r="L964" s="41">
        <v>316.64</v>
      </c>
      <c r="M964" s="41">
        <v>86.8</v>
      </c>
      <c r="N964" s="41">
        <v>3.8</v>
      </c>
      <c r="O964" s="42">
        <v>0</v>
      </c>
      <c r="P964" s="85">
        <f t="shared" si="51"/>
        <v>1.9</v>
      </c>
    </row>
    <row r="965" hidden="1" spans="1:16">
      <c r="A965" s="40">
        <v>202305</v>
      </c>
      <c r="B965" s="36" t="s">
        <v>384</v>
      </c>
      <c r="C965" s="36" t="s">
        <v>570</v>
      </c>
      <c r="D965" s="33" t="s">
        <v>587</v>
      </c>
      <c r="E965" s="36" t="s">
        <v>770</v>
      </c>
      <c r="F965" s="26" t="s">
        <v>771</v>
      </c>
      <c r="G965" s="77" t="s">
        <v>772</v>
      </c>
      <c r="H965" s="78"/>
      <c r="I965" s="40"/>
      <c r="J965" s="42">
        <v>7881</v>
      </c>
      <c r="K965" s="41">
        <v>21294</v>
      </c>
      <c r="L965" s="41">
        <v>316.64</v>
      </c>
      <c r="M965" s="41">
        <v>86.8</v>
      </c>
      <c r="N965" s="41">
        <v>3.8</v>
      </c>
      <c r="O965" s="42">
        <v>0</v>
      </c>
      <c r="P965" s="85">
        <f t="shared" si="51"/>
        <v>1.9</v>
      </c>
    </row>
    <row r="966" ht="29" hidden="1" spans="1:16">
      <c r="A966" s="40">
        <v>202305</v>
      </c>
      <c r="B966" s="36" t="s">
        <v>200</v>
      </c>
      <c r="C966" s="36" t="s">
        <v>580</v>
      </c>
      <c r="D966" s="33" t="s">
        <v>587</v>
      </c>
      <c r="E966" s="36" t="s">
        <v>773</v>
      </c>
      <c r="F966" s="26" t="s">
        <v>698</v>
      </c>
      <c r="G966" s="77" t="s">
        <v>772</v>
      </c>
      <c r="H966" s="78"/>
      <c r="I966" s="40"/>
      <c r="J966" s="42">
        <v>9208</v>
      </c>
      <c r="K966" s="41">
        <v>24502</v>
      </c>
      <c r="L966" s="41">
        <v>316.64</v>
      </c>
      <c r="M966" s="41">
        <v>86.8</v>
      </c>
      <c r="N966" s="41">
        <v>3.8</v>
      </c>
      <c r="O966" s="42">
        <v>0</v>
      </c>
      <c r="P966" s="85">
        <f t="shared" si="51"/>
        <v>1.9</v>
      </c>
    </row>
    <row r="967" hidden="1" spans="1:16">
      <c r="A967" s="40">
        <v>202305</v>
      </c>
      <c r="B967" s="36" t="s">
        <v>385</v>
      </c>
      <c r="C967" s="36" t="s">
        <v>570</v>
      </c>
      <c r="D967" s="33" t="s">
        <v>587</v>
      </c>
      <c r="E967" s="36" t="s">
        <v>774</v>
      </c>
      <c r="F967" s="26" t="s">
        <v>652</v>
      </c>
      <c r="G967" s="77" t="s">
        <v>775</v>
      </c>
      <c r="H967" s="78"/>
      <c r="I967" s="40"/>
      <c r="J967" s="42">
        <v>3275</v>
      </c>
      <c r="K967" s="41">
        <v>11050.27</v>
      </c>
      <c r="L967" s="41">
        <v>316.64</v>
      </c>
      <c r="M967" s="41">
        <v>86.8</v>
      </c>
      <c r="N967" s="41">
        <v>3.8</v>
      </c>
      <c r="O967" s="42">
        <v>0</v>
      </c>
      <c r="P967" s="85">
        <f t="shared" si="51"/>
        <v>1.9</v>
      </c>
    </row>
    <row r="968" hidden="1" spans="1:16">
      <c r="A968" s="40">
        <v>202305</v>
      </c>
      <c r="B968" s="36" t="s">
        <v>285</v>
      </c>
      <c r="C968" s="36" t="s">
        <v>580</v>
      </c>
      <c r="D968" s="33" t="s">
        <v>587</v>
      </c>
      <c r="E968" s="36" t="s">
        <v>779</v>
      </c>
      <c r="F968" s="26" t="s">
        <v>780</v>
      </c>
      <c r="G968" s="77" t="s">
        <v>775</v>
      </c>
      <c r="H968" s="78"/>
      <c r="I968" s="40"/>
      <c r="J968" s="41">
        <v>1900</v>
      </c>
      <c r="K968" s="41">
        <v>8177</v>
      </c>
      <c r="L968" s="41">
        <v>316.64</v>
      </c>
      <c r="M968" s="41">
        <v>86.8</v>
      </c>
      <c r="N968" s="41">
        <v>3.8</v>
      </c>
      <c r="O968" s="42">
        <v>0</v>
      </c>
      <c r="P968" s="85">
        <f t="shared" si="51"/>
        <v>1.9</v>
      </c>
    </row>
    <row r="969" spans="1:16">
      <c r="A969" s="40">
        <v>202305</v>
      </c>
      <c r="B969" s="36" t="s">
        <v>280</v>
      </c>
      <c r="C969" s="36" t="s">
        <v>575</v>
      </c>
      <c r="D969" s="33" t="s">
        <v>671</v>
      </c>
      <c r="E969" s="36" t="s">
        <v>784</v>
      </c>
      <c r="F969" s="26" t="s">
        <v>785</v>
      </c>
      <c r="G969" s="77">
        <v>40504</v>
      </c>
      <c r="H969" s="78"/>
      <c r="I969" s="40"/>
      <c r="J969" s="42">
        <v>4453</v>
      </c>
      <c r="K969" s="41">
        <v>10192.5</v>
      </c>
      <c r="L969" s="41">
        <v>316.64</v>
      </c>
      <c r="M969" s="41">
        <v>86.8</v>
      </c>
      <c r="N969" s="41">
        <v>3.8</v>
      </c>
      <c r="O969" s="42">
        <v>1000</v>
      </c>
      <c r="P969" s="85">
        <f t="shared" si="51"/>
        <v>1.9</v>
      </c>
    </row>
    <row r="970" spans="1:16">
      <c r="A970" s="40">
        <v>202305</v>
      </c>
      <c r="B970" s="36" t="s">
        <v>428</v>
      </c>
      <c r="C970" s="36" t="s">
        <v>575</v>
      </c>
      <c r="D970" s="33" t="s">
        <v>587</v>
      </c>
      <c r="E970" s="36" t="s">
        <v>786</v>
      </c>
      <c r="F970" s="26" t="s">
        <v>710</v>
      </c>
      <c r="G970" s="77" t="s">
        <v>787</v>
      </c>
      <c r="H970" s="78"/>
      <c r="I970" s="40"/>
      <c r="J970" s="42">
        <v>4400</v>
      </c>
      <c r="K970" s="41">
        <v>11250</v>
      </c>
      <c r="L970" s="41">
        <v>350.24</v>
      </c>
      <c r="M970" s="41">
        <v>82.42</v>
      </c>
      <c r="N970" s="41">
        <v>13.13</v>
      </c>
      <c r="O970" s="42">
        <v>500</v>
      </c>
      <c r="P970" s="85">
        <f t="shared" si="51"/>
        <v>1.9</v>
      </c>
    </row>
    <row r="971" hidden="1" spans="1:16">
      <c r="A971" s="40">
        <v>202305</v>
      </c>
      <c r="B971" s="36" t="s">
        <v>305</v>
      </c>
      <c r="C971" s="36" t="s">
        <v>625</v>
      </c>
      <c r="D971" s="33" t="s">
        <v>587</v>
      </c>
      <c r="E971" s="36" t="s">
        <v>788</v>
      </c>
      <c r="F971" s="26" t="s">
        <v>675</v>
      </c>
      <c r="G971" s="77" t="s">
        <v>789</v>
      </c>
      <c r="H971" s="78"/>
      <c r="I971" s="40"/>
      <c r="J971" s="42">
        <v>2200</v>
      </c>
      <c r="K971" s="41">
        <v>6298.66</v>
      </c>
      <c r="L971" s="41">
        <v>316.64</v>
      </c>
      <c r="M971" s="41">
        <v>86.8</v>
      </c>
      <c r="N971" s="41">
        <v>3.8</v>
      </c>
      <c r="O971" s="42">
        <v>0</v>
      </c>
      <c r="P971" s="85">
        <f t="shared" si="51"/>
        <v>1.9</v>
      </c>
    </row>
    <row r="972" hidden="1" spans="1:16">
      <c r="A972" s="40">
        <v>202305</v>
      </c>
      <c r="B972" s="36" t="s">
        <v>445</v>
      </c>
      <c r="C972" s="36" t="s">
        <v>625</v>
      </c>
      <c r="D972" s="33" t="s">
        <v>587</v>
      </c>
      <c r="E972" s="36" t="s">
        <v>793</v>
      </c>
      <c r="F972" s="26" t="s">
        <v>675</v>
      </c>
      <c r="G972" s="77" t="s">
        <v>794</v>
      </c>
      <c r="H972" s="78"/>
      <c r="I972" s="40"/>
      <c r="J972" s="42">
        <v>2400</v>
      </c>
      <c r="K972" s="41">
        <v>6333.07</v>
      </c>
      <c r="L972" s="41">
        <v>316.64</v>
      </c>
      <c r="M972" s="41">
        <v>86.8</v>
      </c>
      <c r="N972" s="41">
        <v>3.8</v>
      </c>
      <c r="O972" s="42">
        <v>0</v>
      </c>
      <c r="P972" s="85">
        <f t="shared" si="51"/>
        <v>1.9</v>
      </c>
    </row>
    <row r="973" hidden="1" spans="1:16">
      <c r="A973" s="40">
        <v>202305</v>
      </c>
      <c r="B973" s="36" t="s">
        <v>426</v>
      </c>
      <c r="C973" s="36" t="s">
        <v>570</v>
      </c>
      <c r="D973" s="33" t="s">
        <v>587</v>
      </c>
      <c r="E973" s="36" t="s">
        <v>795</v>
      </c>
      <c r="F973" s="26" t="s">
        <v>1274</v>
      </c>
      <c r="G973" s="77" t="s">
        <v>796</v>
      </c>
      <c r="H973" s="78"/>
      <c r="I973" s="40"/>
      <c r="J973" s="42">
        <v>4800</v>
      </c>
      <c r="K973" s="41">
        <v>5209.4</v>
      </c>
      <c r="L973" s="41">
        <v>316.64</v>
      </c>
      <c r="M973" s="41">
        <v>86.8</v>
      </c>
      <c r="N973" s="41">
        <v>3.8</v>
      </c>
      <c r="O973" s="42">
        <v>1266</v>
      </c>
      <c r="P973" s="85">
        <f t="shared" si="51"/>
        <v>1.9</v>
      </c>
    </row>
    <row r="974" spans="1:16">
      <c r="A974" s="40">
        <v>202305</v>
      </c>
      <c r="B974" s="36" t="s">
        <v>250</v>
      </c>
      <c r="C974" s="36" t="s">
        <v>575</v>
      </c>
      <c r="D974" s="33" t="s">
        <v>587</v>
      </c>
      <c r="E974" s="33" t="s">
        <v>797</v>
      </c>
      <c r="F974" s="26" t="s">
        <v>798</v>
      </c>
      <c r="G974" s="77" t="s">
        <v>796</v>
      </c>
      <c r="H974" s="78"/>
      <c r="I974" s="40"/>
      <c r="J974" s="42">
        <v>2760</v>
      </c>
      <c r="K974" s="41">
        <v>7562</v>
      </c>
      <c r="L974" s="41">
        <v>316.64</v>
      </c>
      <c r="M974" s="41">
        <v>86.8</v>
      </c>
      <c r="N974" s="41">
        <v>3.8</v>
      </c>
      <c r="O974" s="42">
        <v>0</v>
      </c>
      <c r="P974" s="85">
        <f t="shared" si="51"/>
        <v>1.9</v>
      </c>
    </row>
    <row r="975" hidden="1" spans="1:16">
      <c r="A975" s="40">
        <v>202305</v>
      </c>
      <c r="B975" s="36" t="s">
        <v>346</v>
      </c>
      <c r="C975" s="36" t="s">
        <v>570</v>
      </c>
      <c r="D975" s="33" t="s">
        <v>587</v>
      </c>
      <c r="E975" s="36" t="s">
        <v>803</v>
      </c>
      <c r="F975" s="26" t="s">
        <v>804</v>
      </c>
      <c r="G975" s="77" t="s">
        <v>396</v>
      </c>
      <c r="H975" s="78"/>
      <c r="I975" s="40"/>
      <c r="J975" s="42">
        <v>4925</v>
      </c>
      <c r="K975" s="41">
        <v>8847.97</v>
      </c>
      <c r="L975" s="41">
        <v>0</v>
      </c>
      <c r="M975" s="41">
        <v>0</v>
      </c>
      <c r="N975" s="41">
        <v>0</v>
      </c>
      <c r="O975" s="42">
        <v>0</v>
      </c>
      <c r="P975" s="85">
        <v>0</v>
      </c>
    </row>
    <row r="976" hidden="1" spans="1:16">
      <c r="A976" s="40">
        <v>202305</v>
      </c>
      <c r="B976" s="36" t="s">
        <v>389</v>
      </c>
      <c r="C976" s="36" t="s">
        <v>580</v>
      </c>
      <c r="D976" s="33" t="s">
        <v>587</v>
      </c>
      <c r="E976" s="36" t="s">
        <v>805</v>
      </c>
      <c r="F976" s="26" t="s">
        <v>698</v>
      </c>
      <c r="G976" s="77" t="s">
        <v>396</v>
      </c>
      <c r="H976" s="78"/>
      <c r="I976" s="40"/>
      <c r="J976" s="42">
        <v>4050</v>
      </c>
      <c r="K976" s="41">
        <v>18589.4</v>
      </c>
      <c r="L976" s="41">
        <v>316.64</v>
      </c>
      <c r="M976" s="41">
        <v>86.8</v>
      </c>
      <c r="N976" s="41">
        <v>3.8</v>
      </c>
      <c r="O976" s="42">
        <v>0</v>
      </c>
      <c r="P976" s="85">
        <f t="shared" ref="P976:P981" si="52">1900*0.1%</f>
        <v>1.9</v>
      </c>
    </row>
    <row r="977" hidden="1" spans="1:16">
      <c r="A977" s="40">
        <v>202305</v>
      </c>
      <c r="B977" s="25" t="s">
        <v>392</v>
      </c>
      <c r="C977" s="25" t="s">
        <v>619</v>
      </c>
      <c r="D977" s="26" t="s">
        <v>587</v>
      </c>
      <c r="E977" s="25" t="s">
        <v>807</v>
      </c>
      <c r="F977" s="26" t="s">
        <v>808</v>
      </c>
      <c r="G977" s="69" t="s">
        <v>809</v>
      </c>
      <c r="H977" s="28" t="s">
        <v>623</v>
      </c>
      <c r="I977" s="40"/>
      <c r="J977" s="41">
        <v>2422</v>
      </c>
      <c r="K977" s="41">
        <v>6511.1</v>
      </c>
      <c r="L977" s="41">
        <v>316.64</v>
      </c>
      <c r="M977" s="41">
        <v>86.8</v>
      </c>
      <c r="N977" s="41">
        <v>3.8</v>
      </c>
      <c r="O977" s="42">
        <v>0</v>
      </c>
      <c r="P977" s="85">
        <f t="shared" si="52"/>
        <v>1.9</v>
      </c>
    </row>
    <row r="978" hidden="1" spans="1:16">
      <c r="A978" s="40">
        <v>202305</v>
      </c>
      <c r="B978" s="36" t="s">
        <v>365</v>
      </c>
      <c r="C978" s="36" t="s">
        <v>619</v>
      </c>
      <c r="D978" s="33" t="s">
        <v>587</v>
      </c>
      <c r="E978" s="36" t="s">
        <v>810</v>
      </c>
      <c r="F978" s="26" t="s">
        <v>1338</v>
      </c>
      <c r="G978" s="77" t="s">
        <v>811</v>
      </c>
      <c r="H978" s="28" t="s">
        <v>623</v>
      </c>
      <c r="I978" s="40"/>
      <c r="J978" s="42">
        <v>3481</v>
      </c>
      <c r="K978" s="41">
        <v>8359.24</v>
      </c>
      <c r="L978" s="41">
        <v>316.64</v>
      </c>
      <c r="M978" s="41">
        <v>86.8</v>
      </c>
      <c r="N978" s="41">
        <v>3.8</v>
      </c>
      <c r="O978" s="42">
        <v>0</v>
      </c>
      <c r="P978" s="85">
        <f t="shared" si="52"/>
        <v>1.9</v>
      </c>
    </row>
    <row r="979" hidden="1" spans="1:16">
      <c r="A979" s="40">
        <v>202305</v>
      </c>
      <c r="B979" s="36" t="s">
        <v>364</v>
      </c>
      <c r="C979" s="36" t="s">
        <v>570</v>
      </c>
      <c r="D979" s="33" t="s">
        <v>587</v>
      </c>
      <c r="E979" s="36" t="s">
        <v>812</v>
      </c>
      <c r="F979" s="26" t="s">
        <v>758</v>
      </c>
      <c r="G979" s="77">
        <v>44046</v>
      </c>
      <c r="H979" s="78"/>
      <c r="I979" s="40"/>
      <c r="J979" s="42">
        <v>2138</v>
      </c>
      <c r="K979" s="41">
        <v>7848.54</v>
      </c>
      <c r="L979" s="41">
        <v>316.64</v>
      </c>
      <c r="M979" s="41">
        <v>86.8</v>
      </c>
      <c r="N979" s="41">
        <v>3.8</v>
      </c>
      <c r="O979" s="42">
        <v>0</v>
      </c>
      <c r="P979" s="85">
        <f t="shared" si="52"/>
        <v>1.9</v>
      </c>
    </row>
    <row r="980" hidden="1" spans="1:16">
      <c r="A980" s="40">
        <v>202305</v>
      </c>
      <c r="B980" s="36" t="s">
        <v>300</v>
      </c>
      <c r="C980" s="36" t="s">
        <v>580</v>
      </c>
      <c r="D980" s="33" t="s">
        <v>587</v>
      </c>
      <c r="E980" s="36" t="s">
        <v>813</v>
      </c>
      <c r="F980" s="37" t="s">
        <v>992</v>
      </c>
      <c r="G980" s="77" t="s">
        <v>814</v>
      </c>
      <c r="H980" s="78"/>
      <c r="I980" s="40"/>
      <c r="J980" s="42">
        <v>2723</v>
      </c>
      <c r="K980" s="41">
        <v>12304.86</v>
      </c>
      <c r="L980" s="41">
        <v>316.64</v>
      </c>
      <c r="M980" s="41">
        <v>86.8</v>
      </c>
      <c r="N980" s="41">
        <v>3.8</v>
      </c>
      <c r="O980" s="42">
        <v>0</v>
      </c>
      <c r="P980" s="85">
        <f t="shared" si="52"/>
        <v>1.9</v>
      </c>
    </row>
    <row r="981" hidden="1" spans="1:16">
      <c r="A981" s="40">
        <v>202305</v>
      </c>
      <c r="B981" s="36" t="s">
        <v>371</v>
      </c>
      <c r="C981" s="36" t="s">
        <v>592</v>
      </c>
      <c r="D981" s="33" t="s">
        <v>587</v>
      </c>
      <c r="E981" s="36" t="s">
        <v>815</v>
      </c>
      <c r="F981" s="26" t="s">
        <v>816</v>
      </c>
      <c r="G981" s="77" t="s">
        <v>817</v>
      </c>
      <c r="H981" s="78"/>
      <c r="I981" s="40"/>
      <c r="J981" s="42">
        <v>4640</v>
      </c>
      <c r="K981" s="41">
        <v>11496.2</v>
      </c>
      <c r="L981" s="41">
        <v>316.64</v>
      </c>
      <c r="M981" s="41">
        <v>86.8</v>
      </c>
      <c r="N981" s="41">
        <v>3.8</v>
      </c>
      <c r="O981" s="42">
        <v>500</v>
      </c>
      <c r="P981" s="85">
        <f t="shared" si="52"/>
        <v>1.9</v>
      </c>
    </row>
    <row r="982" hidden="1" spans="1:16">
      <c r="A982" s="40">
        <v>202305</v>
      </c>
      <c r="B982" s="36" t="s">
        <v>241</v>
      </c>
      <c r="C982" s="36" t="s">
        <v>570</v>
      </c>
      <c r="D982" s="33" t="s">
        <v>587</v>
      </c>
      <c r="E982" s="36" t="s">
        <v>818</v>
      </c>
      <c r="F982" s="26" t="s">
        <v>819</v>
      </c>
      <c r="G982" s="77" t="s">
        <v>817</v>
      </c>
      <c r="H982" s="78"/>
      <c r="I982" s="40"/>
      <c r="J982" s="42">
        <v>3668</v>
      </c>
      <c r="K982" s="41">
        <v>8648.98</v>
      </c>
      <c r="L982" s="41">
        <v>0</v>
      </c>
      <c r="M982" s="41">
        <v>0</v>
      </c>
      <c r="N982" s="41">
        <v>0</v>
      </c>
      <c r="O982" s="42">
        <v>0</v>
      </c>
      <c r="P982" s="85">
        <v>0</v>
      </c>
    </row>
    <row r="983" hidden="1" spans="1:16">
      <c r="A983" s="40">
        <v>202305</v>
      </c>
      <c r="B983" s="36" t="s">
        <v>229</v>
      </c>
      <c r="C983" s="36" t="s">
        <v>570</v>
      </c>
      <c r="D983" s="33" t="s">
        <v>587</v>
      </c>
      <c r="E983" s="36" t="s">
        <v>823</v>
      </c>
      <c r="F983" s="26" t="s">
        <v>753</v>
      </c>
      <c r="G983" s="77" t="s">
        <v>824</v>
      </c>
      <c r="H983" s="78"/>
      <c r="I983" s="40"/>
      <c r="J983" s="42">
        <v>1913</v>
      </c>
      <c r="K983" s="41">
        <v>4934.22</v>
      </c>
      <c r="L983" s="41">
        <v>316.64</v>
      </c>
      <c r="M983" s="41">
        <v>86.8</v>
      </c>
      <c r="N983" s="41">
        <v>3.8</v>
      </c>
      <c r="O983" s="42">
        <v>0</v>
      </c>
      <c r="P983" s="85">
        <f t="shared" ref="P983:P990" si="53">1900*0.1%</f>
        <v>1.9</v>
      </c>
    </row>
    <row r="984" hidden="1" spans="1:16">
      <c r="A984" s="40">
        <v>202305</v>
      </c>
      <c r="B984" s="36" t="s">
        <v>438</v>
      </c>
      <c r="C984" s="36" t="s">
        <v>570</v>
      </c>
      <c r="D984" s="33" t="s">
        <v>587</v>
      </c>
      <c r="E984" s="36" t="s">
        <v>825</v>
      </c>
      <c r="F984" s="26" t="s">
        <v>804</v>
      </c>
      <c r="G984" s="77" t="s">
        <v>824</v>
      </c>
      <c r="H984" s="78"/>
      <c r="I984" s="40"/>
      <c r="J984" s="42">
        <v>5525</v>
      </c>
      <c r="K984" s="41">
        <v>13998.11</v>
      </c>
      <c r="L984" s="41">
        <v>359.52</v>
      </c>
      <c r="M984" s="41">
        <v>112.35</v>
      </c>
      <c r="N984" s="41">
        <v>22.47</v>
      </c>
      <c r="O984" s="42">
        <v>600</v>
      </c>
      <c r="P984" s="85">
        <f t="shared" si="53"/>
        <v>1.9</v>
      </c>
    </row>
    <row r="985" hidden="1" spans="1:16">
      <c r="A985" s="40">
        <v>202305</v>
      </c>
      <c r="B985" s="36" t="s">
        <v>276</v>
      </c>
      <c r="C985" s="36" t="s">
        <v>625</v>
      </c>
      <c r="D985" s="33" t="s">
        <v>587</v>
      </c>
      <c r="E985" s="36" t="s">
        <v>826</v>
      </c>
      <c r="F985" s="26" t="s">
        <v>827</v>
      </c>
      <c r="G985" s="77" t="s">
        <v>824</v>
      </c>
      <c r="H985" s="78"/>
      <c r="I985" s="40"/>
      <c r="J985" s="42">
        <v>3212</v>
      </c>
      <c r="K985" s="41">
        <v>8490.1</v>
      </c>
      <c r="L985" s="41">
        <v>316.64</v>
      </c>
      <c r="M985" s="41">
        <v>86.8</v>
      </c>
      <c r="N985" s="41">
        <v>3.8</v>
      </c>
      <c r="O985" s="42">
        <v>0</v>
      </c>
      <c r="P985" s="85">
        <f t="shared" si="53"/>
        <v>1.9</v>
      </c>
    </row>
    <row r="986" hidden="1" spans="1:16">
      <c r="A986" s="40">
        <v>202305</v>
      </c>
      <c r="B986" s="36" t="s">
        <v>243</v>
      </c>
      <c r="C986" s="36" t="s">
        <v>592</v>
      </c>
      <c r="D986" s="33" t="s">
        <v>587</v>
      </c>
      <c r="E986" s="86" t="s">
        <v>828</v>
      </c>
      <c r="F986" s="26" t="s">
        <v>597</v>
      </c>
      <c r="G986" s="77" t="s">
        <v>829</v>
      </c>
      <c r="H986" s="78"/>
      <c r="I986" s="40"/>
      <c r="J986" s="41">
        <v>1900</v>
      </c>
      <c r="K986" s="41">
        <v>4848.9</v>
      </c>
      <c r="L986" s="41">
        <v>316.64</v>
      </c>
      <c r="M986" s="41">
        <v>86.8</v>
      </c>
      <c r="N986" s="41">
        <v>3.8</v>
      </c>
      <c r="O986" s="42">
        <v>0</v>
      </c>
      <c r="P986" s="85">
        <f t="shared" si="53"/>
        <v>1.9</v>
      </c>
    </row>
    <row r="987" hidden="1" spans="1:16">
      <c r="A987" s="40">
        <v>202305</v>
      </c>
      <c r="B987" s="36" t="s">
        <v>268</v>
      </c>
      <c r="C987" s="36" t="s">
        <v>619</v>
      </c>
      <c r="D987" s="33" t="s">
        <v>587</v>
      </c>
      <c r="E987" s="86" t="s">
        <v>830</v>
      </c>
      <c r="F987" s="26" t="s">
        <v>686</v>
      </c>
      <c r="G987" s="77" t="s">
        <v>831</v>
      </c>
      <c r="H987" s="28" t="s">
        <v>623</v>
      </c>
      <c r="I987" s="40"/>
      <c r="J987" s="42">
        <v>2120</v>
      </c>
      <c r="K987" s="41">
        <v>7023.97</v>
      </c>
      <c r="L987" s="41">
        <v>316.64</v>
      </c>
      <c r="M987" s="41">
        <v>86.8</v>
      </c>
      <c r="N987" s="41">
        <v>3.8</v>
      </c>
      <c r="O987" s="42">
        <v>0</v>
      </c>
      <c r="P987" s="85">
        <f t="shared" si="53"/>
        <v>1.9</v>
      </c>
    </row>
    <row r="988" hidden="1" spans="1:16">
      <c r="A988" s="40">
        <v>202305</v>
      </c>
      <c r="B988" s="36" t="s">
        <v>306</v>
      </c>
      <c r="C988" s="36" t="s">
        <v>570</v>
      </c>
      <c r="D988" s="33" t="s">
        <v>576</v>
      </c>
      <c r="E988" s="86" t="s">
        <v>835</v>
      </c>
      <c r="F988" s="26" t="s">
        <v>836</v>
      </c>
      <c r="G988" s="77" t="s">
        <v>834</v>
      </c>
      <c r="H988" s="78"/>
      <c r="I988" s="40"/>
      <c r="J988" s="42">
        <v>3210</v>
      </c>
      <c r="K988" s="41">
        <v>8560.5</v>
      </c>
      <c r="L988" s="41">
        <v>316.64</v>
      </c>
      <c r="M988" s="41">
        <v>86.8</v>
      </c>
      <c r="N988" s="41">
        <v>3.8</v>
      </c>
      <c r="O988" s="42">
        <v>0</v>
      </c>
      <c r="P988" s="85">
        <f t="shared" si="53"/>
        <v>1.9</v>
      </c>
    </row>
    <row r="989" hidden="1" spans="1:16">
      <c r="A989" s="40">
        <v>202305</v>
      </c>
      <c r="B989" s="36" t="s">
        <v>206</v>
      </c>
      <c r="C989" s="36" t="s">
        <v>619</v>
      </c>
      <c r="D989" s="33" t="s">
        <v>587</v>
      </c>
      <c r="E989" s="86" t="s">
        <v>837</v>
      </c>
      <c r="F989" s="26" t="s">
        <v>686</v>
      </c>
      <c r="G989" s="77" t="s">
        <v>834</v>
      </c>
      <c r="H989" s="28" t="s">
        <v>623</v>
      </c>
      <c r="I989" s="40"/>
      <c r="J989" s="42">
        <v>2120</v>
      </c>
      <c r="K989" s="41">
        <v>6090.22</v>
      </c>
      <c r="L989" s="41">
        <v>316.64</v>
      </c>
      <c r="M989" s="41">
        <v>86.8</v>
      </c>
      <c r="N989" s="41">
        <v>3.8</v>
      </c>
      <c r="O989" s="42">
        <v>0</v>
      </c>
      <c r="P989" s="85">
        <f t="shared" si="53"/>
        <v>1.9</v>
      </c>
    </row>
    <row r="990" hidden="1" spans="1:16">
      <c r="A990" s="40">
        <v>202305</v>
      </c>
      <c r="B990" s="36" t="s">
        <v>218</v>
      </c>
      <c r="C990" s="36" t="s">
        <v>841</v>
      </c>
      <c r="D990" s="33" t="s">
        <v>764</v>
      </c>
      <c r="E990" s="86" t="s">
        <v>842</v>
      </c>
      <c r="F990" s="26" t="s">
        <v>843</v>
      </c>
      <c r="G990" s="77" t="s">
        <v>840</v>
      </c>
      <c r="I990" s="40"/>
      <c r="J990" s="42">
        <v>7600</v>
      </c>
      <c r="K990" s="41">
        <v>32792.3</v>
      </c>
      <c r="L990" s="41">
        <v>316.64</v>
      </c>
      <c r="M990" s="41">
        <v>86.8</v>
      </c>
      <c r="N990" s="41">
        <v>3.8</v>
      </c>
      <c r="O990" s="42">
        <v>500</v>
      </c>
      <c r="P990" s="85">
        <f t="shared" si="53"/>
        <v>1.9</v>
      </c>
    </row>
    <row r="991" hidden="1" spans="1:16">
      <c r="A991" s="40">
        <v>202305</v>
      </c>
      <c r="B991" s="36" t="s">
        <v>440</v>
      </c>
      <c r="C991" s="36" t="s">
        <v>570</v>
      </c>
      <c r="D991" s="33" t="s">
        <v>587</v>
      </c>
      <c r="E991" s="86" t="s">
        <v>848</v>
      </c>
      <c r="F991" s="26" t="s">
        <v>694</v>
      </c>
      <c r="G991" s="77" t="s">
        <v>849</v>
      </c>
      <c r="I991" s="40"/>
      <c r="J991" s="42">
        <v>2400</v>
      </c>
      <c r="K991" s="41">
        <v>4545</v>
      </c>
      <c r="L991" s="41">
        <v>0</v>
      </c>
      <c r="M991" s="41">
        <v>0</v>
      </c>
      <c r="N991" s="41">
        <v>0</v>
      </c>
      <c r="O991" s="42">
        <v>0</v>
      </c>
      <c r="P991" s="85">
        <v>0</v>
      </c>
    </row>
    <row r="992" hidden="1" spans="1:16">
      <c r="A992" s="40">
        <v>202305</v>
      </c>
      <c r="B992" s="36" t="s">
        <v>394</v>
      </c>
      <c r="C992" s="36" t="s">
        <v>625</v>
      </c>
      <c r="D992" s="33" t="s">
        <v>587</v>
      </c>
      <c r="E992" s="86" t="s">
        <v>850</v>
      </c>
      <c r="F992" s="26" t="s">
        <v>851</v>
      </c>
      <c r="G992" s="77" t="s">
        <v>852</v>
      </c>
      <c r="I992" s="40"/>
      <c r="J992" s="41">
        <v>1980</v>
      </c>
      <c r="K992" s="41">
        <v>5440.5</v>
      </c>
      <c r="L992" s="41">
        <v>316.64</v>
      </c>
      <c r="M992" s="41">
        <v>86.8</v>
      </c>
      <c r="N992" s="41">
        <v>3.8</v>
      </c>
      <c r="O992" s="42">
        <v>0</v>
      </c>
      <c r="P992" s="85">
        <f>1900*0.1%</f>
        <v>1.9</v>
      </c>
    </row>
    <row r="993" hidden="1" spans="1:16">
      <c r="A993" s="40">
        <v>202305</v>
      </c>
      <c r="B993" s="36" t="s">
        <v>233</v>
      </c>
      <c r="C993" s="36" t="s">
        <v>625</v>
      </c>
      <c r="D993" s="33" t="s">
        <v>587</v>
      </c>
      <c r="E993" s="86" t="s">
        <v>853</v>
      </c>
      <c r="F993" s="26" t="s">
        <v>827</v>
      </c>
      <c r="G993" s="77" t="s">
        <v>854</v>
      </c>
      <c r="I993" s="40"/>
      <c r="J993" s="42">
        <v>3800</v>
      </c>
      <c r="K993" s="41">
        <v>9970</v>
      </c>
      <c r="L993" s="41">
        <v>316.64</v>
      </c>
      <c r="M993" s="41">
        <v>86.8</v>
      </c>
      <c r="N993" s="41">
        <v>3.8</v>
      </c>
      <c r="O993" s="42">
        <v>0</v>
      </c>
      <c r="P993" s="85">
        <f>1900*0.1%</f>
        <v>1.9</v>
      </c>
    </row>
    <row r="994" hidden="1" spans="1:16">
      <c r="A994" s="40">
        <v>202305</v>
      </c>
      <c r="B994" s="36" t="s">
        <v>404</v>
      </c>
      <c r="C994" s="36" t="s">
        <v>570</v>
      </c>
      <c r="D994" s="33" t="s">
        <v>587</v>
      </c>
      <c r="E994" s="86" t="s">
        <v>858</v>
      </c>
      <c r="F994" s="26" t="s">
        <v>859</v>
      </c>
      <c r="G994" s="77" t="s">
        <v>860</v>
      </c>
      <c r="I994" s="40"/>
      <c r="J994" s="42">
        <v>3128</v>
      </c>
      <c r="K994" s="41">
        <v>7243.37</v>
      </c>
      <c r="L994" s="41">
        <v>0</v>
      </c>
      <c r="M994" s="41">
        <v>0</v>
      </c>
      <c r="N994" s="41">
        <v>0</v>
      </c>
      <c r="O994" s="42">
        <v>0</v>
      </c>
      <c r="P994" s="85">
        <v>0</v>
      </c>
    </row>
    <row r="995" spans="1:16">
      <c r="A995" s="40">
        <v>202305</v>
      </c>
      <c r="B995" s="36" t="s">
        <v>446</v>
      </c>
      <c r="C995" s="36" t="s">
        <v>575</v>
      </c>
      <c r="D995" s="33" t="s">
        <v>587</v>
      </c>
      <c r="E995" s="86" t="s">
        <v>861</v>
      </c>
      <c r="F995" s="26" t="s">
        <v>862</v>
      </c>
      <c r="G995" s="77" t="s">
        <v>860</v>
      </c>
      <c r="I995" s="40"/>
      <c r="J995" s="42">
        <v>2760</v>
      </c>
      <c r="K995" s="41">
        <v>7595.4</v>
      </c>
      <c r="L995" s="41">
        <v>316.64</v>
      </c>
      <c r="M995" s="41">
        <v>86.8</v>
      </c>
      <c r="N995" s="41">
        <v>3.8</v>
      </c>
      <c r="O995" s="42">
        <v>0</v>
      </c>
      <c r="P995" s="85">
        <f>1900*0.1%</f>
        <v>1.9</v>
      </c>
    </row>
    <row r="996" hidden="1" spans="1:16">
      <c r="A996" s="40">
        <v>202305</v>
      </c>
      <c r="B996" s="36" t="s">
        <v>406</v>
      </c>
      <c r="C996" s="36" t="s">
        <v>619</v>
      </c>
      <c r="D996" s="33" t="s">
        <v>587</v>
      </c>
      <c r="E996" s="86" t="s">
        <v>863</v>
      </c>
      <c r="F996" s="26" t="s">
        <v>864</v>
      </c>
      <c r="G996" s="77" t="s">
        <v>865</v>
      </c>
      <c r="I996" s="40"/>
      <c r="J996" s="41">
        <v>1900</v>
      </c>
      <c r="K996" s="41">
        <v>4067.2</v>
      </c>
      <c r="L996" s="41">
        <v>316.64</v>
      </c>
      <c r="M996" s="41">
        <v>86.8</v>
      </c>
      <c r="N996" s="41">
        <v>3.8</v>
      </c>
      <c r="O996" s="42">
        <v>0</v>
      </c>
      <c r="P996" s="85">
        <f>1900*0.1%</f>
        <v>1.9</v>
      </c>
    </row>
    <row r="997" hidden="1" spans="1:16">
      <c r="A997" s="40">
        <v>202305</v>
      </c>
      <c r="B997" s="36" t="s">
        <v>368</v>
      </c>
      <c r="C997" s="36" t="s">
        <v>866</v>
      </c>
      <c r="D997" s="33" t="s">
        <v>576</v>
      </c>
      <c r="E997" s="86" t="s">
        <v>867</v>
      </c>
      <c r="F997" s="26" t="s">
        <v>868</v>
      </c>
      <c r="G997" s="87" t="s">
        <v>869</v>
      </c>
      <c r="I997" s="40"/>
      <c r="J997" s="42">
        <v>3850</v>
      </c>
      <c r="K997" s="41">
        <v>9165.5</v>
      </c>
      <c r="L997" s="41">
        <v>316.64</v>
      </c>
      <c r="M997" s="41">
        <v>86.8</v>
      </c>
      <c r="N997" s="41">
        <v>3.8</v>
      </c>
      <c r="O997" s="42">
        <v>95</v>
      </c>
      <c r="P997" s="85">
        <f>1900*0.1%</f>
        <v>1.9</v>
      </c>
    </row>
    <row r="998" hidden="1" spans="1:16">
      <c r="A998" s="40">
        <v>202305</v>
      </c>
      <c r="B998" s="36" t="s">
        <v>287</v>
      </c>
      <c r="C998" s="36" t="s">
        <v>592</v>
      </c>
      <c r="D998" s="33" t="s">
        <v>587</v>
      </c>
      <c r="E998" s="86" t="s">
        <v>870</v>
      </c>
      <c r="F998" s="26" t="s">
        <v>761</v>
      </c>
      <c r="G998" s="87" t="s">
        <v>871</v>
      </c>
      <c r="I998" s="40"/>
      <c r="J998" s="42">
        <v>2888</v>
      </c>
      <c r="K998" s="41">
        <v>6173.89</v>
      </c>
      <c r="L998" s="41">
        <v>316.64</v>
      </c>
      <c r="M998" s="41">
        <v>86.8</v>
      </c>
      <c r="N998" s="41">
        <v>3.8</v>
      </c>
      <c r="O998" s="42">
        <v>0</v>
      </c>
      <c r="P998" s="85">
        <f>1900*0.1%</f>
        <v>1.9</v>
      </c>
    </row>
    <row r="999" hidden="1" spans="1:16">
      <c r="A999" s="40">
        <v>202305</v>
      </c>
      <c r="B999" s="36" t="s">
        <v>328</v>
      </c>
      <c r="C999" s="36" t="s">
        <v>570</v>
      </c>
      <c r="D999" s="33" t="s">
        <v>587</v>
      </c>
      <c r="E999" s="86" t="s">
        <v>872</v>
      </c>
      <c r="F999" s="26" t="s">
        <v>652</v>
      </c>
      <c r="G999" s="77" t="s">
        <v>873</v>
      </c>
      <c r="I999" s="40"/>
      <c r="J999" s="42">
        <v>4344</v>
      </c>
      <c r="K999" s="41">
        <v>7457.48</v>
      </c>
      <c r="L999" s="41">
        <v>0</v>
      </c>
      <c r="M999" s="41">
        <v>0</v>
      </c>
      <c r="N999" s="41">
        <v>0</v>
      </c>
      <c r="O999" s="42">
        <v>0</v>
      </c>
      <c r="P999" s="85">
        <v>0</v>
      </c>
    </row>
    <row r="1000" hidden="1" spans="1:16">
      <c r="A1000" s="40">
        <v>202305</v>
      </c>
      <c r="B1000" s="36" t="s">
        <v>374</v>
      </c>
      <c r="C1000" s="36" t="s">
        <v>570</v>
      </c>
      <c r="D1000" s="33" t="s">
        <v>587</v>
      </c>
      <c r="E1000" s="86" t="s">
        <v>874</v>
      </c>
      <c r="F1000" s="26" t="s">
        <v>875</v>
      </c>
      <c r="G1000" s="77" t="s">
        <v>871</v>
      </c>
      <c r="I1000" s="40"/>
      <c r="J1000" s="42">
        <v>2332</v>
      </c>
      <c r="K1000" s="41">
        <v>7745.29</v>
      </c>
      <c r="L1000" s="41">
        <v>316.64</v>
      </c>
      <c r="M1000" s="41">
        <v>86.8</v>
      </c>
      <c r="N1000" s="41">
        <v>3.8</v>
      </c>
      <c r="O1000" s="42">
        <v>0</v>
      </c>
      <c r="P1000" s="85">
        <f>1900*0.1%</f>
        <v>1.9</v>
      </c>
    </row>
    <row r="1001" hidden="1" spans="1:16">
      <c r="A1001" s="40">
        <v>202305</v>
      </c>
      <c r="B1001" s="36" t="s">
        <v>417</v>
      </c>
      <c r="C1001" s="36" t="s">
        <v>625</v>
      </c>
      <c r="D1001" s="33" t="s">
        <v>587</v>
      </c>
      <c r="E1001" s="86" t="s">
        <v>876</v>
      </c>
      <c r="F1001" s="26" t="s">
        <v>675</v>
      </c>
      <c r="G1001" s="77" t="s">
        <v>877</v>
      </c>
      <c r="I1001" s="40"/>
      <c r="J1001" s="42">
        <v>2511</v>
      </c>
      <c r="K1001" s="41">
        <v>6999.53</v>
      </c>
      <c r="L1001" s="41">
        <v>316.64</v>
      </c>
      <c r="M1001" s="41">
        <v>86.8</v>
      </c>
      <c r="N1001" s="41">
        <v>3.8</v>
      </c>
      <c r="O1001" s="42">
        <v>0</v>
      </c>
      <c r="P1001" s="85">
        <f>1900*0.1%</f>
        <v>1.9</v>
      </c>
    </row>
    <row r="1002" hidden="1" spans="1:16">
      <c r="A1002" s="40">
        <v>202305</v>
      </c>
      <c r="B1002" s="36" t="s">
        <v>278</v>
      </c>
      <c r="C1002" s="36" t="s">
        <v>580</v>
      </c>
      <c r="D1002" s="33" t="s">
        <v>587</v>
      </c>
      <c r="E1002" s="36" t="s">
        <v>882</v>
      </c>
      <c r="F1002" s="26" t="s">
        <v>698</v>
      </c>
      <c r="G1002" s="77" t="s">
        <v>881</v>
      </c>
      <c r="I1002" s="40"/>
      <c r="J1002" s="42">
        <v>3471</v>
      </c>
      <c r="K1002" s="41">
        <v>16178</v>
      </c>
      <c r="L1002" s="41">
        <v>316.64</v>
      </c>
      <c r="M1002" s="41">
        <v>86.8</v>
      </c>
      <c r="N1002" s="41">
        <v>3.8</v>
      </c>
      <c r="O1002" s="42">
        <v>0</v>
      </c>
      <c r="P1002" s="85">
        <f>1900*0.1%</f>
        <v>1.9</v>
      </c>
    </row>
    <row r="1003" spans="1:16">
      <c r="A1003" s="40">
        <v>202305</v>
      </c>
      <c r="B1003" s="33" t="s">
        <v>201</v>
      </c>
      <c r="C1003" s="36" t="s">
        <v>575</v>
      </c>
      <c r="D1003" s="33" t="s">
        <v>764</v>
      </c>
      <c r="E1003" s="36" t="s">
        <v>883</v>
      </c>
      <c r="F1003" s="26" t="s">
        <v>884</v>
      </c>
      <c r="G1003" s="77">
        <v>44375</v>
      </c>
      <c r="I1003" s="40"/>
      <c r="J1003" s="42">
        <v>6250</v>
      </c>
      <c r="K1003" s="41">
        <v>26245</v>
      </c>
      <c r="L1003" s="41">
        <v>0</v>
      </c>
      <c r="M1003" s="41">
        <v>0</v>
      </c>
      <c r="N1003" s="41">
        <v>0</v>
      </c>
      <c r="O1003" s="42">
        <v>0</v>
      </c>
      <c r="P1003" s="85">
        <v>0</v>
      </c>
    </row>
    <row r="1004" hidden="1" spans="1:16">
      <c r="A1004" s="40">
        <v>202305</v>
      </c>
      <c r="B1004" s="33" t="s">
        <v>311</v>
      </c>
      <c r="C1004" s="36" t="s">
        <v>866</v>
      </c>
      <c r="D1004" s="33" t="s">
        <v>587</v>
      </c>
      <c r="E1004" s="36" t="s">
        <v>930</v>
      </c>
      <c r="F1004" s="26" t="s">
        <v>931</v>
      </c>
      <c r="G1004" s="77" t="s">
        <v>932</v>
      </c>
      <c r="I1004" s="40"/>
      <c r="J1004" s="42">
        <v>2642</v>
      </c>
      <c r="K1004" s="41">
        <v>7268.73</v>
      </c>
      <c r="L1004" s="41">
        <v>316.64</v>
      </c>
      <c r="M1004" s="41">
        <v>86.8</v>
      </c>
      <c r="N1004" s="41">
        <v>3.8</v>
      </c>
      <c r="O1004" s="42">
        <v>0</v>
      </c>
      <c r="P1004" s="85">
        <f t="shared" ref="P1004:P1020" si="54">1900*0.1%</f>
        <v>1.9</v>
      </c>
    </row>
    <row r="1005" hidden="1" spans="1:16">
      <c r="A1005" s="40">
        <v>202305</v>
      </c>
      <c r="B1005" s="33" t="s">
        <v>327</v>
      </c>
      <c r="C1005" s="36" t="s">
        <v>619</v>
      </c>
      <c r="D1005" s="33" t="s">
        <v>587</v>
      </c>
      <c r="E1005" s="36" t="s">
        <v>933</v>
      </c>
      <c r="F1005" s="26" t="s">
        <v>686</v>
      </c>
      <c r="G1005" s="77" t="s">
        <v>934</v>
      </c>
      <c r="H1005" s="28" t="s">
        <v>623</v>
      </c>
      <c r="I1005" s="40"/>
      <c r="J1005" s="42">
        <v>2120</v>
      </c>
      <c r="K1005" s="41">
        <v>7070.69</v>
      </c>
      <c r="L1005" s="41">
        <v>316.64</v>
      </c>
      <c r="M1005" s="41">
        <v>86.8</v>
      </c>
      <c r="N1005" s="41">
        <v>3.8</v>
      </c>
      <c r="O1005" s="42">
        <v>0</v>
      </c>
      <c r="P1005" s="85">
        <f t="shared" si="54"/>
        <v>1.9</v>
      </c>
    </row>
    <row r="1006" hidden="1" spans="1:16">
      <c r="A1006" s="40">
        <v>202305</v>
      </c>
      <c r="B1006" s="33" t="s">
        <v>291</v>
      </c>
      <c r="C1006" s="36" t="s">
        <v>866</v>
      </c>
      <c r="D1006" s="33" t="s">
        <v>587</v>
      </c>
      <c r="E1006" s="36" t="s">
        <v>935</v>
      </c>
      <c r="F1006" s="26" t="s">
        <v>936</v>
      </c>
      <c r="G1006" s="77" t="s">
        <v>937</v>
      </c>
      <c r="I1006" s="40"/>
      <c r="J1006" s="42">
        <v>4800</v>
      </c>
      <c r="K1006" s="41">
        <v>12645.49</v>
      </c>
      <c r="L1006" s="41">
        <v>316.64</v>
      </c>
      <c r="M1006" s="41">
        <v>86.8</v>
      </c>
      <c r="N1006" s="41">
        <v>3.8</v>
      </c>
      <c r="O1006" s="42">
        <v>0</v>
      </c>
      <c r="P1006" s="85">
        <f t="shared" si="54"/>
        <v>1.9</v>
      </c>
    </row>
    <row r="1007" hidden="1" spans="1:16">
      <c r="A1007" s="40">
        <v>202305</v>
      </c>
      <c r="B1007" s="33" t="s">
        <v>429</v>
      </c>
      <c r="C1007" s="36" t="s">
        <v>570</v>
      </c>
      <c r="D1007" s="33" t="s">
        <v>587</v>
      </c>
      <c r="E1007" s="36" t="s">
        <v>938</v>
      </c>
      <c r="F1007" s="26" t="s">
        <v>939</v>
      </c>
      <c r="G1007" s="77">
        <v>44431</v>
      </c>
      <c r="I1007" s="40"/>
      <c r="J1007" s="41">
        <v>2750</v>
      </c>
      <c r="K1007" s="41">
        <v>6588.37</v>
      </c>
      <c r="L1007" s="41">
        <v>316.64</v>
      </c>
      <c r="M1007" s="41">
        <v>86.8</v>
      </c>
      <c r="N1007" s="41">
        <v>3.8</v>
      </c>
      <c r="O1007" s="42">
        <v>0</v>
      </c>
      <c r="P1007" s="85">
        <f t="shared" si="54"/>
        <v>1.9</v>
      </c>
    </row>
    <row r="1008" hidden="1" spans="1:16">
      <c r="A1008" s="40">
        <v>202305</v>
      </c>
      <c r="B1008" s="33" t="s">
        <v>391</v>
      </c>
      <c r="C1008" s="36" t="s">
        <v>580</v>
      </c>
      <c r="D1008" s="33" t="s">
        <v>587</v>
      </c>
      <c r="E1008" s="36" t="s">
        <v>940</v>
      </c>
      <c r="F1008" s="26" t="s">
        <v>941</v>
      </c>
      <c r="G1008" s="77" t="s">
        <v>942</v>
      </c>
      <c r="I1008" s="40"/>
      <c r="J1008" s="42">
        <v>4738</v>
      </c>
      <c r="K1008" s="41">
        <v>21284.7</v>
      </c>
      <c r="L1008" s="41">
        <v>316.64</v>
      </c>
      <c r="M1008" s="41">
        <v>86.8</v>
      </c>
      <c r="N1008" s="41">
        <v>3.8</v>
      </c>
      <c r="O1008" s="42">
        <v>0</v>
      </c>
      <c r="P1008" s="85">
        <f t="shared" si="54"/>
        <v>1.9</v>
      </c>
    </row>
    <row r="1009" spans="1:16">
      <c r="A1009" s="40">
        <v>202305</v>
      </c>
      <c r="B1009" s="33" t="s">
        <v>333</v>
      </c>
      <c r="C1009" s="36" t="s">
        <v>575</v>
      </c>
      <c r="D1009" s="33" t="s">
        <v>587</v>
      </c>
      <c r="E1009" s="36" t="s">
        <v>943</v>
      </c>
      <c r="F1009" s="26" t="s">
        <v>944</v>
      </c>
      <c r="G1009" s="77" t="s">
        <v>945</v>
      </c>
      <c r="I1009" s="40"/>
      <c r="J1009" s="42">
        <v>2532</v>
      </c>
      <c r="K1009" s="41">
        <v>6943.18</v>
      </c>
      <c r="L1009" s="41">
        <v>316.64</v>
      </c>
      <c r="M1009" s="41">
        <v>86.8</v>
      </c>
      <c r="N1009" s="41">
        <v>3.8</v>
      </c>
      <c r="O1009" s="42">
        <v>0</v>
      </c>
      <c r="P1009" s="85">
        <f t="shared" si="54"/>
        <v>1.9</v>
      </c>
    </row>
    <row r="1010" hidden="1" spans="1:16">
      <c r="A1010" s="40">
        <v>202305</v>
      </c>
      <c r="B1010" s="33" t="s">
        <v>381</v>
      </c>
      <c r="C1010" s="36" t="s">
        <v>619</v>
      </c>
      <c r="D1010" s="33" t="s">
        <v>587</v>
      </c>
      <c r="E1010" s="36" t="s">
        <v>946</v>
      </c>
      <c r="F1010" s="26" t="s">
        <v>686</v>
      </c>
      <c r="G1010" s="77" t="s">
        <v>947</v>
      </c>
      <c r="H1010" s="28" t="s">
        <v>623</v>
      </c>
      <c r="I1010" s="40"/>
      <c r="J1010" s="42">
        <v>2120</v>
      </c>
      <c r="K1010" s="41">
        <v>7139.32</v>
      </c>
      <c r="L1010" s="41">
        <v>316.64</v>
      </c>
      <c r="M1010" s="41">
        <v>86.8</v>
      </c>
      <c r="N1010" s="41">
        <v>3.8</v>
      </c>
      <c r="O1010" s="42">
        <v>0</v>
      </c>
      <c r="P1010" s="85">
        <f t="shared" si="54"/>
        <v>1.9</v>
      </c>
    </row>
    <row r="1011" hidden="1" spans="1:16">
      <c r="A1011" s="40">
        <v>202305</v>
      </c>
      <c r="B1011" s="33" t="s">
        <v>317</v>
      </c>
      <c r="C1011" s="36" t="s">
        <v>619</v>
      </c>
      <c r="D1011" s="33" t="s">
        <v>587</v>
      </c>
      <c r="E1011" s="36" t="s">
        <v>948</v>
      </c>
      <c r="F1011" s="26" t="s">
        <v>686</v>
      </c>
      <c r="G1011" s="77" t="s">
        <v>949</v>
      </c>
      <c r="H1011" s="28" t="s">
        <v>623</v>
      </c>
      <c r="I1011" s="40"/>
      <c r="J1011" s="42">
        <v>2120</v>
      </c>
      <c r="K1011" s="41">
        <v>6955.17</v>
      </c>
      <c r="L1011" s="41">
        <v>316.64</v>
      </c>
      <c r="M1011" s="41">
        <v>86.8</v>
      </c>
      <c r="N1011" s="41">
        <v>3.8</v>
      </c>
      <c r="O1011" s="42">
        <v>0</v>
      </c>
      <c r="P1011" s="85">
        <f t="shared" si="54"/>
        <v>1.9</v>
      </c>
    </row>
    <row r="1012" hidden="1" spans="1:16">
      <c r="A1012" s="40">
        <v>202305</v>
      </c>
      <c r="B1012" s="33" t="s">
        <v>257</v>
      </c>
      <c r="C1012" s="36" t="s">
        <v>580</v>
      </c>
      <c r="D1012" s="33" t="s">
        <v>587</v>
      </c>
      <c r="E1012" s="36" t="s">
        <v>972</v>
      </c>
      <c r="F1012" s="26" t="s">
        <v>941</v>
      </c>
      <c r="G1012" s="77" t="s">
        <v>971</v>
      </c>
      <c r="I1012" s="40"/>
      <c r="J1012" s="42">
        <v>3730</v>
      </c>
      <c r="K1012" s="41">
        <v>16471.4</v>
      </c>
      <c r="L1012" s="41">
        <v>316.64</v>
      </c>
      <c r="M1012" s="41">
        <v>86.8</v>
      </c>
      <c r="N1012" s="41">
        <v>3.8</v>
      </c>
      <c r="O1012" s="42">
        <v>500</v>
      </c>
      <c r="P1012" s="85">
        <f t="shared" si="54"/>
        <v>1.9</v>
      </c>
    </row>
    <row r="1013" hidden="1" spans="1:16">
      <c r="A1013" s="40">
        <v>202305</v>
      </c>
      <c r="B1013" s="33" t="s">
        <v>383</v>
      </c>
      <c r="C1013" s="36" t="s">
        <v>580</v>
      </c>
      <c r="D1013" s="33" t="s">
        <v>587</v>
      </c>
      <c r="E1013" s="36" t="s">
        <v>973</v>
      </c>
      <c r="F1013" s="26" t="s">
        <v>698</v>
      </c>
      <c r="G1013" s="77" t="s">
        <v>974</v>
      </c>
      <c r="I1013" s="40"/>
      <c r="J1013" s="42">
        <v>3326</v>
      </c>
      <c r="K1013" s="41">
        <v>15315</v>
      </c>
      <c r="L1013" s="41">
        <v>316.64</v>
      </c>
      <c r="M1013" s="41">
        <v>86.8</v>
      </c>
      <c r="N1013" s="41">
        <v>3.8</v>
      </c>
      <c r="O1013" s="42">
        <v>0</v>
      </c>
      <c r="P1013" s="85">
        <f t="shared" si="54"/>
        <v>1.9</v>
      </c>
    </row>
    <row r="1014" hidden="1" spans="1:16">
      <c r="A1014" s="40">
        <v>202305</v>
      </c>
      <c r="B1014" s="33" t="s">
        <v>213</v>
      </c>
      <c r="C1014" s="36" t="s">
        <v>580</v>
      </c>
      <c r="D1014" s="33" t="s">
        <v>587</v>
      </c>
      <c r="E1014" s="36" t="s">
        <v>975</v>
      </c>
      <c r="F1014" s="26" t="s">
        <v>941</v>
      </c>
      <c r="G1014" s="77" t="s">
        <v>976</v>
      </c>
      <c r="I1014" s="40"/>
      <c r="J1014" s="42">
        <v>4738</v>
      </c>
      <c r="K1014" s="41">
        <v>21548.7</v>
      </c>
      <c r="L1014" s="41">
        <v>316.64</v>
      </c>
      <c r="M1014" s="41">
        <v>86.8</v>
      </c>
      <c r="N1014" s="41">
        <v>3.8</v>
      </c>
      <c r="O1014" s="42">
        <v>0</v>
      </c>
      <c r="P1014" s="85">
        <f t="shared" si="54"/>
        <v>1.9</v>
      </c>
    </row>
    <row r="1015" hidden="1" spans="1:16">
      <c r="A1015" s="40">
        <v>202305</v>
      </c>
      <c r="B1015" s="33" t="s">
        <v>329</v>
      </c>
      <c r="C1015" s="36" t="s">
        <v>580</v>
      </c>
      <c r="D1015" s="33" t="s">
        <v>587</v>
      </c>
      <c r="E1015" s="36" t="s">
        <v>977</v>
      </c>
      <c r="F1015" s="26" t="s">
        <v>698</v>
      </c>
      <c r="G1015" s="77" t="s">
        <v>976</v>
      </c>
      <c r="I1015" s="40"/>
      <c r="J1015" s="42">
        <v>3730</v>
      </c>
      <c r="K1015" s="41">
        <v>16981.7</v>
      </c>
      <c r="L1015" s="41">
        <v>316.64</v>
      </c>
      <c r="M1015" s="41">
        <v>86.8</v>
      </c>
      <c r="N1015" s="41">
        <v>3.8</v>
      </c>
      <c r="O1015" s="42">
        <v>100</v>
      </c>
      <c r="P1015" s="85">
        <f t="shared" si="54"/>
        <v>1.9</v>
      </c>
    </row>
    <row r="1016" hidden="1" spans="1:16">
      <c r="A1016" s="40">
        <v>202305</v>
      </c>
      <c r="B1016" s="33" t="s">
        <v>262</v>
      </c>
      <c r="C1016" s="36" t="s">
        <v>625</v>
      </c>
      <c r="D1016" s="33" t="s">
        <v>587</v>
      </c>
      <c r="E1016" s="36" t="s">
        <v>988</v>
      </c>
      <c r="F1016" s="26" t="s">
        <v>1177</v>
      </c>
      <c r="G1016" s="77" t="s">
        <v>987</v>
      </c>
      <c r="I1016" s="40"/>
      <c r="J1016" s="42">
        <v>3181</v>
      </c>
      <c r="K1016" s="41">
        <v>7180</v>
      </c>
      <c r="L1016" s="41">
        <v>316.64</v>
      </c>
      <c r="M1016" s="41">
        <v>86.8</v>
      </c>
      <c r="N1016" s="41">
        <v>3.8</v>
      </c>
      <c r="O1016" s="42">
        <v>0</v>
      </c>
      <c r="P1016" s="85">
        <f t="shared" si="54"/>
        <v>1.9</v>
      </c>
    </row>
    <row r="1017" hidden="1" spans="1:16">
      <c r="A1017" s="40">
        <v>202305</v>
      </c>
      <c r="B1017" s="36" t="s">
        <v>312</v>
      </c>
      <c r="C1017" s="36" t="s">
        <v>580</v>
      </c>
      <c r="D1017" s="33" t="s">
        <v>587</v>
      </c>
      <c r="E1017" s="88" t="s">
        <v>993</v>
      </c>
      <c r="F1017" s="88" t="s">
        <v>994</v>
      </c>
      <c r="G1017" s="88" t="s">
        <v>995</v>
      </c>
      <c r="I1017" s="40"/>
      <c r="J1017" s="42">
        <v>2311</v>
      </c>
      <c r="K1017" s="41">
        <v>12068.2</v>
      </c>
      <c r="L1017" s="41">
        <v>316.64</v>
      </c>
      <c r="M1017" s="41">
        <v>86.8</v>
      </c>
      <c r="N1017" s="41">
        <v>3.8</v>
      </c>
      <c r="O1017" s="42">
        <v>0</v>
      </c>
      <c r="P1017" s="85">
        <f t="shared" si="54"/>
        <v>1.9</v>
      </c>
    </row>
    <row r="1018" hidden="1" spans="1:16">
      <c r="A1018" s="40">
        <v>202305</v>
      </c>
      <c r="B1018" s="36" t="s">
        <v>270</v>
      </c>
      <c r="C1018" s="36" t="s">
        <v>661</v>
      </c>
      <c r="D1018" s="33" t="s">
        <v>587</v>
      </c>
      <c r="E1018" s="88" t="s">
        <v>996</v>
      </c>
      <c r="F1018" s="88" t="s">
        <v>997</v>
      </c>
      <c r="G1018" s="88" t="s">
        <v>995</v>
      </c>
      <c r="I1018" s="40"/>
      <c r="J1018" s="42">
        <v>3780</v>
      </c>
      <c r="K1018" s="41">
        <v>9563.31</v>
      </c>
      <c r="L1018" s="41">
        <v>316.64</v>
      </c>
      <c r="M1018" s="41">
        <v>86.8</v>
      </c>
      <c r="N1018" s="41">
        <v>3.8</v>
      </c>
      <c r="O1018" s="42">
        <v>0</v>
      </c>
      <c r="P1018" s="85">
        <f t="shared" si="54"/>
        <v>1.9</v>
      </c>
    </row>
    <row r="1019" spans="1:16">
      <c r="A1019" s="40">
        <v>202305</v>
      </c>
      <c r="B1019" s="36" t="s">
        <v>236</v>
      </c>
      <c r="C1019" s="36" t="s">
        <v>575</v>
      </c>
      <c r="D1019" s="33" t="s">
        <v>587</v>
      </c>
      <c r="E1019" s="88" t="s">
        <v>1001</v>
      </c>
      <c r="F1019" s="88" t="s">
        <v>1002</v>
      </c>
      <c r="G1019" s="89" t="s">
        <v>1003</v>
      </c>
      <c r="I1019" s="40"/>
      <c r="J1019" s="41">
        <v>3850</v>
      </c>
      <c r="K1019" s="41">
        <v>11185</v>
      </c>
      <c r="L1019" s="41">
        <v>316.64</v>
      </c>
      <c r="M1019" s="41">
        <v>86.8</v>
      </c>
      <c r="N1019" s="41">
        <v>3.8</v>
      </c>
      <c r="O1019" s="42">
        <v>0</v>
      </c>
      <c r="P1019" s="85">
        <f t="shared" si="54"/>
        <v>1.9</v>
      </c>
    </row>
    <row r="1020" hidden="1" spans="1:16">
      <c r="A1020" s="40">
        <v>202305</v>
      </c>
      <c r="B1020" s="36" t="s">
        <v>296</v>
      </c>
      <c r="C1020" s="36" t="s">
        <v>619</v>
      </c>
      <c r="D1020" s="33" t="s">
        <v>587</v>
      </c>
      <c r="E1020" s="88" t="s">
        <v>1004</v>
      </c>
      <c r="F1020" s="88" t="s">
        <v>1005</v>
      </c>
      <c r="G1020" s="89" t="s">
        <v>1006</v>
      </c>
      <c r="I1020" s="40"/>
      <c r="J1020" s="41">
        <v>1900</v>
      </c>
      <c r="K1020" s="41">
        <v>5406.2</v>
      </c>
      <c r="L1020" s="41">
        <v>316.64</v>
      </c>
      <c r="M1020" s="41">
        <v>86.8</v>
      </c>
      <c r="N1020" s="41">
        <v>3.8</v>
      </c>
      <c r="O1020" s="42">
        <v>0</v>
      </c>
      <c r="P1020" s="85">
        <f t="shared" si="54"/>
        <v>1.9</v>
      </c>
    </row>
    <row r="1021" spans="1:16">
      <c r="A1021" s="40">
        <v>202305</v>
      </c>
      <c r="B1021" s="36" t="s">
        <v>366</v>
      </c>
      <c r="C1021" s="36" t="s">
        <v>575</v>
      </c>
      <c r="D1021" s="33" t="s">
        <v>587</v>
      </c>
      <c r="E1021" s="88" t="s">
        <v>1161</v>
      </c>
      <c r="F1021" s="88" t="s">
        <v>710</v>
      </c>
      <c r="G1021" s="89" t="s">
        <v>1162</v>
      </c>
      <c r="I1021" s="40"/>
      <c r="J1021" s="41">
        <v>3850</v>
      </c>
      <c r="K1021" s="41">
        <v>8714</v>
      </c>
      <c r="L1021" s="41">
        <v>0</v>
      </c>
      <c r="M1021" s="41">
        <v>0</v>
      </c>
      <c r="N1021" s="41">
        <v>0</v>
      </c>
      <c r="O1021" s="42">
        <v>0</v>
      </c>
      <c r="P1021" s="85">
        <v>0</v>
      </c>
    </row>
    <row r="1022" hidden="1" spans="1:16">
      <c r="A1022" s="40">
        <v>202305</v>
      </c>
      <c r="B1022" s="25" t="s">
        <v>239</v>
      </c>
      <c r="C1022" s="25" t="s">
        <v>619</v>
      </c>
      <c r="D1022" s="30" t="s">
        <v>587</v>
      </c>
      <c r="E1022" s="26" t="s">
        <v>1015</v>
      </c>
      <c r="F1022" s="26" t="s">
        <v>1164</v>
      </c>
      <c r="G1022" s="69" t="s">
        <v>1017</v>
      </c>
      <c r="I1022" s="40"/>
      <c r="J1022" s="41">
        <v>3200</v>
      </c>
      <c r="K1022" s="41">
        <v>9410</v>
      </c>
      <c r="L1022" s="41">
        <v>316.64</v>
      </c>
      <c r="M1022" s="41">
        <v>86.8</v>
      </c>
      <c r="N1022" s="41">
        <v>3.8</v>
      </c>
      <c r="O1022" s="42">
        <v>300</v>
      </c>
      <c r="P1022" s="85">
        <f t="shared" ref="P1022:P1031" si="55">1900*0.1%</f>
        <v>1.9</v>
      </c>
    </row>
    <row r="1023" spans="1:16">
      <c r="A1023" s="40">
        <v>202305</v>
      </c>
      <c r="B1023" s="25" t="s">
        <v>386</v>
      </c>
      <c r="C1023" s="25" t="s">
        <v>575</v>
      </c>
      <c r="D1023" s="30" t="s">
        <v>1178</v>
      </c>
      <c r="E1023" s="26" t="s">
        <v>1168</v>
      </c>
      <c r="F1023" s="26" t="s">
        <v>578</v>
      </c>
      <c r="G1023" s="69" t="s">
        <v>1169</v>
      </c>
      <c r="I1023" s="40"/>
      <c r="J1023" s="41">
        <v>5500</v>
      </c>
      <c r="K1023" s="41">
        <v>15710</v>
      </c>
      <c r="L1023" s="41">
        <v>316.64</v>
      </c>
      <c r="M1023" s="41">
        <v>86.8</v>
      </c>
      <c r="N1023" s="41">
        <v>3.8</v>
      </c>
      <c r="O1023" s="42">
        <v>0</v>
      </c>
      <c r="P1023" s="85">
        <f t="shared" si="55"/>
        <v>1.9</v>
      </c>
    </row>
    <row r="1024" hidden="1" spans="1:16">
      <c r="A1024" s="40">
        <v>202305</v>
      </c>
      <c r="B1024" s="25" t="s">
        <v>407</v>
      </c>
      <c r="C1024" s="25" t="s">
        <v>841</v>
      </c>
      <c r="D1024" s="30" t="s">
        <v>587</v>
      </c>
      <c r="E1024" s="26" t="s">
        <v>1171</v>
      </c>
      <c r="F1024" s="26" t="s">
        <v>1172</v>
      </c>
      <c r="G1024" s="69" t="s">
        <v>1173</v>
      </c>
      <c r="I1024" s="40"/>
      <c r="J1024" s="41">
        <v>3214</v>
      </c>
      <c r="K1024" s="41">
        <v>7808.4</v>
      </c>
      <c r="L1024" s="41">
        <v>316.64</v>
      </c>
      <c r="M1024" s="41">
        <v>86.8</v>
      </c>
      <c r="N1024" s="41">
        <v>3.8</v>
      </c>
      <c r="O1024" s="42">
        <v>700</v>
      </c>
      <c r="P1024" s="85">
        <f t="shared" si="55"/>
        <v>1.9</v>
      </c>
    </row>
    <row r="1025" hidden="1" spans="1:16">
      <c r="A1025" s="40">
        <v>202305</v>
      </c>
      <c r="B1025" s="25" t="s">
        <v>377</v>
      </c>
      <c r="C1025" s="25" t="s">
        <v>580</v>
      </c>
      <c r="D1025" s="30" t="s">
        <v>587</v>
      </c>
      <c r="E1025" s="26" t="s">
        <v>1171</v>
      </c>
      <c r="F1025" s="26" t="s">
        <v>1179</v>
      </c>
      <c r="G1025" s="69" t="s">
        <v>1180</v>
      </c>
      <c r="I1025" s="40"/>
      <c r="J1025" s="41">
        <v>2520</v>
      </c>
      <c r="K1025" s="41">
        <v>11483.8</v>
      </c>
      <c r="L1025" s="41">
        <v>316.64</v>
      </c>
      <c r="M1025" s="41">
        <v>86.8</v>
      </c>
      <c r="N1025" s="41">
        <v>3.8</v>
      </c>
      <c r="O1025" s="42">
        <v>0</v>
      </c>
      <c r="P1025" s="85">
        <f t="shared" si="55"/>
        <v>1.9</v>
      </c>
    </row>
    <row r="1026" spans="1:16">
      <c r="A1026" s="40">
        <v>202305</v>
      </c>
      <c r="B1026" s="25" t="s">
        <v>267</v>
      </c>
      <c r="C1026" s="36" t="s">
        <v>575</v>
      </c>
      <c r="D1026" s="30" t="s">
        <v>587</v>
      </c>
      <c r="E1026" s="88" t="s">
        <v>1195</v>
      </c>
      <c r="F1026" s="88" t="s">
        <v>710</v>
      </c>
      <c r="G1026" s="90" t="s">
        <v>1196</v>
      </c>
      <c r="I1026" s="40"/>
      <c r="J1026" s="42">
        <v>3850</v>
      </c>
      <c r="K1026" s="41">
        <v>8460</v>
      </c>
      <c r="L1026" s="41">
        <v>316.64</v>
      </c>
      <c r="M1026" s="41">
        <v>86.8</v>
      </c>
      <c r="N1026" s="41">
        <v>3.8</v>
      </c>
      <c r="O1026" s="42">
        <v>0</v>
      </c>
      <c r="P1026" s="85">
        <f t="shared" si="55"/>
        <v>1.9</v>
      </c>
    </row>
    <row r="1027" spans="1:16">
      <c r="A1027" s="40">
        <v>202305</v>
      </c>
      <c r="B1027" s="25" t="s">
        <v>293</v>
      </c>
      <c r="C1027" s="36" t="s">
        <v>575</v>
      </c>
      <c r="D1027" s="30" t="s">
        <v>587</v>
      </c>
      <c r="E1027" s="88" t="s">
        <v>1198</v>
      </c>
      <c r="F1027" s="88" t="s">
        <v>710</v>
      </c>
      <c r="G1027" s="90" t="s">
        <v>1196</v>
      </c>
      <c r="I1027" s="40"/>
      <c r="J1027" s="42">
        <v>3850</v>
      </c>
      <c r="K1027" s="41">
        <v>8935</v>
      </c>
      <c r="L1027" s="41">
        <v>316.64</v>
      </c>
      <c r="M1027" s="41">
        <v>86.8</v>
      </c>
      <c r="N1027" s="41">
        <v>3.8</v>
      </c>
      <c r="O1027" s="42">
        <v>0</v>
      </c>
      <c r="P1027" s="85">
        <f t="shared" si="55"/>
        <v>1.9</v>
      </c>
    </row>
    <row r="1028" hidden="1" spans="1:16">
      <c r="A1028" s="40">
        <v>202305</v>
      </c>
      <c r="B1028" s="25" t="s">
        <v>400</v>
      </c>
      <c r="C1028" s="36" t="s">
        <v>619</v>
      </c>
      <c r="D1028" s="30" t="s">
        <v>587</v>
      </c>
      <c r="E1028" s="90" t="s">
        <v>1200</v>
      </c>
      <c r="F1028" s="88" t="s">
        <v>686</v>
      </c>
      <c r="G1028" s="69">
        <v>44782</v>
      </c>
      <c r="H1028" s="28" t="s">
        <v>623</v>
      </c>
      <c r="I1028" s="40"/>
      <c r="J1028" s="42">
        <v>2120</v>
      </c>
      <c r="K1028" s="41">
        <v>6688.17</v>
      </c>
      <c r="L1028" s="41">
        <v>316.64</v>
      </c>
      <c r="M1028" s="41">
        <v>86.8</v>
      </c>
      <c r="N1028" s="41">
        <v>3.8</v>
      </c>
      <c r="O1028" s="42">
        <v>0</v>
      </c>
      <c r="P1028" s="85">
        <f t="shared" si="55"/>
        <v>1.9</v>
      </c>
    </row>
    <row r="1029" hidden="1" spans="1:16">
      <c r="A1029" s="40">
        <v>202305</v>
      </c>
      <c r="B1029" s="25" t="s">
        <v>408</v>
      </c>
      <c r="C1029" s="36" t="s">
        <v>625</v>
      </c>
      <c r="D1029" s="30" t="s">
        <v>587</v>
      </c>
      <c r="E1029" s="90" t="s">
        <v>1203</v>
      </c>
      <c r="F1029" s="88" t="s">
        <v>827</v>
      </c>
      <c r="G1029" s="90" t="s">
        <v>1204</v>
      </c>
      <c r="I1029" s="40" t="s">
        <v>1339</v>
      </c>
      <c r="J1029" s="42">
        <v>3357</v>
      </c>
      <c r="K1029" s="41">
        <v>8870.88</v>
      </c>
      <c r="L1029" s="41">
        <v>316.64</v>
      </c>
      <c r="M1029" s="41">
        <v>86.8</v>
      </c>
      <c r="N1029" s="41">
        <v>3.8</v>
      </c>
      <c r="O1029" s="42">
        <v>0</v>
      </c>
      <c r="P1029" s="85">
        <f t="shared" si="55"/>
        <v>1.9</v>
      </c>
    </row>
    <row r="1030" hidden="1" spans="1:16">
      <c r="A1030" s="40">
        <v>202305</v>
      </c>
      <c r="B1030" s="25" t="s">
        <v>319</v>
      </c>
      <c r="C1030" s="36" t="s">
        <v>619</v>
      </c>
      <c r="D1030" s="30" t="s">
        <v>764</v>
      </c>
      <c r="E1030" s="90" t="s">
        <v>1224</v>
      </c>
      <c r="F1030" s="88" t="s">
        <v>1220</v>
      </c>
      <c r="G1030" s="90" t="s">
        <v>1225</v>
      </c>
      <c r="I1030" s="40"/>
      <c r="J1030" s="42">
        <v>6500</v>
      </c>
      <c r="K1030" s="41">
        <v>16373.5</v>
      </c>
      <c r="L1030" s="41">
        <v>316.64</v>
      </c>
      <c r="M1030" s="41">
        <v>86.8</v>
      </c>
      <c r="N1030" s="41">
        <v>3.8</v>
      </c>
      <c r="O1030" s="42">
        <v>0</v>
      </c>
      <c r="P1030" s="85">
        <f t="shared" si="55"/>
        <v>1.9</v>
      </c>
    </row>
    <row r="1031" hidden="1" spans="1:16">
      <c r="A1031" s="40">
        <v>202305</v>
      </c>
      <c r="B1031" s="25" t="s">
        <v>238</v>
      </c>
      <c r="C1031" s="36" t="s">
        <v>580</v>
      </c>
      <c r="D1031" s="30" t="s">
        <v>587</v>
      </c>
      <c r="E1031" s="90" t="s">
        <v>1226</v>
      </c>
      <c r="F1031" s="88" t="s">
        <v>992</v>
      </c>
      <c r="G1031" s="90" t="s">
        <v>1227</v>
      </c>
      <c r="I1031" s="40"/>
      <c r="J1031" s="42">
        <v>2671</v>
      </c>
      <c r="K1031" s="41">
        <v>10143.33</v>
      </c>
      <c r="L1031" s="41">
        <v>316.64</v>
      </c>
      <c r="M1031" s="41">
        <v>86.8</v>
      </c>
      <c r="N1031" s="41">
        <v>3.8</v>
      </c>
      <c r="O1031" s="42">
        <v>0</v>
      </c>
      <c r="P1031" s="85">
        <f t="shared" si="55"/>
        <v>1.9</v>
      </c>
    </row>
    <row r="1032" hidden="1" spans="1:16">
      <c r="A1032" s="40">
        <v>202305</v>
      </c>
      <c r="B1032" s="25" t="s">
        <v>370</v>
      </c>
      <c r="C1032" s="36" t="s">
        <v>570</v>
      </c>
      <c r="D1032" s="30" t="s">
        <v>587</v>
      </c>
      <c r="E1032" s="90" t="s">
        <v>1228</v>
      </c>
      <c r="F1032" s="88" t="s">
        <v>694</v>
      </c>
      <c r="G1032" s="90" t="s">
        <v>1229</v>
      </c>
      <c r="I1032" s="40"/>
      <c r="J1032" s="42">
        <v>4068</v>
      </c>
      <c r="K1032" s="41">
        <v>8399</v>
      </c>
      <c r="L1032" s="41">
        <v>0</v>
      </c>
      <c r="M1032" s="41">
        <v>0</v>
      </c>
      <c r="N1032" s="41">
        <v>0</v>
      </c>
      <c r="O1032" s="42">
        <v>0</v>
      </c>
      <c r="P1032" s="85">
        <v>0</v>
      </c>
    </row>
    <row r="1033" hidden="1" spans="1:16">
      <c r="A1033" s="40">
        <v>202305</v>
      </c>
      <c r="B1033" s="25" t="s">
        <v>350</v>
      </c>
      <c r="C1033" s="36" t="s">
        <v>570</v>
      </c>
      <c r="D1033" s="30" t="s">
        <v>764</v>
      </c>
      <c r="E1033" s="90" t="s">
        <v>1230</v>
      </c>
      <c r="F1033" s="88" t="s">
        <v>792</v>
      </c>
      <c r="G1033" s="90" t="s">
        <v>1229</v>
      </c>
      <c r="I1033" s="40"/>
      <c r="J1033" s="42">
        <v>5000</v>
      </c>
      <c r="K1033" s="41">
        <v>13165.4</v>
      </c>
      <c r="L1033" s="41">
        <v>316.64</v>
      </c>
      <c r="M1033" s="41">
        <v>86.8</v>
      </c>
      <c r="N1033" s="41">
        <v>3.8</v>
      </c>
      <c r="O1033" s="42">
        <v>0</v>
      </c>
      <c r="P1033" s="85">
        <f>1900*0.1%</f>
        <v>1.9</v>
      </c>
    </row>
    <row r="1034" hidden="1" spans="1:16">
      <c r="A1034" s="40">
        <v>202305</v>
      </c>
      <c r="B1034" s="25" t="s">
        <v>449</v>
      </c>
      <c r="C1034" s="36" t="s">
        <v>570</v>
      </c>
      <c r="D1034" s="30" t="s">
        <v>587</v>
      </c>
      <c r="E1034" s="90" t="s">
        <v>1245</v>
      </c>
      <c r="F1034" s="88" t="s">
        <v>1246</v>
      </c>
      <c r="G1034" s="90" t="s">
        <v>1247</v>
      </c>
      <c r="I1034" s="40"/>
      <c r="J1034" s="42">
        <v>2090</v>
      </c>
      <c r="K1034" s="41">
        <v>5120.2</v>
      </c>
      <c r="L1034" s="41">
        <v>316.64</v>
      </c>
      <c r="M1034" s="41">
        <v>86.8</v>
      </c>
      <c r="N1034" s="41">
        <v>3.8</v>
      </c>
      <c r="O1034" s="42">
        <v>0</v>
      </c>
      <c r="P1034" s="85">
        <f>1900*0.1%</f>
        <v>1.9</v>
      </c>
    </row>
    <row r="1035" spans="1:16">
      <c r="A1035" s="40">
        <v>202305</v>
      </c>
      <c r="B1035" s="25" t="s">
        <v>415</v>
      </c>
      <c r="C1035" s="36" t="s">
        <v>575</v>
      </c>
      <c r="D1035" s="30" t="s">
        <v>587</v>
      </c>
      <c r="E1035" s="90" t="s">
        <v>1249</v>
      </c>
      <c r="F1035" s="88" t="s">
        <v>710</v>
      </c>
      <c r="G1035" s="90" t="s">
        <v>1247</v>
      </c>
      <c r="I1035" s="40"/>
      <c r="J1035" s="42">
        <v>3850</v>
      </c>
      <c r="K1035" s="41">
        <v>5864</v>
      </c>
      <c r="L1035" s="41">
        <v>0</v>
      </c>
      <c r="M1035" s="41">
        <v>0</v>
      </c>
      <c r="N1035" s="41">
        <v>0</v>
      </c>
      <c r="O1035" s="42">
        <v>0</v>
      </c>
      <c r="P1035" s="85">
        <v>0</v>
      </c>
    </row>
    <row r="1036" hidden="1" spans="1:16">
      <c r="A1036" s="40">
        <v>202305</v>
      </c>
      <c r="B1036" s="25" t="s">
        <v>322</v>
      </c>
      <c r="C1036" s="36" t="s">
        <v>580</v>
      </c>
      <c r="D1036" s="30" t="s">
        <v>587</v>
      </c>
      <c r="E1036" s="90" t="s">
        <v>1262</v>
      </c>
      <c r="F1036" s="88" t="s">
        <v>939</v>
      </c>
      <c r="G1036" s="90">
        <v>44886</v>
      </c>
      <c r="I1036" s="40" t="s">
        <v>892</v>
      </c>
      <c r="J1036" s="42">
        <v>1900</v>
      </c>
      <c r="K1036" s="41">
        <v>4608.5</v>
      </c>
      <c r="L1036" s="41">
        <v>0</v>
      </c>
      <c r="M1036" s="41">
        <v>0</v>
      </c>
      <c r="N1036" s="41">
        <v>0</v>
      </c>
      <c r="O1036" s="42">
        <v>0</v>
      </c>
      <c r="P1036" s="85">
        <v>0</v>
      </c>
    </row>
    <row r="1037" spans="1:16">
      <c r="A1037" s="40">
        <v>202305</v>
      </c>
      <c r="B1037" s="25" t="s">
        <v>425</v>
      </c>
      <c r="C1037" s="36" t="s">
        <v>575</v>
      </c>
      <c r="D1037" s="30" t="s">
        <v>587</v>
      </c>
      <c r="E1037" s="90" t="s">
        <v>1264</v>
      </c>
      <c r="F1037" s="88" t="s">
        <v>1265</v>
      </c>
      <c r="G1037" s="90" t="s">
        <v>1266</v>
      </c>
      <c r="I1037" s="40"/>
      <c r="J1037" s="42">
        <v>5500</v>
      </c>
      <c r="K1037" s="41">
        <v>13520</v>
      </c>
      <c r="L1037" s="41">
        <v>316.64</v>
      </c>
      <c r="M1037" s="41">
        <v>86.8</v>
      </c>
      <c r="N1037" s="41">
        <v>3.8</v>
      </c>
      <c r="O1037" s="42">
        <v>0</v>
      </c>
      <c r="P1037" s="85">
        <f t="shared" ref="P1037:P1046" si="56">1900*0.1%</f>
        <v>1.9</v>
      </c>
    </row>
    <row r="1038" spans="1:16">
      <c r="A1038" s="40">
        <v>202305</v>
      </c>
      <c r="B1038" s="25" t="s">
        <v>315</v>
      </c>
      <c r="C1038" s="36" t="s">
        <v>575</v>
      </c>
      <c r="D1038" s="30" t="s">
        <v>587</v>
      </c>
      <c r="E1038" s="90" t="s">
        <v>1267</v>
      </c>
      <c r="F1038" s="88" t="s">
        <v>1268</v>
      </c>
      <c r="G1038" s="90">
        <v>44879</v>
      </c>
      <c r="I1038" s="40"/>
      <c r="J1038" s="42">
        <v>3050</v>
      </c>
      <c r="K1038" s="41">
        <v>5854.08</v>
      </c>
      <c r="L1038" s="41">
        <v>316.64</v>
      </c>
      <c r="M1038" s="41">
        <v>86.8</v>
      </c>
      <c r="N1038" s="41">
        <v>3.8</v>
      </c>
      <c r="O1038" s="42">
        <v>0</v>
      </c>
      <c r="P1038" s="85">
        <f t="shared" si="56"/>
        <v>1.9</v>
      </c>
    </row>
    <row r="1039" hidden="1" spans="1:16">
      <c r="A1039" s="40">
        <v>202305</v>
      </c>
      <c r="B1039" s="25" t="s">
        <v>380</v>
      </c>
      <c r="C1039" s="36" t="s">
        <v>619</v>
      </c>
      <c r="D1039" s="30" t="s">
        <v>587</v>
      </c>
      <c r="E1039" s="90" t="s">
        <v>1269</v>
      </c>
      <c r="F1039" s="88" t="s">
        <v>856</v>
      </c>
      <c r="G1039" s="90" t="s">
        <v>1270</v>
      </c>
      <c r="I1039" s="40"/>
      <c r="J1039" s="42">
        <v>1900</v>
      </c>
      <c r="K1039" s="41">
        <v>4425.9</v>
      </c>
      <c r="L1039" s="41">
        <v>316.64</v>
      </c>
      <c r="M1039" s="41">
        <v>86.8</v>
      </c>
      <c r="N1039" s="41">
        <v>3.8</v>
      </c>
      <c r="O1039" s="42">
        <v>0</v>
      </c>
      <c r="P1039" s="85">
        <f t="shared" si="56"/>
        <v>1.9</v>
      </c>
    </row>
    <row r="1040" spans="1:16">
      <c r="A1040" s="40">
        <v>202305</v>
      </c>
      <c r="B1040" s="25" t="s">
        <v>224</v>
      </c>
      <c r="C1040" s="36" t="s">
        <v>575</v>
      </c>
      <c r="D1040" s="30" t="s">
        <v>587</v>
      </c>
      <c r="E1040" s="90" t="s">
        <v>1275</v>
      </c>
      <c r="F1040" s="88" t="s">
        <v>1276</v>
      </c>
      <c r="G1040" s="90">
        <v>44909</v>
      </c>
      <c r="I1040" s="40"/>
      <c r="J1040" s="42">
        <v>3850</v>
      </c>
      <c r="K1040" s="41">
        <v>9267.5</v>
      </c>
      <c r="L1040" s="41">
        <v>316.64</v>
      </c>
      <c r="M1040" s="41">
        <v>86.8</v>
      </c>
      <c r="N1040" s="41">
        <v>3.8</v>
      </c>
      <c r="O1040" s="42">
        <v>0</v>
      </c>
      <c r="P1040" s="85">
        <f t="shared" si="56"/>
        <v>1.9</v>
      </c>
    </row>
    <row r="1041" hidden="1" spans="1:16">
      <c r="A1041" s="40">
        <v>202305</v>
      </c>
      <c r="B1041" s="25" t="s">
        <v>351</v>
      </c>
      <c r="C1041" s="36" t="s">
        <v>619</v>
      </c>
      <c r="D1041" s="30" t="s">
        <v>587</v>
      </c>
      <c r="E1041" s="90" t="s">
        <v>1278</v>
      </c>
      <c r="F1041" s="88" t="s">
        <v>1279</v>
      </c>
      <c r="G1041" s="90" t="s">
        <v>1280</v>
      </c>
      <c r="I1041" s="40"/>
      <c r="J1041" s="42">
        <v>4480</v>
      </c>
      <c r="K1041" s="41">
        <v>11253</v>
      </c>
      <c r="L1041" s="41">
        <v>316.64</v>
      </c>
      <c r="M1041" s="41">
        <v>86.8</v>
      </c>
      <c r="N1041" s="41">
        <v>3.8</v>
      </c>
      <c r="O1041" s="42">
        <v>0</v>
      </c>
      <c r="P1041" s="85">
        <f t="shared" si="56"/>
        <v>1.9</v>
      </c>
    </row>
    <row r="1042" hidden="1" spans="1:16">
      <c r="A1042" s="40">
        <v>202305</v>
      </c>
      <c r="B1042" s="25" t="s">
        <v>450</v>
      </c>
      <c r="C1042" s="36" t="s">
        <v>625</v>
      </c>
      <c r="D1042" s="30" t="s">
        <v>587</v>
      </c>
      <c r="E1042" s="90" t="s">
        <v>1281</v>
      </c>
      <c r="F1042" s="88" t="s">
        <v>713</v>
      </c>
      <c r="G1042" s="90">
        <v>44908</v>
      </c>
      <c r="I1042" s="40"/>
      <c r="J1042" s="42">
        <v>1900</v>
      </c>
      <c r="K1042" s="41">
        <v>3065.76</v>
      </c>
      <c r="L1042" s="41">
        <v>316.64</v>
      </c>
      <c r="M1042" s="41">
        <v>86.8</v>
      </c>
      <c r="N1042" s="41">
        <v>3.8</v>
      </c>
      <c r="O1042" s="42">
        <v>0</v>
      </c>
      <c r="P1042" s="85">
        <f t="shared" si="56"/>
        <v>1.9</v>
      </c>
    </row>
    <row r="1043" hidden="1" spans="1:16">
      <c r="A1043" s="40">
        <v>202305</v>
      </c>
      <c r="B1043" s="25" t="s">
        <v>451</v>
      </c>
      <c r="C1043" s="36" t="s">
        <v>570</v>
      </c>
      <c r="D1043" s="30" t="s">
        <v>587</v>
      </c>
      <c r="E1043" s="90" t="s">
        <v>1282</v>
      </c>
      <c r="F1043" s="88" t="s">
        <v>778</v>
      </c>
      <c r="G1043" s="90" t="s">
        <v>1283</v>
      </c>
      <c r="I1043" s="40"/>
      <c r="J1043" s="42">
        <v>2500</v>
      </c>
      <c r="K1043" s="41">
        <v>4892.47</v>
      </c>
      <c r="L1043" s="41">
        <v>316.64</v>
      </c>
      <c r="M1043" s="41">
        <v>86.8</v>
      </c>
      <c r="N1043" s="41">
        <v>3.8</v>
      </c>
      <c r="O1043" s="42">
        <v>0</v>
      </c>
      <c r="P1043" s="85">
        <f t="shared" si="56"/>
        <v>1.9</v>
      </c>
    </row>
    <row r="1044" hidden="1" spans="1:16">
      <c r="A1044" s="40">
        <v>202305</v>
      </c>
      <c r="B1044" s="25" t="s">
        <v>436</v>
      </c>
      <c r="C1044" s="36" t="s">
        <v>570</v>
      </c>
      <c r="D1044" s="30" t="s">
        <v>587</v>
      </c>
      <c r="E1044" s="90" t="s">
        <v>1286</v>
      </c>
      <c r="F1044" s="88" t="s">
        <v>1340</v>
      </c>
      <c r="G1044" s="90" t="s">
        <v>1287</v>
      </c>
      <c r="I1044" s="40"/>
      <c r="J1044" s="42">
        <v>4238</v>
      </c>
      <c r="K1044" s="41">
        <v>8236.6</v>
      </c>
      <c r="L1044" s="41">
        <v>316.64</v>
      </c>
      <c r="M1044" s="41">
        <v>86.8</v>
      </c>
      <c r="N1044" s="41">
        <v>3.8</v>
      </c>
      <c r="O1044" s="42">
        <v>0</v>
      </c>
      <c r="P1044" s="85">
        <f t="shared" si="56"/>
        <v>1.9</v>
      </c>
    </row>
    <row r="1045" hidden="1" spans="1:16">
      <c r="A1045" s="40">
        <v>202305</v>
      </c>
      <c r="B1045" s="25" t="s">
        <v>348</v>
      </c>
      <c r="C1045" s="36" t="s">
        <v>570</v>
      </c>
      <c r="D1045" s="30" t="s">
        <v>764</v>
      </c>
      <c r="E1045" s="90" t="s">
        <v>1289</v>
      </c>
      <c r="F1045" s="88" t="s">
        <v>792</v>
      </c>
      <c r="G1045" s="90" t="s">
        <v>1290</v>
      </c>
      <c r="I1045" s="40"/>
      <c r="J1045" s="42">
        <v>6160</v>
      </c>
      <c r="K1045" s="41">
        <v>16423.1</v>
      </c>
      <c r="L1045" s="41">
        <v>316.64</v>
      </c>
      <c r="M1045" s="41">
        <v>86.8</v>
      </c>
      <c r="N1045" s="41">
        <v>3.8</v>
      </c>
      <c r="O1045" s="42">
        <v>0</v>
      </c>
      <c r="P1045" s="85">
        <f t="shared" si="56"/>
        <v>1.9</v>
      </c>
    </row>
    <row r="1046" hidden="1" spans="1:16">
      <c r="A1046" s="40">
        <v>202305</v>
      </c>
      <c r="B1046" s="25" t="s">
        <v>323</v>
      </c>
      <c r="C1046" s="36" t="s">
        <v>570</v>
      </c>
      <c r="D1046" s="30" t="s">
        <v>764</v>
      </c>
      <c r="E1046" s="90" t="s">
        <v>1291</v>
      </c>
      <c r="F1046" s="88" t="s">
        <v>792</v>
      </c>
      <c r="G1046" s="90" t="s">
        <v>1290</v>
      </c>
      <c r="I1046" s="40"/>
      <c r="J1046" s="42">
        <v>7120</v>
      </c>
      <c r="K1046" s="41">
        <v>18845</v>
      </c>
      <c r="L1046" s="41">
        <v>316.64</v>
      </c>
      <c r="M1046" s="41">
        <v>86.8</v>
      </c>
      <c r="N1046" s="41">
        <v>3.8</v>
      </c>
      <c r="O1046" s="42">
        <v>0</v>
      </c>
      <c r="P1046" s="85">
        <f t="shared" si="56"/>
        <v>1.9</v>
      </c>
    </row>
    <row r="1047" hidden="1" spans="1:16">
      <c r="A1047" s="40">
        <v>202305</v>
      </c>
      <c r="B1047" s="25" t="s">
        <v>249</v>
      </c>
      <c r="C1047" s="36" t="s">
        <v>570</v>
      </c>
      <c r="D1047" s="30" t="s">
        <v>587</v>
      </c>
      <c r="E1047" s="90" t="s">
        <v>1293</v>
      </c>
      <c r="F1047" s="88" t="s">
        <v>1294</v>
      </c>
      <c r="G1047" s="90" t="s">
        <v>1295</v>
      </c>
      <c r="I1047" s="40" t="s">
        <v>892</v>
      </c>
      <c r="J1047" s="42">
        <v>1900</v>
      </c>
      <c r="K1047" s="41">
        <v>5340.27</v>
      </c>
      <c r="L1047" s="41">
        <v>0</v>
      </c>
      <c r="M1047" s="41">
        <v>0</v>
      </c>
      <c r="N1047" s="41">
        <v>0</v>
      </c>
      <c r="O1047" s="42">
        <v>0</v>
      </c>
      <c r="P1047" s="85">
        <v>0</v>
      </c>
    </row>
    <row r="1048" hidden="1" spans="1:16">
      <c r="A1048" s="40">
        <v>202305</v>
      </c>
      <c r="B1048" s="25" t="s">
        <v>259</v>
      </c>
      <c r="C1048" s="36" t="s">
        <v>619</v>
      </c>
      <c r="D1048" s="30" t="s">
        <v>587</v>
      </c>
      <c r="E1048" s="90" t="s">
        <v>1299</v>
      </c>
      <c r="F1048" s="88" t="s">
        <v>1300</v>
      </c>
      <c r="G1048" s="90" t="s">
        <v>1301</v>
      </c>
      <c r="I1048" s="40"/>
      <c r="J1048" s="42">
        <v>1900</v>
      </c>
      <c r="K1048" s="41">
        <v>3394.1</v>
      </c>
      <c r="L1048" s="41">
        <v>316.64</v>
      </c>
      <c r="M1048" s="41">
        <v>86.8</v>
      </c>
      <c r="N1048" s="41">
        <v>3.8</v>
      </c>
      <c r="O1048" s="42">
        <v>0</v>
      </c>
      <c r="P1048" s="85">
        <f t="shared" ref="P1048:P1054" si="57">1900*0.1%</f>
        <v>1.9</v>
      </c>
    </row>
    <row r="1049" hidden="1" spans="1:16">
      <c r="A1049" s="40">
        <v>202305</v>
      </c>
      <c r="B1049" s="25" t="s">
        <v>304</v>
      </c>
      <c r="C1049" s="36" t="s">
        <v>625</v>
      </c>
      <c r="D1049" s="30" t="s">
        <v>587</v>
      </c>
      <c r="E1049" s="90" t="s">
        <v>1311</v>
      </c>
      <c r="F1049" s="88" t="s">
        <v>1312</v>
      </c>
      <c r="G1049" s="90" t="s">
        <v>1313</v>
      </c>
      <c r="I1049" s="40"/>
      <c r="J1049" s="42">
        <v>2000</v>
      </c>
      <c r="K1049" s="41">
        <v>4856.94</v>
      </c>
      <c r="L1049" s="41">
        <v>316.64</v>
      </c>
      <c r="M1049" s="41">
        <v>86.8</v>
      </c>
      <c r="N1049" s="41">
        <v>3.8</v>
      </c>
      <c r="O1049" s="42">
        <v>0</v>
      </c>
      <c r="P1049" s="85">
        <f t="shared" si="57"/>
        <v>1.9</v>
      </c>
    </row>
    <row r="1050" hidden="1" spans="1:16">
      <c r="A1050" s="40">
        <v>202305</v>
      </c>
      <c r="B1050" s="25" t="s">
        <v>310</v>
      </c>
      <c r="C1050" s="36" t="s">
        <v>625</v>
      </c>
      <c r="D1050" s="30" t="s">
        <v>587</v>
      </c>
      <c r="E1050" s="90" t="s">
        <v>1315</v>
      </c>
      <c r="F1050" s="88" t="s">
        <v>1316</v>
      </c>
      <c r="G1050" s="90" t="s">
        <v>1317</v>
      </c>
      <c r="I1050" s="40"/>
      <c r="J1050" s="42">
        <v>3164</v>
      </c>
      <c r="K1050" s="41">
        <v>6602.88</v>
      </c>
      <c r="L1050" s="41">
        <v>316.64</v>
      </c>
      <c r="M1050" s="41">
        <v>86.8</v>
      </c>
      <c r="N1050" s="41">
        <v>3.8</v>
      </c>
      <c r="O1050" s="42">
        <v>0</v>
      </c>
      <c r="P1050" s="85">
        <f t="shared" si="57"/>
        <v>1.9</v>
      </c>
    </row>
    <row r="1051" hidden="1" spans="1:16">
      <c r="A1051" s="40">
        <v>202305</v>
      </c>
      <c r="B1051" s="25" t="s">
        <v>367</v>
      </c>
      <c r="C1051" s="36" t="s">
        <v>570</v>
      </c>
      <c r="D1051" s="30" t="s">
        <v>587</v>
      </c>
      <c r="E1051" s="90" t="s">
        <v>1318</v>
      </c>
      <c r="F1051" s="88" t="s">
        <v>1294</v>
      </c>
      <c r="G1051" s="90" t="s">
        <v>1319</v>
      </c>
      <c r="I1051" s="40"/>
      <c r="J1051" s="42">
        <v>1900</v>
      </c>
      <c r="K1051" s="41">
        <v>5294.87</v>
      </c>
      <c r="L1051" s="41">
        <v>316.64</v>
      </c>
      <c r="M1051" s="41">
        <v>86.8</v>
      </c>
      <c r="N1051" s="41">
        <v>3.8</v>
      </c>
      <c r="O1051" s="42">
        <v>0</v>
      </c>
      <c r="P1051" s="85">
        <f t="shared" si="57"/>
        <v>1.9</v>
      </c>
    </row>
    <row r="1052" hidden="1" spans="1:16">
      <c r="A1052" s="40">
        <v>202305</v>
      </c>
      <c r="B1052" s="25" t="s">
        <v>409</v>
      </c>
      <c r="C1052" s="36" t="s">
        <v>592</v>
      </c>
      <c r="D1052" s="30" t="s">
        <v>587</v>
      </c>
      <c r="E1052" s="90" t="s">
        <v>1320</v>
      </c>
      <c r="F1052" s="88" t="s">
        <v>833</v>
      </c>
      <c r="G1052" s="90" t="s">
        <v>1321</v>
      </c>
      <c r="I1052" s="40" t="s">
        <v>1341</v>
      </c>
      <c r="J1052" s="42">
        <v>1900</v>
      </c>
      <c r="K1052" s="41">
        <v>3255.42</v>
      </c>
      <c r="L1052" s="41">
        <v>316.64</v>
      </c>
      <c r="M1052" s="41">
        <v>86.8</v>
      </c>
      <c r="N1052" s="41">
        <v>3.8</v>
      </c>
      <c r="O1052" s="42">
        <v>0</v>
      </c>
      <c r="P1052" s="85">
        <f t="shared" si="57"/>
        <v>1.9</v>
      </c>
    </row>
    <row r="1053" hidden="1" spans="1:16">
      <c r="A1053" s="40">
        <v>202305</v>
      </c>
      <c r="B1053" s="25" t="s">
        <v>228</v>
      </c>
      <c r="C1053" s="36" t="s">
        <v>592</v>
      </c>
      <c r="D1053" s="30" t="s">
        <v>587</v>
      </c>
      <c r="E1053" s="90" t="s">
        <v>1327</v>
      </c>
      <c r="F1053" s="88" t="s">
        <v>833</v>
      </c>
      <c r="G1053" s="90" t="s">
        <v>1328</v>
      </c>
      <c r="I1053" s="40"/>
      <c r="J1053" s="42">
        <v>1900</v>
      </c>
      <c r="K1053" s="41">
        <v>4925.02</v>
      </c>
      <c r="L1053" s="41">
        <v>316.64</v>
      </c>
      <c r="M1053" s="41">
        <v>86.8</v>
      </c>
      <c r="N1053" s="41">
        <v>3.8</v>
      </c>
      <c r="O1053" s="42">
        <v>0</v>
      </c>
      <c r="P1053" s="85">
        <f t="shared" si="57"/>
        <v>1.9</v>
      </c>
    </row>
    <row r="1054" hidden="1" spans="1:16">
      <c r="A1054" s="40">
        <v>202305</v>
      </c>
      <c r="B1054" s="25" t="s">
        <v>352</v>
      </c>
      <c r="C1054" s="36" t="s">
        <v>570</v>
      </c>
      <c r="D1054" s="30" t="s">
        <v>587</v>
      </c>
      <c r="E1054" s="90" t="s">
        <v>1330</v>
      </c>
      <c r="F1054" s="88" t="s">
        <v>1294</v>
      </c>
      <c r="G1054" s="90" t="s">
        <v>1328</v>
      </c>
      <c r="I1054" s="40" t="s">
        <v>1342</v>
      </c>
      <c r="J1054" s="42">
        <v>1900</v>
      </c>
      <c r="K1054" s="41">
        <v>4559.88</v>
      </c>
      <c r="L1054" s="41">
        <v>316.64</v>
      </c>
      <c r="M1054" s="41">
        <v>86.8</v>
      </c>
      <c r="N1054" s="41">
        <v>3.8</v>
      </c>
      <c r="O1054" s="42">
        <v>0</v>
      </c>
      <c r="P1054" s="85">
        <f t="shared" si="57"/>
        <v>1.9</v>
      </c>
    </row>
    <row r="1055" hidden="1" spans="1:16">
      <c r="A1055" s="40">
        <v>202305</v>
      </c>
      <c r="B1055" s="25" t="s">
        <v>378</v>
      </c>
      <c r="C1055" s="36" t="s">
        <v>570</v>
      </c>
      <c r="D1055" s="30" t="s">
        <v>587</v>
      </c>
      <c r="E1055" s="90" t="s">
        <v>1331</v>
      </c>
      <c r="F1055" s="88" t="s">
        <v>1332</v>
      </c>
      <c r="G1055" s="90" t="s">
        <v>1333</v>
      </c>
      <c r="I1055" s="40" t="s">
        <v>892</v>
      </c>
      <c r="J1055" s="42">
        <v>1900</v>
      </c>
      <c r="K1055" s="41">
        <v>3185.34</v>
      </c>
      <c r="L1055" s="41">
        <v>0</v>
      </c>
      <c r="M1055" s="41">
        <v>0</v>
      </c>
      <c r="N1055" s="41">
        <v>0</v>
      </c>
      <c r="O1055" s="42">
        <v>0</v>
      </c>
      <c r="P1055" s="85">
        <v>0</v>
      </c>
    </row>
    <row r="1056" hidden="1" spans="1:16">
      <c r="A1056" s="40">
        <v>202305</v>
      </c>
      <c r="B1056" s="25" t="s">
        <v>231</v>
      </c>
      <c r="C1056" s="36" t="s">
        <v>625</v>
      </c>
      <c r="D1056" s="30" t="s">
        <v>587</v>
      </c>
      <c r="E1056" s="90" t="s">
        <v>1334</v>
      </c>
      <c r="F1056" s="88" t="s">
        <v>675</v>
      </c>
      <c r="G1056" s="90" t="s">
        <v>1335</v>
      </c>
      <c r="I1056" s="40"/>
      <c r="J1056" s="42">
        <v>2888</v>
      </c>
      <c r="K1056" s="41">
        <v>6532.36</v>
      </c>
      <c r="L1056" s="41">
        <v>316.64</v>
      </c>
      <c r="M1056" s="41">
        <v>86.8</v>
      </c>
      <c r="N1056" s="41">
        <v>3.8</v>
      </c>
      <c r="O1056" s="42">
        <v>0</v>
      </c>
      <c r="P1056" s="85">
        <f>1900*0.1%</f>
        <v>1.9</v>
      </c>
    </row>
    <row r="1057" hidden="1" spans="1:16">
      <c r="A1057" s="40">
        <v>202305</v>
      </c>
      <c r="B1057" s="25" t="s">
        <v>265</v>
      </c>
      <c r="C1057" s="36" t="s">
        <v>580</v>
      </c>
      <c r="D1057" s="30" t="s">
        <v>587</v>
      </c>
      <c r="E1057" s="90" t="s">
        <v>1343</v>
      </c>
      <c r="F1057" s="88" t="s">
        <v>1344</v>
      </c>
      <c r="G1057" s="90" t="s">
        <v>1345</v>
      </c>
      <c r="I1057" s="40" t="s">
        <v>1346</v>
      </c>
      <c r="J1057" s="42">
        <v>1900</v>
      </c>
      <c r="K1057" s="41">
        <v>599.4</v>
      </c>
      <c r="L1057" s="41">
        <v>0</v>
      </c>
      <c r="M1057" s="41">
        <v>0</v>
      </c>
      <c r="N1057" s="41">
        <v>0</v>
      </c>
      <c r="O1057" s="42">
        <v>0</v>
      </c>
      <c r="P1057" s="85">
        <v>0</v>
      </c>
    </row>
    <row r="1058" hidden="1" spans="1:16">
      <c r="A1058" s="40">
        <v>202305</v>
      </c>
      <c r="B1058" s="25" t="s">
        <v>247</v>
      </c>
      <c r="C1058" s="36" t="s">
        <v>580</v>
      </c>
      <c r="D1058" s="30" t="s">
        <v>587</v>
      </c>
      <c r="E1058" s="90" t="s">
        <v>1347</v>
      </c>
      <c r="F1058" s="88" t="s">
        <v>1344</v>
      </c>
      <c r="G1058" s="90" t="s">
        <v>1348</v>
      </c>
      <c r="I1058" s="40" t="s">
        <v>1349</v>
      </c>
      <c r="J1058" s="42">
        <v>1900</v>
      </c>
      <c r="K1058" s="41">
        <v>1458.5</v>
      </c>
      <c r="L1058" s="41">
        <v>0</v>
      </c>
      <c r="M1058" s="41">
        <v>0</v>
      </c>
      <c r="N1058" s="41">
        <v>0</v>
      </c>
      <c r="O1058" s="42">
        <v>0</v>
      </c>
      <c r="P1058" s="85">
        <v>0</v>
      </c>
    </row>
    <row r="1059" hidden="1" spans="1:16">
      <c r="A1059" s="40">
        <v>202305</v>
      </c>
      <c r="B1059" s="25" t="s">
        <v>402</v>
      </c>
      <c r="C1059" s="36" t="s">
        <v>570</v>
      </c>
      <c r="D1059" s="30" t="s">
        <v>764</v>
      </c>
      <c r="E1059" s="90" t="s">
        <v>1350</v>
      </c>
      <c r="F1059" s="88" t="s">
        <v>1351</v>
      </c>
      <c r="G1059" s="90" t="s">
        <v>1352</v>
      </c>
      <c r="I1059" s="40" t="s">
        <v>1346</v>
      </c>
      <c r="J1059" s="42">
        <v>12400</v>
      </c>
      <c r="K1059" s="41">
        <v>11832.43</v>
      </c>
      <c r="L1059" s="41">
        <v>0</v>
      </c>
      <c r="M1059" s="41">
        <v>0</v>
      </c>
      <c r="N1059" s="41">
        <v>0</v>
      </c>
      <c r="O1059" s="42">
        <v>0</v>
      </c>
      <c r="P1059" s="85">
        <v>0</v>
      </c>
    </row>
    <row r="1060" hidden="1" spans="1:16">
      <c r="A1060" s="40">
        <v>202305</v>
      </c>
      <c r="B1060" s="25" t="s">
        <v>345</v>
      </c>
      <c r="C1060" s="36" t="s">
        <v>625</v>
      </c>
      <c r="D1060" s="30" t="s">
        <v>587</v>
      </c>
      <c r="E1060" s="90" t="s">
        <v>1353</v>
      </c>
      <c r="F1060" s="88" t="s">
        <v>1354</v>
      </c>
      <c r="G1060" s="90" t="s">
        <v>1352</v>
      </c>
      <c r="I1060" s="40" t="s">
        <v>1346</v>
      </c>
      <c r="J1060" s="42">
        <v>3357</v>
      </c>
      <c r="K1060" s="41">
        <v>3386.64</v>
      </c>
      <c r="L1060" s="41">
        <v>0</v>
      </c>
      <c r="M1060" s="41">
        <v>0</v>
      </c>
      <c r="N1060" s="41">
        <v>0</v>
      </c>
      <c r="O1060" s="42">
        <v>0</v>
      </c>
      <c r="P1060" s="85">
        <v>0</v>
      </c>
    </row>
    <row r="1061" hidden="1" spans="1:16">
      <c r="A1061" s="40">
        <v>202305</v>
      </c>
      <c r="B1061" s="25" t="s">
        <v>390</v>
      </c>
      <c r="C1061" s="36" t="s">
        <v>625</v>
      </c>
      <c r="D1061" s="30" t="s">
        <v>587</v>
      </c>
      <c r="E1061" s="90" t="s">
        <v>1355</v>
      </c>
      <c r="F1061" s="88" t="s">
        <v>675</v>
      </c>
      <c r="G1061" s="90" t="s">
        <v>1356</v>
      </c>
      <c r="I1061" s="40" t="s">
        <v>1346</v>
      </c>
      <c r="J1061" s="42">
        <v>2750</v>
      </c>
      <c r="K1061" s="41">
        <v>4519.77</v>
      </c>
      <c r="L1061" s="41">
        <v>316.64</v>
      </c>
      <c r="M1061" s="41">
        <v>86.8</v>
      </c>
      <c r="N1061" s="41">
        <v>3.8</v>
      </c>
      <c r="O1061" s="42">
        <v>0</v>
      </c>
      <c r="P1061" s="85">
        <f>1900*0.1%</f>
        <v>1.9</v>
      </c>
    </row>
    <row r="1062" hidden="1" spans="1:16">
      <c r="A1062" s="40">
        <v>202305</v>
      </c>
      <c r="B1062" s="25" t="s">
        <v>418</v>
      </c>
      <c r="C1062" s="36" t="s">
        <v>570</v>
      </c>
      <c r="D1062" s="30" t="s">
        <v>587</v>
      </c>
      <c r="E1062" s="90" t="s">
        <v>1357</v>
      </c>
      <c r="F1062" s="88" t="s">
        <v>1358</v>
      </c>
      <c r="G1062" s="90" t="s">
        <v>1359</v>
      </c>
      <c r="I1062" s="40" t="s">
        <v>1346</v>
      </c>
      <c r="J1062" s="42">
        <v>3250</v>
      </c>
      <c r="K1062" s="41">
        <v>6474.37</v>
      </c>
      <c r="L1062" s="41">
        <v>316.64</v>
      </c>
      <c r="M1062" s="41">
        <v>86.8</v>
      </c>
      <c r="N1062" s="41">
        <v>3.8</v>
      </c>
      <c r="O1062" s="42">
        <v>0</v>
      </c>
      <c r="P1062" s="85">
        <f>1900*0.1%</f>
        <v>1.9</v>
      </c>
    </row>
    <row r="1063" hidden="1" spans="1:16">
      <c r="A1063" s="40">
        <v>202305</v>
      </c>
      <c r="B1063" s="25" t="s">
        <v>269</v>
      </c>
      <c r="C1063" s="36" t="s">
        <v>570</v>
      </c>
      <c r="D1063" s="30" t="s">
        <v>587</v>
      </c>
      <c r="E1063" s="90" t="s">
        <v>1360</v>
      </c>
      <c r="F1063" s="88" t="s">
        <v>669</v>
      </c>
      <c r="G1063" s="90" t="s">
        <v>1359</v>
      </c>
      <c r="I1063" s="40" t="s">
        <v>1346</v>
      </c>
      <c r="J1063" s="42">
        <v>2450</v>
      </c>
      <c r="K1063" s="41">
        <v>4505.01</v>
      </c>
      <c r="L1063" s="41">
        <v>316.64</v>
      </c>
      <c r="M1063" s="41">
        <v>86.8</v>
      </c>
      <c r="N1063" s="41">
        <v>3.8</v>
      </c>
      <c r="O1063" s="42">
        <v>0</v>
      </c>
      <c r="P1063" s="85">
        <f>1900*0.1%</f>
        <v>1.9</v>
      </c>
    </row>
    <row r="1064" hidden="1" spans="1:16">
      <c r="A1064" s="40">
        <v>202305</v>
      </c>
      <c r="B1064" s="25" t="s">
        <v>313</v>
      </c>
      <c r="C1064" s="36" t="s">
        <v>580</v>
      </c>
      <c r="D1064" s="30" t="s">
        <v>587</v>
      </c>
      <c r="E1064" s="90" t="s">
        <v>1361</v>
      </c>
      <c r="F1064" s="88" t="s">
        <v>992</v>
      </c>
      <c r="G1064" s="90" t="s">
        <v>1362</v>
      </c>
      <c r="I1064" s="40" t="s">
        <v>1346</v>
      </c>
      <c r="J1064" s="42">
        <v>2160</v>
      </c>
      <c r="K1064" s="41">
        <v>5779.4</v>
      </c>
      <c r="L1064" s="41">
        <v>316.64</v>
      </c>
      <c r="M1064" s="41">
        <v>86.8</v>
      </c>
      <c r="N1064" s="41">
        <v>3.8</v>
      </c>
      <c r="O1064" s="42">
        <v>0</v>
      </c>
      <c r="P1064" s="85">
        <f>1900*0.1%</f>
        <v>1.9</v>
      </c>
    </row>
    <row r="1065" hidden="1" spans="1:16">
      <c r="A1065" s="40">
        <v>202305</v>
      </c>
      <c r="B1065" s="25" t="s">
        <v>395</v>
      </c>
      <c r="C1065" s="36" t="s">
        <v>580</v>
      </c>
      <c r="D1065" s="30" t="s">
        <v>587</v>
      </c>
      <c r="E1065" s="90"/>
      <c r="F1065" s="88" t="s">
        <v>698</v>
      </c>
      <c r="G1065" s="90"/>
      <c r="I1065" s="40"/>
      <c r="J1065" s="42">
        <v>0</v>
      </c>
      <c r="K1065" s="41">
        <v>750</v>
      </c>
      <c r="L1065" s="41">
        <v>0</v>
      </c>
      <c r="M1065" s="41">
        <v>0</v>
      </c>
      <c r="N1065" s="41">
        <v>0</v>
      </c>
      <c r="O1065" s="42">
        <v>0</v>
      </c>
      <c r="P1065" s="85">
        <v>0</v>
      </c>
    </row>
    <row r="1066" hidden="1" spans="1:16">
      <c r="A1066" s="40">
        <v>202305</v>
      </c>
      <c r="B1066" s="25" t="s">
        <v>226</v>
      </c>
      <c r="C1066" s="25" t="s">
        <v>570</v>
      </c>
      <c r="D1066" s="30" t="s">
        <v>587</v>
      </c>
      <c r="E1066" s="20" t="s">
        <v>1007</v>
      </c>
      <c r="F1066" s="26" t="s">
        <v>875</v>
      </c>
      <c r="G1066" s="69" t="s">
        <v>1008</v>
      </c>
      <c r="H1066" s="28" t="s">
        <v>1009</v>
      </c>
      <c r="I1066" s="40"/>
      <c r="J1066" s="41">
        <v>2363</v>
      </c>
      <c r="K1066" s="41">
        <v>6620.38</v>
      </c>
      <c r="L1066" s="41">
        <v>316.64</v>
      </c>
      <c r="M1066" s="41">
        <v>86.8</v>
      </c>
      <c r="N1066" s="41">
        <v>3.8</v>
      </c>
      <c r="O1066" s="42">
        <v>0</v>
      </c>
      <c r="P1066" s="85">
        <f t="shared" ref="P1066:P1097" si="58">1900*0.1%</f>
        <v>1.9</v>
      </c>
    </row>
    <row r="1067" hidden="1" spans="1:16">
      <c r="A1067" s="40">
        <v>202305</v>
      </c>
      <c r="B1067" s="28" t="s">
        <v>242</v>
      </c>
      <c r="C1067" s="25" t="s">
        <v>570</v>
      </c>
      <c r="D1067" s="26" t="s">
        <v>587</v>
      </c>
      <c r="E1067" s="20" t="s">
        <v>1010</v>
      </c>
      <c r="F1067" s="26" t="s">
        <v>875</v>
      </c>
      <c r="G1067" s="70" t="s">
        <v>1011</v>
      </c>
      <c r="H1067" s="28" t="s">
        <v>1009</v>
      </c>
      <c r="I1067" s="40"/>
      <c r="J1067" s="41">
        <v>2363</v>
      </c>
      <c r="K1067" s="41">
        <v>7046.26</v>
      </c>
      <c r="L1067" s="41">
        <v>316.64</v>
      </c>
      <c r="M1067" s="41">
        <v>86.8</v>
      </c>
      <c r="N1067" s="41">
        <v>3.8</v>
      </c>
      <c r="O1067" s="42">
        <v>0</v>
      </c>
      <c r="P1067" s="85">
        <f t="shared" si="58"/>
        <v>1.9</v>
      </c>
    </row>
    <row r="1068" hidden="1" spans="1:16">
      <c r="A1068" s="40">
        <v>202305</v>
      </c>
      <c r="B1068" s="36" t="s">
        <v>281</v>
      </c>
      <c r="C1068" s="25" t="s">
        <v>570</v>
      </c>
      <c r="D1068" s="33" t="s">
        <v>587</v>
      </c>
      <c r="E1068" s="36" t="s">
        <v>1012</v>
      </c>
      <c r="F1068" s="26" t="s">
        <v>875</v>
      </c>
      <c r="G1068" s="77" t="s">
        <v>756</v>
      </c>
      <c r="H1068" s="28" t="s">
        <v>1009</v>
      </c>
      <c r="I1068" s="40"/>
      <c r="J1068" s="42">
        <v>2363</v>
      </c>
      <c r="K1068" s="41">
        <v>6961.59</v>
      </c>
      <c r="L1068" s="41">
        <v>316.64</v>
      </c>
      <c r="M1068" s="41">
        <v>86.8</v>
      </c>
      <c r="N1068" s="41">
        <v>3.8</v>
      </c>
      <c r="O1068" s="42">
        <v>0</v>
      </c>
      <c r="P1068" s="85">
        <f t="shared" si="58"/>
        <v>1.9</v>
      </c>
    </row>
    <row r="1069" hidden="1" spans="1:16">
      <c r="A1069" s="40">
        <v>202305</v>
      </c>
      <c r="B1069" s="33" t="s">
        <v>294</v>
      </c>
      <c r="C1069" s="25" t="s">
        <v>570</v>
      </c>
      <c r="D1069" s="33" t="s">
        <v>587</v>
      </c>
      <c r="E1069" s="33" t="s">
        <v>1013</v>
      </c>
      <c r="F1069" s="26" t="s">
        <v>875</v>
      </c>
      <c r="G1069" s="77" t="s">
        <v>1014</v>
      </c>
      <c r="H1069" s="28" t="s">
        <v>1009</v>
      </c>
      <c r="I1069" s="40"/>
      <c r="J1069" s="42">
        <v>2363</v>
      </c>
      <c r="K1069" s="41">
        <v>6488.9</v>
      </c>
      <c r="L1069" s="41">
        <v>316.64</v>
      </c>
      <c r="M1069" s="41">
        <v>86.8</v>
      </c>
      <c r="N1069" s="41">
        <v>3.8</v>
      </c>
      <c r="O1069" s="42">
        <v>0</v>
      </c>
      <c r="P1069" s="85">
        <f t="shared" si="58"/>
        <v>1.9</v>
      </c>
    </row>
    <row r="1070" hidden="1" spans="1:16">
      <c r="A1070" s="40">
        <v>202305</v>
      </c>
      <c r="B1070" s="28" t="s">
        <v>217</v>
      </c>
      <c r="C1070" s="25" t="s">
        <v>619</v>
      </c>
      <c r="D1070" s="26" t="s">
        <v>587</v>
      </c>
      <c r="E1070" s="28" t="s">
        <v>1019</v>
      </c>
      <c r="F1070" s="26" t="s">
        <v>1020</v>
      </c>
      <c r="G1070" s="69" t="s">
        <v>1021</v>
      </c>
      <c r="H1070" s="28" t="s">
        <v>1018</v>
      </c>
      <c r="I1070" s="40"/>
      <c r="J1070" s="41">
        <v>1900</v>
      </c>
      <c r="K1070" s="41">
        <v>5879.57</v>
      </c>
      <c r="L1070" s="41">
        <v>316.64</v>
      </c>
      <c r="M1070" s="41">
        <v>86.8</v>
      </c>
      <c r="N1070" s="41">
        <v>3.8</v>
      </c>
      <c r="O1070" s="42">
        <v>0</v>
      </c>
      <c r="P1070" s="85">
        <f t="shared" si="58"/>
        <v>1.9</v>
      </c>
    </row>
    <row r="1071" hidden="1" spans="1:16">
      <c r="A1071" s="40">
        <v>202305</v>
      </c>
      <c r="B1071" s="28" t="s">
        <v>271</v>
      </c>
      <c r="C1071" s="25" t="s">
        <v>619</v>
      </c>
      <c r="D1071" s="26" t="s">
        <v>587</v>
      </c>
      <c r="E1071" s="28" t="s">
        <v>1022</v>
      </c>
      <c r="F1071" s="26" t="s">
        <v>1023</v>
      </c>
      <c r="G1071" s="69" t="s">
        <v>1024</v>
      </c>
      <c r="H1071" s="28" t="s">
        <v>1018</v>
      </c>
      <c r="I1071" s="40"/>
      <c r="J1071" s="41">
        <v>1900</v>
      </c>
      <c r="K1071" s="41">
        <v>8332.57</v>
      </c>
      <c r="L1071" s="41">
        <v>316.64</v>
      </c>
      <c r="M1071" s="41">
        <v>86.8</v>
      </c>
      <c r="N1071" s="41">
        <v>3.8</v>
      </c>
      <c r="O1071" s="42">
        <v>0</v>
      </c>
      <c r="P1071" s="85">
        <f t="shared" si="58"/>
        <v>1.9</v>
      </c>
    </row>
    <row r="1072" hidden="1" spans="1:16">
      <c r="A1072" s="40">
        <v>202305</v>
      </c>
      <c r="B1072" s="28" t="s">
        <v>316</v>
      </c>
      <c r="C1072" s="25" t="s">
        <v>619</v>
      </c>
      <c r="D1072" s="30" t="s">
        <v>587</v>
      </c>
      <c r="E1072" s="25" t="s">
        <v>1029</v>
      </c>
      <c r="F1072" s="26" t="s">
        <v>1030</v>
      </c>
      <c r="G1072" s="69" t="s">
        <v>1031</v>
      </c>
      <c r="H1072" s="28" t="s">
        <v>1018</v>
      </c>
      <c r="I1072" s="40"/>
      <c r="J1072" s="41">
        <v>1900</v>
      </c>
      <c r="K1072" s="41">
        <v>8414.08</v>
      </c>
      <c r="L1072" s="41">
        <v>316.64</v>
      </c>
      <c r="M1072" s="41">
        <v>86.8</v>
      </c>
      <c r="N1072" s="41">
        <v>3.8</v>
      </c>
      <c r="O1072" s="42">
        <v>0</v>
      </c>
      <c r="P1072" s="85">
        <f t="shared" si="58"/>
        <v>1.9</v>
      </c>
    </row>
    <row r="1073" hidden="1" spans="1:16">
      <c r="A1073" s="40">
        <v>202305</v>
      </c>
      <c r="B1073" s="28" t="s">
        <v>251</v>
      </c>
      <c r="C1073" s="25" t="s">
        <v>619</v>
      </c>
      <c r="D1073" s="30" t="s">
        <v>587</v>
      </c>
      <c r="E1073" s="28" t="s">
        <v>1032</v>
      </c>
      <c r="F1073" s="26" t="s">
        <v>1023</v>
      </c>
      <c r="G1073" s="69" t="s">
        <v>1033</v>
      </c>
      <c r="H1073" s="28" t="s">
        <v>1018</v>
      </c>
      <c r="I1073" s="40"/>
      <c r="J1073" s="41">
        <v>1900</v>
      </c>
      <c r="K1073" s="41">
        <v>8020.03</v>
      </c>
      <c r="L1073" s="41">
        <v>316.64</v>
      </c>
      <c r="M1073" s="41">
        <v>86.8</v>
      </c>
      <c r="N1073" s="41">
        <v>3.8</v>
      </c>
      <c r="O1073" s="42">
        <v>0</v>
      </c>
      <c r="P1073" s="85">
        <f t="shared" si="58"/>
        <v>1.9</v>
      </c>
    </row>
    <row r="1074" hidden="1" spans="1:16">
      <c r="A1074" s="40">
        <v>202305</v>
      </c>
      <c r="B1074" s="28" t="s">
        <v>414</v>
      </c>
      <c r="C1074" s="25" t="s">
        <v>619</v>
      </c>
      <c r="D1074" s="26" t="s">
        <v>587</v>
      </c>
      <c r="E1074" s="28" t="s">
        <v>1034</v>
      </c>
      <c r="F1074" s="26" t="s">
        <v>1027</v>
      </c>
      <c r="G1074" s="69" t="s">
        <v>1035</v>
      </c>
      <c r="H1074" s="28" t="s">
        <v>1018</v>
      </c>
      <c r="I1074" s="40"/>
      <c r="J1074" s="41">
        <v>1900</v>
      </c>
      <c r="K1074" s="41">
        <v>7029.19</v>
      </c>
      <c r="L1074" s="41">
        <v>316.64</v>
      </c>
      <c r="M1074" s="41">
        <v>86.8</v>
      </c>
      <c r="N1074" s="41">
        <v>3.8</v>
      </c>
      <c r="O1074" s="42">
        <v>0</v>
      </c>
      <c r="P1074" s="85">
        <f t="shared" si="58"/>
        <v>1.9</v>
      </c>
    </row>
    <row r="1075" hidden="1" spans="1:16">
      <c r="A1075" s="40">
        <v>202305</v>
      </c>
      <c r="B1075" s="25" t="s">
        <v>302</v>
      </c>
      <c r="C1075" s="25" t="s">
        <v>619</v>
      </c>
      <c r="D1075" s="26" t="s">
        <v>587</v>
      </c>
      <c r="E1075" s="20" t="s">
        <v>1036</v>
      </c>
      <c r="F1075" s="26" t="s">
        <v>1027</v>
      </c>
      <c r="G1075" s="69" t="s">
        <v>1037</v>
      </c>
      <c r="H1075" s="28" t="s">
        <v>1018</v>
      </c>
      <c r="I1075" s="40"/>
      <c r="J1075" s="41">
        <v>1900</v>
      </c>
      <c r="K1075" s="41">
        <v>6052.57</v>
      </c>
      <c r="L1075" s="41">
        <v>316.64</v>
      </c>
      <c r="M1075" s="41">
        <v>86.8</v>
      </c>
      <c r="N1075" s="41">
        <v>3.8</v>
      </c>
      <c r="O1075" s="42">
        <v>0</v>
      </c>
      <c r="P1075" s="85">
        <f t="shared" si="58"/>
        <v>1.9</v>
      </c>
    </row>
    <row r="1076" hidden="1" spans="1:16">
      <c r="A1076" s="40">
        <v>202305</v>
      </c>
      <c r="B1076" s="25" t="s">
        <v>207</v>
      </c>
      <c r="C1076" s="25" t="s">
        <v>619</v>
      </c>
      <c r="D1076" s="26" t="s">
        <v>587</v>
      </c>
      <c r="E1076" s="20" t="s">
        <v>1038</v>
      </c>
      <c r="F1076" s="26" t="s">
        <v>1039</v>
      </c>
      <c r="G1076" s="69" t="s">
        <v>1040</v>
      </c>
      <c r="H1076" s="28" t="s">
        <v>1018</v>
      </c>
      <c r="I1076" s="40"/>
      <c r="J1076" s="41">
        <v>1900</v>
      </c>
      <c r="K1076" s="41">
        <v>6513.96</v>
      </c>
      <c r="L1076" s="41">
        <v>316.64</v>
      </c>
      <c r="M1076" s="41">
        <v>86.8</v>
      </c>
      <c r="N1076" s="41">
        <v>3.8</v>
      </c>
      <c r="O1076" s="42">
        <v>0</v>
      </c>
      <c r="P1076" s="85">
        <f t="shared" si="58"/>
        <v>1.9</v>
      </c>
    </row>
    <row r="1077" hidden="1" spans="1:16">
      <c r="A1077" s="40">
        <v>202305</v>
      </c>
      <c r="B1077" s="28" t="s">
        <v>275</v>
      </c>
      <c r="C1077" s="25" t="s">
        <v>619</v>
      </c>
      <c r="D1077" s="26" t="s">
        <v>587</v>
      </c>
      <c r="E1077" s="20" t="s">
        <v>1041</v>
      </c>
      <c r="F1077" s="26" t="s">
        <v>1027</v>
      </c>
      <c r="G1077" s="70" t="s">
        <v>1011</v>
      </c>
      <c r="H1077" s="28" t="s">
        <v>1018</v>
      </c>
      <c r="I1077" s="40"/>
      <c r="J1077" s="41">
        <v>1900</v>
      </c>
      <c r="K1077" s="41">
        <v>7024.91</v>
      </c>
      <c r="L1077" s="41">
        <v>316.64</v>
      </c>
      <c r="M1077" s="41">
        <v>86.8</v>
      </c>
      <c r="N1077" s="41">
        <v>3.8</v>
      </c>
      <c r="O1077" s="42">
        <v>0</v>
      </c>
      <c r="P1077" s="85">
        <f t="shared" si="58"/>
        <v>1.9</v>
      </c>
    </row>
    <row r="1078" hidden="1" spans="1:16">
      <c r="A1078" s="40">
        <v>202305</v>
      </c>
      <c r="B1078" s="25" t="s">
        <v>372</v>
      </c>
      <c r="C1078" s="25" t="s">
        <v>619</v>
      </c>
      <c r="D1078" s="80" t="s">
        <v>587</v>
      </c>
      <c r="E1078" s="91" t="s">
        <v>1042</v>
      </c>
      <c r="F1078" s="26" t="s">
        <v>1030</v>
      </c>
      <c r="G1078" s="92" t="s">
        <v>1043</v>
      </c>
      <c r="H1078" s="28" t="s">
        <v>1018</v>
      </c>
      <c r="I1078" s="40"/>
      <c r="J1078" s="41">
        <v>1900</v>
      </c>
      <c r="K1078" s="41">
        <v>8155.29</v>
      </c>
      <c r="L1078" s="41">
        <v>316.64</v>
      </c>
      <c r="M1078" s="41">
        <v>86.8</v>
      </c>
      <c r="N1078" s="41">
        <v>3.8</v>
      </c>
      <c r="O1078" s="42">
        <v>0</v>
      </c>
      <c r="P1078" s="85">
        <f t="shared" si="58"/>
        <v>1.9</v>
      </c>
    </row>
    <row r="1079" hidden="1" spans="1:16">
      <c r="A1079" s="40">
        <v>202305</v>
      </c>
      <c r="B1079" s="28" t="s">
        <v>211</v>
      </c>
      <c r="C1079" s="25" t="s">
        <v>619</v>
      </c>
      <c r="D1079" s="26" t="s">
        <v>587</v>
      </c>
      <c r="E1079" s="20" t="s">
        <v>1044</v>
      </c>
      <c r="F1079" s="26" t="s">
        <v>1039</v>
      </c>
      <c r="G1079" s="70" t="s">
        <v>1045</v>
      </c>
      <c r="H1079" s="28" t="s">
        <v>1018</v>
      </c>
      <c r="I1079" s="40"/>
      <c r="J1079" s="41">
        <v>1900</v>
      </c>
      <c r="K1079" s="41">
        <v>7028.4</v>
      </c>
      <c r="L1079" s="41">
        <v>316.64</v>
      </c>
      <c r="M1079" s="41">
        <v>86.8</v>
      </c>
      <c r="N1079" s="41">
        <v>3.8</v>
      </c>
      <c r="O1079" s="42">
        <v>0</v>
      </c>
      <c r="P1079" s="85">
        <f t="shared" si="58"/>
        <v>1.9</v>
      </c>
    </row>
    <row r="1080" hidden="1" spans="1:16">
      <c r="A1080" s="40">
        <v>202305</v>
      </c>
      <c r="B1080" s="25" t="s">
        <v>363</v>
      </c>
      <c r="C1080" s="33" t="s">
        <v>619</v>
      </c>
      <c r="D1080" s="26" t="s">
        <v>587</v>
      </c>
      <c r="E1080" s="33" t="s">
        <v>1046</v>
      </c>
      <c r="F1080" s="26" t="s">
        <v>1039</v>
      </c>
      <c r="G1080" s="77" t="s">
        <v>1047</v>
      </c>
      <c r="H1080" s="28" t="s">
        <v>1018</v>
      </c>
      <c r="I1080" s="40"/>
      <c r="J1080" s="41">
        <v>1900</v>
      </c>
      <c r="K1080" s="41">
        <v>6585.4</v>
      </c>
      <c r="L1080" s="41">
        <v>316.64</v>
      </c>
      <c r="M1080" s="41">
        <v>86.8</v>
      </c>
      <c r="N1080" s="41">
        <v>3.8</v>
      </c>
      <c r="O1080" s="42">
        <v>0</v>
      </c>
      <c r="P1080" s="85">
        <f t="shared" si="58"/>
        <v>1.9</v>
      </c>
    </row>
    <row r="1081" hidden="1" spans="1:16">
      <c r="A1081" s="40">
        <v>202305</v>
      </c>
      <c r="B1081" s="33" t="s">
        <v>273</v>
      </c>
      <c r="C1081" s="33" t="s">
        <v>619</v>
      </c>
      <c r="D1081" s="26" t="s">
        <v>587</v>
      </c>
      <c r="E1081" s="93" t="s">
        <v>1048</v>
      </c>
      <c r="F1081" s="26" t="s">
        <v>1039</v>
      </c>
      <c r="G1081" s="94" t="s">
        <v>1049</v>
      </c>
      <c r="H1081" s="28" t="s">
        <v>1018</v>
      </c>
      <c r="I1081" s="40"/>
      <c r="J1081" s="41">
        <v>1900</v>
      </c>
      <c r="K1081" s="41">
        <v>6236.74</v>
      </c>
      <c r="L1081" s="41">
        <v>316.64</v>
      </c>
      <c r="M1081" s="41">
        <v>86.8</v>
      </c>
      <c r="N1081" s="41">
        <v>3.8</v>
      </c>
      <c r="O1081" s="42">
        <v>0</v>
      </c>
      <c r="P1081" s="85">
        <f t="shared" si="58"/>
        <v>1.9</v>
      </c>
    </row>
    <row r="1082" hidden="1" spans="1:16">
      <c r="A1082" s="40">
        <v>202305</v>
      </c>
      <c r="B1082" s="33" t="s">
        <v>411</v>
      </c>
      <c r="C1082" s="33" t="s">
        <v>619</v>
      </c>
      <c r="D1082" s="26" t="s">
        <v>587</v>
      </c>
      <c r="E1082" s="93" t="s">
        <v>1050</v>
      </c>
      <c r="F1082" s="26" t="s">
        <v>1020</v>
      </c>
      <c r="G1082" s="94" t="s">
        <v>1051</v>
      </c>
      <c r="H1082" s="28" t="s">
        <v>1018</v>
      </c>
      <c r="I1082" s="40"/>
      <c r="J1082" s="41">
        <v>1900</v>
      </c>
      <c r="K1082" s="41">
        <v>6671.01</v>
      </c>
      <c r="L1082" s="41">
        <v>316.64</v>
      </c>
      <c r="M1082" s="41">
        <v>86.8</v>
      </c>
      <c r="N1082" s="41">
        <v>3.8</v>
      </c>
      <c r="O1082" s="42">
        <v>0</v>
      </c>
      <c r="P1082" s="85">
        <f t="shared" si="58"/>
        <v>1.9</v>
      </c>
    </row>
    <row r="1083" hidden="1" spans="1:16">
      <c r="A1083" s="40">
        <v>202305</v>
      </c>
      <c r="B1083" s="33" t="s">
        <v>443</v>
      </c>
      <c r="C1083" s="33" t="s">
        <v>619</v>
      </c>
      <c r="D1083" s="26" t="s">
        <v>587</v>
      </c>
      <c r="E1083" s="93" t="s">
        <v>1052</v>
      </c>
      <c r="F1083" s="26" t="s">
        <v>1030</v>
      </c>
      <c r="G1083" s="94" t="s">
        <v>1053</v>
      </c>
      <c r="H1083" s="28" t="s">
        <v>1018</v>
      </c>
      <c r="I1083" s="40"/>
      <c r="J1083" s="41">
        <v>1900</v>
      </c>
      <c r="K1083" s="41">
        <v>7603.31</v>
      </c>
      <c r="L1083" s="41">
        <v>316.64</v>
      </c>
      <c r="M1083" s="41">
        <v>86.8</v>
      </c>
      <c r="N1083" s="41">
        <v>3.8</v>
      </c>
      <c r="O1083" s="42">
        <v>0</v>
      </c>
      <c r="P1083" s="85">
        <f t="shared" si="58"/>
        <v>1.9</v>
      </c>
    </row>
    <row r="1084" hidden="1" spans="1:16">
      <c r="A1084" s="40">
        <v>202305</v>
      </c>
      <c r="B1084" s="33" t="s">
        <v>369</v>
      </c>
      <c r="C1084" s="33" t="s">
        <v>619</v>
      </c>
      <c r="D1084" s="33" t="s">
        <v>587</v>
      </c>
      <c r="E1084" s="33" t="s">
        <v>1054</v>
      </c>
      <c r="F1084" s="26" t="s">
        <v>1020</v>
      </c>
      <c r="G1084" s="83" t="s">
        <v>1055</v>
      </c>
      <c r="H1084" s="28" t="s">
        <v>1018</v>
      </c>
      <c r="I1084" s="40"/>
      <c r="J1084" s="41">
        <v>1900</v>
      </c>
      <c r="K1084" s="41">
        <v>5829.99</v>
      </c>
      <c r="L1084" s="41">
        <v>316.64</v>
      </c>
      <c r="M1084" s="41">
        <v>86.8</v>
      </c>
      <c r="N1084" s="41">
        <v>3.8</v>
      </c>
      <c r="O1084" s="42">
        <v>0</v>
      </c>
      <c r="P1084" s="85">
        <f t="shared" si="58"/>
        <v>1.9</v>
      </c>
    </row>
    <row r="1085" hidden="1" spans="1:16">
      <c r="A1085" s="40">
        <v>202305</v>
      </c>
      <c r="B1085" s="33" t="s">
        <v>375</v>
      </c>
      <c r="C1085" s="33" t="s">
        <v>619</v>
      </c>
      <c r="D1085" s="33" t="s">
        <v>587</v>
      </c>
      <c r="E1085" s="33" t="s">
        <v>1056</v>
      </c>
      <c r="F1085" s="26" t="s">
        <v>1039</v>
      </c>
      <c r="G1085" s="77" t="s">
        <v>1057</v>
      </c>
      <c r="H1085" s="28" t="s">
        <v>1018</v>
      </c>
      <c r="I1085" s="40"/>
      <c r="J1085" s="41">
        <v>1900</v>
      </c>
      <c r="K1085" s="41">
        <v>6513.1</v>
      </c>
      <c r="L1085" s="41">
        <v>316.64</v>
      </c>
      <c r="M1085" s="41">
        <v>86.8</v>
      </c>
      <c r="N1085" s="41">
        <v>3.8</v>
      </c>
      <c r="O1085" s="42">
        <v>385</v>
      </c>
      <c r="P1085" s="85">
        <f t="shared" si="58"/>
        <v>1.9</v>
      </c>
    </row>
    <row r="1086" hidden="1" spans="1:16">
      <c r="A1086" s="40">
        <v>202305</v>
      </c>
      <c r="B1086" s="33" t="s">
        <v>246</v>
      </c>
      <c r="C1086" s="33" t="s">
        <v>619</v>
      </c>
      <c r="D1086" s="33" t="s">
        <v>587</v>
      </c>
      <c r="E1086" s="33" t="s">
        <v>1058</v>
      </c>
      <c r="F1086" s="26" t="s">
        <v>1039</v>
      </c>
      <c r="G1086" s="77" t="s">
        <v>1059</v>
      </c>
      <c r="H1086" s="28" t="s">
        <v>1018</v>
      </c>
      <c r="I1086" s="40"/>
      <c r="J1086" s="41">
        <v>1900</v>
      </c>
      <c r="K1086" s="41">
        <v>6425.6</v>
      </c>
      <c r="L1086" s="41">
        <v>316.64</v>
      </c>
      <c r="M1086" s="41">
        <v>86.8</v>
      </c>
      <c r="N1086" s="41">
        <v>3.8</v>
      </c>
      <c r="O1086" s="42">
        <v>0</v>
      </c>
      <c r="P1086" s="85">
        <f t="shared" si="58"/>
        <v>1.9</v>
      </c>
    </row>
    <row r="1087" hidden="1" spans="1:16">
      <c r="A1087" s="40">
        <v>202305</v>
      </c>
      <c r="B1087" s="33" t="s">
        <v>235</v>
      </c>
      <c r="C1087" s="33" t="s">
        <v>619</v>
      </c>
      <c r="D1087" s="33" t="s">
        <v>587</v>
      </c>
      <c r="E1087" s="33" t="s">
        <v>1060</v>
      </c>
      <c r="F1087" s="26" t="s">
        <v>1039</v>
      </c>
      <c r="G1087" s="77" t="s">
        <v>1061</v>
      </c>
      <c r="H1087" s="28" t="s">
        <v>1018</v>
      </c>
      <c r="I1087" s="40"/>
      <c r="J1087" s="41">
        <v>1900</v>
      </c>
      <c r="K1087" s="41">
        <v>6869.1</v>
      </c>
      <c r="L1087" s="41">
        <v>316.64</v>
      </c>
      <c r="M1087" s="41">
        <v>86.8</v>
      </c>
      <c r="N1087" s="41">
        <v>3.8</v>
      </c>
      <c r="O1087" s="42">
        <v>0</v>
      </c>
      <c r="P1087" s="85">
        <f t="shared" si="58"/>
        <v>1.9</v>
      </c>
    </row>
    <row r="1088" hidden="1" spans="1:16">
      <c r="A1088" s="40">
        <v>202305</v>
      </c>
      <c r="B1088" s="33" t="s">
        <v>253</v>
      </c>
      <c r="C1088" s="33" t="s">
        <v>619</v>
      </c>
      <c r="D1088" s="33" t="s">
        <v>587</v>
      </c>
      <c r="E1088" s="33" t="s">
        <v>1062</v>
      </c>
      <c r="F1088" s="26" t="s">
        <v>1020</v>
      </c>
      <c r="G1088" s="77" t="s">
        <v>1063</v>
      </c>
      <c r="H1088" s="28" t="s">
        <v>1018</v>
      </c>
      <c r="I1088" s="40"/>
      <c r="J1088" s="41">
        <v>1900</v>
      </c>
      <c r="K1088" s="41">
        <v>8714.29</v>
      </c>
      <c r="L1088" s="41">
        <v>316.64</v>
      </c>
      <c r="M1088" s="41">
        <v>86.8</v>
      </c>
      <c r="N1088" s="41">
        <v>3.8</v>
      </c>
      <c r="O1088" s="42">
        <v>0</v>
      </c>
      <c r="P1088" s="85">
        <f t="shared" si="58"/>
        <v>1.9</v>
      </c>
    </row>
    <row r="1089" hidden="1" spans="1:16">
      <c r="A1089" s="40">
        <v>202305</v>
      </c>
      <c r="B1089" s="33" t="s">
        <v>339</v>
      </c>
      <c r="C1089" s="33" t="s">
        <v>619</v>
      </c>
      <c r="D1089" s="33" t="s">
        <v>587</v>
      </c>
      <c r="E1089" s="33" t="s">
        <v>1064</v>
      </c>
      <c r="F1089" s="26" t="s">
        <v>1027</v>
      </c>
      <c r="G1089" s="77" t="s">
        <v>1065</v>
      </c>
      <c r="H1089" s="28" t="s">
        <v>1018</v>
      </c>
      <c r="I1089" s="40"/>
      <c r="J1089" s="41">
        <v>1900</v>
      </c>
      <c r="K1089" s="41">
        <v>4986.64</v>
      </c>
      <c r="L1089" s="41">
        <v>316.64</v>
      </c>
      <c r="M1089" s="41">
        <v>86.8</v>
      </c>
      <c r="N1089" s="41">
        <v>3.8</v>
      </c>
      <c r="O1089" s="42">
        <v>0</v>
      </c>
      <c r="P1089" s="85">
        <f t="shared" si="58"/>
        <v>1.9</v>
      </c>
    </row>
    <row r="1090" hidden="1" spans="1:16">
      <c r="A1090" s="40">
        <v>202305</v>
      </c>
      <c r="B1090" s="36" t="s">
        <v>330</v>
      </c>
      <c r="C1090" s="36" t="s">
        <v>619</v>
      </c>
      <c r="D1090" s="33" t="s">
        <v>587</v>
      </c>
      <c r="E1090" s="36" t="s">
        <v>1066</v>
      </c>
      <c r="F1090" s="26" t="s">
        <v>1067</v>
      </c>
      <c r="G1090" s="95" t="s">
        <v>1068</v>
      </c>
      <c r="H1090" s="28" t="s">
        <v>1018</v>
      </c>
      <c r="I1090" s="40"/>
      <c r="J1090" s="41">
        <v>1900</v>
      </c>
      <c r="K1090" s="41">
        <v>6892.11</v>
      </c>
      <c r="L1090" s="41">
        <v>316.64</v>
      </c>
      <c r="M1090" s="41">
        <v>86.8</v>
      </c>
      <c r="N1090" s="41">
        <v>3.8</v>
      </c>
      <c r="O1090" s="42">
        <v>0</v>
      </c>
      <c r="P1090" s="85">
        <f t="shared" si="58"/>
        <v>1.9</v>
      </c>
    </row>
    <row r="1091" hidden="1" spans="1:16">
      <c r="A1091" s="40">
        <v>202305</v>
      </c>
      <c r="B1091" s="36" t="s">
        <v>208</v>
      </c>
      <c r="C1091" s="36" t="s">
        <v>619</v>
      </c>
      <c r="D1091" s="93" t="s">
        <v>587</v>
      </c>
      <c r="E1091" s="86" t="s">
        <v>1069</v>
      </c>
      <c r="F1091" s="26" t="s">
        <v>1363</v>
      </c>
      <c r="G1091" s="96" t="s">
        <v>1070</v>
      </c>
      <c r="H1091" s="28" t="s">
        <v>1018</v>
      </c>
      <c r="I1091" s="40"/>
      <c r="J1091" s="41">
        <v>1900</v>
      </c>
      <c r="K1091" s="41">
        <v>8930.92</v>
      </c>
      <c r="L1091" s="41">
        <v>316.64</v>
      </c>
      <c r="M1091" s="41">
        <v>86.8</v>
      </c>
      <c r="N1091" s="41">
        <v>3.8</v>
      </c>
      <c r="O1091" s="42">
        <v>0</v>
      </c>
      <c r="P1091" s="85">
        <f t="shared" si="58"/>
        <v>1.9</v>
      </c>
    </row>
    <row r="1092" hidden="1" spans="1:16">
      <c r="A1092" s="40">
        <v>202305</v>
      </c>
      <c r="B1092" s="36" t="s">
        <v>399</v>
      </c>
      <c r="C1092" s="36" t="s">
        <v>619</v>
      </c>
      <c r="D1092" s="33" t="s">
        <v>587</v>
      </c>
      <c r="E1092" s="36" t="s">
        <v>1071</v>
      </c>
      <c r="F1092" s="26" t="s">
        <v>1067</v>
      </c>
      <c r="G1092" s="77" t="s">
        <v>756</v>
      </c>
      <c r="H1092" s="28" t="s">
        <v>1018</v>
      </c>
      <c r="I1092" s="40"/>
      <c r="J1092" s="41">
        <v>1900</v>
      </c>
      <c r="K1092" s="41">
        <v>6625.27</v>
      </c>
      <c r="L1092" s="41">
        <v>316.64</v>
      </c>
      <c r="M1092" s="41">
        <v>86.8</v>
      </c>
      <c r="N1092" s="41">
        <v>3.8</v>
      </c>
      <c r="O1092" s="42">
        <v>100</v>
      </c>
      <c r="P1092" s="85">
        <f t="shared" si="58"/>
        <v>1.9</v>
      </c>
    </row>
    <row r="1093" hidden="1" spans="1:16">
      <c r="A1093" s="40">
        <v>202305</v>
      </c>
      <c r="B1093" s="36" t="s">
        <v>230</v>
      </c>
      <c r="C1093" s="36" t="s">
        <v>619</v>
      </c>
      <c r="D1093" s="33" t="s">
        <v>587</v>
      </c>
      <c r="E1093" s="33" t="s">
        <v>1072</v>
      </c>
      <c r="F1093" s="26" t="s">
        <v>1027</v>
      </c>
      <c r="G1093" s="77" t="s">
        <v>1073</v>
      </c>
      <c r="H1093" s="28" t="s">
        <v>1018</v>
      </c>
      <c r="I1093" s="40"/>
      <c r="J1093" s="41">
        <v>1900</v>
      </c>
      <c r="K1093" s="41">
        <v>6498.72</v>
      </c>
      <c r="L1093" s="41">
        <v>316.64</v>
      </c>
      <c r="M1093" s="41">
        <v>86.8</v>
      </c>
      <c r="N1093" s="41">
        <v>3.8</v>
      </c>
      <c r="O1093" s="42">
        <v>0</v>
      </c>
      <c r="P1093" s="85">
        <f t="shared" si="58"/>
        <v>1.9</v>
      </c>
    </row>
    <row r="1094" hidden="1" spans="1:16">
      <c r="A1094" s="40">
        <v>202305</v>
      </c>
      <c r="B1094" s="36" t="s">
        <v>343</v>
      </c>
      <c r="C1094" s="36" t="s">
        <v>619</v>
      </c>
      <c r="D1094" s="33" t="s">
        <v>587</v>
      </c>
      <c r="E1094" s="36" t="s">
        <v>1074</v>
      </c>
      <c r="F1094" s="26" t="s">
        <v>1027</v>
      </c>
      <c r="G1094" s="77" t="s">
        <v>1075</v>
      </c>
      <c r="H1094" s="28" t="s">
        <v>1018</v>
      </c>
      <c r="I1094" s="40"/>
      <c r="J1094" s="41">
        <v>1900</v>
      </c>
      <c r="K1094" s="41">
        <v>5179.56</v>
      </c>
      <c r="L1094" s="41">
        <v>316.64</v>
      </c>
      <c r="M1094" s="41">
        <v>86.8</v>
      </c>
      <c r="N1094" s="41">
        <v>3.8</v>
      </c>
      <c r="O1094" s="42">
        <v>0</v>
      </c>
      <c r="P1094" s="85">
        <f t="shared" si="58"/>
        <v>1.9</v>
      </c>
    </row>
    <row r="1095" hidden="1" spans="1:16">
      <c r="A1095" s="40">
        <v>202305</v>
      </c>
      <c r="B1095" s="36" t="s">
        <v>297</v>
      </c>
      <c r="C1095" s="36" t="s">
        <v>619</v>
      </c>
      <c r="D1095" s="33" t="s">
        <v>587</v>
      </c>
      <c r="E1095" s="36" t="s">
        <v>1076</v>
      </c>
      <c r="F1095" s="26" t="s">
        <v>1027</v>
      </c>
      <c r="G1095" s="77" t="s">
        <v>1077</v>
      </c>
      <c r="H1095" s="28" t="s">
        <v>1018</v>
      </c>
      <c r="I1095" s="40"/>
      <c r="J1095" s="41">
        <v>1900</v>
      </c>
      <c r="K1095" s="41">
        <v>5716.28</v>
      </c>
      <c r="L1095" s="41">
        <v>316.64</v>
      </c>
      <c r="M1095" s="41">
        <v>86.8</v>
      </c>
      <c r="N1095" s="41">
        <v>3.8</v>
      </c>
      <c r="O1095" s="42">
        <v>0</v>
      </c>
      <c r="P1095" s="85">
        <f t="shared" si="58"/>
        <v>1.9</v>
      </c>
    </row>
    <row r="1096" hidden="1" spans="1:16">
      <c r="A1096" s="40">
        <v>202305</v>
      </c>
      <c r="B1096" s="36" t="s">
        <v>341</v>
      </c>
      <c r="C1096" s="36" t="s">
        <v>619</v>
      </c>
      <c r="D1096" s="33" t="s">
        <v>587</v>
      </c>
      <c r="E1096" s="33" t="s">
        <v>1078</v>
      </c>
      <c r="F1096" s="26" t="s">
        <v>1027</v>
      </c>
      <c r="G1096" s="77" t="s">
        <v>1079</v>
      </c>
      <c r="H1096" s="28" t="s">
        <v>1018</v>
      </c>
      <c r="I1096" s="40"/>
      <c r="J1096" s="41">
        <v>1900</v>
      </c>
      <c r="K1096" s="41">
        <v>5406.78</v>
      </c>
      <c r="L1096" s="41">
        <v>316.64</v>
      </c>
      <c r="M1096" s="41">
        <v>86.8</v>
      </c>
      <c r="N1096" s="41">
        <v>3.8</v>
      </c>
      <c r="O1096" s="42">
        <v>0</v>
      </c>
      <c r="P1096" s="85">
        <f t="shared" si="58"/>
        <v>1.9</v>
      </c>
    </row>
    <row r="1097" hidden="1" spans="1:16">
      <c r="A1097" s="40">
        <v>202305</v>
      </c>
      <c r="B1097" s="36" t="s">
        <v>254</v>
      </c>
      <c r="C1097" s="36" t="s">
        <v>619</v>
      </c>
      <c r="D1097" s="33" t="s">
        <v>587</v>
      </c>
      <c r="E1097" s="36" t="s">
        <v>1080</v>
      </c>
      <c r="F1097" s="26" t="s">
        <v>1027</v>
      </c>
      <c r="G1097" s="77" t="s">
        <v>1081</v>
      </c>
      <c r="H1097" s="28" t="s">
        <v>1018</v>
      </c>
      <c r="I1097" s="40"/>
      <c r="J1097" s="41">
        <v>1900</v>
      </c>
      <c r="K1097" s="41">
        <v>6629.02</v>
      </c>
      <c r="L1097" s="41">
        <v>316.64</v>
      </c>
      <c r="M1097" s="41">
        <v>86.8</v>
      </c>
      <c r="N1097" s="41">
        <v>3.8</v>
      </c>
      <c r="O1097" s="42">
        <v>0</v>
      </c>
      <c r="P1097" s="85">
        <f t="shared" si="58"/>
        <v>1.9</v>
      </c>
    </row>
    <row r="1098" hidden="1" spans="1:16">
      <c r="A1098" s="40">
        <v>202305</v>
      </c>
      <c r="B1098" s="36" t="s">
        <v>403</v>
      </c>
      <c r="C1098" s="36" t="s">
        <v>619</v>
      </c>
      <c r="D1098" s="33" t="s">
        <v>587</v>
      </c>
      <c r="E1098" s="36" t="s">
        <v>1082</v>
      </c>
      <c r="F1098" s="26" t="s">
        <v>1039</v>
      </c>
      <c r="G1098" s="77" t="s">
        <v>1083</v>
      </c>
      <c r="H1098" s="28" t="s">
        <v>1018</v>
      </c>
      <c r="I1098" s="40"/>
      <c r="J1098" s="41">
        <v>1900</v>
      </c>
      <c r="K1098" s="41">
        <v>5959.86</v>
      </c>
      <c r="L1098" s="41">
        <v>316.64</v>
      </c>
      <c r="M1098" s="41">
        <v>86.8</v>
      </c>
      <c r="N1098" s="41">
        <v>3.8</v>
      </c>
      <c r="O1098" s="42">
        <v>0</v>
      </c>
      <c r="P1098" s="85">
        <f t="shared" ref="P1098:P1129" si="59">1900*0.1%</f>
        <v>1.9</v>
      </c>
    </row>
    <row r="1099" hidden="1" spans="1:16">
      <c r="A1099" s="40">
        <v>202305</v>
      </c>
      <c r="B1099" s="36" t="s">
        <v>237</v>
      </c>
      <c r="C1099" s="36" t="s">
        <v>619</v>
      </c>
      <c r="D1099" s="33" t="s">
        <v>587</v>
      </c>
      <c r="E1099" s="36" t="s">
        <v>1084</v>
      </c>
      <c r="F1099" s="26" t="s">
        <v>1030</v>
      </c>
      <c r="G1099" s="77" t="s">
        <v>1083</v>
      </c>
      <c r="H1099" s="28" t="s">
        <v>1018</v>
      </c>
      <c r="I1099" s="40"/>
      <c r="J1099" s="41">
        <v>1900</v>
      </c>
      <c r="K1099" s="41">
        <v>7465.88</v>
      </c>
      <c r="L1099" s="41">
        <v>316.64</v>
      </c>
      <c r="M1099" s="41">
        <v>86.8</v>
      </c>
      <c r="N1099" s="41">
        <v>3.8</v>
      </c>
      <c r="O1099" s="42">
        <v>0</v>
      </c>
      <c r="P1099" s="85">
        <f t="shared" si="59"/>
        <v>1.9</v>
      </c>
    </row>
    <row r="1100" hidden="1" spans="1:16">
      <c r="A1100" s="40">
        <v>202305</v>
      </c>
      <c r="B1100" s="25" t="s">
        <v>361</v>
      </c>
      <c r="C1100" s="25" t="s">
        <v>619</v>
      </c>
      <c r="D1100" s="26" t="s">
        <v>587</v>
      </c>
      <c r="E1100" s="28" t="s">
        <v>1085</v>
      </c>
      <c r="F1100" s="26" t="s">
        <v>1086</v>
      </c>
      <c r="G1100" s="69" t="s">
        <v>1087</v>
      </c>
      <c r="H1100" s="28" t="s">
        <v>1018</v>
      </c>
      <c r="I1100" s="40"/>
      <c r="J1100" s="41">
        <v>1900</v>
      </c>
      <c r="K1100" s="41">
        <v>10149.58</v>
      </c>
      <c r="L1100" s="41">
        <v>316.64</v>
      </c>
      <c r="M1100" s="41">
        <v>86.8</v>
      </c>
      <c r="N1100" s="41">
        <v>3.8</v>
      </c>
      <c r="O1100" s="42">
        <v>0</v>
      </c>
      <c r="P1100" s="85">
        <f t="shared" si="59"/>
        <v>1.9</v>
      </c>
    </row>
    <row r="1101" hidden="1" spans="1:16">
      <c r="A1101" s="40">
        <v>202305</v>
      </c>
      <c r="B1101" s="25" t="s">
        <v>360</v>
      </c>
      <c r="C1101" s="25" t="s">
        <v>619</v>
      </c>
      <c r="D1101" s="30" t="s">
        <v>587</v>
      </c>
      <c r="E1101" s="28" t="s">
        <v>1088</v>
      </c>
      <c r="F1101" s="26" t="s">
        <v>1067</v>
      </c>
      <c r="G1101" s="69" t="s">
        <v>1089</v>
      </c>
      <c r="H1101" s="28" t="s">
        <v>1018</v>
      </c>
      <c r="I1101" s="40"/>
      <c r="J1101" s="41">
        <v>1900</v>
      </c>
      <c r="K1101" s="41">
        <v>6979.32</v>
      </c>
      <c r="L1101" s="41">
        <v>316.64</v>
      </c>
      <c r="M1101" s="41">
        <v>86.8</v>
      </c>
      <c r="N1101" s="41">
        <v>3.8</v>
      </c>
      <c r="O1101" s="42">
        <v>95</v>
      </c>
      <c r="P1101" s="85">
        <f t="shared" si="59"/>
        <v>1.9</v>
      </c>
    </row>
    <row r="1102" hidden="1" spans="1:16">
      <c r="A1102" s="40">
        <v>202305</v>
      </c>
      <c r="B1102" s="33" t="s">
        <v>308</v>
      </c>
      <c r="C1102" s="33" t="s">
        <v>619</v>
      </c>
      <c r="D1102" s="26" t="s">
        <v>587</v>
      </c>
      <c r="E1102" s="33" t="s">
        <v>1092</v>
      </c>
      <c r="F1102" s="26" t="s">
        <v>1067</v>
      </c>
      <c r="G1102" s="77" t="s">
        <v>1051</v>
      </c>
      <c r="H1102" s="28" t="s">
        <v>1018</v>
      </c>
      <c r="I1102" s="40"/>
      <c r="J1102" s="41">
        <v>1900</v>
      </c>
      <c r="K1102" s="41">
        <v>7259.17</v>
      </c>
      <c r="L1102" s="41">
        <v>316.64</v>
      </c>
      <c r="M1102" s="41">
        <v>86.8</v>
      </c>
      <c r="N1102" s="41">
        <v>3.8</v>
      </c>
      <c r="O1102" s="42">
        <v>0</v>
      </c>
      <c r="P1102" s="85">
        <f t="shared" si="59"/>
        <v>1.9</v>
      </c>
    </row>
    <row r="1103" hidden="1" spans="1:16">
      <c r="A1103" s="40">
        <v>202305</v>
      </c>
      <c r="B1103" s="36" t="s">
        <v>325</v>
      </c>
      <c r="C1103" s="36" t="s">
        <v>619</v>
      </c>
      <c r="D1103" s="33" t="s">
        <v>587</v>
      </c>
      <c r="E1103" s="36" t="s">
        <v>1093</v>
      </c>
      <c r="F1103" s="26" t="s">
        <v>1027</v>
      </c>
      <c r="G1103" s="77" t="s">
        <v>1094</v>
      </c>
      <c r="H1103" s="28" t="s">
        <v>1018</v>
      </c>
      <c r="I1103" s="40"/>
      <c r="J1103" s="41">
        <v>1900</v>
      </c>
      <c r="K1103" s="41">
        <v>6666.6</v>
      </c>
      <c r="L1103" s="41">
        <v>316.64</v>
      </c>
      <c r="M1103" s="41">
        <v>86.8</v>
      </c>
      <c r="N1103" s="41">
        <v>3.8</v>
      </c>
      <c r="O1103" s="42">
        <v>0</v>
      </c>
      <c r="P1103" s="85">
        <f t="shared" si="59"/>
        <v>1.9</v>
      </c>
    </row>
    <row r="1104" hidden="1" spans="1:16">
      <c r="A1104" s="40">
        <v>202305</v>
      </c>
      <c r="B1104" s="25" t="s">
        <v>347</v>
      </c>
      <c r="C1104" s="36" t="s">
        <v>619</v>
      </c>
      <c r="D1104" s="33" t="s">
        <v>587</v>
      </c>
      <c r="E1104" s="36" t="s">
        <v>1098</v>
      </c>
      <c r="F1104" s="26" t="s">
        <v>1020</v>
      </c>
      <c r="G1104" s="77" t="s">
        <v>1099</v>
      </c>
      <c r="H1104" s="28" t="s">
        <v>1018</v>
      </c>
      <c r="I1104" s="40"/>
      <c r="J1104" s="41">
        <v>1900</v>
      </c>
      <c r="K1104" s="41">
        <v>8163.72</v>
      </c>
      <c r="L1104" s="41">
        <v>316.64</v>
      </c>
      <c r="M1104" s="41">
        <v>86.8</v>
      </c>
      <c r="N1104" s="41">
        <v>3.8</v>
      </c>
      <c r="O1104" s="42">
        <v>0</v>
      </c>
      <c r="P1104" s="85">
        <f t="shared" si="59"/>
        <v>1.9</v>
      </c>
    </row>
    <row r="1105" hidden="1" spans="1:16">
      <c r="A1105" s="40">
        <v>202305</v>
      </c>
      <c r="B1105" s="33" t="s">
        <v>338</v>
      </c>
      <c r="C1105" s="36" t="s">
        <v>619</v>
      </c>
      <c r="D1105" s="33" t="s">
        <v>587</v>
      </c>
      <c r="E1105" s="36" t="s">
        <v>1100</v>
      </c>
      <c r="F1105" s="26" t="s">
        <v>1020</v>
      </c>
      <c r="G1105" s="77" t="s">
        <v>1101</v>
      </c>
      <c r="H1105" s="73" t="s">
        <v>1018</v>
      </c>
      <c r="I1105" s="40"/>
      <c r="J1105" s="41">
        <v>1900</v>
      </c>
      <c r="K1105" s="41">
        <v>5619.35</v>
      </c>
      <c r="L1105" s="41">
        <v>316.64</v>
      </c>
      <c r="M1105" s="41">
        <v>86.8</v>
      </c>
      <c r="N1105" s="41">
        <v>3.8</v>
      </c>
      <c r="O1105" s="42">
        <v>0</v>
      </c>
      <c r="P1105" s="85">
        <f t="shared" si="59"/>
        <v>1.9</v>
      </c>
    </row>
    <row r="1106" hidden="1" spans="1:16">
      <c r="A1106" s="40">
        <v>202305</v>
      </c>
      <c r="B1106" s="25" t="s">
        <v>210</v>
      </c>
      <c r="C1106" s="36" t="s">
        <v>619</v>
      </c>
      <c r="D1106" s="33" t="s">
        <v>587</v>
      </c>
      <c r="E1106" s="36" t="s">
        <v>1104</v>
      </c>
      <c r="F1106" s="26" t="s">
        <v>1020</v>
      </c>
      <c r="G1106" s="77" t="s">
        <v>1105</v>
      </c>
      <c r="H1106" s="28" t="s">
        <v>1018</v>
      </c>
      <c r="I1106" s="40"/>
      <c r="J1106" s="41">
        <v>1900</v>
      </c>
      <c r="K1106" s="41">
        <v>8496.22</v>
      </c>
      <c r="L1106" s="41">
        <v>316.64</v>
      </c>
      <c r="M1106" s="41">
        <v>86.8</v>
      </c>
      <c r="N1106" s="41">
        <v>3.8</v>
      </c>
      <c r="O1106" s="42">
        <v>0</v>
      </c>
      <c r="P1106" s="85">
        <f t="shared" si="59"/>
        <v>1.9</v>
      </c>
    </row>
    <row r="1107" hidden="1" spans="1:16">
      <c r="A1107" s="40">
        <v>202305</v>
      </c>
      <c r="B1107" s="25" t="s">
        <v>309</v>
      </c>
      <c r="C1107" s="36" t="s">
        <v>619</v>
      </c>
      <c r="D1107" s="33" t="s">
        <v>587</v>
      </c>
      <c r="E1107" s="36" t="s">
        <v>1106</v>
      </c>
      <c r="F1107" s="26" t="s">
        <v>1020</v>
      </c>
      <c r="G1107" s="77" t="s">
        <v>1107</v>
      </c>
      <c r="H1107" s="28" t="s">
        <v>1018</v>
      </c>
      <c r="I1107" s="40"/>
      <c r="J1107" s="41">
        <v>1900</v>
      </c>
      <c r="K1107" s="41">
        <v>5911.17</v>
      </c>
      <c r="L1107" s="41">
        <v>316.64</v>
      </c>
      <c r="M1107" s="41">
        <v>86.8</v>
      </c>
      <c r="N1107" s="41">
        <v>3.8</v>
      </c>
      <c r="O1107" s="42">
        <v>0</v>
      </c>
      <c r="P1107" s="85">
        <f t="shared" si="59"/>
        <v>1.9</v>
      </c>
    </row>
    <row r="1108" hidden="1" spans="1:16">
      <c r="A1108" s="40">
        <v>202305</v>
      </c>
      <c r="B1108" s="25" t="s">
        <v>205</v>
      </c>
      <c r="C1108" s="36" t="s">
        <v>619</v>
      </c>
      <c r="D1108" s="33" t="s">
        <v>587</v>
      </c>
      <c r="E1108" s="36" t="s">
        <v>1108</v>
      </c>
      <c r="F1108" s="26" t="s">
        <v>1039</v>
      </c>
      <c r="G1108" s="77" t="s">
        <v>1109</v>
      </c>
      <c r="H1108" s="28" t="s">
        <v>1018</v>
      </c>
      <c r="I1108" s="40"/>
      <c r="J1108" s="41">
        <v>1900</v>
      </c>
      <c r="K1108" s="41">
        <v>6073.99</v>
      </c>
      <c r="L1108" s="41">
        <v>316.64</v>
      </c>
      <c r="M1108" s="41">
        <v>86.8</v>
      </c>
      <c r="N1108" s="41">
        <v>3.8</v>
      </c>
      <c r="O1108" s="42">
        <v>0</v>
      </c>
      <c r="P1108" s="85">
        <f t="shared" si="59"/>
        <v>1.9</v>
      </c>
    </row>
    <row r="1109" hidden="1" spans="1:16">
      <c r="A1109" s="40">
        <v>202305</v>
      </c>
      <c r="B1109" s="33" t="s">
        <v>387</v>
      </c>
      <c r="C1109" s="36" t="s">
        <v>619</v>
      </c>
      <c r="D1109" s="33" t="s">
        <v>587</v>
      </c>
      <c r="E1109" s="36" t="s">
        <v>1110</v>
      </c>
      <c r="F1109" s="26" t="s">
        <v>1039</v>
      </c>
      <c r="G1109" s="77" t="s">
        <v>1111</v>
      </c>
      <c r="H1109" s="28" t="s">
        <v>1018</v>
      </c>
      <c r="I1109" s="40"/>
      <c r="J1109" s="41">
        <v>1900</v>
      </c>
      <c r="K1109" s="41">
        <v>6016.7</v>
      </c>
      <c r="L1109" s="41">
        <v>316.64</v>
      </c>
      <c r="M1109" s="41">
        <v>86.8</v>
      </c>
      <c r="N1109" s="41">
        <v>3.8</v>
      </c>
      <c r="O1109" s="42">
        <v>0</v>
      </c>
      <c r="P1109" s="85">
        <f t="shared" si="59"/>
        <v>1.9</v>
      </c>
    </row>
    <row r="1110" hidden="1" spans="1:16">
      <c r="A1110" s="40">
        <v>202305</v>
      </c>
      <c r="B1110" s="36" t="s">
        <v>209</v>
      </c>
      <c r="C1110" s="36" t="s">
        <v>619</v>
      </c>
      <c r="D1110" s="33" t="s">
        <v>587</v>
      </c>
      <c r="E1110" s="36" t="s">
        <v>1117</v>
      </c>
      <c r="F1110" s="26" t="s">
        <v>1020</v>
      </c>
      <c r="G1110" s="77" t="s">
        <v>1118</v>
      </c>
      <c r="H1110" s="28" t="s">
        <v>1018</v>
      </c>
      <c r="I1110" s="40"/>
      <c r="J1110" s="41">
        <v>1900</v>
      </c>
      <c r="K1110" s="41">
        <v>5951.02</v>
      </c>
      <c r="L1110" s="41">
        <v>316.64</v>
      </c>
      <c r="M1110" s="41">
        <v>86.8</v>
      </c>
      <c r="N1110" s="41">
        <v>3.8</v>
      </c>
      <c r="O1110" s="42">
        <v>0</v>
      </c>
      <c r="P1110" s="85">
        <f t="shared" si="59"/>
        <v>1.9</v>
      </c>
    </row>
    <row r="1111" hidden="1" spans="1:16">
      <c r="A1111" s="40">
        <v>202305</v>
      </c>
      <c r="B1111" s="36" t="s">
        <v>245</v>
      </c>
      <c r="C1111" s="36" t="s">
        <v>619</v>
      </c>
      <c r="D1111" s="33" t="s">
        <v>587</v>
      </c>
      <c r="E1111" s="36" t="s">
        <v>1124</v>
      </c>
      <c r="F1111" s="26" t="s">
        <v>1027</v>
      </c>
      <c r="G1111" s="34" t="s">
        <v>1125</v>
      </c>
      <c r="H1111" s="28" t="s">
        <v>1018</v>
      </c>
      <c r="I1111" s="40"/>
      <c r="J1111" s="41">
        <v>1900</v>
      </c>
      <c r="K1111" s="41">
        <v>5856.28</v>
      </c>
      <c r="L1111" s="41">
        <v>316.64</v>
      </c>
      <c r="M1111" s="41">
        <v>86.8</v>
      </c>
      <c r="N1111" s="41">
        <v>3.8</v>
      </c>
      <c r="O1111" s="42">
        <v>0</v>
      </c>
      <c r="P1111" s="85">
        <f t="shared" si="59"/>
        <v>1.9</v>
      </c>
    </row>
    <row r="1112" hidden="1" spans="1:16">
      <c r="A1112" s="40">
        <v>202305</v>
      </c>
      <c r="B1112" s="36" t="s">
        <v>336</v>
      </c>
      <c r="C1112" s="36" t="s">
        <v>619</v>
      </c>
      <c r="D1112" s="33" t="s">
        <v>587</v>
      </c>
      <c r="E1112" s="36" t="s">
        <v>1126</v>
      </c>
      <c r="F1112" s="26" t="s">
        <v>1027</v>
      </c>
      <c r="G1112" s="34" t="s">
        <v>1127</v>
      </c>
      <c r="H1112" s="28" t="s">
        <v>1018</v>
      </c>
      <c r="I1112" s="40"/>
      <c r="J1112" s="41">
        <v>1900</v>
      </c>
      <c r="K1112" s="41">
        <v>5634.06</v>
      </c>
      <c r="L1112" s="41">
        <v>316.64</v>
      </c>
      <c r="M1112" s="41">
        <v>86.8</v>
      </c>
      <c r="N1112" s="41">
        <v>3.8</v>
      </c>
      <c r="O1112" s="42">
        <v>0</v>
      </c>
      <c r="P1112" s="85">
        <f t="shared" si="59"/>
        <v>1.9</v>
      </c>
    </row>
    <row r="1113" hidden="1" spans="1:16">
      <c r="A1113" s="40">
        <v>202305</v>
      </c>
      <c r="B1113" s="36" t="s">
        <v>358</v>
      </c>
      <c r="C1113" s="36" t="s">
        <v>619</v>
      </c>
      <c r="D1113" s="33" t="s">
        <v>587</v>
      </c>
      <c r="E1113" s="36" t="s">
        <v>1128</v>
      </c>
      <c r="F1113" s="26" t="s">
        <v>1027</v>
      </c>
      <c r="G1113" s="34" t="s">
        <v>934</v>
      </c>
      <c r="H1113" s="28" t="s">
        <v>1018</v>
      </c>
      <c r="I1113" s="40"/>
      <c r="J1113" s="41">
        <v>1900</v>
      </c>
      <c r="K1113" s="41">
        <v>6732.98</v>
      </c>
      <c r="L1113" s="41">
        <v>316.64</v>
      </c>
      <c r="M1113" s="41">
        <v>86.8</v>
      </c>
      <c r="N1113" s="41">
        <v>3.8</v>
      </c>
      <c r="O1113" s="42">
        <v>0</v>
      </c>
      <c r="P1113" s="85">
        <f t="shared" si="59"/>
        <v>1.9</v>
      </c>
    </row>
    <row r="1114" hidden="1" spans="1:16">
      <c r="A1114" s="40">
        <v>202305</v>
      </c>
      <c r="B1114" s="36" t="s">
        <v>220</v>
      </c>
      <c r="C1114" s="36" t="s">
        <v>619</v>
      </c>
      <c r="D1114" s="33" t="s">
        <v>587</v>
      </c>
      <c r="E1114" s="36" t="s">
        <v>1129</v>
      </c>
      <c r="F1114" s="26" t="s">
        <v>1027</v>
      </c>
      <c r="G1114" s="34" t="s">
        <v>1130</v>
      </c>
      <c r="H1114" s="28" t="s">
        <v>1018</v>
      </c>
      <c r="I1114" s="40"/>
      <c r="J1114" s="41">
        <v>1900</v>
      </c>
      <c r="K1114" s="41">
        <v>5400.21</v>
      </c>
      <c r="L1114" s="41">
        <v>316.64</v>
      </c>
      <c r="M1114" s="41">
        <v>86.8</v>
      </c>
      <c r="N1114" s="41">
        <v>3.8</v>
      </c>
      <c r="O1114" s="42">
        <v>0</v>
      </c>
      <c r="P1114" s="85">
        <f t="shared" si="59"/>
        <v>1.9</v>
      </c>
    </row>
    <row r="1115" hidden="1" spans="1:16">
      <c r="A1115" s="40">
        <v>202305</v>
      </c>
      <c r="B1115" s="36" t="s">
        <v>454</v>
      </c>
      <c r="C1115" s="36" t="s">
        <v>619</v>
      </c>
      <c r="D1115" s="33" t="s">
        <v>587</v>
      </c>
      <c r="E1115" s="36" t="s">
        <v>1131</v>
      </c>
      <c r="F1115" s="26" t="s">
        <v>1027</v>
      </c>
      <c r="G1115" s="34" t="s">
        <v>1130</v>
      </c>
      <c r="H1115" s="28" t="s">
        <v>1018</v>
      </c>
      <c r="I1115" s="40"/>
      <c r="J1115" s="41">
        <v>1900</v>
      </c>
      <c r="K1115" s="41">
        <v>5672.91</v>
      </c>
      <c r="L1115" s="41">
        <v>316.64</v>
      </c>
      <c r="M1115" s="41">
        <v>86.8</v>
      </c>
      <c r="N1115" s="41">
        <v>3.8</v>
      </c>
      <c r="O1115" s="42">
        <v>0</v>
      </c>
      <c r="P1115" s="85">
        <f t="shared" si="59"/>
        <v>1.9</v>
      </c>
    </row>
    <row r="1116" hidden="1" spans="1:16">
      <c r="A1116" s="40">
        <v>202305</v>
      </c>
      <c r="B1116" s="36" t="s">
        <v>349</v>
      </c>
      <c r="C1116" s="36" t="s">
        <v>619</v>
      </c>
      <c r="D1116" s="33" t="s">
        <v>587</v>
      </c>
      <c r="E1116" s="37" t="s">
        <v>1132</v>
      </c>
      <c r="F1116" s="26" t="s">
        <v>1039</v>
      </c>
      <c r="G1116" s="36" t="s">
        <v>1133</v>
      </c>
      <c r="H1116" s="28" t="s">
        <v>1018</v>
      </c>
      <c r="I1116" s="40"/>
      <c r="J1116" s="41">
        <v>1900</v>
      </c>
      <c r="K1116" s="41">
        <v>6219.69</v>
      </c>
      <c r="L1116" s="41">
        <v>316.64</v>
      </c>
      <c r="M1116" s="41">
        <v>86.8</v>
      </c>
      <c r="N1116" s="41">
        <v>3.8</v>
      </c>
      <c r="O1116" s="42">
        <v>0</v>
      </c>
      <c r="P1116" s="85">
        <f t="shared" si="59"/>
        <v>1.9</v>
      </c>
    </row>
    <row r="1117" hidden="1" spans="1:16">
      <c r="A1117" s="40">
        <v>202305</v>
      </c>
      <c r="B1117" s="36" t="s">
        <v>255</v>
      </c>
      <c r="C1117" s="36" t="s">
        <v>619</v>
      </c>
      <c r="D1117" s="33" t="s">
        <v>587</v>
      </c>
      <c r="E1117" s="37" t="s">
        <v>1134</v>
      </c>
      <c r="F1117" s="26" t="s">
        <v>1027</v>
      </c>
      <c r="G1117" s="36" t="s">
        <v>976</v>
      </c>
      <c r="H1117" s="28" t="s">
        <v>1018</v>
      </c>
      <c r="I1117" s="40"/>
      <c r="J1117" s="41">
        <v>1900</v>
      </c>
      <c r="K1117" s="41">
        <v>5409.81</v>
      </c>
      <c r="L1117" s="41">
        <v>316.64</v>
      </c>
      <c r="M1117" s="41">
        <v>86.8</v>
      </c>
      <c r="N1117" s="41">
        <v>3.8</v>
      </c>
      <c r="O1117" s="42">
        <v>0</v>
      </c>
      <c r="P1117" s="85">
        <f t="shared" si="59"/>
        <v>1.9</v>
      </c>
    </row>
    <row r="1118" hidden="1" spans="1:16">
      <c r="A1118" s="40">
        <v>202305</v>
      </c>
      <c r="B1118" s="36" t="s">
        <v>314</v>
      </c>
      <c r="C1118" s="36" t="s">
        <v>619</v>
      </c>
      <c r="D1118" s="33" t="s">
        <v>587</v>
      </c>
      <c r="E1118" s="37" t="s">
        <v>1135</v>
      </c>
      <c r="F1118" s="26" t="s">
        <v>1027</v>
      </c>
      <c r="G1118" s="36" t="s">
        <v>1136</v>
      </c>
      <c r="H1118" s="28" t="s">
        <v>1018</v>
      </c>
      <c r="I1118" s="40"/>
      <c r="J1118" s="41">
        <v>1900</v>
      </c>
      <c r="K1118" s="41">
        <v>5498.44</v>
      </c>
      <c r="L1118" s="41">
        <v>316.64</v>
      </c>
      <c r="M1118" s="41">
        <v>86.8</v>
      </c>
      <c r="N1118" s="41">
        <v>3.8</v>
      </c>
      <c r="O1118" s="42">
        <v>0</v>
      </c>
      <c r="P1118" s="85">
        <f t="shared" si="59"/>
        <v>1.9</v>
      </c>
    </row>
    <row r="1119" hidden="1" spans="1:16">
      <c r="A1119" s="40">
        <v>202305</v>
      </c>
      <c r="B1119" s="36" t="s">
        <v>266</v>
      </c>
      <c r="C1119" s="36" t="s">
        <v>619</v>
      </c>
      <c r="D1119" s="33" t="s">
        <v>587</v>
      </c>
      <c r="E1119" s="37" t="s">
        <v>1137</v>
      </c>
      <c r="F1119" s="26" t="s">
        <v>1027</v>
      </c>
      <c r="G1119" s="36" t="s">
        <v>1138</v>
      </c>
      <c r="H1119" s="28" t="s">
        <v>1018</v>
      </c>
      <c r="I1119" s="40"/>
      <c r="J1119" s="41">
        <v>1900</v>
      </c>
      <c r="K1119" s="41">
        <v>6107.37</v>
      </c>
      <c r="L1119" s="41">
        <v>316.64</v>
      </c>
      <c r="M1119" s="41">
        <v>86.8</v>
      </c>
      <c r="N1119" s="41">
        <v>3.8</v>
      </c>
      <c r="O1119" s="42">
        <v>0</v>
      </c>
      <c r="P1119" s="85">
        <f t="shared" si="59"/>
        <v>1.9</v>
      </c>
    </row>
    <row r="1120" hidden="1" spans="1:16">
      <c r="A1120" s="40">
        <v>202305</v>
      </c>
      <c r="B1120" s="36" t="s">
        <v>272</v>
      </c>
      <c r="C1120" s="36" t="s">
        <v>619</v>
      </c>
      <c r="D1120" s="33" t="s">
        <v>587</v>
      </c>
      <c r="E1120" s="37" t="s">
        <v>1139</v>
      </c>
      <c r="F1120" s="26" t="s">
        <v>1027</v>
      </c>
      <c r="G1120" s="36" t="s">
        <v>1138</v>
      </c>
      <c r="H1120" s="28" t="s">
        <v>1018</v>
      </c>
      <c r="I1120" s="40"/>
      <c r="J1120" s="41">
        <v>1900</v>
      </c>
      <c r="K1120" s="41">
        <v>6232.62</v>
      </c>
      <c r="L1120" s="41">
        <v>316.64</v>
      </c>
      <c r="M1120" s="41">
        <v>86.8</v>
      </c>
      <c r="N1120" s="41">
        <v>3.8</v>
      </c>
      <c r="O1120" s="42">
        <v>0</v>
      </c>
      <c r="P1120" s="85">
        <f t="shared" si="59"/>
        <v>1.9</v>
      </c>
    </row>
    <row r="1121" hidden="1" spans="1:16">
      <c r="A1121" s="40">
        <v>202305</v>
      </c>
      <c r="B1121" s="36" t="s">
        <v>410</v>
      </c>
      <c r="C1121" s="36" t="s">
        <v>619</v>
      </c>
      <c r="D1121" s="33" t="s">
        <v>587</v>
      </c>
      <c r="E1121" s="88" t="s">
        <v>1140</v>
      </c>
      <c r="F1121" s="26" t="s">
        <v>1027</v>
      </c>
      <c r="G1121" s="36" t="s">
        <v>1141</v>
      </c>
      <c r="H1121" s="28" t="s">
        <v>1018</v>
      </c>
      <c r="I1121" s="40"/>
      <c r="J1121" s="41">
        <v>1900</v>
      </c>
      <c r="K1121" s="41">
        <v>5569.85</v>
      </c>
      <c r="L1121" s="41">
        <v>316.64</v>
      </c>
      <c r="M1121" s="41">
        <v>86.8</v>
      </c>
      <c r="N1121" s="41">
        <v>3.8</v>
      </c>
      <c r="O1121" s="42">
        <v>0</v>
      </c>
      <c r="P1121" s="85">
        <f t="shared" si="59"/>
        <v>1.9</v>
      </c>
    </row>
    <row r="1122" hidden="1" spans="1:16">
      <c r="A1122" s="40">
        <v>202305</v>
      </c>
      <c r="B1122" s="36" t="s">
        <v>431</v>
      </c>
      <c r="C1122" s="36" t="s">
        <v>619</v>
      </c>
      <c r="D1122" s="33" t="s">
        <v>587</v>
      </c>
      <c r="E1122" s="88" t="s">
        <v>1142</v>
      </c>
      <c r="F1122" s="26" t="s">
        <v>1027</v>
      </c>
      <c r="G1122" s="36" t="s">
        <v>1143</v>
      </c>
      <c r="H1122" s="28" t="s">
        <v>1018</v>
      </c>
      <c r="I1122" s="40"/>
      <c r="J1122" s="41">
        <v>1900</v>
      </c>
      <c r="K1122" s="41">
        <v>5332.01</v>
      </c>
      <c r="L1122" s="41">
        <v>316.64</v>
      </c>
      <c r="M1122" s="41">
        <v>86.8</v>
      </c>
      <c r="N1122" s="41">
        <v>3.8</v>
      </c>
      <c r="O1122" s="42">
        <v>0</v>
      </c>
      <c r="P1122" s="85">
        <f t="shared" si="59"/>
        <v>1.9</v>
      </c>
    </row>
    <row r="1123" hidden="1" spans="1:16">
      <c r="A1123" s="40">
        <v>202305</v>
      </c>
      <c r="B1123" s="36" t="s">
        <v>354</v>
      </c>
      <c r="C1123" s="36" t="s">
        <v>619</v>
      </c>
      <c r="D1123" s="33" t="s">
        <v>587</v>
      </c>
      <c r="E1123" s="88" t="s">
        <v>1144</v>
      </c>
      <c r="F1123" s="26" t="s">
        <v>1027</v>
      </c>
      <c r="G1123" s="36" t="s">
        <v>1143</v>
      </c>
      <c r="H1123" s="28" t="s">
        <v>1018</v>
      </c>
      <c r="I1123" s="40"/>
      <c r="J1123" s="41">
        <v>1900</v>
      </c>
      <c r="K1123" s="41">
        <v>5473.61</v>
      </c>
      <c r="L1123" s="41">
        <v>316.64</v>
      </c>
      <c r="M1123" s="41">
        <v>86.8</v>
      </c>
      <c r="N1123" s="41">
        <v>3.8</v>
      </c>
      <c r="O1123" s="42">
        <v>0</v>
      </c>
      <c r="P1123" s="85">
        <f t="shared" si="59"/>
        <v>1.9</v>
      </c>
    </row>
    <row r="1124" hidden="1" spans="1:16">
      <c r="A1124" s="40">
        <v>202305</v>
      </c>
      <c r="B1124" s="36" t="s">
        <v>215</v>
      </c>
      <c r="C1124" s="36" t="s">
        <v>619</v>
      </c>
      <c r="D1124" s="33" t="s">
        <v>587</v>
      </c>
      <c r="E1124" s="37" t="s">
        <v>1148</v>
      </c>
      <c r="F1124" s="26" t="s">
        <v>1039</v>
      </c>
      <c r="G1124" s="97" t="s">
        <v>1149</v>
      </c>
      <c r="H1124" s="98" t="s">
        <v>1018</v>
      </c>
      <c r="I1124" s="40"/>
      <c r="J1124" s="41">
        <v>1900</v>
      </c>
      <c r="K1124" s="41">
        <v>6174.31</v>
      </c>
      <c r="L1124" s="41">
        <v>316.64</v>
      </c>
      <c r="M1124" s="41">
        <v>86.8</v>
      </c>
      <c r="N1124" s="41">
        <v>3.8</v>
      </c>
      <c r="O1124" s="42">
        <v>0</v>
      </c>
      <c r="P1124" s="85">
        <f t="shared" si="59"/>
        <v>1.9</v>
      </c>
    </row>
    <row r="1125" hidden="1" spans="1:16">
      <c r="A1125" s="40">
        <v>202305</v>
      </c>
      <c r="B1125" s="36" t="s">
        <v>282</v>
      </c>
      <c r="C1125" s="36" t="s">
        <v>619</v>
      </c>
      <c r="D1125" s="33" t="s">
        <v>587</v>
      </c>
      <c r="E1125" s="88" t="s">
        <v>1150</v>
      </c>
      <c r="F1125" s="26" t="s">
        <v>1039</v>
      </c>
      <c r="G1125" s="77" t="s">
        <v>1151</v>
      </c>
      <c r="H1125" s="98" t="s">
        <v>1018</v>
      </c>
      <c r="I1125" s="40"/>
      <c r="J1125" s="41">
        <v>1900</v>
      </c>
      <c r="K1125" s="41">
        <v>6541.81</v>
      </c>
      <c r="L1125" s="41">
        <v>316.64</v>
      </c>
      <c r="M1125" s="41">
        <v>86.8</v>
      </c>
      <c r="N1125" s="41">
        <v>3.8</v>
      </c>
      <c r="O1125" s="42">
        <v>0</v>
      </c>
      <c r="P1125" s="85">
        <f t="shared" si="59"/>
        <v>1.9</v>
      </c>
    </row>
    <row r="1126" hidden="1" spans="1:16">
      <c r="A1126" s="40">
        <v>202305</v>
      </c>
      <c r="B1126" s="36" t="s">
        <v>444</v>
      </c>
      <c r="C1126" s="36" t="s">
        <v>619</v>
      </c>
      <c r="D1126" s="33" t="s">
        <v>587</v>
      </c>
      <c r="E1126" s="88" t="s">
        <v>1152</v>
      </c>
      <c r="F1126" s="26" t="s">
        <v>1039</v>
      </c>
      <c r="G1126" s="77" t="s">
        <v>871</v>
      </c>
      <c r="H1126" s="98" t="s">
        <v>1018</v>
      </c>
      <c r="I1126" s="40"/>
      <c r="J1126" s="41">
        <v>1900</v>
      </c>
      <c r="K1126" s="41">
        <v>7951.22</v>
      </c>
      <c r="L1126" s="41">
        <v>316.64</v>
      </c>
      <c r="M1126" s="41">
        <v>86.8</v>
      </c>
      <c r="N1126" s="41">
        <v>3.8</v>
      </c>
      <c r="O1126" s="42">
        <v>0</v>
      </c>
      <c r="P1126" s="85">
        <f t="shared" si="59"/>
        <v>1.9</v>
      </c>
    </row>
    <row r="1127" hidden="1" spans="1:16">
      <c r="A1127" s="40">
        <v>202305</v>
      </c>
      <c r="B1127" s="33" t="s">
        <v>433</v>
      </c>
      <c r="C1127" s="36" t="s">
        <v>619</v>
      </c>
      <c r="D1127" s="33" t="s">
        <v>587</v>
      </c>
      <c r="E1127" s="36" t="s">
        <v>885</v>
      </c>
      <c r="F1127" s="26" t="s">
        <v>1039</v>
      </c>
      <c r="G1127" s="77" t="s">
        <v>887</v>
      </c>
      <c r="H1127" s="98" t="s">
        <v>1018</v>
      </c>
      <c r="I1127" s="40"/>
      <c r="J1127" s="41">
        <v>1900</v>
      </c>
      <c r="K1127" s="41">
        <v>6575.54</v>
      </c>
      <c r="L1127" s="41">
        <v>316.64</v>
      </c>
      <c r="M1127" s="41">
        <v>86.8</v>
      </c>
      <c r="N1127" s="41">
        <v>3.8</v>
      </c>
      <c r="O1127" s="42">
        <v>0</v>
      </c>
      <c r="P1127" s="85">
        <f t="shared" si="59"/>
        <v>1.9</v>
      </c>
    </row>
    <row r="1128" hidden="1" spans="1:16">
      <c r="A1128" s="40">
        <v>202305</v>
      </c>
      <c r="B1128" s="33" t="s">
        <v>324</v>
      </c>
      <c r="C1128" s="36" t="s">
        <v>619</v>
      </c>
      <c r="D1128" s="33" t="s">
        <v>587</v>
      </c>
      <c r="E1128" s="36" t="s">
        <v>909</v>
      </c>
      <c r="F1128" s="26" t="s">
        <v>1027</v>
      </c>
      <c r="G1128" s="77" t="s">
        <v>891</v>
      </c>
      <c r="H1128" s="28" t="s">
        <v>623</v>
      </c>
      <c r="I1128" s="40"/>
      <c r="J1128" s="41">
        <v>1900</v>
      </c>
      <c r="K1128" s="41">
        <v>4984.84</v>
      </c>
      <c r="L1128" s="41">
        <v>316.64</v>
      </c>
      <c r="M1128" s="41">
        <v>86.8</v>
      </c>
      <c r="N1128" s="41">
        <v>3.8</v>
      </c>
      <c r="O1128" s="42">
        <v>0</v>
      </c>
      <c r="P1128" s="85">
        <f t="shared" si="59"/>
        <v>1.9</v>
      </c>
    </row>
    <row r="1129" hidden="1" spans="1:16">
      <c r="A1129" s="40">
        <v>202305</v>
      </c>
      <c r="B1129" s="33" t="s">
        <v>337</v>
      </c>
      <c r="C1129" s="36" t="s">
        <v>619</v>
      </c>
      <c r="D1129" s="33" t="s">
        <v>587</v>
      </c>
      <c r="E1129" s="36" t="s">
        <v>910</v>
      </c>
      <c r="F1129" s="26" t="s">
        <v>1027</v>
      </c>
      <c r="G1129" s="77" t="s">
        <v>891</v>
      </c>
      <c r="H1129" s="28" t="s">
        <v>623</v>
      </c>
      <c r="I1129" s="40"/>
      <c r="J1129" s="41">
        <v>1900</v>
      </c>
      <c r="K1129" s="41">
        <v>4492.7</v>
      </c>
      <c r="L1129" s="41">
        <v>316.64</v>
      </c>
      <c r="M1129" s="41">
        <v>86.8</v>
      </c>
      <c r="N1129" s="41">
        <v>3.8</v>
      </c>
      <c r="O1129" s="42">
        <v>0</v>
      </c>
      <c r="P1129" s="85">
        <f t="shared" si="59"/>
        <v>1.9</v>
      </c>
    </row>
    <row r="1130" hidden="1" spans="1:16">
      <c r="A1130" s="40">
        <v>202305</v>
      </c>
      <c r="B1130" s="33" t="s">
        <v>320</v>
      </c>
      <c r="C1130" s="36" t="s">
        <v>619</v>
      </c>
      <c r="D1130" s="33" t="s">
        <v>587</v>
      </c>
      <c r="E1130" s="36" t="s">
        <v>915</v>
      </c>
      <c r="F1130" s="26" t="s">
        <v>1027</v>
      </c>
      <c r="G1130" s="34" t="s">
        <v>891</v>
      </c>
      <c r="H1130" s="28" t="s">
        <v>623</v>
      </c>
      <c r="I1130" s="40"/>
      <c r="J1130" s="41">
        <v>1900</v>
      </c>
      <c r="K1130" s="41">
        <v>5621.63</v>
      </c>
      <c r="L1130" s="41">
        <v>316.64</v>
      </c>
      <c r="M1130" s="41">
        <v>86.8</v>
      </c>
      <c r="N1130" s="41">
        <v>3.8</v>
      </c>
      <c r="O1130" s="42">
        <v>0</v>
      </c>
      <c r="P1130" s="85">
        <f t="shared" ref="P1130:P1137" si="60">1900*0.1%</f>
        <v>1.9</v>
      </c>
    </row>
    <row r="1131" hidden="1" spans="1:16">
      <c r="A1131" s="40">
        <v>202305</v>
      </c>
      <c r="B1131" s="33" t="s">
        <v>373</v>
      </c>
      <c r="C1131" s="36" t="s">
        <v>619</v>
      </c>
      <c r="D1131" s="33" t="s">
        <v>587</v>
      </c>
      <c r="E1131" s="36" t="s">
        <v>967</v>
      </c>
      <c r="F1131" s="26" t="s">
        <v>1027</v>
      </c>
      <c r="G1131" s="34" t="s">
        <v>968</v>
      </c>
      <c r="H1131" s="28" t="s">
        <v>623</v>
      </c>
      <c r="I1131" s="40"/>
      <c r="J1131" s="41">
        <v>1900</v>
      </c>
      <c r="K1131" s="41">
        <v>4253.52</v>
      </c>
      <c r="L1131" s="41">
        <v>316.64</v>
      </c>
      <c r="M1131" s="41">
        <v>86.8</v>
      </c>
      <c r="N1131" s="41">
        <v>3.8</v>
      </c>
      <c r="O1131" s="42">
        <v>0</v>
      </c>
      <c r="P1131" s="85">
        <f t="shared" si="60"/>
        <v>1.9</v>
      </c>
    </row>
    <row r="1132" hidden="1" spans="1:16">
      <c r="A1132" s="40">
        <v>202305</v>
      </c>
      <c r="B1132" s="33" t="s">
        <v>423</v>
      </c>
      <c r="C1132" s="36" t="s">
        <v>619</v>
      </c>
      <c r="D1132" s="33" t="s">
        <v>587</v>
      </c>
      <c r="E1132" s="36" t="s">
        <v>1205</v>
      </c>
      <c r="F1132" s="26" t="s">
        <v>1027</v>
      </c>
      <c r="G1132" s="34">
        <v>44788</v>
      </c>
      <c r="H1132" s="28" t="s">
        <v>1018</v>
      </c>
      <c r="I1132" s="40"/>
      <c r="J1132" s="41">
        <v>1900</v>
      </c>
      <c r="K1132" s="41">
        <v>5378.19</v>
      </c>
      <c r="L1132" s="41">
        <v>316.64</v>
      </c>
      <c r="M1132" s="41">
        <v>86.8</v>
      </c>
      <c r="N1132" s="41">
        <v>3.8</v>
      </c>
      <c r="O1132" s="42">
        <v>0</v>
      </c>
      <c r="P1132" s="85">
        <f t="shared" si="60"/>
        <v>1.9</v>
      </c>
    </row>
    <row r="1133" hidden="1" spans="1:16">
      <c r="A1133" s="40">
        <v>202305</v>
      </c>
      <c r="B1133" s="33" t="s">
        <v>432</v>
      </c>
      <c r="C1133" s="36" t="s">
        <v>619</v>
      </c>
      <c r="D1133" s="33" t="s">
        <v>587</v>
      </c>
      <c r="E1133" s="36" t="s">
        <v>1208</v>
      </c>
      <c r="F1133" s="26" t="s">
        <v>1027</v>
      </c>
      <c r="G1133" s="34">
        <v>44778</v>
      </c>
      <c r="H1133" s="28" t="s">
        <v>1018</v>
      </c>
      <c r="I1133" s="40"/>
      <c r="J1133" s="41">
        <v>1900</v>
      </c>
      <c r="K1133" s="41">
        <v>4993.4</v>
      </c>
      <c r="L1133" s="41">
        <v>316.64</v>
      </c>
      <c r="M1133" s="41">
        <v>86.8</v>
      </c>
      <c r="N1133" s="41">
        <v>3.8</v>
      </c>
      <c r="O1133" s="42">
        <v>0</v>
      </c>
      <c r="P1133" s="85">
        <f t="shared" si="60"/>
        <v>1.9</v>
      </c>
    </row>
    <row r="1134" hidden="1" spans="1:16">
      <c r="A1134" s="40">
        <v>202305</v>
      </c>
      <c r="B1134" s="25" t="s">
        <v>335</v>
      </c>
      <c r="C1134" s="36" t="s">
        <v>619</v>
      </c>
      <c r="D1134" s="30" t="s">
        <v>587</v>
      </c>
      <c r="E1134" s="89" t="s">
        <v>1215</v>
      </c>
      <c r="F1134" s="88" t="s">
        <v>1216</v>
      </c>
      <c r="G1134" s="34">
        <v>44803</v>
      </c>
      <c r="H1134" s="28" t="s">
        <v>1018</v>
      </c>
      <c r="I1134" s="40"/>
      <c r="J1134" s="41">
        <v>1900</v>
      </c>
      <c r="K1134" s="41">
        <v>5833.94</v>
      </c>
      <c r="L1134" s="41">
        <v>316.64</v>
      </c>
      <c r="M1134" s="41">
        <v>86.8</v>
      </c>
      <c r="N1134" s="41">
        <v>3.8</v>
      </c>
      <c r="O1134" s="42">
        <v>0</v>
      </c>
      <c r="P1134" s="85">
        <f t="shared" si="60"/>
        <v>1.9</v>
      </c>
    </row>
    <row r="1135" hidden="1" spans="1:16">
      <c r="A1135" s="40">
        <v>202305</v>
      </c>
      <c r="B1135" s="25" t="s">
        <v>232</v>
      </c>
      <c r="C1135" s="36" t="s">
        <v>619</v>
      </c>
      <c r="D1135" s="30" t="s">
        <v>587</v>
      </c>
      <c r="E1135" s="89" t="s">
        <v>1234</v>
      </c>
      <c r="F1135" s="88" t="s">
        <v>1027</v>
      </c>
      <c r="G1135" s="34" t="s">
        <v>1235</v>
      </c>
      <c r="H1135" s="28" t="s">
        <v>1018</v>
      </c>
      <c r="I1135" s="40"/>
      <c r="J1135" s="41">
        <v>1900</v>
      </c>
      <c r="K1135" s="41">
        <v>5352.58</v>
      </c>
      <c r="L1135" s="41">
        <v>316.64</v>
      </c>
      <c r="M1135" s="41">
        <v>86.8</v>
      </c>
      <c r="N1135" s="41">
        <v>3.8</v>
      </c>
      <c r="O1135" s="42">
        <v>0</v>
      </c>
      <c r="P1135" s="85">
        <f t="shared" si="60"/>
        <v>1.9</v>
      </c>
    </row>
    <row r="1136" hidden="1" spans="1:16">
      <c r="A1136" s="40">
        <v>202305</v>
      </c>
      <c r="B1136" s="25" t="s">
        <v>223</v>
      </c>
      <c r="C1136" s="36" t="s">
        <v>619</v>
      </c>
      <c r="D1136" s="30" t="s">
        <v>587</v>
      </c>
      <c r="E1136" s="89" t="s">
        <v>1236</v>
      </c>
      <c r="F1136" s="88" t="s">
        <v>1027</v>
      </c>
      <c r="G1136" s="34" t="s">
        <v>1227</v>
      </c>
      <c r="H1136" s="28" t="s">
        <v>1018</v>
      </c>
      <c r="I1136" s="40"/>
      <c r="J1136" s="41">
        <v>1900</v>
      </c>
      <c r="K1136" s="41">
        <v>4843.72</v>
      </c>
      <c r="L1136" s="41">
        <v>316.64</v>
      </c>
      <c r="M1136" s="41">
        <v>86.8</v>
      </c>
      <c r="N1136" s="41">
        <v>3.8</v>
      </c>
      <c r="O1136" s="42">
        <v>0</v>
      </c>
      <c r="P1136" s="85">
        <f t="shared" si="60"/>
        <v>1.9</v>
      </c>
    </row>
    <row r="1137" hidden="1" spans="1:16">
      <c r="A1137" s="40">
        <v>202305</v>
      </c>
      <c r="B1137" s="25" t="s">
        <v>260</v>
      </c>
      <c r="C1137" s="36" t="s">
        <v>619</v>
      </c>
      <c r="D1137" s="30" t="s">
        <v>587</v>
      </c>
      <c r="E1137" s="89" t="s">
        <v>1243</v>
      </c>
      <c r="F1137" s="88" t="s">
        <v>1216</v>
      </c>
      <c r="G1137" s="34" t="s">
        <v>1244</v>
      </c>
      <c r="H1137" s="28" t="s">
        <v>1018</v>
      </c>
      <c r="I1137" s="40"/>
      <c r="J1137" s="41">
        <v>1900</v>
      </c>
      <c r="K1137" s="41">
        <v>5840.84</v>
      </c>
      <c r="L1137" s="41">
        <v>316.64</v>
      </c>
      <c r="M1137" s="41">
        <v>86.8</v>
      </c>
      <c r="N1137" s="41">
        <v>3.8</v>
      </c>
      <c r="O1137" s="42">
        <v>0</v>
      </c>
      <c r="P1137" s="85">
        <f t="shared" si="60"/>
        <v>1.9</v>
      </c>
    </row>
    <row r="1138" hidden="1" spans="1:16">
      <c r="A1138" s="40">
        <v>202305</v>
      </c>
      <c r="B1138" s="25" t="s">
        <v>283</v>
      </c>
      <c r="C1138" s="36" t="s">
        <v>619</v>
      </c>
      <c r="D1138" s="30" t="s">
        <v>587</v>
      </c>
      <c r="E1138" s="89" t="s">
        <v>1239</v>
      </c>
      <c r="F1138" s="88" t="s">
        <v>1216</v>
      </c>
      <c r="G1138" s="34" t="s">
        <v>1227</v>
      </c>
      <c r="H1138" s="28" t="s">
        <v>1018</v>
      </c>
      <c r="I1138" s="40" t="s">
        <v>1364</v>
      </c>
      <c r="J1138" s="41">
        <v>1900</v>
      </c>
      <c r="K1138" s="41">
        <v>593.01</v>
      </c>
      <c r="L1138" s="41">
        <v>0</v>
      </c>
      <c r="M1138" s="41">
        <v>0</v>
      </c>
      <c r="N1138" s="41">
        <v>0</v>
      </c>
      <c r="O1138" s="42">
        <v>0</v>
      </c>
      <c r="P1138" s="85">
        <v>0</v>
      </c>
    </row>
    <row r="1139" hidden="1" spans="1:16">
      <c r="A1139" s="40">
        <v>202305</v>
      </c>
      <c r="B1139" s="33" t="s">
        <v>382</v>
      </c>
      <c r="C1139" s="36" t="s">
        <v>619</v>
      </c>
      <c r="D1139" s="33" t="s">
        <v>587</v>
      </c>
      <c r="E1139" s="36" t="s">
        <v>950</v>
      </c>
      <c r="F1139" s="26" t="s">
        <v>908</v>
      </c>
      <c r="G1139" s="77" t="s">
        <v>951</v>
      </c>
      <c r="H1139" s="28" t="s">
        <v>1018</v>
      </c>
      <c r="I1139" s="40"/>
      <c r="J1139" s="41">
        <v>1900</v>
      </c>
      <c r="K1139" s="41">
        <v>5351.12</v>
      </c>
      <c r="L1139" s="41">
        <v>316.64</v>
      </c>
      <c r="M1139" s="41">
        <v>86.8</v>
      </c>
      <c r="N1139" s="41">
        <v>3.8</v>
      </c>
      <c r="O1139" s="42">
        <v>0</v>
      </c>
      <c r="P1139" s="85">
        <f t="shared" ref="P1139:P1144" si="61">1900*0.1%</f>
        <v>1.9</v>
      </c>
    </row>
    <row r="1140" hidden="1" spans="1:16">
      <c r="A1140" s="40">
        <v>202305</v>
      </c>
      <c r="B1140" s="25" t="s">
        <v>227</v>
      </c>
      <c r="C1140" s="36" t="s">
        <v>619</v>
      </c>
      <c r="D1140" s="30" t="s">
        <v>587</v>
      </c>
      <c r="E1140" s="89" t="s">
        <v>1250</v>
      </c>
      <c r="F1140" s="88" t="s">
        <v>1216</v>
      </c>
      <c r="G1140" s="34" t="s">
        <v>1251</v>
      </c>
      <c r="H1140" s="28" t="s">
        <v>1018</v>
      </c>
      <c r="I1140" s="40"/>
      <c r="J1140" s="41">
        <v>1900</v>
      </c>
      <c r="K1140" s="41">
        <v>5953.37</v>
      </c>
      <c r="L1140" s="41">
        <v>316.64</v>
      </c>
      <c r="M1140" s="41">
        <v>86.8</v>
      </c>
      <c r="N1140" s="41">
        <v>3.8</v>
      </c>
      <c r="O1140" s="42">
        <v>0</v>
      </c>
      <c r="P1140" s="85">
        <f t="shared" si="61"/>
        <v>1.9</v>
      </c>
    </row>
    <row r="1141" hidden="1" spans="1:16">
      <c r="A1141" s="40">
        <v>202305</v>
      </c>
      <c r="B1141" s="25" t="s">
        <v>303</v>
      </c>
      <c r="C1141" s="36" t="s">
        <v>619</v>
      </c>
      <c r="D1141" s="30" t="s">
        <v>587</v>
      </c>
      <c r="E1141" s="89" t="s">
        <v>1252</v>
      </c>
      <c r="F1141" s="88" t="s">
        <v>1027</v>
      </c>
      <c r="G1141" s="34" t="s">
        <v>1253</v>
      </c>
      <c r="H1141" s="28" t="s">
        <v>1018</v>
      </c>
      <c r="I1141" s="40"/>
      <c r="J1141" s="41">
        <v>1900</v>
      </c>
      <c r="K1141" s="41">
        <v>5003.01</v>
      </c>
      <c r="L1141" s="41">
        <v>316.64</v>
      </c>
      <c r="M1141" s="41">
        <v>86.8</v>
      </c>
      <c r="N1141" s="41">
        <v>3.8</v>
      </c>
      <c r="O1141" s="42">
        <v>0</v>
      </c>
      <c r="P1141" s="85">
        <f t="shared" si="61"/>
        <v>1.9</v>
      </c>
    </row>
    <row r="1142" hidden="1" spans="1:16">
      <c r="A1142" s="40">
        <v>202305</v>
      </c>
      <c r="B1142" s="25" t="s">
        <v>340</v>
      </c>
      <c r="C1142" s="36" t="s">
        <v>619</v>
      </c>
      <c r="D1142" s="30" t="s">
        <v>587</v>
      </c>
      <c r="E1142" s="89" t="s">
        <v>1256</v>
      </c>
      <c r="F1142" s="88" t="s">
        <v>1027</v>
      </c>
      <c r="G1142" s="34" t="s">
        <v>1257</v>
      </c>
      <c r="H1142" s="28" t="s">
        <v>1018</v>
      </c>
      <c r="I1142" s="40"/>
      <c r="J1142" s="41">
        <v>1900</v>
      </c>
      <c r="K1142" s="41">
        <v>5718.46</v>
      </c>
      <c r="L1142" s="41">
        <v>316.64</v>
      </c>
      <c r="M1142" s="41">
        <v>86.8</v>
      </c>
      <c r="N1142" s="41">
        <v>3.8</v>
      </c>
      <c r="O1142" s="42">
        <v>0</v>
      </c>
      <c r="P1142" s="85">
        <f t="shared" si="61"/>
        <v>1.9</v>
      </c>
    </row>
    <row r="1143" hidden="1" spans="1:16">
      <c r="A1143" s="40">
        <v>202305</v>
      </c>
      <c r="B1143" s="36" t="s">
        <v>439</v>
      </c>
      <c r="C1143" s="36" t="s">
        <v>619</v>
      </c>
      <c r="D1143" s="33" t="s">
        <v>587</v>
      </c>
      <c r="E1143" s="36" t="s">
        <v>855</v>
      </c>
      <c r="F1143" s="26" t="s">
        <v>1027</v>
      </c>
      <c r="G1143" s="77" t="s">
        <v>857</v>
      </c>
      <c r="H1143" s="28" t="s">
        <v>1018</v>
      </c>
      <c r="I1143" s="40"/>
      <c r="J1143" s="41">
        <v>1900</v>
      </c>
      <c r="K1143" s="41">
        <v>5759.12</v>
      </c>
      <c r="L1143" s="41">
        <v>316.64</v>
      </c>
      <c r="M1143" s="41">
        <v>86.8</v>
      </c>
      <c r="N1143" s="41">
        <v>3.8</v>
      </c>
      <c r="O1143" s="42">
        <v>0</v>
      </c>
      <c r="P1143" s="85">
        <f t="shared" si="61"/>
        <v>1.9</v>
      </c>
    </row>
    <row r="1144" hidden="1" spans="1:16">
      <c r="A1144" s="40">
        <v>202305</v>
      </c>
      <c r="B1144" s="36" t="s">
        <v>292</v>
      </c>
      <c r="C1144" s="36" t="s">
        <v>619</v>
      </c>
      <c r="D1144" s="33" t="s">
        <v>587</v>
      </c>
      <c r="E1144" s="36" t="s">
        <v>1303</v>
      </c>
      <c r="F1144" s="26" t="s">
        <v>1027</v>
      </c>
      <c r="G1144" s="77" t="s">
        <v>1304</v>
      </c>
      <c r="H1144" s="28" t="s">
        <v>1018</v>
      </c>
      <c r="I1144" s="40"/>
      <c r="J1144" s="41">
        <v>1900</v>
      </c>
      <c r="K1144" s="41">
        <v>5098.72</v>
      </c>
      <c r="L1144" s="41">
        <v>316.64</v>
      </c>
      <c r="M1144" s="41">
        <v>86.8</v>
      </c>
      <c r="N1144" s="41">
        <v>3.8</v>
      </c>
      <c r="O1144" s="42">
        <v>0</v>
      </c>
      <c r="P1144" s="85">
        <f t="shared" si="61"/>
        <v>1.9</v>
      </c>
    </row>
    <row r="1145" hidden="1" spans="1:16">
      <c r="A1145" s="40">
        <v>202305</v>
      </c>
      <c r="B1145" s="36" t="s">
        <v>422</v>
      </c>
      <c r="C1145" s="36" t="s">
        <v>619</v>
      </c>
      <c r="D1145" s="33" t="s">
        <v>587</v>
      </c>
      <c r="E1145" s="36" t="s">
        <v>1305</v>
      </c>
      <c r="F1145" s="26" t="s">
        <v>1027</v>
      </c>
      <c r="G1145" s="77" t="s">
        <v>1304</v>
      </c>
      <c r="H1145" s="28" t="s">
        <v>1018</v>
      </c>
      <c r="I1145" s="40"/>
      <c r="J1145" s="41">
        <v>1900</v>
      </c>
      <c r="K1145" s="41">
        <v>5402.2</v>
      </c>
      <c r="L1145" s="41">
        <v>0</v>
      </c>
      <c r="M1145" s="41">
        <v>0</v>
      </c>
      <c r="N1145" s="41">
        <v>0</v>
      </c>
      <c r="O1145" s="42">
        <v>0</v>
      </c>
      <c r="P1145" s="85">
        <v>0</v>
      </c>
    </row>
    <row r="1146" hidden="1" spans="1:16">
      <c r="A1146" s="40">
        <v>202305</v>
      </c>
      <c r="B1146" s="36" t="s">
        <v>412</v>
      </c>
      <c r="C1146" s="36" t="s">
        <v>619</v>
      </c>
      <c r="D1146" s="33" t="s">
        <v>587</v>
      </c>
      <c r="E1146" s="36" t="s">
        <v>1306</v>
      </c>
      <c r="F1146" s="26" t="s">
        <v>1027</v>
      </c>
      <c r="G1146" s="77" t="s">
        <v>1301</v>
      </c>
      <c r="H1146" s="28" t="s">
        <v>1018</v>
      </c>
      <c r="I1146" s="40"/>
      <c r="J1146" s="41">
        <v>1900</v>
      </c>
      <c r="K1146" s="41">
        <v>4910.93</v>
      </c>
      <c r="L1146" s="41">
        <v>316.64</v>
      </c>
      <c r="M1146" s="41">
        <v>86.8</v>
      </c>
      <c r="N1146" s="41">
        <v>3.8</v>
      </c>
      <c r="O1146" s="42">
        <v>0</v>
      </c>
      <c r="P1146" s="85">
        <f t="shared" ref="P1146:P1155" si="62">1900*0.1%</f>
        <v>1.9</v>
      </c>
    </row>
    <row r="1147" hidden="1" spans="1:16">
      <c r="A1147" s="40">
        <v>202305</v>
      </c>
      <c r="B1147" s="36" t="s">
        <v>434</v>
      </c>
      <c r="C1147" s="36" t="s">
        <v>619</v>
      </c>
      <c r="D1147" s="33" t="s">
        <v>587</v>
      </c>
      <c r="E1147" s="36" t="s">
        <v>1307</v>
      </c>
      <c r="F1147" s="26" t="s">
        <v>1039</v>
      </c>
      <c r="G1147" s="77" t="s">
        <v>1308</v>
      </c>
      <c r="H1147" s="28" t="s">
        <v>1018</v>
      </c>
      <c r="I1147" s="40"/>
      <c r="J1147" s="41">
        <v>1900</v>
      </c>
      <c r="K1147" s="41">
        <v>5571.53</v>
      </c>
      <c r="L1147" s="41">
        <v>316.64</v>
      </c>
      <c r="M1147" s="41">
        <v>86.8</v>
      </c>
      <c r="N1147" s="41">
        <v>3.8</v>
      </c>
      <c r="O1147" s="42">
        <v>0</v>
      </c>
      <c r="P1147" s="85">
        <f t="shared" si="62"/>
        <v>1.9</v>
      </c>
    </row>
    <row r="1148" hidden="1" spans="1:16">
      <c r="A1148" s="40">
        <v>202305</v>
      </c>
      <c r="B1148" s="36" t="s">
        <v>437</v>
      </c>
      <c r="C1148" s="36" t="s">
        <v>619</v>
      </c>
      <c r="D1148" s="33" t="s">
        <v>587</v>
      </c>
      <c r="E1148" s="36" t="s">
        <v>1322</v>
      </c>
      <c r="F1148" s="26" t="s">
        <v>1039</v>
      </c>
      <c r="G1148" s="77" t="s">
        <v>1323</v>
      </c>
      <c r="H1148" s="28" t="s">
        <v>1018</v>
      </c>
      <c r="I1148" s="40"/>
      <c r="J1148" s="41">
        <v>1900</v>
      </c>
      <c r="K1148" s="41">
        <v>5403.97</v>
      </c>
      <c r="L1148" s="41">
        <v>316.64</v>
      </c>
      <c r="M1148" s="41">
        <v>86.8</v>
      </c>
      <c r="N1148" s="41">
        <v>3.8</v>
      </c>
      <c r="O1148" s="42">
        <v>0</v>
      </c>
      <c r="P1148" s="85">
        <f t="shared" si="62"/>
        <v>1.9</v>
      </c>
    </row>
    <row r="1149" hidden="1" spans="1:16">
      <c r="A1149" s="40">
        <v>202305</v>
      </c>
      <c r="B1149" s="36" t="s">
        <v>288</v>
      </c>
      <c r="C1149" s="36" t="s">
        <v>619</v>
      </c>
      <c r="D1149" s="33" t="s">
        <v>587</v>
      </c>
      <c r="E1149" s="36" t="s">
        <v>1324</v>
      </c>
      <c r="F1149" s="26" t="s">
        <v>1027</v>
      </c>
      <c r="G1149" s="77" t="s">
        <v>1325</v>
      </c>
      <c r="H1149" s="28" t="s">
        <v>1018</v>
      </c>
      <c r="I1149" s="40"/>
      <c r="J1149" s="41">
        <v>1900</v>
      </c>
      <c r="K1149" s="41">
        <v>5876.57</v>
      </c>
      <c r="L1149" s="41">
        <v>316.64</v>
      </c>
      <c r="M1149" s="41">
        <v>86.8</v>
      </c>
      <c r="N1149" s="41">
        <v>3.8</v>
      </c>
      <c r="O1149" s="42">
        <v>0</v>
      </c>
      <c r="P1149" s="85">
        <f t="shared" si="62"/>
        <v>1.9</v>
      </c>
    </row>
    <row r="1150" hidden="1" spans="1:16">
      <c r="A1150" s="40">
        <v>202305</v>
      </c>
      <c r="B1150" s="36" t="s">
        <v>398</v>
      </c>
      <c r="C1150" s="36" t="s">
        <v>619</v>
      </c>
      <c r="D1150" s="33" t="s">
        <v>587</v>
      </c>
      <c r="E1150" s="36" t="s">
        <v>1326</v>
      </c>
      <c r="F1150" s="26" t="s">
        <v>1039</v>
      </c>
      <c r="G1150" s="77" t="s">
        <v>1317</v>
      </c>
      <c r="H1150" s="28" t="s">
        <v>1018</v>
      </c>
      <c r="I1150" s="40"/>
      <c r="J1150" s="41">
        <v>1900</v>
      </c>
      <c r="K1150" s="41">
        <v>5324.64</v>
      </c>
      <c r="L1150" s="41">
        <v>316.64</v>
      </c>
      <c r="M1150" s="41">
        <v>86.8</v>
      </c>
      <c r="N1150" s="41">
        <v>3.8</v>
      </c>
      <c r="O1150" s="42">
        <v>0</v>
      </c>
      <c r="P1150" s="85">
        <f t="shared" si="62"/>
        <v>1.9</v>
      </c>
    </row>
    <row r="1151" spans="1:16">
      <c r="A1151" s="40">
        <v>202306</v>
      </c>
      <c r="B1151" s="68" t="s">
        <v>203</v>
      </c>
      <c r="C1151" s="25" t="s">
        <v>575</v>
      </c>
      <c r="D1151" s="25" t="s">
        <v>571</v>
      </c>
      <c r="E1151" s="25" t="s">
        <v>572</v>
      </c>
      <c r="F1151" s="26" t="s">
        <v>578</v>
      </c>
      <c r="G1151" s="69" t="s">
        <v>574</v>
      </c>
      <c r="I1151" s="40"/>
      <c r="J1151" s="41">
        <f>5650*7.9</f>
        <v>44635</v>
      </c>
      <c r="K1151" s="41">
        <v>61537.57</v>
      </c>
      <c r="L1151" s="41">
        <v>316.64</v>
      </c>
      <c r="M1151" s="41">
        <v>86.8</v>
      </c>
      <c r="N1151" s="41">
        <v>3.8</v>
      </c>
      <c r="O1151" s="42">
        <v>0</v>
      </c>
      <c r="P1151" s="85">
        <f t="shared" si="62"/>
        <v>1.9</v>
      </c>
    </row>
    <row r="1152" spans="1:16">
      <c r="A1152" s="40">
        <v>202306</v>
      </c>
      <c r="B1152" s="25" t="s">
        <v>448</v>
      </c>
      <c r="C1152" s="25" t="s">
        <v>575</v>
      </c>
      <c r="D1152" s="26" t="s">
        <v>576</v>
      </c>
      <c r="E1152" s="25" t="s">
        <v>577</v>
      </c>
      <c r="F1152" s="26" t="s">
        <v>578</v>
      </c>
      <c r="G1152" s="69" t="s">
        <v>579</v>
      </c>
      <c r="I1152" s="40"/>
      <c r="J1152" s="41">
        <v>5500</v>
      </c>
      <c r="K1152" s="41">
        <v>16500</v>
      </c>
      <c r="L1152" s="41">
        <v>316.64</v>
      </c>
      <c r="M1152" s="41">
        <v>86.8</v>
      </c>
      <c r="N1152" s="41">
        <v>3.8</v>
      </c>
      <c r="O1152" s="42">
        <v>95</v>
      </c>
      <c r="P1152" s="85">
        <f t="shared" si="62"/>
        <v>1.9</v>
      </c>
    </row>
    <row r="1153" hidden="1" spans="1:16">
      <c r="A1153" s="40">
        <v>202306</v>
      </c>
      <c r="B1153" s="28" t="s">
        <v>295</v>
      </c>
      <c r="C1153" s="25" t="s">
        <v>580</v>
      </c>
      <c r="D1153" s="26" t="s">
        <v>576</v>
      </c>
      <c r="E1153" s="25" t="s">
        <v>581</v>
      </c>
      <c r="F1153" s="26" t="s">
        <v>582</v>
      </c>
      <c r="G1153" s="69" t="s">
        <v>583</v>
      </c>
      <c r="I1153" s="40"/>
      <c r="J1153" s="41">
        <v>5544</v>
      </c>
      <c r="K1153" s="41">
        <v>13280</v>
      </c>
      <c r="L1153" s="41">
        <v>316.64</v>
      </c>
      <c r="M1153" s="41">
        <v>86.8</v>
      </c>
      <c r="N1153" s="41">
        <v>3.8</v>
      </c>
      <c r="O1153" s="42">
        <v>95</v>
      </c>
      <c r="P1153" s="85">
        <f t="shared" si="62"/>
        <v>1.9</v>
      </c>
    </row>
    <row r="1154" hidden="1" spans="1:16">
      <c r="A1154" s="40">
        <v>202306</v>
      </c>
      <c r="B1154" s="28" t="s">
        <v>234</v>
      </c>
      <c r="C1154" s="25" t="s">
        <v>580</v>
      </c>
      <c r="D1154" s="26" t="s">
        <v>576</v>
      </c>
      <c r="E1154" s="25" t="s">
        <v>584</v>
      </c>
      <c r="F1154" s="26" t="s">
        <v>585</v>
      </c>
      <c r="G1154" s="69" t="s">
        <v>586</v>
      </c>
      <c r="I1154" s="40"/>
      <c r="J1154" s="41">
        <v>5544</v>
      </c>
      <c r="K1154" s="41">
        <v>12944.9</v>
      </c>
      <c r="L1154" s="41">
        <v>316.64</v>
      </c>
      <c r="M1154" s="41">
        <v>86.8</v>
      </c>
      <c r="N1154" s="41">
        <v>3.8</v>
      </c>
      <c r="O1154" s="42">
        <v>125</v>
      </c>
      <c r="P1154" s="85">
        <f t="shared" si="62"/>
        <v>1.9</v>
      </c>
    </row>
    <row r="1155" spans="1:16">
      <c r="A1155" s="40">
        <v>202306</v>
      </c>
      <c r="B1155" s="28" t="s">
        <v>334</v>
      </c>
      <c r="C1155" s="25" t="s">
        <v>575</v>
      </c>
      <c r="D1155" s="26" t="s">
        <v>587</v>
      </c>
      <c r="E1155" s="25" t="s">
        <v>588</v>
      </c>
      <c r="F1155" s="26" t="s">
        <v>589</v>
      </c>
      <c r="G1155" s="69" t="s">
        <v>590</v>
      </c>
      <c r="I1155" s="40"/>
      <c r="J1155" s="41">
        <v>3200</v>
      </c>
      <c r="K1155" s="41">
        <v>9717.99</v>
      </c>
      <c r="L1155" s="41">
        <v>316.64</v>
      </c>
      <c r="M1155" s="41">
        <v>86.8</v>
      </c>
      <c r="N1155" s="41">
        <v>3.8</v>
      </c>
      <c r="O1155" s="42">
        <v>95</v>
      </c>
      <c r="P1155" s="85">
        <f t="shared" si="62"/>
        <v>1.9</v>
      </c>
    </row>
    <row r="1156" hidden="1" spans="1:16">
      <c r="A1156" s="40">
        <v>202306</v>
      </c>
      <c r="B1156" s="28" t="s">
        <v>342</v>
      </c>
      <c r="C1156" s="25" t="s">
        <v>592</v>
      </c>
      <c r="D1156" s="26" t="s">
        <v>587</v>
      </c>
      <c r="E1156" s="29" t="s">
        <v>593</v>
      </c>
      <c r="F1156" s="26" t="s">
        <v>594</v>
      </c>
      <c r="G1156" s="69" t="s">
        <v>595</v>
      </c>
      <c r="I1156" s="40"/>
      <c r="J1156" s="41">
        <v>1900</v>
      </c>
      <c r="K1156" s="41">
        <v>4274.22</v>
      </c>
      <c r="L1156" s="41">
        <v>0</v>
      </c>
      <c r="M1156" s="41">
        <v>0</v>
      </c>
      <c r="N1156" s="41">
        <v>0</v>
      </c>
      <c r="O1156" s="42">
        <v>0</v>
      </c>
      <c r="P1156" s="85">
        <v>0</v>
      </c>
    </row>
    <row r="1157" hidden="1" spans="1:16">
      <c r="A1157" s="40">
        <v>202306</v>
      </c>
      <c r="B1157" s="28" t="s">
        <v>225</v>
      </c>
      <c r="C1157" s="25" t="s">
        <v>592</v>
      </c>
      <c r="D1157" s="26" t="s">
        <v>587</v>
      </c>
      <c r="E1157" s="20" t="s">
        <v>596</v>
      </c>
      <c r="F1157" s="26" t="s">
        <v>597</v>
      </c>
      <c r="G1157" s="69" t="s">
        <v>598</v>
      </c>
      <c r="I1157" s="40"/>
      <c r="J1157" s="41">
        <v>1900</v>
      </c>
      <c r="K1157" s="41">
        <v>5259.6</v>
      </c>
      <c r="L1157" s="41">
        <v>316.64</v>
      </c>
      <c r="M1157" s="41">
        <v>86.8</v>
      </c>
      <c r="N1157" s="41">
        <v>3.8</v>
      </c>
      <c r="O1157" s="42">
        <v>0</v>
      </c>
      <c r="P1157" s="85">
        <f t="shared" ref="P1157:P1164" si="63">1900*0.1%</f>
        <v>1.9</v>
      </c>
    </row>
    <row r="1158" hidden="1" spans="1:16">
      <c r="A1158" s="40">
        <v>202306</v>
      </c>
      <c r="B1158" s="28" t="s">
        <v>301</v>
      </c>
      <c r="C1158" s="25" t="s">
        <v>580</v>
      </c>
      <c r="D1158" s="28" t="s">
        <v>587</v>
      </c>
      <c r="E1158" s="28" t="s">
        <v>599</v>
      </c>
      <c r="F1158" s="26" t="s">
        <v>600</v>
      </c>
      <c r="G1158" s="69" t="s">
        <v>601</v>
      </c>
      <c r="I1158" s="40"/>
      <c r="J1158" s="41">
        <v>5746</v>
      </c>
      <c r="K1158" s="41">
        <v>15251.57</v>
      </c>
      <c r="L1158" s="41">
        <v>316.64</v>
      </c>
      <c r="M1158" s="41">
        <v>86.8</v>
      </c>
      <c r="N1158" s="41">
        <v>3.8</v>
      </c>
      <c r="O1158" s="42">
        <v>1250</v>
      </c>
      <c r="P1158" s="85">
        <f t="shared" si="63"/>
        <v>1.9</v>
      </c>
    </row>
    <row r="1159" hidden="1" spans="1:16">
      <c r="A1159" s="40">
        <v>202306</v>
      </c>
      <c r="B1159" s="28" t="s">
        <v>264</v>
      </c>
      <c r="C1159" s="25" t="s">
        <v>580</v>
      </c>
      <c r="D1159" s="26" t="s">
        <v>587</v>
      </c>
      <c r="E1159" s="20" t="s">
        <v>602</v>
      </c>
      <c r="F1159" s="26" t="s">
        <v>1336</v>
      </c>
      <c r="G1159" s="69" t="s">
        <v>604</v>
      </c>
      <c r="I1159" s="40"/>
      <c r="J1159" s="41">
        <v>2440</v>
      </c>
      <c r="K1159" s="41">
        <v>6493.3</v>
      </c>
      <c r="L1159" s="41">
        <v>316.64</v>
      </c>
      <c r="M1159" s="41">
        <v>86.8</v>
      </c>
      <c r="N1159" s="41">
        <v>3.8</v>
      </c>
      <c r="O1159" s="42">
        <v>95</v>
      </c>
      <c r="P1159" s="85">
        <f t="shared" si="63"/>
        <v>1.9</v>
      </c>
    </row>
    <row r="1160" hidden="1" spans="1:16">
      <c r="A1160" s="40">
        <v>202306</v>
      </c>
      <c r="B1160" s="25" t="s">
        <v>290</v>
      </c>
      <c r="C1160" s="25" t="s">
        <v>580</v>
      </c>
      <c r="D1160" s="26" t="s">
        <v>587</v>
      </c>
      <c r="E1160" s="28" t="s">
        <v>605</v>
      </c>
      <c r="F1160" s="26" t="s">
        <v>606</v>
      </c>
      <c r="G1160" s="69" t="s">
        <v>607</v>
      </c>
      <c r="I1160" s="40"/>
      <c r="J1160" s="41">
        <v>5389</v>
      </c>
      <c r="K1160" s="41">
        <v>12921.5</v>
      </c>
      <c r="L1160" s="41">
        <v>316.64</v>
      </c>
      <c r="M1160" s="41">
        <v>86.8</v>
      </c>
      <c r="N1160" s="41">
        <v>3.8</v>
      </c>
      <c r="O1160" s="42">
        <v>500</v>
      </c>
      <c r="P1160" s="85">
        <f t="shared" si="63"/>
        <v>1.9</v>
      </c>
    </row>
    <row r="1161" hidden="1" spans="1:16">
      <c r="A1161" s="40">
        <v>202306</v>
      </c>
      <c r="B1161" s="28" t="s">
        <v>376</v>
      </c>
      <c r="C1161" s="25" t="s">
        <v>580</v>
      </c>
      <c r="D1161" s="26" t="s">
        <v>587</v>
      </c>
      <c r="E1161" s="28" t="s">
        <v>608</v>
      </c>
      <c r="F1161" s="26" t="s">
        <v>609</v>
      </c>
      <c r="G1161" s="69" t="s">
        <v>610</v>
      </c>
      <c r="I1161" s="40"/>
      <c r="J1161" s="41">
        <v>2671</v>
      </c>
      <c r="K1161" s="41">
        <v>6935.3</v>
      </c>
      <c r="L1161" s="41">
        <v>316.64</v>
      </c>
      <c r="M1161" s="41">
        <v>86.8</v>
      </c>
      <c r="N1161" s="41">
        <v>3.8</v>
      </c>
      <c r="O1161" s="42">
        <v>500</v>
      </c>
      <c r="P1161" s="85">
        <f t="shared" si="63"/>
        <v>1.9</v>
      </c>
    </row>
    <row r="1162" hidden="1" spans="1:16">
      <c r="A1162" s="40">
        <v>202306</v>
      </c>
      <c r="B1162" s="25" t="s">
        <v>240</v>
      </c>
      <c r="C1162" s="25" t="s">
        <v>580</v>
      </c>
      <c r="D1162" s="26" t="s">
        <v>587</v>
      </c>
      <c r="E1162" s="28" t="s">
        <v>611</v>
      </c>
      <c r="F1162" s="26" t="s">
        <v>609</v>
      </c>
      <c r="G1162" s="69" t="s">
        <v>612</v>
      </c>
      <c r="I1162" s="40"/>
      <c r="J1162" s="41">
        <v>5746</v>
      </c>
      <c r="K1162" s="41">
        <v>13218.8</v>
      </c>
      <c r="L1162" s="41">
        <v>316.64</v>
      </c>
      <c r="M1162" s="41">
        <v>86.8</v>
      </c>
      <c r="N1162" s="41">
        <v>3.8</v>
      </c>
      <c r="O1162" s="42">
        <v>1250</v>
      </c>
      <c r="P1162" s="85">
        <f t="shared" si="63"/>
        <v>1.9</v>
      </c>
    </row>
    <row r="1163" hidden="1" spans="1:16">
      <c r="A1163" s="40">
        <v>202306</v>
      </c>
      <c r="B1163" s="25" t="s">
        <v>326</v>
      </c>
      <c r="C1163" s="25" t="s">
        <v>580</v>
      </c>
      <c r="D1163" s="26" t="s">
        <v>587</v>
      </c>
      <c r="E1163" s="28" t="s">
        <v>613</v>
      </c>
      <c r="F1163" s="26" t="s">
        <v>614</v>
      </c>
      <c r="G1163" s="69" t="s">
        <v>615</v>
      </c>
      <c r="I1163" s="40"/>
      <c r="J1163" s="41">
        <v>5544</v>
      </c>
      <c r="K1163" s="41">
        <v>12547.8</v>
      </c>
      <c r="L1163" s="41">
        <v>316.64</v>
      </c>
      <c r="M1163" s="41">
        <v>86.8</v>
      </c>
      <c r="N1163" s="41">
        <v>3.8</v>
      </c>
      <c r="O1163" s="42">
        <v>500</v>
      </c>
      <c r="P1163" s="85">
        <f t="shared" si="63"/>
        <v>1.9</v>
      </c>
    </row>
    <row r="1164" hidden="1" spans="1:16">
      <c r="A1164" s="40">
        <v>202306</v>
      </c>
      <c r="B1164" s="25" t="s">
        <v>299</v>
      </c>
      <c r="C1164" s="25" t="s">
        <v>570</v>
      </c>
      <c r="D1164" s="30" t="s">
        <v>587</v>
      </c>
      <c r="E1164" s="25" t="s">
        <v>616</v>
      </c>
      <c r="F1164" s="26" t="s">
        <v>1217</v>
      </c>
      <c r="G1164" s="69">
        <v>42738</v>
      </c>
      <c r="I1164" s="40"/>
      <c r="J1164" s="41">
        <v>3263</v>
      </c>
      <c r="K1164" s="41">
        <v>9127.06</v>
      </c>
      <c r="L1164" s="41">
        <v>316.64</v>
      </c>
      <c r="M1164" s="41">
        <v>86.8</v>
      </c>
      <c r="N1164" s="41">
        <v>3.8</v>
      </c>
      <c r="O1164" s="42">
        <v>0</v>
      </c>
      <c r="P1164" s="85">
        <f t="shared" si="63"/>
        <v>1.9</v>
      </c>
    </row>
    <row r="1165" hidden="1" spans="1:16">
      <c r="A1165" s="40">
        <v>202306</v>
      </c>
      <c r="B1165" s="25" t="s">
        <v>453</v>
      </c>
      <c r="C1165" s="25" t="s">
        <v>619</v>
      </c>
      <c r="D1165" s="26" t="s">
        <v>587</v>
      </c>
      <c r="E1165" s="26" t="s">
        <v>620</v>
      </c>
      <c r="F1165" s="26" t="s">
        <v>621</v>
      </c>
      <c r="G1165" s="69" t="s">
        <v>622</v>
      </c>
      <c r="H1165" s="28" t="s">
        <v>623</v>
      </c>
      <c r="I1165" s="40"/>
      <c r="J1165" s="41">
        <v>2132</v>
      </c>
      <c r="K1165" s="41">
        <v>9860.17</v>
      </c>
      <c r="L1165" s="41">
        <v>0</v>
      </c>
      <c r="M1165" s="41">
        <v>0</v>
      </c>
      <c r="N1165" s="41">
        <v>0</v>
      </c>
      <c r="O1165" s="42">
        <v>0</v>
      </c>
      <c r="P1165" s="85">
        <v>0</v>
      </c>
    </row>
    <row r="1166" spans="1:16">
      <c r="A1166" s="40">
        <v>202306</v>
      </c>
      <c r="B1166" s="25" t="s">
        <v>307</v>
      </c>
      <c r="C1166" s="25" t="s">
        <v>575</v>
      </c>
      <c r="D1166" s="26" t="s">
        <v>587</v>
      </c>
      <c r="E1166" s="28" t="s">
        <v>629</v>
      </c>
      <c r="F1166" s="26" t="s">
        <v>578</v>
      </c>
      <c r="G1166" s="69" t="s">
        <v>630</v>
      </c>
      <c r="I1166" s="40"/>
      <c r="J1166" s="41">
        <v>5500</v>
      </c>
      <c r="K1166" s="41">
        <v>15735</v>
      </c>
      <c r="L1166" s="41">
        <v>316.64</v>
      </c>
      <c r="M1166" s="41">
        <v>86.8</v>
      </c>
      <c r="N1166" s="41">
        <v>3.8</v>
      </c>
      <c r="O1166" s="42">
        <v>960</v>
      </c>
      <c r="P1166" s="85">
        <f t="shared" ref="P1166:P1178" si="64">1900*0.1%</f>
        <v>1.9</v>
      </c>
    </row>
    <row r="1167" hidden="1" spans="1:16">
      <c r="A1167" s="40">
        <v>202306</v>
      </c>
      <c r="B1167" s="28" t="s">
        <v>353</v>
      </c>
      <c r="C1167" s="25" t="s">
        <v>619</v>
      </c>
      <c r="D1167" s="26" t="s">
        <v>576</v>
      </c>
      <c r="E1167" s="28" t="s">
        <v>631</v>
      </c>
      <c r="F1167" s="26" t="s">
        <v>632</v>
      </c>
      <c r="G1167" s="69" t="s">
        <v>633</v>
      </c>
      <c r="I1167" s="40"/>
      <c r="J1167" s="41">
        <v>6070</v>
      </c>
      <c r="K1167" s="41">
        <v>14409.8</v>
      </c>
      <c r="L1167" s="41">
        <v>316.64</v>
      </c>
      <c r="M1167" s="41">
        <v>86.8</v>
      </c>
      <c r="N1167" s="41">
        <v>3.8</v>
      </c>
      <c r="O1167" s="42">
        <v>1500</v>
      </c>
      <c r="P1167" s="85">
        <f t="shared" si="64"/>
        <v>1.9</v>
      </c>
    </row>
    <row r="1168" hidden="1" spans="1:16">
      <c r="A1168" s="40">
        <v>202306</v>
      </c>
      <c r="B1168" s="25" t="s">
        <v>379</v>
      </c>
      <c r="C1168" s="25" t="s">
        <v>570</v>
      </c>
      <c r="D1168" s="26" t="s">
        <v>587</v>
      </c>
      <c r="E1168" s="28" t="s">
        <v>634</v>
      </c>
      <c r="F1168" s="26" t="s">
        <v>635</v>
      </c>
      <c r="G1168" s="69" t="s">
        <v>636</v>
      </c>
      <c r="I1168" s="40"/>
      <c r="J1168" s="41">
        <v>5222</v>
      </c>
      <c r="K1168" s="41">
        <v>13478.45</v>
      </c>
      <c r="L1168" s="41">
        <v>316.64</v>
      </c>
      <c r="M1168" s="41">
        <v>86.8</v>
      </c>
      <c r="N1168" s="41">
        <v>3.8</v>
      </c>
      <c r="O1168" s="42">
        <v>750</v>
      </c>
      <c r="P1168" s="85">
        <f t="shared" si="64"/>
        <v>1.9</v>
      </c>
    </row>
    <row r="1169" hidden="1" spans="1:16">
      <c r="A1169" s="40">
        <v>202306</v>
      </c>
      <c r="B1169" s="28" t="s">
        <v>248</v>
      </c>
      <c r="C1169" s="25" t="s">
        <v>570</v>
      </c>
      <c r="D1169" s="26" t="s">
        <v>587</v>
      </c>
      <c r="E1169" s="25" t="s">
        <v>637</v>
      </c>
      <c r="F1169" s="26" t="s">
        <v>638</v>
      </c>
      <c r="G1169" s="69" t="s">
        <v>639</v>
      </c>
      <c r="I1169" s="40"/>
      <c r="J1169" s="41">
        <v>2332</v>
      </c>
      <c r="K1169" s="41">
        <v>11092.38</v>
      </c>
      <c r="L1169" s="41">
        <v>316.64</v>
      </c>
      <c r="M1169" s="41">
        <v>86.8</v>
      </c>
      <c r="N1169" s="41">
        <v>3.8</v>
      </c>
      <c r="O1169" s="42">
        <v>0</v>
      </c>
      <c r="P1169" s="85">
        <f t="shared" si="64"/>
        <v>1.9</v>
      </c>
    </row>
    <row r="1170" hidden="1" spans="1:16">
      <c r="A1170" s="40">
        <v>202306</v>
      </c>
      <c r="B1170" s="25" t="s">
        <v>261</v>
      </c>
      <c r="C1170" s="25" t="s">
        <v>570</v>
      </c>
      <c r="D1170" s="26" t="s">
        <v>587</v>
      </c>
      <c r="E1170" s="25" t="s">
        <v>640</v>
      </c>
      <c r="F1170" s="26" t="s">
        <v>652</v>
      </c>
      <c r="G1170" s="69" t="s">
        <v>642</v>
      </c>
      <c r="I1170" s="40"/>
      <c r="J1170" s="41">
        <v>3440</v>
      </c>
      <c r="K1170" s="41">
        <v>10785.16</v>
      </c>
      <c r="L1170" s="41">
        <v>316.64</v>
      </c>
      <c r="M1170" s="41">
        <v>86.8</v>
      </c>
      <c r="N1170" s="41">
        <v>3.8</v>
      </c>
      <c r="O1170" s="42">
        <v>0</v>
      </c>
      <c r="P1170" s="85">
        <f t="shared" si="64"/>
        <v>1.9</v>
      </c>
    </row>
    <row r="1171" hidden="1" spans="1:16">
      <c r="A1171" s="40">
        <v>202306</v>
      </c>
      <c r="B1171" s="25" t="s">
        <v>405</v>
      </c>
      <c r="C1171" s="25" t="s">
        <v>570</v>
      </c>
      <c r="D1171" s="30" t="s">
        <v>587</v>
      </c>
      <c r="E1171" s="28" t="s">
        <v>643</v>
      </c>
      <c r="F1171" s="26" t="s">
        <v>1219</v>
      </c>
      <c r="G1171" s="69" t="s">
        <v>644</v>
      </c>
      <c r="I1171" s="40"/>
      <c r="J1171" s="41">
        <v>4331</v>
      </c>
      <c r="K1171" s="41">
        <v>12810.92</v>
      </c>
      <c r="L1171" s="41">
        <v>316.64</v>
      </c>
      <c r="M1171" s="41">
        <v>86.8</v>
      </c>
      <c r="N1171" s="41">
        <v>3.8</v>
      </c>
      <c r="O1171" s="42">
        <v>0</v>
      </c>
      <c r="P1171" s="85">
        <f t="shared" si="64"/>
        <v>1.9</v>
      </c>
    </row>
    <row r="1172" hidden="1" spans="1:16">
      <c r="A1172" s="40">
        <v>202306</v>
      </c>
      <c r="B1172" s="28" t="s">
        <v>244</v>
      </c>
      <c r="C1172" s="25" t="s">
        <v>619</v>
      </c>
      <c r="D1172" s="26" t="s">
        <v>576</v>
      </c>
      <c r="E1172" s="20" t="s">
        <v>645</v>
      </c>
      <c r="F1172" s="26" t="s">
        <v>646</v>
      </c>
      <c r="G1172" s="69" t="s">
        <v>647</v>
      </c>
      <c r="I1172" s="40"/>
      <c r="J1172" s="41">
        <v>4000</v>
      </c>
      <c r="K1172" s="41">
        <v>10374</v>
      </c>
      <c r="L1172" s="41">
        <v>316.64</v>
      </c>
      <c r="M1172" s="41">
        <v>86.8</v>
      </c>
      <c r="N1172" s="41">
        <v>3.8</v>
      </c>
      <c r="O1172" s="42">
        <v>0</v>
      </c>
      <c r="P1172" s="85">
        <f t="shared" si="64"/>
        <v>1.9</v>
      </c>
    </row>
    <row r="1173" hidden="1" spans="1:16">
      <c r="A1173" s="40">
        <v>202306</v>
      </c>
      <c r="B1173" s="28" t="s">
        <v>286</v>
      </c>
      <c r="C1173" s="25" t="s">
        <v>570</v>
      </c>
      <c r="D1173" s="26" t="s">
        <v>587</v>
      </c>
      <c r="E1173" s="20" t="s">
        <v>648</v>
      </c>
      <c r="F1173" s="26" t="s">
        <v>1365</v>
      </c>
      <c r="G1173" s="70" t="s">
        <v>650</v>
      </c>
      <c r="I1173" s="40"/>
      <c r="J1173" s="41">
        <v>7100</v>
      </c>
      <c r="K1173" s="41">
        <v>16095</v>
      </c>
      <c r="L1173" s="41">
        <v>316.64</v>
      </c>
      <c r="M1173" s="41">
        <v>86.8</v>
      </c>
      <c r="N1173" s="41">
        <v>3.8</v>
      </c>
      <c r="O1173" s="42">
        <v>457.5</v>
      </c>
      <c r="P1173" s="85">
        <f t="shared" si="64"/>
        <v>1.9</v>
      </c>
    </row>
    <row r="1174" hidden="1" spans="1:16">
      <c r="A1174" s="40">
        <v>202306</v>
      </c>
      <c r="B1174" s="28" t="s">
        <v>421</v>
      </c>
      <c r="C1174" s="25" t="s">
        <v>570</v>
      </c>
      <c r="D1174" s="26" t="s">
        <v>587</v>
      </c>
      <c r="E1174" s="20" t="s">
        <v>651</v>
      </c>
      <c r="F1174" s="26" t="s">
        <v>652</v>
      </c>
      <c r="G1174" s="71" t="s">
        <v>653</v>
      </c>
      <c r="H1174" s="72"/>
      <c r="I1174" s="40"/>
      <c r="J1174" s="41">
        <v>5519</v>
      </c>
      <c r="K1174" s="41">
        <v>14138.35</v>
      </c>
      <c r="L1174" s="41">
        <v>316.64</v>
      </c>
      <c r="M1174" s="41">
        <v>86.8</v>
      </c>
      <c r="N1174" s="41">
        <v>3.8</v>
      </c>
      <c r="O1174" s="42">
        <v>0</v>
      </c>
      <c r="P1174" s="85">
        <f t="shared" si="64"/>
        <v>1.9</v>
      </c>
    </row>
    <row r="1175" spans="1:16">
      <c r="A1175" s="40">
        <v>202306</v>
      </c>
      <c r="B1175" s="25" t="s">
        <v>258</v>
      </c>
      <c r="C1175" s="25" t="s">
        <v>575</v>
      </c>
      <c r="D1175" s="26" t="s">
        <v>587</v>
      </c>
      <c r="E1175" s="20" t="s">
        <v>654</v>
      </c>
      <c r="F1175" s="26" t="s">
        <v>655</v>
      </c>
      <c r="G1175" s="71" t="s">
        <v>656</v>
      </c>
      <c r="H1175" s="73"/>
      <c r="I1175" s="40"/>
      <c r="J1175" s="41">
        <v>2888</v>
      </c>
      <c r="K1175" s="41">
        <v>7062.84</v>
      </c>
      <c r="L1175" s="41">
        <v>316.64</v>
      </c>
      <c r="M1175" s="41">
        <v>86.8</v>
      </c>
      <c r="N1175" s="41">
        <v>3.8</v>
      </c>
      <c r="O1175" s="42">
        <v>0</v>
      </c>
      <c r="P1175" s="85">
        <f t="shared" si="64"/>
        <v>1.9</v>
      </c>
    </row>
    <row r="1176" hidden="1" spans="1:16">
      <c r="A1176" s="40">
        <v>202306</v>
      </c>
      <c r="B1176" s="32" t="s">
        <v>216</v>
      </c>
      <c r="C1176" s="25" t="s">
        <v>570</v>
      </c>
      <c r="D1176" s="25" t="s">
        <v>571</v>
      </c>
      <c r="E1176" s="74" t="s">
        <v>657</v>
      </c>
      <c r="F1176" s="26" t="s">
        <v>658</v>
      </c>
      <c r="G1176" s="75" t="s">
        <v>659</v>
      </c>
      <c r="I1176" s="40"/>
      <c r="J1176" s="41">
        <v>8020</v>
      </c>
      <c r="K1176" s="41">
        <v>35111.36</v>
      </c>
      <c r="L1176" s="41">
        <v>316.64</v>
      </c>
      <c r="M1176" s="41">
        <v>86.8</v>
      </c>
      <c r="N1176" s="41">
        <v>3.8</v>
      </c>
      <c r="O1176" s="42">
        <v>0</v>
      </c>
      <c r="P1176" s="85">
        <f t="shared" si="64"/>
        <v>1.9</v>
      </c>
    </row>
    <row r="1177" hidden="1" spans="1:16">
      <c r="A1177" s="40">
        <v>202306</v>
      </c>
      <c r="B1177" s="25" t="s">
        <v>416</v>
      </c>
      <c r="C1177" s="33" t="s">
        <v>580</v>
      </c>
      <c r="D1177" s="26" t="s">
        <v>587</v>
      </c>
      <c r="E1177" s="76" t="s">
        <v>665</v>
      </c>
      <c r="F1177" s="26" t="s">
        <v>666</v>
      </c>
      <c r="G1177" s="77" t="s">
        <v>667</v>
      </c>
      <c r="I1177" s="40"/>
      <c r="J1177" s="41">
        <v>4133</v>
      </c>
      <c r="K1177" s="41">
        <v>9247</v>
      </c>
      <c r="L1177" s="41">
        <v>316.64</v>
      </c>
      <c r="M1177" s="41">
        <v>86.8</v>
      </c>
      <c r="N1177" s="41">
        <v>3.8</v>
      </c>
      <c r="O1177" s="42">
        <v>300</v>
      </c>
      <c r="P1177" s="85">
        <f t="shared" si="64"/>
        <v>1.9</v>
      </c>
    </row>
    <row r="1178" hidden="1" spans="1:16">
      <c r="A1178" s="40">
        <v>202306</v>
      </c>
      <c r="B1178" s="33" t="s">
        <v>430</v>
      </c>
      <c r="C1178" s="33" t="s">
        <v>570</v>
      </c>
      <c r="D1178" s="26" t="s">
        <v>587</v>
      </c>
      <c r="E1178" s="33" t="s">
        <v>668</v>
      </c>
      <c r="F1178" s="26" t="s">
        <v>669</v>
      </c>
      <c r="G1178" s="77" t="s">
        <v>670</v>
      </c>
      <c r="H1178" s="78"/>
      <c r="I1178" s="40"/>
      <c r="J1178" s="41">
        <v>3038</v>
      </c>
      <c r="K1178" s="41">
        <v>8337.5</v>
      </c>
      <c r="L1178" s="41">
        <v>316.64</v>
      </c>
      <c r="M1178" s="41">
        <v>86.8</v>
      </c>
      <c r="N1178" s="41">
        <v>3.8</v>
      </c>
      <c r="O1178" s="42">
        <v>0</v>
      </c>
      <c r="P1178" s="85">
        <f t="shared" si="64"/>
        <v>1.9</v>
      </c>
    </row>
    <row r="1179" spans="1:16">
      <c r="A1179" s="40">
        <v>202306</v>
      </c>
      <c r="B1179" s="33" t="s">
        <v>344</v>
      </c>
      <c r="C1179" s="33" t="s">
        <v>575</v>
      </c>
      <c r="D1179" s="33" t="s">
        <v>671</v>
      </c>
      <c r="E1179" s="33" t="s">
        <v>672</v>
      </c>
      <c r="F1179" s="26" t="s">
        <v>578</v>
      </c>
      <c r="G1179" s="79" t="s">
        <v>673</v>
      </c>
      <c r="H1179" s="78"/>
      <c r="I1179" s="40"/>
      <c r="J1179" s="41">
        <v>8800</v>
      </c>
      <c r="K1179" s="41">
        <v>20785</v>
      </c>
      <c r="L1179" s="41">
        <v>0</v>
      </c>
      <c r="M1179" s="41">
        <v>0</v>
      </c>
      <c r="N1179" s="41">
        <v>0</v>
      </c>
      <c r="O1179" s="42">
        <v>0</v>
      </c>
      <c r="P1179" s="85">
        <v>0</v>
      </c>
    </row>
    <row r="1180" hidden="1" spans="1:16">
      <c r="A1180" s="40">
        <v>202306</v>
      </c>
      <c r="B1180" s="33" t="s">
        <v>298</v>
      </c>
      <c r="C1180" s="33" t="s">
        <v>570</v>
      </c>
      <c r="D1180" s="80" t="s">
        <v>587</v>
      </c>
      <c r="E1180" s="81" t="s">
        <v>674</v>
      </c>
      <c r="F1180" s="26" t="s">
        <v>675</v>
      </c>
      <c r="G1180" s="82" t="s">
        <v>676</v>
      </c>
      <c r="I1180" s="40"/>
      <c r="J1180" s="41">
        <v>2532</v>
      </c>
      <c r="K1180" s="41">
        <v>7180</v>
      </c>
      <c r="L1180" s="41">
        <v>316.64</v>
      </c>
      <c r="M1180" s="41">
        <v>86.8</v>
      </c>
      <c r="N1180" s="41">
        <v>3.8</v>
      </c>
      <c r="O1180" s="42">
        <v>0</v>
      </c>
      <c r="P1180" s="85">
        <f t="shared" ref="P1180:P1193" si="65">1900*0.1%</f>
        <v>1.9</v>
      </c>
    </row>
    <row r="1181" hidden="1" spans="1:16">
      <c r="A1181" s="40">
        <v>202306</v>
      </c>
      <c r="B1181" s="33" t="s">
        <v>202</v>
      </c>
      <c r="C1181" s="25" t="s">
        <v>619</v>
      </c>
      <c r="D1181" s="26" t="s">
        <v>587</v>
      </c>
      <c r="E1181" s="33" t="s">
        <v>682</v>
      </c>
      <c r="F1181" s="26" t="s">
        <v>683</v>
      </c>
      <c r="G1181" s="77" t="s">
        <v>684</v>
      </c>
      <c r="I1181" s="40"/>
      <c r="J1181" s="41">
        <v>11000</v>
      </c>
      <c r="K1181" s="41">
        <v>28095</v>
      </c>
      <c r="L1181" s="41">
        <v>316.64</v>
      </c>
      <c r="M1181" s="41">
        <v>86.8</v>
      </c>
      <c r="N1181" s="41">
        <v>3.8</v>
      </c>
      <c r="O1181" s="42">
        <v>0</v>
      </c>
      <c r="P1181" s="85">
        <f t="shared" si="65"/>
        <v>1.9</v>
      </c>
    </row>
    <row r="1182" hidden="1" spans="1:16">
      <c r="A1182" s="40">
        <v>202306</v>
      </c>
      <c r="B1182" s="33" t="s">
        <v>355</v>
      </c>
      <c r="C1182" s="25" t="s">
        <v>619</v>
      </c>
      <c r="D1182" s="33" t="s">
        <v>587</v>
      </c>
      <c r="E1182" s="33" t="s">
        <v>685</v>
      </c>
      <c r="F1182" s="26" t="s">
        <v>686</v>
      </c>
      <c r="G1182" s="83" t="s">
        <v>687</v>
      </c>
      <c r="H1182" s="28" t="s">
        <v>623</v>
      </c>
      <c r="I1182" s="40"/>
      <c r="J1182" s="41">
        <v>2320</v>
      </c>
      <c r="K1182" s="41">
        <v>9049.88</v>
      </c>
      <c r="L1182" s="41">
        <v>316.64</v>
      </c>
      <c r="M1182" s="41">
        <v>86.8</v>
      </c>
      <c r="N1182" s="41">
        <v>3.8</v>
      </c>
      <c r="O1182" s="42">
        <v>0</v>
      </c>
      <c r="P1182" s="85">
        <f t="shared" si="65"/>
        <v>1.9</v>
      </c>
    </row>
    <row r="1183" hidden="1" spans="1:16">
      <c r="A1183" s="40">
        <v>202306</v>
      </c>
      <c r="B1183" s="33" t="s">
        <v>420</v>
      </c>
      <c r="C1183" s="33" t="s">
        <v>580</v>
      </c>
      <c r="D1183" s="33" t="s">
        <v>587</v>
      </c>
      <c r="E1183" s="33" t="s">
        <v>697</v>
      </c>
      <c r="F1183" s="26" t="s">
        <v>698</v>
      </c>
      <c r="G1183" s="83" t="s">
        <v>699</v>
      </c>
      <c r="I1183" s="40"/>
      <c r="J1183" s="42">
        <v>4536</v>
      </c>
      <c r="K1183" s="41">
        <v>10607.2</v>
      </c>
      <c r="L1183" s="41">
        <v>316.64</v>
      </c>
      <c r="M1183" s="41">
        <v>86.8</v>
      </c>
      <c r="N1183" s="41">
        <v>3.8</v>
      </c>
      <c r="O1183" s="42">
        <v>300</v>
      </c>
      <c r="P1183" s="85">
        <f t="shared" si="65"/>
        <v>1.9</v>
      </c>
    </row>
    <row r="1184" hidden="1" spans="1:16">
      <c r="A1184" s="40">
        <v>202306</v>
      </c>
      <c r="B1184" s="33" t="s">
        <v>424</v>
      </c>
      <c r="C1184" s="33" t="s">
        <v>570</v>
      </c>
      <c r="D1184" s="33" t="s">
        <v>587</v>
      </c>
      <c r="E1184" s="33" t="s">
        <v>700</v>
      </c>
      <c r="F1184" s="26" t="s">
        <v>617</v>
      </c>
      <c r="G1184" s="83" t="s">
        <v>701</v>
      </c>
      <c r="I1184" s="40"/>
      <c r="J1184" s="42">
        <v>2363</v>
      </c>
      <c r="K1184" s="41">
        <v>6771.96</v>
      </c>
      <c r="L1184" s="41">
        <v>316.64</v>
      </c>
      <c r="M1184" s="41">
        <v>86.8</v>
      </c>
      <c r="N1184" s="41">
        <v>3.8</v>
      </c>
      <c r="O1184" s="42">
        <v>0</v>
      </c>
      <c r="P1184" s="85">
        <f t="shared" si="65"/>
        <v>1.9</v>
      </c>
    </row>
    <row r="1185" hidden="1" spans="1:16">
      <c r="A1185" s="40">
        <v>202306</v>
      </c>
      <c r="B1185" s="33" t="s">
        <v>277</v>
      </c>
      <c r="C1185" s="25" t="s">
        <v>619</v>
      </c>
      <c r="D1185" s="33" t="s">
        <v>587</v>
      </c>
      <c r="E1185" s="33" t="s">
        <v>702</v>
      </c>
      <c r="F1185" s="26" t="s">
        <v>703</v>
      </c>
      <c r="G1185" s="83" t="s">
        <v>704</v>
      </c>
      <c r="H1185" s="28" t="s">
        <v>623</v>
      </c>
      <c r="I1185" s="40"/>
      <c r="J1185" s="41">
        <v>1900</v>
      </c>
      <c r="K1185" s="41">
        <v>4596.75</v>
      </c>
      <c r="L1185" s="41">
        <v>316.64</v>
      </c>
      <c r="M1185" s="41">
        <v>86.8</v>
      </c>
      <c r="N1185" s="41">
        <v>3.8</v>
      </c>
      <c r="O1185" s="42">
        <v>0</v>
      </c>
      <c r="P1185" s="85">
        <f t="shared" si="65"/>
        <v>1.9</v>
      </c>
    </row>
    <row r="1186" hidden="1" spans="1:16">
      <c r="A1186" s="40">
        <v>202306</v>
      </c>
      <c r="B1186" s="33" t="s">
        <v>204</v>
      </c>
      <c r="C1186" s="33" t="s">
        <v>625</v>
      </c>
      <c r="D1186" s="33" t="s">
        <v>587</v>
      </c>
      <c r="E1186" s="33" t="s">
        <v>712</v>
      </c>
      <c r="F1186" s="26" t="s">
        <v>880</v>
      </c>
      <c r="G1186" s="77" t="s">
        <v>714</v>
      </c>
      <c r="I1186" s="40"/>
      <c r="J1186" s="42">
        <v>1958</v>
      </c>
      <c r="K1186" s="41">
        <v>5744.4</v>
      </c>
      <c r="L1186" s="41">
        <v>316.64</v>
      </c>
      <c r="M1186" s="41">
        <v>86.8</v>
      </c>
      <c r="N1186" s="41">
        <v>3.8</v>
      </c>
      <c r="O1186" s="42">
        <v>0</v>
      </c>
      <c r="P1186" s="85">
        <f t="shared" si="65"/>
        <v>1.9</v>
      </c>
    </row>
    <row r="1187" hidden="1" spans="1:16">
      <c r="A1187" s="40">
        <v>202306</v>
      </c>
      <c r="B1187" s="33" t="s">
        <v>413</v>
      </c>
      <c r="C1187" s="33" t="s">
        <v>570</v>
      </c>
      <c r="D1187" s="33" t="s">
        <v>587</v>
      </c>
      <c r="E1187" s="33" t="s">
        <v>718</v>
      </c>
      <c r="F1187" s="26" t="s">
        <v>638</v>
      </c>
      <c r="G1187" s="77" t="s">
        <v>719</v>
      </c>
      <c r="H1187" s="78"/>
      <c r="I1187" s="40"/>
      <c r="J1187" s="42">
        <v>2993</v>
      </c>
      <c r="K1187" s="41">
        <v>9752.16</v>
      </c>
      <c r="L1187" s="41">
        <v>316.64</v>
      </c>
      <c r="M1187" s="41">
        <v>86.8</v>
      </c>
      <c r="N1187" s="41">
        <v>3.8</v>
      </c>
      <c r="O1187" s="42">
        <v>0</v>
      </c>
      <c r="P1187" s="85">
        <f t="shared" si="65"/>
        <v>1.9</v>
      </c>
    </row>
    <row r="1188" hidden="1" spans="1:16">
      <c r="A1188" s="40">
        <v>202306</v>
      </c>
      <c r="B1188" s="33" t="s">
        <v>393</v>
      </c>
      <c r="C1188" s="33" t="s">
        <v>570</v>
      </c>
      <c r="D1188" s="33" t="s">
        <v>587</v>
      </c>
      <c r="E1188" s="33" t="s">
        <v>720</v>
      </c>
      <c r="F1188" s="26" t="s">
        <v>721</v>
      </c>
      <c r="G1188" s="77" t="s">
        <v>722</v>
      </c>
      <c r="H1188" s="78"/>
      <c r="I1188" s="40"/>
      <c r="J1188" s="42">
        <v>3000</v>
      </c>
      <c r="K1188" s="41">
        <v>7227.57</v>
      </c>
      <c r="L1188" s="41">
        <v>316.64</v>
      </c>
      <c r="M1188" s="41">
        <v>86.8</v>
      </c>
      <c r="N1188" s="41">
        <v>3.8</v>
      </c>
      <c r="O1188" s="42">
        <v>0</v>
      </c>
      <c r="P1188" s="85">
        <f t="shared" si="65"/>
        <v>1.9</v>
      </c>
    </row>
    <row r="1189" hidden="1" spans="1:16">
      <c r="A1189" s="40">
        <v>202306</v>
      </c>
      <c r="B1189" s="33" t="s">
        <v>252</v>
      </c>
      <c r="C1189" s="33" t="s">
        <v>570</v>
      </c>
      <c r="D1189" s="33" t="s">
        <v>587</v>
      </c>
      <c r="E1189" s="33" t="s">
        <v>727</v>
      </c>
      <c r="F1189" s="26" t="s">
        <v>778</v>
      </c>
      <c r="G1189" s="77" t="s">
        <v>728</v>
      </c>
      <c r="I1189" s="40"/>
      <c r="J1189" s="42">
        <v>4937</v>
      </c>
      <c r="K1189" s="41">
        <v>21170.6</v>
      </c>
      <c r="L1189" s="41">
        <v>316.64</v>
      </c>
      <c r="M1189" s="41">
        <v>86.8</v>
      </c>
      <c r="N1189" s="41">
        <v>3.8</v>
      </c>
      <c r="O1189" s="42">
        <v>800</v>
      </c>
      <c r="P1189" s="85">
        <f t="shared" si="65"/>
        <v>1.9</v>
      </c>
    </row>
    <row r="1190" hidden="1" spans="1:16">
      <c r="A1190" s="40">
        <v>202306</v>
      </c>
      <c r="B1190" s="33" t="s">
        <v>427</v>
      </c>
      <c r="C1190" s="33" t="s">
        <v>625</v>
      </c>
      <c r="D1190" s="33" t="s">
        <v>1366</v>
      </c>
      <c r="E1190" s="33" t="s">
        <v>729</v>
      </c>
      <c r="F1190" s="26" t="s">
        <v>1337</v>
      </c>
      <c r="G1190" s="77" t="s">
        <v>731</v>
      </c>
      <c r="I1190" s="40"/>
      <c r="J1190" s="42">
        <v>7100</v>
      </c>
      <c r="K1190" s="41">
        <v>15027.5</v>
      </c>
      <c r="L1190" s="41">
        <v>316.64</v>
      </c>
      <c r="M1190" s="41">
        <v>86.8</v>
      </c>
      <c r="N1190" s="41">
        <v>3.8</v>
      </c>
      <c r="O1190" s="42">
        <v>520</v>
      </c>
      <c r="P1190" s="85">
        <f t="shared" si="65"/>
        <v>1.9</v>
      </c>
    </row>
    <row r="1191" spans="1:16">
      <c r="A1191" s="40">
        <v>202306</v>
      </c>
      <c r="B1191" s="33" t="s">
        <v>447</v>
      </c>
      <c r="C1191" s="33" t="s">
        <v>575</v>
      </c>
      <c r="D1191" s="33" t="s">
        <v>587</v>
      </c>
      <c r="E1191" s="33" t="s">
        <v>732</v>
      </c>
      <c r="F1191" s="26" t="s">
        <v>710</v>
      </c>
      <c r="G1191" s="77" t="s">
        <v>733</v>
      </c>
      <c r="I1191" s="40"/>
      <c r="J1191" s="42">
        <v>3000</v>
      </c>
      <c r="K1191" s="41">
        <v>10400</v>
      </c>
      <c r="L1191" s="41">
        <v>316.64</v>
      </c>
      <c r="M1191" s="41">
        <v>86.8</v>
      </c>
      <c r="N1191" s="41">
        <v>3.8</v>
      </c>
      <c r="O1191" s="42">
        <v>0</v>
      </c>
      <c r="P1191" s="85">
        <f t="shared" si="65"/>
        <v>1.9</v>
      </c>
    </row>
    <row r="1192" hidden="1" spans="1:16">
      <c r="A1192" s="40">
        <v>202306</v>
      </c>
      <c r="B1192" s="33" t="s">
        <v>401</v>
      </c>
      <c r="C1192" s="33" t="s">
        <v>619</v>
      </c>
      <c r="D1192" s="33" t="s">
        <v>587</v>
      </c>
      <c r="E1192" s="33" t="s">
        <v>734</v>
      </c>
      <c r="F1192" s="26" t="s">
        <v>735</v>
      </c>
      <c r="G1192" s="77" t="s">
        <v>736</v>
      </c>
      <c r="I1192" s="40"/>
      <c r="J1192" s="42">
        <v>2240</v>
      </c>
      <c r="K1192" s="41">
        <v>6850</v>
      </c>
      <c r="L1192" s="41">
        <v>316.64</v>
      </c>
      <c r="M1192" s="41">
        <v>86.8</v>
      </c>
      <c r="N1192" s="41">
        <v>3.8</v>
      </c>
      <c r="O1192" s="42">
        <v>0</v>
      </c>
      <c r="P1192" s="85">
        <f t="shared" si="65"/>
        <v>1.9</v>
      </c>
    </row>
    <row r="1193" hidden="1" spans="1:16">
      <c r="A1193" s="40">
        <v>202306</v>
      </c>
      <c r="B1193" s="33" t="s">
        <v>321</v>
      </c>
      <c r="C1193" s="33" t="s">
        <v>570</v>
      </c>
      <c r="D1193" s="33" t="s">
        <v>587</v>
      </c>
      <c r="E1193" s="33" t="s">
        <v>737</v>
      </c>
      <c r="F1193" s="26" t="s">
        <v>792</v>
      </c>
      <c r="G1193" s="77" t="s">
        <v>739</v>
      </c>
      <c r="I1193" s="40"/>
      <c r="J1193" s="42">
        <v>5240</v>
      </c>
      <c r="K1193" s="41">
        <v>13960</v>
      </c>
      <c r="L1193" s="41">
        <v>316.64</v>
      </c>
      <c r="M1193" s="41">
        <v>86.8</v>
      </c>
      <c r="N1193" s="41">
        <v>3.8</v>
      </c>
      <c r="O1193" s="42">
        <v>475</v>
      </c>
      <c r="P1193" s="85">
        <f t="shared" si="65"/>
        <v>1.9</v>
      </c>
    </row>
    <row r="1194" hidden="1" spans="1:16">
      <c r="A1194" s="40">
        <v>202306</v>
      </c>
      <c r="B1194" s="33" t="s">
        <v>388</v>
      </c>
      <c r="C1194" s="33" t="s">
        <v>570</v>
      </c>
      <c r="D1194" s="33" t="s">
        <v>1366</v>
      </c>
      <c r="E1194" s="33" t="s">
        <v>740</v>
      </c>
      <c r="F1194" s="26" t="s">
        <v>1367</v>
      </c>
      <c r="G1194" s="77" t="s">
        <v>742</v>
      </c>
      <c r="I1194" s="40"/>
      <c r="J1194" s="42">
        <v>11800</v>
      </c>
      <c r="K1194" s="41">
        <v>51326</v>
      </c>
      <c r="L1194" s="41">
        <v>0</v>
      </c>
      <c r="M1194" s="41">
        <v>0</v>
      </c>
      <c r="N1194" s="41">
        <v>0</v>
      </c>
      <c r="O1194" s="42">
        <v>0</v>
      </c>
      <c r="P1194" s="85">
        <v>0</v>
      </c>
    </row>
    <row r="1195" hidden="1" spans="1:16">
      <c r="A1195" s="40">
        <v>202306</v>
      </c>
      <c r="B1195" s="33" t="s">
        <v>279</v>
      </c>
      <c r="C1195" s="33" t="s">
        <v>580</v>
      </c>
      <c r="D1195" s="33" t="s">
        <v>587</v>
      </c>
      <c r="E1195" s="33" t="s">
        <v>743</v>
      </c>
      <c r="F1195" s="26" t="s">
        <v>725</v>
      </c>
      <c r="G1195" s="77" t="s">
        <v>744</v>
      </c>
      <c r="I1195" s="40"/>
      <c r="J1195" s="42">
        <v>4536</v>
      </c>
      <c r="K1195" s="41">
        <v>10095</v>
      </c>
      <c r="L1195" s="41">
        <v>316.64</v>
      </c>
      <c r="M1195" s="41">
        <v>86.8</v>
      </c>
      <c r="N1195" s="41">
        <v>3.8</v>
      </c>
      <c r="O1195" s="42">
        <v>500</v>
      </c>
      <c r="P1195" s="85">
        <f t="shared" ref="P1195:P1205" si="66">1900*0.1%</f>
        <v>1.9</v>
      </c>
    </row>
    <row r="1196" hidden="1" spans="1:16">
      <c r="A1196" s="40">
        <v>202306</v>
      </c>
      <c r="B1196" s="33" t="s">
        <v>219</v>
      </c>
      <c r="C1196" s="33" t="s">
        <v>570</v>
      </c>
      <c r="D1196" s="33" t="s">
        <v>587</v>
      </c>
      <c r="E1196" s="33" t="s">
        <v>745</v>
      </c>
      <c r="F1196" s="26" t="s">
        <v>652</v>
      </c>
      <c r="G1196" s="77" t="s">
        <v>746</v>
      </c>
      <c r="I1196" s="40"/>
      <c r="J1196" s="42">
        <v>3440</v>
      </c>
      <c r="K1196" s="41">
        <v>9155</v>
      </c>
      <c r="L1196" s="41">
        <v>316.64</v>
      </c>
      <c r="M1196" s="41">
        <v>86.8</v>
      </c>
      <c r="N1196" s="41">
        <v>3.8</v>
      </c>
      <c r="O1196" s="42">
        <v>500</v>
      </c>
      <c r="P1196" s="85">
        <f t="shared" si="66"/>
        <v>1.9</v>
      </c>
    </row>
    <row r="1197" hidden="1" spans="1:16">
      <c r="A1197" s="40">
        <v>202306</v>
      </c>
      <c r="B1197" s="33" t="s">
        <v>331</v>
      </c>
      <c r="C1197" s="33" t="s">
        <v>580</v>
      </c>
      <c r="D1197" s="33" t="s">
        <v>587</v>
      </c>
      <c r="E1197" s="33" t="s">
        <v>747</v>
      </c>
      <c r="F1197" s="26" t="s">
        <v>679</v>
      </c>
      <c r="G1197" s="77" t="s">
        <v>748</v>
      </c>
      <c r="I1197" s="40"/>
      <c r="J1197" s="42">
        <v>3326</v>
      </c>
      <c r="K1197" s="41">
        <v>7696.3</v>
      </c>
      <c r="L1197" s="41">
        <v>316.64</v>
      </c>
      <c r="M1197" s="41">
        <v>86.8</v>
      </c>
      <c r="N1197" s="41">
        <v>3.8</v>
      </c>
      <c r="O1197" s="42">
        <v>0</v>
      </c>
      <c r="P1197" s="85">
        <f t="shared" si="66"/>
        <v>1.9</v>
      </c>
    </row>
    <row r="1198" spans="1:16">
      <c r="A1198" s="40">
        <v>202306</v>
      </c>
      <c r="B1198" s="33" t="s">
        <v>435</v>
      </c>
      <c r="C1198" s="33" t="s">
        <v>575</v>
      </c>
      <c r="D1198" s="33" t="s">
        <v>587</v>
      </c>
      <c r="E1198" s="33" t="s">
        <v>749</v>
      </c>
      <c r="F1198" s="26" t="s">
        <v>710</v>
      </c>
      <c r="G1198" s="77" t="s">
        <v>750</v>
      </c>
      <c r="I1198" s="40"/>
      <c r="J1198" s="42">
        <v>3868</v>
      </c>
      <c r="K1198" s="41">
        <v>9444.4</v>
      </c>
      <c r="L1198" s="41">
        <v>316.64</v>
      </c>
      <c r="M1198" s="41">
        <v>86.8</v>
      </c>
      <c r="N1198" s="41">
        <v>3.8</v>
      </c>
      <c r="O1198" s="42">
        <v>0</v>
      </c>
      <c r="P1198" s="85">
        <f t="shared" si="66"/>
        <v>1.9</v>
      </c>
    </row>
    <row r="1199" hidden="1" spans="1:16">
      <c r="A1199" s="40">
        <v>202306</v>
      </c>
      <c r="B1199" s="33" t="s">
        <v>359</v>
      </c>
      <c r="C1199" s="36" t="s">
        <v>570</v>
      </c>
      <c r="D1199" s="33" t="s">
        <v>587</v>
      </c>
      <c r="E1199" s="36" t="s">
        <v>755</v>
      </c>
      <c r="F1199" s="26" t="s">
        <v>753</v>
      </c>
      <c r="G1199" s="77" t="s">
        <v>756</v>
      </c>
      <c r="H1199" s="84"/>
      <c r="I1199" s="40"/>
      <c r="J1199" s="42">
        <v>2138</v>
      </c>
      <c r="K1199" s="41">
        <v>5949.94</v>
      </c>
      <c r="L1199" s="41">
        <v>316.64</v>
      </c>
      <c r="M1199" s="41">
        <v>86.8</v>
      </c>
      <c r="N1199" s="41">
        <v>3.8</v>
      </c>
      <c r="O1199" s="42">
        <v>0</v>
      </c>
      <c r="P1199" s="85">
        <f t="shared" si="66"/>
        <v>1.9</v>
      </c>
    </row>
    <row r="1200" hidden="1" spans="1:16">
      <c r="A1200" s="40">
        <v>202306</v>
      </c>
      <c r="B1200" s="36" t="s">
        <v>441</v>
      </c>
      <c r="C1200" s="36" t="s">
        <v>570</v>
      </c>
      <c r="D1200" s="33" t="s">
        <v>587</v>
      </c>
      <c r="E1200" s="36" t="s">
        <v>757</v>
      </c>
      <c r="F1200" s="26" t="s">
        <v>758</v>
      </c>
      <c r="G1200" s="77" t="s">
        <v>759</v>
      </c>
      <c r="H1200" s="78"/>
      <c r="I1200" s="40"/>
      <c r="J1200" s="42">
        <v>2000</v>
      </c>
      <c r="K1200" s="41">
        <v>7464.64</v>
      </c>
      <c r="L1200" s="41">
        <v>316.64</v>
      </c>
      <c r="M1200" s="41">
        <v>86.8</v>
      </c>
      <c r="N1200" s="41">
        <v>3.8</v>
      </c>
      <c r="O1200" s="42">
        <v>0</v>
      </c>
      <c r="P1200" s="85">
        <f t="shared" si="66"/>
        <v>1.9</v>
      </c>
    </row>
    <row r="1201" hidden="1" spans="1:16">
      <c r="A1201" s="40">
        <v>202306</v>
      </c>
      <c r="B1201" s="36" t="s">
        <v>256</v>
      </c>
      <c r="C1201" s="36" t="s">
        <v>592</v>
      </c>
      <c r="D1201" s="33" t="s">
        <v>587</v>
      </c>
      <c r="E1201" s="36" t="s">
        <v>760</v>
      </c>
      <c r="F1201" s="26" t="s">
        <v>761</v>
      </c>
      <c r="G1201" s="77" t="s">
        <v>762</v>
      </c>
      <c r="H1201" s="78"/>
      <c r="I1201" s="40"/>
      <c r="J1201" s="42">
        <v>3303</v>
      </c>
      <c r="K1201" s="41">
        <v>6690.6</v>
      </c>
      <c r="L1201" s="41">
        <v>316.64</v>
      </c>
      <c r="M1201" s="41">
        <v>86.8</v>
      </c>
      <c r="N1201" s="41">
        <v>3.8</v>
      </c>
      <c r="O1201" s="42">
        <v>0</v>
      </c>
      <c r="P1201" s="85">
        <f t="shared" si="66"/>
        <v>1.9</v>
      </c>
    </row>
    <row r="1202" hidden="1" spans="1:16">
      <c r="A1202" s="40">
        <v>202306</v>
      </c>
      <c r="B1202" s="36" t="s">
        <v>318</v>
      </c>
      <c r="C1202" s="36" t="s">
        <v>570</v>
      </c>
      <c r="D1202" s="33" t="s">
        <v>587</v>
      </c>
      <c r="E1202" s="36" t="s">
        <v>763</v>
      </c>
      <c r="F1202" s="26" t="s">
        <v>725</v>
      </c>
      <c r="G1202" s="77" t="s">
        <v>762</v>
      </c>
      <c r="H1202" s="78"/>
      <c r="I1202" s="40"/>
      <c r="J1202" s="42">
        <v>4572</v>
      </c>
      <c r="K1202" s="41">
        <v>19345.77</v>
      </c>
      <c r="L1202" s="41">
        <v>316.64</v>
      </c>
      <c r="M1202" s="41">
        <v>86.8</v>
      </c>
      <c r="N1202" s="41">
        <v>3.8</v>
      </c>
      <c r="O1202" s="42">
        <v>0</v>
      </c>
      <c r="P1202" s="85">
        <f t="shared" si="66"/>
        <v>1.9</v>
      </c>
    </row>
    <row r="1203" hidden="1" spans="1:16">
      <c r="A1203" s="40">
        <v>202306</v>
      </c>
      <c r="B1203" s="36" t="s">
        <v>332</v>
      </c>
      <c r="C1203" s="36" t="s">
        <v>592</v>
      </c>
      <c r="D1203" s="26" t="s">
        <v>764</v>
      </c>
      <c r="E1203" s="36" t="s">
        <v>765</v>
      </c>
      <c r="F1203" s="26" t="s">
        <v>766</v>
      </c>
      <c r="G1203" s="69" t="s">
        <v>767</v>
      </c>
      <c r="H1203" s="78"/>
      <c r="I1203" s="40"/>
      <c r="J1203" s="42">
        <v>5632</v>
      </c>
      <c r="K1203" s="41">
        <v>12154.71</v>
      </c>
      <c r="L1203" s="41">
        <v>316.64</v>
      </c>
      <c r="M1203" s="41">
        <v>86.8</v>
      </c>
      <c r="N1203" s="41">
        <v>3.8</v>
      </c>
      <c r="O1203" s="42">
        <v>95</v>
      </c>
      <c r="P1203" s="85">
        <f t="shared" si="66"/>
        <v>1.9</v>
      </c>
    </row>
    <row r="1204" hidden="1" spans="1:16">
      <c r="A1204" s="40">
        <v>202306</v>
      </c>
      <c r="B1204" s="36" t="s">
        <v>452</v>
      </c>
      <c r="C1204" s="36" t="s">
        <v>619</v>
      </c>
      <c r="D1204" s="33" t="s">
        <v>587</v>
      </c>
      <c r="E1204" s="36" t="s">
        <v>768</v>
      </c>
      <c r="F1204" s="26" t="s">
        <v>686</v>
      </c>
      <c r="G1204" s="77" t="s">
        <v>769</v>
      </c>
      <c r="H1204" s="28" t="s">
        <v>623</v>
      </c>
      <c r="I1204" s="40"/>
      <c r="J1204" s="42">
        <v>2132</v>
      </c>
      <c r="K1204" s="41">
        <v>7767.63</v>
      </c>
      <c r="L1204" s="41">
        <v>316.64</v>
      </c>
      <c r="M1204" s="41">
        <v>86.8</v>
      </c>
      <c r="N1204" s="41">
        <v>3.8</v>
      </c>
      <c r="O1204" s="42">
        <v>0</v>
      </c>
      <c r="P1204" s="85">
        <f t="shared" si="66"/>
        <v>1.9</v>
      </c>
    </row>
    <row r="1205" hidden="1" spans="1:16">
      <c r="A1205" s="40">
        <v>202306</v>
      </c>
      <c r="B1205" s="36" t="s">
        <v>384</v>
      </c>
      <c r="C1205" s="36" t="s">
        <v>570</v>
      </c>
      <c r="D1205" s="33" t="s">
        <v>587</v>
      </c>
      <c r="E1205" s="36" t="s">
        <v>770</v>
      </c>
      <c r="F1205" s="26" t="s">
        <v>771</v>
      </c>
      <c r="G1205" s="77" t="s">
        <v>772</v>
      </c>
      <c r="H1205" s="78"/>
      <c r="I1205" s="40"/>
      <c r="J1205" s="42">
        <v>7881</v>
      </c>
      <c r="K1205" s="41">
        <v>21594</v>
      </c>
      <c r="L1205" s="41">
        <v>316.64</v>
      </c>
      <c r="M1205" s="41">
        <v>86.8</v>
      </c>
      <c r="N1205" s="41">
        <v>3.8</v>
      </c>
      <c r="O1205" s="42">
        <v>0</v>
      </c>
      <c r="P1205" s="85">
        <f t="shared" si="66"/>
        <v>1.9</v>
      </c>
    </row>
    <row r="1206" ht="29" hidden="1" spans="1:16">
      <c r="A1206" s="40">
        <v>202306</v>
      </c>
      <c r="B1206" s="36" t="s">
        <v>200</v>
      </c>
      <c r="C1206" s="36" t="s">
        <v>580</v>
      </c>
      <c r="D1206" s="33" t="s">
        <v>587</v>
      </c>
      <c r="E1206" s="36" t="s">
        <v>773</v>
      </c>
      <c r="F1206" s="26" t="s">
        <v>698</v>
      </c>
      <c r="G1206" s="77" t="s">
        <v>772</v>
      </c>
      <c r="H1206" s="78"/>
      <c r="I1206" s="40"/>
      <c r="J1206" s="42">
        <v>9208</v>
      </c>
      <c r="K1206" s="41">
        <v>25316.48</v>
      </c>
      <c r="L1206" s="41">
        <v>0</v>
      </c>
      <c r="M1206" s="41">
        <v>0</v>
      </c>
      <c r="N1206" s="41">
        <v>0</v>
      </c>
      <c r="O1206" s="42">
        <v>0</v>
      </c>
      <c r="P1206" s="85">
        <v>0</v>
      </c>
    </row>
    <row r="1207" hidden="1" spans="1:16">
      <c r="A1207" s="40">
        <v>202306</v>
      </c>
      <c r="B1207" s="36" t="s">
        <v>385</v>
      </c>
      <c r="C1207" s="36" t="s">
        <v>570</v>
      </c>
      <c r="D1207" s="33" t="s">
        <v>587</v>
      </c>
      <c r="E1207" s="36" t="s">
        <v>774</v>
      </c>
      <c r="F1207" s="26" t="s">
        <v>652</v>
      </c>
      <c r="G1207" s="77" t="s">
        <v>775</v>
      </c>
      <c r="H1207" s="78"/>
      <c r="I1207" s="40"/>
      <c r="J1207" s="42">
        <v>3275</v>
      </c>
      <c r="K1207" s="41">
        <v>7763.66</v>
      </c>
      <c r="L1207" s="41">
        <v>316.64</v>
      </c>
      <c r="M1207" s="41">
        <v>86.8</v>
      </c>
      <c r="N1207" s="41">
        <v>3.8</v>
      </c>
      <c r="O1207" s="42">
        <v>0</v>
      </c>
      <c r="P1207" s="85">
        <f t="shared" ref="P1207:P1214" si="67">1900*0.1%</f>
        <v>1.9</v>
      </c>
    </row>
    <row r="1208" hidden="1" spans="1:16">
      <c r="A1208" s="40">
        <v>202306</v>
      </c>
      <c r="B1208" s="36" t="s">
        <v>285</v>
      </c>
      <c r="C1208" s="36" t="s">
        <v>580</v>
      </c>
      <c r="D1208" s="33" t="s">
        <v>587</v>
      </c>
      <c r="E1208" s="36" t="s">
        <v>779</v>
      </c>
      <c r="F1208" s="26" t="s">
        <v>780</v>
      </c>
      <c r="G1208" s="77" t="s">
        <v>775</v>
      </c>
      <c r="H1208" s="78"/>
      <c r="I1208" s="40"/>
      <c r="J1208" s="41">
        <v>1900</v>
      </c>
      <c r="K1208" s="41">
        <v>4320.7</v>
      </c>
      <c r="L1208" s="41">
        <v>316.64</v>
      </c>
      <c r="M1208" s="41">
        <v>86.8</v>
      </c>
      <c r="N1208" s="41">
        <v>3.8</v>
      </c>
      <c r="O1208" s="42">
        <v>0</v>
      </c>
      <c r="P1208" s="85">
        <f t="shared" si="67"/>
        <v>1.9</v>
      </c>
    </row>
    <row r="1209" spans="1:16">
      <c r="A1209" s="40">
        <v>202306</v>
      </c>
      <c r="B1209" s="36" t="s">
        <v>280</v>
      </c>
      <c r="C1209" s="36" t="s">
        <v>575</v>
      </c>
      <c r="D1209" s="33" t="s">
        <v>671</v>
      </c>
      <c r="E1209" s="36" t="s">
        <v>784</v>
      </c>
      <c r="F1209" s="26" t="s">
        <v>785</v>
      </c>
      <c r="G1209" s="77">
        <v>40504</v>
      </c>
      <c r="H1209" s="78"/>
      <c r="I1209" s="40"/>
      <c r="J1209" s="42">
        <v>4453</v>
      </c>
      <c r="K1209" s="41">
        <v>11327.75</v>
      </c>
      <c r="L1209" s="41">
        <v>316.64</v>
      </c>
      <c r="M1209" s="41">
        <v>86.8</v>
      </c>
      <c r="N1209" s="41">
        <v>3.8</v>
      </c>
      <c r="O1209" s="42">
        <v>1000</v>
      </c>
      <c r="P1209" s="85">
        <f t="shared" si="67"/>
        <v>1.9</v>
      </c>
    </row>
    <row r="1210" spans="1:16">
      <c r="A1210" s="40">
        <v>202306</v>
      </c>
      <c r="B1210" s="36" t="s">
        <v>428</v>
      </c>
      <c r="C1210" s="36" t="s">
        <v>575</v>
      </c>
      <c r="D1210" s="33" t="s">
        <v>587</v>
      </c>
      <c r="E1210" s="36" t="s">
        <v>786</v>
      </c>
      <c r="F1210" s="26" t="s">
        <v>710</v>
      </c>
      <c r="G1210" s="77" t="s">
        <v>787</v>
      </c>
      <c r="H1210" s="78"/>
      <c r="I1210" s="40"/>
      <c r="J1210" s="42">
        <v>4400</v>
      </c>
      <c r="K1210" s="41">
        <v>11250</v>
      </c>
      <c r="L1210" s="41">
        <v>350.24</v>
      </c>
      <c r="M1210" s="41">
        <v>82.42</v>
      </c>
      <c r="N1210" s="41">
        <v>13.13</v>
      </c>
      <c r="O1210" s="42">
        <v>500</v>
      </c>
      <c r="P1210" s="85">
        <f t="shared" si="67"/>
        <v>1.9</v>
      </c>
    </row>
    <row r="1211" hidden="1" spans="1:16">
      <c r="A1211" s="40">
        <v>202306</v>
      </c>
      <c r="B1211" s="36" t="s">
        <v>305</v>
      </c>
      <c r="C1211" s="36" t="s">
        <v>625</v>
      </c>
      <c r="D1211" s="33" t="s">
        <v>587</v>
      </c>
      <c r="E1211" s="36" t="s">
        <v>788</v>
      </c>
      <c r="F1211" s="26" t="s">
        <v>675</v>
      </c>
      <c r="G1211" s="77" t="s">
        <v>789</v>
      </c>
      <c r="H1211" s="78"/>
      <c r="I1211" s="40"/>
      <c r="J1211" s="42">
        <v>2200</v>
      </c>
      <c r="K1211" s="41">
        <v>6148.7</v>
      </c>
      <c r="L1211" s="41">
        <v>316.64</v>
      </c>
      <c r="M1211" s="41">
        <v>86.8</v>
      </c>
      <c r="N1211" s="41">
        <v>3.8</v>
      </c>
      <c r="O1211" s="42">
        <v>0</v>
      </c>
      <c r="P1211" s="85">
        <f t="shared" si="67"/>
        <v>1.9</v>
      </c>
    </row>
    <row r="1212" hidden="1" spans="1:16">
      <c r="A1212" s="40">
        <v>202306</v>
      </c>
      <c r="B1212" s="36" t="s">
        <v>445</v>
      </c>
      <c r="C1212" s="36" t="s">
        <v>625</v>
      </c>
      <c r="D1212" s="33" t="s">
        <v>587</v>
      </c>
      <c r="E1212" s="36" t="s">
        <v>793</v>
      </c>
      <c r="F1212" s="26" t="s">
        <v>675</v>
      </c>
      <c r="G1212" s="77" t="s">
        <v>794</v>
      </c>
      <c r="H1212" s="78"/>
      <c r="I1212" s="40"/>
      <c r="J1212" s="42">
        <v>2400</v>
      </c>
      <c r="K1212" s="41">
        <v>6276.78</v>
      </c>
      <c r="L1212" s="41">
        <v>316.64</v>
      </c>
      <c r="M1212" s="41">
        <v>86.8</v>
      </c>
      <c r="N1212" s="41">
        <v>3.8</v>
      </c>
      <c r="O1212" s="42">
        <v>0</v>
      </c>
      <c r="P1212" s="85">
        <f t="shared" si="67"/>
        <v>1.9</v>
      </c>
    </row>
    <row r="1213" hidden="1" spans="1:16">
      <c r="A1213" s="40">
        <v>202306</v>
      </c>
      <c r="B1213" s="36" t="s">
        <v>426</v>
      </c>
      <c r="C1213" s="36" t="s">
        <v>570</v>
      </c>
      <c r="D1213" s="33" t="s">
        <v>587</v>
      </c>
      <c r="E1213" s="36" t="s">
        <v>795</v>
      </c>
      <c r="F1213" s="26" t="s">
        <v>1274</v>
      </c>
      <c r="G1213" s="77" t="s">
        <v>796</v>
      </c>
      <c r="H1213" s="78"/>
      <c r="I1213" s="40"/>
      <c r="J1213" s="42">
        <v>4800</v>
      </c>
      <c r="K1213" s="41">
        <v>9049</v>
      </c>
      <c r="L1213" s="41">
        <v>316.64</v>
      </c>
      <c r="M1213" s="41">
        <v>86.8</v>
      </c>
      <c r="N1213" s="41">
        <v>3.8</v>
      </c>
      <c r="O1213" s="42">
        <v>1266</v>
      </c>
      <c r="P1213" s="85">
        <f t="shared" si="67"/>
        <v>1.9</v>
      </c>
    </row>
    <row r="1214" spans="1:16">
      <c r="A1214" s="40">
        <v>202306</v>
      </c>
      <c r="B1214" s="36" t="s">
        <v>250</v>
      </c>
      <c r="C1214" s="36" t="s">
        <v>575</v>
      </c>
      <c r="D1214" s="33" t="s">
        <v>587</v>
      </c>
      <c r="E1214" s="33" t="s">
        <v>797</v>
      </c>
      <c r="F1214" s="26" t="s">
        <v>798</v>
      </c>
      <c r="G1214" s="77" t="s">
        <v>796</v>
      </c>
      <c r="H1214" s="78"/>
      <c r="I1214" s="40"/>
      <c r="J1214" s="42">
        <v>2760</v>
      </c>
      <c r="K1214" s="41">
        <v>8039.34</v>
      </c>
      <c r="L1214" s="41">
        <v>316.64</v>
      </c>
      <c r="M1214" s="41">
        <v>86.8</v>
      </c>
      <c r="N1214" s="41">
        <v>3.8</v>
      </c>
      <c r="O1214" s="42">
        <v>0</v>
      </c>
      <c r="P1214" s="85">
        <f t="shared" si="67"/>
        <v>1.9</v>
      </c>
    </row>
    <row r="1215" hidden="1" spans="1:16">
      <c r="A1215" s="40">
        <v>202306</v>
      </c>
      <c r="B1215" s="36" t="s">
        <v>346</v>
      </c>
      <c r="C1215" s="36" t="s">
        <v>570</v>
      </c>
      <c r="D1215" s="33" t="s">
        <v>587</v>
      </c>
      <c r="E1215" s="36" t="s">
        <v>803</v>
      </c>
      <c r="F1215" s="26" t="s">
        <v>804</v>
      </c>
      <c r="G1215" s="77" t="s">
        <v>396</v>
      </c>
      <c r="H1215" s="78"/>
      <c r="I1215" s="40"/>
      <c r="J1215" s="42">
        <v>4925</v>
      </c>
      <c r="K1215" s="41">
        <v>12147.97</v>
      </c>
      <c r="L1215" s="41">
        <v>0</v>
      </c>
      <c r="M1215" s="41">
        <v>0</v>
      </c>
      <c r="N1215" s="41">
        <v>0</v>
      </c>
      <c r="O1215" s="42">
        <v>0</v>
      </c>
      <c r="P1215" s="85">
        <v>0</v>
      </c>
    </row>
    <row r="1216" hidden="1" spans="1:16">
      <c r="A1216" s="40">
        <v>202306</v>
      </c>
      <c r="B1216" s="36" t="s">
        <v>389</v>
      </c>
      <c r="C1216" s="36" t="s">
        <v>580</v>
      </c>
      <c r="D1216" s="33" t="s">
        <v>587</v>
      </c>
      <c r="E1216" s="36" t="s">
        <v>805</v>
      </c>
      <c r="F1216" s="26" t="s">
        <v>698</v>
      </c>
      <c r="G1216" s="77" t="s">
        <v>396</v>
      </c>
      <c r="H1216" s="78"/>
      <c r="I1216" s="40"/>
      <c r="J1216" s="42">
        <v>4050</v>
      </c>
      <c r="K1216" s="41">
        <v>9576.4</v>
      </c>
      <c r="L1216" s="41">
        <v>316.64</v>
      </c>
      <c r="M1216" s="41">
        <v>86.8</v>
      </c>
      <c r="N1216" s="41">
        <v>3.8</v>
      </c>
      <c r="O1216" s="42">
        <v>0</v>
      </c>
      <c r="P1216" s="85">
        <f t="shared" ref="P1216:P1221" si="68">1900*0.1%</f>
        <v>1.9</v>
      </c>
    </row>
    <row r="1217" hidden="1" spans="1:16">
      <c r="A1217" s="40">
        <v>202306</v>
      </c>
      <c r="B1217" s="25" t="s">
        <v>392</v>
      </c>
      <c r="C1217" s="25" t="s">
        <v>619</v>
      </c>
      <c r="D1217" s="26" t="s">
        <v>587</v>
      </c>
      <c r="E1217" s="25" t="s">
        <v>807</v>
      </c>
      <c r="F1217" s="26" t="s">
        <v>808</v>
      </c>
      <c r="G1217" s="69" t="s">
        <v>809</v>
      </c>
      <c r="H1217" s="28" t="s">
        <v>623</v>
      </c>
      <c r="I1217" s="40"/>
      <c r="J1217" s="41">
        <v>2422</v>
      </c>
      <c r="K1217" s="41">
        <v>6480.1</v>
      </c>
      <c r="L1217" s="41">
        <v>316.64</v>
      </c>
      <c r="M1217" s="41">
        <v>86.8</v>
      </c>
      <c r="N1217" s="41">
        <v>3.8</v>
      </c>
      <c r="O1217" s="42">
        <v>0</v>
      </c>
      <c r="P1217" s="85">
        <f t="shared" si="68"/>
        <v>1.9</v>
      </c>
    </row>
    <row r="1218" hidden="1" spans="1:16">
      <c r="A1218" s="40">
        <v>202306</v>
      </c>
      <c r="B1218" s="36" t="s">
        <v>365</v>
      </c>
      <c r="C1218" s="36" t="s">
        <v>619</v>
      </c>
      <c r="D1218" s="33" t="s">
        <v>587</v>
      </c>
      <c r="E1218" s="36" t="s">
        <v>810</v>
      </c>
      <c r="F1218" s="26" t="s">
        <v>1338</v>
      </c>
      <c r="G1218" s="77" t="s">
        <v>811</v>
      </c>
      <c r="H1218" s="28" t="s">
        <v>623</v>
      </c>
      <c r="I1218" s="40"/>
      <c r="J1218" s="42">
        <v>3481</v>
      </c>
      <c r="K1218" s="41">
        <v>8808.84</v>
      </c>
      <c r="L1218" s="41">
        <v>316.64</v>
      </c>
      <c r="M1218" s="41">
        <v>86.8</v>
      </c>
      <c r="N1218" s="41">
        <v>3.8</v>
      </c>
      <c r="O1218" s="42">
        <v>0</v>
      </c>
      <c r="P1218" s="85">
        <f t="shared" si="68"/>
        <v>1.9</v>
      </c>
    </row>
    <row r="1219" hidden="1" spans="1:16">
      <c r="A1219" s="40">
        <v>202306</v>
      </c>
      <c r="B1219" s="36" t="s">
        <v>364</v>
      </c>
      <c r="C1219" s="36" t="s">
        <v>570</v>
      </c>
      <c r="D1219" s="33" t="s">
        <v>587</v>
      </c>
      <c r="E1219" s="36" t="s">
        <v>812</v>
      </c>
      <c r="F1219" s="26" t="s">
        <v>758</v>
      </c>
      <c r="G1219" s="77">
        <v>44046</v>
      </c>
      <c r="H1219" s="78"/>
      <c r="I1219" s="40"/>
      <c r="J1219" s="42">
        <v>2138</v>
      </c>
      <c r="K1219" s="41">
        <v>5937.32</v>
      </c>
      <c r="L1219" s="41">
        <v>316.64</v>
      </c>
      <c r="M1219" s="41">
        <v>86.8</v>
      </c>
      <c r="N1219" s="41">
        <v>3.8</v>
      </c>
      <c r="O1219" s="42">
        <v>0</v>
      </c>
      <c r="P1219" s="85">
        <f t="shared" si="68"/>
        <v>1.9</v>
      </c>
    </row>
    <row r="1220" hidden="1" spans="1:16">
      <c r="A1220" s="40">
        <v>202306</v>
      </c>
      <c r="B1220" s="36" t="s">
        <v>300</v>
      </c>
      <c r="C1220" s="36" t="s">
        <v>580</v>
      </c>
      <c r="D1220" s="33" t="s">
        <v>587</v>
      </c>
      <c r="E1220" s="36" t="s">
        <v>813</v>
      </c>
      <c r="F1220" s="37" t="s">
        <v>992</v>
      </c>
      <c r="G1220" s="77" t="s">
        <v>814</v>
      </c>
      <c r="H1220" s="78"/>
      <c r="I1220" s="40"/>
      <c r="J1220" s="42">
        <v>2723</v>
      </c>
      <c r="K1220" s="41">
        <v>6660</v>
      </c>
      <c r="L1220" s="41">
        <v>316.64</v>
      </c>
      <c r="M1220" s="41">
        <v>86.8</v>
      </c>
      <c r="N1220" s="41">
        <v>3.8</v>
      </c>
      <c r="O1220" s="42">
        <v>0</v>
      </c>
      <c r="P1220" s="85">
        <f t="shared" si="68"/>
        <v>1.9</v>
      </c>
    </row>
    <row r="1221" hidden="1" spans="1:16">
      <c r="A1221" s="40">
        <v>202306</v>
      </c>
      <c r="B1221" s="36" t="s">
        <v>371</v>
      </c>
      <c r="C1221" s="36" t="s">
        <v>592</v>
      </c>
      <c r="D1221" s="33" t="s">
        <v>587</v>
      </c>
      <c r="E1221" s="36" t="s">
        <v>815</v>
      </c>
      <c r="F1221" s="26" t="s">
        <v>816</v>
      </c>
      <c r="G1221" s="77" t="s">
        <v>817</v>
      </c>
      <c r="H1221" s="78"/>
      <c r="I1221" s="40"/>
      <c r="J1221" s="42">
        <v>4640</v>
      </c>
      <c r="K1221" s="41">
        <v>11548</v>
      </c>
      <c r="L1221" s="41">
        <v>316.64</v>
      </c>
      <c r="M1221" s="41">
        <v>86.8</v>
      </c>
      <c r="N1221" s="41">
        <v>3.8</v>
      </c>
      <c r="O1221" s="42">
        <v>500</v>
      </c>
      <c r="P1221" s="85">
        <f t="shared" si="68"/>
        <v>1.9</v>
      </c>
    </row>
    <row r="1222" hidden="1" spans="1:16">
      <c r="A1222" s="40">
        <v>202306</v>
      </c>
      <c r="B1222" s="36" t="s">
        <v>241</v>
      </c>
      <c r="C1222" s="36" t="s">
        <v>570</v>
      </c>
      <c r="D1222" s="33" t="s">
        <v>587</v>
      </c>
      <c r="E1222" s="36" t="s">
        <v>818</v>
      </c>
      <c r="F1222" s="26" t="s">
        <v>819</v>
      </c>
      <c r="G1222" s="77" t="s">
        <v>817</v>
      </c>
      <c r="H1222" s="78"/>
      <c r="I1222" s="40"/>
      <c r="J1222" s="42">
        <v>3668</v>
      </c>
      <c r="K1222" s="41">
        <v>8164.97</v>
      </c>
      <c r="L1222" s="41">
        <v>0</v>
      </c>
      <c r="M1222" s="41">
        <v>0</v>
      </c>
      <c r="N1222" s="41">
        <v>0</v>
      </c>
      <c r="O1222" s="42">
        <v>0</v>
      </c>
      <c r="P1222" s="85">
        <v>0</v>
      </c>
    </row>
    <row r="1223" hidden="1" spans="1:16">
      <c r="A1223" s="40">
        <v>202306</v>
      </c>
      <c r="B1223" s="36" t="s">
        <v>229</v>
      </c>
      <c r="C1223" s="36" t="s">
        <v>570</v>
      </c>
      <c r="D1223" s="33" t="s">
        <v>587</v>
      </c>
      <c r="E1223" s="36" t="s">
        <v>823</v>
      </c>
      <c r="F1223" s="26" t="s">
        <v>753</v>
      </c>
      <c r="G1223" s="77" t="s">
        <v>824</v>
      </c>
      <c r="H1223" s="78"/>
      <c r="I1223" s="40"/>
      <c r="J1223" s="42">
        <v>1913</v>
      </c>
      <c r="K1223" s="41">
        <v>2535.49</v>
      </c>
      <c r="L1223" s="41">
        <v>316.64</v>
      </c>
      <c r="M1223" s="41">
        <v>86.8</v>
      </c>
      <c r="N1223" s="41">
        <v>3.8</v>
      </c>
      <c r="O1223" s="42">
        <v>0</v>
      </c>
      <c r="P1223" s="85">
        <f t="shared" ref="P1223:P1230" si="69">1900*0.1%</f>
        <v>1.9</v>
      </c>
    </row>
    <row r="1224" hidden="1" spans="1:16">
      <c r="A1224" s="40">
        <v>202306</v>
      </c>
      <c r="B1224" s="36" t="s">
        <v>438</v>
      </c>
      <c r="C1224" s="36" t="s">
        <v>570</v>
      </c>
      <c r="D1224" s="33" t="s">
        <v>587</v>
      </c>
      <c r="E1224" s="36" t="s">
        <v>825</v>
      </c>
      <c r="F1224" s="26" t="s">
        <v>804</v>
      </c>
      <c r="G1224" s="77" t="s">
        <v>824</v>
      </c>
      <c r="H1224" s="78"/>
      <c r="I1224" s="40"/>
      <c r="J1224" s="42">
        <v>5525</v>
      </c>
      <c r="K1224" s="41">
        <v>15594.97</v>
      </c>
      <c r="L1224" s="41">
        <v>359.52</v>
      </c>
      <c r="M1224" s="41">
        <v>112.35</v>
      </c>
      <c r="N1224" s="41">
        <v>22.47</v>
      </c>
      <c r="O1224" s="42">
        <v>600</v>
      </c>
      <c r="P1224" s="85">
        <f t="shared" si="69"/>
        <v>1.9</v>
      </c>
    </row>
    <row r="1225" hidden="1" spans="1:16">
      <c r="A1225" s="40">
        <v>202306</v>
      </c>
      <c r="B1225" s="36" t="s">
        <v>276</v>
      </c>
      <c r="C1225" s="36" t="s">
        <v>625</v>
      </c>
      <c r="D1225" s="33" t="s">
        <v>587</v>
      </c>
      <c r="E1225" s="36" t="s">
        <v>826</v>
      </c>
      <c r="F1225" s="26" t="s">
        <v>827</v>
      </c>
      <c r="G1225" s="77" t="s">
        <v>824</v>
      </c>
      <c r="H1225" s="78"/>
      <c r="I1225" s="40"/>
      <c r="J1225" s="42">
        <v>3212</v>
      </c>
      <c r="K1225" s="41">
        <v>8514.79</v>
      </c>
      <c r="L1225" s="41">
        <v>316.64</v>
      </c>
      <c r="M1225" s="41">
        <v>86.8</v>
      </c>
      <c r="N1225" s="41">
        <v>3.8</v>
      </c>
      <c r="O1225" s="42">
        <v>0</v>
      </c>
      <c r="P1225" s="85">
        <f t="shared" si="69"/>
        <v>1.9</v>
      </c>
    </row>
    <row r="1226" hidden="1" spans="1:16">
      <c r="A1226" s="40">
        <v>202306</v>
      </c>
      <c r="B1226" s="36" t="s">
        <v>243</v>
      </c>
      <c r="C1226" s="36" t="s">
        <v>592</v>
      </c>
      <c r="D1226" s="33" t="s">
        <v>587</v>
      </c>
      <c r="E1226" s="86" t="s">
        <v>828</v>
      </c>
      <c r="F1226" s="26" t="s">
        <v>597</v>
      </c>
      <c r="G1226" s="77" t="s">
        <v>829</v>
      </c>
      <c r="H1226" s="78"/>
      <c r="I1226" s="40"/>
      <c r="J1226" s="41">
        <v>1900</v>
      </c>
      <c r="K1226" s="41">
        <v>4843.4</v>
      </c>
      <c r="L1226" s="41">
        <v>316.64</v>
      </c>
      <c r="M1226" s="41">
        <v>86.8</v>
      </c>
      <c r="N1226" s="41">
        <v>3.8</v>
      </c>
      <c r="O1226" s="42">
        <v>0</v>
      </c>
      <c r="P1226" s="85">
        <f t="shared" si="69"/>
        <v>1.9</v>
      </c>
    </row>
    <row r="1227" hidden="1" spans="1:16">
      <c r="A1227" s="40">
        <v>202306</v>
      </c>
      <c r="B1227" s="36" t="s">
        <v>268</v>
      </c>
      <c r="C1227" s="36" t="s">
        <v>619</v>
      </c>
      <c r="D1227" s="33" t="s">
        <v>587</v>
      </c>
      <c r="E1227" s="86" t="s">
        <v>830</v>
      </c>
      <c r="F1227" s="26" t="s">
        <v>686</v>
      </c>
      <c r="G1227" s="77" t="s">
        <v>831</v>
      </c>
      <c r="H1227" s="28" t="s">
        <v>623</v>
      </c>
      <c r="I1227" s="40"/>
      <c r="J1227" s="42">
        <v>2120</v>
      </c>
      <c r="K1227" s="41">
        <v>7718.1</v>
      </c>
      <c r="L1227" s="41">
        <v>316.64</v>
      </c>
      <c r="M1227" s="41">
        <v>86.8</v>
      </c>
      <c r="N1227" s="41">
        <v>3.8</v>
      </c>
      <c r="O1227" s="42">
        <v>0</v>
      </c>
      <c r="P1227" s="85">
        <f t="shared" si="69"/>
        <v>1.9</v>
      </c>
    </row>
    <row r="1228" hidden="1" spans="1:16">
      <c r="A1228" s="40">
        <v>202306</v>
      </c>
      <c r="B1228" s="36" t="s">
        <v>306</v>
      </c>
      <c r="C1228" s="36" t="s">
        <v>570</v>
      </c>
      <c r="D1228" s="33" t="s">
        <v>576</v>
      </c>
      <c r="E1228" s="86" t="s">
        <v>835</v>
      </c>
      <c r="F1228" s="26" t="s">
        <v>836</v>
      </c>
      <c r="G1228" s="77" t="s">
        <v>834</v>
      </c>
      <c r="H1228" s="78"/>
      <c r="I1228" s="40"/>
      <c r="J1228" s="42">
        <v>3210</v>
      </c>
      <c r="K1228" s="41">
        <v>8563.2</v>
      </c>
      <c r="L1228" s="41">
        <v>316.64</v>
      </c>
      <c r="M1228" s="41">
        <v>86.8</v>
      </c>
      <c r="N1228" s="41">
        <v>3.8</v>
      </c>
      <c r="O1228" s="42">
        <v>0</v>
      </c>
      <c r="P1228" s="85">
        <f t="shared" si="69"/>
        <v>1.9</v>
      </c>
    </row>
    <row r="1229" hidden="1" spans="1:16">
      <c r="A1229" s="40">
        <v>202306</v>
      </c>
      <c r="B1229" s="36" t="s">
        <v>206</v>
      </c>
      <c r="C1229" s="36" t="s">
        <v>619</v>
      </c>
      <c r="D1229" s="33" t="s">
        <v>587</v>
      </c>
      <c r="E1229" s="86" t="s">
        <v>837</v>
      </c>
      <c r="F1229" s="26" t="s">
        <v>686</v>
      </c>
      <c r="G1229" s="77" t="s">
        <v>834</v>
      </c>
      <c r="H1229" s="28" t="s">
        <v>623</v>
      </c>
      <c r="I1229" s="40"/>
      <c r="J1229" s="42">
        <v>2120</v>
      </c>
      <c r="K1229" s="41">
        <v>7033.46</v>
      </c>
      <c r="L1229" s="41">
        <v>316.64</v>
      </c>
      <c r="M1229" s="41">
        <v>86.8</v>
      </c>
      <c r="N1229" s="41">
        <v>3.8</v>
      </c>
      <c r="O1229" s="42">
        <v>0</v>
      </c>
      <c r="P1229" s="85">
        <f t="shared" si="69"/>
        <v>1.9</v>
      </c>
    </row>
    <row r="1230" hidden="1" spans="1:16">
      <c r="A1230" s="40">
        <v>202306</v>
      </c>
      <c r="B1230" s="36" t="s">
        <v>218</v>
      </c>
      <c r="C1230" s="36" t="s">
        <v>841</v>
      </c>
      <c r="D1230" s="33" t="s">
        <v>764</v>
      </c>
      <c r="E1230" s="86" t="s">
        <v>842</v>
      </c>
      <c r="F1230" s="26" t="s">
        <v>843</v>
      </c>
      <c r="G1230" s="77" t="s">
        <v>840</v>
      </c>
      <c r="I1230" s="40"/>
      <c r="J1230" s="42">
        <v>7600</v>
      </c>
      <c r="K1230" s="41">
        <v>25993.9</v>
      </c>
      <c r="L1230" s="41">
        <v>316.64</v>
      </c>
      <c r="M1230" s="41">
        <v>86.8</v>
      </c>
      <c r="N1230" s="41">
        <v>3.8</v>
      </c>
      <c r="O1230" s="42">
        <v>500</v>
      </c>
      <c r="P1230" s="85">
        <f t="shared" si="69"/>
        <v>1.9</v>
      </c>
    </row>
    <row r="1231" hidden="1" spans="1:16">
      <c r="A1231" s="40">
        <v>202306</v>
      </c>
      <c r="B1231" s="36" t="s">
        <v>440</v>
      </c>
      <c r="C1231" s="36" t="s">
        <v>570</v>
      </c>
      <c r="D1231" s="33" t="s">
        <v>587</v>
      </c>
      <c r="E1231" s="86" t="s">
        <v>848</v>
      </c>
      <c r="F1231" s="26" t="s">
        <v>694</v>
      </c>
      <c r="G1231" s="77" t="s">
        <v>849</v>
      </c>
      <c r="I1231" s="40"/>
      <c r="J1231" s="42">
        <v>2400</v>
      </c>
      <c r="K1231" s="41">
        <v>4545</v>
      </c>
      <c r="L1231" s="41">
        <v>0</v>
      </c>
      <c r="M1231" s="41">
        <v>0</v>
      </c>
      <c r="N1231" s="41">
        <v>0</v>
      </c>
      <c r="O1231" s="42">
        <v>0</v>
      </c>
      <c r="P1231" s="85">
        <v>0</v>
      </c>
    </row>
    <row r="1232" hidden="1" spans="1:16">
      <c r="A1232" s="40">
        <v>202306</v>
      </c>
      <c r="B1232" s="36" t="s">
        <v>394</v>
      </c>
      <c r="C1232" s="36" t="s">
        <v>625</v>
      </c>
      <c r="D1232" s="33" t="s">
        <v>587</v>
      </c>
      <c r="E1232" s="86" t="s">
        <v>850</v>
      </c>
      <c r="F1232" s="26" t="s">
        <v>851</v>
      </c>
      <c r="G1232" s="77" t="s">
        <v>852</v>
      </c>
      <c r="I1232" s="40"/>
      <c r="J1232" s="41">
        <v>1980</v>
      </c>
      <c r="K1232" s="41">
        <v>5427.2</v>
      </c>
      <c r="L1232" s="41">
        <v>316.64</v>
      </c>
      <c r="M1232" s="41">
        <v>86.8</v>
      </c>
      <c r="N1232" s="41">
        <v>3.8</v>
      </c>
      <c r="O1232" s="42">
        <v>0</v>
      </c>
      <c r="P1232" s="85">
        <f>1900*0.1%</f>
        <v>1.9</v>
      </c>
    </row>
    <row r="1233" hidden="1" spans="1:16">
      <c r="A1233" s="40">
        <v>202306</v>
      </c>
      <c r="B1233" s="36" t="s">
        <v>233</v>
      </c>
      <c r="C1233" s="36" t="s">
        <v>625</v>
      </c>
      <c r="D1233" s="33" t="s">
        <v>587</v>
      </c>
      <c r="E1233" s="86" t="s">
        <v>853</v>
      </c>
      <c r="F1233" s="26" t="s">
        <v>827</v>
      </c>
      <c r="G1233" s="77" t="s">
        <v>854</v>
      </c>
      <c r="I1233" s="40"/>
      <c r="J1233" s="42">
        <v>3800</v>
      </c>
      <c r="K1233" s="41">
        <v>10145.52</v>
      </c>
      <c r="L1233" s="41">
        <v>316.64</v>
      </c>
      <c r="M1233" s="41">
        <v>86.8</v>
      </c>
      <c r="N1233" s="41">
        <v>3.8</v>
      </c>
      <c r="O1233" s="42">
        <v>0</v>
      </c>
      <c r="P1233" s="85">
        <f>1900*0.1%</f>
        <v>1.9</v>
      </c>
    </row>
    <row r="1234" hidden="1" spans="1:16">
      <c r="A1234" s="40">
        <v>202306</v>
      </c>
      <c r="B1234" s="36" t="s">
        <v>404</v>
      </c>
      <c r="C1234" s="36" t="s">
        <v>570</v>
      </c>
      <c r="D1234" s="33" t="s">
        <v>587</v>
      </c>
      <c r="E1234" s="86" t="s">
        <v>858</v>
      </c>
      <c r="F1234" s="26" t="s">
        <v>859</v>
      </c>
      <c r="G1234" s="77" t="s">
        <v>860</v>
      </c>
      <c r="I1234" s="40"/>
      <c r="J1234" s="42">
        <v>3128</v>
      </c>
      <c r="K1234" s="41">
        <v>7547.76</v>
      </c>
      <c r="L1234" s="41">
        <v>0</v>
      </c>
      <c r="M1234" s="41">
        <v>0</v>
      </c>
      <c r="N1234" s="41">
        <v>0</v>
      </c>
      <c r="O1234" s="42">
        <v>0</v>
      </c>
      <c r="P1234" s="85">
        <v>0</v>
      </c>
    </row>
    <row r="1235" spans="1:16">
      <c r="A1235" s="40">
        <v>202306</v>
      </c>
      <c r="B1235" s="36" t="s">
        <v>446</v>
      </c>
      <c r="C1235" s="36" t="s">
        <v>575</v>
      </c>
      <c r="D1235" s="33" t="s">
        <v>587</v>
      </c>
      <c r="E1235" s="86" t="s">
        <v>861</v>
      </c>
      <c r="F1235" s="26" t="s">
        <v>862</v>
      </c>
      <c r="G1235" s="77" t="s">
        <v>860</v>
      </c>
      <c r="I1235" s="40"/>
      <c r="J1235" s="42">
        <v>2760</v>
      </c>
      <c r="K1235" s="41">
        <v>7879.51</v>
      </c>
      <c r="L1235" s="41">
        <v>316.64</v>
      </c>
      <c r="M1235" s="41">
        <v>86.8</v>
      </c>
      <c r="N1235" s="41">
        <v>3.8</v>
      </c>
      <c r="O1235" s="42">
        <v>0</v>
      </c>
      <c r="P1235" s="85">
        <f>1900*0.1%</f>
        <v>1.9</v>
      </c>
    </row>
    <row r="1236" hidden="1" spans="1:16">
      <c r="A1236" s="40">
        <v>202306</v>
      </c>
      <c r="B1236" s="36" t="s">
        <v>406</v>
      </c>
      <c r="C1236" s="36" t="s">
        <v>619</v>
      </c>
      <c r="D1236" s="33" t="s">
        <v>587</v>
      </c>
      <c r="E1236" s="86" t="s">
        <v>863</v>
      </c>
      <c r="F1236" s="26" t="s">
        <v>864</v>
      </c>
      <c r="G1236" s="77" t="s">
        <v>865</v>
      </c>
      <c r="I1236" s="40"/>
      <c r="J1236" s="41">
        <v>1900</v>
      </c>
      <c r="K1236" s="41">
        <v>4087.7</v>
      </c>
      <c r="L1236" s="41">
        <v>316.64</v>
      </c>
      <c r="M1236" s="41">
        <v>86.8</v>
      </c>
      <c r="N1236" s="41">
        <v>3.8</v>
      </c>
      <c r="O1236" s="42">
        <v>0</v>
      </c>
      <c r="P1236" s="85">
        <f>1900*0.1%</f>
        <v>1.9</v>
      </c>
    </row>
    <row r="1237" hidden="1" spans="1:16">
      <c r="A1237" s="40">
        <v>202306</v>
      </c>
      <c r="B1237" s="36" t="s">
        <v>368</v>
      </c>
      <c r="C1237" s="36" t="s">
        <v>866</v>
      </c>
      <c r="D1237" s="33" t="s">
        <v>576</v>
      </c>
      <c r="E1237" s="86" t="s">
        <v>867</v>
      </c>
      <c r="F1237" s="26" t="s">
        <v>868</v>
      </c>
      <c r="G1237" s="87" t="s">
        <v>869</v>
      </c>
      <c r="I1237" s="40"/>
      <c r="J1237" s="42">
        <v>3850</v>
      </c>
      <c r="K1237" s="41">
        <v>9165.5</v>
      </c>
      <c r="L1237" s="41">
        <v>316.64</v>
      </c>
      <c r="M1237" s="41">
        <v>86.8</v>
      </c>
      <c r="N1237" s="41">
        <v>3.8</v>
      </c>
      <c r="O1237" s="42">
        <v>95</v>
      </c>
      <c r="P1237" s="85">
        <f>1900*0.1%</f>
        <v>1.9</v>
      </c>
    </row>
    <row r="1238" hidden="1" spans="1:16">
      <c r="A1238" s="40">
        <v>202306</v>
      </c>
      <c r="B1238" s="36" t="s">
        <v>287</v>
      </c>
      <c r="C1238" s="36" t="s">
        <v>592</v>
      </c>
      <c r="D1238" s="33" t="s">
        <v>587</v>
      </c>
      <c r="E1238" s="86" t="s">
        <v>870</v>
      </c>
      <c r="F1238" s="26" t="s">
        <v>761</v>
      </c>
      <c r="G1238" s="87" t="s">
        <v>871</v>
      </c>
      <c r="I1238" s="40"/>
      <c r="J1238" s="42">
        <v>2888</v>
      </c>
      <c r="K1238" s="41">
        <v>6289.78</v>
      </c>
      <c r="L1238" s="41">
        <v>316.64</v>
      </c>
      <c r="M1238" s="41">
        <v>86.8</v>
      </c>
      <c r="N1238" s="41">
        <v>3.8</v>
      </c>
      <c r="O1238" s="42">
        <v>0</v>
      </c>
      <c r="P1238" s="85">
        <f>1900*0.1%</f>
        <v>1.9</v>
      </c>
    </row>
    <row r="1239" hidden="1" spans="1:16">
      <c r="A1239" s="40">
        <v>202306</v>
      </c>
      <c r="B1239" s="36" t="s">
        <v>328</v>
      </c>
      <c r="C1239" s="36" t="s">
        <v>570</v>
      </c>
      <c r="D1239" s="33" t="s">
        <v>587</v>
      </c>
      <c r="E1239" s="86" t="s">
        <v>872</v>
      </c>
      <c r="F1239" s="26" t="s">
        <v>652</v>
      </c>
      <c r="G1239" s="77" t="s">
        <v>873</v>
      </c>
      <c r="I1239" s="40"/>
      <c r="J1239" s="42">
        <v>4344</v>
      </c>
      <c r="K1239" s="41">
        <v>11007.39</v>
      </c>
      <c r="L1239" s="41">
        <v>0</v>
      </c>
      <c r="M1239" s="41">
        <v>0</v>
      </c>
      <c r="N1239" s="41">
        <v>0</v>
      </c>
      <c r="O1239" s="42">
        <v>0</v>
      </c>
      <c r="P1239" s="85">
        <v>0</v>
      </c>
    </row>
    <row r="1240" hidden="1" spans="1:16">
      <c r="A1240" s="40">
        <v>202306</v>
      </c>
      <c r="B1240" s="36" t="s">
        <v>374</v>
      </c>
      <c r="C1240" s="36" t="s">
        <v>570</v>
      </c>
      <c r="D1240" s="33" t="s">
        <v>587</v>
      </c>
      <c r="E1240" s="86" t="s">
        <v>874</v>
      </c>
      <c r="F1240" s="26" t="s">
        <v>875</v>
      </c>
      <c r="G1240" s="77" t="s">
        <v>871</v>
      </c>
      <c r="I1240" s="40"/>
      <c r="J1240" s="42">
        <v>2332</v>
      </c>
      <c r="K1240" s="41">
        <v>6916.15</v>
      </c>
      <c r="L1240" s="41">
        <v>316.64</v>
      </c>
      <c r="M1240" s="41">
        <v>86.8</v>
      </c>
      <c r="N1240" s="41">
        <v>3.8</v>
      </c>
      <c r="O1240" s="42">
        <v>0</v>
      </c>
      <c r="P1240" s="85">
        <f>1900*0.1%</f>
        <v>1.9</v>
      </c>
    </row>
    <row r="1241" hidden="1" spans="1:16">
      <c r="A1241" s="40">
        <v>202306</v>
      </c>
      <c r="B1241" s="36" t="s">
        <v>417</v>
      </c>
      <c r="C1241" s="36" t="s">
        <v>625</v>
      </c>
      <c r="D1241" s="33" t="s">
        <v>587</v>
      </c>
      <c r="E1241" s="86" t="s">
        <v>876</v>
      </c>
      <c r="F1241" s="26" t="s">
        <v>1368</v>
      </c>
      <c r="G1241" s="77" t="s">
        <v>877</v>
      </c>
      <c r="I1241" s="40"/>
      <c r="J1241" s="42">
        <v>2511</v>
      </c>
      <c r="K1241" s="41">
        <v>7052.53</v>
      </c>
      <c r="L1241" s="41">
        <v>316.64</v>
      </c>
      <c r="M1241" s="41">
        <v>86.8</v>
      </c>
      <c r="N1241" s="41">
        <v>3.8</v>
      </c>
      <c r="O1241" s="42">
        <v>0</v>
      </c>
      <c r="P1241" s="85">
        <f>1900*0.1%</f>
        <v>1.9</v>
      </c>
    </row>
    <row r="1242" hidden="1" spans="1:16">
      <c r="A1242" s="40">
        <v>202306</v>
      </c>
      <c r="B1242" s="36" t="s">
        <v>278</v>
      </c>
      <c r="C1242" s="36" t="s">
        <v>580</v>
      </c>
      <c r="D1242" s="33" t="s">
        <v>587</v>
      </c>
      <c r="E1242" s="36" t="s">
        <v>882</v>
      </c>
      <c r="F1242" s="26" t="s">
        <v>698</v>
      </c>
      <c r="G1242" s="77" t="s">
        <v>881</v>
      </c>
      <c r="I1242" s="40"/>
      <c r="J1242" s="42">
        <v>3471</v>
      </c>
      <c r="K1242" s="41">
        <v>8452.7</v>
      </c>
      <c r="L1242" s="41">
        <v>316.64</v>
      </c>
      <c r="M1242" s="41">
        <v>86.8</v>
      </c>
      <c r="N1242" s="41">
        <v>3.8</v>
      </c>
      <c r="O1242" s="42">
        <v>0</v>
      </c>
      <c r="P1242" s="85">
        <f>1900*0.1%</f>
        <v>1.9</v>
      </c>
    </row>
    <row r="1243" spans="1:16">
      <c r="A1243" s="40">
        <v>202306</v>
      </c>
      <c r="B1243" s="33" t="s">
        <v>201</v>
      </c>
      <c r="C1243" s="36" t="s">
        <v>575</v>
      </c>
      <c r="D1243" s="33" t="s">
        <v>764</v>
      </c>
      <c r="E1243" s="36" t="s">
        <v>883</v>
      </c>
      <c r="F1243" s="26" t="s">
        <v>884</v>
      </c>
      <c r="G1243" s="77">
        <v>44375</v>
      </c>
      <c r="I1243" s="40"/>
      <c r="J1243" s="42">
        <v>10000</v>
      </c>
      <c r="K1243" s="41">
        <v>26245</v>
      </c>
      <c r="L1243" s="41">
        <v>0</v>
      </c>
      <c r="M1243" s="41">
        <v>0</v>
      </c>
      <c r="N1243" s="41">
        <v>0</v>
      </c>
      <c r="O1243" s="42">
        <v>0</v>
      </c>
      <c r="P1243" s="85">
        <v>0</v>
      </c>
    </row>
    <row r="1244" hidden="1" spans="1:16">
      <c r="A1244" s="40">
        <v>202306</v>
      </c>
      <c r="B1244" s="33" t="s">
        <v>311</v>
      </c>
      <c r="C1244" s="36" t="s">
        <v>866</v>
      </c>
      <c r="D1244" s="33" t="s">
        <v>587</v>
      </c>
      <c r="E1244" s="36" t="s">
        <v>930</v>
      </c>
      <c r="F1244" s="26" t="s">
        <v>931</v>
      </c>
      <c r="G1244" s="77" t="s">
        <v>932</v>
      </c>
      <c r="I1244" s="40"/>
      <c r="J1244" s="42">
        <v>2642</v>
      </c>
      <c r="K1244" s="41">
        <v>7335.31</v>
      </c>
      <c r="L1244" s="41">
        <v>316.64</v>
      </c>
      <c r="M1244" s="41">
        <v>86.8</v>
      </c>
      <c r="N1244" s="41">
        <v>3.8</v>
      </c>
      <c r="O1244" s="42">
        <v>0</v>
      </c>
      <c r="P1244" s="85">
        <f t="shared" ref="P1244:P1260" si="70">1900*0.1%</f>
        <v>1.9</v>
      </c>
    </row>
    <row r="1245" hidden="1" spans="1:16">
      <c r="A1245" s="40">
        <v>202306</v>
      </c>
      <c r="B1245" s="33" t="s">
        <v>327</v>
      </c>
      <c r="C1245" s="36" t="s">
        <v>619</v>
      </c>
      <c r="D1245" s="33" t="s">
        <v>587</v>
      </c>
      <c r="E1245" s="36" t="s">
        <v>933</v>
      </c>
      <c r="F1245" s="26" t="s">
        <v>686</v>
      </c>
      <c r="G1245" s="77" t="s">
        <v>934</v>
      </c>
      <c r="H1245" s="28" t="s">
        <v>623</v>
      </c>
      <c r="I1245" s="40"/>
      <c r="J1245" s="42">
        <v>2120</v>
      </c>
      <c r="K1245" s="41">
        <v>7419.81</v>
      </c>
      <c r="L1245" s="41">
        <v>316.64</v>
      </c>
      <c r="M1245" s="41">
        <v>86.8</v>
      </c>
      <c r="N1245" s="41">
        <v>3.8</v>
      </c>
      <c r="O1245" s="42">
        <v>0</v>
      </c>
      <c r="P1245" s="85">
        <f t="shared" si="70"/>
        <v>1.9</v>
      </c>
    </row>
    <row r="1246" hidden="1" spans="1:16">
      <c r="A1246" s="40">
        <v>202306</v>
      </c>
      <c r="B1246" s="33" t="s">
        <v>291</v>
      </c>
      <c r="C1246" s="36" t="s">
        <v>866</v>
      </c>
      <c r="D1246" s="33" t="s">
        <v>587</v>
      </c>
      <c r="E1246" s="36" t="s">
        <v>935</v>
      </c>
      <c r="F1246" s="26" t="s">
        <v>936</v>
      </c>
      <c r="G1246" s="77" t="s">
        <v>937</v>
      </c>
      <c r="I1246" s="40"/>
      <c r="J1246" s="42">
        <v>4800</v>
      </c>
      <c r="K1246" s="41">
        <v>12693.77</v>
      </c>
      <c r="L1246" s="41">
        <v>316.64</v>
      </c>
      <c r="M1246" s="41">
        <v>86.8</v>
      </c>
      <c r="N1246" s="41">
        <v>3.8</v>
      </c>
      <c r="O1246" s="42">
        <v>0</v>
      </c>
      <c r="P1246" s="85">
        <f t="shared" si="70"/>
        <v>1.9</v>
      </c>
    </row>
    <row r="1247" hidden="1" spans="1:16">
      <c r="A1247" s="40">
        <v>202306</v>
      </c>
      <c r="B1247" s="33" t="s">
        <v>429</v>
      </c>
      <c r="C1247" s="36" t="s">
        <v>570</v>
      </c>
      <c r="D1247" s="33" t="s">
        <v>587</v>
      </c>
      <c r="E1247" s="36" t="s">
        <v>938</v>
      </c>
      <c r="F1247" s="26" t="s">
        <v>939</v>
      </c>
      <c r="G1247" s="77">
        <v>44431</v>
      </c>
      <c r="I1247" s="40"/>
      <c r="J1247" s="41">
        <v>2750</v>
      </c>
      <c r="K1247" s="41">
        <v>7201.27</v>
      </c>
      <c r="L1247" s="41">
        <v>316.64</v>
      </c>
      <c r="M1247" s="41">
        <v>86.8</v>
      </c>
      <c r="N1247" s="41">
        <v>3.8</v>
      </c>
      <c r="O1247" s="42">
        <v>0</v>
      </c>
      <c r="P1247" s="85">
        <f t="shared" si="70"/>
        <v>1.9</v>
      </c>
    </row>
    <row r="1248" hidden="1" spans="1:16">
      <c r="A1248" s="40">
        <v>202306</v>
      </c>
      <c r="B1248" s="33" t="s">
        <v>391</v>
      </c>
      <c r="C1248" s="36" t="s">
        <v>580</v>
      </c>
      <c r="D1248" s="33" t="s">
        <v>587</v>
      </c>
      <c r="E1248" s="36" t="s">
        <v>940</v>
      </c>
      <c r="F1248" s="26" t="s">
        <v>941</v>
      </c>
      <c r="G1248" s="77" t="s">
        <v>942</v>
      </c>
      <c r="I1248" s="40"/>
      <c r="J1248" s="42">
        <v>4738</v>
      </c>
      <c r="K1248" s="41">
        <v>10766</v>
      </c>
      <c r="L1248" s="41">
        <v>316.64</v>
      </c>
      <c r="M1248" s="41">
        <v>86.8</v>
      </c>
      <c r="N1248" s="41">
        <v>3.8</v>
      </c>
      <c r="O1248" s="42">
        <v>0</v>
      </c>
      <c r="P1248" s="85">
        <f t="shared" si="70"/>
        <v>1.9</v>
      </c>
    </row>
    <row r="1249" spans="1:16">
      <c r="A1249" s="40">
        <v>202306</v>
      </c>
      <c r="B1249" s="33" t="s">
        <v>333</v>
      </c>
      <c r="C1249" s="36" t="s">
        <v>575</v>
      </c>
      <c r="D1249" s="33" t="s">
        <v>587</v>
      </c>
      <c r="E1249" s="36" t="s">
        <v>943</v>
      </c>
      <c r="F1249" s="26" t="s">
        <v>944</v>
      </c>
      <c r="G1249" s="77" t="s">
        <v>945</v>
      </c>
      <c r="I1249" s="40"/>
      <c r="J1249" s="42">
        <v>2532</v>
      </c>
      <c r="K1249" s="41">
        <v>7336.52</v>
      </c>
      <c r="L1249" s="41">
        <v>316.64</v>
      </c>
      <c r="M1249" s="41">
        <v>86.8</v>
      </c>
      <c r="N1249" s="41">
        <v>3.8</v>
      </c>
      <c r="O1249" s="42">
        <v>0</v>
      </c>
      <c r="P1249" s="85">
        <f t="shared" si="70"/>
        <v>1.9</v>
      </c>
    </row>
    <row r="1250" hidden="1" spans="1:16">
      <c r="A1250" s="40">
        <v>202306</v>
      </c>
      <c r="B1250" s="33" t="s">
        <v>381</v>
      </c>
      <c r="C1250" s="36" t="s">
        <v>619</v>
      </c>
      <c r="D1250" s="33" t="s">
        <v>587</v>
      </c>
      <c r="E1250" s="36" t="s">
        <v>946</v>
      </c>
      <c r="F1250" s="26" t="s">
        <v>686</v>
      </c>
      <c r="G1250" s="77" t="s">
        <v>947</v>
      </c>
      <c r="H1250" s="28" t="s">
        <v>623</v>
      </c>
      <c r="I1250" s="40"/>
      <c r="J1250" s="42">
        <v>2120</v>
      </c>
      <c r="K1250" s="41">
        <v>6476.93</v>
      </c>
      <c r="L1250" s="41">
        <v>316.64</v>
      </c>
      <c r="M1250" s="41">
        <v>86.8</v>
      </c>
      <c r="N1250" s="41">
        <v>3.8</v>
      </c>
      <c r="O1250" s="42">
        <v>0</v>
      </c>
      <c r="P1250" s="85">
        <f t="shared" si="70"/>
        <v>1.9</v>
      </c>
    </row>
    <row r="1251" hidden="1" spans="1:16">
      <c r="A1251" s="40">
        <v>202306</v>
      </c>
      <c r="B1251" s="33" t="s">
        <v>317</v>
      </c>
      <c r="C1251" s="36" t="s">
        <v>619</v>
      </c>
      <c r="D1251" s="33" t="s">
        <v>587</v>
      </c>
      <c r="E1251" s="36" t="s">
        <v>948</v>
      </c>
      <c r="F1251" s="26" t="s">
        <v>686</v>
      </c>
      <c r="G1251" s="77" t="s">
        <v>949</v>
      </c>
      <c r="H1251" s="28" t="s">
        <v>623</v>
      </c>
      <c r="I1251" s="40"/>
      <c r="J1251" s="42">
        <v>2120</v>
      </c>
      <c r="K1251" s="41">
        <v>6999.92</v>
      </c>
      <c r="L1251" s="41">
        <v>316.64</v>
      </c>
      <c r="M1251" s="41">
        <v>86.8</v>
      </c>
      <c r="N1251" s="41">
        <v>3.8</v>
      </c>
      <c r="O1251" s="42">
        <v>0</v>
      </c>
      <c r="P1251" s="85">
        <f t="shared" si="70"/>
        <v>1.9</v>
      </c>
    </row>
    <row r="1252" hidden="1" spans="1:16">
      <c r="A1252" s="40">
        <v>202306</v>
      </c>
      <c r="B1252" s="33" t="s">
        <v>257</v>
      </c>
      <c r="C1252" s="36" t="s">
        <v>580</v>
      </c>
      <c r="D1252" s="33" t="s">
        <v>587</v>
      </c>
      <c r="E1252" s="36" t="s">
        <v>972</v>
      </c>
      <c r="F1252" s="26" t="s">
        <v>941</v>
      </c>
      <c r="G1252" s="77" t="s">
        <v>971</v>
      </c>
      <c r="I1252" s="40"/>
      <c r="J1252" s="42">
        <v>3730</v>
      </c>
      <c r="K1252" s="41">
        <v>8171.1</v>
      </c>
      <c r="L1252" s="41">
        <v>316.64</v>
      </c>
      <c r="M1252" s="41">
        <v>86.8</v>
      </c>
      <c r="N1252" s="41">
        <v>3.8</v>
      </c>
      <c r="O1252" s="42">
        <v>500</v>
      </c>
      <c r="P1252" s="85">
        <f t="shared" si="70"/>
        <v>1.9</v>
      </c>
    </row>
    <row r="1253" hidden="1" spans="1:16">
      <c r="A1253" s="40">
        <v>202306</v>
      </c>
      <c r="B1253" s="33" t="s">
        <v>383</v>
      </c>
      <c r="C1253" s="36" t="s">
        <v>580</v>
      </c>
      <c r="D1253" s="33" t="s">
        <v>587</v>
      </c>
      <c r="E1253" s="36" t="s">
        <v>973</v>
      </c>
      <c r="F1253" s="26" t="s">
        <v>698</v>
      </c>
      <c r="G1253" s="77" t="s">
        <v>974</v>
      </c>
      <c r="I1253" s="40"/>
      <c r="J1253" s="42">
        <v>3326</v>
      </c>
      <c r="K1253" s="41">
        <v>7894</v>
      </c>
      <c r="L1253" s="41">
        <v>316.64</v>
      </c>
      <c r="M1253" s="41">
        <v>86.8</v>
      </c>
      <c r="N1253" s="41">
        <v>3.8</v>
      </c>
      <c r="O1253" s="42">
        <v>0</v>
      </c>
      <c r="P1253" s="85">
        <f t="shared" si="70"/>
        <v>1.9</v>
      </c>
    </row>
    <row r="1254" hidden="1" spans="1:16">
      <c r="A1254" s="40">
        <v>202306</v>
      </c>
      <c r="B1254" s="33" t="s">
        <v>213</v>
      </c>
      <c r="C1254" s="36" t="s">
        <v>580</v>
      </c>
      <c r="D1254" s="33" t="s">
        <v>587</v>
      </c>
      <c r="E1254" s="36" t="s">
        <v>975</v>
      </c>
      <c r="F1254" s="26" t="s">
        <v>941</v>
      </c>
      <c r="G1254" s="77" t="s">
        <v>976</v>
      </c>
      <c r="I1254" s="40"/>
      <c r="J1254" s="42">
        <v>4738</v>
      </c>
      <c r="K1254" s="41">
        <v>11030.4</v>
      </c>
      <c r="L1254" s="41">
        <v>316.64</v>
      </c>
      <c r="M1254" s="41">
        <v>86.8</v>
      </c>
      <c r="N1254" s="41">
        <v>3.8</v>
      </c>
      <c r="O1254" s="42">
        <v>0</v>
      </c>
      <c r="P1254" s="85">
        <f t="shared" si="70"/>
        <v>1.9</v>
      </c>
    </row>
    <row r="1255" hidden="1" spans="1:16">
      <c r="A1255" s="40">
        <v>202306</v>
      </c>
      <c r="B1255" s="33" t="s">
        <v>329</v>
      </c>
      <c r="C1255" s="36" t="s">
        <v>580</v>
      </c>
      <c r="D1255" s="33" t="s">
        <v>587</v>
      </c>
      <c r="E1255" s="36" t="s">
        <v>977</v>
      </c>
      <c r="F1255" s="26" t="s">
        <v>698</v>
      </c>
      <c r="G1255" s="77" t="s">
        <v>976</v>
      </c>
      <c r="I1255" s="40"/>
      <c r="J1255" s="42">
        <v>3730</v>
      </c>
      <c r="K1255" s="41">
        <v>8713.3</v>
      </c>
      <c r="L1255" s="41">
        <v>316.64</v>
      </c>
      <c r="M1255" s="41">
        <v>86.8</v>
      </c>
      <c r="N1255" s="41">
        <v>3.8</v>
      </c>
      <c r="O1255" s="42">
        <v>100</v>
      </c>
      <c r="P1255" s="85">
        <f t="shared" si="70"/>
        <v>1.9</v>
      </c>
    </row>
    <row r="1256" hidden="1" spans="1:16">
      <c r="A1256" s="40">
        <v>202306</v>
      </c>
      <c r="B1256" s="33" t="s">
        <v>262</v>
      </c>
      <c r="C1256" s="36" t="s">
        <v>625</v>
      </c>
      <c r="D1256" s="33" t="s">
        <v>587</v>
      </c>
      <c r="E1256" s="36" t="s">
        <v>988</v>
      </c>
      <c r="F1256" s="26" t="s">
        <v>1177</v>
      </c>
      <c r="G1256" s="77" t="s">
        <v>987</v>
      </c>
      <c r="I1256" s="40"/>
      <c r="J1256" s="42">
        <v>3181</v>
      </c>
      <c r="K1256" s="41">
        <v>7250</v>
      </c>
      <c r="L1256" s="41">
        <v>316.64</v>
      </c>
      <c r="M1256" s="41">
        <v>86.8</v>
      </c>
      <c r="N1256" s="41">
        <v>3.8</v>
      </c>
      <c r="O1256" s="42">
        <v>0</v>
      </c>
      <c r="P1256" s="85">
        <f t="shared" si="70"/>
        <v>1.9</v>
      </c>
    </row>
    <row r="1257" hidden="1" spans="1:16">
      <c r="A1257" s="40">
        <v>202306</v>
      </c>
      <c r="B1257" s="36" t="s">
        <v>312</v>
      </c>
      <c r="C1257" s="36" t="s">
        <v>580</v>
      </c>
      <c r="D1257" s="33" t="s">
        <v>587</v>
      </c>
      <c r="E1257" s="88" t="s">
        <v>993</v>
      </c>
      <c r="F1257" s="88" t="s">
        <v>994</v>
      </c>
      <c r="G1257" s="88" t="s">
        <v>995</v>
      </c>
      <c r="I1257" s="40"/>
      <c r="J1257" s="42">
        <v>2311</v>
      </c>
      <c r="K1257" s="41">
        <v>6298.5</v>
      </c>
      <c r="L1257" s="41">
        <v>316.64</v>
      </c>
      <c r="M1257" s="41">
        <v>86.8</v>
      </c>
      <c r="N1257" s="41">
        <v>3.8</v>
      </c>
      <c r="O1257" s="42">
        <v>0</v>
      </c>
      <c r="P1257" s="85">
        <f t="shared" si="70"/>
        <v>1.9</v>
      </c>
    </row>
    <row r="1258" hidden="1" spans="1:16">
      <c r="A1258" s="40">
        <v>202306</v>
      </c>
      <c r="B1258" s="36" t="s">
        <v>270</v>
      </c>
      <c r="C1258" s="36" t="s">
        <v>661</v>
      </c>
      <c r="D1258" s="33" t="s">
        <v>587</v>
      </c>
      <c r="E1258" s="88" t="s">
        <v>996</v>
      </c>
      <c r="F1258" s="88" t="s">
        <v>997</v>
      </c>
      <c r="G1258" s="88" t="s">
        <v>995</v>
      </c>
      <c r="I1258" s="40"/>
      <c r="J1258" s="42">
        <v>3780</v>
      </c>
      <c r="K1258" s="41">
        <v>7816.56</v>
      </c>
      <c r="L1258" s="41">
        <v>316.64</v>
      </c>
      <c r="M1258" s="41">
        <v>86.8</v>
      </c>
      <c r="N1258" s="41">
        <v>3.8</v>
      </c>
      <c r="O1258" s="42">
        <v>0</v>
      </c>
      <c r="P1258" s="85">
        <f t="shared" si="70"/>
        <v>1.9</v>
      </c>
    </row>
    <row r="1259" spans="1:16">
      <c r="A1259" s="40">
        <v>202306</v>
      </c>
      <c r="B1259" s="36" t="s">
        <v>236</v>
      </c>
      <c r="C1259" s="36" t="s">
        <v>575</v>
      </c>
      <c r="D1259" s="33" t="s">
        <v>587</v>
      </c>
      <c r="E1259" s="88" t="s">
        <v>1001</v>
      </c>
      <c r="F1259" s="88" t="s">
        <v>1002</v>
      </c>
      <c r="G1259" s="89" t="s">
        <v>1003</v>
      </c>
      <c r="I1259" s="40"/>
      <c r="J1259" s="41">
        <v>3850</v>
      </c>
      <c r="K1259" s="41">
        <v>11185</v>
      </c>
      <c r="L1259" s="41">
        <v>316.64</v>
      </c>
      <c r="M1259" s="41">
        <v>86.8</v>
      </c>
      <c r="N1259" s="41">
        <v>3.8</v>
      </c>
      <c r="O1259" s="42">
        <v>0</v>
      </c>
      <c r="P1259" s="85">
        <f t="shared" si="70"/>
        <v>1.9</v>
      </c>
    </row>
    <row r="1260" hidden="1" spans="1:16">
      <c r="A1260" s="40">
        <v>202306</v>
      </c>
      <c r="B1260" s="36" t="s">
        <v>296</v>
      </c>
      <c r="C1260" s="36" t="s">
        <v>619</v>
      </c>
      <c r="D1260" s="33" t="s">
        <v>587</v>
      </c>
      <c r="E1260" s="88" t="s">
        <v>1004</v>
      </c>
      <c r="F1260" s="88" t="s">
        <v>1005</v>
      </c>
      <c r="G1260" s="89" t="s">
        <v>1006</v>
      </c>
      <c r="I1260" s="40"/>
      <c r="J1260" s="41">
        <v>1900</v>
      </c>
      <c r="K1260" s="41">
        <v>5674.3</v>
      </c>
      <c r="L1260" s="41">
        <v>316.64</v>
      </c>
      <c r="M1260" s="41">
        <v>86.8</v>
      </c>
      <c r="N1260" s="41">
        <v>3.8</v>
      </c>
      <c r="O1260" s="42">
        <v>0</v>
      </c>
      <c r="P1260" s="85">
        <f t="shared" si="70"/>
        <v>1.9</v>
      </c>
    </row>
    <row r="1261" spans="1:16">
      <c r="A1261" s="40">
        <v>202306</v>
      </c>
      <c r="B1261" s="36" t="s">
        <v>366</v>
      </c>
      <c r="C1261" s="36" t="s">
        <v>575</v>
      </c>
      <c r="D1261" s="33" t="s">
        <v>587</v>
      </c>
      <c r="E1261" s="88" t="s">
        <v>1161</v>
      </c>
      <c r="F1261" s="88" t="s">
        <v>710</v>
      </c>
      <c r="G1261" s="89" t="s">
        <v>1162</v>
      </c>
      <c r="I1261" s="40"/>
      <c r="J1261" s="41">
        <v>3850</v>
      </c>
      <c r="K1261" s="41">
        <v>8714</v>
      </c>
      <c r="L1261" s="41">
        <v>0</v>
      </c>
      <c r="M1261" s="41">
        <v>0</v>
      </c>
      <c r="N1261" s="41">
        <v>0</v>
      </c>
      <c r="O1261" s="42">
        <v>0</v>
      </c>
      <c r="P1261" s="85">
        <v>0</v>
      </c>
    </row>
    <row r="1262" hidden="1" spans="1:16">
      <c r="A1262" s="40">
        <v>202306</v>
      </c>
      <c r="B1262" s="25" t="s">
        <v>239</v>
      </c>
      <c r="C1262" s="25" t="s">
        <v>619</v>
      </c>
      <c r="D1262" s="30" t="s">
        <v>587</v>
      </c>
      <c r="E1262" s="26" t="s">
        <v>1015</v>
      </c>
      <c r="F1262" s="26" t="s">
        <v>1164</v>
      </c>
      <c r="G1262" s="69" t="s">
        <v>1017</v>
      </c>
      <c r="I1262" s="40"/>
      <c r="J1262" s="41">
        <v>3200</v>
      </c>
      <c r="K1262" s="41">
        <v>7338.5</v>
      </c>
      <c r="L1262" s="41">
        <v>316.64</v>
      </c>
      <c r="M1262" s="41">
        <v>86.8</v>
      </c>
      <c r="N1262" s="41">
        <v>3.8</v>
      </c>
      <c r="O1262" s="42">
        <v>300</v>
      </c>
      <c r="P1262" s="85">
        <f t="shared" ref="P1262:P1270" si="71">1900*0.1%</f>
        <v>1.9</v>
      </c>
    </row>
    <row r="1263" spans="1:16">
      <c r="A1263" s="40">
        <v>202306</v>
      </c>
      <c r="B1263" s="25" t="s">
        <v>386</v>
      </c>
      <c r="C1263" s="25" t="s">
        <v>575</v>
      </c>
      <c r="D1263" s="30" t="s">
        <v>1178</v>
      </c>
      <c r="E1263" s="26" t="s">
        <v>1168</v>
      </c>
      <c r="F1263" s="26" t="s">
        <v>578</v>
      </c>
      <c r="G1263" s="69" t="s">
        <v>1169</v>
      </c>
      <c r="I1263" s="40"/>
      <c r="J1263" s="41">
        <v>5500</v>
      </c>
      <c r="K1263" s="41">
        <v>15810</v>
      </c>
      <c r="L1263" s="41">
        <v>316.64</v>
      </c>
      <c r="M1263" s="41">
        <v>86.8</v>
      </c>
      <c r="N1263" s="41">
        <v>3.8</v>
      </c>
      <c r="O1263" s="42">
        <v>0</v>
      </c>
      <c r="P1263" s="85">
        <f t="shared" si="71"/>
        <v>1.9</v>
      </c>
    </row>
    <row r="1264" hidden="1" spans="1:16">
      <c r="A1264" s="40">
        <v>202306</v>
      </c>
      <c r="B1264" s="25" t="s">
        <v>407</v>
      </c>
      <c r="C1264" s="25" t="s">
        <v>841</v>
      </c>
      <c r="D1264" s="30" t="s">
        <v>587</v>
      </c>
      <c r="E1264" s="26" t="s">
        <v>1171</v>
      </c>
      <c r="F1264" s="26" t="s">
        <v>1172</v>
      </c>
      <c r="G1264" s="69" t="s">
        <v>1173</v>
      </c>
      <c r="I1264" s="40"/>
      <c r="J1264" s="41">
        <v>3214</v>
      </c>
      <c r="K1264" s="41">
        <v>12825.1</v>
      </c>
      <c r="L1264" s="41">
        <v>316.64</v>
      </c>
      <c r="M1264" s="41">
        <v>86.8</v>
      </c>
      <c r="N1264" s="41">
        <v>3.8</v>
      </c>
      <c r="O1264" s="42">
        <v>700</v>
      </c>
      <c r="P1264" s="85">
        <f t="shared" si="71"/>
        <v>1.9</v>
      </c>
    </row>
    <row r="1265" hidden="1" spans="1:16">
      <c r="A1265" s="40">
        <v>202306</v>
      </c>
      <c r="B1265" s="25" t="s">
        <v>377</v>
      </c>
      <c r="C1265" s="25" t="s">
        <v>580</v>
      </c>
      <c r="D1265" s="30" t="s">
        <v>587</v>
      </c>
      <c r="E1265" s="26" t="s">
        <v>1171</v>
      </c>
      <c r="F1265" s="26" t="s">
        <v>1179</v>
      </c>
      <c r="G1265" s="69" t="s">
        <v>1180</v>
      </c>
      <c r="I1265" s="40"/>
      <c r="J1265" s="41">
        <v>2520</v>
      </c>
      <c r="K1265" s="41">
        <v>5801.6</v>
      </c>
      <c r="L1265" s="41">
        <v>316.64</v>
      </c>
      <c r="M1265" s="41">
        <v>86.8</v>
      </c>
      <c r="N1265" s="41">
        <v>3.8</v>
      </c>
      <c r="O1265" s="42">
        <v>0</v>
      </c>
      <c r="P1265" s="85">
        <f t="shared" si="71"/>
        <v>1.9</v>
      </c>
    </row>
    <row r="1266" spans="1:16">
      <c r="A1266" s="40">
        <v>202306</v>
      </c>
      <c r="B1266" s="25" t="s">
        <v>267</v>
      </c>
      <c r="C1266" s="36" t="s">
        <v>575</v>
      </c>
      <c r="D1266" s="30" t="s">
        <v>587</v>
      </c>
      <c r="E1266" s="88" t="s">
        <v>1195</v>
      </c>
      <c r="F1266" s="88" t="s">
        <v>710</v>
      </c>
      <c r="G1266" s="90" t="s">
        <v>1196</v>
      </c>
      <c r="I1266" s="40"/>
      <c r="J1266" s="42">
        <v>3850</v>
      </c>
      <c r="K1266" s="41">
        <v>8450</v>
      </c>
      <c r="L1266" s="41">
        <v>316.64</v>
      </c>
      <c r="M1266" s="41">
        <v>86.8</v>
      </c>
      <c r="N1266" s="41">
        <v>3.8</v>
      </c>
      <c r="O1266" s="42">
        <v>0</v>
      </c>
      <c r="P1266" s="85">
        <f t="shared" si="71"/>
        <v>1.9</v>
      </c>
    </row>
    <row r="1267" spans="1:16">
      <c r="A1267" s="40">
        <v>202306</v>
      </c>
      <c r="B1267" s="25" t="s">
        <v>293</v>
      </c>
      <c r="C1267" s="36" t="s">
        <v>575</v>
      </c>
      <c r="D1267" s="30" t="s">
        <v>587</v>
      </c>
      <c r="E1267" s="88" t="s">
        <v>1198</v>
      </c>
      <c r="F1267" s="88" t="s">
        <v>710</v>
      </c>
      <c r="G1267" s="90" t="s">
        <v>1196</v>
      </c>
      <c r="I1267" s="40"/>
      <c r="J1267" s="42">
        <v>3850</v>
      </c>
      <c r="K1267" s="41">
        <v>8911.4</v>
      </c>
      <c r="L1267" s="41">
        <v>316.64</v>
      </c>
      <c r="M1267" s="41">
        <v>86.8</v>
      </c>
      <c r="N1267" s="41">
        <v>3.8</v>
      </c>
      <c r="O1267" s="42">
        <v>0</v>
      </c>
      <c r="P1267" s="85">
        <f t="shared" si="71"/>
        <v>1.9</v>
      </c>
    </row>
    <row r="1268" hidden="1" spans="1:16">
      <c r="A1268" s="40">
        <v>202306</v>
      </c>
      <c r="B1268" s="25" t="s">
        <v>400</v>
      </c>
      <c r="C1268" s="36" t="s">
        <v>619</v>
      </c>
      <c r="D1268" s="30" t="s">
        <v>587</v>
      </c>
      <c r="E1268" s="90" t="s">
        <v>1200</v>
      </c>
      <c r="F1268" s="88" t="s">
        <v>686</v>
      </c>
      <c r="G1268" s="69">
        <v>44782</v>
      </c>
      <c r="H1268" s="28" t="s">
        <v>623</v>
      </c>
      <c r="I1268" s="40"/>
      <c r="J1268" s="42">
        <v>2120</v>
      </c>
      <c r="K1268" s="41">
        <v>7053.66</v>
      </c>
      <c r="L1268" s="41">
        <v>316.64</v>
      </c>
      <c r="M1268" s="41">
        <v>86.8</v>
      </c>
      <c r="N1268" s="41">
        <v>3.8</v>
      </c>
      <c r="O1268" s="42">
        <v>0</v>
      </c>
      <c r="P1268" s="85">
        <f t="shared" si="71"/>
        <v>1.9</v>
      </c>
    </row>
    <row r="1269" hidden="1" spans="1:16">
      <c r="A1269" s="40">
        <v>202306</v>
      </c>
      <c r="B1269" s="25" t="s">
        <v>319</v>
      </c>
      <c r="C1269" s="36" t="s">
        <v>619</v>
      </c>
      <c r="D1269" s="30" t="s">
        <v>764</v>
      </c>
      <c r="E1269" s="90" t="s">
        <v>1224</v>
      </c>
      <c r="F1269" s="88" t="s">
        <v>1220</v>
      </c>
      <c r="G1269" s="90" t="s">
        <v>1225</v>
      </c>
      <c r="I1269" s="40"/>
      <c r="J1269" s="42">
        <v>6500</v>
      </c>
      <c r="K1269" s="41">
        <v>16358</v>
      </c>
      <c r="L1269" s="41">
        <v>316.64</v>
      </c>
      <c r="M1269" s="41">
        <v>86.8</v>
      </c>
      <c r="N1269" s="41">
        <v>3.8</v>
      </c>
      <c r="O1269" s="42">
        <v>0</v>
      </c>
      <c r="P1269" s="85">
        <f t="shared" si="71"/>
        <v>1.9</v>
      </c>
    </row>
    <row r="1270" hidden="1" spans="1:16">
      <c r="A1270" s="40">
        <v>202306</v>
      </c>
      <c r="B1270" s="25" t="s">
        <v>238</v>
      </c>
      <c r="C1270" s="36" t="s">
        <v>580</v>
      </c>
      <c r="D1270" s="30" t="s">
        <v>587</v>
      </c>
      <c r="E1270" s="90" t="s">
        <v>1226</v>
      </c>
      <c r="F1270" s="88" t="s">
        <v>992</v>
      </c>
      <c r="G1270" s="90" t="s">
        <v>1227</v>
      </c>
      <c r="I1270" s="40"/>
      <c r="J1270" s="42">
        <v>2671</v>
      </c>
      <c r="K1270" s="41">
        <v>6160.9</v>
      </c>
      <c r="L1270" s="41">
        <v>316.64</v>
      </c>
      <c r="M1270" s="41">
        <v>86.8</v>
      </c>
      <c r="N1270" s="41">
        <v>3.8</v>
      </c>
      <c r="O1270" s="42">
        <v>0</v>
      </c>
      <c r="P1270" s="85">
        <f t="shared" si="71"/>
        <v>1.9</v>
      </c>
    </row>
    <row r="1271" hidden="1" spans="1:16">
      <c r="A1271" s="40">
        <v>202306</v>
      </c>
      <c r="B1271" s="25" t="s">
        <v>370</v>
      </c>
      <c r="C1271" s="36" t="s">
        <v>570</v>
      </c>
      <c r="D1271" s="30" t="s">
        <v>587</v>
      </c>
      <c r="E1271" s="90" t="s">
        <v>1228</v>
      </c>
      <c r="F1271" s="88" t="s">
        <v>694</v>
      </c>
      <c r="G1271" s="90" t="s">
        <v>1229</v>
      </c>
      <c r="I1271" s="40"/>
      <c r="J1271" s="42">
        <v>4068</v>
      </c>
      <c r="K1271" s="41">
        <v>8399</v>
      </c>
      <c r="L1271" s="41">
        <v>0</v>
      </c>
      <c r="M1271" s="41">
        <v>0</v>
      </c>
      <c r="N1271" s="41">
        <v>0</v>
      </c>
      <c r="O1271" s="42">
        <v>0</v>
      </c>
      <c r="P1271" s="85">
        <v>0</v>
      </c>
    </row>
    <row r="1272" hidden="1" spans="1:16">
      <c r="A1272" s="40">
        <v>202306</v>
      </c>
      <c r="B1272" s="25" t="s">
        <v>350</v>
      </c>
      <c r="C1272" s="36" t="s">
        <v>570</v>
      </c>
      <c r="D1272" s="30" t="s">
        <v>764</v>
      </c>
      <c r="E1272" s="90" t="s">
        <v>1230</v>
      </c>
      <c r="F1272" s="88" t="s">
        <v>792</v>
      </c>
      <c r="G1272" s="90" t="s">
        <v>1229</v>
      </c>
      <c r="I1272" s="40"/>
      <c r="J1272" s="42">
        <v>5000</v>
      </c>
      <c r="K1272" s="41">
        <v>13122.4</v>
      </c>
      <c r="L1272" s="41">
        <v>316.64</v>
      </c>
      <c r="M1272" s="41">
        <v>86.8</v>
      </c>
      <c r="N1272" s="41">
        <v>3.8</v>
      </c>
      <c r="O1272" s="42">
        <v>0</v>
      </c>
      <c r="P1272" s="85">
        <f>1900*0.1%</f>
        <v>1.9</v>
      </c>
    </row>
    <row r="1273" hidden="1" spans="1:16">
      <c r="A1273" s="40">
        <v>202306</v>
      </c>
      <c r="B1273" s="25" t="s">
        <v>449</v>
      </c>
      <c r="C1273" s="36" t="s">
        <v>570</v>
      </c>
      <c r="D1273" s="30" t="s">
        <v>587</v>
      </c>
      <c r="E1273" s="90" t="s">
        <v>1245</v>
      </c>
      <c r="F1273" s="88" t="s">
        <v>1246</v>
      </c>
      <c r="G1273" s="90" t="s">
        <v>1247</v>
      </c>
      <c r="I1273" s="40"/>
      <c r="J1273" s="42">
        <v>2090</v>
      </c>
      <c r="K1273" s="41">
        <v>4863.37</v>
      </c>
      <c r="L1273" s="41">
        <v>316.64</v>
      </c>
      <c r="M1273" s="41">
        <v>86.8</v>
      </c>
      <c r="N1273" s="41">
        <v>3.8</v>
      </c>
      <c r="O1273" s="42">
        <v>0</v>
      </c>
      <c r="P1273" s="85">
        <f>1900*0.1%</f>
        <v>1.9</v>
      </c>
    </row>
    <row r="1274" spans="1:16">
      <c r="A1274" s="40">
        <v>202306</v>
      </c>
      <c r="B1274" s="25" t="s">
        <v>415</v>
      </c>
      <c r="C1274" s="36" t="s">
        <v>575</v>
      </c>
      <c r="D1274" s="30" t="s">
        <v>587</v>
      </c>
      <c r="E1274" s="90" t="s">
        <v>1249</v>
      </c>
      <c r="F1274" s="88" t="s">
        <v>710</v>
      </c>
      <c r="G1274" s="90" t="s">
        <v>1247</v>
      </c>
      <c r="I1274" s="40"/>
      <c r="J1274" s="42">
        <v>3850</v>
      </c>
      <c r="K1274" s="41">
        <v>5864</v>
      </c>
      <c r="L1274" s="41">
        <v>0</v>
      </c>
      <c r="M1274" s="41">
        <v>0</v>
      </c>
      <c r="N1274" s="41">
        <v>0</v>
      </c>
      <c r="O1274" s="42">
        <v>0</v>
      </c>
      <c r="P1274" s="85">
        <v>0</v>
      </c>
    </row>
    <row r="1275" hidden="1" spans="1:16">
      <c r="A1275" s="40">
        <v>202306</v>
      </c>
      <c r="B1275" s="25" t="s">
        <v>322</v>
      </c>
      <c r="C1275" s="36" t="s">
        <v>580</v>
      </c>
      <c r="D1275" s="30" t="s">
        <v>587</v>
      </c>
      <c r="E1275" s="90" t="s">
        <v>1262</v>
      </c>
      <c r="F1275" s="88" t="s">
        <v>939</v>
      </c>
      <c r="G1275" s="90">
        <v>44886</v>
      </c>
      <c r="I1275" s="40"/>
      <c r="J1275" s="42">
        <v>1900</v>
      </c>
      <c r="K1275" s="41">
        <v>3443.7</v>
      </c>
      <c r="L1275" s="41">
        <v>0</v>
      </c>
      <c r="M1275" s="41">
        <v>0</v>
      </c>
      <c r="N1275" s="41">
        <v>0</v>
      </c>
      <c r="O1275" s="42">
        <v>0</v>
      </c>
      <c r="P1275" s="85">
        <v>0</v>
      </c>
    </row>
    <row r="1276" spans="1:16">
      <c r="A1276" s="40">
        <v>202306</v>
      </c>
      <c r="B1276" s="25" t="s">
        <v>425</v>
      </c>
      <c r="C1276" s="36" t="s">
        <v>575</v>
      </c>
      <c r="D1276" s="30" t="s">
        <v>587</v>
      </c>
      <c r="E1276" s="90" t="s">
        <v>1264</v>
      </c>
      <c r="F1276" s="88" t="s">
        <v>1265</v>
      </c>
      <c r="G1276" s="90" t="s">
        <v>1266</v>
      </c>
      <c r="I1276" s="40"/>
      <c r="J1276" s="42">
        <v>5500</v>
      </c>
      <c r="K1276" s="41">
        <v>13470</v>
      </c>
      <c r="L1276" s="41">
        <v>316.64</v>
      </c>
      <c r="M1276" s="41">
        <v>86.8</v>
      </c>
      <c r="N1276" s="41">
        <v>3.8</v>
      </c>
      <c r="O1276" s="42">
        <v>0</v>
      </c>
      <c r="P1276" s="85">
        <f t="shared" ref="P1276:P1285" si="72">1900*0.1%</f>
        <v>1.9</v>
      </c>
    </row>
    <row r="1277" spans="1:16">
      <c r="A1277" s="40">
        <v>202306</v>
      </c>
      <c r="B1277" s="25" t="s">
        <v>315</v>
      </c>
      <c r="C1277" s="36" t="s">
        <v>575</v>
      </c>
      <c r="D1277" s="30" t="s">
        <v>587</v>
      </c>
      <c r="E1277" s="90" t="s">
        <v>1267</v>
      </c>
      <c r="F1277" s="88" t="s">
        <v>1268</v>
      </c>
      <c r="G1277" s="90">
        <v>44879</v>
      </c>
      <c r="I1277" s="40"/>
      <c r="J1277" s="42">
        <v>3050</v>
      </c>
      <c r="K1277" s="41">
        <v>7065.26</v>
      </c>
      <c r="L1277" s="41">
        <v>316.64</v>
      </c>
      <c r="M1277" s="41">
        <v>86.8</v>
      </c>
      <c r="N1277" s="41">
        <v>3.8</v>
      </c>
      <c r="O1277" s="42">
        <v>0</v>
      </c>
      <c r="P1277" s="85">
        <f t="shared" si="72"/>
        <v>1.9</v>
      </c>
    </row>
    <row r="1278" hidden="1" spans="1:16">
      <c r="A1278" s="40">
        <v>202306</v>
      </c>
      <c r="B1278" s="25" t="s">
        <v>380</v>
      </c>
      <c r="C1278" s="36" t="s">
        <v>619</v>
      </c>
      <c r="D1278" s="30" t="s">
        <v>587</v>
      </c>
      <c r="E1278" s="90" t="s">
        <v>1269</v>
      </c>
      <c r="F1278" s="88" t="s">
        <v>856</v>
      </c>
      <c r="G1278" s="90" t="s">
        <v>1270</v>
      </c>
      <c r="I1278" s="40"/>
      <c r="J1278" s="42">
        <v>1900</v>
      </c>
      <c r="K1278" s="41">
        <v>4229.35</v>
      </c>
      <c r="L1278" s="41">
        <v>316.64</v>
      </c>
      <c r="M1278" s="41">
        <v>86.8</v>
      </c>
      <c r="N1278" s="41">
        <v>3.8</v>
      </c>
      <c r="O1278" s="42">
        <v>0</v>
      </c>
      <c r="P1278" s="85">
        <f t="shared" si="72"/>
        <v>1.9</v>
      </c>
    </row>
    <row r="1279" spans="1:16">
      <c r="A1279" s="40">
        <v>202306</v>
      </c>
      <c r="B1279" s="25" t="s">
        <v>224</v>
      </c>
      <c r="C1279" s="36" t="s">
        <v>575</v>
      </c>
      <c r="D1279" s="30" t="s">
        <v>587</v>
      </c>
      <c r="E1279" s="90" t="s">
        <v>1275</v>
      </c>
      <c r="F1279" s="88" t="s">
        <v>1276</v>
      </c>
      <c r="G1279" s="90">
        <v>44909</v>
      </c>
      <c r="I1279" s="40"/>
      <c r="J1279" s="42">
        <v>3850</v>
      </c>
      <c r="K1279" s="41">
        <v>9380</v>
      </c>
      <c r="L1279" s="41">
        <v>316.64</v>
      </c>
      <c r="M1279" s="41">
        <v>86.8</v>
      </c>
      <c r="N1279" s="41">
        <v>3.8</v>
      </c>
      <c r="O1279" s="42">
        <v>0</v>
      </c>
      <c r="P1279" s="85">
        <f t="shared" si="72"/>
        <v>1.9</v>
      </c>
    </row>
    <row r="1280" hidden="1" spans="1:16">
      <c r="A1280" s="40">
        <v>202306</v>
      </c>
      <c r="B1280" s="25" t="s">
        <v>351</v>
      </c>
      <c r="C1280" s="36" t="s">
        <v>619</v>
      </c>
      <c r="D1280" s="30" t="s">
        <v>587</v>
      </c>
      <c r="E1280" s="90" t="s">
        <v>1278</v>
      </c>
      <c r="F1280" s="88" t="s">
        <v>1279</v>
      </c>
      <c r="G1280" s="90" t="s">
        <v>1280</v>
      </c>
      <c r="I1280" s="40"/>
      <c r="J1280" s="42">
        <v>4480</v>
      </c>
      <c r="K1280" s="41">
        <v>11283.4</v>
      </c>
      <c r="L1280" s="41">
        <v>316.64</v>
      </c>
      <c r="M1280" s="41">
        <v>86.8</v>
      </c>
      <c r="N1280" s="41">
        <v>3.8</v>
      </c>
      <c r="O1280" s="42">
        <v>0</v>
      </c>
      <c r="P1280" s="85">
        <f t="shared" si="72"/>
        <v>1.9</v>
      </c>
    </row>
    <row r="1281" hidden="1" spans="1:16">
      <c r="A1281" s="40">
        <v>202306</v>
      </c>
      <c r="B1281" s="25" t="s">
        <v>450</v>
      </c>
      <c r="C1281" s="36" t="s">
        <v>625</v>
      </c>
      <c r="D1281" s="30" t="s">
        <v>587</v>
      </c>
      <c r="E1281" s="90" t="s">
        <v>1281</v>
      </c>
      <c r="F1281" s="88" t="s">
        <v>713</v>
      </c>
      <c r="G1281" s="90">
        <v>44908</v>
      </c>
      <c r="I1281" s="40"/>
      <c r="J1281" s="42">
        <v>1900</v>
      </c>
      <c r="K1281" s="41">
        <v>3509.5</v>
      </c>
      <c r="L1281" s="41">
        <v>316.64</v>
      </c>
      <c r="M1281" s="41">
        <v>86.8</v>
      </c>
      <c r="N1281" s="41">
        <v>3.8</v>
      </c>
      <c r="O1281" s="42">
        <v>0</v>
      </c>
      <c r="P1281" s="85">
        <f t="shared" si="72"/>
        <v>1.9</v>
      </c>
    </row>
    <row r="1282" hidden="1" spans="1:16">
      <c r="A1282" s="40">
        <v>202306</v>
      </c>
      <c r="B1282" s="25" t="s">
        <v>451</v>
      </c>
      <c r="C1282" s="36" t="s">
        <v>570</v>
      </c>
      <c r="D1282" s="30" t="s">
        <v>587</v>
      </c>
      <c r="E1282" s="90" t="s">
        <v>1282</v>
      </c>
      <c r="F1282" s="88" t="s">
        <v>778</v>
      </c>
      <c r="G1282" s="90" t="s">
        <v>1283</v>
      </c>
      <c r="I1282" s="40"/>
      <c r="J1282" s="42">
        <v>2500</v>
      </c>
      <c r="K1282" s="41">
        <v>5309.62</v>
      </c>
      <c r="L1282" s="41">
        <v>316.64</v>
      </c>
      <c r="M1282" s="41">
        <v>86.8</v>
      </c>
      <c r="N1282" s="41">
        <v>3.8</v>
      </c>
      <c r="O1282" s="42">
        <v>0</v>
      </c>
      <c r="P1282" s="85">
        <f t="shared" si="72"/>
        <v>1.9</v>
      </c>
    </row>
    <row r="1283" hidden="1" spans="1:16">
      <c r="A1283" s="40">
        <v>202306</v>
      </c>
      <c r="B1283" s="25" t="s">
        <v>436</v>
      </c>
      <c r="C1283" s="36" t="s">
        <v>570</v>
      </c>
      <c r="D1283" s="30" t="s">
        <v>587</v>
      </c>
      <c r="E1283" s="90" t="s">
        <v>1286</v>
      </c>
      <c r="F1283" s="88" t="s">
        <v>1340</v>
      </c>
      <c r="G1283" s="90" t="s">
        <v>1287</v>
      </c>
      <c r="I1283" s="40"/>
      <c r="J1283" s="42">
        <v>4238</v>
      </c>
      <c r="K1283" s="41">
        <v>8181</v>
      </c>
      <c r="L1283" s="41">
        <v>316.64</v>
      </c>
      <c r="M1283" s="41">
        <v>86.8</v>
      </c>
      <c r="N1283" s="41">
        <v>3.8</v>
      </c>
      <c r="O1283" s="42">
        <v>0</v>
      </c>
      <c r="P1283" s="85">
        <f t="shared" si="72"/>
        <v>1.9</v>
      </c>
    </row>
    <row r="1284" hidden="1" spans="1:16">
      <c r="A1284" s="40">
        <v>202306</v>
      </c>
      <c r="B1284" s="25" t="s">
        <v>348</v>
      </c>
      <c r="C1284" s="36" t="s">
        <v>570</v>
      </c>
      <c r="D1284" s="30" t="s">
        <v>764</v>
      </c>
      <c r="E1284" s="90" t="s">
        <v>1289</v>
      </c>
      <c r="F1284" s="88" t="s">
        <v>792</v>
      </c>
      <c r="G1284" s="90" t="s">
        <v>1290</v>
      </c>
      <c r="I1284" s="40"/>
      <c r="J1284" s="42">
        <v>6160</v>
      </c>
      <c r="K1284" s="41">
        <v>13950.4</v>
      </c>
      <c r="L1284" s="41">
        <v>316.64</v>
      </c>
      <c r="M1284" s="41">
        <v>86.8</v>
      </c>
      <c r="N1284" s="41">
        <v>3.8</v>
      </c>
      <c r="O1284" s="42">
        <v>2400</v>
      </c>
      <c r="P1284" s="85">
        <f t="shared" si="72"/>
        <v>1.9</v>
      </c>
    </row>
    <row r="1285" hidden="1" spans="1:16">
      <c r="A1285" s="40">
        <v>202306</v>
      </c>
      <c r="B1285" s="25" t="s">
        <v>323</v>
      </c>
      <c r="C1285" s="36" t="s">
        <v>570</v>
      </c>
      <c r="D1285" s="30" t="s">
        <v>764</v>
      </c>
      <c r="E1285" s="90" t="s">
        <v>1291</v>
      </c>
      <c r="F1285" s="88" t="s">
        <v>792</v>
      </c>
      <c r="G1285" s="90" t="s">
        <v>1290</v>
      </c>
      <c r="I1285" s="40"/>
      <c r="J1285" s="42">
        <v>7120</v>
      </c>
      <c r="K1285" s="41">
        <v>18795</v>
      </c>
      <c r="L1285" s="41">
        <v>316.64</v>
      </c>
      <c r="M1285" s="41">
        <v>86.8</v>
      </c>
      <c r="N1285" s="41">
        <v>3.8</v>
      </c>
      <c r="O1285" s="42">
        <v>0</v>
      </c>
      <c r="P1285" s="85">
        <f t="shared" si="72"/>
        <v>1.9</v>
      </c>
    </row>
    <row r="1286" hidden="1" spans="1:16">
      <c r="A1286" s="40">
        <v>202306</v>
      </c>
      <c r="B1286" s="25" t="s">
        <v>249</v>
      </c>
      <c r="C1286" s="36" t="s">
        <v>570</v>
      </c>
      <c r="D1286" s="30" t="s">
        <v>587</v>
      </c>
      <c r="E1286" s="90" t="s">
        <v>1293</v>
      </c>
      <c r="F1286" s="88" t="s">
        <v>1294</v>
      </c>
      <c r="G1286" s="90" t="s">
        <v>1295</v>
      </c>
      <c r="I1286" s="40"/>
      <c r="J1286" s="42">
        <v>1900</v>
      </c>
      <c r="K1286" s="41">
        <v>4369.17</v>
      </c>
      <c r="L1286" s="41">
        <v>0</v>
      </c>
      <c r="M1286" s="41">
        <v>0</v>
      </c>
      <c r="N1286" s="41">
        <v>0</v>
      </c>
      <c r="O1286" s="42">
        <v>0</v>
      </c>
      <c r="P1286" s="85">
        <v>0</v>
      </c>
    </row>
    <row r="1287" hidden="1" spans="1:16">
      <c r="A1287" s="40">
        <v>202306</v>
      </c>
      <c r="B1287" s="25" t="s">
        <v>259</v>
      </c>
      <c r="C1287" s="36" t="s">
        <v>619</v>
      </c>
      <c r="D1287" s="30" t="s">
        <v>587</v>
      </c>
      <c r="E1287" s="90" t="s">
        <v>1299</v>
      </c>
      <c r="F1287" s="88" t="s">
        <v>1300</v>
      </c>
      <c r="G1287" s="90" t="s">
        <v>1301</v>
      </c>
      <c r="I1287" s="40"/>
      <c r="J1287" s="42">
        <v>1900</v>
      </c>
      <c r="K1287" s="41">
        <v>3920.91</v>
      </c>
      <c r="L1287" s="41">
        <v>316.64</v>
      </c>
      <c r="M1287" s="41">
        <v>86.8</v>
      </c>
      <c r="N1287" s="41">
        <v>3.8</v>
      </c>
      <c r="O1287" s="42">
        <v>0</v>
      </c>
      <c r="P1287" s="85">
        <f t="shared" ref="P1287:P1295" si="73">1900*0.1%</f>
        <v>1.9</v>
      </c>
    </row>
    <row r="1288" hidden="1" spans="1:16">
      <c r="A1288" s="40">
        <v>202306</v>
      </c>
      <c r="B1288" s="25" t="s">
        <v>304</v>
      </c>
      <c r="C1288" s="36" t="s">
        <v>625</v>
      </c>
      <c r="D1288" s="30" t="s">
        <v>587</v>
      </c>
      <c r="E1288" s="90" t="s">
        <v>1311</v>
      </c>
      <c r="F1288" s="88" t="s">
        <v>1312</v>
      </c>
      <c r="G1288" s="90" t="s">
        <v>1313</v>
      </c>
      <c r="I1288" s="40"/>
      <c r="J1288" s="42">
        <v>2000</v>
      </c>
      <c r="K1288" s="41">
        <v>4941.73</v>
      </c>
      <c r="L1288" s="41">
        <v>316.64</v>
      </c>
      <c r="M1288" s="41">
        <v>86.8</v>
      </c>
      <c r="N1288" s="41">
        <v>3.8</v>
      </c>
      <c r="O1288" s="42">
        <v>0</v>
      </c>
      <c r="P1288" s="85">
        <f t="shared" si="73"/>
        <v>1.9</v>
      </c>
    </row>
    <row r="1289" hidden="1" spans="1:16">
      <c r="A1289" s="40">
        <v>202306</v>
      </c>
      <c r="B1289" s="25" t="s">
        <v>310</v>
      </c>
      <c r="C1289" s="36" t="s">
        <v>625</v>
      </c>
      <c r="D1289" s="30" t="s">
        <v>587</v>
      </c>
      <c r="E1289" s="90" t="s">
        <v>1315</v>
      </c>
      <c r="F1289" s="88" t="s">
        <v>1316</v>
      </c>
      <c r="G1289" s="90" t="s">
        <v>1317</v>
      </c>
      <c r="I1289" s="40"/>
      <c r="J1289" s="42">
        <v>3164</v>
      </c>
      <c r="K1289" s="41">
        <v>5910.64</v>
      </c>
      <c r="L1289" s="41">
        <v>316.64</v>
      </c>
      <c r="M1289" s="41">
        <v>86.8</v>
      </c>
      <c r="N1289" s="41">
        <v>3.8</v>
      </c>
      <c r="O1289" s="42">
        <v>0</v>
      </c>
      <c r="P1289" s="85">
        <f t="shared" si="73"/>
        <v>1.9</v>
      </c>
    </row>
    <row r="1290" hidden="1" spans="1:16">
      <c r="A1290" s="40">
        <v>202306</v>
      </c>
      <c r="B1290" s="25" t="s">
        <v>367</v>
      </c>
      <c r="C1290" s="36" t="s">
        <v>570</v>
      </c>
      <c r="D1290" s="30" t="s">
        <v>587</v>
      </c>
      <c r="E1290" s="90" t="s">
        <v>1318</v>
      </c>
      <c r="F1290" s="88" t="s">
        <v>1294</v>
      </c>
      <c r="G1290" s="90" t="s">
        <v>1319</v>
      </c>
      <c r="I1290" s="40"/>
      <c r="J1290" s="42">
        <v>1900</v>
      </c>
      <c r="K1290" s="41">
        <v>5263.24</v>
      </c>
      <c r="L1290" s="41">
        <v>316.64</v>
      </c>
      <c r="M1290" s="41">
        <v>86.8</v>
      </c>
      <c r="N1290" s="41">
        <v>3.8</v>
      </c>
      <c r="O1290" s="42">
        <v>0</v>
      </c>
      <c r="P1290" s="85">
        <f t="shared" si="73"/>
        <v>1.9</v>
      </c>
    </row>
    <row r="1291" hidden="1" spans="1:16">
      <c r="A1291" s="40">
        <v>202306</v>
      </c>
      <c r="B1291" s="25" t="s">
        <v>228</v>
      </c>
      <c r="C1291" s="36" t="s">
        <v>592</v>
      </c>
      <c r="D1291" s="30" t="s">
        <v>587</v>
      </c>
      <c r="E1291" s="90" t="s">
        <v>1327</v>
      </c>
      <c r="F1291" s="88" t="s">
        <v>833</v>
      </c>
      <c r="G1291" s="90" t="s">
        <v>1328</v>
      </c>
      <c r="I1291" s="40"/>
      <c r="J1291" s="42">
        <v>1900</v>
      </c>
      <c r="K1291" s="41">
        <v>5005.99</v>
      </c>
      <c r="L1291" s="41">
        <v>316.64</v>
      </c>
      <c r="M1291" s="41">
        <v>86.8</v>
      </c>
      <c r="N1291" s="41">
        <v>3.8</v>
      </c>
      <c r="O1291" s="42">
        <v>0</v>
      </c>
      <c r="P1291" s="85">
        <f t="shared" si="73"/>
        <v>1.9</v>
      </c>
    </row>
    <row r="1292" hidden="1" spans="1:16">
      <c r="A1292" s="40">
        <v>202306</v>
      </c>
      <c r="B1292" s="25" t="s">
        <v>231</v>
      </c>
      <c r="C1292" s="36" t="s">
        <v>625</v>
      </c>
      <c r="D1292" s="30" t="s">
        <v>587</v>
      </c>
      <c r="E1292" s="90" t="s">
        <v>1334</v>
      </c>
      <c r="F1292" s="88" t="s">
        <v>675</v>
      </c>
      <c r="G1292" s="90" t="s">
        <v>1335</v>
      </c>
      <c r="I1292" s="40"/>
      <c r="J1292" s="42">
        <v>2888</v>
      </c>
      <c r="K1292" s="41">
        <v>6418.47</v>
      </c>
      <c r="L1292" s="41">
        <v>316.64</v>
      </c>
      <c r="M1292" s="41">
        <v>86.8</v>
      </c>
      <c r="N1292" s="41">
        <v>3.8</v>
      </c>
      <c r="O1292" s="42">
        <v>0</v>
      </c>
      <c r="P1292" s="85">
        <f t="shared" si="73"/>
        <v>1.9</v>
      </c>
    </row>
    <row r="1293" hidden="1" spans="1:16">
      <c r="A1293" s="40">
        <v>202306</v>
      </c>
      <c r="B1293" s="25" t="s">
        <v>265</v>
      </c>
      <c r="C1293" s="36" t="s">
        <v>580</v>
      </c>
      <c r="D1293" s="30" t="s">
        <v>587</v>
      </c>
      <c r="E1293" s="90" t="s">
        <v>1343</v>
      </c>
      <c r="F1293" s="88" t="s">
        <v>1344</v>
      </c>
      <c r="G1293" s="90" t="s">
        <v>1345</v>
      </c>
      <c r="I1293" s="40"/>
      <c r="J1293" s="42">
        <v>1900</v>
      </c>
      <c r="K1293" s="41">
        <v>3832.48</v>
      </c>
      <c r="L1293" s="41">
        <v>316.64</v>
      </c>
      <c r="M1293" s="41">
        <v>86.8</v>
      </c>
      <c r="N1293" s="41">
        <v>3.8</v>
      </c>
      <c r="O1293" s="42">
        <v>0</v>
      </c>
      <c r="P1293" s="85">
        <f t="shared" si="73"/>
        <v>1.9</v>
      </c>
    </row>
    <row r="1294" hidden="1" spans="1:16">
      <c r="A1294" s="40">
        <v>202306</v>
      </c>
      <c r="B1294" s="25" t="s">
        <v>247</v>
      </c>
      <c r="C1294" s="36" t="s">
        <v>580</v>
      </c>
      <c r="D1294" s="30" t="s">
        <v>587</v>
      </c>
      <c r="E1294" s="90" t="s">
        <v>1347</v>
      </c>
      <c r="F1294" s="88" t="s">
        <v>1344</v>
      </c>
      <c r="G1294" s="90" t="s">
        <v>1348</v>
      </c>
      <c r="I1294" s="40"/>
      <c r="J1294" s="42">
        <v>1900</v>
      </c>
      <c r="K1294" s="41">
        <v>4393.6</v>
      </c>
      <c r="L1294" s="41">
        <v>316.64</v>
      </c>
      <c r="M1294" s="41">
        <v>86.8</v>
      </c>
      <c r="N1294" s="41">
        <v>3.8</v>
      </c>
      <c r="O1294" s="42">
        <v>0</v>
      </c>
      <c r="P1294" s="85">
        <f t="shared" si="73"/>
        <v>1.9</v>
      </c>
    </row>
    <row r="1295" hidden="1" spans="1:16">
      <c r="A1295" s="40">
        <v>202306</v>
      </c>
      <c r="B1295" s="25" t="s">
        <v>402</v>
      </c>
      <c r="C1295" s="36" t="s">
        <v>570</v>
      </c>
      <c r="D1295" s="30" t="s">
        <v>1366</v>
      </c>
      <c r="E1295" s="90" t="s">
        <v>1350</v>
      </c>
      <c r="F1295" s="88" t="s">
        <v>1351</v>
      </c>
      <c r="G1295" s="90" t="s">
        <v>1352</v>
      </c>
      <c r="I1295" s="40"/>
      <c r="J1295" s="42">
        <v>12400</v>
      </c>
      <c r="K1295" s="41">
        <v>27933.5</v>
      </c>
      <c r="L1295" s="41">
        <v>316.64</v>
      </c>
      <c r="M1295" s="41">
        <v>86.8</v>
      </c>
      <c r="N1295" s="41">
        <v>3.8</v>
      </c>
      <c r="O1295" s="42">
        <v>3128</v>
      </c>
      <c r="P1295" s="85">
        <f t="shared" si="73"/>
        <v>1.9</v>
      </c>
    </row>
    <row r="1296" hidden="1" spans="1:16">
      <c r="A1296" s="40">
        <v>202306</v>
      </c>
      <c r="B1296" s="25" t="s">
        <v>345</v>
      </c>
      <c r="C1296" s="36" t="s">
        <v>625</v>
      </c>
      <c r="D1296" s="30" t="s">
        <v>587</v>
      </c>
      <c r="E1296" s="90" t="s">
        <v>1353</v>
      </c>
      <c r="F1296" s="88" t="s">
        <v>1354</v>
      </c>
      <c r="G1296" s="90" t="s">
        <v>1352</v>
      </c>
      <c r="I1296" s="40"/>
      <c r="J1296" s="42">
        <v>3357</v>
      </c>
      <c r="K1296" s="41">
        <v>822.19</v>
      </c>
      <c r="L1296" s="41">
        <v>0</v>
      </c>
      <c r="M1296" s="41">
        <v>0</v>
      </c>
      <c r="N1296" s="41">
        <v>0</v>
      </c>
      <c r="O1296" s="42">
        <v>0</v>
      </c>
      <c r="P1296" s="85">
        <v>0</v>
      </c>
    </row>
    <row r="1297" hidden="1" spans="1:16">
      <c r="A1297" s="40">
        <v>202306</v>
      </c>
      <c r="B1297" s="25" t="s">
        <v>390</v>
      </c>
      <c r="C1297" s="36" t="s">
        <v>625</v>
      </c>
      <c r="D1297" s="30" t="s">
        <v>587</v>
      </c>
      <c r="E1297" s="90" t="s">
        <v>1355</v>
      </c>
      <c r="F1297" s="88" t="s">
        <v>675</v>
      </c>
      <c r="G1297" s="90" t="s">
        <v>1356</v>
      </c>
      <c r="I1297" s="40"/>
      <c r="J1297" s="42">
        <v>2750</v>
      </c>
      <c r="K1297" s="41">
        <v>6116.84</v>
      </c>
      <c r="L1297" s="41">
        <v>316.64</v>
      </c>
      <c r="M1297" s="41">
        <v>86.8</v>
      </c>
      <c r="N1297" s="41">
        <v>3.8</v>
      </c>
      <c r="O1297" s="42">
        <v>0</v>
      </c>
      <c r="P1297" s="85">
        <f>1900*0.1%</f>
        <v>1.9</v>
      </c>
    </row>
    <row r="1298" hidden="1" spans="1:16">
      <c r="A1298" s="40">
        <v>202306</v>
      </c>
      <c r="B1298" s="25" t="s">
        <v>418</v>
      </c>
      <c r="C1298" s="36" t="s">
        <v>570</v>
      </c>
      <c r="D1298" s="30" t="s">
        <v>587</v>
      </c>
      <c r="E1298" s="90" t="s">
        <v>1357</v>
      </c>
      <c r="F1298" s="88" t="s">
        <v>1358</v>
      </c>
      <c r="G1298" s="90" t="s">
        <v>1359</v>
      </c>
      <c r="I1298" s="40"/>
      <c r="J1298" s="42">
        <v>3250</v>
      </c>
      <c r="K1298" s="41">
        <v>8040.52</v>
      </c>
      <c r="L1298" s="41">
        <v>316.64</v>
      </c>
      <c r="M1298" s="41">
        <v>86.8</v>
      </c>
      <c r="N1298" s="41">
        <v>3.8</v>
      </c>
      <c r="O1298" s="42">
        <v>0</v>
      </c>
      <c r="P1298" s="85">
        <f>1900*0.1%</f>
        <v>1.9</v>
      </c>
    </row>
    <row r="1299" hidden="1" spans="1:16">
      <c r="A1299" s="40">
        <v>202306</v>
      </c>
      <c r="B1299" s="25" t="s">
        <v>269</v>
      </c>
      <c r="C1299" s="36" t="s">
        <v>570</v>
      </c>
      <c r="D1299" s="30" t="s">
        <v>587</v>
      </c>
      <c r="E1299" s="90" t="s">
        <v>1360</v>
      </c>
      <c r="F1299" s="88" t="s">
        <v>669</v>
      </c>
      <c r="G1299" s="90" t="s">
        <v>1359</v>
      </c>
      <c r="I1299" s="40"/>
      <c r="J1299" s="42">
        <v>2450</v>
      </c>
      <c r="K1299" s="41">
        <v>5351.3</v>
      </c>
      <c r="L1299" s="41">
        <v>316.64</v>
      </c>
      <c r="M1299" s="41">
        <v>86.8</v>
      </c>
      <c r="N1299" s="41">
        <v>3.8</v>
      </c>
      <c r="O1299" s="42">
        <v>0</v>
      </c>
      <c r="P1299" s="85">
        <f>1900*0.1%</f>
        <v>1.9</v>
      </c>
    </row>
    <row r="1300" hidden="1" spans="1:16">
      <c r="A1300" s="40">
        <v>202306</v>
      </c>
      <c r="B1300" s="25" t="s">
        <v>313</v>
      </c>
      <c r="C1300" s="36" t="s">
        <v>580</v>
      </c>
      <c r="D1300" s="30" t="s">
        <v>587</v>
      </c>
      <c r="E1300" s="90" t="s">
        <v>1361</v>
      </c>
      <c r="F1300" s="88" t="s">
        <v>992</v>
      </c>
      <c r="G1300" s="90" t="s">
        <v>1362</v>
      </c>
      <c r="I1300" s="40"/>
      <c r="J1300" s="42">
        <v>2160</v>
      </c>
      <c r="K1300" s="41">
        <v>5787</v>
      </c>
      <c r="L1300" s="41">
        <v>316.64</v>
      </c>
      <c r="M1300" s="41">
        <v>86.8</v>
      </c>
      <c r="N1300" s="41">
        <v>3.8</v>
      </c>
      <c r="O1300" s="42">
        <v>0</v>
      </c>
      <c r="P1300" s="85">
        <f>1900*0.1%</f>
        <v>1.9</v>
      </c>
    </row>
    <row r="1301" hidden="1" spans="1:16">
      <c r="A1301" s="40">
        <v>202306</v>
      </c>
      <c r="B1301" s="25" t="s">
        <v>263</v>
      </c>
      <c r="C1301" s="36" t="s">
        <v>661</v>
      </c>
      <c r="D1301" s="30" t="s">
        <v>587</v>
      </c>
      <c r="E1301" s="90" t="s">
        <v>1369</v>
      </c>
      <c r="F1301" s="88" t="s">
        <v>663</v>
      </c>
      <c r="G1301" s="90" t="s">
        <v>1370</v>
      </c>
      <c r="I1301" s="40" t="s">
        <v>1371</v>
      </c>
      <c r="J1301" s="42">
        <v>4800</v>
      </c>
      <c r="K1301" s="41">
        <v>5020.52</v>
      </c>
      <c r="L1301" s="41">
        <v>0</v>
      </c>
      <c r="M1301" s="41">
        <v>0</v>
      </c>
      <c r="N1301" s="41">
        <v>0</v>
      </c>
      <c r="O1301" s="42">
        <v>0</v>
      </c>
      <c r="P1301" s="85">
        <v>0</v>
      </c>
    </row>
    <row r="1302" hidden="1" spans="1:16">
      <c r="A1302" s="40">
        <v>202306</v>
      </c>
      <c r="B1302" s="25" t="s">
        <v>274</v>
      </c>
      <c r="C1302" s="36" t="s">
        <v>619</v>
      </c>
      <c r="D1302" s="30" t="s">
        <v>587</v>
      </c>
      <c r="E1302" s="90" t="s">
        <v>1372</v>
      </c>
      <c r="F1302" s="88" t="s">
        <v>1373</v>
      </c>
      <c r="G1302" s="90" t="s">
        <v>1374</v>
      </c>
      <c r="I1302" s="40" t="s">
        <v>1371</v>
      </c>
      <c r="J1302" s="42">
        <v>1900</v>
      </c>
      <c r="K1302" s="41">
        <v>4853.11</v>
      </c>
      <c r="L1302" s="41">
        <v>316.64</v>
      </c>
      <c r="M1302" s="41">
        <v>86.8</v>
      </c>
      <c r="N1302" s="41">
        <v>3.8</v>
      </c>
      <c r="O1302" s="42">
        <v>0</v>
      </c>
      <c r="P1302" s="85">
        <f t="shared" ref="P1302:P1333" si="74">1900*0.1%</f>
        <v>1.9</v>
      </c>
    </row>
    <row r="1303" hidden="1" spans="1:16">
      <c r="A1303" s="40">
        <v>202306</v>
      </c>
      <c r="B1303" s="25" t="s">
        <v>442</v>
      </c>
      <c r="C1303" s="36" t="s">
        <v>570</v>
      </c>
      <c r="D1303" s="30" t="s">
        <v>587</v>
      </c>
      <c r="E1303" s="90" t="s">
        <v>1375</v>
      </c>
      <c r="F1303" s="88" t="s">
        <v>1294</v>
      </c>
      <c r="G1303" s="90" t="s">
        <v>1376</v>
      </c>
      <c r="I1303" s="40" t="s">
        <v>1371</v>
      </c>
      <c r="J1303" s="42">
        <v>1900</v>
      </c>
      <c r="K1303" s="41">
        <v>5075.4</v>
      </c>
      <c r="L1303" s="41">
        <v>316.64</v>
      </c>
      <c r="M1303" s="41">
        <v>86.8</v>
      </c>
      <c r="N1303" s="41">
        <v>3.8</v>
      </c>
      <c r="O1303" s="42">
        <v>0</v>
      </c>
      <c r="P1303" s="85">
        <f t="shared" si="74"/>
        <v>1.9</v>
      </c>
    </row>
    <row r="1304" hidden="1" spans="1:16">
      <c r="A1304" s="40">
        <v>202306</v>
      </c>
      <c r="B1304" s="25" t="s">
        <v>226</v>
      </c>
      <c r="C1304" s="25" t="s">
        <v>570</v>
      </c>
      <c r="D1304" s="30" t="s">
        <v>587</v>
      </c>
      <c r="E1304" s="20" t="s">
        <v>1007</v>
      </c>
      <c r="F1304" s="26" t="s">
        <v>875</v>
      </c>
      <c r="G1304" s="69" t="s">
        <v>1008</v>
      </c>
      <c r="H1304" s="28" t="s">
        <v>1009</v>
      </c>
      <c r="I1304" s="40"/>
      <c r="J1304" s="41">
        <v>2363</v>
      </c>
      <c r="K1304" s="41">
        <v>8017.75</v>
      </c>
      <c r="L1304" s="41">
        <v>316.64</v>
      </c>
      <c r="M1304" s="41">
        <v>86.8</v>
      </c>
      <c r="N1304" s="41">
        <v>3.8</v>
      </c>
      <c r="O1304" s="42">
        <v>0</v>
      </c>
      <c r="P1304" s="85">
        <f t="shared" si="74"/>
        <v>1.9</v>
      </c>
    </row>
    <row r="1305" hidden="1" spans="1:16">
      <c r="A1305" s="40">
        <v>202306</v>
      </c>
      <c r="B1305" s="28" t="s">
        <v>242</v>
      </c>
      <c r="C1305" s="25" t="s">
        <v>570</v>
      </c>
      <c r="D1305" s="26" t="s">
        <v>587</v>
      </c>
      <c r="E1305" s="20" t="s">
        <v>1010</v>
      </c>
      <c r="F1305" s="26" t="s">
        <v>875</v>
      </c>
      <c r="G1305" s="70" t="s">
        <v>1011</v>
      </c>
      <c r="H1305" s="28" t="s">
        <v>1009</v>
      </c>
      <c r="I1305" s="40"/>
      <c r="J1305" s="41">
        <v>2363</v>
      </c>
      <c r="K1305" s="41">
        <v>6276.79</v>
      </c>
      <c r="L1305" s="41">
        <v>316.64</v>
      </c>
      <c r="M1305" s="41">
        <v>86.8</v>
      </c>
      <c r="N1305" s="41">
        <v>3.8</v>
      </c>
      <c r="O1305" s="42">
        <v>0</v>
      </c>
      <c r="P1305" s="85">
        <f t="shared" si="74"/>
        <v>1.9</v>
      </c>
    </row>
    <row r="1306" hidden="1" spans="1:16">
      <c r="A1306" s="40">
        <v>202306</v>
      </c>
      <c r="B1306" s="36" t="s">
        <v>281</v>
      </c>
      <c r="C1306" s="25" t="s">
        <v>570</v>
      </c>
      <c r="D1306" s="33" t="s">
        <v>587</v>
      </c>
      <c r="E1306" s="36" t="s">
        <v>1012</v>
      </c>
      <c r="F1306" s="26" t="s">
        <v>875</v>
      </c>
      <c r="G1306" s="77" t="s">
        <v>756</v>
      </c>
      <c r="H1306" s="28" t="s">
        <v>1009</v>
      </c>
      <c r="I1306" s="40"/>
      <c r="J1306" s="42">
        <v>2363</v>
      </c>
      <c r="K1306" s="41">
        <v>6189.66</v>
      </c>
      <c r="L1306" s="41">
        <v>316.64</v>
      </c>
      <c r="M1306" s="41">
        <v>86.8</v>
      </c>
      <c r="N1306" s="41">
        <v>3.8</v>
      </c>
      <c r="O1306" s="42">
        <v>0</v>
      </c>
      <c r="P1306" s="85">
        <f t="shared" si="74"/>
        <v>1.9</v>
      </c>
    </row>
    <row r="1307" hidden="1" spans="1:16">
      <c r="A1307" s="40">
        <v>202306</v>
      </c>
      <c r="B1307" s="33" t="s">
        <v>294</v>
      </c>
      <c r="C1307" s="25" t="s">
        <v>570</v>
      </c>
      <c r="D1307" s="33" t="s">
        <v>587</v>
      </c>
      <c r="E1307" s="33" t="s">
        <v>1013</v>
      </c>
      <c r="F1307" s="26" t="s">
        <v>875</v>
      </c>
      <c r="G1307" s="77" t="s">
        <v>1014</v>
      </c>
      <c r="H1307" s="28" t="s">
        <v>1009</v>
      </c>
      <c r="I1307" s="40"/>
      <c r="J1307" s="42">
        <v>2363</v>
      </c>
      <c r="K1307" s="41">
        <v>8675.44</v>
      </c>
      <c r="L1307" s="41">
        <v>316.64</v>
      </c>
      <c r="M1307" s="41">
        <v>86.8</v>
      </c>
      <c r="N1307" s="41">
        <v>3.8</v>
      </c>
      <c r="O1307" s="42">
        <v>0</v>
      </c>
      <c r="P1307" s="85">
        <f t="shared" si="74"/>
        <v>1.9</v>
      </c>
    </row>
    <row r="1308" hidden="1" spans="1:16">
      <c r="A1308" s="40">
        <v>202306</v>
      </c>
      <c r="B1308" s="28" t="s">
        <v>217</v>
      </c>
      <c r="C1308" s="25" t="s">
        <v>619</v>
      </c>
      <c r="D1308" s="26" t="s">
        <v>587</v>
      </c>
      <c r="E1308" s="28" t="s">
        <v>1019</v>
      </c>
      <c r="F1308" s="26" t="s">
        <v>1020</v>
      </c>
      <c r="G1308" s="69" t="s">
        <v>1021</v>
      </c>
      <c r="H1308" s="28" t="s">
        <v>1018</v>
      </c>
      <c r="I1308" s="40"/>
      <c r="J1308" s="41">
        <v>1900</v>
      </c>
      <c r="K1308" s="41">
        <v>6120.21</v>
      </c>
      <c r="L1308" s="41">
        <v>316.64</v>
      </c>
      <c r="M1308" s="41">
        <v>86.8</v>
      </c>
      <c r="N1308" s="41">
        <v>3.8</v>
      </c>
      <c r="O1308" s="42">
        <v>0</v>
      </c>
      <c r="P1308" s="85">
        <f t="shared" si="74"/>
        <v>1.9</v>
      </c>
    </row>
    <row r="1309" hidden="1" spans="1:16">
      <c r="A1309" s="40">
        <v>202306</v>
      </c>
      <c r="B1309" s="28" t="s">
        <v>271</v>
      </c>
      <c r="C1309" s="25" t="s">
        <v>619</v>
      </c>
      <c r="D1309" s="26" t="s">
        <v>587</v>
      </c>
      <c r="E1309" s="28" t="s">
        <v>1022</v>
      </c>
      <c r="F1309" s="26" t="s">
        <v>1023</v>
      </c>
      <c r="G1309" s="69" t="s">
        <v>1024</v>
      </c>
      <c r="H1309" s="28" t="s">
        <v>1018</v>
      </c>
      <c r="I1309" s="40"/>
      <c r="J1309" s="41">
        <v>1900</v>
      </c>
      <c r="K1309" s="41">
        <v>9284.03</v>
      </c>
      <c r="L1309" s="41">
        <v>316.64</v>
      </c>
      <c r="M1309" s="41">
        <v>86.8</v>
      </c>
      <c r="N1309" s="41">
        <v>3.8</v>
      </c>
      <c r="O1309" s="42">
        <v>0</v>
      </c>
      <c r="P1309" s="85">
        <f t="shared" si="74"/>
        <v>1.9</v>
      </c>
    </row>
    <row r="1310" hidden="1" spans="1:16">
      <c r="A1310" s="40">
        <v>202306</v>
      </c>
      <c r="B1310" s="28" t="s">
        <v>316</v>
      </c>
      <c r="C1310" s="25" t="s">
        <v>619</v>
      </c>
      <c r="D1310" s="30" t="s">
        <v>587</v>
      </c>
      <c r="E1310" s="25" t="s">
        <v>1029</v>
      </c>
      <c r="F1310" s="26" t="s">
        <v>1030</v>
      </c>
      <c r="G1310" s="69" t="s">
        <v>1031</v>
      </c>
      <c r="H1310" s="28" t="s">
        <v>1018</v>
      </c>
      <c r="I1310" s="40"/>
      <c r="J1310" s="41">
        <v>1900</v>
      </c>
      <c r="K1310" s="41">
        <v>10208.26</v>
      </c>
      <c r="L1310" s="41">
        <v>316.64</v>
      </c>
      <c r="M1310" s="41">
        <v>86.8</v>
      </c>
      <c r="N1310" s="41">
        <v>3.8</v>
      </c>
      <c r="O1310" s="42">
        <v>0</v>
      </c>
      <c r="P1310" s="85">
        <f t="shared" si="74"/>
        <v>1.9</v>
      </c>
    </row>
    <row r="1311" hidden="1" spans="1:16">
      <c r="A1311" s="40">
        <v>202306</v>
      </c>
      <c r="B1311" s="28" t="s">
        <v>251</v>
      </c>
      <c r="C1311" s="25" t="s">
        <v>619</v>
      </c>
      <c r="D1311" s="30" t="s">
        <v>587</v>
      </c>
      <c r="E1311" s="28" t="s">
        <v>1032</v>
      </c>
      <c r="F1311" s="26" t="s">
        <v>1023</v>
      </c>
      <c r="G1311" s="69" t="s">
        <v>1033</v>
      </c>
      <c r="H1311" s="28" t="s">
        <v>1018</v>
      </c>
      <c r="I1311" s="40"/>
      <c r="J1311" s="41">
        <v>1900</v>
      </c>
      <c r="K1311" s="41">
        <v>9303.77</v>
      </c>
      <c r="L1311" s="41">
        <v>316.64</v>
      </c>
      <c r="M1311" s="41">
        <v>86.8</v>
      </c>
      <c r="N1311" s="41">
        <v>3.8</v>
      </c>
      <c r="O1311" s="42">
        <v>0</v>
      </c>
      <c r="P1311" s="85">
        <f t="shared" si="74"/>
        <v>1.9</v>
      </c>
    </row>
    <row r="1312" hidden="1" spans="1:16">
      <c r="A1312" s="40">
        <v>202306</v>
      </c>
      <c r="B1312" s="28" t="s">
        <v>414</v>
      </c>
      <c r="C1312" s="25" t="s">
        <v>619</v>
      </c>
      <c r="D1312" s="26" t="s">
        <v>587</v>
      </c>
      <c r="E1312" s="28" t="s">
        <v>1034</v>
      </c>
      <c r="F1312" s="26" t="s">
        <v>1027</v>
      </c>
      <c r="G1312" s="69" t="s">
        <v>1035</v>
      </c>
      <c r="H1312" s="28" t="s">
        <v>1018</v>
      </c>
      <c r="I1312" s="40"/>
      <c r="J1312" s="41">
        <v>1900</v>
      </c>
      <c r="K1312" s="41">
        <v>8934.57</v>
      </c>
      <c r="L1312" s="41">
        <v>316.64</v>
      </c>
      <c r="M1312" s="41">
        <v>86.8</v>
      </c>
      <c r="N1312" s="41">
        <v>3.8</v>
      </c>
      <c r="O1312" s="42">
        <v>0</v>
      </c>
      <c r="P1312" s="85">
        <f t="shared" si="74"/>
        <v>1.9</v>
      </c>
    </row>
    <row r="1313" hidden="1" spans="1:16">
      <c r="A1313" s="40">
        <v>202306</v>
      </c>
      <c r="B1313" s="25" t="s">
        <v>302</v>
      </c>
      <c r="C1313" s="25" t="s">
        <v>619</v>
      </c>
      <c r="D1313" s="26" t="s">
        <v>587</v>
      </c>
      <c r="E1313" s="20" t="s">
        <v>1036</v>
      </c>
      <c r="F1313" s="26" t="s">
        <v>1027</v>
      </c>
      <c r="G1313" s="69" t="s">
        <v>1037</v>
      </c>
      <c r="H1313" s="28" t="s">
        <v>1018</v>
      </c>
      <c r="I1313" s="40"/>
      <c r="J1313" s="41">
        <v>1900</v>
      </c>
      <c r="K1313" s="41">
        <v>6396.06</v>
      </c>
      <c r="L1313" s="41">
        <v>316.64</v>
      </c>
      <c r="M1313" s="41">
        <v>86.8</v>
      </c>
      <c r="N1313" s="41">
        <v>3.8</v>
      </c>
      <c r="O1313" s="42">
        <v>0</v>
      </c>
      <c r="P1313" s="85">
        <f t="shared" si="74"/>
        <v>1.9</v>
      </c>
    </row>
    <row r="1314" hidden="1" spans="1:16">
      <c r="A1314" s="40">
        <v>202306</v>
      </c>
      <c r="B1314" s="25" t="s">
        <v>207</v>
      </c>
      <c r="C1314" s="25" t="s">
        <v>619</v>
      </c>
      <c r="D1314" s="26" t="s">
        <v>587</v>
      </c>
      <c r="E1314" s="20" t="s">
        <v>1038</v>
      </c>
      <c r="F1314" s="26" t="s">
        <v>1039</v>
      </c>
      <c r="G1314" s="69" t="s">
        <v>1040</v>
      </c>
      <c r="H1314" s="28" t="s">
        <v>1018</v>
      </c>
      <c r="I1314" s="40"/>
      <c r="J1314" s="41">
        <v>1900</v>
      </c>
      <c r="K1314" s="41">
        <v>7368.14</v>
      </c>
      <c r="L1314" s="41">
        <v>316.64</v>
      </c>
      <c r="M1314" s="41">
        <v>86.8</v>
      </c>
      <c r="N1314" s="41">
        <v>3.8</v>
      </c>
      <c r="O1314" s="42">
        <v>0</v>
      </c>
      <c r="P1314" s="85">
        <f t="shared" si="74"/>
        <v>1.9</v>
      </c>
    </row>
    <row r="1315" hidden="1" spans="1:16">
      <c r="A1315" s="40">
        <v>202306</v>
      </c>
      <c r="B1315" s="28" t="s">
        <v>275</v>
      </c>
      <c r="C1315" s="25" t="s">
        <v>619</v>
      </c>
      <c r="D1315" s="26" t="s">
        <v>587</v>
      </c>
      <c r="E1315" s="20" t="s">
        <v>1041</v>
      </c>
      <c r="F1315" s="26" t="s">
        <v>1027</v>
      </c>
      <c r="G1315" s="70" t="s">
        <v>1011</v>
      </c>
      <c r="H1315" s="28" t="s">
        <v>1018</v>
      </c>
      <c r="I1315" s="40"/>
      <c r="J1315" s="41">
        <v>1900</v>
      </c>
      <c r="K1315" s="41">
        <v>7118.54</v>
      </c>
      <c r="L1315" s="41">
        <v>316.64</v>
      </c>
      <c r="M1315" s="41">
        <v>86.8</v>
      </c>
      <c r="N1315" s="41">
        <v>3.8</v>
      </c>
      <c r="O1315" s="42">
        <v>0</v>
      </c>
      <c r="P1315" s="85">
        <f t="shared" si="74"/>
        <v>1.9</v>
      </c>
    </row>
    <row r="1316" hidden="1" spans="1:16">
      <c r="A1316" s="40">
        <v>202306</v>
      </c>
      <c r="B1316" s="25" t="s">
        <v>372</v>
      </c>
      <c r="C1316" s="25" t="s">
        <v>619</v>
      </c>
      <c r="D1316" s="80" t="s">
        <v>587</v>
      </c>
      <c r="E1316" s="91" t="s">
        <v>1042</v>
      </c>
      <c r="F1316" s="26" t="s">
        <v>1030</v>
      </c>
      <c r="G1316" s="92" t="s">
        <v>1043</v>
      </c>
      <c r="H1316" s="28" t="s">
        <v>1018</v>
      </c>
      <c r="I1316" s="40"/>
      <c r="J1316" s="41">
        <v>1900</v>
      </c>
      <c r="K1316" s="41">
        <v>8968.72</v>
      </c>
      <c r="L1316" s="41">
        <v>316.64</v>
      </c>
      <c r="M1316" s="41">
        <v>86.8</v>
      </c>
      <c r="N1316" s="41">
        <v>3.8</v>
      </c>
      <c r="O1316" s="42">
        <v>0</v>
      </c>
      <c r="P1316" s="85">
        <f t="shared" si="74"/>
        <v>1.9</v>
      </c>
    </row>
    <row r="1317" hidden="1" spans="1:16">
      <c r="A1317" s="40">
        <v>202306</v>
      </c>
      <c r="B1317" s="28" t="s">
        <v>211</v>
      </c>
      <c r="C1317" s="25" t="s">
        <v>619</v>
      </c>
      <c r="D1317" s="26" t="s">
        <v>587</v>
      </c>
      <c r="E1317" s="20" t="s">
        <v>1044</v>
      </c>
      <c r="F1317" s="26" t="s">
        <v>1039</v>
      </c>
      <c r="G1317" s="70" t="s">
        <v>1045</v>
      </c>
      <c r="H1317" s="28" t="s">
        <v>1018</v>
      </c>
      <c r="I1317" s="40"/>
      <c r="J1317" s="41">
        <v>1900</v>
      </c>
      <c r="K1317" s="41">
        <v>7717.33</v>
      </c>
      <c r="L1317" s="41">
        <v>316.64</v>
      </c>
      <c r="M1317" s="41">
        <v>86.8</v>
      </c>
      <c r="N1317" s="41">
        <v>3.8</v>
      </c>
      <c r="O1317" s="42">
        <v>0</v>
      </c>
      <c r="P1317" s="85">
        <f t="shared" si="74"/>
        <v>1.9</v>
      </c>
    </row>
    <row r="1318" hidden="1" spans="1:16">
      <c r="A1318" s="40">
        <v>202306</v>
      </c>
      <c r="B1318" s="25" t="s">
        <v>363</v>
      </c>
      <c r="C1318" s="33" t="s">
        <v>619</v>
      </c>
      <c r="D1318" s="26" t="s">
        <v>587</v>
      </c>
      <c r="E1318" s="33" t="s">
        <v>1046</v>
      </c>
      <c r="F1318" s="26" t="s">
        <v>1039</v>
      </c>
      <c r="G1318" s="77" t="s">
        <v>1047</v>
      </c>
      <c r="H1318" s="28" t="s">
        <v>1018</v>
      </c>
      <c r="I1318" s="40"/>
      <c r="J1318" s="41">
        <v>1900</v>
      </c>
      <c r="K1318" s="41">
        <v>7353.78</v>
      </c>
      <c r="L1318" s="41">
        <v>316.64</v>
      </c>
      <c r="M1318" s="41">
        <v>86.8</v>
      </c>
      <c r="N1318" s="41">
        <v>3.8</v>
      </c>
      <c r="O1318" s="42">
        <v>0</v>
      </c>
      <c r="P1318" s="85">
        <f t="shared" si="74"/>
        <v>1.9</v>
      </c>
    </row>
    <row r="1319" hidden="1" spans="1:16">
      <c r="A1319" s="40">
        <v>202306</v>
      </c>
      <c r="B1319" s="33" t="s">
        <v>273</v>
      </c>
      <c r="C1319" s="33" t="s">
        <v>619</v>
      </c>
      <c r="D1319" s="26" t="s">
        <v>587</v>
      </c>
      <c r="E1319" s="93" t="s">
        <v>1048</v>
      </c>
      <c r="F1319" s="26" t="s">
        <v>1039</v>
      </c>
      <c r="G1319" s="94" t="s">
        <v>1049</v>
      </c>
      <c r="H1319" s="28" t="s">
        <v>1018</v>
      </c>
      <c r="I1319" s="40"/>
      <c r="J1319" s="41">
        <v>1900</v>
      </c>
      <c r="K1319" s="41">
        <v>7315.98</v>
      </c>
      <c r="L1319" s="41">
        <v>316.64</v>
      </c>
      <c r="M1319" s="41">
        <v>86.8</v>
      </c>
      <c r="N1319" s="41">
        <v>3.8</v>
      </c>
      <c r="O1319" s="42">
        <v>0</v>
      </c>
      <c r="P1319" s="85">
        <f t="shared" si="74"/>
        <v>1.9</v>
      </c>
    </row>
    <row r="1320" hidden="1" spans="1:16">
      <c r="A1320" s="40">
        <v>202306</v>
      </c>
      <c r="B1320" s="33" t="s">
        <v>411</v>
      </c>
      <c r="C1320" s="33" t="s">
        <v>619</v>
      </c>
      <c r="D1320" s="26" t="s">
        <v>587</v>
      </c>
      <c r="E1320" s="93" t="s">
        <v>1050</v>
      </c>
      <c r="F1320" s="26" t="s">
        <v>1020</v>
      </c>
      <c r="G1320" s="94" t="s">
        <v>1051</v>
      </c>
      <c r="H1320" s="28" t="s">
        <v>1018</v>
      </c>
      <c r="I1320" s="40"/>
      <c r="J1320" s="41">
        <v>1900</v>
      </c>
      <c r="K1320" s="41">
        <v>6691.96</v>
      </c>
      <c r="L1320" s="41">
        <v>316.64</v>
      </c>
      <c r="M1320" s="41">
        <v>86.8</v>
      </c>
      <c r="N1320" s="41">
        <v>3.8</v>
      </c>
      <c r="O1320" s="42">
        <v>0</v>
      </c>
      <c r="P1320" s="85">
        <f t="shared" si="74"/>
        <v>1.9</v>
      </c>
    </row>
    <row r="1321" hidden="1" spans="1:16">
      <c r="A1321" s="40">
        <v>202306</v>
      </c>
      <c r="B1321" s="33" t="s">
        <v>443</v>
      </c>
      <c r="C1321" s="33" t="s">
        <v>619</v>
      </c>
      <c r="D1321" s="26" t="s">
        <v>587</v>
      </c>
      <c r="E1321" s="93" t="s">
        <v>1052</v>
      </c>
      <c r="F1321" s="26" t="s">
        <v>1030</v>
      </c>
      <c r="G1321" s="94" t="s">
        <v>1053</v>
      </c>
      <c r="H1321" s="28" t="s">
        <v>1018</v>
      </c>
      <c r="I1321" s="40"/>
      <c r="J1321" s="41">
        <v>1900</v>
      </c>
      <c r="K1321" s="41">
        <v>8121.58</v>
      </c>
      <c r="L1321" s="41">
        <v>316.64</v>
      </c>
      <c r="M1321" s="41">
        <v>86.8</v>
      </c>
      <c r="N1321" s="41">
        <v>3.8</v>
      </c>
      <c r="O1321" s="42">
        <v>0</v>
      </c>
      <c r="P1321" s="85">
        <f t="shared" si="74"/>
        <v>1.9</v>
      </c>
    </row>
    <row r="1322" hidden="1" spans="1:16">
      <c r="A1322" s="40">
        <v>202306</v>
      </c>
      <c r="B1322" s="33" t="s">
        <v>369</v>
      </c>
      <c r="C1322" s="33" t="s">
        <v>619</v>
      </c>
      <c r="D1322" s="33" t="s">
        <v>587</v>
      </c>
      <c r="E1322" s="33" t="s">
        <v>1054</v>
      </c>
      <c r="F1322" s="26" t="s">
        <v>1020</v>
      </c>
      <c r="G1322" s="83" t="s">
        <v>1055</v>
      </c>
      <c r="H1322" s="28" t="s">
        <v>1018</v>
      </c>
      <c r="I1322" s="40"/>
      <c r="J1322" s="41">
        <v>1900</v>
      </c>
      <c r="K1322" s="41">
        <v>7115.22</v>
      </c>
      <c r="L1322" s="41">
        <v>316.64</v>
      </c>
      <c r="M1322" s="41">
        <v>86.8</v>
      </c>
      <c r="N1322" s="41">
        <v>3.8</v>
      </c>
      <c r="O1322" s="42">
        <v>0</v>
      </c>
      <c r="P1322" s="85">
        <f t="shared" si="74"/>
        <v>1.9</v>
      </c>
    </row>
    <row r="1323" hidden="1" spans="1:16">
      <c r="A1323" s="40">
        <v>202306</v>
      </c>
      <c r="B1323" s="33" t="s">
        <v>375</v>
      </c>
      <c r="C1323" s="33" t="s">
        <v>619</v>
      </c>
      <c r="D1323" s="33" t="s">
        <v>587</v>
      </c>
      <c r="E1323" s="33" t="s">
        <v>1056</v>
      </c>
      <c r="F1323" s="26" t="s">
        <v>1039</v>
      </c>
      <c r="G1323" s="77" t="s">
        <v>1057</v>
      </c>
      <c r="H1323" s="28" t="s">
        <v>1018</v>
      </c>
      <c r="I1323" s="40"/>
      <c r="J1323" s="41">
        <v>1900</v>
      </c>
      <c r="K1323" s="41">
        <v>7179.33</v>
      </c>
      <c r="L1323" s="41">
        <v>316.64</v>
      </c>
      <c r="M1323" s="41">
        <v>86.8</v>
      </c>
      <c r="N1323" s="41">
        <v>3.8</v>
      </c>
      <c r="O1323" s="42">
        <v>385</v>
      </c>
      <c r="P1323" s="85">
        <f t="shared" si="74"/>
        <v>1.9</v>
      </c>
    </row>
    <row r="1324" hidden="1" spans="1:16">
      <c r="A1324" s="40">
        <v>202306</v>
      </c>
      <c r="B1324" s="33" t="s">
        <v>246</v>
      </c>
      <c r="C1324" s="33" t="s">
        <v>619</v>
      </c>
      <c r="D1324" s="33" t="s">
        <v>587</v>
      </c>
      <c r="E1324" s="33" t="s">
        <v>1058</v>
      </c>
      <c r="F1324" s="26" t="s">
        <v>1039</v>
      </c>
      <c r="G1324" s="77" t="s">
        <v>1059</v>
      </c>
      <c r="H1324" s="28" t="s">
        <v>1018</v>
      </c>
      <c r="I1324" s="40"/>
      <c r="J1324" s="41">
        <v>1900</v>
      </c>
      <c r="K1324" s="41">
        <v>7143.43</v>
      </c>
      <c r="L1324" s="41">
        <v>316.64</v>
      </c>
      <c r="M1324" s="41">
        <v>86.8</v>
      </c>
      <c r="N1324" s="41">
        <v>3.8</v>
      </c>
      <c r="O1324" s="42">
        <v>0</v>
      </c>
      <c r="P1324" s="85">
        <f t="shared" si="74"/>
        <v>1.9</v>
      </c>
    </row>
    <row r="1325" hidden="1" spans="1:16">
      <c r="A1325" s="40">
        <v>202306</v>
      </c>
      <c r="B1325" s="33" t="s">
        <v>235</v>
      </c>
      <c r="C1325" s="33" t="s">
        <v>619</v>
      </c>
      <c r="D1325" s="33" t="s">
        <v>587</v>
      </c>
      <c r="E1325" s="33" t="s">
        <v>1060</v>
      </c>
      <c r="F1325" s="26" t="s">
        <v>1039</v>
      </c>
      <c r="G1325" s="77" t="s">
        <v>1061</v>
      </c>
      <c r="H1325" s="28" t="s">
        <v>1018</v>
      </c>
      <c r="I1325" s="40"/>
      <c r="J1325" s="41">
        <v>1900</v>
      </c>
      <c r="K1325" s="41">
        <v>7509.23</v>
      </c>
      <c r="L1325" s="41">
        <v>316.64</v>
      </c>
      <c r="M1325" s="41">
        <v>86.8</v>
      </c>
      <c r="N1325" s="41">
        <v>3.8</v>
      </c>
      <c r="O1325" s="42">
        <v>0</v>
      </c>
      <c r="P1325" s="85">
        <f t="shared" si="74"/>
        <v>1.9</v>
      </c>
    </row>
    <row r="1326" hidden="1" spans="1:16">
      <c r="A1326" s="40">
        <v>202306</v>
      </c>
      <c r="B1326" s="33" t="s">
        <v>253</v>
      </c>
      <c r="C1326" s="33" t="s">
        <v>619</v>
      </c>
      <c r="D1326" s="33" t="s">
        <v>587</v>
      </c>
      <c r="E1326" s="33" t="s">
        <v>1062</v>
      </c>
      <c r="F1326" s="26" t="s">
        <v>1020</v>
      </c>
      <c r="G1326" s="77" t="s">
        <v>1063</v>
      </c>
      <c r="H1326" s="28" t="s">
        <v>1018</v>
      </c>
      <c r="I1326" s="40"/>
      <c r="J1326" s="41">
        <v>1900</v>
      </c>
      <c r="K1326" s="41">
        <v>8227.55</v>
      </c>
      <c r="L1326" s="41">
        <v>316.64</v>
      </c>
      <c r="M1326" s="41">
        <v>86.8</v>
      </c>
      <c r="N1326" s="41">
        <v>3.8</v>
      </c>
      <c r="O1326" s="42">
        <v>0</v>
      </c>
      <c r="P1326" s="85">
        <f t="shared" si="74"/>
        <v>1.9</v>
      </c>
    </row>
    <row r="1327" hidden="1" spans="1:16">
      <c r="A1327" s="40">
        <v>202306</v>
      </c>
      <c r="B1327" s="33" t="s">
        <v>339</v>
      </c>
      <c r="C1327" s="33" t="s">
        <v>619</v>
      </c>
      <c r="D1327" s="33" t="s">
        <v>587</v>
      </c>
      <c r="E1327" s="33" t="s">
        <v>1064</v>
      </c>
      <c r="F1327" s="26" t="s">
        <v>1027</v>
      </c>
      <c r="G1327" s="77" t="s">
        <v>1065</v>
      </c>
      <c r="H1327" s="28" t="s">
        <v>1018</v>
      </c>
      <c r="I1327" s="40"/>
      <c r="J1327" s="41">
        <v>1900</v>
      </c>
      <c r="K1327" s="41">
        <v>4588.27</v>
      </c>
      <c r="L1327" s="41">
        <v>316.64</v>
      </c>
      <c r="M1327" s="41">
        <v>86.8</v>
      </c>
      <c r="N1327" s="41">
        <v>3.8</v>
      </c>
      <c r="O1327" s="42">
        <v>0</v>
      </c>
      <c r="P1327" s="85">
        <f t="shared" si="74"/>
        <v>1.9</v>
      </c>
    </row>
    <row r="1328" hidden="1" spans="1:16">
      <c r="A1328" s="40">
        <v>202306</v>
      </c>
      <c r="B1328" s="36" t="s">
        <v>330</v>
      </c>
      <c r="C1328" s="36" t="s">
        <v>619</v>
      </c>
      <c r="D1328" s="33" t="s">
        <v>587</v>
      </c>
      <c r="E1328" s="36" t="s">
        <v>1066</v>
      </c>
      <c r="F1328" s="26" t="s">
        <v>1067</v>
      </c>
      <c r="G1328" s="95" t="s">
        <v>1068</v>
      </c>
      <c r="H1328" s="28" t="s">
        <v>1018</v>
      </c>
      <c r="I1328" s="40"/>
      <c r="J1328" s="41">
        <v>1900</v>
      </c>
      <c r="K1328" s="41">
        <v>8163.28</v>
      </c>
      <c r="L1328" s="41">
        <v>316.64</v>
      </c>
      <c r="M1328" s="41">
        <v>86.8</v>
      </c>
      <c r="N1328" s="41">
        <v>3.8</v>
      </c>
      <c r="O1328" s="42">
        <v>0</v>
      </c>
      <c r="P1328" s="85">
        <f t="shared" si="74"/>
        <v>1.9</v>
      </c>
    </row>
    <row r="1329" hidden="1" spans="1:16">
      <c r="A1329" s="40">
        <v>202306</v>
      </c>
      <c r="B1329" s="36" t="s">
        <v>208</v>
      </c>
      <c r="C1329" s="36" t="s">
        <v>619</v>
      </c>
      <c r="D1329" s="93" t="s">
        <v>587</v>
      </c>
      <c r="E1329" s="86" t="s">
        <v>1069</v>
      </c>
      <c r="F1329" s="26" t="s">
        <v>1363</v>
      </c>
      <c r="G1329" s="96" t="s">
        <v>1070</v>
      </c>
      <c r="H1329" s="28" t="s">
        <v>1018</v>
      </c>
      <c r="I1329" s="40"/>
      <c r="J1329" s="41">
        <v>1900</v>
      </c>
      <c r="K1329" s="41">
        <v>9045.51</v>
      </c>
      <c r="L1329" s="41">
        <v>316.64</v>
      </c>
      <c r="M1329" s="41">
        <v>86.8</v>
      </c>
      <c r="N1329" s="41">
        <v>3.8</v>
      </c>
      <c r="O1329" s="42">
        <v>0</v>
      </c>
      <c r="P1329" s="85">
        <f t="shared" si="74"/>
        <v>1.9</v>
      </c>
    </row>
    <row r="1330" hidden="1" spans="1:16">
      <c r="A1330" s="40">
        <v>202306</v>
      </c>
      <c r="B1330" s="36" t="s">
        <v>399</v>
      </c>
      <c r="C1330" s="36" t="s">
        <v>619</v>
      </c>
      <c r="D1330" s="33" t="s">
        <v>587</v>
      </c>
      <c r="E1330" s="36" t="s">
        <v>1071</v>
      </c>
      <c r="F1330" s="26" t="s">
        <v>1067</v>
      </c>
      <c r="G1330" s="77" t="s">
        <v>756</v>
      </c>
      <c r="H1330" s="28" t="s">
        <v>1018</v>
      </c>
      <c r="I1330" s="40"/>
      <c r="J1330" s="41">
        <v>1900</v>
      </c>
      <c r="K1330" s="41">
        <v>5860.76</v>
      </c>
      <c r="L1330" s="41">
        <v>316.64</v>
      </c>
      <c r="M1330" s="41">
        <v>86.8</v>
      </c>
      <c r="N1330" s="41">
        <v>3.8</v>
      </c>
      <c r="O1330" s="42">
        <v>100</v>
      </c>
      <c r="P1330" s="85">
        <f t="shared" si="74"/>
        <v>1.9</v>
      </c>
    </row>
    <row r="1331" hidden="1" spans="1:16">
      <c r="A1331" s="40">
        <v>202306</v>
      </c>
      <c r="B1331" s="36" t="s">
        <v>230</v>
      </c>
      <c r="C1331" s="36" t="s">
        <v>619</v>
      </c>
      <c r="D1331" s="33" t="s">
        <v>587</v>
      </c>
      <c r="E1331" s="33" t="s">
        <v>1072</v>
      </c>
      <c r="F1331" s="26" t="s">
        <v>1027</v>
      </c>
      <c r="G1331" s="77" t="s">
        <v>1073</v>
      </c>
      <c r="H1331" s="28" t="s">
        <v>1018</v>
      </c>
      <c r="I1331" s="40"/>
      <c r="J1331" s="41">
        <v>1900</v>
      </c>
      <c r="K1331" s="41">
        <v>6275.4</v>
      </c>
      <c r="L1331" s="41">
        <v>316.64</v>
      </c>
      <c r="M1331" s="41">
        <v>86.8</v>
      </c>
      <c r="N1331" s="41">
        <v>3.8</v>
      </c>
      <c r="O1331" s="42">
        <v>0</v>
      </c>
      <c r="P1331" s="85">
        <f t="shared" si="74"/>
        <v>1.9</v>
      </c>
    </row>
    <row r="1332" hidden="1" spans="1:16">
      <c r="A1332" s="40">
        <v>202306</v>
      </c>
      <c r="B1332" s="36" t="s">
        <v>343</v>
      </c>
      <c r="C1332" s="36" t="s">
        <v>619</v>
      </c>
      <c r="D1332" s="33" t="s">
        <v>587</v>
      </c>
      <c r="E1332" s="36" t="s">
        <v>1074</v>
      </c>
      <c r="F1332" s="26" t="s">
        <v>1027</v>
      </c>
      <c r="G1332" s="77" t="s">
        <v>1075</v>
      </c>
      <c r="H1332" s="28" t="s">
        <v>1018</v>
      </c>
      <c r="I1332" s="40"/>
      <c r="J1332" s="41">
        <v>1900</v>
      </c>
      <c r="K1332" s="41">
        <v>6184.72</v>
      </c>
      <c r="L1332" s="41">
        <v>316.64</v>
      </c>
      <c r="M1332" s="41">
        <v>86.8</v>
      </c>
      <c r="N1332" s="41">
        <v>3.8</v>
      </c>
      <c r="O1332" s="42">
        <v>0</v>
      </c>
      <c r="P1332" s="85">
        <f t="shared" si="74"/>
        <v>1.9</v>
      </c>
    </row>
    <row r="1333" hidden="1" spans="1:16">
      <c r="A1333" s="40">
        <v>202306</v>
      </c>
      <c r="B1333" s="36" t="s">
        <v>297</v>
      </c>
      <c r="C1333" s="36" t="s">
        <v>619</v>
      </c>
      <c r="D1333" s="33" t="s">
        <v>587</v>
      </c>
      <c r="E1333" s="36" t="s">
        <v>1076</v>
      </c>
      <c r="F1333" s="26" t="s">
        <v>1027</v>
      </c>
      <c r="G1333" s="77" t="s">
        <v>1077</v>
      </c>
      <c r="H1333" s="28" t="s">
        <v>1018</v>
      </c>
      <c r="I1333" s="40"/>
      <c r="J1333" s="41">
        <v>1900</v>
      </c>
      <c r="K1333" s="41">
        <v>7220.56</v>
      </c>
      <c r="L1333" s="41">
        <v>316.64</v>
      </c>
      <c r="M1333" s="41">
        <v>86.8</v>
      </c>
      <c r="N1333" s="41">
        <v>3.8</v>
      </c>
      <c r="O1333" s="42">
        <v>0</v>
      </c>
      <c r="P1333" s="85">
        <f t="shared" si="74"/>
        <v>1.9</v>
      </c>
    </row>
    <row r="1334" hidden="1" spans="1:16">
      <c r="A1334" s="40">
        <v>202306</v>
      </c>
      <c r="B1334" s="36" t="s">
        <v>341</v>
      </c>
      <c r="C1334" s="36" t="s">
        <v>619</v>
      </c>
      <c r="D1334" s="33" t="s">
        <v>587</v>
      </c>
      <c r="E1334" s="33" t="s">
        <v>1078</v>
      </c>
      <c r="F1334" s="26" t="s">
        <v>1027</v>
      </c>
      <c r="G1334" s="77" t="s">
        <v>1079</v>
      </c>
      <c r="H1334" s="28" t="s">
        <v>1018</v>
      </c>
      <c r="I1334" s="40"/>
      <c r="J1334" s="41">
        <v>1900</v>
      </c>
      <c r="K1334" s="41">
        <v>6104.83</v>
      </c>
      <c r="L1334" s="41">
        <v>316.64</v>
      </c>
      <c r="M1334" s="41">
        <v>86.8</v>
      </c>
      <c r="N1334" s="41">
        <v>3.8</v>
      </c>
      <c r="O1334" s="42">
        <v>0</v>
      </c>
      <c r="P1334" s="85">
        <f t="shared" ref="P1334:P1365" si="75">1900*0.1%</f>
        <v>1.9</v>
      </c>
    </row>
    <row r="1335" hidden="1" spans="1:16">
      <c r="A1335" s="40">
        <v>202306</v>
      </c>
      <c r="B1335" s="36" t="s">
        <v>254</v>
      </c>
      <c r="C1335" s="36" t="s">
        <v>619</v>
      </c>
      <c r="D1335" s="33" t="s">
        <v>587</v>
      </c>
      <c r="E1335" s="36" t="s">
        <v>1080</v>
      </c>
      <c r="F1335" s="26" t="s">
        <v>1027</v>
      </c>
      <c r="G1335" s="77" t="s">
        <v>1081</v>
      </c>
      <c r="H1335" s="28" t="s">
        <v>1018</v>
      </c>
      <c r="I1335" s="40"/>
      <c r="J1335" s="41">
        <v>1900</v>
      </c>
      <c r="K1335" s="41">
        <v>6434.9</v>
      </c>
      <c r="L1335" s="41">
        <v>316.64</v>
      </c>
      <c r="M1335" s="41">
        <v>86.8</v>
      </c>
      <c r="N1335" s="41">
        <v>3.8</v>
      </c>
      <c r="O1335" s="42">
        <v>0</v>
      </c>
      <c r="P1335" s="85">
        <f t="shared" si="75"/>
        <v>1.9</v>
      </c>
    </row>
    <row r="1336" hidden="1" spans="1:16">
      <c r="A1336" s="40">
        <v>202306</v>
      </c>
      <c r="B1336" s="36" t="s">
        <v>403</v>
      </c>
      <c r="C1336" s="36" t="s">
        <v>619</v>
      </c>
      <c r="D1336" s="33" t="s">
        <v>587</v>
      </c>
      <c r="E1336" s="36" t="s">
        <v>1082</v>
      </c>
      <c r="F1336" s="26" t="s">
        <v>1039</v>
      </c>
      <c r="G1336" s="77" t="s">
        <v>1083</v>
      </c>
      <c r="H1336" s="28" t="s">
        <v>1018</v>
      </c>
      <c r="I1336" s="40"/>
      <c r="J1336" s="41">
        <v>1900</v>
      </c>
      <c r="K1336" s="41">
        <v>6431.8</v>
      </c>
      <c r="L1336" s="41">
        <v>316.64</v>
      </c>
      <c r="M1336" s="41">
        <v>86.8</v>
      </c>
      <c r="N1336" s="41">
        <v>3.8</v>
      </c>
      <c r="O1336" s="42">
        <v>0</v>
      </c>
      <c r="P1336" s="85">
        <f t="shared" si="75"/>
        <v>1.9</v>
      </c>
    </row>
    <row r="1337" hidden="1" spans="1:16">
      <c r="A1337" s="40">
        <v>202306</v>
      </c>
      <c r="B1337" s="36" t="s">
        <v>237</v>
      </c>
      <c r="C1337" s="36" t="s">
        <v>619</v>
      </c>
      <c r="D1337" s="33" t="s">
        <v>587</v>
      </c>
      <c r="E1337" s="36" t="s">
        <v>1084</v>
      </c>
      <c r="F1337" s="26" t="s">
        <v>1030</v>
      </c>
      <c r="G1337" s="77" t="s">
        <v>1083</v>
      </c>
      <c r="H1337" s="28" t="s">
        <v>1018</v>
      </c>
      <c r="I1337" s="40"/>
      <c r="J1337" s="41">
        <v>1900</v>
      </c>
      <c r="K1337" s="41">
        <v>9364.74</v>
      </c>
      <c r="L1337" s="41">
        <v>316.64</v>
      </c>
      <c r="M1337" s="41">
        <v>86.8</v>
      </c>
      <c r="N1337" s="41">
        <v>3.8</v>
      </c>
      <c r="O1337" s="42">
        <v>0</v>
      </c>
      <c r="P1337" s="85">
        <f t="shared" si="75"/>
        <v>1.9</v>
      </c>
    </row>
    <row r="1338" hidden="1" spans="1:16">
      <c r="A1338" s="40">
        <v>202306</v>
      </c>
      <c r="B1338" s="25" t="s">
        <v>361</v>
      </c>
      <c r="C1338" s="25" t="s">
        <v>619</v>
      </c>
      <c r="D1338" s="26" t="s">
        <v>587</v>
      </c>
      <c r="E1338" s="28" t="s">
        <v>1085</v>
      </c>
      <c r="F1338" s="26" t="s">
        <v>1086</v>
      </c>
      <c r="G1338" s="69" t="s">
        <v>1087</v>
      </c>
      <c r="H1338" s="28" t="s">
        <v>1018</v>
      </c>
      <c r="I1338" s="40"/>
      <c r="J1338" s="41">
        <v>1900</v>
      </c>
      <c r="K1338" s="41">
        <v>10638.31</v>
      </c>
      <c r="L1338" s="41">
        <v>316.64</v>
      </c>
      <c r="M1338" s="41">
        <v>86.8</v>
      </c>
      <c r="N1338" s="41">
        <v>3.8</v>
      </c>
      <c r="O1338" s="42">
        <v>0</v>
      </c>
      <c r="P1338" s="85">
        <f t="shared" si="75"/>
        <v>1.9</v>
      </c>
    </row>
    <row r="1339" hidden="1" spans="1:16">
      <c r="A1339" s="40">
        <v>202306</v>
      </c>
      <c r="B1339" s="25" t="s">
        <v>360</v>
      </c>
      <c r="C1339" s="25" t="s">
        <v>619</v>
      </c>
      <c r="D1339" s="30" t="s">
        <v>587</v>
      </c>
      <c r="E1339" s="28" t="s">
        <v>1088</v>
      </c>
      <c r="F1339" s="26" t="s">
        <v>1067</v>
      </c>
      <c r="G1339" s="69" t="s">
        <v>1089</v>
      </c>
      <c r="H1339" s="28" t="s">
        <v>1018</v>
      </c>
      <c r="I1339" s="40"/>
      <c r="J1339" s="41">
        <v>1900</v>
      </c>
      <c r="K1339" s="41">
        <v>7704.83</v>
      </c>
      <c r="L1339" s="41">
        <v>316.64</v>
      </c>
      <c r="M1339" s="41">
        <v>86.8</v>
      </c>
      <c r="N1339" s="41">
        <v>3.8</v>
      </c>
      <c r="O1339" s="42">
        <v>95</v>
      </c>
      <c r="P1339" s="85">
        <f t="shared" si="75"/>
        <v>1.9</v>
      </c>
    </row>
    <row r="1340" hidden="1" spans="1:16">
      <c r="A1340" s="40">
        <v>202306</v>
      </c>
      <c r="B1340" s="33" t="s">
        <v>308</v>
      </c>
      <c r="C1340" s="33" t="s">
        <v>619</v>
      </c>
      <c r="D1340" s="26" t="s">
        <v>587</v>
      </c>
      <c r="E1340" s="33" t="s">
        <v>1092</v>
      </c>
      <c r="F1340" s="26" t="s">
        <v>1067</v>
      </c>
      <c r="G1340" s="77" t="s">
        <v>1051</v>
      </c>
      <c r="H1340" s="28" t="s">
        <v>1018</v>
      </c>
      <c r="I1340" s="40"/>
      <c r="J1340" s="41">
        <v>1900</v>
      </c>
      <c r="K1340" s="41">
        <v>6965.1</v>
      </c>
      <c r="L1340" s="41">
        <v>316.64</v>
      </c>
      <c r="M1340" s="41">
        <v>86.8</v>
      </c>
      <c r="N1340" s="41">
        <v>3.8</v>
      </c>
      <c r="O1340" s="42">
        <v>0</v>
      </c>
      <c r="P1340" s="85">
        <f t="shared" si="75"/>
        <v>1.9</v>
      </c>
    </row>
    <row r="1341" hidden="1" spans="1:16">
      <c r="A1341" s="40">
        <v>202306</v>
      </c>
      <c r="B1341" s="36" t="s">
        <v>325</v>
      </c>
      <c r="C1341" s="36" t="s">
        <v>619</v>
      </c>
      <c r="D1341" s="33" t="s">
        <v>587</v>
      </c>
      <c r="E1341" s="36" t="s">
        <v>1093</v>
      </c>
      <c r="F1341" s="26" t="s">
        <v>1027</v>
      </c>
      <c r="G1341" s="77" t="s">
        <v>1094</v>
      </c>
      <c r="H1341" s="28" t="s">
        <v>1018</v>
      </c>
      <c r="I1341" s="40"/>
      <c r="J1341" s="41">
        <v>1900</v>
      </c>
      <c r="K1341" s="41">
        <v>7040.35</v>
      </c>
      <c r="L1341" s="41">
        <v>316.64</v>
      </c>
      <c r="M1341" s="41">
        <v>86.8</v>
      </c>
      <c r="N1341" s="41">
        <v>3.8</v>
      </c>
      <c r="O1341" s="42">
        <v>0</v>
      </c>
      <c r="P1341" s="85">
        <f t="shared" si="75"/>
        <v>1.9</v>
      </c>
    </row>
    <row r="1342" hidden="1" spans="1:16">
      <c r="A1342" s="40">
        <v>202306</v>
      </c>
      <c r="B1342" s="25" t="s">
        <v>347</v>
      </c>
      <c r="C1342" s="36" t="s">
        <v>619</v>
      </c>
      <c r="D1342" s="33" t="s">
        <v>587</v>
      </c>
      <c r="E1342" s="36" t="s">
        <v>1098</v>
      </c>
      <c r="F1342" s="26" t="s">
        <v>1020</v>
      </c>
      <c r="G1342" s="77" t="s">
        <v>1099</v>
      </c>
      <c r="H1342" s="28" t="s">
        <v>1018</v>
      </c>
      <c r="I1342" s="40"/>
      <c r="J1342" s="41">
        <v>1900</v>
      </c>
      <c r="K1342" s="41">
        <v>7766.81</v>
      </c>
      <c r="L1342" s="41">
        <v>316.64</v>
      </c>
      <c r="M1342" s="41">
        <v>86.8</v>
      </c>
      <c r="N1342" s="41">
        <v>3.8</v>
      </c>
      <c r="O1342" s="42">
        <v>0</v>
      </c>
      <c r="P1342" s="85">
        <f t="shared" si="75"/>
        <v>1.9</v>
      </c>
    </row>
    <row r="1343" hidden="1" spans="1:16">
      <c r="A1343" s="40">
        <v>202306</v>
      </c>
      <c r="B1343" s="33" t="s">
        <v>338</v>
      </c>
      <c r="C1343" s="36" t="s">
        <v>619</v>
      </c>
      <c r="D1343" s="33" t="s">
        <v>587</v>
      </c>
      <c r="E1343" s="36" t="s">
        <v>1100</v>
      </c>
      <c r="F1343" s="26" t="s">
        <v>1020</v>
      </c>
      <c r="G1343" s="77" t="s">
        <v>1101</v>
      </c>
      <c r="H1343" s="73" t="s">
        <v>1018</v>
      </c>
      <c r="I1343" s="40"/>
      <c r="J1343" s="41">
        <v>1900</v>
      </c>
      <c r="K1343" s="41">
        <v>5803.44</v>
      </c>
      <c r="L1343" s="41">
        <v>316.64</v>
      </c>
      <c r="M1343" s="41">
        <v>86.8</v>
      </c>
      <c r="N1343" s="41">
        <v>3.8</v>
      </c>
      <c r="O1343" s="42">
        <v>0</v>
      </c>
      <c r="P1343" s="85">
        <f t="shared" si="75"/>
        <v>1.9</v>
      </c>
    </row>
    <row r="1344" hidden="1" spans="1:16">
      <c r="A1344" s="40">
        <v>202306</v>
      </c>
      <c r="B1344" s="25" t="s">
        <v>210</v>
      </c>
      <c r="C1344" s="36" t="s">
        <v>619</v>
      </c>
      <c r="D1344" s="33" t="s">
        <v>587</v>
      </c>
      <c r="E1344" s="36" t="s">
        <v>1104</v>
      </c>
      <c r="F1344" s="26" t="s">
        <v>1020</v>
      </c>
      <c r="G1344" s="77" t="s">
        <v>1105</v>
      </c>
      <c r="H1344" s="28" t="s">
        <v>1018</v>
      </c>
      <c r="I1344" s="40"/>
      <c r="J1344" s="41">
        <v>1900</v>
      </c>
      <c r="K1344" s="41">
        <v>8456.26</v>
      </c>
      <c r="L1344" s="41">
        <v>316.64</v>
      </c>
      <c r="M1344" s="41">
        <v>86.8</v>
      </c>
      <c r="N1344" s="41">
        <v>3.8</v>
      </c>
      <c r="O1344" s="42">
        <v>0</v>
      </c>
      <c r="P1344" s="85">
        <f t="shared" si="75"/>
        <v>1.9</v>
      </c>
    </row>
    <row r="1345" hidden="1" spans="1:16">
      <c r="A1345" s="40">
        <v>202306</v>
      </c>
      <c r="B1345" s="25" t="s">
        <v>309</v>
      </c>
      <c r="C1345" s="36" t="s">
        <v>619</v>
      </c>
      <c r="D1345" s="33" t="s">
        <v>587</v>
      </c>
      <c r="E1345" s="36" t="s">
        <v>1106</v>
      </c>
      <c r="F1345" s="26" t="s">
        <v>1020</v>
      </c>
      <c r="G1345" s="77" t="s">
        <v>1107</v>
      </c>
      <c r="H1345" s="28" t="s">
        <v>1018</v>
      </c>
      <c r="I1345" s="40"/>
      <c r="J1345" s="41">
        <v>1900</v>
      </c>
      <c r="K1345" s="41">
        <v>5928.99</v>
      </c>
      <c r="L1345" s="41">
        <v>316.64</v>
      </c>
      <c r="M1345" s="41">
        <v>86.8</v>
      </c>
      <c r="N1345" s="41">
        <v>3.8</v>
      </c>
      <c r="O1345" s="42">
        <v>0</v>
      </c>
      <c r="P1345" s="85">
        <f t="shared" si="75"/>
        <v>1.9</v>
      </c>
    </row>
    <row r="1346" hidden="1" spans="1:16">
      <c r="A1346" s="40">
        <v>202306</v>
      </c>
      <c r="B1346" s="25" t="s">
        <v>205</v>
      </c>
      <c r="C1346" s="36" t="s">
        <v>619</v>
      </c>
      <c r="D1346" s="33" t="s">
        <v>587</v>
      </c>
      <c r="E1346" s="36" t="s">
        <v>1108</v>
      </c>
      <c r="F1346" s="26" t="s">
        <v>1039</v>
      </c>
      <c r="G1346" s="77" t="s">
        <v>1109</v>
      </c>
      <c r="H1346" s="28" t="s">
        <v>1018</v>
      </c>
      <c r="I1346" s="40"/>
      <c r="J1346" s="41">
        <v>1900</v>
      </c>
      <c r="K1346" s="41">
        <v>6550.99</v>
      </c>
      <c r="L1346" s="41">
        <v>316.64</v>
      </c>
      <c r="M1346" s="41">
        <v>86.8</v>
      </c>
      <c r="N1346" s="41">
        <v>3.8</v>
      </c>
      <c r="O1346" s="42">
        <v>0</v>
      </c>
      <c r="P1346" s="85">
        <f t="shared" si="75"/>
        <v>1.9</v>
      </c>
    </row>
    <row r="1347" hidden="1" spans="1:16">
      <c r="A1347" s="40">
        <v>202306</v>
      </c>
      <c r="B1347" s="33" t="s">
        <v>387</v>
      </c>
      <c r="C1347" s="36" t="s">
        <v>619</v>
      </c>
      <c r="D1347" s="33" t="s">
        <v>587</v>
      </c>
      <c r="E1347" s="36" t="s">
        <v>1110</v>
      </c>
      <c r="F1347" s="26" t="s">
        <v>1039</v>
      </c>
      <c r="G1347" s="77" t="s">
        <v>1111</v>
      </c>
      <c r="H1347" s="28" t="s">
        <v>1018</v>
      </c>
      <c r="I1347" s="40"/>
      <c r="J1347" s="41">
        <v>1900</v>
      </c>
      <c r="K1347" s="41">
        <v>6895.45</v>
      </c>
      <c r="L1347" s="41">
        <v>316.64</v>
      </c>
      <c r="M1347" s="41">
        <v>86.8</v>
      </c>
      <c r="N1347" s="41">
        <v>3.8</v>
      </c>
      <c r="O1347" s="42">
        <v>0</v>
      </c>
      <c r="P1347" s="85">
        <f t="shared" si="75"/>
        <v>1.9</v>
      </c>
    </row>
    <row r="1348" hidden="1" spans="1:16">
      <c r="A1348" s="40">
        <v>202306</v>
      </c>
      <c r="B1348" s="36" t="s">
        <v>209</v>
      </c>
      <c r="C1348" s="36" t="s">
        <v>619</v>
      </c>
      <c r="D1348" s="33" t="s">
        <v>587</v>
      </c>
      <c r="E1348" s="36" t="s">
        <v>1117</v>
      </c>
      <c r="F1348" s="26" t="s">
        <v>1020</v>
      </c>
      <c r="G1348" s="77" t="s">
        <v>1118</v>
      </c>
      <c r="H1348" s="28" t="s">
        <v>1018</v>
      </c>
      <c r="I1348" s="40"/>
      <c r="J1348" s="41">
        <v>1900</v>
      </c>
      <c r="K1348" s="41">
        <v>6304.02</v>
      </c>
      <c r="L1348" s="41">
        <v>316.64</v>
      </c>
      <c r="M1348" s="41">
        <v>86.8</v>
      </c>
      <c r="N1348" s="41">
        <v>3.8</v>
      </c>
      <c r="O1348" s="42">
        <v>0</v>
      </c>
      <c r="P1348" s="85">
        <f t="shared" si="75"/>
        <v>1.9</v>
      </c>
    </row>
    <row r="1349" hidden="1" spans="1:16">
      <c r="A1349" s="40">
        <v>202306</v>
      </c>
      <c r="B1349" s="36" t="s">
        <v>245</v>
      </c>
      <c r="C1349" s="36" t="s">
        <v>619</v>
      </c>
      <c r="D1349" s="33" t="s">
        <v>587</v>
      </c>
      <c r="E1349" s="36" t="s">
        <v>1124</v>
      </c>
      <c r="F1349" s="26" t="s">
        <v>1027</v>
      </c>
      <c r="G1349" s="34" t="s">
        <v>1125</v>
      </c>
      <c r="H1349" s="28" t="s">
        <v>1018</v>
      </c>
      <c r="I1349" s="40"/>
      <c r="J1349" s="41">
        <v>1900</v>
      </c>
      <c r="K1349" s="41">
        <v>6091.6</v>
      </c>
      <c r="L1349" s="41">
        <v>316.64</v>
      </c>
      <c r="M1349" s="41">
        <v>86.8</v>
      </c>
      <c r="N1349" s="41">
        <v>3.8</v>
      </c>
      <c r="O1349" s="42">
        <v>0</v>
      </c>
      <c r="P1349" s="85">
        <f t="shared" si="75"/>
        <v>1.9</v>
      </c>
    </row>
    <row r="1350" hidden="1" spans="1:16">
      <c r="A1350" s="40">
        <v>202306</v>
      </c>
      <c r="B1350" s="36" t="s">
        <v>336</v>
      </c>
      <c r="C1350" s="36" t="s">
        <v>619</v>
      </c>
      <c r="D1350" s="33" t="s">
        <v>587</v>
      </c>
      <c r="E1350" s="36" t="s">
        <v>1126</v>
      </c>
      <c r="F1350" s="26" t="s">
        <v>1027</v>
      </c>
      <c r="G1350" s="34" t="s">
        <v>1127</v>
      </c>
      <c r="H1350" s="28" t="s">
        <v>1018</v>
      </c>
      <c r="I1350" s="40"/>
      <c r="J1350" s="41">
        <v>1900</v>
      </c>
      <c r="K1350" s="41">
        <v>5593.5</v>
      </c>
      <c r="L1350" s="41">
        <v>316.64</v>
      </c>
      <c r="M1350" s="41">
        <v>86.8</v>
      </c>
      <c r="N1350" s="41">
        <v>3.8</v>
      </c>
      <c r="O1350" s="42">
        <v>0</v>
      </c>
      <c r="P1350" s="85">
        <f t="shared" si="75"/>
        <v>1.9</v>
      </c>
    </row>
    <row r="1351" hidden="1" spans="1:16">
      <c r="A1351" s="40">
        <v>202306</v>
      </c>
      <c r="B1351" s="36" t="s">
        <v>358</v>
      </c>
      <c r="C1351" s="36" t="s">
        <v>619</v>
      </c>
      <c r="D1351" s="33" t="s">
        <v>587</v>
      </c>
      <c r="E1351" s="36" t="s">
        <v>1128</v>
      </c>
      <c r="F1351" s="26" t="s">
        <v>1027</v>
      </c>
      <c r="G1351" s="34" t="s">
        <v>934</v>
      </c>
      <c r="H1351" s="28" t="s">
        <v>1018</v>
      </c>
      <c r="I1351" s="40"/>
      <c r="J1351" s="41">
        <v>1900</v>
      </c>
      <c r="K1351" s="41">
        <v>7097.38</v>
      </c>
      <c r="L1351" s="41">
        <v>316.64</v>
      </c>
      <c r="M1351" s="41">
        <v>86.8</v>
      </c>
      <c r="N1351" s="41">
        <v>3.8</v>
      </c>
      <c r="O1351" s="42">
        <v>0</v>
      </c>
      <c r="P1351" s="85">
        <f t="shared" si="75"/>
        <v>1.9</v>
      </c>
    </row>
    <row r="1352" hidden="1" spans="1:16">
      <c r="A1352" s="40">
        <v>202306</v>
      </c>
      <c r="B1352" s="36" t="s">
        <v>220</v>
      </c>
      <c r="C1352" s="36" t="s">
        <v>619</v>
      </c>
      <c r="D1352" s="33" t="s">
        <v>587</v>
      </c>
      <c r="E1352" s="36" t="s">
        <v>1129</v>
      </c>
      <c r="F1352" s="26" t="s">
        <v>1027</v>
      </c>
      <c r="G1352" s="34" t="s">
        <v>1130</v>
      </c>
      <c r="H1352" s="28" t="s">
        <v>1018</v>
      </c>
      <c r="I1352" s="40"/>
      <c r="J1352" s="41">
        <v>1900</v>
      </c>
      <c r="K1352" s="41">
        <v>6339.48</v>
      </c>
      <c r="L1352" s="41">
        <v>316.64</v>
      </c>
      <c r="M1352" s="41">
        <v>86.8</v>
      </c>
      <c r="N1352" s="41">
        <v>3.8</v>
      </c>
      <c r="O1352" s="42">
        <v>0</v>
      </c>
      <c r="P1352" s="85">
        <f t="shared" si="75"/>
        <v>1.9</v>
      </c>
    </row>
    <row r="1353" hidden="1" spans="1:16">
      <c r="A1353" s="40">
        <v>202306</v>
      </c>
      <c r="B1353" s="36" t="s">
        <v>454</v>
      </c>
      <c r="C1353" s="36" t="s">
        <v>619</v>
      </c>
      <c r="D1353" s="33" t="s">
        <v>587</v>
      </c>
      <c r="E1353" s="36" t="s">
        <v>1131</v>
      </c>
      <c r="F1353" s="26" t="s">
        <v>1027</v>
      </c>
      <c r="G1353" s="34" t="s">
        <v>1130</v>
      </c>
      <c r="H1353" s="28" t="s">
        <v>1018</v>
      </c>
      <c r="I1353" s="40"/>
      <c r="J1353" s="41">
        <v>1900</v>
      </c>
      <c r="K1353" s="41">
        <v>6653.44</v>
      </c>
      <c r="L1353" s="41">
        <v>316.64</v>
      </c>
      <c r="M1353" s="41">
        <v>86.8</v>
      </c>
      <c r="N1353" s="41">
        <v>3.8</v>
      </c>
      <c r="O1353" s="42">
        <v>0</v>
      </c>
      <c r="P1353" s="85">
        <f t="shared" si="75"/>
        <v>1.9</v>
      </c>
    </row>
    <row r="1354" hidden="1" spans="1:16">
      <c r="A1354" s="40">
        <v>202306</v>
      </c>
      <c r="B1354" s="36" t="s">
        <v>349</v>
      </c>
      <c r="C1354" s="36" t="s">
        <v>619</v>
      </c>
      <c r="D1354" s="33" t="s">
        <v>587</v>
      </c>
      <c r="E1354" s="37" t="s">
        <v>1132</v>
      </c>
      <c r="F1354" s="26" t="s">
        <v>1039</v>
      </c>
      <c r="G1354" s="36" t="s">
        <v>1133</v>
      </c>
      <c r="H1354" s="28" t="s">
        <v>1018</v>
      </c>
      <c r="I1354" s="40"/>
      <c r="J1354" s="41">
        <v>1900</v>
      </c>
      <c r="K1354" s="41">
        <v>7273.22</v>
      </c>
      <c r="L1354" s="41">
        <v>316.64</v>
      </c>
      <c r="M1354" s="41">
        <v>86.8</v>
      </c>
      <c r="N1354" s="41">
        <v>3.8</v>
      </c>
      <c r="O1354" s="42">
        <v>0</v>
      </c>
      <c r="P1354" s="85">
        <f t="shared" si="75"/>
        <v>1.9</v>
      </c>
    </row>
    <row r="1355" hidden="1" spans="1:16">
      <c r="A1355" s="40">
        <v>202306</v>
      </c>
      <c r="B1355" s="36" t="s">
        <v>255</v>
      </c>
      <c r="C1355" s="36" t="s">
        <v>619</v>
      </c>
      <c r="D1355" s="33" t="s">
        <v>587</v>
      </c>
      <c r="E1355" s="37" t="s">
        <v>1134</v>
      </c>
      <c r="F1355" s="26" t="s">
        <v>1027</v>
      </c>
      <c r="G1355" s="36" t="s">
        <v>976</v>
      </c>
      <c r="H1355" s="28" t="s">
        <v>1018</v>
      </c>
      <c r="I1355" s="40"/>
      <c r="J1355" s="41">
        <v>1900</v>
      </c>
      <c r="K1355" s="41">
        <v>7313.46</v>
      </c>
      <c r="L1355" s="41">
        <v>316.64</v>
      </c>
      <c r="M1355" s="41">
        <v>86.8</v>
      </c>
      <c r="N1355" s="41">
        <v>3.8</v>
      </c>
      <c r="O1355" s="42">
        <v>0</v>
      </c>
      <c r="P1355" s="85">
        <f t="shared" si="75"/>
        <v>1.9</v>
      </c>
    </row>
    <row r="1356" hidden="1" spans="1:16">
      <c r="A1356" s="40">
        <v>202306</v>
      </c>
      <c r="B1356" s="36" t="s">
        <v>314</v>
      </c>
      <c r="C1356" s="36" t="s">
        <v>619</v>
      </c>
      <c r="D1356" s="33" t="s">
        <v>587</v>
      </c>
      <c r="E1356" s="37" t="s">
        <v>1135</v>
      </c>
      <c r="F1356" s="26" t="s">
        <v>1027</v>
      </c>
      <c r="G1356" s="36" t="s">
        <v>1136</v>
      </c>
      <c r="H1356" s="28" t="s">
        <v>1018</v>
      </c>
      <c r="I1356" s="40"/>
      <c r="J1356" s="41">
        <v>1900</v>
      </c>
      <c r="K1356" s="41">
        <v>6244.46</v>
      </c>
      <c r="L1356" s="41">
        <v>316.64</v>
      </c>
      <c r="M1356" s="41">
        <v>86.8</v>
      </c>
      <c r="N1356" s="41">
        <v>3.8</v>
      </c>
      <c r="O1356" s="42">
        <v>0</v>
      </c>
      <c r="P1356" s="85">
        <f t="shared" si="75"/>
        <v>1.9</v>
      </c>
    </row>
    <row r="1357" hidden="1" spans="1:16">
      <c r="A1357" s="40">
        <v>202306</v>
      </c>
      <c r="B1357" s="36" t="s">
        <v>266</v>
      </c>
      <c r="C1357" s="36" t="s">
        <v>619</v>
      </c>
      <c r="D1357" s="33" t="s">
        <v>587</v>
      </c>
      <c r="E1357" s="37" t="s">
        <v>1137</v>
      </c>
      <c r="F1357" s="26" t="s">
        <v>1027</v>
      </c>
      <c r="G1357" s="36" t="s">
        <v>1138</v>
      </c>
      <c r="H1357" s="28" t="s">
        <v>1018</v>
      </c>
      <c r="I1357" s="40"/>
      <c r="J1357" s="41">
        <v>1900</v>
      </c>
      <c r="K1357" s="41">
        <v>5405.95</v>
      </c>
      <c r="L1357" s="41">
        <v>316.64</v>
      </c>
      <c r="M1357" s="41">
        <v>86.8</v>
      </c>
      <c r="N1357" s="41">
        <v>3.8</v>
      </c>
      <c r="O1357" s="42">
        <v>0</v>
      </c>
      <c r="P1357" s="85">
        <f t="shared" si="75"/>
        <v>1.9</v>
      </c>
    </row>
    <row r="1358" hidden="1" spans="1:16">
      <c r="A1358" s="40">
        <v>202306</v>
      </c>
      <c r="B1358" s="36" t="s">
        <v>272</v>
      </c>
      <c r="C1358" s="36" t="s">
        <v>619</v>
      </c>
      <c r="D1358" s="33" t="s">
        <v>587</v>
      </c>
      <c r="E1358" s="37" t="s">
        <v>1139</v>
      </c>
      <c r="F1358" s="26" t="s">
        <v>1027</v>
      </c>
      <c r="G1358" s="36" t="s">
        <v>1138</v>
      </c>
      <c r="H1358" s="28" t="s">
        <v>1018</v>
      </c>
      <c r="I1358" s="40"/>
      <c r="J1358" s="41">
        <v>1900</v>
      </c>
      <c r="K1358" s="41">
        <v>6240.08</v>
      </c>
      <c r="L1358" s="41">
        <v>316.64</v>
      </c>
      <c r="M1358" s="41">
        <v>86.8</v>
      </c>
      <c r="N1358" s="41">
        <v>3.8</v>
      </c>
      <c r="O1358" s="42">
        <v>0</v>
      </c>
      <c r="P1358" s="85">
        <f t="shared" si="75"/>
        <v>1.9</v>
      </c>
    </row>
    <row r="1359" hidden="1" spans="1:16">
      <c r="A1359" s="40">
        <v>202306</v>
      </c>
      <c r="B1359" s="36" t="s">
        <v>410</v>
      </c>
      <c r="C1359" s="36" t="s">
        <v>619</v>
      </c>
      <c r="D1359" s="33" t="s">
        <v>587</v>
      </c>
      <c r="E1359" s="88" t="s">
        <v>1140</v>
      </c>
      <c r="F1359" s="26" t="s">
        <v>1027</v>
      </c>
      <c r="G1359" s="36" t="s">
        <v>1141</v>
      </c>
      <c r="H1359" s="28" t="s">
        <v>1018</v>
      </c>
      <c r="I1359" s="40"/>
      <c r="J1359" s="41">
        <v>1900</v>
      </c>
      <c r="K1359" s="41">
        <v>5095</v>
      </c>
      <c r="L1359" s="41">
        <v>316.64</v>
      </c>
      <c r="M1359" s="41">
        <v>86.8</v>
      </c>
      <c r="N1359" s="41">
        <v>3.8</v>
      </c>
      <c r="O1359" s="42">
        <v>0</v>
      </c>
      <c r="P1359" s="85">
        <f t="shared" si="75"/>
        <v>1.9</v>
      </c>
    </row>
    <row r="1360" hidden="1" spans="1:16">
      <c r="A1360" s="40">
        <v>202306</v>
      </c>
      <c r="B1360" s="36" t="s">
        <v>431</v>
      </c>
      <c r="C1360" s="36" t="s">
        <v>619</v>
      </c>
      <c r="D1360" s="33" t="s">
        <v>587</v>
      </c>
      <c r="E1360" s="88" t="s">
        <v>1142</v>
      </c>
      <c r="F1360" s="26" t="s">
        <v>1027</v>
      </c>
      <c r="G1360" s="36" t="s">
        <v>1143</v>
      </c>
      <c r="H1360" s="28" t="s">
        <v>1018</v>
      </c>
      <c r="I1360" s="40"/>
      <c r="J1360" s="41">
        <v>1900</v>
      </c>
      <c r="K1360" s="41">
        <v>5512.09</v>
      </c>
      <c r="L1360" s="41">
        <v>316.64</v>
      </c>
      <c r="M1360" s="41">
        <v>86.8</v>
      </c>
      <c r="N1360" s="41">
        <v>3.8</v>
      </c>
      <c r="O1360" s="42">
        <v>0</v>
      </c>
      <c r="P1360" s="85">
        <f t="shared" si="75"/>
        <v>1.9</v>
      </c>
    </row>
    <row r="1361" hidden="1" spans="1:16">
      <c r="A1361" s="40">
        <v>202306</v>
      </c>
      <c r="B1361" s="36" t="s">
        <v>354</v>
      </c>
      <c r="C1361" s="36" t="s">
        <v>619</v>
      </c>
      <c r="D1361" s="33" t="s">
        <v>587</v>
      </c>
      <c r="E1361" s="88" t="s">
        <v>1144</v>
      </c>
      <c r="F1361" s="26" t="s">
        <v>1027</v>
      </c>
      <c r="G1361" s="36" t="s">
        <v>1143</v>
      </c>
      <c r="H1361" s="28" t="s">
        <v>1018</v>
      </c>
      <c r="I1361" s="40"/>
      <c r="J1361" s="41">
        <v>1900</v>
      </c>
      <c r="K1361" s="41">
        <v>6886.23</v>
      </c>
      <c r="L1361" s="41">
        <v>316.64</v>
      </c>
      <c r="M1361" s="41">
        <v>86.8</v>
      </c>
      <c r="N1361" s="41">
        <v>3.8</v>
      </c>
      <c r="O1361" s="42">
        <v>0</v>
      </c>
      <c r="P1361" s="85">
        <f t="shared" si="75"/>
        <v>1.9</v>
      </c>
    </row>
    <row r="1362" hidden="1" spans="1:16">
      <c r="A1362" s="40">
        <v>202306</v>
      </c>
      <c r="B1362" s="36" t="s">
        <v>215</v>
      </c>
      <c r="C1362" s="36" t="s">
        <v>619</v>
      </c>
      <c r="D1362" s="33" t="s">
        <v>587</v>
      </c>
      <c r="E1362" s="37" t="s">
        <v>1148</v>
      </c>
      <c r="F1362" s="26" t="s">
        <v>1039</v>
      </c>
      <c r="G1362" s="97" t="s">
        <v>1149</v>
      </c>
      <c r="H1362" s="98" t="s">
        <v>1018</v>
      </c>
      <c r="I1362" s="40"/>
      <c r="J1362" s="41">
        <v>1900</v>
      </c>
      <c r="K1362" s="41">
        <v>6483.78</v>
      </c>
      <c r="L1362" s="41">
        <v>316.64</v>
      </c>
      <c r="M1362" s="41">
        <v>86.8</v>
      </c>
      <c r="N1362" s="41">
        <v>3.8</v>
      </c>
      <c r="O1362" s="42">
        <v>0</v>
      </c>
      <c r="P1362" s="85">
        <f t="shared" si="75"/>
        <v>1.9</v>
      </c>
    </row>
    <row r="1363" hidden="1" spans="1:16">
      <c r="A1363" s="40">
        <v>202306</v>
      </c>
      <c r="B1363" s="36" t="s">
        <v>282</v>
      </c>
      <c r="C1363" s="36" t="s">
        <v>619</v>
      </c>
      <c r="D1363" s="33" t="s">
        <v>587</v>
      </c>
      <c r="E1363" s="88" t="s">
        <v>1150</v>
      </c>
      <c r="F1363" s="26" t="s">
        <v>1039</v>
      </c>
      <c r="G1363" s="77" t="s">
        <v>1151</v>
      </c>
      <c r="H1363" s="98" t="s">
        <v>1018</v>
      </c>
      <c r="I1363" s="40"/>
      <c r="J1363" s="41">
        <v>1900</v>
      </c>
      <c r="K1363" s="41">
        <v>7052.92</v>
      </c>
      <c r="L1363" s="41">
        <v>316.64</v>
      </c>
      <c r="M1363" s="41">
        <v>86.8</v>
      </c>
      <c r="N1363" s="41">
        <v>3.8</v>
      </c>
      <c r="O1363" s="42">
        <v>0</v>
      </c>
      <c r="P1363" s="85">
        <f t="shared" si="75"/>
        <v>1.9</v>
      </c>
    </row>
    <row r="1364" hidden="1" spans="1:16">
      <c r="A1364" s="40">
        <v>202306</v>
      </c>
      <c r="B1364" s="36" t="s">
        <v>444</v>
      </c>
      <c r="C1364" s="36" t="s">
        <v>619</v>
      </c>
      <c r="D1364" s="33" t="s">
        <v>587</v>
      </c>
      <c r="E1364" s="88" t="s">
        <v>1152</v>
      </c>
      <c r="F1364" s="26" t="s">
        <v>1039</v>
      </c>
      <c r="G1364" s="77" t="s">
        <v>871</v>
      </c>
      <c r="H1364" s="98" t="s">
        <v>1018</v>
      </c>
      <c r="I1364" s="40"/>
      <c r="J1364" s="41">
        <v>1900</v>
      </c>
      <c r="K1364" s="41">
        <v>6906.82</v>
      </c>
      <c r="L1364" s="41">
        <v>316.64</v>
      </c>
      <c r="M1364" s="41">
        <v>86.8</v>
      </c>
      <c r="N1364" s="41">
        <v>3.8</v>
      </c>
      <c r="O1364" s="42">
        <v>0</v>
      </c>
      <c r="P1364" s="85">
        <f t="shared" si="75"/>
        <v>1.9</v>
      </c>
    </row>
    <row r="1365" hidden="1" spans="1:16">
      <c r="A1365" s="40">
        <v>202306</v>
      </c>
      <c r="B1365" s="33" t="s">
        <v>433</v>
      </c>
      <c r="C1365" s="36" t="s">
        <v>619</v>
      </c>
      <c r="D1365" s="33" t="s">
        <v>587</v>
      </c>
      <c r="E1365" s="36" t="s">
        <v>885</v>
      </c>
      <c r="F1365" s="26" t="s">
        <v>1039</v>
      </c>
      <c r="G1365" s="77" t="s">
        <v>887</v>
      </c>
      <c r="H1365" s="98" t="s">
        <v>1018</v>
      </c>
      <c r="I1365" s="40"/>
      <c r="J1365" s="41">
        <v>1900</v>
      </c>
      <c r="K1365" s="41">
        <v>6864.56</v>
      </c>
      <c r="L1365" s="41">
        <v>316.64</v>
      </c>
      <c r="M1365" s="41">
        <v>86.8</v>
      </c>
      <c r="N1365" s="41">
        <v>3.8</v>
      </c>
      <c r="O1365" s="42">
        <v>0</v>
      </c>
      <c r="P1365" s="85">
        <f t="shared" si="75"/>
        <v>1.9</v>
      </c>
    </row>
    <row r="1366" hidden="1" spans="1:16">
      <c r="A1366" s="40">
        <v>202306</v>
      </c>
      <c r="B1366" s="33" t="s">
        <v>324</v>
      </c>
      <c r="C1366" s="36" t="s">
        <v>619</v>
      </c>
      <c r="D1366" s="33" t="s">
        <v>587</v>
      </c>
      <c r="E1366" s="36" t="s">
        <v>909</v>
      </c>
      <c r="F1366" s="26" t="s">
        <v>1027</v>
      </c>
      <c r="G1366" s="77" t="s">
        <v>891</v>
      </c>
      <c r="H1366" s="28" t="s">
        <v>623</v>
      </c>
      <c r="I1366" s="40"/>
      <c r="J1366" s="41">
        <v>1900</v>
      </c>
      <c r="K1366" s="41">
        <v>5056.31</v>
      </c>
      <c r="L1366" s="41">
        <v>316.64</v>
      </c>
      <c r="M1366" s="41">
        <v>86.8</v>
      </c>
      <c r="N1366" s="41">
        <v>3.8</v>
      </c>
      <c r="O1366" s="42">
        <v>0</v>
      </c>
      <c r="P1366" s="85">
        <f t="shared" ref="P1366:P1387" si="76">1900*0.1%</f>
        <v>1.9</v>
      </c>
    </row>
    <row r="1367" hidden="1" spans="1:16">
      <c r="A1367" s="40">
        <v>202306</v>
      </c>
      <c r="B1367" s="33" t="s">
        <v>337</v>
      </c>
      <c r="C1367" s="36" t="s">
        <v>619</v>
      </c>
      <c r="D1367" s="33" t="s">
        <v>587</v>
      </c>
      <c r="E1367" s="36" t="s">
        <v>910</v>
      </c>
      <c r="F1367" s="26" t="s">
        <v>1027</v>
      </c>
      <c r="G1367" s="77" t="s">
        <v>891</v>
      </c>
      <c r="H1367" s="28" t="s">
        <v>623</v>
      </c>
      <c r="I1367" s="40"/>
      <c r="J1367" s="41">
        <v>1900</v>
      </c>
      <c r="K1367" s="41">
        <v>6099.44</v>
      </c>
      <c r="L1367" s="41">
        <v>316.64</v>
      </c>
      <c r="M1367" s="41">
        <v>86.8</v>
      </c>
      <c r="N1367" s="41">
        <v>3.8</v>
      </c>
      <c r="O1367" s="42">
        <v>0</v>
      </c>
      <c r="P1367" s="85">
        <f t="shared" si="76"/>
        <v>1.9</v>
      </c>
    </row>
    <row r="1368" hidden="1" spans="1:16">
      <c r="A1368" s="40">
        <v>202306</v>
      </c>
      <c r="B1368" s="33" t="s">
        <v>320</v>
      </c>
      <c r="C1368" s="36" t="s">
        <v>619</v>
      </c>
      <c r="D1368" s="33" t="s">
        <v>587</v>
      </c>
      <c r="E1368" s="36" t="s">
        <v>915</v>
      </c>
      <c r="F1368" s="26" t="s">
        <v>1027</v>
      </c>
      <c r="G1368" s="34" t="s">
        <v>891</v>
      </c>
      <c r="H1368" s="28" t="s">
        <v>623</v>
      </c>
      <c r="I1368" s="40"/>
      <c r="J1368" s="41">
        <v>1900</v>
      </c>
      <c r="K1368" s="41">
        <v>4424.92</v>
      </c>
      <c r="L1368" s="41">
        <v>316.64</v>
      </c>
      <c r="M1368" s="41">
        <v>86.8</v>
      </c>
      <c r="N1368" s="41">
        <v>3.8</v>
      </c>
      <c r="O1368" s="42">
        <v>0</v>
      </c>
      <c r="P1368" s="85">
        <f t="shared" si="76"/>
        <v>1.9</v>
      </c>
    </row>
    <row r="1369" hidden="1" spans="1:16">
      <c r="A1369" s="40">
        <v>202306</v>
      </c>
      <c r="B1369" s="33" t="s">
        <v>373</v>
      </c>
      <c r="C1369" s="36" t="s">
        <v>619</v>
      </c>
      <c r="D1369" s="33" t="s">
        <v>587</v>
      </c>
      <c r="E1369" s="36" t="s">
        <v>967</v>
      </c>
      <c r="F1369" s="26" t="s">
        <v>1027</v>
      </c>
      <c r="G1369" s="34" t="s">
        <v>968</v>
      </c>
      <c r="H1369" s="28" t="s">
        <v>623</v>
      </c>
      <c r="I1369" s="40"/>
      <c r="J1369" s="41">
        <v>1900</v>
      </c>
      <c r="K1369" s="41">
        <v>6164.66</v>
      </c>
      <c r="L1369" s="41">
        <v>316.64</v>
      </c>
      <c r="M1369" s="41">
        <v>86.8</v>
      </c>
      <c r="N1369" s="41">
        <v>3.8</v>
      </c>
      <c r="O1369" s="42">
        <v>0</v>
      </c>
      <c r="P1369" s="85">
        <f t="shared" si="76"/>
        <v>1.9</v>
      </c>
    </row>
    <row r="1370" hidden="1" spans="1:16">
      <c r="A1370" s="40">
        <v>202306</v>
      </c>
      <c r="B1370" s="33" t="s">
        <v>423</v>
      </c>
      <c r="C1370" s="36" t="s">
        <v>619</v>
      </c>
      <c r="D1370" s="33" t="s">
        <v>587</v>
      </c>
      <c r="E1370" s="36" t="s">
        <v>1205</v>
      </c>
      <c r="F1370" s="26" t="s">
        <v>1027</v>
      </c>
      <c r="G1370" s="34">
        <v>44788</v>
      </c>
      <c r="H1370" s="28" t="s">
        <v>1018</v>
      </c>
      <c r="I1370" s="40"/>
      <c r="J1370" s="41">
        <v>1900</v>
      </c>
      <c r="K1370" s="41">
        <v>5722.62</v>
      </c>
      <c r="L1370" s="41">
        <v>316.64</v>
      </c>
      <c r="M1370" s="41">
        <v>86.8</v>
      </c>
      <c r="N1370" s="41">
        <v>3.8</v>
      </c>
      <c r="O1370" s="42">
        <v>0</v>
      </c>
      <c r="P1370" s="85">
        <f t="shared" si="76"/>
        <v>1.9</v>
      </c>
    </row>
    <row r="1371" hidden="1" spans="1:16">
      <c r="A1371" s="40">
        <v>202306</v>
      </c>
      <c r="B1371" s="33" t="s">
        <v>432</v>
      </c>
      <c r="C1371" s="36" t="s">
        <v>619</v>
      </c>
      <c r="D1371" s="33" t="s">
        <v>587</v>
      </c>
      <c r="E1371" s="36" t="s">
        <v>1208</v>
      </c>
      <c r="F1371" s="26" t="s">
        <v>1027</v>
      </c>
      <c r="G1371" s="34">
        <v>44778</v>
      </c>
      <c r="H1371" s="28" t="s">
        <v>1018</v>
      </c>
      <c r="I1371" s="40"/>
      <c r="J1371" s="41">
        <v>1900</v>
      </c>
      <c r="K1371" s="41">
        <v>6222.59</v>
      </c>
      <c r="L1371" s="41">
        <v>316.64</v>
      </c>
      <c r="M1371" s="41">
        <v>86.8</v>
      </c>
      <c r="N1371" s="41">
        <v>3.8</v>
      </c>
      <c r="O1371" s="42">
        <v>0</v>
      </c>
      <c r="P1371" s="85">
        <f t="shared" si="76"/>
        <v>1.9</v>
      </c>
    </row>
    <row r="1372" hidden="1" spans="1:16">
      <c r="A1372" s="40">
        <v>202306</v>
      </c>
      <c r="B1372" s="25" t="s">
        <v>335</v>
      </c>
      <c r="C1372" s="36" t="s">
        <v>619</v>
      </c>
      <c r="D1372" s="30" t="s">
        <v>587</v>
      </c>
      <c r="E1372" s="89" t="s">
        <v>1215</v>
      </c>
      <c r="F1372" s="88" t="s">
        <v>1216</v>
      </c>
      <c r="G1372" s="34">
        <v>44803</v>
      </c>
      <c r="H1372" s="28" t="s">
        <v>1018</v>
      </c>
      <c r="I1372" s="40"/>
      <c r="J1372" s="41">
        <v>1900</v>
      </c>
      <c r="K1372" s="41">
        <v>6173.27</v>
      </c>
      <c r="L1372" s="41">
        <v>316.64</v>
      </c>
      <c r="M1372" s="41">
        <v>86.8</v>
      </c>
      <c r="N1372" s="41">
        <v>3.8</v>
      </c>
      <c r="O1372" s="42">
        <v>0</v>
      </c>
      <c r="P1372" s="85">
        <f t="shared" si="76"/>
        <v>1.9</v>
      </c>
    </row>
    <row r="1373" hidden="1" spans="1:16">
      <c r="A1373" s="40">
        <v>202306</v>
      </c>
      <c r="B1373" s="25" t="s">
        <v>232</v>
      </c>
      <c r="C1373" s="36" t="s">
        <v>619</v>
      </c>
      <c r="D1373" s="30" t="s">
        <v>587</v>
      </c>
      <c r="E1373" s="89" t="s">
        <v>1234</v>
      </c>
      <c r="F1373" s="88" t="s">
        <v>1027</v>
      </c>
      <c r="G1373" s="34" t="s">
        <v>1235</v>
      </c>
      <c r="H1373" s="28" t="s">
        <v>1018</v>
      </c>
      <c r="I1373" s="40"/>
      <c r="J1373" s="41">
        <v>1900</v>
      </c>
      <c r="K1373" s="41">
        <v>5173.75</v>
      </c>
      <c r="L1373" s="41">
        <v>316.64</v>
      </c>
      <c r="M1373" s="41">
        <v>86.8</v>
      </c>
      <c r="N1373" s="41">
        <v>3.8</v>
      </c>
      <c r="O1373" s="42">
        <v>0</v>
      </c>
      <c r="P1373" s="85">
        <f t="shared" si="76"/>
        <v>1.9</v>
      </c>
    </row>
    <row r="1374" hidden="1" spans="1:16">
      <c r="A1374" s="40">
        <v>202306</v>
      </c>
      <c r="B1374" s="25" t="s">
        <v>223</v>
      </c>
      <c r="C1374" s="36" t="s">
        <v>619</v>
      </c>
      <c r="D1374" s="30" t="s">
        <v>587</v>
      </c>
      <c r="E1374" s="89" t="s">
        <v>1236</v>
      </c>
      <c r="F1374" s="88" t="s">
        <v>1027</v>
      </c>
      <c r="G1374" s="34" t="s">
        <v>1227</v>
      </c>
      <c r="H1374" s="28" t="s">
        <v>1018</v>
      </c>
      <c r="I1374" s="40"/>
      <c r="J1374" s="41">
        <v>1900</v>
      </c>
      <c r="K1374" s="41">
        <v>5045.65</v>
      </c>
      <c r="L1374" s="41">
        <v>316.64</v>
      </c>
      <c r="M1374" s="41">
        <v>86.8</v>
      </c>
      <c r="N1374" s="41">
        <v>3.8</v>
      </c>
      <c r="O1374" s="42">
        <v>0</v>
      </c>
      <c r="P1374" s="85">
        <f t="shared" si="76"/>
        <v>1.9</v>
      </c>
    </row>
    <row r="1375" hidden="1" spans="1:16">
      <c r="A1375" s="40">
        <v>202306</v>
      </c>
      <c r="B1375" s="25" t="s">
        <v>260</v>
      </c>
      <c r="C1375" s="36" t="s">
        <v>619</v>
      </c>
      <c r="D1375" s="30" t="s">
        <v>587</v>
      </c>
      <c r="E1375" s="89" t="s">
        <v>1243</v>
      </c>
      <c r="F1375" s="88" t="s">
        <v>1216</v>
      </c>
      <c r="G1375" s="34" t="s">
        <v>1244</v>
      </c>
      <c r="H1375" s="28" t="s">
        <v>1018</v>
      </c>
      <c r="I1375" s="40"/>
      <c r="J1375" s="41">
        <v>1900</v>
      </c>
      <c r="K1375" s="41">
        <v>5887.47</v>
      </c>
      <c r="L1375" s="41">
        <v>316.64</v>
      </c>
      <c r="M1375" s="41">
        <v>86.8</v>
      </c>
      <c r="N1375" s="41">
        <v>3.8</v>
      </c>
      <c r="O1375" s="42">
        <v>0</v>
      </c>
      <c r="P1375" s="85">
        <f t="shared" si="76"/>
        <v>1.9</v>
      </c>
    </row>
    <row r="1376" hidden="1" spans="1:16">
      <c r="A1376" s="40">
        <v>202306</v>
      </c>
      <c r="B1376" s="33" t="s">
        <v>382</v>
      </c>
      <c r="C1376" s="36" t="s">
        <v>619</v>
      </c>
      <c r="D1376" s="33" t="s">
        <v>587</v>
      </c>
      <c r="E1376" s="36" t="s">
        <v>950</v>
      </c>
      <c r="F1376" s="26" t="s">
        <v>908</v>
      </c>
      <c r="G1376" s="77" t="s">
        <v>951</v>
      </c>
      <c r="H1376" s="28" t="s">
        <v>1018</v>
      </c>
      <c r="I1376" s="40"/>
      <c r="J1376" s="41">
        <v>1900</v>
      </c>
      <c r="K1376" s="41">
        <v>6111.08</v>
      </c>
      <c r="L1376" s="41">
        <v>316.64</v>
      </c>
      <c r="M1376" s="41">
        <v>86.8</v>
      </c>
      <c r="N1376" s="41">
        <v>3.8</v>
      </c>
      <c r="O1376" s="42">
        <v>0</v>
      </c>
      <c r="P1376" s="85">
        <f t="shared" si="76"/>
        <v>1.9</v>
      </c>
    </row>
    <row r="1377" hidden="1" spans="1:16">
      <c r="A1377" s="40">
        <v>202306</v>
      </c>
      <c r="B1377" s="25" t="s">
        <v>227</v>
      </c>
      <c r="C1377" s="36" t="s">
        <v>619</v>
      </c>
      <c r="D1377" s="30" t="s">
        <v>587</v>
      </c>
      <c r="E1377" s="89" t="s">
        <v>1250</v>
      </c>
      <c r="F1377" s="88" t="s">
        <v>1216</v>
      </c>
      <c r="G1377" s="34" t="s">
        <v>1251</v>
      </c>
      <c r="H1377" s="28" t="s">
        <v>1018</v>
      </c>
      <c r="I1377" s="40"/>
      <c r="J1377" s="41">
        <v>1900</v>
      </c>
      <c r="K1377" s="41">
        <v>6234.27</v>
      </c>
      <c r="L1377" s="41">
        <v>316.64</v>
      </c>
      <c r="M1377" s="41">
        <v>86.8</v>
      </c>
      <c r="N1377" s="41">
        <v>3.8</v>
      </c>
      <c r="O1377" s="42">
        <v>0</v>
      </c>
      <c r="P1377" s="85">
        <f t="shared" si="76"/>
        <v>1.9</v>
      </c>
    </row>
    <row r="1378" hidden="1" spans="1:16">
      <c r="A1378" s="40">
        <v>202306</v>
      </c>
      <c r="B1378" s="25" t="s">
        <v>303</v>
      </c>
      <c r="C1378" s="36" t="s">
        <v>619</v>
      </c>
      <c r="D1378" s="30" t="s">
        <v>587</v>
      </c>
      <c r="E1378" s="89" t="s">
        <v>1252</v>
      </c>
      <c r="F1378" s="88" t="s">
        <v>1027</v>
      </c>
      <c r="G1378" s="34" t="s">
        <v>1253</v>
      </c>
      <c r="H1378" s="28" t="s">
        <v>1018</v>
      </c>
      <c r="I1378" s="40"/>
      <c r="J1378" s="41">
        <v>1900</v>
      </c>
      <c r="K1378" s="41">
        <v>5049.4</v>
      </c>
      <c r="L1378" s="41">
        <v>316.64</v>
      </c>
      <c r="M1378" s="41">
        <v>86.8</v>
      </c>
      <c r="N1378" s="41">
        <v>3.8</v>
      </c>
      <c r="O1378" s="42">
        <v>0</v>
      </c>
      <c r="P1378" s="85">
        <f t="shared" si="76"/>
        <v>1.9</v>
      </c>
    </row>
    <row r="1379" hidden="1" spans="1:16">
      <c r="A1379" s="40">
        <v>202306</v>
      </c>
      <c r="B1379" s="25" t="s">
        <v>340</v>
      </c>
      <c r="C1379" s="36" t="s">
        <v>619</v>
      </c>
      <c r="D1379" s="30" t="s">
        <v>587</v>
      </c>
      <c r="E1379" s="89" t="s">
        <v>1256</v>
      </c>
      <c r="F1379" s="88" t="s">
        <v>1027</v>
      </c>
      <c r="G1379" s="34" t="s">
        <v>1257</v>
      </c>
      <c r="H1379" s="28" t="s">
        <v>1018</v>
      </c>
      <c r="I1379" s="40"/>
      <c r="J1379" s="41">
        <v>1900</v>
      </c>
      <c r="K1379" s="41">
        <v>5761</v>
      </c>
      <c r="L1379" s="41">
        <v>316.64</v>
      </c>
      <c r="M1379" s="41">
        <v>86.8</v>
      </c>
      <c r="N1379" s="41">
        <v>3.8</v>
      </c>
      <c r="O1379" s="42">
        <v>0</v>
      </c>
      <c r="P1379" s="85">
        <f t="shared" si="76"/>
        <v>1.9</v>
      </c>
    </row>
    <row r="1380" hidden="1" spans="1:16">
      <c r="A1380" s="40">
        <v>202306</v>
      </c>
      <c r="B1380" s="36" t="s">
        <v>439</v>
      </c>
      <c r="C1380" s="36" t="s">
        <v>619</v>
      </c>
      <c r="D1380" s="33" t="s">
        <v>587</v>
      </c>
      <c r="E1380" s="36" t="s">
        <v>855</v>
      </c>
      <c r="F1380" s="26" t="s">
        <v>1027</v>
      </c>
      <c r="G1380" s="77" t="s">
        <v>857</v>
      </c>
      <c r="H1380" s="28" t="s">
        <v>1018</v>
      </c>
      <c r="I1380" s="40"/>
      <c r="J1380" s="41">
        <v>1900</v>
      </c>
      <c r="K1380" s="41">
        <v>5977.14</v>
      </c>
      <c r="L1380" s="41">
        <v>316.64</v>
      </c>
      <c r="M1380" s="41">
        <v>86.8</v>
      </c>
      <c r="N1380" s="41">
        <v>3.8</v>
      </c>
      <c r="O1380" s="42">
        <v>0</v>
      </c>
      <c r="P1380" s="85">
        <f t="shared" si="76"/>
        <v>1.9</v>
      </c>
    </row>
    <row r="1381" hidden="1" spans="1:16">
      <c r="A1381" s="40">
        <v>202306</v>
      </c>
      <c r="B1381" s="36" t="s">
        <v>292</v>
      </c>
      <c r="C1381" s="36" t="s">
        <v>619</v>
      </c>
      <c r="D1381" s="33" t="s">
        <v>587</v>
      </c>
      <c r="E1381" s="36" t="s">
        <v>1303</v>
      </c>
      <c r="F1381" s="26" t="s">
        <v>1027</v>
      </c>
      <c r="G1381" s="77" t="s">
        <v>1304</v>
      </c>
      <c r="H1381" s="28" t="s">
        <v>1018</v>
      </c>
      <c r="I1381" s="40"/>
      <c r="J1381" s="41">
        <v>1900</v>
      </c>
      <c r="K1381" s="41">
        <v>6026.06</v>
      </c>
      <c r="L1381" s="41">
        <v>316.64</v>
      </c>
      <c r="M1381" s="41">
        <v>86.8</v>
      </c>
      <c r="N1381" s="41">
        <v>3.8</v>
      </c>
      <c r="O1381" s="42">
        <v>0</v>
      </c>
      <c r="P1381" s="85">
        <f t="shared" si="76"/>
        <v>1.9</v>
      </c>
    </row>
    <row r="1382" hidden="1" spans="1:16">
      <c r="A1382" s="40">
        <v>202306</v>
      </c>
      <c r="B1382" s="36" t="s">
        <v>422</v>
      </c>
      <c r="C1382" s="36" t="s">
        <v>619</v>
      </c>
      <c r="D1382" s="33" t="s">
        <v>587</v>
      </c>
      <c r="E1382" s="36" t="s">
        <v>1305</v>
      </c>
      <c r="F1382" s="26" t="s">
        <v>1027</v>
      </c>
      <c r="G1382" s="77" t="s">
        <v>1304</v>
      </c>
      <c r="H1382" s="28" t="s">
        <v>1018</v>
      </c>
      <c r="I1382" s="40"/>
      <c r="J1382" s="41">
        <v>1900</v>
      </c>
      <c r="K1382" s="41">
        <v>6015.85</v>
      </c>
      <c r="L1382" s="41">
        <v>949.92</v>
      </c>
      <c r="M1382" s="41">
        <v>260.4</v>
      </c>
      <c r="N1382" s="41">
        <v>11.4</v>
      </c>
      <c r="O1382" s="42">
        <v>0</v>
      </c>
      <c r="P1382" s="85">
        <f t="shared" si="76"/>
        <v>1.9</v>
      </c>
    </row>
    <row r="1383" hidden="1" spans="1:16">
      <c r="A1383" s="40">
        <v>202306</v>
      </c>
      <c r="B1383" s="36" t="s">
        <v>412</v>
      </c>
      <c r="C1383" s="36" t="s">
        <v>619</v>
      </c>
      <c r="D1383" s="33" t="s">
        <v>587</v>
      </c>
      <c r="E1383" s="36" t="s">
        <v>1306</v>
      </c>
      <c r="F1383" s="26" t="s">
        <v>1027</v>
      </c>
      <c r="G1383" s="77" t="s">
        <v>1301</v>
      </c>
      <c r="H1383" s="28" t="s">
        <v>1018</v>
      </c>
      <c r="I1383" s="40"/>
      <c r="J1383" s="41">
        <v>1900</v>
      </c>
      <c r="K1383" s="41">
        <v>6330.12</v>
      </c>
      <c r="L1383" s="41">
        <v>316.64</v>
      </c>
      <c r="M1383" s="41">
        <v>86.8</v>
      </c>
      <c r="N1383" s="41">
        <v>3.8</v>
      </c>
      <c r="O1383" s="42">
        <v>0</v>
      </c>
      <c r="P1383" s="85">
        <f t="shared" si="76"/>
        <v>1.9</v>
      </c>
    </row>
    <row r="1384" hidden="1" spans="1:16">
      <c r="A1384" s="40">
        <v>202306</v>
      </c>
      <c r="B1384" s="36" t="s">
        <v>434</v>
      </c>
      <c r="C1384" s="36" t="s">
        <v>619</v>
      </c>
      <c r="D1384" s="33" t="s">
        <v>587</v>
      </c>
      <c r="E1384" s="36" t="s">
        <v>1307</v>
      </c>
      <c r="F1384" s="26" t="s">
        <v>1039</v>
      </c>
      <c r="G1384" s="77" t="s">
        <v>1308</v>
      </c>
      <c r="H1384" s="28" t="s">
        <v>1018</v>
      </c>
      <c r="I1384" s="40"/>
      <c r="J1384" s="41">
        <v>1900</v>
      </c>
      <c r="K1384" s="41">
        <v>5850.63</v>
      </c>
      <c r="L1384" s="41">
        <v>316.64</v>
      </c>
      <c r="M1384" s="41">
        <v>86.8</v>
      </c>
      <c r="N1384" s="41">
        <v>3.8</v>
      </c>
      <c r="O1384" s="42">
        <v>0</v>
      </c>
      <c r="P1384" s="85">
        <f t="shared" si="76"/>
        <v>1.9</v>
      </c>
    </row>
    <row r="1385" hidden="1" spans="1:16">
      <c r="A1385" s="40">
        <v>202306</v>
      </c>
      <c r="B1385" s="36" t="s">
        <v>437</v>
      </c>
      <c r="C1385" s="36" t="s">
        <v>619</v>
      </c>
      <c r="D1385" s="33" t="s">
        <v>587</v>
      </c>
      <c r="E1385" s="36" t="s">
        <v>1322</v>
      </c>
      <c r="F1385" s="26" t="s">
        <v>1039</v>
      </c>
      <c r="G1385" s="77" t="s">
        <v>1323</v>
      </c>
      <c r="H1385" s="28" t="s">
        <v>1018</v>
      </c>
      <c r="I1385" s="40"/>
      <c r="J1385" s="41">
        <v>1900</v>
      </c>
      <c r="K1385" s="41">
        <v>6722.11</v>
      </c>
      <c r="L1385" s="41">
        <v>316.64</v>
      </c>
      <c r="M1385" s="41">
        <v>86.8</v>
      </c>
      <c r="N1385" s="41">
        <v>3.8</v>
      </c>
      <c r="O1385" s="42">
        <v>0</v>
      </c>
      <c r="P1385" s="85">
        <f t="shared" si="76"/>
        <v>1.9</v>
      </c>
    </row>
    <row r="1386" hidden="1" spans="1:16">
      <c r="A1386" s="40">
        <v>202306</v>
      </c>
      <c r="B1386" s="36" t="s">
        <v>288</v>
      </c>
      <c r="C1386" s="36" t="s">
        <v>619</v>
      </c>
      <c r="D1386" s="33" t="s">
        <v>587</v>
      </c>
      <c r="E1386" s="36" t="s">
        <v>1324</v>
      </c>
      <c r="F1386" s="26" t="s">
        <v>1027</v>
      </c>
      <c r="G1386" s="77" t="s">
        <v>1325</v>
      </c>
      <c r="H1386" s="28" t="s">
        <v>1018</v>
      </c>
      <c r="I1386" s="40"/>
      <c r="J1386" s="41">
        <v>1900</v>
      </c>
      <c r="K1386" s="41">
        <v>5908.6</v>
      </c>
      <c r="L1386" s="41">
        <v>316.64</v>
      </c>
      <c r="M1386" s="41">
        <v>86.8</v>
      </c>
      <c r="N1386" s="41">
        <v>3.8</v>
      </c>
      <c r="O1386" s="42">
        <v>0</v>
      </c>
      <c r="P1386" s="85">
        <f t="shared" si="76"/>
        <v>1.9</v>
      </c>
    </row>
    <row r="1387" hidden="1" spans="1:16">
      <c r="A1387" s="40">
        <v>202306</v>
      </c>
      <c r="B1387" s="36" t="s">
        <v>398</v>
      </c>
      <c r="C1387" s="36" t="s">
        <v>619</v>
      </c>
      <c r="D1387" s="33" t="s">
        <v>587</v>
      </c>
      <c r="E1387" s="36" t="s">
        <v>1326</v>
      </c>
      <c r="F1387" s="26" t="s">
        <v>1039</v>
      </c>
      <c r="G1387" s="77" t="s">
        <v>1317</v>
      </c>
      <c r="H1387" s="28" t="s">
        <v>1018</v>
      </c>
      <c r="I1387" s="40"/>
      <c r="J1387" s="41">
        <v>1900</v>
      </c>
      <c r="K1387" s="41">
        <v>5777.55</v>
      </c>
      <c r="L1387" s="41">
        <v>316.64</v>
      </c>
      <c r="M1387" s="41">
        <v>86.8</v>
      </c>
      <c r="N1387" s="41">
        <v>3.8</v>
      </c>
      <c r="O1387" s="42">
        <v>0</v>
      </c>
      <c r="P1387" s="85">
        <f t="shared" si="76"/>
        <v>1.9</v>
      </c>
    </row>
    <row r="1388" spans="10:10">
      <c r="J1388" s="65"/>
    </row>
  </sheetData>
  <autoFilter xmlns:etc="http://www.wps.cn/officeDocument/2017/etCustomData" ref="A1:O1387" etc:filterBottomFollowUsedRange="0">
    <filterColumn colId="2">
      <customFilters>
        <customFilter operator="equal" val="销售部"/>
      </customFilters>
    </filterColumn>
    <extLst/>
  </autoFilter>
  <conditionalFormatting sqref="E30">
    <cfRule type="duplicateValues" dxfId="22" priority="27"/>
  </conditionalFormatting>
  <conditionalFormatting sqref="E248">
    <cfRule type="duplicateValues" dxfId="22" priority="25"/>
  </conditionalFormatting>
  <conditionalFormatting sqref="E475">
    <cfRule type="duplicateValues" dxfId="22" priority="20"/>
  </conditionalFormatting>
  <conditionalFormatting sqref="B586">
    <cfRule type="duplicateValues" dxfId="23" priority="19"/>
  </conditionalFormatting>
  <conditionalFormatting sqref="E707">
    <cfRule type="duplicateValues" dxfId="22" priority="17"/>
  </conditionalFormatting>
  <conditionalFormatting sqref="E939">
    <cfRule type="duplicateValues" dxfId="22" priority="14"/>
  </conditionalFormatting>
  <conditionalFormatting sqref="B1065">
    <cfRule type="duplicateValues" dxfId="23" priority="10"/>
  </conditionalFormatting>
  <conditionalFormatting sqref="B1138">
    <cfRule type="duplicateValues" dxfId="23" priority="11"/>
  </conditionalFormatting>
  <conditionalFormatting sqref="E1179">
    <cfRule type="duplicateValues" dxfId="22" priority="7"/>
  </conditionalFormatting>
  <conditionalFormatting sqref="B1:B219">
    <cfRule type="duplicateValues" dxfId="23" priority="29"/>
  </conditionalFormatting>
  <conditionalFormatting sqref="B2:B219">
    <cfRule type="duplicateValues" dxfId="22" priority="6"/>
  </conditionalFormatting>
  <conditionalFormatting sqref="B220:B446">
    <cfRule type="duplicateValues" dxfId="22" priority="5"/>
    <cfRule type="duplicateValues" dxfId="23" priority="47"/>
  </conditionalFormatting>
  <conditionalFormatting sqref="B447:B678">
    <cfRule type="duplicateValues" dxfId="22" priority="4"/>
  </conditionalFormatting>
  <conditionalFormatting sqref="B679:B910">
    <cfRule type="duplicateValues" dxfId="22" priority="3"/>
    <cfRule type="duplicateValues" dxfId="23" priority="49"/>
  </conditionalFormatting>
  <conditionalFormatting sqref="B911:B1150">
    <cfRule type="duplicateValues" dxfId="22" priority="2"/>
  </conditionalFormatting>
  <conditionalFormatting sqref="B1151:B1387">
    <cfRule type="duplicateValues" dxfId="22" priority="1"/>
    <cfRule type="duplicateValues" dxfId="23" priority="50"/>
  </conditionalFormatting>
  <conditionalFormatting sqref="D1388:D1048576">
    <cfRule type="duplicateValues" dxfId="22" priority="38"/>
  </conditionalFormatting>
  <conditionalFormatting sqref="B1:I1 K1:O1">
    <cfRule type="duplicateValues" dxfId="22" priority="30"/>
  </conditionalFormatting>
  <conditionalFormatting sqref="B587:B678 B447:B585">
    <cfRule type="duplicateValues" dxfId="23" priority="48"/>
  </conditionalFormatting>
  <conditionalFormatting sqref="B1066:B1137 B911:B1064 B1139:B1150">
    <cfRule type="duplicateValues" dxfId="23" priority="15"/>
  </conditionalFormatting>
  <pageMargins left="0.7" right="0.7" top="0.75" bottom="0.75" header="0.3" footer="0.3"/>
  <headerFooter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54"/>
  <sheetViews>
    <sheetView workbookViewId="0">
      <selection activeCell="B19" sqref="B19:H21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8" width="14.6666666666667" customWidth="1"/>
    <col min="9" max="13" width="7.66666666666667" customWidth="1"/>
    <col min="14" max="14" width="6.66666666666667" customWidth="1"/>
    <col min="15" max="15" width="13.9166666666667" customWidth="1"/>
    <col min="16" max="16" width="6.91666666666667" customWidth="1"/>
    <col min="17" max="17" width="10.9166666666667" customWidth="1"/>
    <col min="18" max="22" width="14.6666666666667" customWidth="1"/>
    <col min="23" max="27" width="7.66666666666667" customWidth="1"/>
    <col min="28" max="28" width="6.66666666666667" customWidth="1"/>
    <col min="29" max="29" width="13.9166666666667" customWidth="1"/>
    <col min="30" max="30" width="6.91666666666667" customWidth="1"/>
    <col min="31" max="32" width="17.9166666666667" customWidth="1"/>
  </cols>
  <sheetData>
    <row r="3" spans="2:3">
      <c r="B3" t="s">
        <v>555</v>
      </c>
      <c r="C3" t="s">
        <v>556</v>
      </c>
    </row>
    <row r="4" spans="2:3">
      <c r="B4" s="3" t="s">
        <v>200</v>
      </c>
      <c r="C4" s="4">
        <v>6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6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205</v>
      </c>
      <c r="C9" s="4">
        <v>6</v>
      </c>
    </row>
    <row r="10" spans="2:3">
      <c r="B10" s="3" t="s">
        <v>206</v>
      </c>
      <c r="C10" s="4">
        <v>6</v>
      </c>
    </row>
    <row r="11" spans="2:3">
      <c r="B11" s="3" t="s">
        <v>207</v>
      </c>
      <c r="C11" s="4">
        <v>6</v>
      </c>
    </row>
    <row r="12" spans="2:3">
      <c r="B12" s="3" t="s">
        <v>208</v>
      </c>
      <c r="C12" s="4">
        <v>6</v>
      </c>
    </row>
    <row r="13" spans="2:3">
      <c r="B13" s="3" t="s">
        <v>209</v>
      </c>
      <c r="C13" s="4">
        <v>6</v>
      </c>
    </row>
    <row r="14" spans="2:3">
      <c r="B14" s="3" t="s">
        <v>210</v>
      </c>
      <c r="C14" s="4">
        <v>6</v>
      </c>
    </row>
    <row r="15" spans="2:3">
      <c r="B15" s="3" t="s">
        <v>211</v>
      </c>
      <c r="C15" s="4">
        <v>6</v>
      </c>
    </row>
    <row r="16" spans="2:3">
      <c r="B16" s="3" t="s">
        <v>212</v>
      </c>
      <c r="C16" s="4">
        <v>1</v>
      </c>
    </row>
    <row r="17" spans="2:3">
      <c r="B17" s="3" t="s">
        <v>213</v>
      </c>
      <c r="C17" s="4">
        <v>6</v>
      </c>
    </row>
    <row r="18" spans="2:3">
      <c r="B18" s="3" t="s">
        <v>214</v>
      </c>
      <c r="C18" s="4">
        <v>1</v>
      </c>
    </row>
    <row r="19" spans="2:3">
      <c r="B19" s="3" t="s">
        <v>215</v>
      </c>
      <c r="C19" s="4">
        <v>6</v>
      </c>
    </row>
    <row r="20" spans="2:3">
      <c r="B20" s="3" t="s">
        <v>216</v>
      </c>
      <c r="C20" s="4">
        <v>6</v>
      </c>
    </row>
    <row r="21" spans="2:3">
      <c r="B21" s="3" t="s">
        <v>217</v>
      </c>
      <c r="C21" s="4">
        <v>6</v>
      </c>
    </row>
    <row r="22" spans="2:3">
      <c r="B22" s="3" t="s">
        <v>218</v>
      </c>
      <c r="C22" s="4">
        <v>6</v>
      </c>
    </row>
    <row r="23" spans="2:3">
      <c r="B23" s="3" t="s">
        <v>219</v>
      </c>
      <c r="C23" s="4">
        <v>6</v>
      </c>
    </row>
    <row r="24" spans="2:3">
      <c r="B24" s="3" t="s">
        <v>220</v>
      </c>
      <c r="C24" s="4">
        <v>6</v>
      </c>
    </row>
    <row r="25" spans="2:3">
      <c r="B25" s="3" t="s">
        <v>221</v>
      </c>
      <c r="C25" s="4">
        <v>4</v>
      </c>
    </row>
    <row r="26" spans="2:3">
      <c r="B26" s="3" t="s">
        <v>223</v>
      </c>
      <c r="C26" s="4">
        <v>6</v>
      </c>
    </row>
    <row r="27" spans="2:3">
      <c r="B27" s="3" t="s">
        <v>224</v>
      </c>
      <c r="C27" s="4">
        <v>6</v>
      </c>
    </row>
    <row r="28" spans="2:3">
      <c r="B28" s="3" t="s">
        <v>225</v>
      </c>
      <c r="C28" s="4">
        <v>6</v>
      </c>
    </row>
    <row r="29" spans="2:3">
      <c r="B29" s="3" t="s">
        <v>226</v>
      </c>
      <c r="C29" s="4">
        <v>6</v>
      </c>
    </row>
    <row r="30" spans="2:3">
      <c r="B30" s="3" t="s">
        <v>227</v>
      </c>
      <c r="C30" s="4">
        <v>6</v>
      </c>
    </row>
    <row r="31" spans="2:3">
      <c r="B31" s="3" t="s">
        <v>228</v>
      </c>
      <c r="C31" s="4">
        <v>3</v>
      </c>
    </row>
    <row r="32" spans="2:3">
      <c r="B32" s="3" t="s">
        <v>229</v>
      </c>
      <c r="C32" s="4">
        <v>6</v>
      </c>
    </row>
    <row r="33" spans="2:3">
      <c r="B33" s="3" t="s">
        <v>230</v>
      </c>
      <c r="C33" s="4">
        <v>6</v>
      </c>
    </row>
    <row r="34" spans="2:3">
      <c r="B34" s="3" t="s">
        <v>231</v>
      </c>
      <c r="C34" s="4">
        <v>3</v>
      </c>
    </row>
    <row r="35" spans="2:3">
      <c r="B35" s="3" t="s">
        <v>232</v>
      </c>
      <c r="C35" s="4">
        <v>6</v>
      </c>
    </row>
    <row r="36" spans="2:3">
      <c r="B36" s="3" t="s">
        <v>233</v>
      </c>
      <c r="C36" s="4">
        <v>6</v>
      </c>
    </row>
    <row r="37" spans="2:3">
      <c r="B37" s="3" t="s">
        <v>234</v>
      </c>
      <c r="C37" s="4">
        <v>6</v>
      </c>
    </row>
    <row r="38" spans="2:3">
      <c r="B38" s="3" t="s">
        <v>235</v>
      </c>
      <c r="C38" s="4">
        <v>6</v>
      </c>
    </row>
    <row r="39" spans="2:3">
      <c r="B39" s="3" t="s">
        <v>236</v>
      </c>
      <c r="C39" s="4">
        <v>6</v>
      </c>
    </row>
    <row r="40" spans="2:3">
      <c r="B40" s="3" t="s">
        <v>237</v>
      </c>
      <c r="C40" s="4">
        <v>6</v>
      </c>
    </row>
    <row r="41" spans="2:3">
      <c r="B41" s="3" t="s">
        <v>238</v>
      </c>
      <c r="C41" s="4">
        <v>6</v>
      </c>
    </row>
    <row r="42" spans="2:3">
      <c r="B42" s="3" t="s">
        <v>239</v>
      </c>
      <c r="C42" s="4">
        <v>6</v>
      </c>
    </row>
    <row r="43" spans="2:3">
      <c r="B43" s="3" t="s">
        <v>240</v>
      </c>
      <c r="C43" s="4">
        <v>6</v>
      </c>
    </row>
    <row r="44" spans="2:3">
      <c r="B44" s="3" t="s">
        <v>241</v>
      </c>
      <c r="C44" s="4">
        <v>6</v>
      </c>
    </row>
    <row r="45" spans="2:3">
      <c r="B45" s="3" t="s">
        <v>242</v>
      </c>
      <c r="C45" s="4">
        <v>6</v>
      </c>
    </row>
    <row r="46" spans="2:3">
      <c r="B46" s="3" t="s">
        <v>243</v>
      </c>
      <c r="C46" s="4">
        <v>6</v>
      </c>
    </row>
    <row r="47" spans="2:3">
      <c r="B47" s="3" t="s">
        <v>244</v>
      </c>
      <c r="C47" s="4">
        <v>6</v>
      </c>
    </row>
    <row r="48" spans="2:3">
      <c r="B48" s="3" t="s">
        <v>245</v>
      </c>
      <c r="C48" s="4">
        <v>6</v>
      </c>
    </row>
    <row r="49" spans="2:3">
      <c r="B49" s="3" t="s">
        <v>246</v>
      </c>
      <c r="C49" s="4">
        <v>6</v>
      </c>
    </row>
    <row r="50" spans="2:3">
      <c r="B50" s="3" t="s">
        <v>247</v>
      </c>
      <c r="C50" s="4">
        <v>2</v>
      </c>
    </row>
    <row r="51" spans="2:3">
      <c r="B51" s="3" t="s">
        <v>248</v>
      </c>
      <c r="C51" s="4">
        <v>6</v>
      </c>
    </row>
    <row r="52" spans="2:3">
      <c r="B52" s="3" t="s">
        <v>249</v>
      </c>
      <c r="C52" s="4">
        <v>5</v>
      </c>
    </row>
    <row r="53" spans="2:3">
      <c r="B53" s="3" t="s">
        <v>250</v>
      </c>
      <c r="C53" s="4">
        <v>6</v>
      </c>
    </row>
    <row r="54" spans="2:3">
      <c r="B54" s="3" t="s">
        <v>251</v>
      </c>
      <c r="C54" s="4">
        <v>6</v>
      </c>
    </row>
    <row r="55" spans="2:3">
      <c r="B55" s="3" t="s">
        <v>252</v>
      </c>
      <c r="C55" s="4">
        <v>6</v>
      </c>
    </row>
    <row r="56" spans="2:3">
      <c r="B56" s="3" t="s">
        <v>253</v>
      </c>
      <c r="C56" s="4">
        <v>6</v>
      </c>
    </row>
    <row r="57" spans="2:3">
      <c r="B57" s="3" t="s">
        <v>254</v>
      </c>
      <c r="C57" s="4">
        <v>6</v>
      </c>
    </row>
    <row r="58" spans="2:3">
      <c r="B58" s="3" t="s">
        <v>255</v>
      </c>
      <c r="C58" s="4">
        <v>6</v>
      </c>
    </row>
    <row r="59" spans="2:3">
      <c r="B59" s="3" t="s">
        <v>256</v>
      </c>
      <c r="C59" s="4">
        <v>6</v>
      </c>
    </row>
    <row r="60" spans="2:3">
      <c r="B60" s="3" t="s">
        <v>257</v>
      </c>
      <c r="C60" s="4">
        <v>6</v>
      </c>
    </row>
    <row r="61" spans="2:3">
      <c r="B61" s="3" t="s">
        <v>258</v>
      </c>
      <c r="C61" s="4">
        <v>6</v>
      </c>
    </row>
    <row r="62" spans="2:3">
      <c r="B62" s="3" t="s">
        <v>259</v>
      </c>
      <c r="C62" s="4">
        <v>5</v>
      </c>
    </row>
    <row r="63" spans="2:3">
      <c r="B63" s="3" t="s">
        <v>260</v>
      </c>
      <c r="C63" s="4">
        <v>6</v>
      </c>
    </row>
    <row r="64" spans="2:3">
      <c r="B64" s="3" t="s">
        <v>261</v>
      </c>
      <c r="C64" s="4">
        <v>6</v>
      </c>
    </row>
    <row r="65" spans="2:3">
      <c r="B65" s="3" t="s">
        <v>262</v>
      </c>
      <c r="C65" s="4">
        <v>6</v>
      </c>
    </row>
    <row r="66" spans="2:3">
      <c r="B66" s="3" t="s">
        <v>263</v>
      </c>
      <c r="C66" s="4">
        <v>1</v>
      </c>
    </row>
    <row r="67" spans="2:3">
      <c r="B67" s="3" t="s">
        <v>264</v>
      </c>
      <c r="C67" s="4">
        <v>6</v>
      </c>
    </row>
    <row r="68" spans="2:3">
      <c r="B68" s="3" t="s">
        <v>265</v>
      </c>
      <c r="C68" s="4">
        <v>2</v>
      </c>
    </row>
    <row r="69" spans="2:3">
      <c r="B69" s="3" t="s">
        <v>266</v>
      </c>
      <c r="C69" s="4">
        <v>6</v>
      </c>
    </row>
    <row r="70" spans="2:3">
      <c r="B70" s="3" t="s">
        <v>267</v>
      </c>
      <c r="C70" s="4">
        <v>6</v>
      </c>
    </row>
    <row r="71" spans="2:3">
      <c r="B71" s="3" t="s">
        <v>268</v>
      </c>
      <c r="C71" s="4">
        <v>6</v>
      </c>
    </row>
    <row r="72" spans="2:3">
      <c r="B72" s="3" t="s">
        <v>269</v>
      </c>
      <c r="C72" s="4">
        <v>2</v>
      </c>
    </row>
    <row r="73" spans="2:3">
      <c r="B73" s="3" t="s">
        <v>270</v>
      </c>
      <c r="C73" s="4">
        <v>6</v>
      </c>
    </row>
    <row r="74" spans="2:3">
      <c r="B74" s="3" t="s">
        <v>271</v>
      </c>
      <c r="C74" s="4">
        <v>6</v>
      </c>
    </row>
    <row r="75" spans="2:3">
      <c r="B75" s="3" t="s">
        <v>272</v>
      </c>
      <c r="C75" s="4">
        <v>6</v>
      </c>
    </row>
    <row r="76" spans="2:3">
      <c r="B76" s="3" t="s">
        <v>273</v>
      </c>
      <c r="C76" s="4">
        <v>6</v>
      </c>
    </row>
    <row r="77" spans="2:3">
      <c r="B77" s="3" t="s">
        <v>274</v>
      </c>
      <c r="C77" s="4">
        <v>1</v>
      </c>
    </row>
    <row r="78" spans="2:3">
      <c r="B78" s="3" t="s">
        <v>275</v>
      </c>
      <c r="C78" s="4">
        <v>6</v>
      </c>
    </row>
    <row r="79" spans="2:3">
      <c r="B79" s="3" t="s">
        <v>276</v>
      </c>
      <c r="C79" s="4">
        <v>6</v>
      </c>
    </row>
    <row r="80" spans="2:3">
      <c r="B80" s="3" t="s">
        <v>277</v>
      </c>
      <c r="C80" s="4">
        <v>6</v>
      </c>
    </row>
    <row r="81" spans="2:3">
      <c r="B81" s="3" t="s">
        <v>278</v>
      </c>
      <c r="C81" s="4">
        <v>6</v>
      </c>
    </row>
    <row r="82" spans="2:3">
      <c r="B82" s="3" t="s">
        <v>279</v>
      </c>
      <c r="C82" s="4">
        <v>6</v>
      </c>
    </row>
    <row r="83" spans="2:3">
      <c r="B83" s="3" t="s">
        <v>280</v>
      </c>
      <c r="C83" s="4">
        <v>6</v>
      </c>
    </row>
    <row r="84" spans="2:3">
      <c r="B84" s="3" t="s">
        <v>281</v>
      </c>
      <c r="C84" s="4">
        <v>6</v>
      </c>
    </row>
    <row r="85" spans="2:3">
      <c r="B85" s="3" t="s">
        <v>282</v>
      </c>
      <c r="C85" s="4">
        <v>6</v>
      </c>
    </row>
    <row r="86" spans="2:3">
      <c r="B86" s="3" t="s">
        <v>283</v>
      </c>
      <c r="C86" s="4">
        <v>5</v>
      </c>
    </row>
    <row r="87" spans="2:3">
      <c r="B87" s="3" t="s">
        <v>285</v>
      </c>
      <c r="C87" s="4">
        <v>6</v>
      </c>
    </row>
    <row r="88" spans="2:3">
      <c r="B88" s="3" t="s">
        <v>286</v>
      </c>
      <c r="C88" s="4">
        <v>6</v>
      </c>
    </row>
    <row r="89" spans="2:3">
      <c r="B89" s="3" t="s">
        <v>287</v>
      </c>
      <c r="C89" s="4">
        <v>6</v>
      </c>
    </row>
    <row r="90" spans="2:3">
      <c r="B90" s="3" t="s">
        <v>288</v>
      </c>
      <c r="C90" s="4">
        <v>4</v>
      </c>
    </row>
    <row r="91" spans="2:3">
      <c r="B91" s="3" t="s">
        <v>289</v>
      </c>
      <c r="C91" s="4">
        <v>2</v>
      </c>
    </row>
    <row r="92" spans="2:3">
      <c r="B92" s="3" t="s">
        <v>290</v>
      </c>
      <c r="C92" s="4">
        <v>6</v>
      </c>
    </row>
    <row r="93" spans="2:3">
      <c r="B93" s="3" t="s">
        <v>291</v>
      </c>
      <c r="C93" s="4">
        <v>6</v>
      </c>
    </row>
    <row r="94" spans="2:3">
      <c r="B94" s="3" t="s">
        <v>292</v>
      </c>
      <c r="C94" s="4">
        <v>5</v>
      </c>
    </row>
    <row r="95" spans="2:3">
      <c r="B95" s="3" t="s">
        <v>293</v>
      </c>
      <c r="C95" s="4">
        <v>6</v>
      </c>
    </row>
    <row r="96" spans="2:3">
      <c r="B96" s="3" t="s">
        <v>294</v>
      </c>
      <c r="C96" s="4">
        <v>6</v>
      </c>
    </row>
    <row r="97" spans="2:3">
      <c r="B97" s="3" t="s">
        <v>295</v>
      </c>
      <c r="C97" s="4">
        <v>6</v>
      </c>
    </row>
    <row r="98" spans="2:3">
      <c r="B98" s="3" t="s">
        <v>296</v>
      </c>
      <c r="C98" s="4">
        <v>6</v>
      </c>
    </row>
    <row r="99" spans="2:3">
      <c r="B99" s="3" t="s">
        <v>297</v>
      </c>
      <c r="C99" s="4">
        <v>6</v>
      </c>
    </row>
    <row r="100" spans="2:3">
      <c r="B100" s="3" t="s">
        <v>298</v>
      </c>
      <c r="C100" s="4">
        <v>6</v>
      </c>
    </row>
    <row r="101" spans="2:3">
      <c r="B101" s="3" t="s">
        <v>299</v>
      </c>
      <c r="C101" s="4">
        <v>6</v>
      </c>
    </row>
    <row r="102" spans="2:3">
      <c r="B102" s="3" t="s">
        <v>300</v>
      </c>
      <c r="C102" s="4">
        <v>6</v>
      </c>
    </row>
    <row r="103" spans="2:3">
      <c r="B103" s="3" t="s">
        <v>301</v>
      </c>
      <c r="C103" s="4">
        <v>6</v>
      </c>
    </row>
    <row r="104" spans="2:3">
      <c r="B104" s="3" t="s">
        <v>302</v>
      </c>
      <c r="C104" s="4">
        <v>6</v>
      </c>
    </row>
    <row r="105" spans="2:3">
      <c r="B105" s="3" t="s">
        <v>303</v>
      </c>
      <c r="C105" s="4">
        <v>6</v>
      </c>
    </row>
    <row r="106" spans="2:3">
      <c r="B106" s="3" t="s">
        <v>304</v>
      </c>
      <c r="C106" s="4">
        <v>4</v>
      </c>
    </row>
    <row r="107" spans="2:3">
      <c r="B107" s="3" t="s">
        <v>305</v>
      </c>
      <c r="C107" s="4">
        <v>6</v>
      </c>
    </row>
    <row r="108" spans="2:3">
      <c r="B108" s="3" t="s">
        <v>306</v>
      </c>
      <c r="C108" s="4">
        <v>6</v>
      </c>
    </row>
    <row r="109" spans="2:3">
      <c r="B109" s="3" t="s">
        <v>307</v>
      </c>
      <c r="C109" s="4">
        <v>6</v>
      </c>
    </row>
    <row r="110" spans="2:3">
      <c r="B110" s="3" t="s">
        <v>308</v>
      </c>
      <c r="C110" s="4">
        <v>6</v>
      </c>
    </row>
    <row r="111" spans="2:3">
      <c r="B111" s="3" t="s">
        <v>309</v>
      </c>
      <c r="C111" s="4">
        <v>6</v>
      </c>
    </row>
    <row r="112" spans="2:3">
      <c r="B112" s="3" t="s">
        <v>310</v>
      </c>
      <c r="C112" s="4">
        <v>4</v>
      </c>
    </row>
    <row r="113" spans="2:3">
      <c r="B113" s="3" t="s">
        <v>311</v>
      </c>
      <c r="C113" s="4">
        <v>6</v>
      </c>
    </row>
    <row r="114" spans="2:3">
      <c r="B114" s="3" t="s">
        <v>312</v>
      </c>
      <c r="C114" s="4">
        <v>6</v>
      </c>
    </row>
    <row r="115" spans="2:3">
      <c r="B115" s="3" t="s">
        <v>313</v>
      </c>
      <c r="C115" s="4">
        <v>2</v>
      </c>
    </row>
    <row r="116" spans="2:3">
      <c r="B116" s="3" t="s">
        <v>314</v>
      </c>
      <c r="C116" s="4">
        <v>6</v>
      </c>
    </row>
    <row r="117" spans="2:3">
      <c r="B117" s="3" t="s">
        <v>315</v>
      </c>
      <c r="C117" s="4">
        <v>6</v>
      </c>
    </row>
    <row r="118" spans="2:3">
      <c r="B118" s="3" t="s">
        <v>316</v>
      </c>
      <c r="C118" s="4">
        <v>6</v>
      </c>
    </row>
    <row r="119" spans="2:3">
      <c r="B119" s="3" t="s">
        <v>317</v>
      </c>
      <c r="C119" s="4">
        <v>6</v>
      </c>
    </row>
    <row r="120" spans="2:3">
      <c r="B120" s="3" t="s">
        <v>318</v>
      </c>
      <c r="C120" s="4">
        <v>6</v>
      </c>
    </row>
    <row r="121" spans="2:3">
      <c r="B121" s="3" t="s">
        <v>319</v>
      </c>
      <c r="C121" s="4">
        <v>6</v>
      </c>
    </row>
    <row r="122" spans="2:3">
      <c r="B122" s="3" t="s">
        <v>320</v>
      </c>
      <c r="C122" s="4">
        <v>6</v>
      </c>
    </row>
    <row r="123" spans="2:3">
      <c r="B123" s="3" t="s">
        <v>321</v>
      </c>
      <c r="C123" s="4">
        <v>6</v>
      </c>
    </row>
    <row r="124" spans="2:3">
      <c r="B124" s="3" t="s">
        <v>322</v>
      </c>
      <c r="C124" s="4">
        <v>6</v>
      </c>
    </row>
    <row r="125" spans="2:3">
      <c r="B125" s="3" t="s">
        <v>323</v>
      </c>
      <c r="C125" s="4">
        <v>6</v>
      </c>
    </row>
    <row r="126" spans="2:3">
      <c r="B126" s="3" t="s">
        <v>324</v>
      </c>
      <c r="C126" s="4">
        <v>6</v>
      </c>
    </row>
    <row r="127" spans="2:3">
      <c r="B127" s="3" t="s">
        <v>325</v>
      </c>
      <c r="C127" s="4">
        <v>6</v>
      </c>
    </row>
    <row r="128" spans="2:3">
      <c r="B128" s="3" t="s">
        <v>326</v>
      </c>
      <c r="C128" s="4">
        <v>6</v>
      </c>
    </row>
    <row r="129" spans="2:3">
      <c r="B129" s="3" t="s">
        <v>327</v>
      </c>
      <c r="C129" s="4">
        <v>6</v>
      </c>
    </row>
    <row r="130" spans="2:3">
      <c r="B130" s="3" t="s">
        <v>328</v>
      </c>
      <c r="C130" s="4">
        <v>6</v>
      </c>
    </row>
    <row r="131" spans="2:3">
      <c r="B131" s="3" t="s">
        <v>329</v>
      </c>
      <c r="C131" s="4">
        <v>6</v>
      </c>
    </row>
    <row r="132" spans="2:3">
      <c r="B132" s="3" t="s">
        <v>330</v>
      </c>
      <c r="C132" s="4">
        <v>6</v>
      </c>
    </row>
    <row r="133" spans="2:3">
      <c r="B133" s="3" t="s">
        <v>331</v>
      </c>
      <c r="C133" s="4">
        <v>6</v>
      </c>
    </row>
    <row r="134" spans="2:3">
      <c r="B134" s="3" t="s">
        <v>332</v>
      </c>
      <c r="C134" s="4">
        <v>6</v>
      </c>
    </row>
    <row r="135" spans="2:3">
      <c r="B135" s="3" t="s">
        <v>333</v>
      </c>
      <c r="C135" s="4">
        <v>6</v>
      </c>
    </row>
    <row r="136" spans="2:3">
      <c r="B136" s="3" t="s">
        <v>334</v>
      </c>
      <c r="C136" s="4">
        <v>6</v>
      </c>
    </row>
    <row r="137" spans="2:3">
      <c r="B137" s="3" t="s">
        <v>335</v>
      </c>
      <c r="C137" s="4">
        <v>6</v>
      </c>
    </row>
    <row r="138" spans="2:3">
      <c r="B138" s="3" t="s">
        <v>336</v>
      </c>
      <c r="C138" s="4">
        <v>6</v>
      </c>
    </row>
    <row r="139" spans="2:3">
      <c r="B139" s="3" t="s">
        <v>337</v>
      </c>
      <c r="C139" s="4">
        <v>6</v>
      </c>
    </row>
    <row r="140" spans="2:3">
      <c r="B140" s="3" t="s">
        <v>338</v>
      </c>
      <c r="C140" s="4">
        <v>6</v>
      </c>
    </row>
    <row r="141" spans="2:3">
      <c r="B141" s="3" t="s">
        <v>339</v>
      </c>
      <c r="C141" s="4">
        <v>6</v>
      </c>
    </row>
    <row r="142" spans="2:3">
      <c r="B142" s="3" t="s">
        <v>340</v>
      </c>
      <c r="C142" s="4">
        <v>6</v>
      </c>
    </row>
    <row r="143" spans="2:3">
      <c r="B143" s="3" t="s">
        <v>341</v>
      </c>
      <c r="C143" s="4">
        <v>6</v>
      </c>
    </row>
    <row r="144" spans="2:3">
      <c r="B144" s="3" t="s">
        <v>342</v>
      </c>
      <c r="C144" s="4">
        <v>6</v>
      </c>
    </row>
    <row r="145" spans="2:3">
      <c r="B145" s="3" t="s">
        <v>343</v>
      </c>
      <c r="C145" s="4">
        <v>6</v>
      </c>
    </row>
    <row r="146" spans="2:3">
      <c r="B146" s="3" t="s">
        <v>344</v>
      </c>
      <c r="C146" s="4">
        <v>6</v>
      </c>
    </row>
    <row r="147" spans="2:3">
      <c r="B147" s="3" t="s">
        <v>345</v>
      </c>
      <c r="C147" s="4">
        <v>2</v>
      </c>
    </row>
    <row r="148" spans="2:3">
      <c r="B148" s="3" t="s">
        <v>346</v>
      </c>
      <c r="C148" s="4">
        <v>6</v>
      </c>
    </row>
    <row r="149" spans="2:3">
      <c r="B149" s="3" t="s">
        <v>347</v>
      </c>
      <c r="C149" s="4">
        <v>6</v>
      </c>
    </row>
    <row r="150" spans="2:3">
      <c r="B150" s="3" t="s">
        <v>348</v>
      </c>
      <c r="C150" s="4">
        <v>6</v>
      </c>
    </row>
    <row r="151" spans="2:3">
      <c r="B151" s="3" t="s">
        <v>349</v>
      </c>
      <c r="C151" s="4">
        <v>6</v>
      </c>
    </row>
    <row r="152" spans="2:3">
      <c r="B152" s="3" t="s">
        <v>350</v>
      </c>
      <c r="C152" s="4">
        <v>6</v>
      </c>
    </row>
    <row r="153" spans="2:3">
      <c r="B153" s="3" t="s">
        <v>351</v>
      </c>
      <c r="C153" s="4">
        <v>6</v>
      </c>
    </row>
    <row r="154" spans="2:3">
      <c r="B154" s="3" t="s">
        <v>352</v>
      </c>
      <c r="C154" s="4">
        <v>2</v>
      </c>
    </row>
    <row r="155" spans="2:3">
      <c r="B155" s="3" t="s">
        <v>353</v>
      </c>
      <c r="C155" s="4">
        <v>6</v>
      </c>
    </row>
    <row r="156" spans="2:3">
      <c r="B156" s="3" t="s">
        <v>354</v>
      </c>
      <c r="C156" s="4">
        <v>6</v>
      </c>
    </row>
    <row r="157" spans="2:3">
      <c r="B157" s="3" t="s">
        <v>355</v>
      </c>
      <c r="C157" s="4">
        <v>6</v>
      </c>
    </row>
    <row r="158" spans="2:3">
      <c r="B158" s="3" t="s">
        <v>356</v>
      </c>
      <c r="C158" s="4">
        <v>3</v>
      </c>
    </row>
    <row r="159" spans="2:3">
      <c r="B159" s="3" t="s">
        <v>358</v>
      </c>
      <c r="C159" s="4">
        <v>6</v>
      </c>
    </row>
    <row r="160" spans="2:3">
      <c r="B160" s="3" t="s">
        <v>359</v>
      </c>
      <c r="C160" s="4">
        <v>6</v>
      </c>
    </row>
    <row r="161" spans="2:3">
      <c r="B161" s="3" t="s">
        <v>360</v>
      </c>
      <c r="C161" s="4">
        <v>6</v>
      </c>
    </row>
    <row r="162" spans="2:3">
      <c r="B162" s="3" t="s">
        <v>361</v>
      </c>
      <c r="C162" s="4">
        <v>6</v>
      </c>
    </row>
    <row r="163" spans="2:3">
      <c r="B163" s="3" t="s">
        <v>362</v>
      </c>
      <c r="C163" s="4">
        <v>2</v>
      </c>
    </row>
    <row r="164" spans="2:3">
      <c r="B164" s="3" t="s">
        <v>363</v>
      </c>
      <c r="C164" s="4">
        <v>6</v>
      </c>
    </row>
    <row r="165" spans="2:3">
      <c r="B165" s="3" t="s">
        <v>364</v>
      </c>
      <c r="C165" s="4">
        <v>6</v>
      </c>
    </row>
    <row r="166" spans="2:3">
      <c r="B166" s="3" t="s">
        <v>365</v>
      </c>
      <c r="C166" s="4">
        <v>6</v>
      </c>
    </row>
    <row r="167" spans="2:3">
      <c r="B167" s="3" t="s">
        <v>366</v>
      </c>
      <c r="C167" s="4">
        <v>6</v>
      </c>
    </row>
    <row r="168" spans="2:3">
      <c r="B168" s="3" t="s">
        <v>367</v>
      </c>
      <c r="C168" s="4">
        <v>4</v>
      </c>
    </row>
    <row r="169" spans="2:3">
      <c r="B169" s="3" t="s">
        <v>368</v>
      </c>
      <c r="C169" s="4">
        <v>6</v>
      </c>
    </row>
    <row r="170" spans="2:3">
      <c r="B170" s="3" t="s">
        <v>369</v>
      </c>
      <c r="C170" s="4">
        <v>6</v>
      </c>
    </row>
    <row r="171" spans="2:3">
      <c r="B171" s="3" t="s">
        <v>370</v>
      </c>
      <c r="C171" s="4">
        <v>6</v>
      </c>
    </row>
    <row r="172" spans="2:3">
      <c r="B172" s="3" t="s">
        <v>371</v>
      </c>
      <c r="C172" s="4">
        <v>6</v>
      </c>
    </row>
    <row r="173" spans="2:3">
      <c r="B173" s="3" t="s">
        <v>372</v>
      </c>
      <c r="C173" s="4">
        <v>6</v>
      </c>
    </row>
    <row r="174" spans="2:3">
      <c r="B174" s="3" t="s">
        <v>373</v>
      </c>
      <c r="C174" s="4">
        <v>6</v>
      </c>
    </row>
    <row r="175" spans="2:3">
      <c r="B175" s="3" t="s">
        <v>374</v>
      </c>
      <c r="C175" s="4">
        <v>6</v>
      </c>
    </row>
    <row r="176" spans="2:3">
      <c r="B176" s="3" t="s">
        <v>375</v>
      </c>
      <c r="C176" s="4">
        <v>6</v>
      </c>
    </row>
    <row r="177" spans="2:3">
      <c r="B177" s="3" t="s">
        <v>376</v>
      </c>
      <c r="C177" s="4">
        <v>6</v>
      </c>
    </row>
    <row r="178" spans="2:3">
      <c r="B178" s="3" t="s">
        <v>377</v>
      </c>
      <c r="C178" s="4">
        <v>6</v>
      </c>
    </row>
    <row r="179" spans="2:3">
      <c r="B179" s="3" t="s">
        <v>378</v>
      </c>
      <c r="C179" s="4">
        <v>2</v>
      </c>
    </row>
    <row r="180" spans="2:3">
      <c r="B180" s="3" t="s">
        <v>379</v>
      </c>
      <c r="C180" s="4">
        <v>6</v>
      </c>
    </row>
    <row r="181" spans="2:3">
      <c r="B181" s="3" t="s">
        <v>380</v>
      </c>
      <c r="C181" s="4">
        <v>6</v>
      </c>
    </row>
    <row r="182" spans="2:3">
      <c r="B182" s="3" t="s">
        <v>381</v>
      </c>
      <c r="C182" s="4">
        <v>6</v>
      </c>
    </row>
    <row r="183" spans="2:3">
      <c r="B183" s="3" t="s">
        <v>382</v>
      </c>
      <c r="C183" s="4">
        <v>6</v>
      </c>
    </row>
    <row r="184" spans="2:3">
      <c r="B184" s="3" t="s">
        <v>383</v>
      </c>
      <c r="C184" s="4">
        <v>6</v>
      </c>
    </row>
    <row r="185" spans="2:3">
      <c r="B185" s="3" t="s">
        <v>384</v>
      </c>
      <c r="C185" s="4">
        <v>6</v>
      </c>
    </row>
    <row r="186" spans="2:3">
      <c r="B186" s="3" t="s">
        <v>385</v>
      </c>
      <c r="C186" s="4">
        <v>6</v>
      </c>
    </row>
    <row r="187" spans="2:3">
      <c r="B187" s="3" t="s">
        <v>386</v>
      </c>
      <c r="C187" s="4">
        <v>6</v>
      </c>
    </row>
    <row r="188" spans="2:3">
      <c r="B188" s="3" t="s">
        <v>387</v>
      </c>
      <c r="C188" s="4">
        <v>6</v>
      </c>
    </row>
    <row r="189" spans="2:3">
      <c r="B189" s="3" t="s">
        <v>388</v>
      </c>
      <c r="C189" s="4">
        <v>6</v>
      </c>
    </row>
    <row r="190" spans="2:3">
      <c r="B190" s="3" t="s">
        <v>389</v>
      </c>
      <c r="C190" s="4">
        <v>6</v>
      </c>
    </row>
    <row r="191" spans="2:3">
      <c r="B191" s="3" t="s">
        <v>390</v>
      </c>
      <c r="C191" s="4">
        <v>2</v>
      </c>
    </row>
    <row r="192" spans="2:3">
      <c r="B192" s="3" t="s">
        <v>391</v>
      </c>
      <c r="C192" s="4">
        <v>6</v>
      </c>
    </row>
    <row r="193" spans="2:3">
      <c r="B193" s="3" t="s">
        <v>392</v>
      </c>
      <c r="C193" s="4">
        <v>6</v>
      </c>
    </row>
    <row r="194" spans="2:3">
      <c r="B194" s="3" t="s">
        <v>393</v>
      </c>
      <c r="C194" s="4">
        <v>6</v>
      </c>
    </row>
    <row r="195" spans="2:3">
      <c r="B195" s="3" t="s">
        <v>394</v>
      </c>
      <c r="C195" s="4">
        <v>6</v>
      </c>
    </row>
    <row r="196" spans="2:3">
      <c r="B196" s="3" t="s">
        <v>395</v>
      </c>
      <c r="C196" s="4">
        <v>2</v>
      </c>
    </row>
    <row r="197" spans="2:3">
      <c r="B197" s="3" t="s">
        <v>398</v>
      </c>
      <c r="C197" s="4">
        <v>4</v>
      </c>
    </row>
    <row r="198" spans="2:3">
      <c r="B198" s="3" t="s">
        <v>399</v>
      </c>
      <c r="C198" s="4">
        <v>6</v>
      </c>
    </row>
    <row r="199" spans="2:3">
      <c r="B199" s="3" t="s">
        <v>400</v>
      </c>
      <c r="C199" s="4">
        <v>6</v>
      </c>
    </row>
    <row r="200" spans="2:3">
      <c r="B200" s="3" t="s">
        <v>401</v>
      </c>
      <c r="C200" s="4">
        <v>6</v>
      </c>
    </row>
    <row r="201" spans="2:3">
      <c r="B201" s="3" t="s">
        <v>402</v>
      </c>
      <c r="C201" s="4">
        <v>2</v>
      </c>
    </row>
    <row r="202" spans="2:3">
      <c r="B202" s="3" t="s">
        <v>403</v>
      </c>
      <c r="C202" s="4">
        <v>6</v>
      </c>
    </row>
    <row r="203" spans="2:3">
      <c r="B203" s="3" t="s">
        <v>404</v>
      </c>
      <c r="C203" s="4">
        <v>6</v>
      </c>
    </row>
    <row r="204" spans="2:3">
      <c r="B204" s="3" t="s">
        <v>405</v>
      </c>
      <c r="C204" s="4">
        <v>6</v>
      </c>
    </row>
    <row r="205" spans="2:3">
      <c r="B205" s="3" t="s">
        <v>406</v>
      </c>
      <c r="C205" s="4">
        <v>6</v>
      </c>
    </row>
    <row r="206" spans="2:3">
      <c r="B206" s="3" t="s">
        <v>407</v>
      </c>
      <c r="C206" s="4">
        <v>6</v>
      </c>
    </row>
    <row r="207" spans="2:3">
      <c r="B207" s="3" t="s">
        <v>408</v>
      </c>
      <c r="C207" s="4">
        <v>5</v>
      </c>
    </row>
    <row r="208" spans="2:3">
      <c r="B208" s="3" t="s">
        <v>409</v>
      </c>
      <c r="C208" s="4">
        <v>3</v>
      </c>
    </row>
    <row r="209" spans="2:3">
      <c r="B209" s="3" t="s">
        <v>410</v>
      </c>
      <c r="C209" s="4">
        <v>6</v>
      </c>
    </row>
    <row r="210" spans="2:3">
      <c r="B210" s="3" t="s">
        <v>411</v>
      </c>
      <c r="C210" s="4">
        <v>6</v>
      </c>
    </row>
    <row r="211" spans="2:3">
      <c r="B211" s="3" t="s">
        <v>412</v>
      </c>
      <c r="C211" s="4">
        <v>5</v>
      </c>
    </row>
    <row r="212" spans="2:3">
      <c r="B212" s="3" t="s">
        <v>413</v>
      </c>
      <c r="C212" s="4">
        <v>6</v>
      </c>
    </row>
    <row r="213" spans="2:3">
      <c r="B213" s="3" t="s">
        <v>414</v>
      </c>
      <c r="C213" s="4">
        <v>6</v>
      </c>
    </row>
    <row r="214" spans="2:3">
      <c r="B214" s="3" t="s">
        <v>415</v>
      </c>
      <c r="C214" s="4">
        <v>6</v>
      </c>
    </row>
    <row r="215" spans="2:3">
      <c r="B215" s="3" t="s">
        <v>416</v>
      </c>
      <c r="C215" s="4">
        <v>6</v>
      </c>
    </row>
    <row r="216" spans="2:3">
      <c r="B216" s="3" t="s">
        <v>417</v>
      </c>
      <c r="C216" s="4">
        <v>6</v>
      </c>
    </row>
    <row r="217" spans="2:3">
      <c r="B217" s="3" t="s">
        <v>418</v>
      </c>
      <c r="C217" s="4">
        <v>2</v>
      </c>
    </row>
    <row r="218" spans="2:3">
      <c r="B218" s="3" t="s">
        <v>419</v>
      </c>
      <c r="C218" s="4">
        <v>3</v>
      </c>
    </row>
    <row r="219" spans="2:3">
      <c r="B219" s="3" t="s">
        <v>420</v>
      </c>
      <c r="C219" s="4">
        <v>6</v>
      </c>
    </row>
    <row r="220" spans="2:3">
      <c r="B220" s="3" t="s">
        <v>421</v>
      </c>
      <c r="C220" s="4">
        <v>6</v>
      </c>
    </row>
    <row r="221" spans="2:3">
      <c r="B221" s="3" t="s">
        <v>422</v>
      </c>
      <c r="C221" s="4">
        <v>5</v>
      </c>
    </row>
    <row r="222" spans="2:3">
      <c r="B222" s="3" t="s">
        <v>423</v>
      </c>
      <c r="C222" s="4">
        <v>6</v>
      </c>
    </row>
    <row r="223" spans="2:3">
      <c r="B223" s="3" t="s">
        <v>424</v>
      </c>
      <c r="C223" s="4">
        <v>6</v>
      </c>
    </row>
    <row r="224" spans="2:3">
      <c r="B224" s="3" t="s">
        <v>425</v>
      </c>
      <c r="C224" s="4">
        <v>6</v>
      </c>
    </row>
    <row r="225" spans="2:3">
      <c r="B225" s="3" t="s">
        <v>426</v>
      </c>
      <c r="C225" s="4">
        <v>6</v>
      </c>
    </row>
    <row r="226" spans="2:3">
      <c r="B226" s="3" t="s">
        <v>427</v>
      </c>
      <c r="C226" s="4">
        <v>6</v>
      </c>
    </row>
    <row r="227" spans="2:3">
      <c r="B227" s="3" t="s">
        <v>428</v>
      </c>
      <c r="C227" s="4">
        <v>6</v>
      </c>
    </row>
    <row r="228" spans="2:3">
      <c r="B228" s="3" t="s">
        <v>429</v>
      </c>
      <c r="C228" s="4">
        <v>6</v>
      </c>
    </row>
    <row r="229" spans="2:3">
      <c r="B229" s="3" t="s">
        <v>430</v>
      </c>
      <c r="C229" s="4">
        <v>6</v>
      </c>
    </row>
    <row r="230" spans="2:3">
      <c r="B230" s="3" t="s">
        <v>431</v>
      </c>
      <c r="C230" s="4">
        <v>6</v>
      </c>
    </row>
    <row r="231" spans="2:3">
      <c r="B231" s="3" t="s">
        <v>432</v>
      </c>
      <c r="C231" s="4">
        <v>6</v>
      </c>
    </row>
    <row r="232" spans="2:3">
      <c r="B232" s="3" t="s">
        <v>433</v>
      </c>
      <c r="C232" s="4">
        <v>6</v>
      </c>
    </row>
    <row r="233" spans="2:3">
      <c r="B233" s="3" t="s">
        <v>434</v>
      </c>
      <c r="C233" s="4">
        <v>5</v>
      </c>
    </row>
    <row r="234" spans="2:3">
      <c r="B234" s="3" t="s">
        <v>435</v>
      </c>
      <c r="C234" s="4">
        <v>6</v>
      </c>
    </row>
    <row r="235" spans="2:3">
      <c r="B235" s="3" t="s">
        <v>436</v>
      </c>
      <c r="C235" s="4">
        <v>6</v>
      </c>
    </row>
    <row r="236" spans="2:3">
      <c r="B236" s="3" t="s">
        <v>437</v>
      </c>
      <c r="C236" s="4">
        <v>4</v>
      </c>
    </row>
    <row r="237" spans="2:3">
      <c r="B237" s="3" t="s">
        <v>438</v>
      </c>
      <c r="C237" s="4">
        <v>6</v>
      </c>
    </row>
    <row r="238" spans="2:3">
      <c r="B238" s="3" t="s">
        <v>439</v>
      </c>
      <c r="C238" s="4">
        <v>6</v>
      </c>
    </row>
    <row r="239" spans="2:3">
      <c r="B239" s="3" t="s">
        <v>440</v>
      </c>
      <c r="C239" s="4">
        <v>6</v>
      </c>
    </row>
    <row r="240" spans="2:3">
      <c r="B240" s="3" t="s">
        <v>441</v>
      </c>
      <c r="C240" s="4">
        <v>6</v>
      </c>
    </row>
    <row r="241" spans="2:3">
      <c r="B241" s="3" t="s">
        <v>442</v>
      </c>
      <c r="C241" s="4">
        <v>1</v>
      </c>
    </row>
    <row r="242" spans="2:3">
      <c r="B242" s="3" t="s">
        <v>443</v>
      </c>
      <c r="C242" s="4">
        <v>6</v>
      </c>
    </row>
    <row r="243" spans="2:3">
      <c r="B243" s="3" t="s">
        <v>444</v>
      </c>
      <c r="C243" s="4">
        <v>6</v>
      </c>
    </row>
    <row r="244" spans="2:3">
      <c r="B244" s="3" t="s">
        <v>445</v>
      </c>
      <c r="C244" s="4">
        <v>6</v>
      </c>
    </row>
    <row r="245" spans="2:3">
      <c r="B245" s="3" t="s">
        <v>446</v>
      </c>
      <c r="C245" s="4">
        <v>6</v>
      </c>
    </row>
    <row r="246" spans="2:3">
      <c r="B246" s="3" t="s">
        <v>447</v>
      </c>
      <c r="C246" s="4">
        <v>6</v>
      </c>
    </row>
    <row r="247" spans="2:3">
      <c r="B247" s="3" t="s">
        <v>448</v>
      </c>
      <c r="C247" s="4">
        <v>6</v>
      </c>
    </row>
    <row r="248" spans="2:3">
      <c r="B248" s="3" t="s">
        <v>449</v>
      </c>
      <c r="C248" s="4">
        <v>6</v>
      </c>
    </row>
    <row r="249" spans="2:3">
      <c r="B249" s="3" t="s">
        <v>450</v>
      </c>
      <c r="C249" s="4">
        <v>6</v>
      </c>
    </row>
    <row r="250" spans="2:3">
      <c r="B250" s="3" t="s">
        <v>451</v>
      </c>
      <c r="C250" s="4">
        <v>6</v>
      </c>
    </row>
    <row r="251" spans="2:3">
      <c r="B251" s="3" t="s">
        <v>452</v>
      </c>
      <c r="C251" s="4">
        <v>6</v>
      </c>
    </row>
    <row r="252" spans="2:3">
      <c r="B252" s="3" t="s">
        <v>453</v>
      </c>
      <c r="C252" s="4">
        <v>6</v>
      </c>
    </row>
    <row r="253" spans="2:3">
      <c r="B253" s="3" t="s">
        <v>454</v>
      </c>
      <c r="C253" s="4">
        <v>6</v>
      </c>
    </row>
    <row r="254" spans="2:3">
      <c r="B254" s="3" t="s">
        <v>557</v>
      </c>
      <c r="C254" s="4">
        <v>1386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1462"/>
  <sheetViews>
    <sheetView zoomScale="80" zoomScaleNormal="80" topLeftCell="D1" workbookViewId="0">
      <selection activeCell="B19" sqref="B19:H21"/>
    </sheetView>
  </sheetViews>
  <sheetFormatPr defaultColWidth="8.75" defaultRowHeight="16.5"/>
  <cols>
    <col min="1" max="1" width="9" style="18" customWidth="1"/>
    <col min="2" max="2" width="22.25" style="18" customWidth="1"/>
    <col min="3" max="3" width="12.6666666666667" style="18" customWidth="1"/>
    <col min="4" max="4" width="11.75" style="18" customWidth="1"/>
    <col min="5" max="5" width="9" style="18" customWidth="1"/>
    <col min="6" max="6" width="26.6666666666667" style="18" customWidth="1"/>
    <col min="7" max="8" width="12.6666666666667" style="18" customWidth="1"/>
    <col min="9" max="9" width="31.0833333333333" style="18" customWidth="1"/>
    <col min="10" max="15" width="12.6666666666667" style="18" customWidth="1"/>
    <col min="16" max="16384" width="8.75" style="18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22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spans="1:16">
      <c r="A2" s="23">
        <v>202307</v>
      </c>
      <c r="B2" s="24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27" t="s">
        <v>574</v>
      </c>
      <c r="H2" s="28"/>
      <c r="I2" s="40"/>
      <c r="J2" s="41">
        <v>44522</v>
      </c>
      <c r="K2" s="41">
        <v>98500.85</v>
      </c>
      <c r="L2" s="41">
        <v>363.68</v>
      </c>
      <c r="M2" s="41">
        <v>86.8</v>
      </c>
      <c r="N2" s="41">
        <v>3.8</v>
      </c>
      <c r="O2" s="42">
        <v>0</v>
      </c>
      <c r="P2" s="43">
        <f>1900*0.16%</f>
        <v>3.04</v>
      </c>
    </row>
    <row r="3" spans="1:16">
      <c r="A3" s="23">
        <v>202307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27" t="s">
        <v>579</v>
      </c>
      <c r="H3" s="28"/>
      <c r="I3" s="40"/>
      <c r="J3" s="41">
        <v>5500</v>
      </c>
      <c r="K3" s="41">
        <v>16500</v>
      </c>
      <c r="L3" s="41">
        <v>363.68</v>
      </c>
      <c r="M3" s="41">
        <v>86.8</v>
      </c>
      <c r="N3" s="41">
        <v>3.8</v>
      </c>
      <c r="O3" s="42">
        <v>95</v>
      </c>
      <c r="P3" s="43">
        <f>1900*0.16%</f>
        <v>3.04</v>
      </c>
    </row>
    <row r="4" spans="1:16">
      <c r="A4" s="23">
        <v>202307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27" t="s">
        <v>583</v>
      </c>
      <c r="H4" s="28"/>
      <c r="I4" s="40"/>
      <c r="J4" s="41">
        <v>5544</v>
      </c>
      <c r="K4" s="41">
        <v>14256</v>
      </c>
      <c r="L4" s="41">
        <v>363.68</v>
      </c>
      <c r="M4" s="41">
        <v>86.8</v>
      </c>
      <c r="N4" s="41">
        <v>3.8</v>
      </c>
      <c r="O4" s="42">
        <v>95</v>
      </c>
      <c r="P4" s="43">
        <f>1900*0.16%</f>
        <v>3.04</v>
      </c>
    </row>
    <row r="5" spans="1:16">
      <c r="A5" s="23">
        <v>202307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27" t="s">
        <v>586</v>
      </c>
      <c r="H5" s="28"/>
      <c r="I5" s="40"/>
      <c r="J5" s="41">
        <v>5544</v>
      </c>
      <c r="K5" s="41">
        <v>12934.6</v>
      </c>
      <c r="L5" s="41">
        <v>363.68</v>
      </c>
      <c r="M5" s="41">
        <v>86.8</v>
      </c>
      <c r="N5" s="41">
        <v>3.8</v>
      </c>
      <c r="O5" s="42">
        <v>125</v>
      </c>
      <c r="P5" s="43">
        <f>1900*0.16%</f>
        <v>3.04</v>
      </c>
    </row>
    <row r="6" spans="1:16">
      <c r="A6" s="23">
        <v>202307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27" t="s">
        <v>590</v>
      </c>
      <c r="H6" s="28"/>
      <c r="I6" s="40"/>
      <c r="J6" s="41">
        <v>3200</v>
      </c>
      <c r="K6" s="41">
        <v>14975.85</v>
      </c>
      <c r="L6" s="41">
        <v>363.68</v>
      </c>
      <c r="M6" s="41">
        <v>86.8</v>
      </c>
      <c r="N6" s="41">
        <v>3.8</v>
      </c>
      <c r="O6" s="42">
        <v>95</v>
      </c>
      <c r="P6" s="43">
        <f>1900*0.16%</f>
        <v>3.04</v>
      </c>
    </row>
    <row r="7" spans="1:16">
      <c r="A7" s="23">
        <v>202307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27" t="s">
        <v>595</v>
      </c>
      <c r="H7" s="28"/>
      <c r="I7" s="40"/>
      <c r="J7" s="41">
        <v>1900</v>
      </c>
      <c r="K7" s="41">
        <v>4259.52</v>
      </c>
      <c r="L7" s="41">
        <v>0</v>
      </c>
      <c r="M7" s="41">
        <v>0</v>
      </c>
      <c r="N7" s="41">
        <v>0</v>
      </c>
      <c r="O7" s="42">
        <v>0</v>
      </c>
      <c r="P7" s="43">
        <v>0</v>
      </c>
    </row>
    <row r="8" spans="1:16">
      <c r="A8" s="23">
        <v>202307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27" t="s">
        <v>598</v>
      </c>
      <c r="H8" s="28"/>
      <c r="I8" s="40"/>
      <c r="J8" s="41">
        <v>1900</v>
      </c>
      <c r="K8" s="41">
        <v>5267.6</v>
      </c>
      <c r="L8" s="41">
        <v>363.68</v>
      </c>
      <c r="M8" s="41">
        <v>86.8</v>
      </c>
      <c r="N8" s="41">
        <v>3.8</v>
      </c>
      <c r="O8" s="42">
        <v>0</v>
      </c>
      <c r="P8" s="43">
        <f t="shared" ref="P8:P15" si="0">1900*0.16%</f>
        <v>3.04</v>
      </c>
    </row>
    <row r="9" spans="1:16">
      <c r="A9" s="23">
        <v>202307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27" t="s">
        <v>601</v>
      </c>
      <c r="H9" s="28"/>
      <c r="J9" s="41">
        <v>5746</v>
      </c>
      <c r="K9" s="41">
        <v>13246.8</v>
      </c>
      <c r="L9" s="41">
        <v>363.68</v>
      </c>
      <c r="M9" s="41">
        <v>86.8</v>
      </c>
      <c r="N9" s="41">
        <v>3.8</v>
      </c>
      <c r="O9" s="42">
        <v>1250</v>
      </c>
      <c r="P9" s="43">
        <f t="shared" si="0"/>
        <v>3.04</v>
      </c>
    </row>
    <row r="10" spans="1:16">
      <c r="A10" s="23">
        <v>202307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1336</v>
      </c>
      <c r="G10" s="27" t="s">
        <v>604</v>
      </c>
      <c r="H10" s="28"/>
      <c r="I10" s="40"/>
      <c r="J10" s="41">
        <v>2440</v>
      </c>
      <c r="K10" s="41">
        <v>6462.7</v>
      </c>
      <c r="L10" s="41">
        <v>363.68</v>
      </c>
      <c r="M10" s="41">
        <v>86.8</v>
      </c>
      <c r="N10" s="41">
        <v>3.8</v>
      </c>
      <c r="O10" s="42">
        <v>95</v>
      </c>
      <c r="P10" s="43">
        <f t="shared" si="0"/>
        <v>3.04</v>
      </c>
    </row>
    <row r="11" spans="1:16">
      <c r="A11" s="23">
        <v>202307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27" t="s">
        <v>607</v>
      </c>
      <c r="H11" s="28"/>
      <c r="I11" s="40"/>
      <c r="J11" s="41">
        <v>5389</v>
      </c>
      <c r="K11" s="41">
        <v>12910</v>
      </c>
      <c r="L11" s="41">
        <v>363.68</v>
      </c>
      <c r="M11" s="41">
        <v>86.8</v>
      </c>
      <c r="N11" s="41">
        <v>3.8</v>
      </c>
      <c r="O11" s="42">
        <v>500</v>
      </c>
      <c r="P11" s="43">
        <f t="shared" si="0"/>
        <v>3.04</v>
      </c>
    </row>
    <row r="12" spans="1:16">
      <c r="A12" s="23">
        <v>202307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27" t="s">
        <v>610</v>
      </c>
      <c r="H12" s="28"/>
      <c r="I12" s="40"/>
      <c r="J12" s="41">
        <v>2671</v>
      </c>
      <c r="K12" s="41">
        <v>6929.8</v>
      </c>
      <c r="L12" s="41">
        <v>363.68</v>
      </c>
      <c r="M12" s="41">
        <v>86.8</v>
      </c>
      <c r="N12" s="41">
        <v>3.8</v>
      </c>
      <c r="O12" s="42">
        <v>500</v>
      </c>
      <c r="P12" s="43">
        <f t="shared" si="0"/>
        <v>3.04</v>
      </c>
    </row>
    <row r="13" spans="1:16">
      <c r="A13" s="23">
        <v>202307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27" t="s">
        <v>612</v>
      </c>
      <c r="H13" s="28"/>
      <c r="I13" s="40"/>
      <c r="J13" s="41">
        <v>5746</v>
      </c>
      <c r="K13" s="41">
        <v>13235.4</v>
      </c>
      <c r="L13" s="41">
        <v>363.68</v>
      </c>
      <c r="M13" s="41">
        <v>86.8</v>
      </c>
      <c r="N13" s="41">
        <v>3.8</v>
      </c>
      <c r="O13" s="42">
        <v>1250</v>
      </c>
      <c r="P13" s="43">
        <f t="shared" si="0"/>
        <v>3.04</v>
      </c>
    </row>
    <row r="14" spans="1:16">
      <c r="A14" s="23">
        <v>202307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27" t="s">
        <v>615</v>
      </c>
      <c r="H14" s="28"/>
      <c r="I14" s="40"/>
      <c r="J14" s="41">
        <v>5544</v>
      </c>
      <c r="K14" s="41">
        <v>12750.17</v>
      </c>
      <c r="L14" s="41">
        <v>363.68</v>
      </c>
      <c r="M14" s="41">
        <v>86.8</v>
      </c>
      <c r="N14" s="41">
        <v>3.8</v>
      </c>
      <c r="O14" s="42">
        <v>500</v>
      </c>
      <c r="P14" s="43">
        <f t="shared" si="0"/>
        <v>3.04</v>
      </c>
    </row>
    <row r="15" spans="1:16">
      <c r="A15" s="23">
        <v>202307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27">
        <v>42738</v>
      </c>
      <c r="H15" s="28"/>
      <c r="I15" s="40"/>
      <c r="J15" s="41">
        <v>3263</v>
      </c>
      <c r="K15" s="41">
        <v>9087.29</v>
      </c>
      <c r="L15" s="41">
        <v>363.68</v>
      </c>
      <c r="M15" s="41">
        <v>86.8</v>
      </c>
      <c r="N15" s="41">
        <v>3.8</v>
      </c>
      <c r="O15" s="42">
        <v>0</v>
      </c>
      <c r="P15" s="43">
        <f t="shared" si="0"/>
        <v>3.04</v>
      </c>
    </row>
    <row r="16" spans="1:16">
      <c r="A16" s="23">
        <v>202307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27" t="s">
        <v>622</v>
      </c>
      <c r="H16" s="28" t="s">
        <v>623</v>
      </c>
      <c r="I16" s="40"/>
      <c r="J16" s="41">
        <v>2132</v>
      </c>
      <c r="K16" s="41">
        <v>9910.09</v>
      </c>
      <c r="L16" s="41">
        <v>0</v>
      </c>
      <c r="M16" s="41">
        <v>0</v>
      </c>
      <c r="N16" s="41">
        <v>0</v>
      </c>
      <c r="O16" s="42">
        <v>0</v>
      </c>
      <c r="P16" s="43">
        <v>0</v>
      </c>
    </row>
    <row r="17" spans="1:16">
      <c r="A17" s="23">
        <v>202307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27" t="s">
        <v>630</v>
      </c>
      <c r="H17" s="28"/>
      <c r="I17" s="40"/>
      <c r="J17" s="41">
        <v>5500</v>
      </c>
      <c r="K17" s="41">
        <v>15735</v>
      </c>
      <c r="L17" s="41">
        <v>363.68</v>
      </c>
      <c r="M17" s="41">
        <v>86.8</v>
      </c>
      <c r="N17" s="41">
        <v>3.8</v>
      </c>
      <c r="O17" s="42">
        <v>960</v>
      </c>
      <c r="P17" s="43">
        <f t="shared" ref="P17:P29" si="1">1900*0.16%</f>
        <v>3.04</v>
      </c>
    </row>
    <row r="18" spans="1:16">
      <c r="A18" s="23">
        <v>202307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27" t="s">
        <v>633</v>
      </c>
      <c r="H18" s="28"/>
      <c r="I18" s="40"/>
      <c r="J18" s="41">
        <v>6070</v>
      </c>
      <c r="K18" s="41">
        <v>14336.7</v>
      </c>
      <c r="L18" s="41">
        <v>363.68</v>
      </c>
      <c r="M18" s="41">
        <v>86.8</v>
      </c>
      <c r="N18" s="41">
        <v>3.8</v>
      </c>
      <c r="O18" s="42">
        <v>1500</v>
      </c>
      <c r="P18" s="43">
        <f t="shared" si="1"/>
        <v>3.04</v>
      </c>
    </row>
    <row r="19" spans="1:16">
      <c r="A19" s="23">
        <v>202307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27" t="s">
        <v>636</v>
      </c>
      <c r="H19" s="28"/>
      <c r="I19" s="40"/>
      <c r="J19" s="41">
        <v>5222</v>
      </c>
      <c r="K19" s="41">
        <v>12275</v>
      </c>
      <c r="L19" s="41">
        <v>363.68</v>
      </c>
      <c r="M19" s="41">
        <v>86.8</v>
      </c>
      <c r="N19" s="41">
        <v>3.8</v>
      </c>
      <c r="O19" s="42">
        <v>750</v>
      </c>
      <c r="P19" s="43">
        <f t="shared" si="1"/>
        <v>3.04</v>
      </c>
    </row>
    <row r="20" spans="1:16">
      <c r="A20" s="23">
        <v>202307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27" t="s">
        <v>639</v>
      </c>
      <c r="H20" s="28"/>
      <c r="I20" s="40"/>
      <c r="J20" s="41">
        <v>2332</v>
      </c>
      <c r="K20" s="41">
        <v>9256.9</v>
      </c>
      <c r="L20" s="41">
        <v>363.68</v>
      </c>
      <c r="M20" s="41">
        <v>86.8</v>
      </c>
      <c r="N20" s="41">
        <v>3.8</v>
      </c>
      <c r="O20" s="42">
        <v>0</v>
      </c>
      <c r="P20" s="43">
        <f t="shared" si="1"/>
        <v>3.04</v>
      </c>
    </row>
    <row r="21" spans="1:16">
      <c r="A21" s="23">
        <v>202307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27" t="s">
        <v>642</v>
      </c>
      <c r="H21" s="28"/>
      <c r="I21" s="40"/>
      <c r="J21" s="41">
        <v>3440</v>
      </c>
      <c r="K21" s="41">
        <v>9647.61</v>
      </c>
      <c r="L21" s="41">
        <v>363.68</v>
      </c>
      <c r="M21" s="41">
        <v>86.8</v>
      </c>
      <c r="N21" s="41">
        <v>3.8</v>
      </c>
      <c r="O21" s="42">
        <v>0</v>
      </c>
      <c r="P21" s="43">
        <f t="shared" si="1"/>
        <v>3.04</v>
      </c>
    </row>
    <row r="22" spans="1:16">
      <c r="A22" s="23">
        <v>202307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27" t="s">
        <v>644</v>
      </c>
      <c r="H22" s="28"/>
      <c r="I22" s="40"/>
      <c r="J22" s="41">
        <v>4331</v>
      </c>
      <c r="K22" s="41">
        <v>11396.64</v>
      </c>
      <c r="L22" s="41">
        <v>363.68</v>
      </c>
      <c r="M22" s="41">
        <v>86.8</v>
      </c>
      <c r="N22" s="41">
        <v>3.8</v>
      </c>
      <c r="O22" s="42">
        <v>0</v>
      </c>
      <c r="P22" s="43">
        <f t="shared" si="1"/>
        <v>3.04</v>
      </c>
    </row>
    <row r="23" spans="1:16">
      <c r="A23" s="23">
        <v>202307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27" t="s">
        <v>647</v>
      </c>
      <c r="H23" s="28"/>
      <c r="I23" s="40"/>
      <c r="J23" s="41">
        <v>4000</v>
      </c>
      <c r="K23" s="41">
        <v>10436.5</v>
      </c>
      <c r="L23" s="41">
        <v>363.68</v>
      </c>
      <c r="M23" s="41">
        <v>86.8</v>
      </c>
      <c r="N23" s="41">
        <v>3.8</v>
      </c>
      <c r="O23" s="42">
        <v>0</v>
      </c>
      <c r="P23" s="43">
        <f t="shared" si="1"/>
        <v>3.04</v>
      </c>
    </row>
    <row r="24" spans="1:16">
      <c r="A24" s="23">
        <v>202307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1365</v>
      </c>
      <c r="G24" s="31" t="s">
        <v>650</v>
      </c>
      <c r="H24" s="28"/>
      <c r="I24" s="40"/>
      <c r="J24" s="41">
        <v>7100</v>
      </c>
      <c r="K24" s="41">
        <v>18085</v>
      </c>
      <c r="L24" s="41">
        <v>363.68</v>
      </c>
      <c r="M24" s="41">
        <v>86.8</v>
      </c>
      <c r="N24" s="41">
        <v>3.8</v>
      </c>
      <c r="O24" s="42">
        <v>457.5</v>
      </c>
      <c r="P24" s="43">
        <f t="shared" si="1"/>
        <v>3.04</v>
      </c>
    </row>
    <row r="25" spans="1:16">
      <c r="A25" s="23">
        <v>202307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31" t="s">
        <v>653</v>
      </c>
      <c r="H25" s="20"/>
      <c r="I25" s="40"/>
      <c r="J25" s="41">
        <v>5519</v>
      </c>
      <c r="K25" s="41">
        <v>14804.44</v>
      </c>
      <c r="L25" s="41">
        <v>363.68</v>
      </c>
      <c r="M25" s="41">
        <v>86.8</v>
      </c>
      <c r="N25" s="41">
        <v>3.8</v>
      </c>
      <c r="O25" s="42">
        <v>0</v>
      </c>
      <c r="P25" s="43">
        <f t="shared" si="1"/>
        <v>3.04</v>
      </c>
    </row>
    <row r="26" spans="1:16">
      <c r="A26" s="23">
        <v>202307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31" t="s">
        <v>656</v>
      </c>
      <c r="H26" s="28"/>
      <c r="I26" s="40"/>
      <c r="J26" s="41">
        <v>2888</v>
      </c>
      <c r="K26" s="41">
        <v>12705.93</v>
      </c>
      <c r="L26" s="41">
        <v>363.68</v>
      </c>
      <c r="M26" s="41">
        <v>86.8</v>
      </c>
      <c r="N26" s="41">
        <v>3.8</v>
      </c>
      <c r="O26" s="42">
        <v>0</v>
      </c>
      <c r="P26" s="43">
        <f t="shared" si="1"/>
        <v>3.04</v>
      </c>
    </row>
    <row r="27" spans="1:16">
      <c r="A27" s="23">
        <v>202307</v>
      </c>
      <c r="B27" s="32" t="s">
        <v>216</v>
      </c>
      <c r="C27" s="25" t="s">
        <v>570</v>
      </c>
      <c r="D27" s="25" t="s">
        <v>571</v>
      </c>
      <c r="E27" s="20" t="s">
        <v>657</v>
      </c>
      <c r="F27" s="26" t="s">
        <v>658</v>
      </c>
      <c r="G27" s="20" t="s">
        <v>659</v>
      </c>
      <c r="H27" s="28"/>
      <c r="I27" s="40"/>
      <c r="J27" s="41">
        <v>8020</v>
      </c>
      <c r="K27" s="41">
        <v>16509.2</v>
      </c>
      <c r="L27" s="41">
        <v>363.68</v>
      </c>
      <c r="M27" s="41">
        <v>86.8</v>
      </c>
      <c r="N27" s="41">
        <v>3.8</v>
      </c>
      <c r="O27" s="42">
        <v>0</v>
      </c>
      <c r="P27" s="43">
        <f t="shared" si="1"/>
        <v>3.04</v>
      </c>
    </row>
    <row r="28" spans="1:16">
      <c r="A28" s="23">
        <v>202307</v>
      </c>
      <c r="B28" s="25" t="s">
        <v>416</v>
      </c>
      <c r="C28" s="33" t="s">
        <v>580</v>
      </c>
      <c r="D28" s="26" t="s">
        <v>587</v>
      </c>
      <c r="E28" s="33" t="s">
        <v>665</v>
      </c>
      <c r="F28" s="26" t="s">
        <v>666</v>
      </c>
      <c r="G28" s="34" t="s">
        <v>667</v>
      </c>
      <c r="H28" s="28"/>
      <c r="I28" s="40"/>
      <c r="J28" s="41">
        <v>4133</v>
      </c>
      <c r="K28" s="41">
        <v>9285.6</v>
      </c>
      <c r="L28" s="41">
        <v>363.68</v>
      </c>
      <c r="M28" s="41">
        <v>86.8</v>
      </c>
      <c r="N28" s="41">
        <v>3.8</v>
      </c>
      <c r="O28" s="42">
        <v>300</v>
      </c>
      <c r="P28" s="43">
        <f t="shared" si="1"/>
        <v>3.04</v>
      </c>
    </row>
    <row r="29" spans="1:16">
      <c r="A29" s="23">
        <v>202307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34" t="s">
        <v>670</v>
      </c>
      <c r="H29" s="28"/>
      <c r="I29" s="40"/>
      <c r="J29" s="41">
        <v>3038</v>
      </c>
      <c r="K29" s="41">
        <v>7374.92</v>
      </c>
      <c r="L29" s="41">
        <v>363.68</v>
      </c>
      <c r="M29" s="41">
        <v>86.8</v>
      </c>
      <c r="N29" s="41">
        <v>3.8</v>
      </c>
      <c r="O29" s="42">
        <v>0</v>
      </c>
      <c r="P29" s="43">
        <f t="shared" si="1"/>
        <v>3.04</v>
      </c>
    </row>
    <row r="30" spans="1:16">
      <c r="A30" s="23">
        <v>202307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33" t="s">
        <v>673</v>
      </c>
      <c r="H30" s="28"/>
      <c r="I30" s="40"/>
      <c r="J30" s="41">
        <v>8800</v>
      </c>
      <c r="K30" s="41">
        <v>20435</v>
      </c>
      <c r="L30" s="41">
        <v>0</v>
      </c>
      <c r="M30" s="41">
        <v>0</v>
      </c>
      <c r="N30" s="41">
        <v>0</v>
      </c>
      <c r="O30" s="42">
        <v>0</v>
      </c>
      <c r="P30" s="43">
        <v>0</v>
      </c>
    </row>
    <row r="31" spans="1:16">
      <c r="A31" s="23">
        <v>202307</v>
      </c>
      <c r="B31" s="33" t="s">
        <v>298</v>
      </c>
      <c r="C31" s="33" t="s">
        <v>570</v>
      </c>
      <c r="D31" s="26" t="s">
        <v>587</v>
      </c>
      <c r="E31" s="33" t="s">
        <v>674</v>
      </c>
      <c r="F31" s="26" t="s">
        <v>675</v>
      </c>
      <c r="G31" s="33" t="s">
        <v>676</v>
      </c>
      <c r="H31" s="28"/>
      <c r="I31" s="40"/>
      <c r="J31" s="41">
        <v>2532</v>
      </c>
      <c r="K31" s="41">
        <v>7180</v>
      </c>
      <c r="L31" s="41">
        <v>363.68</v>
      </c>
      <c r="M31" s="41">
        <v>86.8</v>
      </c>
      <c r="N31" s="41">
        <v>3.8</v>
      </c>
      <c r="O31" s="42">
        <v>0</v>
      </c>
      <c r="P31" s="43">
        <f t="shared" ref="P31:P44" si="2">1900*0.16%</f>
        <v>3.04</v>
      </c>
    </row>
    <row r="32" spans="1:16">
      <c r="A32" s="23">
        <v>202307</v>
      </c>
      <c r="B32" s="35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34" t="s">
        <v>684</v>
      </c>
      <c r="H32" s="28"/>
      <c r="I32" s="40"/>
      <c r="J32" s="41">
        <v>11000</v>
      </c>
      <c r="K32" s="41">
        <v>28095</v>
      </c>
      <c r="L32" s="41">
        <v>363.68</v>
      </c>
      <c r="M32" s="41">
        <v>86.8</v>
      </c>
      <c r="N32" s="41">
        <v>3.8</v>
      </c>
      <c r="O32" s="42">
        <v>0</v>
      </c>
      <c r="P32" s="43">
        <f t="shared" si="2"/>
        <v>3.04</v>
      </c>
    </row>
    <row r="33" spans="1:16">
      <c r="A33" s="23">
        <v>202307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33" t="s">
        <v>687</v>
      </c>
      <c r="H33" s="28" t="s">
        <v>623</v>
      </c>
      <c r="I33" s="40"/>
      <c r="J33" s="41">
        <v>2320</v>
      </c>
      <c r="K33" s="41">
        <v>9122.62</v>
      </c>
      <c r="L33" s="41">
        <v>363.68</v>
      </c>
      <c r="M33" s="41">
        <v>86.8</v>
      </c>
      <c r="N33" s="41">
        <v>3.8</v>
      </c>
      <c r="O33" s="42">
        <v>0</v>
      </c>
      <c r="P33" s="43">
        <f t="shared" si="2"/>
        <v>3.04</v>
      </c>
    </row>
    <row r="34" spans="1:16">
      <c r="A34" s="23">
        <v>202307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33" t="s">
        <v>699</v>
      </c>
      <c r="H34" s="28"/>
      <c r="I34" s="40"/>
      <c r="J34" s="42">
        <v>4536</v>
      </c>
      <c r="K34" s="41">
        <v>4123.8</v>
      </c>
      <c r="L34" s="41">
        <v>363.68</v>
      </c>
      <c r="M34" s="41">
        <v>86.8</v>
      </c>
      <c r="N34" s="41">
        <v>3.8</v>
      </c>
      <c r="O34" s="42">
        <v>300</v>
      </c>
      <c r="P34" s="43">
        <f t="shared" si="2"/>
        <v>3.04</v>
      </c>
    </row>
    <row r="35" spans="1:16">
      <c r="A35" s="23">
        <v>202307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33" t="s">
        <v>701</v>
      </c>
      <c r="H35" s="28"/>
      <c r="I35" s="40"/>
      <c r="J35" s="42">
        <v>2363</v>
      </c>
      <c r="K35" s="41">
        <v>6642.13</v>
      </c>
      <c r="L35" s="41">
        <v>363.68</v>
      </c>
      <c r="M35" s="41">
        <v>86.8</v>
      </c>
      <c r="N35" s="41">
        <v>3.8</v>
      </c>
      <c r="O35" s="42">
        <v>0</v>
      </c>
      <c r="P35" s="43">
        <f t="shared" si="2"/>
        <v>3.04</v>
      </c>
    </row>
    <row r="36" spans="1:16">
      <c r="A36" s="23">
        <v>202307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33" t="s">
        <v>704</v>
      </c>
      <c r="H36" s="28" t="s">
        <v>623</v>
      </c>
      <c r="I36" s="40"/>
      <c r="J36" s="41">
        <v>1900</v>
      </c>
      <c r="K36" s="41">
        <v>4759.22</v>
      </c>
      <c r="L36" s="41">
        <v>363.68</v>
      </c>
      <c r="M36" s="41">
        <v>86.8</v>
      </c>
      <c r="N36" s="41">
        <v>3.8</v>
      </c>
      <c r="O36" s="42">
        <v>0</v>
      </c>
      <c r="P36" s="43">
        <f t="shared" si="2"/>
        <v>3.04</v>
      </c>
    </row>
    <row r="37" spans="1:16">
      <c r="A37" s="23">
        <v>202307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34" t="s">
        <v>714</v>
      </c>
      <c r="H37" s="28"/>
      <c r="I37" s="40"/>
      <c r="J37" s="42">
        <v>1958</v>
      </c>
      <c r="K37" s="41">
        <v>5736.8</v>
      </c>
      <c r="L37" s="41">
        <v>363.68</v>
      </c>
      <c r="M37" s="41">
        <v>86.8</v>
      </c>
      <c r="N37" s="41">
        <v>3.8</v>
      </c>
      <c r="O37" s="42">
        <v>0</v>
      </c>
      <c r="P37" s="43">
        <f t="shared" si="2"/>
        <v>3.04</v>
      </c>
    </row>
    <row r="38" spans="1:16">
      <c r="A38" s="23">
        <v>202307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34" t="s">
        <v>719</v>
      </c>
      <c r="H38" s="28"/>
      <c r="I38" s="40"/>
      <c r="J38" s="42">
        <v>2993</v>
      </c>
      <c r="K38" s="41">
        <v>7990.23</v>
      </c>
      <c r="L38" s="41">
        <v>363.68</v>
      </c>
      <c r="M38" s="41">
        <v>86.8</v>
      </c>
      <c r="N38" s="41">
        <v>3.8</v>
      </c>
      <c r="O38" s="42">
        <v>0</v>
      </c>
      <c r="P38" s="43">
        <f t="shared" si="2"/>
        <v>3.04</v>
      </c>
    </row>
    <row r="39" spans="1:16">
      <c r="A39" s="23">
        <v>202307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34" t="s">
        <v>722</v>
      </c>
      <c r="H39" s="28"/>
      <c r="I39" s="40"/>
      <c r="J39" s="42">
        <v>3000</v>
      </c>
      <c r="K39" s="41">
        <v>8171.64</v>
      </c>
      <c r="L39" s="41">
        <v>363.68</v>
      </c>
      <c r="M39" s="41">
        <v>86.8</v>
      </c>
      <c r="N39" s="41">
        <v>3.8</v>
      </c>
      <c r="O39" s="42">
        <v>0</v>
      </c>
      <c r="P39" s="43">
        <f t="shared" si="2"/>
        <v>3.04</v>
      </c>
    </row>
    <row r="40" spans="1:16">
      <c r="A40" s="23">
        <v>202307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34" t="s">
        <v>728</v>
      </c>
      <c r="H40" s="28"/>
      <c r="I40" s="40"/>
      <c r="J40" s="42">
        <v>4937</v>
      </c>
      <c r="K40" s="41">
        <v>13331.91</v>
      </c>
      <c r="L40" s="41">
        <v>363.68</v>
      </c>
      <c r="M40" s="41">
        <v>86.8</v>
      </c>
      <c r="N40" s="41">
        <v>3.8</v>
      </c>
      <c r="O40" s="42">
        <v>800</v>
      </c>
      <c r="P40" s="43">
        <f t="shared" si="2"/>
        <v>3.04</v>
      </c>
    </row>
    <row r="41" spans="1:16">
      <c r="A41" s="23">
        <v>202307</v>
      </c>
      <c r="B41" s="33" t="s">
        <v>427</v>
      </c>
      <c r="C41" s="33" t="s">
        <v>625</v>
      </c>
      <c r="D41" s="33" t="s">
        <v>1366</v>
      </c>
      <c r="E41" s="33" t="s">
        <v>729</v>
      </c>
      <c r="F41" s="26" t="s">
        <v>1337</v>
      </c>
      <c r="G41" s="34" t="s">
        <v>731</v>
      </c>
      <c r="H41" s="28"/>
      <c r="I41" s="40"/>
      <c r="J41" s="42">
        <v>7100</v>
      </c>
      <c r="K41" s="41">
        <v>14972.5</v>
      </c>
      <c r="L41" s="41">
        <v>363.68</v>
      </c>
      <c r="M41" s="41">
        <v>86.8</v>
      </c>
      <c r="N41" s="41">
        <v>3.8</v>
      </c>
      <c r="O41" s="42">
        <v>520</v>
      </c>
      <c r="P41" s="43">
        <f t="shared" si="2"/>
        <v>3.04</v>
      </c>
    </row>
    <row r="42" spans="1:16">
      <c r="A42" s="23">
        <v>202307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34" t="s">
        <v>733</v>
      </c>
      <c r="H42" s="28"/>
      <c r="I42" s="40"/>
      <c r="J42" s="42">
        <v>3000</v>
      </c>
      <c r="K42" s="41">
        <v>10400</v>
      </c>
      <c r="L42" s="41">
        <v>363.68</v>
      </c>
      <c r="M42" s="41">
        <v>86.8</v>
      </c>
      <c r="N42" s="41">
        <v>3.8</v>
      </c>
      <c r="O42" s="42">
        <v>0</v>
      </c>
      <c r="P42" s="43">
        <f t="shared" si="2"/>
        <v>3.04</v>
      </c>
    </row>
    <row r="43" spans="1:16">
      <c r="A43" s="23">
        <v>202307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34" t="s">
        <v>736</v>
      </c>
      <c r="H43" s="28"/>
      <c r="I43" s="40"/>
      <c r="J43" s="42">
        <v>2240</v>
      </c>
      <c r="K43" s="41">
        <v>6850</v>
      </c>
      <c r="L43" s="41">
        <v>363.68</v>
      </c>
      <c r="M43" s="41">
        <v>86.8</v>
      </c>
      <c r="N43" s="41">
        <v>3.8</v>
      </c>
      <c r="O43" s="42">
        <v>0</v>
      </c>
      <c r="P43" s="43">
        <f t="shared" si="2"/>
        <v>3.04</v>
      </c>
    </row>
    <row r="44" spans="1:16">
      <c r="A44" s="23">
        <v>202307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792</v>
      </c>
      <c r="G44" s="34" t="s">
        <v>739</v>
      </c>
      <c r="H44" s="28"/>
      <c r="I44" s="40"/>
      <c r="J44" s="42">
        <v>5240</v>
      </c>
      <c r="K44" s="41">
        <v>14095.4</v>
      </c>
      <c r="L44" s="41">
        <v>363.68</v>
      </c>
      <c r="M44" s="41">
        <v>86.8</v>
      </c>
      <c r="N44" s="41">
        <v>3.8</v>
      </c>
      <c r="O44" s="42">
        <v>475</v>
      </c>
      <c r="P44" s="43">
        <f t="shared" si="2"/>
        <v>3.04</v>
      </c>
    </row>
    <row r="45" spans="1:16">
      <c r="A45" s="23">
        <v>202307</v>
      </c>
      <c r="B45" s="33" t="s">
        <v>388</v>
      </c>
      <c r="C45" s="33" t="s">
        <v>570</v>
      </c>
      <c r="D45" s="33" t="s">
        <v>1366</v>
      </c>
      <c r="E45" s="33" t="s">
        <v>740</v>
      </c>
      <c r="F45" s="26" t="s">
        <v>1367</v>
      </c>
      <c r="G45" s="34" t="s">
        <v>742</v>
      </c>
      <c r="H45" s="28"/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43">
        <v>0</v>
      </c>
    </row>
    <row r="46" spans="1:16">
      <c r="A46" s="23">
        <v>202307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34" t="s">
        <v>744</v>
      </c>
      <c r="H46" s="28"/>
      <c r="I46" s="40"/>
      <c r="J46" s="42">
        <v>4536</v>
      </c>
      <c r="K46" s="41">
        <v>10302.83</v>
      </c>
      <c r="L46" s="41">
        <v>363.68</v>
      </c>
      <c r="M46" s="41">
        <v>86.8</v>
      </c>
      <c r="N46" s="41">
        <v>3.8</v>
      </c>
      <c r="O46" s="42">
        <v>500</v>
      </c>
      <c r="P46" s="43">
        <f t="shared" ref="P46:P56" si="3">1900*0.16%</f>
        <v>3.04</v>
      </c>
    </row>
    <row r="47" spans="1:16">
      <c r="A47" s="23">
        <v>202307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34" t="s">
        <v>746</v>
      </c>
      <c r="H47" s="28"/>
      <c r="I47" s="40"/>
      <c r="J47" s="42">
        <v>3440</v>
      </c>
      <c r="K47" s="41">
        <v>8527.5</v>
      </c>
      <c r="L47" s="41">
        <v>363.68</v>
      </c>
      <c r="M47" s="41">
        <v>86.8</v>
      </c>
      <c r="N47" s="41">
        <v>3.8</v>
      </c>
      <c r="O47" s="42">
        <v>500</v>
      </c>
      <c r="P47" s="43">
        <f t="shared" si="3"/>
        <v>3.04</v>
      </c>
    </row>
    <row r="48" spans="1:16">
      <c r="A48" s="23">
        <v>202307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34" t="s">
        <v>748</v>
      </c>
      <c r="H48" s="28"/>
      <c r="I48" s="40"/>
      <c r="J48" s="42">
        <v>3326</v>
      </c>
      <c r="K48" s="41">
        <v>7654.7</v>
      </c>
      <c r="L48" s="41">
        <v>363.68</v>
      </c>
      <c r="M48" s="41">
        <v>86.8</v>
      </c>
      <c r="N48" s="41">
        <v>3.8</v>
      </c>
      <c r="O48" s="42">
        <v>0</v>
      </c>
      <c r="P48" s="43">
        <f t="shared" si="3"/>
        <v>3.04</v>
      </c>
    </row>
    <row r="49" spans="1:16">
      <c r="A49" s="23">
        <v>202307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34" t="s">
        <v>750</v>
      </c>
      <c r="H49" s="28"/>
      <c r="I49" s="40"/>
      <c r="J49" s="42">
        <v>3868</v>
      </c>
      <c r="K49" s="41">
        <v>12989.58</v>
      </c>
      <c r="L49" s="41">
        <v>363.68</v>
      </c>
      <c r="M49" s="41">
        <v>86.8</v>
      </c>
      <c r="N49" s="41">
        <v>3.8</v>
      </c>
      <c r="O49" s="42">
        <v>0</v>
      </c>
      <c r="P49" s="43">
        <f t="shared" si="3"/>
        <v>3.04</v>
      </c>
    </row>
    <row r="50" spans="1:16">
      <c r="A50" s="23">
        <v>202307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34" t="s">
        <v>756</v>
      </c>
      <c r="H50" s="37"/>
      <c r="I50" s="40"/>
      <c r="J50" s="42">
        <v>2138</v>
      </c>
      <c r="K50" s="41">
        <v>5746.09</v>
      </c>
      <c r="L50" s="41">
        <v>363.68</v>
      </c>
      <c r="M50" s="41">
        <v>86.8</v>
      </c>
      <c r="N50" s="41">
        <v>3.8</v>
      </c>
      <c r="O50" s="42">
        <v>0</v>
      </c>
      <c r="P50" s="43">
        <f t="shared" si="3"/>
        <v>3.04</v>
      </c>
    </row>
    <row r="51" spans="1:16">
      <c r="A51" s="23">
        <v>202307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34" t="s">
        <v>759</v>
      </c>
      <c r="H51" s="28"/>
      <c r="I51" s="40"/>
      <c r="J51" s="42">
        <v>2000</v>
      </c>
      <c r="K51" s="41">
        <v>5863.49</v>
      </c>
      <c r="L51" s="41">
        <v>363.68</v>
      </c>
      <c r="M51" s="41">
        <v>86.8</v>
      </c>
      <c r="N51" s="41">
        <v>3.8</v>
      </c>
      <c r="O51" s="42">
        <v>0</v>
      </c>
      <c r="P51" s="43">
        <f t="shared" si="3"/>
        <v>3.04</v>
      </c>
    </row>
    <row r="52" spans="1:16">
      <c r="A52" s="23">
        <v>202307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34" t="s">
        <v>762</v>
      </c>
      <c r="H52" s="28"/>
      <c r="I52" s="40"/>
      <c r="J52" s="42">
        <v>3303</v>
      </c>
      <c r="K52" s="41">
        <v>7234.6</v>
      </c>
      <c r="L52" s="41">
        <v>363.68</v>
      </c>
      <c r="M52" s="41">
        <v>86.8</v>
      </c>
      <c r="N52" s="41">
        <v>3.8</v>
      </c>
      <c r="O52" s="42">
        <v>0</v>
      </c>
      <c r="P52" s="43">
        <f t="shared" si="3"/>
        <v>3.04</v>
      </c>
    </row>
    <row r="53" spans="1:16">
      <c r="A53" s="23">
        <v>202307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34" t="s">
        <v>762</v>
      </c>
      <c r="H53" s="28"/>
      <c r="I53" s="40"/>
      <c r="J53" s="42">
        <v>4572</v>
      </c>
      <c r="K53" s="41">
        <v>10999.77</v>
      </c>
      <c r="L53" s="41">
        <v>363.68</v>
      </c>
      <c r="M53" s="41">
        <v>86.8</v>
      </c>
      <c r="N53" s="41">
        <v>3.8</v>
      </c>
      <c r="O53" s="42">
        <v>0</v>
      </c>
      <c r="P53" s="43">
        <f t="shared" si="3"/>
        <v>3.04</v>
      </c>
    </row>
    <row r="54" spans="1:16">
      <c r="A54" s="23">
        <v>202307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27" t="s">
        <v>767</v>
      </c>
      <c r="H54" s="28"/>
      <c r="I54" s="40"/>
      <c r="J54" s="42">
        <v>5632</v>
      </c>
      <c r="K54" s="41">
        <v>12625</v>
      </c>
      <c r="L54" s="41">
        <v>363.68</v>
      </c>
      <c r="M54" s="41">
        <v>86.8</v>
      </c>
      <c r="N54" s="41">
        <v>3.8</v>
      </c>
      <c r="O54" s="42">
        <v>95</v>
      </c>
      <c r="P54" s="43">
        <f t="shared" si="3"/>
        <v>3.04</v>
      </c>
    </row>
    <row r="55" spans="1:16">
      <c r="A55" s="23">
        <v>202307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34" t="s">
        <v>769</v>
      </c>
      <c r="H55" s="28" t="s">
        <v>623</v>
      </c>
      <c r="I55" s="40"/>
      <c r="J55" s="42">
        <v>2132</v>
      </c>
      <c r="K55" s="41">
        <v>8537.8</v>
      </c>
      <c r="L55" s="41">
        <v>363.68</v>
      </c>
      <c r="M55" s="41">
        <v>86.8</v>
      </c>
      <c r="N55" s="41">
        <v>3.8</v>
      </c>
      <c r="O55" s="42">
        <v>0</v>
      </c>
      <c r="P55" s="43">
        <f t="shared" si="3"/>
        <v>3.04</v>
      </c>
    </row>
    <row r="56" spans="1:16">
      <c r="A56" s="23">
        <v>202307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34" t="s">
        <v>772</v>
      </c>
      <c r="H56" s="28"/>
      <c r="I56" s="40"/>
      <c r="J56" s="42">
        <v>7881</v>
      </c>
      <c r="K56" s="41">
        <v>21594</v>
      </c>
      <c r="L56" s="41">
        <v>363.68</v>
      </c>
      <c r="M56" s="41">
        <v>86.8</v>
      </c>
      <c r="N56" s="41">
        <v>3.8</v>
      </c>
      <c r="O56" s="42">
        <v>0</v>
      </c>
      <c r="P56" s="43">
        <f t="shared" si="3"/>
        <v>3.04</v>
      </c>
    </row>
    <row r="57" spans="1:16">
      <c r="A57" s="23">
        <v>202307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34" t="s">
        <v>772</v>
      </c>
      <c r="H57" s="28"/>
      <c r="I57" s="40"/>
      <c r="J57" s="42">
        <v>9208</v>
      </c>
      <c r="K57" s="41">
        <v>24502</v>
      </c>
      <c r="L57" s="41">
        <v>0</v>
      </c>
      <c r="M57" s="41">
        <v>0</v>
      </c>
      <c r="N57" s="41">
        <v>0</v>
      </c>
      <c r="O57" s="42">
        <v>0</v>
      </c>
      <c r="P57" s="43">
        <v>0</v>
      </c>
    </row>
    <row r="58" spans="1:16">
      <c r="A58" s="23">
        <v>202307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34" t="s">
        <v>775</v>
      </c>
      <c r="H58" s="28"/>
      <c r="I58" s="40"/>
      <c r="J58" s="42">
        <v>3275</v>
      </c>
      <c r="K58" s="41">
        <v>8644.61</v>
      </c>
      <c r="L58" s="41">
        <v>363.68</v>
      </c>
      <c r="M58" s="41">
        <v>86.8</v>
      </c>
      <c r="N58" s="41">
        <v>3.8</v>
      </c>
      <c r="O58" s="42">
        <v>0</v>
      </c>
      <c r="P58" s="43">
        <f t="shared" ref="P58:P65" si="4">1900*0.16%</f>
        <v>3.04</v>
      </c>
    </row>
    <row r="59" spans="1:16">
      <c r="A59" s="23">
        <v>202307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34" t="s">
        <v>775</v>
      </c>
      <c r="H59" s="28"/>
      <c r="I59" s="40"/>
      <c r="J59" s="41">
        <v>1900</v>
      </c>
      <c r="K59" s="41">
        <v>4319.2</v>
      </c>
      <c r="L59" s="41">
        <v>363.68</v>
      </c>
      <c r="M59" s="41">
        <v>86.8</v>
      </c>
      <c r="N59" s="41">
        <v>3.8</v>
      </c>
      <c r="O59" s="42">
        <v>0</v>
      </c>
      <c r="P59" s="43">
        <f t="shared" si="4"/>
        <v>3.04</v>
      </c>
    </row>
    <row r="60" spans="1:16">
      <c r="A60" s="23">
        <v>202307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34">
        <v>40504</v>
      </c>
      <c r="H60" s="28"/>
      <c r="I60" s="40"/>
      <c r="J60" s="42">
        <v>4453</v>
      </c>
      <c r="K60" s="41">
        <v>18122.31</v>
      </c>
      <c r="L60" s="41">
        <v>363.68</v>
      </c>
      <c r="M60" s="41">
        <v>86.8</v>
      </c>
      <c r="N60" s="41">
        <v>3.8</v>
      </c>
      <c r="O60" s="42">
        <v>1000</v>
      </c>
      <c r="P60" s="43">
        <f t="shared" si="4"/>
        <v>3.04</v>
      </c>
    </row>
    <row r="61" spans="1:16">
      <c r="A61" s="23">
        <v>202307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34" t="s">
        <v>787</v>
      </c>
      <c r="H61" s="28"/>
      <c r="I61" s="40"/>
      <c r="J61" s="42">
        <v>4400</v>
      </c>
      <c r="K61" s="41">
        <v>11250</v>
      </c>
      <c r="L61" s="41">
        <v>350.24</v>
      </c>
      <c r="M61" s="41">
        <v>82.42</v>
      </c>
      <c r="N61" s="41">
        <v>13.13</v>
      </c>
      <c r="O61" s="42">
        <v>500</v>
      </c>
      <c r="P61" s="43">
        <f t="shared" si="4"/>
        <v>3.04</v>
      </c>
    </row>
    <row r="62" spans="1:16">
      <c r="A62" s="23">
        <v>202307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34" t="s">
        <v>789</v>
      </c>
      <c r="H62" s="28"/>
      <c r="I62" s="40"/>
      <c r="J62" s="42">
        <v>2200</v>
      </c>
      <c r="K62" s="41">
        <v>6150</v>
      </c>
      <c r="L62" s="41">
        <v>363.68</v>
      </c>
      <c r="M62" s="41">
        <v>86.8</v>
      </c>
      <c r="N62" s="41">
        <v>3.8</v>
      </c>
      <c r="O62" s="42">
        <v>0</v>
      </c>
      <c r="P62" s="43">
        <f t="shared" si="4"/>
        <v>3.04</v>
      </c>
    </row>
    <row r="63" spans="1:16">
      <c r="A63" s="23">
        <v>202307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34" t="s">
        <v>794</v>
      </c>
      <c r="H63" s="28"/>
      <c r="I63" s="40"/>
      <c r="J63" s="42">
        <v>2400</v>
      </c>
      <c r="K63" s="41">
        <v>6642.09</v>
      </c>
      <c r="L63" s="41">
        <v>363.68</v>
      </c>
      <c r="M63" s="41">
        <v>86.8</v>
      </c>
      <c r="N63" s="41">
        <v>3.8</v>
      </c>
      <c r="O63" s="42">
        <v>0</v>
      </c>
      <c r="P63" s="43">
        <f t="shared" si="4"/>
        <v>3.04</v>
      </c>
    </row>
    <row r="64" spans="1:16">
      <c r="A64" s="23">
        <v>202307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34" t="s">
        <v>796</v>
      </c>
      <c r="H64" s="28"/>
      <c r="I64" s="40"/>
      <c r="J64" s="42">
        <v>4800</v>
      </c>
      <c r="K64" s="41">
        <v>9010.4</v>
      </c>
      <c r="L64" s="41">
        <v>363.68</v>
      </c>
      <c r="M64" s="41">
        <v>86.8</v>
      </c>
      <c r="N64" s="41">
        <v>3.8</v>
      </c>
      <c r="O64" s="42">
        <v>1266</v>
      </c>
      <c r="P64" s="43">
        <f t="shared" si="4"/>
        <v>3.04</v>
      </c>
    </row>
    <row r="65" spans="1:16">
      <c r="A65" s="23">
        <v>202307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34" t="s">
        <v>796</v>
      </c>
      <c r="H65" s="28"/>
      <c r="I65" s="40"/>
      <c r="J65" s="42">
        <v>2760</v>
      </c>
      <c r="K65" s="41">
        <v>11244.29</v>
      </c>
      <c r="L65" s="41">
        <v>363.68</v>
      </c>
      <c r="M65" s="41">
        <v>86.8</v>
      </c>
      <c r="N65" s="41">
        <v>3.8</v>
      </c>
      <c r="O65" s="42">
        <v>0</v>
      </c>
      <c r="P65" s="43">
        <f t="shared" si="4"/>
        <v>3.04</v>
      </c>
    </row>
    <row r="66" spans="1:16">
      <c r="A66" s="23">
        <v>202307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34" t="s">
        <v>396</v>
      </c>
      <c r="H66" s="28"/>
      <c r="I66" s="40"/>
      <c r="J66" s="42">
        <v>4925</v>
      </c>
      <c r="K66" s="41">
        <v>9445.16</v>
      </c>
      <c r="L66" s="41">
        <v>0</v>
      </c>
      <c r="M66" s="41">
        <v>0</v>
      </c>
      <c r="N66" s="41">
        <v>0</v>
      </c>
      <c r="O66" s="42">
        <v>0</v>
      </c>
      <c r="P66" s="43">
        <v>0</v>
      </c>
    </row>
    <row r="67" spans="1:16">
      <c r="A67" s="23">
        <v>202307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34" t="s">
        <v>396</v>
      </c>
      <c r="H67" s="28"/>
      <c r="I67" s="40"/>
      <c r="J67" s="42">
        <v>4050</v>
      </c>
      <c r="K67" s="41">
        <v>9604.5</v>
      </c>
      <c r="L67" s="41">
        <v>363.68</v>
      </c>
      <c r="M67" s="41">
        <v>86.8</v>
      </c>
      <c r="N67" s="41">
        <v>3.8</v>
      </c>
      <c r="O67" s="42">
        <v>0</v>
      </c>
      <c r="P67" s="43">
        <f>1900*0.16%</f>
        <v>3.04</v>
      </c>
    </row>
    <row r="68" spans="1:16">
      <c r="A68" s="23">
        <v>202307</v>
      </c>
      <c r="B68" s="25" t="s">
        <v>392</v>
      </c>
      <c r="C68" s="25" t="s">
        <v>619</v>
      </c>
      <c r="D68" s="26" t="s">
        <v>587</v>
      </c>
      <c r="E68" s="25" t="s">
        <v>807</v>
      </c>
      <c r="F68" s="26" t="s">
        <v>808</v>
      </c>
      <c r="G68" s="27" t="s">
        <v>809</v>
      </c>
      <c r="H68" s="28" t="s">
        <v>623</v>
      </c>
      <c r="I68" s="40"/>
      <c r="J68" s="41">
        <v>2422</v>
      </c>
      <c r="K68" s="41">
        <v>5491.01</v>
      </c>
      <c r="L68" s="41">
        <v>363.68</v>
      </c>
      <c r="M68" s="41">
        <v>86.8</v>
      </c>
      <c r="N68" s="41">
        <v>3.8</v>
      </c>
      <c r="O68" s="42">
        <v>0</v>
      </c>
      <c r="P68" s="43">
        <f>1900*0.16%</f>
        <v>3.04</v>
      </c>
    </row>
    <row r="69" spans="1:16">
      <c r="A69" s="23">
        <v>202307</v>
      </c>
      <c r="B69" s="36" t="s">
        <v>365</v>
      </c>
      <c r="C69" s="36" t="s">
        <v>619</v>
      </c>
      <c r="D69" s="33" t="s">
        <v>587</v>
      </c>
      <c r="E69" s="36" t="s">
        <v>810</v>
      </c>
      <c r="F69" s="26" t="s">
        <v>1338</v>
      </c>
      <c r="G69" s="34" t="s">
        <v>811</v>
      </c>
      <c r="H69" s="28" t="s">
        <v>623</v>
      </c>
      <c r="I69" s="40"/>
      <c r="J69" s="42">
        <v>3481</v>
      </c>
      <c r="K69" s="41">
        <v>8988.44</v>
      </c>
      <c r="L69" s="41">
        <v>363.68</v>
      </c>
      <c r="M69" s="41">
        <v>86.8</v>
      </c>
      <c r="N69" s="41">
        <v>3.8</v>
      </c>
      <c r="O69" s="42">
        <v>0</v>
      </c>
      <c r="P69" s="43">
        <f>1900*0.16%</f>
        <v>3.04</v>
      </c>
    </row>
    <row r="70" spans="1:16">
      <c r="A70" s="23">
        <v>202307</v>
      </c>
      <c r="B70" s="36" t="s">
        <v>364</v>
      </c>
      <c r="C70" s="36" t="s">
        <v>570</v>
      </c>
      <c r="D70" s="33" t="s">
        <v>587</v>
      </c>
      <c r="E70" s="36" t="s">
        <v>812</v>
      </c>
      <c r="F70" s="26" t="s">
        <v>758</v>
      </c>
      <c r="G70" s="34">
        <v>44046</v>
      </c>
      <c r="H70" s="28"/>
      <c r="I70" s="40"/>
      <c r="J70" s="42">
        <v>2138</v>
      </c>
      <c r="K70" s="41">
        <v>5968.54</v>
      </c>
      <c r="L70" s="41">
        <v>363.68</v>
      </c>
      <c r="M70" s="41">
        <v>86.8</v>
      </c>
      <c r="N70" s="41">
        <v>3.8</v>
      </c>
      <c r="O70" s="42">
        <v>0</v>
      </c>
      <c r="P70" s="43">
        <f>1900*0.16%</f>
        <v>3.04</v>
      </c>
    </row>
    <row r="71" spans="1:16">
      <c r="A71" s="23">
        <v>202307</v>
      </c>
      <c r="B71" s="36" t="s">
        <v>371</v>
      </c>
      <c r="C71" s="36" t="s">
        <v>592</v>
      </c>
      <c r="D71" s="33" t="s">
        <v>587</v>
      </c>
      <c r="E71" s="36" t="s">
        <v>815</v>
      </c>
      <c r="F71" s="26" t="s">
        <v>816</v>
      </c>
      <c r="G71" s="34" t="s">
        <v>817</v>
      </c>
      <c r="H71" s="28"/>
      <c r="I71" s="40"/>
      <c r="J71" s="42">
        <v>4640</v>
      </c>
      <c r="K71" s="41">
        <v>11535.7</v>
      </c>
      <c r="L71" s="41">
        <v>363.68</v>
      </c>
      <c r="M71" s="41">
        <v>86.8</v>
      </c>
      <c r="N71" s="41">
        <v>3.8</v>
      </c>
      <c r="O71" s="42">
        <v>500</v>
      </c>
      <c r="P71" s="43">
        <f>1900*0.16%</f>
        <v>3.04</v>
      </c>
    </row>
    <row r="72" spans="1:16">
      <c r="A72" s="23">
        <v>202307</v>
      </c>
      <c r="B72" s="36" t="s">
        <v>241</v>
      </c>
      <c r="C72" s="36" t="s">
        <v>570</v>
      </c>
      <c r="D72" s="33" t="s">
        <v>587</v>
      </c>
      <c r="E72" s="36" t="s">
        <v>818</v>
      </c>
      <c r="F72" s="26" t="s">
        <v>819</v>
      </c>
      <c r="G72" s="34" t="s">
        <v>817</v>
      </c>
      <c r="H72" s="28"/>
      <c r="I72" s="40"/>
      <c r="J72" s="42">
        <v>3668</v>
      </c>
      <c r="K72" s="41">
        <v>7753.9</v>
      </c>
      <c r="L72" s="41">
        <v>0</v>
      </c>
      <c r="M72" s="41">
        <v>0</v>
      </c>
      <c r="N72" s="41">
        <v>0</v>
      </c>
      <c r="O72" s="42">
        <v>0</v>
      </c>
      <c r="P72" s="43">
        <v>0</v>
      </c>
    </row>
    <row r="73" spans="1:16">
      <c r="A73" s="23">
        <v>202307</v>
      </c>
      <c r="B73" s="36" t="s">
        <v>229</v>
      </c>
      <c r="C73" s="36" t="s">
        <v>570</v>
      </c>
      <c r="D73" s="33" t="s">
        <v>587</v>
      </c>
      <c r="E73" s="36" t="s">
        <v>823</v>
      </c>
      <c r="F73" s="26" t="s">
        <v>753</v>
      </c>
      <c r="G73" s="34" t="s">
        <v>824</v>
      </c>
      <c r="H73" s="28"/>
      <c r="I73" s="40"/>
      <c r="J73" s="42">
        <v>1913</v>
      </c>
      <c r="K73" s="41">
        <v>4657.99</v>
      </c>
      <c r="L73" s="41">
        <v>363.68</v>
      </c>
      <c r="M73" s="41">
        <v>86.8</v>
      </c>
      <c r="N73" s="41">
        <v>3.8</v>
      </c>
      <c r="O73" s="42">
        <v>0</v>
      </c>
      <c r="P73" s="43">
        <f t="shared" ref="P73:P80" si="5">1900*0.16%</f>
        <v>3.04</v>
      </c>
    </row>
    <row r="74" spans="1:16">
      <c r="A74" s="23">
        <v>202307</v>
      </c>
      <c r="B74" s="36" t="s">
        <v>438</v>
      </c>
      <c r="C74" s="36" t="s">
        <v>570</v>
      </c>
      <c r="D74" s="33" t="s">
        <v>587</v>
      </c>
      <c r="E74" s="36" t="s">
        <v>825</v>
      </c>
      <c r="F74" s="26" t="s">
        <v>804</v>
      </c>
      <c r="G74" s="34" t="s">
        <v>824</v>
      </c>
      <c r="H74" s="28"/>
      <c r="I74" s="40"/>
      <c r="J74" s="42">
        <v>5525</v>
      </c>
      <c r="K74" s="41">
        <v>12594.97</v>
      </c>
      <c r="L74" s="41">
        <v>359.52</v>
      </c>
      <c r="M74" s="41">
        <v>112.35</v>
      </c>
      <c r="N74" s="41">
        <v>22.47</v>
      </c>
      <c r="O74" s="42">
        <v>600</v>
      </c>
      <c r="P74" s="43">
        <f t="shared" si="5"/>
        <v>3.04</v>
      </c>
    </row>
    <row r="75" spans="1:16">
      <c r="A75" s="23">
        <v>202307</v>
      </c>
      <c r="B75" s="36" t="s">
        <v>276</v>
      </c>
      <c r="C75" s="36" t="s">
        <v>625</v>
      </c>
      <c r="D75" s="33" t="s">
        <v>587</v>
      </c>
      <c r="E75" s="36" t="s">
        <v>826</v>
      </c>
      <c r="F75" s="26" t="s">
        <v>827</v>
      </c>
      <c r="G75" s="34" t="s">
        <v>824</v>
      </c>
      <c r="H75" s="28"/>
      <c r="I75" s="40"/>
      <c r="J75" s="42">
        <v>3212</v>
      </c>
      <c r="K75" s="41">
        <v>8555.91</v>
      </c>
      <c r="L75" s="41">
        <v>363.68</v>
      </c>
      <c r="M75" s="41">
        <v>86.8</v>
      </c>
      <c r="N75" s="41">
        <v>3.8</v>
      </c>
      <c r="O75" s="42">
        <v>0</v>
      </c>
      <c r="P75" s="43">
        <f t="shared" si="5"/>
        <v>3.04</v>
      </c>
    </row>
    <row r="76" spans="1:16">
      <c r="A76" s="23">
        <v>202307</v>
      </c>
      <c r="B76" s="36" t="s">
        <v>243</v>
      </c>
      <c r="C76" s="36" t="s">
        <v>592</v>
      </c>
      <c r="D76" s="33" t="s">
        <v>587</v>
      </c>
      <c r="E76" s="36" t="s">
        <v>828</v>
      </c>
      <c r="F76" s="26" t="s">
        <v>597</v>
      </c>
      <c r="G76" s="34" t="s">
        <v>829</v>
      </c>
      <c r="H76" s="28"/>
      <c r="I76" s="40"/>
      <c r="J76" s="41">
        <v>1900</v>
      </c>
      <c r="K76" s="41">
        <v>4871</v>
      </c>
      <c r="L76" s="41">
        <v>363.68</v>
      </c>
      <c r="M76" s="41">
        <v>86.8</v>
      </c>
      <c r="N76" s="41">
        <v>3.8</v>
      </c>
      <c r="O76" s="42">
        <v>0</v>
      </c>
      <c r="P76" s="43">
        <f t="shared" si="5"/>
        <v>3.04</v>
      </c>
    </row>
    <row r="77" spans="1:16">
      <c r="A77" s="23">
        <v>202307</v>
      </c>
      <c r="B77" s="36" t="s">
        <v>268</v>
      </c>
      <c r="C77" s="36" t="s">
        <v>619</v>
      </c>
      <c r="D77" s="33" t="s">
        <v>587</v>
      </c>
      <c r="E77" s="36" t="s">
        <v>830</v>
      </c>
      <c r="F77" s="26" t="s">
        <v>686</v>
      </c>
      <c r="G77" s="34" t="s">
        <v>831</v>
      </c>
      <c r="H77" s="28" t="s">
        <v>623</v>
      </c>
      <c r="I77" s="40"/>
      <c r="J77" s="42">
        <v>2120</v>
      </c>
      <c r="K77" s="41">
        <v>7850.77</v>
      </c>
      <c r="L77" s="41">
        <v>363.68</v>
      </c>
      <c r="M77" s="41">
        <v>86.8</v>
      </c>
      <c r="N77" s="41">
        <v>3.8</v>
      </c>
      <c r="O77" s="42">
        <v>0</v>
      </c>
      <c r="P77" s="43">
        <f t="shared" si="5"/>
        <v>3.04</v>
      </c>
    </row>
    <row r="78" spans="1:16">
      <c r="A78" s="23">
        <v>202307</v>
      </c>
      <c r="B78" s="36" t="s">
        <v>306</v>
      </c>
      <c r="C78" s="36" t="s">
        <v>570</v>
      </c>
      <c r="D78" s="33" t="s">
        <v>576</v>
      </c>
      <c r="E78" s="36" t="s">
        <v>835</v>
      </c>
      <c r="F78" s="26" t="s">
        <v>836</v>
      </c>
      <c r="G78" s="34" t="s">
        <v>834</v>
      </c>
      <c r="H78" s="28"/>
      <c r="I78" s="40"/>
      <c r="J78" s="42">
        <v>3210</v>
      </c>
      <c r="K78" s="41">
        <v>8570.8</v>
      </c>
      <c r="L78" s="41">
        <v>363.68</v>
      </c>
      <c r="M78" s="41">
        <v>86.8</v>
      </c>
      <c r="N78" s="41">
        <v>3.8</v>
      </c>
      <c r="O78" s="42">
        <v>0</v>
      </c>
      <c r="P78" s="43">
        <f t="shared" si="5"/>
        <v>3.04</v>
      </c>
    </row>
    <row r="79" spans="1:16">
      <c r="A79" s="23">
        <v>202307</v>
      </c>
      <c r="B79" s="36" t="s">
        <v>206</v>
      </c>
      <c r="C79" s="36" t="s">
        <v>619</v>
      </c>
      <c r="D79" s="33" t="s">
        <v>587</v>
      </c>
      <c r="E79" s="36" t="s">
        <v>837</v>
      </c>
      <c r="F79" s="26" t="s">
        <v>686</v>
      </c>
      <c r="G79" s="34" t="s">
        <v>834</v>
      </c>
      <c r="H79" s="28" t="s">
        <v>623</v>
      </c>
      <c r="I79" s="40"/>
      <c r="J79" s="42">
        <v>2120</v>
      </c>
      <c r="K79" s="41">
        <v>6209.22</v>
      </c>
      <c r="L79" s="41">
        <v>363.68</v>
      </c>
      <c r="M79" s="41">
        <v>86.8</v>
      </c>
      <c r="N79" s="41">
        <v>3.8</v>
      </c>
      <c r="O79" s="42">
        <v>0</v>
      </c>
      <c r="P79" s="43">
        <f t="shared" si="5"/>
        <v>3.04</v>
      </c>
    </row>
    <row r="80" spans="1:16">
      <c r="A80" s="23">
        <v>202307</v>
      </c>
      <c r="B80" s="36" t="s">
        <v>218</v>
      </c>
      <c r="C80" s="36" t="s">
        <v>841</v>
      </c>
      <c r="D80" s="33" t="s">
        <v>764</v>
      </c>
      <c r="E80" s="36" t="s">
        <v>842</v>
      </c>
      <c r="F80" s="26" t="s">
        <v>843</v>
      </c>
      <c r="G80" s="34" t="s">
        <v>840</v>
      </c>
      <c r="H80" s="28"/>
      <c r="I80" s="40"/>
      <c r="J80" s="42">
        <v>7600</v>
      </c>
      <c r="K80" s="41">
        <v>17484.9</v>
      </c>
      <c r="L80" s="41">
        <v>363.68</v>
      </c>
      <c r="M80" s="41">
        <v>86.8</v>
      </c>
      <c r="N80" s="41">
        <v>3.8</v>
      </c>
      <c r="O80" s="42">
        <v>500</v>
      </c>
      <c r="P80" s="43">
        <f t="shared" si="5"/>
        <v>3.04</v>
      </c>
    </row>
    <row r="81" spans="1:16">
      <c r="A81" s="23">
        <v>202307</v>
      </c>
      <c r="B81" s="36" t="s">
        <v>440</v>
      </c>
      <c r="C81" s="36" t="s">
        <v>570</v>
      </c>
      <c r="D81" s="33" t="s">
        <v>587</v>
      </c>
      <c r="E81" s="36" t="s">
        <v>848</v>
      </c>
      <c r="F81" s="26" t="s">
        <v>694</v>
      </c>
      <c r="G81" s="34" t="s">
        <v>849</v>
      </c>
      <c r="H81" s="28"/>
      <c r="I81" s="40"/>
      <c r="J81" s="42">
        <v>2400</v>
      </c>
      <c r="K81" s="41">
        <v>4545</v>
      </c>
      <c r="L81" s="41">
        <v>0</v>
      </c>
      <c r="M81" s="41">
        <v>0</v>
      </c>
      <c r="N81" s="41">
        <v>0</v>
      </c>
      <c r="O81" s="42">
        <v>0</v>
      </c>
      <c r="P81" s="43">
        <v>0</v>
      </c>
    </row>
    <row r="82" spans="1:16">
      <c r="A82" s="23">
        <v>202307</v>
      </c>
      <c r="B82" s="36" t="s">
        <v>394</v>
      </c>
      <c r="C82" s="36" t="s">
        <v>625</v>
      </c>
      <c r="D82" s="33" t="s">
        <v>587</v>
      </c>
      <c r="E82" s="36" t="s">
        <v>850</v>
      </c>
      <c r="F82" s="26" t="s">
        <v>851</v>
      </c>
      <c r="G82" s="34" t="s">
        <v>852</v>
      </c>
      <c r="H82" s="28"/>
      <c r="I82" s="40"/>
      <c r="J82" s="41">
        <v>1980</v>
      </c>
      <c r="K82" s="41">
        <v>5433.8</v>
      </c>
      <c r="L82" s="41">
        <v>363.68</v>
      </c>
      <c r="M82" s="41">
        <v>86.8</v>
      </c>
      <c r="N82" s="41">
        <v>3.8</v>
      </c>
      <c r="O82" s="42">
        <v>0</v>
      </c>
      <c r="P82" s="43">
        <f>1900*0.16%</f>
        <v>3.04</v>
      </c>
    </row>
    <row r="83" spans="1:16">
      <c r="A83" s="23">
        <v>202307</v>
      </c>
      <c r="B83" s="36" t="s">
        <v>233</v>
      </c>
      <c r="C83" s="36" t="s">
        <v>625</v>
      </c>
      <c r="D83" s="33" t="s">
        <v>587</v>
      </c>
      <c r="E83" s="36" t="s">
        <v>853</v>
      </c>
      <c r="F83" s="26" t="s">
        <v>827</v>
      </c>
      <c r="G83" s="34" t="s">
        <v>854</v>
      </c>
      <c r="H83" s="28"/>
      <c r="I83" s="40"/>
      <c r="J83" s="42">
        <v>3800</v>
      </c>
      <c r="K83" s="41">
        <v>10132.76</v>
      </c>
      <c r="L83" s="41">
        <v>363.68</v>
      </c>
      <c r="M83" s="41">
        <v>86.8</v>
      </c>
      <c r="N83" s="41">
        <v>3.8</v>
      </c>
      <c r="O83" s="42">
        <v>0</v>
      </c>
      <c r="P83" s="43">
        <f>1900*0.16%</f>
        <v>3.04</v>
      </c>
    </row>
    <row r="84" spans="1:16">
      <c r="A84" s="23">
        <v>202307</v>
      </c>
      <c r="B84" s="36" t="s">
        <v>404</v>
      </c>
      <c r="C84" s="36" t="s">
        <v>570</v>
      </c>
      <c r="D84" s="33" t="s">
        <v>587</v>
      </c>
      <c r="E84" s="36" t="s">
        <v>858</v>
      </c>
      <c r="F84" s="26" t="s">
        <v>859</v>
      </c>
      <c r="G84" s="34" t="s">
        <v>860</v>
      </c>
      <c r="H84" s="28"/>
      <c r="I84" s="40"/>
      <c r="J84" s="42">
        <v>3128</v>
      </c>
      <c r="K84" s="41">
        <v>7763.48</v>
      </c>
      <c r="L84" s="41">
        <v>0</v>
      </c>
      <c r="M84" s="41">
        <v>0</v>
      </c>
      <c r="N84" s="41">
        <v>0</v>
      </c>
      <c r="O84" s="42">
        <v>0</v>
      </c>
      <c r="P84" s="43">
        <v>0</v>
      </c>
    </row>
    <row r="85" spans="1:16">
      <c r="A85" s="23">
        <v>202307</v>
      </c>
      <c r="B85" s="36" t="s">
        <v>446</v>
      </c>
      <c r="C85" s="36" t="s">
        <v>575</v>
      </c>
      <c r="D85" s="33" t="s">
        <v>587</v>
      </c>
      <c r="E85" s="36" t="s">
        <v>861</v>
      </c>
      <c r="F85" s="26" t="s">
        <v>862</v>
      </c>
      <c r="G85" s="34" t="s">
        <v>860</v>
      </c>
      <c r="H85" s="28"/>
      <c r="I85" s="40"/>
      <c r="J85" s="42">
        <v>2760</v>
      </c>
      <c r="K85" s="41">
        <v>10465.51</v>
      </c>
      <c r="L85" s="41">
        <v>363.68</v>
      </c>
      <c r="M85" s="41">
        <v>86.8</v>
      </c>
      <c r="N85" s="41">
        <v>3.8</v>
      </c>
      <c r="O85" s="42">
        <v>0</v>
      </c>
      <c r="P85" s="43">
        <f>1900*0.16%</f>
        <v>3.04</v>
      </c>
    </row>
    <row r="86" spans="1:16">
      <c r="A86" s="23">
        <v>202307</v>
      </c>
      <c r="B86" s="36" t="s">
        <v>406</v>
      </c>
      <c r="C86" s="36" t="s">
        <v>619</v>
      </c>
      <c r="D86" s="33" t="s">
        <v>587</v>
      </c>
      <c r="E86" s="36" t="s">
        <v>863</v>
      </c>
      <c r="F86" s="26" t="s">
        <v>864</v>
      </c>
      <c r="G86" s="34" t="s">
        <v>865</v>
      </c>
      <c r="H86" s="28"/>
      <c r="I86" s="40"/>
      <c r="J86" s="41">
        <v>1900</v>
      </c>
      <c r="K86" s="41">
        <v>4050.8</v>
      </c>
      <c r="L86" s="41">
        <v>363.68</v>
      </c>
      <c r="M86" s="41">
        <v>86.8</v>
      </c>
      <c r="N86" s="41">
        <v>3.8</v>
      </c>
      <c r="O86" s="42">
        <v>0</v>
      </c>
      <c r="P86" s="43">
        <f>1900*0.16%</f>
        <v>3.04</v>
      </c>
    </row>
    <row r="87" spans="1:16">
      <c r="A87" s="23">
        <v>202307</v>
      </c>
      <c r="B87" s="36" t="s">
        <v>368</v>
      </c>
      <c r="C87" s="36" t="s">
        <v>866</v>
      </c>
      <c r="D87" s="33" t="s">
        <v>576</v>
      </c>
      <c r="E87" s="36" t="s">
        <v>867</v>
      </c>
      <c r="F87" s="26" t="s">
        <v>868</v>
      </c>
      <c r="G87" s="34" t="s">
        <v>869</v>
      </c>
      <c r="H87" s="28"/>
      <c r="I87" s="40"/>
      <c r="J87" s="42">
        <v>3850</v>
      </c>
      <c r="K87" s="41">
        <v>9155.5</v>
      </c>
      <c r="L87" s="41">
        <v>363.68</v>
      </c>
      <c r="M87" s="41">
        <v>86.8</v>
      </c>
      <c r="N87" s="41">
        <v>3.8</v>
      </c>
      <c r="O87" s="42">
        <v>95</v>
      </c>
      <c r="P87" s="43">
        <f>1900*0.16%</f>
        <v>3.04</v>
      </c>
    </row>
    <row r="88" spans="1:16">
      <c r="A88" s="23">
        <v>202307</v>
      </c>
      <c r="B88" s="36" t="s">
        <v>287</v>
      </c>
      <c r="C88" s="36" t="s">
        <v>592</v>
      </c>
      <c r="D88" s="33" t="s">
        <v>587</v>
      </c>
      <c r="E88" s="36" t="s">
        <v>870</v>
      </c>
      <c r="F88" s="26" t="s">
        <v>761</v>
      </c>
      <c r="G88" s="34" t="s">
        <v>871</v>
      </c>
      <c r="H88" s="28"/>
      <c r="I88" s="40"/>
      <c r="J88" s="42">
        <v>2888</v>
      </c>
      <c r="K88" s="41">
        <v>6622.54</v>
      </c>
      <c r="L88" s="41">
        <v>363.68</v>
      </c>
      <c r="M88" s="41">
        <v>86.8</v>
      </c>
      <c r="N88" s="41">
        <v>3.8</v>
      </c>
      <c r="O88" s="42">
        <v>0</v>
      </c>
      <c r="P88" s="43">
        <f>1900*0.16%</f>
        <v>3.04</v>
      </c>
    </row>
    <row r="89" spans="1:16">
      <c r="A89" s="23">
        <v>202307</v>
      </c>
      <c r="B89" s="36" t="s">
        <v>328</v>
      </c>
      <c r="C89" s="36" t="s">
        <v>570</v>
      </c>
      <c r="D89" s="33" t="s">
        <v>587</v>
      </c>
      <c r="E89" s="36" t="s">
        <v>872</v>
      </c>
      <c r="F89" s="26" t="s">
        <v>652</v>
      </c>
      <c r="G89" s="34" t="s">
        <v>873</v>
      </c>
      <c r="H89" s="28"/>
      <c r="I89" s="40"/>
      <c r="J89" s="42">
        <v>4344</v>
      </c>
      <c r="K89" s="41">
        <v>8918.38</v>
      </c>
      <c r="L89" s="41">
        <v>0</v>
      </c>
      <c r="M89" s="41">
        <v>0</v>
      </c>
      <c r="N89" s="41">
        <v>0</v>
      </c>
      <c r="O89" s="42">
        <v>0</v>
      </c>
      <c r="P89" s="43">
        <v>0</v>
      </c>
    </row>
    <row r="90" spans="1:16">
      <c r="A90" s="23">
        <v>202307</v>
      </c>
      <c r="B90" s="36" t="s">
        <v>374</v>
      </c>
      <c r="C90" s="36" t="s">
        <v>570</v>
      </c>
      <c r="D90" s="33" t="s">
        <v>587</v>
      </c>
      <c r="E90" s="36" t="s">
        <v>874</v>
      </c>
      <c r="F90" s="26" t="s">
        <v>875</v>
      </c>
      <c r="G90" s="34" t="s">
        <v>871</v>
      </c>
      <c r="H90" s="28"/>
      <c r="I90" s="40"/>
      <c r="J90" s="42">
        <v>2332</v>
      </c>
      <c r="K90" s="41">
        <v>6746.92</v>
      </c>
      <c r="L90" s="41">
        <v>363.68</v>
      </c>
      <c r="M90" s="41">
        <v>86.8</v>
      </c>
      <c r="N90" s="41">
        <v>3.8</v>
      </c>
      <c r="O90" s="42">
        <v>0</v>
      </c>
      <c r="P90" s="43">
        <f>1900*0.16%</f>
        <v>3.04</v>
      </c>
    </row>
    <row r="91" spans="1:16">
      <c r="A91" s="23">
        <v>202307</v>
      </c>
      <c r="B91" s="36" t="s">
        <v>417</v>
      </c>
      <c r="C91" s="36" t="s">
        <v>625</v>
      </c>
      <c r="D91" s="33" t="s">
        <v>587</v>
      </c>
      <c r="E91" s="36" t="s">
        <v>876</v>
      </c>
      <c r="F91" s="26" t="s">
        <v>1368</v>
      </c>
      <c r="G91" s="34" t="s">
        <v>877</v>
      </c>
      <c r="H91" s="28"/>
      <c r="I91" s="40"/>
      <c r="J91" s="42">
        <v>2511</v>
      </c>
      <c r="K91" s="41">
        <v>7042.22</v>
      </c>
      <c r="L91" s="41">
        <v>363.68</v>
      </c>
      <c r="M91" s="41">
        <v>86.8</v>
      </c>
      <c r="N91" s="41">
        <v>3.8</v>
      </c>
      <c r="O91" s="42">
        <v>0</v>
      </c>
      <c r="P91" s="43">
        <f>1900*0.16%</f>
        <v>3.04</v>
      </c>
    </row>
    <row r="92" spans="1:16">
      <c r="A92" s="23">
        <v>202307</v>
      </c>
      <c r="B92" s="36" t="s">
        <v>278</v>
      </c>
      <c r="C92" s="36" t="s">
        <v>580</v>
      </c>
      <c r="D92" s="33" t="s">
        <v>587</v>
      </c>
      <c r="E92" s="36" t="s">
        <v>882</v>
      </c>
      <c r="F92" s="26" t="s">
        <v>698</v>
      </c>
      <c r="G92" s="34" t="s">
        <v>881</v>
      </c>
      <c r="H92" s="28"/>
      <c r="I92" s="40"/>
      <c r="J92" s="42">
        <v>3471</v>
      </c>
      <c r="K92" s="41">
        <v>8271.2</v>
      </c>
      <c r="L92" s="41">
        <v>363.68</v>
      </c>
      <c r="M92" s="41">
        <v>86.8</v>
      </c>
      <c r="N92" s="41">
        <v>3.8</v>
      </c>
      <c r="O92" s="42">
        <v>0</v>
      </c>
      <c r="P92" s="43">
        <f>1900*0.16%</f>
        <v>3.04</v>
      </c>
    </row>
    <row r="93" spans="1:16">
      <c r="A93" s="23">
        <v>202307</v>
      </c>
      <c r="B93" s="33" t="s">
        <v>201</v>
      </c>
      <c r="C93" s="36" t="s">
        <v>575</v>
      </c>
      <c r="D93" s="33" t="s">
        <v>764</v>
      </c>
      <c r="E93" s="36" t="s">
        <v>883</v>
      </c>
      <c r="F93" s="26" t="s">
        <v>884</v>
      </c>
      <c r="G93" s="34">
        <v>44375</v>
      </c>
      <c r="H93" s="28"/>
      <c r="I93" s="40"/>
      <c r="J93" s="42">
        <v>10000</v>
      </c>
      <c r="K93" s="41">
        <v>26245</v>
      </c>
      <c r="L93" s="41">
        <v>0</v>
      </c>
      <c r="M93" s="41">
        <v>0</v>
      </c>
      <c r="N93" s="41">
        <v>0</v>
      </c>
      <c r="O93" s="42">
        <v>0</v>
      </c>
      <c r="P93" s="43">
        <v>0</v>
      </c>
    </row>
    <row r="94" spans="1:16">
      <c r="A94" s="23">
        <v>202307</v>
      </c>
      <c r="B94" s="33" t="s">
        <v>311</v>
      </c>
      <c r="C94" s="36" t="s">
        <v>866</v>
      </c>
      <c r="D94" s="33" t="s">
        <v>587</v>
      </c>
      <c r="E94" s="36" t="s">
        <v>930</v>
      </c>
      <c r="F94" s="26" t="s">
        <v>931</v>
      </c>
      <c r="G94" s="34" t="s">
        <v>932</v>
      </c>
      <c r="H94" s="28"/>
      <c r="I94" s="40"/>
      <c r="J94" s="42">
        <v>2642</v>
      </c>
      <c r="K94" s="41">
        <v>7103.05</v>
      </c>
      <c r="L94" s="41">
        <v>363.68</v>
      </c>
      <c r="M94" s="41">
        <v>86.8</v>
      </c>
      <c r="N94" s="41">
        <v>3.8</v>
      </c>
      <c r="O94" s="42">
        <v>0</v>
      </c>
      <c r="P94" s="43">
        <f t="shared" ref="P94:P107" si="6">1900*0.16%</f>
        <v>3.04</v>
      </c>
    </row>
    <row r="95" spans="1:16">
      <c r="A95" s="23">
        <v>202307</v>
      </c>
      <c r="B95" s="33" t="s">
        <v>327</v>
      </c>
      <c r="C95" s="36" t="s">
        <v>619</v>
      </c>
      <c r="D95" s="33" t="s">
        <v>587</v>
      </c>
      <c r="E95" s="36" t="s">
        <v>933</v>
      </c>
      <c r="F95" s="26" t="s">
        <v>686</v>
      </c>
      <c r="G95" s="34" t="s">
        <v>934</v>
      </c>
      <c r="H95" s="28" t="s">
        <v>623</v>
      </c>
      <c r="I95" s="40"/>
      <c r="J95" s="42">
        <v>2120</v>
      </c>
      <c r="K95" s="41">
        <v>7952.47</v>
      </c>
      <c r="L95" s="41">
        <v>363.68</v>
      </c>
      <c r="M95" s="41">
        <v>86.8</v>
      </c>
      <c r="N95" s="41">
        <v>3.8</v>
      </c>
      <c r="O95" s="42">
        <v>0</v>
      </c>
      <c r="P95" s="43">
        <f t="shared" si="6"/>
        <v>3.04</v>
      </c>
    </row>
    <row r="96" spans="1:16">
      <c r="A96" s="23">
        <v>202307</v>
      </c>
      <c r="B96" s="33" t="s">
        <v>291</v>
      </c>
      <c r="C96" s="36" t="s">
        <v>866</v>
      </c>
      <c r="D96" s="33" t="s">
        <v>587</v>
      </c>
      <c r="E96" s="36" t="s">
        <v>935</v>
      </c>
      <c r="F96" s="26" t="s">
        <v>936</v>
      </c>
      <c r="G96" s="34" t="s">
        <v>937</v>
      </c>
      <c r="H96" s="28"/>
      <c r="I96" s="40"/>
      <c r="J96" s="42">
        <v>4800</v>
      </c>
      <c r="K96" s="41">
        <v>12440.59</v>
      </c>
      <c r="L96" s="41">
        <v>363.68</v>
      </c>
      <c r="M96" s="41">
        <v>86.8</v>
      </c>
      <c r="N96" s="41">
        <v>3.8</v>
      </c>
      <c r="O96" s="42">
        <v>0</v>
      </c>
      <c r="P96" s="43">
        <f t="shared" si="6"/>
        <v>3.04</v>
      </c>
    </row>
    <row r="97" spans="1:16">
      <c r="A97" s="23">
        <v>202307</v>
      </c>
      <c r="B97" s="33" t="s">
        <v>429</v>
      </c>
      <c r="C97" s="36" t="s">
        <v>570</v>
      </c>
      <c r="D97" s="33" t="s">
        <v>587</v>
      </c>
      <c r="E97" s="36" t="s">
        <v>938</v>
      </c>
      <c r="F97" s="26" t="s">
        <v>939</v>
      </c>
      <c r="G97" s="34">
        <v>44431</v>
      </c>
      <c r="H97" s="28"/>
      <c r="I97" s="40"/>
      <c r="J97" s="41">
        <v>2750</v>
      </c>
      <c r="K97" s="41">
        <v>8030.6</v>
      </c>
      <c r="L97" s="41">
        <v>363.68</v>
      </c>
      <c r="M97" s="41">
        <v>86.8</v>
      </c>
      <c r="N97" s="41">
        <v>3.8</v>
      </c>
      <c r="O97" s="42">
        <v>0</v>
      </c>
      <c r="P97" s="43">
        <f t="shared" si="6"/>
        <v>3.04</v>
      </c>
    </row>
    <row r="98" spans="1:16">
      <c r="A98" s="23">
        <v>202307</v>
      </c>
      <c r="B98" s="33" t="s">
        <v>391</v>
      </c>
      <c r="C98" s="36" t="s">
        <v>580</v>
      </c>
      <c r="D98" s="33" t="s">
        <v>587</v>
      </c>
      <c r="E98" s="36" t="s">
        <v>940</v>
      </c>
      <c r="F98" s="26" t="s">
        <v>941</v>
      </c>
      <c r="G98" s="34" t="s">
        <v>942</v>
      </c>
      <c r="H98" s="28"/>
      <c r="I98" s="40"/>
      <c r="J98" s="42">
        <v>4738</v>
      </c>
      <c r="K98" s="41">
        <v>10744.8</v>
      </c>
      <c r="L98" s="41">
        <v>363.68</v>
      </c>
      <c r="M98" s="41">
        <v>86.8</v>
      </c>
      <c r="N98" s="41">
        <v>3.8</v>
      </c>
      <c r="O98" s="42">
        <v>0</v>
      </c>
      <c r="P98" s="43">
        <f t="shared" si="6"/>
        <v>3.04</v>
      </c>
    </row>
    <row r="99" spans="1:16">
      <c r="A99" s="23">
        <v>202307</v>
      </c>
      <c r="B99" s="33" t="s">
        <v>333</v>
      </c>
      <c r="C99" s="36" t="s">
        <v>575</v>
      </c>
      <c r="D99" s="33" t="s">
        <v>587</v>
      </c>
      <c r="E99" s="36" t="s">
        <v>943</v>
      </c>
      <c r="F99" s="26" t="s">
        <v>944</v>
      </c>
      <c r="G99" s="34" t="s">
        <v>945</v>
      </c>
      <c r="H99" s="28"/>
      <c r="I99" s="40"/>
      <c r="J99" s="42">
        <v>2532</v>
      </c>
      <c r="K99" s="41">
        <v>10294.18</v>
      </c>
      <c r="L99" s="41">
        <v>363.68</v>
      </c>
      <c r="M99" s="41">
        <v>86.8</v>
      </c>
      <c r="N99" s="41">
        <v>3.8</v>
      </c>
      <c r="O99" s="42">
        <v>0</v>
      </c>
      <c r="P99" s="43">
        <f t="shared" si="6"/>
        <v>3.04</v>
      </c>
    </row>
    <row r="100" spans="1:16">
      <c r="A100" s="23">
        <v>202307</v>
      </c>
      <c r="B100" s="33" t="s">
        <v>381</v>
      </c>
      <c r="C100" s="36" t="s">
        <v>619</v>
      </c>
      <c r="D100" s="33" t="s">
        <v>587</v>
      </c>
      <c r="E100" s="36" t="s">
        <v>946</v>
      </c>
      <c r="F100" s="26" t="s">
        <v>686</v>
      </c>
      <c r="G100" s="34" t="s">
        <v>947</v>
      </c>
      <c r="H100" s="28" t="s">
        <v>623</v>
      </c>
      <c r="I100" s="40"/>
      <c r="J100" s="42">
        <v>2120</v>
      </c>
      <c r="K100" s="41">
        <v>8556.04</v>
      </c>
      <c r="L100" s="41">
        <v>363.68</v>
      </c>
      <c r="M100" s="41">
        <v>86.8</v>
      </c>
      <c r="N100" s="41">
        <v>3.8</v>
      </c>
      <c r="O100" s="42">
        <v>0</v>
      </c>
      <c r="P100" s="43">
        <f t="shared" si="6"/>
        <v>3.04</v>
      </c>
    </row>
    <row r="101" spans="1:16">
      <c r="A101" s="23">
        <v>202307</v>
      </c>
      <c r="B101" s="33" t="s">
        <v>317</v>
      </c>
      <c r="C101" s="36" t="s">
        <v>619</v>
      </c>
      <c r="D101" s="33" t="s">
        <v>587</v>
      </c>
      <c r="E101" s="36" t="s">
        <v>948</v>
      </c>
      <c r="F101" s="26" t="s">
        <v>686</v>
      </c>
      <c r="G101" s="34" t="s">
        <v>949</v>
      </c>
      <c r="H101" s="28" t="s">
        <v>623</v>
      </c>
      <c r="I101" s="40"/>
      <c r="J101" s="42">
        <v>2120</v>
      </c>
      <c r="K101" s="41">
        <v>7476.77</v>
      </c>
      <c r="L101" s="41">
        <v>363.68</v>
      </c>
      <c r="M101" s="41">
        <v>86.8</v>
      </c>
      <c r="N101" s="41">
        <v>3.8</v>
      </c>
      <c r="O101" s="42">
        <v>0</v>
      </c>
      <c r="P101" s="43">
        <f t="shared" si="6"/>
        <v>3.04</v>
      </c>
    </row>
    <row r="102" spans="1:16">
      <c r="A102" s="23">
        <v>202307</v>
      </c>
      <c r="B102" s="33" t="s">
        <v>257</v>
      </c>
      <c r="C102" s="36" t="s">
        <v>580</v>
      </c>
      <c r="D102" s="33" t="s">
        <v>587</v>
      </c>
      <c r="E102" s="36" t="s">
        <v>972</v>
      </c>
      <c r="F102" s="26" t="s">
        <v>941</v>
      </c>
      <c r="G102" s="34" t="s">
        <v>971</v>
      </c>
      <c r="H102" s="28"/>
      <c r="I102" s="40"/>
      <c r="J102" s="42">
        <v>3730</v>
      </c>
      <c r="K102" s="41">
        <v>7651.8</v>
      </c>
      <c r="L102" s="41">
        <v>363.68</v>
      </c>
      <c r="M102" s="41">
        <v>86.8</v>
      </c>
      <c r="N102" s="41">
        <v>3.8</v>
      </c>
      <c r="O102" s="42">
        <v>1000</v>
      </c>
      <c r="P102" s="43">
        <f t="shared" si="6"/>
        <v>3.04</v>
      </c>
    </row>
    <row r="103" spans="1:16">
      <c r="A103" s="23">
        <v>202307</v>
      </c>
      <c r="B103" s="33" t="s">
        <v>383</v>
      </c>
      <c r="C103" s="36" t="s">
        <v>580</v>
      </c>
      <c r="D103" s="33" t="s">
        <v>587</v>
      </c>
      <c r="E103" s="36" t="s">
        <v>973</v>
      </c>
      <c r="F103" s="26" t="s">
        <v>698</v>
      </c>
      <c r="G103" s="34" t="s">
        <v>974</v>
      </c>
      <c r="H103" s="28"/>
      <c r="I103" s="40"/>
      <c r="J103" s="42">
        <v>3326</v>
      </c>
      <c r="K103" s="41">
        <v>7869.5</v>
      </c>
      <c r="L103" s="41">
        <v>363.68</v>
      </c>
      <c r="M103" s="41">
        <v>86.8</v>
      </c>
      <c r="N103" s="41">
        <v>3.8</v>
      </c>
      <c r="O103" s="42">
        <v>0</v>
      </c>
      <c r="P103" s="43">
        <f t="shared" si="6"/>
        <v>3.04</v>
      </c>
    </row>
    <row r="104" spans="1:16">
      <c r="A104" s="23">
        <v>202307</v>
      </c>
      <c r="B104" s="33" t="s">
        <v>213</v>
      </c>
      <c r="C104" s="36" t="s">
        <v>580</v>
      </c>
      <c r="D104" s="33" t="s">
        <v>587</v>
      </c>
      <c r="E104" s="36" t="s">
        <v>975</v>
      </c>
      <c r="F104" s="26" t="s">
        <v>941</v>
      </c>
      <c r="G104" s="34" t="s">
        <v>976</v>
      </c>
      <c r="H104" s="28"/>
      <c r="I104" s="40"/>
      <c r="J104" s="42">
        <v>4738</v>
      </c>
      <c r="K104" s="41">
        <v>11008.6</v>
      </c>
      <c r="L104" s="41">
        <v>363.68</v>
      </c>
      <c r="M104" s="41">
        <v>86.8</v>
      </c>
      <c r="N104" s="41">
        <v>3.8</v>
      </c>
      <c r="O104" s="42">
        <v>0</v>
      </c>
      <c r="P104" s="43">
        <f t="shared" si="6"/>
        <v>3.04</v>
      </c>
    </row>
    <row r="105" spans="1:16">
      <c r="A105" s="23">
        <v>202307</v>
      </c>
      <c r="B105" s="33" t="s">
        <v>329</v>
      </c>
      <c r="C105" s="36" t="s">
        <v>580</v>
      </c>
      <c r="D105" s="33" t="s">
        <v>587</v>
      </c>
      <c r="E105" s="36" t="s">
        <v>977</v>
      </c>
      <c r="F105" s="26" t="s">
        <v>698</v>
      </c>
      <c r="G105" s="34" t="s">
        <v>976</v>
      </c>
      <c r="H105" s="28"/>
      <c r="I105" s="40"/>
      <c r="J105" s="42">
        <v>3730</v>
      </c>
      <c r="K105" s="41">
        <v>8717</v>
      </c>
      <c r="L105" s="41">
        <v>363.68</v>
      </c>
      <c r="M105" s="41">
        <v>86.8</v>
      </c>
      <c r="N105" s="41">
        <v>3.8</v>
      </c>
      <c r="O105" s="42">
        <v>100</v>
      </c>
      <c r="P105" s="43">
        <f t="shared" si="6"/>
        <v>3.04</v>
      </c>
    </row>
    <row r="106" spans="1:16">
      <c r="A106" s="23">
        <v>202307</v>
      </c>
      <c r="B106" s="33" t="s">
        <v>262</v>
      </c>
      <c r="C106" s="36" t="s">
        <v>625</v>
      </c>
      <c r="D106" s="33" t="s">
        <v>587</v>
      </c>
      <c r="E106" s="36" t="s">
        <v>988</v>
      </c>
      <c r="F106" s="26" t="s">
        <v>1177</v>
      </c>
      <c r="G106" s="34" t="s">
        <v>987</v>
      </c>
      <c r="H106" s="28"/>
      <c r="I106" s="40"/>
      <c r="J106" s="42">
        <v>3181</v>
      </c>
      <c r="K106" s="41">
        <v>7341</v>
      </c>
      <c r="L106" s="41">
        <v>363.68</v>
      </c>
      <c r="M106" s="41">
        <v>86.8</v>
      </c>
      <c r="N106" s="41">
        <v>3.8</v>
      </c>
      <c r="O106" s="42">
        <v>0</v>
      </c>
      <c r="P106" s="43">
        <f t="shared" si="6"/>
        <v>3.04</v>
      </c>
    </row>
    <row r="107" spans="1:16">
      <c r="A107" s="23">
        <v>202307</v>
      </c>
      <c r="B107" s="36" t="s">
        <v>312</v>
      </c>
      <c r="C107" s="36" t="s">
        <v>580</v>
      </c>
      <c r="D107" s="33" t="s">
        <v>587</v>
      </c>
      <c r="E107" s="23" t="s">
        <v>993</v>
      </c>
      <c r="F107" s="23" t="s">
        <v>994</v>
      </c>
      <c r="G107" s="23" t="s">
        <v>995</v>
      </c>
      <c r="H107" s="28"/>
      <c r="I107" s="40"/>
      <c r="J107" s="42">
        <v>2311</v>
      </c>
      <c r="K107" s="41">
        <v>6300.8</v>
      </c>
      <c r="L107" s="41">
        <v>363.68</v>
      </c>
      <c r="M107" s="41">
        <v>86.8</v>
      </c>
      <c r="N107" s="41">
        <v>3.8</v>
      </c>
      <c r="O107" s="42">
        <v>0</v>
      </c>
      <c r="P107" s="43">
        <f t="shared" si="6"/>
        <v>3.04</v>
      </c>
    </row>
    <row r="108" spans="1:16">
      <c r="A108" s="23">
        <v>202307</v>
      </c>
      <c r="B108" s="36" t="s">
        <v>270</v>
      </c>
      <c r="C108" s="36" t="s">
        <v>661</v>
      </c>
      <c r="D108" s="33" t="s">
        <v>587</v>
      </c>
      <c r="E108" s="23" t="s">
        <v>996</v>
      </c>
      <c r="F108" s="23" t="s">
        <v>997</v>
      </c>
      <c r="G108" s="23" t="s">
        <v>995</v>
      </c>
      <c r="H108" s="28"/>
      <c r="I108" s="40"/>
      <c r="J108" s="42">
        <v>3780</v>
      </c>
      <c r="K108" s="41">
        <v>2228.57</v>
      </c>
      <c r="L108" s="41">
        <v>0</v>
      </c>
      <c r="M108" s="41">
        <v>0</v>
      </c>
      <c r="N108" s="41">
        <v>0</v>
      </c>
      <c r="O108" s="42">
        <v>0</v>
      </c>
      <c r="P108" s="43">
        <v>0</v>
      </c>
    </row>
    <row r="109" spans="1:16">
      <c r="A109" s="23">
        <v>202307</v>
      </c>
      <c r="B109" s="36" t="s">
        <v>236</v>
      </c>
      <c r="C109" s="36" t="s">
        <v>575</v>
      </c>
      <c r="D109" s="33" t="s">
        <v>587</v>
      </c>
      <c r="E109" s="23" t="s">
        <v>1001</v>
      </c>
      <c r="F109" s="23" t="s">
        <v>1002</v>
      </c>
      <c r="G109" s="44" t="s">
        <v>1003</v>
      </c>
      <c r="H109" s="28"/>
      <c r="I109" s="40"/>
      <c r="J109" s="41">
        <v>3850</v>
      </c>
      <c r="K109" s="41">
        <v>10787.65</v>
      </c>
      <c r="L109" s="41">
        <v>363.68</v>
      </c>
      <c r="M109" s="41">
        <v>86.8</v>
      </c>
      <c r="N109" s="41">
        <v>3.8</v>
      </c>
      <c r="O109" s="42">
        <v>0</v>
      </c>
      <c r="P109" s="43">
        <f>1900*0.16%</f>
        <v>3.04</v>
      </c>
    </row>
    <row r="110" spans="1:16">
      <c r="A110" s="23">
        <v>202307</v>
      </c>
      <c r="B110" s="36" t="s">
        <v>296</v>
      </c>
      <c r="C110" s="36" t="s">
        <v>619</v>
      </c>
      <c r="D110" s="33" t="s">
        <v>587</v>
      </c>
      <c r="E110" s="23" t="s">
        <v>1004</v>
      </c>
      <c r="F110" s="23" t="s">
        <v>1005</v>
      </c>
      <c r="G110" s="44" t="s">
        <v>1006</v>
      </c>
      <c r="H110" s="28"/>
      <c r="I110" s="40"/>
      <c r="J110" s="41">
        <v>1900</v>
      </c>
      <c r="K110" s="41">
        <v>5612.8</v>
      </c>
      <c r="L110" s="41">
        <v>363.68</v>
      </c>
      <c r="M110" s="41">
        <v>86.8</v>
      </c>
      <c r="N110" s="41">
        <v>3.8</v>
      </c>
      <c r="O110" s="42">
        <v>0</v>
      </c>
      <c r="P110" s="43">
        <f>1900*0.16%</f>
        <v>3.04</v>
      </c>
    </row>
    <row r="111" spans="1:16">
      <c r="A111" s="23">
        <v>202307</v>
      </c>
      <c r="B111" s="36" t="s">
        <v>366</v>
      </c>
      <c r="C111" s="36" t="s">
        <v>575</v>
      </c>
      <c r="D111" s="33" t="s">
        <v>587</v>
      </c>
      <c r="E111" s="23" t="s">
        <v>1161</v>
      </c>
      <c r="F111" s="23" t="s">
        <v>710</v>
      </c>
      <c r="G111" s="44" t="s">
        <v>1162</v>
      </c>
      <c r="H111" s="28"/>
      <c r="I111" s="40"/>
      <c r="J111" s="41">
        <v>3850</v>
      </c>
      <c r="K111" s="41">
        <v>8714</v>
      </c>
      <c r="L111" s="41">
        <v>0</v>
      </c>
      <c r="M111" s="41">
        <v>0</v>
      </c>
      <c r="N111" s="41">
        <v>0</v>
      </c>
      <c r="O111" s="42">
        <v>0</v>
      </c>
      <c r="P111" s="43">
        <v>0</v>
      </c>
    </row>
    <row r="112" spans="1:16">
      <c r="A112" s="23">
        <v>202307</v>
      </c>
      <c r="B112" s="25" t="s">
        <v>239</v>
      </c>
      <c r="C112" s="25" t="s">
        <v>619</v>
      </c>
      <c r="D112" s="30" t="s">
        <v>587</v>
      </c>
      <c r="E112" s="26" t="s">
        <v>1015</v>
      </c>
      <c r="F112" s="26" t="s">
        <v>1164</v>
      </c>
      <c r="G112" s="27" t="s">
        <v>1017</v>
      </c>
      <c r="H112" s="28"/>
      <c r="I112" s="40"/>
      <c r="J112" s="41">
        <v>3200</v>
      </c>
      <c r="K112" s="41">
        <v>6097.4</v>
      </c>
      <c r="L112" s="41">
        <v>363.68</v>
      </c>
      <c r="M112" s="41">
        <v>86.8</v>
      </c>
      <c r="N112" s="41">
        <v>3.8</v>
      </c>
      <c r="O112" s="42">
        <v>300</v>
      </c>
      <c r="P112" s="43">
        <f t="shared" ref="P112:P120" si="7">1900*0.16%</f>
        <v>3.04</v>
      </c>
    </row>
    <row r="113" spans="1:16">
      <c r="A113" s="23">
        <v>202307</v>
      </c>
      <c r="B113" s="25" t="s">
        <v>386</v>
      </c>
      <c r="C113" s="25" t="s">
        <v>575</v>
      </c>
      <c r="D113" s="30" t="s">
        <v>1178</v>
      </c>
      <c r="E113" s="26" t="s">
        <v>1168</v>
      </c>
      <c r="F113" s="26" t="s">
        <v>578</v>
      </c>
      <c r="G113" s="27" t="s">
        <v>1169</v>
      </c>
      <c r="H113" s="28"/>
      <c r="I113" s="40"/>
      <c r="J113" s="41">
        <v>5500</v>
      </c>
      <c r="K113" s="41">
        <v>15823.5</v>
      </c>
      <c r="L113" s="41">
        <v>363.68</v>
      </c>
      <c r="M113" s="41">
        <v>86.8</v>
      </c>
      <c r="N113" s="41">
        <v>3.8</v>
      </c>
      <c r="O113" s="42">
        <v>0</v>
      </c>
      <c r="P113" s="43">
        <f t="shared" si="7"/>
        <v>3.04</v>
      </c>
    </row>
    <row r="114" spans="1:16">
      <c r="A114" s="23">
        <v>202307</v>
      </c>
      <c r="B114" s="25" t="s">
        <v>407</v>
      </c>
      <c r="C114" s="25" t="s">
        <v>841</v>
      </c>
      <c r="D114" s="30" t="s">
        <v>587</v>
      </c>
      <c r="E114" s="26" t="s">
        <v>1171</v>
      </c>
      <c r="F114" s="26" t="s">
        <v>1172</v>
      </c>
      <c r="G114" s="27" t="s">
        <v>1173</v>
      </c>
      <c r="H114" s="28"/>
      <c r="I114" s="40"/>
      <c r="J114" s="41">
        <v>3214</v>
      </c>
      <c r="K114" s="41">
        <v>7854.1</v>
      </c>
      <c r="L114" s="41">
        <v>363.68</v>
      </c>
      <c r="M114" s="41">
        <v>86.8</v>
      </c>
      <c r="N114" s="41">
        <v>3.8</v>
      </c>
      <c r="O114" s="42">
        <v>700</v>
      </c>
      <c r="P114" s="43">
        <f t="shared" si="7"/>
        <v>3.04</v>
      </c>
    </row>
    <row r="115" spans="1:16">
      <c r="A115" s="23">
        <v>202307</v>
      </c>
      <c r="B115" s="25" t="s">
        <v>377</v>
      </c>
      <c r="C115" s="25" t="s">
        <v>580</v>
      </c>
      <c r="D115" s="30" t="s">
        <v>587</v>
      </c>
      <c r="E115" s="26" t="s">
        <v>1171</v>
      </c>
      <c r="F115" s="26" t="s">
        <v>1179</v>
      </c>
      <c r="G115" s="27" t="s">
        <v>1180</v>
      </c>
      <c r="H115" s="28"/>
      <c r="I115" s="40"/>
      <c r="J115" s="41">
        <v>2520</v>
      </c>
      <c r="K115" s="41">
        <v>5712.3</v>
      </c>
      <c r="L115" s="41">
        <v>363.68</v>
      </c>
      <c r="M115" s="41">
        <v>86.8</v>
      </c>
      <c r="N115" s="41">
        <v>3.8</v>
      </c>
      <c r="O115" s="42">
        <v>0</v>
      </c>
      <c r="P115" s="43">
        <f t="shared" si="7"/>
        <v>3.04</v>
      </c>
    </row>
    <row r="116" spans="1:16">
      <c r="A116" s="23">
        <v>202307</v>
      </c>
      <c r="B116" s="25" t="s">
        <v>267</v>
      </c>
      <c r="C116" s="36" t="s">
        <v>575</v>
      </c>
      <c r="D116" s="30" t="s">
        <v>587</v>
      </c>
      <c r="E116" s="23" t="s">
        <v>1195</v>
      </c>
      <c r="F116" s="23" t="s">
        <v>710</v>
      </c>
      <c r="G116" s="44" t="s">
        <v>1196</v>
      </c>
      <c r="H116" s="28"/>
      <c r="I116" s="40"/>
      <c r="J116" s="42">
        <v>3850</v>
      </c>
      <c r="K116" s="41">
        <v>8460</v>
      </c>
      <c r="L116" s="41">
        <v>363.68</v>
      </c>
      <c r="M116" s="41">
        <v>86.8</v>
      </c>
      <c r="N116" s="41">
        <v>3.8</v>
      </c>
      <c r="O116" s="42">
        <v>0</v>
      </c>
      <c r="P116" s="43">
        <f t="shared" si="7"/>
        <v>3.04</v>
      </c>
    </row>
    <row r="117" spans="1:16">
      <c r="A117" s="23">
        <v>202307</v>
      </c>
      <c r="B117" s="25" t="s">
        <v>293</v>
      </c>
      <c r="C117" s="36" t="s">
        <v>575</v>
      </c>
      <c r="D117" s="30" t="s">
        <v>587</v>
      </c>
      <c r="E117" s="23" t="s">
        <v>1198</v>
      </c>
      <c r="F117" s="23" t="s">
        <v>710</v>
      </c>
      <c r="G117" s="44" t="s">
        <v>1196</v>
      </c>
      <c r="H117" s="28"/>
      <c r="I117" s="40"/>
      <c r="J117" s="42">
        <v>3850</v>
      </c>
      <c r="K117" s="41">
        <v>8962.4</v>
      </c>
      <c r="L117" s="41">
        <v>363.68</v>
      </c>
      <c r="M117" s="41">
        <v>86.8</v>
      </c>
      <c r="N117" s="41">
        <v>3.8</v>
      </c>
      <c r="O117" s="42">
        <v>0</v>
      </c>
      <c r="P117" s="43">
        <f t="shared" si="7"/>
        <v>3.04</v>
      </c>
    </row>
    <row r="118" spans="1:16">
      <c r="A118" s="23">
        <v>202307</v>
      </c>
      <c r="B118" s="25" t="s">
        <v>400</v>
      </c>
      <c r="C118" s="36" t="s">
        <v>619</v>
      </c>
      <c r="D118" s="30" t="s">
        <v>587</v>
      </c>
      <c r="E118" s="44" t="s">
        <v>1200</v>
      </c>
      <c r="F118" s="23" t="s">
        <v>686</v>
      </c>
      <c r="G118" s="27">
        <v>44782</v>
      </c>
      <c r="H118" s="28" t="s">
        <v>623</v>
      </c>
      <c r="I118" s="40"/>
      <c r="J118" s="42">
        <v>2120</v>
      </c>
      <c r="K118" s="41">
        <v>7460.07</v>
      </c>
      <c r="L118" s="41">
        <v>363.68</v>
      </c>
      <c r="M118" s="41">
        <v>86.8</v>
      </c>
      <c r="N118" s="41">
        <v>3.8</v>
      </c>
      <c r="O118" s="42">
        <v>0</v>
      </c>
      <c r="P118" s="43">
        <f t="shared" si="7"/>
        <v>3.04</v>
      </c>
    </row>
    <row r="119" spans="1:16">
      <c r="A119" s="23">
        <v>202307</v>
      </c>
      <c r="B119" s="25" t="s">
        <v>319</v>
      </c>
      <c r="C119" s="36" t="s">
        <v>619</v>
      </c>
      <c r="D119" s="30" t="s">
        <v>764</v>
      </c>
      <c r="E119" s="44" t="s">
        <v>1224</v>
      </c>
      <c r="F119" s="23" t="s">
        <v>1220</v>
      </c>
      <c r="G119" s="44" t="s">
        <v>1225</v>
      </c>
      <c r="H119" s="28"/>
      <c r="I119" s="40"/>
      <c r="J119" s="42">
        <v>6500</v>
      </c>
      <c r="K119" s="41">
        <v>16319</v>
      </c>
      <c r="L119" s="41">
        <v>363.68</v>
      </c>
      <c r="M119" s="41">
        <v>86.8</v>
      </c>
      <c r="N119" s="41">
        <v>3.8</v>
      </c>
      <c r="O119" s="42">
        <v>0</v>
      </c>
      <c r="P119" s="43">
        <f t="shared" si="7"/>
        <v>3.04</v>
      </c>
    </row>
    <row r="120" spans="1:16">
      <c r="A120" s="23">
        <v>202307</v>
      </c>
      <c r="B120" s="25" t="s">
        <v>238</v>
      </c>
      <c r="C120" s="36" t="s">
        <v>580</v>
      </c>
      <c r="D120" s="30" t="s">
        <v>587</v>
      </c>
      <c r="E120" s="44" t="s">
        <v>1226</v>
      </c>
      <c r="F120" s="23" t="s">
        <v>992</v>
      </c>
      <c r="G120" s="44" t="s">
        <v>1227</v>
      </c>
      <c r="H120" s="28"/>
      <c r="I120" s="40"/>
      <c r="J120" s="42">
        <v>2671</v>
      </c>
      <c r="K120" s="41">
        <v>4916.67</v>
      </c>
      <c r="L120" s="41">
        <v>363.68</v>
      </c>
      <c r="M120" s="41">
        <v>86.8</v>
      </c>
      <c r="N120" s="41">
        <v>3.8</v>
      </c>
      <c r="O120" s="42">
        <v>0</v>
      </c>
      <c r="P120" s="43">
        <f t="shared" si="7"/>
        <v>3.04</v>
      </c>
    </row>
    <row r="121" spans="1:16">
      <c r="A121" s="23">
        <v>202307</v>
      </c>
      <c r="B121" s="25" t="s">
        <v>370</v>
      </c>
      <c r="C121" s="36" t="s">
        <v>570</v>
      </c>
      <c r="D121" s="30" t="s">
        <v>587</v>
      </c>
      <c r="E121" s="44" t="s">
        <v>1228</v>
      </c>
      <c r="F121" s="23" t="s">
        <v>694</v>
      </c>
      <c r="G121" s="44" t="s">
        <v>1229</v>
      </c>
      <c r="H121" s="28"/>
      <c r="I121" s="40"/>
      <c r="J121" s="42">
        <v>4068</v>
      </c>
      <c r="K121" s="41">
        <v>8469.14</v>
      </c>
      <c r="L121" s="41">
        <v>0</v>
      </c>
      <c r="M121" s="41">
        <v>0</v>
      </c>
      <c r="N121" s="41">
        <v>0</v>
      </c>
      <c r="O121" s="42">
        <v>0</v>
      </c>
      <c r="P121" s="43">
        <v>0</v>
      </c>
    </row>
    <row r="122" spans="1:16">
      <c r="A122" s="23">
        <v>202307</v>
      </c>
      <c r="B122" s="25" t="s">
        <v>350</v>
      </c>
      <c r="C122" s="36" t="s">
        <v>570</v>
      </c>
      <c r="D122" s="30" t="s">
        <v>764</v>
      </c>
      <c r="E122" s="44" t="s">
        <v>1230</v>
      </c>
      <c r="F122" s="23" t="s">
        <v>792</v>
      </c>
      <c r="G122" s="44" t="s">
        <v>1229</v>
      </c>
      <c r="H122" s="28"/>
      <c r="I122" s="40"/>
      <c r="J122" s="42">
        <v>5000</v>
      </c>
      <c r="K122" s="41">
        <v>13175.35</v>
      </c>
      <c r="L122" s="41">
        <v>363.68</v>
      </c>
      <c r="M122" s="41">
        <v>86.8</v>
      </c>
      <c r="N122" s="41">
        <v>3.8</v>
      </c>
      <c r="O122" s="42">
        <v>0</v>
      </c>
      <c r="P122" s="43">
        <f>1900*0.16%</f>
        <v>3.04</v>
      </c>
    </row>
    <row r="123" spans="1:16">
      <c r="A123" s="23">
        <v>202307</v>
      </c>
      <c r="B123" s="25" t="s">
        <v>415</v>
      </c>
      <c r="C123" s="36" t="s">
        <v>575</v>
      </c>
      <c r="D123" s="30" t="s">
        <v>587</v>
      </c>
      <c r="E123" s="44" t="s">
        <v>1249</v>
      </c>
      <c r="F123" s="23" t="s">
        <v>710</v>
      </c>
      <c r="G123" s="44" t="s">
        <v>1247</v>
      </c>
      <c r="H123" s="28"/>
      <c r="I123" s="40"/>
      <c r="J123" s="42">
        <v>3850</v>
      </c>
      <c r="K123" s="41">
        <v>5864</v>
      </c>
      <c r="L123" s="41">
        <v>0</v>
      </c>
      <c r="M123" s="41">
        <v>0</v>
      </c>
      <c r="N123" s="41">
        <v>0</v>
      </c>
      <c r="O123" s="42">
        <v>0</v>
      </c>
      <c r="P123" s="43">
        <v>0</v>
      </c>
    </row>
    <row r="124" spans="1:16">
      <c r="A124" s="23">
        <v>202307</v>
      </c>
      <c r="B124" s="25" t="s">
        <v>322</v>
      </c>
      <c r="C124" s="36" t="s">
        <v>580</v>
      </c>
      <c r="D124" s="30" t="s">
        <v>587</v>
      </c>
      <c r="E124" s="44" t="s">
        <v>1262</v>
      </c>
      <c r="F124" s="23" t="s">
        <v>939</v>
      </c>
      <c r="G124" s="44">
        <v>44886</v>
      </c>
      <c r="H124" s="28"/>
      <c r="I124" s="40"/>
      <c r="J124" s="42">
        <v>1900</v>
      </c>
      <c r="K124" s="41">
        <v>4276.4</v>
      </c>
      <c r="L124" s="41">
        <v>363.68</v>
      </c>
      <c r="M124" s="41">
        <v>86.8</v>
      </c>
      <c r="N124" s="41">
        <v>3.8</v>
      </c>
      <c r="O124" s="42">
        <v>0</v>
      </c>
      <c r="P124" s="43">
        <f t="shared" ref="P124:P151" si="8">1900*0.16%</f>
        <v>3.04</v>
      </c>
    </row>
    <row r="125" spans="1:16">
      <c r="A125" s="23">
        <v>202307</v>
      </c>
      <c r="B125" s="25" t="s">
        <v>425</v>
      </c>
      <c r="C125" s="36" t="s">
        <v>575</v>
      </c>
      <c r="D125" s="30" t="s">
        <v>587</v>
      </c>
      <c r="E125" s="44" t="s">
        <v>1264</v>
      </c>
      <c r="F125" s="23" t="s">
        <v>1265</v>
      </c>
      <c r="G125" s="44" t="s">
        <v>1266</v>
      </c>
      <c r="H125" s="28"/>
      <c r="I125" s="40"/>
      <c r="J125" s="42">
        <v>5500</v>
      </c>
      <c r="K125" s="41">
        <v>13610</v>
      </c>
      <c r="L125" s="41">
        <v>363.68</v>
      </c>
      <c r="M125" s="41">
        <v>86.8</v>
      </c>
      <c r="N125" s="41">
        <v>3.8</v>
      </c>
      <c r="O125" s="42">
        <v>0</v>
      </c>
      <c r="P125" s="43">
        <f t="shared" si="8"/>
        <v>3.04</v>
      </c>
    </row>
    <row r="126" spans="1:16">
      <c r="A126" s="23">
        <v>202307</v>
      </c>
      <c r="B126" s="25" t="s">
        <v>315</v>
      </c>
      <c r="C126" s="36" t="s">
        <v>575</v>
      </c>
      <c r="D126" s="30" t="s">
        <v>587</v>
      </c>
      <c r="E126" s="44" t="s">
        <v>1267</v>
      </c>
      <c r="F126" s="23" t="s">
        <v>1268</v>
      </c>
      <c r="G126" s="44">
        <v>44879</v>
      </c>
      <c r="H126" s="28"/>
      <c r="I126" s="40"/>
      <c r="J126" s="42">
        <v>3050</v>
      </c>
      <c r="K126" s="41">
        <v>8695.97</v>
      </c>
      <c r="L126" s="41">
        <v>363.68</v>
      </c>
      <c r="M126" s="41">
        <v>86.8</v>
      </c>
      <c r="N126" s="41">
        <v>3.8</v>
      </c>
      <c r="O126" s="42">
        <v>0</v>
      </c>
      <c r="P126" s="43">
        <f t="shared" si="8"/>
        <v>3.04</v>
      </c>
    </row>
    <row r="127" spans="1:16">
      <c r="A127" s="23">
        <v>202307</v>
      </c>
      <c r="B127" s="25" t="s">
        <v>380</v>
      </c>
      <c r="C127" s="36" t="s">
        <v>619</v>
      </c>
      <c r="D127" s="30" t="s">
        <v>587</v>
      </c>
      <c r="E127" s="44" t="s">
        <v>1269</v>
      </c>
      <c r="F127" s="23" t="s">
        <v>856</v>
      </c>
      <c r="G127" s="44" t="s">
        <v>1270</v>
      </c>
      <c r="H127" s="28"/>
      <c r="I127" s="40"/>
      <c r="J127" s="42">
        <v>1900</v>
      </c>
      <c r="K127" s="41">
        <v>1711.86</v>
      </c>
      <c r="L127" s="41">
        <v>363.68</v>
      </c>
      <c r="M127" s="41">
        <v>86.8</v>
      </c>
      <c r="N127" s="41">
        <v>3.8</v>
      </c>
      <c r="O127" s="42">
        <v>0</v>
      </c>
      <c r="P127" s="43">
        <f t="shared" si="8"/>
        <v>3.04</v>
      </c>
    </row>
    <row r="128" spans="1:16">
      <c r="A128" s="23">
        <v>202307</v>
      </c>
      <c r="B128" s="25" t="s">
        <v>224</v>
      </c>
      <c r="C128" s="36" t="s">
        <v>575</v>
      </c>
      <c r="D128" s="30" t="s">
        <v>587</v>
      </c>
      <c r="E128" s="44" t="s">
        <v>1275</v>
      </c>
      <c r="F128" s="23" t="s">
        <v>1276</v>
      </c>
      <c r="G128" s="44">
        <v>44909</v>
      </c>
      <c r="H128" s="28"/>
      <c r="I128" s="40"/>
      <c r="J128" s="42">
        <v>3850</v>
      </c>
      <c r="K128" s="41">
        <v>9417</v>
      </c>
      <c r="L128" s="41">
        <v>363.68</v>
      </c>
      <c r="M128" s="41">
        <v>86.8</v>
      </c>
      <c r="N128" s="41">
        <v>3.8</v>
      </c>
      <c r="O128" s="42">
        <v>0</v>
      </c>
      <c r="P128" s="43">
        <f t="shared" si="8"/>
        <v>3.04</v>
      </c>
    </row>
    <row r="129" spans="1:16">
      <c r="A129" s="23">
        <v>202307</v>
      </c>
      <c r="B129" s="25" t="s">
        <v>351</v>
      </c>
      <c r="C129" s="36" t="s">
        <v>619</v>
      </c>
      <c r="D129" s="30" t="s">
        <v>587</v>
      </c>
      <c r="E129" s="44" t="s">
        <v>1278</v>
      </c>
      <c r="F129" s="23" t="s">
        <v>1279</v>
      </c>
      <c r="G129" s="44" t="s">
        <v>1280</v>
      </c>
      <c r="H129" s="28"/>
      <c r="I129" s="40"/>
      <c r="J129" s="42">
        <v>4480</v>
      </c>
      <c r="K129" s="41">
        <v>11416.7</v>
      </c>
      <c r="L129" s="41">
        <v>363.68</v>
      </c>
      <c r="M129" s="41">
        <v>86.8</v>
      </c>
      <c r="N129" s="41">
        <v>3.8</v>
      </c>
      <c r="O129" s="42">
        <v>95</v>
      </c>
      <c r="P129" s="43">
        <f t="shared" si="8"/>
        <v>3.04</v>
      </c>
    </row>
    <row r="130" spans="1:16">
      <c r="A130" s="23">
        <v>202307</v>
      </c>
      <c r="B130" s="25" t="s">
        <v>450</v>
      </c>
      <c r="C130" s="36" t="s">
        <v>625</v>
      </c>
      <c r="D130" s="30" t="s">
        <v>587</v>
      </c>
      <c r="E130" s="44" t="s">
        <v>1281</v>
      </c>
      <c r="F130" s="23" t="s">
        <v>713</v>
      </c>
      <c r="G130" s="44">
        <v>44908</v>
      </c>
      <c r="H130" s="28"/>
      <c r="I130" s="40"/>
      <c r="J130" s="42">
        <v>1900</v>
      </c>
      <c r="K130" s="41">
        <v>3240.26</v>
      </c>
      <c r="L130" s="41">
        <v>363.68</v>
      </c>
      <c r="M130" s="41">
        <v>86.8</v>
      </c>
      <c r="N130" s="41">
        <v>3.8</v>
      </c>
      <c r="O130" s="42">
        <v>0</v>
      </c>
      <c r="P130" s="43">
        <f t="shared" si="8"/>
        <v>3.04</v>
      </c>
    </row>
    <row r="131" spans="1:16">
      <c r="A131" s="23">
        <v>202307</v>
      </c>
      <c r="B131" s="25" t="s">
        <v>451</v>
      </c>
      <c r="C131" s="36" t="s">
        <v>570</v>
      </c>
      <c r="D131" s="30" t="s">
        <v>587</v>
      </c>
      <c r="E131" s="44" t="s">
        <v>1282</v>
      </c>
      <c r="F131" s="23" t="s">
        <v>778</v>
      </c>
      <c r="G131" s="44" t="s">
        <v>1283</v>
      </c>
      <c r="H131" s="28"/>
      <c r="I131" s="40"/>
      <c r="J131" s="42">
        <v>2500</v>
      </c>
      <c r="K131" s="41">
        <v>4865.7</v>
      </c>
      <c r="L131" s="41">
        <v>363.68</v>
      </c>
      <c r="M131" s="41">
        <v>86.8</v>
      </c>
      <c r="N131" s="41">
        <v>3.8</v>
      </c>
      <c r="O131" s="42">
        <v>0</v>
      </c>
      <c r="P131" s="43">
        <f t="shared" si="8"/>
        <v>3.04</v>
      </c>
    </row>
    <row r="132" spans="1:16">
      <c r="A132" s="23">
        <v>202307</v>
      </c>
      <c r="B132" s="25" t="s">
        <v>436</v>
      </c>
      <c r="C132" s="36" t="s">
        <v>570</v>
      </c>
      <c r="D132" s="30" t="s">
        <v>587</v>
      </c>
      <c r="E132" s="44" t="s">
        <v>1286</v>
      </c>
      <c r="F132" s="23" t="s">
        <v>1340</v>
      </c>
      <c r="G132" s="44" t="s">
        <v>1287</v>
      </c>
      <c r="H132" s="28"/>
      <c r="I132" s="40"/>
      <c r="J132" s="42">
        <v>4238</v>
      </c>
      <c r="K132" s="41">
        <v>8326</v>
      </c>
      <c r="L132" s="41">
        <v>363.68</v>
      </c>
      <c r="M132" s="41">
        <v>86.8</v>
      </c>
      <c r="N132" s="41">
        <v>3.8</v>
      </c>
      <c r="O132" s="42">
        <v>0</v>
      </c>
      <c r="P132" s="43">
        <f t="shared" si="8"/>
        <v>3.04</v>
      </c>
    </row>
    <row r="133" spans="1:16">
      <c r="A133" s="23">
        <v>202307</v>
      </c>
      <c r="B133" s="25" t="s">
        <v>348</v>
      </c>
      <c r="C133" s="36" t="s">
        <v>570</v>
      </c>
      <c r="D133" s="30" t="s">
        <v>764</v>
      </c>
      <c r="E133" s="44" t="s">
        <v>1289</v>
      </c>
      <c r="F133" s="23" t="s">
        <v>792</v>
      </c>
      <c r="G133" s="44" t="s">
        <v>1290</v>
      </c>
      <c r="H133" s="28"/>
      <c r="I133" s="40"/>
      <c r="J133" s="42">
        <v>6160</v>
      </c>
      <c r="K133" s="41">
        <v>15581.9</v>
      </c>
      <c r="L133" s="41">
        <v>363.68</v>
      </c>
      <c r="M133" s="41">
        <v>86.8</v>
      </c>
      <c r="N133" s="41">
        <v>3.8</v>
      </c>
      <c r="O133" s="42">
        <v>800</v>
      </c>
      <c r="P133" s="43">
        <f t="shared" si="8"/>
        <v>3.04</v>
      </c>
    </row>
    <row r="134" spans="1:16">
      <c r="A134" s="23">
        <v>202307</v>
      </c>
      <c r="B134" s="25" t="s">
        <v>323</v>
      </c>
      <c r="C134" s="36" t="s">
        <v>570</v>
      </c>
      <c r="D134" s="30" t="s">
        <v>764</v>
      </c>
      <c r="E134" s="44" t="s">
        <v>1291</v>
      </c>
      <c r="F134" s="23" t="s">
        <v>792</v>
      </c>
      <c r="G134" s="44" t="s">
        <v>1290</v>
      </c>
      <c r="H134" s="28"/>
      <c r="I134" s="40"/>
      <c r="J134" s="42">
        <v>7120</v>
      </c>
      <c r="K134" s="41">
        <v>18679</v>
      </c>
      <c r="L134" s="41">
        <v>363.68</v>
      </c>
      <c r="M134" s="41">
        <v>86.8</v>
      </c>
      <c r="N134" s="41">
        <v>3.8</v>
      </c>
      <c r="O134" s="42">
        <v>0</v>
      </c>
      <c r="P134" s="43">
        <f t="shared" si="8"/>
        <v>3.04</v>
      </c>
    </row>
    <row r="135" spans="1:16">
      <c r="A135" s="23">
        <v>202307</v>
      </c>
      <c r="B135" s="25" t="s">
        <v>259</v>
      </c>
      <c r="C135" s="36" t="s">
        <v>619</v>
      </c>
      <c r="D135" s="30" t="s">
        <v>587</v>
      </c>
      <c r="E135" s="44" t="s">
        <v>1299</v>
      </c>
      <c r="F135" s="23" t="s">
        <v>1300</v>
      </c>
      <c r="G135" s="44" t="s">
        <v>1301</v>
      </c>
      <c r="H135" s="28"/>
      <c r="I135" s="40"/>
      <c r="J135" s="42">
        <v>1900</v>
      </c>
      <c r="K135" s="41">
        <v>4351.21</v>
      </c>
      <c r="L135" s="41">
        <v>363.68</v>
      </c>
      <c r="M135" s="41">
        <v>86.8</v>
      </c>
      <c r="N135" s="41">
        <v>3.8</v>
      </c>
      <c r="O135" s="42">
        <v>0</v>
      </c>
      <c r="P135" s="43">
        <f t="shared" si="8"/>
        <v>3.04</v>
      </c>
    </row>
    <row r="136" spans="1:16">
      <c r="A136" s="23">
        <v>202307</v>
      </c>
      <c r="B136" s="25" t="s">
        <v>304</v>
      </c>
      <c r="C136" s="36" t="s">
        <v>625</v>
      </c>
      <c r="D136" s="30" t="s">
        <v>587</v>
      </c>
      <c r="E136" s="44" t="s">
        <v>1311</v>
      </c>
      <c r="F136" s="23" t="s">
        <v>1312</v>
      </c>
      <c r="G136" s="44" t="s">
        <v>1313</v>
      </c>
      <c r="H136" s="28"/>
      <c r="I136" s="40"/>
      <c r="J136" s="42">
        <v>2000</v>
      </c>
      <c r="K136" s="41">
        <v>5027.84</v>
      </c>
      <c r="L136" s="41">
        <v>363.68</v>
      </c>
      <c r="M136" s="41">
        <v>86.8</v>
      </c>
      <c r="N136" s="41">
        <v>3.8</v>
      </c>
      <c r="O136" s="42">
        <v>0</v>
      </c>
      <c r="P136" s="43">
        <f t="shared" si="8"/>
        <v>3.04</v>
      </c>
    </row>
    <row r="137" spans="1:16">
      <c r="A137" s="23">
        <v>202307</v>
      </c>
      <c r="B137" s="25" t="s">
        <v>367</v>
      </c>
      <c r="C137" s="36" t="s">
        <v>570</v>
      </c>
      <c r="D137" s="30" t="s">
        <v>587</v>
      </c>
      <c r="E137" s="44" t="s">
        <v>1318</v>
      </c>
      <c r="F137" s="23" t="s">
        <v>1294</v>
      </c>
      <c r="G137" s="44" t="s">
        <v>1319</v>
      </c>
      <c r="H137" s="28"/>
      <c r="I137" s="40"/>
      <c r="J137" s="42">
        <v>1900</v>
      </c>
      <c r="K137" s="41">
        <v>5188.8</v>
      </c>
      <c r="L137" s="41">
        <v>363.68</v>
      </c>
      <c r="M137" s="41">
        <v>86.8</v>
      </c>
      <c r="N137" s="41">
        <v>3.8</v>
      </c>
      <c r="O137" s="42">
        <v>0</v>
      </c>
      <c r="P137" s="43">
        <f t="shared" si="8"/>
        <v>3.04</v>
      </c>
    </row>
    <row r="138" spans="1:16">
      <c r="A138" s="23">
        <v>202307</v>
      </c>
      <c r="B138" s="25" t="s">
        <v>228</v>
      </c>
      <c r="C138" s="36" t="s">
        <v>592</v>
      </c>
      <c r="D138" s="30" t="s">
        <v>587</v>
      </c>
      <c r="E138" s="44" t="s">
        <v>1327</v>
      </c>
      <c r="F138" s="23" t="s">
        <v>833</v>
      </c>
      <c r="G138" s="44" t="s">
        <v>1328</v>
      </c>
      <c r="H138" s="28"/>
      <c r="I138" s="40"/>
      <c r="J138" s="42">
        <v>1900</v>
      </c>
      <c r="K138" s="41">
        <v>4902.98</v>
      </c>
      <c r="L138" s="41">
        <v>363.68</v>
      </c>
      <c r="M138" s="41">
        <v>86.8</v>
      </c>
      <c r="N138" s="41">
        <v>3.8</v>
      </c>
      <c r="O138" s="42">
        <v>0</v>
      </c>
      <c r="P138" s="43">
        <f t="shared" si="8"/>
        <v>3.04</v>
      </c>
    </row>
    <row r="139" spans="1:16">
      <c r="A139" s="23">
        <v>202307</v>
      </c>
      <c r="B139" s="25" t="s">
        <v>231</v>
      </c>
      <c r="C139" s="36" t="s">
        <v>625</v>
      </c>
      <c r="D139" s="30" t="s">
        <v>587</v>
      </c>
      <c r="E139" s="44" t="s">
        <v>1334</v>
      </c>
      <c r="F139" s="23" t="s">
        <v>675</v>
      </c>
      <c r="G139" s="44" t="s">
        <v>1335</v>
      </c>
      <c r="H139" s="28"/>
      <c r="I139" s="40"/>
      <c r="J139" s="42">
        <v>3026</v>
      </c>
      <c r="K139" s="41">
        <v>6836.92</v>
      </c>
      <c r="L139" s="41">
        <v>363.68</v>
      </c>
      <c r="M139" s="41">
        <v>86.8</v>
      </c>
      <c r="N139" s="41">
        <v>3.8</v>
      </c>
      <c r="O139" s="42">
        <v>0</v>
      </c>
      <c r="P139" s="43">
        <f t="shared" si="8"/>
        <v>3.04</v>
      </c>
    </row>
    <row r="140" spans="1:16">
      <c r="A140" s="23">
        <v>202307</v>
      </c>
      <c r="B140" s="25" t="s">
        <v>265</v>
      </c>
      <c r="C140" s="36" t="s">
        <v>580</v>
      </c>
      <c r="D140" s="30" t="s">
        <v>587</v>
      </c>
      <c r="E140" s="44" t="s">
        <v>1343</v>
      </c>
      <c r="F140" s="23" t="s">
        <v>1344</v>
      </c>
      <c r="G140" s="44" t="s">
        <v>1345</v>
      </c>
      <c r="H140" s="28"/>
      <c r="I140" s="40"/>
      <c r="J140" s="42">
        <v>1900</v>
      </c>
      <c r="K140" s="41">
        <v>3766.12</v>
      </c>
      <c r="L140" s="41">
        <v>363.68</v>
      </c>
      <c r="M140" s="41">
        <v>86.8</v>
      </c>
      <c r="N140" s="41">
        <v>3.8</v>
      </c>
      <c r="O140" s="42">
        <v>0</v>
      </c>
      <c r="P140" s="43">
        <f t="shared" si="8"/>
        <v>3.04</v>
      </c>
    </row>
    <row r="141" spans="1:16">
      <c r="A141" s="23">
        <v>202307</v>
      </c>
      <c r="B141" s="25" t="s">
        <v>247</v>
      </c>
      <c r="C141" s="36" t="s">
        <v>580</v>
      </c>
      <c r="D141" s="30" t="s">
        <v>587</v>
      </c>
      <c r="E141" s="44" t="s">
        <v>1347</v>
      </c>
      <c r="F141" s="23" t="s">
        <v>1344</v>
      </c>
      <c r="G141" s="44" t="s">
        <v>1348</v>
      </c>
      <c r="H141" s="28"/>
      <c r="I141" s="40"/>
      <c r="J141" s="42">
        <v>1900</v>
      </c>
      <c r="K141" s="41">
        <v>4444.9</v>
      </c>
      <c r="L141" s="41">
        <v>363.68</v>
      </c>
      <c r="M141" s="41">
        <v>86.8</v>
      </c>
      <c r="N141" s="41">
        <v>3.8</v>
      </c>
      <c r="O141" s="42">
        <v>0</v>
      </c>
      <c r="P141" s="43">
        <f t="shared" si="8"/>
        <v>3.04</v>
      </c>
    </row>
    <row r="142" spans="1:16">
      <c r="A142" s="23">
        <v>202307</v>
      </c>
      <c r="B142" s="25" t="s">
        <v>402</v>
      </c>
      <c r="C142" s="36" t="s">
        <v>570</v>
      </c>
      <c r="D142" s="30" t="s">
        <v>1366</v>
      </c>
      <c r="E142" s="44" t="s">
        <v>1350</v>
      </c>
      <c r="F142" s="23" t="s">
        <v>1351</v>
      </c>
      <c r="G142" s="44" t="s">
        <v>1352</v>
      </c>
      <c r="H142" s="28"/>
      <c r="I142" s="40"/>
      <c r="J142" s="42">
        <v>12400</v>
      </c>
      <c r="K142" s="41">
        <v>27849.5</v>
      </c>
      <c r="L142" s="41">
        <v>363.68</v>
      </c>
      <c r="M142" s="41">
        <v>86.8</v>
      </c>
      <c r="N142" s="41">
        <v>3.8</v>
      </c>
      <c r="O142" s="42">
        <v>3128</v>
      </c>
      <c r="P142" s="43">
        <f t="shared" si="8"/>
        <v>3.04</v>
      </c>
    </row>
    <row r="143" spans="1:16">
      <c r="A143" s="23">
        <v>202307</v>
      </c>
      <c r="B143" s="25" t="s">
        <v>390</v>
      </c>
      <c r="C143" s="36" t="s">
        <v>625</v>
      </c>
      <c r="D143" s="30" t="s">
        <v>587</v>
      </c>
      <c r="E143" s="44" t="s">
        <v>1355</v>
      </c>
      <c r="F143" s="23" t="s">
        <v>675</v>
      </c>
      <c r="G143" s="44" t="s">
        <v>1356</v>
      </c>
      <c r="H143" s="28"/>
      <c r="I143" s="40"/>
      <c r="J143" s="42">
        <v>2750</v>
      </c>
      <c r="K143" s="41">
        <v>6053.23</v>
      </c>
      <c r="L143" s="41">
        <v>363.68</v>
      </c>
      <c r="M143" s="41">
        <v>86.8</v>
      </c>
      <c r="N143" s="41">
        <v>3.8</v>
      </c>
      <c r="O143" s="42">
        <v>0</v>
      </c>
      <c r="P143" s="43">
        <f t="shared" si="8"/>
        <v>3.04</v>
      </c>
    </row>
    <row r="144" spans="1:16">
      <c r="A144" s="23">
        <v>202307</v>
      </c>
      <c r="B144" s="25" t="s">
        <v>418</v>
      </c>
      <c r="C144" s="36" t="s">
        <v>570</v>
      </c>
      <c r="D144" s="30" t="s">
        <v>587</v>
      </c>
      <c r="E144" s="44" t="s">
        <v>1357</v>
      </c>
      <c r="F144" s="23" t="s">
        <v>1358</v>
      </c>
      <c r="G144" s="44" t="s">
        <v>1359</v>
      </c>
      <c r="H144" s="28"/>
      <c r="I144" s="40"/>
      <c r="J144" s="42">
        <v>3250</v>
      </c>
      <c r="K144" s="41">
        <v>7413.09</v>
      </c>
      <c r="L144" s="41">
        <v>363.68</v>
      </c>
      <c r="M144" s="41">
        <v>86.8</v>
      </c>
      <c r="N144" s="41">
        <v>3.8</v>
      </c>
      <c r="O144" s="42">
        <v>0</v>
      </c>
      <c r="P144" s="43">
        <f t="shared" si="8"/>
        <v>3.04</v>
      </c>
    </row>
    <row r="145" spans="1:16">
      <c r="A145" s="23">
        <v>202307</v>
      </c>
      <c r="B145" s="25" t="s">
        <v>269</v>
      </c>
      <c r="C145" s="36" t="s">
        <v>570</v>
      </c>
      <c r="D145" s="30" t="s">
        <v>587</v>
      </c>
      <c r="E145" s="44" t="s">
        <v>1360</v>
      </c>
      <c r="F145" s="23" t="s">
        <v>669</v>
      </c>
      <c r="G145" s="44" t="s">
        <v>1359</v>
      </c>
      <c r="H145" s="28"/>
      <c r="I145" s="40"/>
      <c r="J145" s="42">
        <v>2450</v>
      </c>
      <c r="K145" s="41">
        <v>4907.19</v>
      </c>
      <c r="L145" s="41">
        <v>363.68</v>
      </c>
      <c r="M145" s="41">
        <v>86.8</v>
      </c>
      <c r="N145" s="41">
        <v>3.8</v>
      </c>
      <c r="O145" s="42">
        <v>0</v>
      </c>
      <c r="P145" s="43">
        <f t="shared" si="8"/>
        <v>3.04</v>
      </c>
    </row>
    <row r="146" spans="1:16">
      <c r="A146" s="23">
        <v>202307</v>
      </c>
      <c r="B146" s="25" t="s">
        <v>313</v>
      </c>
      <c r="C146" s="36" t="s">
        <v>580</v>
      </c>
      <c r="D146" s="30" t="s">
        <v>587</v>
      </c>
      <c r="E146" s="44" t="s">
        <v>1361</v>
      </c>
      <c r="F146" s="23" t="s">
        <v>992</v>
      </c>
      <c r="G146" s="44" t="s">
        <v>1362</v>
      </c>
      <c r="H146" s="28"/>
      <c r="I146" s="40"/>
      <c r="J146" s="42">
        <v>2160</v>
      </c>
      <c r="K146" s="41">
        <v>5786</v>
      </c>
      <c r="L146" s="41">
        <v>363.68</v>
      </c>
      <c r="M146" s="41">
        <v>86.8</v>
      </c>
      <c r="N146" s="41">
        <v>3.8</v>
      </c>
      <c r="O146" s="42">
        <v>0</v>
      </c>
      <c r="P146" s="43">
        <f t="shared" si="8"/>
        <v>3.04</v>
      </c>
    </row>
    <row r="147" spans="1:16">
      <c r="A147" s="23">
        <v>202307</v>
      </c>
      <c r="B147" s="25" t="s">
        <v>263</v>
      </c>
      <c r="C147" s="36" t="s">
        <v>661</v>
      </c>
      <c r="D147" s="30" t="s">
        <v>587</v>
      </c>
      <c r="E147" s="44" t="s">
        <v>1369</v>
      </c>
      <c r="F147" s="23" t="s">
        <v>663</v>
      </c>
      <c r="G147" s="44" t="s">
        <v>1370</v>
      </c>
      <c r="H147" s="28"/>
      <c r="I147" s="40"/>
      <c r="J147" s="42">
        <v>4800</v>
      </c>
      <c r="K147" s="41">
        <v>11276.58</v>
      </c>
      <c r="L147" s="41">
        <v>363.68</v>
      </c>
      <c r="M147" s="41">
        <v>86.8</v>
      </c>
      <c r="N147" s="41">
        <v>3.8</v>
      </c>
      <c r="O147" s="42">
        <v>0</v>
      </c>
      <c r="P147" s="43">
        <f t="shared" si="8"/>
        <v>3.04</v>
      </c>
    </row>
    <row r="148" spans="1:16">
      <c r="A148" s="23">
        <v>202307</v>
      </c>
      <c r="B148" s="25" t="s">
        <v>274</v>
      </c>
      <c r="C148" s="36" t="s">
        <v>619</v>
      </c>
      <c r="D148" s="30" t="s">
        <v>587</v>
      </c>
      <c r="E148" s="44" t="s">
        <v>1372</v>
      </c>
      <c r="F148" s="23" t="s">
        <v>1373</v>
      </c>
      <c r="G148" s="44" t="s">
        <v>1374</v>
      </c>
      <c r="H148" s="28"/>
      <c r="I148" s="40"/>
      <c r="J148" s="42">
        <v>1900</v>
      </c>
      <c r="K148" s="41">
        <v>5046.7</v>
      </c>
      <c r="L148" s="41">
        <v>363.68</v>
      </c>
      <c r="M148" s="41">
        <v>86.8</v>
      </c>
      <c r="N148" s="41">
        <v>3.8</v>
      </c>
      <c r="O148" s="42">
        <v>0</v>
      </c>
      <c r="P148" s="43">
        <f t="shared" si="8"/>
        <v>3.04</v>
      </c>
    </row>
    <row r="149" spans="1:16">
      <c r="A149" s="23">
        <v>202307</v>
      </c>
      <c r="B149" s="25" t="s">
        <v>442</v>
      </c>
      <c r="C149" s="36" t="s">
        <v>570</v>
      </c>
      <c r="D149" s="30" t="s">
        <v>587</v>
      </c>
      <c r="E149" s="44" t="s">
        <v>1375</v>
      </c>
      <c r="F149" s="23" t="s">
        <v>1294</v>
      </c>
      <c r="G149" s="44" t="s">
        <v>1376</v>
      </c>
      <c r="H149" s="28"/>
      <c r="I149" s="40"/>
      <c r="J149" s="42">
        <v>1900</v>
      </c>
      <c r="K149" s="41">
        <v>4867.3</v>
      </c>
      <c r="L149" s="41">
        <v>363.68</v>
      </c>
      <c r="M149" s="41">
        <v>86.8</v>
      </c>
      <c r="N149" s="41">
        <v>3.8</v>
      </c>
      <c r="O149" s="42">
        <v>0</v>
      </c>
      <c r="P149" s="43">
        <f t="shared" si="8"/>
        <v>3.04</v>
      </c>
    </row>
    <row r="150" spans="1:16">
      <c r="A150" s="23">
        <v>202307</v>
      </c>
      <c r="B150" s="25" t="s">
        <v>496</v>
      </c>
      <c r="C150" s="36" t="s">
        <v>580</v>
      </c>
      <c r="D150" s="30" t="s">
        <v>587</v>
      </c>
      <c r="E150" s="44" t="s">
        <v>1377</v>
      </c>
      <c r="F150" s="23" t="s">
        <v>1344</v>
      </c>
      <c r="G150" s="44" t="s">
        <v>1378</v>
      </c>
      <c r="H150" s="28"/>
      <c r="I150" s="40" t="s">
        <v>1379</v>
      </c>
      <c r="J150" s="42">
        <v>1900</v>
      </c>
      <c r="K150" s="41">
        <v>4681.7</v>
      </c>
      <c r="L150" s="41">
        <v>363.68</v>
      </c>
      <c r="M150" s="41">
        <v>86.8</v>
      </c>
      <c r="N150" s="41">
        <v>3.8</v>
      </c>
      <c r="O150" s="42">
        <v>0</v>
      </c>
      <c r="P150" s="43">
        <f t="shared" si="8"/>
        <v>3.04</v>
      </c>
    </row>
    <row r="151" spans="1:16">
      <c r="A151" s="23">
        <v>202307</v>
      </c>
      <c r="B151" s="25" t="s">
        <v>488</v>
      </c>
      <c r="C151" s="36" t="s">
        <v>570</v>
      </c>
      <c r="D151" s="30" t="s">
        <v>587</v>
      </c>
      <c r="E151" s="44" t="s">
        <v>1380</v>
      </c>
      <c r="F151" s="23" t="s">
        <v>1381</v>
      </c>
      <c r="G151" s="44" t="s">
        <v>1378</v>
      </c>
      <c r="H151" s="28"/>
      <c r="I151" s="40" t="s">
        <v>1379</v>
      </c>
      <c r="J151" s="42">
        <v>2900</v>
      </c>
      <c r="K151" s="41">
        <v>5648.68</v>
      </c>
      <c r="L151" s="41">
        <v>363.68</v>
      </c>
      <c r="M151" s="41">
        <v>86.8</v>
      </c>
      <c r="N151" s="41">
        <v>3.8</v>
      </c>
      <c r="O151" s="42">
        <v>0</v>
      </c>
      <c r="P151" s="43">
        <f t="shared" si="8"/>
        <v>3.04</v>
      </c>
    </row>
    <row r="152" spans="1:16">
      <c r="A152" s="23">
        <v>202307</v>
      </c>
      <c r="B152" s="25" t="s">
        <v>473</v>
      </c>
      <c r="C152" s="36" t="s">
        <v>625</v>
      </c>
      <c r="D152" s="30" t="s">
        <v>587</v>
      </c>
      <c r="E152" s="44" t="s">
        <v>1382</v>
      </c>
      <c r="F152" s="23" t="s">
        <v>1316</v>
      </c>
      <c r="G152" s="44" t="s">
        <v>1383</v>
      </c>
      <c r="H152" s="28"/>
      <c r="I152" s="40" t="s">
        <v>1379</v>
      </c>
      <c r="J152" s="42">
        <v>1900</v>
      </c>
      <c r="K152" s="41">
        <v>1372.48</v>
      </c>
      <c r="L152" s="41">
        <v>0</v>
      </c>
      <c r="M152" s="41">
        <v>0</v>
      </c>
      <c r="N152" s="41">
        <v>0</v>
      </c>
      <c r="O152" s="42">
        <v>0</v>
      </c>
      <c r="P152" s="43">
        <v>0</v>
      </c>
    </row>
    <row r="153" spans="1:16">
      <c r="A153" s="23">
        <v>202307</v>
      </c>
      <c r="B153" s="25" t="s">
        <v>473</v>
      </c>
      <c r="C153" s="36" t="s">
        <v>625</v>
      </c>
      <c r="D153" s="30" t="s">
        <v>587</v>
      </c>
      <c r="E153" s="44" t="s">
        <v>1382</v>
      </c>
      <c r="F153" s="23" t="s">
        <v>1316</v>
      </c>
      <c r="G153" s="44" t="s">
        <v>1383</v>
      </c>
      <c r="H153" s="28"/>
      <c r="I153" s="40" t="s">
        <v>1379</v>
      </c>
      <c r="J153" s="42">
        <v>3302</v>
      </c>
      <c r="K153" s="41">
        <v>1974.2</v>
      </c>
      <c r="L153" s="41">
        <v>0</v>
      </c>
      <c r="M153" s="41">
        <v>0</v>
      </c>
      <c r="N153" s="41">
        <v>0</v>
      </c>
      <c r="O153" s="42">
        <v>0</v>
      </c>
      <c r="P153" s="43">
        <v>0</v>
      </c>
    </row>
    <row r="154" spans="1:16">
      <c r="A154" s="23">
        <v>202307</v>
      </c>
      <c r="B154" s="25" t="s">
        <v>480</v>
      </c>
      <c r="C154" s="36" t="s">
        <v>619</v>
      </c>
      <c r="D154" s="30" t="s">
        <v>587</v>
      </c>
      <c r="E154" s="44" t="s">
        <v>1384</v>
      </c>
      <c r="F154" s="23" t="s">
        <v>886</v>
      </c>
      <c r="G154" s="44" t="s">
        <v>1385</v>
      </c>
      <c r="H154" s="28"/>
      <c r="I154" s="40" t="s">
        <v>1379</v>
      </c>
      <c r="J154" s="42">
        <v>1900</v>
      </c>
      <c r="K154" s="41">
        <v>219.98</v>
      </c>
      <c r="L154" s="41">
        <v>0</v>
      </c>
      <c r="M154" s="41">
        <v>0</v>
      </c>
      <c r="N154" s="41">
        <v>0</v>
      </c>
      <c r="O154" s="42">
        <v>0</v>
      </c>
      <c r="P154" s="43">
        <v>0</v>
      </c>
    </row>
    <row r="155" spans="1:16">
      <c r="A155" s="23">
        <v>202307</v>
      </c>
      <c r="B155" s="25" t="s">
        <v>226</v>
      </c>
      <c r="C155" s="25" t="s">
        <v>570</v>
      </c>
      <c r="D155" s="30" t="s">
        <v>587</v>
      </c>
      <c r="E155" s="20" t="s">
        <v>1007</v>
      </c>
      <c r="F155" s="26" t="s">
        <v>875</v>
      </c>
      <c r="G155" s="27" t="s">
        <v>1008</v>
      </c>
      <c r="H155" s="28" t="s">
        <v>1009</v>
      </c>
      <c r="I155" s="40"/>
      <c r="J155" s="41">
        <v>2363</v>
      </c>
      <c r="K155" s="41">
        <v>7588.31</v>
      </c>
      <c r="L155" s="41">
        <v>363.68</v>
      </c>
      <c r="M155" s="41">
        <v>86.8</v>
      </c>
      <c r="N155" s="41">
        <v>3.8</v>
      </c>
      <c r="O155" s="42">
        <v>0</v>
      </c>
      <c r="P155" s="43">
        <f t="shared" ref="P155:P186" si="9">1900*0.16%</f>
        <v>3.04</v>
      </c>
    </row>
    <row r="156" spans="1:16">
      <c r="A156" s="23">
        <v>202307</v>
      </c>
      <c r="B156" s="28" t="s">
        <v>242</v>
      </c>
      <c r="C156" s="25" t="s">
        <v>570</v>
      </c>
      <c r="D156" s="26" t="s">
        <v>587</v>
      </c>
      <c r="E156" s="20" t="s">
        <v>1010</v>
      </c>
      <c r="F156" s="26" t="s">
        <v>875</v>
      </c>
      <c r="G156" s="31" t="s">
        <v>1011</v>
      </c>
      <c r="H156" s="28" t="s">
        <v>1009</v>
      </c>
      <c r="I156" s="40"/>
      <c r="J156" s="41">
        <v>2363</v>
      </c>
      <c r="K156" s="41">
        <v>6663.48</v>
      </c>
      <c r="L156" s="41">
        <v>363.68</v>
      </c>
      <c r="M156" s="41">
        <v>86.8</v>
      </c>
      <c r="N156" s="41">
        <v>3.8</v>
      </c>
      <c r="O156" s="42">
        <v>0</v>
      </c>
      <c r="P156" s="43">
        <f t="shared" si="9"/>
        <v>3.04</v>
      </c>
    </row>
    <row r="157" spans="1:16">
      <c r="A157" s="23">
        <v>202307</v>
      </c>
      <c r="B157" s="36" t="s">
        <v>281</v>
      </c>
      <c r="C157" s="25" t="s">
        <v>570</v>
      </c>
      <c r="D157" s="33" t="s">
        <v>587</v>
      </c>
      <c r="E157" s="36" t="s">
        <v>1012</v>
      </c>
      <c r="F157" s="26" t="s">
        <v>875</v>
      </c>
      <c r="G157" s="34" t="s">
        <v>756</v>
      </c>
      <c r="H157" s="28" t="s">
        <v>1009</v>
      </c>
      <c r="I157" s="40"/>
      <c r="J157" s="42">
        <v>2363</v>
      </c>
      <c r="K157" s="41">
        <v>6084.5</v>
      </c>
      <c r="L157" s="41">
        <v>363.68</v>
      </c>
      <c r="M157" s="41">
        <v>86.8</v>
      </c>
      <c r="N157" s="41">
        <v>3.8</v>
      </c>
      <c r="O157" s="42">
        <v>0</v>
      </c>
      <c r="P157" s="43">
        <f t="shared" si="9"/>
        <v>3.04</v>
      </c>
    </row>
    <row r="158" spans="1:16">
      <c r="A158" s="23">
        <v>202307</v>
      </c>
      <c r="B158" s="33" t="s">
        <v>294</v>
      </c>
      <c r="C158" s="25" t="s">
        <v>570</v>
      </c>
      <c r="D158" s="33" t="s">
        <v>587</v>
      </c>
      <c r="E158" s="33" t="s">
        <v>1013</v>
      </c>
      <c r="F158" s="26" t="s">
        <v>875</v>
      </c>
      <c r="G158" s="34" t="s">
        <v>1014</v>
      </c>
      <c r="H158" s="28" t="s">
        <v>1009</v>
      </c>
      <c r="I158" s="40"/>
      <c r="J158" s="42">
        <v>2363</v>
      </c>
      <c r="K158" s="41">
        <v>6547.62</v>
      </c>
      <c r="L158" s="41">
        <v>363.68</v>
      </c>
      <c r="M158" s="41">
        <v>86.8</v>
      </c>
      <c r="N158" s="41">
        <v>3.8</v>
      </c>
      <c r="O158" s="42">
        <v>0</v>
      </c>
      <c r="P158" s="43">
        <f t="shared" si="9"/>
        <v>3.04</v>
      </c>
    </row>
    <row r="159" spans="1:16">
      <c r="A159" s="23">
        <v>202307</v>
      </c>
      <c r="B159" s="28" t="s">
        <v>217</v>
      </c>
      <c r="C159" s="25" t="s">
        <v>619</v>
      </c>
      <c r="D159" s="26" t="s">
        <v>587</v>
      </c>
      <c r="E159" s="28" t="s">
        <v>1019</v>
      </c>
      <c r="F159" s="26" t="s">
        <v>1020</v>
      </c>
      <c r="G159" s="27" t="s">
        <v>1021</v>
      </c>
      <c r="H159" s="28" t="s">
        <v>1018</v>
      </c>
      <c r="I159" s="40"/>
      <c r="J159" s="41">
        <v>1900</v>
      </c>
      <c r="K159" s="41">
        <v>5258.19</v>
      </c>
      <c r="L159" s="41">
        <v>363.68</v>
      </c>
      <c r="M159" s="41">
        <v>86.8</v>
      </c>
      <c r="N159" s="41">
        <v>3.8</v>
      </c>
      <c r="O159" s="42">
        <v>0</v>
      </c>
      <c r="P159" s="43">
        <f t="shared" si="9"/>
        <v>3.04</v>
      </c>
    </row>
    <row r="160" spans="1:16">
      <c r="A160" s="23">
        <v>202307</v>
      </c>
      <c r="B160" s="28" t="s">
        <v>271</v>
      </c>
      <c r="C160" s="25" t="s">
        <v>619</v>
      </c>
      <c r="D160" s="26" t="s">
        <v>587</v>
      </c>
      <c r="E160" s="28" t="s">
        <v>1022</v>
      </c>
      <c r="F160" s="26" t="s">
        <v>1023</v>
      </c>
      <c r="G160" s="27" t="s">
        <v>1024</v>
      </c>
      <c r="H160" s="28" t="s">
        <v>1018</v>
      </c>
      <c r="I160" s="40"/>
      <c r="J160" s="41">
        <v>1900</v>
      </c>
      <c r="K160" s="41">
        <v>8856.79</v>
      </c>
      <c r="L160" s="41">
        <v>363.68</v>
      </c>
      <c r="M160" s="41">
        <v>86.8</v>
      </c>
      <c r="N160" s="41">
        <v>3.8</v>
      </c>
      <c r="O160" s="42">
        <v>0</v>
      </c>
      <c r="P160" s="43">
        <f t="shared" si="9"/>
        <v>3.04</v>
      </c>
    </row>
    <row r="161" spans="1:16">
      <c r="A161" s="23">
        <v>202307</v>
      </c>
      <c r="B161" s="28" t="s">
        <v>316</v>
      </c>
      <c r="C161" s="25" t="s">
        <v>619</v>
      </c>
      <c r="D161" s="30" t="s">
        <v>587</v>
      </c>
      <c r="E161" s="25" t="s">
        <v>1029</v>
      </c>
      <c r="F161" s="26" t="s">
        <v>1030</v>
      </c>
      <c r="G161" s="27" t="s">
        <v>1031</v>
      </c>
      <c r="H161" s="28" t="s">
        <v>1018</v>
      </c>
      <c r="I161" s="40"/>
      <c r="J161" s="41">
        <v>1900</v>
      </c>
      <c r="K161" s="41">
        <v>10426.17</v>
      </c>
      <c r="L161" s="41">
        <v>363.68</v>
      </c>
      <c r="M161" s="41">
        <v>86.8</v>
      </c>
      <c r="N161" s="41">
        <v>3.8</v>
      </c>
      <c r="O161" s="42">
        <v>0</v>
      </c>
      <c r="P161" s="43">
        <f t="shared" si="9"/>
        <v>3.04</v>
      </c>
    </row>
    <row r="162" spans="1:16">
      <c r="A162" s="23">
        <v>202307</v>
      </c>
      <c r="B162" s="28" t="s">
        <v>251</v>
      </c>
      <c r="C162" s="25" t="s">
        <v>619</v>
      </c>
      <c r="D162" s="30" t="s">
        <v>587</v>
      </c>
      <c r="E162" s="28" t="s">
        <v>1032</v>
      </c>
      <c r="F162" s="26" t="s">
        <v>1023</v>
      </c>
      <c r="G162" s="27" t="s">
        <v>1033</v>
      </c>
      <c r="H162" s="28" t="s">
        <v>1018</v>
      </c>
      <c r="I162" s="40"/>
      <c r="J162" s="41">
        <v>1900</v>
      </c>
      <c r="K162" s="41">
        <v>9410.91</v>
      </c>
      <c r="L162" s="41">
        <v>363.68</v>
      </c>
      <c r="M162" s="41">
        <v>86.8</v>
      </c>
      <c r="N162" s="41">
        <v>3.8</v>
      </c>
      <c r="O162" s="42">
        <v>0</v>
      </c>
      <c r="P162" s="43">
        <f t="shared" si="9"/>
        <v>3.04</v>
      </c>
    </row>
    <row r="163" spans="1:16">
      <c r="A163" s="23">
        <v>202307</v>
      </c>
      <c r="B163" s="28" t="s">
        <v>414</v>
      </c>
      <c r="C163" s="25" t="s">
        <v>619</v>
      </c>
      <c r="D163" s="26" t="s">
        <v>587</v>
      </c>
      <c r="E163" s="28" t="s">
        <v>1034</v>
      </c>
      <c r="F163" s="26" t="s">
        <v>1027</v>
      </c>
      <c r="G163" s="27" t="s">
        <v>1035</v>
      </c>
      <c r="H163" s="28" t="s">
        <v>1018</v>
      </c>
      <c r="I163" s="40"/>
      <c r="J163" s="41">
        <v>1900</v>
      </c>
      <c r="K163" s="41">
        <v>7290.29</v>
      </c>
      <c r="L163" s="41">
        <v>363.68</v>
      </c>
      <c r="M163" s="41">
        <v>86.8</v>
      </c>
      <c r="N163" s="41">
        <v>3.8</v>
      </c>
      <c r="O163" s="42">
        <v>0</v>
      </c>
      <c r="P163" s="43">
        <f t="shared" si="9"/>
        <v>3.04</v>
      </c>
    </row>
    <row r="164" spans="1:16">
      <c r="A164" s="23">
        <v>202307</v>
      </c>
      <c r="B164" s="25" t="s">
        <v>302</v>
      </c>
      <c r="C164" s="25" t="s">
        <v>619</v>
      </c>
      <c r="D164" s="26" t="s">
        <v>587</v>
      </c>
      <c r="E164" s="20" t="s">
        <v>1036</v>
      </c>
      <c r="F164" s="26" t="s">
        <v>1027</v>
      </c>
      <c r="G164" s="27" t="s">
        <v>1037</v>
      </c>
      <c r="H164" s="28" t="s">
        <v>1018</v>
      </c>
      <c r="I164" s="40"/>
      <c r="J164" s="41">
        <v>1900</v>
      </c>
      <c r="K164" s="41">
        <v>6566.67</v>
      </c>
      <c r="L164" s="41">
        <v>363.68</v>
      </c>
      <c r="M164" s="41">
        <v>86.8</v>
      </c>
      <c r="N164" s="41">
        <v>3.8</v>
      </c>
      <c r="O164" s="42">
        <v>0</v>
      </c>
      <c r="P164" s="43">
        <f t="shared" si="9"/>
        <v>3.04</v>
      </c>
    </row>
    <row r="165" spans="1:16">
      <c r="A165" s="23">
        <v>202307</v>
      </c>
      <c r="B165" s="25" t="s">
        <v>207</v>
      </c>
      <c r="C165" s="25" t="s">
        <v>619</v>
      </c>
      <c r="D165" s="26" t="s">
        <v>587</v>
      </c>
      <c r="E165" s="20" t="s">
        <v>1038</v>
      </c>
      <c r="F165" s="26" t="s">
        <v>1039</v>
      </c>
      <c r="G165" s="27" t="s">
        <v>1040</v>
      </c>
      <c r="H165" s="28" t="s">
        <v>1018</v>
      </c>
      <c r="I165" s="40"/>
      <c r="J165" s="41">
        <v>1900</v>
      </c>
      <c r="K165" s="41">
        <v>6661.67</v>
      </c>
      <c r="L165" s="41">
        <v>363.68</v>
      </c>
      <c r="M165" s="41">
        <v>86.8</v>
      </c>
      <c r="N165" s="41">
        <v>3.8</v>
      </c>
      <c r="O165" s="42">
        <v>0</v>
      </c>
      <c r="P165" s="43">
        <f t="shared" si="9"/>
        <v>3.04</v>
      </c>
    </row>
    <row r="166" spans="1:16">
      <c r="A166" s="23">
        <v>202307</v>
      </c>
      <c r="B166" s="28" t="s">
        <v>275</v>
      </c>
      <c r="C166" s="25" t="s">
        <v>619</v>
      </c>
      <c r="D166" s="26" t="s">
        <v>587</v>
      </c>
      <c r="E166" s="20" t="s">
        <v>1041</v>
      </c>
      <c r="F166" s="26" t="s">
        <v>1027</v>
      </c>
      <c r="G166" s="31" t="s">
        <v>1011</v>
      </c>
      <c r="H166" s="28" t="s">
        <v>1018</v>
      </c>
      <c r="I166" s="40"/>
      <c r="J166" s="41">
        <v>1900</v>
      </c>
      <c r="K166" s="41">
        <v>7441.33</v>
      </c>
      <c r="L166" s="41">
        <v>363.68</v>
      </c>
      <c r="M166" s="41">
        <v>86.8</v>
      </c>
      <c r="N166" s="41">
        <v>3.8</v>
      </c>
      <c r="O166" s="42">
        <v>0</v>
      </c>
      <c r="P166" s="43">
        <f t="shared" si="9"/>
        <v>3.04</v>
      </c>
    </row>
    <row r="167" spans="1:16">
      <c r="A167" s="23">
        <v>202307</v>
      </c>
      <c r="B167" s="25" t="s">
        <v>372</v>
      </c>
      <c r="C167" s="25" t="s">
        <v>619</v>
      </c>
      <c r="D167" s="26" t="s">
        <v>587</v>
      </c>
      <c r="E167" s="20" t="s">
        <v>1042</v>
      </c>
      <c r="F167" s="26" t="s">
        <v>1030</v>
      </c>
      <c r="G167" s="31" t="s">
        <v>1043</v>
      </c>
      <c r="H167" s="28" t="s">
        <v>1018</v>
      </c>
      <c r="I167" s="40"/>
      <c r="J167" s="41">
        <v>1900</v>
      </c>
      <c r="K167" s="41">
        <v>9719.55</v>
      </c>
      <c r="L167" s="41">
        <v>363.68</v>
      </c>
      <c r="M167" s="41">
        <v>86.8</v>
      </c>
      <c r="N167" s="41">
        <v>3.8</v>
      </c>
      <c r="O167" s="42">
        <v>0</v>
      </c>
      <c r="P167" s="43">
        <f t="shared" si="9"/>
        <v>3.04</v>
      </c>
    </row>
    <row r="168" spans="1:16">
      <c r="A168" s="23">
        <v>202307</v>
      </c>
      <c r="B168" s="28" t="s">
        <v>211</v>
      </c>
      <c r="C168" s="25" t="s">
        <v>619</v>
      </c>
      <c r="D168" s="26" t="s">
        <v>587</v>
      </c>
      <c r="E168" s="20" t="s">
        <v>1044</v>
      </c>
      <c r="F168" s="26" t="s">
        <v>1039</v>
      </c>
      <c r="G168" s="31" t="s">
        <v>1045</v>
      </c>
      <c r="H168" s="28" t="s">
        <v>1018</v>
      </c>
      <c r="I168" s="40"/>
      <c r="J168" s="41">
        <v>1900</v>
      </c>
      <c r="K168" s="41">
        <v>8099.14</v>
      </c>
      <c r="L168" s="41">
        <v>363.68</v>
      </c>
      <c r="M168" s="41">
        <v>86.8</v>
      </c>
      <c r="N168" s="41">
        <v>3.8</v>
      </c>
      <c r="O168" s="42">
        <v>0</v>
      </c>
      <c r="P168" s="43">
        <f t="shared" si="9"/>
        <v>3.04</v>
      </c>
    </row>
    <row r="169" spans="1:16">
      <c r="A169" s="23">
        <v>202307</v>
      </c>
      <c r="B169" s="25" t="s">
        <v>363</v>
      </c>
      <c r="C169" s="33" t="s">
        <v>619</v>
      </c>
      <c r="D169" s="26" t="s">
        <v>587</v>
      </c>
      <c r="E169" s="33" t="s">
        <v>1046</v>
      </c>
      <c r="F169" s="26" t="s">
        <v>1039</v>
      </c>
      <c r="G169" s="34" t="s">
        <v>1047</v>
      </c>
      <c r="H169" s="28" t="s">
        <v>1018</v>
      </c>
      <c r="I169" s="40"/>
      <c r="J169" s="41">
        <v>1900</v>
      </c>
      <c r="K169" s="41">
        <v>7530.57</v>
      </c>
      <c r="L169" s="41">
        <v>363.68</v>
      </c>
      <c r="M169" s="41">
        <v>86.8</v>
      </c>
      <c r="N169" s="41">
        <v>3.8</v>
      </c>
      <c r="O169" s="42">
        <v>0</v>
      </c>
      <c r="P169" s="43">
        <f t="shared" si="9"/>
        <v>3.04</v>
      </c>
    </row>
    <row r="170" spans="1:16">
      <c r="A170" s="23">
        <v>202307</v>
      </c>
      <c r="B170" s="33" t="s">
        <v>273</v>
      </c>
      <c r="C170" s="33" t="s">
        <v>619</v>
      </c>
      <c r="D170" s="26" t="s">
        <v>587</v>
      </c>
      <c r="E170" s="33" t="s">
        <v>1048</v>
      </c>
      <c r="F170" s="26" t="s">
        <v>1039</v>
      </c>
      <c r="G170" s="34" t="s">
        <v>1049</v>
      </c>
      <c r="H170" s="28" t="s">
        <v>1018</v>
      </c>
      <c r="I170" s="40"/>
      <c r="J170" s="41">
        <v>1900</v>
      </c>
      <c r="K170" s="41">
        <v>7219.41</v>
      </c>
      <c r="L170" s="41">
        <v>363.68</v>
      </c>
      <c r="M170" s="41">
        <v>86.8</v>
      </c>
      <c r="N170" s="41">
        <v>3.8</v>
      </c>
      <c r="O170" s="42">
        <v>0</v>
      </c>
      <c r="P170" s="43">
        <f t="shared" si="9"/>
        <v>3.04</v>
      </c>
    </row>
    <row r="171" spans="1:16">
      <c r="A171" s="23">
        <v>202307</v>
      </c>
      <c r="B171" s="33" t="s">
        <v>411</v>
      </c>
      <c r="C171" s="33" t="s">
        <v>619</v>
      </c>
      <c r="D171" s="26" t="s">
        <v>587</v>
      </c>
      <c r="E171" s="33" t="s">
        <v>1050</v>
      </c>
      <c r="F171" s="26" t="s">
        <v>1020</v>
      </c>
      <c r="G171" s="34" t="s">
        <v>1051</v>
      </c>
      <c r="H171" s="28" t="s">
        <v>1018</v>
      </c>
      <c r="I171" s="40"/>
      <c r="J171" s="41">
        <v>1900</v>
      </c>
      <c r="K171" s="41">
        <v>6928.47</v>
      </c>
      <c r="L171" s="41">
        <v>363.68</v>
      </c>
      <c r="M171" s="41">
        <v>86.8</v>
      </c>
      <c r="N171" s="41">
        <v>3.8</v>
      </c>
      <c r="O171" s="42">
        <v>0</v>
      </c>
      <c r="P171" s="43">
        <f t="shared" si="9"/>
        <v>3.04</v>
      </c>
    </row>
    <row r="172" spans="1:16">
      <c r="A172" s="23">
        <v>202307</v>
      </c>
      <c r="B172" s="33" t="s">
        <v>443</v>
      </c>
      <c r="C172" s="33" t="s">
        <v>619</v>
      </c>
      <c r="D172" s="26" t="s">
        <v>587</v>
      </c>
      <c r="E172" s="33" t="s">
        <v>1052</v>
      </c>
      <c r="F172" s="26" t="s">
        <v>1030</v>
      </c>
      <c r="G172" s="34" t="s">
        <v>1053</v>
      </c>
      <c r="H172" s="28" t="s">
        <v>1018</v>
      </c>
      <c r="I172" s="40"/>
      <c r="J172" s="41">
        <v>1900</v>
      </c>
      <c r="K172" s="41">
        <v>9235.34</v>
      </c>
      <c r="L172" s="41">
        <v>363.68</v>
      </c>
      <c r="M172" s="41">
        <v>86.8</v>
      </c>
      <c r="N172" s="41">
        <v>3.8</v>
      </c>
      <c r="O172" s="42">
        <v>0</v>
      </c>
      <c r="P172" s="43">
        <f t="shared" si="9"/>
        <v>3.04</v>
      </c>
    </row>
    <row r="173" spans="1:16">
      <c r="A173" s="23">
        <v>202307</v>
      </c>
      <c r="B173" s="33" t="s">
        <v>369</v>
      </c>
      <c r="C173" s="33" t="s">
        <v>619</v>
      </c>
      <c r="D173" s="33" t="s">
        <v>587</v>
      </c>
      <c r="E173" s="33" t="s">
        <v>1054</v>
      </c>
      <c r="F173" s="26" t="s">
        <v>1020</v>
      </c>
      <c r="G173" s="33" t="s">
        <v>1055</v>
      </c>
      <c r="H173" s="28" t="s">
        <v>1018</v>
      </c>
      <c r="I173" s="40"/>
      <c r="J173" s="41">
        <v>1900</v>
      </c>
      <c r="K173" s="41">
        <v>8474.78</v>
      </c>
      <c r="L173" s="41">
        <v>363.68</v>
      </c>
      <c r="M173" s="41">
        <v>86.8</v>
      </c>
      <c r="N173" s="41">
        <v>3.8</v>
      </c>
      <c r="O173" s="42">
        <v>0</v>
      </c>
      <c r="P173" s="43">
        <f t="shared" si="9"/>
        <v>3.04</v>
      </c>
    </row>
    <row r="174" spans="1:16">
      <c r="A174" s="23">
        <v>202307</v>
      </c>
      <c r="B174" s="33" t="s">
        <v>375</v>
      </c>
      <c r="C174" s="33" t="s">
        <v>619</v>
      </c>
      <c r="D174" s="33" t="s">
        <v>587</v>
      </c>
      <c r="E174" s="33" t="s">
        <v>1056</v>
      </c>
      <c r="F174" s="26" t="s">
        <v>1039</v>
      </c>
      <c r="G174" s="34" t="s">
        <v>1057</v>
      </c>
      <c r="H174" s="28" t="s">
        <v>1018</v>
      </c>
      <c r="I174" s="40"/>
      <c r="J174" s="41">
        <v>1900</v>
      </c>
      <c r="K174" s="41">
        <v>7371.45</v>
      </c>
      <c r="L174" s="41">
        <v>363.68</v>
      </c>
      <c r="M174" s="41">
        <v>86.8</v>
      </c>
      <c r="N174" s="41">
        <v>3.8</v>
      </c>
      <c r="O174" s="42">
        <v>385</v>
      </c>
      <c r="P174" s="43">
        <f t="shared" si="9"/>
        <v>3.04</v>
      </c>
    </row>
    <row r="175" spans="1:16">
      <c r="A175" s="23">
        <v>202307</v>
      </c>
      <c r="B175" s="33" t="s">
        <v>246</v>
      </c>
      <c r="C175" s="33" t="s">
        <v>619</v>
      </c>
      <c r="D175" s="33" t="s">
        <v>587</v>
      </c>
      <c r="E175" s="33" t="s">
        <v>1058</v>
      </c>
      <c r="F175" s="26" t="s">
        <v>1039</v>
      </c>
      <c r="G175" s="34" t="s">
        <v>1059</v>
      </c>
      <c r="H175" s="28" t="s">
        <v>1018</v>
      </c>
      <c r="I175" s="40"/>
      <c r="J175" s="41">
        <v>1900</v>
      </c>
      <c r="K175" s="41">
        <v>6954.69</v>
      </c>
      <c r="L175" s="41">
        <v>363.68</v>
      </c>
      <c r="M175" s="41">
        <v>86.8</v>
      </c>
      <c r="N175" s="41">
        <v>3.8</v>
      </c>
      <c r="O175" s="42">
        <v>0</v>
      </c>
      <c r="P175" s="43">
        <f t="shared" si="9"/>
        <v>3.04</v>
      </c>
    </row>
    <row r="176" spans="1:16">
      <c r="A176" s="23">
        <v>202307</v>
      </c>
      <c r="B176" s="33" t="s">
        <v>235</v>
      </c>
      <c r="C176" s="33" t="s">
        <v>619</v>
      </c>
      <c r="D176" s="33" t="s">
        <v>587</v>
      </c>
      <c r="E176" s="33" t="s">
        <v>1060</v>
      </c>
      <c r="F176" s="26" t="s">
        <v>1039</v>
      </c>
      <c r="G176" s="34" t="s">
        <v>1061</v>
      </c>
      <c r="H176" s="28" t="s">
        <v>1018</v>
      </c>
      <c r="I176" s="40"/>
      <c r="J176" s="41">
        <v>1900</v>
      </c>
      <c r="K176" s="41">
        <v>7940.63</v>
      </c>
      <c r="L176" s="41">
        <v>363.68</v>
      </c>
      <c r="M176" s="41">
        <v>86.8</v>
      </c>
      <c r="N176" s="41">
        <v>3.8</v>
      </c>
      <c r="O176" s="42">
        <v>0</v>
      </c>
      <c r="P176" s="43">
        <f t="shared" si="9"/>
        <v>3.04</v>
      </c>
    </row>
    <row r="177" spans="1:16">
      <c r="A177" s="23">
        <v>202307</v>
      </c>
      <c r="B177" s="33" t="s">
        <v>253</v>
      </c>
      <c r="C177" s="33" t="s">
        <v>619</v>
      </c>
      <c r="D177" s="33" t="s">
        <v>587</v>
      </c>
      <c r="E177" s="33" t="s">
        <v>1062</v>
      </c>
      <c r="F177" s="26" t="s">
        <v>1020</v>
      </c>
      <c r="G177" s="34" t="s">
        <v>1063</v>
      </c>
      <c r="H177" s="28" t="s">
        <v>1018</v>
      </c>
      <c r="I177" s="40"/>
      <c r="J177" s="41">
        <v>1900</v>
      </c>
      <c r="K177" s="41">
        <v>9226.62</v>
      </c>
      <c r="L177" s="41">
        <v>363.68</v>
      </c>
      <c r="M177" s="41">
        <v>86.8</v>
      </c>
      <c r="N177" s="41">
        <v>3.8</v>
      </c>
      <c r="O177" s="42">
        <v>0</v>
      </c>
      <c r="P177" s="43">
        <f t="shared" si="9"/>
        <v>3.04</v>
      </c>
    </row>
    <row r="178" spans="1:16">
      <c r="A178" s="23">
        <v>202307</v>
      </c>
      <c r="B178" s="33" t="s">
        <v>339</v>
      </c>
      <c r="C178" s="33" t="s">
        <v>619</v>
      </c>
      <c r="D178" s="33" t="s">
        <v>587</v>
      </c>
      <c r="E178" s="33" t="s">
        <v>1064</v>
      </c>
      <c r="F178" s="26" t="s">
        <v>1027</v>
      </c>
      <c r="G178" s="34" t="s">
        <v>1065</v>
      </c>
      <c r="H178" s="28" t="s">
        <v>1018</v>
      </c>
      <c r="I178" s="40"/>
      <c r="J178" s="41">
        <v>1900</v>
      </c>
      <c r="K178" s="41">
        <v>4420.7</v>
      </c>
      <c r="L178" s="41">
        <v>363.68</v>
      </c>
      <c r="M178" s="41">
        <v>86.8</v>
      </c>
      <c r="N178" s="41">
        <v>3.8</v>
      </c>
      <c r="O178" s="42">
        <v>0</v>
      </c>
      <c r="P178" s="43">
        <f t="shared" si="9"/>
        <v>3.04</v>
      </c>
    </row>
    <row r="179" spans="1:16">
      <c r="A179" s="23">
        <v>202307</v>
      </c>
      <c r="B179" s="36" t="s">
        <v>330</v>
      </c>
      <c r="C179" s="36" t="s">
        <v>619</v>
      </c>
      <c r="D179" s="33" t="s">
        <v>587</v>
      </c>
      <c r="E179" s="36" t="s">
        <v>1066</v>
      </c>
      <c r="F179" s="26" t="s">
        <v>1067</v>
      </c>
      <c r="G179" s="36" t="s">
        <v>1068</v>
      </c>
      <c r="H179" s="28" t="s">
        <v>1018</v>
      </c>
      <c r="I179" s="40"/>
      <c r="J179" s="41">
        <v>1900</v>
      </c>
      <c r="K179" s="41">
        <v>7763.26</v>
      </c>
      <c r="L179" s="41">
        <v>363.68</v>
      </c>
      <c r="M179" s="41">
        <v>86.8</v>
      </c>
      <c r="N179" s="41">
        <v>3.8</v>
      </c>
      <c r="O179" s="42">
        <v>0</v>
      </c>
      <c r="P179" s="43">
        <f t="shared" si="9"/>
        <v>3.04</v>
      </c>
    </row>
    <row r="180" spans="1:16">
      <c r="A180" s="23">
        <v>202307</v>
      </c>
      <c r="B180" s="36" t="s">
        <v>208</v>
      </c>
      <c r="C180" s="36" t="s">
        <v>619</v>
      </c>
      <c r="D180" s="33" t="s">
        <v>587</v>
      </c>
      <c r="E180" s="36" t="s">
        <v>1069</v>
      </c>
      <c r="F180" s="26" t="s">
        <v>1363</v>
      </c>
      <c r="G180" s="36" t="s">
        <v>1070</v>
      </c>
      <c r="H180" s="28" t="s">
        <v>1018</v>
      </c>
      <c r="I180" s="40"/>
      <c r="J180" s="41">
        <v>1900</v>
      </c>
      <c r="K180" s="41">
        <v>6945.27</v>
      </c>
      <c r="L180" s="41">
        <v>363.68</v>
      </c>
      <c r="M180" s="41">
        <v>86.8</v>
      </c>
      <c r="N180" s="41">
        <v>3.8</v>
      </c>
      <c r="O180" s="42">
        <v>0</v>
      </c>
      <c r="P180" s="43">
        <f t="shared" si="9"/>
        <v>3.04</v>
      </c>
    </row>
    <row r="181" spans="1:16">
      <c r="A181" s="23">
        <v>202307</v>
      </c>
      <c r="B181" s="36" t="s">
        <v>399</v>
      </c>
      <c r="C181" s="36" t="s">
        <v>619</v>
      </c>
      <c r="D181" s="33" t="s">
        <v>587</v>
      </c>
      <c r="E181" s="36" t="s">
        <v>1071</v>
      </c>
      <c r="F181" s="26" t="s">
        <v>1067</v>
      </c>
      <c r="G181" s="34" t="s">
        <v>756</v>
      </c>
      <c r="H181" s="28" t="s">
        <v>1018</v>
      </c>
      <c r="I181" s="40"/>
      <c r="J181" s="41">
        <v>1900</v>
      </c>
      <c r="K181" s="41">
        <v>7016.83</v>
      </c>
      <c r="L181" s="41">
        <v>363.68</v>
      </c>
      <c r="M181" s="41">
        <v>86.8</v>
      </c>
      <c r="N181" s="41">
        <v>3.8</v>
      </c>
      <c r="O181" s="42">
        <v>100</v>
      </c>
      <c r="P181" s="43">
        <f t="shared" si="9"/>
        <v>3.04</v>
      </c>
    </row>
    <row r="182" spans="1:16">
      <c r="A182" s="23">
        <v>202307</v>
      </c>
      <c r="B182" s="36" t="s">
        <v>230</v>
      </c>
      <c r="C182" s="36" t="s">
        <v>619</v>
      </c>
      <c r="D182" s="33" t="s">
        <v>587</v>
      </c>
      <c r="E182" s="33" t="s">
        <v>1072</v>
      </c>
      <c r="F182" s="26" t="s">
        <v>1027</v>
      </c>
      <c r="G182" s="34" t="s">
        <v>1073</v>
      </c>
      <c r="H182" s="28" t="s">
        <v>1018</v>
      </c>
      <c r="I182" s="40"/>
      <c r="J182" s="41">
        <v>1900</v>
      </c>
      <c r="K182" s="41">
        <v>6315.11</v>
      </c>
      <c r="L182" s="41">
        <v>363.68</v>
      </c>
      <c r="M182" s="41">
        <v>86.8</v>
      </c>
      <c r="N182" s="41">
        <v>3.8</v>
      </c>
      <c r="O182" s="42">
        <v>0</v>
      </c>
      <c r="P182" s="43">
        <f t="shared" si="9"/>
        <v>3.04</v>
      </c>
    </row>
    <row r="183" spans="1:16">
      <c r="A183" s="23">
        <v>202307</v>
      </c>
      <c r="B183" s="36" t="s">
        <v>343</v>
      </c>
      <c r="C183" s="36" t="s">
        <v>619</v>
      </c>
      <c r="D183" s="33" t="s">
        <v>587</v>
      </c>
      <c r="E183" s="36" t="s">
        <v>1074</v>
      </c>
      <c r="F183" s="26" t="s">
        <v>1027</v>
      </c>
      <c r="G183" s="34" t="s">
        <v>1075</v>
      </c>
      <c r="H183" s="28" t="s">
        <v>1018</v>
      </c>
      <c r="I183" s="40"/>
      <c r="J183" s="41">
        <v>1900</v>
      </c>
      <c r="K183" s="41">
        <v>5376.21</v>
      </c>
      <c r="L183" s="41">
        <v>363.68</v>
      </c>
      <c r="M183" s="41">
        <v>86.8</v>
      </c>
      <c r="N183" s="41">
        <v>3.8</v>
      </c>
      <c r="O183" s="42">
        <v>0</v>
      </c>
      <c r="P183" s="43">
        <f t="shared" si="9"/>
        <v>3.04</v>
      </c>
    </row>
    <row r="184" spans="1:16">
      <c r="A184" s="23">
        <v>202307</v>
      </c>
      <c r="B184" s="36" t="s">
        <v>297</v>
      </c>
      <c r="C184" s="36" t="s">
        <v>619</v>
      </c>
      <c r="D184" s="33" t="s">
        <v>587</v>
      </c>
      <c r="E184" s="36" t="s">
        <v>1076</v>
      </c>
      <c r="F184" s="26" t="s">
        <v>1027</v>
      </c>
      <c r="G184" s="34" t="s">
        <v>1077</v>
      </c>
      <c r="H184" s="28" t="s">
        <v>1018</v>
      </c>
      <c r="I184" s="40"/>
      <c r="J184" s="41">
        <v>1900</v>
      </c>
      <c r="K184" s="41">
        <v>7164.32</v>
      </c>
      <c r="L184" s="41">
        <v>363.68</v>
      </c>
      <c r="M184" s="41">
        <v>86.8</v>
      </c>
      <c r="N184" s="41">
        <v>3.8</v>
      </c>
      <c r="O184" s="42">
        <v>0</v>
      </c>
      <c r="P184" s="43">
        <f t="shared" si="9"/>
        <v>3.04</v>
      </c>
    </row>
    <row r="185" spans="1:16">
      <c r="A185" s="23">
        <v>202307</v>
      </c>
      <c r="B185" s="36" t="s">
        <v>341</v>
      </c>
      <c r="C185" s="36" t="s">
        <v>619</v>
      </c>
      <c r="D185" s="33" t="s">
        <v>587</v>
      </c>
      <c r="E185" s="33" t="s">
        <v>1078</v>
      </c>
      <c r="F185" s="26" t="s">
        <v>1027</v>
      </c>
      <c r="G185" s="34" t="s">
        <v>1079</v>
      </c>
      <c r="H185" s="28" t="s">
        <v>1018</v>
      </c>
      <c r="I185" s="40"/>
      <c r="J185" s="41">
        <v>1900</v>
      </c>
      <c r="K185" s="41">
        <v>5903.27</v>
      </c>
      <c r="L185" s="41">
        <v>363.68</v>
      </c>
      <c r="M185" s="41">
        <v>86.8</v>
      </c>
      <c r="N185" s="41">
        <v>3.8</v>
      </c>
      <c r="O185" s="42">
        <v>0</v>
      </c>
      <c r="P185" s="43">
        <f t="shared" si="9"/>
        <v>3.04</v>
      </c>
    </row>
    <row r="186" spans="1:16">
      <c r="A186" s="23">
        <v>202307</v>
      </c>
      <c r="B186" s="36" t="s">
        <v>254</v>
      </c>
      <c r="C186" s="36" t="s">
        <v>619</v>
      </c>
      <c r="D186" s="33" t="s">
        <v>587</v>
      </c>
      <c r="E186" s="36" t="s">
        <v>1080</v>
      </c>
      <c r="F186" s="26" t="s">
        <v>1027</v>
      </c>
      <c r="G186" s="34" t="s">
        <v>1081</v>
      </c>
      <c r="H186" s="28" t="s">
        <v>1018</v>
      </c>
      <c r="I186" s="40"/>
      <c r="J186" s="41">
        <v>1900</v>
      </c>
      <c r="K186" s="41">
        <v>5710.2</v>
      </c>
      <c r="L186" s="41">
        <v>363.68</v>
      </c>
      <c r="M186" s="41">
        <v>86.8</v>
      </c>
      <c r="N186" s="41">
        <v>3.8</v>
      </c>
      <c r="O186" s="42">
        <v>0</v>
      </c>
      <c r="P186" s="43">
        <f t="shared" si="9"/>
        <v>3.04</v>
      </c>
    </row>
    <row r="187" spans="1:16">
      <c r="A187" s="23">
        <v>202307</v>
      </c>
      <c r="B187" s="36" t="s">
        <v>403</v>
      </c>
      <c r="C187" s="36" t="s">
        <v>619</v>
      </c>
      <c r="D187" s="33" t="s">
        <v>587</v>
      </c>
      <c r="E187" s="36" t="s">
        <v>1082</v>
      </c>
      <c r="F187" s="26" t="s">
        <v>1039</v>
      </c>
      <c r="G187" s="34" t="s">
        <v>1083</v>
      </c>
      <c r="H187" s="28" t="s">
        <v>1018</v>
      </c>
      <c r="I187" s="40"/>
      <c r="J187" s="41">
        <v>1900</v>
      </c>
      <c r="K187" s="41">
        <v>6001.33</v>
      </c>
      <c r="L187" s="41">
        <v>363.68</v>
      </c>
      <c r="M187" s="41">
        <v>86.8</v>
      </c>
      <c r="N187" s="41">
        <v>3.8</v>
      </c>
      <c r="O187" s="42">
        <v>0</v>
      </c>
      <c r="P187" s="43">
        <f t="shared" ref="P187:P218" si="10">1900*0.16%</f>
        <v>3.04</v>
      </c>
    </row>
    <row r="188" spans="1:16">
      <c r="A188" s="23">
        <v>202307</v>
      </c>
      <c r="B188" s="36" t="s">
        <v>237</v>
      </c>
      <c r="C188" s="36" t="s">
        <v>619</v>
      </c>
      <c r="D188" s="33" t="s">
        <v>587</v>
      </c>
      <c r="E188" s="36" t="s">
        <v>1084</v>
      </c>
      <c r="F188" s="26" t="s">
        <v>1030</v>
      </c>
      <c r="G188" s="34" t="s">
        <v>1083</v>
      </c>
      <c r="H188" s="28" t="s">
        <v>1018</v>
      </c>
      <c r="I188" s="40"/>
      <c r="J188" s="41">
        <v>1900</v>
      </c>
      <c r="K188" s="41">
        <v>7521.02</v>
      </c>
      <c r="L188" s="41">
        <v>363.68</v>
      </c>
      <c r="M188" s="41">
        <v>86.8</v>
      </c>
      <c r="N188" s="41">
        <v>3.8</v>
      </c>
      <c r="O188" s="42">
        <v>0</v>
      </c>
      <c r="P188" s="43">
        <f t="shared" si="10"/>
        <v>3.04</v>
      </c>
    </row>
    <row r="189" spans="1:16">
      <c r="A189" s="23">
        <v>202307</v>
      </c>
      <c r="B189" s="25" t="s">
        <v>361</v>
      </c>
      <c r="C189" s="25" t="s">
        <v>619</v>
      </c>
      <c r="D189" s="26" t="s">
        <v>587</v>
      </c>
      <c r="E189" s="28" t="s">
        <v>1085</v>
      </c>
      <c r="F189" s="26" t="s">
        <v>1086</v>
      </c>
      <c r="G189" s="27" t="s">
        <v>1087</v>
      </c>
      <c r="H189" s="28" t="s">
        <v>1018</v>
      </c>
      <c r="I189" s="40"/>
      <c r="J189" s="41">
        <v>1900</v>
      </c>
      <c r="K189" s="41">
        <v>9530.75</v>
      </c>
      <c r="L189" s="41">
        <v>363.68</v>
      </c>
      <c r="M189" s="41">
        <v>86.8</v>
      </c>
      <c r="N189" s="41">
        <v>3.8</v>
      </c>
      <c r="O189" s="42">
        <v>0</v>
      </c>
      <c r="P189" s="43">
        <f t="shared" si="10"/>
        <v>3.04</v>
      </c>
    </row>
    <row r="190" spans="1:16">
      <c r="A190" s="23">
        <v>202307</v>
      </c>
      <c r="B190" s="25" t="s">
        <v>360</v>
      </c>
      <c r="C190" s="25" t="s">
        <v>619</v>
      </c>
      <c r="D190" s="30" t="s">
        <v>587</v>
      </c>
      <c r="E190" s="28" t="s">
        <v>1088</v>
      </c>
      <c r="F190" s="26" t="s">
        <v>1067</v>
      </c>
      <c r="G190" s="27" t="s">
        <v>1089</v>
      </c>
      <c r="H190" s="28" t="s">
        <v>1018</v>
      </c>
      <c r="I190" s="40"/>
      <c r="J190" s="41">
        <v>1900</v>
      </c>
      <c r="K190" s="41">
        <v>7860.16</v>
      </c>
      <c r="L190" s="41">
        <v>363.68</v>
      </c>
      <c r="M190" s="41">
        <v>86.8</v>
      </c>
      <c r="N190" s="41">
        <v>3.8</v>
      </c>
      <c r="O190" s="42">
        <v>95</v>
      </c>
      <c r="P190" s="43">
        <f t="shared" si="10"/>
        <v>3.04</v>
      </c>
    </row>
    <row r="191" spans="1:16">
      <c r="A191" s="23">
        <v>202307</v>
      </c>
      <c r="B191" s="33" t="s">
        <v>308</v>
      </c>
      <c r="C191" s="33" t="s">
        <v>619</v>
      </c>
      <c r="D191" s="26" t="s">
        <v>587</v>
      </c>
      <c r="E191" s="33" t="s">
        <v>1092</v>
      </c>
      <c r="F191" s="26" t="s">
        <v>1067</v>
      </c>
      <c r="G191" s="34" t="s">
        <v>1051</v>
      </c>
      <c r="H191" s="28" t="s">
        <v>1018</v>
      </c>
      <c r="I191" s="40"/>
      <c r="J191" s="41">
        <v>1900</v>
      </c>
      <c r="K191" s="41">
        <v>7660.17</v>
      </c>
      <c r="L191" s="41">
        <v>363.68</v>
      </c>
      <c r="M191" s="41">
        <v>86.8</v>
      </c>
      <c r="N191" s="41">
        <v>3.8</v>
      </c>
      <c r="O191" s="42">
        <v>0</v>
      </c>
      <c r="P191" s="43">
        <f t="shared" si="10"/>
        <v>3.04</v>
      </c>
    </row>
    <row r="192" spans="1:16">
      <c r="A192" s="23">
        <v>202307</v>
      </c>
      <c r="B192" s="36" t="s">
        <v>325</v>
      </c>
      <c r="C192" s="36" t="s">
        <v>619</v>
      </c>
      <c r="D192" s="33" t="s">
        <v>587</v>
      </c>
      <c r="E192" s="36" t="s">
        <v>1093</v>
      </c>
      <c r="F192" s="26" t="s">
        <v>1027</v>
      </c>
      <c r="G192" s="34" t="s">
        <v>1094</v>
      </c>
      <c r="H192" s="28" t="s">
        <v>1018</v>
      </c>
      <c r="I192" s="40"/>
      <c r="J192" s="41">
        <v>1900</v>
      </c>
      <c r="K192" s="41">
        <v>6248.04</v>
      </c>
      <c r="L192" s="41">
        <v>363.68</v>
      </c>
      <c r="M192" s="41">
        <v>86.8</v>
      </c>
      <c r="N192" s="41">
        <v>3.8</v>
      </c>
      <c r="O192" s="42">
        <v>0</v>
      </c>
      <c r="P192" s="43">
        <f t="shared" si="10"/>
        <v>3.04</v>
      </c>
    </row>
    <row r="193" spans="1:16">
      <c r="A193" s="23">
        <v>202307</v>
      </c>
      <c r="B193" s="25" t="s">
        <v>347</v>
      </c>
      <c r="C193" s="36" t="s">
        <v>619</v>
      </c>
      <c r="D193" s="33" t="s">
        <v>587</v>
      </c>
      <c r="E193" s="36" t="s">
        <v>1098</v>
      </c>
      <c r="F193" s="26" t="s">
        <v>1020</v>
      </c>
      <c r="G193" s="34" t="s">
        <v>1099</v>
      </c>
      <c r="H193" s="28" t="s">
        <v>1018</v>
      </c>
      <c r="I193" s="40"/>
      <c r="J193" s="41">
        <v>1900</v>
      </c>
      <c r="K193" s="41">
        <v>8490.99</v>
      </c>
      <c r="L193" s="41">
        <v>363.68</v>
      </c>
      <c r="M193" s="41">
        <v>86.8</v>
      </c>
      <c r="N193" s="41">
        <v>3.8</v>
      </c>
      <c r="O193" s="42">
        <v>0</v>
      </c>
      <c r="P193" s="43">
        <f t="shared" si="10"/>
        <v>3.04</v>
      </c>
    </row>
    <row r="194" spans="1:16">
      <c r="A194" s="23">
        <v>202307</v>
      </c>
      <c r="B194" s="33" t="s">
        <v>338</v>
      </c>
      <c r="C194" s="36" t="s">
        <v>619</v>
      </c>
      <c r="D194" s="33" t="s">
        <v>587</v>
      </c>
      <c r="E194" s="36" t="s">
        <v>1100</v>
      </c>
      <c r="F194" s="26" t="s">
        <v>1020</v>
      </c>
      <c r="G194" s="34" t="s">
        <v>1101</v>
      </c>
      <c r="H194" s="28" t="s">
        <v>1018</v>
      </c>
      <c r="I194" s="40"/>
      <c r="J194" s="41">
        <v>1900</v>
      </c>
      <c r="K194" s="41">
        <v>5892.05</v>
      </c>
      <c r="L194" s="41">
        <v>363.68</v>
      </c>
      <c r="M194" s="41">
        <v>86.8</v>
      </c>
      <c r="N194" s="41">
        <v>3.8</v>
      </c>
      <c r="O194" s="42">
        <v>0</v>
      </c>
      <c r="P194" s="43">
        <f t="shared" si="10"/>
        <v>3.04</v>
      </c>
    </row>
    <row r="195" spans="1:16">
      <c r="A195" s="23">
        <v>202307</v>
      </c>
      <c r="B195" s="25" t="s">
        <v>210</v>
      </c>
      <c r="C195" s="36" t="s">
        <v>619</v>
      </c>
      <c r="D195" s="33" t="s">
        <v>587</v>
      </c>
      <c r="E195" s="36" t="s">
        <v>1104</v>
      </c>
      <c r="F195" s="26" t="s">
        <v>1020</v>
      </c>
      <c r="G195" s="34" t="s">
        <v>1105</v>
      </c>
      <c r="H195" s="28" t="s">
        <v>1018</v>
      </c>
      <c r="I195" s="40"/>
      <c r="J195" s="41">
        <v>1900</v>
      </c>
      <c r="K195" s="41">
        <v>9540.2</v>
      </c>
      <c r="L195" s="41">
        <v>363.68</v>
      </c>
      <c r="M195" s="41">
        <v>86.8</v>
      </c>
      <c r="N195" s="41">
        <v>3.8</v>
      </c>
      <c r="O195" s="42">
        <v>0</v>
      </c>
      <c r="P195" s="43">
        <f t="shared" si="10"/>
        <v>3.04</v>
      </c>
    </row>
    <row r="196" spans="1:16">
      <c r="A196" s="23">
        <v>202307</v>
      </c>
      <c r="B196" s="25" t="s">
        <v>309</v>
      </c>
      <c r="C196" s="36" t="s">
        <v>619</v>
      </c>
      <c r="D196" s="33" t="s">
        <v>587</v>
      </c>
      <c r="E196" s="36" t="s">
        <v>1106</v>
      </c>
      <c r="F196" s="26" t="s">
        <v>1020</v>
      </c>
      <c r="G196" s="34" t="s">
        <v>1107</v>
      </c>
      <c r="H196" s="28" t="s">
        <v>1018</v>
      </c>
      <c r="I196" s="40"/>
      <c r="J196" s="41">
        <v>1900</v>
      </c>
      <c r="K196" s="41">
        <v>6121.2</v>
      </c>
      <c r="L196" s="41">
        <v>363.68</v>
      </c>
      <c r="M196" s="41">
        <v>86.8</v>
      </c>
      <c r="N196" s="41">
        <v>3.8</v>
      </c>
      <c r="O196" s="42">
        <v>0</v>
      </c>
      <c r="P196" s="43">
        <f t="shared" si="10"/>
        <v>3.04</v>
      </c>
    </row>
    <row r="197" spans="1:16">
      <c r="A197" s="23">
        <v>202307</v>
      </c>
      <c r="B197" s="25" t="s">
        <v>205</v>
      </c>
      <c r="C197" s="36" t="s">
        <v>619</v>
      </c>
      <c r="D197" s="33" t="s">
        <v>587</v>
      </c>
      <c r="E197" s="36" t="s">
        <v>1108</v>
      </c>
      <c r="F197" s="26" t="s">
        <v>1039</v>
      </c>
      <c r="G197" s="34" t="s">
        <v>1109</v>
      </c>
      <c r="H197" s="28" t="s">
        <v>1018</v>
      </c>
      <c r="I197" s="40"/>
      <c r="J197" s="41">
        <v>1900</v>
      </c>
      <c r="K197" s="41">
        <v>7009.05</v>
      </c>
      <c r="L197" s="41">
        <v>363.68</v>
      </c>
      <c r="M197" s="41">
        <v>86.8</v>
      </c>
      <c r="N197" s="41">
        <v>3.8</v>
      </c>
      <c r="O197" s="42">
        <v>0</v>
      </c>
      <c r="P197" s="43">
        <f t="shared" si="10"/>
        <v>3.04</v>
      </c>
    </row>
    <row r="198" spans="1:16">
      <c r="A198" s="23">
        <v>202307</v>
      </c>
      <c r="B198" s="33" t="s">
        <v>387</v>
      </c>
      <c r="C198" s="36" t="s">
        <v>619</v>
      </c>
      <c r="D198" s="33" t="s">
        <v>587</v>
      </c>
      <c r="E198" s="36" t="s">
        <v>1110</v>
      </c>
      <c r="F198" s="26" t="s">
        <v>1039</v>
      </c>
      <c r="G198" s="34" t="s">
        <v>1111</v>
      </c>
      <c r="H198" s="28" t="s">
        <v>1018</v>
      </c>
      <c r="I198" s="40"/>
      <c r="J198" s="41">
        <v>1900</v>
      </c>
      <c r="K198" s="41">
        <v>6524.35</v>
      </c>
      <c r="L198" s="41">
        <v>363.68</v>
      </c>
      <c r="M198" s="41">
        <v>86.8</v>
      </c>
      <c r="N198" s="41">
        <v>3.8</v>
      </c>
      <c r="O198" s="42">
        <v>0</v>
      </c>
      <c r="P198" s="43">
        <f t="shared" si="10"/>
        <v>3.04</v>
      </c>
    </row>
    <row r="199" spans="1:16">
      <c r="A199" s="23">
        <v>202307</v>
      </c>
      <c r="B199" s="36" t="s">
        <v>209</v>
      </c>
      <c r="C199" s="36" t="s">
        <v>619</v>
      </c>
      <c r="D199" s="33" t="s">
        <v>587</v>
      </c>
      <c r="E199" s="36" t="s">
        <v>1117</v>
      </c>
      <c r="F199" s="26" t="s">
        <v>1020</v>
      </c>
      <c r="G199" s="34" t="s">
        <v>1118</v>
      </c>
      <c r="H199" s="28" t="s">
        <v>1018</v>
      </c>
      <c r="I199" s="40"/>
      <c r="J199" s="41">
        <v>1900</v>
      </c>
      <c r="K199" s="41">
        <v>6045.06</v>
      </c>
      <c r="L199" s="41">
        <v>363.68</v>
      </c>
      <c r="M199" s="41">
        <v>86.8</v>
      </c>
      <c r="N199" s="41">
        <v>3.8</v>
      </c>
      <c r="O199" s="42">
        <v>0</v>
      </c>
      <c r="P199" s="43">
        <f t="shared" si="10"/>
        <v>3.04</v>
      </c>
    </row>
    <row r="200" spans="1:16">
      <c r="A200" s="23">
        <v>202307</v>
      </c>
      <c r="B200" s="36" t="s">
        <v>245</v>
      </c>
      <c r="C200" s="36" t="s">
        <v>619</v>
      </c>
      <c r="D200" s="33" t="s">
        <v>587</v>
      </c>
      <c r="E200" s="36" t="s">
        <v>1124</v>
      </c>
      <c r="F200" s="26" t="s">
        <v>1027</v>
      </c>
      <c r="G200" s="34" t="s">
        <v>1125</v>
      </c>
      <c r="H200" s="28" t="s">
        <v>1018</v>
      </c>
      <c r="I200" s="40"/>
      <c r="J200" s="41">
        <v>1900</v>
      </c>
      <c r="K200" s="41">
        <v>5447.78</v>
      </c>
      <c r="L200" s="41">
        <v>363.68</v>
      </c>
      <c r="M200" s="41">
        <v>86.8</v>
      </c>
      <c r="N200" s="41">
        <v>3.8</v>
      </c>
      <c r="O200" s="42">
        <v>0</v>
      </c>
      <c r="P200" s="43">
        <f t="shared" si="10"/>
        <v>3.04</v>
      </c>
    </row>
    <row r="201" spans="1:16">
      <c r="A201" s="23">
        <v>202307</v>
      </c>
      <c r="B201" s="36" t="s">
        <v>336</v>
      </c>
      <c r="C201" s="36" t="s">
        <v>619</v>
      </c>
      <c r="D201" s="33" t="s">
        <v>587</v>
      </c>
      <c r="E201" s="36" t="s">
        <v>1126</v>
      </c>
      <c r="F201" s="26" t="s">
        <v>1027</v>
      </c>
      <c r="G201" s="34" t="s">
        <v>1127</v>
      </c>
      <c r="H201" s="28" t="s">
        <v>1018</v>
      </c>
      <c r="I201" s="40"/>
      <c r="J201" s="41">
        <v>1900</v>
      </c>
      <c r="K201" s="41">
        <v>5373.72</v>
      </c>
      <c r="L201" s="41">
        <v>363.68</v>
      </c>
      <c r="M201" s="41">
        <v>86.8</v>
      </c>
      <c r="N201" s="41">
        <v>3.8</v>
      </c>
      <c r="O201" s="42">
        <v>0</v>
      </c>
      <c r="P201" s="43">
        <f t="shared" si="10"/>
        <v>3.04</v>
      </c>
    </row>
    <row r="202" spans="1:16">
      <c r="A202" s="23">
        <v>202307</v>
      </c>
      <c r="B202" s="36" t="s">
        <v>358</v>
      </c>
      <c r="C202" s="36" t="s">
        <v>619</v>
      </c>
      <c r="D202" s="33" t="s">
        <v>587</v>
      </c>
      <c r="E202" s="36" t="s">
        <v>1128</v>
      </c>
      <c r="F202" s="26" t="s">
        <v>1027</v>
      </c>
      <c r="G202" s="34" t="s">
        <v>934</v>
      </c>
      <c r="H202" s="28" t="s">
        <v>1018</v>
      </c>
      <c r="I202" s="40"/>
      <c r="J202" s="41">
        <v>1900</v>
      </c>
      <c r="K202" s="41">
        <v>6767.77</v>
      </c>
      <c r="L202" s="41">
        <v>363.68</v>
      </c>
      <c r="M202" s="41">
        <v>86.8</v>
      </c>
      <c r="N202" s="41">
        <v>3.8</v>
      </c>
      <c r="O202" s="42">
        <v>0</v>
      </c>
      <c r="P202" s="43">
        <f t="shared" si="10"/>
        <v>3.04</v>
      </c>
    </row>
    <row r="203" spans="1:16">
      <c r="A203" s="23">
        <v>202307</v>
      </c>
      <c r="B203" s="36" t="s">
        <v>220</v>
      </c>
      <c r="C203" s="36" t="s">
        <v>619</v>
      </c>
      <c r="D203" s="33" t="s">
        <v>587</v>
      </c>
      <c r="E203" s="36" t="s">
        <v>1129</v>
      </c>
      <c r="F203" s="26" t="s">
        <v>1027</v>
      </c>
      <c r="G203" s="34" t="s">
        <v>1130</v>
      </c>
      <c r="H203" s="28" t="s">
        <v>1018</v>
      </c>
      <c r="I203" s="40"/>
      <c r="J203" s="41">
        <v>1900</v>
      </c>
      <c r="K203" s="41">
        <v>5867.91</v>
      </c>
      <c r="L203" s="41">
        <v>363.68</v>
      </c>
      <c r="M203" s="41">
        <v>86.8</v>
      </c>
      <c r="N203" s="41">
        <v>3.8</v>
      </c>
      <c r="O203" s="42">
        <v>0</v>
      </c>
      <c r="P203" s="43">
        <f t="shared" si="10"/>
        <v>3.04</v>
      </c>
    </row>
    <row r="204" spans="1:16">
      <c r="A204" s="23">
        <v>202307</v>
      </c>
      <c r="B204" s="36" t="s">
        <v>454</v>
      </c>
      <c r="C204" s="36" t="s">
        <v>619</v>
      </c>
      <c r="D204" s="33" t="s">
        <v>587</v>
      </c>
      <c r="E204" s="36" t="s">
        <v>1131</v>
      </c>
      <c r="F204" s="26" t="s">
        <v>1027</v>
      </c>
      <c r="G204" s="34" t="s">
        <v>1130</v>
      </c>
      <c r="H204" s="28" t="s">
        <v>1018</v>
      </c>
      <c r="I204" s="40"/>
      <c r="J204" s="41">
        <v>1900</v>
      </c>
      <c r="K204" s="41">
        <v>5587.36</v>
      </c>
      <c r="L204" s="41">
        <v>363.68</v>
      </c>
      <c r="M204" s="41">
        <v>86.8</v>
      </c>
      <c r="N204" s="41">
        <v>3.8</v>
      </c>
      <c r="O204" s="42">
        <v>0</v>
      </c>
      <c r="P204" s="43">
        <f t="shared" si="10"/>
        <v>3.04</v>
      </c>
    </row>
    <row r="205" spans="1:16">
      <c r="A205" s="23">
        <v>202307</v>
      </c>
      <c r="B205" s="36" t="s">
        <v>349</v>
      </c>
      <c r="C205" s="36" t="s">
        <v>619</v>
      </c>
      <c r="D205" s="33" t="s">
        <v>587</v>
      </c>
      <c r="E205" s="37" t="s">
        <v>1132</v>
      </c>
      <c r="F205" s="26" t="s">
        <v>1039</v>
      </c>
      <c r="G205" s="36" t="s">
        <v>1133</v>
      </c>
      <c r="H205" s="28" t="s">
        <v>1018</v>
      </c>
      <c r="I205" s="40"/>
      <c r="J205" s="41">
        <v>1900</v>
      </c>
      <c r="K205" s="41">
        <v>6735.85</v>
      </c>
      <c r="L205" s="41">
        <v>363.68</v>
      </c>
      <c r="M205" s="41">
        <v>86.8</v>
      </c>
      <c r="N205" s="41">
        <v>3.8</v>
      </c>
      <c r="O205" s="42">
        <v>0</v>
      </c>
      <c r="P205" s="43">
        <f t="shared" si="10"/>
        <v>3.04</v>
      </c>
    </row>
    <row r="206" spans="1:16">
      <c r="A206" s="23">
        <v>202307</v>
      </c>
      <c r="B206" s="36" t="s">
        <v>255</v>
      </c>
      <c r="C206" s="36" t="s">
        <v>619</v>
      </c>
      <c r="D206" s="33" t="s">
        <v>587</v>
      </c>
      <c r="E206" s="37" t="s">
        <v>1134</v>
      </c>
      <c r="F206" s="26" t="s">
        <v>1027</v>
      </c>
      <c r="G206" s="36" t="s">
        <v>976</v>
      </c>
      <c r="H206" s="28" t="s">
        <v>1018</v>
      </c>
      <c r="I206" s="40"/>
      <c r="J206" s="41">
        <v>1900</v>
      </c>
      <c r="K206" s="41">
        <v>6779.2</v>
      </c>
      <c r="L206" s="41">
        <v>363.68</v>
      </c>
      <c r="M206" s="41">
        <v>86.8</v>
      </c>
      <c r="N206" s="41">
        <v>3.8</v>
      </c>
      <c r="O206" s="42">
        <v>0</v>
      </c>
      <c r="P206" s="43">
        <f t="shared" si="10"/>
        <v>3.04</v>
      </c>
    </row>
    <row r="207" spans="1:16">
      <c r="A207" s="23">
        <v>202307</v>
      </c>
      <c r="B207" s="36" t="s">
        <v>314</v>
      </c>
      <c r="C207" s="36" t="s">
        <v>619</v>
      </c>
      <c r="D207" s="33" t="s">
        <v>587</v>
      </c>
      <c r="E207" s="37" t="s">
        <v>1135</v>
      </c>
      <c r="F207" s="26" t="s">
        <v>1027</v>
      </c>
      <c r="G207" s="36" t="s">
        <v>1136</v>
      </c>
      <c r="H207" s="28" t="s">
        <v>1018</v>
      </c>
      <c r="I207" s="40"/>
      <c r="J207" s="41">
        <v>1900</v>
      </c>
      <c r="K207" s="41">
        <v>5648.42</v>
      </c>
      <c r="L207" s="41">
        <v>363.68</v>
      </c>
      <c r="M207" s="41">
        <v>86.8</v>
      </c>
      <c r="N207" s="41">
        <v>3.8</v>
      </c>
      <c r="O207" s="42">
        <v>0</v>
      </c>
      <c r="P207" s="43">
        <f t="shared" si="10"/>
        <v>3.04</v>
      </c>
    </row>
    <row r="208" spans="1:16">
      <c r="A208" s="23">
        <v>202307</v>
      </c>
      <c r="B208" s="36" t="s">
        <v>266</v>
      </c>
      <c r="C208" s="36" t="s">
        <v>619</v>
      </c>
      <c r="D208" s="33" t="s">
        <v>587</v>
      </c>
      <c r="E208" s="37" t="s">
        <v>1137</v>
      </c>
      <c r="F208" s="26" t="s">
        <v>1027</v>
      </c>
      <c r="G208" s="36" t="s">
        <v>1138</v>
      </c>
      <c r="H208" s="28" t="s">
        <v>1018</v>
      </c>
      <c r="I208" s="40"/>
      <c r="J208" s="41">
        <v>1900</v>
      </c>
      <c r="K208" s="41">
        <v>5484.53</v>
      </c>
      <c r="L208" s="41">
        <v>363.68</v>
      </c>
      <c r="M208" s="41">
        <v>86.8</v>
      </c>
      <c r="N208" s="41">
        <v>3.8</v>
      </c>
      <c r="O208" s="42">
        <v>0</v>
      </c>
      <c r="P208" s="43">
        <f t="shared" si="10"/>
        <v>3.04</v>
      </c>
    </row>
    <row r="209" spans="1:16">
      <c r="A209" s="23">
        <v>202307</v>
      </c>
      <c r="B209" s="36" t="s">
        <v>272</v>
      </c>
      <c r="C209" s="36" t="s">
        <v>619</v>
      </c>
      <c r="D209" s="33" t="s">
        <v>587</v>
      </c>
      <c r="E209" s="37" t="s">
        <v>1139</v>
      </c>
      <c r="F209" s="26" t="s">
        <v>1027</v>
      </c>
      <c r="G209" s="36" t="s">
        <v>1138</v>
      </c>
      <c r="H209" s="28" t="s">
        <v>1018</v>
      </c>
      <c r="I209" s="40"/>
      <c r="J209" s="41">
        <v>1900</v>
      </c>
      <c r="K209" s="41">
        <v>5780.1</v>
      </c>
      <c r="L209" s="41">
        <v>363.68</v>
      </c>
      <c r="M209" s="41">
        <v>86.8</v>
      </c>
      <c r="N209" s="41">
        <v>3.8</v>
      </c>
      <c r="O209" s="42">
        <v>0</v>
      </c>
      <c r="P209" s="43">
        <f t="shared" si="10"/>
        <v>3.04</v>
      </c>
    </row>
    <row r="210" spans="1:16">
      <c r="A210" s="23">
        <v>202307</v>
      </c>
      <c r="B210" s="36" t="s">
        <v>410</v>
      </c>
      <c r="C210" s="36" t="s">
        <v>619</v>
      </c>
      <c r="D210" s="33" t="s">
        <v>587</v>
      </c>
      <c r="E210" s="23" t="s">
        <v>1140</v>
      </c>
      <c r="F210" s="26" t="s">
        <v>1027</v>
      </c>
      <c r="G210" s="36" t="s">
        <v>1141</v>
      </c>
      <c r="H210" s="28" t="s">
        <v>1018</v>
      </c>
      <c r="I210" s="40"/>
      <c r="J210" s="41">
        <v>1900</v>
      </c>
      <c r="K210" s="41">
        <v>4515.57</v>
      </c>
      <c r="L210" s="41">
        <v>363.68</v>
      </c>
      <c r="M210" s="41">
        <v>86.8</v>
      </c>
      <c r="N210" s="41">
        <v>3.8</v>
      </c>
      <c r="O210" s="42">
        <v>0</v>
      </c>
      <c r="P210" s="43">
        <f t="shared" si="10"/>
        <v>3.04</v>
      </c>
    </row>
    <row r="211" spans="1:16">
      <c r="A211" s="23">
        <v>202307</v>
      </c>
      <c r="B211" s="36" t="s">
        <v>431</v>
      </c>
      <c r="C211" s="36" t="s">
        <v>619</v>
      </c>
      <c r="D211" s="33" t="s">
        <v>587</v>
      </c>
      <c r="E211" s="23" t="s">
        <v>1142</v>
      </c>
      <c r="F211" s="26" t="s">
        <v>1027</v>
      </c>
      <c r="G211" s="36" t="s">
        <v>1143</v>
      </c>
      <c r="H211" s="28" t="s">
        <v>1018</v>
      </c>
      <c r="I211" s="40"/>
      <c r="J211" s="41">
        <v>1900</v>
      </c>
      <c r="K211" s="41">
        <v>6052.65</v>
      </c>
      <c r="L211" s="41">
        <v>363.68</v>
      </c>
      <c r="M211" s="41">
        <v>86.8</v>
      </c>
      <c r="N211" s="41">
        <v>3.8</v>
      </c>
      <c r="O211" s="42">
        <v>0</v>
      </c>
      <c r="P211" s="43">
        <f t="shared" si="10"/>
        <v>3.04</v>
      </c>
    </row>
    <row r="212" spans="1:16">
      <c r="A212" s="23">
        <v>202307</v>
      </c>
      <c r="B212" s="36" t="s">
        <v>354</v>
      </c>
      <c r="C212" s="36" t="s">
        <v>619</v>
      </c>
      <c r="D212" s="33" t="s">
        <v>587</v>
      </c>
      <c r="E212" s="23" t="s">
        <v>1144</v>
      </c>
      <c r="F212" s="26" t="s">
        <v>1027</v>
      </c>
      <c r="G212" s="36" t="s">
        <v>1143</v>
      </c>
      <c r="H212" s="28" t="s">
        <v>1018</v>
      </c>
      <c r="I212" s="40"/>
      <c r="J212" s="41">
        <v>1900</v>
      </c>
      <c r="K212" s="41">
        <v>5917.69</v>
      </c>
      <c r="L212" s="41">
        <v>363.68</v>
      </c>
      <c r="M212" s="41">
        <v>86.8</v>
      </c>
      <c r="N212" s="41">
        <v>3.8</v>
      </c>
      <c r="O212" s="42">
        <v>0</v>
      </c>
      <c r="P212" s="43">
        <f t="shared" si="10"/>
        <v>3.04</v>
      </c>
    </row>
    <row r="213" spans="1:16">
      <c r="A213" s="23">
        <v>202307</v>
      </c>
      <c r="B213" s="36" t="s">
        <v>215</v>
      </c>
      <c r="C213" s="36" t="s">
        <v>619</v>
      </c>
      <c r="D213" s="33" t="s">
        <v>587</v>
      </c>
      <c r="E213" s="37" t="s">
        <v>1148</v>
      </c>
      <c r="F213" s="26" t="s">
        <v>1039</v>
      </c>
      <c r="G213" s="34" t="s">
        <v>1149</v>
      </c>
      <c r="H213" s="28" t="s">
        <v>1018</v>
      </c>
      <c r="I213" s="40"/>
      <c r="J213" s="41">
        <v>1900</v>
      </c>
      <c r="K213" s="41">
        <v>6868.81</v>
      </c>
      <c r="L213" s="41">
        <v>363.68</v>
      </c>
      <c r="M213" s="41">
        <v>86.8</v>
      </c>
      <c r="N213" s="41">
        <v>3.8</v>
      </c>
      <c r="O213" s="42">
        <v>0</v>
      </c>
      <c r="P213" s="43">
        <f t="shared" si="10"/>
        <v>3.04</v>
      </c>
    </row>
    <row r="214" spans="1:16">
      <c r="A214" s="23">
        <v>202307</v>
      </c>
      <c r="B214" s="36" t="s">
        <v>282</v>
      </c>
      <c r="C214" s="36" t="s">
        <v>619</v>
      </c>
      <c r="D214" s="33" t="s">
        <v>587</v>
      </c>
      <c r="E214" s="23" t="s">
        <v>1150</v>
      </c>
      <c r="F214" s="26" t="s">
        <v>1039</v>
      </c>
      <c r="G214" s="34" t="s">
        <v>1151</v>
      </c>
      <c r="H214" s="28" t="s">
        <v>1018</v>
      </c>
      <c r="I214" s="40"/>
      <c r="J214" s="41">
        <v>1900</v>
      </c>
      <c r="K214" s="41">
        <v>7168.23</v>
      </c>
      <c r="L214" s="41">
        <v>363.68</v>
      </c>
      <c r="M214" s="41">
        <v>86.8</v>
      </c>
      <c r="N214" s="41">
        <v>3.8</v>
      </c>
      <c r="O214" s="42">
        <v>0</v>
      </c>
      <c r="P214" s="43">
        <f t="shared" si="10"/>
        <v>3.04</v>
      </c>
    </row>
    <row r="215" spans="1:16">
      <c r="A215" s="23">
        <v>202307</v>
      </c>
      <c r="B215" s="36" t="s">
        <v>444</v>
      </c>
      <c r="C215" s="36" t="s">
        <v>619</v>
      </c>
      <c r="D215" s="33" t="s">
        <v>587</v>
      </c>
      <c r="E215" s="23" t="s">
        <v>1152</v>
      </c>
      <c r="F215" s="26" t="s">
        <v>1039</v>
      </c>
      <c r="G215" s="34" t="s">
        <v>871</v>
      </c>
      <c r="H215" s="28" t="s">
        <v>1018</v>
      </c>
      <c r="I215" s="40"/>
      <c r="J215" s="41">
        <v>1900</v>
      </c>
      <c r="K215" s="41">
        <v>6248.68</v>
      </c>
      <c r="L215" s="41">
        <v>363.68</v>
      </c>
      <c r="M215" s="41">
        <v>86.8</v>
      </c>
      <c r="N215" s="41">
        <v>3.8</v>
      </c>
      <c r="O215" s="42">
        <v>0</v>
      </c>
      <c r="P215" s="43">
        <f t="shared" si="10"/>
        <v>3.04</v>
      </c>
    </row>
    <row r="216" spans="1:16">
      <c r="A216" s="23">
        <v>202307</v>
      </c>
      <c r="B216" s="33" t="s">
        <v>433</v>
      </c>
      <c r="C216" s="36" t="s">
        <v>619</v>
      </c>
      <c r="D216" s="33" t="s">
        <v>587</v>
      </c>
      <c r="E216" s="36" t="s">
        <v>885</v>
      </c>
      <c r="F216" s="26" t="s">
        <v>1039</v>
      </c>
      <c r="G216" s="34" t="s">
        <v>887</v>
      </c>
      <c r="H216" s="28" t="s">
        <v>1018</v>
      </c>
      <c r="I216" s="40"/>
      <c r="J216" s="41">
        <v>1900</v>
      </c>
      <c r="K216" s="41">
        <v>7221.02</v>
      </c>
      <c r="L216" s="41">
        <v>363.68</v>
      </c>
      <c r="M216" s="41">
        <v>86.8</v>
      </c>
      <c r="N216" s="41">
        <v>3.8</v>
      </c>
      <c r="O216" s="42">
        <v>0</v>
      </c>
      <c r="P216" s="43">
        <f t="shared" si="10"/>
        <v>3.04</v>
      </c>
    </row>
    <row r="217" spans="1:16">
      <c r="A217" s="23">
        <v>202307</v>
      </c>
      <c r="B217" s="33" t="s">
        <v>324</v>
      </c>
      <c r="C217" s="36" t="s">
        <v>619</v>
      </c>
      <c r="D217" s="33" t="s">
        <v>587</v>
      </c>
      <c r="E217" s="36" t="s">
        <v>909</v>
      </c>
      <c r="F217" s="26" t="s">
        <v>1027</v>
      </c>
      <c r="G217" s="34" t="s">
        <v>891</v>
      </c>
      <c r="H217" s="28" t="s">
        <v>623</v>
      </c>
      <c r="I217" s="40"/>
      <c r="J217" s="41">
        <v>1900</v>
      </c>
      <c r="K217" s="41">
        <v>4279.32</v>
      </c>
      <c r="L217" s="41">
        <v>363.68</v>
      </c>
      <c r="M217" s="41">
        <v>86.8</v>
      </c>
      <c r="N217" s="41">
        <v>3.8</v>
      </c>
      <c r="O217" s="42">
        <v>0</v>
      </c>
      <c r="P217" s="43">
        <f t="shared" si="10"/>
        <v>3.04</v>
      </c>
    </row>
    <row r="218" spans="1:16">
      <c r="A218" s="23">
        <v>202307</v>
      </c>
      <c r="B218" s="33" t="s">
        <v>337</v>
      </c>
      <c r="C218" s="36" t="s">
        <v>619</v>
      </c>
      <c r="D218" s="33" t="s">
        <v>587</v>
      </c>
      <c r="E218" s="36" t="s">
        <v>910</v>
      </c>
      <c r="F218" s="26" t="s">
        <v>1027</v>
      </c>
      <c r="G218" s="34" t="s">
        <v>891</v>
      </c>
      <c r="H218" s="28" t="s">
        <v>623</v>
      </c>
      <c r="I218" s="40"/>
      <c r="J218" s="41">
        <v>1900</v>
      </c>
      <c r="K218" s="41">
        <v>5499.64</v>
      </c>
      <c r="L218" s="41">
        <v>363.68</v>
      </c>
      <c r="M218" s="41">
        <v>86.8</v>
      </c>
      <c r="N218" s="41">
        <v>3.8</v>
      </c>
      <c r="O218" s="42">
        <v>0</v>
      </c>
      <c r="P218" s="43">
        <f t="shared" si="10"/>
        <v>3.04</v>
      </c>
    </row>
    <row r="219" spans="1:16">
      <c r="A219" s="23">
        <v>202307</v>
      </c>
      <c r="B219" s="33" t="s">
        <v>373</v>
      </c>
      <c r="C219" s="36" t="s">
        <v>619</v>
      </c>
      <c r="D219" s="33" t="s">
        <v>587</v>
      </c>
      <c r="E219" s="36" t="s">
        <v>967</v>
      </c>
      <c r="F219" s="26" t="s">
        <v>1027</v>
      </c>
      <c r="G219" s="34" t="s">
        <v>968</v>
      </c>
      <c r="H219" s="28" t="s">
        <v>623</v>
      </c>
      <c r="I219" s="40"/>
      <c r="J219" s="41">
        <v>1900</v>
      </c>
      <c r="K219" s="41">
        <v>5700.93</v>
      </c>
      <c r="L219" s="41">
        <v>363.68</v>
      </c>
      <c r="M219" s="41">
        <v>86.8</v>
      </c>
      <c r="N219" s="41">
        <v>3.8</v>
      </c>
      <c r="O219" s="42">
        <v>0</v>
      </c>
      <c r="P219" s="43">
        <f t="shared" ref="P219:P242" si="11">1900*0.16%</f>
        <v>3.04</v>
      </c>
    </row>
    <row r="220" spans="1:16">
      <c r="A220" s="23">
        <v>202307</v>
      </c>
      <c r="B220" s="33" t="s">
        <v>423</v>
      </c>
      <c r="C220" s="36" t="s">
        <v>619</v>
      </c>
      <c r="D220" s="33" t="s">
        <v>587</v>
      </c>
      <c r="E220" s="36" t="s">
        <v>1205</v>
      </c>
      <c r="F220" s="26" t="s">
        <v>1027</v>
      </c>
      <c r="G220" s="34">
        <v>44788</v>
      </c>
      <c r="H220" s="28" t="s">
        <v>1018</v>
      </c>
      <c r="I220" s="40"/>
      <c r="J220" s="41">
        <v>1900</v>
      </c>
      <c r="K220" s="41">
        <v>5673.62</v>
      </c>
      <c r="L220" s="41">
        <v>363.68</v>
      </c>
      <c r="M220" s="41">
        <v>86.8</v>
      </c>
      <c r="N220" s="41">
        <v>3.8</v>
      </c>
      <c r="O220" s="42">
        <v>0</v>
      </c>
      <c r="P220" s="43">
        <f t="shared" si="11"/>
        <v>3.04</v>
      </c>
    </row>
    <row r="221" spans="1:16">
      <c r="A221" s="23">
        <v>202307</v>
      </c>
      <c r="B221" s="33" t="s">
        <v>432</v>
      </c>
      <c r="C221" s="36" t="s">
        <v>619</v>
      </c>
      <c r="D221" s="33" t="s">
        <v>587</v>
      </c>
      <c r="E221" s="36" t="s">
        <v>1208</v>
      </c>
      <c r="F221" s="26" t="s">
        <v>1027</v>
      </c>
      <c r="G221" s="34">
        <v>44778</v>
      </c>
      <c r="H221" s="28" t="s">
        <v>1018</v>
      </c>
      <c r="I221" s="40"/>
      <c r="J221" s="41">
        <v>1900</v>
      </c>
      <c r="K221" s="41">
        <v>5856.64</v>
      </c>
      <c r="L221" s="41">
        <v>363.68</v>
      </c>
      <c r="M221" s="41">
        <v>86.8</v>
      </c>
      <c r="N221" s="41">
        <v>3.8</v>
      </c>
      <c r="O221" s="42">
        <v>0</v>
      </c>
      <c r="P221" s="43">
        <f t="shared" si="11"/>
        <v>3.04</v>
      </c>
    </row>
    <row r="222" spans="1:16">
      <c r="A222" s="23">
        <v>202307</v>
      </c>
      <c r="B222" s="25" t="s">
        <v>335</v>
      </c>
      <c r="C222" s="36" t="s">
        <v>619</v>
      </c>
      <c r="D222" s="30" t="s">
        <v>587</v>
      </c>
      <c r="E222" s="44" t="s">
        <v>1215</v>
      </c>
      <c r="F222" s="23" t="s">
        <v>1216</v>
      </c>
      <c r="G222" s="34">
        <v>44803</v>
      </c>
      <c r="H222" s="28" t="s">
        <v>1018</v>
      </c>
      <c r="I222" s="40"/>
      <c r="J222" s="41">
        <v>1900</v>
      </c>
      <c r="K222" s="41">
        <v>6777.66</v>
      </c>
      <c r="L222" s="41">
        <v>363.68</v>
      </c>
      <c r="M222" s="41">
        <v>86.8</v>
      </c>
      <c r="N222" s="41">
        <v>3.8</v>
      </c>
      <c r="O222" s="42">
        <v>0</v>
      </c>
      <c r="P222" s="43">
        <f t="shared" si="11"/>
        <v>3.04</v>
      </c>
    </row>
    <row r="223" spans="1:16">
      <c r="A223" s="23">
        <v>202307</v>
      </c>
      <c r="B223" s="25" t="s">
        <v>232</v>
      </c>
      <c r="C223" s="36" t="s">
        <v>619</v>
      </c>
      <c r="D223" s="30" t="s">
        <v>587</v>
      </c>
      <c r="E223" s="44" t="s">
        <v>1234</v>
      </c>
      <c r="F223" s="23" t="s">
        <v>1027</v>
      </c>
      <c r="G223" s="34" t="s">
        <v>1235</v>
      </c>
      <c r="H223" s="28" t="s">
        <v>1018</v>
      </c>
      <c r="I223" s="40"/>
      <c r="J223" s="41">
        <v>1900</v>
      </c>
      <c r="K223" s="41">
        <v>5148.09</v>
      </c>
      <c r="L223" s="41">
        <v>363.68</v>
      </c>
      <c r="M223" s="41">
        <v>86.8</v>
      </c>
      <c r="N223" s="41">
        <v>3.8</v>
      </c>
      <c r="O223" s="42">
        <v>0</v>
      </c>
      <c r="P223" s="43">
        <f t="shared" si="11"/>
        <v>3.04</v>
      </c>
    </row>
    <row r="224" spans="1:16">
      <c r="A224" s="23">
        <v>202307</v>
      </c>
      <c r="B224" s="25" t="s">
        <v>223</v>
      </c>
      <c r="C224" s="36" t="s">
        <v>619</v>
      </c>
      <c r="D224" s="30" t="s">
        <v>587</v>
      </c>
      <c r="E224" s="44" t="s">
        <v>1236</v>
      </c>
      <c r="F224" s="23" t="s">
        <v>1027</v>
      </c>
      <c r="G224" s="34" t="s">
        <v>1227</v>
      </c>
      <c r="H224" s="28" t="s">
        <v>1018</v>
      </c>
      <c r="I224" s="40"/>
      <c r="J224" s="41">
        <v>1900</v>
      </c>
      <c r="K224" s="41">
        <v>4719.15</v>
      </c>
      <c r="L224" s="41">
        <v>363.68</v>
      </c>
      <c r="M224" s="41">
        <v>86.8</v>
      </c>
      <c r="N224" s="41">
        <v>3.8</v>
      </c>
      <c r="O224" s="42">
        <v>0</v>
      </c>
      <c r="P224" s="43">
        <f t="shared" si="11"/>
        <v>3.04</v>
      </c>
    </row>
    <row r="225" spans="1:16">
      <c r="A225" s="23">
        <v>202307</v>
      </c>
      <c r="B225" s="25" t="s">
        <v>260</v>
      </c>
      <c r="C225" s="36" t="s">
        <v>619</v>
      </c>
      <c r="D225" s="30" t="s">
        <v>587</v>
      </c>
      <c r="E225" s="44" t="s">
        <v>1243</v>
      </c>
      <c r="F225" s="23" t="s">
        <v>1216</v>
      </c>
      <c r="G225" s="34" t="s">
        <v>1244</v>
      </c>
      <c r="H225" s="28" t="s">
        <v>1018</v>
      </c>
      <c r="I225" s="40"/>
      <c r="J225" s="41">
        <v>1900</v>
      </c>
      <c r="K225" s="41">
        <v>5880.25</v>
      </c>
      <c r="L225" s="41">
        <v>363.68</v>
      </c>
      <c r="M225" s="41">
        <v>86.8</v>
      </c>
      <c r="N225" s="41">
        <v>3.8</v>
      </c>
      <c r="O225" s="42">
        <v>0</v>
      </c>
      <c r="P225" s="43">
        <f t="shared" si="11"/>
        <v>3.04</v>
      </c>
    </row>
    <row r="226" spans="1:16">
      <c r="A226" s="23">
        <v>202307</v>
      </c>
      <c r="B226" s="33" t="s">
        <v>382</v>
      </c>
      <c r="C226" s="36" t="s">
        <v>619</v>
      </c>
      <c r="D226" s="33" t="s">
        <v>587</v>
      </c>
      <c r="E226" s="36" t="s">
        <v>950</v>
      </c>
      <c r="F226" s="26" t="s">
        <v>908</v>
      </c>
      <c r="G226" s="34" t="s">
        <v>951</v>
      </c>
      <c r="H226" s="28" t="s">
        <v>1018</v>
      </c>
      <c r="I226" s="40"/>
      <c r="J226" s="41">
        <v>1900</v>
      </c>
      <c r="K226" s="41">
        <v>6169.43</v>
      </c>
      <c r="L226" s="41">
        <v>363.68</v>
      </c>
      <c r="M226" s="41">
        <v>86.8</v>
      </c>
      <c r="N226" s="41">
        <v>3.8</v>
      </c>
      <c r="O226" s="42">
        <v>0</v>
      </c>
      <c r="P226" s="43">
        <f t="shared" si="11"/>
        <v>3.04</v>
      </c>
    </row>
    <row r="227" spans="1:16">
      <c r="A227" s="23">
        <v>202307</v>
      </c>
      <c r="B227" s="25" t="s">
        <v>227</v>
      </c>
      <c r="C227" s="36" t="s">
        <v>619</v>
      </c>
      <c r="D227" s="30" t="s">
        <v>587</v>
      </c>
      <c r="E227" s="44" t="s">
        <v>1250</v>
      </c>
      <c r="F227" s="23" t="s">
        <v>1216</v>
      </c>
      <c r="G227" s="34" t="s">
        <v>1251</v>
      </c>
      <c r="H227" s="28" t="s">
        <v>1018</v>
      </c>
      <c r="I227" s="40"/>
      <c r="J227" s="41">
        <v>1900</v>
      </c>
      <c r="K227" s="41">
        <v>5901.4</v>
      </c>
      <c r="L227" s="41">
        <v>363.68</v>
      </c>
      <c r="M227" s="41">
        <v>86.8</v>
      </c>
      <c r="N227" s="41">
        <v>3.8</v>
      </c>
      <c r="O227" s="42">
        <v>0</v>
      </c>
      <c r="P227" s="43">
        <f t="shared" si="11"/>
        <v>3.04</v>
      </c>
    </row>
    <row r="228" spans="1:16">
      <c r="A228" s="23">
        <v>202307</v>
      </c>
      <c r="B228" s="25" t="s">
        <v>303</v>
      </c>
      <c r="C228" s="36" t="s">
        <v>619</v>
      </c>
      <c r="D228" s="30" t="s">
        <v>587</v>
      </c>
      <c r="E228" s="44" t="s">
        <v>1252</v>
      </c>
      <c r="F228" s="23" t="s">
        <v>1027</v>
      </c>
      <c r="G228" s="34" t="s">
        <v>1253</v>
      </c>
      <c r="H228" s="28" t="s">
        <v>1018</v>
      </c>
      <c r="I228" s="40"/>
      <c r="J228" s="41">
        <v>1900</v>
      </c>
      <c r="K228" s="41">
        <v>5173.28</v>
      </c>
      <c r="L228" s="41">
        <v>363.68</v>
      </c>
      <c r="M228" s="41">
        <v>86.8</v>
      </c>
      <c r="N228" s="41">
        <v>3.8</v>
      </c>
      <c r="O228" s="42">
        <v>0</v>
      </c>
      <c r="P228" s="43">
        <f t="shared" si="11"/>
        <v>3.04</v>
      </c>
    </row>
    <row r="229" spans="1:16">
      <c r="A229" s="23">
        <v>202307</v>
      </c>
      <c r="B229" s="25" t="s">
        <v>340</v>
      </c>
      <c r="C229" s="36" t="s">
        <v>619</v>
      </c>
      <c r="D229" s="30" t="s">
        <v>587</v>
      </c>
      <c r="E229" s="44" t="s">
        <v>1256</v>
      </c>
      <c r="F229" s="23" t="s">
        <v>1027</v>
      </c>
      <c r="G229" s="34" t="s">
        <v>1257</v>
      </c>
      <c r="H229" s="28" t="s">
        <v>1018</v>
      </c>
      <c r="I229" s="40"/>
      <c r="J229" s="41">
        <v>1900</v>
      </c>
      <c r="K229" s="41">
        <v>4364.33</v>
      </c>
      <c r="L229" s="41">
        <v>363.68</v>
      </c>
      <c r="M229" s="41">
        <v>86.8</v>
      </c>
      <c r="N229" s="41">
        <v>3.8</v>
      </c>
      <c r="O229" s="42">
        <v>0</v>
      </c>
      <c r="P229" s="43">
        <f t="shared" si="11"/>
        <v>3.04</v>
      </c>
    </row>
    <row r="230" spans="1:16">
      <c r="A230" s="23">
        <v>202307</v>
      </c>
      <c r="B230" s="36" t="s">
        <v>439</v>
      </c>
      <c r="C230" s="36" t="s">
        <v>619</v>
      </c>
      <c r="D230" s="33" t="s">
        <v>587</v>
      </c>
      <c r="E230" s="36" t="s">
        <v>855</v>
      </c>
      <c r="F230" s="26" t="s">
        <v>1027</v>
      </c>
      <c r="G230" s="34" t="s">
        <v>857</v>
      </c>
      <c r="H230" s="28" t="s">
        <v>1018</v>
      </c>
      <c r="I230" s="40"/>
      <c r="J230" s="41">
        <v>1900</v>
      </c>
      <c r="K230" s="41">
        <v>5823.25</v>
      </c>
      <c r="L230" s="41">
        <v>363.68</v>
      </c>
      <c r="M230" s="41">
        <v>86.8</v>
      </c>
      <c r="N230" s="41">
        <v>3.8</v>
      </c>
      <c r="O230" s="42">
        <v>0</v>
      </c>
      <c r="P230" s="43">
        <f t="shared" si="11"/>
        <v>3.04</v>
      </c>
    </row>
    <row r="231" spans="1:16">
      <c r="A231" s="23">
        <v>202307</v>
      </c>
      <c r="B231" s="36" t="s">
        <v>292</v>
      </c>
      <c r="C231" s="36" t="s">
        <v>619</v>
      </c>
      <c r="D231" s="33" t="s">
        <v>587</v>
      </c>
      <c r="E231" s="36" t="s">
        <v>1303</v>
      </c>
      <c r="F231" s="26" t="s">
        <v>1027</v>
      </c>
      <c r="G231" s="34" t="s">
        <v>1304</v>
      </c>
      <c r="H231" s="28" t="s">
        <v>1018</v>
      </c>
      <c r="I231" s="40"/>
      <c r="J231" s="41">
        <v>1900</v>
      </c>
      <c r="K231" s="41">
        <v>5812.32</v>
      </c>
      <c r="L231" s="41">
        <v>363.68</v>
      </c>
      <c r="M231" s="41">
        <v>86.8</v>
      </c>
      <c r="N231" s="41">
        <v>3.8</v>
      </c>
      <c r="O231" s="42">
        <v>0</v>
      </c>
      <c r="P231" s="43">
        <f t="shared" si="11"/>
        <v>3.04</v>
      </c>
    </row>
    <row r="232" spans="1:16">
      <c r="A232" s="23">
        <v>202307</v>
      </c>
      <c r="B232" s="36" t="s">
        <v>422</v>
      </c>
      <c r="C232" s="36" t="s">
        <v>619</v>
      </c>
      <c r="D232" s="33" t="s">
        <v>587</v>
      </c>
      <c r="E232" s="36" t="s">
        <v>1305</v>
      </c>
      <c r="F232" s="26" t="s">
        <v>1027</v>
      </c>
      <c r="G232" s="34" t="s">
        <v>1304</v>
      </c>
      <c r="H232" s="28" t="s">
        <v>1018</v>
      </c>
      <c r="I232" s="40"/>
      <c r="J232" s="41">
        <v>1900</v>
      </c>
      <c r="K232" s="41">
        <v>5544.11</v>
      </c>
      <c r="L232" s="41">
        <v>363.68</v>
      </c>
      <c r="M232" s="41">
        <v>86.8</v>
      </c>
      <c r="N232" s="41">
        <v>3.8</v>
      </c>
      <c r="O232" s="42">
        <v>0</v>
      </c>
      <c r="P232" s="43">
        <f t="shared" si="11"/>
        <v>3.04</v>
      </c>
    </row>
    <row r="233" spans="1:16">
      <c r="A233" s="23">
        <v>202307</v>
      </c>
      <c r="B233" s="36" t="s">
        <v>412</v>
      </c>
      <c r="C233" s="36" t="s">
        <v>619</v>
      </c>
      <c r="D233" s="33" t="s">
        <v>587</v>
      </c>
      <c r="E233" s="36" t="s">
        <v>1306</v>
      </c>
      <c r="F233" s="26" t="s">
        <v>1027</v>
      </c>
      <c r="G233" s="34" t="s">
        <v>1301</v>
      </c>
      <c r="H233" s="28" t="s">
        <v>1018</v>
      </c>
      <c r="I233" s="40"/>
      <c r="J233" s="41">
        <v>1900</v>
      </c>
      <c r="K233" s="41">
        <v>6260.54</v>
      </c>
      <c r="L233" s="41">
        <v>363.68</v>
      </c>
      <c r="M233" s="41">
        <v>86.8</v>
      </c>
      <c r="N233" s="41">
        <v>3.8</v>
      </c>
      <c r="O233" s="42">
        <v>0</v>
      </c>
      <c r="P233" s="43">
        <f t="shared" si="11"/>
        <v>3.04</v>
      </c>
    </row>
    <row r="234" spans="1:16">
      <c r="A234" s="23">
        <v>202307</v>
      </c>
      <c r="B234" s="36" t="s">
        <v>434</v>
      </c>
      <c r="C234" s="36" t="s">
        <v>619</v>
      </c>
      <c r="D234" s="33" t="s">
        <v>587</v>
      </c>
      <c r="E234" s="36" t="s">
        <v>1307</v>
      </c>
      <c r="F234" s="26" t="s">
        <v>1039</v>
      </c>
      <c r="G234" s="34" t="s">
        <v>1308</v>
      </c>
      <c r="H234" s="28" t="s">
        <v>1018</v>
      </c>
      <c r="I234" s="40"/>
      <c r="J234" s="41">
        <v>1900</v>
      </c>
      <c r="K234" s="41">
        <v>5264.36</v>
      </c>
      <c r="L234" s="41">
        <v>363.68</v>
      </c>
      <c r="M234" s="41">
        <v>86.8</v>
      </c>
      <c r="N234" s="41">
        <v>3.8</v>
      </c>
      <c r="O234" s="42">
        <v>0</v>
      </c>
      <c r="P234" s="43">
        <f t="shared" si="11"/>
        <v>3.04</v>
      </c>
    </row>
    <row r="235" spans="1:16">
      <c r="A235" s="23">
        <v>202307</v>
      </c>
      <c r="B235" s="36" t="s">
        <v>437</v>
      </c>
      <c r="C235" s="36" t="s">
        <v>619</v>
      </c>
      <c r="D235" s="33" t="s">
        <v>587</v>
      </c>
      <c r="E235" s="36" t="s">
        <v>1322</v>
      </c>
      <c r="F235" s="26" t="s">
        <v>1039</v>
      </c>
      <c r="G235" s="34" t="s">
        <v>1323</v>
      </c>
      <c r="H235" s="28" t="s">
        <v>1018</v>
      </c>
      <c r="I235" s="40"/>
      <c r="J235" s="41">
        <v>1900</v>
      </c>
      <c r="K235" s="41">
        <v>6295.34</v>
      </c>
      <c r="L235" s="41">
        <v>363.68</v>
      </c>
      <c r="M235" s="41">
        <v>86.8</v>
      </c>
      <c r="N235" s="41">
        <v>3.8</v>
      </c>
      <c r="O235" s="42">
        <v>0</v>
      </c>
      <c r="P235" s="43">
        <f t="shared" si="11"/>
        <v>3.04</v>
      </c>
    </row>
    <row r="236" spans="1:16">
      <c r="A236" s="23">
        <v>202307</v>
      </c>
      <c r="B236" s="36" t="s">
        <v>288</v>
      </c>
      <c r="C236" s="36" t="s">
        <v>619</v>
      </c>
      <c r="D236" s="33" t="s">
        <v>587</v>
      </c>
      <c r="E236" s="36" t="s">
        <v>1324</v>
      </c>
      <c r="F236" s="26" t="s">
        <v>1027</v>
      </c>
      <c r="G236" s="34" t="s">
        <v>1325</v>
      </c>
      <c r="H236" s="28" t="s">
        <v>1018</v>
      </c>
      <c r="I236" s="40"/>
      <c r="J236" s="41">
        <v>1900</v>
      </c>
      <c r="K236" s="41">
        <v>5894.82</v>
      </c>
      <c r="L236" s="41">
        <v>363.68</v>
      </c>
      <c r="M236" s="41">
        <v>86.8</v>
      </c>
      <c r="N236" s="41">
        <v>3.8</v>
      </c>
      <c r="O236" s="42">
        <v>0</v>
      </c>
      <c r="P236" s="43">
        <f t="shared" si="11"/>
        <v>3.04</v>
      </c>
    </row>
    <row r="237" spans="1:16">
      <c r="A237" s="23">
        <v>202307</v>
      </c>
      <c r="B237" s="36" t="s">
        <v>398</v>
      </c>
      <c r="C237" s="36" t="s">
        <v>619</v>
      </c>
      <c r="D237" s="33" t="s">
        <v>587</v>
      </c>
      <c r="E237" s="36" t="s">
        <v>1326</v>
      </c>
      <c r="F237" s="26" t="s">
        <v>1039</v>
      </c>
      <c r="G237" s="34" t="s">
        <v>1317</v>
      </c>
      <c r="H237" s="28" t="s">
        <v>1018</v>
      </c>
      <c r="I237" s="40"/>
      <c r="J237" s="41">
        <v>1900</v>
      </c>
      <c r="K237" s="41">
        <v>5669.09</v>
      </c>
      <c r="L237" s="41">
        <v>363.68</v>
      </c>
      <c r="M237" s="41">
        <v>86.8</v>
      </c>
      <c r="N237" s="41">
        <v>3.8</v>
      </c>
      <c r="O237" s="42">
        <v>0</v>
      </c>
      <c r="P237" s="43">
        <f t="shared" si="11"/>
        <v>3.04</v>
      </c>
    </row>
    <row r="238" spans="1:16">
      <c r="A238" s="23">
        <v>202308</v>
      </c>
      <c r="B238" s="24" t="s">
        <v>203</v>
      </c>
      <c r="C238" s="25" t="s">
        <v>575</v>
      </c>
      <c r="D238" s="25" t="s">
        <v>571</v>
      </c>
      <c r="E238" s="25" t="s">
        <v>572</v>
      </c>
      <c r="F238" s="26" t="s">
        <v>578</v>
      </c>
      <c r="G238" s="27" t="s">
        <v>574</v>
      </c>
      <c r="H238" s="28"/>
      <c r="I238" s="40"/>
      <c r="J238" s="41">
        <v>44804.5</v>
      </c>
      <c r="K238" s="41">
        <v>50604.5</v>
      </c>
      <c r="L238" s="41">
        <v>363.68</v>
      </c>
      <c r="M238" s="41">
        <v>86.8</v>
      </c>
      <c r="N238" s="41">
        <v>3.8</v>
      </c>
      <c r="O238" s="42">
        <v>0</v>
      </c>
      <c r="P238" s="43">
        <f t="shared" si="11"/>
        <v>3.04</v>
      </c>
    </row>
    <row r="239" spans="1:16">
      <c r="A239" s="23">
        <v>202308</v>
      </c>
      <c r="B239" s="25" t="s">
        <v>448</v>
      </c>
      <c r="C239" s="25" t="s">
        <v>575</v>
      </c>
      <c r="D239" s="26" t="s">
        <v>576</v>
      </c>
      <c r="E239" s="25" t="s">
        <v>577</v>
      </c>
      <c r="F239" s="26" t="s">
        <v>578</v>
      </c>
      <c r="G239" s="27" t="s">
        <v>579</v>
      </c>
      <c r="H239" s="28"/>
      <c r="I239" s="40"/>
      <c r="J239" s="41">
        <v>5500</v>
      </c>
      <c r="K239" s="41">
        <v>16500</v>
      </c>
      <c r="L239" s="41">
        <v>363.68</v>
      </c>
      <c r="M239" s="41">
        <v>86.8</v>
      </c>
      <c r="N239" s="41">
        <v>3.8</v>
      </c>
      <c r="O239" s="42">
        <v>95</v>
      </c>
      <c r="P239" s="43">
        <f t="shared" si="11"/>
        <v>3.04</v>
      </c>
    </row>
    <row r="240" spans="1:16">
      <c r="A240" s="23">
        <v>202308</v>
      </c>
      <c r="B240" s="28" t="s">
        <v>295</v>
      </c>
      <c r="C240" s="25" t="s">
        <v>580</v>
      </c>
      <c r="D240" s="26" t="s">
        <v>576</v>
      </c>
      <c r="E240" s="25" t="s">
        <v>581</v>
      </c>
      <c r="F240" s="26" t="s">
        <v>582</v>
      </c>
      <c r="G240" s="27" t="s">
        <v>583</v>
      </c>
      <c r="H240" s="28"/>
      <c r="I240" s="40"/>
      <c r="J240" s="41">
        <v>5544</v>
      </c>
      <c r="K240" s="41">
        <v>13226</v>
      </c>
      <c r="L240" s="41">
        <v>363.68</v>
      </c>
      <c r="M240" s="41">
        <v>86.8</v>
      </c>
      <c r="N240" s="41">
        <v>3.8</v>
      </c>
      <c r="O240" s="42">
        <v>95</v>
      </c>
      <c r="P240" s="43">
        <f t="shared" si="11"/>
        <v>3.04</v>
      </c>
    </row>
    <row r="241" spans="1:16">
      <c r="A241" s="23">
        <v>202308</v>
      </c>
      <c r="B241" s="28" t="s">
        <v>234</v>
      </c>
      <c r="C241" s="25" t="s">
        <v>580</v>
      </c>
      <c r="D241" s="26" t="s">
        <v>576</v>
      </c>
      <c r="E241" s="25" t="s">
        <v>584</v>
      </c>
      <c r="F241" s="26" t="s">
        <v>585</v>
      </c>
      <c r="G241" s="27" t="s">
        <v>586</v>
      </c>
      <c r="H241" s="28"/>
      <c r="I241" s="40"/>
      <c r="J241" s="41">
        <v>5544</v>
      </c>
      <c r="K241" s="41">
        <v>12917.8</v>
      </c>
      <c r="L241" s="41">
        <v>363.68</v>
      </c>
      <c r="M241" s="41">
        <v>86.8</v>
      </c>
      <c r="N241" s="41">
        <v>3.8</v>
      </c>
      <c r="O241" s="42">
        <v>125</v>
      </c>
      <c r="P241" s="43">
        <f t="shared" si="11"/>
        <v>3.04</v>
      </c>
    </row>
    <row r="242" spans="1:16">
      <c r="A242" s="23">
        <v>202308</v>
      </c>
      <c r="B242" s="28" t="s">
        <v>334</v>
      </c>
      <c r="C242" s="25" t="s">
        <v>575</v>
      </c>
      <c r="D242" s="26" t="s">
        <v>587</v>
      </c>
      <c r="E242" s="25" t="s">
        <v>588</v>
      </c>
      <c r="F242" s="26" t="s">
        <v>589</v>
      </c>
      <c r="G242" s="27" t="s">
        <v>590</v>
      </c>
      <c r="H242" s="28"/>
      <c r="I242" s="40"/>
      <c r="J242" s="41">
        <v>3200</v>
      </c>
      <c r="K242" s="41">
        <v>10047.54</v>
      </c>
      <c r="L242" s="41">
        <v>363.68</v>
      </c>
      <c r="M242" s="41">
        <v>86.8</v>
      </c>
      <c r="N242" s="41">
        <v>3.8</v>
      </c>
      <c r="O242" s="42">
        <v>95</v>
      </c>
      <c r="P242" s="43">
        <f t="shared" si="11"/>
        <v>3.04</v>
      </c>
    </row>
    <row r="243" spans="1:16">
      <c r="A243" s="23">
        <v>202308</v>
      </c>
      <c r="B243" s="28" t="s">
        <v>342</v>
      </c>
      <c r="C243" s="25" t="s">
        <v>592</v>
      </c>
      <c r="D243" s="26" t="s">
        <v>587</v>
      </c>
      <c r="E243" s="29" t="s">
        <v>593</v>
      </c>
      <c r="F243" s="26" t="s">
        <v>594</v>
      </c>
      <c r="G243" s="27" t="s">
        <v>595</v>
      </c>
      <c r="H243" s="28"/>
      <c r="I243" s="40"/>
      <c r="J243" s="41">
        <v>1900</v>
      </c>
      <c r="K243" s="41">
        <v>4243.27</v>
      </c>
      <c r="L243" s="41">
        <v>0</v>
      </c>
      <c r="M243" s="41">
        <v>0</v>
      </c>
      <c r="N243" s="41">
        <v>0</v>
      </c>
      <c r="O243" s="42">
        <v>0</v>
      </c>
      <c r="P243" s="43">
        <v>0</v>
      </c>
    </row>
    <row r="244" spans="1:16">
      <c r="A244" s="23">
        <v>202308</v>
      </c>
      <c r="B244" s="28" t="s">
        <v>225</v>
      </c>
      <c r="C244" s="25" t="s">
        <v>592</v>
      </c>
      <c r="D244" s="26" t="s">
        <v>587</v>
      </c>
      <c r="E244" s="20" t="s">
        <v>596</v>
      </c>
      <c r="F244" s="26" t="s">
        <v>597</v>
      </c>
      <c r="G244" s="27" t="s">
        <v>598</v>
      </c>
      <c r="H244" s="28"/>
      <c r="I244" s="40"/>
      <c r="J244" s="41">
        <v>1900</v>
      </c>
      <c r="K244" s="41">
        <v>5242.2</v>
      </c>
      <c r="L244" s="41">
        <v>363.68</v>
      </c>
      <c r="M244" s="41">
        <v>86.8</v>
      </c>
      <c r="N244" s="41">
        <v>3.8</v>
      </c>
      <c r="O244" s="42">
        <v>0</v>
      </c>
      <c r="P244" s="43">
        <f t="shared" ref="P244:P251" si="12">1900*0.16%</f>
        <v>3.04</v>
      </c>
    </row>
    <row r="245" spans="1:16">
      <c r="A245" s="23">
        <v>202308</v>
      </c>
      <c r="B245" s="28" t="s">
        <v>301</v>
      </c>
      <c r="C245" s="25" t="s">
        <v>580</v>
      </c>
      <c r="D245" s="28" t="s">
        <v>587</v>
      </c>
      <c r="E245" s="28" t="s">
        <v>599</v>
      </c>
      <c r="F245" s="26" t="s">
        <v>600</v>
      </c>
      <c r="G245" s="27" t="s">
        <v>601</v>
      </c>
      <c r="H245" s="28"/>
      <c r="I245" s="40"/>
      <c r="J245" s="41">
        <v>5746</v>
      </c>
      <c r="K245" s="41">
        <v>13221.9</v>
      </c>
      <c r="L245" s="41">
        <v>363.68</v>
      </c>
      <c r="M245" s="41">
        <v>86.8</v>
      </c>
      <c r="N245" s="41">
        <v>3.8</v>
      </c>
      <c r="O245" s="42">
        <v>1250</v>
      </c>
      <c r="P245" s="43">
        <f t="shared" si="12"/>
        <v>3.04</v>
      </c>
    </row>
    <row r="246" spans="1:16">
      <c r="A246" s="23">
        <v>202308</v>
      </c>
      <c r="B246" s="28" t="s">
        <v>264</v>
      </c>
      <c r="C246" s="25" t="s">
        <v>580</v>
      </c>
      <c r="D246" s="26" t="s">
        <v>587</v>
      </c>
      <c r="E246" s="20" t="s">
        <v>602</v>
      </c>
      <c r="F246" s="26" t="s">
        <v>1336</v>
      </c>
      <c r="G246" s="27" t="s">
        <v>604</v>
      </c>
      <c r="H246" s="28"/>
      <c r="I246" s="40"/>
      <c r="J246" s="41">
        <v>2440</v>
      </c>
      <c r="K246" s="41">
        <v>7949.1</v>
      </c>
      <c r="L246" s="41">
        <v>363.68</v>
      </c>
      <c r="M246" s="41">
        <v>86.8</v>
      </c>
      <c r="N246" s="41">
        <v>3.8</v>
      </c>
      <c r="O246" s="42">
        <v>95</v>
      </c>
      <c r="P246" s="43">
        <f t="shared" si="12"/>
        <v>3.04</v>
      </c>
    </row>
    <row r="247" spans="1:16">
      <c r="A247" s="23">
        <v>202308</v>
      </c>
      <c r="B247" s="25" t="s">
        <v>290</v>
      </c>
      <c r="C247" s="25" t="s">
        <v>580</v>
      </c>
      <c r="D247" s="26" t="s">
        <v>587</v>
      </c>
      <c r="E247" s="28" t="s">
        <v>605</v>
      </c>
      <c r="F247" s="26" t="s">
        <v>606</v>
      </c>
      <c r="G247" s="27" t="s">
        <v>607</v>
      </c>
      <c r="H247" s="28"/>
      <c r="I247" s="40"/>
      <c r="J247" s="41">
        <v>5389</v>
      </c>
      <c r="K247" s="41">
        <v>12836</v>
      </c>
      <c r="L247" s="41">
        <v>363.68</v>
      </c>
      <c r="M247" s="41">
        <v>86.8</v>
      </c>
      <c r="N247" s="41">
        <v>3.8</v>
      </c>
      <c r="O247" s="42">
        <v>500</v>
      </c>
      <c r="P247" s="43">
        <f t="shared" si="12"/>
        <v>3.04</v>
      </c>
    </row>
    <row r="248" spans="1:16">
      <c r="A248" s="23">
        <v>202308</v>
      </c>
      <c r="B248" s="28" t="s">
        <v>376</v>
      </c>
      <c r="C248" s="25" t="s">
        <v>580</v>
      </c>
      <c r="D248" s="26" t="s">
        <v>587</v>
      </c>
      <c r="E248" s="28" t="s">
        <v>608</v>
      </c>
      <c r="F248" s="26" t="s">
        <v>609</v>
      </c>
      <c r="G248" s="27" t="s">
        <v>610</v>
      </c>
      <c r="H248" s="28"/>
      <c r="I248" s="40"/>
      <c r="J248" s="41">
        <v>2671</v>
      </c>
      <c r="K248" s="41">
        <v>6919.9</v>
      </c>
      <c r="L248" s="41">
        <v>363.68</v>
      </c>
      <c r="M248" s="41">
        <v>86.8</v>
      </c>
      <c r="N248" s="41">
        <v>3.8</v>
      </c>
      <c r="O248" s="42">
        <v>500</v>
      </c>
      <c r="P248" s="43">
        <f t="shared" si="12"/>
        <v>3.04</v>
      </c>
    </row>
    <row r="249" spans="1:16">
      <c r="A249" s="23">
        <v>202308</v>
      </c>
      <c r="B249" s="25" t="s">
        <v>240</v>
      </c>
      <c r="C249" s="25" t="s">
        <v>580</v>
      </c>
      <c r="D249" s="26" t="s">
        <v>587</v>
      </c>
      <c r="E249" s="28" t="s">
        <v>611</v>
      </c>
      <c r="F249" s="26" t="s">
        <v>609</v>
      </c>
      <c r="G249" s="27" t="s">
        <v>612</v>
      </c>
      <c r="H249" s="28"/>
      <c r="I249" s="40"/>
      <c r="J249" s="41">
        <v>5746</v>
      </c>
      <c r="K249" s="41">
        <v>13202.3</v>
      </c>
      <c r="L249" s="41">
        <v>363.68</v>
      </c>
      <c r="M249" s="41">
        <v>86.8</v>
      </c>
      <c r="N249" s="41">
        <v>3.8</v>
      </c>
      <c r="O249" s="42">
        <v>1250</v>
      </c>
      <c r="P249" s="43">
        <f t="shared" si="12"/>
        <v>3.04</v>
      </c>
    </row>
    <row r="250" spans="1:16">
      <c r="A250" s="23">
        <v>202308</v>
      </c>
      <c r="B250" s="25" t="s">
        <v>326</v>
      </c>
      <c r="C250" s="25" t="s">
        <v>580</v>
      </c>
      <c r="D250" s="26" t="s">
        <v>587</v>
      </c>
      <c r="E250" s="28" t="s">
        <v>613</v>
      </c>
      <c r="F250" s="26" t="s">
        <v>614</v>
      </c>
      <c r="G250" s="27" t="s">
        <v>615</v>
      </c>
      <c r="H250" s="28"/>
      <c r="I250" s="40"/>
      <c r="J250" s="41">
        <v>5544</v>
      </c>
      <c r="K250" s="41">
        <v>12515.2</v>
      </c>
      <c r="L250" s="41">
        <v>363.68</v>
      </c>
      <c r="M250" s="41">
        <v>86.8</v>
      </c>
      <c r="N250" s="41">
        <v>3.8</v>
      </c>
      <c r="O250" s="42">
        <v>500</v>
      </c>
      <c r="P250" s="43">
        <f t="shared" si="12"/>
        <v>3.04</v>
      </c>
    </row>
    <row r="251" spans="1:16">
      <c r="A251" s="23">
        <v>202308</v>
      </c>
      <c r="B251" s="25" t="s">
        <v>299</v>
      </c>
      <c r="C251" s="25" t="s">
        <v>570</v>
      </c>
      <c r="D251" s="30" t="s">
        <v>587</v>
      </c>
      <c r="E251" s="25" t="s">
        <v>616</v>
      </c>
      <c r="F251" s="26" t="s">
        <v>1217</v>
      </c>
      <c r="G251" s="27">
        <v>42738</v>
      </c>
      <c r="H251" s="28"/>
      <c r="I251" s="40"/>
      <c r="J251" s="41">
        <v>3263</v>
      </c>
      <c r="K251" s="41">
        <v>8888.99</v>
      </c>
      <c r="L251" s="41">
        <v>363.68</v>
      </c>
      <c r="M251" s="41">
        <v>86.8</v>
      </c>
      <c r="N251" s="41">
        <v>3.8</v>
      </c>
      <c r="O251" s="42">
        <v>0</v>
      </c>
      <c r="P251" s="43">
        <f t="shared" si="12"/>
        <v>3.04</v>
      </c>
    </row>
    <row r="252" spans="1:16">
      <c r="A252" s="23">
        <v>202308</v>
      </c>
      <c r="B252" s="25" t="s">
        <v>453</v>
      </c>
      <c r="C252" s="25" t="s">
        <v>619</v>
      </c>
      <c r="D252" s="26" t="s">
        <v>587</v>
      </c>
      <c r="E252" s="26" t="s">
        <v>620</v>
      </c>
      <c r="F252" s="26" t="s">
        <v>621</v>
      </c>
      <c r="G252" s="27" t="s">
        <v>622</v>
      </c>
      <c r="H252" s="28" t="s">
        <v>623</v>
      </c>
      <c r="I252" s="40"/>
      <c r="J252" s="41">
        <v>2132</v>
      </c>
      <c r="K252" s="41">
        <v>9742.95</v>
      </c>
      <c r="L252" s="41">
        <v>0</v>
      </c>
      <c r="M252" s="41">
        <v>0</v>
      </c>
      <c r="N252" s="41">
        <v>0</v>
      </c>
      <c r="O252" s="42">
        <v>0</v>
      </c>
      <c r="P252" s="43">
        <v>0</v>
      </c>
    </row>
    <row r="253" spans="1:16">
      <c r="A253" s="23">
        <v>202308</v>
      </c>
      <c r="B253" s="25" t="s">
        <v>307</v>
      </c>
      <c r="C253" s="25" t="s">
        <v>575</v>
      </c>
      <c r="D253" s="26" t="s">
        <v>587</v>
      </c>
      <c r="E253" s="28" t="s">
        <v>629</v>
      </c>
      <c r="F253" s="26" t="s">
        <v>578</v>
      </c>
      <c r="G253" s="27" t="s">
        <v>630</v>
      </c>
      <c r="H253" s="28"/>
      <c r="I253" s="40"/>
      <c r="J253" s="41">
        <v>5500</v>
      </c>
      <c r="K253" s="41">
        <v>15735</v>
      </c>
      <c r="L253" s="41">
        <v>363.68</v>
      </c>
      <c r="M253" s="41">
        <v>86.8</v>
      </c>
      <c r="N253" s="41">
        <v>3.8</v>
      </c>
      <c r="O253" s="42">
        <v>960</v>
      </c>
      <c r="P253" s="43">
        <f t="shared" ref="P253:P264" si="13">1900*0.16%</f>
        <v>3.04</v>
      </c>
    </row>
    <row r="254" spans="1:16">
      <c r="A254" s="23">
        <v>202308</v>
      </c>
      <c r="B254" s="28" t="s">
        <v>353</v>
      </c>
      <c r="C254" s="25" t="s">
        <v>619</v>
      </c>
      <c r="D254" s="26" t="s">
        <v>576</v>
      </c>
      <c r="E254" s="28" t="s">
        <v>631</v>
      </c>
      <c r="F254" s="26" t="s">
        <v>632</v>
      </c>
      <c r="G254" s="27" t="s">
        <v>633</v>
      </c>
      <c r="H254" s="28"/>
      <c r="I254" s="40"/>
      <c r="J254" s="41">
        <v>6070</v>
      </c>
      <c r="K254" s="41">
        <v>14274.9</v>
      </c>
      <c r="L254" s="41">
        <v>363.68</v>
      </c>
      <c r="M254" s="41">
        <v>86.8</v>
      </c>
      <c r="N254" s="41">
        <v>3.8</v>
      </c>
      <c r="O254" s="42">
        <v>1500</v>
      </c>
      <c r="P254" s="43">
        <f t="shared" si="13"/>
        <v>3.04</v>
      </c>
    </row>
    <row r="255" spans="1:16">
      <c r="A255" s="23">
        <v>202308</v>
      </c>
      <c r="B255" s="25" t="s">
        <v>379</v>
      </c>
      <c r="C255" s="25" t="s">
        <v>570</v>
      </c>
      <c r="D255" s="26" t="s">
        <v>587</v>
      </c>
      <c r="E255" s="28" t="s">
        <v>634</v>
      </c>
      <c r="F255" s="26" t="s">
        <v>1386</v>
      </c>
      <c r="G255" s="27" t="s">
        <v>636</v>
      </c>
      <c r="H255" s="28"/>
      <c r="I255" s="40"/>
      <c r="J255" s="41">
        <v>5520</v>
      </c>
      <c r="K255" s="41">
        <v>15926.3</v>
      </c>
      <c r="L255" s="41">
        <v>363.68</v>
      </c>
      <c r="M255" s="41">
        <v>86.8</v>
      </c>
      <c r="N255" s="41">
        <v>3.8</v>
      </c>
      <c r="O255" s="42">
        <v>750</v>
      </c>
      <c r="P255" s="43">
        <f t="shared" si="13"/>
        <v>3.04</v>
      </c>
    </row>
    <row r="256" spans="1:16">
      <c r="A256" s="23">
        <v>202308</v>
      </c>
      <c r="B256" s="28" t="s">
        <v>248</v>
      </c>
      <c r="C256" s="25" t="s">
        <v>570</v>
      </c>
      <c r="D256" s="26" t="s">
        <v>587</v>
      </c>
      <c r="E256" s="25" t="s">
        <v>637</v>
      </c>
      <c r="F256" s="26" t="s">
        <v>778</v>
      </c>
      <c r="G256" s="27" t="s">
        <v>639</v>
      </c>
      <c r="H256" s="28"/>
      <c r="I256" s="40"/>
      <c r="J256" s="41">
        <v>4250</v>
      </c>
      <c r="K256" s="41">
        <v>14408.11</v>
      </c>
      <c r="L256" s="41">
        <v>363.68</v>
      </c>
      <c r="M256" s="41">
        <v>86.8</v>
      </c>
      <c r="N256" s="41">
        <v>3.8</v>
      </c>
      <c r="O256" s="42">
        <v>0</v>
      </c>
      <c r="P256" s="43">
        <f t="shared" si="13"/>
        <v>3.04</v>
      </c>
    </row>
    <row r="257" spans="1:16">
      <c r="A257" s="23">
        <v>202308</v>
      </c>
      <c r="B257" s="25" t="s">
        <v>261</v>
      </c>
      <c r="C257" s="25" t="s">
        <v>570</v>
      </c>
      <c r="D257" s="26" t="s">
        <v>587</v>
      </c>
      <c r="E257" s="25" t="s">
        <v>640</v>
      </c>
      <c r="F257" s="26" t="s">
        <v>652</v>
      </c>
      <c r="G257" s="27" t="s">
        <v>642</v>
      </c>
      <c r="H257" s="28"/>
      <c r="I257" s="40"/>
      <c r="J257" s="41">
        <v>3440</v>
      </c>
      <c r="K257" s="41">
        <v>9008.92</v>
      </c>
      <c r="L257" s="41">
        <v>363.68</v>
      </c>
      <c r="M257" s="41">
        <v>86.8</v>
      </c>
      <c r="N257" s="41">
        <v>3.8</v>
      </c>
      <c r="O257" s="42">
        <v>0</v>
      </c>
      <c r="P257" s="43">
        <f t="shared" si="13"/>
        <v>3.04</v>
      </c>
    </row>
    <row r="258" spans="1:16">
      <c r="A258" s="23">
        <v>202308</v>
      </c>
      <c r="B258" s="25" t="s">
        <v>405</v>
      </c>
      <c r="C258" s="25" t="s">
        <v>570</v>
      </c>
      <c r="D258" s="30" t="s">
        <v>587</v>
      </c>
      <c r="E258" s="28" t="s">
        <v>643</v>
      </c>
      <c r="F258" s="26" t="s">
        <v>1219</v>
      </c>
      <c r="G258" s="27" t="s">
        <v>644</v>
      </c>
      <c r="H258" s="28"/>
      <c r="I258" s="40"/>
      <c r="J258" s="41">
        <v>4331</v>
      </c>
      <c r="K258" s="41">
        <v>11254.54</v>
      </c>
      <c r="L258" s="41">
        <v>363.68</v>
      </c>
      <c r="M258" s="41">
        <v>86.8</v>
      </c>
      <c r="N258" s="41">
        <v>3.8</v>
      </c>
      <c r="O258" s="42">
        <v>0</v>
      </c>
      <c r="P258" s="43">
        <f t="shared" si="13"/>
        <v>3.04</v>
      </c>
    </row>
    <row r="259" spans="1:16">
      <c r="A259" s="23">
        <v>202308</v>
      </c>
      <c r="B259" s="28" t="s">
        <v>244</v>
      </c>
      <c r="C259" s="25" t="s">
        <v>619</v>
      </c>
      <c r="D259" s="26" t="s">
        <v>576</v>
      </c>
      <c r="E259" s="20" t="s">
        <v>645</v>
      </c>
      <c r="F259" s="26" t="s">
        <v>646</v>
      </c>
      <c r="G259" s="27" t="s">
        <v>647</v>
      </c>
      <c r="H259" s="28"/>
      <c r="I259" s="40"/>
      <c r="J259" s="41">
        <v>4000</v>
      </c>
      <c r="K259" s="41">
        <v>10341</v>
      </c>
      <c r="L259" s="41">
        <v>363.68</v>
      </c>
      <c r="M259" s="41">
        <v>86.8</v>
      </c>
      <c r="N259" s="41">
        <v>3.8</v>
      </c>
      <c r="O259" s="42">
        <v>0</v>
      </c>
      <c r="P259" s="43">
        <f t="shared" si="13"/>
        <v>3.04</v>
      </c>
    </row>
    <row r="260" spans="1:16">
      <c r="A260" s="23">
        <v>202308</v>
      </c>
      <c r="B260" s="28" t="s">
        <v>286</v>
      </c>
      <c r="C260" s="25" t="s">
        <v>570</v>
      </c>
      <c r="D260" s="26" t="s">
        <v>587</v>
      </c>
      <c r="E260" s="20" t="s">
        <v>648</v>
      </c>
      <c r="F260" s="26" t="s">
        <v>1365</v>
      </c>
      <c r="G260" s="31" t="s">
        <v>650</v>
      </c>
      <c r="H260" s="28"/>
      <c r="I260" s="40"/>
      <c r="J260" s="41">
        <v>7100</v>
      </c>
      <c r="K260" s="41">
        <v>18506.4</v>
      </c>
      <c r="L260" s="41">
        <v>363.68</v>
      </c>
      <c r="M260" s="41">
        <v>86.8</v>
      </c>
      <c r="N260" s="41">
        <v>3.8</v>
      </c>
      <c r="O260" s="42">
        <v>457.5</v>
      </c>
      <c r="P260" s="43">
        <f t="shared" si="13"/>
        <v>3.04</v>
      </c>
    </row>
    <row r="261" spans="1:16">
      <c r="A261" s="23">
        <v>202308</v>
      </c>
      <c r="B261" s="28" t="s">
        <v>421</v>
      </c>
      <c r="C261" s="25" t="s">
        <v>570</v>
      </c>
      <c r="D261" s="26" t="s">
        <v>587</v>
      </c>
      <c r="E261" s="20" t="s">
        <v>651</v>
      </c>
      <c r="F261" s="26" t="s">
        <v>652</v>
      </c>
      <c r="G261" s="31" t="s">
        <v>653</v>
      </c>
      <c r="H261" s="20"/>
      <c r="I261" s="40"/>
      <c r="J261" s="41">
        <v>5519</v>
      </c>
      <c r="K261" s="41">
        <v>15232.64</v>
      </c>
      <c r="L261" s="41">
        <v>363.68</v>
      </c>
      <c r="M261" s="41">
        <v>86.8</v>
      </c>
      <c r="N261" s="41">
        <v>3.8</v>
      </c>
      <c r="O261" s="42">
        <v>0</v>
      </c>
      <c r="P261" s="43">
        <f t="shared" si="13"/>
        <v>3.04</v>
      </c>
    </row>
    <row r="262" spans="1:16">
      <c r="A262" s="23">
        <v>202308</v>
      </c>
      <c r="B262" s="25" t="s">
        <v>258</v>
      </c>
      <c r="C262" s="25" t="s">
        <v>575</v>
      </c>
      <c r="D262" s="26" t="s">
        <v>587</v>
      </c>
      <c r="E262" s="20" t="s">
        <v>654</v>
      </c>
      <c r="F262" s="26" t="s">
        <v>655</v>
      </c>
      <c r="G262" s="31" t="s">
        <v>656</v>
      </c>
      <c r="H262" s="28"/>
      <c r="I262" s="40"/>
      <c r="J262" s="41">
        <v>2888</v>
      </c>
      <c r="K262" s="41">
        <v>9235.92</v>
      </c>
      <c r="L262" s="41">
        <v>363.68</v>
      </c>
      <c r="M262" s="41">
        <v>86.8</v>
      </c>
      <c r="N262" s="41">
        <v>3.8</v>
      </c>
      <c r="O262" s="42">
        <v>0</v>
      </c>
      <c r="P262" s="43">
        <f t="shared" si="13"/>
        <v>3.04</v>
      </c>
    </row>
    <row r="263" spans="1:16">
      <c r="A263" s="23">
        <v>202308</v>
      </c>
      <c r="B263" s="32" t="s">
        <v>216</v>
      </c>
      <c r="C263" s="25" t="s">
        <v>570</v>
      </c>
      <c r="D263" s="25" t="s">
        <v>571</v>
      </c>
      <c r="E263" s="20" t="s">
        <v>657</v>
      </c>
      <c r="F263" s="26" t="s">
        <v>658</v>
      </c>
      <c r="G263" s="20" t="s">
        <v>659</v>
      </c>
      <c r="H263" s="28"/>
      <c r="I263" s="40"/>
      <c r="J263" s="41">
        <v>8020</v>
      </c>
      <c r="K263" s="41">
        <v>16993</v>
      </c>
      <c r="L263" s="41">
        <v>363.68</v>
      </c>
      <c r="M263" s="41">
        <v>86.8</v>
      </c>
      <c r="N263" s="41">
        <v>3.8</v>
      </c>
      <c r="O263" s="42">
        <v>0</v>
      </c>
      <c r="P263" s="43">
        <f t="shared" si="13"/>
        <v>3.04</v>
      </c>
    </row>
    <row r="264" spans="1:16">
      <c r="A264" s="23">
        <v>202308</v>
      </c>
      <c r="B264" s="25" t="s">
        <v>416</v>
      </c>
      <c r="C264" s="33" t="s">
        <v>580</v>
      </c>
      <c r="D264" s="26" t="s">
        <v>587</v>
      </c>
      <c r="E264" s="33" t="s">
        <v>665</v>
      </c>
      <c r="F264" s="26" t="s">
        <v>666</v>
      </c>
      <c r="G264" s="34" t="s">
        <v>667</v>
      </c>
      <c r="H264" s="28"/>
      <c r="I264" s="40"/>
      <c r="J264" s="41">
        <v>4133</v>
      </c>
      <c r="K264" s="41">
        <v>9268.8</v>
      </c>
      <c r="L264" s="41">
        <v>363.68</v>
      </c>
      <c r="M264" s="41">
        <v>86.8</v>
      </c>
      <c r="N264" s="41">
        <v>3.8</v>
      </c>
      <c r="O264" s="42">
        <v>300</v>
      </c>
      <c r="P264" s="43">
        <f t="shared" si="13"/>
        <v>3.04</v>
      </c>
    </row>
    <row r="265" spans="1:16">
      <c r="A265" s="23">
        <v>202308</v>
      </c>
      <c r="B265" s="33" t="s">
        <v>344</v>
      </c>
      <c r="C265" s="33" t="s">
        <v>575</v>
      </c>
      <c r="D265" s="33" t="s">
        <v>671</v>
      </c>
      <c r="E265" s="33" t="s">
        <v>672</v>
      </c>
      <c r="F265" s="26" t="s">
        <v>578</v>
      </c>
      <c r="G265" s="33" t="s">
        <v>673</v>
      </c>
      <c r="H265" s="28"/>
      <c r="I265" s="40"/>
      <c r="J265" s="41">
        <v>8800</v>
      </c>
      <c r="K265" s="41">
        <v>20385</v>
      </c>
      <c r="L265" s="41">
        <v>0</v>
      </c>
      <c r="M265" s="41">
        <v>0</v>
      </c>
      <c r="N265" s="41">
        <v>0</v>
      </c>
      <c r="O265" s="42">
        <v>0</v>
      </c>
      <c r="P265" s="43">
        <v>0</v>
      </c>
    </row>
    <row r="266" spans="1:16">
      <c r="A266" s="23">
        <v>202308</v>
      </c>
      <c r="B266" s="33" t="s">
        <v>298</v>
      </c>
      <c r="C266" s="33" t="s">
        <v>570</v>
      </c>
      <c r="D266" s="26" t="s">
        <v>587</v>
      </c>
      <c r="E266" s="33" t="s">
        <v>674</v>
      </c>
      <c r="F266" s="26" t="s">
        <v>675</v>
      </c>
      <c r="G266" s="33" t="s">
        <v>676</v>
      </c>
      <c r="H266" s="28"/>
      <c r="I266" s="40"/>
      <c r="J266" s="41">
        <v>2532</v>
      </c>
      <c r="K266" s="41">
        <v>6722.33</v>
      </c>
      <c r="L266" s="41">
        <v>363.68</v>
      </c>
      <c r="M266" s="41">
        <v>86.8</v>
      </c>
      <c r="N266" s="41">
        <v>3.8</v>
      </c>
      <c r="O266" s="42">
        <v>0</v>
      </c>
      <c r="P266" s="43">
        <f t="shared" ref="P266:P279" si="14">1900*0.16%</f>
        <v>3.04</v>
      </c>
    </row>
    <row r="267" spans="1:16">
      <c r="A267" s="23">
        <v>202308</v>
      </c>
      <c r="B267" s="35" t="s">
        <v>202</v>
      </c>
      <c r="C267" s="25" t="s">
        <v>619</v>
      </c>
      <c r="D267" s="26" t="s">
        <v>587</v>
      </c>
      <c r="E267" s="33" t="s">
        <v>682</v>
      </c>
      <c r="F267" s="26" t="s">
        <v>683</v>
      </c>
      <c r="G267" s="34" t="s">
        <v>684</v>
      </c>
      <c r="H267" s="28"/>
      <c r="I267" s="40"/>
      <c r="J267" s="41">
        <v>11000</v>
      </c>
      <c r="K267" s="41">
        <v>28095</v>
      </c>
      <c r="L267" s="41">
        <v>363.68</v>
      </c>
      <c r="M267" s="41">
        <v>86.8</v>
      </c>
      <c r="N267" s="41">
        <v>3.8</v>
      </c>
      <c r="O267" s="42">
        <v>0</v>
      </c>
      <c r="P267" s="43">
        <f t="shared" si="14"/>
        <v>3.04</v>
      </c>
    </row>
    <row r="268" spans="1:16">
      <c r="A268" s="23">
        <v>202308</v>
      </c>
      <c r="B268" s="33" t="s">
        <v>355</v>
      </c>
      <c r="C268" s="25" t="s">
        <v>619</v>
      </c>
      <c r="D268" s="33" t="s">
        <v>587</v>
      </c>
      <c r="E268" s="33" t="s">
        <v>685</v>
      </c>
      <c r="F268" s="26" t="s">
        <v>686</v>
      </c>
      <c r="G268" s="33" t="s">
        <v>687</v>
      </c>
      <c r="H268" s="28" t="s">
        <v>623</v>
      </c>
      <c r="I268" s="40"/>
      <c r="J268" s="41">
        <v>2320</v>
      </c>
      <c r="K268" s="41">
        <v>9137.93</v>
      </c>
      <c r="L268" s="41">
        <v>363.68</v>
      </c>
      <c r="M268" s="41">
        <v>86.8</v>
      </c>
      <c r="N268" s="41">
        <v>3.8</v>
      </c>
      <c r="O268" s="42">
        <v>0</v>
      </c>
      <c r="P268" s="43">
        <f t="shared" si="14"/>
        <v>3.04</v>
      </c>
    </row>
    <row r="269" spans="1:16">
      <c r="A269" s="23">
        <v>202308</v>
      </c>
      <c r="B269" s="33" t="s">
        <v>420</v>
      </c>
      <c r="C269" s="33" t="s">
        <v>580</v>
      </c>
      <c r="D269" s="33" t="s">
        <v>587</v>
      </c>
      <c r="E269" s="33" t="s">
        <v>697</v>
      </c>
      <c r="F269" s="26" t="s">
        <v>698</v>
      </c>
      <c r="G269" s="33" t="s">
        <v>699</v>
      </c>
      <c r="H269" s="28"/>
      <c r="I269" s="40"/>
      <c r="J269" s="42">
        <v>4536</v>
      </c>
      <c r="K269" s="41">
        <v>12820.73</v>
      </c>
      <c r="L269" s="41">
        <v>363.68</v>
      </c>
      <c r="M269" s="41">
        <v>86.8</v>
      </c>
      <c r="N269" s="41">
        <v>3.8</v>
      </c>
      <c r="O269" s="42">
        <v>300</v>
      </c>
      <c r="P269" s="43">
        <f t="shared" si="14"/>
        <v>3.04</v>
      </c>
    </row>
    <row r="270" spans="1:16">
      <c r="A270" s="23">
        <v>202308</v>
      </c>
      <c r="B270" s="33" t="s">
        <v>424</v>
      </c>
      <c r="C270" s="33" t="s">
        <v>570</v>
      </c>
      <c r="D270" s="33" t="s">
        <v>587</v>
      </c>
      <c r="E270" s="33" t="s">
        <v>700</v>
      </c>
      <c r="F270" s="26" t="s">
        <v>617</v>
      </c>
      <c r="G270" s="33" t="s">
        <v>701</v>
      </c>
      <c r="H270" s="28"/>
      <c r="I270" s="40"/>
      <c r="J270" s="42">
        <v>2363</v>
      </c>
      <c r="K270" s="41">
        <v>6640.31</v>
      </c>
      <c r="L270" s="41">
        <v>363.68</v>
      </c>
      <c r="M270" s="41">
        <v>86.8</v>
      </c>
      <c r="N270" s="41">
        <v>3.8</v>
      </c>
      <c r="O270" s="42">
        <v>0</v>
      </c>
      <c r="P270" s="43">
        <f t="shared" si="14"/>
        <v>3.04</v>
      </c>
    </row>
    <row r="271" spans="1:16">
      <c r="A271" s="23">
        <v>202308</v>
      </c>
      <c r="B271" s="33" t="s">
        <v>277</v>
      </c>
      <c r="C271" s="25" t="s">
        <v>619</v>
      </c>
      <c r="D271" s="33" t="s">
        <v>587</v>
      </c>
      <c r="E271" s="33" t="s">
        <v>702</v>
      </c>
      <c r="F271" s="26" t="s">
        <v>703</v>
      </c>
      <c r="G271" s="33" t="s">
        <v>704</v>
      </c>
      <c r="H271" s="28" t="s">
        <v>623</v>
      </c>
      <c r="I271" s="40"/>
      <c r="J271" s="41">
        <v>1900</v>
      </c>
      <c r="K271" s="41">
        <v>4666.15</v>
      </c>
      <c r="L271" s="41">
        <v>363.68</v>
      </c>
      <c r="M271" s="41">
        <v>86.8</v>
      </c>
      <c r="N271" s="41">
        <v>3.8</v>
      </c>
      <c r="O271" s="42">
        <v>0</v>
      </c>
      <c r="P271" s="43">
        <f t="shared" si="14"/>
        <v>3.04</v>
      </c>
    </row>
    <row r="272" spans="1:16">
      <c r="A272" s="23">
        <v>202308</v>
      </c>
      <c r="B272" s="33" t="s">
        <v>204</v>
      </c>
      <c r="C272" s="33" t="s">
        <v>625</v>
      </c>
      <c r="D272" s="33" t="s">
        <v>587</v>
      </c>
      <c r="E272" s="33" t="s">
        <v>712</v>
      </c>
      <c r="F272" s="26" t="s">
        <v>880</v>
      </c>
      <c r="G272" s="34" t="s">
        <v>714</v>
      </c>
      <c r="H272" s="28"/>
      <c r="I272" s="40"/>
      <c r="J272" s="42">
        <v>1958</v>
      </c>
      <c r="K272" s="41">
        <v>5722.9</v>
      </c>
      <c r="L272" s="41">
        <v>363.68</v>
      </c>
      <c r="M272" s="41">
        <v>86.8</v>
      </c>
      <c r="N272" s="41">
        <v>3.8</v>
      </c>
      <c r="O272" s="42">
        <v>0</v>
      </c>
      <c r="P272" s="43">
        <f t="shared" si="14"/>
        <v>3.04</v>
      </c>
    </row>
    <row r="273" spans="1:16">
      <c r="A273" s="23">
        <v>202308</v>
      </c>
      <c r="B273" s="33" t="s">
        <v>413</v>
      </c>
      <c r="C273" s="33" t="s">
        <v>570</v>
      </c>
      <c r="D273" s="33" t="s">
        <v>587</v>
      </c>
      <c r="E273" s="33" t="s">
        <v>718</v>
      </c>
      <c r="F273" s="26" t="s">
        <v>638</v>
      </c>
      <c r="G273" s="34" t="s">
        <v>719</v>
      </c>
      <c r="H273" s="28"/>
      <c r="I273" s="40"/>
      <c r="J273" s="42">
        <v>2993</v>
      </c>
      <c r="K273" s="41">
        <v>8146.91</v>
      </c>
      <c r="L273" s="41">
        <v>363.68</v>
      </c>
      <c r="M273" s="41">
        <v>86.8</v>
      </c>
      <c r="N273" s="41">
        <v>3.8</v>
      </c>
      <c r="O273" s="42">
        <v>0</v>
      </c>
      <c r="P273" s="43">
        <f t="shared" si="14"/>
        <v>3.04</v>
      </c>
    </row>
    <row r="274" spans="1:16">
      <c r="A274" s="23">
        <v>202308</v>
      </c>
      <c r="B274" s="33" t="s">
        <v>393</v>
      </c>
      <c r="C274" s="33" t="s">
        <v>570</v>
      </c>
      <c r="D274" s="33" t="s">
        <v>587</v>
      </c>
      <c r="E274" s="33" t="s">
        <v>720</v>
      </c>
      <c r="F274" s="26" t="s">
        <v>721</v>
      </c>
      <c r="G274" s="34" t="s">
        <v>722</v>
      </c>
      <c r="H274" s="28"/>
      <c r="I274" s="40"/>
      <c r="J274" s="42">
        <v>3000</v>
      </c>
      <c r="K274" s="41">
        <v>7299.09</v>
      </c>
      <c r="L274" s="41">
        <v>363.68</v>
      </c>
      <c r="M274" s="41">
        <v>86.8</v>
      </c>
      <c r="N274" s="41">
        <v>3.8</v>
      </c>
      <c r="O274" s="42">
        <v>0</v>
      </c>
      <c r="P274" s="43">
        <f t="shared" si="14"/>
        <v>3.04</v>
      </c>
    </row>
    <row r="275" spans="1:16">
      <c r="A275" s="23">
        <v>202308</v>
      </c>
      <c r="B275" s="33" t="s">
        <v>252</v>
      </c>
      <c r="C275" s="33" t="s">
        <v>570</v>
      </c>
      <c r="D275" s="33" t="s">
        <v>587</v>
      </c>
      <c r="E275" s="33" t="s">
        <v>727</v>
      </c>
      <c r="F275" s="26" t="s">
        <v>778</v>
      </c>
      <c r="G275" s="34" t="s">
        <v>728</v>
      </c>
      <c r="H275" s="28"/>
      <c r="I275" s="40"/>
      <c r="J275" s="42">
        <v>4937</v>
      </c>
      <c r="K275" s="41">
        <v>13116.33</v>
      </c>
      <c r="L275" s="41">
        <v>363.68</v>
      </c>
      <c r="M275" s="41">
        <v>86.8</v>
      </c>
      <c r="N275" s="41">
        <v>3.8</v>
      </c>
      <c r="O275" s="42">
        <v>800</v>
      </c>
      <c r="P275" s="43">
        <f t="shared" si="14"/>
        <v>3.04</v>
      </c>
    </row>
    <row r="276" spans="1:16">
      <c r="A276" s="23">
        <v>202308</v>
      </c>
      <c r="B276" s="33" t="s">
        <v>427</v>
      </c>
      <c r="C276" s="33" t="s">
        <v>625</v>
      </c>
      <c r="D276" s="33" t="s">
        <v>1366</v>
      </c>
      <c r="E276" s="33" t="s">
        <v>729</v>
      </c>
      <c r="F276" s="26" t="s">
        <v>1337</v>
      </c>
      <c r="G276" s="34" t="s">
        <v>731</v>
      </c>
      <c r="H276" s="28"/>
      <c r="I276" s="40"/>
      <c r="J276" s="42">
        <v>8080</v>
      </c>
      <c r="K276" s="41">
        <v>15505</v>
      </c>
      <c r="L276" s="41">
        <v>363.68</v>
      </c>
      <c r="M276" s="41">
        <v>86.8</v>
      </c>
      <c r="N276" s="41">
        <v>3.8</v>
      </c>
      <c r="O276" s="42">
        <v>2000</v>
      </c>
      <c r="P276" s="43">
        <f t="shared" si="14"/>
        <v>3.04</v>
      </c>
    </row>
    <row r="277" spans="1:16">
      <c r="A277" s="23">
        <v>202308</v>
      </c>
      <c r="B277" s="33" t="s">
        <v>447</v>
      </c>
      <c r="C277" s="33" t="s">
        <v>575</v>
      </c>
      <c r="D277" s="33" t="s">
        <v>587</v>
      </c>
      <c r="E277" s="33" t="s">
        <v>732</v>
      </c>
      <c r="F277" s="26" t="s">
        <v>710</v>
      </c>
      <c r="G277" s="34" t="s">
        <v>733</v>
      </c>
      <c r="H277" s="28"/>
      <c r="I277" s="40"/>
      <c r="J277" s="42">
        <v>3000</v>
      </c>
      <c r="K277" s="41">
        <v>10390</v>
      </c>
      <c r="L277" s="41">
        <v>363.68</v>
      </c>
      <c r="M277" s="41">
        <v>86.8</v>
      </c>
      <c r="N277" s="41">
        <v>3.8</v>
      </c>
      <c r="O277" s="42">
        <v>0</v>
      </c>
      <c r="P277" s="43">
        <f t="shared" si="14"/>
        <v>3.04</v>
      </c>
    </row>
    <row r="278" spans="1:16">
      <c r="A278" s="23">
        <v>202308</v>
      </c>
      <c r="B278" s="33" t="s">
        <v>401</v>
      </c>
      <c r="C278" s="33" t="s">
        <v>619</v>
      </c>
      <c r="D278" s="33" t="s">
        <v>587</v>
      </c>
      <c r="E278" s="33" t="s">
        <v>734</v>
      </c>
      <c r="F278" s="26" t="s">
        <v>735</v>
      </c>
      <c r="G278" s="34" t="s">
        <v>736</v>
      </c>
      <c r="H278" s="28"/>
      <c r="I278" s="40"/>
      <c r="J278" s="42">
        <v>2240</v>
      </c>
      <c r="K278" s="41">
        <v>6727</v>
      </c>
      <c r="L278" s="41">
        <v>363.68</v>
      </c>
      <c r="M278" s="41">
        <v>86.8</v>
      </c>
      <c r="N278" s="41">
        <v>3.8</v>
      </c>
      <c r="O278" s="42">
        <v>0</v>
      </c>
      <c r="P278" s="43">
        <f t="shared" si="14"/>
        <v>3.04</v>
      </c>
    </row>
    <row r="279" spans="1:16">
      <c r="A279" s="23">
        <v>202308</v>
      </c>
      <c r="B279" s="33" t="s">
        <v>321</v>
      </c>
      <c r="C279" s="33" t="s">
        <v>570</v>
      </c>
      <c r="D279" s="33" t="s">
        <v>587</v>
      </c>
      <c r="E279" s="33" t="s">
        <v>737</v>
      </c>
      <c r="F279" s="26" t="s">
        <v>792</v>
      </c>
      <c r="G279" s="34" t="s">
        <v>739</v>
      </c>
      <c r="H279" s="28"/>
      <c r="I279" s="40"/>
      <c r="J279" s="42">
        <v>5240</v>
      </c>
      <c r="K279" s="41">
        <v>13870</v>
      </c>
      <c r="L279" s="41">
        <v>363.68</v>
      </c>
      <c r="M279" s="41">
        <v>86.8</v>
      </c>
      <c r="N279" s="41">
        <v>3.8</v>
      </c>
      <c r="O279" s="42">
        <v>475</v>
      </c>
      <c r="P279" s="43">
        <f t="shared" si="14"/>
        <v>3.04</v>
      </c>
    </row>
    <row r="280" spans="1:16">
      <c r="A280" s="23">
        <v>202308</v>
      </c>
      <c r="B280" s="33" t="s">
        <v>388</v>
      </c>
      <c r="C280" s="33" t="s">
        <v>570</v>
      </c>
      <c r="D280" s="33" t="s">
        <v>1366</v>
      </c>
      <c r="E280" s="33" t="s">
        <v>740</v>
      </c>
      <c r="F280" s="26" t="s">
        <v>1367</v>
      </c>
      <c r="G280" s="34" t="s">
        <v>742</v>
      </c>
      <c r="H280" s="28"/>
      <c r="I280" s="40"/>
      <c r="J280" s="42">
        <v>11800</v>
      </c>
      <c r="K280" s="41">
        <v>28403</v>
      </c>
      <c r="L280" s="41">
        <v>0</v>
      </c>
      <c r="M280" s="41">
        <v>0</v>
      </c>
      <c r="N280" s="41">
        <v>0</v>
      </c>
      <c r="O280" s="42">
        <v>0</v>
      </c>
      <c r="P280" s="43">
        <v>0</v>
      </c>
    </row>
    <row r="281" spans="1:16">
      <c r="A281" s="23">
        <v>202308</v>
      </c>
      <c r="B281" s="33" t="s">
        <v>279</v>
      </c>
      <c r="C281" s="33" t="s">
        <v>580</v>
      </c>
      <c r="D281" s="33" t="s">
        <v>587</v>
      </c>
      <c r="E281" s="33" t="s">
        <v>743</v>
      </c>
      <c r="F281" s="26" t="s">
        <v>725</v>
      </c>
      <c r="G281" s="34" t="s">
        <v>744</v>
      </c>
      <c r="H281" s="28"/>
      <c r="I281" s="40"/>
      <c r="J281" s="42">
        <v>4536</v>
      </c>
      <c r="K281" s="41">
        <v>9849.5</v>
      </c>
      <c r="L281" s="41">
        <v>363.68</v>
      </c>
      <c r="M281" s="41">
        <v>86.8</v>
      </c>
      <c r="N281" s="41">
        <v>3.8</v>
      </c>
      <c r="O281" s="42">
        <v>500</v>
      </c>
      <c r="P281" s="43">
        <f t="shared" ref="P281:P291" si="15">1900*0.16%</f>
        <v>3.04</v>
      </c>
    </row>
    <row r="282" spans="1:16">
      <c r="A282" s="23">
        <v>202308</v>
      </c>
      <c r="B282" s="33" t="s">
        <v>219</v>
      </c>
      <c r="C282" s="33" t="s">
        <v>570</v>
      </c>
      <c r="D282" s="33" t="s">
        <v>587</v>
      </c>
      <c r="E282" s="33" t="s">
        <v>745</v>
      </c>
      <c r="F282" s="26" t="s">
        <v>652</v>
      </c>
      <c r="G282" s="34" t="s">
        <v>746</v>
      </c>
      <c r="H282" s="28"/>
      <c r="I282" s="40"/>
      <c r="J282" s="42">
        <v>3440</v>
      </c>
      <c r="K282" s="41">
        <v>8477.19</v>
      </c>
      <c r="L282" s="41">
        <v>363.68</v>
      </c>
      <c r="M282" s="41">
        <v>86.8</v>
      </c>
      <c r="N282" s="41">
        <v>3.8</v>
      </c>
      <c r="O282" s="42">
        <v>500</v>
      </c>
      <c r="P282" s="43">
        <f t="shared" si="15"/>
        <v>3.04</v>
      </c>
    </row>
    <row r="283" spans="1:16">
      <c r="A283" s="23">
        <v>202308</v>
      </c>
      <c r="B283" s="33" t="s">
        <v>331</v>
      </c>
      <c r="C283" s="33" t="s">
        <v>580</v>
      </c>
      <c r="D283" s="33" t="s">
        <v>587</v>
      </c>
      <c r="E283" s="33" t="s">
        <v>747</v>
      </c>
      <c r="F283" s="26" t="s">
        <v>679</v>
      </c>
      <c r="G283" s="34" t="s">
        <v>748</v>
      </c>
      <c r="H283" s="28"/>
      <c r="I283" s="40"/>
      <c r="J283" s="42">
        <v>3326</v>
      </c>
      <c r="K283" s="41">
        <v>7663.8</v>
      </c>
      <c r="L283" s="41">
        <v>363.68</v>
      </c>
      <c r="M283" s="41">
        <v>86.8</v>
      </c>
      <c r="N283" s="41">
        <v>3.8</v>
      </c>
      <c r="O283" s="42">
        <v>0</v>
      </c>
      <c r="P283" s="43">
        <f t="shared" si="15"/>
        <v>3.04</v>
      </c>
    </row>
    <row r="284" spans="1:16">
      <c r="A284" s="23">
        <v>202308</v>
      </c>
      <c r="B284" s="33" t="s">
        <v>435</v>
      </c>
      <c r="C284" s="33" t="s">
        <v>575</v>
      </c>
      <c r="D284" s="33" t="s">
        <v>587</v>
      </c>
      <c r="E284" s="33" t="s">
        <v>749</v>
      </c>
      <c r="F284" s="26" t="s">
        <v>710</v>
      </c>
      <c r="G284" s="34" t="s">
        <v>750</v>
      </c>
      <c r="H284" s="28"/>
      <c r="I284" s="40"/>
      <c r="J284" s="42">
        <v>3868</v>
      </c>
      <c r="K284" s="41">
        <v>9628.85</v>
      </c>
      <c r="L284" s="41">
        <v>363.68</v>
      </c>
      <c r="M284" s="41">
        <v>86.8</v>
      </c>
      <c r="N284" s="41">
        <v>3.8</v>
      </c>
      <c r="O284" s="42">
        <v>0</v>
      </c>
      <c r="P284" s="43">
        <f t="shared" si="15"/>
        <v>3.04</v>
      </c>
    </row>
    <row r="285" spans="1:16">
      <c r="A285" s="23">
        <v>202308</v>
      </c>
      <c r="B285" s="33" t="s">
        <v>359</v>
      </c>
      <c r="C285" s="36" t="s">
        <v>570</v>
      </c>
      <c r="D285" s="33" t="s">
        <v>587</v>
      </c>
      <c r="E285" s="36" t="s">
        <v>755</v>
      </c>
      <c r="F285" s="26" t="s">
        <v>753</v>
      </c>
      <c r="G285" s="34" t="s">
        <v>756</v>
      </c>
      <c r="H285" s="37"/>
      <c r="I285" s="40"/>
      <c r="J285" s="42">
        <v>2138</v>
      </c>
      <c r="K285" s="41">
        <v>5317.5</v>
      </c>
      <c r="L285" s="41">
        <v>363.68</v>
      </c>
      <c r="M285" s="41">
        <v>86.8</v>
      </c>
      <c r="N285" s="41">
        <v>3.8</v>
      </c>
      <c r="O285" s="42">
        <v>0</v>
      </c>
      <c r="P285" s="43">
        <f t="shared" si="15"/>
        <v>3.04</v>
      </c>
    </row>
    <row r="286" spans="1:16">
      <c r="A286" s="23">
        <v>202308</v>
      </c>
      <c r="B286" s="36" t="s">
        <v>441</v>
      </c>
      <c r="C286" s="36" t="s">
        <v>570</v>
      </c>
      <c r="D286" s="33" t="s">
        <v>587</v>
      </c>
      <c r="E286" s="36" t="s">
        <v>757</v>
      </c>
      <c r="F286" s="26" t="s">
        <v>758</v>
      </c>
      <c r="G286" s="34" t="s">
        <v>759</v>
      </c>
      <c r="H286" s="28"/>
      <c r="I286" s="40"/>
      <c r="J286" s="42">
        <v>2000</v>
      </c>
      <c r="K286" s="41">
        <v>5943.92</v>
      </c>
      <c r="L286" s="41">
        <v>363.68</v>
      </c>
      <c r="M286" s="41">
        <v>86.8</v>
      </c>
      <c r="N286" s="41">
        <v>3.8</v>
      </c>
      <c r="O286" s="42">
        <v>0</v>
      </c>
      <c r="P286" s="43">
        <f t="shared" si="15"/>
        <v>3.04</v>
      </c>
    </row>
    <row r="287" spans="1:16">
      <c r="A287" s="23">
        <v>202308</v>
      </c>
      <c r="B287" s="36" t="s">
        <v>256</v>
      </c>
      <c r="C287" s="36" t="s">
        <v>592</v>
      </c>
      <c r="D287" s="33" t="s">
        <v>587</v>
      </c>
      <c r="E287" s="36" t="s">
        <v>760</v>
      </c>
      <c r="F287" s="26" t="s">
        <v>761</v>
      </c>
      <c r="G287" s="34" t="s">
        <v>762</v>
      </c>
      <c r="H287" s="28"/>
      <c r="I287" s="40"/>
      <c r="J287" s="42">
        <v>3303</v>
      </c>
      <c r="K287" s="41">
        <v>7224.1</v>
      </c>
      <c r="L287" s="41">
        <v>363.68</v>
      </c>
      <c r="M287" s="41">
        <v>86.8</v>
      </c>
      <c r="N287" s="41">
        <v>3.8</v>
      </c>
      <c r="O287" s="42">
        <v>0</v>
      </c>
      <c r="P287" s="43">
        <f t="shared" si="15"/>
        <v>3.04</v>
      </c>
    </row>
    <row r="288" spans="1:16">
      <c r="A288" s="23">
        <v>202308</v>
      </c>
      <c r="B288" s="36" t="s">
        <v>318</v>
      </c>
      <c r="C288" s="36" t="s">
        <v>570</v>
      </c>
      <c r="D288" s="33" t="s">
        <v>587</v>
      </c>
      <c r="E288" s="36" t="s">
        <v>763</v>
      </c>
      <c r="F288" s="26" t="s">
        <v>725</v>
      </c>
      <c r="G288" s="34" t="s">
        <v>762</v>
      </c>
      <c r="H288" s="28"/>
      <c r="I288" s="40"/>
      <c r="J288" s="42">
        <v>4572</v>
      </c>
      <c r="K288" s="41">
        <v>14398.68</v>
      </c>
      <c r="L288" s="41">
        <v>363.68</v>
      </c>
      <c r="M288" s="41">
        <v>86.8</v>
      </c>
      <c r="N288" s="41">
        <v>3.8</v>
      </c>
      <c r="O288" s="42">
        <v>0</v>
      </c>
      <c r="P288" s="43">
        <f t="shared" si="15"/>
        <v>3.04</v>
      </c>
    </row>
    <row r="289" spans="1:16">
      <c r="A289" s="23">
        <v>202308</v>
      </c>
      <c r="B289" s="36" t="s">
        <v>332</v>
      </c>
      <c r="C289" s="36" t="s">
        <v>592</v>
      </c>
      <c r="D289" s="26" t="s">
        <v>764</v>
      </c>
      <c r="E289" s="36" t="s">
        <v>765</v>
      </c>
      <c r="F289" s="26" t="s">
        <v>766</v>
      </c>
      <c r="G289" s="27" t="s">
        <v>767</v>
      </c>
      <c r="H289" s="28"/>
      <c r="I289" s="40"/>
      <c r="J289" s="42">
        <v>5632</v>
      </c>
      <c r="K289" s="41">
        <v>12545</v>
      </c>
      <c r="L289" s="41">
        <v>363.68</v>
      </c>
      <c r="M289" s="41">
        <v>86.8</v>
      </c>
      <c r="N289" s="41">
        <v>3.8</v>
      </c>
      <c r="O289" s="42">
        <v>95</v>
      </c>
      <c r="P289" s="43">
        <f t="shared" si="15"/>
        <v>3.04</v>
      </c>
    </row>
    <row r="290" spans="1:16">
      <c r="A290" s="23">
        <v>202308</v>
      </c>
      <c r="B290" s="36" t="s">
        <v>452</v>
      </c>
      <c r="C290" s="36" t="s">
        <v>619</v>
      </c>
      <c r="D290" s="33" t="s">
        <v>587</v>
      </c>
      <c r="E290" s="36" t="s">
        <v>768</v>
      </c>
      <c r="F290" s="26" t="s">
        <v>686</v>
      </c>
      <c r="G290" s="34" t="s">
        <v>769</v>
      </c>
      <c r="H290" s="28" t="s">
        <v>623</v>
      </c>
      <c r="I290" s="40"/>
      <c r="J290" s="42">
        <v>2132</v>
      </c>
      <c r="K290" s="41">
        <v>8431.84</v>
      </c>
      <c r="L290" s="41">
        <v>363.68</v>
      </c>
      <c r="M290" s="41">
        <v>86.8</v>
      </c>
      <c r="N290" s="41">
        <v>3.8</v>
      </c>
      <c r="O290" s="42">
        <v>0</v>
      </c>
      <c r="P290" s="43">
        <f t="shared" si="15"/>
        <v>3.04</v>
      </c>
    </row>
    <row r="291" spans="1:16">
      <c r="A291" s="23">
        <v>202308</v>
      </c>
      <c r="B291" s="36" t="s">
        <v>384</v>
      </c>
      <c r="C291" s="36" t="s">
        <v>570</v>
      </c>
      <c r="D291" s="33" t="s">
        <v>587</v>
      </c>
      <c r="E291" s="36" t="s">
        <v>770</v>
      </c>
      <c r="F291" s="26" t="s">
        <v>771</v>
      </c>
      <c r="G291" s="34" t="s">
        <v>772</v>
      </c>
      <c r="H291" s="28"/>
      <c r="I291" s="40"/>
      <c r="J291" s="42">
        <v>7881</v>
      </c>
      <c r="K291" s="41">
        <v>21594</v>
      </c>
      <c r="L291" s="41">
        <v>363.68</v>
      </c>
      <c r="M291" s="41">
        <v>86.8</v>
      </c>
      <c r="N291" s="41">
        <v>3.8</v>
      </c>
      <c r="O291" s="42">
        <v>0</v>
      </c>
      <c r="P291" s="43">
        <f t="shared" si="15"/>
        <v>3.04</v>
      </c>
    </row>
    <row r="292" spans="1:16">
      <c r="A292" s="23">
        <v>202308</v>
      </c>
      <c r="B292" s="36" t="s">
        <v>200</v>
      </c>
      <c r="C292" s="36" t="s">
        <v>580</v>
      </c>
      <c r="D292" s="33" t="s">
        <v>587</v>
      </c>
      <c r="E292" s="36" t="s">
        <v>773</v>
      </c>
      <c r="F292" s="26" t="s">
        <v>698</v>
      </c>
      <c r="G292" s="34" t="s">
        <v>772</v>
      </c>
      <c r="H292" s="28"/>
      <c r="I292" s="40"/>
      <c r="J292" s="42">
        <v>9208</v>
      </c>
      <c r="K292" s="41">
        <v>24502</v>
      </c>
      <c r="L292" s="41">
        <v>0</v>
      </c>
      <c r="M292" s="41">
        <v>0</v>
      </c>
      <c r="N292" s="41">
        <v>0</v>
      </c>
      <c r="O292" s="42">
        <v>0</v>
      </c>
      <c r="P292" s="43">
        <v>0</v>
      </c>
    </row>
    <row r="293" spans="1:16">
      <c r="A293" s="23">
        <v>202308</v>
      </c>
      <c r="B293" s="36" t="s">
        <v>385</v>
      </c>
      <c r="C293" s="36" t="s">
        <v>570</v>
      </c>
      <c r="D293" s="33" t="s">
        <v>587</v>
      </c>
      <c r="E293" s="36" t="s">
        <v>774</v>
      </c>
      <c r="F293" s="26" t="s">
        <v>652</v>
      </c>
      <c r="G293" s="34" t="s">
        <v>775</v>
      </c>
      <c r="H293" s="28"/>
      <c r="I293" s="40"/>
      <c r="J293" s="42">
        <v>3275</v>
      </c>
      <c r="K293" s="41">
        <v>8374.95</v>
      </c>
      <c r="L293" s="41">
        <v>363.68</v>
      </c>
      <c r="M293" s="41">
        <v>86.8</v>
      </c>
      <c r="N293" s="41">
        <v>3.8</v>
      </c>
      <c r="O293" s="42">
        <v>0</v>
      </c>
      <c r="P293" s="43">
        <f t="shared" ref="P293:P300" si="16">1900*0.16%</f>
        <v>3.04</v>
      </c>
    </row>
    <row r="294" spans="1:16">
      <c r="A294" s="23">
        <v>202308</v>
      </c>
      <c r="B294" s="36" t="s">
        <v>285</v>
      </c>
      <c r="C294" s="36" t="s">
        <v>580</v>
      </c>
      <c r="D294" s="33" t="s">
        <v>587</v>
      </c>
      <c r="E294" s="36" t="s">
        <v>779</v>
      </c>
      <c r="F294" s="26" t="s">
        <v>780</v>
      </c>
      <c r="G294" s="34" t="s">
        <v>775</v>
      </c>
      <c r="H294" s="28"/>
      <c r="I294" s="40"/>
      <c r="J294" s="41">
        <v>1900</v>
      </c>
      <c r="K294" s="41">
        <v>3883.78</v>
      </c>
      <c r="L294" s="41">
        <v>363.68</v>
      </c>
      <c r="M294" s="41">
        <v>86.8</v>
      </c>
      <c r="N294" s="41">
        <v>3.8</v>
      </c>
      <c r="O294" s="42">
        <v>0</v>
      </c>
      <c r="P294" s="43">
        <f t="shared" si="16"/>
        <v>3.04</v>
      </c>
    </row>
    <row r="295" spans="1:16">
      <c r="A295" s="23">
        <v>202308</v>
      </c>
      <c r="B295" s="36" t="s">
        <v>280</v>
      </c>
      <c r="C295" s="36" t="s">
        <v>575</v>
      </c>
      <c r="D295" s="33" t="s">
        <v>671</v>
      </c>
      <c r="E295" s="36" t="s">
        <v>784</v>
      </c>
      <c r="F295" s="26" t="s">
        <v>785</v>
      </c>
      <c r="G295" s="34">
        <v>40504</v>
      </c>
      <c r="H295" s="28"/>
      <c r="I295" s="40"/>
      <c r="J295" s="42">
        <v>4453</v>
      </c>
      <c r="K295" s="41">
        <v>13030.97</v>
      </c>
      <c r="L295" s="41">
        <v>363.68</v>
      </c>
      <c r="M295" s="41">
        <v>86.8</v>
      </c>
      <c r="N295" s="41">
        <v>3.8</v>
      </c>
      <c r="O295" s="42">
        <v>1000</v>
      </c>
      <c r="P295" s="43">
        <f t="shared" si="16"/>
        <v>3.04</v>
      </c>
    </row>
    <row r="296" spans="1:16">
      <c r="A296" s="23">
        <v>202308</v>
      </c>
      <c r="B296" s="36" t="s">
        <v>428</v>
      </c>
      <c r="C296" s="36" t="s">
        <v>575</v>
      </c>
      <c r="D296" s="33" t="s">
        <v>587</v>
      </c>
      <c r="E296" s="36" t="s">
        <v>786</v>
      </c>
      <c r="F296" s="26" t="s">
        <v>710</v>
      </c>
      <c r="G296" s="34" t="s">
        <v>787</v>
      </c>
      <c r="H296" s="28"/>
      <c r="I296" s="40"/>
      <c r="J296" s="42">
        <v>4400</v>
      </c>
      <c r="K296" s="41">
        <v>11240</v>
      </c>
      <c r="L296" s="41">
        <v>339.36</v>
      </c>
      <c r="M296" s="41">
        <v>84.84</v>
      </c>
      <c r="N296" s="41">
        <v>12.73</v>
      </c>
      <c r="O296" s="42">
        <v>500</v>
      </c>
      <c r="P296" s="43">
        <f t="shared" si="16"/>
        <v>3.04</v>
      </c>
    </row>
    <row r="297" spans="1:16">
      <c r="A297" s="23">
        <v>202308</v>
      </c>
      <c r="B297" s="36" t="s">
        <v>305</v>
      </c>
      <c r="C297" s="36" t="s">
        <v>625</v>
      </c>
      <c r="D297" s="33" t="s">
        <v>587</v>
      </c>
      <c r="E297" s="36" t="s">
        <v>788</v>
      </c>
      <c r="F297" s="26" t="s">
        <v>675</v>
      </c>
      <c r="G297" s="34" t="s">
        <v>789</v>
      </c>
      <c r="H297" s="28"/>
      <c r="I297" s="40"/>
      <c r="J297" s="42">
        <v>2200</v>
      </c>
      <c r="K297" s="41">
        <v>6150</v>
      </c>
      <c r="L297" s="41">
        <v>363.68</v>
      </c>
      <c r="M297" s="41">
        <v>86.8</v>
      </c>
      <c r="N297" s="41">
        <v>3.8</v>
      </c>
      <c r="O297" s="42">
        <v>0</v>
      </c>
      <c r="P297" s="43">
        <f t="shared" si="16"/>
        <v>3.04</v>
      </c>
    </row>
    <row r="298" spans="1:16">
      <c r="A298" s="23">
        <v>202308</v>
      </c>
      <c r="B298" s="36" t="s">
        <v>445</v>
      </c>
      <c r="C298" s="36" t="s">
        <v>625</v>
      </c>
      <c r="D298" s="33" t="s">
        <v>587</v>
      </c>
      <c r="E298" s="36" t="s">
        <v>793</v>
      </c>
      <c r="F298" s="26" t="s">
        <v>675</v>
      </c>
      <c r="G298" s="34" t="s">
        <v>794</v>
      </c>
      <c r="H298" s="28"/>
      <c r="I298" s="40"/>
      <c r="J298" s="42">
        <v>2400</v>
      </c>
      <c r="K298" s="41">
        <v>6310.97</v>
      </c>
      <c r="L298" s="41">
        <v>363.68</v>
      </c>
      <c r="M298" s="41">
        <v>86.8</v>
      </c>
      <c r="N298" s="41">
        <v>3.8</v>
      </c>
      <c r="O298" s="42">
        <v>0</v>
      </c>
      <c r="P298" s="43">
        <f t="shared" si="16"/>
        <v>3.04</v>
      </c>
    </row>
    <row r="299" spans="1:16">
      <c r="A299" s="23">
        <v>202308</v>
      </c>
      <c r="B299" s="36" t="s">
        <v>426</v>
      </c>
      <c r="C299" s="36" t="s">
        <v>570</v>
      </c>
      <c r="D299" s="33" t="s">
        <v>587</v>
      </c>
      <c r="E299" s="36" t="s">
        <v>795</v>
      </c>
      <c r="F299" s="26" t="s">
        <v>778</v>
      </c>
      <c r="G299" s="34" t="s">
        <v>796</v>
      </c>
      <c r="H299" s="28"/>
      <c r="I299" s="40"/>
      <c r="J299" s="42">
        <v>4800</v>
      </c>
      <c r="K299" s="41">
        <v>22359.42</v>
      </c>
      <c r="L299" s="41">
        <v>363.68</v>
      </c>
      <c r="M299" s="41">
        <v>86.8</v>
      </c>
      <c r="N299" s="41">
        <v>3.8</v>
      </c>
      <c r="O299" s="42">
        <v>1266</v>
      </c>
      <c r="P299" s="43">
        <f t="shared" si="16"/>
        <v>3.04</v>
      </c>
    </row>
    <row r="300" spans="1:16">
      <c r="A300" s="23">
        <v>202308</v>
      </c>
      <c r="B300" s="36" t="s">
        <v>250</v>
      </c>
      <c r="C300" s="36" t="s">
        <v>575</v>
      </c>
      <c r="D300" s="33" t="s">
        <v>587</v>
      </c>
      <c r="E300" s="33" t="s">
        <v>797</v>
      </c>
      <c r="F300" s="26" t="s">
        <v>798</v>
      </c>
      <c r="G300" s="34" t="s">
        <v>796</v>
      </c>
      <c r="H300" s="28"/>
      <c r="I300" s="40"/>
      <c r="J300" s="42">
        <v>2760</v>
      </c>
      <c r="K300" s="41">
        <v>8181.42</v>
      </c>
      <c r="L300" s="41">
        <v>363.68</v>
      </c>
      <c r="M300" s="41">
        <v>86.8</v>
      </c>
      <c r="N300" s="41">
        <v>3.8</v>
      </c>
      <c r="O300" s="42">
        <v>0</v>
      </c>
      <c r="P300" s="43">
        <f t="shared" si="16"/>
        <v>3.04</v>
      </c>
    </row>
    <row r="301" spans="1:16">
      <c r="A301" s="23">
        <v>202308</v>
      </c>
      <c r="B301" s="36" t="s">
        <v>346</v>
      </c>
      <c r="C301" s="36" t="s">
        <v>570</v>
      </c>
      <c r="D301" s="33" t="s">
        <v>587</v>
      </c>
      <c r="E301" s="36" t="s">
        <v>803</v>
      </c>
      <c r="F301" s="26" t="s">
        <v>804</v>
      </c>
      <c r="G301" s="34" t="s">
        <v>396</v>
      </c>
      <c r="H301" s="28"/>
      <c r="I301" s="40"/>
      <c r="J301" s="42">
        <v>4925</v>
      </c>
      <c r="K301" s="41">
        <v>9563.05</v>
      </c>
      <c r="L301" s="41">
        <v>0</v>
      </c>
      <c r="M301" s="41">
        <v>0</v>
      </c>
      <c r="N301" s="41">
        <v>0</v>
      </c>
      <c r="O301" s="42">
        <v>0</v>
      </c>
      <c r="P301" s="43">
        <v>0</v>
      </c>
    </row>
    <row r="302" spans="1:16">
      <c r="A302" s="23">
        <v>202308</v>
      </c>
      <c r="B302" s="36" t="s">
        <v>389</v>
      </c>
      <c r="C302" s="36" t="s">
        <v>580</v>
      </c>
      <c r="D302" s="33" t="s">
        <v>587</v>
      </c>
      <c r="E302" s="36" t="s">
        <v>805</v>
      </c>
      <c r="F302" s="26" t="s">
        <v>698</v>
      </c>
      <c r="G302" s="34" t="s">
        <v>396</v>
      </c>
      <c r="H302" s="28"/>
      <c r="I302" s="40"/>
      <c r="J302" s="42">
        <v>4050</v>
      </c>
      <c r="K302" s="41">
        <v>8311.1</v>
      </c>
      <c r="L302" s="41">
        <v>363.68</v>
      </c>
      <c r="M302" s="41">
        <v>86.8</v>
      </c>
      <c r="N302" s="41">
        <v>3.8</v>
      </c>
      <c r="O302" s="42">
        <v>1250</v>
      </c>
      <c r="P302" s="43">
        <f>1900*0.16%</f>
        <v>3.04</v>
      </c>
    </row>
    <row r="303" spans="1:16">
      <c r="A303" s="23">
        <v>202308</v>
      </c>
      <c r="B303" s="25" t="s">
        <v>392</v>
      </c>
      <c r="C303" s="25" t="s">
        <v>619</v>
      </c>
      <c r="D303" s="26" t="s">
        <v>587</v>
      </c>
      <c r="E303" s="25" t="s">
        <v>807</v>
      </c>
      <c r="F303" s="26" t="s">
        <v>808</v>
      </c>
      <c r="G303" s="27" t="s">
        <v>809</v>
      </c>
      <c r="H303" s="28" t="s">
        <v>623</v>
      </c>
      <c r="I303" s="40" t="s">
        <v>1387</v>
      </c>
      <c r="J303" s="41">
        <v>2422</v>
      </c>
      <c r="K303" s="41">
        <v>2911.3</v>
      </c>
      <c r="L303" s="41">
        <v>0</v>
      </c>
      <c r="M303" s="41">
        <v>0</v>
      </c>
      <c r="N303" s="41">
        <v>0</v>
      </c>
      <c r="O303" s="42">
        <v>0</v>
      </c>
      <c r="P303" s="43">
        <v>0</v>
      </c>
    </row>
    <row r="304" spans="1:16">
      <c r="A304" s="23">
        <v>202308</v>
      </c>
      <c r="B304" s="36" t="s">
        <v>365</v>
      </c>
      <c r="C304" s="36" t="s">
        <v>619</v>
      </c>
      <c r="D304" s="33" t="s">
        <v>587</v>
      </c>
      <c r="E304" s="36" t="s">
        <v>810</v>
      </c>
      <c r="F304" s="26" t="s">
        <v>1338</v>
      </c>
      <c r="G304" s="34" t="s">
        <v>811</v>
      </c>
      <c r="H304" s="28" t="s">
        <v>623</v>
      </c>
      <c r="I304" s="40"/>
      <c r="J304" s="42">
        <v>3481</v>
      </c>
      <c r="K304" s="41">
        <v>8866.46</v>
      </c>
      <c r="L304" s="41">
        <v>363.68</v>
      </c>
      <c r="M304" s="41">
        <v>86.8</v>
      </c>
      <c r="N304" s="41">
        <v>3.8</v>
      </c>
      <c r="O304" s="42">
        <v>0</v>
      </c>
      <c r="P304" s="43">
        <f>1900*0.16%</f>
        <v>3.04</v>
      </c>
    </row>
    <row r="305" spans="1:16">
      <c r="A305" s="23">
        <v>202308</v>
      </c>
      <c r="B305" s="36" t="s">
        <v>364</v>
      </c>
      <c r="C305" s="36" t="s">
        <v>570</v>
      </c>
      <c r="D305" s="33" t="s">
        <v>587</v>
      </c>
      <c r="E305" s="36" t="s">
        <v>812</v>
      </c>
      <c r="F305" s="26" t="s">
        <v>758</v>
      </c>
      <c r="G305" s="34">
        <v>44046</v>
      </c>
      <c r="H305" s="28"/>
      <c r="I305" s="40"/>
      <c r="J305" s="42">
        <v>2138</v>
      </c>
      <c r="K305" s="41">
        <v>5887.73</v>
      </c>
      <c r="L305" s="41">
        <v>363.68</v>
      </c>
      <c r="M305" s="41">
        <v>86.8</v>
      </c>
      <c r="N305" s="41">
        <v>3.8</v>
      </c>
      <c r="O305" s="42">
        <v>0</v>
      </c>
      <c r="P305" s="43">
        <f>1900*0.16%</f>
        <v>3.04</v>
      </c>
    </row>
    <row r="306" spans="1:16">
      <c r="A306" s="23">
        <v>202308</v>
      </c>
      <c r="B306" s="36" t="s">
        <v>371</v>
      </c>
      <c r="C306" s="36" t="s">
        <v>592</v>
      </c>
      <c r="D306" s="33" t="s">
        <v>587</v>
      </c>
      <c r="E306" s="36" t="s">
        <v>815</v>
      </c>
      <c r="F306" s="26" t="s">
        <v>816</v>
      </c>
      <c r="G306" s="34" t="s">
        <v>817</v>
      </c>
      <c r="H306" s="28"/>
      <c r="I306" s="40"/>
      <c r="J306" s="42">
        <v>4640</v>
      </c>
      <c r="K306" s="41">
        <v>11184.57</v>
      </c>
      <c r="L306" s="41">
        <v>363.68</v>
      </c>
      <c r="M306" s="41">
        <v>86.8</v>
      </c>
      <c r="N306" s="41">
        <v>3.8</v>
      </c>
      <c r="O306" s="42">
        <v>500</v>
      </c>
      <c r="P306" s="43">
        <f>1900*0.16%</f>
        <v>3.04</v>
      </c>
    </row>
    <row r="307" spans="1:16">
      <c r="A307" s="23">
        <v>202308</v>
      </c>
      <c r="B307" s="36" t="s">
        <v>241</v>
      </c>
      <c r="C307" s="36" t="s">
        <v>570</v>
      </c>
      <c r="D307" s="33" t="s">
        <v>587</v>
      </c>
      <c r="E307" s="36" t="s">
        <v>818</v>
      </c>
      <c r="F307" s="26" t="s">
        <v>819</v>
      </c>
      <c r="G307" s="34" t="s">
        <v>817</v>
      </c>
      <c r="H307" s="28"/>
      <c r="I307" s="40"/>
      <c r="J307" s="42">
        <v>3668</v>
      </c>
      <c r="K307" s="41">
        <v>7940.28</v>
      </c>
      <c r="L307" s="41">
        <v>0</v>
      </c>
      <c r="M307" s="41">
        <v>0</v>
      </c>
      <c r="N307" s="41">
        <v>0</v>
      </c>
      <c r="O307" s="42">
        <v>0</v>
      </c>
      <c r="P307" s="43">
        <v>0</v>
      </c>
    </row>
    <row r="308" spans="1:16">
      <c r="A308" s="23">
        <v>202308</v>
      </c>
      <c r="B308" s="36" t="s">
        <v>229</v>
      </c>
      <c r="C308" s="36" t="s">
        <v>570</v>
      </c>
      <c r="D308" s="33" t="s">
        <v>587</v>
      </c>
      <c r="E308" s="36" t="s">
        <v>823</v>
      </c>
      <c r="F308" s="26" t="s">
        <v>753</v>
      </c>
      <c r="G308" s="34" t="s">
        <v>824</v>
      </c>
      <c r="H308" s="28"/>
      <c r="I308" s="40"/>
      <c r="J308" s="42">
        <v>1913</v>
      </c>
      <c r="K308" s="41">
        <v>4092.41</v>
      </c>
      <c r="L308" s="41">
        <v>363.68</v>
      </c>
      <c r="M308" s="41">
        <v>86.8</v>
      </c>
      <c r="N308" s="41">
        <v>3.8</v>
      </c>
      <c r="O308" s="42">
        <v>0</v>
      </c>
      <c r="P308" s="43">
        <f t="shared" ref="P308:P315" si="17">1900*0.16%</f>
        <v>3.04</v>
      </c>
    </row>
    <row r="309" spans="1:16">
      <c r="A309" s="23">
        <v>202308</v>
      </c>
      <c r="B309" s="36" t="s">
        <v>438</v>
      </c>
      <c r="C309" s="36" t="s">
        <v>570</v>
      </c>
      <c r="D309" s="33" t="s">
        <v>587</v>
      </c>
      <c r="E309" s="36" t="s">
        <v>825</v>
      </c>
      <c r="F309" s="26" t="s">
        <v>804</v>
      </c>
      <c r="G309" s="34" t="s">
        <v>824</v>
      </c>
      <c r="H309" s="28"/>
      <c r="I309" s="40"/>
      <c r="J309" s="42">
        <v>5525</v>
      </c>
      <c r="K309" s="41">
        <v>12456.19</v>
      </c>
      <c r="L309" s="41">
        <v>359.52</v>
      </c>
      <c r="M309" s="41">
        <v>112.35</v>
      </c>
      <c r="N309" s="41">
        <v>22.47</v>
      </c>
      <c r="O309" s="42">
        <v>600</v>
      </c>
      <c r="P309" s="43">
        <f t="shared" si="17"/>
        <v>3.04</v>
      </c>
    </row>
    <row r="310" spans="1:16">
      <c r="A310" s="23">
        <v>202308</v>
      </c>
      <c r="B310" s="36" t="s">
        <v>276</v>
      </c>
      <c r="C310" s="36" t="s">
        <v>625</v>
      </c>
      <c r="D310" s="33" t="s">
        <v>587</v>
      </c>
      <c r="E310" s="36" t="s">
        <v>826</v>
      </c>
      <c r="F310" s="26" t="s">
        <v>827</v>
      </c>
      <c r="G310" s="34" t="s">
        <v>824</v>
      </c>
      <c r="H310" s="28"/>
      <c r="I310" s="40"/>
      <c r="J310" s="42">
        <v>3212</v>
      </c>
      <c r="K310" s="41">
        <v>8352.75</v>
      </c>
      <c r="L310" s="41">
        <v>363.68</v>
      </c>
      <c r="M310" s="41">
        <v>86.8</v>
      </c>
      <c r="N310" s="41">
        <v>3.8</v>
      </c>
      <c r="O310" s="42">
        <v>0</v>
      </c>
      <c r="P310" s="43">
        <f t="shared" si="17"/>
        <v>3.04</v>
      </c>
    </row>
    <row r="311" spans="1:16">
      <c r="A311" s="23">
        <v>202308</v>
      </c>
      <c r="B311" s="36" t="s">
        <v>243</v>
      </c>
      <c r="C311" s="36" t="s">
        <v>592</v>
      </c>
      <c r="D311" s="33" t="s">
        <v>587</v>
      </c>
      <c r="E311" s="36" t="s">
        <v>828</v>
      </c>
      <c r="F311" s="26" t="s">
        <v>597</v>
      </c>
      <c r="G311" s="34" t="s">
        <v>829</v>
      </c>
      <c r="H311" s="28"/>
      <c r="I311" s="40"/>
      <c r="J311" s="41">
        <v>1900</v>
      </c>
      <c r="K311" s="41">
        <v>4833.9</v>
      </c>
      <c r="L311" s="41">
        <v>363.68</v>
      </c>
      <c r="M311" s="41">
        <v>86.8</v>
      </c>
      <c r="N311" s="41">
        <v>3.8</v>
      </c>
      <c r="O311" s="42">
        <v>0</v>
      </c>
      <c r="P311" s="43">
        <f t="shared" si="17"/>
        <v>3.04</v>
      </c>
    </row>
    <row r="312" spans="1:16">
      <c r="A312" s="23">
        <v>202308</v>
      </c>
      <c r="B312" s="36" t="s">
        <v>268</v>
      </c>
      <c r="C312" s="36" t="s">
        <v>619</v>
      </c>
      <c r="D312" s="33" t="s">
        <v>587</v>
      </c>
      <c r="E312" s="36" t="s">
        <v>830</v>
      </c>
      <c r="F312" s="26" t="s">
        <v>686</v>
      </c>
      <c r="G312" s="34" t="s">
        <v>831</v>
      </c>
      <c r="H312" s="28" t="s">
        <v>623</v>
      </c>
      <c r="I312" s="40"/>
      <c r="J312" s="42">
        <v>2120</v>
      </c>
      <c r="K312" s="41">
        <v>7750.05</v>
      </c>
      <c r="L312" s="41">
        <v>363.68</v>
      </c>
      <c r="M312" s="41">
        <v>86.8</v>
      </c>
      <c r="N312" s="41">
        <v>3.8</v>
      </c>
      <c r="O312" s="42">
        <v>0</v>
      </c>
      <c r="P312" s="43">
        <f t="shared" si="17"/>
        <v>3.04</v>
      </c>
    </row>
    <row r="313" spans="1:16">
      <c r="A313" s="23">
        <v>202308</v>
      </c>
      <c r="B313" s="36" t="s">
        <v>306</v>
      </c>
      <c r="C313" s="36" t="s">
        <v>570</v>
      </c>
      <c r="D313" s="33" t="s">
        <v>576</v>
      </c>
      <c r="E313" s="36" t="s">
        <v>835</v>
      </c>
      <c r="F313" s="26" t="s">
        <v>836</v>
      </c>
      <c r="G313" s="34" t="s">
        <v>834</v>
      </c>
      <c r="H313" s="28"/>
      <c r="I313" s="40"/>
      <c r="J313" s="42">
        <v>3210</v>
      </c>
      <c r="K313" s="41">
        <v>8437.6</v>
      </c>
      <c r="L313" s="41">
        <v>363.68</v>
      </c>
      <c r="M313" s="41">
        <v>86.8</v>
      </c>
      <c r="N313" s="41">
        <v>3.8</v>
      </c>
      <c r="O313" s="42">
        <v>0</v>
      </c>
      <c r="P313" s="43">
        <f t="shared" si="17"/>
        <v>3.04</v>
      </c>
    </row>
    <row r="314" spans="1:16">
      <c r="A314" s="23">
        <v>202308</v>
      </c>
      <c r="B314" s="36" t="s">
        <v>206</v>
      </c>
      <c r="C314" s="36" t="s">
        <v>619</v>
      </c>
      <c r="D314" s="33" t="s">
        <v>587</v>
      </c>
      <c r="E314" s="36" t="s">
        <v>837</v>
      </c>
      <c r="F314" s="26" t="s">
        <v>686</v>
      </c>
      <c r="G314" s="34" t="s">
        <v>834</v>
      </c>
      <c r="H314" s="28" t="s">
        <v>623</v>
      </c>
      <c r="I314" s="40" t="s">
        <v>1388</v>
      </c>
      <c r="J314" s="42">
        <v>2120</v>
      </c>
      <c r="K314" s="41">
        <v>3469.07</v>
      </c>
      <c r="L314" s="41">
        <v>363.68</v>
      </c>
      <c r="M314" s="41">
        <v>86.8</v>
      </c>
      <c r="N314" s="41">
        <v>3.8</v>
      </c>
      <c r="O314" s="42">
        <v>0</v>
      </c>
      <c r="P314" s="43">
        <f t="shared" si="17"/>
        <v>3.04</v>
      </c>
    </row>
    <row r="315" spans="1:16">
      <c r="A315" s="23">
        <v>202308</v>
      </c>
      <c r="B315" s="36" t="s">
        <v>218</v>
      </c>
      <c r="C315" s="36" t="s">
        <v>841</v>
      </c>
      <c r="D315" s="33" t="s">
        <v>764</v>
      </c>
      <c r="E315" s="36" t="s">
        <v>842</v>
      </c>
      <c r="F315" s="26" t="s">
        <v>843</v>
      </c>
      <c r="G315" s="34" t="s">
        <v>840</v>
      </c>
      <c r="H315" s="28"/>
      <c r="I315" s="40"/>
      <c r="J315" s="42">
        <v>7600</v>
      </c>
      <c r="K315" s="41">
        <v>18953</v>
      </c>
      <c r="L315" s="41">
        <v>363.68</v>
      </c>
      <c r="M315" s="41">
        <v>86.8</v>
      </c>
      <c r="N315" s="41">
        <v>3.8</v>
      </c>
      <c r="O315" s="42">
        <v>500</v>
      </c>
      <c r="P315" s="43">
        <f t="shared" si="17"/>
        <v>3.04</v>
      </c>
    </row>
    <row r="316" spans="1:16">
      <c r="A316" s="23">
        <v>202308</v>
      </c>
      <c r="B316" s="36" t="s">
        <v>440</v>
      </c>
      <c r="C316" s="36" t="s">
        <v>570</v>
      </c>
      <c r="D316" s="33" t="s">
        <v>587</v>
      </c>
      <c r="E316" s="36" t="s">
        <v>848</v>
      </c>
      <c r="F316" s="26" t="s">
        <v>694</v>
      </c>
      <c r="G316" s="34" t="s">
        <v>849</v>
      </c>
      <c r="H316" s="28"/>
      <c r="I316" s="40"/>
      <c r="J316" s="42">
        <v>2400</v>
      </c>
      <c r="K316" s="41">
        <v>4545</v>
      </c>
      <c r="L316" s="41">
        <v>0</v>
      </c>
      <c r="M316" s="41">
        <v>0</v>
      </c>
      <c r="N316" s="41">
        <v>0</v>
      </c>
      <c r="O316" s="42">
        <v>0</v>
      </c>
      <c r="P316" s="43">
        <v>0</v>
      </c>
    </row>
    <row r="317" spans="1:16">
      <c r="A317" s="23">
        <v>202308</v>
      </c>
      <c r="B317" s="36" t="s">
        <v>394</v>
      </c>
      <c r="C317" s="36" t="s">
        <v>625</v>
      </c>
      <c r="D317" s="33" t="s">
        <v>587</v>
      </c>
      <c r="E317" s="36" t="s">
        <v>850</v>
      </c>
      <c r="F317" s="26" t="s">
        <v>851</v>
      </c>
      <c r="G317" s="34" t="s">
        <v>852</v>
      </c>
      <c r="H317" s="28"/>
      <c r="I317" s="40"/>
      <c r="J317" s="41">
        <v>1980</v>
      </c>
      <c r="K317" s="41">
        <v>5427.7</v>
      </c>
      <c r="L317" s="41">
        <v>363.68</v>
      </c>
      <c r="M317" s="41">
        <v>86.8</v>
      </c>
      <c r="N317" s="41">
        <v>3.8</v>
      </c>
      <c r="O317" s="42">
        <v>0</v>
      </c>
      <c r="P317" s="43">
        <f>1900*0.16%</f>
        <v>3.04</v>
      </c>
    </row>
    <row r="318" spans="1:16">
      <c r="A318" s="23">
        <v>202308</v>
      </c>
      <c r="B318" s="36" t="s">
        <v>233</v>
      </c>
      <c r="C318" s="36" t="s">
        <v>625</v>
      </c>
      <c r="D318" s="33" t="s">
        <v>587</v>
      </c>
      <c r="E318" s="36" t="s">
        <v>853</v>
      </c>
      <c r="F318" s="26" t="s">
        <v>827</v>
      </c>
      <c r="G318" s="34" t="s">
        <v>854</v>
      </c>
      <c r="H318" s="28"/>
      <c r="I318" s="40"/>
      <c r="J318" s="42">
        <v>3800</v>
      </c>
      <c r="K318" s="41">
        <v>10040</v>
      </c>
      <c r="L318" s="41">
        <v>363.68</v>
      </c>
      <c r="M318" s="41">
        <v>86.8</v>
      </c>
      <c r="N318" s="41">
        <v>3.8</v>
      </c>
      <c r="O318" s="42">
        <v>0</v>
      </c>
      <c r="P318" s="43">
        <f>1900*0.16%</f>
        <v>3.04</v>
      </c>
    </row>
    <row r="319" spans="1:16">
      <c r="A319" s="23">
        <v>202308</v>
      </c>
      <c r="B319" s="36" t="s">
        <v>404</v>
      </c>
      <c r="C319" s="36" t="s">
        <v>570</v>
      </c>
      <c r="D319" s="33" t="s">
        <v>587</v>
      </c>
      <c r="E319" s="36" t="s">
        <v>858</v>
      </c>
      <c r="F319" s="26" t="s">
        <v>859</v>
      </c>
      <c r="G319" s="34" t="s">
        <v>860</v>
      </c>
      <c r="H319" s="28"/>
      <c r="I319" s="40"/>
      <c r="J319" s="42">
        <v>3128</v>
      </c>
      <c r="K319" s="41">
        <v>5991.79</v>
      </c>
      <c r="L319" s="41">
        <v>0</v>
      </c>
      <c r="M319" s="41">
        <v>0</v>
      </c>
      <c r="N319" s="41">
        <v>0</v>
      </c>
      <c r="O319" s="42">
        <v>0</v>
      </c>
      <c r="P319" s="43">
        <v>0</v>
      </c>
    </row>
    <row r="320" spans="1:16">
      <c r="A320" s="23">
        <v>202308</v>
      </c>
      <c r="B320" s="36" t="s">
        <v>446</v>
      </c>
      <c r="C320" s="36" t="s">
        <v>575</v>
      </c>
      <c r="D320" s="33" t="s">
        <v>587</v>
      </c>
      <c r="E320" s="36" t="s">
        <v>861</v>
      </c>
      <c r="F320" s="26" t="s">
        <v>862</v>
      </c>
      <c r="G320" s="34" t="s">
        <v>860</v>
      </c>
      <c r="H320" s="28"/>
      <c r="I320" s="40"/>
      <c r="J320" s="42">
        <v>2760</v>
      </c>
      <c r="K320" s="41">
        <v>8005.36</v>
      </c>
      <c r="L320" s="41">
        <v>363.68</v>
      </c>
      <c r="M320" s="41">
        <v>86.8</v>
      </c>
      <c r="N320" s="41">
        <v>3.8</v>
      </c>
      <c r="O320" s="42">
        <v>0</v>
      </c>
      <c r="P320" s="43">
        <f>1900*0.16%</f>
        <v>3.04</v>
      </c>
    </row>
    <row r="321" spans="1:16">
      <c r="A321" s="23">
        <v>202308</v>
      </c>
      <c r="B321" s="36" t="s">
        <v>406</v>
      </c>
      <c r="C321" s="36" t="s">
        <v>619</v>
      </c>
      <c r="D321" s="33" t="s">
        <v>587</v>
      </c>
      <c r="E321" s="36" t="s">
        <v>863</v>
      </c>
      <c r="F321" s="26" t="s">
        <v>864</v>
      </c>
      <c r="G321" s="34" t="s">
        <v>865</v>
      </c>
      <c r="H321" s="28"/>
      <c r="I321" s="40"/>
      <c r="J321" s="41">
        <v>1900</v>
      </c>
      <c r="K321" s="41">
        <v>3791.33</v>
      </c>
      <c r="L321" s="41">
        <v>363.68</v>
      </c>
      <c r="M321" s="41">
        <v>86.8</v>
      </c>
      <c r="N321" s="41">
        <v>3.8</v>
      </c>
      <c r="O321" s="42">
        <v>0</v>
      </c>
      <c r="P321" s="43">
        <f>1900*0.16%</f>
        <v>3.04</v>
      </c>
    </row>
    <row r="322" spans="1:16">
      <c r="A322" s="23">
        <v>202308</v>
      </c>
      <c r="B322" s="36" t="s">
        <v>368</v>
      </c>
      <c r="C322" s="36" t="s">
        <v>866</v>
      </c>
      <c r="D322" s="33" t="s">
        <v>576</v>
      </c>
      <c r="E322" s="36" t="s">
        <v>867</v>
      </c>
      <c r="F322" s="26" t="s">
        <v>868</v>
      </c>
      <c r="G322" s="34" t="s">
        <v>869</v>
      </c>
      <c r="H322" s="28"/>
      <c r="I322" s="40"/>
      <c r="J322" s="42">
        <v>3850</v>
      </c>
      <c r="K322" s="41">
        <v>9120.5</v>
      </c>
      <c r="L322" s="41">
        <v>363.68</v>
      </c>
      <c r="M322" s="41">
        <v>86.8</v>
      </c>
      <c r="N322" s="41">
        <v>3.8</v>
      </c>
      <c r="O322" s="42">
        <v>95</v>
      </c>
      <c r="P322" s="43">
        <f>1900*0.16%</f>
        <v>3.04</v>
      </c>
    </row>
    <row r="323" spans="1:16">
      <c r="A323" s="23">
        <v>202308</v>
      </c>
      <c r="B323" s="36" t="s">
        <v>287</v>
      </c>
      <c r="C323" s="36" t="s">
        <v>592</v>
      </c>
      <c r="D323" s="33" t="s">
        <v>587</v>
      </c>
      <c r="E323" s="36" t="s">
        <v>870</v>
      </c>
      <c r="F323" s="26" t="s">
        <v>761</v>
      </c>
      <c r="G323" s="34" t="s">
        <v>871</v>
      </c>
      <c r="H323" s="28"/>
      <c r="I323" s="40"/>
      <c r="J323" s="42">
        <v>2888</v>
      </c>
      <c r="K323" s="41">
        <v>6125.6</v>
      </c>
      <c r="L323" s="41">
        <v>363.68</v>
      </c>
      <c r="M323" s="41">
        <v>86.8</v>
      </c>
      <c r="N323" s="41">
        <v>3.8</v>
      </c>
      <c r="O323" s="42">
        <v>0</v>
      </c>
      <c r="P323" s="43">
        <f>1900*0.16%</f>
        <v>3.04</v>
      </c>
    </row>
    <row r="324" spans="1:16">
      <c r="A324" s="23">
        <v>202308</v>
      </c>
      <c r="B324" s="36" t="s">
        <v>328</v>
      </c>
      <c r="C324" s="36" t="s">
        <v>570</v>
      </c>
      <c r="D324" s="33" t="s">
        <v>587</v>
      </c>
      <c r="E324" s="36" t="s">
        <v>872</v>
      </c>
      <c r="F324" s="26" t="s">
        <v>652</v>
      </c>
      <c r="G324" s="34" t="s">
        <v>873</v>
      </c>
      <c r="H324" s="28"/>
      <c r="I324" s="40"/>
      <c r="J324" s="42">
        <v>4344</v>
      </c>
      <c r="K324" s="41">
        <v>8281</v>
      </c>
      <c r="L324" s="41">
        <v>0</v>
      </c>
      <c r="M324" s="41">
        <v>0</v>
      </c>
      <c r="N324" s="41">
        <v>0</v>
      </c>
      <c r="O324" s="42">
        <v>0</v>
      </c>
      <c r="P324" s="43">
        <v>0</v>
      </c>
    </row>
    <row r="325" spans="1:16">
      <c r="A325" s="23">
        <v>202308</v>
      </c>
      <c r="B325" s="36" t="s">
        <v>374</v>
      </c>
      <c r="C325" s="36" t="s">
        <v>570</v>
      </c>
      <c r="D325" s="33" t="s">
        <v>587</v>
      </c>
      <c r="E325" s="36" t="s">
        <v>874</v>
      </c>
      <c r="F325" s="26" t="s">
        <v>875</v>
      </c>
      <c r="G325" s="34" t="s">
        <v>871</v>
      </c>
      <c r="H325" s="28"/>
      <c r="I325" s="40"/>
      <c r="J325" s="42">
        <v>2332</v>
      </c>
      <c r="K325" s="41">
        <v>6543.8</v>
      </c>
      <c r="L325" s="41">
        <v>363.68</v>
      </c>
      <c r="M325" s="41">
        <v>86.8</v>
      </c>
      <c r="N325" s="41">
        <v>3.8</v>
      </c>
      <c r="O325" s="42">
        <v>0</v>
      </c>
      <c r="P325" s="43">
        <f>1900*0.16%</f>
        <v>3.04</v>
      </c>
    </row>
    <row r="326" spans="1:16">
      <c r="A326" s="23">
        <v>202308</v>
      </c>
      <c r="B326" s="36" t="s">
        <v>417</v>
      </c>
      <c r="C326" s="36" t="s">
        <v>625</v>
      </c>
      <c r="D326" s="33" t="s">
        <v>587</v>
      </c>
      <c r="E326" s="36" t="s">
        <v>876</v>
      </c>
      <c r="F326" s="26" t="s">
        <v>1368</v>
      </c>
      <c r="G326" s="34" t="s">
        <v>877</v>
      </c>
      <c r="H326" s="28"/>
      <c r="I326" s="40"/>
      <c r="J326" s="42">
        <v>2511</v>
      </c>
      <c r="K326" s="41">
        <v>6980.58</v>
      </c>
      <c r="L326" s="41">
        <v>363.68</v>
      </c>
      <c r="M326" s="41">
        <v>86.8</v>
      </c>
      <c r="N326" s="41">
        <v>3.8</v>
      </c>
      <c r="O326" s="42">
        <v>0</v>
      </c>
      <c r="P326" s="43">
        <f>1900*0.16%</f>
        <v>3.04</v>
      </c>
    </row>
    <row r="327" spans="1:16">
      <c r="A327" s="23">
        <v>202308</v>
      </c>
      <c r="B327" s="36" t="s">
        <v>278</v>
      </c>
      <c r="C327" s="36" t="s">
        <v>580</v>
      </c>
      <c r="D327" s="33" t="s">
        <v>587</v>
      </c>
      <c r="E327" s="36" t="s">
        <v>882</v>
      </c>
      <c r="F327" s="26" t="s">
        <v>698</v>
      </c>
      <c r="G327" s="34" t="s">
        <v>881</v>
      </c>
      <c r="H327" s="28"/>
      <c r="I327" s="40"/>
      <c r="J327" s="42">
        <v>3471</v>
      </c>
      <c r="K327" s="41">
        <v>8260</v>
      </c>
      <c r="L327" s="41">
        <v>363.68</v>
      </c>
      <c r="M327" s="41">
        <v>86.8</v>
      </c>
      <c r="N327" s="41">
        <v>3.8</v>
      </c>
      <c r="O327" s="42">
        <v>0</v>
      </c>
      <c r="P327" s="43">
        <f>1900*0.16%</f>
        <v>3.04</v>
      </c>
    </row>
    <row r="328" spans="1:16">
      <c r="A328" s="23">
        <v>202308</v>
      </c>
      <c r="B328" s="33" t="s">
        <v>201</v>
      </c>
      <c r="C328" s="36" t="s">
        <v>575</v>
      </c>
      <c r="D328" s="33" t="s">
        <v>764</v>
      </c>
      <c r="E328" s="36" t="s">
        <v>883</v>
      </c>
      <c r="F328" s="26" t="s">
        <v>884</v>
      </c>
      <c r="G328" s="34">
        <v>44375</v>
      </c>
      <c r="H328" s="28"/>
      <c r="I328" s="40"/>
      <c r="J328" s="42">
        <v>10000</v>
      </c>
      <c r="K328" s="41">
        <v>26245</v>
      </c>
      <c r="L328" s="41">
        <v>0</v>
      </c>
      <c r="M328" s="41">
        <v>0</v>
      </c>
      <c r="N328" s="41">
        <v>0</v>
      </c>
      <c r="O328" s="42">
        <v>0</v>
      </c>
      <c r="P328" s="43">
        <v>0</v>
      </c>
    </row>
    <row r="329" spans="1:16">
      <c r="A329" s="23">
        <v>202308</v>
      </c>
      <c r="B329" s="33" t="s">
        <v>311</v>
      </c>
      <c r="C329" s="36" t="s">
        <v>866</v>
      </c>
      <c r="D329" s="33" t="s">
        <v>587</v>
      </c>
      <c r="E329" s="36" t="s">
        <v>930</v>
      </c>
      <c r="F329" s="26" t="s">
        <v>931</v>
      </c>
      <c r="G329" s="34" t="s">
        <v>932</v>
      </c>
      <c r="H329" s="28"/>
      <c r="I329" s="40"/>
      <c r="J329" s="42">
        <v>2642</v>
      </c>
      <c r="K329" s="41">
        <v>7276.58</v>
      </c>
      <c r="L329" s="41">
        <v>363.68</v>
      </c>
      <c r="M329" s="41">
        <v>86.8</v>
      </c>
      <c r="N329" s="41">
        <v>3.8</v>
      </c>
      <c r="O329" s="42">
        <v>0</v>
      </c>
      <c r="P329" s="43">
        <f t="shared" ref="P329:P344" si="18">1900*0.16%</f>
        <v>3.04</v>
      </c>
    </row>
    <row r="330" spans="1:16">
      <c r="A330" s="23">
        <v>202308</v>
      </c>
      <c r="B330" s="33" t="s">
        <v>327</v>
      </c>
      <c r="C330" s="36" t="s">
        <v>619</v>
      </c>
      <c r="D330" s="33" t="s">
        <v>587</v>
      </c>
      <c r="E330" s="36" t="s">
        <v>933</v>
      </c>
      <c r="F330" s="26" t="s">
        <v>686</v>
      </c>
      <c r="G330" s="34" t="s">
        <v>934</v>
      </c>
      <c r="H330" s="28" t="s">
        <v>623</v>
      </c>
      <c r="I330" s="40"/>
      <c r="J330" s="42">
        <v>2120</v>
      </c>
      <c r="K330" s="41">
        <v>8163.09</v>
      </c>
      <c r="L330" s="41">
        <v>363.68</v>
      </c>
      <c r="M330" s="41">
        <v>86.8</v>
      </c>
      <c r="N330" s="41">
        <v>3.8</v>
      </c>
      <c r="O330" s="42">
        <v>0</v>
      </c>
      <c r="P330" s="43">
        <f t="shared" si="18"/>
        <v>3.04</v>
      </c>
    </row>
    <row r="331" spans="1:16">
      <c r="A331" s="23">
        <v>202308</v>
      </c>
      <c r="B331" s="33" t="s">
        <v>291</v>
      </c>
      <c r="C331" s="36" t="s">
        <v>866</v>
      </c>
      <c r="D331" s="33" t="s">
        <v>587</v>
      </c>
      <c r="E331" s="36" t="s">
        <v>935</v>
      </c>
      <c r="F331" s="26" t="s">
        <v>936</v>
      </c>
      <c r="G331" s="34" t="s">
        <v>937</v>
      </c>
      <c r="H331" s="28"/>
      <c r="I331" s="40"/>
      <c r="J331" s="42">
        <v>4800</v>
      </c>
      <c r="K331" s="41">
        <v>12627.89</v>
      </c>
      <c r="L331" s="41">
        <v>363.68</v>
      </c>
      <c r="M331" s="41">
        <v>86.8</v>
      </c>
      <c r="N331" s="41">
        <v>3.8</v>
      </c>
      <c r="O331" s="42">
        <v>0</v>
      </c>
      <c r="P331" s="43">
        <f t="shared" si="18"/>
        <v>3.04</v>
      </c>
    </row>
    <row r="332" spans="1:16">
      <c r="A332" s="23">
        <v>202308</v>
      </c>
      <c r="B332" s="33" t="s">
        <v>429</v>
      </c>
      <c r="C332" s="36" t="s">
        <v>570</v>
      </c>
      <c r="D332" s="33" t="s">
        <v>587</v>
      </c>
      <c r="E332" s="36" t="s">
        <v>938</v>
      </c>
      <c r="F332" s="26" t="s">
        <v>939</v>
      </c>
      <c r="G332" s="34">
        <v>44431</v>
      </c>
      <c r="H332" s="28"/>
      <c r="I332" s="40"/>
      <c r="J332" s="41">
        <v>2750</v>
      </c>
      <c r="K332" s="41">
        <v>6116.4</v>
      </c>
      <c r="L332" s="41">
        <v>363.68</v>
      </c>
      <c r="M332" s="41">
        <v>86.8</v>
      </c>
      <c r="N332" s="41">
        <v>3.8</v>
      </c>
      <c r="O332" s="42">
        <v>0</v>
      </c>
      <c r="P332" s="43">
        <f t="shared" si="18"/>
        <v>3.04</v>
      </c>
    </row>
    <row r="333" spans="1:16">
      <c r="A333" s="23">
        <v>202308</v>
      </c>
      <c r="B333" s="33" t="s">
        <v>391</v>
      </c>
      <c r="C333" s="36" t="s">
        <v>580</v>
      </c>
      <c r="D333" s="33" t="s">
        <v>587</v>
      </c>
      <c r="E333" s="36" t="s">
        <v>940</v>
      </c>
      <c r="F333" s="26" t="s">
        <v>941</v>
      </c>
      <c r="G333" s="34" t="s">
        <v>942</v>
      </c>
      <c r="H333" s="28"/>
      <c r="I333" s="40"/>
      <c r="J333" s="42">
        <v>4738</v>
      </c>
      <c r="K333" s="41">
        <v>10602.8</v>
      </c>
      <c r="L333" s="41">
        <v>363.68</v>
      </c>
      <c r="M333" s="41">
        <v>86.8</v>
      </c>
      <c r="N333" s="41">
        <v>3.8</v>
      </c>
      <c r="O333" s="42">
        <v>0</v>
      </c>
      <c r="P333" s="43">
        <f t="shared" si="18"/>
        <v>3.04</v>
      </c>
    </row>
    <row r="334" spans="1:16">
      <c r="A334" s="23">
        <v>202308</v>
      </c>
      <c r="B334" s="33" t="s">
        <v>333</v>
      </c>
      <c r="C334" s="36" t="s">
        <v>575</v>
      </c>
      <c r="D334" s="33" t="s">
        <v>587</v>
      </c>
      <c r="E334" s="36" t="s">
        <v>943</v>
      </c>
      <c r="F334" s="26" t="s">
        <v>944</v>
      </c>
      <c r="G334" s="34" t="s">
        <v>945</v>
      </c>
      <c r="H334" s="28"/>
      <c r="I334" s="40"/>
      <c r="J334" s="42">
        <v>2532</v>
      </c>
      <c r="K334" s="41">
        <v>7377.1</v>
      </c>
      <c r="L334" s="41">
        <v>363.68</v>
      </c>
      <c r="M334" s="41">
        <v>86.8</v>
      </c>
      <c r="N334" s="41">
        <v>3.8</v>
      </c>
      <c r="O334" s="42">
        <v>0</v>
      </c>
      <c r="P334" s="43">
        <f t="shared" si="18"/>
        <v>3.04</v>
      </c>
    </row>
    <row r="335" spans="1:16">
      <c r="A335" s="23">
        <v>202308</v>
      </c>
      <c r="B335" s="33" t="s">
        <v>381</v>
      </c>
      <c r="C335" s="36" t="s">
        <v>619</v>
      </c>
      <c r="D335" s="33" t="s">
        <v>587</v>
      </c>
      <c r="E335" s="36" t="s">
        <v>946</v>
      </c>
      <c r="F335" s="26" t="s">
        <v>686</v>
      </c>
      <c r="G335" s="34" t="s">
        <v>947</v>
      </c>
      <c r="H335" s="28" t="s">
        <v>623</v>
      </c>
      <c r="I335" s="40"/>
      <c r="J335" s="42">
        <v>2120</v>
      </c>
      <c r="K335" s="41">
        <v>7786.56</v>
      </c>
      <c r="L335" s="41">
        <v>363.68</v>
      </c>
      <c r="M335" s="41">
        <v>86.8</v>
      </c>
      <c r="N335" s="41">
        <v>3.8</v>
      </c>
      <c r="O335" s="42">
        <v>0</v>
      </c>
      <c r="P335" s="43">
        <f t="shared" si="18"/>
        <v>3.04</v>
      </c>
    </row>
    <row r="336" spans="1:16">
      <c r="A336" s="23">
        <v>202308</v>
      </c>
      <c r="B336" s="33" t="s">
        <v>317</v>
      </c>
      <c r="C336" s="36" t="s">
        <v>619</v>
      </c>
      <c r="D336" s="33" t="s">
        <v>587</v>
      </c>
      <c r="E336" s="36" t="s">
        <v>948</v>
      </c>
      <c r="F336" s="26" t="s">
        <v>686</v>
      </c>
      <c r="G336" s="34" t="s">
        <v>949</v>
      </c>
      <c r="H336" s="28" t="s">
        <v>623</v>
      </c>
      <c r="I336" s="40"/>
      <c r="J336" s="42">
        <v>2120</v>
      </c>
      <c r="K336" s="41">
        <v>7441.5</v>
      </c>
      <c r="L336" s="41">
        <v>363.68</v>
      </c>
      <c r="M336" s="41">
        <v>86.8</v>
      </c>
      <c r="N336" s="41">
        <v>3.8</v>
      </c>
      <c r="O336" s="42">
        <v>0</v>
      </c>
      <c r="P336" s="43">
        <f t="shared" si="18"/>
        <v>3.04</v>
      </c>
    </row>
    <row r="337" spans="1:16">
      <c r="A337" s="23">
        <v>202308</v>
      </c>
      <c r="B337" s="33" t="s">
        <v>257</v>
      </c>
      <c r="C337" s="36" t="s">
        <v>580</v>
      </c>
      <c r="D337" s="33" t="s">
        <v>587</v>
      </c>
      <c r="E337" s="36" t="s">
        <v>972</v>
      </c>
      <c r="F337" s="26" t="s">
        <v>941</v>
      </c>
      <c r="G337" s="34" t="s">
        <v>971</v>
      </c>
      <c r="H337" s="28"/>
      <c r="I337" s="40"/>
      <c r="J337" s="42">
        <v>3730</v>
      </c>
      <c r="K337" s="41">
        <v>8030.8</v>
      </c>
      <c r="L337" s="41">
        <v>363.68</v>
      </c>
      <c r="M337" s="41">
        <v>86.8</v>
      </c>
      <c r="N337" s="41">
        <v>3.8</v>
      </c>
      <c r="O337" s="42">
        <v>1405</v>
      </c>
      <c r="P337" s="43">
        <f t="shared" si="18"/>
        <v>3.04</v>
      </c>
    </row>
    <row r="338" spans="1:16">
      <c r="A338" s="23">
        <v>202308</v>
      </c>
      <c r="B338" s="33" t="s">
        <v>383</v>
      </c>
      <c r="C338" s="36" t="s">
        <v>580</v>
      </c>
      <c r="D338" s="33" t="s">
        <v>587</v>
      </c>
      <c r="E338" s="36" t="s">
        <v>973</v>
      </c>
      <c r="F338" s="26" t="s">
        <v>698</v>
      </c>
      <c r="G338" s="34" t="s">
        <v>974</v>
      </c>
      <c r="H338" s="28"/>
      <c r="I338" s="40"/>
      <c r="J338" s="42">
        <v>3326</v>
      </c>
      <c r="K338" s="41">
        <v>7864.47</v>
      </c>
      <c r="L338" s="41">
        <v>363.68</v>
      </c>
      <c r="M338" s="41">
        <v>86.8</v>
      </c>
      <c r="N338" s="41">
        <v>3.8</v>
      </c>
      <c r="O338" s="42">
        <v>0</v>
      </c>
      <c r="P338" s="43">
        <f t="shared" si="18"/>
        <v>3.04</v>
      </c>
    </row>
    <row r="339" spans="1:16">
      <c r="A339" s="23">
        <v>202308</v>
      </c>
      <c r="B339" s="33" t="s">
        <v>213</v>
      </c>
      <c r="C339" s="36" t="s">
        <v>580</v>
      </c>
      <c r="D339" s="33" t="s">
        <v>587</v>
      </c>
      <c r="E339" s="36" t="s">
        <v>975</v>
      </c>
      <c r="F339" s="26" t="s">
        <v>941</v>
      </c>
      <c r="G339" s="34" t="s">
        <v>976</v>
      </c>
      <c r="H339" s="28"/>
      <c r="I339" s="40"/>
      <c r="J339" s="42">
        <v>4738</v>
      </c>
      <c r="K339" s="41">
        <v>10984.5</v>
      </c>
      <c r="L339" s="41">
        <v>363.68</v>
      </c>
      <c r="M339" s="41">
        <v>86.8</v>
      </c>
      <c r="N339" s="41">
        <v>3.8</v>
      </c>
      <c r="O339" s="42">
        <v>0</v>
      </c>
      <c r="P339" s="43">
        <f t="shared" si="18"/>
        <v>3.04</v>
      </c>
    </row>
    <row r="340" spans="1:16">
      <c r="A340" s="23">
        <v>202308</v>
      </c>
      <c r="B340" s="33" t="s">
        <v>329</v>
      </c>
      <c r="C340" s="36" t="s">
        <v>580</v>
      </c>
      <c r="D340" s="33" t="s">
        <v>587</v>
      </c>
      <c r="E340" s="36" t="s">
        <v>977</v>
      </c>
      <c r="F340" s="26" t="s">
        <v>698</v>
      </c>
      <c r="G340" s="34" t="s">
        <v>976</v>
      </c>
      <c r="H340" s="28"/>
      <c r="I340" s="40"/>
      <c r="J340" s="42">
        <v>3730</v>
      </c>
      <c r="K340" s="41">
        <v>8726.3</v>
      </c>
      <c r="L340" s="41">
        <v>363.68</v>
      </c>
      <c r="M340" s="41">
        <v>86.8</v>
      </c>
      <c r="N340" s="41">
        <v>3.8</v>
      </c>
      <c r="O340" s="42">
        <v>100</v>
      </c>
      <c r="P340" s="43">
        <f t="shared" si="18"/>
        <v>3.04</v>
      </c>
    </row>
    <row r="341" spans="1:16">
      <c r="A341" s="23">
        <v>202308</v>
      </c>
      <c r="B341" s="33" t="s">
        <v>262</v>
      </c>
      <c r="C341" s="36" t="s">
        <v>625</v>
      </c>
      <c r="D341" s="33" t="s">
        <v>587</v>
      </c>
      <c r="E341" s="36" t="s">
        <v>988</v>
      </c>
      <c r="F341" s="26" t="s">
        <v>1218</v>
      </c>
      <c r="G341" s="34" t="s">
        <v>987</v>
      </c>
      <c r="H341" s="28"/>
      <c r="I341" s="40"/>
      <c r="J341" s="42">
        <v>3181</v>
      </c>
      <c r="K341" s="41">
        <v>7675</v>
      </c>
      <c r="L341" s="41">
        <v>363.68</v>
      </c>
      <c r="M341" s="41">
        <v>86.8</v>
      </c>
      <c r="N341" s="41">
        <v>3.8</v>
      </c>
      <c r="O341" s="42">
        <v>0</v>
      </c>
      <c r="P341" s="43">
        <f t="shared" si="18"/>
        <v>3.04</v>
      </c>
    </row>
    <row r="342" spans="1:16">
      <c r="A342" s="23">
        <v>202308</v>
      </c>
      <c r="B342" s="36" t="s">
        <v>312</v>
      </c>
      <c r="C342" s="36" t="s">
        <v>580</v>
      </c>
      <c r="D342" s="33" t="s">
        <v>587</v>
      </c>
      <c r="E342" s="23" t="s">
        <v>993</v>
      </c>
      <c r="F342" s="23" t="s">
        <v>994</v>
      </c>
      <c r="G342" s="23" t="s">
        <v>995</v>
      </c>
      <c r="H342" s="28"/>
      <c r="I342" s="40"/>
      <c r="J342" s="42">
        <v>2311</v>
      </c>
      <c r="K342" s="41">
        <v>6296.9</v>
      </c>
      <c r="L342" s="41">
        <v>363.68</v>
      </c>
      <c r="M342" s="41">
        <v>86.8</v>
      </c>
      <c r="N342" s="41">
        <v>3.8</v>
      </c>
      <c r="O342" s="42">
        <v>0</v>
      </c>
      <c r="P342" s="43">
        <f t="shared" si="18"/>
        <v>3.04</v>
      </c>
    </row>
    <row r="343" spans="1:16">
      <c r="A343" s="23">
        <v>202308</v>
      </c>
      <c r="B343" s="36" t="s">
        <v>236</v>
      </c>
      <c r="C343" s="36" t="s">
        <v>575</v>
      </c>
      <c r="D343" s="33" t="s">
        <v>587</v>
      </c>
      <c r="E343" s="23" t="s">
        <v>1001</v>
      </c>
      <c r="F343" s="23" t="s">
        <v>1002</v>
      </c>
      <c r="G343" s="44" t="s">
        <v>1003</v>
      </c>
      <c r="H343" s="28"/>
      <c r="I343" s="40"/>
      <c r="J343" s="41">
        <v>3850</v>
      </c>
      <c r="K343" s="41">
        <v>11185</v>
      </c>
      <c r="L343" s="41">
        <v>363.68</v>
      </c>
      <c r="M343" s="41">
        <v>86.8</v>
      </c>
      <c r="N343" s="41">
        <v>3.8</v>
      </c>
      <c r="O343" s="42">
        <v>0</v>
      </c>
      <c r="P343" s="43">
        <f t="shared" si="18"/>
        <v>3.04</v>
      </c>
    </row>
    <row r="344" spans="1:16">
      <c r="A344" s="23">
        <v>202308</v>
      </c>
      <c r="B344" s="36" t="s">
        <v>296</v>
      </c>
      <c r="C344" s="36" t="s">
        <v>619</v>
      </c>
      <c r="D344" s="33" t="s">
        <v>587</v>
      </c>
      <c r="E344" s="23" t="s">
        <v>1004</v>
      </c>
      <c r="F344" s="23" t="s">
        <v>1005</v>
      </c>
      <c r="G344" s="44" t="s">
        <v>1006</v>
      </c>
      <c r="H344" s="28"/>
      <c r="I344" s="40"/>
      <c r="J344" s="41">
        <v>1900</v>
      </c>
      <c r="K344" s="41">
        <v>5759.24</v>
      </c>
      <c r="L344" s="41">
        <v>363.68</v>
      </c>
      <c r="M344" s="41">
        <v>86.8</v>
      </c>
      <c r="N344" s="41">
        <v>3.8</v>
      </c>
      <c r="O344" s="42">
        <v>0</v>
      </c>
      <c r="P344" s="43">
        <f t="shared" si="18"/>
        <v>3.04</v>
      </c>
    </row>
    <row r="345" spans="1:16">
      <c r="A345" s="23">
        <v>202308</v>
      </c>
      <c r="B345" s="36" t="s">
        <v>366</v>
      </c>
      <c r="C345" s="36" t="s">
        <v>575</v>
      </c>
      <c r="D345" s="33" t="s">
        <v>587</v>
      </c>
      <c r="E345" s="23" t="s">
        <v>1161</v>
      </c>
      <c r="F345" s="23" t="s">
        <v>710</v>
      </c>
      <c r="G345" s="44" t="s">
        <v>1162</v>
      </c>
      <c r="H345" s="28"/>
      <c r="I345" s="40"/>
      <c r="J345" s="41">
        <v>3850</v>
      </c>
      <c r="K345" s="41">
        <v>8714</v>
      </c>
      <c r="L345" s="41">
        <v>0</v>
      </c>
      <c r="M345" s="41">
        <v>0</v>
      </c>
      <c r="N345" s="41">
        <v>0</v>
      </c>
      <c r="O345" s="42">
        <v>0</v>
      </c>
      <c r="P345" s="43">
        <v>0</v>
      </c>
    </row>
    <row r="346" spans="1:16">
      <c r="A346" s="23">
        <v>202308</v>
      </c>
      <c r="B346" s="25" t="s">
        <v>239</v>
      </c>
      <c r="C346" s="25" t="s">
        <v>619</v>
      </c>
      <c r="D346" s="30" t="s">
        <v>587</v>
      </c>
      <c r="E346" s="26" t="s">
        <v>1015</v>
      </c>
      <c r="F346" s="26" t="s">
        <v>1164</v>
      </c>
      <c r="G346" s="27" t="s">
        <v>1017</v>
      </c>
      <c r="H346" s="28"/>
      <c r="I346" s="40"/>
      <c r="J346" s="41">
        <v>3200</v>
      </c>
      <c r="K346" s="41">
        <v>7264.4</v>
      </c>
      <c r="L346" s="41">
        <v>363.68</v>
      </c>
      <c r="M346" s="41">
        <v>86.8</v>
      </c>
      <c r="N346" s="41">
        <v>3.8</v>
      </c>
      <c r="O346" s="42">
        <v>300</v>
      </c>
      <c r="P346" s="43">
        <f t="shared" ref="P346:P354" si="19">1900*0.16%</f>
        <v>3.04</v>
      </c>
    </row>
    <row r="347" spans="1:16">
      <c r="A347" s="23">
        <v>202308</v>
      </c>
      <c r="B347" s="25" t="s">
        <v>386</v>
      </c>
      <c r="C347" s="25" t="s">
        <v>575</v>
      </c>
      <c r="D347" s="30" t="s">
        <v>1178</v>
      </c>
      <c r="E347" s="26" t="s">
        <v>1168</v>
      </c>
      <c r="F347" s="26" t="s">
        <v>578</v>
      </c>
      <c r="G347" s="27" t="s">
        <v>1169</v>
      </c>
      <c r="H347" s="28"/>
      <c r="I347" s="40"/>
      <c r="J347" s="41">
        <v>5500</v>
      </c>
      <c r="K347" s="41">
        <v>15830</v>
      </c>
      <c r="L347" s="41">
        <v>363.68</v>
      </c>
      <c r="M347" s="41">
        <v>86.8</v>
      </c>
      <c r="N347" s="41">
        <v>3.8</v>
      </c>
      <c r="O347" s="42">
        <v>0</v>
      </c>
      <c r="P347" s="43">
        <f t="shared" si="19"/>
        <v>3.04</v>
      </c>
    </row>
    <row r="348" spans="1:16">
      <c r="A348" s="23">
        <v>202308</v>
      </c>
      <c r="B348" s="25" t="s">
        <v>407</v>
      </c>
      <c r="C348" s="25" t="s">
        <v>841</v>
      </c>
      <c r="D348" s="30" t="s">
        <v>587</v>
      </c>
      <c r="E348" s="26" t="s">
        <v>1171</v>
      </c>
      <c r="F348" s="26" t="s">
        <v>1172</v>
      </c>
      <c r="G348" s="27" t="s">
        <v>1173</v>
      </c>
      <c r="H348" s="28"/>
      <c r="I348" s="40"/>
      <c r="J348" s="41">
        <v>3214</v>
      </c>
      <c r="K348" s="41">
        <v>7757.6</v>
      </c>
      <c r="L348" s="41">
        <v>363.68</v>
      </c>
      <c r="M348" s="41">
        <v>86.8</v>
      </c>
      <c r="N348" s="41">
        <v>3.8</v>
      </c>
      <c r="O348" s="42">
        <v>700</v>
      </c>
      <c r="P348" s="43">
        <f t="shared" si="19"/>
        <v>3.04</v>
      </c>
    </row>
    <row r="349" spans="1:16">
      <c r="A349" s="23">
        <v>202308</v>
      </c>
      <c r="B349" s="25" t="s">
        <v>377</v>
      </c>
      <c r="C349" s="25" t="s">
        <v>580</v>
      </c>
      <c r="D349" s="30" t="s">
        <v>587</v>
      </c>
      <c r="E349" s="26" t="s">
        <v>1171</v>
      </c>
      <c r="F349" s="26" t="s">
        <v>1179</v>
      </c>
      <c r="G349" s="27" t="s">
        <v>1180</v>
      </c>
      <c r="H349" s="28"/>
      <c r="I349" s="40"/>
      <c r="J349" s="41">
        <v>2520</v>
      </c>
      <c r="K349" s="41">
        <v>5759.7</v>
      </c>
      <c r="L349" s="41">
        <v>363.68</v>
      </c>
      <c r="M349" s="41">
        <v>86.8</v>
      </c>
      <c r="N349" s="41">
        <v>3.8</v>
      </c>
      <c r="O349" s="42">
        <v>0</v>
      </c>
      <c r="P349" s="43">
        <f t="shared" si="19"/>
        <v>3.04</v>
      </c>
    </row>
    <row r="350" spans="1:16">
      <c r="A350" s="23">
        <v>202308</v>
      </c>
      <c r="B350" s="25" t="s">
        <v>267</v>
      </c>
      <c r="C350" s="36" t="s">
        <v>575</v>
      </c>
      <c r="D350" s="30" t="s">
        <v>587</v>
      </c>
      <c r="E350" s="23" t="s">
        <v>1195</v>
      </c>
      <c r="F350" s="23" t="s">
        <v>710</v>
      </c>
      <c r="G350" s="44" t="s">
        <v>1196</v>
      </c>
      <c r="H350" s="28"/>
      <c r="I350" s="40"/>
      <c r="J350" s="42">
        <v>3850</v>
      </c>
      <c r="K350" s="41">
        <v>8460</v>
      </c>
      <c r="L350" s="41">
        <v>363.68</v>
      </c>
      <c r="M350" s="41">
        <v>86.8</v>
      </c>
      <c r="N350" s="41">
        <v>3.8</v>
      </c>
      <c r="O350" s="42">
        <v>0</v>
      </c>
      <c r="P350" s="43">
        <f t="shared" si="19"/>
        <v>3.04</v>
      </c>
    </row>
    <row r="351" spans="1:16">
      <c r="A351" s="23">
        <v>202308</v>
      </c>
      <c r="B351" s="25" t="s">
        <v>293</v>
      </c>
      <c r="C351" s="36" t="s">
        <v>575</v>
      </c>
      <c r="D351" s="30" t="s">
        <v>587</v>
      </c>
      <c r="E351" s="23" t="s">
        <v>1198</v>
      </c>
      <c r="F351" s="23" t="s">
        <v>710</v>
      </c>
      <c r="G351" s="44" t="s">
        <v>1196</v>
      </c>
      <c r="H351" s="28"/>
      <c r="I351" s="40"/>
      <c r="J351" s="42">
        <v>3850</v>
      </c>
      <c r="K351" s="41">
        <v>8916.4</v>
      </c>
      <c r="L351" s="41">
        <v>363.68</v>
      </c>
      <c r="M351" s="41">
        <v>86.8</v>
      </c>
      <c r="N351" s="41">
        <v>3.8</v>
      </c>
      <c r="O351" s="42">
        <v>0</v>
      </c>
      <c r="P351" s="43">
        <f t="shared" si="19"/>
        <v>3.04</v>
      </c>
    </row>
    <row r="352" spans="1:16">
      <c r="A352" s="23">
        <v>202308</v>
      </c>
      <c r="B352" s="25" t="s">
        <v>400</v>
      </c>
      <c r="C352" s="36" t="s">
        <v>619</v>
      </c>
      <c r="D352" s="30" t="s">
        <v>587</v>
      </c>
      <c r="E352" s="44" t="s">
        <v>1200</v>
      </c>
      <c r="F352" s="23" t="s">
        <v>686</v>
      </c>
      <c r="G352" s="27">
        <v>44782</v>
      </c>
      <c r="H352" s="28" t="s">
        <v>623</v>
      </c>
      <c r="I352" s="40"/>
      <c r="J352" s="42">
        <v>2120</v>
      </c>
      <c r="K352" s="41">
        <v>7943.02</v>
      </c>
      <c r="L352" s="41">
        <v>363.68</v>
      </c>
      <c r="M352" s="41">
        <v>86.8</v>
      </c>
      <c r="N352" s="41">
        <v>3.8</v>
      </c>
      <c r="O352" s="42">
        <v>0</v>
      </c>
      <c r="P352" s="43">
        <f t="shared" si="19"/>
        <v>3.04</v>
      </c>
    </row>
    <row r="353" spans="1:16">
      <c r="A353" s="23">
        <v>202308</v>
      </c>
      <c r="B353" s="25" t="s">
        <v>319</v>
      </c>
      <c r="C353" s="36" t="s">
        <v>619</v>
      </c>
      <c r="D353" s="30" t="s">
        <v>764</v>
      </c>
      <c r="E353" s="44" t="s">
        <v>1224</v>
      </c>
      <c r="F353" s="23" t="s">
        <v>1220</v>
      </c>
      <c r="G353" s="44" t="s">
        <v>1225</v>
      </c>
      <c r="H353" s="28"/>
      <c r="I353" s="40"/>
      <c r="J353" s="42">
        <v>6500</v>
      </c>
      <c r="K353" s="41">
        <v>16298</v>
      </c>
      <c r="L353" s="41">
        <v>363.68</v>
      </c>
      <c r="M353" s="41">
        <v>86.8</v>
      </c>
      <c r="N353" s="41">
        <v>3.8</v>
      </c>
      <c r="O353" s="42">
        <v>0</v>
      </c>
      <c r="P353" s="43">
        <f t="shared" si="19"/>
        <v>3.04</v>
      </c>
    </row>
    <row r="354" spans="1:16">
      <c r="A354" s="23">
        <v>202308</v>
      </c>
      <c r="B354" s="25" t="s">
        <v>238</v>
      </c>
      <c r="C354" s="36" t="s">
        <v>580</v>
      </c>
      <c r="D354" s="30" t="s">
        <v>587</v>
      </c>
      <c r="E354" s="44" t="s">
        <v>1226</v>
      </c>
      <c r="F354" s="23" t="s">
        <v>992</v>
      </c>
      <c r="G354" s="44" t="s">
        <v>1227</v>
      </c>
      <c r="H354" s="28"/>
      <c r="I354" s="40"/>
      <c r="J354" s="42">
        <v>2671</v>
      </c>
      <c r="K354" s="41">
        <v>5813</v>
      </c>
      <c r="L354" s="41">
        <v>363.68</v>
      </c>
      <c r="M354" s="41">
        <v>86.8</v>
      </c>
      <c r="N354" s="41">
        <v>3.8</v>
      </c>
      <c r="O354" s="42">
        <v>0</v>
      </c>
      <c r="P354" s="43">
        <f t="shared" si="19"/>
        <v>3.04</v>
      </c>
    </row>
    <row r="355" spans="1:16">
      <c r="A355" s="23">
        <v>202308</v>
      </c>
      <c r="B355" s="25" t="s">
        <v>370</v>
      </c>
      <c r="C355" s="36" t="s">
        <v>570</v>
      </c>
      <c r="D355" s="30" t="s">
        <v>587</v>
      </c>
      <c r="E355" s="44" t="s">
        <v>1228</v>
      </c>
      <c r="F355" s="23" t="s">
        <v>694</v>
      </c>
      <c r="G355" s="44" t="s">
        <v>1229</v>
      </c>
      <c r="H355" s="28"/>
      <c r="I355" s="40"/>
      <c r="J355" s="42">
        <v>4068</v>
      </c>
      <c r="K355" s="41">
        <v>7177.27</v>
      </c>
      <c r="L355" s="41">
        <v>0</v>
      </c>
      <c r="M355" s="41">
        <v>0</v>
      </c>
      <c r="N355" s="41">
        <v>0</v>
      </c>
      <c r="O355" s="42">
        <v>0</v>
      </c>
      <c r="P355" s="43">
        <v>0</v>
      </c>
    </row>
    <row r="356" spans="1:16">
      <c r="A356" s="23">
        <v>202308</v>
      </c>
      <c r="B356" s="25" t="s">
        <v>350</v>
      </c>
      <c r="C356" s="36" t="s">
        <v>570</v>
      </c>
      <c r="D356" s="30" t="s">
        <v>764</v>
      </c>
      <c r="E356" s="44" t="s">
        <v>1230</v>
      </c>
      <c r="F356" s="23" t="s">
        <v>792</v>
      </c>
      <c r="G356" s="44" t="s">
        <v>1229</v>
      </c>
      <c r="H356" s="28"/>
      <c r="I356" s="40"/>
      <c r="J356" s="42">
        <v>5000</v>
      </c>
      <c r="K356" s="41">
        <v>13119.3</v>
      </c>
      <c r="L356" s="41">
        <v>363.68</v>
      </c>
      <c r="M356" s="41">
        <v>86.8</v>
      </c>
      <c r="N356" s="41">
        <v>3.8</v>
      </c>
      <c r="O356" s="42">
        <v>0</v>
      </c>
      <c r="P356" s="43">
        <f>1900*0.16%</f>
        <v>3.04</v>
      </c>
    </row>
    <row r="357" spans="1:16">
      <c r="A357" s="23">
        <v>202308</v>
      </c>
      <c r="B357" s="25" t="s">
        <v>415</v>
      </c>
      <c r="C357" s="36" t="s">
        <v>575</v>
      </c>
      <c r="D357" s="30" t="s">
        <v>587</v>
      </c>
      <c r="E357" s="44" t="s">
        <v>1249</v>
      </c>
      <c r="F357" s="23" t="s">
        <v>710</v>
      </c>
      <c r="G357" s="44" t="s">
        <v>1247</v>
      </c>
      <c r="H357" s="28"/>
      <c r="I357" s="40"/>
      <c r="J357" s="42">
        <v>3850</v>
      </c>
      <c r="K357" s="41">
        <v>5864</v>
      </c>
      <c r="L357" s="41">
        <v>0</v>
      </c>
      <c r="M357" s="41">
        <v>0</v>
      </c>
      <c r="N357" s="41">
        <v>0</v>
      </c>
      <c r="O357" s="42">
        <v>0</v>
      </c>
      <c r="P357" s="43">
        <v>0</v>
      </c>
    </row>
    <row r="358" spans="1:16">
      <c r="A358" s="23">
        <v>202308</v>
      </c>
      <c r="B358" s="25" t="s">
        <v>322</v>
      </c>
      <c r="C358" s="36" t="s">
        <v>580</v>
      </c>
      <c r="D358" s="30" t="s">
        <v>587</v>
      </c>
      <c r="E358" s="44" t="s">
        <v>1262</v>
      </c>
      <c r="F358" s="23" t="s">
        <v>939</v>
      </c>
      <c r="G358" s="44">
        <v>44886</v>
      </c>
      <c r="H358" s="28"/>
      <c r="I358" s="40"/>
      <c r="J358" s="42">
        <v>1900</v>
      </c>
      <c r="K358" s="41">
        <v>4309.5</v>
      </c>
      <c r="L358" s="41">
        <v>363.68</v>
      </c>
      <c r="M358" s="41">
        <v>86.8</v>
      </c>
      <c r="N358" s="41">
        <v>3.8</v>
      </c>
      <c r="O358" s="42">
        <v>0</v>
      </c>
      <c r="P358" s="43">
        <f t="shared" ref="P358:P375" si="20">1900*0.16%</f>
        <v>3.04</v>
      </c>
    </row>
    <row r="359" spans="1:16">
      <c r="A359" s="23">
        <v>202308</v>
      </c>
      <c r="B359" s="25" t="s">
        <v>425</v>
      </c>
      <c r="C359" s="36" t="s">
        <v>575</v>
      </c>
      <c r="D359" s="30" t="s">
        <v>587</v>
      </c>
      <c r="E359" s="44" t="s">
        <v>1264</v>
      </c>
      <c r="F359" s="23" t="s">
        <v>1265</v>
      </c>
      <c r="G359" s="44" t="s">
        <v>1266</v>
      </c>
      <c r="H359" s="28"/>
      <c r="I359" s="40"/>
      <c r="J359" s="42">
        <v>5500</v>
      </c>
      <c r="K359" s="41">
        <v>13600</v>
      </c>
      <c r="L359" s="41">
        <v>363.68</v>
      </c>
      <c r="M359" s="41">
        <v>86.8</v>
      </c>
      <c r="N359" s="41">
        <v>3.8</v>
      </c>
      <c r="O359" s="42">
        <v>0</v>
      </c>
      <c r="P359" s="43">
        <f t="shared" si="20"/>
        <v>3.04</v>
      </c>
    </row>
    <row r="360" spans="1:16">
      <c r="A360" s="23">
        <v>202308</v>
      </c>
      <c r="B360" s="25" t="s">
        <v>315</v>
      </c>
      <c r="C360" s="36" t="s">
        <v>575</v>
      </c>
      <c r="D360" s="30" t="s">
        <v>587</v>
      </c>
      <c r="E360" s="44" t="s">
        <v>1267</v>
      </c>
      <c r="F360" s="23" t="s">
        <v>1268</v>
      </c>
      <c r="G360" s="44">
        <v>44879</v>
      </c>
      <c r="H360" s="28"/>
      <c r="I360" s="40"/>
      <c r="J360" s="42">
        <v>3050</v>
      </c>
      <c r="K360" s="41">
        <v>6490.5</v>
      </c>
      <c r="L360" s="41">
        <v>363.68</v>
      </c>
      <c r="M360" s="41">
        <v>86.8</v>
      </c>
      <c r="N360" s="41">
        <v>3.8</v>
      </c>
      <c r="O360" s="42">
        <v>0</v>
      </c>
      <c r="P360" s="43">
        <f t="shared" si="20"/>
        <v>3.04</v>
      </c>
    </row>
    <row r="361" spans="1:16">
      <c r="A361" s="23">
        <v>202308</v>
      </c>
      <c r="B361" s="25" t="s">
        <v>224</v>
      </c>
      <c r="C361" s="36" t="s">
        <v>575</v>
      </c>
      <c r="D361" s="30" t="s">
        <v>587</v>
      </c>
      <c r="E361" s="44" t="s">
        <v>1275</v>
      </c>
      <c r="F361" s="23" t="s">
        <v>1276</v>
      </c>
      <c r="G361" s="44">
        <v>44909</v>
      </c>
      <c r="H361" s="28"/>
      <c r="I361" s="40"/>
      <c r="J361" s="42">
        <v>3850</v>
      </c>
      <c r="K361" s="41">
        <v>9397.5</v>
      </c>
      <c r="L361" s="41">
        <v>363.68</v>
      </c>
      <c r="M361" s="41">
        <v>86.8</v>
      </c>
      <c r="N361" s="41">
        <v>3.8</v>
      </c>
      <c r="O361" s="42">
        <v>0</v>
      </c>
      <c r="P361" s="43">
        <f t="shared" si="20"/>
        <v>3.04</v>
      </c>
    </row>
    <row r="362" spans="1:16">
      <c r="A362" s="23">
        <v>202308</v>
      </c>
      <c r="B362" s="25" t="s">
        <v>351</v>
      </c>
      <c r="C362" s="36" t="s">
        <v>619</v>
      </c>
      <c r="D362" s="30" t="s">
        <v>587</v>
      </c>
      <c r="E362" s="44" t="s">
        <v>1278</v>
      </c>
      <c r="F362" s="23" t="s">
        <v>1279</v>
      </c>
      <c r="G362" s="44" t="s">
        <v>1280</v>
      </c>
      <c r="H362" s="28"/>
      <c r="I362" s="40"/>
      <c r="J362" s="42">
        <v>4480</v>
      </c>
      <c r="K362" s="41">
        <v>11109.9</v>
      </c>
      <c r="L362" s="41">
        <v>363.68</v>
      </c>
      <c r="M362" s="41">
        <v>86.8</v>
      </c>
      <c r="N362" s="41">
        <v>3.8</v>
      </c>
      <c r="O362" s="42">
        <v>95</v>
      </c>
      <c r="P362" s="43">
        <f t="shared" si="20"/>
        <v>3.04</v>
      </c>
    </row>
    <row r="363" spans="1:16">
      <c r="A363" s="23">
        <v>202308</v>
      </c>
      <c r="B363" s="25" t="s">
        <v>450</v>
      </c>
      <c r="C363" s="36" t="s">
        <v>625</v>
      </c>
      <c r="D363" s="30" t="s">
        <v>587</v>
      </c>
      <c r="E363" s="44" t="s">
        <v>1281</v>
      </c>
      <c r="F363" s="23" t="s">
        <v>713</v>
      </c>
      <c r="G363" s="44">
        <v>44908</v>
      </c>
      <c r="H363" s="28"/>
      <c r="I363" s="40" t="s">
        <v>1389</v>
      </c>
      <c r="J363" s="42">
        <v>1900</v>
      </c>
      <c r="K363" s="41">
        <v>1804.63</v>
      </c>
      <c r="L363" s="41">
        <v>363.68</v>
      </c>
      <c r="M363" s="41">
        <v>86.8</v>
      </c>
      <c r="N363" s="41">
        <v>3.8</v>
      </c>
      <c r="O363" s="42">
        <v>0</v>
      </c>
      <c r="P363" s="43">
        <f t="shared" si="20"/>
        <v>3.04</v>
      </c>
    </row>
    <row r="364" spans="1:16">
      <c r="A364" s="23">
        <v>202308</v>
      </c>
      <c r="B364" s="25" t="s">
        <v>451</v>
      </c>
      <c r="C364" s="36" t="s">
        <v>570</v>
      </c>
      <c r="D364" s="30" t="s">
        <v>587</v>
      </c>
      <c r="E364" s="44" t="s">
        <v>1282</v>
      </c>
      <c r="F364" s="23" t="s">
        <v>778</v>
      </c>
      <c r="G364" s="44" t="s">
        <v>1283</v>
      </c>
      <c r="H364" s="28"/>
      <c r="I364" s="40"/>
      <c r="J364" s="42">
        <v>2500</v>
      </c>
      <c r="K364" s="41">
        <v>4902.46</v>
      </c>
      <c r="L364" s="41">
        <v>363.68</v>
      </c>
      <c r="M364" s="41">
        <v>86.8</v>
      </c>
      <c r="N364" s="41">
        <v>3.8</v>
      </c>
      <c r="O364" s="42">
        <v>0</v>
      </c>
      <c r="P364" s="43">
        <f t="shared" si="20"/>
        <v>3.04</v>
      </c>
    </row>
    <row r="365" spans="1:16">
      <c r="A365" s="23">
        <v>202308</v>
      </c>
      <c r="B365" s="25" t="s">
        <v>436</v>
      </c>
      <c r="C365" s="36" t="s">
        <v>570</v>
      </c>
      <c r="D365" s="30" t="s">
        <v>587</v>
      </c>
      <c r="E365" s="44" t="s">
        <v>1286</v>
      </c>
      <c r="F365" s="23" t="s">
        <v>1340</v>
      </c>
      <c r="G365" s="44" t="s">
        <v>1287</v>
      </c>
      <c r="H365" s="28"/>
      <c r="I365" s="40"/>
      <c r="J365" s="42">
        <v>4238</v>
      </c>
      <c r="K365" s="41">
        <v>8435.6</v>
      </c>
      <c r="L365" s="41">
        <v>363.68</v>
      </c>
      <c r="M365" s="41">
        <v>86.8</v>
      </c>
      <c r="N365" s="41">
        <v>3.8</v>
      </c>
      <c r="O365" s="42">
        <v>0</v>
      </c>
      <c r="P365" s="43">
        <f t="shared" si="20"/>
        <v>3.04</v>
      </c>
    </row>
    <row r="366" spans="1:16">
      <c r="A366" s="23">
        <v>202308</v>
      </c>
      <c r="B366" s="25" t="s">
        <v>348</v>
      </c>
      <c r="C366" s="36" t="s">
        <v>570</v>
      </c>
      <c r="D366" s="30" t="s">
        <v>764</v>
      </c>
      <c r="E366" s="44" t="s">
        <v>1289</v>
      </c>
      <c r="F366" s="23" t="s">
        <v>792</v>
      </c>
      <c r="G366" s="44" t="s">
        <v>1290</v>
      </c>
      <c r="H366" s="28"/>
      <c r="I366" s="40"/>
      <c r="J366" s="42">
        <v>6160</v>
      </c>
      <c r="K366" s="41">
        <v>15552.4</v>
      </c>
      <c r="L366" s="41">
        <v>363.68</v>
      </c>
      <c r="M366" s="41">
        <v>86.8</v>
      </c>
      <c r="N366" s="41">
        <v>3.8</v>
      </c>
      <c r="O366" s="42">
        <v>800</v>
      </c>
      <c r="P366" s="43">
        <f t="shared" si="20"/>
        <v>3.04</v>
      </c>
    </row>
    <row r="367" spans="1:16">
      <c r="A367" s="23">
        <v>202308</v>
      </c>
      <c r="B367" s="25" t="s">
        <v>323</v>
      </c>
      <c r="C367" s="36" t="s">
        <v>570</v>
      </c>
      <c r="D367" s="30" t="s">
        <v>764</v>
      </c>
      <c r="E367" s="44" t="s">
        <v>1291</v>
      </c>
      <c r="F367" s="23" t="s">
        <v>792</v>
      </c>
      <c r="G367" s="44" t="s">
        <v>1290</v>
      </c>
      <c r="H367" s="28"/>
      <c r="I367" s="40"/>
      <c r="J367" s="42">
        <v>7120</v>
      </c>
      <c r="K367" s="41">
        <v>18696</v>
      </c>
      <c r="L367" s="41">
        <v>363.68</v>
      </c>
      <c r="M367" s="41">
        <v>86.8</v>
      </c>
      <c r="N367" s="41">
        <v>3.8</v>
      </c>
      <c r="O367" s="42">
        <v>0</v>
      </c>
      <c r="P367" s="43">
        <f t="shared" si="20"/>
        <v>3.04</v>
      </c>
    </row>
    <row r="368" spans="1:16">
      <c r="A368" s="23">
        <v>202308</v>
      </c>
      <c r="B368" s="25" t="s">
        <v>304</v>
      </c>
      <c r="C368" s="36" t="s">
        <v>625</v>
      </c>
      <c r="D368" s="30" t="s">
        <v>587</v>
      </c>
      <c r="E368" s="44" t="s">
        <v>1311</v>
      </c>
      <c r="F368" s="23" t="s">
        <v>1312</v>
      </c>
      <c r="G368" s="44" t="s">
        <v>1313</v>
      </c>
      <c r="H368" s="28"/>
      <c r="I368" s="40"/>
      <c r="J368" s="42">
        <v>2000</v>
      </c>
      <c r="K368" s="41">
        <v>4931.47</v>
      </c>
      <c r="L368" s="41">
        <v>363.68</v>
      </c>
      <c r="M368" s="41">
        <v>86.8</v>
      </c>
      <c r="N368" s="41">
        <v>3.8</v>
      </c>
      <c r="O368" s="42">
        <v>0</v>
      </c>
      <c r="P368" s="43">
        <f t="shared" si="20"/>
        <v>3.04</v>
      </c>
    </row>
    <row r="369" spans="1:16">
      <c r="A369" s="23">
        <v>202308</v>
      </c>
      <c r="B369" s="25" t="s">
        <v>367</v>
      </c>
      <c r="C369" s="36" t="s">
        <v>570</v>
      </c>
      <c r="D369" s="30" t="s">
        <v>587</v>
      </c>
      <c r="E369" s="44" t="s">
        <v>1318</v>
      </c>
      <c r="F369" s="23" t="s">
        <v>1294</v>
      </c>
      <c r="G369" s="44" t="s">
        <v>1319</v>
      </c>
      <c r="H369" s="28"/>
      <c r="I369" s="40"/>
      <c r="J369" s="42">
        <v>1900</v>
      </c>
      <c r="K369" s="41">
        <v>5149.1</v>
      </c>
      <c r="L369" s="41">
        <v>363.68</v>
      </c>
      <c r="M369" s="41">
        <v>86.8</v>
      </c>
      <c r="N369" s="41">
        <v>3.8</v>
      </c>
      <c r="O369" s="42">
        <v>0</v>
      </c>
      <c r="P369" s="43">
        <f t="shared" si="20"/>
        <v>3.04</v>
      </c>
    </row>
    <row r="370" spans="1:16">
      <c r="A370" s="23">
        <v>202308</v>
      </c>
      <c r="B370" s="25" t="s">
        <v>228</v>
      </c>
      <c r="C370" s="36" t="s">
        <v>592</v>
      </c>
      <c r="D370" s="30" t="s">
        <v>587</v>
      </c>
      <c r="E370" s="44" t="s">
        <v>1327</v>
      </c>
      <c r="F370" s="23" t="s">
        <v>833</v>
      </c>
      <c r="G370" s="44" t="s">
        <v>1328</v>
      </c>
      <c r="H370" s="28"/>
      <c r="I370" s="40"/>
      <c r="J370" s="42">
        <v>1900</v>
      </c>
      <c r="K370" s="41">
        <v>4928.48</v>
      </c>
      <c r="L370" s="41">
        <v>363.68</v>
      </c>
      <c r="M370" s="41">
        <v>86.8</v>
      </c>
      <c r="N370" s="41">
        <v>3.8</v>
      </c>
      <c r="O370" s="42">
        <v>0</v>
      </c>
      <c r="P370" s="43">
        <f t="shared" si="20"/>
        <v>3.04</v>
      </c>
    </row>
    <row r="371" spans="1:16">
      <c r="A371" s="23">
        <v>202308</v>
      </c>
      <c r="B371" s="25" t="s">
        <v>231</v>
      </c>
      <c r="C371" s="36" t="s">
        <v>625</v>
      </c>
      <c r="D371" s="30" t="s">
        <v>587</v>
      </c>
      <c r="E371" s="44" t="s">
        <v>1334</v>
      </c>
      <c r="F371" s="23" t="s">
        <v>675</v>
      </c>
      <c r="G371" s="44" t="s">
        <v>1335</v>
      </c>
      <c r="H371" s="28"/>
      <c r="I371" s="40"/>
      <c r="J371" s="42">
        <v>3026</v>
      </c>
      <c r="K371" s="41">
        <v>6713.68</v>
      </c>
      <c r="L371" s="41">
        <v>363.68</v>
      </c>
      <c r="M371" s="41">
        <v>86.8</v>
      </c>
      <c r="N371" s="41">
        <v>3.8</v>
      </c>
      <c r="O371" s="42">
        <v>0</v>
      </c>
      <c r="P371" s="43">
        <f t="shared" si="20"/>
        <v>3.04</v>
      </c>
    </row>
    <row r="372" spans="1:16">
      <c r="A372" s="23">
        <v>202308</v>
      </c>
      <c r="B372" s="25" t="s">
        <v>265</v>
      </c>
      <c r="C372" s="36" t="s">
        <v>580</v>
      </c>
      <c r="D372" s="30" t="s">
        <v>587</v>
      </c>
      <c r="E372" s="44" t="s">
        <v>1343</v>
      </c>
      <c r="F372" s="23" t="s">
        <v>1344</v>
      </c>
      <c r="G372" s="44" t="s">
        <v>1345</v>
      </c>
      <c r="H372" s="28"/>
      <c r="I372" s="40"/>
      <c r="J372" s="42">
        <v>1900</v>
      </c>
      <c r="K372" s="41">
        <v>4068.8</v>
      </c>
      <c r="L372" s="41">
        <v>363.68</v>
      </c>
      <c r="M372" s="41">
        <v>86.8</v>
      </c>
      <c r="N372" s="41">
        <v>3.8</v>
      </c>
      <c r="O372" s="42">
        <v>0</v>
      </c>
      <c r="P372" s="43">
        <f t="shared" si="20"/>
        <v>3.04</v>
      </c>
    </row>
    <row r="373" spans="1:16">
      <c r="A373" s="23">
        <v>202308</v>
      </c>
      <c r="B373" s="25" t="s">
        <v>247</v>
      </c>
      <c r="C373" s="36" t="s">
        <v>580</v>
      </c>
      <c r="D373" s="30" t="s">
        <v>587</v>
      </c>
      <c r="E373" s="44" t="s">
        <v>1347</v>
      </c>
      <c r="F373" s="23" t="s">
        <v>1344</v>
      </c>
      <c r="G373" s="44" t="s">
        <v>1348</v>
      </c>
      <c r="H373" s="28"/>
      <c r="I373" s="40"/>
      <c r="J373" s="42">
        <v>1900</v>
      </c>
      <c r="K373" s="41">
        <v>4446.2</v>
      </c>
      <c r="L373" s="41">
        <v>363.68</v>
      </c>
      <c r="M373" s="41">
        <v>86.8</v>
      </c>
      <c r="N373" s="41">
        <v>3.8</v>
      </c>
      <c r="O373" s="42">
        <v>0</v>
      </c>
      <c r="P373" s="43">
        <f t="shared" si="20"/>
        <v>3.04</v>
      </c>
    </row>
    <row r="374" spans="1:16">
      <c r="A374" s="23">
        <v>202308</v>
      </c>
      <c r="B374" s="25" t="s">
        <v>402</v>
      </c>
      <c r="C374" s="36" t="s">
        <v>570</v>
      </c>
      <c r="D374" s="30" t="s">
        <v>1366</v>
      </c>
      <c r="E374" s="44" t="s">
        <v>1350</v>
      </c>
      <c r="F374" s="23" t="s">
        <v>1351</v>
      </c>
      <c r="G374" s="44" t="s">
        <v>1352</v>
      </c>
      <c r="H374" s="28"/>
      <c r="I374" s="40"/>
      <c r="J374" s="42">
        <v>12400</v>
      </c>
      <c r="K374" s="41">
        <v>27805.8</v>
      </c>
      <c r="L374" s="41">
        <v>363.68</v>
      </c>
      <c r="M374" s="41">
        <v>86.8</v>
      </c>
      <c r="N374" s="41">
        <v>3.8</v>
      </c>
      <c r="O374" s="42">
        <v>3128</v>
      </c>
      <c r="P374" s="43">
        <f t="shared" si="20"/>
        <v>3.04</v>
      </c>
    </row>
    <row r="375" spans="1:16">
      <c r="A375" s="23">
        <v>202308</v>
      </c>
      <c r="B375" s="25" t="s">
        <v>390</v>
      </c>
      <c r="C375" s="36" t="s">
        <v>625</v>
      </c>
      <c r="D375" s="30" t="s">
        <v>587</v>
      </c>
      <c r="E375" s="44" t="s">
        <v>1355</v>
      </c>
      <c r="F375" s="23" t="s">
        <v>675</v>
      </c>
      <c r="G375" s="44" t="s">
        <v>1356</v>
      </c>
      <c r="H375" s="28"/>
      <c r="I375" s="40"/>
      <c r="J375" s="42">
        <v>3026</v>
      </c>
      <c r="K375" s="41">
        <v>6601.54</v>
      </c>
      <c r="L375" s="41">
        <v>363.68</v>
      </c>
      <c r="M375" s="41">
        <v>86.8</v>
      </c>
      <c r="N375" s="41">
        <v>3.8</v>
      </c>
      <c r="O375" s="42">
        <v>0</v>
      </c>
      <c r="P375" s="43">
        <f t="shared" si="20"/>
        <v>3.04</v>
      </c>
    </row>
    <row r="376" spans="1:16">
      <c r="A376" s="23">
        <v>202308</v>
      </c>
      <c r="B376" s="25" t="s">
        <v>418</v>
      </c>
      <c r="C376" s="36" t="s">
        <v>570</v>
      </c>
      <c r="D376" s="30" t="s">
        <v>587</v>
      </c>
      <c r="E376" s="44" t="s">
        <v>1357</v>
      </c>
      <c r="F376" s="23" t="s">
        <v>1358</v>
      </c>
      <c r="G376" s="44" t="s">
        <v>1359</v>
      </c>
      <c r="H376" s="28"/>
      <c r="I376" s="40"/>
      <c r="J376" s="42">
        <v>3250</v>
      </c>
      <c r="K376" s="41">
        <v>5939.66</v>
      </c>
      <c r="L376" s="41">
        <v>0</v>
      </c>
      <c r="M376" s="41">
        <v>0</v>
      </c>
      <c r="N376" s="41">
        <v>0</v>
      </c>
      <c r="O376" s="42">
        <v>0</v>
      </c>
      <c r="P376" s="43">
        <v>0</v>
      </c>
    </row>
    <row r="377" spans="1:16">
      <c r="A377" s="23">
        <v>202308</v>
      </c>
      <c r="B377" s="25" t="s">
        <v>269</v>
      </c>
      <c r="C377" s="36" t="s">
        <v>570</v>
      </c>
      <c r="D377" s="30" t="s">
        <v>587</v>
      </c>
      <c r="E377" s="44" t="s">
        <v>1360</v>
      </c>
      <c r="F377" s="23" t="s">
        <v>669</v>
      </c>
      <c r="G377" s="44" t="s">
        <v>1359</v>
      </c>
      <c r="H377" s="28"/>
      <c r="I377" s="40"/>
      <c r="J377" s="42">
        <v>2600</v>
      </c>
      <c r="K377" s="41">
        <v>5313.09</v>
      </c>
      <c r="L377" s="41">
        <v>363.68</v>
      </c>
      <c r="M377" s="41">
        <v>86.8</v>
      </c>
      <c r="N377" s="41">
        <v>3.8</v>
      </c>
      <c r="O377" s="42">
        <v>0</v>
      </c>
      <c r="P377" s="43">
        <f t="shared" ref="P377:P388" si="21">1900*0.16%</f>
        <v>3.04</v>
      </c>
    </row>
    <row r="378" spans="1:16">
      <c r="A378" s="23">
        <v>202308</v>
      </c>
      <c r="B378" s="25" t="s">
        <v>313</v>
      </c>
      <c r="C378" s="36" t="s">
        <v>580</v>
      </c>
      <c r="D378" s="30" t="s">
        <v>587</v>
      </c>
      <c r="E378" s="44" t="s">
        <v>1361</v>
      </c>
      <c r="F378" s="23" t="s">
        <v>992</v>
      </c>
      <c r="G378" s="44" t="s">
        <v>1362</v>
      </c>
      <c r="H378" s="28"/>
      <c r="I378" s="40"/>
      <c r="J378" s="42">
        <v>2320</v>
      </c>
      <c r="K378" s="41">
        <v>6163.8</v>
      </c>
      <c r="L378" s="41">
        <v>363.68</v>
      </c>
      <c r="M378" s="41">
        <v>86.8</v>
      </c>
      <c r="N378" s="41">
        <v>3.8</v>
      </c>
      <c r="O378" s="42">
        <v>0</v>
      </c>
      <c r="P378" s="43">
        <f t="shared" si="21"/>
        <v>3.04</v>
      </c>
    </row>
    <row r="379" spans="1:16">
      <c r="A379" s="23">
        <v>202308</v>
      </c>
      <c r="B379" s="25" t="s">
        <v>263</v>
      </c>
      <c r="C379" s="36" t="s">
        <v>661</v>
      </c>
      <c r="D379" s="30" t="s">
        <v>587</v>
      </c>
      <c r="E379" s="44" t="s">
        <v>1369</v>
      </c>
      <c r="F379" s="23" t="s">
        <v>663</v>
      </c>
      <c r="G379" s="44" t="s">
        <v>1370</v>
      </c>
      <c r="H379" s="28"/>
      <c r="I379" s="40"/>
      <c r="J379" s="42">
        <v>4800</v>
      </c>
      <c r="K379" s="41">
        <v>12057.94</v>
      </c>
      <c r="L379" s="41">
        <v>363.68</v>
      </c>
      <c r="M379" s="41">
        <v>86.8</v>
      </c>
      <c r="N379" s="41">
        <v>3.8</v>
      </c>
      <c r="O379" s="42">
        <v>0</v>
      </c>
      <c r="P379" s="43">
        <f t="shared" si="21"/>
        <v>3.04</v>
      </c>
    </row>
    <row r="380" spans="1:16">
      <c r="A380" s="23">
        <v>202308</v>
      </c>
      <c r="B380" s="25" t="s">
        <v>274</v>
      </c>
      <c r="C380" s="36" t="s">
        <v>619</v>
      </c>
      <c r="D380" s="30" t="s">
        <v>587</v>
      </c>
      <c r="E380" s="44" t="s">
        <v>1372</v>
      </c>
      <c r="F380" s="23" t="s">
        <v>1373</v>
      </c>
      <c r="G380" s="44" t="s">
        <v>1374</v>
      </c>
      <c r="H380" s="28"/>
      <c r="I380" s="40" t="s">
        <v>1390</v>
      </c>
      <c r="J380" s="42">
        <v>1900</v>
      </c>
      <c r="K380" s="41">
        <v>5291.69</v>
      </c>
      <c r="L380" s="41">
        <v>363.68</v>
      </c>
      <c r="M380" s="41">
        <v>86.8</v>
      </c>
      <c r="N380" s="41">
        <v>3.8</v>
      </c>
      <c r="O380" s="42">
        <v>0</v>
      </c>
      <c r="P380" s="43">
        <f t="shared" si="21"/>
        <v>3.04</v>
      </c>
    </row>
    <row r="381" spans="1:16">
      <c r="A381" s="23">
        <v>202308</v>
      </c>
      <c r="B381" s="25" t="s">
        <v>442</v>
      </c>
      <c r="C381" s="36" t="s">
        <v>570</v>
      </c>
      <c r="D381" s="30" t="s">
        <v>587</v>
      </c>
      <c r="E381" s="44" t="s">
        <v>1375</v>
      </c>
      <c r="F381" s="23" t="s">
        <v>1294</v>
      </c>
      <c r="G381" s="44" t="s">
        <v>1376</v>
      </c>
      <c r="H381" s="28"/>
      <c r="I381" s="40"/>
      <c r="J381" s="42">
        <v>1900</v>
      </c>
      <c r="K381" s="41">
        <v>4908.5</v>
      </c>
      <c r="L381" s="41">
        <v>363.68</v>
      </c>
      <c r="M381" s="41">
        <v>86.8</v>
      </c>
      <c r="N381" s="41">
        <v>3.8</v>
      </c>
      <c r="O381" s="42">
        <v>0</v>
      </c>
      <c r="P381" s="43">
        <f t="shared" si="21"/>
        <v>3.04</v>
      </c>
    </row>
    <row r="382" spans="1:16">
      <c r="A382" s="23">
        <v>202308</v>
      </c>
      <c r="B382" s="25" t="s">
        <v>496</v>
      </c>
      <c r="C382" s="36" t="s">
        <v>580</v>
      </c>
      <c r="D382" s="30" t="s">
        <v>587</v>
      </c>
      <c r="E382" s="44" t="s">
        <v>1377</v>
      </c>
      <c r="F382" s="23" t="s">
        <v>1344</v>
      </c>
      <c r="G382" s="44" t="s">
        <v>1378</v>
      </c>
      <c r="H382" s="28"/>
      <c r="I382" s="40"/>
      <c r="J382" s="42">
        <v>1900</v>
      </c>
      <c r="K382" s="41">
        <v>3970.62</v>
      </c>
      <c r="L382" s="41">
        <v>363.68</v>
      </c>
      <c r="M382" s="41">
        <v>86.8</v>
      </c>
      <c r="N382" s="41">
        <v>3.8</v>
      </c>
      <c r="O382" s="42">
        <v>0</v>
      </c>
      <c r="P382" s="43">
        <f t="shared" si="21"/>
        <v>3.04</v>
      </c>
    </row>
    <row r="383" spans="1:16">
      <c r="A383" s="23">
        <v>202308</v>
      </c>
      <c r="B383" s="25" t="s">
        <v>488</v>
      </c>
      <c r="C383" s="36" t="s">
        <v>570</v>
      </c>
      <c r="D383" s="30" t="s">
        <v>587</v>
      </c>
      <c r="E383" s="44" t="s">
        <v>1380</v>
      </c>
      <c r="F383" s="23" t="s">
        <v>1381</v>
      </c>
      <c r="G383" s="44" t="s">
        <v>1378</v>
      </c>
      <c r="H383" s="28"/>
      <c r="I383" s="40"/>
      <c r="J383" s="42">
        <v>2900</v>
      </c>
      <c r="K383" s="41">
        <v>7475.2</v>
      </c>
      <c r="L383" s="41">
        <v>363.68</v>
      </c>
      <c r="M383" s="41">
        <v>86.8</v>
      </c>
      <c r="N383" s="41">
        <v>3.8</v>
      </c>
      <c r="O383" s="42">
        <v>0</v>
      </c>
      <c r="P383" s="43">
        <f t="shared" si="21"/>
        <v>3.04</v>
      </c>
    </row>
    <row r="384" spans="1:16">
      <c r="A384" s="23">
        <v>202308</v>
      </c>
      <c r="B384" s="25" t="s">
        <v>473</v>
      </c>
      <c r="C384" s="36" t="s">
        <v>625</v>
      </c>
      <c r="D384" s="30" t="s">
        <v>587</v>
      </c>
      <c r="E384" s="44" t="s">
        <v>1382</v>
      </c>
      <c r="F384" s="23" t="s">
        <v>1316</v>
      </c>
      <c r="G384" s="44" t="s">
        <v>1383</v>
      </c>
      <c r="H384" s="28"/>
      <c r="I384" s="40"/>
      <c r="J384" s="42">
        <v>3302</v>
      </c>
      <c r="K384" s="41">
        <v>7605.7</v>
      </c>
      <c r="L384" s="41">
        <v>363.68</v>
      </c>
      <c r="M384" s="41">
        <v>86.8</v>
      </c>
      <c r="N384" s="41">
        <v>3.8</v>
      </c>
      <c r="O384" s="42">
        <v>0</v>
      </c>
      <c r="P384" s="43">
        <f t="shared" si="21"/>
        <v>3.04</v>
      </c>
    </row>
    <row r="385" spans="1:16">
      <c r="A385" s="23">
        <v>202308</v>
      </c>
      <c r="B385" s="25" t="s">
        <v>480</v>
      </c>
      <c r="C385" s="36" t="s">
        <v>619</v>
      </c>
      <c r="D385" s="30" t="s">
        <v>587</v>
      </c>
      <c r="E385" s="44" t="s">
        <v>1384</v>
      </c>
      <c r="F385" s="23" t="s">
        <v>886</v>
      </c>
      <c r="G385" s="44" t="s">
        <v>1385</v>
      </c>
      <c r="H385" s="28"/>
      <c r="I385" s="40"/>
      <c r="J385" s="42">
        <v>1900</v>
      </c>
      <c r="K385" s="41">
        <v>4063.23</v>
      </c>
      <c r="L385" s="41">
        <v>363.68</v>
      </c>
      <c r="M385" s="41">
        <v>86.8</v>
      </c>
      <c r="N385" s="41">
        <v>3.8</v>
      </c>
      <c r="O385" s="42">
        <v>0</v>
      </c>
      <c r="P385" s="43">
        <f t="shared" si="21"/>
        <v>3.04</v>
      </c>
    </row>
    <row r="386" spans="1:16">
      <c r="A386" s="23">
        <v>202308</v>
      </c>
      <c r="B386" s="25" t="s">
        <v>476</v>
      </c>
      <c r="C386" s="36" t="s">
        <v>570</v>
      </c>
      <c r="D386" s="30" t="s">
        <v>587</v>
      </c>
      <c r="E386" s="44" t="s">
        <v>1391</v>
      </c>
      <c r="F386" s="23" t="s">
        <v>1246</v>
      </c>
      <c r="G386" s="44" t="s">
        <v>1392</v>
      </c>
      <c r="H386" s="28"/>
      <c r="I386" s="40"/>
      <c r="J386" s="42">
        <v>3390</v>
      </c>
      <c r="K386" s="41">
        <v>8995.77</v>
      </c>
      <c r="L386" s="41">
        <v>363.68</v>
      </c>
      <c r="M386" s="41">
        <v>86.8</v>
      </c>
      <c r="N386" s="41">
        <v>3.8</v>
      </c>
      <c r="O386" s="42">
        <v>0</v>
      </c>
      <c r="P386" s="43">
        <f t="shared" si="21"/>
        <v>3.04</v>
      </c>
    </row>
    <row r="387" spans="1:16">
      <c r="A387" s="23">
        <v>202308</v>
      </c>
      <c r="B387" s="25" t="s">
        <v>486</v>
      </c>
      <c r="C387" s="36" t="s">
        <v>580</v>
      </c>
      <c r="D387" s="30" t="s">
        <v>587</v>
      </c>
      <c r="E387" s="44" t="s">
        <v>1393</v>
      </c>
      <c r="F387" s="23" t="s">
        <v>1344</v>
      </c>
      <c r="G387" s="44" t="s">
        <v>1394</v>
      </c>
      <c r="H387" s="28"/>
      <c r="I387" s="40"/>
      <c r="J387" s="42">
        <v>1900</v>
      </c>
      <c r="K387" s="41">
        <v>3767.37</v>
      </c>
      <c r="L387" s="41">
        <v>363.68</v>
      </c>
      <c r="M387" s="41">
        <v>86.8</v>
      </c>
      <c r="N387" s="41">
        <v>3.8</v>
      </c>
      <c r="O387" s="42">
        <v>0</v>
      </c>
      <c r="P387" s="43">
        <f t="shared" si="21"/>
        <v>3.04</v>
      </c>
    </row>
    <row r="388" spans="1:16">
      <c r="A388" s="23">
        <v>202308</v>
      </c>
      <c r="B388" s="25" t="s">
        <v>472</v>
      </c>
      <c r="C388" s="36" t="s">
        <v>580</v>
      </c>
      <c r="D388" s="30" t="s">
        <v>587</v>
      </c>
      <c r="E388" s="44" t="s">
        <v>1395</v>
      </c>
      <c r="F388" s="23" t="s">
        <v>992</v>
      </c>
      <c r="G388" s="44" t="s">
        <v>1396</v>
      </c>
      <c r="H388" s="28"/>
      <c r="I388" s="40"/>
      <c r="J388" s="42">
        <v>2320</v>
      </c>
      <c r="K388" s="41">
        <v>5152.12</v>
      </c>
      <c r="L388" s="41">
        <v>363.68</v>
      </c>
      <c r="M388" s="41">
        <v>86.8</v>
      </c>
      <c r="N388" s="41">
        <v>3.8</v>
      </c>
      <c r="O388" s="42">
        <v>0</v>
      </c>
      <c r="P388" s="43">
        <f t="shared" si="21"/>
        <v>3.04</v>
      </c>
    </row>
    <row r="389" spans="1:16">
      <c r="A389" s="23">
        <v>202308</v>
      </c>
      <c r="B389" s="25" t="s">
        <v>492</v>
      </c>
      <c r="C389" s="36" t="s">
        <v>619</v>
      </c>
      <c r="D389" s="30" t="s">
        <v>587</v>
      </c>
      <c r="E389" s="44" t="s">
        <v>1397</v>
      </c>
      <c r="F389" s="23" t="s">
        <v>856</v>
      </c>
      <c r="G389" s="44" t="s">
        <v>1398</v>
      </c>
      <c r="H389" s="28"/>
      <c r="I389" s="40"/>
      <c r="J389" s="42">
        <v>1900</v>
      </c>
      <c r="K389" s="41">
        <v>4343.7</v>
      </c>
      <c r="L389" s="41">
        <v>0</v>
      </c>
      <c r="M389" s="41">
        <v>0</v>
      </c>
      <c r="N389" s="41">
        <v>0</v>
      </c>
      <c r="O389" s="42">
        <v>0</v>
      </c>
      <c r="P389" s="43">
        <v>0</v>
      </c>
    </row>
    <row r="390" spans="1:16">
      <c r="A390" s="23">
        <v>202308</v>
      </c>
      <c r="B390" s="25" t="s">
        <v>477</v>
      </c>
      <c r="C390" s="36" t="s">
        <v>619</v>
      </c>
      <c r="D390" s="30" t="s">
        <v>587</v>
      </c>
      <c r="E390" s="44" t="s">
        <v>1399</v>
      </c>
      <c r="F390" s="23" t="s">
        <v>1400</v>
      </c>
      <c r="G390" s="44" t="s">
        <v>1401</v>
      </c>
      <c r="H390" s="28"/>
      <c r="I390" s="40"/>
      <c r="J390" s="42">
        <v>2120</v>
      </c>
      <c r="K390" s="41">
        <v>4518.1</v>
      </c>
      <c r="L390" s="41">
        <v>363.68</v>
      </c>
      <c r="M390" s="41">
        <v>86.8</v>
      </c>
      <c r="N390" s="41">
        <v>3.8</v>
      </c>
      <c r="O390" s="42">
        <v>0</v>
      </c>
      <c r="P390" s="43">
        <f>1900*0.16%</f>
        <v>3.04</v>
      </c>
    </row>
    <row r="391" spans="1:16">
      <c r="A391" s="23">
        <v>202308</v>
      </c>
      <c r="B391" s="25" t="s">
        <v>484</v>
      </c>
      <c r="C391" s="36" t="s">
        <v>625</v>
      </c>
      <c r="D391" s="30" t="s">
        <v>587</v>
      </c>
      <c r="E391" s="44" t="s">
        <v>1402</v>
      </c>
      <c r="F391" s="23" t="s">
        <v>713</v>
      </c>
      <c r="G391" s="44" t="s">
        <v>1403</v>
      </c>
      <c r="H391" s="28"/>
      <c r="I391" s="40"/>
      <c r="J391" s="42">
        <v>2500</v>
      </c>
      <c r="K391" s="41">
        <v>3040.54</v>
      </c>
      <c r="L391" s="41">
        <v>363.68</v>
      </c>
      <c r="M391" s="41">
        <v>86.8</v>
      </c>
      <c r="N391" s="41">
        <v>3.8</v>
      </c>
      <c r="O391" s="42">
        <v>0</v>
      </c>
      <c r="P391" s="43">
        <f>1900*0.16%</f>
        <v>3.04</v>
      </c>
    </row>
    <row r="392" spans="1:16">
      <c r="A392" s="23">
        <v>202308</v>
      </c>
      <c r="B392" s="25" t="s">
        <v>478</v>
      </c>
      <c r="C392" s="36" t="s">
        <v>570</v>
      </c>
      <c r="D392" s="30" t="s">
        <v>587</v>
      </c>
      <c r="E392" s="44" t="s">
        <v>1404</v>
      </c>
      <c r="F392" s="23" t="s">
        <v>1294</v>
      </c>
      <c r="G392" s="44" t="s">
        <v>1405</v>
      </c>
      <c r="H392" s="28"/>
      <c r="I392" s="40"/>
      <c r="J392" s="42">
        <v>1900</v>
      </c>
      <c r="K392" s="41">
        <v>2405.21</v>
      </c>
      <c r="L392" s="41">
        <v>0</v>
      </c>
      <c r="M392" s="41">
        <v>0</v>
      </c>
      <c r="N392" s="41">
        <v>0</v>
      </c>
      <c r="O392" s="42">
        <v>0</v>
      </c>
      <c r="P392" s="43">
        <v>0</v>
      </c>
    </row>
    <row r="393" spans="1:16">
      <c r="A393" s="23">
        <v>202308</v>
      </c>
      <c r="B393" s="25" t="s">
        <v>493</v>
      </c>
      <c r="C393" s="36" t="s">
        <v>570</v>
      </c>
      <c r="D393" s="30" t="s">
        <v>587</v>
      </c>
      <c r="E393" s="44" t="s">
        <v>1406</v>
      </c>
      <c r="F393" s="23" t="s">
        <v>1358</v>
      </c>
      <c r="G393" s="44" t="s">
        <v>1407</v>
      </c>
      <c r="H393" s="28"/>
      <c r="I393" s="40"/>
      <c r="J393" s="42">
        <v>5500</v>
      </c>
      <c r="K393" s="41">
        <v>3047.95</v>
      </c>
      <c r="L393" s="41">
        <v>0</v>
      </c>
      <c r="M393" s="41">
        <v>0</v>
      </c>
      <c r="N393" s="41">
        <v>0</v>
      </c>
      <c r="O393" s="42">
        <v>0</v>
      </c>
      <c r="P393" s="43">
        <v>0</v>
      </c>
    </row>
    <row r="394" spans="1:16">
      <c r="A394" s="23">
        <v>202308</v>
      </c>
      <c r="B394" s="25" t="s">
        <v>226</v>
      </c>
      <c r="C394" s="25" t="s">
        <v>570</v>
      </c>
      <c r="D394" s="30" t="s">
        <v>587</v>
      </c>
      <c r="E394" s="20" t="s">
        <v>1007</v>
      </c>
      <c r="F394" s="26" t="s">
        <v>875</v>
      </c>
      <c r="G394" s="27" t="s">
        <v>1008</v>
      </c>
      <c r="H394" s="28" t="s">
        <v>1009</v>
      </c>
      <c r="I394" s="40"/>
      <c r="J394" s="41">
        <v>2363</v>
      </c>
      <c r="K394" s="41">
        <v>6779.05</v>
      </c>
      <c r="L394" s="41">
        <v>363.68</v>
      </c>
      <c r="M394" s="41">
        <v>86.8</v>
      </c>
      <c r="N394" s="41">
        <v>3.8</v>
      </c>
      <c r="O394" s="42">
        <v>0</v>
      </c>
      <c r="P394" s="43">
        <f t="shared" ref="P394:P424" si="22">1900*0.16%</f>
        <v>3.04</v>
      </c>
    </row>
    <row r="395" spans="1:16">
      <c r="A395" s="23">
        <v>202308</v>
      </c>
      <c r="B395" s="28" t="s">
        <v>242</v>
      </c>
      <c r="C395" s="25" t="s">
        <v>570</v>
      </c>
      <c r="D395" s="26" t="s">
        <v>587</v>
      </c>
      <c r="E395" s="20" t="s">
        <v>1010</v>
      </c>
      <c r="F395" s="26" t="s">
        <v>875</v>
      </c>
      <c r="G395" s="31" t="s">
        <v>1011</v>
      </c>
      <c r="H395" s="28" t="s">
        <v>1009</v>
      </c>
      <c r="I395" s="40"/>
      <c r="J395" s="41">
        <v>2363</v>
      </c>
      <c r="K395" s="41">
        <v>6560.57</v>
      </c>
      <c r="L395" s="41">
        <v>363.68</v>
      </c>
      <c r="M395" s="41">
        <v>86.8</v>
      </c>
      <c r="N395" s="41">
        <v>3.8</v>
      </c>
      <c r="O395" s="42">
        <v>0</v>
      </c>
      <c r="P395" s="43">
        <f t="shared" si="22"/>
        <v>3.04</v>
      </c>
    </row>
    <row r="396" spans="1:16">
      <c r="A396" s="23">
        <v>202308</v>
      </c>
      <c r="B396" s="36" t="s">
        <v>281</v>
      </c>
      <c r="C396" s="25" t="s">
        <v>570</v>
      </c>
      <c r="D396" s="33" t="s">
        <v>587</v>
      </c>
      <c r="E396" s="36" t="s">
        <v>1012</v>
      </c>
      <c r="F396" s="26" t="s">
        <v>875</v>
      </c>
      <c r="G396" s="34" t="s">
        <v>756</v>
      </c>
      <c r="H396" s="28" t="s">
        <v>1009</v>
      </c>
      <c r="I396" s="40"/>
      <c r="J396" s="42">
        <v>2363</v>
      </c>
      <c r="K396" s="41">
        <v>6382.78</v>
      </c>
      <c r="L396" s="41">
        <v>363.68</v>
      </c>
      <c r="M396" s="41">
        <v>86.8</v>
      </c>
      <c r="N396" s="41">
        <v>3.8</v>
      </c>
      <c r="O396" s="42">
        <v>0</v>
      </c>
      <c r="P396" s="43">
        <f t="shared" si="22"/>
        <v>3.04</v>
      </c>
    </row>
    <row r="397" spans="1:16">
      <c r="A397" s="23">
        <v>202308</v>
      </c>
      <c r="B397" s="33" t="s">
        <v>294</v>
      </c>
      <c r="C397" s="25" t="s">
        <v>570</v>
      </c>
      <c r="D397" s="33" t="s">
        <v>587</v>
      </c>
      <c r="E397" s="33" t="s">
        <v>1013</v>
      </c>
      <c r="F397" s="26" t="s">
        <v>875</v>
      </c>
      <c r="G397" s="34" t="s">
        <v>1014</v>
      </c>
      <c r="H397" s="28" t="s">
        <v>1009</v>
      </c>
      <c r="I397" s="40"/>
      <c r="J397" s="42">
        <v>2363</v>
      </c>
      <c r="K397" s="41">
        <v>8326.64</v>
      </c>
      <c r="L397" s="41">
        <v>363.68</v>
      </c>
      <c r="M397" s="41">
        <v>86.8</v>
      </c>
      <c r="N397" s="41">
        <v>3.8</v>
      </c>
      <c r="O397" s="42">
        <v>0</v>
      </c>
      <c r="P397" s="43">
        <f t="shared" si="22"/>
        <v>3.04</v>
      </c>
    </row>
    <row r="398" spans="1:16">
      <c r="A398" s="23">
        <v>202308</v>
      </c>
      <c r="B398" s="28" t="s">
        <v>217</v>
      </c>
      <c r="C398" s="25" t="s">
        <v>619</v>
      </c>
      <c r="D398" s="26" t="s">
        <v>587</v>
      </c>
      <c r="E398" s="28" t="s">
        <v>1019</v>
      </c>
      <c r="F398" s="26" t="s">
        <v>1020</v>
      </c>
      <c r="G398" s="27" t="s">
        <v>1021</v>
      </c>
      <c r="H398" s="28" t="s">
        <v>1018</v>
      </c>
      <c r="I398" s="40"/>
      <c r="J398" s="41">
        <v>1900</v>
      </c>
      <c r="K398" s="41">
        <v>5635.68</v>
      </c>
      <c r="L398" s="41">
        <v>363.68</v>
      </c>
      <c r="M398" s="41">
        <v>86.8</v>
      </c>
      <c r="N398" s="41">
        <v>3.8</v>
      </c>
      <c r="O398" s="42">
        <v>0</v>
      </c>
      <c r="P398" s="43">
        <f t="shared" si="22"/>
        <v>3.04</v>
      </c>
    </row>
    <row r="399" spans="1:16">
      <c r="A399" s="23">
        <v>202308</v>
      </c>
      <c r="B399" s="28" t="s">
        <v>271</v>
      </c>
      <c r="C399" s="25" t="s">
        <v>619</v>
      </c>
      <c r="D399" s="26" t="s">
        <v>587</v>
      </c>
      <c r="E399" s="28" t="s">
        <v>1022</v>
      </c>
      <c r="F399" s="26" t="s">
        <v>1023</v>
      </c>
      <c r="G399" s="27" t="s">
        <v>1024</v>
      </c>
      <c r="H399" s="28" t="s">
        <v>1018</v>
      </c>
      <c r="I399" s="40"/>
      <c r="J399" s="41">
        <v>1900</v>
      </c>
      <c r="K399" s="41">
        <v>9906.5</v>
      </c>
      <c r="L399" s="41">
        <v>363.68</v>
      </c>
      <c r="M399" s="41">
        <v>86.8</v>
      </c>
      <c r="N399" s="41">
        <v>3.8</v>
      </c>
      <c r="O399" s="42">
        <v>0</v>
      </c>
      <c r="P399" s="43">
        <f t="shared" si="22"/>
        <v>3.04</v>
      </c>
    </row>
    <row r="400" spans="1:16">
      <c r="A400" s="23">
        <v>202308</v>
      </c>
      <c r="B400" s="28" t="s">
        <v>316</v>
      </c>
      <c r="C400" s="25" t="s">
        <v>619</v>
      </c>
      <c r="D400" s="30" t="s">
        <v>587</v>
      </c>
      <c r="E400" s="25" t="s">
        <v>1029</v>
      </c>
      <c r="F400" s="26" t="s">
        <v>1030</v>
      </c>
      <c r="G400" s="27" t="s">
        <v>1031</v>
      </c>
      <c r="H400" s="28" t="s">
        <v>1018</v>
      </c>
      <c r="I400" s="40"/>
      <c r="J400" s="41">
        <v>1900</v>
      </c>
      <c r="K400" s="41">
        <v>10046.12</v>
      </c>
      <c r="L400" s="41">
        <v>363.68</v>
      </c>
      <c r="M400" s="41">
        <v>86.8</v>
      </c>
      <c r="N400" s="41">
        <v>3.8</v>
      </c>
      <c r="O400" s="42">
        <v>0</v>
      </c>
      <c r="P400" s="43">
        <f t="shared" si="22"/>
        <v>3.04</v>
      </c>
    </row>
    <row r="401" spans="1:16">
      <c r="A401" s="23">
        <v>202308</v>
      </c>
      <c r="B401" s="28" t="s">
        <v>251</v>
      </c>
      <c r="C401" s="25" t="s">
        <v>619</v>
      </c>
      <c r="D401" s="30" t="s">
        <v>587</v>
      </c>
      <c r="E401" s="28" t="s">
        <v>1032</v>
      </c>
      <c r="F401" s="26" t="s">
        <v>1023</v>
      </c>
      <c r="G401" s="27" t="s">
        <v>1033</v>
      </c>
      <c r="H401" s="28" t="s">
        <v>1018</v>
      </c>
      <c r="I401" s="40"/>
      <c r="J401" s="41">
        <v>1900</v>
      </c>
      <c r="K401" s="41">
        <v>9287.4</v>
      </c>
      <c r="L401" s="41">
        <v>363.68</v>
      </c>
      <c r="M401" s="41">
        <v>86.8</v>
      </c>
      <c r="N401" s="41">
        <v>3.8</v>
      </c>
      <c r="O401" s="42">
        <v>0</v>
      </c>
      <c r="P401" s="43">
        <f t="shared" si="22"/>
        <v>3.04</v>
      </c>
    </row>
    <row r="402" spans="1:16">
      <c r="A402" s="23">
        <v>202308</v>
      </c>
      <c r="B402" s="28" t="s">
        <v>414</v>
      </c>
      <c r="C402" s="25" t="s">
        <v>619</v>
      </c>
      <c r="D402" s="26" t="s">
        <v>587</v>
      </c>
      <c r="E402" s="28" t="s">
        <v>1034</v>
      </c>
      <c r="F402" s="26" t="s">
        <v>1027</v>
      </c>
      <c r="G402" s="27" t="s">
        <v>1035</v>
      </c>
      <c r="H402" s="28" t="s">
        <v>1018</v>
      </c>
      <c r="I402" s="40"/>
      <c r="J402" s="41">
        <v>1900</v>
      </c>
      <c r="K402" s="41">
        <v>7917.86</v>
      </c>
      <c r="L402" s="41">
        <v>363.68</v>
      </c>
      <c r="M402" s="41">
        <v>86.8</v>
      </c>
      <c r="N402" s="41">
        <v>3.8</v>
      </c>
      <c r="O402" s="42">
        <v>0</v>
      </c>
      <c r="P402" s="43">
        <f t="shared" si="22"/>
        <v>3.04</v>
      </c>
    </row>
    <row r="403" spans="1:16">
      <c r="A403" s="23">
        <v>202308</v>
      </c>
      <c r="B403" s="25" t="s">
        <v>302</v>
      </c>
      <c r="C403" s="25" t="s">
        <v>619</v>
      </c>
      <c r="D403" s="26" t="s">
        <v>587</v>
      </c>
      <c r="E403" s="20" t="s">
        <v>1036</v>
      </c>
      <c r="F403" s="26" t="s">
        <v>1027</v>
      </c>
      <c r="G403" s="27" t="s">
        <v>1037</v>
      </c>
      <c r="H403" s="28" t="s">
        <v>1018</v>
      </c>
      <c r="I403" s="40"/>
      <c r="J403" s="41">
        <v>1900</v>
      </c>
      <c r="K403" s="41">
        <v>7566.46</v>
      </c>
      <c r="L403" s="41">
        <v>363.68</v>
      </c>
      <c r="M403" s="41">
        <v>86.8</v>
      </c>
      <c r="N403" s="41">
        <v>3.8</v>
      </c>
      <c r="O403" s="42">
        <v>0</v>
      </c>
      <c r="P403" s="43">
        <f t="shared" si="22"/>
        <v>3.04</v>
      </c>
    </row>
    <row r="404" spans="1:16">
      <c r="A404" s="23">
        <v>202308</v>
      </c>
      <c r="B404" s="25" t="s">
        <v>207</v>
      </c>
      <c r="C404" s="25" t="s">
        <v>619</v>
      </c>
      <c r="D404" s="26" t="s">
        <v>587</v>
      </c>
      <c r="E404" s="20" t="s">
        <v>1038</v>
      </c>
      <c r="F404" s="26" t="s">
        <v>1039</v>
      </c>
      <c r="G404" s="27" t="s">
        <v>1040</v>
      </c>
      <c r="H404" s="28" t="s">
        <v>1018</v>
      </c>
      <c r="I404" s="40"/>
      <c r="J404" s="41">
        <v>1900</v>
      </c>
      <c r="K404" s="41">
        <v>5826.28</v>
      </c>
      <c r="L404" s="41">
        <v>363.68</v>
      </c>
      <c r="M404" s="41">
        <v>86.8</v>
      </c>
      <c r="N404" s="41">
        <v>3.8</v>
      </c>
      <c r="O404" s="42">
        <v>0</v>
      </c>
      <c r="P404" s="43">
        <f t="shared" si="22"/>
        <v>3.04</v>
      </c>
    </row>
    <row r="405" spans="1:16">
      <c r="A405" s="23">
        <v>202308</v>
      </c>
      <c r="B405" s="28" t="s">
        <v>275</v>
      </c>
      <c r="C405" s="25" t="s">
        <v>619</v>
      </c>
      <c r="D405" s="26" t="s">
        <v>587</v>
      </c>
      <c r="E405" s="20" t="s">
        <v>1041</v>
      </c>
      <c r="F405" s="26" t="s">
        <v>1027</v>
      </c>
      <c r="G405" s="31" t="s">
        <v>1011</v>
      </c>
      <c r="H405" s="28" t="s">
        <v>1018</v>
      </c>
      <c r="I405" s="40"/>
      <c r="J405" s="41">
        <v>1900</v>
      </c>
      <c r="K405" s="41">
        <v>7210.35</v>
      </c>
      <c r="L405" s="41">
        <v>363.68</v>
      </c>
      <c r="M405" s="41">
        <v>86.8</v>
      </c>
      <c r="N405" s="41">
        <v>3.8</v>
      </c>
      <c r="O405" s="42">
        <v>0</v>
      </c>
      <c r="P405" s="43">
        <f t="shared" si="22"/>
        <v>3.04</v>
      </c>
    </row>
    <row r="406" spans="1:16">
      <c r="A406" s="23">
        <v>202308</v>
      </c>
      <c r="B406" s="25" t="s">
        <v>372</v>
      </c>
      <c r="C406" s="25" t="s">
        <v>619</v>
      </c>
      <c r="D406" s="26" t="s">
        <v>587</v>
      </c>
      <c r="E406" s="20" t="s">
        <v>1042</v>
      </c>
      <c r="F406" s="26" t="s">
        <v>1030</v>
      </c>
      <c r="G406" s="31" t="s">
        <v>1043</v>
      </c>
      <c r="H406" s="28" t="s">
        <v>1018</v>
      </c>
      <c r="I406" s="40"/>
      <c r="J406" s="41">
        <v>1900</v>
      </c>
      <c r="K406" s="41">
        <v>8906.82</v>
      </c>
      <c r="L406" s="41">
        <v>363.68</v>
      </c>
      <c r="M406" s="41">
        <v>86.8</v>
      </c>
      <c r="N406" s="41">
        <v>3.8</v>
      </c>
      <c r="O406" s="42">
        <v>0</v>
      </c>
      <c r="P406" s="43">
        <f t="shared" si="22"/>
        <v>3.04</v>
      </c>
    </row>
    <row r="407" spans="1:16">
      <c r="A407" s="23">
        <v>202308</v>
      </c>
      <c r="B407" s="28" t="s">
        <v>211</v>
      </c>
      <c r="C407" s="25" t="s">
        <v>619</v>
      </c>
      <c r="D407" s="26" t="s">
        <v>587</v>
      </c>
      <c r="E407" s="20" t="s">
        <v>1044</v>
      </c>
      <c r="F407" s="26" t="s">
        <v>1039</v>
      </c>
      <c r="G407" s="31" t="s">
        <v>1045</v>
      </c>
      <c r="H407" s="28" t="s">
        <v>1018</v>
      </c>
      <c r="I407" s="40"/>
      <c r="J407" s="41">
        <v>1900</v>
      </c>
      <c r="K407" s="41">
        <v>7802.78</v>
      </c>
      <c r="L407" s="41">
        <v>363.68</v>
      </c>
      <c r="M407" s="41">
        <v>86.8</v>
      </c>
      <c r="N407" s="41">
        <v>3.8</v>
      </c>
      <c r="O407" s="42">
        <v>0</v>
      </c>
      <c r="P407" s="43">
        <f t="shared" si="22"/>
        <v>3.04</v>
      </c>
    </row>
    <row r="408" spans="1:16">
      <c r="A408" s="23">
        <v>202308</v>
      </c>
      <c r="B408" s="25" t="s">
        <v>363</v>
      </c>
      <c r="C408" s="33" t="s">
        <v>619</v>
      </c>
      <c r="D408" s="26" t="s">
        <v>587</v>
      </c>
      <c r="E408" s="33" t="s">
        <v>1046</v>
      </c>
      <c r="F408" s="26" t="s">
        <v>1039</v>
      </c>
      <c r="G408" s="34" t="s">
        <v>1047</v>
      </c>
      <c r="H408" s="28" t="s">
        <v>1018</v>
      </c>
      <c r="I408" s="40"/>
      <c r="J408" s="41">
        <v>1900</v>
      </c>
      <c r="K408" s="41">
        <v>7358.88</v>
      </c>
      <c r="L408" s="41">
        <v>363.68</v>
      </c>
      <c r="M408" s="41">
        <v>86.8</v>
      </c>
      <c r="N408" s="41">
        <v>3.8</v>
      </c>
      <c r="O408" s="42">
        <v>0</v>
      </c>
      <c r="P408" s="43">
        <f t="shared" si="22"/>
        <v>3.04</v>
      </c>
    </row>
    <row r="409" spans="1:16">
      <c r="A409" s="23">
        <v>202308</v>
      </c>
      <c r="B409" s="33" t="s">
        <v>273</v>
      </c>
      <c r="C409" s="33" t="s">
        <v>619</v>
      </c>
      <c r="D409" s="26" t="s">
        <v>587</v>
      </c>
      <c r="E409" s="33" t="s">
        <v>1048</v>
      </c>
      <c r="F409" s="26" t="s">
        <v>1039</v>
      </c>
      <c r="G409" s="34" t="s">
        <v>1049</v>
      </c>
      <c r="H409" s="28" t="s">
        <v>1018</v>
      </c>
      <c r="I409" s="40"/>
      <c r="J409" s="41">
        <v>1900</v>
      </c>
      <c r="K409" s="41">
        <v>7606.44</v>
      </c>
      <c r="L409" s="41">
        <v>363.68</v>
      </c>
      <c r="M409" s="41">
        <v>86.8</v>
      </c>
      <c r="N409" s="41">
        <v>3.8</v>
      </c>
      <c r="O409" s="42">
        <v>0</v>
      </c>
      <c r="P409" s="43">
        <f t="shared" si="22"/>
        <v>3.04</v>
      </c>
    </row>
    <row r="410" spans="1:16">
      <c r="A410" s="23">
        <v>202308</v>
      </c>
      <c r="B410" s="33" t="s">
        <v>411</v>
      </c>
      <c r="C410" s="33" t="s">
        <v>619</v>
      </c>
      <c r="D410" s="26" t="s">
        <v>587</v>
      </c>
      <c r="E410" s="33" t="s">
        <v>1050</v>
      </c>
      <c r="F410" s="26" t="s">
        <v>1020</v>
      </c>
      <c r="G410" s="34" t="s">
        <v>1051</v>
      </c>
      <c r="H410" s="28" t="s">
        <v>1018</v>
      </c>
      <c r="I410" s="40"/>
      <c r="J410" s="41">
        <v>1900</v>
      </c>
      <c r="K410" s="41">
        <v>6999.82</v>
      </c>
      <c r="L410" s="41">
        <v>363.68</v>
      </c>
      <c r="M410" s="41">
        <v>86.8</v>
      </c>
      <c r="N410" s="41">
        <v>3.8</v>
      </c>
      <c r="O410" s="42">
        <v>0</v>
      </c>
      <c r="P410" s="43">
        <f t="shared" si="22"/>
        <v>3.04</v>
      </c>
    </row>
    <row r="411" spans="1:16">
      <c r="A411" s="23">
        <v>202308</v>
      </c>
      <c r="B411" s="33" t="s">
        <v>443</v>
      </c>
      <c r="C411" s="33" t="s">
        <v>619</v>
      </c>
      <c r="D411" s="26" t="s">
        <v>587</v>
      </c>
      <c r="E411" s="33" t="s">
        <v>1052</v>
      </c>
      <c r="F411" s="26" t="s">
        <v>1030</v>
      </c>
      <c r="G411" s="34" t="s">
        <v>1053</v>
      </c>
      <c r="H411" s="28" t="s">
        <v>1018</v>
      </c>
      <c r="I411" s="40"/>
      <c r="J411" s="41">
        <v>1900</v>
      </c>
      <c r="K411" s="41">
        <v>8593.72</v>
      </c>
      <c r="L411" s="41">
        <v>363.68</v>
      </c>
      <c r="M411" s="41">
        <v>86.8</v>
      </c>
      <c r="N411" s="41">
        <v>3.8</v>
      </c>
      <c r="O411" s="42">
        <v>0</v>
      </c>
      <c r="P411" s="43">
        <f t="shared" si="22"/>
        <v>3.04</v>
      </c>
    </row>
    <row r="412" spans="1:16">
      <c r="A412" s="23">
        <v>202308</v>
      </c>
      <c r="B412" s="33" t="s">
        <v>369</v>
      </c>
      <c r="C412" s="33" t="s">
        <v>619</v>
      </c>
      <c r="D412" s="33" t="s">
        <v>587</v>
      </c>
      <c r="E412" s="33" t="s">
        <v>1054</v>
      </c>
      <c r="F412" s="26" t="s">
        <v>1020</v>
      </c>
      <c r="G412" s="33" t="s">
        <v>1055</v>
      </c>
      <c r="H412" s="28" t="s">
        <v>1018</v>
      </c>
      <c r="I412" s="40"/>
      <c r="J412" s="41">
        <v>1900</v>
      </c>
      <c r="K412" s="41">
        <v>8334.1</v>
      </c>
      <c r="L412" s="41">
        <v>363.68</v>
      </c>
      <c r="M412" s="41">
        <v>86.8</v>
      </c>
      <c r="N412" s="41">
        <v>3.8</v>
      </c>
      <c r="O412" s="42">
        <v>0</v>
      </c>
      <c r="P412" s="43">
        <f t="shared" si="22"/>
        <v>3.04</v>
      </c>
    </row>
    <row r="413" spans="1:16">
      <c r="A413" s="23">
        <v>202308</v>
      </c>
      <c r="B413" s="33" t="s">
        <v>375</v>
      </c>
      <c r="C413" s="33" t="s">
        <v>619</v>
      </c>
      <c r="D413" s="33" t="s">
        <v>587</v>
      </c>
      <c r="E413" s="33" t="s">
        <v>1056</v>
      </c>
      <c r="F413" s="26" t="s">
        <v>1039</v>
      </c>
      <c r="G413" s="34" t="s">
        <v>1057</v>
      </c>
      <c r="H413" s="28" t="s">
        <v>1018</v>
      </c>
      <c r="I413" s="40"/>
      <c r="J413" s="41">
        <v>1900</v>
      </c>
      <c r="K413" s="41">
        <v>7412.76</v>
      </c>
      <c r="L413" s="41">
        <v>363.68</v>
      </c>
      <c r="M413" s="41">
        <v>86.8</v>
      </c>
      <c r="N413" s="41">
        <v>3.8</v>
      </c>
      <c r="O413" s="42">
        <v>385</v>
      </c>
      <c r="P413" s="43">
        <f t="shared" si="22"/>
        <v>3.04</v>
      </c>
    </row>
    <row r="414" spans="1:16">
      <c r="A414" s="23">
        <v>202308</v>
      </c>
      <c r="B414" s="33" t="s">
        <v>246</v>
      </c>
      <c r="C414" s="33" t="s">
        <v>619</v>
      </c>
      <c r="D414" s="33" t="s">
        <v>587</v>
      </c>
      <c r="E414" s="33" t="s">
        <v>1058</v>
      </c>
      <c r="F414" s="26" t="s">
        <v>1039</v>
      </c>
      <c r="G414" s="34" t="s">
        <v>1059</v>
      </c>
      <c r="H414" s="28" t="s">
        <v>1018</v>
      </c>
      <c r="I414" s="40"/>
      <c r="J414" s="41">
        <v>1900</v>
      </c>
      <c r="K414" s="41">
        <v>6829.82</v>
      </c>
      <c r="L414" s="41">
        <v>363.68</v>
      </c>
      <c r="M414" s="41">
        <v>86.8</v>
      </c>
      <c r="N414" s="41">
        <v>3.8</v>
      </c>
      <c r="O414" s="42">
        <v>0</v>
      </c>
      <c r="P414" s="43">
        <f t="shared" si="22"/>
        <v>3.04</v>
      </c>
    </row>
    <row r="415" spans="1:16">
      <c r="A415" s="23">
        <v>202308</v>
      </c>
      <c r="B415" s="33" t="s">
        <v>235</v>
      </c>
      <c r="C415" s="33" t="s">
        <v>619</v>
      </c>
      <c r="D415" s="33" t="s">
        <v>587</v>
      </c>
      <c r="E415" s="33" t="s">
        <v>1060</v>
      </c>
      <c r="F415" s="26" t="s">
        <v>1039</v>
      </c>
      <c r="G415" s="34" t="s">
        <v>1061</v>
      </c>
      <c r="H415" s="28" t="s">
        <v>1018</v>
      </c>
      <c r="I415" s="40"/>
      <c r="J415" s="41">
        <v>1900</v>
      </c>
      <c r="K415" s="41">
        <v>7803.34</v>
      </c>
      <c r="L415" s="41">
        <v>363.68</v>
      </c>
      <c r="M415" s="41">
        <v>86.8</v>
      </c>
      <c r="N415" s="41">
        <v>3.8</v>
      </c>
      <c r="O415" s="42">
        <v>0</v>
      </c>
      <c r="P415" s="43">
        <f t="shared" si="22"/>
        <v>3.04</v>
      </c>
    </row>
    <row r="416" spans="1:16">
      <c r="A416" s="23">
        <v>202308</v>
      </c>
      <c r="B416" s="33" t="s">
        <v>253</v>
      </c>
      <c r="C416" s="33" t="s">
        <v>619</v>
      </c>
      <c r="D416" s="33" t="s">
        <v>587</v>
      </c>
      <c r="E416" s="33" t="s">
        <v>1062</v>
      </c>
      <c r="F416" s="26" t="s">
        <v>1408</v>
      </c>
      <c r="G416" s="34" t="s">
        <v>1063</v>
      </c>
      <c r="H416" s="28" t="s">
        <v>1018</v>
      </c>
      <c r="I416" s="40"/>
      <c r="J416" s="41">
        <v>3026</v>
      </c>
      <c r="K416" s="41">
        <v>7231.61</v>
      </c>
      <c r="L416" s="41">
        <v>363.68</v>
      </c>
      <c r="M416" s="41">
        <v>86.8</v>
      </c>
      <c r="N416" s="41">
        <v>3.8</v>
      </c>
      <c r="O416" s="42">
        <v>0</v>
      </c>
      <c r="P416" s="43">
        <f t="shared" si="22"/>
        <v>3.04</v>
      </c>
    </row>
    <row r="417" spans="1:16">
      <c r="A417" s="23">
        <v>202308</v>
      </c>
      <c r="B417" s="33" t="s">
        <v>339</v>
      </c>
      <c r="C417" s="33" t="s">
        <v>619</v>
      </c>
      <c r="D417" s="33" t="s">
        <v>587</v>
      </c>
      <c r="E417" s="33" t="s">
        <v>1064</v>
      </c>
      <c r="F417" s="26" t="s">
        <v>1027</v>
      </c>
      <c r="G417" s="34" t="s">
        <v>1065</v>
      </c>
      <c r="H417" s="28" t="s">
        <v>1018</v>
      </c>
      <c r="I417" s="40"/>
      <c r="J417" s="41">
        <v>1900</v>
      </c>
      <c r="K417" s="41">
        <v>5115.8</v>
      </c>
      <c r="L417" s="41">
        <v>363.68</v>
      </c>
      <c r="M417" s="41">
        <v>86.8</v>
      </c>
      <c r="N417" s="41">
        <v>3.8</v>
      </c>
      <c r="O417" s="42">
        <v>0</v>
      </c>
      <c r="P417" s="43">
        <f t="shared" si="22"/>
        <v>3.04</v>
      </c>
    </row>
    <row r="418" spans="1:16">
      <c r="A418" s="23">
        <v>202308</v>
      </c>
      <c r="B418" s="36" t="s">
        <v>330</v>
      </c>
      <c r="C418" s="36" t="s">
        <v>619</v>
      </c>
      <c r="D418" s="33" t="s">
        <v>587</v>
      </c>
      <c r="E418" s="36" t="s">
        <v>1066</v>
      </c>
      <c r="F418" s="26" t="s">
        <v>1067</v>
      </c>
      <c r="G418" s="36" t="s">
        <v>1068</v>
      </c>
      <c r="H418" s="28" t="s">
        <v>1018</v>
      </c>
      <c r="I418" s="40"/>
      <c r="J418" s="41">
        <v>1900</v>
      </c>
      <c r="K418" s="41">
        <v>6470.78</v>
      </c>
      <c r="L418" s="41">
        <v>363.68</v>
      </c>
      <c r="M418" s="41">
        <v>86.8</v>
      </c>
      <c r="N418" s="41">
        <v>3.8</v>
      </c>
      <c r="O418" s="42">
        <v>0</v>
      </c>
      <c r="P418" s="43">
        <f t="shared" si="22"/>
        <v>3.04</v>
      </c>
    </row>
    <row r="419" spans="1:16">
      <c r="A419" s="23">
        <v>202308</v>
      </c>
      <c r="B419" s="36" t="s">
        <v>208</v>
      </c>
      <c r="C419" s="36" t="s">
        <v>619</v>
      </c>
      <c r="D419" s="33" t="s">
        <v>587</v>
      </c>
      <c r="E419" s="36" t="s">
        <v>1069</v>
      </c>
      <c r="F419" s="26" t="s">
        <v>1363</v>
      </c>
      <c r="G419" s="36" t="s">
        <v>1070</v>
      </c>
      <c r="H419" s="28" t="s">
        <v>1018</v>
      </c>
      <c r="I419" s="40"/>
      <c r="J419" s="41">
        <v>1900</v>
      </c>
      <c r="K419" s="41">
        <v>10770.44</v>
      </c>
      <c r="L419" s="41">
        <v>363.68</v>
      </c>
      <c r="M419" s="41">
        <v>86.8</v>
      </c>
      <c r="N419" s="41">
        <v>3.8</v>
      </c>
      <c r="O419" s="42">
        <v>0</v>
      </c>
      <c r="P419" s="43">
        <f t="shared" si="22"/>
        <v>3.04</v>
      </c>
    </row>
    <row r="420" spans="1:16">
      <c r="A420" s="23">
        <v>202308</v>
      </c>
      <c r="B420" s="36" t="s">
        <v>399</v>
      </c>
      <c r="C420" s="36" t="s">
        <v>619</v>
      </c>
      <c r="D420" s="33" t="s">
        <v>587</v>
      </c>
      <c r="E420" s="36" t="s">
        <v>1071</v>
      </c>
      <c r="F420" s="26" t="s">
        <v>1067</v>
      </c>
      <c r="G420" s="34" t="s">
        <v>756</v>
      </c>
      <c r="H420" s="28" t="s">
        <v>1018</v>
      </c>
      <c r="I420" s="40"/>
      <c r="J420" s="41">
        <v>1900</v>
      </c>
      <c r="K420" s="41">
        <v>6420.39</v>
      </c>
      <c r="L420" s="41">
        <v>363.68</v>
      </c>
      <c r="M420" s="41">
        <v>86.8</v>
      </c>
      <c r="N420" s="41">
        <v>3.8</v>
      </c>
      <c r="O420" s="42">
        <v>100</v>
      </c>
      <c r="P420" s="43">
        <f t="shared" si="22"/>
        <v>3.04</v>
      </c>
    </row>
    <row r="421" spans="1:16">
      <c r="A421" s="23">
        <v>202308</v>
      </c>
      <c r="B421" s="36" t="s">
        <v>230</v>
      </c>
      <c r="C421" s="36" t="s">
        <v>619</v>
      </c>
      <c r="D421" s="33" t="s">
        <v>587</v>
      </c>
      <c r="E421" s="33" t="s">
        <v>1072</v>
      </c>
      <c r="F421" s="26" t="s">
        <v>1027</v>
      </c>
      <c r="G421" s="34" t="s">
        <v>1073</v>
      </c>
      <c r="H421" s="28" t="s">
        <v>1018</v>
      </c>
      <c r="I421" s="40"/>
      <c r="J421" s="41">
        <v>1900</v>
      </c>
      <c r="K421" s="41">
        <v>6945.18</v>
      </c>
      <c r="L421" s="41">
        <v>363.68</v>
      </c>
      <c r="M421" s="41">
        <v>86.8</v>
      </c>
      <c r="N421" s="41">
        <v>3.8</v>
      </c>
      <c r="O421" s="42">
        <v>0</v>
      </c>
      <c r="P421" s="43">
        <f t="shared" si="22"/>
        <v>3.04</v>
      </c>
    </row>
    <row r="422" spans="1:16">
      <c r="A422" s="23">
        <v>202308</v>
      </c>
      <c r="B422" s="36" t="s">
        <v>343</v>
      </c>
      <c r="C422" s="36" t="s">
        <v>619</v>
      </c>
      <c r="D422" s="33" t="s">
        <v>587</v>
      </c>
      <c r="E422" s="36" t="s">
        <v>1074</v>
      </c>
      <c r="F422" s="26" t="s">
        <v>1027</v>
      </c>
      <c r="G422" s="34" t="s">
        <v>1075</v>
      </c>
      <c r="H422" s="28" t="s">
        <v>1018</v>
      </c>
      <c r="I422" s="40"/>
      <c r="J422" s="41">
        <v>1900</v>
      </c>
      <c r="K422" s="41">
        <v>6696.21</v>
      </c>
      <c r="L422" s="41">
        <v>363.68</v>
      </c>
      <c r="M422" s="41">
        <v>86.8</v>
      </c>
      <c r="N422" s="41">
        <v>3.8</v>
      </c>
      <c r="O422" s="42">
        <v>0</v>
      </c>
      <c r="P422" s="43">
        <f t="shared" si="22"/>
        <v>3.04</v>
      </c>
    </row>
    <row r="423" spans="1:16">
      <c r="A423" s="23">
        <v>202308</v>
      </c>
      <c r="B423" s="36" t="s">
        <v>297</v>
      </c>
      <c r="C423" s="36" t="s">
        <v>619</v>
      </c>
      <c r="D423" s="33" t="s">
        <v>587</v>
      </c>
      <c r="E423" s="36" t="s">
        <v>1076</v>
      </c>
      <c r="F423" s="26" t="s">
        <v>1027</v>
      </c>
      <c r="G423" s="34" t="s">
        <v>1077</v>
      </c>
      <c r="H423" s="28" t="s">
        <v>1018</v>
      </c>
      <c r="I423" s="40"/>
      <c r="J423" s="41">
        <v>1900</v>
      </c>
      <c r="K423" s="41">
        <v>6703.98</v>
      </c>
      <c r="L423" s="41">
        <v>363.68</v>
      </c>
      <c r="M423" s="41">
        <v>86.8</v>
      </c>
      <c r="N423" s="41">
        <v>3.8</v>
      </c>
      <c r="O423" s="42">
        <v>0</v>
      </c>
      <c r="P423" s="43">
        <f t="shared" si="22"/>
        <v>3.04</v>
      </c>
    </row>
    <row r="424" spans="1:16">
      <c r="A424" s="23">
        <v>202308</v>
      </c>
      <c r="B424" s="36" t="s">
        <v>341</v>
      </c>
      <c r="C424" s="36" t="s">
        <v>619</v>
      </c>
      <c r="D424" s="33" t="s">
        <v>587</v>
      </c>
      <c r="E424" s="33" t="s">
        <v>1078</v>
      </c>
      <c r="F424" s="26" t="s">
        <v>1027</v>
      </c>
      <c r="G424" s="34" t="s">
        <v>1079</v>
      </c>
      <c r="H424" s="28" t="s">
        <v>1018</v>
      </c>
      <c r="I424" s="40"/>
      <c r="J424" s="41">
        <v>1900</v>
      </c>
      <c r="K424" s="41">
        <v>6826.84</v>
      </c>
      <c r="L424" s="41">
        <v>363.68</v>
      </c>
      <c r="M424" s="41">
        <v>86.8</v>
      </c>
      <c r="N424" s="41">
        <v>3.8</v>
      </c>
      <c r="O424" s="42">
        <v>0</v>
      </c>
      <c r="P424" s="43">
        <f t="shared" si="22"/>
        <v>3.04</v>
      </c>
    </row>
    <row r="425" spans="1:16">
      <c r="A425" s="23">
        <v>202308</v>
      </c>
      <c r="B425" s="36" t="s">
        <v>403</v>
      </c>
      <c r="C425" s="36" t="s">
        <v>619</v>
      </c>
      <c r="D425" s="33" t="s">
        <v>587</v>
      </c>
      <c r="E425" s="36" t="s">
        <v>1082</v>
      </c>
      <c r="F425" s="26" t="s">
        <v>1039</v>
      </c>
      <c r="G425" s="34" t="s">
        <v>1083</v>
      </c>
      <c r="H425" s="28" t="s">
        <v>1018</v>
      </c>
      <c r="I425" s="40" t="s">
        <v>1409</v>
      </c>
      <c r="J425" s="41">
        <v>1900</v>
      </c>
      <c r="K425" s="41">
        <v>2336.91</v>
      </c>
      <c r="L425" s="41">
        <v>0</v>
      </c>
      <c r="M425" s="41">
        <v>0</v>
      </c>
      <c r="N425" s="41">
        <v>0</v>
      </c>
      <c r="O425" s="42">
        <v>0</v>
      </c>
      <c r="P425" s="43">
        <v>0</v>
      </c>
    </row>
    <row r="426" spans="1:16">
      <c r="A426" s="23">
        <v>202308</v>
      </c>
      <c r="B426" s="36" t="s">
        <v>237</v>
      </c>
      <c r="C426" s="36" t="s">
        <v>619</v>
      </c>
      <c r="D426" s="33" t="s">
        <v>587</v>
      </c>
      <c r="E426" s="36" t="s">
        <v>1084</v>
      </c>
      <c r="F426" s="26" t="s">
        <v>1030</v>
      </c>
      <c r="G426" s="34" t="s">
        <v>1083</v>
      </c>
      <c r="H426" s="28" t="s">
        <v>1018</v>
      </c>
      <c r="I426" s="40"/>
      <c r="J426" s="41">
        <v>1900</v>
      </c>
      <c r="K426" s="41">
        <v>9127.21</v>
      </c>
      <c r="L426" s="41">
        <v>363.68</v>
      </c>
      <c r="M426" s="41">
        <v>86.8</v>
      </c>
      <c r="N426" s="41">
        <v>3.8</v>
      </c>
      <c r="O426" s="42">
        <v>0</v>
      </c>
      <c r="P426" s="43">
        <f t="shared" ref="P426:P470" si="23">1900*0.16%</f>
        <v>3.04</v>
      </c>
    </row>
    <row r="427" spans="1:16">
      <c r="A427" s="23">
        <v>202308</v>
      </c>
      <c r="B427" s="25" t="s">
        <v>361</v>
      </c>
      <c r="C427" s="25" t="s">
        <v>619</v>
      </c>
      <c r="D427" s="26" t="s">
        <v>587</v>
      </c>
      <c r="E427" s="28" t="s">
        <v>1085</v>
      </c>
      <c r="F427" s="26" t="s">
        <v>1086</v>
      </c>
      <c r="G427" s="27" t="s">
        <v>1087</v>
      </c>
      <c r="H427" s="28" t="s">
        <v>1018</v>
      </c>
      <c r="I427" s="40"/>
      <c r="J427" s="41">
        <v>1900</v>
      </c>
      <c r="K427" s="41">
        <v>9444.71</v>
      </c>
      <c r="L427" s="41">
        <v>363.68</v>
      </c>
      <c r="M427" s="41">
        <v>86.8</v>
      </c>
      <c r="N427" s="41">
        <v>3.8</v>
      </c>
      <c r="O427" s="42">
        <v>0</v>
      </c>
      <c r="P427" s="43">
        <f t="shared" si="23"/>
        <v>3.04</v>
      </c>
    </row>
    <row r="428" spans="1:16">
      <c r="A428" s="23">
        <v>202308</v>
      </c>
      <c r="B428" s="25" t="s">
        <v>360</v>
      </c>
      <c r="C428" s="25" t="s">
        <v>619</v>
      </c>
      <c r="D428" s="30" t="s">
        <v>587</v>
      </c>
      <c r="E428" s="28" t="s">
        <v>1088</v>
      </c>
      <c r="F428" s="26" t="s">
        <v>1067</v>
      </c>
      <c r="G428" s="27" t="s">
        <v>1089</v>
      </c>
      <c r="H428" s="28" t="s">
        <v>1018</v>
      </c>
      <c r="I428" s="40"/>
      <c r="J428" s="41">
        <v>1900</v>
      </c>
      <c r="K428" s="41">
        <v>7201.92</v>
      </c>
      <c r="L428" s="41">
        <v>363.68</v>
      </c>
      <c r="M428" s="41">
        <v>86.8</v>
      </c>
      <c r="N428" s="41">
        <v>3.8</v>
      </c>
      <c r="O428" s="42">
        <v>95</v>
      </c>
      <c r="P428" s="43">
        <f t="shared" si="23"/>
        <v>3.04</v>
      </c>
    </row>
    <row r="429" spans="1:16">
      <c r="A429" s="23">
        <v>202308</v>
      </c>
      <c r="B429" s="33" t="s">
        <v>308</v>
      </c>
      <c r="C429" s="33" t="s">
        <v>619</v>
      </c>
      <c r="D429" s="26" t="s">
        <v>587</v>
      </c>
      <c r="E429" s="33" t="s">
        <v>1092</v>
      </c>
      <c r="F429" s="26" t="s">
        <v>1067</v>
      </c>
      <c r="G429" s="34" t="s">
        <v>1051</v>
      </c>
      <c r="H429" s="28" t="s">
        <v>1018</v>
      </c>
      <c r="I429" s="40"/>
      <c r="J429" s="41">
        <v>1900</v>
      </c>
      <c r="K429" s="41">
        <v>6180.88</v>
      </c>
      <c r="L429" s="41">
        <v>363.68</v>
      </c>
      <c r="M429" s="41">
        <v>86.8</v>
      </c>
      <c r="N429" s="41">
        <v>3.8</v>
      </c>
      <c r="O429" s="42">
        <v>0</v>
      </c>
      <c r="P429" s="43">
        <f t="shared" si="23"/>
        <v>3.04</v>
      </c>
    </row>
    <row r="430" spans="1:16">
      <c r="A430" s="23">
        <v>202308</v>
      </c>
      <c r="B430" s="36" t="s">
        <v>325</v>
      </c>
      <c r="C430" s="36" t="s">
        <v>619</v>
      </c>
      <c r="D430" s="33" t="s">
        <v>587</v>
      </c>
      <c r="E430" s="36" t="s">
        <v>1093</v>
      </c>
      <c r="F430" s="26" t="s">
        <v>1027</v>
      </c>
      <c r="G430" s="34" t="s">
        <v>1094</v>
      </c>
      <c r="H430" s="28" t="s">
        <v>1018</v>
      </c>
      <c r="I430" s="40"/>
      <c r="J430" s="41">
        <v>1900</v>
      </c>
      <c r="K430" s="41">
        <v>7037.18</v>
      </c>
      <c r="L430" s="41">
        <v>363.68</v>
      </c>
      <c r="M430" s="41">
        <v>86.8</v>
      </c>
      <c r="N430" s="41">
        <v>3.8</v>
      </c>
      <c r="O430" s="42">
        <v>0</v>
      </c>
      <c r="P430" s="43">
        <f t="shared" si="23"/>
        <v>3.04</v>
      </c>
    </row>
    <row r="431" spans="1:16">
      <c r="A431" s="23">
        <v>202308</v>
      </c>
      <c r="B431" s="25" t="s">
        <v>347</v>
      </c>
      <c r="C431" s="36" t="s">
        <v>619</v>
      </c>
      <c r="D431" s="33" t="s">
        <v>587</v>
      </c>
      <c r="E431" s="36" t="s">
        <v>1098</v>
      </c>
      <c r="F431" s="26" t="s">
        <v>1020</v>
      </c>
      <c r="G431" s="34" t="s">
        <v>1099</v>
      </c>
      <c r="H431" s="28" t="s">
        <v>1018</v>
      </c>
      <c r="I431" s="40"/>
      <c r="J431" s="41">
        <v>1900</v>
      </c>
      <c r="K431" s="41">
        <v>8054.82</v>
      </c>
      <c r="L431" s="41">
        <v>363.68</v>
      </c>
      <c r="M431" s="41">
        <v>86.8</v>
      </c>
      <c r="N431" s="41">
        <v>3.8</v>
      </c>
      <c r="O431" s="42">
        <v>0</v>
      </c>
      <c r="P431" s="43">
        <f t="shared" si="23"/>
        <v>3.04</v>
      </c>
    </row>
    <row r="432" spans="1:16">
      <c r="A432" s="23">
        <v>202308</v>
      </c>
      <c r="B432" s="33" t="s">
        <v>338</v>
      </c>
      <c r="C432" s="36" t="s">
        <v>619</v>
      </c>
      <c r="D432" s="33" t="s">
        <v>587</v>
      </c>
      <c r="E432" s="36" t="s">
        <v>1100</v>
      </c>
      <c r="F432" s="26" t="s">
        <v>1020</v>
      </c>
      <c r="G432" s="34" t="s">
        <v>1101</v>
      </c>
      <c r="H432" s="28" t="s">
        <v>1018</v>
      </c>
      <c r="I432" s="40"/>
      <c r="J432" s="41">
        <v>1900</v>
      </c>
      <c r="K432" s="41">
        <v>5605.62</v>
      </c>
      <c r="L432" s="41">
        <v>363.68</v>
      </c>
      <c r="M432" s="41">
        <v>86.8</v>
      </c>
      <c r="N432" s="41">
        <v>3.8</v>
      </c>
      <c r="O432" s="42">
        <v>0</v>
      </c>
      <c r="P432" s="43">
        <f t="shared" si="23"/>
        <v>3.04</v>
      </c>
    </row>
    <row r="433" spans="1:16">
      <c r="A433" s="23">
        <v>202308</v>
      </c>
      <c r="B433" s="25" t="s">
        <v>210</v>
      </c>
      <c r="C433" s="36" t="s">
        <v>619</v>
      </c>
      <c r="D433" s="33" t="s">
        <v>587</v>
      </c>
      <c r="E433" s="36" t="s">
        <v>1104</v>
      </c>
      <c r="F433" s="26" t="s">
        <v>1020</v>
      </c>
      <c r="G433" s="34" t="s">
        <v>1105</v>
      </c>
      <c r="H433" s="28" t="s">
        <v>1018</v>
      </c>
      <c r="I433" s="40"/>
      <c r="J433" s="41">
        <v>1900</v>
      </c>
      <c r="K433" s="41">
        <v>7893.61</v>
      </c>
      <c r="L433" s="41">
        <v>363.68</v>
      </c>
      <c r="M433" s="41">
        <v>86.8</v>
      </c>
      <c r="N433" s="41">
        <v>3.8</v>
      </c>
      <c r="O433" s="42">
        <v>0</v>
      </c>
      <c r="P433" s="43">
        <f t="shared" si="23"/>
        <v>3.04</v>
      </c>
    </row>
    <row r="434" spans="1:16">
      <c r="A434" s="23">
        <v>202308</v>
      </c>
      <c r="B434" s="25" t="s">
        <v>309</v>
      </c>
      <c r="C434" s="36" t="s">
        <v>619</v>
      </c>
      <c r="D434" s="33" t="s">
        <v>587</v>
      </c>
      <c r="E434" s="36" t="s">
        <v>1106</v>
      </c>
      <c r="F434" s="26" t="s">
        <v>1020</v>
      </c>
      <c r="G434" s="34" t="s">
        <v>1107</v>
      </c>
      <c r="H434" s="28" t="s">
        <v>1018</v>
      </c>
      <c r="I434" s="40"/>
      <c r="J434" s="41">
        <v>1900</v>
      </c>
      <c r="K434" s="41">
        <v>6697.84</v>
      </c>
      <c r="L434" s="41">
        <v>363.68</v>
      </c>
      <c r="M434" s="41">
        <v>86.8</v>
      </c>
      <c r="N434" s="41">
        <v>3.8</v>
      </c>
      <c r="O434" s="42">
        <v>0</v>
      </c>
      <c r="P434" s="43">
        <f t="shared" si="23"/>
        <v>3.04</v>
      </c>
    </row>
    <row r="435" spans="1:16">
      <c r="A435" s="23">
        <v>202308</v>
      </c>
      <c r="B435" s="25" t="s">
        <v>205</v>
      </c>
      <c r="C435" s="36" t="s">
        <v>619</v>
      </c>
      <c r="D435" s="33" t="s">
        <v>587</v>
      </c>
      <c r="E435" s="36" t="s">
        <v>1108</v>
      </c>
      <c r="F435" s="26" t="s">
        <v>1039</v>
      </c>
      <c r="G435" s="34" t="s">
        <v>1109</v>
      </c>
      <c r="H435" s="28" t="s">
        <v>1018</v>
      </c>
      <c r="I435" s="40"/>
      <c r="J435" s="41">
        <v>1900</v>
      </c>
      <c r="K435" s="41">
        <v>6681.01</v>
      </c>
      <c r="L435" s="41">
        <v>363.68</v>
      </c>
      <c r="M435" s="41">
        <v>86.8</v>
      </c>
      <c r="N435" s="41">
        <v>3.8</v>
      </c>
      <c r="O435" s="42">
        <v>0</v>
      </c>
      <c r="P435" s="43">
        <f t="shared" si="23"/>
        <v>3.04</v>
      </c>
    </row>
    <row r="436" spans="1:16">
      <c r="A436" s="23">
        <v>202308</v>
      </c>
      <c r="B436" s="33" t="s">
        <v>387</v>
      </c>
      <c r="C436" s="36" t="s">
        <v>619</v>
      </c>
      <c r="D436" s="33" t="s">
        <v>587</v>
      </c>
      <c r="E436" s="36" t="s">
        <v>1110</v>
      </c>
      <c r="F436" s="26" t="s">
        <v>1039</v>
      </c>
      <c r="G436" s="34" t="s">
        <v>1111</v>
      </c>
      <c r="H436" s="28" t="s">
        <v>1018</v>
      </c>
      <c r="I436" s="40"/>
      <c r="J436" s="41">
        <v>1900</v>
      </c>
      <c r="K436" s="41">
        <v>6712.95</v>
      </c>
      <c r="L436" s="41">
        <v>363.68</v>
      </c>
      <c r="M436" s="41">
        <v>86.8</v>
      </c>
      <c r="N436" s="41">
        <v>3.8</v>
      </c>
      <c r="O436" s="42">
        <v>0</v>
      </c>
      <c r="P436" s="43">
        <f t="shared" si="23"/>
        <v>3.04</v>
      </c>
    </row>
    <row r="437" spans="1:16">
      <c r="A437" s="23">
        <v>202308</v>
      </c>
      <c r="B437" s="36" t="s">
        <v>209</v>
      </c>
      <c r="C437" s="36" t="s">
        <v>619</v>
      </c>
      <c r="D437" s="33" t="s">
        <v>587</v>
      </c>
      <c r="E437" s="36" t="s">
        <v>1117</v>
      </c>
      <c r="F437" s="26" t="s">
        <v>1020</v>
      </c>
      <c r="G437" s="34" t="s">
        <v>1118</v>
      </c>
      <c r="H437" s="28" t="s">
        <v>1018</v>
      </c>
      <c r="I437" s="40"/>
      <c r="J437" s="41">
        <v>1900</v>
      </c>
      <c r="K437" s="41">
        <v>6516.68</v>
      </c>
      <c r="L437" s="41">
        <v>363.68</v>
      </c>
      <c r="M437" s="41">
        <v>86.8</v>
      </c>
      <c r="N437" s="41">
        <v>3.8</v>
      </c>
      <c r="O437" s="42">
        <v>0</v>
      </c>
      <c r="P437" s="43">
        <f t="shared" si="23"/>
        <v>3.04</v>
      </c>
    </row>
    <row r="438" spans="1:16">
      <c r="A438" s="23">
        <v>202308</v>
      </c>
      <c r="B438" s="36" t="s">
        <v>336</v>
      </c>
      <c r="C438" s="36" t="s">
        <v>619</v>
      </c>
      <c r="D438" s="33" t="s">
        <v>587</v>
      </c>
      <c r="E438" s="36" t="s">
        <v>1126</v>
      </c>
      <c r="F438" s="26" t="s">
        <v>1027</v>
      </c>
      <c r="G438" s="34" t="s">
        <v>1127</v>
      </c>
      <c r="H438" s="28" t="s">
        <v>1018</v>
      </c>
      <c r="I438" s="40"/>
      <c r="J438" s="41">
        <v>1900</v>
      </c>
      <c r="K438" s="41">
        <v>6354.33</v>
      </c>
      <c r="L438" s="41">
        <v>363.68</v>
      </c>
      <c r="M438" s="41">
        <v>86.8</v>
      </c>
      <c r="N438" s="41">
        <v>3.8</v>
      </c>
      <c r="O438" s="42">
        <v>0</v>
      </c>
      <c r="P438" s="43">
        <f t="shared" si="23"/>
        <v>3.04</v>
      </c>
    </row>
    <row r="439" spans="1:16">
      <c r="A439" s="23">
        <v>202308</v>
      </c>
      <c r="B439" s="36" t="s">
        <v>358</v>
      </c>
      <c r="C439" s="36" t="s">
        <v>619</v>
      </c>
      <c r="D439" s="33" t="s">
        <v>587</v>
      </c>
      <c r="E439" s="36" t="s">
        <v>1128</v>
      </c>
      <c r="F439" s="26" t="s">
        <v>1027</v>
      </c>
      <c r="G439" s="34" t="s">
        <v>934</v>
      </c>
      <c r="H439" s="28" t="s">
        <v>1018</v>
      </c>
      <c r="I439" s="40"/>
      <c r="J439" s="41">
        <v>1900</v>
      </c>
      <c r="K439" s="41">
        <v>6629.51</v>
      </c>
      <c r="L439" s="41">
        <v>363.68</v>
      </c>
      <c r="M439" s="41">
        <v>86.8</v>
      </c>
      <c r="N439" s="41">
        <v>3.8</v>
      </c>
      <c r="O439" s="42">
        <v>0</v>
      </c>
      <c r="P439" s="43">
        <f t="shared" si="23"/>
        <v>3.04</v>
      </c>
    </row>
    <row r="440" spans="1:16">
      <c r="A440" s="23">
        <v>202308</v>
      </c>
      <c r="B440" s="36" t="s">
        <v>220</v>
      </c>
      <c r="C440" s="36" t="s">
        <v>619</v>
      </c>
      <c r="D440" s="33" t="s">
        <v>587</v>
      </c>
      <c r="E440" s="36" t="s">
        <v>1129</v>
      </c>
      <c r="F440" s="26" t="s">
        <v>1027</v>
      </c>
      <c r="G440" s="34" t="s">
        <v>1130</v>
      </c>
      <c r="H440" s="28" t="s">
        <v>1018</v>
      </c>
      <c r="I440" s="40"/>
      <c r="J440" s="41">
        <v>1900</v>
      </c>
      <c r="K440" s="41">
        <v>6720.7</v>
      </c>
      <c r="L440" s="41">
        <v>363.68</v>
      </c>
      <c r="M440" s="41">
        <v>0</v>
      </c>
      <c r="N440" s="41">
        <v>3.8</v>
      </c>
      <c r="O440" s="42">
        <v>0</v>
      </c>
      <c r="P440" s="43">
        <f t="shared" si="23"/>
        <v>3.04</v>
      </c>
    </row>
    <row r="441" spans="1:16">
      <c r="A441" s="23">
        <v>202308</v>
      </c>
      <c r="B441" s="36" t="s">
        <v>454</v>
      </c>
      <c r="C441" s="36" t="s">
        <v>619</v>
      </c>
      <c r="D441" s="33" t="s">
        <v>587</v>
      </c>
      <c r="E441" s="36" t="s">
        <v>1131</v>
      </c>
      <c r="F441" s="26" t="s">
        <v>1027</v>
      </c>
      <c r="G441" s="34" t="s">
        <v>1130</v>
      </c>
      <c r="H441" s="28" t="s">
        <v>1018</v>
      </c>
      <c r="I441" s="40"/>
      <c r="J441" s="41">
        <v>1900</v>
      </c>
      <c r="K441" s="41">
        <v>6793.82</v>
      </c>
      <c r="L441" s="41">
        <v>363.68</v>
      </c>
      <c r="M441" s="41">
        <v>86.8</v>
      </c>
      <c r="N441" s="41">
        <v>3.8</v>
      </c>
      <c r="O441" s="42">
        <v>0</v>
      </c>
      <c r="P441" s="43">
        <f t="shared" si="23"/>
        <v>3.04</v>
      </c>
    </row>
    <row r="442" spans="1:16">
      <c r="A442" s="23">
        <v>202308</v>
      </c>
      <c r="B442" s="36" t="s">
        <v>349</v>
      </c>
      <c r="C442" s="36" t="s">
        <v>619</v>
      </c>
      <c r="D442" s="33" t="s">
        <v>587</v>
      </c>
      <c r="E442" s="37" t="s">
        <v>1132</v>
      </c>
      <c r="F442" s="26" t="s">
        <v>1039</v>
      </c>
      <c r="G442" s="36" t="s">
        <v>1133</v>
      </c>
      <c r="H442" s="28" t="s">
        <v>1018</v>
      </c>
      <c r="I442" s="40"/>
      <c r="J442" s="41">
        <v>1900</v>
      </c>
      <c r="K442" s="41">
        <v>6725.74</v>
      </c>
      <c r="L442" s="41">
        <v>363.68</v>
      </c>
      <c r="M442" s="41">
        <v>86.8</v>
      </c>
      <c r="N442" s="41">
        <v>3.8</v>
      </c>
      <c r="O442" s="42">
        <v>0</v>
      </c>
      <c r="P442" s="43">
        <f t="shared" si="23"/>
        <v>3.04</v>
      </c>
    </row>
    <row r="443" spans="1:16">
      <c r="A443" s="23">
        <v>202308</v>
      </c>
      <c r="B443" s="36" t="s">
        <v>255</v>
      </c>
      <c r="C443" s="36" t="s">
        <v>619</v>
      </c>
      <c r="D443" s="33" t="s">
        <v>587</v>
      </c>
      <c r="E443" s="37" t="s">
        <v>1134</v>
      </c>
      <c r="F443" s="26" t="s">
        <v>1027</v>
      </c>
      <c r="G443" s="36" t="s">
        <v>976</v>
      </c>
      <c r="H443" s="28" t="s">
        <v>1018</v>
      </c>
      <c r="I443" s="40"/>
      <c r="J443" s="41">
        <v>1900</v>
      </c>
      <c r="K443" s="41">
        <v>5953.9</v>
      </c>
      <c r="L443" s="41">
        <v>363.68</v>
      </c>
      <c r="M443" s="41">
        <v>86.8</v>
      </c>
      <c r="N443" s="41">
        <v>3.8</v>
      </c>
      <c r="O443" s="42">
        <v>0</v>
      </c>
      <c r="P443" s="43">
        <f t="shared" si="23"/>
        <v>3.04</v>
      </c>
    </row>
    <row r="444" spans="1:16">
      <c r="A444" s="23">
        <v>202308</v>
      </c>
      <c r="B444" s="36" t="s">
        <v>314</v>
      </c>
      <c r="C444" s="36" t="s">
        <v>619</v>
      </c>
      <c r="D444" s="33" t="s">
        <v>587</v>
      </c>
      <c r="E444" s="37" t="s">
        <v>1135</v>
      </c>
      <c r="F444" s="26" t="s">
        <v>1027</v>
      </c>
      <c r="G444" s="36" t="s">
        <v>1136</v>
      </c>
      <c r="H444" s="28" t="s">
        <v>1018</v>
      </c>
      <c r="I444" s="40"/>
      <c r="J444" s="41">
        <v>1900</v>
      </c>
      <c r="K444" s="41">
        <v>6074.05</v>
      </c>
      <c r="L444" s="41">
        <v>363.68</v>
      </c>
      <c r="M444" s="41">
        <v>86.8</v>
      </c>
      <c r="N444" s="41">
        <v>3.8</v>
      </c>
      <c r="O444" s="42">
        <v>0</v>
      </c>
      <c r="P444" s="43">
        <f t="shared" si="23"/>
        <v>3.04</v>
      </c>
    </row>
    <row r="445" spans="1:16">
      <c r="A445" s="23">
        <v>202308</v>
      </c>
      <c r="B445" s="36" t="s">
        <v>266</v>
      </c>
      <c r="C445" s="36" t="s">
        <v>619</v>
      </c>
      <c r="D445" s="33" t="s">
        <v>587</v>
      </c>
      <c r="E445" s="37" t="s">
        <v>1137</v>
      </c>
      <c r="F445" s="26" t="s">
        <v>1027</v>
      </c>
      <c r="G445" s="36" t="s">
        <v>1138</v>
      </c>
      <c r="H445" s="28" t="s">
        <v>1018</v>
      </c>
      <c r="I445" s="40"/>
      <c r="J445" s="41">
        <v>1900</v>
      </c>
      <c r="K445" s="41">
        <v>6616.18</v>
      </c>
      <c r="L445" s="41">
        <v>363.68</v>
      </c>
      <c r="M445" s="41">
        <v>86.8</v>
      </c>
      <c r="N445" s="41">
        <v>3.8</v>
      </c>
      <c r="O445" s="42">
        <v>0</v>
      </c>
      <c r="P445" s="43">
        <f t="shared" si="23"/>
        <v>3.04</v>
      </c>
    </row>
    <row r="446" spans="1:16">
      <c r="A446" s="23">
        <v>202308</v>
      </c>
      <c r="B446" s="36" t="s">
        <v>272</v>
      </c>
      <c r="C446" s="36" t="s">
        <v>619</v>
      </c>
      <c r="D446" s="33" t="s">
        <v>587</v>
      </c>
      <c r="E446" s="37" t="s">
        <v>1139</v>
      </c>
      <c r="F446" s="26" t="s">
        <v>1027</v>
      </c>
      <c r="G446" s="36" t="s">
        <v>1138</v>
      </c>
      <c r="H446" s="28" t="s">
        <v>1018</v>
      </c>
      <c r="I446" s="40"/>
      <c r="J446" s="41">
        <v>1900</v>
      </c>
      <c r="K446" s="41">
        <v>6617.28</v>
      </c>
      <c r="L446" s="41">
        <v>363.68</v>
      </c>
      <c r="M446" s="41">
        <v>86.8</v>
      </c>
      <c r="N446" s="41">
        <v>3.8</v>
      </c>
      <c r="O446" s="42">
        <v>0</v>
      </c>
      <c r="P446" s="43">
        <f t="shared" si="23"/>
        <v>3.04</v>
      </c>
    </row>
    <row r="447" spans="1:16">
      <c r="A447" s="23">
        <v>202308</v>
      </c>
      <c r="B447" s="36" t="s">
        <v>410</v>
      </c>
      <c r="C447" s="36" t="s">
        <v>619</v>
      </c>
      <c r="D447" s="33" t="s">
        <v>587</v>
      </c>
      <c r="E447" s="23" t="s">
        <v>1140</v>
      </c>
      <c r="F447" s="26" t="s">
        <v>1027</v>
      </c>
      <c r="G447" s="36" t="s">
        <v>1141</v>
      </c>
      <c r="H447" s="28" t="s">
        <v>1018</v>
      </c>
      <c r="I447" s="40"/>
      <c r="J447" s="41">
        <v>1900</v>
      </c>
      <c r="K447" s="41">
        <v>5457.14</v>
      </c>
      <c r="L447" s="41">
        <v>363.68</v>
      </c>
      <c r="M447" s="41">
        <v>86.8</v>
      </c>
      <c r="N447" s="41">
        <v>3.8</v>
      </c>
      <c r="O447" s="42">
        <v>0</v>
      </c>
      <c r="P447" s="43">
        <f t="shared" si="23"/>
        <v>3.04</v>
      </c>
    </row>
    <row r="448" spans="1:16">
      <c r="A448" s="23">
        <v>202308</v>
      </c>
      <c r="B448" s="36" t="s">
        <v>431</v>
      </c>
      <c r="C448" s="36" t="s">
        <v>619</v>
      </c>
      <c r="D448" s="33" t="s">
        <v>587</v>
      </c>
      <c r="E448" s="23" t="s">
        <v>1142</v>
      </c>
      <c r="F448" s="26" t="s">
        <v>1027</v>
      </c>
      <c r="G448" s="36" t="s">
        <v>1143</v>
      </c>
      <c r="H448" s="28" t="s">
        <v>1018</v>
      </c>
      <c r="I448" s="40"/>
      <c r="J448" s="41">
        <v>1900</v>
      </c>
      <c r="K448" s="41">
        <v>6013.58</v>
      </c>
      <c r="L448" s="41">
        <v>363.68</v>
      </c>
      <c r="M448" s="41">
        <v>86.8</v>
      </c>
      <c r="N448" s="41">
        <v>3.8</v>
      </c>
      <c r="O448" s="42">
        <v>0</v>
      </c>
      <c r="P448" s="43">
        <f t="shared" si="23"/>
        <v>3.04</v>
      </c>
    </row>
    <row r="449" spans="1:16">
      <c r="A449" s="23">
        <v>202308</v>
      </c>
      <c r="B449" s="36" t="s">
        <v>354</v>
      </c>
      <c r="C449" s="36" t="s">
        <v>619</v>
      </c>
      <c r="D449" s="33" t="s">
        <v>587</v>
      </c>
      <c r="E449" s="23" t="s">
        <v>1144</v>
      </c>
      <c r="F449" s="26" t="s">
        <v>1027</v>
      </c>
      <c r="G449" s="36" t="s">
        <v>1143</v>
      </c>
      <c r="H449" s="28" t="s">
        <v>1018</v>
      </c>
      <c r="I449" s="40"/>
      <c r="J449" s="41">
        <v>1900</v>
      </c>
      <c r="K449" s="41">
        <v>6817.75</v>
      </c>
      <c r="L449" s="41">
        <v>363.68</v>
      </c>
      <c r="M449" s="41">
        <v>86.8</v>
      </c>
      <c r="N449" s="41">
        <v>3.8</v>
      </c>
      <c r="O449" s="42">
        <v>0</v>
      </c>
      <c r="P449" s="43">
        <f t="shared" si="23"/>
        <v>3.04</v>
      </c>
    </row>
    <row r="450" spans="1:16">
      <c r="A450" s="23">
        <v>202308</v>
      </c>
      <c r="B450" s="36" t="s">
        <v>215</v>
      </c>
      <c r="C450" s="36" t="s">
        <v>619</v>
      </c>
      <c r="D450" s="33" t="s">
        <v>587</v>
      </c>
      <c r="E450" s="37" t="s">
        <v>1148</v>
      </c>
      <c r="F450" s="26" t="s">
        <v>1039</v>
      </c>
      <c r="G450" s="34" t="s">
        <v>1149</v>
      </c>
      <c r="H450" s="28" t="s">
        <v>1018</v>
      </c>
      <c r="I450" s="40"/>
      <c r="J450" s="41">
        <v>1900</v>
      </c>
      <c r="K450" s="41">
        <v>5787.07</v>
      </c>
      <c r="L450" s="41">
        <v>363.68</v>
      </c>
      <c r="M450" s="41">
        <v>86.8</v>
      </c>
      <c r="N450" s="41">
        <v>3.8</v>
      </c>
      <c r="O450" s="42">
        <v>0</v>
      </c>
      <c r="P450" s="43">
        <f t="shared" si="23"/>
        <v>3.04</v>
      </c>
    </row>
    <row r="451" spans="1:16">
      <c r="A451" s="23">
        <v>202308</v>
      </c>
      <c r="B451" s="36" t="s">
        <v>282</v>
      </c>
      <c r="C451" s="36" t="s">
        <v>619</v>
      </c>
      <c r="D451" s="33" t="s">
        <v>587</v>
      </c>
      <c r="E451" s="23" t="s">
        <v>1150</v>
      </c>
      <c r="F451" s="26" t="s">
        <v>1039</v>
      </c>
      <c r="G451" s="34" t="s">
        <v>1151</v>
      </c>
      <c r="H451" s="28" t="s">
        <v>1018</v>
      </c>
      <c r="I451" s="40"/>
      <c r="J451" s="41">
        <v>1900</v>
      </c>
      <c r="K451" s="41">
        <v>6026.15</v>
      </c>
      <c r="L451" s="41">
        <v>363.68</v>
      </c>
      <c r="M451" s="41">
        <v>86.8</v>
      </c>
      <c r="N451" s="41">
        <v>3.8</v>
      </c>
      <c r="O451" s="42">
        <v>0</v>
      </c>
      <c r="P451" s="43">
        <f t="shared" si="23"/>
        <v>3.04</v>
      </c>
    </row>
    <row r="452" spans="1:16">
      <c r="A452" s="23">
        <v>202308</v>
      </c>
      <c r="B452" s="36" t="s">
        <v>444</v>
      </c>
      <c r="C452" s="36" t="s">
        <v>619</v>
      </c>
      <c r="D452" s="33" t="s">
        <v>587</v>
      </c>
      <c r="E452" s="23" t="s">
        <v>1152</v>
      </c>
      <c r="F452" s="26" t="s">
        <v>1039</v>
      </c>
      <c r="G452" s="34" t="s">
        <v>871</v>
      </c>
      <c r="H452" s="28" t="s">
        <v>1018</v>
      </c>
      <c r="I452" s="40"/>
      <c r="J452" s="41">
        <v>1900</v>
      </c>
      <c r="K452" s="41">
        <v>6280.29</v>
      </c>
      <c r="L452" s="41">
        <v>363.68</v>
      </c>
      <c r="M452" s="41">
        <v>86.8</v>
      </c>
      <c r="N452" s="41">
        <v>3.8</v>
      </c>
      <c r="O452" s="42">
        <v>0</v>
      </c>
      <c r="P452" s="43">
        <f t="shared" si="23"/>
        <v>3.04</v>
      </c>
    </row>
    <row r="453" spans="1:16">
      <c r="A453" s="23">
        <v>202308</v>
      </c>
      <c r="B453" s="33" t="s">
        <v>433</v>
      </c>
      <c r="C453" s="36" t="s">
        <v>619</v>
      </c>
      <c r="D453" s="33" t="s">
        <v>587</v>
      </c>
      <c r="E453" s="36" t="s">
        <v>885</v>
      </c>
      <c r="F453" s="26" t="s">
        <v>1039</v>
      </c>
      <c r="G453" s="34" t="s">
        <v>887</v>
      </c>
      <c r="H453" s="28" t="s">
        <v>1018</v>
      </c>
      <c r="I453" s="40"/>
      <c r="J453" s="41">
        <v>1900</v>
      </c>
      <c r="K453" s="41">
        <v>6327.31</v>
      </c>
      <c r="L453" s="41">
        <v>363.68</v>
      </c>
      <c r="M453" s="41">
        <v>86.8</v>
      </c>
      <c r="N453" s="41">
        <v>3.8</v>
      </c>
      <c r="O453" s="42">
        <v>0</v>
      </c>
      <c r="P453" s="43">
        <f t="shared" si="23"/>
        <v>3.04</v>
      </c>
    </row>
    <row r="454" spans="1:16">
      <c r="A454" s="23">
        <v>202308</v>
      </c>
      <c r="B454" s="33" t="s">
        <v>324</v>
      </c>
      <c r="C454" s="36" t="s">
        <v>619</v>
      </c>
      <c r="D454" s="33" t="s">
        <v>587</v>
      </c>
      <c r="E454" s="36" t="s">
        <v>909</v>
      </c>
      <c r="F454" s="26" t="s">
        <v>1027</v>
      </c>
      <c r="G454" s="34" t="s">
        <v>891</v>
      </c>
      <c r="H454" s="28" t="s">
        <v>623</v>
      </c>
      <c r="I454" s="40"/>
      <c r="J454" s="41">
        <v>1900</v>
      </c>
      <c r="K454" s="41">
        <v>5603.6</v>
      </c>
      <c r="L454" s="41">
        <v>363.68</v>
      </c>
      <c r="M454" s="41">
        <v>86.8</v>
      </c>
      <c r="N454" s="41">
        <v>3.8</v>
      </c>
      <c r="O454" s="42">
        <v>0</v>
      </c>
      <c r="P454" s="43">
        <f t="shared" si="23"/>
        <v>3.04</v>
      </c>
    </row>
    <row r="455" spans="1:16">
      <c r="A455" s="23">
        <v>202308</v>
      </c>
      <c r="B455" s="33" t="s">
        <v>337</v>
      </c>
      <c r="C455" s="36" t="s">
        <v>619</v>
      </c>
      <c r="D455" s="33" t="s">
        <v>587</v>
      </c>
      <c r="E455" s="36" t="s">
        <v>910</v>
      </c>
      <c r="F455" s="26" t="s">
        <v>1027</v>
      </c>
      <c r="G455" s="34" t="s">
        <v>891</v>
      </c>
      <c r="H455" s="28" t="s">
        <v>623</v>
      </c>
      <c r="I455" s="40"/>
      <c r="J455" s="41">
        <v>1900</v>
      </c>
      <c r="K455" s="41">
        <v>5552.33</v>
      </c>
      <c r="L455" s="41">
        <v>363.68</v>
      </c>
      <c r="M455" s="41">
        <v>86.8</v>
      </c>
      <c r="N455" s="41">
        <v>3.8</v>
      </c>
      <c r="O455" s="42">
        <v>0</v>
      </c>
      <c r="P455" s="43">
        <f t="shared" si="23"/>
        <v>3.04</v>
      </c>
    </row>
    <row r="456" spans="1:16">
      <c r="A456" s="23">
        <v>202308</v>
      </c>
      <c r="B456" s="33" t="s">
        <v>373</v>
      </c>
      <c r="C456" s="36" t="s">
        <v>619</v>
      </c>
      <c r="D456" s="33" t="s">
        <v>587</v>
      </c>
      <c r="E456" s="36" t="s">
        <v>967</v>
      </c>
      <c r="F456" s="26" t="s">
        <v>1027</v>
      </c>
      <c r="G456" s="34" t="s">
        <v>968</v>
      </c>
      <c r="H456" s="28" t="s">
        <v>623</v>
      </c>
      <c r="I456" s="40"/>
      <c r="J456" s="41">
        <v>1900</v>
      </c>
      <c r="K456" s="41">
        <v>4856.8</v>
      </c>
      <c r="L456" s="41">
        <v>363.68</v>
      </c>
      <c r="M456" s="41">
        <v>86.8</v>
      </c>
      <c r="N456" s="41">
        <v>3.8</v>
      </c>
      <c r="O456" s="42">
        <v>0</v>
      </c>
      <c r="P456" s="43">
        <f t="shared" si="23"/>
        <v>3.04</v>
      </c>
    </row>
    <row r="457" spans="1:16">
      <c r="A457" s="23">
        <v>202308</v>
      </c>
      <c r="B457" s="33" t="s">
        <v>423</v>
      </c>
      <c r="C457" s="36" t="s">
        <v>619</v>
      </c>
      <c r="D457" s="33" t="s">
        <v>587</v>
      </c>
      <c r="E457" s="36" t="s">
        <v>1205</v>
      </c>
      <c r="F457" s="26" t="s">
        <v>1027</v>
      </c>
      <c r="G457" s="34">
        <v>44788</v>
      </c>
      <c r="H457" s="28" t="s">
        <v>1018</v>
      </c>
      <c r="I457" s="40"/>
      <c r="J457" s="41">
        <v>1900</v>
      </c>
      <c r="K457" s="41">
        <v>5923.17</v>
      </c>
      <c r="L457" s="41">
        <v>363.68</v>
      </c>
      <c r="M457" s="41">
        <v>86.8</v>
      </c>
      <c r="N457" s="41">
        <v>3.8</v>
      </c>
      <c r="O457" s="42">
        <v>0</v>
      </c>
      <c r="P457" s="43">
        <f t="shared" si="23"/>
        <v>3.04</v>
      </c>
    </row>
    <row r="458" spans="1:16">
      <c r="A458" s="23">
        <v>202308</v>
      </c>
      <c r="B458" s="33" t="s">
        <v>432</v>
      </c>
      <c r="C458" s="36" t="s">
        <v>619</v>
      </c>
      <c r="D458" s="33" t="s">
        <v>587</v>
      </c>
      <c r="E458" s="36" t="s">
        <v>1208</v>
      </c>
      <c r="F458" s="26" t="s">
        <v>1027</v>
      </c>
      <c r="G458" s="34">
        <v>44778</v>
      </c>
      <c r="H458" s="28" t="s">
        <v>1018</v>
      </c>
      <c r="I458" s="40"/>
      <c r="J458" s="41">
        <v>1900</v>
      </c>
      <c r="K458" s="41">
        <v>5474.41</v>
      </c>
      <c r="L458" s="41">
        <v>363.68</v>
      </c>
      <c r="M458" s="41">
        <v>86.8</v>
      </c>
      <c r="N458" s="41">
        <v>3.8</v>
      </c>
      <c r="O458" s="42">
        <v>0</v>
      </c>
      <c r="P458" s="43">
        <f t="shared" si="23"/>
        <v>3.04</v>
      </c>
    </row>
    <row r="459" spans="1:16">
      <c r="A459" s="23">
        <v>202308</v>
      </c>
      <c r="B459" s="25" t="s">
        <v>335</v>
      </c>
      <c r="C459" s="36" t="s">
        <v>619</v>
      </c>
      <c r="D459" s="30" t="s">
        <v>587</v>
      </c>
      <c r="E459" s="44" t="s">
        <v>1215</v>
      </c>
      <c r="F459" s="23" t="s">
        <v>1216</v>
      </c>
      <c r="G459" s="34">
        <v>44803</v>
      </c>
      <c r="H459" s="28" t="s">
        <v>1018</v>
      </c>
      <c r="I459" s="40"/>
      <c r="J459" s="41">
        <v>1900</v>
      </c>
      <c r="K459" s="41">
        <v>5479.95</v>
      </c>
      <c r="L459" s="41">
        <v>363.68</v>
      </c>
      <c r="M459" s="41">
        <v>86.8</v>
      </c>
      <c r="N459" s="41">
        <v>3.8</v>
      </c>
      <c r="O459" s="42">
        <v>0</v>
      </c>
      <c r="P459" s="43">
        <f t="shared" si="23"/>
        <v>3.04</v>
      </c>
    </row>
    <row r="460" spans="1:16">
      <c r="A460" s="23">
        <v>202308</v>
      </c>
      <c r="B460" s="25" t="s">
        <v>232</v>
      </c>
      <c r="C460" s="36" t="s">
        <v>619</v>
      </c>
      <c r="D460" s="30" t="s">
        <v>587</v>
      </c>
      <c r="E460" s="44" t="s">
        <v>1234</v>
      </c>
      <c r="F460" s="23" t="s">
        <v>1027</v>
      </c>
      <c r="G460" s="34" t="s">
        <v>1235</v>
      </c>
      <c r="H460" s="28" t="s">
        <v>1018</v>
      </c>
      <c r="I460" s="40" t="s">
        <v>1410</v>
      </c>
      <c r="J460" s="41">
        <v>1900</v>
      </c>
      <c r="K460" s="41">
        <v>5125.5</v>
      </c>
      <c r="L460" s="41">
        <v>363.68</v>
      </c>
      <c r="M460" s="41">
        <v>86.8</v>
      </c>
      <c r="N460" s="41">
        <v>3.8</v>
      </c>
      <c r="O460" s="42">
        <v>0</v>
      </c>
      <c r="P460" s="43">
        <f t="shared" si="23"/>
        <v>3.04</v>
      </c>
    </row>
    <row r="461" spans="1:16">
      <c r="A461" s="23">
        <v>202308</v>
      </c>
      <c r="B461" s="25" t="s">
        <v>223</v>
      </c>
      <c r="C461" s="36" t="s">
        <v>619</v>
      </c>
      <c r="D461" s="30" t="s">
        <v>587</v>
      </c>
      <c r="E461" s="44" t="s">
        <v>1236</v>
      </c>
      <c r="F461" s="23" t="s">
        <v>1027</v>
      </c>
      <c r="G461" s="34" t="s">
        <v>1227</v>
      </c>
      <c r="H461" s="28" t="s">
        <v>1018</v>
      </c>
      <c r="I461" s="40"/>
      <c r="J461" s="41">
        <v>1900</v>
      </c>
      <c r="K461" s="41">
        <v>5532.17</v>
      </c>
      <c r="L461" s="41">
        <v>363.68</v>
      </c>
      <c r="M461" s="41">
        <v>86.8</v>
      </c>
      <c r="N461" s="41">
        <v>3.8</v>
      </c>
      <c r="O461" s="42">
        <v>0</v>
      </c>
      <c r="P461" s="43">
        <f t="shared" si="23"/>
        <v>3.04</v>
      </c>
    </row>
    <row r="462" spans="1:16">
      <c r="A462" s="23">
        <v>202308</v>
      </c>
      <c r="B462" s="25" t="s">
        <v>260</v>
      </c>
      <c r="C462" s="36" t="s">
        <v>619</v>
      </c>
      <c r="D462" s="30" t="s">
        <v>587</v>
      </c>
      <c r="E462" s="44" t="s">
        <v>1243</v>
      </c>
      <c r="F462" s="23" t="s">
        <v>1216</v>
      </c>
      <c r="G462" s="34" t="s">
        <v>1244</v>
      </c>
      <c r="H462" s="28" t="s">
        <v>1018</v>
      </c>
      <c r="I462" s="40"/>
      <c r="J462" s="41">
        <v>1900</v>
      </c>
      <c r="K462" s="41">
        <v>5422.89</v>
      </c>
      <c r="L462" s="41">
        <v>363.68</v>
      </c>
      <c r="M462" s="41">
        <v>86.8</v>
      </c>
      <c r="N462" s="41">
        <v>3.8</v>
      </c>
      <c r="O462" s="42">
        <v>0</v>
      </c>
      <c r="P462" s="43">
        <f t="shared" si="23"/>
        <v>3.04</v>
      </c>
    </row>
    <row r="463" spans="1:16">
      <c r="A463" s="23">
        <v>202308</v>
      </c>
      <c r="B463" s="33" t="s">
        <v>382</v>
      </c>
      <c r="C463" s="36" t="s">
        <v>619</v>
      </c>
      <c r="D463" s="33" t="s">
        <v>587</v>
      </c>
      <c r="E463" s="36" t="s">
        <v>950</v>
      </c>
      <c r="F463" s="26" t="s">
        <v>908</v>
      </c>
      <c r="G463" s="34" t="s">
        <v>951</v>
      </c>
      <c r="H463" s="28" t="s">
        <v>1018</v>
      </c>
      <c r="I463" s="40"/>
      <c r="J463" s="41">
        <v>1900</v>
      </c>
      <c r="K463" s="41">
        <v>5952.71</v>
      </c>
      <c r="L463" s="41">
        <v>363.68</v>
      </c>
      <c r="M463" s="41">
        <v>86.8</v>
      </c>
      <c r="N463" s="41">
        <v>3.8</v>
      </c>
      <c r="O463" s="42">
        <v>0</v>
      </c>
      <c r="P463" s="43">
        <f t="shared" si="23"/>
        <v>3.04</v>
      </c>
    </row>
    <row r="464" spans="1:16">
      <c r="A464" s="23">
        <v>202308</v>
      </c>
      <c r="B464" s="25" t="s">
        <v>227</v>
      </c>
      <c r="C464" s="36" t="s">
        <v>619</v>
      </c>
      <c r="D464" s="30" t="s">
        <v>587</v>
      </c>
      <c r="E464" s="44" t="s">
        <v>1250</v>
      </c>
      <c r="F464" s="23" t="s">
        <v>1216</v>
      </c>
      <c r="G464" s="34" t="s">
        <v>1251</v>
      </c>
      <c r="H464" s="28" t="s">
        <v>1018</v>
      </c>
      <c r="I464" s="40"/>
      <c r="J464" s="41">
        <v>1900</v>
      </c>
      <c r="K464" s="41">
        <v>5072.24</v>
      </c>
      <c r="L464" s="41">
        <v>363.68</v>
      </c>
      <c r="M464" s="41">
        <v>86.8</v>
      </c>
      <c r="N464" s="41">
        <v>3.8</v>
      </c>
      <c r="O464" s="42">
        <v>0</v>
      </c>
      <c r="P464" s="43">
        <f t="shared" si="23"/>
        <v>3.04</v>
      </c>
    </row>
    <row r="465" spans="1:16">
      <c r="A465" s="23">
        <v>202308</v>
      </c>
      <c r="B465" s="25" t="s">
        <v>303</v>
      </c>
      <c r="C465" s="36" t="s">
        <v>619</v>
      </c>
      <c r="D465" s="30" t="s">
        <v>587</v>
      </c>
      <c r="E465" s="44" t="s">
        <v>1252</v>
      </c>
      <c r="F465" s="23" t="s">
        <v>1027</v>
      </c>
      <c r="G465" s="34" t="s">
        <v>1253</v>
      </c>
      <c r="H465" s="28" t="s">
        <v>1018</v>
      </c>
      <c r="I465" s="40"/>
      <c r="J465" s="41">
        <v>1900</v>
      </c>
      <c r="K465" s="41">
        <v>5962</v>
      </c>
      <c r="L465" s="41">
        <v>363.68</v>
      </c>
      <c r="M465" s="41">
        <v>86.8</v>
      </c>
      <c r="N465" s="41">
        <v>3.8</v>
      </c>
      <c r="O465" s="42">
        <v>0</v>
      </c>
      <c r="P465" s="43">
        <f t="shared" si="23"/>
        <v>3.04</v>
      </c>
    </row>
    <row r="466" spans="1:16">
      <c r="A466" s="23">
        <v>202308</v>
      </c>
      <c r="B466" s="25" t="s">
        <v>340</v>
      </c>
      <c r="C466" s="36" t="s">
        <v>619</v>
      </c>
      <c r="D466" s="30" t="s">
        <v>587</v>
      </c>
      <c r="E466" s="44" t="s">
        <v>1256</v>
      </c>
      <c r="F466" s="23" t="s">
        <v>1027</v>
      </c>
      <c r="G466" s="34" t="s">
        <v>1257</v>
      </c>
      <c r="H466" s="28" t="s">
        <v>1018</v>
      </c>
      <c r="I466" s="40"/>
      <c r="J466" s="41">
        <v>1900</v>
      </c>
      <c r="K466" s="41">
        <v>5015.82</v>
      </c>
      <c r="L466" s="41">
        <v>363.68</v>
      </c>
      <c r="M466" s="41">
        <v>86.8</v>
      </c>
      <c r="N466" s="41">
        <v>3.8</v>
      </c>
      <c r="O466" s="42">
        <v>0</v>
      </c>
      <c r="P466" s="43">
        <f t="shared" si="23"/>
        <v>3.04</v>
      </c>
    </row>
    <row r="467" spans="1:16">
      <c r="A467" s="23">
        <v>202308</v>
      </c>
      <c r="B467" s="36" t="s">
        <v>439</v>
      </c>
      <c r="C467" s="36" t="s">
        <v>619</v>
      </c>
      <c r="D467" s="33" t="s">
        <v>587</v>
      </c>
      <c r="E467" s="36" t="s">
        <v>855</v>
      </c>
      <c r="F467" s="26" t="s">
        <v>1027</v>
      </c>
      <c r="G467" s="34" t="s">
        <v>857</v>
      </c>
      <c r="H467" s="28" t="s">
        <v>1018</v>
      </c>
      <c r="I467" s="40"/>
      <c r="J467" s="41">
        <v>1900</v>
      </c>
      <c r="K467" s="41">
        <v>5564.8</v>
      </c>
      <c r="L467" s="41">
        <v>363.68</v>
      </c>
      <c r="M467" s="41">
        <v>86.8</v>
      </c>
      <c r="N467" s="41">
        <v>3.8</v>
      </c>
      <c r="O467" s="42">
        <v>0</v>
      </c>
      <c r="P467" s="43">
        <f t="shared" si="23"/>
        <v>3.04</v>
      </c>
    </row>
    <row r="468" spans="1:16">
      <c r="A468" s="23">
        <v>202308</v>
      </c>
      <c r="B468" s="36" t="s">
        <v>292</v>
      </c>
      <c r="C468" s="36" t="s">
        <v>619</v>
      </c>
      <c r="D468" s="33" t="s">
        <v>587</v>
      </c>
      <c r="E468" s="36" t="s">
        <v>1303</v>
      </c>
      <c r="F468" s="26" t="s">
        <v>1027</v>
      </c>
      <c r="G468" s="34" t="s">
        <v>1304</v>
      </c>
      <c r="H468" s="28" t="s">
        <v>1018</v>
      </c>
      <c r="I468" s="40"/>
      <c r="J468" s="41">
        <v>1900</v>
      </c>
      <c r="K468" s="41">
        <v>6113.26</v>
      </c>
      <c r="L468" s="41">
        <v>363.68</v>
      </c>
      <c r="M468" s="41">
        <v>86.8</v>
      </c>
      <c r="N468" s="41">
        <v>3.8</v>
      </c>
      <c r="O468" s="42">
        <v>0</v>
      </c>
      <c r="P468" s="43">
        <f t="shared" si="23"/>
        <v>3.04</v>
      </c>
    </row>
    <row r="469" spans="1:16">
      <c r="A469" s="23">
        <v>202308</v>
      </c>
      <c r="B469" s="36" t="s">
        <v>422</v>
      </c>
      <c r="C469" s="36" t="s">
        <v>619</v>
      </c>
      <c r="D469" s="33" t="s">
        <v>587</v>
      </c>
      <c r="E469" s="36" t="s">
        <v>1305</v>
      </c>
      <c r="F469" s="26" t="s">
        <v>1027</v>
      </c>
      <c r="G469" s="34" t="s">
        <v>1304</v>
      </c>
      <c r="H469" s="28" t="s">
        <v>1018</v>
      </c>
      <c r="I469" s="40"/>
      <c r="J469" s="41">
        <v>1900</v>
      </c>
      <c r="K469" s="41">
        <v>6028.96</v>
      </c>
      <c r="L469" s="41">
        <v>363.68</v>
      </c>
      <c r="M469" s="41">
        <v>86.8</v>
      </c>
      <c r="N469" s="41">
        <v>3.8</v>
      </c>
      <c r="O469" s="42">
        <v>0</v>
      </c>
      <c r="P469" s="43">
        <f t="shared" si="23"/>
        <v>3.04</v>
      </c>
    </row>
    <row r="470" spans="1:16">
      <c r="A470" s="23">
        <v>202308</v>
      </c>
      <c r="B470" s="36" t="s">
        <v>412</v>
      </c>
      <c r="C470" s="36" t="s">
        <v>619</v>
      </c>
      <c r="D470" s="33" t="s">
        <v>587</v>
      </c>
      <c r="E470" s="36" t="s">
        <v>1306</v>
      </c>
      <c r="F470" s="26" t="s">
        <v>1027</v>
      </c>
      <c r="G470" s="34" t="s">
        <v>1301</v>
      </c>
      <c r="H470" s="28" t="s">
        <v>1018</v>
      </c>
      <c r="I470" s="40"/>
      <c r="J470" s="41">
        <v>1900</v>
      </c>
      <c r="K470" s="41">
        <v>5435.99</v>
      </c>
      <c r="L470" s="41">
        <v>363.68</v>
      </c>
      <c r="M470" s="41">
        <v>86.8</v>
      </c>
      <c r="N470" s="41">
        <v>3.8</v>
      </c>
      <c r="O470" s="42">
        <v>0</v>
      </c>
      <c r="P470" s="43">
        <f t="shared" si="23"/>
        <v>3.04</v>
      </c>
    </row>
    <row r="471" spans="1:16">
      <c r="A471" s="23">
        <v>202308</v>
      </c>
      <c r="B471" s="36" t="s">
        <v>434</v>
      </c>
      <c r="C471" s="36" t="s">
        <v>619</v>
      </c>
      <c r="D471" s="33" t="s">
        <v>587</v>
      </c>
      <c r="E471" s="36" t="s">
        <v>1307</v>
      </c>
      <c r="F471" s="26" t="s">
        <v>1039</v>
      </c>
      <c r="G471" s="34" t="s">
        <v>1308</v>
      </c>
      <c r="H471" s="28" t="s">
        <v>1018</v>
      </c>
      <c r="I471" s="40" t="s">
        <v>1411</v>
      </c>
      <c r="J471" s="41">
        <v>1900</v>
      </c>
      <c r="K471" s="41">
        <v>964.54</v>
      </c>
      <c r="L471" s="41">
        <v>0</v>
      </c>
      <c r="M471" s="41">
        <v>0</v>
      </c>
      <c r="N471" s="41">
        <v>0</v>
      </c>
      <c r="O471" s="42">
        <v>0</v>
      </c>
      <c r="P471" s="43">
        <v>0</v>
      </c>
    </row>
    <row r="472" spans="1:16">
      <c r="A472" s="23">
        <v>202308</v>
      </c>
      <c r="B472" s="36" t="s">
        <v>437</v>
      </c>
      <c r="C472" s="36" t="s">
        <v>619</v>
      </c>
      <c r="D472" s="33" t="s">
        <v>587</v>
      </c>
      <c r="E472" s="36" t="s">
        <v>1322</v>
      </c>
      <c r="F472" s="26" t="s">
        <v>1039</v>
      </c>
      <c r="G472" s="34" t="s">
        <v>1323</v>
      </c>
      <c r="H472" s="28" t="s">
        <v>1018</v>
      </c>
      <c r="I472" s="40"/>
      <c r="J472" s="41">
        <v>1900</v>
      </c>
      <c r="K472" s="41">
        <v>6595.07</v>
      </c>
      <c r="L472" s="41">
        <v>363.68</v>
      </c>
      <c r="M472" s="41">
        <v>86.8</v>
      </c>
      <c r="N472" s="41">
        <v>3.8</v>
      </c>
      <c r="O472" s="42">
        <v>0</v>
      </c>
      <c r="P472" s="43">
        <f>1900*0.16%</f>
        <v>3.04</v>
      </c>
    </row>
    <row r="473" spans="1:16">
      <c r="A473" s="23">
        <v>202308</v>
      </c>
      <c r="B473" s="36" t="s">
        <v>288</v>
      </c>
      <c r="C473" s="36" t="s">
        <v>619</v>
      </c>
      <c r="D473" s="33" t="s">
        <v>587</v>
      </c>
      <c r="E473" s="36" t="s">
        <v>1324</v>
      </c>
      <c r="F473" s="26" t="s">
        <v>1027</v>
      </c>
      <c r="G473" s="34" t="s">
        <v>1325</v>
      </c>
      <c r="H473" s="28" t="s">
        <v>1018</v>
      </c>
      <c r="I473" s="40"/>
      <c r="J473" s="41">
        <v>1900</v>
      </c>
      <c r="K473" s="41">
        <v>6103.26</v>
      </c>
      <c r="L473" s="41">
        <v>363.68</v>
      </c>
      <c r="M473" s="41">
        <v>86.8</v>
      </c>
      <c r="N473" s="41">
        <v>3.8</v>
      </c>
      <c r="O473" s="42">
        <v>0</v>
      </c>
      <c r="P473" s="43">
        <f>1900*0.16%</f>
        <v>3.04</v>
      </c>
    </row>
    <row r="474" spans="1:16">
      <c r="A474" s="23">
        <v>202308</v>
      </c>
      <c r="B474" s="36" t="s">
        <v>398</v>
      </c>
      <c r="C474" s="36" t="s">
        <v>619</v>
      </c>
      <c r="D474" s="33" t="s">
        <v>587</v>
      </c>
      <c r="E474" s="36" t="s">
        <v>1326</v>
      </c>
      <c r="F474" s="26" t="s">
        <v>1039</v>
      </c>
      <c r="G474" s="34" t="s">
        <v>1317</v>
      </c>
      <c r="H474" s="28" t="s">
        <v>1018</v>
      </c>
      <c r="I474" s="40"/>
      <c r="J474" s="41">
        <v>1900</v>
      </c>
      <c r="K474" s="41">
        <v>6071.58</v>
      </c>
      <c r="L474" s="41">
        <v>363.68</v>
      </c>
      <c r="M474" s="41">
        <v>86.8</v>
      </c>
      <c r="N474" s="41">
        <v>3.8</v>
      </c>
      <c r="O474" s="42">
        <v>0</v>
      </c>
      <c r="P474" s="43">
        <f>1900*0.16%</f>
        <v>3.04</v>
      </c>
    </row>
    <row r="475" spans="1:16">
      <c r="A475" s="23">
        <v>202308</v>
      </c>
      <c r="B475" s="36" t="s">
        <v>259</v>
      </c>
      <c r="C475" s="36" t="s">
        <v>619</v>
      </c>
      <c r="D475" s="33" t="s">
        <v>587</v>
      </c>
      <c r="E475" s="44" t="s">
        <v>1299</v>
      </c>
      <c r="F475" s="26" t="s">
        <v>1039</v>
      </c>
      <c r="G475" s="44" t="s">
        <v>1301</v>
      </c>
      <c r="H475" s="28" t="s">
        <v>1018</v>
      </c>
      <c r="I475" s="40"/>
      <c r="J475" s="41">
        <v>1900</v>
      </c>
      <c r="K475" s="41">
        <v>5431.31</v>
      </c>
      <c r="L475" s="41">
        <v>363.68</v>
      </c>
      <c r="M475" s="41">
        <v>86.8</v>
      </c>
      <c r="N475" s="41">
        <v>3.8</v>
      </c>
      <c r="O475" s="42">
        <v>0</v>
      </c>
      <c r="P475" s="43">
        <f>1900*0.16%</f>
        <v>3.04</v>
      </c>
    </row>
    <row r="476" spans="1:16">
      <c r="A476" s="23">
        <v>202308</v>
      </c>
      <c r="B476" s="36" t="s">
        <v>464</v>
      </c>
      <c r="C476" s="36" t="s">
        <v>619</v>
      </c>
      <c r="D476" s="33" t="s">
        <v>587</v>
      </c>
      <c r="E476" s="36" t="s">
        <v>1412</v>
      </c>
      <c r="F476" s="26" t="s">
        <v>1039</v>
      </c>
      <c r="G476" s="34" t="s">
        <v>1401</v>
      </c>
      <c r="H476" s="28" t="s">
        <v>1018</v>
      </c>
      <c r="I476" s="40"/>
      <c r="J476" s="41">
        <v>1900</v>
      </c>
      <c r="K476" s="41">
        <v>4412.47</v>
      </c>
      <c r="L476" s="41">
        <v>363.68</v>
      </c>
      <c r="M476" s="41">
        <v>86.8</v>
      </c>
      <c r="N476" s="41">
        <v>3.8</v>
      </c>
      <c r="O476" s="42">
        <v>0</v>
      </c>
      <c r="P476" s="43">
        <f>1900*0.16%</f>
        <v>3.04</v>
      </c>
    </row>
    <row r="477" spans="1:16">
      <c r="A477" s="23">
        <v>202308</v>
      </c>
      <c r="B477" s="36" t="s">
        <v>494</v>
      </c>
      <c r="C477" s="36" t="s">
        <v>619</v>
      </c>
      <c r="D477" s="33" t="s">
        <v>587</v>
      </c>
      <c r="E477" s="36" t="s">
        <v>1413</v>
      </c>
      <c r="F477" s="26" t="s">
        <v>1020</v>
      </c>
      <c r="G477" s="34" t="s">
        <v>1414</v>
      </c>
      <c r="H477" s="28" t="s">
        <v>1018</v>
      </c>
      <c r="I477" s="40"/>
      <c r="J477" s="41">
        <v>1900</v>
      </c>
      <c r="K477" s="41">
        <v>1648.49</v>
      </c>
      <c r="L477" s="41">
        <v>0</v>
      </c>
      <c r="M477" s="41">
        <v>0</v>
      </c>
      <c r="N477" s="41">
        <v>0</v>
      </c>
      <c r="O477" s="42">
        <v>0</v>
      </c>
      <c r="P477" s="43">
        <v>0</v>
      </c>
    </row>
    <row r="478" spans="1:16">
      <c r="A478" s="23">
        <v>202308</v>
      </c>
      <c r="B478" s="36" t="s">
        <v>467</v>
      </c>
      <c r="C478" s="36" t="s">
        <v>619</v>
      </c>
      <c r="D478" s="33" t="s">
        <v>587</v>
      </c>
      <c r="E478" s="36" t="s">
        <v>1415</v>
      </c>
      <c r="F478" s="26" t="s">
        <v>1020</v>
      </c>
      <c r="G478" s="34" t="s">
        <v>1416</v>
      </c>
      <c r="H478" s="28" t="s">
        <v>1018</v>
      </c>
      <c r="I478" s="40"/>
      <c r="J478" s="41">
        <v>1900</v>
      </c>
      <c r="K478" s="41">
        <v>1023.25</v>
      </c>
      <c r="L478" s="41">
        <v>0</v>
      </c>
      <c r="M478" s="41">
        <v>0</v>
      </c>
      <c r="N478" s="41">
        <v>0</v>
      </c>
      <c r="O478" s="42">
        <v>0</v>
      </c>
      <c r="P478" s="43">
        <v>0</v>
      </c>
    </row>
    <row r="479" spans="1:16">
      <c r="A479" s="23">
        <v>202308</v>
      </c>
      <c r="B479" s="36" t="s">
        <v>482</v>
      </c>
      <c r="C479" s="36" t="s">
        <v>619</v>
      </c>
      <c r="D479" s="33" t="s">
        <v>587</v>
      </c>
      <c r="E479" s="36" t="s">
        <v>1417</v>
      </c>
      <c r="F479" s="26" t="s">
        <v>1027</v>
      </c>
      <c r="G479" s="34" t="s">
        <v>1418</v>
      </c>
      <c r="H479" s="28" t="s">
        <v>1018</v>
      </c>
      <c r="I479" s="40"/>
      <c r="J479" s="41">
        <v>1900</v>
      </c>
      <c r="K479" s="41">
        <v>1267.87</v>
      </c>
      <c r="L479" s="41">
        <v>0</v>
      </c>
      <c r="M479" s="41">
        <v>0</v>
      </c>
      <c r="N479" s="41">
        <v>0</v>
      </c>
      <c r="O479" s="42">
        <v>0</v>
      </c>
      <c r="P479" s="43">
        <v>0</v>
      </c>
    </row>
    <row r="480" spans="1:16">
      <c r="A480" s="23">
        <v>202308</v>
      </c>
      <c r="B480" s="36" t="s">
        <v>503</v>
      </c>
      <c r="C480" s="36" t="s">
        <v>619</v>
      </c>
      <c r="D480" s="33" t="s">
        <v>587</v>
      </c>
      <c r="E480" s="36" t="s">
        <v>1419</v>
      </c>
      <c r="F480" s="26" t="s">
        <v>1216</v>
      </c>
      <c r="G480" s="34" t="s">
        <v>1418</v>
      </c>
      <c r="H480" s="28" t="s">
        <v>1018</v>
      </c>
      <c r="I480" s="40"/>
      <c r="J480" s="41">
        <v>1900</v>
      </c>
      <c r="K480" s="41">
        <v>541.94</v>
      </c>
      <c r="L480" s="41">
        <v>0</v>
      </c>
      <c r="M480" s="41">
        <v>0</v>
      </c>
      <c r="N480" s="41">
        <v>0</v>
      </c>
      <c r="O480" s="42">
        <v>0</v>
      </c>
      <c r="P480" s="43">
        <v>0</v>
      </c>
    </row>
    <row r="481" spans="1:16">
      <c r="A481" s="23">
        <v>202308</v>
      </c>
      <c r="B481" s="36" t="s">
        <v>505</v>
      </c>
      <c r="C481" s="36" t="s">
        <v>619</v>
      </c>
      <c r="D481" s="33" t="s">
        <v>587</v>
      </c>
      <c r="E481" s="36" t="s">
        <v>1420</v>
      </c>
      <c r="F481" s="26" t="s">
        <v>1216</v>
      </c>
      <c r="G481" s="34">
        <v>45139</v>
      </c>
      <c r="H481" s="28" t="s">
        <v>1018</v>
      </c>
      <c r="I481" s="40" t="s">
        <v>1421</v>
      </c>
      <c r="J481" s="41">
        <v>1900</v>
      </c>
      <c r="K481" s="41">
        <v>981.3</v>
      </c>
      <c r="L481" s="41">
        <v>0</v>
      </c>
      <c r="M481" s="41">
        <v>0</v>
      </c>
      <c r="N481" s="41">
        <v>0</v>
      </c>
      <c r="O481" s="42">
        <v>0</v>
      </c>
      <c r="P481" s="43">
        <v>0</v>
      </c>
    </row>
    <row r="482" spans="1:16">
      <c r="A482" s="23">
        <v>202308</v>
      </c>
      <c r="B482" s="36" t="s">
        <v>506</v>
      </c>
      <c r="C482" s="36" t="s">
        <v>619</v>
      </c>
      <c r="D482" s="33" t="s">
        <v>587</v>
      </c>
      <c r="E482" s="36" t="s">
        <v>1422</v>
      </c>
      <c r="F482" s="26" t="s">
        <v>1020</v>
      </c>
      <c r="G482" s="34">
        <v>45166</v>
      </c>
      <c r="H482" s="28" t="s">
        <v>1018</v>
      </c>
      <c r="I482" s="40"/>
      <c r="J482" s="41">
        <v>1900</v>
      </c>
      <c r="K482" s="41">
        <v>357.9</v>
      </c>
      <c r="L482" s="41">
        <v>0</v>
      </c>
      <c r="M482" s="41">
        <v>0</v>
      </c>
      <c r="N482" s="41">
        <v>0</v>
      </c>
      <c r="O482" s="42">
        <v>0</v>
      </c>
      <c r="P482" s="43">
        <v>0</v>
      </c>
    </row>
    <row r="483" spans="1:16">
      <c r="A483" s="23">
        <v>202309</v>
      </c>
      <c r="B483" s="23" t="s">
        <v>203</v>
      </c>
      <c r="C483" s="23" t="s">
        <v>575</v>
      </c>
      <c r="D483" s="23" t="s">
        <v>571</v>
      </c>
      <c r="E483" s="23" t="s">
        <v>572</v>
      </c>
      <c r="F483" s="23" t="s">
        <v>578</v>
      </c>
      <c r="G483" s="23" t="s">
        <v>574</v>
      </c>
      <c r="H483" s="23"/>
      <c r="I483" s="23"/>
      <c r="J483" s="45">
        <v>42827</v>
      </c>
      <c r="K483" s="45">
        <v>48627</v>
      </c>
      <c r="L483" s="45">
        <v>363.68</v>
      </c>
      <c r="M483" s="45">
        <v>86.8</v>
      </c>
      <c r="N483" s="45">
        <v>3.8</v>
      </c>
      <c r="O483" s="45">
        <v>0</v>
      </c>
      <c r="P483" s="43">
        <f>1900*0.16%</f>
        <v>3.04</v>
      </c>
    </row>
    <row r="484" spans="1:16">
      <c r="A484" s="23">
        <v>202309</v>
      </c>
      <c r="B484" s="23" t="s">
        <v>448</v>
      </c>
      <c r="C484" s="23" t="s">
        <v>575</v>
      </c>
      <c r="D484" s="23" t="s">
        <v>576</v>
      </c>
      <c r="E484" s="23" t="s">
        <v>577</v>
      </c>
      <c r="F484" s="23" t="s">
        <v>578</v>
      </c>
      <c r="G484" s="23" t="s">
        <v>579</v>
      </c>
      <c r="H484" s="23"/>
      <c r="I484" s="23"/>
      <c r="J484" s="45">
        <v>5500</v>
      </c>
      <c r="K484" s="45">
        <v>16500</v>
      </c>
      <c r="L484" s="45">
        <v>363.68</v>
      </c>
      <c r="M484" s="45">
        <v>86.8</v>
      </c>
      <c r="N484" s="45">
        <v>3.8</v>
      </c>
      <c r="O484" s="45">
        <v>95</v>
      </c>
      <c r="P484" s="43">
        <f>1900*0.16%</f>
        <v>3.04</v>
      </c>
    </row>
    <row r="485" spans="1:16">
      <c r="A485" s="23">
        <v>202309</v>
      </c>
      <c r="B485" s="23" t="s">
        <v>295</v>
      </c>
      <c r="C485" s="23" t="s">
        <v>580</v>
      </c>
      <c r="D485" s="23" t="s">
        <v>576</v>
      </c>
      <c r="E485" s="23" t="s">
        <v>581</v>
      </c>
      <c r="F485" s="23" t="s">
        <v>582</v>
      </c>
      <c r="G485" s="23" t="s">
        <v>583</v>
      </c>
      <c r="H485" s="23"/>
      <c r="I485" s="23"/>
      <c r="J485" s="45">
        <v>5544</v>
      </c>
      <c r="K485" s="45">
        <v>13961.1</v>
      </c>
      <c r="L485" s="45">
        <v>363.68</v>
      </c>
      <c r="M485" s="45">
        <v>86.8</v>
      </c>
      <c r="N485" s="45">
        <v>3.8</v>
      </c>
      <c r="O485" s="45">
        <v>95</v>
      </c>
      <c r="P485" s="43">
        <f>1900*0.16%</f>
        <v>3.04</v>
      </c>
    </row>
    <row r="486" spans="1:16">
      <c r="A486" s="23">
        <v>202309</v>
      </c>
      <c r="B486" s="23" t="s">
        <v>234</v>
      </c>
      <c r="C486" s="23" t="s">
        <v>580</v>
      </c>
      <c r="D486" s="23" t="s">
        <v>576</v>
      </c>
      <c r="E486" s="23" t="s">
        <v>584</v>
      </c>
      <c r="F486" s="23" t="s">
        <v>585</v>
      </c>
      <c r="G486" s="23" t="s">
        <v>586</v>
      </c>
      <c r="H486" s="23"/>
      <c r="I486" s="23"/>
      <c r="J486" s="45">
        <v>5544</v>
      </c>
      <c r="K486" s="45">
        <v>12966.3</v>
      </c>
      <c r="L486" s="45">
        <v>363.68</v>
      </c>
      <c r="M486" s="45">
        <v>86.8</v>
      </c>
      <c r="N486" s="45">
        <v>3.8</v>
      </c>
      <c r="O486" s="45">
        <v>125</v>
      </c>
      <c r="P486" s="43">
        <f>1900*0.16%</f>
        <v>3.04</v>
      </c>
    </row>
    <row r="487" spans="1:16">
      <c r="A487" s="23">
        <v>202309</v>
      </c>
      <c r="B487" s="23" t="s">
        <v>334</v>
      </c>
      <c r="C487" s="23" t="s">
        <v>575</v>
      </c>
      <c r="D487" s="23" t="s">
        <v>587</v>
      </c>
      <c r="E487" s="23" t="s">
        <v>588</v>
      </c>
      <c r="F487" s="23" t="s">
        <v>589</v>
      </c>
      <c r="G487" s="23" t="s">
        <v>590</v>
      </c>
      <c r="H487" s="23"/>
      <c r="I487" s="23"/>
      <c r="J487" s="45">
        <v>3200</v>
      </c>
      <c r="K487" s="45">
        <v>9120</v>
      </c>
      <c r="L487" s="45">
        <v>363.68</v>
      </c>
      <c r="M487" s="45">
        <v>86.8</v>
      </c>
      <c r="N487" s="45">
        <v>3.8</v>
      </c>
      <c r="O487" s="45">
        <v>95</v>
      </c>
      <c r="P487" s="43">
        <f>1900*0.16%</f>
        <v>3.04</v>
      </c>
    </row>
    <row r="488" spans="1:16">
      <c r="A488" s="23">
        <v>202309</v>
      </c>
      <c r="B488" s="23" t="s">
        <v>342</v>
      </c>
      <c r="C488" s="23" t="s">
        <v>592</v>
      </c>
      <c r="D488" s="23" t="s">
        <v>587</v>
      </c>
      <c r="E488" s="23" t="s">
        <v>593</v>
      </c>
      <c r="F488" s="23" t="s">
        <v>594</v>
      </c>
      <c r="G488" s="23" t="s">
        <v>595</v>
      </c>
      <c r="H488" s="23"/>
      <c r="I488" s="23"/>
      <c r="J488" s="45">
        <v>1900</v>
      </c>
      <c r="K488" s="45">
        <v>4256.53</v>
      </c>
      <c r="L488" s="45">
        <v>0</v>
      </c>
      <c r="M488" s="45">
        <v>0</v>
      </c>
      <c r="N488" s="45">
        <v>0</v>
      </c>
      <c r="O488" s="45">
        <v>0</v>
      </c>
      <c r="P488" s="43">
        <v>0</v>
      </c>
    </row>
    <row r="489" spans="1:16">
      <c r="A489" s="23">
        <v>202309</v>
      </c>
      <c r="B489" s="23" t="s">
        <v>225</v>
      </c>
      <c r="C489" s="23" t="s">
        <v>592</v>
      </c>
      <c r="D489" s="23" t="s">
        <v>587</v>
      </c>
      <c r="E489" s="23" t="s">
        <v>596</v>
      </c>
      <c r="F489" s="23" t="s">
        <v>597</v>
      </c>
      <c r="G489" s="23" t="s">
        <v>598</v>
      </c>
      <c r="H489" s="23"/>
      <c r="I489" s="23"/>
      <c r="J489" s="45">
        <v>1900</v>
      </c>
      <c r="K489" s="45">
        <v>5253.6</v>
      </c>
      <c r="L489" s="45">
        <v>363.68</v>
      </c>
      <c r="M489" s="45">
        <v>86.8</v>
      </c>
      <c r="N489" s="45">
        <v>3.8</v>
      </c>
      <c r="O489" s="45">
        <v>0</v>
      </c>
      <c r="P489" s="43">
        <f t="shared" ref="P489:P496" si="24">1900*0.16%</f>
        <v>3.04</v>
      </c>
    </row>
    <row r="490" spans="1:16">
      <c r="A490" s="23">
        <v>202309</v>
      </c>
      <c r="B490" s="23" t="s">
        <v>301</v>
      </c>
      <c r="C490" s="23" t="s">
        <v>580</v>
      </c>
      <c r="D490" s="23" t="s">
        <v>587</v>
      </c>
      <c r="E490" s="23" t="s">
        <v>599</v>
      </c>
      <c r="F490" s="23" t="s">
        <v>600</v>
      </c>
      <c r="G490" s="23" t="s">
        <v>601</v>
      </c>
      <c r="H490" s="23"/>
      <c r="I490" s="23"/>
      <c r="J490" s="45">
        <v>5746</v>
      </c>
      <c r="K490" s="45">
        <v>13227</v>
      </c>
      <c r="L490" s="45">
        <v>363.68</v>
      </c>
      <c r="M490" s="45">
        <v>86.8</v>
      </c>
      <c r="N490" s="45">
        <v>3.8</v>
      </c>
      <c r="O490" s="45">
        <v>1250</v>
      </c>
      <c r="P490" s="43">
        <f t="shared" si="24"/>
        <v>3.04</v>
      </c>
    </row>
    <row r="491" spans="1:16">
      <c r="A491" s="23">
        <v>202309</v>
      </c>
      <c r="B491" s="23" t="s">
        <v>264</v>
      </c>
      <c r="C491" s="23" t="s">
        <v>580</v>
      </c>
      <c r="D491" s="23" t="s">
        <v>587</v>
      </c>
      <c r="E491" s="23" t="s">
        <v>602</v>
      </c>
      <c r="F491" s="23" t="s">
        <v>1336</v>
      </c>
      <c r="G491" s="23" t="s">
        <v>604</v>
      </c>
      <c r="H491" s="23"/>
      <c r="I491" s="23"/>
      <c r="J491" s="45">
        <v>2440</v>
      </c>
      <c r="K491" s="45">
        <v>6493.4</v>
      </c>
      <c r="L491" s="45">
        <v>363.68</v>
      </c>
      <c r="M491" s="45">
        <v>86.8</v>
      </c>
      <c r="N491" s="45">
        <v>3.8</v>
      </c>
      <c r="O491" s="45">
        <v>95</v>
      </c>
      <c r="P491" s="43">
        <f t="shared" si="24"/>
        <v>3.04</v>
      </c>
    </row>
    <row r="492" spans="1:16">
      <c r="A492" s="23">
        <v>202309</v>
      </c>
      <c r="B492" s="23" t="s">
        <v>290</v>
      </c>
      <c r="C492" s="23" t="s">
        <v>580</v>
      </c>
      <c r="D492" s="23" t="s">
        <v>587</v>
      </c>
      <c r="E492" s="23" t="s">
        <v>605</v>
      </c>
      <c r="F492" s="23" t="s">
        <v>606</v>
      </c>
      <c r="G492" s="23" t="s">
        <v>607</v>
      </c>
      <c r="H492" s="23"/>
      <c r="I492" s="23"/>
      <c r="J492" s="45">
        <v>5389</v>
      </c>
      <c r="K492" s="45">
        <v>12924.5</v>
      </c>
      <c r="L492" s="45">
        <v>363.68</v>
      </c>
      <c r="M492" s="45">
        <v>86.8</v>
      </c>
      <c r="N492" s="45">
        <v>3.8</v>
      </c>
      <c r="O492" s="45">
        <v>500</v>
      </c>
      <c r="P492" s="43">
        <f t="shared" si="24"/>
        <v>3.04</v>
      </c>
    </row>
    <row r="493" spans="1:16">
      <c r="A493" s="23">
        <v>202309</v>
      </c>
      <c r="B493" s="23" t="s">
        <v>376</v>
      </c>
      <c r="C493" s="23" t="s">
        <v>580</v>
      </c>
      <c r="D493" s="23" t="s">
        <v>587</v>
      </c>
      <c r="E493" s="23" t="s">
        <v>608</v>
      </c>
      <c r="F493" s="23" t="s">
        <v>609</v>
      </c>
      <c r="G493" s="23" t="s">
        <v>610</v>
      </c>
      <c r="H493" s="23"/>
      <c r="I493" s="23"/>
      <c r="J493" s="45">
        <v>2671</v>
      </c>
      <c r="K493" s="45">
        <v>6941.8</v>
      </c>
      <c r="L493" s="45">
        <v>363.68</v>
      </c>
      <c r="M493" s="45">
        <v>86.8</v>
      </c>
      <c r="N493" s="45">
        <v>3.8</v>
      </c>
      <c r="O493" s="45">
        <v>500</v>
      </c>
      <c r="P493" s="43">
        <f t="shared" si="24"/>
        <v>3.04</v>
      </c>
    </row>
    <row r="494" spans="1:16">
      <c r="A494" s="23">
        <v>202309</v>
      </c>
      <c r="B494" s="23" t="s">
        <v>240</v>
      </c>
      <c r="C494" s="23" t="s">
        <v>580</v>
      </c>
      <c r="D494" s="23" t="s">
        <v>587</v>
      </c>
      <c r="E494" s="23" t="s">
        <v>611</v>
      </c>
      <c r="F494" s="23" t="s">
        <v>609</v>
      </c>
      <c r="G494" s="23" t="s">
        <v>612</v>
      </c>
      <c r="H494" s="23"/>
      <c r="I494" s="23"/>
      <c r="J494" s="45">
        <v>5746</v>
      </c>
      <c r="K494" s="45">
        <v>13283.9</v>
      </c>
      <c r="L494" s="45">
        <v>363.68</v>
      </c>
      <c r="M494" s="45">
        <v>86.8</v>
      </c>
      <c r="N494" s="45">
        <v>3.8</v>
      </c>
      <c r="O494" s="45">
        <v>1250</v>
      </c>
      <c r="P494" s="43">
        <f t="shared" si="24"/>
        <v>3.04</v>
      </c>
    </row>
    <row r="495" spans="1:16">
      <c r="A495" s="23">
        <v>202309</v>
      </c>
      <c r="B495" s="23" t="s">
        <v>326</v>
      </c>
      <c r="C495" s="23" t="s">
        <v>580</v>
      </c>
      <c r="D495" s="23" t="s">
        <v>587</v>
      </c>
      <c r="E495" s="23" t="s">
        <v>613</v>
      </c>
      <c r="F495" s="23" t="s">
        <v>614</v>
      </c>
      <c r="G495" s="23" t="s">
        <v>615</v>
      </c>
      <c r="H495" s="23"/>
      <c r="I495" s="23"/>
      <c r="J495" s="45">
        <v>5544</v>
      </c>
      <c r="K495" s="45">
        <v>12652.58</v>
      </c>
      <c r="L495" s="45">
        <v>363.68</v>
      </c>
      <c r="M495" s="45">
        <v>86.8</v>
      </c>
      <c r="N495" s="45">
        <v>3.8</v>
      </c>
      <c r="O495" s="45">
        <v>500</v>
      </c>
      <c r="P495" s="43">
        <f t="shared" si="24"/>
        <v>3.04</v>
      </c>
    </row>
    <row r="496" spans="1:16">
      <c r="A496" s="23">
        <v>202309</v>
      </c>
      <c r="B496" s="23" t="s">
        <v>299</v>
      </c>
      <c r="C496" s="23" t="s">
        <v>570</v>
      </c>
      <c r="D496" s="23" t="s">
        <v>587</v>
      </c>
      <c r="E496" s="23" t="s">
        <v>616</v>
      </c>
      <c r="F496" s="23" t="s">
        <v>1217</v>
      </c>
      <c r="G496" s="23">
        <v>42738</v>
      </c>
      <c r="H496" s="23"/>
      <c r="I496" s="23"/>
      <c r="J496" s="45">
        <v>3263</v>
      </c>
      <c r="K496" s="45">
        <v>8703.45</v>
      </c>
      <c r="L496" s="45">
        <v>363.68</v>
      </c>
      <c r="M496" s="45">
        <v>86.8</v>
      </c>
      <c r="N496" s="45">
        <v>3.8</v>
      </c>
      <c r="O496" s="45">
        <v>0</v>
      </c>
      <c r="P496" s="43">
        <f t="shared" si="24"/>
        <v>3.04</v>
      </c>
    </row>
    <row r="497" spans="1:16">
      <c r="A497" s="23">
        <v>202309</v>
      </c>
      <c r="B497" s="23" t="s">
        <v>453</v>
      </c>
      <c r="C497" s="23" t="s">
        <v>619</v>
      </c>
      <c r="D497" s="23" t="s">
        <v>587</v>
      </c>
      <c r="E497" s="23" t="s">
        <v>620</v>
      </c>
      <c r="F497" s="23" t="s">
        <v>621</v>
      </c>
      <c r="G497" s="23" t="s">
        <v>622</v>
      </c>
      <c r="H497" s="23" t="s">
        <v>623</v>
      </c>
      <c r="I497" s="23"/>
      <c r="J497" s="45">
        <v>2132</v>
      </c>
      <c r="K497" s="45">
        <v>10085.82</v>
      </c>
      <c r="L497" s="45">
        <v>0</v>
      </c>
      <c r="M497" s="45">
        <v>0</v>
      </c>
      <c r="N497" s="45">
        <v>0</v>
      </c>
      <c r="O497" s="45">
        <v>0</v>
      </c>
      <c r="P497" s="43">
        <v>0</v>
      </c>
    </row>
    <row r="498" spans="1:16">
      <c r="A498" s="23">
        <v>202309</v>
      </c>
      <c r="B498" s="23" t="s">
        <v>307</v>
      </c>
      <c r="C498" s="23" t="s">
        <v>575</v>
      </c>
      <c r="D498" s="23" t="s">
        <v>587</v>
      </c>
      <c r="E498" s="23" t="s">
        <v>629</v>
      </c>
      <c r="F498" s="23" t="s">
        <v>578</v>
      </c>
      <c r="G498" s="23" t="s">
        <v>630</v>
      </c>
      <c r="H498" s="23"/>
      <c r="I498" s="23"/>
      <c r="J498" s="45">
        <v>5500</v>
      </c>
      <c r="K498" s="45">
        <v>15735</v>
      </c>
      <c r="L498" s="45">
        <v>363.68</v>
      </c>
      <c r="M498" s="45">
        <v>86.8</v>
      </c>
      <c r="N498" s="45">
        <v>3.8</v>
      </c>
      <c r="O498" s="45">
        <v>960</v>
      </c>
      <c r="P498" s="43">
        <f t="shared" ref="P498:P508" si="25">1900*0.16%</f>
        <v>3.04</v>
      </c>
    </row>
    <row r="499" spans="1:16">
      <c r="A499" s="23">
        <v>202309</v>
      </c>
      <c r="B499" s="23" t="s">
        <v>353</v>
      </c>
      <c r="C499" s="23" t="s">
        <v>619</v>
      </c>
      <c r="D499" s="23" t="s">
        <v>576</v>
      </c>
      <c r="E499" s="23" t="s">
        <v>631</v>
      </c>
      <c r="F499" s="23" t="s">
        <v>632</v>
      </c>
      <c r="G499" s="23" t="s">
        <v>633</v>
      </c>
      <c r="H499" s="23"/>
      <c r="I499" s="23"/>
      <c r="J499" s="45">
        <v>6070</v>
      </c>
      <c r="K499" s="45">
        <v>14497.8</v>
      </c>
      <c r="L499" s="45">
        <v>363.68</v>
      </c>
      <c r="M499" s="45">
        <v>86.8</v>
      </c>
      <c r="N499" s="45">
        <v>3.8</v>
      </c>
      <c r="O499" s="45">
        <v>1500</v>
      </c>
      <c r="P499" s="43">
        <f t="shared" si="25"/>
        <v>3.04</v>
      </c>
    </row>
    <row r="500" spans="1:16">
      <c r="A500" s="23">
        <v>202309</v>
      </c>
      <c r="B500" s="23" t="s">
        <v>379</v>
      </c>
      <c r="C500" s="23" t="s">
        <v>570</v>
      </c>
      <c r="D500" s="23" t="s">
        <v>587</v>
      </c>
      <c r="E500" s="23" t="s">
        <v>634</v>
      </c>
      <c r="F500" s="23" t="s">
        <v>1386</v>
      </c>
      <c r="G500" s="23" t="s">
        <v>636</v>
      </c>
      <c r="H500" s="23"/>
      <c r="I500" s="23"/>
      <c r="J500" s="45">
        <v>5520</v>
      </c>
      <c r="K500" s="45">
        <v>16575.5</v>
      </c>
      <c r="L500" s="45">
        <v>363.68</v>
      </c>
      <c r="M500" s="45">
        <v>86.8</v>
      </c>
      <c r="N500" s="45">
        <v>3.8</v>
      </c>
      <c r="O500" s="45">
        <v>750</v>
      </c>
      <c r="P500" s="43">
        <f t="shared" si="25"/>
        <v>3.04</v>
      </c>
    </row>
    <row r="501" spans="1:16">
      <c r="A501" s="23">
        <v>202309</v>
      </c>
      <c r="B501" s="23" t="s">
        <v>248</v>
      </c>
      <c r="C501" s="23" t="s">
        <v>570</v>
      </c>
      <c r="D501" s="23" t="s">
        <v>587</v>
      </c>
      <c r="E501" s="23" t="s">
        <v>637</v>
      </c>
      <c r="F501" s="23" t="s">
        <v>778</v>
      </c>
      <c r="G501" s="23" t="s">
        <v>639</v>
      </c>
      <c r="H501" s="23"/>
      <c r="I501" s="23"/>
      <c r="J501" s="45">
        <v>4250</v>
      </c>
      <c r="K501" s="45">
        <v>11009.01</v>
      </c>
      <c r="L501" s="45">
        <v>363.68</v>
      </c>
      <c r="M501" s="45">
        <v>86.8</v>
      </c>
      <c r="N501" s="45">
        <v>3.8</v>
      </c>
      <c r="O501" s="45">
        <v>0</v>
      </c>
      <c r="P501" s="43">
        <f t="shared" si="25"/>
        <v>3.04</v>
      </c>
    </row>
    <row r="502" spans="1:16">
      <c r="A502" s="23">
        <v>202309</v>
      </c>
      <c r="B502" s="23" t="s">
        <v>261</v>
      </c>
      <c r="C502" s="23" t="s">
        <v>570</v>
      </c>
      <c r="D502" s="23" t="s">
        <v>587</v>
      </c>
      <c r="E502" s="23" t="s">
        <v>640</v>
      </c>
      <c r="F502" s="23" t="s">
        <v>652</v>
      </c>
      <c r="G502" s="23" t="s">
        <v>642</v>
      </c>
      <c r="H502" s="23"/>
      <c r="I502" s="23"/>
      <c r="J502" s="45">
        <v>3440</v>
      </c>
      <c r="K502" s="45">
        <v>9617.76</v>
      </c>
      <c r="L502" s="45">
        <v>363.68</v>
      </c>
      <c r="M502" s="45">
        <v>86.8</v>
      </c>
      <c r="N502" s="45">
        <v>3.8</v>
      </c>
      <c r="O502" s="45">
        <v>0</v>
      </c>
      <c r="P502" s="43">
        <f t="shared" si="25"/>
        <v>3.04</v>
      </c>
    </row>
    <row r="503" spans="1:16">
      <c r="A503" s="23">
        <v>202309</v>
      </c>
      <c r="B503" s="23" t="s">
        <v>405</v>
      </c>
      <c r="C503" s="23" t="s">
        <v>570</v>
      </c>
      <c r="D503" s="23" t="s">
        <v>587</v>
      </c>
      <c r="E503" s="23" t="s">
        <v>643</v>
      </c>
      <c r="F503" s="23" t="s">
        <v>1219</v>
      </c>
      <c r="G503" s="23" t="s">
        <v>644</v>
      </c>
      <c r="H503" s="23"/>
      <c r="I503" s="23"/>
      <c r="J503" s="45">
        <v>4331</v>
      </c>
      <c r="K503" s="45">
        <v>11292.54</v>
      </c>
      <c r="L503" s="45">
        <v>363.68</v>
      </c>
      <c r="M503" s="45">
        <v>86.8</v>
      </c>
      <c r="N503" s="45">
        <v>3.8</v>
      </c>
      <c r="O503" s="45">
        <v>0</v>
      </c>
      <c r="P503" s="43">
        <f t="shared" si="25"/>
        <v>3.04</v>
      </c>
    </row>
    <row r="504" spans="1:16">
      <c r="A504" s="23">
        <v>202309</v>
      </c>
      <c r="B504" s="23" t="s">
        <v>244</v>
      </c>
      <c r="C504" s="23" t="s">
        <v>619</v>
      </c>
      <c r="D504" s="23" t="s">
        <v>576</v>
      </c>
      <c r="E504" s="23" t="s">
        <v>645</v>
      </c>
      <c r="F504" s="23" t="s">
        <v>646</v>
      </c>
      <c r="G504" s="23" t="s">
        <v>647</v>
      </c>
      <c r="H504" s="23"/>
      <c r="I504" s="23"/>
      <c r="J504" s="45">
        <v>4000</v>
      </c>
      <c r="K504" s="45">
        <v>10419</v>
      </c>
      <c r="L504" s="45">
        <v>363.68</v>
      </c>
      <c r="M504" s="45">
        <v>86.8</v>
      </c>
      <c r="N504" s="45">
        <v>3.8</v>
      </c>
      <c r="O504" s="45">
        <v>0</v>
      </c>
      <c r="P504" s="43">
        <f t="shared" si="25"/>
        <v>3.04</v>
      </c>
    </row>
    <row r="505" spans="1:16">
      <c r="A505" s="23">
        <v>202309</v>
      </c>
      <c r="B505" s="23" t="s">
        <v>286</v>
      </c>
      <c r="C505" s="23" t="s">
        <v>570</v>
      </c>
      <c r="D505" s="23" t="s">
        <v>587</v>
      </c>
      <c r="E505" s="23" t="s">
        <v>648</v>
      </c>
      <c r="F505" s="23" t="s">
        <v>1365</v>
      </c>
      <c r="G505" s="23" t="s">
        <v>650</v>
      </c>
      <c r="H505" s="23"/>
      <c r="I505" s="23"/>
      <c r="J505" s="45">
        <v>7100</v>
      </c>
      <c r="K505" s="45">
        <v>18065</v>
      </c>
      <c r="L505" s="45">
        <v>363.68</v>
      </c>
      <c r="M505" s="45">
        <v>86.8</v>
      </c>
      <c r="N505" s="45">
        <v>3.8</v>
      </c>
      <c r="O505" s="45">
        <v>457.5</v>
      </c>
      <c r="P505" s="43">
        <f t="shared" si="25"/>
        <v>3.04</v>
      </c>
    </row>
    <row r="506" spans="1:16">
      <c r="A506" s="23">
        <v>202309</v>
      </c>
      <c r="B506" s="23" t="s">
        <v>258</v>
      </c>
      <c r="C506" s="23" t="s">
        <v>575</v>
      </c>
      <c r="D506" s="23" t="s">
        <v>587</v>
      </c>
      <c r="E506" s="23" t="s">
        <v>654</v>
      </c>
      <c r="F506" s="23" t="s">
        <v>655</v>
      </c>
      <c r="G506" s="23" t="s">
        <v>656</v>
      </c>
      <c r="H506" s="23"/>
      <c r="I506" s="23"/>
      <c r="J506" s="45">
        <v>2888</v>
      </c>
      <c r="K506" s="45">
        <v>6599.3</v>
      </c>
      <c r="L506" s="45">
        <v>363.68</v>
      </c>
      <c r="M506" s="45">
        <v>86.8</v>
      </c>
      <c r="N506" s="45">
        <v>3.8</v>
      </c>
      <c r="O506" s="45">
        <v>0</v>
      </c>
      <c r="P506" s="43">
        <f t="shared" si="25"/>
        <v>3.04</v>
      </c>
    </row>
    <row r="507" spans="1:16">
      <c r="A507" s="23">
        <v>202309</v>
      </c>
      <c r="B507" s="23" t="s">
        <v>216</v>
      </c>
      <c r="C507" s="23" t="s">
        <v>570</v>
      </c>
      <c r="D507" s="23" t="s">
        <v>571</v>
      </c>
      <c r="E507" s="23" t="s">
        <v>657</v>
      </c>
      <c r="F507" s="23" t="s">
        <v>658</v>
      </c>
      <c r="G507" s="23" t="s">
        <v>659</v>
      </c>
      <c r="H507" s="23"/>
      <c r="I507" s="23"/>
      <c r="J507" s="45">
        <v>8020</v>
      </c>
      <c r="K507" s="45">
        <v>17057.6</v>
      </c>
      <c r="L507" s="45">
        <v>363.68</v>
      </c>
      <c r="M507" s="45">
        <v>86.8</v>
      </c>
      <c r="N507" s="45">
        <v>3.8</v>
      </c>
      <c r="O507" s="45">
        <v>0</v>
      </c>
      <c r="P507" s="43">
        <f t="shared" si="25"/>
        <v>3.04</v>
      </c>
    </row>
    <row r="508" spans="1:16">
      <c r="A508" s="23">
        <v>202309</v>
      </c>
      <c r="B508" s="23" t="s">
        <v>416</v>
      </c>
      <c r="C508" s="23" t="s">
        <v>580</v>
      </c>
      <c r="D508" s="23" t="s">
        <v>587</v>
      </c>
      <c r="E508" s="23" t="s">
        <v>665</v>
      </c>
      <c r="F508" s="23" t="s">
        <v>666</v>
      </c>
      <c r="G508" s="23" t="s">
        <v>667</v>
      </c>
      <c r="H508" s="23"/>
      <c r="I508" s="23"/>
      <c r="J508" s="45">
        <v>4133</v>
      </c>
      <c r="K508" s="45">
        <v>9351.6</v>
      </c>
      <c r="L508" s="45">
        <v>363.68</v>
      </c>
      <c r="M508" s="45">
        <v>86.8</v>
      </c>
      <c r="N508" s="45">
        <v>3.8</v>
      </c>
      <c r="O508" s="45">
        <v>300</v>
      </c>
      <c r="P508" s="43">
        <f t="shared" si="25"/>
        <v>3.04</v>
      </c>
    </row>
    <row r="509" spans="1:16">
      <c r="A509" s="23">
        <v>202309</v>
      </c>
      <c r="B509" s="23" t="s">
        <v>344</v>
      </c>
      <c r="C509" s="23" t="s">
        <v>575</v>
      </c>
      <c r="D509" s="23" t="s">
        <v>671</v>
      </c>
      <c r="E509" s="23" t="s">
        <v>672</v>
      </c>
      <c r="F509" s="23" t="s">
        <v>578</v>
      </c>
      <c r="G509" s="23" t="s">
        <v>673</v>
      </c>
      <c r="H509" s="23"/>
      <c r="I509" s="23"/>
      <c r="J509" s="45">
        <v>8800</v>
      </c>
      <c r="K509" s="45">
        <v>20373.5</v>
      </c>
      <c r="L509" s="45">
        <v>0</v>
      </c>
      <c r="M509" s="45">
        <v>0</v>
      </c>
      <c r="N509" s="45">
        <v>0</v>
      </c>
      <c r="O509" s="45">
        <v>0</v>
      </c>
      <c r="P509" s="43">
        <v>0</v>
      </c>
    </row>
    <row r="510" spans="1:16">
      <c r="A510" s="23">
        <v>202309</v>
      </c>
      <c r="B510" s="23" t="s">
        <v>298</v>
      </c>
      <c r="C510" s="23" t="s">
        <v>570</v>
      </c>
      <c r="D510" s="23" t="s">
        <v>587</v>
      </c>
      <c r="E510" s="23" t="s">
        <v>674</v>
      </c>
      <c r="F510" s="23" t="s">
        <v>675</v>
      </c>
      <c r="G510" s="23" t="s">
        <v>676</v>
      </c>
      <c r="H510" s="23"/>
      <c r="I510" s="23"/>
      <c r="J510" s="45">
        <v>2532</v>
      </c>
      <c r="K510" s="45">
        <v>6472.82</v>
      </c>
      <c r="L510" s="45">
        <v>363.68</v>
      </c>
      <c r="M510" s="45">
        <v>86.8</v>
      </c>
      <c r="N510" s="45">
        <v>3.8</v>
      </c>
      <c r="O510" s="45">
        <v>0</v>
      </c>
      <c r="P510" s="43">
        <f t="shared" ref="P510:P523" si="26">1900*0.16%</f>
        <v>3.04</v>
      </c>
    </row>
    <row r="511" spans="1:16">
      <c r="A511" s="23">
        <v>202309</v>
      </c>
      <c r="B511" s="23" t="s">
        <v>202</v>
      </c>
      <c r="C511" s="23" t="s">
        <v>619</v>
      </c>
      <c r="D511" s="23" t="s">
        <v>587</v>
      </c>
      <c r="E511" s="23" t="s">
        <v>682</v>
      </c>
      <c r="F511" s="23" t="s">
        <v>683</v>
      </c>
      <c r="G511" s="23" t="s">
        <v>684</v>
      </c>
      <c r="H511" s="23"/>
      <c r="I511" s="23" t="s">
        <v>1423</v>
      </c>
      <c r="J511" s="45">
        <v>11000</v>
      </c>
      <c r="K511" s="45">
        <v>60750</v>
      </c>
      <c r="L511" s="45">
        <v>363.68</v>
      </c>
      <c r="M511" s="45">
        <v>86.8</v>
      </c>
      <c r="N511" s="45">
        <v>3.8</v>
      </c>
      <c r="O511" s="45">
        <v>0</v>
      </c>
      <c r="P511" s="43">
        <f t="shared" si="26"/>
        <v>3.04</v>
      </c>
    </row>
    <row r="512" spans="1:16">
      <c r="A512" s="23">
        <v>202309</v>
      </c>
      <c r="B512" s="23" t="s">
        <v>355</v>
      </c>
      <c r="C512" s="23" t="s">
        <v>619</v>
      </c>
      <c r="D512" s="23" t="s">
        <v>587</v>
      </c>
      <c r="E512" s="23" t="s">
        <v>685</v>
      </c>
      <c r="F512" s="23" t="s">
        <v>686</v>
      </c>
      <c r="G512" s="23" t="s">
        <v>687</v>
      </c>
      <c r="H512" s="23" t="s">
        <v>623</v>
      </c>
      <c r="I512" s="23"/>
      <c r="J512" s="45">
        <v>2520</v>
      </c>
      <c r="K512" s="45">
        <v>9464.05</v>
      </c>
      <c r="L512" s="45">
        <v>363.68</v>
      </c>
      <c r="M512" s="45">
        <v>86.8</v>
      </c>
      <c r="N512" s="45">
        <v>3.8</v>
      </c>
      <c r="O512" s="45">
        <v>0</v>
      </c>
      <c r="P512" s="43">
        <f t="shared" si="26"/>
        <v>3.04</v>
      </c>
    </row>
    <row r="513" spans="1:16">
      <c r="A513" s="23">
        <v>202309</v>
      </c>
      <c r="B513" s="23" t="s">
        <v>420</v>
      </c>
      <c r="C513" s="23" t="s">
        <v>580</v>
      </c>
      <c r="D513" s="23" t="s">
        <v>587</v>
      </c>
      <c r="E513" s="23" t="s">
        <v>697</v>
      </c>
      <c r="F513" s="23" t="s">
        <v>698</v>
      </c>
      <c r="G513" s="23" t="s">
        <v>699</v>
      </c>
      <c r="H513" s="23"/>
      <c r="I513" s="23"/>
      <c r="J513" s="45">
        <v>4536</v>
      </c>
      <c r="K513" s="45">
        <v>4334.86</v>
      </c>
      <c r="L513" s="45">
        <v>363.68</v>
      </c>
      <c r="M513" s="45">
        <v>86.8</v>
      </c>
      <c r="N513" s="45">
        <v>3.8</v>
      </c>
      <c r="O513" s="45">
        <v>300</v>
      </c>
      <c r="P513" s="43">
        <f t="shared" si="26"/>
        <v>3.04</v>
      </c>
    </row>
    <row r="514" spans="1:16">
      <c r="A514" s="23">
        <v>202309</v>
      </c>
      <c r="B514" s="23" t="s">
        <v>424</v>
      </c>
      <c r="C514" s="23" t="s">
        <v>570</v>
      </c>
      <c r="D514" s="23" t="s">
        <v>587</v>
      </c>
      <c r="E514" s="23" t="s">
        <v>700</v>
      </c>
      <c r="F514" s="23" t="s">
        <v>617</v>
      </c>
      <c r="G514" s="23" t="s">
        <v>701</v>
      </c>
      <c r="H514" s="23"/>
      <c r="I514" s="23"/>
      <c r="J514" s="45">
        <v>2363</v>
      </c>
      <c r="K514" s="45">
        <v>6287.51</v>
      </c>
      <c r="L514" s="45">
        <v>363.68</v>
      </c>
      <c r="M514" s="45">
        <v>86.8</v>
      </c>
      <c r="N514" s="45">
        <v>3.8</v>
      </c>
      <c r="O514" s="45">
        <v>0</v>
      </c>
      <c r="P514" s="43">
        <f t="shared" si="26"/>
        <v>3.04</v>
      </c>
    </row>
    <row r="515" spans="1:16">
      <c r="A515" s="23">
        <v>202309</v>
      </c>
      <c r="B515" s="23" t="s">
        <v>277</v>
      </c>
      <c r="C515" s="23" t="s">
        <v>619</v>
      </c>
      <c r="D515" s="23" t="s">
        <v>587</v>
      </c>
      <c r="E515" s="23" t="s">
        <v>702</v>
      </c>
      <c r="F515" s="23" t="s">
        <v>703</v>
      </c>
      <c r="G515" s="23" t="s">
        <v>704</v>
      </c>
      <c r="H515" s="23" t="s">
        <v>623</v>
      </c>
      <c r="I515" s="23"/>
      <c r="J515" s="45">
        <v>1900</v>
      </c>
      <c r="K515" s="45">
        <v>4773.63</v>
      </c>
      <c r="L515" s="45">
        <v>363.68</v>
      </c>
      <c r="M515" s="45">
        <v>86.8</v>
      </c>
      <c r="N515" s="45">
        <v>3.8</v>
      </c>
      <c r="O515" s="45">
        <v>0</v>
      </c>
      <c r="P515" s="43">
        <f t="shared" si="26"/>
        <v>3.04</v>
      </c>
    </row>
    <row r="516" spans="1:16">
      <c r="A516" s="23">
        <v>202309</v>
      </c>
      <c r="B516" s="23" t="s">
        <v>204</v>
      </c>
      <c r="C516" s="23" t="s">
        <v>625</v>
      </c>
      <c r="D516" s="23" t="s">
        <v>587</v>
      </c>
      <c r="E516" s="23" t="s">
        <v>712</v>
      </c>
      <c r="F516" s="23" t="s">
        <v>880</v>
      </c>
      <c r="G516" s="23" t="s">
        <v>714</v>
      </c>
      <c r="H516" s="23"/>
      <c r="I516" s="23"/>
      <c r="J516" s="45">
        <v>1958</v>
      </c>
      <c r="K516" s="45">
        <v>5726.8</v>
      </c>
      <c r="L516" s="45">
        <v>363.68</v>
      </c>
      <c r="M516" s="45">
        <v>86.8</v>
      </c>
      <c r="N516" s="45">
        <v>3.8</v>
      </c>
      <c r="O516" s="45">
        <v>0</v>
      </c>
      <c r="P516" s="43">
        <f t="shared" si="26"/>
        <v>3.04</v>
      </c>
    </row>
    <row r="517" spans="1:16">
      <c r="A517" s="23">
        <v>202309</v>
      </c>
      <c r="B517" s="23" t="s">
        <v>413</v>
      </c>
      <c r="C517" s="23" t="s">
        <v>570</v>
      </c>
      <c r="D517" s="23" t="s">
        <v>587</v>
      </c>
      <c r="E517" s="23" t="s">
        <v>718</v>
      </c>
      <c r="F517" s="23" t="s">
        <v>638</v>
      </c>
      <c r="G517" s="23" t="s">
        <v>719</v>
      </c>
      <c r="H517" s="23"/>
      <c r="I517" s="23"/>
      <c r="J517" s="45">
        <v>2993</v>
      </c>
      <c r="K517" s="45">
        <v>7371.7</v>
      </c>
      <c r="L517" s="45">
        <v>363.68</v>
      </c>
      <c r="M517" s="45">
        <v>86.8</v>
      </c>
      <c r="N517" s="45">
        <v>3.8</v>
      </c>
      <c r="O517" s="45">
        <v>0</v>
      </c>
      <c r="P517" s="43">
        <f t="shared" si="26"/>
        <v>3.04</v>
      </c>
    </row>
    <row r="518" spans="1:16">
      <c r="A518" s="23">
        <v>202309</v>
      </c>
      <c r="B518" s="23" t="s">
        <v>393</v>
      </c>
      <c r="C518" s="23" t="s">
        <v>570</v>
      </c>
      <c r="D518" s="23" t="s">
        <v>587</v>
      </c>
      <c r="E518" s="23" t="s">
        <v>720</v>
      </c>
      <c r="F518" s="23" t="s">
        <v>721</v>
      </c>
      <c r="G518" s="23" t="s">
        <v>722</v>
      </c>
      <c r="H518" s="23"/>
      <c r="I518" s="23"/>
      <c r="J518" s="45">
        <v>3000</v>
      </c>
      <c r="K518" s="45">
        <v>7243.1</v>
      </c>
      <c r="L518" s="45">
        <v>363.68</v>
      </c>
      <c r="M518" s="45">
        <v>86.8</v>
      </c>
      <c r="N518" s="45">
        <v>3.8</v>
      </c>
      <c r="O518" s="45">
        <v>0</v>
      </c>
      <c r="P518" s="43">
        <f t="shared" si="26"/>
        <v>3.04</v>
      </c>
    </row>
    <row r="519" spans="1:16">
      <c r="A519" s="23">
        <v>202309</v>
      </c>
      <c r="B519" s="23" t="s">
        <v>252</v>
      </c>
      <c r="C519" s="23" t="s">
        <v>570</v>
      </c>
      <c r="D519" s="23" t="s">
        <v>587</v>
      </c>
      <c r="E519" s="23" t="s">
        <v>727</v>
      </c>
      <c r="F519" s="23" t="s">
        <v>778</v>
      </c>
      <c r="G519" s="23" t="s">
        <v>728</v>
      </c>
      <c r="H519" s="23"/>
      <c r="I519" s="23"/>
      <c r="J519" s="45">
        <v>4937</v>
      </c>
      <c r="K519" s="45">
        <v>11606.26</v>
      </c>
      <c r="L519" s="45">
        <v>363.68</v>
      </c>
      <c r="M519" s="45">
        <v>86.8</v>
      </c>
      <c r="N519" s="45">
        <v>3.8</v>
      </c>
      <c r="O519" s="45">
        <v>800</v>
      </c>
      <c r="P519" s="43">
        <f t="shared" si="26"/>
        <v>3.04</v>
      </c>
    </row>
    <row r="520" spans="1:16">
      <c r="A520" s="23">
        <v>202309</v>
      </c>
      <c r="B520" s="23" t="s">
        <v>427</v>
      </c>
      <c r="C520" s="23" t="s">
        <v>625</v>
      </c>
      <c r="D520" s="23" t="s">
        <v>1366</v>
      </c>
      <c r="E520" s="23" t="s">
        <v>729</v>
      </c>
      <c r="F520" s="23" t="s">
        <v>1337</v>
      </c>
      <c r="G520" s="23" t="s">
        <v>731</v>
      </c>
      <c r="H520" s="23"/>
      <c r="I520" s="23"/>
      <c r="J520" s="45">
        <v>8080</v>
      </c>
      <c r="K520" s="45">
        <v>15615</v>
      </c>
      <c r="L520" s="45">
        <v>363.68</v>
      </c>
      <c r="M520" s="45">
        <v>86.8</v>
      </c>
      <c r="N520" s="45">
        <v>3.8</v>
      </c>
      <c r="O520" s="45">
        <v>2000</v>
      </c>
      <c r="P520" s="43">
        <f t="shared" si="26"/>
        <v>3.04</v>
      </c>
    </row>
    <row r="521" spans="1:16">
      <c r="A521" s="23">
        <v>202309</v>
      </c>
      <c r="B521" s="23" t="s">
        <v>447</v>
      </c>
      <c r="C521" s="23" t="s">
        <v>575</v>
      </c>
      <c r="D521" s="23" t="s">
        <v>587</v>
      </c>
      <c r="E521" s="23" t="s">
        <v>732</v>
      </c>
      <c r="F521" s="23" t="s">
        <v>710</v>
      </c>
      <c r="G521" s="23" t="s">
        <v>733</v>
      </c>
      <c r="H521" s="23"/>
      <c r="I521" s="23"/>
      <c r="J521" s="45">
        <v>3000</v>
      </c>
      <c r="K521" s="45">
        <v>10400</v>
      </c>
      <c r="L521" s="45">
        <v>363.68</v>
      </c>
      <c r="M521" s="45">
        <v>86.8</v>
      </c>
      <c r="N521" s="45">
        <v>3.8</v>
      </c>
      <c r="O521" s="45">
        <v>0</v>
      </c>
      <c r="P521" s="43">
        <f t="shared" si="26"/>
        <v>3.04</v>
      </c>
    </row>
    <row r="522" spans="1:16">
      <c r="A522" s="23">
        <v>202309</v>
      </c>
      <c r="B522" s="23" t="s">
        <v>401</v>
      </c>
      <c r="C522" s="23" t="s">
        <v>619</v>
      </c>
      <c r="D522" s="23" t="s">
        <v>587</v>
      </c>
      <c r="E522" s="23" t="s">
        <v>734</v>
      </c>
      <c r="F522" s="23" t="s">
        <v>735</v>
      </c>
      <c r="G522" s="23" t="s">
        <v>736</v>
      </c>
      <c r="H522" s="23"/>
      <c r="I522" s="23"/>
      <c r="J522" s="45">
        <v>2240</v>
      </c>
      <c r="K522" s="45">
        <v>6778.6</v>
      </c>
      <c r="L522" s="45">
        <v>363.68</v>
      </c>
      <c r="M522" s="45">
        <v>86.8</v>
      </c>
      <c r="N522" s="45">
        <v>3.8</v>
      </c>
      <c r="O522" s="45">
        <v>0</v>
      </c>
      <c r="P522" s="43">
        <f t="shared" si="26"/>
        <v>3.04</v>
      </c>
    </row>
    <row r="523" spans="1:16">
      <c r="A523" s="23">
        <v>202309</v>
      </c>
      <c r="B523" s="23" t="s">
        <v>321</v>
      </c>
      <c r="C523" s="23" t="s">
        <v>570</v>
      </c>
      <c r="D523" s="23" t="s">
        <v>587</v>
      </c>
      <c r="E523" s="23" t="s">
        <v>737</v>
      </c>
      <c r="F523" s="23" t="s">
        <v>792</v>
      </c>
      <c r="G523" s="23" t="s">
        <v>739</v>
      </c>
      <c r="H523" s="23"/>
      <c r="I523" s="23"/>
      <c r="J523" s="45">
        <v>5240</v>
      </c>
      <c r="K523" s="45">
        <v>13887.5</v>
      </c>
      <c r="L523" s="45">
        <v>363.68</v>
      </c>
      <c r="M523" s="45">
        <v>86.8</v>
      </c>
      <c r="N523" s="45">
        <v>3.8</v>
      </c>
      <c r="O523" s="45">
        <v>475</v>
      </c>
      <c r="P523" s="43">
        <f t="shared" si="26"/>
        <v>3.04</v>
      </c>
    </row>
    <row r="524" spans="1:16">
      <c r="A524" s="23">
        <v>202309</v>
      </c>
      <c r="B524" s="23" t="s">
        <v>388</v>
      </c>
      <c r="C524" s="23" t="s">
        <v>570</v>
      </c>
      <c r="D524" s="23" t="s">
        <v>1366</v>
      </c>
      <c r="E524" s="23" t="s">
        <v>740</v>
      </c>
      <c r="F524" s="23" t="s">
        <v>1367</v>
      </c>
      <c r="G524" s="23" t="s">
        <v>742</v>
      </c>
      <c r="H524" s="23"/>
      <c r="I524" s="23"/>
      <c r="J524" s="45">
        <v>11800</v>
      </c>
      <c r="K524" s="45">
        <v>28503</v>
      </c>
      <c r="L524" s="45">
        <v>0</v>
      </c>
      <c r="M524" s="45">
        <v>0</v>
      </c>
      <c r="N524" s="45">
        <v>0</v>
      </c>
      <c r="O524" s="45">
        <v>0</v>
      </c>
      <c r="P524" s="43">
        <v>0</v>
      </c>
    </row>
    <row r="525" spans="1:16">
      <c r="A525" s="23">
        <v>202309</v>
      </c>
      <c r="B525" s="23" t="s">
        <v>279</v>
      </c>
      <c r="C525" s="23" t="s">
        <v>580</v>
      </c>
      <c r="D525" s="23" t="s">
        <v>587</v>
      </c>
      <c r="E525" s="23" t="s">
        <v>743</v>
      </c>
      <c r="F525" s="23" t="s">
        <v>725</v>
      </c>
      <c r="G525" s="23" t="s">
        <v>744</v>
      </c>
      <c r="H525" s="23"/>
      <c r="I525" s="23"/>
      <c r="J525" s="45">
        <v>4536</v>
      </c>
      <c r="K525" s="45">
        <v>12732.91</v>
      </c>
      <c r="L525" s="45">
        <v>363.68</v>
      </c>
      <c r="M525" s="45">
        <v>86.8</v>
      </c>
      <c r="N525" s="45">
        <v>3.8</v>
      </c>
      <c r="O525" s="45">
        <v>500</v>
      </c>
      <c r="P525" s="43">
        <f t="shared" ref="P525:P535" si="27">1900*0.16%</f>
        <v>3.04</v>
      </c>
    </row>
    <row r="526" spans="1:16">
      <c r="A526" s="23">
        <v>202309</v>
      </c>
      <c r="B526" s="23" t="s">
        <v>219</v>
      </c>
      <c r="C526" s="23" t="s">
        <v>570</v>
      </c>
      <c r="D526" s="23" t="s">
        <v>587</v>
      </c>
      <c r="E526" s="23" t="s">
        <v>745</v>
      </c>
      <c r="F526" s="23" t="s">
        <v>652</v>
      </c>
      <c r="G526" s="23" t="s">
        <v>746</v>
      </c>
      <c r="H526" s="23"/>
      <c r="I526" s="23"/>
      <c r="J526" s="45">
        <v>3440</v>
      </c>
      <c r="K526" s="45">
        <v>8484.74</v>
      </c>
      <c r="L526" s="45">
        <v>363.68</v>
      </c>
      <c r="M526" s="45">
        <v>86.8</v>
      </c>
      <c r="N526" s="45">
        <v>3.8</v>
      </c>
      <c r="O526" s="45">
        <v>500</v>
      </c>
      <c r="P526" s="43">
        <f t="shared" si="27"/>
        <v>3.04</v>
      </c>
    </row>
    <row r="527" spans="1:16">
      <c r="A527" s="23">
        <v>202309</v>
      </c>
      <c r="B527" s="23" t="s">
        <v>331</v>
      </c>
      <c r="C527" s="23" t="s">
        <v>580</v>
      </c>
      <c r="D527" s="23" t="s">
        <v>587</v>
      </c>
      <c r="E527" s="23" t="s">
        <v>747</v>
      </c>
      <c r="F527" s="23" t="s">
        <v>679</v>
      </c>
      <c r="G527" s="23" t="s">
        <v>748</v>
      </c>
      <c r="H527" s="23"/>
      <c r="I527" s="23"/>
      <c r="J527" s="45">
        <v>3326</v>
      </c>
      <c r="K527" s="45">
        <v>7669.3</v>
      </c>
      <c r="L527" s="45">
        <v>363.68</v>
      </c>
      <c r="M527" s="45">
        <v>86.8</v>
      </c>
      <c r="N527" s="45">
        <v>3.8</v>
      </c>
      <c r="O527" s="45">
        <v>0</v>
      </c>
      <c r="P527" s="43">
        <f t="shared" si="27"/>
        <v>3.04</v>
      </c>
    </row>
    <row r="528" spans="1:16">
      <c r="A528" s="23">
        <v>202309</v>
      </c>
      <c r="B528" s="23" t="s">
        <v>435</v>
      </c>
      <c r="C528" s="23" t="s">
        <v>575</v>
      </c>
      <c r="D528" s="23" t="s">
        <v>587</v>
      </c>
      <c r="E528" s="23" t="s">
        <v>749</v>
      </c>
      <c r="F528" s="23" t="s">
        <v>710</v>
      </c>
      <c r="G528" s="23" t="s">
        <v>750</v>
      </c>
      <c r="H528" s="23"/>
      <c r="I528" s="23"/>
      <c r="J528" s="45">
        <v>3868</v>
      </c>
      <c r="K528" s="45">
        <v>8964</v>
      </c>
      <c r="L528" s="45">
        <v>363.68</v>
      </c>
      <c r="M528" s="45">
        <v>86.8</v>
      </c>
      <c r="N528" s="45">
        <v>3.8</v>
      </c>
      <c r="O528" s="45">
        <v>0</v>
      </c>
      <c r="P528" s="43">
        <f t="shared" si="27"/>
        <v>3.04</v>
      </c>
    </row>
    <row r="529" spans="1:16">
      <c r="A529" s="23">
        <v>202309</v>
      </c>
      <c r="B529" s="23" t="s">
        <v>359</v>
      </c>
      <c r="C529" s="23" t="s">
        <v>570</v>
      </c>
      <c r="D529" s="23" t="s">
        <v>587</v>
      </c>
      <c r="E529" s="23" t="s">
        <v>755</v>
      </c>
      <c r="F529" s="23" t="s">
        <v>753</v>
      </c>
      <c r="G529" s="23" t="s">
        <v>756</v>
      </c>
      <c r="H529" s="23"/>
      <c r="I529" s="23"/>
      <c r="J529" s="45">
        <v>2138</v>
      </c>
      <c r="K529" s="45">
        <v>5381.6</v>
      </c>
      <c r="L529" s="45">
        <v>363.68</v>
      </c>
      <c r="M529" s="45">
        <v>86.8</v>
      </c>
      <c r="N529" s="45">
        <v>3.8</v>
      </c>
      <c r="O529" s="45">
        <v>0</v>
      </c>
      <c r="P529" s="43">
        <f t="shared" si="27"/>
        <v>3.04</v>
      </c>
    </row>
    <row r="530" spans="1:16">
      <c r="A530" s="23">
        <v>202309</v>
      </c>
      <c r="B530" s="23" t="s">
        <v>441</v>
      </c>
      <c r="C530" s="23" t="s">
        <v>570</v>
      </c>
      <c r="D530" s="23" t="s">
        <v>587</v>
      </c>
      <c r="E530" s="23" t="s">
        <v>757</v>
      </c>
      <c r="F530" s="23" t="s">
        <v>758</v>
      </c>
      <c r="G530" s="23" t="s">
        <v>759</v>
      </c>
      <c r="H530" s="23"/>
      <c r="I530" s="23"/>
      <c r="J530" s="45">
        <v>2000</v>
      </c>
      <c r="K530" s="45">
        <v>5877.51</v>
      </c>
      <c r="L530" s="45">
        <v>363.68</v>
      </c>
      <c r="M530" s="45">
        <v>86.8</v>
      </c>
      <c r="N530" s="45">
        <v>3.8</v>
      </c>
      <c r="O530" s="45">
        <v>0</v>
      </c>
      <c r="P530" s="43">
        <f t="shared" si="27"/>
        <v>3.04</v>
      </c>
    </row>
    <row r="531" spans="1:16">
      <c r="A531" s="23">
        <v>202309</v>
      </c>
      <c r="B531" s="23" t="s">
        <v>256</v>
      </c>
      <c r="C531" s="23" t="s">
        <v>592</v>
      </c>
      <c r="D531" s="23" t="s">
        <v>587</v>
      </c>
      <c r="E531" s="23" t="s">
        <v>760</v>
      </c>
      <c r="F531" s="23" t="s">
        <v>761</v>
      </c>
      <c r="G531" s="23" t="s">
        <v>762</v>
      </c>
      <c r="H531" s="23"/>
      <c r="I531" s="23"/>
      <c r="J531" s="45">
        <v>3303</v>
      </c>
      <c r="K531" s="45">
        <v>7218.2</v>
      </c>
      <c r="L531" s="45">
        <v>363.68</v>
      </c>
      <c r="M531" s="45">
        <v>86.8</v>
      </c>
      <c r="N531" s="45">
        <v>3.8</v>
      </c>
      <c r="O531" s="45">
        <v>0</v>
      </c>
      <c r="P531" s="43">
        <f t="shared" si="27"/>
        <v>3.04</v>
      </c>
    </row>
    <row r="532" spans="1:16">
      <c r="A532" s="23">
        <v>202309</v>
      </c>
      <c r="B532" s="23" t="s">
        <v>318</v>
      </c>
      <c r="C532" s="23" t="s">
        <v>570</v>
      </c>
      <c r="D532" s="23" t="s">
        <v>587</v>
      </c>
      <c r="E532" s="23" t="s">
        <v>763</v>
      </c>
      <c r="F532" s="23" t="s">
        <v>725</v>
      </c>
      <c r="G532" s="23" t="s">
        <v>762</v>
      </c>
      <c r="H532" s="23"/>
      <c r="I532" s="23"/>
      <c r="J532" s="45">
        <v>4572</v>
      </c>
      <c r="K532" s="45">
        <v>13699.83</v>
      </c>
      <c r="L532" s="45">
        <v>363.68</v>
      </c>
      <c r="M532" s="45">
        <v>86.8</v>
      </c>
      <c r="N532" s="45">
        <v>3.8</v>
      </c>
      <c r="O532" s="45">
        <v>0</v>
      </c>
      <c r="P532" s="43">
        <f t="shared" si="27"/>
        <v>3.04</v>
      </c>
    </row>
    <row r="533" spans="1:16">
      <c r="A533" s="23">
        <v>202309</v>
      </c>
      <c r="B533" s="23" t="s">
        <v>332</v>
      </c>
      <c r="C533" s="23" t="s">
        <v>592</v>
      </c>
      <c r="D533" s="23" t="s">
        <v>764</v>
      </c>
      <c r="E533" s="23" t="s">
        <v>765</v>
      </c>
      <c r="F533" s="23" t="s">
        <v>766</v>
      </c>
      <c r="G533" s="23" t="s">
        <v>767</v>
      </c>
      <c r="H533" s="23"/>
      <c r="I533" s="23"/>
      <c r="J533" s="45">
        <v>5632</v>
      </c>
      <c r="K533" s="45">
        <v>13269.25</v>
      </c>
      <c r="L533" s="45">
        <v>363.68</v>
      </c>
      <c r="M533" s="45">
        <v>86.8</v>
      </c>
      <c r="N533" s="45">
        <v>3.8</v>
      </c>
      <c r="O533" s="45">
        <v>95</v>
      </c>
      <c r="P533" s="43">
        <f t="shared" si="27"/>
        <v>3.04</v>
      </c>
    </row>
    <row r="534" spans="1:16">
      <c r="A534" s="23">
        <v>202309</v>
      </c>
      <c r="B534" s="23" t="s">
        <v>452</v>
      </c>
      <c r="C534" s="23" t="s">
        <v>619</v>
      </c>
      <c r="D534" s="23" t="s">
        <v>587</v>
      </c>
      <c r="E534" s="23" t="s">
        <v>768</v>
      </c>
      <c r="F534" s="23" t="s">
        <v>686</v>
      </c>
      <c r="G534" s="23" t="s">
        <v>769</v>
      </c>
      <c r="H534" s="23" t="s">
        <v>623</v>
      </c>
      <c r="I534" s="23"/>
      <c r="J534" s="45">
        <v>2132</v>
      </c>
      <c r="K534" s="45">
        <v>8058.38</v>
      </c>
      <c r="L534" s="45">
        <v>363.68</v>
      </c>
      <c r="M534" s="45">
        <v>86.8</v>
      </c>
      <c r="N534" s="45">
        <v>3.8</v>
      </c>
      <c r="O534" s="45">
        <v>0</v>
      </c>
      <c r="P534" s="43">
        <f t="shared" si="27"/>
        <v>3.04</v>
      </c>
    </row>
    <row r="535" spans="1:16">
      <c r="A535" s="23">
        <v>202309</v>
      </c>
      <c r="B535" s="23" t="s">
        <v>384</v>
      </c>
      <c r="C535" s="23" t="s">
        <v>570</v>
      </c>
      <c r="D535" s="23" t="s">
        <v>587</v>
      </c>
      <c r="E535" s="23" t="s">
        <v>770</v>
      </c>
      <c r="F535" s="23" t="s">
        <v>771</v>
      </c>
      <c r="G535" s="23" t="s">
        <v>772</v>
      </c>
      <c r="H535" s="23"/>
      <c r="I535" s="23"/>
      <c r="J535" s="45">
        <v>7881</v>
      </c>
      <c r="K535" s="45">
        <v>21594</v>
      </c>
      <c r="L535" s="45">
        <v>363.68</v>
      </c>
      <c r="M535" s="45">
        <v>86.8</v>
      </c>
      <c r="N535" s="45">
        <v>3.8</v>
      </c>
      <c r="O535" s="45">
        <v>0</v>
      </c>
      <c r="P535" s="43">
        <f t="shared" si="27"/>
        <v>3.04</v>
      </c>
    </row>
    <row r="536" spans="1:16">
      <c r="A536" s="23">
        <v>202309</v>
      </c>
      <c r="B536" s="23" t="s">
        <v>200</v>
      </c>
      <c r="C536" s="23" t="s">
        <v>580</v>
      </c>
      <c r="D536" s="23" t="s">
        <v>587</v>
      </c>
      <c r="E536" s="23" t="s">
        <v>773</v>
      </c>
      <c r="F536" s="23" t="s">
        <v>698</v>
      </c>
      <c r="G536" s="23" t="s">
        <v>772</v>
      </c>
      <c r="H536" s="23"/>
      <c r="I536" s="23"/>
      <c r="J536" s="45">
        <v>9208</v>
      </c>
      <c r="K536" s="45">
        <v>24502</v>
      </c>
      <c r="L536" s="45">
        <v>0</v>
      </c>
      <c r="M536" s="45">
        <v>0</v>
      </c>
      <c r="N536" s="45">
        <v>0</v>
      </c>
      <c r="O536" s="45">
        <v>0</v>
      </c>
      <c r="P536" s="43">
        <v>0</v>
      </c>
    </row>
    <row r="537" spans="1:16">
      <c r="A537" s="23">
        <v>202309</v>
      </c>
      <c r="B537" s="23" t="s">
        <v>385</v>
      </c>
      <c r="C537" s="23" t="s">
        <v>570</v>
      </c>
      <c r="D537" s="23" t="s">
        <v>587</v>
      </c>
      <c r="E537" s="23" t="s">
        <v>774</v>
      </c>
      <c r="F537" s="23" t="s">
        <v>652</v>
      </c>
      <c r="G537" s="23" t="s">
        <v>775</v>
      </c>
      <c r="H537" s="23"/>
      <c r="I537" s="23"/>
      <c r="J537" s="45">
        <v>3275</v>
      </c>
      <c r="K537" s="45">
        <v>9063.24</v>
      </c>
      <c r="L537" s="45">
        <v>363.68</v>
      </c>
      <c r="M537" s="45">
        <v>86.8</v>
      </c>
      <c r="N537" s="45">
        <v>3.8</v>
      </c>
      <c r="O537" s="45">
        <v>0</v>
      </c>
      <c r="P537" s="43">
        <f t="shared" ref="P537:P544" si="28">1900*0.16%</f>
        <v>3.04</v>
      </c>
    </row>
    <row r="538" spans="1:16">
      <c r="A538" s="23">
        <v>202309</v>
      </c>
      <c r="B538" s="23" t="s">
        <v>285</v>
      </c>
      <c r="C538" s="23" t="s">
        <v>580</v>
      </c>
      <c r="D538" s="23" t="s">
        <v>587</v>
      </c>
      <c r="E538" s="23" t="s">
        <v>779</v>
      </c>
      <c r="F538" s="23" t="s">
        <v>780</v>
      </c>
      <c r="G538" s="23" t="s">
        <v>775</v>
      </c>
      <c r="H538" s="23"/>
      <c r="I538" s="23"/>
      <c r="J538" s="45">
        <v>1900</v>
      </c>
      <c r="K538" s="45">
        <v>4326.3</v>
      </c>
      <c r="L538" s="45">
        <v>363.68</v>
      </c>
      <c r="M538" s="45">
        <v>86.8</v>
      </c>
      <c r="N538" s="45">
        <v>3.8</v>
      </c>
      <c r="O538" s="45">
        <v>0</v>
      </c>
      <c r="P538" s="43">
        <f t="shared" si="28"/>
        <v>3.04</v>
      </c>
    </row>
    <row r="539" spans="1:16">
      <c r="A539" s="23">
        <v>202309</v>
      </c>
      <c r="B539" s="23" t="s">
        <v>280</v>
      </c>
      <c r="C539" s="23" t="s">
        <v>575</v>
      </c>
      <c r="D539" s="23" t="s">
        <v>671</v>
      </c>
      <c r="E539" s="23" t="s">
        <v>784</v>
      </c>
      <c r="F539" s="23" t="s">
        <v>785</v>
      </c>
      <c r="G539" s="23">
        <v>40504</v>
      </c>
      <c r="H539" s="23"/>
      <c r="I539" s="23"/>
      <c r="J539" s="45">
        <v>4453</v>
      </c>
      <c r="K539" s="45">
        <v>10217.5</v>
      </c>
      <c r="L539" s="45">
        <v>363.68</v>
      </c>
      <c r="M539" s="45">
        <v>86.8</v>
      </c>
      <c r="N539" s="45">
        <v>3.8</v>
      </c>
      <c r="O539" s="45">
        <v>1000</v>
      </c>
      <c r="P539" s="43">
        <f t="shared" si="28"/>
        <v>3.04</v>
      </c>
    </row>
    <row r="540" spans="1:16">
      <c r="A540" s="23">
        <v>202309</v>
      </c>
      <c r="B540" s="23" t="s">
        <v>428</v>
      </c>
      <c r="C540" s="23" t="s">
        <v>575</v>
      </c>
      <c r="D540" s="23" t="s">
        <v>587</v>
      </c>
      <c r="E540" s="23" t="s">
        <v>786</v>
      </c>
      <c r="F540" s="23" t="s">
        <v>710</v>
      </c>
      <c r="G540" s="23" t="s">
        <v>787</v>
      </c>
      <c r="H540" s="23"/>
      <c r="I540" s="23"/>
      <c r="J540" s="45">
        <v>4400</v>
      </c>
      <c r="K540" s="45">
        <v>11250</v>
      </c>
      <c r="L540" s="45">
        <v>339.36</v>
      </c>
      <c r="M540" s="45">
        <v>84.84</v>
      </c>
      <c r="N540" s="45">
        <v>12.73</v>
      </c>
      <c r="O540" s="45">
        <v>500</v>
      </c>
      <c r="P540" s="43">
        <f t="shared" si="28"/>
        <v>3.04</v>
      </c>
    </row>
    <row r="541" spans="1:16">
      <c r="A541" s="23">
        <v>202309</v>
      </c>
      <c r="B541" s="23" t="s">
        <v>305</v>
      </c>
      <c r="C541" s="23" t="s">
        <v>625</v>
      </c>
      <c r="D541" s="23" t="s">
        <v>587</v>
      </c>
      <c r="E541" s="23" t="s">
        <v>788</v>
      </c>
      <c r="F541" s="23" t="s">
        <v>675</v>
      </c>
      <c r="G541" s="23" t="s">
        <v>789</v>
      </c>
      <c r="H541" s="23"/>
      <c r="I541" s="23"/>
      <c r="J541" s="45">
        <v>2200</v>
      </c>
      <c r="K541" s="45">
        <v>6150</v>
      </c>
      <c r="L541" s="45">
        <v>363.68</v>
      </c>
      <c r="M541" s="45">
        <v>86.8</v>
      </c>
      <c r="N541" s="45">
        <v>3.8</v>
      </c>
      <c r="O541" s="45">
        <v>0</v>
      </c>
      <c r="P541" s="43">
        <f t="shared" si="28"/>
        <v>3.04</v>
      </c>
    </row>
    <row r="542" spans="1:16">
      <c r="A542" s="23">
        <v>202309</v>
      </c>
      <c r="B542" s="23" t="s">
        <v>445</v>
      </c>
      <c r="C542" s="23" t="s">
        <v>625</v>
      </c>
      <c r="D542" s="23" t="s">
        <v>587</v>
      </c>
      <c r="E542" s="23" t="s">
        <v>793</v>
      </c>
      <c r="F542" s="23" t="s">
        <v>675</v>
      </c>
      <c r="G542" s="23" t="s">
        <v>794</v>
      </c>
      <c r="H542" s="23"/>
      <c r="I542" s="23"/>
      <c r="J542" s="45">
        <v>2400</v>
      </c>
      <c r="K542" s="45">
        <v>6324.48</v>
      </c>
      <c r="L542" s="45">
        <v>363.68</v>
      </c>
      <c r="M542" s="45">
        <v>86.8</v>
      </c>
      <c r="N542" s="45">
        <v>3.8</v>
      </c>
      <c r="O542" s="45">
        <v>0</v>
      </c>
      <c r="P542" s="43">
        <f t="shared" si="28"/>
        <v>3.04</v>
      </c>
    </row>
    <row r="543" spans="1:16">
      <c r="A543" s="23">
        <v>202309</v>
      </c>
      <c r="B543" s="23" t="s">
        <v>426</v>
      </c>
      <c r="C543" s="23" t="s">
        <v>570</v>
      </c>
      <c r="D543" s="23" t="s">
        <v>587</v>
      </c>
      <c r="E543" s="23" t="s">
        <v>795</v>
      </c>
      <c r="F543" s="23" t="s">
        <v>778</v>
      </c>
      <c r="G543" s="23" t="s">
        <v>796</v>
      </c>
      <c r="H543" s="23"/>
      <c r="I543" s="23"/>
      <c r="J543" s="45">
        <v>4800</v>
      </c>
      <c r="K543" s="45">
        <v>11966.48</v>
      </c>
      <c r="L543" s="45">
        <v>363.68</v>
      </c>
      <c r="M543" s="45">
        <v>86.8</v>
      </c>
      <c r="N543" s="45">
        <v>3.8</v>
      </c>
      <c r="O543" s="45">
        <v>1266</v>
      </c>
      <c r="P543" s="43">
        <f t="shared" si="28"/>
        <v>3.04</v>
      </c>
    </row>
    <row r="544" spans="1:16">
      <c r="A544" s="23">
        <v>202309</v>
      </c>
      <c r="B544" s="23" t="s">
        <v>250</v>
      </c>
      <c r="C544" s="23" t="s">
        <v>575</v>
      </c>
      <c r="D544" s="23" t="s">
        <v>587</v>
      </c>
      <c r="E544" s="23" t="s">
        <v>797</v>
      </c>
      <c r="F544" s="23" t="s">
        <v>798</v>
      </c>
      <c r="G544" s="23" t="s">
        <v>796</v>
      </c>
      <c r="H544" s="23"/>
      <c r="I544" s="23"/>
      <c r="J544" s="45">
        <v>2760</v>
      </c>
      <c r="K544" s="45">
        <v>7572.6</v>
      </c>
      <c r="L544" s="45">
        <v>363.68</v>
      </c>
      <c r="M544" s="45">
        <v>86.8</v>
      </c>
      <c r="N544" s="45">
        <v>3.8</v>
      </c>
      <c r="O544" s="45">
        <v>0</v>
      </c>
      <c r="P544" s="43">
        <f t="shared" si="28"/>
        <v>3.04</v>
      </c>
    </row>
    <row r="545" spans="1:16">
      <c r="A545" s="23">
        <v>202309</v>
      </c>
      <c r="B545" s="23" t="s">
        <v>346</v>
      </c>
      <c r="C545" s="23" t="s">
        <v>570</v>
      </c>
      <c r="D545" s="23" t="s">
        <v>587</v>
      </c>
      <c r="E545" s="23" t="s">
        <v>803</v>
      </c>
      <c r="F545" s="23" t="s">
        <v>804</v>
      </c>
      <c r="G545" s="23" t="s">
        <v>396</v>
      </c>
      <c r="H545" s="23"/>
      <c r="I545" s="23"/>
      <c r="J545" s="45">
        <v>4925</v>
      </c>
      <c r="K545" s="45">
        <v>11112.07</v>
      </c>
      <c r="L545" s="45">
        <v>0</v>
      </c>
      <c r="M545" s="45">
        <v>0</v>
      </c>
      <c r="N545" s="45">
        <v>0</v>
      </c>
      <c r="O545" s="45">
        <v>0</v>
      </c>
      <c r="P545" s="43">
        <v>0</v>
      </c>
    </row>
    <row r="546" spans="1:16">
      <c r="A546" s="23">
        <v>202309</v>
      </c>
      <c r="B546" s="23" t="s">
        <v>389</v>
      </c>
      <c r="C546" s="23" t="s">
        <v>580</v>
      </c>
      <c r="D546" s="23" t="s">
        <v>587</v>
      </c>
      <c r="E546" s="23" t="s">
        <v>805</v>
      </c>
      <c r="F546" s="23" t="s">
        <v>698</v>
      </c>
      <c r="G546" s="23" t="s">
        <v>396</v>
      </c>
      <c r="H546" s="23"/>
      <c r="I546" s="23"/>
      <c r="J546" s="45">
        <v>4050</v>
      </c>
      <c r="K546" s="45">
        <v>8348.8</v>
      </c>
      <c r="L546" s="45">
        <v>363.68</v>
      </c>
      <c r="M546" s="45">
        <v>86.8</v>
      </c>
      <c r="N546" s="45">
        <v>3.8</v>
      </c>
      <c r="O546" s="45">
        <v>1250</v>
      </c>
      <c r="P546" s="43">
        <f>1900*0.16%</f>
        <v>3.04</v>
      </c>
    </row>
    <row r="547" spans="1:16">
      <c r="A547" s="23">
        <v>202309</v>
      </c>
      <c r="B547" s="23" t="s">
        <v>365</v>
      </c>
      <c r="C547" s="23" t="s">
        <v>619</v>
      </c>
      <c r="D547" s="23" t="s">
        <v>587</v>
      </c>
      <c r="E547" s="23" t="s">
        <v>810</v>
      </c>
      <c r="F547" s="23" t="s">
        <v>1338</v>
      </c>
      <c r="G547" s="23" t="s">
        <v>811</v>
      </c>
      <c r="H547" s="23" t="s">
        <v>623</v>
      </c>
      <c r="I547" s="23"/>
      <c r="J547" s="45">
        <v>3481</v>
      </c>
      <c r="K547" s="45">
        <v>8710.61</v>
      </c>
      <c r="L547" s="45">
        <v>363.68</v>
      </c>
      <c r="M547" s="45">
        <v>86.8</v>
      </c>
      <c r="N547" s="45">
        <v>3.8</v>
      </c>
      <c r="O547" s="45">
        <v>0</v>
      </c>
      <c r="P547" s="43">
        <f>1900*0.16%</f>
        <v>3.04</v>
      </c>
    </row>
    <row r="548" spans="1:16">
      <c r="A548" s="23">
        <v>202309</v>
      </c>
      <c r="B548" s="23" t="s">
        <v>364</v>
      </c>
      <c r="C548" s="23" t="s">
        <v>570</v>
      </c>
      <c r="D548" s="23" t="s">
        <v>587</v>
      </c>
      <c r="E548" s="23" t="s">
        <v>812</v>
      </c>
      <c r="F548" s="23" t="s">
        <v>758</v>
      </c>
      <c r="G548" s="23">
        <v>44046</v>
      </c>
      <c r="H548" s="23"/>
      <c r="I548" s="23"/>
      <c r="J548" s="45">
        <v>2138</v>
      </c>
      <c r="K548" s="45">
        <v>5624.55</v>
      </c>
      <c r="L548" s="45">
        <v>363.68</v>
      </c>
      <c r="M548" s="45">
        <v>86.8</v>
      </c>
      <c r="N548" s="45">
        <v>3.8</v>
      </c>
      <c r="O548" s="45">
        <v>0</v>
      </c>
      <c r="P548" s="43">
        <f>1900*0.16%</f>
        <v>3.04</v>
      </c>
    </row>
    <row r="549" spans="1:16">
      <c r="A549" s="23">
        <v>202309</v>
      </c>
      <c r="B549" s="23" t="s">
        <v>371</v>
      </c>
      <c r="C549" s="23" t="s">
        <v>592</v>
      </c>
      <c r="D549" s="23" t="s">
        <v>587</v>
      </c>
      <c r="E549" s="23" t="s">
        <v>815</v>
      </c>
      <c r="F549" s="23" t="s">
        <v>816</v>
      </c>
      <c r="G549" s="23" t="s">
        <v>817</v>
      </c>
      <c r="H549" s="23"/>
      <c r="I549" s="23"/>
      <c r="J549" s="45">
        <v>4640</v>
      </c>
      <c r="K549" s="45">
        <v>10529.48</v>
      </c>
      <c r="L549" s="45">
        <v>363.68</v>
      </c>
      <c r="M549" s="45">
        <v>86.8</v>
      </c>
      <c r="N549" s="45">
        <v>3.8</v>
      </c>
      <c r="O549" s="45">
        <v>500</v>
      </c>
      <c r="P549" s="43">
        <f>1900*0.16%</f>
        <v>3.04</v>
      </c>
    </row>
    <row r="550" spans="1:16">
      <c r="A550" s="23">
        <v>202309</v>
      </c>
      <c r="B550" s="23" t="s">
        <v>241</v>
      </c>
      <c r="C550" s="23" t="s">
        <v>570</v>
      </c>
      <c r="D550" s="23" t="s">
        <v>587</v>
      </c>
      <c r="E550" s="23" t="s">
        <v>818</v>
      </c>
      <c r="F550" s="23" t="s">
        <v>819</v>
      </c>
      <c r="G550" s="23" t="s">
        <v>817</v>
      </c>
      <c r="H550" s="23"/>
      <c r="I550" s="23"/>
      <c r="J550" s="45">
        <v>3668</v>
      </c>
      <c r="K550" s="45">
        <v>7684.72</v>
      </c>
      <c r="L550" s="45">
        <v>0</v>
      </c>
      <c r="M550" s="45">
        <v>0</v>
      </c>
      <c r="N550" s="45">
        <v>0</v>
      </c>
      <c r="O550" s="45">
        <v>0</v>
      </c>
      <c r="P550" s="43">
        <v>0</v>
      </c>
    </row>
    <row r="551" spans="1:16">
      <c r="A551" s="23">
        <v>202309</v>
      </c>
      <c r="B551" s="23" t="s">
        <v>229</v>
      </c>
      <c r="C551" s="23" t="s">
        <v>570</v>
      </c>
      <c r="D551" s="23" t="s">
        <v>587</v>
      </c>
      <c r="E551" s="23" t="s">
        <v>823</v>
      </c>
      <c r="F551" s="23" t="s">
        <v>753</v>
      </c>
      <c r="G551" s="23" t="s">
        <v>824</v>
      </c>
      <c r="H551" s="23"/>
      <c r="I551" s="23"/>
      <c r="J551" s="45">
        <v>1913</v>
      </c>
      <c r="K551" s="45">
        <v>5055.8</v>
      </c>
      <c r="L551" s="45">
        <v>363.68</v>
      </c>
      <c r="M551" s="45">
        <v>86.8</v>
      </c>
      <c r="N551" s="45">
        <v>3.8</v>
      </c>
      <c r="O551" s="45">
        <v>0</v>
      </c>
      <c r="P551" s="43">
        <f t="shared" ref="P551:P557" si="29">1900*0.16%</f>
        <v>3.04</v>
      </c>
    </row>
    <row r="552" spans="1:16">
      <c r="A552" s="23">
        <v>202309</v>
      </c>
      <c r="B552" s="23" t="s">
        <v>438</v>
      </c>
      <c r="C552" s="23" t="s">
        <v>570</v>
      </c>
      <c r="D552" s="23" t="s">
        <v>587</v>
      </c>
      <c r="E552" s="23" t="s">
        <v>825</v>
      </c>
      <c r="F552" s="23" t="s">
        <v>804</v>
      </c>
      <c r="G552" s="23" t="s">
        <v>824</v>
      </c>
      <c r="H552" s="23"/>
      <c r="I552" s="23"/>
      <c r="J552" s="45">
        <v>5525</v>
      </c>
      <c r="K552" s="45">
        <v>14974.49</v>
      </c>
      <c r="L552" s="45">
        <v>359.52</v>
      </c>
      <c r="M552" s="45">
        <v>112.35</v>
      </c>
      <c r="N552" s="45">
        <v>22.47</v>
      </c>
      <c r="O552" s="45">
        <v>600</v>
      </c>
      <c r="P552" s="43">
        <f t="shared" si="29"/>
        <v>3.04</v>
      </c>
    </row>
    <row r="553" spans="1:16">
      <c r="A553" s="23">
        <v>202309</v>
      </c>
      <c r="B553" s="23" t="s">
        <v>276</v>
      </c>
      <c r="C553" s="23" t="s">
        <v>625</v>
      </c>
      <c r="D553" s="23" t="s">
        <v>587</v>
      </c>
      <c r="E553" s="23" t="s">
        <v>826</v>
      </c>
      <c r="F553" s="23" t="s">
        <v>827</v>
      </c>
      <c r="G553" s="23" t="s">
        <v>824</v>
      </c>
      <c r="H553" s="23"/>
      <c r="I553" s="23"/>
      <c r="J553" s="45">
        <v>3212</v>
      </c>
      <c r="K553" s="45">
        <v>8323.2</v>
      </c>
      <c r="L553" s="45">
        <v>363.68</v>
      </c>
      <c r="M553" s="45">
        <v>86.8</v>
      </c>
      <c r="N553" s="45">
        <v>3.8</v>
      </c>
      <c r="O553" s="45">
        <v>0</v>
      </c>
      <c r="P553" s="43">
        <f t="shared" si="29"/>
        <v>3.04</v>
      </c>
    </row>
    <row r="554" spans="1:16">
      <c r="A554" s="23">
        <v>202309</v>
      </c>
      <c r="B554" s="23" t="s">
        <v>243</v>
      </c>
      <c r="C554" s="23" t="s">
        <v>592</v>
      </c>
      <c r="D554" s="23" t="s">
        <v>587</v>
      </c>
      <c r="E554" s="23" t="s">
        <v>828</v>
      </c>
      <c r="F554" s="23" t="s">
        <v>597</v>
      </c>
      <c r="G554" s="23" t="s">
        <v>829</v>
      </c>
      <c r="H554" s="23"/>
      <c r="I554" s="23"/>
      <c r="J554" s="45">
        <v>1900</v>
      </c>
      <c r="K554" s="45">
        <v>4847.3</v>
      </c>
      <c r="L554" s="45">
        <v>363.68</v>
      </c>
      <c r="M554" s="45">
        <v>86.8</v>
      </c>
      <c r="N554" s="45">
        <v>3.8</v>
      </c>
      <c r="O554" s="45">
        <v>0</v>
      </c>
      <c r="P554" s="43">
        <f t="shared" si="29"/>
        <v>3.04</v>
      </c>
    </row>
    <row r="555" spans="1:16">
      <c r="A555" s="23">
        <v>202309</v>
      </c>
      <c r="B555" s="23" t="s">
        <v>268</v>
      </c>
      <c r="C555" s="23" t="s">
        <v>619</v>
      </c>
      <c r="D555" s="23" t="s">
        <v>587</v>
      </c>
      <c r="E555" s="23" t="s">
        <v>830</v>
      </c>
      <c r="F555" s="23" t="s">
        <v>686</v>
      </c>
      <c r="G555" s="23" t="s">
        <v>831</v>
      </c>
      <c r="H555" s="23" t="s">
        <v>623</v>
      </c>
      <c r="I555" s="23"/>
      <c r="J555" s="45">
        <v>2120</v>
      </c>
      <c r="K555" s="45">
        <v>8267.81</v>
      </c>
      <c r="L555" s="45">
        <v>363.68</v>
      </c>
      <c r="M555" s="45">
        <v>86.8</v>
      </c>
      <c r="N555" s="45">
        <v>3.8</v>
      </c>
      <c r="O555" s="45">
        <v>0</v>
      </c>
      <c r="P555" s="43">
        <f t="shared" si="29"/>
        <v>3.04</v>
      </c>
    </row>
    <row r="556" spans="1:16">
      <c r="A556" s="23">
        <v>202309</v>
      </c>
      <c r="B556" s="23" t="s">
        <v>306</v>
      </c>
      <c r="C556" s="23" t="s">
        <v>570</v>
      </c>
      <c r="D556" s="23" t="s">
        <v>576</v>
      </c>
      <c r="E556" s="23" t="s">
        <v>835</v>
      </c>
      <c r="F556" s="23" t="s">
        <v>836</v>
      </c>
      <c r="G556" s="23" t="s">
        <v>834</v>
      </c>
      <c r="H556" s="23"/>
      <c r="I556" s="23"/>
      <c r="J556" s="45">
        <v>3210</v>
      </c>
      <c r="K556" s="45">
        <v>8560.5</v>
      </c>
      <c r="L556" s="45">
        <v>363.68</v>
      </c>
      <c r="M556" s="45">
        <v>86.8</v>
      </c>
      <c r="N556" s="45">
        <v>3.8</v>
      </c>
      <c r="O556" s="45">
        <v>0</v>
      </c>
      <c r="P556" s="43">
        <f t="shared" si="29"/>
        <v>3.04</v>
      </c>
    </row>
    <row r="557" spans="1:16">
      <c r="A557" s="23">
        <v>202309</v>
      </c>
      <c r="B557" s="23" t="s">
        <v>218</v>
      </c>
      <c r="C557" s="23" t="s">
        <v>841</v>
      </c>
      <c r="D557" s="23" t="s">
        <v>764</v>
      </c>
      <c r="E557" s="23" t="s">
        <v>842</v>
      </c>
      <c r="F557" s="23" t="s">
        <v>843</v>
      </c>
      <c r="G557" s="23" t="s">
        <v>840</v>
      </c>
      <c r="H557" s="23"/>
      <c r="I557" s="23"/>
      <c r="J557" s="45">
        <v>7600</v>
      </c>
      <c r="K557" s="45">
        <v>16004.6</v>
      </c>
      <c r="L557" s="45">
        <v>363.68</v>
      </c>
      <c r="M557" s="45">
        <v>86.8</v>
      </c>
      <c r="N557" s="45">
        <v>3.8</v>
      </c>
      <c r="O557" s="45">
        <v>500</v>
      </c>
      <c r="P557" s="43">
        <f t="shared" si="29"/>
        <v>3.04</v>
      </c>
    </row>
    <row r="558" spans="1:16">
      <c r="A558" s="23">
        <v>202309</v>
      </c>
      <c r="B558" s="23" t="s">
        <v>440</v>
      </c>
      <c r="C558" s="23" t="s">
        <v>570</v>
      </c>
      <c r="D558" s="23" t="s">
        <v>587</v>
      </c>
      <c r="E558" s="23" t="s">
        <v>848</v>
      </c>
      <c r="F558" s="23" t="s">
        <v>694</v>
      </c>
      <c r="G558" s="23" t="s">
        <v>849</v>
      </c>
      <c r="H558" s="23"/>
      <c r="I558" s="23"/>
      <c r="J558" s="45">
        <v>2400</v>
      </c>
      <c r="K558" s="45">
        <v>4545</v>
      </c>
      <c r="L558" s="45">
        <v>0</v>
      </c>
      <c r="M558" s="45">
        <v>0</v>
      </c>
      <c r="N558" s="45">
        <v>0</v>
      </c>
      <c r="O558" s="45">
        <v>0</v>
      </c>
      <c r="P558" s="43">
        <v>0</v>
      </c>
    </row>
    <row r="559" spans="1:16">
      <c r="A559" s="23">
        <v>202309</v>
      </c>
      <c r="B559" s="23" t="s">
        <v>394</v>
      </c>
      <c r="C559" s="23" t="s">
        <v>625</v>
      </c>
      <c r="D559" s="23" t="s">
        <v>587</v>
      </c>
      <c r="E559" s="23" t="s">
        <v>850</v>
      </c>
      <c r="F559" s="23" t="s">
        <v>851</v>
      </c>
      <c r="G559" s="23" t="s">
        <v>852</v>
      </c>
      <c r="H559" s="23"/>
      <c r="I559" s="23"/>
      <c r="J559" s="45">
        <v>1980</v>
      </c>
      <c r="K559" s="45">
        <v>5450.6</v>
      </c>
      <c r="L559" s="45">
        <v>363.68</v>
      </c>
      <c r="M559" s="45">
        <v>86.8</v>
      </c>
      <c r="N559" s="45">
        <v>3.8</v>
      </c>
      <c r="O559" s="45">
        <v>0</v>
      </c>
      <c r="P559" s="43">
        <f>1900*0.16%</f>
        <v>3.04</v>
      </c>
    </row>
    <row r="560" spans="1:16">
      <c r="A560" s="23">
        <v>202309</v>
      </c>
      <c r="B560" s="23" t="s">
        <v>233</v>
      </c>
      <c r="C560" s="23" t="s">
        <v>625</v>
      </c>
      <c r="D560" s="23" t="s">
        <v>587</v>
      </c>
      <c r="E560" s="23" t="s">
        <v>853</v>
      </c>
      <c r="F560" s="23" t="s">
        <v>827</v>
      </c>
      <c r="G560" s="23" t="s">
        <v>854</v>
      </c>
      <c r="H560" s="23"/>
      <c r="I560" s="23"/>
      <c r="J560" s="45">
        <v>3800</v>
      </c>
      <c r="K560" s="45">
        <v>10125.52</v>
      </c>
      <c r="L560" s="45">
        <v>363.68</v>
      </c>
      <c r="M560" s="45">
        <v>86.8</v>
      </c>
      <c r="N560" s="45">
        <v>3.8</v>
      </c>
      <c r="O560" s="45">
        <v>0</v>
      </c>
      <c r="P560" s="43">
        <f>1900*0.16%</f>
        <v>3.04</v>
      </c>
    </row>
    <row r="561" spans="1:16">
      <c r="A561" s="23">
        <v>202309</v>
      </c>
      <c r="B561" s="23" t="s">
        <v>404</v>
      </c>
      <c r="C561" s="23" t="s">
        <v>570</v>
      </c>
      <c r="D561" s="23" t="s">
        <v>587</v>
      </c>
      <c r="E561" s="23" t="s">
        <v>858</v>
      </c>
      <c r="F561" s="23" t="s">
        <v>859</v>
      </c>
      <c r="G561" s="23" t="s">
        <v>860</v>
      </c>
      <c r="H561" s="23"/>
      <c r="I561" s="23"/>
      <c r="J561" s="45">
        <v>3128</v>
      </c>
      <c r="K561" s="45">
        <v>7567.58</v>
      </c>
      <c r="L561" s="45">
        <v>0</v>
      </c>
      <c r="M561" s="45">
        <v>0</v>
      </c>
      <c r="N561" s="45">
        <v>0</v>
      </c>
      <c r="O561" s="45">
        <v>0</v>
      </c>
      <c r="P561" s="43">
        <v>0</v>
      </c>
    </row>
    <row r="562" spans="1:16">
      <c r="A562" s="23">
        <v>202309</v>
      </c>
      <c r="B562" s="23" t="s">
        <v>446</v>
      </c>
      <c r="C562" s="23" t="s">
        <v>575</v>
      </c>
      <c r="D562" s="23" t="s">
        <v>587</v>
      </c>
      <c r="E562" s="23" t="s">
        <v>861</v>
      </c>
      <c r="F562" s="23" t="s">
        <v>862</v>
      </c>
      <c r="G562" s="23" t="s">
        <v>860</v>
      </c>
      <c r="H562" s="23"/>
      <c r="I562" s="23"/>
      <c r="J562" s="45">
        <v>2760</v>
      </c>
      <c r="K562" s="45">
        <v>7565.3</v>
      </c>
      <c r="L562" s="45">
        <v>363.68</v>
      </c>
      <c r="M562" s="45">
        <v>86.8</v>
      </c>
      <c r="N562" s="45">
        <v>3.8</v>
      </c>
      <c r="O562" s="45">
        <v>0</v>
      </c>
      <c r="P562" s="43">
        <f>1900*0.16%</f>
        <v>3.04</v>
      </c>
    </row>
    <row r="563" spans="1:16">
      <c r="A563" s="23">
        <v>202309</v>
      </c>
      <c r="B563" s="23" t="s">
        <v>406</v>
      </c>
      <c r="C563" s="23" t="s">
        <v>619</v>
      </c>
      <c r="D563" s="23" t="s">
        <v>587</v>
      </c>
      <c r="E563" s="23" t="s">
        <v>863</v>
      </c>
      <c r="F563" s="23" t="s">
        <v>864</v>
      </c>
      <c r="G563" s="23" t="s">
        <v>865</v>
      </c>
      <c r="H563" s="23"/>
      <c r="I563" s="23"/>
      <c r="J563" s="45">
        <v>1900</v>
      </c>
      <c r="K563" s="45">
        <v>4078.7</v>
      </c>
      <c r="L563" s="45">
        <v>363.68</v>
      </c>
      <c r="M563" s="45">
        <v>86.8</v>
      </c>
      <c r="N563" s="45">
        <v>3.8</v>
      </c>
      <c r="O563" s="45">
        <v>0</v>
      </c>
      <c r="P563" s="43">
        <f>1900*0.16%</f>
        <v>3.04</v>
      </c>
    </row>
    <row r="564" spans="1:16">
      <c r="A564" s="23">
        <v>202309</v>
      </c>
      <c r="B564" s="23" t="s">
        <v>368</v>
      </c>
      <c r="C564" s="23" t="s">
        <v>866</v>
      </c>
      <c r="D564" s="23" t="s">
        <v>576</v>
      </c>
      <c r="E564" s="23" t="s">
        <v>867</v>
      </c>
      <c r="F564" s="23" t="s">
        <v>868</v>
      </c>
      <c r="G564" s="23" t="s">
        <v>869</v>
      </c>
      <c r="H564" s="23"/>
      <c r="I564" s="23"/>
      <c r="J564" s="45">
        <v>3850</v>
      </c>
      <c r="K564" s="45">
        <v>7985.74</v>
      </c>
      <c r="L564" s="45">
        <v>363.68</v>
      </c>
      <c r="M564" s="45">
        <v>86.8</v>
      </c>
      <c r="N564" s="45">
        <v>3.8</v>
      </c>
      <c r="O564" s="45">
        <v>95</v>
      </c>
      <c r="P564" s="43">
        <f>1900*0.16%</f>
        <v>3.04</v>
      </c>
    </row>
    <row r="565" spans="1:16">
      <c r="A565" s="23">
        <v>202309</v>
      </c>
      <c r="B565" s="23" t="s">
        <v>287</v>
      </c>
      <c r="C565" s="23" t="s">
        <v>592</v>
      </c>
      <c r="D565" s="23" t="s">
        <v>587</v>
      </c>
      <c r="E565" s="23" t="s">
        <v>870</v>
      </c>
      <c r="F565" s="23" t="s">
        <v>761</v>
      </c>
      <c r="G565" s="23" t="s">
        <v>871</v>
      </c>
      <c r="H565" s="23"/>
      <c r="I565" s="23"/>
      <c r="J565" s="45">
        <v>2888</v>
      </c>
      <c r="K565" s="45">
        <v>6121.8</v>
      </c>
      <c r="L565" s="45">
        <v>363.68</v>
      </c>
      <c r="M565" s="45">
        <v>86.8</v>
      </c>
      <c r="N565" s="45">
        <v>3.8</v>
      </c>
      <c r="O565" s="45">
        <v>0</v>
      </c>
      <c r="P565" s="43">
        <f>1900*0.16%</f>
        <v>3.04</v>
      </c>
    </row>
    <row r="566" spans="1:16">
      <c r="A566" s="23">
        <v>202309</v>
      </c>
      <c r="B566" s="23" t="s">
        <v>328</v>
      </c>
      <c r="C566" s="23" t="s">
        <v>570</v>
      </c>
      <c r="D566" s="23" t="s">
        <v>587</v>
      </c>
      <c r="E566" s="23" t="s">
        <v>872</v>
      </c>
      <c r="F566" s="23" t="s">
        <v>652</v>
      </c>
      <c r="G566" s="23" t="s">
        <v>873</v>
      </c>
      <c r="H566" s="23"/>
      <c r="I566" s="23"/>
      <c r="J566" s="45">
        <v>4344</v>
      </c>
      <c r="K566" s="45">
        <v>7682.59</v>
      </c>
      <c r="L566" s="45">
        <v>0</v>
      </c>
      <c r="M566" s="45">
        <v>0</v>
      </c>
      <c r="N566" s="45">
        <v>0</v>
      </c>
      <c r="O566" s="45">
        <v>0</v>
      </c>
      <c r="P566" s="43">
        <v>0</v>
      </c>
    </row>
    <row r="567" spans="1:16">
      <c r="A567" s="23">
        <v>202309</v>
      </c>
      <c r="B567" s="23" t="s">
        <v>374</v>
      </c>
      <c r="C567" s="23" t="s">
        <v>570</v>
      </c>
      <c r="D567" s="23" t="s">
        <v>587</v>
      </c>
      <c r="E567" s="23" t="s">
        <v>874</v>
      </c>
      <c r="F567" s="23" t="s">
        <v>875</v>
      </c>
      <c r="G567" s="23" t="s">
        <v>871</v>
      </c>
      <c r="H567" s="23"/>
      <c r="I567" s="23"/>
      <c r="J567" s="45">
        <v>2332</v>
      </c>
      <c r="K567" s="45">
        <v>6546.3</v>
      </c>
      <c r="L567" s="45">
        <v>363.68</v>
      </c>
      <c r="M567" s="45">
        <v>86.8</v>
      </c>
      <c r="N567" s="45">
        <v>3.8</v>
      </c>
      <c r="O567" s="45">
        <v>0</v>
      </c>
      <c r="P567" s="43">
        <f>1900*0.16%</f>
        <v>3.04</v>
      </c>
    </row>
    <row r="568" spans="1:16">
      <c r="A568" s="23">
        <v>202309</v>
      </c>
      <c r="B568" s="23" t="s">
        <v>417</v>
      </c>
      <c r="C568" s="23" t="s">
        <v>625</v>
      </c>
      <c r="D568" s="23" t="s">
        <v>587</v>
      </c>
      <c r="E568" s="23" t="s">
        <v>876</v>
      </c>
      <c r="F568" s="23" t="s">
        <v>1368</v>
      </c>
      <c r="G568" s="23" t="s">
        <v>877</v>
      </c>
      <c r="H568" s="23"/>
      <c r="I568" s="23"/>
      <c r="J568" s="45">
        <v>2511</v>
      </c>
      <c r="K568" s="45">
        <v>6856.69</v>
      </c>
      <c r="L568" s="45">
        <v>363.68</v>
      </c>
      <c r="M568" s="45">
        <v>86.8</v>
      </c>
      <c r="N568" s="45">
        <v>3.8</v>
      </c>
      <c r="O568" s="45">
        <v>0</v>
      </c>
      <c r="P568" s="43">
        <f>1900*0.16%</f>
        <v>3.04</v>
      </c>
    </row>
    <row r="569" spans="1:16">
      <c r="A569" s="23">
        <v>202309</v>
      </c>
      <c r="B569" s="23" t="s">
        <v>278</v>
      </c>
      <c r="C569" s="23" t="s">
        <v>580</v>
      </c>
      <c r="D569" s="23" t="s">
        <v>587</v>
      </c>
      <c r="E569" s="23" t="s">
        <v>882</v>
      </c>
      <c r="F569" s="23" t="s">
        <v>698</v>
      </c>
      <c r="G569" s="23" t="s">
        <v>881</v>
      </c>
      <c r="H569" s="23"/>
      <c r="I569" s="23"/>
      <c r="J569" s="45">
        <v>3471</v>
      </c>
      <c r="K569" s="45">
        <v>8362.7</v>
      </c>
      <c r="L569" s="45">
        <v>363.68</v>
      </c>
      <c r="M569" s="45">
        <v>86.8</v>
      </c>
      <c r="N569" s="45">
        <v>3.8</v>
      </c>
      <c r="O569" s="45">
        <v>0</v>
      </c>
      <c r="P569" s="43">
        <f>1900*0.16%</f>
        <v>3.04</v>
      </c>
    </row>
    <row r="570" spans="1:16">
      <c r="A570" s="23">
        <v>202309</v>
      </c>
      <c r="B570" s="23" t="s">
        <v>201</v>
      </c>
      <c r="C570" s="23" t="s">
        <v>575</v>
      </c>
      <c r="D570" s="23" t="s">
        <v>764</v>
      </c>
      <c r="E570" s="23" t="s">
        <v>883</v>
      </c>
      <c r="F570" s="23" t="s">
        <v>884</v>
      </c>
      <c r="G570" s="23">
        <v>44375</v>
      </c>
      <c r="H570" s="23"/>
      <c r="I570" s="23"/>
      <c r="J570" s="45">
        <v>10000</v>
      </c>
      <c r="K570" s="45">
        <v>26245</v>
      </c>
      <c r="L570" s="45">
        <v>0</v>
      </c>
      <c r="M570" s="45">
        <v>0</v>
      </c>
      <c r="N570" s="45">
        <v>0</v>
      </c>
      <c r="O570" s="45">
        <v>0</v>
      </c>
      <c r="P570" s="43">
        <v>0</v>
      </c>
    </row>
    <row r="571" spans="1:16">
      <c r="A571" s="23">
        <v>202309</v>
      </c>
      <c r="B571" s="23" t="s">
        <v>311</v>
      </c>
      <c r="C571" s="23" t="s">
        <v>866</v>
      </c>
      <c r="D571" s="23" t="s">
        <v>587</v>
      </c>
      <c r="E571" s="23" t="s">
        <v>930</v>
      </c>
      <c r="F571" s="23" t="s">
        <v>931</v>
      </c>
      <c r="G571" s="23" t="s">
        <v>932</v>
      </c>
      <c r="H571" s="23"/>
      <c r="I571" s="23"/>
      <c r="J571" s="45">
        <v>2642</v>
      </c>
      <c r="K571" s="45">
        <v>7073.3</v>
      </c>
      <c r="L571" s="45">
        <v>363.68</v>
      </c>
      <c r="M571" s="45">
        <v>86.8</v>
      </c>
      <c r="N571" s="45">
        <v>3.8</v>
      </c>
      <c r="O571" s="45">
        <v>0</v>
      </c>
      <c r="P571" s="43">
        <f t="shared" ref="P571:P586" si="30">1900*0.16%</f>
        <v>3.04</v>
      </c>
    </row>
    <row r="572" spans="1:16">
      <c r="A572" s="23">
        <v>202309</v>
      </c>
      <c r="B572" s="23" t="s">
        <v>327</v>
      </c>
      <c r="C572" s="23" t="s">
        <v>619</v>
      </c>
      <c r="D572" s="23" t="s">
        <v>587</v>
      </c>
      <c r="E572" s="23" t="s">
        <v>933</v>
      </c>
      <c r="F572" s="23" t="s">
        <v>686</v>
      </c>
      <c r="G572" s="23" t="s">
        <v>934</v>
      </c>
      <c r="H572" s="23" t="s">
        <v>623</v>
      </c>
      <c r="I572" s="23"/>
      <c r="J572" s="45">
        <v>2120</v>
      </c>
      <c r="K572" s="45">
        <v>8234.49</v>
      </c>
      <c r="L572" s="45">
        <v>363.68</v>
      </c>
      <c r="M572" s="45">
        <v>86.8</v>
      </c>
      <c r="N572" s="45">
        <v>3.8</v>
      </c>
      <c r="O572" s="45">
        <v>0</v>
      </c>
      <c r="P572" s="43">
        <f t="shared" si="30"/>
        <v>3.04</v>
      </c>
    </row>
    <row r="573" spans="1:16">
      <c r="A573" s="23">
        <v>202309</v>
      </c>
      <c r="B573" s="23" t="s">
        <v>291</v>
      </c>
      <c r="C573" s="23" t="s">
        <v>866</v>
      </c>
      <c r="D573" s="23" t="s">
        <v>587</v>
      </c>
      <c r="E573" s="23" t="s">
        <v>935</v>
      </c>
      <c r="F573" s="23" t="s">
        <v>936</v>
      </c>
      <c r="G573" s="23" t="s">
        <v>937</v>
      </c>
      <c r="H573" s="23"/>
      <c r="I573" s="23"/>
      <c r="J573" s="45">
        <v>4800</v>
      </c>
      <c r="K573" s="45">
        <v>12069</v>
      </c>
      <c r="L573" s="45">
        <v>363.68</v>
      </c>
      <c r="M573" s="45">
        <v>86.8</v>
      </c>
      <c r="N573" s="45">
        <v>3.8</v>
      </c>
      <c r="O573" s="45">
        <v>0</v>
      </c>
      <c r="P573" s="43">
        <f t="shared" si="30"/>
        <v>3.04</v>
      </c>
    </row>
    <row r="574" spans="1:16">
      <c r="A574" s="23">
        <v>202309</v>
      </c>
      <c r="B574" s="23" t="s">
        <v>429</v>
      </c>
      <c r="C574" s="23" t="s">
        <v>570</v>
      </c>
      <c r="D574" s="23" t="s">
        <v>587</v>
      </c>
      <c r="E574" s="23" t="s">
        <v>938</v>
      </c>
      <c r="F574" s="23" t="s">
        <v>939</v>
      </c>
      <c r="G574" s="23">
        <v>44431</v>
      </c>
      <c r="H574" s="23"/>
      <c r="I574" s="23"/>
      <c r="J574" s="45">
        <v>2750</v>
      </c>
      <c r="K574" s="45">
        <v>7612.71</v>
      </c>
      <c r="L574" s="45">
        <v>363.68</v>
      </c>
      <c r="M574" s="45">
        <v>86.8</v>
      </c>
      <c r="N574" s="45">
        <v>3.8</v>
      </c>
      <c r="O574" s="45">
        <v>0</v>
      </c>
      <c r="P574" s="43">
        <f t="shared" si="30"/>
        <v>3.04</v>
      </c>
    </row>
    <row r="575" spans="1:16">
      <c r="A575" s="23">
        <v>202309</v>
      </c>
      <c r="B575" s="23" t="s">
        <v>391</v>
      </c>
      <c r="C575" s="23" t="s">
        <v>580</v>
      </c>
      <c r="D575" s="23" t="s">
        <v>587</v>
      </c>
      <c r="E575" s="23" t="s">
        <v>940</v>
      </c>
      <c r="F575" s="23" t="s">
        <v>941</v>
      </c>
      <c r="G575" s="23" t="s">
        <v>942</v>
      </c>
      <c r="H575" s="23"/>
      <c r="I575" s="23"/>
      <c r="J575" s="45">
        <v>4738</v>
      </c>
      <c r="K575" s="45">
        <v>4535.28</v>
      </c>
      <c r="L575" s="45">
        <v>363.68</v>
      </c>
      <c r="M575" s="45">
        <v>86.8</v>
      </c>
      <c r="N575" s="45">
        <v>3.8</v>
      </c>
      <c r="O575" s="45">
        <v>0</v>
      </c>
      <c r="P575" s="43">
        <f t="shared" si="30"/>
        <v>3.04</v>
      </c>
    </row>
    <row r="576" spans="1:16">
      <c r="A576" s="23">
        <v>202309</v>
      </c>
      <c r="B576" s="23" t="s">
        <v>333</v>
      </c>
      <c r="C576" s="23" t="s">
        <v>575</v>
      </c>
      <c r="D576" s="23" t="s">
        <v>587</v>
      </c>
      <c r="E576" s="23" t="s">
        <v>943</v>
      </c>
      <c r="F576" s="23" t="s">
        <v>944</v>
      </c>
      <c r="G576" s="23" t="s">
        <v>945</v>
      </c>
      <c r="H576" s="23"/>
      <c r="I576" s="23"/>
      <c r="J576" s="45">
        <v>2532</v>
      </c>
      <c r="K576" s="45">
        <v>6967.84</v>
      </c>
      <c r="L576" s="45">
        <v>363.68</v>
      </c>
      <c r="M576" s="45">
        <v>86.8</v>
      </c>
      <c r="N576" s="45">
        <v>3.8</v>
      </c>
      <c r="O576" s="45">
        <v>0</v>
      </c>
      <c r="P576" s="43">
        <f t="shared" si="30"/>
        <v>3.04</v>
      </c>
    </row>
    <row r="577" spans="1:16">
      <c r="A577" s="23">
        <v>202309</v>
      </c>
      <c r="B577" s="23" t="s">
        <v>381</v>
      </c>
      <c r="C577" s="23" t="s">
        <v>619</v>
      </c>
      <c r="D577" s="23" t="s">
        <v>587</v>
      </c>
      <c r="E577" s="23" t="s">
        <v>946</v>
      </c>
      <c r="F577" s="23" t="s">
        <v>686</v>
      </c>
      <c r="G577" s="23" t="s">
        <v>947</v>
      </c>
      <c r="H577" s="23" t="s">
        <v>623</v>
      </c>
      <c r="I577" s="23"/>
      <c r="J577" s="45">
        <v>2120</v>
      </c>
      <c r="K577" s="45">
        <v>8449.28</v>
      </c>
      <c r="L577" s="45">
        <v>363.68</v>
      </c>
      <c r="M577" s="45">
        <v>86.8</v>
      </c>
      <c r="N577" s="45">
        <v>3.8</v>
      </c>
      <c r="O577" s="45">
        <v>0</v>
      </c>
      <c r="P577" s="43">
        <f t="shared" si="30"/>
        <v>3.04</v>
      </c>
    </row>
    <row r="578" spans="1:16">
      <c r="A578" s="23">
        <v>202309</v>
      </c>
      <c r="B578" s="23" t="s">
        <v>317</v>
      </c>
      <c r="C578" s="23" t="s">
        <v>619</v>
      </c>
      <c r="D578" s="23" t="s">
        <v>587</v>
      </c>
      <c r="E578" s="23" t="s">
        <v>948</v>
      </c>
      <c r="F578" s="23" t="s">
        <v>686</v>
      </c>
      <c r="G578" s="23" t="s">
        <v>949</v>
      </c>
      <c r="H578" s="23" t="s">
        <v>623</v>
      </c>
      <c r="I578" s="23"/>
      <c r="J578" s="45">
        <v>2120</v>
      </c>
      <c r="K578" s="45">
        <v>7405.78</v>
      </c>
      <c r="L578" s="45">
        <v>363.68</v>
      </c>
      <c r="M578" s="45">
        <v>86.8</v>
      </c>
      <c r="N578" s="45">
        <v>3.8</v>
      </c>
      <c r="O578" s="45">
        <v>0</v>
      </c>
      <c r="P578" s="43">
        <f t="shared" si="30"/>
        <v>3.04</v>
      </c>
    </row>
    <row r="579" spans="1:16">
      <c r="A579" s="23">
        <v>202309</v>
      </c>
      <c r="B579" s="23" t="s">
        <v>257</v>
      </c>
      <c r="C579" s="23" t="s">
        <v>580</v>
      </c>
      <c r="D579" s="23" t="s">
        <v>587</v>
      </c>
      <c r="E579" s="23" t="s">
        <v>972</v>
      </c>
      <c r="F579" s="23" t="s">
        <v>941</v>
      </c>
      <c r="G579" s="23" t="s">
        <v>971</v>
      </c>
      <c r="H579" s="23"/>
      <c r="I579" s="23"/>
      <c r="J579" s="45">
        <v>3730</v>
      </c>
      <c r="K579" s="45">
        <v>7640.5</v>
      </c>
      <c r="L579" s="45">
        <v>363.68</v>
      </c>
      <c r="M579" s="45">
        <v>86.8</v>
      </c>
      <c r="N579" s="45">
        <v>3.8</v>
      </c>
      <c r="O579" s="45">
        <v>1000</v>
      </c>
      <c r="P579" s="43">
        <f t="shared" si="30"/>
        <v>3.04</v>
      </c>
    </row>
    <row r="580" spans="1:16">
      <c r="A580" s="23">
        <v>202309</v>
      </c>
      <c r="B580" s="23" t="s">
        <v>383</v>
      </c>
      <c r="C580" s="23" t="s">
        <v>580</v>
      </c>
      <c r="D580" s="23" t="s">
        <v>587</v>
      </c>
      <c r="E580" s="23" t="s">
        <v>973</v>
      </c>
      <c r="F580" s="23" t="s">
        <v>698</v>
      </c>
      <c r="G580" s="23" t="s">
        <v>974</v>
      </c>
      <c r="H580" s="23"/>
      <c r="I580" s="23"/>
      <c r="J580" s="45">
        <v>3326</v>
      </c>
      <c r="K580" s="45">
        <v>7904.7</v>
      </c>
      <c r="L580" s="45">
        <v>363.68</v>
      </c>
      <c r="M580" s="45">
        <v>86.8</v>
      </c>
      <c r="N580" s="45">
        <v>3.8</v>
      </c>
      <c r="O580" s="45">
        <v>0</v>
      </c>
      <c r="P580" s="43">
        <f t="shared" si="30"/>
        <v>3.04</v>
      </c>
    </row>
    <row r="581" spans="1:16">
      <c r="A581" s="23">
        <v>202309</v>
      </c>
      <c r="B581" s="23" t="s">
        <v>213</v>
      </c>
      <c r="C581" s="23" t="s">
        <v>580</v>
      </c>
      <c r="D581" s="23" t="s">
        <v>587</v>
      </c>
      <c r="E581" s="23" t="s">
        <v>975</v>
      </c>
      <c r="F581" s="23" t="s">
        <v>941</v>
      </c>
      <c r="G581" s="23" t="s">
        <v>976</v>
      </c>
      <c r="H581" s="23"/>
      <c r="I581" s="23"/>
      <c r="J581" s="45">
        <v>4738</v>
      </c>
      <c r="K581" s="45">
        <v>11023</v>
      </c>
      <c r="L581" s="45">
        <v>363.68</v>
      </c>
      <c r="M581" s="45">
        <v>86.8</v>
      </c>
      <c r="N581" s="45">
        <v>3.8</v>
      </c>
      <c r="O581" s="45">
        <v>0</v>
      </c>
      <c r="P581" s="43">
        <f t="shared" si="30"/>
        <v>3.04</v>
      </c>
    </row>
    <row r="582" spans="1:16">
      <c r="A582" s="23">
        <v>202309</v>
      </c>
      <c r="B582" s="23" t="s">
        <v>329</v>
      </c>
      <c r="C582" s="23" t="s">
        <v>580</v>
      </c>
      <c r="D582" s="23" t="s">
        <v>587</v>
      </c>
      <c r="E582" s="23" t="s">
        <v>977</v>
      </c>
      <c r="F582" s="23" t="s">
        <v>698</v>
      </c>
      <c r="G582" s="23" t="s">
        <v>976</v>
      </c>
      <c r="H582" s="23"/>
      <c r="I582" s="23"/>
      <c r="J582" s="45">
        <v>3730</v>
      </c>
      <c r="K582" s="45">
        <v>8716.3</v>
      </c>
      <c r="L582" s="45">
        <v>363.68</v>
      </c>
      <c r="M582" s="45">
        <v>86.8</v>
      </c>
      <c r="N582" s="45">
        <v>3.8</v>
      </c>
      <c r="O582" s="45">
        <v>100</v>
      </c>
      <c r="P582" s="43">
        <f t="shared" si="30"/>
        <v>3.04</v>
      </c>
    </row>
    <row r="583" spans="1:16">
      <c r="A583" s="23">
        <v>202309</v>
      </c>
      <c r="B583" s="23" t="s">
        <v>262</v>
      </c>
      <c r="C583" s="23" t="s">
        <v>625</v>
      </c>
      <c r="D583" s="23" t="s">
        <v>587</v>
      </c>
      <c r="E583" s="23" t="s">
        <v>988</v>
      </c>
      <c r="F583" s="23" t="s">
        <v>1218</v>
      </c>
      <c r="G583" s="23" t="s">
        <v>987</v>
      </c>
      <c r="H583" s="23"/>
      <c r="I583" s="23"/>
      <c r="J583" s="45">
        <v>3181</v>
      </c>
      <c r="K583" s="45">
        <v>4465.95</v>
      </c>
      <c r="L583" s="45">
        <v>363.68</v>
      </c>
      <c r="M583" s="45">
        <v>86.8</v>
      </c>
      <c r="N583" s="45">
        <v>3.8</v>
      </c>
      <c r="O583" s="45">
        <v>0</v>
      </c>
      <c r="P583" s="43">
        <f t="shared" si="30"/>
        <v>3.04</v>
      </c>
    </row>
    <row r="584" spans="1:16">
      <c r="A584" s="23">
        <v>202309</v>
      </c>
      <c r="B584" s="23" t="s">
        <v>312</v>
      </c>
      <c r="C584" s="23" t="s">
        <v>580</v>
      </c>
      <c r="D584" s="23" t="s">
        <v>587</v>
      </c>
      <c r="E584" s="23" t="s">
        <v>993</v>
      </c>
      <c r="F584" s="23" t="s">
        <v>994</v>
      </c>
      <c r="G584" s="23" t="s">
        <v>995</v>
      </c>
      <c r="H584" s="23"/>
      <c r="I584" s="23"/>
      <c r="J584" s="45">
        <v>2311</v>
      </c>
      <c r="K584" s="45">
        <v>6309.8</v>
      </c>
      <c r="L584" s="45">
        <v>363.68</v>
      </c>
      <c r="M584" s="45">
        <v>86.8</v>
      </c>
      <c r="N584" s="45">
        <v>3.8</v>
      </c>
      <c r="O584" s="45">
        <v>0</v>
      </c>
      <c r="P584" s="43">
        <f t="shared" si="30"/>
        <v>3.04</v>
      </c>
    </row>
    <row r="585" spans="1:16">
      <c r="A585" s="23">
        <v>202309</v>
      </c>
      <c r="B585" s="23" t="s">
        <v>236</v>
      </c>
      <c r="C585" s="23" t="s">
        <v>575</v>
      </c>
      <c r="D585" s="23" t="s">
        <v>587</v>
      </c>
      <c r="E585" s="23" t="s">
        <v>1001</v>
      </c>
      <c r="F585" s="23" t="s">
        <v>1002</v>
      </c>
      <c r="G585" s="23" t="s">
        <v>1003</v>
      </c>
      <c r="H585" s="23"/>
      <c r="I585" s="23"/>
      <c r="J585" s="45">
        <v>3850</v>
      </c>
      <c r="K585" s="45">
        <v>10936.5</v>
      </c>
      <c r="L585" s="45">
        <v>363.68</v>
      </c>
      <c r="M585" s="45">
        <v>86.8</v>
      </c>
      <c r="N585" s="45">
        <v>3.8</v>
      </c>
      <c r="O585" s="45">
        <v>0</v>
      </c>
      <c r="P585" s="43">
        <f t="shared" si="30"/>
        <v>3.04</v>
      </c>
    </row>
    <row r="586" spans="1:16">
      <c r="A586" s="23">
        <v>202309</v>
      </c>
      <c r="B586" s="23" t="s">
        <v>296</v>
      </c>
      <c r="C586" s="23" t="s">
        <v>619</v>
      </c>
      <c r="D586" s="23" t="s">
        <v>587</v>
      </c>
      <c r="E586" s="23" t="s">
        <v>1004</v>
      </c>
      <c r="F586" s="23" t="s">
        <v>1005</v>
      </c>
      <c r="G586" s="23" t="s">
        <v>1006</v>
      </c>
      <c r="H586" s="23"/>
      <c r="I586" s="23"/>
      <c r="J586" s="45">
        <v>1900</v>
      </c>
      <c r="K586" s="45">
        <v>5561.2</v>
      </c>
      <c r="L586" s="45">
        <v>363.68</v>
      </c>
      <c r="M586" s="45">
        <v>86.8</v>
      </c>
      <c r="N586" s="45">
        <v>3.8</v>
      </c>
      <c r="O586" s="45">
        <v>0</v>
      </c>
      <c r="P586" s="43">
        <f t="shared" si="30"/>
        <v>3.04</v>
      </c>
    </row>
    <row r="587" spans="1:16">
      <c r="A587" s="23">
        <v>202309</v>
      </c>
      <c r="B587" s="23" t="s">
        <v>366</v>
      </c>
      <c r="C587" s="23" t="s">
        <v>575</v>
      </c>
      <c r="D587" s="23" t="s">
        <v>587</v>
      </c>
      <c r="E587" s="23" t="s">
        <v>1161</v>
      </c>
      <c r="F587" s="23" t="s">
        <v>710</v>
      </c>
      <c r="G587" s="23" t="s">
        <v>1162</v>
      </c>
      <c r="H587" s="23"/>
      <c r="I587" s="23"/>
      <c r="J587" s="45">
        <v>3850</v>
      </c>
      <c r="K587" s="45">
        <v>8714</v>
      </c>
      <c r="L587" s="45">
        <v>0</v>
      </c>
      <c r="M587" s="45">
        <v>0</v>
      </c>
      <c r="N587" s="45">
        <v>0</v>
      </c>
      <c r="O587" s="45">
        <v>0</v>
      </c>
      <c r="P587" s="43">
        <v>0</v>
      </c>
    </row>
    <row r="588" spans="1:16">
      <c r="A588" s="23">
        <v>202309</v>
      </c>
      <c r="B588" s="23" t="s">
        <v>239</v>
      </c>
      <c r="C588" s="23" t="s">
        <v>619</v>
      </c>
      <c r="D588" s="23" t="s">
        <v>587</v>
      </c>
      <c r="E588" s="23" t="s">
        <v>1015</v>
      </c>
      <c r="F588" s="23" t="s">
        <v>1164</v>
      </c>
      <c r="G588" s="23" t="s">
        <v>1017</v>
      </c>
      <c r="H588" s="23"/>
      <c r="I588" s="23"/>
      <c r="J588" s="45">
        <v>3200</v>
      </c>
      <c r="K588" s="45">
        <v>7345.4</v>
      </c>
      <c r="L588" s="45">
        <v>363.68</v>
      </c>
      <c r="M588" s="45">
        <v>86.8</v>
      </c>
      <c r="N588" s="45">
        <v>3.8</v>
      </c>
      <c r="O588" s="45">
        <v>300</v>
      </c>
      <c r="P588" s="43">
        <f t="shared" ref="P588:P596" si="31">1900*0.16%</f>
        <v>3.04</v>
      </c>
    </row>
    <row r="589" spans="1:16">
      <c r="A589" s="23">
        <v>202309</v>
      </c>
      <c r="B589" s="23" t="s">
        <v>386</v>
      </c>
      <c r="C589" s="23" t="s">
        <v>575</v>
      </c>
      <c r="D589" s="23" t="s">
        <v>1178</v>
      </c>
      <c r="E589" s="23" t="s">
        <v>1168</v>
      </c>
      <c r="F589" s="23" t="s">
        <v>578</v>
      </c>
      <c r="G589" s="23" t="s">
        <v>1169</v>
      </c>
      <c r="H589" s="23"/>
      <c r="I589" s="23"/>
      <c r="J589" s="45">
        <v>5500</v>
      </c>
      <c r="K589" s="45">
        <v>15900</v>
      </c>
      <c r="L589" s="45">
        <v>363.68</v>
      </c>
      <c r="M589" s="45">
        <v>86.8</v>
      </c>
      <c r="N589" s="45">
        <v>3.8</v>
      </c>
      <c r="O589" s="45">
        <v>0</v>
      </c>
      <c r="P589" s="43">
        <f t="shared" si="31"/>
        <v>3.04</v>
      </c>
    </row>
    <row r="590" spans="1:16">
      <c r="A590" s="23">
        <v>202309</v>
      </c>
      <c r="B590" s="23" t="s">
        <v>407</v>
      </c>
      <c r="C590" s="23" t="s">
        <v>841</v>
      </c>
      <c r="D590" s="23" t="s">
        <v>587</v>
      </c>
      <c r="E590" s="23" t="s">
        <v>1171</v>
      </c>
      <c r="F590" s="23" t="s">
        <v>1172</v>
      </c>
      <c r="G590" s="23" t="s">
        <v>1173</v>
      </c>
      <c r="H590" s="23"/>
      <c r="I590" s="23"/>
      <c r="J590" s="45">
        <v>3214</v>
      </c>
      <c r="K590" s="45">
        <v>7840.8</v>
      </c>
      <c r="L590" s="45">
        <v>363.68</v>
      </c>
      <c r="M590" s="45">
        <v>86.8</v>
      </c>
      <c r="N590" s="45">
        <v>3.8</v>
      </c>
      <c r="O590" s="45">
        <v>700</v>
      </c>
      <c r="P590" s="43">
        <f t="shared" si="31"/>
        <v>3.04</v>
      </c>
    </row>
    <row r="591" spans="1:16">
      <c r="A591" s="23">
        <v>202309</v>
      </c>
      <c r="B591" s="23" t="s">
        <v>377</v>
      </c>
      <c r="C591" s="23" t="s">
        <v>580</v>
      </c>
      <c r="D591" s="23" t="s">
        <v>587</v>
      </c>
      <c r="E591" s="23" t="s">
        <v>1171</v>
      </c>
      <c r="F591" s="23" t="s">
        <v>1179</v>
      </c>
      <c r="G591" s="23" t="s">
        <v>1180</v>
      </c>
      <c r="H591" s="23"/>
      <c r="I591" s="23"/>
      <c r="J591" s="45">
        <v>2520</v>
      </c>
      <c r="K591" s="45">
        <v>6020.82</v>
      </c>
      <c r="L591" s="45">
        <v>363.68</v>
      </c>
      <c r="M591" s="45">
        <v>86.8</v>
      </c>
      <c r="N591" s="45">
        <v>3.8</v>
      </c>
      <c r="O591" s="45">
        <v>0</v>
      </c>
      <c r="P591" s="43">
        <f t="shared" si="31"/>
        <v>3.04</v>
      </c>
    </row>
    <row r="592" spans="1:16">
      <c r="A592" s="23">
        <v>202309</v>
      </c>
      <c r="B592" s="23" t="s">
        <v>267</v>
      </c>
      <c r="C592" s="23" t="s">
        <v>575</v>
      </c>
      <c r="D592" s="23" t="s">
        <v>587</v>
      </c>
      <c r="E592" s="23" t="s">
        <v>1195</v>
      </c>
      <c r="F592" s="23" t="s">
        <v>710</v>
      </c>
      <c r="G592" s="23" t="s">
        <v>1196</v>
      </c>
      <c r="H592" s="23"/>
      <c r="I592" s="23"/>
      <c r="J592" s="45">
        <v>3850</v>
      </c>
      <c r="K592" s="45">
        <v>8460</v>
      </c>
      <c r="L592" s="45">
        <v>363.68</v>
      </c>
      <c r="M592" s="45">
        <v>86.8</v>
      </c>
      <c r="N592" s="45">
        <v>3.8</v>
      </c>
      <c r="O592" s="45">
        <v>0</v>
      </c>
      <c r="P592" s="43">
        <f t="shared" si="31"/>
        <v>3.04</v>
      </c>
    </row>
    <row r="593" spans="1:16">
      <c r="A593" s="23">
        <v>202309</v>
      </c>
      <c r="B593" s="23" t="s">
        <v>293</v>
      </c>
      <c r="C593" s="23" t="s">
        <v>575</v>
      </c>
      <c r="D593" s="23" t="s">
        <v>587</v>
      </c>
      <c r="E593" s="23" t="s">
        <v>1198</v>
      </c>
      <c r="F593" s="23" t="s">
        <v>710</v>
      </c>
      <c r="G593" s="23" t="s">
        <v>1196</v>
      </c>
      <c r="H593" s="23"/>
      <c r="I593" s="23"/>
      <c r="J593" s="45">
        <v>3850</v>
      </c>
      <c r="K593" s="45">
        <v>8925</v>
      </c>
      <c r="L593" s="45">
        <v>363.68</v>
      </c>
      <c r="M593" s="45">
        <v>86.8</v>
      </c>
      <c r="N593" s="45">
        <v>3.8</v>
      </c>
      <c r="O593" s="45">
        <v>0</v>
      </c>
      <c r="P593" s="43">
        <f t="shared" si="31"/>
        <v>3.04</v>
      </c>
    </row>
    <row r="594" spans="1:16">
      <c r="A594" s="23">
        <v>202309</v>
      </c>
      <c r="B594" s="23" t="s">
        <v>400</v>
      </c>
      <c r="C594" s="23" t="s">
        <v>619</v>
      </c>
      <c r="D594" s="23" t="s">
        <v>587</v>
      </c>
      <c r="E594" s="23" t="s">
        <v>1200</v>
      </c>
      <c r="F594" s="23" t="s">
        <v>686</v>
      </c>
      <c r="G594" s="23">
        <v>44782</v>
      </c>
      <c r="H594" s="23" t="s">
        <v>623</v>
      </c>
      <c r="I594" s="23"/>
      <c r="J594" s="45">
        <v>2120</v>
      </c>
      <c r="K594" s="45">
        <v>6984.75</v>
      </c>
      <c r="L594" s="45">
        <v>363.68</v>
      </c>
      <c r="M594" s="45">
        <v>86.8</v>
      </c>
      <c r="N594" s="45">
        <v>3.8</v>
      </c>
      <c r="O594" s="45">
        <v>0</v>
      </c>
      <c r="P594" s="43">
        <f t="shared" si="31"/>
        <v>3.04</v>
      </c>
    </row>
    <row r="595" spans="1:16">
      <c r="A595" s="23">
        <v>202309</v>
      </c>
      <c r="B595" s="23" t="s">
        <v>319</v>
      </c>
      <c r="C595" s="23" t="s">
        <v>619</v>
      </c>
      <c r="D595" s="23" t="s">
        <v>764</v>
      </c>
      <c r="E595" s="23" t="s">
        <v>1224</v>
      </c>
      <c r="F595" s="23" t="s">
        <v>1220</v>
      </c>
      <c r="G595" s="23" t="s">
        <v>1225</v>
      </c>
      <c r="H595" s="23"/>
      <c r="I595" s="23"/>
      <c r="J595" s="45">
        <v>6500</v>
      </c>
      <c r="K595" s="45">
        <v>13897.5</v>
      </c>
      <c r="L595" s="45">
        <v>363.68</v>
      </c>
      <c r="M595" s="45">
        <v>86.8</v>
      </c>
      <c r="N595" s="45">
        <v>3.8</v>
      </c>
      <c r="O595" s="45">
        <v>0</v>
      </c>
      <c r="P595" s="43">
        <f t="shared" si="31"/>
        <v>3.04</v>
      </c>
    </row>
    <row r="596" spans="1:16">
      <c r="A596" s="23">
        <v>202309</v>
      </c>
      <c r="B596" s="23" t="s">
        <v>238</v>
      </c>
      <c r="C596" s="23" t="s">
        <v>580</v>
      </c>
      <c r="D596" s="23" t="s">
        <v>587</v>
      </c>
      <c r="E596" s="23" t="s">
        <v>1226</v>
      </c>
      <c r="F596" s="23" t="s">
        <v>992</v>
      </c>
      <c r="G596" s="23" t="s">
        <v>1227</v>
      </c>
      <c r="H596" s="23"/>
      <c r="I596" s="23"/>
      <c r="J596" s="45">
        <v>2671</v>
      </c>
      <c r="K596" s="45">
        <v>5928.8</v>
      </c>
      <c r="L596" s="45">
        <v>363.68</v>
      </c>
      <c r="M596" s="45">
        <v>86.8</v>
      </c>
      <c r="N596" s="45">
        <v>3.8</v>
      </c>
      <c r="O596" s="45">
        <v>0</v>
      </c>
      <c r="P596" s="43">
        <f t="shared" si="31"/>
        <v>3.04</v>
      </c>
    </row>
    <row r="597" spans="1:16">
      <c r="A597" s="23">
        <v>202309</v>
      </c>
      <c r="B597" s="23" t="s">
        <v>370</v>
      </c>
      <c r="C597" s="23" t="s">
        <v>570</v>
      </c>
      <c r="D597" s="23" t="s">
        <v>587</v>
      </c>
      <c r="E597" s="23" t="s">
        <v>1228</v>
      </c>
      <c r="F597" s="23" t="s">
        <v>694</v>
      </c>
      <c r="G597" s="23" t="s">
        <v>1229</v>
      </c>
      <c r="H597" s="23"/>
      <c r="I597" s="23"/>
      <c r="J597" s="45">
        <v>4068</v>
      </c>
      <c r="K597" s="45">
        <v>8399</v>
      </c>
      <c r="L597" s="45">
        <v>0</v>
      </c>
      <c r="M597" s="45">
        <v>0</v>
      </c>
      <c r="N597" s="45">
        <v>0</v>
      </c>
      <c r="O597" s="45">
        <v>0</v>
      </c>
      <c r="P597" s="43">
        <v>0</v>
      </c>
    </row>
    <row r="598" spans="1:16">
      <c r="A598" s="23">
        <v>202309</v>
      </c>
      <c r="B598" s="23" t="s">
        <v>350</v>
      </c>
      <c r="C598" s="23" t="s">
        <v>570</v>
      </c>
      <c r="D598" s="23" t="s">
        <v>764</v>
      </c>
      <c r="E598" s="23" t="s">
        <v>1230</v>
      </c>
      <c r="F598" s="23" t="s">
        <v>792</v>
      </c>
      <c r="G598" s="23" t="s">
        <v>1229</v>
      </c>
      <c r="H598" s="23"/>
      <c r="I598" s="23"/>
      <c r="J598" s="45">
        <v>5000</v>
      </c>
      <c r="K598" s="45">
        <v>13074.9</v>
      </c>
      <c r="L598" s="45">
        <v>363.68</v>
      </c>
      <c r="M598" s="45">
        <v>86.8</v>
      </c>
      <c r="N598" s="45">
        <v>3.8</v>
      </c>
      <c r="O598" s="45">
        <v>0</v>
      </c>
      <c r="P598" s="43">
        <f>1900*0.16%</f>
        <v>3.04</v>
      </c>
    </row>
    <row r="599" spans="1:16">
      <c r="A599" s="23">
        <v>202309</v>
      </c>
      <c r="B599" s="23" t="s">
        <v>415</v>
      </c>
      <c r="C599" s="23" t="s">
        <v>575</v>
      </c>
      <c r="D599" s="23" t="s">
        <v>587</v>
      </c>
      <c r="E599" s="23" t="s">
        <v>1249</v>
      </c>
      <c r="F599" s="23" t="s">
        <v>710</v>
      </c>
      <c r="G599" s="23" t="s">
        <v>1247</v>
      </c>
      <c r="H599" s="23"/>
      <c r="I599" s="23"/>
      <c r="J599" s="45">
        <v>3850</v>
      </c>
      <c r="K599" s="45">
        <v>5864</v>
      </c>
      <c r="L599" s="45">
        <v>0</v>
      </c>
      <c r="M599" s="45">
        <v>0</v>
      </c>
      <c r="N599" s="45">
        <v>0</v>
      </c>
      <c r="O599" s="45">
        <v>0</v>
      </c>
      <c r="P599" s="43">
        <v>0</v>
      </c>
    </row>
    <row r="600" spans="1:16">
      <c r="A600" s="23">
        <v>202309</v>
      </c>
      <c r="B600" s="23" t="s">
        <v>322</v>
      </c>
      <c r="C600" s="23" t="s">
        <v>580</v>
      </c>
      <c r="D600" s="23" t="s">
        <v>587</v>
      </c>
      <c r="E600" s="23" t="s">
        <v>1262</v>
      </c>
      <c r="F600" s="23" t="s">
        <v>939</v>
      </c>
      <c r="G600" s="23">
        <v>44886</v>
      </c>
      <c r="H600" s="23"/>
      <c r="I600" s="23"/>
      <c r="J600" s="45">
        <v>1900</v>
      </c>
      <c r="K600" s="45">
        <v>4000.82</v>
      </c>
      <c r="L600" s="45">
        <v>363.68</v>
      </c>
      <c r="M600" s="45">
        <v>86.8</v>
      </c>
      <c r="N600" s="45">
        <v>3.8</v>
      </c>
      <c r="O600" s="45">
        <v>0</v>
      </c>
      <c r="P600" s="43">
        <f t="shared" ref="P600:P627" si="32">1900*0.16%</f>
        <v>3.04</v>
      </c>
    </row>
    <row r="601" spans="1:16">
      <c r="A601" s="23">
        <v>202309</v>
      </c>
      <c r="B601" s="23" t="s">
        <v>425</v>
      </c>
      <c r="C601" s="23" t="s">
        <v>575</v>
      </c>
      <c r="D601" s="23" t="s">
        <v>587</v>
      </c>
      <c r="E601" s="23" t="s">
        <v>1264</v>
      </c>
      <c r="F601" s="23" t="s">
        <v>1265</v>
      </c>
      <c r="G601" s="23" t="s">
        <v>1266</v>
      </c>
      <c r="H601" s="23"/>
      <c r="I601" s="23"/>
      <c r="J601" s="45">
        <v>5500</v>
      </c>
      <c r="K601" s="45">
        <v>13525</v>
      </c>
      <c r="L601" s="45">
        <v>363.68</v>
      </c>
      <c r="M601" s="45">
        <v>86.8</v>
      </c>
      <c r="N601" s="45">
        <v>3.8</v>
      </c>
      <c r="O601" s="45">
        <v>0</v>
      </c>
      <c r="P601" s="43">
        <f t="shared" si="32"/>
        <v>3.04</v>
      </c>
    </row>
    <row r="602" spans="1:16">
      <c r="A602" s="23">
        <v>202309</v>
      </c>
      <c r="B602" s="23" t="s">
        <v>315</v>
      </c>
      <c r="C602" s="23" t="s">
        <v>575</v>
      </c>
      <c r="D602" s="23" t="s">
        <v>587</v>
      </c>
      <c r="E602" s="23" t="s">
        <v>1267</v>
      </c>
      <c r="F602" s="23" t="s">
        <v>1268</v>
      </c>
      <c r="G602" s="23">
        <v>44879</v>
      </c>
      <c r="H602" s="23"/>
      <c r="I602" s="23"/>
      <c r="J602" s="45">
        <v>3050</v>
      </c>
      <c r="K602" s="45">
        <v>6498.5</v>
      </c>
      <c r="L602" s="45">
        <v>363.68</v>
      </c>
      <c r="M602" s="45">
        <v>86.8</v>
      </c>
      <c r="N602" s="45">
        <v>3.8</v>
      </c>
      <c r="O602" s="45">
        <v>0</v>
      </c>
      <c r="P602" s="43">
        <f t="shared" si="32"/>
        <v>3.04</v>
      </c>
    </row>
    <row r="603" spans="1:16">
      <c r="A603" s="23">
        <v>202309</v>
      </c>
      <c r="B603" s="23" t="s">
        <v>224</v>
      </c>
      <c r="C603" s="23" t="s">
        <v>575</v>
      </c>
      <c r="D603" s="23" t="s">
        <v>587</v>
      </c>
      <c r="E603" s="23" t="s">
        <v>1275</v>
      </c>
      <c r="F603" s="23" t="s">
        <v>1276</v>
      </c>
      <c r="G603" s="23">
        <v>44909</v>
      </c>
      <c r="H603" s="23"/>
      <c r="I603" s="23"/>
      <c r="J603" s="45">
        <v>3850</v>
      </c>
      <c r="K603" s="45">
        <v>9460</v>
      </c>
      <c r="L603" s="45">
        <v>363.68</v>
      </c>
      <c r="M603" s="45">
        <v>86.8</v>
      </c>
      <c r="N603" s="45">
        <v>3.8</v>
      </c>
      <c r="O603" s="45">
        <v>0</v>
      </c>
      <c r="P603" s="43">
        <f t="shared" si="32"/>
        <v>3.04</v>
      </c>
    </row>
    <row r="604" spans="1:16">
      <c r="A604" s="23">
        <v>202309</v>
      </c>
      <c r="B604" s="23" t="s">
        <v>351</v>
      </c>
      <c r="C604" s="23" t="s">
        <v>619</v>
      </c>
      <c r="D604" s="23" t="s">
        <v>587</v>
      </c>
      <c r="E604" s="23" t="s">
        <v>1278</v>
      </c>
      <c r="F604" s="23" t="s">
        <v>1279</v>
      </c>
      <c r="G604" s="23" t="s">
        <v>1280</v>
      </c>
      <c r="H604" s="23"/>
      <c r="I604" s="23"/>
      <c r="J604" s="45">
        <v>4480</v>
      </c>
      <c r="K604" s="45">
        <v>11192.5</v>
      </c>
      <c r="L604" s="45">
        <v>363.68</v>
      </c>
      <c r="M604" s="45">
        <v>86.8</v>
      </c>
      <c r="N604" s="45">
        <v>3.8</v>
      </c>
      <c r="O604" s="45">
        <v>95</v>
      </c>
      <c r="P604" s="43">
        <f t="shared" si="32"/>
        <v>3.04</v>
      </c>
    </row>
    <row r="605" spans="1:16">
      <c r="A605" s="23">
        <v>202309</v>
      </c>
      <c r="B605" s="23" t="s">
        <v>451</v>
      </c>
      <c r="C605" s="23" t="s">
        <v>570</v>
      </c>
      <c r="D605" s="23" t="s">
        <v>587</v>
      </c>
      <c r="E605" s="23" t="s">
        <v>1282</v>
      </c>
      <c r="F605" s="23" t="s">
        <v>778</v>
      </c>
      <c r="G605" s="23" t="s">
        <v>1283</v>
      </c>
      <c r="H605" s="23"/>
      <c r="I605" s="23"/>
      <c r="J605" s="45">
        <v>2500</v>
      </c>
      <c r="K605" s="45">
        <v>4949.6</v>
      </c>
      <c r="L605" s="45">
        <v>363.68</v>
      </c>
      <c r="M605" s="45">
        <v>86.8</v>
      </c>
      <c r="N605" s="45">
        <v>3.8</v>
      </c>
      <c r="O605" s="45">
        <v>0</v>
      </c>
      <c r="P605" s="43">
        <f t="shared" si="32"/>
        <v>3.04</v>
      </c>
    </row>
    <row r="606" spans="1:16">
      <c r="A606" s="23">
        <v>202309</v>
      </c>
      <c r="B606" s="23" t="s">
        <v>436</v>
      </c>
      <c r="C606" s="23" t="s">
        <v>570</v>
      </c>
      <c r="D606" s="23" t="s">
        <v>587</v>
      </c>
      <c r="E606" s="23" t="s">
        <v>1286</v>
      </c>
      <c r="F606" s="23" t="s">
        <v>1340</v>
      </c>
      <c r="G606" s="23" t="s">
        <v>1287</v>
      </c>
      <c r="H606" s="23"/>
      <c r="I606" s="23"/>
      <c r="J606" s="45">
        <v>4238</v>
      </c>
      <c r="K606" s="45">
        <v>8326</v>
      </c>
      <c r="L606" s="45">
        <v>363.68</v>
      </c>
      <c r="M606" s="45">
        <v>86.8</v>
      </c>
      <c r="N606" s="45">
        <v>3.8</v>
      </c>
      <c r="O606" s="45">
        <v>0</v>
      </c>
      <c r="P606" s="43">
        <f t="shared" si="32"/>
        <v>3.04</v>
      </c>
    </row>
    <row r="607" spans="1:16">
      <c r="A607" s="23">
        <v>202309</v>
      </c>
      <c r="B607" s="23" t="s">
        <v>348</v>
      </c>
      <c r="C607" s="23" t="s">
        <v>570</v>
      </c>
      <c r="D607" s="23" t="s">
        <v>764</v>
      </c>
      <c r="E607" s="23" t="s">
        <v>1289</v>
      </c>
      <c r="F607" s="23" t="s">
        <v>792</v>
      </c>
      <c r="G607" s="23" t="s">
        <v>1290</v>
      </c>
      <c r="H607" s="23"/>
      <c r="I607" s="23"/>
      <c r="J607" s="45">
        <v>6160</v>
      </c>
      <c r="K607" s="45">
        <v>15636.4</v>
      </c>
      <c r="L607" s="45">
        <v>363.68</v>
      </c>
      <c r="M607" s="45">
        <v>86.8</v>
      </c>
      <c r="N607" s="45">
        <v>3.8</v>
      </c>
      <c r="O607" s="45">
        <v>800</v>
      </c>
      <c r="P607" s="43">
        <f t="shared" si="32"/>
        <v>3.04</v>
      </c>
    </row>
    <row r="608" spans="1:16">
      <c r="A608" s="23">
        <v>202309</v>
      </c>
      <c r="B608" s="23" t="s">
        <v>323</v>
      </c>
      <c r="C608" s="23" t="s">
        <v>570</v>
      </c>
      <c r="D608" s="23" t="s">
        <v>764</v>
      </c>
      <c r="E608" s="23" t="s">
        <v>1291</v>
      </c>
      <c r="F608" s="23" t="s">
        <v>792</v>
      </c>
      <c r="G608" s="23" t="s">
        <v>1290</v>
      </c>
      <c r="H608" s="23"/>
      <c r="I608" s="23" t="s">
        <v>1424</v>
      </c>
      <c r="J608" s="45">
        <v>7120</v>
      </c>
      <c r="K608" s="45">
        <v>26514.92</v>
      </c>
      <c r="L608" s="45">
        <v>363.68</v>
      </c>
      <c r="M608" s="45">
        <v>86.8</v>
      </c>
      <c r="N608" s="45">
        <v>3.8</v>
      </c>
      <c r="O608" s="45">
        <v>0</v>
      </c>
      <c r="P608" s="43">
        <f t="shared" si="32"/>
        <v>3.04</v>
      </c>
    </row>
    <row r="609" spans="1:16">
      <c r="A609" s="23">
        <v>202309</v>
      </c>
      <c r="B609" s="23" t="s">
        <v>304</v>
      </c>
      <c r="C609" s="23" t="s">
        <v>625</v>
      </c>
      <c r="D609" s="23" t="s">
        <v>587</v>
      </c>
      <c r="E609" s="23" t="s">
        <v>1311</v>
      </c>
      <c r="F609" s="23" t="s">
        <v>1312</v>
      </c>
      <c r="G609" s="23" t="s">
        <v>1313</v>
      </c>
      <c r="H609" s="23"/>
      <c r="I609" s="23"/>
      <c r="J609" s="45">
        <v>2000</v>
      </c>
      <c r="K609" s="45">
        <v>4945.43</v>
      </c>
      <c r="L609" s="45">
        <v>363.68</v>
      </c>
      <c r="M609" s="45">
        <v>86.8</v>
      </c>
      <c r="N609" s="45">
        <v>3.8</v>
      </c>
      <c r="O609" s="45">
        <v>0</v>
      </c>
      <c r="P609" s="43">
        <f t="shared" si="32"/>
        <v>3.04</v>
      </c>
    </row>
    <row r="610" spans="1:16">
      <c r="A610" s="23">
        <v>202309</v>
      </c>
      <c r="B610" s="23" t="s">
        <v>367</v>
      </c>
      <c r="C610" s="23" t="s">
        <v>570</v>
      </c>
      <c r="D610" s="23" t="s">
        <v>587</v>
      </c>
      <c r="E610" s="23" t="s">
        <v>1318</v>
      </c>
      <c r="F610" s="23" t="s">
        <v>1294</v>
      </c>
      <c r="G610" s="23" t="s">
        <v>1319</v>
      </c>
      <c r="H610" s="23"/>
      <c r="I610" s="23"/>
      <c r="J610" s="45">
        <v>1900</v>
      </c>
      <c r="K610" s="45">
        <v>5718.8</v>
      </c>
      <c r="L610" s="45">
        <v>363.68</v>
      </c>
      <c r="M610" s="45">
        <v>86.8</v>
      </c>
      <c r="N610" s="45">
        <v>3.8</v>
      </c>
      <c r="O610" s="45">
        <v>0</v>
      </c>
      <c r="P610" s="43">
        <f t="shared" si="32"/>
        <v>3.04</v>
      </c>
    </row>
    <row r="611" spans="1:16">
      <c r="A611" s="23">
        <v>202309</v>
      </c>
      <c r="B611" s="23" t="s">
        <v>228</v>
      </c>
      <c r="C611" s="23" t="s">
        <v>592</v>
      </c>
      <c r="D611" s="23" t="s">
        <v>587</v>
      </c>
      <c r="E611" s="23" t="s">
        <v>1327</v>
      </c>
      <c r="F611" s="23" t="s">
        <v>833</v>
      </c>
      <c r="G611" s="23" t="s">
        <v>1328</v>
      </c>
      <c r="H611" s="23"/>
      <c r="I611" s="23"/>
      <c r="J611" s="45">
        <v>2000</v>
      </c>
      <c r="K611" s="45">
        <v>5777.2</v>
      </c>
      <c r="L611" s="45">
        <v>363.68</v>
      </c>
      <c r="M611" s="45">
        <v>86.8</v>
      </c>
      <c r="N611" s="45">
        <v>3.8</v>
      </c>
      <c r="O611" s="45">
        <v>0</v>
      </c>
      <c r="P611" s="43">
        <f t="shared" si="32"/>
        <v>3.04</v>
      </c>
    </row>
    <row r="612" spans="1:16">
      <c r="A612" s="23">
        <v>202309</v>
      </c>
      <c r="B612" s="23" t="s">
        <v>231</v>
      </c>
      <c r="C612" s="23" t="s">
        <v>625</v>
      </c>
      <c r="D612" s="23" t="s">
        <v>587</v>
      </c>
      <c r="E612" s="23" t="s">
        <v>1334</v>
      </c>
      <c r="F612" s="23" t="s">
        <v>675</v>
      </c>
      <c r="G612" s="23" t="s">
        <v>1335</v>
      </c>
      <c r="H612" s="23"/>
      <c r="I612" s="23"/>
      <c r="J612" s="45">
        <v>3026</v>
      </c>
      <c r="K612" s="45">
        <v>6723.99</v>
      </c>
      <c r="L612" s="45">
        <v>363.68</v>
      </c>
      <c r="M612" s="45">
        <v>86.8</v>
      </c>
      <c r="N612" s="45">
        <v>3.8</v>
      </c>
      <c r="O612" s="45">
        <v>0</v>
      </c>
      <c r="P612" s="43">
        <f t="shared" si="32"/>
        <v>3.04</v>
      </c>
    </row>
    <row r="613" spans="1:16">
      <c r="A613" s="23">
        <v>202309</v>
      </c>
      <c r="B613" s="23" t="s">
        <v>265</v>
      </c>
      <c r="C613" s="23" t="s">
        <v>580</v>
      </c>
      <c r="D613" s="23" t="s">
        <v>587</v>
      </c>
      <c r="E613" s="23" t="s">
        <v>1343</v>
      </c>
      <c r="F613" s="23" t="s">
        <v>1344</v>
      </c>
      <c r="G613" s="23" t="s">
        <v>1345</v>
      </c>
      <c r="H613" s="23"/>
      <c r="I613" s="23"/>
      <c r="J613" s="45">
        <v>1900</v>
      </c>
      <c r="K613" s="45">
        <v>4336.81</v>
      </c>
      <c r="L613" s="45">
        <v>363.68</v>
      </c>
      <c r="M613" s="45">
        <v>86.8</v>
      </c>
      <c r="N613" s="45">
        <v>3.8</v>
      </c>
      <c r="O613" s="45">
        <v>0</v>
      </c>
      <c r="P613" s="43">
        <f t="shared" si="32"/>
        <v>3.04</v>
      </c>
    </row>
    <row r="614" spans="1:16">
      <c r="A614" s="23">
        <v>202309</v>
      </c>
      <c r="B614" s="23" t="s">
        <v>247</v>
      </c>
      <c r="C614" s="23" t="s">
        <v>580</v>
      </c>
      <c r="D614" s="23" t="s">
        <v>587</v>
      </c>
      <c r="E614" s="23" t="s">
        <v>1347</v>
      </c>
      <c r="F614" s="23" t="s">
        <v>1344</v>
      </c>
      <c r="G614" s="23" t="s">
        <v>1348</v>
      </c>
      <c r="H614" s="23"/>
      <c r="I614" s="23"/>
      <c r="J614" s="45">
        <v>1900</v>
      </c>
      <c r="K614" s="45">
        <v>4953.8</v>
      </c>
      <c r="L614" s="45">
        <v>363.68</v>
      </c>
      <c r="M614" s="45">
        <v>86.8</v>
      </c>
      <c r="N614" s="45">
        <v>3.8</v>
      </c>
      <c r="O614" s="45">
        <v>0</v>
      </c>
      <c r="P614" s="43">
        <f t="shared" si="32"/>
        <v>3.04</v>
      </c>
    </row>
    <row r="615" spans="1:16">
      <c r="A615" s="23">
        <v>202309</v>
      </c>
      <c r="B615" s="23" t="s">
        <v>402</v>
      </c>
      <c r="C615" s="23" t="s">
        <v>570</v>
      </c>
      <c r="D615" s="23" t="s">
        <v>1366</v>
      </c>
      <c r="E615" s="23" t="s">
        <v>1350</v>
      </c>
      <c r="F615" s="23" t="s">
        <v>1351</v>
      </c>
      <c r="G615" s="23" t="s">
        <v>1352</v>
      </c>
      <c r="H615" s="23"/>
      <c r="I615" s="23"/>
      <c r="J615" s="45">
        <v>12400</v>
      </c>
      <c r="K615" s="45">
        <v>28005.9</v>
      </c>
      <c r="L615" s="45">
        <v>363.68</v>
      </c>
      <c r="M615" s="45">
        <v>86.8</v>
      </c>
      <c r="N615" s="45">
        <v>3.8</v>
      </c>
      <c r="O615" s="45">
        <v>3128</v>
      </c>
      <c r="P615" s="43">
        <f t="shared" si="32"/>
        <v>3.04</v>
      </c>
    </row>
    <row r="616" spans="1:16">
      <c r="A616" s="23">
        <v>202309</v>
      </c>
      <c r="B616" s="23" t="s">
        <v>390</v>
      </c>
      <c r="C616" s="23" t="s">
        <v>625</v>
      </c>
      <c r="D616" s="23" t="s">
        <v>587</v>
      </c>
      <c r="E616" s="23" t="s">
        <v>1355</v>
      </c>
      <c r="F616" s="23" t="s">
        <v>675</v>
      </c>
      <c r="G616" s="23" t="s">
        <v>1356</v>
      </c>
      <c r="H616" s="23"/>
      <c r="I616" s="23"/>
      <c r="J616" s="45">
        <v>3026</v>
      </c>
      <c r="K616" s="45">
        <v>6597.36</v>
      </c>
      <c r="L616" s="45">
        <v>363.68</v>
      </c>
      <c r="M616" s="45">
        <v>86.8</v>
      </c>
      <c r="N616" s="45">
        <v>3.8</v>
      </c>
      <c r="O616" s="45">
        <v>0</v>
      </c>
      <c r="P616" s="43">
        <f t="shared" si="32"/>
        <v>3.04</v>
      </c>
    </row>
    <row r="617" spans="1:16">
      <c r="A617" s="23">
        <v>202309</v>
      </c>
      <c r="B617" s="23" t="s">
        <v>269</v>
      </c>
      <c r="C617" s="23" t="s">
        <v>570</v>
      </c>
      <c r="D617" s="23" t="s">
        <v>587</v>
      </c>
      <c r="E617" s="23" t="s">
        <v>1360</v>
      </c>
      <c r="F617" s="23" t="s">
        <v>669</v>
      </c>
      <c r="G617" s="23" t="s">
        <v>1359</v>
      </c>
      <c r="H617" s="23"/>
      <c r="I617" s="23"/>
      <c r="J617" s="45">
        <v>2600</v>
      </c>
      <c r="K617" s="45">
        <v>5669.9</v>
      </c>
      <c r="L617" s="45">
        <v>363.68</v>
      </c>
      <c r="M617" s="45">
        <v>86.8</v>
      </c>
      <c r="N617" s="45">
        <v>3.8</v>
      </c>
      <c r="O617" s="45">
        <v>0</v>
      </c>
      <c r="P617" s="43">
        <f t="shared" si="32"/>
        <v>3.04</v>
      </c>
    </row>
    <row r="618" spans="1:16">
      <c r="A618" s="23">
        <v>202309</v>
      </c>
      <c r="B618" s="23" t="s">
        <v>313</v>
      </c>
      <c r="C618" s="23" t="s">
        <v>580</v>
      </c>
      <c r="D618" s="23" t="s">
        <v>587</v>
      </c>
      <c r="E618" s="23" t="s">
        <v>1361</v>
      </c>
      <c r="F618" s="23" t="s">
        <v>992</v>
      </c>
      <c r="G618" s="23" t="s">
        <v>1362</v>
      </c>
      <c r="H618" s="23"/>
      <c r="I618" s="23"/>
      <c r="J618" s="45">
        <v>2320</v>
      </c>
      <c r="K618" s="45">
        <v>6204.2</v>
      </c>
      <c r="L618" s="45">
        <v>363.68</v>
      </c>
      <c r="M618" s="45">
        <v>86.8</v>
      </c>
      <c r="N618" s="45">
        <v>3.8</v>
      </c>
      <c r="O618" s="45">
        <v>0</v>
      </c>
      <c r="P618" s="43">
        <f t="shared" si="32"/>
        <v>3.04</v>
      </c>
    </row>
    <row r="619" spans="1:16">
      <c r="A619" s="23">
        <v>202309</v>
      </c>
      <c r="B619" s="23" t="s">
        <v>263</v>
      </c>
      <c r="C619" s="23" t="s">
        <v>661</v>
      </c>
      <c r="D619" s="23" t="s">
        <v>587</v>
      </c>
      <c r="E619" s="23" t="s">
        <v>1369</v>
      </c>
      <c r="F619" s="23" t="s">
        <v>663</v>
      </c>
      <c r="G619" s="23" t="s">
        <v>1370</v>
      </c>
      <c r="H619" s="23"/>
      <c r="I619" s="23"/>
      <c r="J619" s="45">
        <v>4800</v>
      </c>
      <c r="K619" s="45">
        <v>12115.27</v>
      </c>
      <c r="L619" s="45">
        <v>363.68</v>
      </c>
      <c r="M619" s="45">
        <v>86.8</v>
      </c>
      <c r="N619" s="45">
        <v>3.8</v>
      </c>
      <c r="O619" s="45">
        <v>0</v>
      </c>
      <c r="P619" s="43">
        <f t="shared" si="32"/>
        <v>3.04</v>
      </c>
    </row>
    <row r="620" spans="1:16">
      <c r="A620" s="23">
        <v>202309</v>
      </c>
      <c r="B620" s="23" t="s">
        <v>442</v>
      </c>
      <c r="C620" s="23" t="s">
        <v>570</v>
      </c>
      <c r="D620" s="23" t="s">
        <v>587</v>
      </c>
      <c r="E620" s="23" t="s">
        <v>1375</v>
      </c>
      <c r="F620" s="23" t="s">
        <v>1294</v>
      </c>
      <c r="G620" s="23" t="s">
        <v>1376</v>
      </c>
      <c r="H620" s="23"/>
      <c r="I620" s="23"/>
      <c r="J620" s="45">
        <v>1900</v>
      </c>
      <c r="K620" s="45">
        <v>4657.21</v>
      </c>
      <c r="L620" s="45">
        <v>363.68</v>
      </c>
      <c r="M620" s="45">
        <v>86.8</v>
      </c>
      <c r="N620" s="45">
        <v>3.8</v>
      </c>
      <c r="O620" s="45">
        <v>0</v>
      </c>
      <c r="P620" s="43">
        <f t="shared" si="32"/>
        <v>3.04</v>
      </c>
    </row>
    <row r="621" spans="1:16">
      <c r="A621" s="23">
        <v>202309</v>
      </c>
      <c r="B621" s="23" t="s">
        <v>496</v>
      </c>
      <c r="C621" s="23" t="s">
        <v>580</v>
      </c>
      <c r="D621" s="23" t="s">
        <v>587</v>
      </c>
      <c r="E621" s="23" t="s">
        <v>1377</v>
      </c>
      <c r="F621" s="23" t="s">
        <v>1344</v>
      </c>
      <c r="G621" s="23" t="s">
        <v>1378</v>
      </c>
      <c r="H621" s="23"/>
      <c r="I621" s="23"/>
      <c r="J621" s="45">
        <v>1900</v>
      </c>
      <c r="K621" s="45">
        <v>4316.1</v>
      </c>
      <c r="L621" s="45">
        <v>363.68</v>
      </c>
      <c r="M621" s="45">
        <v>86.8</v>
      </c>
      <c r="N621" s="45">
        <v>3.8</v>
      </c>
      <c r="O621" s="45">
        <v>0</v>
      </c>
      <c r="P621" s="43">
        <f t="shared" si="32"/>
        <v>3.04</v>
      </c>
    </row>
    <row r="622" spans="1:16">
      <c r="A622" s="23">
        <v>202309</v>
      </c>
      <c r="B622" s="23" t="s">
        <v>488</v>
      </c>
      <c r="C622" s="23" t="s">
        <v>570</v>
      </c>
      <c r="D622" s="23" t="s">
        <v>587</v>
      </c>
      <c r="E622" s="23" t="s">
        <v>1380</v>
      </c>
      <c r="F622" s="23" t="s">
        <v>1381</v>
      </c>
      <c r="G622" s="23" t="s">
        <v>1378</v>
      </c>
      <c r="H622" s="23"/>
      <c r="I622" s="23"/>
      <c r="J622" s="45">
        <v>2900</v>
      </c>
      <c r="K622" s="45">
        <v>5972.61</v>
      </c>
      <c r="L622" s="45">
        <v>363.68</v>
      </c>
      <c r="M622" s="45">
        <v>86.8</v>
      </c>
      <c r="N622" s="45">
        <v>3.8</v>
      </c>
      <c r="O622" s="45">
        <v>0</v>
      </c>
      <c r="P622" s="43">
        <f t="shared" si="32"/>
        <v>3.04</v>
      </c>
    </row>
    <row r="623" spans="1:16">
      <c r="A623" s="23">
        <v>202309</v>
      </c>
      <c r="B623" s="23" t="s">
        <v>473</v>
      </c>
      <c r="C623" s="23" t="s">
        <v>625</v>
      </c>
      <c r="D623" s="23" t="s">
        <v>587</v>
      </c>
      <c r="E623" s="23" t="s">
        <v>1382</v>
      </c>
      <c r="F623" s="23" t="s">
        <v>1316</v>
      </c>
      <c r="G623" s="23" t="s">
        <v>1383</v>
      </c>
      <c r="H623" s="23"/>
      <c r="I623" s="23"/>
      <c r="J623" s="45">
        <v>3302</v>
      </c>
      <c r="K623" s="45">
        <v>7042.9</v>
      </c>
      <c r="L623" s="45">
        <v>363.68</v>
      </c>
      <c r="M623" s="45">
        <v>86.8</v>
      </c>
      <c r="N623" s="45">
        <v>3.8</v>
      </c>
      <c r="O623" s="45">
        <v>0</v>
      </c>
      <c r="P623" s="43">
        <f t="shared" si="32"/>
        <v>3.04</v>
      </c>
    </row>
    <row r="624" spans="1:16">
      <c r="A624" s="23">
        <v>202309</v>
      </c>
      <c r="B624" s="23" t="s">
        <v>480</v>
      </c>
      <c r="C624" s="23" t="s">
        <v>619</v>
      </c>
      <c r="D624" s="23" t="s">
        <v>587</v>
      </c>
      <c r="E624" s="23" t="s">
        <v>1384</v>
      </c>
      <c r="F624" s="23" t="s">
        <v>886</v>
      </c>
      <c r="G624" s="23" t="s">
        <v>1385</v>
      </c>
      <c r="H624" s="23"/>
      <c r="I624" s="23"/>
      <c r="J624" s="45">
        <v>1900</v>
      </c>
      <c r="K624" s="45">
        <v>4532.24</v>
      </c>
      <c r="L624" s="45">
        <v>363.68</v>
      </c>
      <c r="M624" s="45">
        <v>86.8</v>
      </c>
      <c r="N624" s="45">
        <v>3.8</v>
      </c>
      <c r="O624" s="45">
        <v>0</v>
      </c>
      <c r="P624" s="43">
        <f t="shared" si="32"/>
        <v>3.04</v>
      </c>
    </row>
    <row r="625" spans="1:16">
      <c r="A625" s="23">
        <v>202309</v>
      </c>
      <c r="B625" s="23" t="s">
        <v>476</v>
      </c>
      <c r="C625" s="23" t="s">
        <v>570</v>
      </c>
      <c r="D625" s="23" t="s">
        <v>587</v>
      </c>
      <c r="E625" s="23" t="s">
        <v>1391</v>
      </c>
      <c r="F625" s="23" t="s">
        <v>1246</v>
      </c>
      <c r="G625" s="23" t="s">
        <v>1392</v>
      </c>
      <c r="H625" s="23"/>
      <c r="I625" s="23"/>
      <c r="J625" s="45">
        <v>3390</v>
      </c>
      <c r="K625" s="45">
        <v>8641.66</v>
      </c>
      <c r="L625" s="45">
        <v>363.68</v>
      </c>
      <c r="M625" s="45">
        <v>86.8</v>
      </c>
      <c r="N625" s="45">
        <v>3.8</v>
      </c>
      <c r="O625" s="45">
        <v>0</v>
      </c>
      <c r="P625" s="43">
        <f t="shared" si="32"/>
        <v>3.04</v>
      </c>
    </row>
    <row r="626" spans="1:16">
      <c r="A626" s="23">
        <v>202309</v>
      </c>
      <c r="B626" s="23" t="s">
        <v>486</v>
      </c>
      <c r="C626" s="23" t="s">
        <v>580</v>
      </c>
      <c r="D626" s="23" t="s">
        <v>587</v>
      </c>
      <c r="E626" s="23" t="s">
        <v>1393</v>
      </c>
      <c r="F626" s="23" t="s">
        <v>1344</v>
      </c>
      <c r="G626" s="23" t="s">
        <v>1394</v>
      </c>
      <c r="H626" s="23"/>
      <c r="I626" s="23"/>
      <c r="J626" s="45">
        <v>1900</v>
      </c>
      <c r="K626" s="45">
        <v>4060.3</v>
      </c>
      <c r="L626" s="45">
        <v>363.68</v>
      </c>
      <c r="M626" s="45">
        <v>86.8</v>
      </c>
      <c r="N626" s="45">
        <v>3.8</v>
      </c>
      <c r="O626" s="45">
        <v>0</v>
      </c>
      <c r="P626" s="43">
        <f t="shared" si="32"/>
        <v>3.04</v>
      </c>
    </row>
    <row r="627" spans="1:16">
      <c r="A627" s="23">
        <v>202309</v>
      </c>
      <c r="B627" s="23" t="s">
        <v>472</v>
      </c>
      <c r="C627" s="23" t="s">
        <v>580</v>
      </c>
      <c r="D627" s="23" t="s">
        <v>587</v>
      </c>
      <c r="E627" s="23" t="s">
        <v>1395</v>
      </c>
      <c r="F627" s="23" t="s">
        <v>992</v>
      </c>
      <c r="G627" s="23" t="s">
        <v>1396</v>
      </c>
      <c r="H627" s="23"/>
      <c r="I627" s="23"/>
      <c r="J627" s="45">
        <v>2320</v>
      </c>
      <c r="K627" s="45">
        <v>5792.8</v>
      </c>
      <c r="L627" s="45">
        <v>363.68</v>
      </c>
      <c r="M627" s="45">
        <v>86.8</v>
      </c>
      <c r="N627" s="45">
        <v>3.8</v>
      </c>
      <c r="O627" s="45">
        <v>0</v>
      </c>
      <c r="P627" s="43">
        <f t="shared" si="32"/>
        <v>3.04</v>
      </c>
    </row>
    <row r="628" spans="1:16">
      <c r="A628" s="23">
        <v>202309</v>
      </c>
      <c r="B628" s="23" t="s">
        <v>492</v>
      </c>
      <c r="C628" s="23" t="s">
        <v>619</v>
      </c>
      <c r="D628" s="23" t="s">
        <v>587</v>
      </c>
      <c r="E628" s="23" t="s">
        <v>1397</v>
      </c>
      <c r="F628" s="23" t="s">
        <v>856</v>
      </c>
      <c r="G628" s="23" t="s">
        <v>1398</v>
      </c>
      <c r="H628" s="23"/>
      <c r="I628" s="23"/>
      <c r="J628" s="45">
        <v>1900</v>
      </c>
      <c r="K628" s="45">
        <v>5246.64</v>
      </c>
      <c r="L628" s="45">
        <v>0</v>
      </c>
      <c r="M628" s="45">
        <v>0</v>
      </c>
      <c r="N628" s="45">
        <v>0</v>
      </c>
      <c r="O628" s="45">
        <v>0</v>
      </c>
      <c r="P628" s="43">
        <v>0</v>
      </c>
    </row>
    <row r="629" spans="1:16">
      <c r="A629" s="23">
        <v>202309</v>
      </c>
      <c r="B629" s="23" t="s">
        <v>477</v>
      </c>
      <c r="C629" s="23" t="s">
        <v>619</v>
      </c>
      <c r="D629" s="23" t="s">
        <v>587</v>
      </c>
      <c r="E629" s="23" t="s">
        <v>1399</v>
      </c>
      <c r="F629" s="23" t="s">
        <v>1400</v>
      </c>
      <c r="G629" s="23" t="s">
        <v>1401</v>
      </c>
      <c r="H629" s="23"/>
      <c r="I629" s="23"/>
      <c r="J629" s="45">
        <v>2120</v>
      </c>
      <c r="K629" s="45">
        <v>6630.04</v>
      </c>
      <c r="L629" s="45">
        <v>363.68</v>
      </c>
      <c r="M629" s="45">
        <v>86.8</v>
      </c>
      <c r="N629" s="45">
        <v>3.8</v>
      </c>
      <c r="O629" s="45">
        <v>0</v>
      </c>
      <c r="P629" s="43">
        <f t="shared" ref="P629:P635" si="33">1900*0.16%</f>
        <v>3.04</v>
      </c>
    </row>
    <row r="630" spans="1:16">
      <c r="A630" s="23">
        <v>202309</v>
      </c>
      <c r="B630" s="23" t="s">
        <v>484</v>
      </c>
      <c r="C630" s="23" t="s">
        <v>625</v>
      </c>
      <c r="D630" s="23" t="s">
        <v>587</v>
      </c>
      <c r="E630" s="23" t="s">
        <v>1402</v>
      </c>
      <c r="F630" s="23" t="s">
        <v>713</v>
      </c>
      <c r="G630" s="23" t="s">
        <v>1403</v>
      </c>
      <c r="H630" s="23"/>
      <c r="I630" s="23"/>
      <c r="J630" s="45">
        <v>2500</v>
      </c>
      <c r="K630" s="45">
        <v>5118</v>
      </c>
      <c r="L630" s="45">
        <v>363.68</v>
      </c>
      <c r="M630" s="45">
        <v>86.8</v>
      </c>
      <c r="N630" s="45">
        <v>3.8</v>
      </c>
      <c r="O630" s="45">
        <v>0</v>
      </c>
      <c r="P630" s="43">
        <f t="shared" si="33"/>
        <v>3.04</v>
      </c>
    </row>
    <row r="631" spans="1:16">
      <c r="A631" s="23">
        <v>202309</v>
      </c>
      <c r="B631" s="23" t="s">
        <v>478</v>
      </c>
      <c r="C631" s="23" t="s">
        <v>570</v>
      </c>
      <c r="D631" s="23" t="s">
        <v>587</v>
      </c>
      <c r="E631" s="23" t="s">
        <v>1404</v>
      </c>
      <c r="F631" s="23" t="s">
        <v>1294</v>
      </c>
      <c r="G631" s="23" t="s">
        <v>1405</v>
      </c>
      <c r="H631" s="23"/>
      <c r="I631" s="23"/>
      <c r="J631" s="45">
        <v>1900</v>
      </c>
      <c r="K631" s="45">
        <v>4457.6</v>
      </c>
      <c r="L631" s="45">
        <v>363.68</v>
      </c>
      <c r="M631" s="45">
        <v>86.8</v>
      </c>
      <c r="N631" s="45">
        <v>3.8</v>
      </c>
      <c r="O631" s="45">
        <v>0</v>
      </c>
      <c r="P631" s="43">
        <f t="shared" si="33"/>
        <v>3.04</v>
      </c>
    </row>
    <row r="632" spans="1:16">
      <c r="A632" s="23">
        <v>202309</v>
      </c>
      <c r="B632" s="23" t="s">
        <v>493</v>
      </c>
      <c r="C632" s="23" t="s">
        <v>570</v>
      </c>
      <c r="D632" s="23" t="s">
        <v>587</v>
      </c>
      <c r="E632" s="23" t="s">
        <v>1406</v>
      </c>
      <c r="F632" s="23" t="s">
        <v>1358</v>
      </c>
      <c r="G632" s="23" t="s">
        <v>1407</v>
      </c>
      <c r="H632" s="23"/>
      <c r="I632" s="23"/>
      <c r="J632" s="45">
        <v>5500</v>
      </c>
      <c r="K632" s="45">
        <v>12973.98</v>
      </c>
      <c r="L632" s="45">
        <v>363.68</v>
      </c>
      <c r="M632" s="45">
        <v>86.8</v>
      </c>
      <c r="N632" s="45">
        <v>3.8</v>
      </c>
      <c r="O632" s="45">
        <v>0</v>
      </c>
      <c r="P632" s="43">
        <f t="shared" si="33"/>
        <v>3.04</v>
      </c>
    </row>
    <row r="633" spans="1:16">
      <c r="A633" s="23">
        <v>202309</v>
      </c>
      <c r="B633" s="23" t="s">
        <v>253</v>
      </c>
      <c r="C633" s="23" t="s">
        <v>619</v>
      </c>
      <c r="D633" s="23" t="s">
        <v>587</v>
      </c>
      <c r="E633" s="23" t="s">
        <v>1062</v>
      </c>
      <c r="F633" s="23" t="s">
        <v>1408</v>
      </c>
      <c r="G633" s="23" t="s">
        <v>1063</v>
      </c>
      <c r="H633" s="23" t="s">
        <v>1018</v>
      </c>
      <c r="I633" s="23"/>
      <c r="J633" s="45">
        <v>3026</v>
      </c>
      <c r="K633" s="45">
        <v>6802.28</v>
      </c>
      <c r="L633" s="45">
        <v>363.68</v>
      </c>
      <c r="M633" s="45">
        <v>86.8</v>
      </c>
      <c r="N633" s="45">
        <v>3.8</v>
      </c>
      <c r="O633" s="45">
        <v>0</v>
      </c>
      <c r="P633" s="43">
        <f t="shared" si="33"/>
        <v>3.04</v>
      </c>
    </row>
    <row r="634" spans="1:16">
      <c r="A634" s="23">
        <v>202309</v>
      </c>
      <c r="B634" s="23" t="s">
        <v>463</v>
      </c>
      <c r="C634" s="23" t="s">
        <v>570</v>
      </c>
      <c r="D634" s="23" t="s">
        <v>587</v>
      </c>
      <c r="E634" s="23" t="s">
        <v>1425</v>
      </c>
      <c r="F634" s="23" t="s">
        <v>669</v>
      </c>
      <c r="G634" s="23">
        <v>45170</v>
      </c>
      <c r="H634" s="23"/>
      <c r="I634" s="23" t="s">
        <v>1223</v>
      </c>
      <c r="J634" s="45">
        <v>2900</v>
      </c>
      <c r="K634" s="45">
        <v>5958.8</v>
      </c>
      <c r="L634" s="45">
        <v>363.68</v>
      </c>
      <c r="M634" s="45">
        <v>86.8</v>
      </c>
      <c r="N634" s="45">
        <v>3.8</v>
      </c>
      <c r="O634" s="45">
        <v>0</v>
      </c>
      <c r="P634" s="43">
        <f t="shared" si="33"/>
        <v>3.04</v>
      </c>
    </row>
    <row r="635" spans="1:16">
      <c r="A635" s="23">
        <v>202309</v>
      </c>
      <c r="B635" s="23" t="s">
        <v>500</v>
      </c>
      <c r="C635" s="23" t="s">
        <v>619</v>
      </c>
      <c r="D635" s="23" t="s">
        <v>587</v>
      </c>
      <c r="E635" s="23" t="s">
        <v>1426</v>
      </c>
      <c r="F635" s="23" t="s">
        <v>1427</v>
      </c>
      <c r="G635" s="23" t="s">
        <v>1428</v>
      </c>
      <c r="H635" s="23"/>
      <c r="I635" s="23" t="s">
        <v>1223</v>
      </c>
      <c r="J635" s="45">
        <v>2500</v>
      </c>
      <c r="K635" s="45">
        <v>3252.01</v>
      </c>
      <c r="L635" s="45">
        <v>363.68</v>
      </c>
      <c r="M635" s="45">
        <v>86.8</v>
      </c>
      <c r="N635" s="45">
        <v>3.8</v>
      </c>
      <c r="O635" s="45">
        <v>0</v>
      </c>
      <c r="P635" s="43">
        <f t="shared" si="33"/>
        <v>3.04</v>
      </c>
    </row>
    <row r="636" spans="1:16">
      <c r="A636" s="23">
        <v>202309</v>
      </c>
      <c r="B636" s="23" t="s">
        <v>502</v>
      </c>
      <c r="C636" s="23" t="s">
        <v>619</v>
      </c>
      <c r="D636" s="23" t="s">
        <v>587</v>
      </c>
      <c r="E636" s="23" t="s">
        <v>1429</v>
      </c>
      <c r="F636" s="23" t="s">
        <v>683</v>
      </c>
      <c r="G636" s="23" t="s">
        <v>1430</v>
      </c>
      <c r="H636" s="23"/>
      <c r="I636" s="23" t="s">
        <v>1223</v>
      </c>
      <c r="J636" s="45">
        <v>6500</v>
      </c>
      <c r="K636" s="45">
        <v>8050.6</v>
      </c>
      <c r="L636" s="45">
        <v>0</v>
      </c>
      <c r="M636" s="45">
        <v>0</v>
      </c>
      <c r="N636" s="45">
        <v>0</v>
      </c>
      <c r="O636" s="45">
        <v>0</v>
      </c>
      <c r="P636" s="43">
        <v>0</v>
      </c>
    </row>
    <row r="637" spans="1:16">
      <c r="A637" s="23">
        <v>202309</v>
      </c>
      <c r="B637" s="23" t="s">
        <v>483</v>
      </c>
      <c r="C637" s="23" t="s">
        <v>575</v>
      </c>
      <c r="D637" s="23" t="s">
        <v>587</v>
      </c>
      <c r="E637" s="23" t="s">
        <v>1431</v>
      </c>
      <c r="F637" s="23" t="s">
        <v>1432</v>
      </c>
      <c r="G637" s="23" t="s">
        <v>1433</v>
      </c>
      <c r="H637" s="23"/>
      <c r="I637" s="23" t="s">
        <v>1223</v>
      </c>
      <c r="J637" s="45">
        <v>3850</v>
      </c>
      <c r="K637" s="45">
        <v>2761.67</v>
      </c>
      <c r="L637" s="45">
        <v>0</v>
      </c>
      <c r="M637" s="45">
        <v>0</v>
      </c>
      <c r="N637" s="45">
        <v>0</v>
      </c>
      <c r="O637" s="45">
        <v>0</v>
      </c>
      <c r="P637" s="43">
        <v>0</v>
      </c>
    </row>
    <row r="638" spans="1:16">
      <c r="A638" s="23">
        <v>202309</v>
      </c>
      <c r="B638" s="23" t="s">
        <v>226</v>
      </c>
      <c r="C638" s="23" t="s">
        <v>570</v>
      </c>
      <c r="D638" s="23" t="s">
        <v>587</v>
      </c>
      <c r="E638" s="23" t="s">
        <v>1007</v>
      </c>
      <c r="F638" s="23" t="s">
        <v>875</v>
      </c>
      <c r="G638" s="23" t="s">
        <v>1008</v>
      </c>
      <c r="H638" s="23" t="s">
        <v>1009</v>
      </c>
      <c r="I638" s="23"/>
      <c r="J638" s="45">
        <v>2363</v>
      </c>
      <c r="K638" s="45">
        <v>6450.94</v>
      </c>
      <c r="L638" s="45">
        <v>363.68</v>
      </c>
      <c r="M638" s="45">
        <v>86.8</v>
      </c>
      <c r="N638" s="45">
        <v>3.8</v>
      </c>
      <c r="O638" s="45">
        <v>0</v>
      </c>
      <c r="P638" s="43">
        <f t="shared" ref="P638:P669" si="34">1900*0.16%</f>
        <v>3.04</v>
      </c>
    </row>
    <row r="639" spans="1:16">
      <c r="A639" s="23">
        <v>202309</v>
      </c>
      <c r="B639" s="23" t="s">
        <v>242</v>
      </c>
      <c r="C639" s="23" t="s">
        <v>570</v>
      </c>
      <c r="D639" s="23" t="s">
        <v>587</v>
      </c>
      <c r="E639" s="23" t="s">
        <v>1010</v>
      </c>
      <c r="F639" s="23" t="s">
        <v>875</v>
      </c>
      <c r="G639" s="23" t="s">
        <v>1011</v>
      </c>
      <c r="H639" s="23" t="s">
        <v>1009</v>
      </c>
      <c r="I639" s="23"/>
      <c r="J639" s="45">
        <v>2363</v>
      </c>
      <c r="K639" s="45">
        <v>6588.14</v>
      </c>
      <c r="L639" s="45">
        <v>363.68</v>
      </c>
      <c r="M639" s="45">
        <v>86.8</v>
      </c>
      <c r="N639" s="45">
        <v>3.8</v>
      </c>
      <c r="O639" s="45">
        <v>0</v>
      </c>
      <c r="P639" s="43">
        <f t="shared" si="34"/>
        <v>3.04</v>
      </c>
    </row>
    <row r="640" spans="1:16">
      <c r="A640" s="23">
        <v>202309</v>
      </c>
      <c r="B640" s="23" t="s">
        <v>281</v>
      </c>
      <c r="C640" s="23" t="s">
        <v>570</v>
      </c>
      <c r="D640" s="23" t="s">
        <v>587</v>
      </c>
      <c r="E640" s="23" t="s">
        <v>1012</v>
      </c>
      <c r="F640" s="23" t="s">
        <v>875</v>
      </c>
      <c r="G640" s="23" t="s">
        <v>756</v>
      </c>
      <c r="H640" s="23" t="s">
        <v>1009</v>
      </c>
      <c r="I640" s="23"/>
      <c r="J640" s="45">
        <v>2363</v>
      </c>
      <c r="K640" s="45">
        <v>6235.33</v>
      </c>
      <c r="L640" s="45">
        <v>363.68</v>
      </c>
      <c r="M640" s="45">
        <v>86.8</v>
      </c>
      <c r="N640" s="45">
        <v>3.8</v>
      </c>
      <c r="O640" s="45">
        <v>0</v>
      </c>
      <c r="P640" s="43">
        <f t="shared" si="34"/>
        <v>3.04</v>
      </c>
    </row>
    <row r="641" spans="1:16">
      <c r="A641" s="23">
        <v>202309</v>
      </c>
      <c r="B641" s="23" t="s">
        <v>294</v>
      </c>
      <c r="C641" s="23" t="s">
        <v>570</v>
      </c>
      <c r="D641" s="23" t="s">
        <v>587</v>
      </c>
      <c r="E641" s="23" t="s">
        <v>1013</v>
      </c>
      <c r="F641" s="23" t="s">
        <v>875</v>
      </c>
      <c r="G641" s="23" t="s">
        <v>1014</v>
      </c>
      <c r="H641" s="23" t="s">
        <v>1009</v>
      </c>
      <c r="I641" s="23"/>
      <c r="J641" s="45">
        <v>2363</v>
      </c>
      <c r="K641" s="45">
        <v>6768.53</v>
      </c>
      <c r="L641" s="45">
        <v>363.68</v>
      </c>
      <c r="M641" s="45">
        <v>86.8</v>
      </c>
      <c r="N641" s="45">
        <v>3.8</v>
      </c>
      <c r="O641" s="45">
        <v>0</v>
      </c>
      <c r="P641" s="43">
        <f t="shared" si="34"/>
        <v>3.04</v>
      </c>
    </row>
    <row r="642" spans="1:16">
      <c r="A642" s="23">
        <v>202309</v>
      </c>
      <c r="B642" s="23" t="s">
        <v>217</v>
      </c>
      <c r="C642" s="23" t="s">
        <v>619</v>
      </c>
      <c r="D642" s="23" t="s">
        <v>587</v>
      </c>
      <c r="E642" s="23" t="s">
        <v>1019</v>
      </c>
      <c r="F642" s="23" t="s">
        <v>1020</v>
      </c>
      <c r="G642" s="23" t="s">
        <v>1021</v>
      </c>
      <c r="H642" s="23" t="s">
        <v>1018</v>
      </c>
      <c r="I642" s="23"/>
      <c r="J642" s="45">
        <v>1900</v>
      </c>
      <c r="K642" s="45">
        <v>6533.67</v>
      </c>
      <c r="L642" s="45">
        <v>363.68</v>
      </c>
      <c r="M642" s="45">
        <v>86.8</v>
      </c>
      <c r="N642" s="45">
        <v>3.8</v>
      </c>
      <c r="O642" s="45">
        <v>0</v>
      </c>
      <c r="P642" s="43">
        <f t="shared" si="34"/>
        <v>3.04</v>
      </c>
    </row>
    <row r="643" spans="1:16">
      <c r="A643" s="23">
        <v>202309</v>
      </c>
      <c r="B643" s="23" t="s">
        <v>271</v>
      </c>
      <c r="C643" s="23" t="s">
        <v>619</v>
      </c>
      <c r="D643" s="23" t="s">
        <v>587</v>
      </c>
      <c r="E643" s="23" t="s">
        <v>1022</v>
      </c>
      <c r="F643" s="23" t="s">
        <v>1023</v>
      </c>
      <c r="G643" s="23" t="s">
        <v>1024</v>
      </c>
      <c r="H643" s="23" t="s">
        <v>1018</v>
      </c>
      <c r="I643" s="23"/>
      <c r="J643" s="45">
        <v>1900</v>
      </c>
      <c r="K643" s="45">
        <v>10596.8</v>
      </c>
      <c r="L643" s="45">
        <v>363.68</v>
      </c>
      <c r="M643" s="45">
        <v>86.8</v>
      </c>
      <c r="N643" s="45">
        <v>3.8</v>
      </c>
      <c r="O643" s="45">
        <v>0</v>
      </c>
      <c r="P643" s="43">
        <f t="shared" si="34"/>
        <v>3.04</v>
      </c>
    </row>
    <row r="644" spans="1:16">
      <c r="A644" s="23">
        <v>202309</v>
      </c>
      <c r="B644" s="23" t="s">
        <v>316</v>
      </c>
      <c r="C644" s="23" t="s">
        <v>619</v>
      </c>
      <c r="D644" s="23" t="s">
        <v>587</v>
      </c>
      <c r="E644" s="23" t="s">
        <v>1029</v>
      </c>
      <c r="F644" s="23" t="s">
        <v>1030</v>
      </c>
      <c r="G644" s="23" t="s">
        <v>1031</v>
      </c>
      <c r="H644" s="23" t="s">
        <v>1018</v>
      </c>
      <c r="I644" s="23"/>
      <c r="J644" s="45">
        <v>1900</v>
      </c>
      <c r="K644" s="45">
        <v>10380.96</v>
      </c>
      <c r="L644" s="45">
        <v>363.68</v>
      </c>
      <c r="M644" s="45">
        <v>86.8</v>
      </c>
      <c r="N644" s="45">
        <v>3.8</v>
      </c>
      <c r="O644" s="45">
        <v>0</v>
      </c>
      <c r="P644" s="43">
        <f t="shared" si="34"/>
        <v>3.04</v>
      </c>
    </row>
    <row r="645" spans="1:16">
      <c r="A645" s="23">
        <v>202309</v>
      </c>
      <c r="B645" s="23" t="s">
        <v>251</v>
      </c>
      <c r="C645" s="23" t="s">
        <v>619</v>
      </c>
      <c r="D645" s="23" t="s">
        <v>587</v>
      </c>
      <c r="E645" s="23" t="s">
        <v>1032</v>
      </c>
      <c r="F645" s="23" t="s">
        <v>1023</v>
      </c>
      <c r="G645" s="23" t="s">
        <v>1033</v>
      </c>
      <c r="H645" s="23" t="s">
        <v>1018</v>
      </c>
      <c r="I645" s="23"/>
      <c r="J645" s="45">
        <v>1900</v>
      </c>
      <c r="K645" s="45">
        <v>8731.02</v>
      </c>
      <c r="L645" s="45">
        <v>363.68</v>
      </c>
      <c r="M645" s="45">
        <v>86.8</v>
      </c>
      <c r="N645" s="45">
        <v>3.8</v>
      </c>
      <c r="O645" s="45">
        <v>0</v>
      </c>
      <c r="P645" s="43">
        <f t="shared" si="34"/>
        <v>3.04</v>
      </c>
    </row>
    <row r="646" spans="1:16">
      <c r="A646" s="23">
        <v>202309</v>
      </c>
      <c r="B646" s="23" t="s">
        <v>414</v>
      </c>
      <c r="C646" s="23" t="s">
        <v>619</v>
      </c>
      <c r="D646" s="23" t="s">
        <v>587</v>
      </c>
      <c r="E646" s="23" t="s">
        <v>1034</v>
      </c>
      <c r="F646" s="23" t="s">
        <v>1027</v>
      </c>
      <c r="G646" s="23" t="s">
        <v>1035</v>
      </c>
      <c r="H646" s="23" t="s">
        <v>1018</v>
      </c>
      <c r="I646" s="23"/>
      <c r="J646" s="45">
        <v>1900</v>
      </c>
      <c r="K646" s="45">
        <v>8485.38</v>
      </c>
      <c r="L646" s="45">
        <v>363.68</v>
      </c>
      <c r="M646" s="45">
        <v>86.8</v>
      </c>
      <c r="N646" s="45">
        <v>3.8</v>
      </c>
      <c r="O646" s="45">
        <v>0</v>
      </c>
      <c r="P646" s="43">
        <f t="shared" si="34"/>
        <v>3.04</v>
      </c>
    </row>
    <row r="647" spans="1:16">
      <c r="A647" s="23">
        <v>202309</v>
      </c>
      <c r="B647" s="23" t="s">
        <v>302</v>
      </c>
      <c r="C647" s="23" t="s">
        <v>619</v>
      </c>
      <c r="D647" s="23" t="s">
        <v>587</v>
      </c>
      <c r="E647" s="23" t="s">
        <v>1036</v>
      </c>
      <c r="F647" s="23" t="s">
        <v>1027</v>
      </c>
      <c r="G647" s="23" t="s">
        <v>1037</v>
      </c>
      <c r="H647" s="23" t="s">
        <v>1018</v>
      </c>
      <c r="I647" s="23"/>
      <c r="J647" s="45">
        <v>1900</v>
      </c>
      <c r="K647" s="45">
        <v>7383.94</v>
      </c>
      <c r="L647" s="45">
        <v>363.68</v>
      </c>
      <c r="M647" s="45">
        <v>86.8</v>
      </c>
      <c r="N647" s="45">
        <v>3.8</v>
      </c>
      <c r="O647" s="45">
        <v>0</v>
      </c>
      <c r="P647" s="43">
        <f t="shared" si="34"/>
        <v>3.04</v>
      </c>
    </row>
    <row r="648" spans="1:16">
      <c r="A648" s="23">
        <v>202309</v>
      </c>
      <c r="B648" s="23" t="s">
        <v>207</v>
      </c>
      <c r="C648" s="23" t="s">
        <v>619</v>
      </c>
      <c r="D648" s="23" t="s">
        <v>587</v>
      </c>
      <c r="E648" s="23" t="s">
        <v>1038</v>
      </c>
      <c r="F648" s="23" t="s">
        <v>1039</v>
      </c>
      <c r="G648" s="23" t="s">
        <v>1040</v>
      </c>
      <c r="H648" s="23" t="s">
        <v>1018</v>
      </c>
      <c r="I648" s="23"/>
      <c r="J648" s="45">
        <v>1900</v>
      </c>
      <c r="K648" s="45">
        <v>7153.24</v>
      </c>
      <c r="L648" s="45">
        <v>363.68</v>
      </c>
      <c r="M648" s="45">
        <v>86.8</v>
      </c>
      <c r="N648" s="45">
        <v>3.8</v>
      </c>
      <c r="O648" s="45">
        <v>0</v>
      </c>
      <c r="P648" s="43">
        <f t="shared" si="34"/>
        <v>3.04</v>
      </c>
    </row>
    <row r="649" spans="1:16">
      <c r="A649" s="23">
        <v>202309</v>
      </c>
      <c r="B649" s="23" t="s">
        <v>275</v>
      </c>
      <c r="C649" s="23" t="s">
        <v>619</v>
      </c>
      <c r="D649" s="23" t="s">
        <v>587</v>
      </c>
      <c r="E649" s="23" t="s">
        <v>1041</v>
      </c>
      <c r="F649" s="23" t="s">
        <v>1027</v>
      </c>
      <c r="G649" s="23" t="s">
        <v>1011</v>
      </c>
      <c r="H649" s="23" t="s">
        <v>1018</v>
      </c>
      <c r="I649" s="23"/>
      <c r="J649" s="45">
        <v>1900</v>
      </c>
      <c r="K649" s="45">
        <v>7859.1</v>
      </c>
      <c r="L649" s="45">
        <v>363.68</v>
      </c>
      <c r="M649" s="45">
        <v>86.8</v>
      </c>
      <c r="N649" s="45">
        <v>3.8</v>
      </c>
      <c r="O649" s="45">
        <v>0</v>
      </c>
      <c r="P649" s="43">
        <f t="shared" si="34"/>
        <v>3.04</v>
      </c>
    </row>
    <row r="650" spans="1:16">
      <c r="A650" s="23">
        <v>202309</v>
      </c>
      <c r="B650" s="23" t="s">
        <v>372</v>
      </c>
      <c r="C650" s="23" t="s">
        <v>619</v>
      </c>
      <c r="D650" s="23" t="s">
        <v>587</v>
      </c>
      <c r="E650" s="23" t="s">
        <v>1042</v>
      </c>
      <c r="F650" s="23" t="s">
        <v>1030</v>
      </c>
      <c r="G650" s="23" t="s">
        <v>1043</v>
      </c>
      <c r="H650" s="23" t="s">
        <v>1018</v>
      </c>
      <c r="I650" s="23"/>
      <c r="J650" s="45">
        <v>1900</v>
      </c>
      <c r="K650" s="45">
        <v>11419.26</v>
      </c>
      <c r="L650" s="45">
        <v>363.68</v>
      </c>
      <c r="M650" s="45">
        <v>86.8</v>
      </c>
      <c r="N650" s="45">
        <v>3.8</v>
      </c>
      <c r="O650" s="45">
        <v>0</v>
      </c>
      <c r="P650" s="43">
        <f t="shared" si="34"/>
        <v>3.04</v>
      </c>
    </row>
    <row r="651" spans="1:16">
      <c r="A651" s="23">
        <v>202309</v>
      </c>
      <c r="B651" s="23" t="s">
        <v>211</v>
      </c>
      <c r="C651" s="23" t="s">
        <v>619</v>
      </c>
      <c r="D651" s="23" t="s">
        <v>587</v>
      </c>
      <c r="E651" s="23" t="s">
        <v>1044</v>
      </c>
      <c r="F651" s="23" t="s">
        <v>1039</v>
      </c>
      <c r="G651" s="23" t="s">
        <v>1045</v>
      </c>
      <c r="H651" s="23" t="s">
        <v>1018</v>
      </c>
      <c r="I651" s="23"/>
      <c r="J651" s="45">
        <v>1900</v>
      </c>
      <c r="K651" s="45">
        <v>6986.09</v>
      </c>
      <c r="L651" s="45">
        <v>363.68</v>
      </c>
      <c r="M651" s="45">
        <v>86.8</v>
      </c>
      <c r="N651" s="45">
        <v>3.8</v>
      </c>
      <c r="O651" s="45">
        <v>0</v>
      </c>
      <c r="P651" s="43">
        <f t="shared" si="34"/>
        <v>3.04</v>
      </c>
    </row>
    <row r="652" spans="1:16">
      <c r="A652" s="23">
        <v>202309</v>
      </c>
      <c r="B652" s="23" t="s">
        <v>363</v>
      </c>
      <c r="C652" s="23" t="s">
        <v>619</v>
      </c>
      <c r="D652" s="23" t="s">
        <v>587</v>
      </c>
      <c r="E652" s="23" t="s">
        <v>1046</v>
      </c>
      <c r="F652" s="23" t="s">
        <v>1039</v>
      </c>
      <c r="G652" s="23" t="s">
        <v>1047</v>
      </c>
      <c r="H652" s="23" t="s">
        <v>1018</v>
      </c>
      <c r="I652" s="23"/>
      <c r="J652" s="45">
        <v>1900</v>
      </c>
      <c r="K652" s="45">
        <v>6519.04</v>
      </c>
      <c r="L652" s="45">
        <v>363.68</v>
      </c>
      <c r="M652" s="45">
        <v>86.8</v>
      </c>
      <c r="N652" s="45">
        <v>3.8</v>
      </c>
      <c r="O652" s="45">
        <v>0</v>
      </c>
      <c r="P652" s="43">
        <f t="shared" si="34"/>
        <v>3.04</v>
      </c>
    </row>
    <row r="653" spans="1:16">
      <c r="A653" s="23">
        <v>202309</v>
      </c>
      <c r="B653" s="23" t="s">
        <v>273</v>
      </c>
      <c r="C653" s="23" t="s">
        <v>619</v>
      </c>
      <c r="D653" s="23" t="s">
        <v>587</v>
      </c>
      <c r="E653" s="23" t="s">
        <v>1048</v>
      </c>
      <c r="F653" s="23" t="s">
        <v>1039</v>
      </c>
      <c r="G653" s="23" t="s">
        <v>1049</v>
      </c>
      <c r="H653" s="23" t="s">
        <v>1018</v>
      </c>
      <c r="I653" s="23"/>
      <c r="J653" s="45">
        <v>1900</v>
      </c>
      <c r="K653" s="45">
        <v>7474.79</v>
      </c>
      <c r="L653" s="45">
        <v>363.68</v>
      </c>
      <c r="M653" s="45">
        <v>86.8</v>
      </c>
      <c r="N653" s="45">
        <v>3.8</v>
      </c>
      <c r="O653" s="45">
        <v>0</v>
      </c>
      <c r="P653" s="43">
        <f t="shared" si="34"/>
        <v>3.04</v>
      </c>
    </row>
    <row r="654" spans="1:16">
      <c r="A654" s="23">
        <v>202309</v>
      </c>
      <c r="B654" s="23" t="s">
        <v>411</v>
      </c>
      <c r="C654" s="23" t="s">
        <v>619</v>
      </c>
      <c r="D654" s="23" t="s">
        <v>587</v>
      </c>
      <c r="E654" s="23" t="s">
        <v>1050</v>
      </c>
      <c r="F654" s="23" t="s">
        <v>1020</v>
      </c>
      <c r="G654" s="23" t="s">
        <v>1051</v>
      </c>
      <c r="H654" s="23" t="s">
        <v>1018</v>
      </c>
      <c r="I654" s="23"/>
      <c r="J654" s="45">
        <v>1900</v>
      </c>
      <c r="K654" s="45">
        <v>6986.06</v>
      </c>
      <c r="L654" s="45">
        <v>363.68</v>
      </c>
      <c r="M654" s="45">
        <v>86.8</v>
      </c>
      <c r="N654" s="45">
        <v>3.8</v>
      </c>
      <c r="O654" s="45">
        <v>0</v>
      </c>
      <c r="P654" s="43">
        <f t="shared" si="34"/>
        <v>3.04</v>
      </c>
    </row>
    <row r="655" spans="1:16">
      <c r="A655" s="23">
        <v>202309</v>
      </c>
      <c r="B655" s="23" t="s">
        <v>443</v>
      </c>
      <c r="C655" s="23" t="s">
        <v>619</v>
      </c>
      <c r="D655" s="23" t="s">
        <v>587</v>
      </c>
      <c r="E655" s="23" t="s">
        <v>1052</v>
      </c>
      <c r="F655" s="23" t="s">
        <v>1030</v>
      </c>
      <c r="G655" s="23" t="s">
        <v>1053</v>
      </c>
      <c r="H655" s="23" t="s">
        <v>1018</v>
      </c>
      <c r="I655" s="23"/>
      <c r="J655" s="45">
        <v>1900</v>
      </c>
      <c r="K655" s="45">
        <v>9464.86</v>
      </c>
      <c r="L655" s="45">
        <v>363.68</v>
      </c>
      <c r="M655" s="45">
        <v>86.8</v>
      </c>
      <c r="N655" s="45">
        <v>3.8</v>
      </c>
      <c r="O655" s="45">
        <v>0</v>
      </c>
      <c r="P655" s="43">
        <f t="shared" si="34"/>
        <v>3.04</v>
      </c>
    </row>
    <row r="656" spans="1:16">
      <c r="A656" s="23">
        <v>202309</v>
      </c>
      <c r="B656" s="23" t="s">
        <v>369</v>
      </c>
      <c r="C656" s="23" t="s">
        <v>619</v>
      </c>
      <c r="D656" s="23" t="s">
        <v>587</v>
      </c>
      <c r="E656" s="23" t="s">
        <v>1054</v>
      </c>
      <c r="F656" s="23" t="s">
        <v>1020</v>
      </c>
      <c r="G656" s="23" t="s">
        <v>1055</v>
      </c>
      <c r="H656" s="23" t="s">
        <v>1018</v>
      </c>
      <c r="I656" s="23"/>
      <c r="J656" s="45">
        <v>1900</v>
      </c>
      <c r="K656" s="45">
        <v>7761.96</v>
      </c>
      <c r="L656" s="45">
        <v>363.68</v>
      </c>
      <c r="M656" s="45">
        <v>86.8</v>
      </c>
      <c r="N656" s="45">
        <v>3.8</v>
      </c>
      <c r="O656" s="45">
        <v>0</v>
      </c>
      <c r="P656" s="43">
        <f t="shared" si="34"/>
        <v>3.04</v>
      </c>
    </row>
    <row r="657" spans="1:16">
      <c r="A657" s="23">
        <v>202309</v>
      </c>
      <c r="B657" s="23" t="s">
        <v>375</v>
      </c>
      <c r="C657" s="23" t="s">
        <v>619</v>
      </c>
      <c r="D657" s="23" t="s">
        <v>587</v>
      </c>
      <c r="E657" s="23" t="s">
        <v>1056</v>
      </c>
      <c r="F657" s="23" t="s">
        <v>1039</v>
      </c>
      <c r="G657" s="23" t="s">
        <v>1057</v>
      </c>
      <c r="H657" s="23" t="s">
        <v>1018</v>
      </c>
      <c r="I657" s="23"/>
      <c r="J657" s="45">
        <v>1900</v>
      </c>
      <c r="K657" s="45">
        <v>6422.21</v>
      </c>
      <c r="L657" s="45">
        <v>363.68</v>
      </c>
      <c r="M657" s="45">
        <v>86.8</v>
      </c>
      <c r="N657" s="45">
        <v>3.8</v>
      </c>
      <c r="O657" s="45">
        <v>385</v>
      </c>
      <c r="P657" s="43">
        <f t="shared" si="34"/>
        <v>3.04</v>
      </c>
    </row>
    <row r="658" spans="1:16">
      <c r="A658" s="23">
        <v>202309</v>
      </c>
      <c r="B658" s="23" t="s">
        <v>246</v>
      </c>
      <c r="C658" s="23" t="s">
        <v>619</v>
      </c>
      <c r="D658" s="23" t="s">
        <v>587</v>
      </c>
      <c r="E658" s="23" t="s">
        <v>1058</v>
      </c>
      <c r="F658" s="23" t="s">
        <v>1039</v>
      </c>
      <c r="G658" s="23" t="s">
        <v>1059</v>
      </c>
      <c r="H658" s="23" t="s">
        <v>1018</v>
      </c>
      <c r="I658" s="23"/>
      <c r="J658" s="45">
        <v>1900</v>
      </c>
      <c r="K658" s="45">
        <v>6320.02</v>
      </c>
      <c r="L658" s="45">
        <v>363.68</v>
      </c>
      <c r="M658" s="45">
        <v>86.8</v>
      </c>
      <c r="N658" s="45">
        <v>3.8</v>
      </c>
      <c r="O658" s="45">
        <v>0</v>
      </c>
      <c r="P658" s="43">
        <f t="shared" si="34"/>
        <v>3.04</v>
      </c>
    </row>
    <row r="659" spans="1:16">
      <c r="A659" s="23">
        <v>202309</v>
      </c>
      <c r="B659" s="23" t="s">
        <v>235</v>
      </c>
      <c r="C659" s="23" t="s">
        <v>619</v>
      </c>
      <c r="D659" s="23" t="s">
        <v>587</v>
      </c>
      <c r="E659" s="23" t="s">
        <v>1060</v>
      </c>
      <c r="F659" s="23" t="s">
        <v>1039</v>
      </c>
      <c r="G659" s="23" t="s">
        <v>1061</v>
      </c>
      <c r="H659" s="23" t="s">
        <v>1018</v>
      </c>
      <c r="I659" s="23"/>
      <c r="J659" s="45">
        <v>1900</v>
      </c>
      <c r="K659" s="45">
        <v>6826.8</v>
      </c>
      <c r="L659" s="45">
        <v>363.68</v>
      </c>
      <c r="M659" s="45">
        <v>86.8</v>
      </c>
      <c r="N659" s="45">
        <v>3.8</v>
      </c>
      <c r="O659" s="45">
        <v>0</v>
      </c>
      <c r="P659" s="43">
        <f t="shared" si="34"/>
        <v>3.04</v>
      </c>
    </row>
    <row r="660" spans="1:16">
      <c r="A660" s="23">
        <v>202309</v>
      </c>
      <c r="B660" s="23" t="s">
        <v>339</v>
      </c>
      <c r="C660" s="23" t="s">
        <v>619</v>
      </c>
      <c r="D660" s="23" t="s">
        <v>587</v>
      </c>
      <c r="E660" s="23" t="s">
        <v>1064</v>
      </c>
      <c r="F660" s="23" t="s">
        <v>1027</v>
      </c>
      <c r="G660" s="23" t="s">
        <v>1065</v>
      </c>
      <c r="H660" s="23" t="s">
        <v>1018</v>
      </c>
      <c r="I660" s="23"/>
      <c r="J660" s="45">
        <v>1900</v>
      </c>
      <c r="K660" s="45">
        <v>5715.02</v>
      </c>
      <c r="L660" s="45">
        <v>363.68</v>
      </c>
      <c r="M660" s="45">
        <v>86.8</v>
      </c>
      <c r="N660" s="45">
        <v>3.8</v>
      </c>
      <c r="O660" s="45">
        <v>0</v>
      </c>
      <c r="P660" s="43">
        <f t="shared" si="34"/>
        <v>3.04</v>
      </c>
    </row>
    <row r="661" spans="1:16">
      <c r="A661" s="23">
        <v>202309</v>
      </c>
      <c r="B661" s="23" t="s">
        <v>330</v>
      </c>
      <c r="C661" s="23" t="s">
        <v>619</v>
      </c>
      <c r="D661" s="23" t="s">
        <v>587</v>
      </c>
      <c r="E661" s="23" t="s">
        <v>1066</v>
      </c>
      <c r="F661" s="23" t="s">
        <v>1067</v>
      </c>
      <c r="G661" s="23" t="s">
        <v>1068</v>
      </c>
      <c r="H661" s="23" t="s">
        <v>1018</v>
      </c>
      <c r="I661" s="23"/>
      <c r="J661" s="45">
        <v>1900</v>
      </c>
      <c r="K661" s="45">
        <v>7559.7</v>
      </c>
      <c r="L661" s="45">
        <v>363.68</v>
      </c>
      <c r="M661" s="45">
        <v>86.8</v>
      </c>
      <c r="N661" s="45">
        <v>3.8</v>
      </c>
      <c r="O661" s="45">
        <v>0</v>
      </c>
      <c r="P661" s="43">
        <f t="shared" si="34"/>
        <v>3.04</v>
      </c>
    </row>
    <row r="662" spans="1:16">
      <c r="A662" s="23">
        <v>202309</v>
      </c>
      <c r="B662" s="23" t="s">
        <v>208</v>
      </c>
      <c r="C662" s="23" t="s">
        <v>619</v>
      </c>
      <c r="D662" s="23" t="s">
        <v>587</v>
      </c>
      <c r="E662" s="23" t="s">
        <v>1069</v>
      </c>
      <c r="F662" s="23" t="s">
        <v>1363</v>
      </c>
      <c r="G662" s="23" t="s">
        <v>1070</v>
      </c>
      <c r="H662" s="23" t="s">
        <v>1018</v>
      </c>
      <c r="I662" s="23"/>
      <c r="J662" s="45">
        <v>1900</v>
      </c>
      <c r="K662" s="45">
        <v>8611.35</v>
      </c>
      <c r="L662" s="45">
        <v>363.68</v>
      </c>
      <c r="M662" s="45">
        <v>86.8</v>
      </c>
      <c r="N662" s="45">
        <v>3.8</v>
      </c>
      <c r="O662" s="45">
        <v>0</v>
      </c>
      <c r="P662" s="43">
        <f t="shared" si="34"/>
        <v>3.04</v>
      </c>
    </row>
    <row r="663" spans="1:16">
      <c r="A663" s="23">
        <v>202309</v>
      </c>
      <c r="B663" s="23" t="s">
        <v>399</v>
      </c>
      <c r="C663" s="23" t="s">
        <v>619</v>
      </c>
      <c r="D663" s="23" t="s">
        <v>587</v>
      </c>
      <c r="E663" s="23" t="s">
        <v>1071</v>
      </c>
      <c r="F663" s="23" t="s">
        <v>1067</v>
      </c>
      <c r="G663" s="23" t="s">
        <v>756</v>
      </c>
      <c r="H663" s="23" t="s">
        <v>1018</v>
      </c>
      <c r="I663" s="23"/>
      <c r="J663" s="45">
        <v>1900</v>
      </c>
      <c r="K663" s="45">
        <v>7164.49</v>
      </c>
      <c r="L663" s="45">
        <v>363.68</v>
      </c>
      <c r="M663" s="45">
        <v>86.8</v>
      </c>
      <c r="N663" s="45">
        <v>3.8</v>
      </c>
      <c r="O663" s="45">
        <v>100</v>
      </c>
      <c r="P663" s="43">
        <f t="shared" si="34"/>
        <v>3.04</v>
      </c>
    </row>
    <row r="664" spans="1:16">
      <c r="A664" s="23">
        <v>202309</v>
      </c>
      <c r="B664" s="23" t="s">
        <v>230</v>
      </c>
      <c r="C664" s="23" t="s">
        <v>619</v>
      </c>
      <c r="D664" s="23" t="s">
        <v>587</v>
      </c>
      <c r="E664" s="23" t="s">
        <v>1072</v>
      </c>
      <c r="F664" s="23" t="s">
        <v>1027</v>
      </c>
      <c r="G664" s="23" t="s">
        <v>1073</v>
      </c>
      <c r="H664" s="23" t="s">
        <v>1018</v>
      </c>
      <c r="I664" s="23"/>
      <c r="J664" s="45">
        <v>1900</v>
      </c>
      <c r="K664" s="45">
        <v>7519.14</v>
      </c>
      <c r="L664" s="45">
        <v>363.68</v>
      </c>
      <c r="M664" s="45">
        <v>86.8</v>
      </c>
      <c r="N664" s="45">
        <v>3.8</v>
      </c>
      <c r="O664" s="45">
        <v>0</v>
      </c>
      <c r="P664" s="43">
        <f t="shared" si="34"/>
        <v>3.04</v>
      </c>
    </row>
    <row r="665" spans="1:16">
      <c r="A665" s="23">
        <v>202309</v>
      </c>
      <c r="B665" s="23" t="s">
        <v>343</v>
      </c>
      <c r="C665" s="23" t="s">
        <v>619</v>
      </c>
      <c r="D665" s="23" t="s">
        <v>587</v>
      </c>
      <c r="E665" s="23" t="s">
        <v>1074</v>
      </c>
      <c r="F665" s="23" t="s">
        <v>1027</v>
      </c>
      <c r="G665" s="23" t="s">
        <v>1075</v>
      </c>
      <c r="H665" s="23" t="s">
        <v>1018</v>
      </c>
      <c r="I665" s="23"/>
      <c r="J665" s="45">
        <v>1900</v>
      </c>
      <c r="K665" s="45">
        <v>6602.66</v>
      </c>
      <c r="L665" s="45">
        <v>363.68</v>
      </c>
      <c r="M665" s="45">
        <v>86.8</v>
      </c>
      <c r="N665" s="45">
        <v>3.8</v>
      </c>
      <c r="O665" s="45">
        <v>0</v>
      </c>
      <c r="P665" s="43">
        <f t="shared" si="34"/>
        <v>3.04</v>
      </c>
    </row>
    <row r="666" spans="1:16">
      <c r="A666" s="23">
        <v>202309</v>
      </c>
      <c r="B666" s="23" t="s">
        <v>297</v>
      </c>
      <c r="C666" s="23" t="s">
        <v>619</v>
      </c>
      <c r="D666" s="23" t="s">
        <v>587</v>
      </c>
      <c r="E666" s="23" t="s">
        <v>1076</v>
      </c>
      <c r="F666" s="23" t="s">
        <v>1027</v>
      </c>
      <c r="G666" s="23" t="s">
        <v>1077</v>
      </c>
      <c r="H666" s="23" t="s">
        <v>1018</v>
      </c>
      <c r="I666" s="23"/>
      <c r="J666" s="45">
        <v>1900</v>
      </c>
      <c r="K666" s="45">
        <v>6158.89</v>
      </c>
      <c r="L666" s="45">
        <v>363.68</v>
      </c>
      <c r="M666" s="45">
        <v>86.8</v>
      </c>
      <c r="N666" s="45">
        <v>3.8</v>
      </c>
      <c r="O666" s="45">
        <v>0</v>
      </c>
      <c r="P666" s="43">
        <f t="shared" si="34"/>
        <v>3.04</v>
      </c>
    </row>
    <row r="667" spans="1:16">
      <c r="A667" s="23">
        <v>202309</v>
      </c>
      <c r="B667" s="23" t="s">
        <v>341</v>
      </c>
      <c r="C667" s="23" t="s">
        <v>619</v>
      </c>
      <c r="D667" s="23" t="s">
        <v>587</v>
      </c>
      <c r="E667" s="23" t="s">
        <v>1078</v>
      </c>
      <c r="F667" s="23" t="s">
        <v>1027</v>
      </c>
      <c r="G667" s="23" t="s">
        <v>1079</v>
      </c>
      <c r="H667" s="23" t="s">
        <v>1018</v>
      </c>
      <c r="I667" s="23"/>
      <c r="J667" s="45">
        <v>1900</v>
      </c>
      <c r="K667" s="45">
        <v>6914.98</v>
      </c>
      <c r="L667" s="45">
        <v>363.68</v>
      </c>
      <c r="M667" s="45">
        <v>86.8</v>
      </c>
      <c r="N667" s="45">
        <v>3.8</v>
      </c>
      <c r="O667" s="45">
        <v>0</v>
      </c>
      <c r="P667" s="43">
        <f t="shared" si="34"/>
        <v>3.04</v>
      </c>
    </row>
    <row r="668" spans="1:16">
      <c r="A668" s="23">
        <v>202309</v>
      </c>
      <c r="B668" s="23" t="s">
        <v>237</v>
      </c>
      <c r="C668" s="23" t="s">
        <v>619</v>
      </c>
      <c r="D668" s="23" t="s">
        <v>587</v>
      </c>
      <c r="E668" s="23" t="s">
        <v>1084</v>
      </c>
      <c r="F668" s="23" t="s">
        <v>1030</v>
      </c>
      <c r="G668" s="23" t="s">
        <v>1083</v>
      </c>
      <c r="H668" s="23" t="s">
        <v>1018</v>
      </c>
      <c r="I668" s="23"/>
      <c r="J668" s="45">
        <v>1900</v>
      </c>
      <c r="K668" s="45">
        <v>9142.35</v>
      </c>
      <c r="L668" s="45">
        <v>363.68</v>
      </c>
      <c r="M668" s="45">
        <v>86.8</v>
      </c>
      <c r="N668" s="45">
        <v>3.8</v>
      </c>
      <c r="O668" s="45">
        <v>0</v>
      </c>
      <c r="P668" s="43">
        <f t="shared" si="34"/>
        <v>3.04</v>
      </c>
    </row>
    <row r="669" spans="1:16">
      <c r="A669" s="23">
        <v>202309</v>
      </c>
      <c r="B669" s="23" t="s">
        <v>361</v>
      </c>
      <c r="C669" s="23" t="s">
        <v>619</v>
      </c>
      <c r="D669" s="23" t="s">
        <v>587</v>
      </c>
      <c r="E669" s="23" t="s">
        <v>1085</v>
      </c>
      <c r="F669" s="23" t="s">
        <v>1086</v>
      </c>
      <c r="G669" s="23" t="s">
        <v>1087</v>
      </c>
      <c r="H669" s="23" t="s">
        <v>1018</v>
      </c>
      <c r="I669" s="23"/>
      <c r="J669" s="45">
        <v>1900</v>
      </c>
      <c r="K669" s="45">
        <v>10703.55</v>
      </c>
      <c r="L669" s="45">
        <v>363.68</v>
      </c>
      <c r="M669" s="45">
        <v>86.8</v>
      </c>
      <c r="N669" s="45">
        <v>3.8</v>
      </c>
      <c r="O669" s="45">
        <v>0</v>
      </c>
      <c r="P669" s="43">
        <f t="shared" si="34"/>
        <v>3.04</v>
      </c>
    </row>
    <row r="670" spans="1:16">
      <c r="A670" s="23">
        <v>202309</v>
      </c>
      <c r="B670" s="23" t="s">
        <v>360</v>
      </c>
      <c r="C670" s="23" t="s">
        <v>619</v>
      </c>
      <c r="D670" s="23" t="s">
        <v>587</v>
      </c>
      <c r="E670" s="23" t="s">
        <v>1088</v>
      </c>
      <c r="F670" s="23" t="s">
        <v>1067</v>
      </c>
      <c r="G670" s="23" t="s">
        <v>1089</v>
      </c>
      <c r="H670" s="23" t="s">
        <v>1018</v>
      </c>
      <c r="I670" s="23"/>
      <c r="J670" s="45">
        <v>1900</v>
      </c>
      <c r="K670" s="45">
        <v>8100.08</v>
      </c>
      <c r="L670" s="45">
        <v>363.68</v>
      </c>
      <c r="M670" s="45">
        <v>86.8</v>
      </c>
      <c r="N670" s="45">
        <v>3.8</v>
      </c>
      <c r="O670" s="45">
        <v>95</v>
      </c>
      <c r="P670" s="43">
        <f t="shared" ref="P670:P701" si="35">1900*0.16%</f>
        <v>3.04</v>
      </c>
    </row>
    <row r="671" spans="1:16">
      <c r="A671" s="23">
        <v>202309</v>
      </c>
      <c r="B671" s="23" t="s">
        <v>308</v>
      </c>
      <c r="C671" s="23" t="s">
        <v>619</v>
      </c>
      <c r="D671" s="23" t="s">
        <v>587</v>
      </c>
      <c r="E671" s="23" t="s">
        <v>1092</v>
      </c>
      <c r="F671" s="23" t="s">
        <v>1067</v>
      </c>
      <c r="G671" s="23" t="s">
        <v>1051</v>
      </c>
      <c r="H671" s="23" t="s">
        <v>1018</v>
      </c>
      <c r="I671" s="23"/>
      <c r="J671" s="45">
        <v>1900</v>
      </c>
      <c r="K671" s="45">
        <v>8074.1</v>
      </c>
      <c r="L671" s="45">
        <v>363.68</v>
      </c>
      <c r="M671" s="45">
        <v>86.8</v>
      </c>
      <c r="N671" s="45">
        <v>3.8</v>
      </c>
      <c r="O671" s="45">
        <v>0</v>
      </c>
      <c r="P671" s="43">
        <f t="shared" si="35"/>
        <v>3.04</v>
      </c>
    </row>
    <row r="672" spans="1:16">
      <c r="A672" s="23">
        <v>202309</v>
      </c>
      <c r="B672" s="23" t="s">
        <v>325</v>
      </c>
      <c r="C672" s="23" t="s">
        <v>619</v>
      </c>
      <c r="D672" s="23" t="s">
        <v>587</v>
      </c>
      <c r="E672" s="23" t="s">
        <v>1093</v>
      </c>
      <c r="F672" s="23" t="s">
        <v>1027</v>
      </c>
      <c r="G672" s="23" t="s">
        <v>1094</v>
      </c>
      <c r="H672" s="23" t="s">
        <v>1018</v>
      </c>
      <c r="I672" s="23"/>
      <c r="J672" s="45">
        <v>1900</v>
      </c>
      <c r="K672" s="45">
        <v>7191.5</v>
      </c>
      <c r="L672" s="45">
        <v>363.68</v>
      </c>
      <c r="M672" s="45">
        <v>86.8</v>
      </c>
      <c r="N672" s="45">
        <v>3.8</v>
      </c>
      <c r="O672" s="45">
        <v>0</v>
      </c>
      <c r="P672" s="43">
        <f t="shared" si="35"/>
        <v>3.04</v>
      </c>
    </row>
    <row r="673" spans="1:16">
      <c r="A673" s="23">
        <v>202309</v>
      </c>
      <c r="B673" s="23" t="s">
        <v>347</v>
      </c>
      <c r="C673" s="23" t="s">
        <v>619</v>
      </c>
      <c r="D673" s="23" t="s">
        <v>587</v>
      </c>
      <c r="E673" s="23" t="s">
        <v>1098</v>
      </c>
      <c r="F673" s="23" t="s">
        <v>1020</v>
      </c>
      <c r="G673" s="23" t="s">
        <v>1099</v>
      </c>
      <c r="H673" s="23" t="s">
        <v>1018</v>
      </c>
      <c r="I673" s="23"/>
      <c r="J673" s="45">
        <v>1900</v>
      </c>
      <c r="K673" s="45">
        <v>7447.23</v>
      </c>
      <c r="L673" s="45">
        <v>363.68</v>
      </c>
      <c r="M673" s="45">
        <v>86.8</v>
      </c>
      <c r="N673" s="45">
        <v>3.8</v>
      </c>
      <c r="O673" s="45">
        <v>0</v>
      </c>
      <c r="P673" s="43">
        <f t="shared" si="35"/>
        <v>3.04</v>
      </c>
    </row>
    <row r="674" spans="1:16">
      <c r="A674" s="23">
        <v>202309</v>
      </c>
      <c r="B674" s="23" t="s">
        <v>338</v>
      </c>
      <c r="C674" s="23" t="s">
        <v>619</v>
      </c>
      <c r="D674" s="23" t="s">
        <v>587</v>
      </c>
      <c r="E674" s="23" t="s">
        <v>1100</v>
      </c>
      <c r="F674" s="23" t="s">
        <v>1020</v>
      </c>
      <c r="G674" s="23" t="s">
        <v>1101</v>
      </c>
      <c r="H674" s="23" t="s">
        <v>1018</v>
      </c>
      <c r="I674" s="23"/>
      <c r="J674" s="45">
        <v>1900</v>
      </c>
      <c r="K674" s="45">
        <v>4492.53</v>
      </c>
      <c r="L674" s="45">
        <v>363.68</v>
      </c>
      <c r="M674" s="45">
        <v>86.8</v>
      </c>
      <c r="N674" s="45">
        <v>3.8</v>
      </c>
      <c r="O674" s="45">
        <v>0</v>
      </c>
      <c r="P674" s="43">
        <f t="shared" si="35"/>
        <v>3.04</v>
      </c>
    </row>
    <row r="675" spans="1:16">
      <c r="A675" s="23">
        <v>202309</v>
      </c>
      <c r="B675" s="23" t="s">
        <v>210</v>
      </c>
      <c r="C675" s="23" t="s">
        <v>619</v>
      </c>
      <c r="D675" s="23" t="s">
        <v>587</v>
      </c>
      <c r="E675" s="23" t="s">
        <v>1104</v>
      </c>
      <c r="F675" s="23" t="s">
        <v>1020</v>
      </c>
      <c r="G675" s="23" t="s">
        <v>1105</v>
      </c>
      <c r="H675" s="23" t="s">
        <v>1018</v>
      </c>
      <c r="I675" s="23"/>
      <c r="J675" s="45">
        <v>1900</v>
      </c>
      <c r="K675" s="45">
        <v>8445.9</v>
      </c>
      <c r="L675" s="45">
        <v>363.68</v>
      </c>
      <c r="M675" s="45">
        <v>86.8</v>
      </c>
      <c r="N675" s="45">
        <v>3.8</v>
      </c>
      <c r="O675" s="45">
        <v>0</v>
      </c>
      <c r="P675" s="43">
        <f t="shared" si="35"/>
        <v>3.04</v>
      </c>
    </row>
    <row r="676" spans="1:16">
      <c r="A676" s="23">
        <v>202309</v>
      </c>
      <c r="B676" s="23" t="s">
        <v>309</v>
      </c>
      <c r="C676" s="23" t="s">
        <v>619</v>
      </c>
      <c r="D676" s="23" t="s">
        <v>587</v>
      </c>
      <c r="E676" s="23" t="s">
        <v>1106</v>
      </c>
      <c r="F676" s="23" t="s">
        <v>1020</v>
      </c>
      <c r="G676" s="23" t="s">
        <v>1107</v>
      </c>
      <c r="H676" s="23" t="s">
        <v>1018</v>
      </c>
      <c r="I676" s="23"/>
      <c r="J676" s="45">
        <v>1900</v>
      </c>
      <c r="K676" s="45">
        <v>6022.01</v>
      </c>
      <c r="L676" s="45">
        <v>363.68</v>
      </c>
      <c r="M676" s="45">
        <v>86.8</v>
      </c>
      <c r="N676" s="45">
        <v>3.8</v>
      </c>
      <c r="O676" s="45">
        <v>0</v>
      </c>
      <c r="P676" s="43">
        <f t="shared" si="35"/>
        <v>3.04</v>
      </c>
    </row>
    <row r="677" spans="1:16">
      <c r="A677" s="23">
        <v>202309</v>
      </c>
      <c r="B677" s="23" t="s">
        <v>205</v>
      </c>
      <c r="C677" s="23" t="s">
        <v>619</v>
      </c>
      <c r="D677" s="23" t="s">
        <v>587</v>
      </c>
      <c r="E677" s="23" t="s">
        <v>1108</v>
      </c>
      <c r="F677" s="23" t="s">
        <v>1039</v>
      </c>
      <c r="G677" s="23" t="s">
        <v>1109</v>
      </c>
      <c r="H677" s="23" t="s">
        <v>1018</v>
      </c>
      <c r="I677" s="23"/>
      <c r="J677" s="45">
        <v>1900</v>
      </c>
      <c r="K677" s="45">
        <v>6069.36</v>
      </c>
      <c r="L677" s="45">
        <v>363.68</v>
      </c>
      <c r="M677" s="45">
        <v>86.8</v>
      </c>
      <c r="N677" s="45">
        <v>3.8</v>
      </c>
      <c r="O677" s="45">
        <v>0</v>
      </c>
      <c r="P677" s="43">
        <f t="shared" si="35"/>
        <v>3.04</v>
      </c>
    </row>
    <row r="678" spans="1:16">
      <c r="A678" s="23">
        <v>202309</v>
      </c>
      <c r="B678" s="23" t="s">
        <v>387</v>
      </c>
      <c r="C678" s="23" t="s">
        <v>619</v>
      </c>
      <c r="D678" s="23" t="s">
        <v>587</v>
      </c>
      <c r="E678" s="23" t="s">
        <v>1110</v>
      </c>
      <c r="F678" s="23" t="s">
        <v>1039</v>
      </c>
      <c r="G678" s="23" t="s">
        <v>1111</v>
      </c>
      <c r="H678" s="23" t="s">
        <v>1018</v>
      </c>
      <c r="I678" s="23"/>
      <c r="J678" s="45">
        <v>1900</v>
      </c>
      <c r="K678" s="45">
        <v>6660.55</v>
      </c>
      <c r="L678" s="45">
        <v>363.68</v>
      </c>
      <c r="M678" s="45">
        <v>86.8</v>
      </c>
      <c r="N678" s="45">
        <v>3.8</v>
      </c>
      <c r="O678" s="45">
        <v>0</v>
      </c>
      <c r="P678" s="43">
        <f t="shared" si="35"/>
        <v>3.04</v>
      </c>
    </row>
    <row r="679" spans="1:16">
      <c r="A679" s="23">
        <v>202309</v>
      </c>
      <c r="B679" s="23" t="s">
        <v>209</v>
      </c>
      <c r="C679" s="23" t="s">
        <v>619</v>
      </c>
      <c r="D679" s="23" t="s">
        <v>587</v>
      </c>
      <c r="E679" s="23" t="s">
        <v>1117</v>
      </c>
      <c r="F679" s="23" t="s">
        <v>1020</v>
      </c>
      <c r="G679" s="23" t="s">
        <v>1118</v>
      </c>
      <c r="H679" s="23" t="s">
        <v>1018</v>
      </c>
      <c r="I679" s="23"/>
      <c r="J679" s="45">
        <v>1900</v>
      </c>
      <c r="K679" s="45">
        <v>6336.15</v>
      </c>
      <c r="L679" s="45">
        <v>363.68</v>
      </c>
      <c r="M679" s="45">
        <v>86.8</v>
      </c>
      <c r="N679" s="45">
        <v>3.8</v>
      </c>
      <c r="O679" s="45">
        <v>0</v>
      </c>
      <c r="P679" s="43">
        <f t="shared" si="35"/>
        <v>3.04</v>
      </c>
    </row>
    <row r="680" spans="1:16">
      <c r="A680" s="23">
        <v>202309</v>
      </c>
      <c r="B680" s="23" t="s">
        <v>336</v>
      </c>
      <c r="C680" s="23" t="s">
        <v>619</v>
      </c>
      <c r="D680" s="23" t="s">
        <v>587</v>
      </c>
      <c r="E680" s="23" t="s">
        <v>1126</v>
      </c>
      <c r="F680" s="23" t="s">
        <v>1027</v>
      </c>
      <c r="G680" s="23" t="s">
        <v>1127</v>
      </c>
      <c r="H680" s="23" t="s">
        <v>1018</v>
      </c>
      <c r="I680" s="23"/>
      <c r="J680" s="45">
        <v>1900</v>
      </c>
      <c r="K680" s="45">
        <v>6457.6</v>
      </c>
      <c r="L680" s="45">
        <v>363.68</v>
      </c>
      <c r="M680" s="45">
        <v>86.8</v>
      </c>
      <c r="N680" s="45">
        <v>3.8</v>
      </c>
      <c r="O680" s="45">
        <v>0</v>
      </c>
      <c r="P680" s="43">
        <f t="shared" si="35"/>
        <v>3.04</v>
      </c>
    </row>
    <row r="681" spans="1:16">
      <c r="A681" s="23">
        <v>202309</v>
      </c>
      <c r="B681" s="23" t="s">
        <v>358</v>
      </c>
      <c r="C681" s="23" t="s">
        <v>619</v>
      </c>
      <c r="D681" s="23" t="s">
        <v>587</v>
      </c>
      <c r="E681" s="23" t="s">
        <v>1128</v>
      </c>
      <c r="F681" s="23" t="s">
        <v>1027</v>
      </c>
      <c r="G681" s="23" t="s">
        <v>934</v>
      </c>
      <c r="H681" s="23" t="s">
        <v>1018</v>
      </c>
      <c r="I681" s="23"/>
      <c r="J681" s="45">
        <v>1900</v>
      </c>
      <c r="K681" s="45">
        <v>7900.42</v>
      </c>
      <c r="L681" s="45">
        <v>363.68</v>
      </c>
      <c r="M681" s="45">
        <v>86.8</v>
      </c>
      <c r="N681" s="45">
        <v>3.8</v>
      </c>
      <c r="O681" s="45">
        <v>0</v>
      </c>
      <c r="P681" s="43">
        <f t="shared" si="35"/>
        <v>3.04</v>
      </c>
    </row>
    <row r="682" spans="1:16">
      <c r="A682" s="23">
        <v>202309</v>
      </c>
      <c r="B682" s="23" t="s">
        <v>220</v>
      </c>
      <c r="C682" s="23" t="s">
        <v>619</v>
      </c>
      <c r="D682" s="23" t="s">
        <v>587</v>
      </c>
      <c r="E682" s="23" t="s">
        <v>1129</v>
      </c>
      <c r="F682" s="23" t="s">
        <v>1027</v>
      </c>
      <c r="G682" s="23" t="s">
        <v>1130</v>
      </c>
      <c r="H682" s="23" t="s">
        <v>1018</v>
      </c>
      <c r="I682" s="23"/>
      <c r="J682" s="45">
        <v>1900</v>
      </c>
      <c r="K682" s="45">
        <v>6812.07</v>
      </c>
      <c r="L682" s="45">
        <v>363.68</v>
      </c>
      <c r="M682" s="45">
        <v>86.8</v>
      </c>
      <c r="N682" s="45">
        <v>3.8</v>
      </c>
      <c r="O682" s="45">
        <v>0</v>
      </c>
      <c r="P682" s="43">
        <f t="shared" si="35"/>
        <v>3.04</v>
      </c>
    </row>
    <row r="683" spans="1:16">
      <c r="A683" s="23">
        <v>202309</v>
      </c>
      <c r="B683" s="23" t="s">
        <v>454</v>
      </c>
      <c r="C683" s="23" t="s">
        <v>619</v>
      </c>
      <c r="D683" s="23" t="s">
        <v>587</v>
      </c>
      <c r="E683" s="23" t="s">
        <v>1131</v>
      </c>
      <c r="F683" s="23" t="s">
        <v>1027</v>
      </c>
      <c r="G683" s="23" t="s">
        <v>1130</v>
      </c>
      <c r="H683" s="23" t="s">
        <v>1018</v>
      </c>
      <c r="I683" s="23"/>
      <c r="J683" s="45">
        <v>1900</v>
      </c>
      <c r="K683" s="45">
        <v>6990.58</v>
      </c>
      <c r="L683" s="45">
        <v>363.68</v>
      </c>
      <c r="M683" s="45">
        <v>86.8</v>
      </c>
      <c r="N683" s="45">
        <v>3.8</v>
      </c>
      <c r="O683" s="45">
        <v>0</v>
      </c>
      <c r="P683" s="43">
        <f t="shared" si="35"/>
        <v>3.04</v>
      </c>
    </row>
    <row r="684" spans="1:16">
      <c r="A684" s="23">
        <v>202309</v>
      </c>
      <c r="B684" s="23" t="s">
        <v>349</v>
      </c>
      <c r="C684" s="23" t="s">
        <v>619</v>
      </c>
      <c r="D684" s="23" t="s">
        <v>587</v>
      </c>
      <c r="E684" s="23" t="s">
        <v>1132</v>
      </c>
      <c r="F684" s="23" t="s">
        <v>1039</v>
      </c>
      <c r="G684" s="23" t="s">
        <v>1133</v>
      </c>
      <c r="H684" s="23" t="s">
        <v>1018</v>
      </c>
      <c r="I684" s="23"/>
      <c r="J684" s="45">
        <v>1900</v>
      </c>
      <c r="K684" s="45">
        <v>6433.8</v>
      </c>
      <c r="L684" s="45">
        <v>363.68</v>
      </c>
      <c r="M684" s="45">
        <v>86.8</v>
      </c>
      <c r="N684" s="45">
        <v>3.8</v>
      </c>
      <c r="O684" s="45">
        <v>0</v>
      </c>
      <c r="P684" s="43">
        <f t="shared" si="35"/>
        <v>3.04</v>
      </c>
    </row>
    <row r="685" spans="1:16">
      <c r="A685" s="23">
        <v>202309</v>
      </c>
      <c r="B685" s="23" t="s">
        <v>255</v>
      </c>
      <c r="C685" s="23" t="s">
        <v>619</v>
      </c>
      <c r="D685" s="23" t="s">
        <v>587</v>
      </c>
      <c r="E685" s="23" t="s">
        <v>1134</v>
      </c>
      <c r="F685" s="23" t="s">
        <v>1027</v>
      </c>
      <c r="G685" s="23" t="s">
        <v>976</v>
      </c>
      <c r="H685" s="23" t="s">
        <v>1018</v>
      </c>
      <c r="I685" s="23"/>
      <c r="J685" s="45">
        <v>1900</v>
      </c>
      <c r="K685" s="45">
        <v>6360.5</v>
      </c>
      <c r="L685" s="45">
        <v>363.68</v>
      </c>
      <c r="M685" s="45">
        <v>86.8</v>
      </c>
      <c r="N685" s="45">
        <v>3.8</v>
      </c>
      <c r="O685" s="45">
        <v>0</v>
      </c>
      <c r="P685" s="43">
        <f t="shared" si="35"/>
        <v>3.04</v>
      </c>
    </row>
    <row r="686" spans="1:16">
      <c r="A686" s="23">
        <v>202309</v>
      </c>
      <c r="B686" s="23" t="s">
        <v>314</v>
      </c>
      <c r="C686" s="23" t="s">
        <v>619</v>
      </c>
      <c r="D686" s="23" t="s">
        <v>587</v>
      </c>
      <c r="E686" s="23" t="s">
        <v>1135</v>
      </c>
      <c r="F686" s="23" t="s">
        <v>1027</v>
      </c>
      <c r="G686" s="23" t="s">
        <v>1136</v>
      </c>
      <c r="H686" s="23" t="s">
        <v>1018</v>
      </c>
      <c r="I686" s="23"/>
      <c r="J686" s="45">
        <v>1900</v>
      </c>
      <c r="K686" s="45">
        <v>6332.49</v>
      </c>
      <c r="L686" s="45">
        <v>363.68</v>
      </c>
      <c r="M686" s="45">
        <v>86.8</v>
      </c>
      <c r="N686" s="45">
        <v>3.8</v>
      </c>
      <c r="O686" s="45">
        <v>0</v>
      </c>
      <c r="P686" s="43">
        <f t="shared" si="35"/>
        <v>3.04</v>
      </c>
    </row>
    <row r="687" spans="1:16">
      <c r="A687" s="23">
        <v>202309</v>
      </c>
      <c r="B687" s="23" t="s">
        <v>266</v>
      </c>
      <c r="C687" s="23" t="s">
        <v>619</v>
      </c>
      <c r="D687" s="23" t="s">
        <v>587</v>
      </c>
      <c r="E687" s="23" t="s">
        <v>1137</v>
      </c>
      <c r="F687" s="23" t="s">
        <v>1027</v>
      </c>
      <c r="G687" s="23" t="s">
        <v>1138</v>
      </c>
      <c r="H687" s="23" t="s">
        <v>1018</v>
      </c>
      <c r="I687" s="23"/>
      <c r="J687" s="45">
        <v>1900</v>
      </c>
      <c r="K687" s="45">
        <v>5748.7</v>
      </c>
      <c r="L687" s="45">
        <v>363.68</v>
      </c>
      <c r="M687" s="45">
        <v>86.8</v>
      </c>
      <c r="N687" s="45">
        <v>3.8</v>
      </c>
      <c r="O687" s="45">
        <v>0</v>
      </c>
      <c r="P687" s="43">
        <f t="shared" si="35"/>
        <v>3.04</v>
      </c>
    </row>
    <row r="688" spans="1:16">
      <c r="A688" s="23">
        <v>202309</v>
      </c>
      <c r="B688" s="23" t="s">
        <v>272</v>
      </c>
      <c r="C688" s="23" t="s">
        <v>619</v>
      </c>
      <c r="D688" s="23" t="s">
        <v>587</v>
      </c>
      <c r="E688" s="23" t="s">
        <v>1139</v>
      </c>
      <c r="F688" s="23" t="s">
        <v>1027</v>
      </c>
      <c r="G688" s="23" t="s">
        <v>1138</v>
      </c>
      <c r="H688" s="23" t="s">
        <v>1018</v>
      </c>
      <c r="I688" s="23"/>
      <c r="J688" s="45">
        <v>1900</v>
      </c>
      <c r="K688" s="45">
        <v>6930.98</v>
      </c>
      <c r="L688" s="45">
        <v>363.68</v>
      </c>
      <c r="M688" s="45">
        <v>86.8</v>
      </c>
      <c r="N688" s="45">
        <v>3.8</v>
      </c>
      <c r="O688" s="45">
        <v>0</v>
      </c>
      <c r="P688" s="43">
        <f t="shared" si="35"/>
        <v>3.04</v>
      </c>
    </row>
    <row r="689" spans="1:16">
      <c r="A689" s="23">
        <v>202309</v>
      </c>
      <c r="B689" s="23" t="s">
        <v>410</v>
      </c>
      <c r="C689" s="23" t="s">
        <v>619</v>
      </c>
      <c r="D689" s="23" t="s">
        <v>587</v>
      </c>
      <c r="E689" s="23" t="s">
        <v>1140</v>
      </c>
      <c r="F689" s="23" t="s">
        <v>1027</v>
      </c>
      <c r="G689" s="23" t="s">
        <v>1141</v>
      </c>
      <c r="H689" s="23" t="s">
        <v>1018</v>
      </c>
      <c r="I689" s="23"/>
      <c r="J689" s="45">
        <v>1900</v>
      </c>
      <c r="K689" s="45">
        <v>6230.3</v>
      </c>
      <c r="L689" s="45">
        <v>363.68</v>
      </c>
      <c r="M689" s="45">
        <v>86.8</v>
      </c>
      <c r="N689" s="45">
        <v>3.8</v>
      </c>
      <c r="O689" s="45">
        <v>0</v>
      </c>
      <c r="P689" s="43">
        <f t="shared" si="35"/>
        <v>3.04</v>
      </c>
    </row>
    <row r="690" spans="1:16">
      <c r="A690" s="23">
        <v>202309</v>
      </c>
      <c r="B690" s="23" t="s">
        <v>431</v>
      </c>
      <c r="C690" s="23" t="s">
        <v>619</v>
      </c>
      <c r="D690" s="23" t="s">
        <v>587</v>
      </c>
      <c r="E690" s="23" t="s">
        <v>1142</v>
      </c>
      <c r="F690" s="23" t="s">
        <v>1027</v>
      </c>
      <c r="G690" s="23" t="s">
        <v>1143</v>
      </c>
      <c r="H690" s="23" t="s">
        <v>1018</v>
      </c>
      <c r="I690" s="23"/>
      <c r="J690" s="45">
        <v>1900</v>
      </c>
      <c r="K690" s="45">
        <v>6070.72</v>
      </c>
      <c r="L690" s="45">
        <v>363.68</v>
      </c>
      <c r="M690" s="45">
        <v>86.8</v>
      </c>
      <c r="N690" s="45">
        <v>3.8</v>
      </c>
      <c r="O690" s="45">
        <v>0</v>
      </c>
      <c r="P690" s="43">
        <f t="shared" si="35"/>
        <v>3.04</v>
      </c>
    </row>
    <row r="691" spans="1:16">
      <c r="A691" s="23">
        <v>202309</v>
      </c>
      <c r="B691" s="23" t="s">
        <v>354</v>
      </c>
      <c r="C691" s="23" t="s">
        <v>619</v>
      </c>
      <c r="D691" s="23" t="s">
        <v>587</v>
      </c>
      <c r="E691" s="23" t="s">
        <v>1144</v>
      </c>
      <c r="F691" s="23" t="s">
        <v>1027</v>
      </c>
      <c r="G691" s="23" t="s">
        <v>1143</v>
      </c>
      <c r="H691" s="23" t="s">
        <v>1018</v>
      </c>
      <c r="I691" s="23"/>
      <c r="J691" s="45">
        <v>1900</v>
      </c>
      <c r="K691" s="45">
        <v>6795.79</v>
      </c>
      <c r="L691" s="45">
        <v>363.68</v>
      </c>
      <c r="M691" s="45">
        <v>86.8</v>
      </c>
      <c r="N691" s="45">
        <v>3.8</v>
      </c>
      <c r="O691" s="45">
        <v>0</v>
      </c>
      <c r="P691" s="43">
        <f t="shared" si="35"/>
        <v>3.04</v>
      </c>
    </row>
    <row r="692" spans="1:16">
      <c r="A692" s="23">
        <v>202309</v>
      </c>
      <c r="B692" s="23" t="s">
        <v>215</v>
      </c>
      <c r="C692" s="23" t="s">
        <v>619</v>
      </c>
      <c r="D692" s="23" t="s">
        <v>587</v>
      </c>
      <c r="E692" s="23" t="s">
        <v>1148</v>
      </c>
      <c r="F692" s="23" t="s">
        <v>1039</v>
      </c>
      <c r="G692" s="23" t="s">
        <v>1149</v>
      </c>
      <c r="H692" s="23" t="s">
        <v>1018</v>
      </c>
      <c r="I692" s="23"/>
      <c r="J692" s="45">
        <v>1900</v>
      </c>
      <c r="K692" s="45">
        <v>5815.18</v>
      </c>
      <c r="L692" s="45">
        <v>363.68</v>
      </c>
      <c r="M692" s="45">
        <v>86.8</v>
      </c>
      <c r="N692" s="45">
        <v>3.8</v>
      </c>
      <c r="O692" s="45">
        <v>0</v>
      </c>
      <c r="P692" s="43">
        <f t="shared" si="35"/>
        <v>3.04</v>
      </c>
    </row>
    <row r="693" spans="1:16">
      <c r="A693" s="23">
        <v>202309</v>
      </c>
      <c r="B693" s="23" t="s">
        <v>282</v>
      </c>
      <c r="C693" s="23" t="s">
        <v>619</v>
      </c>
      <c r="D693" s="23" t="s">
        <v>587</v>
      </c>
      <c r="E693" s="23" t="s">
        <v>1150</v>
      </c>
      <c r="F693" s="23" t="s">
        <v>1039</v>
      </c>
      <c r="G693" s="23" t="s">
        <v>1151</v>
      </c>
      <c r="H693" s="23" t="s">
        <v>1018</v>
      </c>
      <c r="I693" s="23"/>
      <c r="J693" s="45">
        <v>1900</v>
      </c>
      <c r="K693" s="45">
        <v>7316.14</v>
      </c>
      <c r="L693" s="45">
        <v>363.68</v>
      </c>
      <c r="M693" s="45">
        <v>86.8</v>
      </c>
      <c r="N693" s="45">
        <v>3.8</v>
      </c>
      <c r="O693" s="45">
        <v>0</v>
      </c>
      <c r="P693" s="43">
        <f t="shared" si="35"/>
        <v>3.04</v>
      </c>
    </row>
    <row r="694" spans="1:16">
      <c r="A694" s="23">
        <v>202309</v>
      </c>
      <c r="B694" s="23" t="s">
        <v>444</v>
      </c>
      <c r="C694" s="23" t="s">
        <v>619</v>
      </c>
      <c r="D694" s="23" t="s">
        <v>587</v>
      </c>
      <c r="E694" s="23" t="s">
        <v>1152</v>
      </c>
      <c r="F694" s="23" t="s">
        <v>1039</v>
      </c>
      <c r="G694" s="23" t="s">
        <v>871</v>
      </c>
      <c r="H694" s="23" t="s">
        <v>1018</v>
      </c>
      <c r="I694" s="23"/>
      <c r="J694" s="45">
        <v>1900</v>
      </c>
      <c r="K694" s="45">
        <v>6505.65</v>
      </c>
      <c r="L694" s="45">
        <v>363.68</v>
      </c>
      <c r="M694" s="45">
        <v>86.8</v>
      </c>
      <c r="N694" s="45">
        <v>3.8</v>
      </c>
      <c r="O694" s="45">
        <v>0</v>
      </c>
      <c r="P694" s="43">
        <f t="shared" si="35"/>
        <v>3.04</v>
      </c>
    </row>
    <row r="695" spans="1:16">
      <c r="A695" s="23">
        <v>202309</v>
      </c>
      <c r="B695" s="23" t="s">
        <v>433</v>
      </c>
      <c r="C695" s="23" t="s">
        <v>619</v>
      </c>
      <c r="D695" s="23" t="s">
        <v>587</v>
      </c>
      <c r="E695" s="23" t="s">
        <v>885</v>
      </c>
      <c r="F695" s="23" t="s">
        <v>1039</v>
      </c>
      <c r="G695" s="23" t="s">
        <v>887</v>
      </c>
      <c r="H695" s="23" t="s">
        <v>1018</v>
      </c>
      <c r="I695" s="23"/>
      <c r="J695" s="45">
        <v>1900</v>
      </c>
      <c r="K695" s="45">
        <v>5623.76</v>
      </c>
      <c r="L695" s="45">
        <v>363.68</v>
      </c>
      <c r="M695" s="45">
        <v>86.8</v>
      </c>
      <c r="N695" s="45">
        <v>3.8</v>
      </c>
      <c r="O695" s="45">
        <v>0</v>
      </c>
      <c r="P695" s="43">
        <f t="shared" si="35"/>
        <v>3.04</v>
      </c>
    </row>
    <row r="696" spans="1:16">
      <c r="A696" s="23">
        <v>202309</v>
      </c>
      <c r="B696" s="23" t="s">
        <v>324</v>
      </c>
      <c r="C696" s="23" t="s">
        <v>619</v>
      </c>
      <c r="D696" s="23" t="s">
        <v>587</v>
      </c>
      <c r="E696" s="23" t="s">
        <v>909</v>
      </c>
      <c r="F696" s="23" t="s">
        <v>1027</v>
      </c>
      <c r="G696" s="23" t="s">
        <v>891</v>
      </c>
      <c r="H696" s="23" t="s">
        <v>623</v>
      </c>
      <c r="I696" s="23"/>
      <c r="J696" s="45">
        <v>1900</v>
      </c>
      <c r="K696" s="45">
        <v>4202.82</v>
      </c>
      <c r="L696" s="45">
        <v>363.68</v>
      </c>
      <c r="M696" s="45">
        <v>86.8</v>
      </c>
      <c r="N696" s="45">
        <v>3.8</v>
      </c>
      <c r="O696" s="45">
        <v>0</v>
      </c>
      <c r="P696" s="43">
        <f t="shared" si="35"/>
        <v>3.04</v>
      </c>
    </row>
    <row r="697" spans="1:16">
      <c r="A697" s="23">
        <v>202309</v>
      </c>
      <c r="B697" s="23" t="s">
        <v>337</v>
      </c>
      <c r="C697" s="23" t="s">
        <v>619</v>
      </c>
      <c r="D697" s="23" t="s">
        <v>587</v>
      </c>
      <c r="E697" s="23" t="s">
        <v>910</v>
      </c>
      <c r="F697" s="23" t="s">
        <v>1027</v>
      </c>
      <c r="G697" s="23" t="s">
        <v>891</v>
      </c>
      <c r="H697" s="23" t="s">
        <v>623</v>
      </c>
      <c r="I697" s="23"/>
      <c r="J697" s="45">
        <v>1900</v>
      </c>
      <c r="K697" s="45">
        <v>5573.85</v>
      </c>
      <c r="L697" s="45">
        <v>363.68</v>
      </c>
      <c r="M697" s="45">
        <v>86.8</v>
      </c>
      <c r="N697" s="45">
        <v>3.8</v>
      </c>
      <c r="O697" s="45">
        <v>0</v>
      </c>
      <c r="P697" s="43">
        <f t="shared" si="35"/>
        <v>3.04</v>
      </c>
    </row>
    <row r="698" spans="1:16">
      <c r="A698" s="23">
        <v>202309</v>
      </c>
      <c r="B698" s="23" t="s">
        <v>373</v>
      </c>
      <c r="C698" s="23" t="s">
        <v>619</v>
      </c>
      <c r="D698" s="23" t="s">
        <v>587</v>
      </c>
      <c r="E698" s="23" t="s">
        <v>967</v>
      </c>
      <c r="F698" s="23" t="s">
        <v>1027</v>
      </c>
      <c r="G698" s="23" t="s">
        <v>968</v>
      </c>
      <c r="H698" s="23" t="s">
        <v>623</v>
      </c>
      <c r="I698" s="23"/>
      <c r="J698" s="45">
        <v>1900</v>
      </c>
      <c r="K698" s="45">
        <v>5300.65</v>
      </c>
      <c r="L698" s="45">
        <v>363.68</v>
      </c>
      <c r="M698" s="45">
        <v>86.8</v>
      </c>
      <c r="N698" s="45">
        <v>3.8</v>
      </c>
      <c r="O698" s="45">
        <v>0</v>
      </c>
      <c r="P698" s="43">
        <f t="shared" si="35"/>
        <v>3.04</v>
      </c>
    </row>
    <row r="699" spans="1:16">
      <c r="A699" s="23">
        <v>202309</v>
      </c>
      <c r="B699" s="23" t="s">
        <v>423</v>
      </c>
      <c r="C699" s="23" t="s">
        <v>619</v>
      </c>
      <c r="D699" s="23" t="s">
        <v>587</v>
      </c>
      <c r="E699" s="23" t="s">
        <v>1205</v>
      </c>
      <c r="F699" s="23" t="s">
        <v>1027</v>
      </c>
      <c r="G699" s="23">
        <v>44788</v>
      </c>
      <c r="H699" s="23" t="s">
        <v>1018</v>
      </c>
      <c r="I699" s="23"/>
      <c r="J699" s="45">
        <v>1900</v>
      </c>
      <c r="K699" s="45">
        <v>6027.39</v>
      </c>
      <c r="L699" s="45">
        <v>363.68</v>
      </c>
      <c r="M699" s="45">
        <v>86.8</v>
      </c>
      <c r="N699" s="45">
        <v>3.8</v>
      </c>
      <c r="O699" s="45">
        <v>0</v>
      </c>
      <c r="P699" s="43">
        <f t="shared" si="35"/>
        <v>3.04</v>
      </c>
    </row>
    <row r="700" spans="1:16">
      <c r="A700" s="23">
        <v>202309</v>
      </c>
      <c r="B700" s="23" t="s">
        <v>432</v>
      </c>
      <c r="C700" s="23" t="s">
        <v>619</v>
      </c>
      <c r="D700" s="23" t="s">
        <v>587</v>
      </c>
      <c r="E700" s="23" t="s">
        <v>1208</v>
      </c>
      <c r="F700" s="23" t="s">
        <v>1027</v>
      </c>
      <c r="G700" s="23">
        <v>44778</v>
      </c>
      <c r="H700" s="23" t="s">
        <v>1018</v>
      </c>
      <c r="I700" s="23"/>
      <c r="J700" s="45">
        <v>1900</v>
      </c>
      <c r="K700" s="45">
        <v>6032.62</v>
      </c>
      <c r="L700" s="45">
        <v>363.68</v>
      </c>
      <c r="M700" s="45">
        <v>86.8</v>
      </c>
      <c r="N700" s="45">
        <v>3.8</v>
      </c>
      <c r="O700" s="45">
        <v>0</v>
      </c>
      <c r="P700" s="43">
        <f t="shared" si="35"/>
        <v>3.04</v>
      </c>
    </row>
    <row r="701" spans="1:16">
      <c r="A701" s="23">
        <v>202309</v>
      </c>
      <c r="B701" s="23" t="s">
        <v>335</v>
      </c>
      <c r="C701" s="23" t="s">
        <v>619</v>
      </c>
      <c r="D701" s="23" t="s">
        <v>587</v>
      </c>
      <c r="E701" s="23" t="s">
        <v>1215</v>
      </c>
      <c r="F701" s="23" t="s">
        <v>1216</v>
      </c>
      <c r="G701" s="23">
        <v>44803</v>
      </c>
      <c r="H701" s="23" t="s">
        <v>1018</v>
      </c>
      <c r="I701" s="23"/>
      <c r="J701" s="45">
        <v>1900</v>
      </c>
      <c r="K701" s="45">
        <v>5396.09</v>
      </c>
      <c r="L701" s="45">
        <v>363.68</v>
      </c>
      <c r="M701" s="45">
        <v>86.8</v>
      </c>
      <c r="N701" s="45">
        <v>3.8</v>
      </c>
      <c r="O701" s="45">
        <v>0</v>
      </c>
      <c r="P701" s="43">
        <f t="shared" si="35"/>
        <v>3.04</v>
      </c>
    </row>
    <row r="702" spans="1:16">
      <c r="A702" s="23">
        <v>202309</v>
      </c>
      <c r="B702" s="23" t="s">
        <v>223</v>
      </c>
      <c r="C702" s="23" t="s">
        <v>619</v>
      </c>
      <c r="D702" s="23" t="s">
        <v>587</v>
      </c>
      <c r="E702" s="23" t="s">
        <v>1236</v>
      </c>
      <c r="F702" s="23" t="s">
        <v>1027</v>
      </c>
      <c r="G702" s="23" t="s">
        <v>1227</v>
      </c>
      <c r="H702" s="23" t="s">
        <v>1018</v>
      </c>
      <c r="I702" s="23"/>
      <c r="J702" s="45">
        <v>1900</v>
      </c>
      <c r="K702" s="45">
        <v>5326.2</v>
      </c>
      <c r="L702" s="45">
        <v>363.68</v>
      </c>
      <c r="M702" s="45">
        <v>86.8</v>
      </c>
      <c r="N702" s="45">
        <v>3.8</v>
      </c>
      <c r="O702" s="45">
        <v>0</v>
      </c>
      <c r="P702" s="43">
        <f t="shared" ref="P702:P720" si="36">1900*0.16%</f>
        <v>3.04</v>
      </c>
    </row>
    <row r="703" spans="1:16">
      <c r="A703" s="23">
        <v>202309</v>
      </c>
      <c r="B703" s="23" t="s">
        <v>260</v>
      </c>
      <c r="C703" s="23" t="s">
        <v>619</v>
      </c>
      <c r="D703" s="23" t="s">
        <v>587</v>
      </c>
      <c r="E703" s="23" t="s">
        <v>1243</v>
      </c>
      <c r="F703" s="23" t="s">
        <v>1216</v>
      </c>
      <c r="G703" s="23" t="s">
        <v>1244</v>
      </c>
      <c r="H703" s="23" t="s">
        <v>1018</v>
      </c>
      <c r="I703" s="23"/>
      <c r="J703" s="45">
        <v>1900</v>
      </c>
      <c r="K703" s="45">
        <v>5138.17</v>
      </c>
      <c r="L703" s="45">
        <v>363.68</v>
      </c>
      <c r="M703" s="45">
        <v>86.8</v>
      </c>
      <c r="N703" s="45">
        <v>3.8</v>
      </c>
      <c r="O703" s="45">
        <v>0</v>
      </c>
      <c r="P703" s="43">
        <f t="shared" si="36"/>
        <v>3.04</v>
      </c>
    </row>
    <row r="704" spans="1:16">
      <c r="A704" s="23">
        <v>202309</v>
      </c>
      <c r="B704" s="23" t="s">
        <v>382</v>
      </c>
      <c r="C704" s="23" t="s">
        <v>619</v>
      </c>
      <c r="D704" s="23" t="s">
        <v>587</v>
      </c>
      <c r="E704" s="23" t="s">
        <v>950</v>
      </c>
      <c r="F704" s="23" t="s">
        <v>908</v>
      </c>
      <c r="G704" s="23" t="s">
        <v>951</v>
      </c>
      <c r="H704" s="23" t="s">
        <v>1018</v>
      </c>
      <c r="I704" s="23"/>
      <c r="J704" s="45">
        <v>1900</v>
      </c>
      <c r="K704" s="45">
        <v>5366.66</v>
      </c>
      <c r="L704" s="45">
        <v>363.68</v>
      </c>
      <c r="M704" s="45">
        <v>86.8</v>
      </c>
      <c r="N704" s="45">
        <v>3.8</v>
      </c>
      <c r="O704" s="45">
        <v>0</v>
      </c>
      <c r="P704" s="43">
        <f t="shared" si="36"/>
        <v>3.04</v>
      </c>
    </row>
    <row r="705" spans="1:16">
      <c r="A705" s="23">
        <v>202309</v>
      </c>
      <c r="B705" s="23" t="s">
        <v>227</v>
      </c>
      <c r="C705" s="23" t="s">
        <v>619</v>
      </c>
      <c r="D705" s="23" t="s">
        <v>587</v>
      </c>
      <c r="E705" s="23" t="s">
        <v>1250</v>
      </c>
      <c r="F705" s="23" t="s">
        <v>1216</v>
      </c>
      <c r="G705" s="23" t="s">
        <v>1251</v>
      </c>
      <c r="H705" s="23" t="s">
        <v>1018</v>
      </c>
      <c r="I705" s="23"/>
      <c r="J705" s="45">
        <v>1900</v>
      </c>
      <c r="K705" s="45">
        <v>5204.96</v>
      </c>
      <c r="L705" s="45">
        <v>363.68</v>
      </c>
      <c r="M705" s="45">
        <v>86.8</v>
      </c>
      <c r="N705" s="45">
        <v>3.8</v>
      </c>
      <c r="O705" s="45">
        <v>0</v>
      </c>
      <c r="P705" s="43">
        <f t="shared" si="36"/>
        <v>3.04</v>
      </c>
    </row>
    <row r="706" spans="1:16">
      <c r="A706" s="23">
        <v>202309</v>
      </c>
      <c r="B706" s="23" t="s">
        <v>303</v>
      </c>
      <c r="C706" s="23" t="s">
        <v>619</v>
      </c>
      <c r="D706" s="23" t="s">
        <v>587</v>
      </c>
      <c r="E706" s="23" t="s">
        <v>1252</v>
      </c>
      <c r="F706" s="23" t="s">
        <v>1027</v>
      </c>
      <c r="G706" s="23" t="s">
        <v>1253</v>
      </c>
      <c r="H706" s="23" t="s">
        <v>1018</v>
      </c>
      <c r="I706" s="23"/>
      <c r="J706" s="45">
        <v>1900</v>
      </c>
      <c r="K706" s="45">
        <v>6037.52</v>
      </c>
      <c r="L706" s="45">
        <v>363.68</v>
      </c>
      <c r="M706" s="45">
        <v>86.8</v>
      </c>
      <c r="N706" s="45">
        <v>3.8</v>
      </c>
      <c r="O706" s="45">
        <v>0</v>
      </c>
      <c r="P706" s="43">
        <f t="shared" si="36"/>
        <v>3.04</v>
      </c>
    </row>
    <row r="707" spans="1:16">
      <c r="A707" s="23">
        <v>202309</v>
      </c>
      <c r="B707" s="23" t="s">
        <v>340</v>
      </c>
      <c r="C707" s="23" t="s">
        <v>619</v>
      </c>
      <c r="D707" s="23" t="s">
        <v>587</v>
      </c>
      <c r="E707" s="23" t="s">
        <v>1256</v>
      </c>
      <c r="F707" s="23" t="s">
        <v>1027</v>
      </c>
      <c r="G707" s="23" t="s">
        <v>1257</v>
      </c>
      <c r="H707" s="23" t="s">
        <v>1018</v>
      </c>
      <c r="I707" s="23"/>
      <c r="J707" s="45">
        <v>1900</v>
      </c>
      <c r="K707" s="45">
        <v>5214.55</v>
      </c>
      <c r="L707" s="45">
        <v>363.68</v>
      </c>
      <c r="M707" s="45">
        <v>86.8</v>
      </c>
      <c r="N707" s="45">
        <v>3.8</v>
      </c>
      <c r="O707" s="45">
        <v>0</v>
      </c>
      <c r="P707" s="43">
        <f t="shared" si="36"/>
        <v>3.04</v>
      </c>
    </row>
    <row r="708" spans="1:16">
      <c r="A708" s="23">
        <v>202309</v>
      </c>
      <c r="B708" s="23" t="s">
        <v>439</v>
      </c>
      <c r="C708" s="23" t="s">
        <v>619</v>
      </c>
      <c r="D708" s="23" t="s">
        <v>587</v>
      </c>
      <c r="E708" s="23" t="s">
        <v>855</v>
      </c>
      <c r="F708" s="23" t="s">
        <v>1027</v>
      </c>
      <c r="G708" s="23" t="s">
        <v>857</v>
      </c>
      <c r="H708" s="23" t="s">
        <v>1018</v>
      </c>
      <c r="I708" s="23"/>
      <c r="J708" s="45">
        <v>1900</v>
      </c>
      <c r="K708" s="45">
        <v>6347.02</v>
      </c>
      <c r="L708" s="45">
        <v>363.68</v>
      </c>
      <c r="M708" s="45">
        <v>86.8</v>
      </c>
      <c r="N708" s="45">
        <v>3.8</v>
      </c>
      <c r="O708" s="45">
        <v>0</v>
      </c>
      <c r="P708" s="43">
        <f t="shared" si="36"/>
        <v>3.04</v>
      </c>
    </row>
    <row r="709" spans="1:16">
      <c r="A709" s="23">
        <v>202309</v>
      </c>
      <c r="B709" s="23" t="s">
        <v>292</v>
      </c>
      <c r="C709" s="23" t="s">
        <v>619</v>
      </c>
      <c r="D709" s="23" t="s">
        <v>587</v>
      </c>
      <c r="E709" s="23" t="s">
        <v>1303</v>
      </c>
      <c r="F709" s="23" t="s">
        <v>1027</v>
      </c>
      <c r="G709" s="23" t="s">
        <v>1304</v>
      </c>
      <c r="H709" s="23" t="s">
        <v>1018</v>
      </c>
      <c r="I709" s="23"/>
      <c r="J709" s="45">
        <v>1900</v>
      </c>
      <c r="K709" s="45">
        <v>6385.26</v>
      </c>
      <c r="L709" s="45">
        <v>363.68</v>
      </c>
      <c r="M709" s="45">
        <v>86.8</v>
      </c>
      <c r="N709" s="45">
        <v>3.8</v>
      </c>
      <c r="O709" s="45">
        <v>0</v>
      </c>
      <c r="P709" s="43">
        <f t="shared" si="36"/>
        <v>3.04</v>
      </c>
    </row>
    <row r="710" spans="1:16">
      <c r="A710" s="23">
        <v>202309</v>
      </c>
      <c r="B710" s="23" t="s">
        <v>422</v>
      </c>
      <c r="C710" s="23" t="s">
        <v>619</v>
      </c>
      <c r="D710" s="23" t="s">
        <v>587</v>
      </c>
      <c r="E710" s="23" t="s">
        <v>1305</v>
      </c>
      <c r="F710" s="23" t="s">
        <v>1027</v>
      </c>
      <c r="G710" s="23" t="s">
        <v>1304</v>
      </c>
      <c r="H710" s="23" t="s">
        <v>1018</v>
      </c>
      <c r="I710" s="23"/>
      <c r="J710" s="45">
        <v>1900</v>
      </c>
      <c r="K710" s="45">
        <v>5677.23</v>
      </c>
      <c r="L710" s="45">
        <v>363.68</v>
      </c>
      <c r="M710" s="45">
        <v>86.8</v>
      </c>
      <c r="N710" s="45">
        <v>3.8</v>
      </c>
      <c r="O710" s="45">
        <v>0</v>
      </c>
      <c r="P710" s="43">
        <f t="shared" si="36"/>
        <v>3.04</v>
      </c>
    </row>
    <row r="711" spans="1:16">
      <c r="A711" s="23">
        <v>202309</v>
      </c>
      <c r="B711" s="23" t="s">
        <v>412</v>
      </c>
      <c r="C711" s="23" t="s">
        <v>619</v>
      </c>
      <c r="D711" s="23" t="s">
        <v>587</v>
      </c>
      <c r="E711" s="23" t="s">
        <v>1306</v>
      </c>
      <c r="F711" s="23" t="s">
        <v>1027</v>
      </c>
      <c r="G711" s="23" t="s">
        <v>1301</v>
      </c>
      <c r="H711" s="23" t="s">
        <v>1018</v>
      </c>
      <c r="I711" s="23"/>
      <c r="J711" s="45">
        <v>1900</v>
      </c>
      <c r="K711" s="45">
        <v>5725.62</v>
      </c>
      <c r="L711" s="45">
        <v>363.68</v>
      </c>
      <c r="M711" s="45">
        <v>86.8</v>
      </c>
      <c r="N711" s="45">
        <v>3.8</v>
      </c>
      <c r="O711" s="45">
        <v>0</v>
      </c>
      <c r="P711" s="43">
        <f t="shared" si="36"/>
        <v>3.04</v>
      </c>
    </row>
    <row r="712" spans="1:16">
      <c r="A712" s="23">
        <v>202309</v>
      </c>
      <c r="B712" s="23" t="s">
        <v>437</v>
      </c>
      <c r="C712" s="23" t="s">
        <v>619</v>
      </c>
      <c r="D712" s="23" t="s">
        <v>587</v>
      </c>
      <c r="E712" s="23" t="s">
        <v>1322</v>
      </c>
      <c r="F712" s="23" t="s">
        <v>1039</v>
      </c>
      <c r="G712" s="23" t="s">
        <v>1323</v>
      </c>
      <c r="H712" s="23" t="s">
        <v>1018</v>
      </c>
      <c r="I712" s="23"/>
      <c r="J712" s="45">
        <v>1900</v>
      </c>
      <c r="K712" s="45">
        <v>5602.63</v>
      </c>
      <c r="L712" s="45">
        <v>363.68</v>
      </c>
      <c r="M712" s="45">
        <v>86.8</v>
      </c>
      <c r="N712" s="45">
        <v>3.8</v>
      </c>
      <c r="O712" s="45">
        <v>0</v>
      </c>
      <c r="P712" s="43">
        <f t="shared" si="36"/>
        <v>3.04</v>
      </c>
    </row>
    <row r="713" spans="1:16">
      <c r="A713" s="23">
        <v>202309</v>
      </c>
      <c r="B713" s="23" t="s">
        <v>288</v>
      </c>
      <c r="C713" s="23" t="s">
        <v>619</v>
      </c>
      <c r="D713" s="23" t="s">
        <v>587</v>
      </c>
      <c r="E713" s="23" t="s">
        <v>1324</v>
      </c>
      <c r="F713" s="23" t="s">
        <v>1027</v>
      </c>
      <c r="G713" s="23" t="s">
        <v>1325</v>
      </c>
      <c r="H713" s="23" t="s">
        <v>1018</v>
      </c>
      <c r="I713" s="23"/>
      <c r="J713" s="45">
        <v>1900</v>
      </c>
      <c r="K713" s="45">
        <v>6534.7</v>
      </c>
      <c r="L713" s="45">
        <v>363.68</v>
      </c>
      <c r="M713" s="45">
        <v>86.8</v>
      </c>
      <c r="N713" s="45">
        <v>3.8</v>
      </c>
      <c r="O713" s="45">
        <v>0</v>
      </c>
      <c r="P713" s="43">
        <f t="shared" si="36"/>
        <v>3.04</v>
      </c>
    </row>
    <row r="714" spans="1:16">
      <c r="A714" s="23">
        <v>202309</v>
      </c>
      <c r="B714" s="23" t="s">
        <v>398</v>
      </c>
      <c r="C714" s="23" t="s">
        <v>619</v>
      </c>
      <c r="D714" s="23" t="s">
        <v>587</v>
      </c>
      <c r="E714" s="23" t="s">
        <v>1326</v>
      </c>
      <c r="F714" s="23" t="s">
        <v>1039</v>
      </c>
      <c r="G714" s="23" t="s">
        <v>1317</v>
      </c>
      <c r="H714" s="23" t="s">
        <v>1018</v>
      </c>
      <c r="I714" s="23"/>
      <c r="J714" s="45">
        <v>1900</v>
      </c>
      <c r="K714" s="45">
        <v>5500.92</v>
      </c>
      <c r="L714" s="45">
        <v>363.68</v>
      </c>
      <c r="M714" s="45">
        <v>86.8</v>
      </c>
      <c r="N714" s="45">
        <v>3.8</v>
      </c>
      <c r="O714" s="45">
        <v>0</v>
      </c>
      <c r="P714" s="43">
        <f t="shared" si="36"/>
        <v>3.04</v>
      </c>
    </row>
    <row r="715" spans="1:16">
      <c r="A715" s="23">
        <v>202309</v>
      </c>
      <c r="B715" s="23" t="s">
        <v>259</v>
      </c>
      <c r="C715" s="23" t="s">
        <v>619</v>
      </c>
      <c r="D715" s="23" t="s">
        <v>587</v>
      </c>
      <c r="E715" s="23" t="s">
        <v>1299</v>
      </c>
      <c r="F715" s="23" t="s">
        <v>1039</v>
      </c>
      <c r="G715" s="23" t="s">
        <v>1301</v>
      </c>
      <c r="H715" s="23" t="s">
        <v>1018</v>
      </c>
      <c r="I715" s="23"/>
      <c r="J715" s="45">
        <v>1900</v>
      </c>
      <c r="K715" s="45">
        <v>5631.5</v>
      </c>
      <c r="L715" s="45">
        <v>363.68</v>
      </c>
      <c r="M715" s="45">
        <v>86.8</v>
      </c>
      <c r="N715" s="45">
        <v>3.8</v>
      </c>
      <c r="O715" s="45">
        <v>0</v>
      </c>
      <c r="P715" s="43">
        <f t="shared" si="36"/>
        <v>3.04</v>
      </c>
    </row>
    <row r="716" spans="1:16">
      <c r="A716" s="23">
        <v>202309</v>
      </c>
      <c r="B716" s="23" t="s">
        <v>464</v>
      </c>
      <c r="C716" s="23" t="s">
        <v>619</v>
      </c>
      <c r="D716" s="23" t="s">
        <v>587</v>
      </c>
      <c r="E716" s="23" t="s">
        <v>1412</v>
      </c>
      <c r="F716" s="23" t="s">
        <v>1039</v>
      </c>
      <c r="G716" s="23" t="s">
        <v>1401</v>
      </c>
      <c r="H716" s="23" t="s">
        <v>1018</v>
      </c>
      <c r="I716" s="23"/>
      <c r="J716" s="45">
        <v>1900</v>
      </c>
      <c r="K716" s="45">
        <v>6230.45</v>
      </c>
      <c r="L716" s="45">
        <v>363.68</v>
      </c>
      <c r="M716" s="45">
        <v>86.8</v>
      </c>
      <c r="N716" s="45">
        <v>3.8</v>
      </c>
      <c r="O716" s="45">
        <v>0</v>
      </c>
      <c r="P716" s="43">
        <f t="shared" si="36"/>
        <v>3.04</v>
      </c>
    </row>
    <row r="717" spans="1:16">
      <c r="A717" s="23">
        <v>202309</v>
      </c>
      <c r="B717" s="23" t="s">
        <v>494</v>
      </c>
      <c r="C717" s="23" t="s">
        <v>619</v>
      </c>
      <c r="D717" s="23" t="s">
        <v>587</v>
      </c>
      <c r="E717" s="23" t="s">
        <v>1413</v>
      </c>
      <c r="F717" s="23" t="s">
        <v>1020</v>
      </c>
      <c r="G717" s="23" t="s">
        <v>1414</v>
      </c>
      <c r="H717" s="23" t="s">
        <v>1018</v>
      </c>
      <c r="I717" s="23"/>
      <c r="J717" s="45">
        <v>1900</v>
      </c>
      <c r="K717" s="45">
        <v>6438.54</v>
      </c>
      <c r="L717" s="45">
        <v>363.68</v>
      </c>
      <c r="M717" s="45">
        <v>86.8</v>
      </c>
      <c r="N717" s="45">
        <v>3.8</v>
      </c>
      <c r="O717" s="45">
        <v>0</v>
      </c>
      <c r="P717" s="43">
        <f t="shared" si="36"/>
        <v>3.04</v>
      </c>
    </row>
    <row r="718" spans="1:16">
      <c r="A718" s="23">
        <v>202309</v>
      </c>
      <c r="B718" s="23" t="s">
        <v>467</v>
      </c>
      <c r="C718" s="23" t="s">
        <v>619</v>
      </c>
      <c r="D718" s="23" t="s">
        <v>587</v>
      </c>
      <c r="E718" s="23" t="s">
        <v>1415</v>
      </c>
      <c r="F718" s="23" t="s">
        <v>1020</v>
      </c>
      <c r="G718" s="23" t="s">
        <v>1416</v>
      </c>
      <c r="H718" s="23" t="s">
        <v>1018</v>
      </c>
      <c r="I718" s="23"/>
      <c r="J718" s="45">
        <v>1900</v>
      </c>
      <c r="K718" s="45">
        <v>6353.13</v>
      </c>
      <c r="L718" s="45">
        <v>363.68</v>
      </c>
      <c r="M718" s="45">
        <v>86.8</v>
      </c>
      <c r="N718" s="45">
        <v>3.8</v>
      </c>
      <c r="O718" s="45">
        <v>0</v>
      </c>
      <c r="P718" s="43">
        <f t="shared" si="36"/>
        <v>3.04</v>
      </c>
    </row>
    <row r="719" spans="1:16">
      <c r="A719" s="23">
        <v>202309</v>
      </c>
      <c r="B719" s="23" t="s">
        <v>482</v>
      </c>
      <c r="C719" s="23" t="s">
        <v>619</v>
      </c>
      <c r="D719" s="23" t="s">
        <v>587</v>
      </c>
      <c r="E719" s="23" t="s">
        <v>1417</v>
      </c>
      <c r="F719" s="23" t="s">
        <v>1027</v>
      </c>
      <c r="G719" s="23" t="s">
        <v>1418</v>
      </c>
      <c r="H719" s="23" t="s">
        <v>1018</v>
      </c>
      <c r="I719" s="23"/>
      <c r="J719" s="45">
        <v>1900</v>
      </c>
      <c r="K719" s="45">
        <v>6654.65</v>
      </c>
      <c r="L719" s="45">
        <v>363.68</v>
      </c>
      <c r="M719" s="45">
        <v>86.8</v>
      </c>
      <c r="N719" s="45">
        <v>3.8</v>
      </c>
      <c r="O719" s="45">
        <v>0</v>
      </c>
      <c r="P719" s="43">
        <f t="shared" si="36"/>
        <v>3.04</v>
      </c>
    </row>
    <row r="720" spans="1:16">
      <c r="A720" s="23">
        <v>202309</v>
      </c>
      <c r="B720" s="23" t="s">
        <v>503</v>
      </c>
      <c r="C720" s="23" t="s">
        <v>619</v>
      </c>
      <c r="D720" s="23" t="s">
        <v>587</v>
      </c>
      <c r="E720" s="23" t="s">
        <v>1419</v>
      </c>
      <c r="F720" s="23" t="s">
        <v>1216</v>
      </c>
      <c r="G720" s="23" t="s">
        <v>1418</v>
      </c>
      <c r="H720" s="23" t="s">
        <v>1018</v>
      </c>
      <c r="I720" s="23"/>
      <c r="J720" s="45">
        <v>1900</v>
      </c>
      <c r="K720" s="45">
        <v>5287.6</v>
      </c>
      <c r="L720" s="45">
        <v>363.68</v>
      </c>
      <c r="M720" s="45">
        <v>86.8</v>
      </c>
      <c r="N720" s="45">
        <v>3.8</v>
      </c>
      <c r="O720" s="45">
        <v>0</v>
      </c>
      <c r="P720" s="43">
        <f t="shared" si="36"/>
        <v>3.04</v>
      </c>
    </row>
    <row r="721" spans="1:16">
      <c r="A721" s="23">
        <v>202309</v>
      </c>
      <c r="B721" s="23" t="s">
        <v>506</v>
      </c>
      <c r="C721" s="23" t="s">
        <v>619</v>
      </c>
      <c r="D721" s="23" t="s">
        <v>587</v>
      </c>
      <c r="E721" s="23" t="s">
        <v>1422</v>
      </c>
      <c r="F721" s="23" t="s">
        <v>1020</v>
      </c>
      <c r="G721" s="23">
        <v>45166</v>
      </c>
      <c r="H721" s="23" t="s">
        <v>1018</v>
      </c>
      <c r="I721" s="23" t="s">
        <v>1434</v>
      </c>
      <c r="J721" s="45">
        <v>1900</v>
      </c>
      <c r="K721" s="45">
        <v>300.96</v>
      </c>
      <c r="L721" s="45">
        <v>0</v>
      </c>
      <c r="M721" s="45">
        <v>0</v>
      </c>
      <c r="N721" s="45">
        <v>0</v>
      </c>
      <c r="O721" s="45">
        <v>0</v>
      </c>
      <c r="P721" s="43">
        <v>0</v>
      </c>
    </row>
    <row r="722" spans="1:16">
      <c r="A722" s="23">
        <v>202309</v>
      </c>
      <c r="B722" s="23" t="s">
        <v>469</v>
      </c>
      <c r="C722" s="23" t="s">
        <v>619</v>
      </c>
      <c r="D722" s="23" t="s">
        <v>587</v>
      </c>
      <c r="E722" s="23" t="s">
        <v>1435</v>
      </c>
      <c r="F722" s="23" t="s">
        <v>1027</v>
      </c>
      <c r="G722" s="23" t="s">
        <v>1436</v>
      </c>
      <c r="H722" s="23" t="s">
        <v>1018</v>
      </c>
      <c r="I722" s="23" t="s">
        <v>1223</v>
      </c>
      <c r="J722" s="45">
        <v>1900</v>
      </c>
      <c r="K722" s="45">
        <v>5789.4</v>
      </c>
      <c r="L722" s="45">
        <v>363.68</v>
      </c>
      <c r="M722" s="45">
        <v>86.8</v>
      </c>
      <c r="N722" s="45">
        <v>3.8</v>
      </c>
      <c r="O722" s="45">
        <v>0</v>
      </c>
      <c r="P722" s="43">
        <f t="shared" ref="P722:P727" si="37">1900*0.16%</f>
        <v>3.04</v>
      </c>
    </row>
    <row r="723" spans="1:16">
      <c r="A723" s="23">
        <v>202310</v>
      </c>
      <c r="B723" s="24" t="s">
        <v>203</v>
      </c>
      <c r="C723" s="46" t="s">
        <v>575</v>
      </c>
      <c r="D723" s="46" t="s">
        <v>571</v>
      </c>
      <c r="E723" s="46" t="s">
        <v>572</v>
      </c>
      <c r="F723" s="47" t="s">
        <v>578</v>
      </c>
      <c r="G723" s="48" t="s">
        <v>574</v>
      </c>
      <c r="H723" s="49"/>
      <c r="I723" s="49"/>
      <c r="J723" s="41">
        <v>43222.5</v>
      </c>
      <c r="K723" s="41">
        <v>61076.61</v>
      </c>
      <c r="L723" s="41">
        <v>363.68</v>
      </c>
      <c r="M723" s="41">
        <v>86.8</v>
      </c>
      <c r="N723" s="41">
        <v>3.8</v>
      </c>
      <c r="O723" s="42">
        <v>0</v>
      </c>
      <c r="P723" s="43">
        <f t="shared" si="37"/>
        <v>3.04</v>
      </c>
    </row>
    <row r="724" spans="1:16">
      <c r="A724" s="23">
        <v>202310</v>
      </c>
      <c r="B724" s="46" t="s">
        <v>448</v>
      </c>
      <c r="C724" s="46" t="s">
        <v>575</v>
      </c>
      <c r="D724" s="47" t="s">
        <v>576</v>
      </c>
      <c r="E724" s="46" t="s">
        <v>577</v>
      </c>
      <c r="F724" s="47" t="s">
        <v>578</v>
      </c>
      <c r="G724" s="48" t="s">
        <v>579</v>
      </c>
      <c r="H724" s="49"/>
      <c r="I724" s="49"/>
      <c r="J724" s="41">
        <v>5500</v>
      </c>
      <c r="K724" s="41">
        <v>16500</v>
      </c>
      <c r="L724" s="41">
        <v>363.68</v>
      </c>
      <c r="M724" s="41">
        <v>86.8</v>
      </c>
      <c r="N724" s="41">
        <v>3.8</v>
      </c>
      <c r="O724" s="42">
        <v>95</v>
      </c>
      <c r="P724" s="43">
        <f t="shared" si="37"/>
        <v>3.04</v>
      </c>
    </row>
    <row r="725" spans="1:16">
      <c r="A725" s="23">
        <v>202310</v>
      </c>
      <c r="B725" s="49" t="s">
        <v>295</v>
      </c>
      <c r="C725" s="46" t="s">
        <v>580</v>
      </c>
      <c r="D725" s="47" t="s">
        <v>576</v>
      </c>
      <c r="E725" s="46" t="s">
        <v>581</v>
      </c>
      <c r="F725" s="47" t="s">
        <v>582</v>
      </c>
      <c r="G725" s="48" t="s">
        <v>583</v>
      </c>
      <c r="H725" s="49"/>
      <c r="I725" s="49"/>
      <c r="J725" s="41">
        <v>5544</v>
      </c>
      <c r="K725" s="41">
        <v>13857.93</v>
      </c>
      <c r="L725" s="41">
        <v>363.68</v>
      </c>
      <c r="M725" s="41">
        <v>86.8</v>
      </c>
      <c r="N725" s="41">
        <v>3.8</v>
      </c>
      <c r="O725" s="42">
        <v>95</v>
      </c>
      <c r="P725" s="43">
        <f t="shared" si="37"/>
        <v>3.04</v>
      </c>
    </row>
    <row r="726" spans="1:16">
      <c r="A726" s="23">
        <v>202310</v>
      </c>
      <c r="B726" s="49" t="s">
        <v>234</v>
      </c>
      <c r="C726" s="46" t="s">
        <v>580</v>
      </c>
      <c r="D726" s="47" t="s">
        <v>576</v>
      </c>
      <c r="E726" s="46" t="s">
        <v>584</v>
      </c>
      <c r="F726" s="47" t="s">
        <v>585</v>
      </c>
      <c r="G726" s="48" t="s">
        <v>586</v>
      </c>
      <c r="H726" s="49"/>
      <c r="I726" s="49"/>
      <c r="J726" s="41">
        <v>5544</v>
      </c>
      <c r="K726" s="41">
        <v>12970.4</v>
      </c>
      <c r="L726" s="41">
        <v>363.68</v>
      </c>
      <c r="M726" s="41">
        <v>86.8</v>
      </c>
      <c r="N726" s="41">
        <v>3.8</v>
      </c>
      <c r="O726" s="42">
        <v>125</v>
      </c>
      <c r="P726" s="43">
        <f t="shared" si="37"/>
        <v>3.04</v>
      </c>
    </row>
    <row r="727" spans="1:16">
      <c r="A727" s="23">
        <v>202310</v>
      </c>
      <c r="B727" s="49" t="s">
        <v>334</v>
      </c>
      <c r="C727" s="46" t="s">
        <v>575</v>
      </c>
      <c r="D727" s="47" t="s">
        <v>587</v>
      </c>
      <c r="E727" s="46" t="s">
        <v>588</v>
      </c>
      <c r="F727" s="47" t="s">
        <v>589</v>
      </c>
      <c r="G727" s="48" t="s">
        <v>590</v>
      </c>
      <c r="H727" s="49"/>
      <c r="I727" s="49"/>
      <c r="J727" s="41">
        <v>3200</v>
      </c>
      <c r="K727" s="41">
        <v>11975.89</v>
      </c>
      <c r="L727" s="41">
        <v>363.68</v>
      </c>
      <c r="M727" s="41">
        <v>86.8</v>
      </c>
      <c r="N727" s="41">
        <v>3.8</v>
      </c>
      <c r="O727" s="42">
        <v>95</v>
      </c>
      <c r="P727" s="43">
        <f t="shared" si="37"/>
        <v>3.04</v>
      </c>
    </row>
    <row r="728" spans="1:16">
      <c r="A728" s="23">
        <v>202310</v>
      </c>
      <c r="B728" s="49" t="s">
        <v>342</v>
      </c>
      <c r="C728" s="46" t="s">
        <v>592</v>
      </c>
      <c r="D728" s="47" t="s">
        <v>587</v>
      </c>
      <c r="E728" s="50" t="s">
        <v>593</v>
      </c>
      <c r="F728" s="47" t="s">
        <v>594</v>
      </c>
      <c r="G728" s="48" t="s">
        <v>595</v>
      </c>
      <c r="H728" s="49"/>
      <c r="I728" s="49"/>
      <c r="J728" s="41">
        <v>1900</v>
      </c>
      <c r="K728" s="41">
        <v>4261.72</v>
      </c>
      <c r="L728" s="41">
        <v>0</v>
      </c>
      <c r="M728" s="41">
        <v>0</v>
      </c>
      <c r="N728" s="41">
        <v>0</v>
      </c>
      <c r="O728" s="42">
        <v>0</v>
      </c>
      <c r="P728" s="43">
        <v>0</v>
      </c>
    </row>
    <row r="729" spans="1:16">
      <c r="A729" s="23">
        <v>202310</v>
      </c>
      <c r="B729" s="49" t="s">
        <v>225</v>
      </c>
      <c r="C729" s="46" t="s">
        <v>592</v>
      </c>
      <c r="D729" s="47" t="s">
        <v>587</v>
      </c>
      <c r="E729" s="51" t="s">
        <v>596</v>
      </c>
      <c r="F729" s="47" t="s">
        <v>597</v>
      </c>
      <c r="G729" s="48" t="s">
        <v>598</v>
      </c>
      <c r="H729" s="49"/>
      <c r="I729" s="49"/>
      <c r="J729" s="41">
        <v>1900</v>
      </c>
      <c r="K729" s="41">
        <v>5256.5</v>
      </c>
      <c r="L729" s="41">
        <v>363.68</v>
      </c>
      <c r="M729" s="41">
        <v>86.8</v>
      </c>
      <c r="N729" s="41">
        <v>3.8</v>
      </c>
      <c r="O729" s="42">
        <v>0</v>
      </c>
      <c r="P729" s="43">
        <f t="shared" ref="P729:P736" si="38">1900*0.16%</f>
        <v>3.04</v>
      </c>
    </row>
    <row r="730" spans="1:16">
      <c r="A730" s="23">
        <v>202310</v>
      </c>
      <c r="B730" s="49" t="s">
        <v>301</v>
      </c>
      <c r="C730" s="46" t="s">
        <v>580</v>
      </c>
      <c r="D730" s="49" t="s">
        <v>587</v>
      </c>
      <c r="E730" s="49" t="s">
        <v>599</v>
      </c>
      <c r="F730" s="47" t="s">
        <v>600</v>
      </c>
      <c r="G730" s="48" t="s">
        <v>601</v>
      </c>
      <c r="H730" s="49"/>
      <c r="I730" s="49"/>
      <c r="J730" s="41">
        <v>5746</v>
      </c>
      <c r="K730" s="41">
        <v>14445.99</v>
      </c>
      <c r="L730" s="41">
        <v>363.68</v>
      </c>
      <c r="M730" s="41">
        <v>86.8</v>
      </c>
      <c r="N730" s="41">
        <v>3.8</v>
      </c>
      <c r="O730" s="42">
        <v>1250</v>
      </c>
      <c r="P730" s="43">
        <f t="shared" si="38"/>
        <v>3.04</v>
      </c>
    </row>
    <row r="731" spans="1:16">
      <c r="A731" s="23">
        <v>202310</v>
      </c>
      <c r="B731" s="49" t="s">
        <v>264</v>
      </c>
      <c r="C731" s="46" t="s">
        <v>580</v>
      </c>
      <c r="D731" s="47" t="s">
        <v>587</v>
      </c>
      <c r="E731" s="51" t="s">
        <v>602</v>
      </c>
      <c r="F731" s="47" t="s">
        <v>1336</v>
      </c>
      <c r="G731" s="48" t="s">
        <v>604</v>
      </c>
      <c r="H731" s="49"/>
      <c r="I731" s="49"/>
      <c r="J731" s="41">
        <v>2440</v>
      </c>
      <c r="K731" s="41">
        <v>6481.1</v>
      </c>
      <c r="L731" s="41">
        <v>363.68</v>
      </c>
      <c r="M731" s="41">
        <v>86.8</v>
      </c>
      <c r="N731" s="41">
        <v>3.8</v>
      </c>
      <c r="O731" s="42">
        <v>95</v>
      </c>
      <c r="P731" s="43">
        <f t="shared" si="38"/>
        <v>3.04</v>
      </c>
    </row>
    <row r="732" spans="1:16">
      <c r="A732" s="23">
        <v>202310</v>
      </c>
      <c r="B732" s="46" t="s">
        <v>290</v>
      </c>
      <c r="C732" s="46" t="s">
        <v>580</v>
      </c>
      <c r="D732" s="47" t="s">
        <v>587</v>
      </c>
      <c r="E732" s="49" t="s">
        <v>605</v>
      </c>
      <c r="F732" s="47" t="s">
        <v>606</v>
      </c>
      <c r="G732" s="48" t="s">
        <v>607</v>
      </c>
      <c r="H732" s="49"/>
      <c r="I732" s="49"/>
      <c r="J732" s="41">
        <v>5389</v>
      </c>
      <c r="K732" s="41">
        <v>12917.5</v>
      </c>
      <c r="L732" s="41">
        <v>363.68</v>
      </c>
      <c r="M732" s="41">
        <v>86.8</v>
      </c>
      <c r="N732" s="41">
        <v>3.8</v>
      </c>
      <c r="O732" s="42">
        <v>500</v>
      </c>
      <c r="P732" s="43">
        <f t="shared" si="38"/>
        <v>3.04</v>
      </c>
    </row>
    <row r="733" spans="1:16">
      <c r="A733" s="23">
        <v>202310</v>
      </c>
      <c r="B733" s="49" t="s">
        <v>376</v>
      </c>
      <c r="C733" s="46" t="s">
        <v>580</v>
      </c>
      <c r="D733" s="47" t="s">
        <v>587</v>
      </c>
      <c r="E733" s="49" t="s">
        <v>608</v>
      </c>
      <c r="F733" s="47" t="s">
        <v>609</v>
      </c>
      <c r="G733" s="48" t="s">
        <v>610</v>
      </c>
      <c r="H733" s="49"/>
      <c r="I733" s="49"/>
      <c r="J733" s="41">
        <v>2671</v>
      </c>
      <c r="K733" s="41">
        <v>6947.6</v>
      </c>
      <c r="L733" s="41">
        <v>363.68</v>
      </c>
      <c r="M733" s="41">
        <v>86.8</v>
      </c>
      <c r="N733" s="41">
        <v>3.8</v>
      </c>
      <c r="O733" s="42">
        <v>500</v>
      </c>
      <c r="P733" s="43">
        <f t="shared" si="38"/>
        <v>3.04</v>
      </c>
    </row>
    <row r="734" spans="1:16">
      <c r="A734" s="23">
        <v>202310</v>
      </c>
      <c r="B734" s="46" t="s">
        <v>240</v>
      </c>
      <c r="C734" s="46" t="s">
        <v>580</v>
      </c>
      <c r="D734" s="47" t="s">
        <v>587</v>
      </c>
      <c r="E734" s="49" t="s">
        <v>611</v>
      </c>
      <c r="F734" s="47" t="s">
        <v>609</v>
      </c>
      <c r="G734" s="48" t="s">
        <v>612</v>
      </c>
      <c r="H734" s="49"/>
      <c r="I734" s="49"/>
      <c r="J734" s="41">
        <v>5746</v>
      </c>
      <c r="K734" s="41">
        <v>13226</v>
      </c>
      <c r="L734" s="41">
        <v>363.68</v>
      </c>
      <c r="M734" s="41">
        <v>86.8</v>
      </c>
      <c r="N734" s="41">
        <v>3.8</v>
      </c>
      <c r="O734" s="42">
        <v>1250</v>
      </c>
      <c r="P734" s="43">
        <f t="shared" si="38"/>
        <v>3.04</v>
      </c>
    </row>
    <row r="735" spans="1:16">
      <c r="A735" s="23">
        <v>202310</v>
      </c>
      <c r="B735" s="46" t="s">
        <v>326</v>
      </c>
      <c r="C735" s="46" t="s">
        <v>580</v>
      </c>
      <c r="D735" s="47" t="s">
        <v>587</v>
      </c>
      <c r="E735" s="49" t="s">
        <v>613</v>
      </c>
      <c r="F735" s="47" t="s">
        <v>614</v>
      </c>
      <c r="G735" s="48" t="s">
        <v>615</v>
      </c>
      <c r="H735" s="49"/>
      <c r="I735" s="49"/>
      <c r="J735" s="41">
        <v>5544</v>
      </c>
      <c r="K735" s="41">
        <v>13008.13</v>
      </c>
      <c r="L735" s="41">
        <v>363.68</v>
      </c>
      <c r="M735" s="41">
        <v>86.8</v>
      </c>
      <c r="N735" s="41">
        <v>3.8</v>
      </c>
      <c r="O735" s="42">
        <v>500</v>
      </c>
      <c r="P735" s="43">
        <f t="shared" si="38"/>
        <v>3.04</v>
      </c>
    </row>
    <row r="736" spans="1:16">
      <c r="A736" s="23">
        <v>202310</v>
      </c>
      <c r="B736" s="46" t="s">
        <v>299</v>
      </c>
      <c r="C736" s="46" t="s">
        <v>1437</v>
      </c>
      <c r="D736" s="52" t="s">
        <v>587</v>
      </c>
      <c r="E736" s="46" t="s">
        <v>616</v>
      </c>
      <c r="F736" s="47" t="s">
        <v>1217</v>
      </c>
      <c r="G736" s="48">
        <v>42738</v>
      </c>
      <c r="H736" s="49"/>
      <c r="I736" s="49"/>
      <c r="J736" s="41">
        <v>3263</v>
      </c>
      <c r="K736" s="41">
        <v>9131.36</v>
      </c>
      <c r="L736" s="41">
        <v>363.68</v>
      </c>
      <c r="M736" s="41">
        <v>86.8</v>
      </c>
      <c r="N736" s="41">
        <v>3.8</v>
      </c>
      <c r="O736" s="42">
        <v>0</v>
      </c>
      <c r="P736" s="43">
        <f t="shared" si="38"/>
        <v>3.04</v>
      </c>
    </row>
    <row r="737" spans="1:16">
      <c r="A737" s="23">
        <v>202310</v>
      </c>
      <c r="B737" s="46" t="s">
        <v>453</v>
      </c>
      <c r="C737" s="46" t="s">
        <v>1438</v>
      </c>
      <c r="D737" s="47" t="s">
        <v>587</v>
      </c>
      <c r="E737" s="47" t="s">
        <v>620</v>
      </c>
      <c r="F737" s="47" t="s">
        <v>621</v>
      </c>
      <c r="G737" s="48" t="s">
        <v>622</v>
      </c>
      <c r="H737" s="49" t="s">
        <v>623</v>
      </c>
      <c r="I737" s="49"/>
      <c r="J737" s="41">
        <v>2132</v>
      </c>
      <c r="K737" s="41">
        <v>10038.32</v>
      </c>
      <c r="L737" s="41">
        <v>0</v>
      </c>
      <c r="M737" s="41">
        <v>0</v>
      </c>
      <c r="N737" s="41">
        <v>0</v>
      </c>
      <c r="O737" s="42">
        <v>0</v>
      </c>
      <c r="P737" s="43">
        <v>0</v>
      </c>
    </row>
    <row r="738" spans="1:16">
      <c r="A738" s="23">
        <v>202310</v>
      </c>
      <c r="B738" s="46" t="s">
        <v>307</v>
      </c>
      <c r="C738" s="46" t="s">
        <v>575</v>
      </c>
      <c r="D738" s="47" t="s">
        <v>587</v>
      </c>
      <c r="E738" s="49" t="s">
        <v>629</v>
      </c>
      <c r="F738" s="47" t="s">
        <v>578</v>
      </c>
      <c r="G738" s="48" t="s">
        <v>630</v>
      </c>
      <c r="H738" s="49"/>
      <c r="I738" s="49"/>
      <c r="J738" s="41">
        <v>5500</v>
      </c>
      <c r="K738" s="41">
        <v>15735</v>
      </c>
      <c r="L738" s="41">
        <v>363.68</v>
      </c>
      <c r="M738" s="41">
        <v>86.8</v>
      </c>
      <c r="N738" s="41">
        <v>3.8</v>
      </c>
      <c r="O738" s="42">
        <v>960</v>
      </c>
      <c r="P738" s="43">
        <f t="shared" ref="P738:P749" si="39">1900*0.16%</f>
        <v>3.04</v>
      </c>
    </row>
    <row r="739" spans="1:16">
      <c r="A739" s="23">
        <v>202310</v>
      </c>
      <c r="B739" s="49" t="s">
        <v>353</v>
      </c>
      <c r="C739" s="46" t="s">
        <v>1438</v>
      </c>
      <c r="D739" s="47" t="s">
        <v>576</v>
      </c>
      <c r="E739" s="49" t="s">
        <v>631</v>
      </c>
      <c r="F739" s="47" t="s">
        <v>632</v>
      </c>
      <c r="G739" s="48" t="s">
        <v>633</v>
      </c>
      <c r="H739" s="49"/>
      <c r="I739" s="49"/>
      <c r="J739" s="41">
        <v>6070</v>
      </c>
      <c r="K739" s="41">
        <v>14484.8</v>
      </c>
      <c r="L739" s="41">
        <v>363.68</v>
      </c>
      <c r="M739" s="41">
        <v>86.8</v>
      </c>
      <c r="N739" s="41">
        <v>3.8</v>
      </c>
      <c r="O739" s="42">
        <v>1500</v>
      </c>
      <c r="P739" s="43">
        <f t="shared" si="39"/>
        <v>3.04</v>
      </c>
    </row>
    <row r="740" spans="1:16">
      <c r="A740" s="23">
        <v>202310</v>
      </c>
      <c r="B740" s="46" t="s">
        <v>379</v>
      </c>
      <c r="C740" s="46" t="s">
        <v>1437</v>
      </c>
      <c r="D740" s="47" t="s">
        <v>587</v>
      </c>
      <c r="E740" s="49" t="s">
        <v>634</v>
      </c>
      <c r="F740" s="47" t="s">
        <v>1386</v>
      </c>
      <c r="G740" s="48" t="s">
        <v>636</v>
      </c>
      <c r="H740" s="49"/>
      <c r="I740" s="49"/>
      <c r="J740" s="41">
        <v>5520</v>
      </c>
      <c r="K740" s="41">
        <v>17075</v>
      </c>
      <c r="L740" s="41">
        <v>363.68</v>
      </c>
      <c r="M740" s="41">
        <v>86.8</v>
      </c>
      <c r="N740" s="41">
        <v>3.8</v>
      </c>
      <c r="O740" s="42">
        <v>750</v>
      </c>
      <c r="P740" s="43">
        <f t="shared" si="39"/>
        <v>3.04</v>
      </c>
    </row>
    <row r="741" spans="1:16">
      <c r="A741" s="23">
        <v>202310</v>
      </c>
      <c r="B741" s="49" t="s">
        <v>248</v>
      </c>
      <c r="C741" s="46" t="s">
        <v>1437</v>
      </c>
      <c r="D741" s="47" t="s">
        <v>587</v>
      </c>
      <c r="E741" s="46" t="s">
        <v>637</v>
      </c>
      <c r="F741" s="47" t="s">
        <v>778</v>
      </c>
      <c r="G741" s="48" t="s">
        <v>639</v>
      </c>
      <c r="H741" s="49"/>
      <c r="I741" s="49"/>
      <c r="J741" s="41">
        <v>4250</v>
      </c>
      <c r="K741" s="41">
        <v>14511.95</v>
      </c>
      <c r="L741" s="41">
        <v>363.68</v>
      </c>
      <c r="M741" s="41">
        <v>86.8</v>
      </c>
      <c r="N741" s="41">
        <v>3.8</v>
      </c>
      <c r="O741" s="42">
        <v>0</v>
      </c>
      <c r="P741" s="43">
        <f t="shared" si="39"/>
        <v>3.04</v>
      </c>
    </row>
    <row r="742" spans="1:16">
      <c r="A742" s="23">
        <v>202310</v>
      </c>
      <c r="B742" s="46" t="s">
        <v>261</v>
      </c>
      <c r="C742" s="46" t="s">
        <v>1437</v>
      </c>
      <c r="D742" s="47" t="s">
        <v>587</v>
      </c>
      <c r="E742" s="46" t="s">
        <v>640</v>
      </c>
      <c r="F742" s="47" t="s">
        <v>652</v>
      </c>
      <c r="G742" s="48" t="s">
        <v>642</v>
      </c>
      <c r="H742" s="49"/>
      <c r="I742" s="49"/>
      <c r="J742" s="41">
        <v>3440</v>
      </c>
      <c r="K742" s="41">
        <v>10378.53</v>
      </c>
      <c r="L742" s="41">
        <v>363.68</v>
      </c>
      <c r="M742" s="41">
        <v>86.8</v>
      </c>
      <c r="N742" s="41">
        <v>3.8</v>
      </c>
      <c r="O742" s="42">
        <v>0</v>
      </c>
      <c r="P742" s="43">
        <f t="shared" si="39"/>
        <v>3.04</v>
      </c>
    </row>
    <row r="743" spans="1:16">
      <c r="A743" s="23">
        <v>202310</v>
      </c>
      <c r="B743" s="46" t="s">
        <v>405</v>
      </c>
      <c r="C743" s="46" t="s">
        <v>1437</v>
      </c>
      <c r="D743" s="52" t="s">
        <v>587</v>
      </c>
      <c r="E743" s="49" t="s">
        <v>643</v>
      </c>
      <c r="F743" s="47" t="s">
        <v>1219</v>
      </c>
      <c r="G743" s="48" t="s">
        <v>644</v>
      </c>
      <c r="H743" s="49"/>
      <c r="I743" s="49"/>
      <c r="J743" s="41">
        <v>4331</v>
      </c>
      <c r="K743" s="41">
        <v>11920.41</v>
      </c>
      <c r="L743" s="41">
        <v>363.68</v>
      </c>
      <c r="M743" s="41">
        <v>86.8</v>
      </c>
      <c r="N743" s="41">
        <v>3.8</v>
      </c>
      <c r="O743" s="42">
        <v>0</v>
      </c>
      <c r="P743" s="43">
        <f t="shared" si="39"/>
        <v>3.04</v>
      </c>
    </row>
    <row r="744" spans="1:16">
      <c r="A744" s="23">
        <v>202310</v>
      </c>
      <c r="B744" s="49" t="s">
        <v>244</v>
      </c>
      <c r="C744" s="46" t="s">
        <v>1438</v>
      </c>
      <c r="D744" s="47" t="s">
        <v>576</v>
      </c>
      <c r="E744" s="51" t="s">
        <v>645</v>
      </c>
      <c r="F744" s="47" t="s">
        <v>646</v>
      </c>
      <c r="G744" s="48" t="s">
        <v>647</v>
      </c>
      <c r="H744" s="49"/>
      <c r="I744" s="49"/>
      <c r="J744" s="41">
        <v>4000</v>
      </c>
      <c r="K744" s="41">
        <v>10236.5</v>
      </c>
      <c r="L744" s="41">
        <v>363.68</v>
      </c>
      <c r="M744" s="41">
        <v>86.8</v>
      </c>
      <c r="N744" s="41">
        <v>3.8</v>
      </c>
      <c r="O744" s="42">
        <v>0</v>
      </c>
      <c r="P744" s="43">
        <f t="shared" si="39"/>
        <v>3.04</v>
      </c>
    </row>
    <row r="745" spans="1:16">
      <c r="A745" s="23">
        <v>202310</v>
      </c>
      <c r="B745" s="49" t="s">
        <v>286</v>
      </c>
      <c r="C745" s="46" t="s">
        <v>1437</v>
      </c>
      <c r="D745" s="47" t="s">
        <v>587</v>
      </c>
      <c r="E745" s="51" t="s">
        <v>648</v>
      </c>
      <c r="F745" s="47" t="s">
        <v>1365</v>
      </c>
      <c r="G745" s="53" t="s">
        <v>650</v>
      </c>
      <c r="H745" s="49"/>
      <c r="I745" s="49"/>
      <c r="J745" s="41">
        <v>7100</v>
      </c>
      <c r="K745" s="41">
        <v>18585</v>
      </c>
      <c r="L745" s="41">
        <v>363.68</v>
      </c>
      <c r="M745" s="41">
        <v>86.8</v>
      </c>
      <c r="N745" s="41">
        <v>3.8</v>
      </c>
      <c r="O745" s="42">
        <v>457.5</v>
      </c>
      <c r="P745" s="43">
        <f t="shared" si="39"/>
        <v>3.04</v>
      </c>
    </row>
    <row r="746" spans="1:16">
      <c r="A746" s="23">
        <v>202310</v>
      </c>
      <c r="B746" s="49" t="s">
        <v>421</v>
      </c>
      <c r="C746" s="46" t="s">
        <v>1437</v>
      </c>
      <c r="D746" s="47" t="s">
        <v>587</v>
      </c>
      <c r="E746" s="51" t="s">
        <v>651</v>
      </c>
      <c r="F746" s="47" t="s">
        <v>652</v>
      </c>
      <c r="G746" s="53" t="s">
        <v>653</v>
      </c>
      <c r="H746" s="51"/>
      <c r="I746" s="49"/>
      <c r="J746" s="41">
        <v>5519</v>
      </c>
      <c r="K746" s="41">
        <v>21859.06</v>
      </c>
      <c r="L746" s="41">
        <v>363.68</v>
      </c>
      <c r="M746" s="41">
        <v>86.8</v>
      </c>
      <c r="N746" s="41">
        <v>3.8</v>
      </c>
      <c r="O746" s="42">
        <v>0</v>
      </c>
      <c r="P746" s="43">
        <f t="shared" si="39"/>
        <v>3.04</v>
      </c>
    </row>
    <row r="747" spans="1:16">
      <c r="A747" s="23">
        <v>202310</v>
      </c>
      <c r="B747" s="46" t="s">
        <v>258</v>
      </c>
      <c r="C747" s="46" t="s">
        <v>575</v>
      </c>
      <c r="D747" s="47" t="s">
        <v>587</v>
      </c>
      <c r="E747" s="51" t="s">
        <v>654</v>
      </c>
      <c r="F747" s="47" t="s">
        <v>655</v>
      </c>
      <c r="G747" s="53" t="s">
        <v>656</v>
      </c>
      <c r="H747" s="49"/>
      <c r="I747" s="49"/>
      <c r="J747" s="41">
        <v>2888</v>
      </c>
      <c r="K747" s="41">
        <v>9567.38</v>
      </c>
      <c r="L747" s="41">
        <v>363.68</v>
      </c>
      <c r="M747" s="41">
        <v>86.8</v>
      </c>
      <c r="N747" s="41">
        <v>3.8</v>
      </c>
      <c r="O747" s="42">
        <v>0</v>
      </c>
      <c r="P747" s="43">
        <f t="shared" si="39"/>
        <v>3.04</v>
      </c>
    </row>
    <row r="748" spans="1:16">
      <c r="A748" s="23">
        <v>202310</v>
      </c>
      <c r="B748" s="54" t="s">
        <v>216</v>
      </c>
      <c r="C748" s="46" t="s">
        <v>1437</v>
      </c>
      <c r="D748" s="46" t="s">
        <v>571</v>
      </c>
      <c r="E748" s="51" t="s">
        <v>657</v>
      </c>
      <c r="F748" s="47" t="s">
        <v>658</v>
      </c>
      <c r="G748" s="51" t="s">
        <v>659</v>
      </c>
      <c r="H748" s="49"/>
      <c r="I748" s="49"/>
      <c r="J748" s="41">
        <v>8020</v>
      </c>
      <c r="K748" s="41">
        <v>16908.5</v>
      </c>
      <c r="L748" s="41">
        <v>363.68</v>
      </c>
      <c r="M748" s="41">
        <v>86.8</v>
      </c>
      <c r="N748" s="41">
        <v>3.8</v>
      </c>
      <c r="O748" s="42">
        <v>0</v>
      </c>
      <c r="P748" s="43">
        <f t="shared" si="39"/>
        <v>3.04</v>
      </c>
    </row>
    <row r="749" spans="1:16">
      <c r="A749" s="23">
        <v>202310</v>
      </c>
      <c r="B749" s="46" t="s">
        <v>416</v>
      </c>
      <c r="C749" s="33" t="s">
        <v>580</v>
      </c>
      <c r="D749" s="47" t="s">
        <v>587</v>
      </c>
      <c r="E749" s="33" t="s">
        <v>665</v>
      </c>
      <c r="F749" s="47" t="s">
        <v>666</v>
      </c>
      <c r="G749" s="34" t="s">
        <v>667</v>
      </c>
      <c r="H749" s="49"/>
      <c r="I749" s="49"/>
      <c r="J749" s="41">
        <v>4133</v>
      </c>
      <c r="K749" s="41">
        <v>9247.9</v>
      </c>
      <c r="L749" s="41">
        <v>363.68</v>
      </c>
      <c r="M749" s="41">
        <v>86.8</v>
      </c>
      <c r="N749" s="41">
        <v>3.8</v>
      </c>
      <c r="O749" s="42">
        <v>300</v>
      </c>
      <c r="P749" s="43">
        <f t="shared" si="39"/>
        <v>3.04</v>
      </c>
    </row>
    <row r="750" spans="1:16">
      <c r="A750" s="23">
        <v>202310</v>
      </c>
      <c r="B750" s="33" t="s">
        <v>344</v>
      </c>
      <c r="C750" s="33" t="s">
        <v>575</v>
      </c>
      <c r="D750" s="33" t="s">
        <v>671</v>
      </c>
      <c r="E750" s="33" t="s">
        <v>672</v>
      </c>
      <c r="F750" s="47" t="s">
        <v>578</v>
      </c>
      <c r="G750" s="33" t="s">
        <v>673</v>
      </c>
      <c r="H750" s="49"/>
      <c r="I750" s="49"/>
      <c r="J750" s="41">
        <v>8800</v>
      </c>
      <c r="K750" s="41">
        <v>20435</v>
      </c>
      <c r="L750" s="41">
        <v>0</v>
      </c>
      <c r="M750" s="41">
        <v>0</v>
      </c>
      <c r="N750" s="41">
        <v>0</v>
      </c>
      <c r="O750" s="42">
        <v>0</v>
      </c>
      <c r="P750" s="43">
        <v>0</v>
      </c>
    </row>
    <row r="751" spans="1:16">
      <c r="A751" s="23">
        <v>202310</v>
      </c>
      <c r="B751" s="33" t="s">
        <v>298</v>
      </c>
      <c r="C751" s="33" t="s">
        <v>1437</v>
      </c>
      <c r="D751" s="47" t="s">
        <v>587</v>
      </c>
      <c r="E751" s="33" t="s">
        <v>674</v>
      </c>
      <c r="F751" s="47" t="s">
        <v>675</v>
      </c>
      <c r="G751" s="33" t="s">
        <v>676</v>
      </c>
      <c r="H751" s="49"/>
      <c r="I751" s="49"/>
      <c r="J751" s="41">
        <v>2532</v>
      </c>
      <c r="K751" s="41">
        <v>7149.6</v>
      </c>
      <c r="L751" s="41">
        <v>363.68</v>
      </c>
      <c r="M751" s="41">
        <v>86.8</v>
      </c>
      <c r="N751" s="41">
        <v>3.8</v>
      </c>
      <c r="O751" s="42">
        <v>0</v>
      </c>
      <c r="P751" s="43">
        <f t="shared" ref="P751:P763" si="40">1900*0.16%</f>
        <v>3.04</v>
      </c>
    </row>
    <row r="752" spans="1:16">
      <c r="A752" s="23">
        <v>202310</v>
      </c>
      <c r="B752" s="33" t="s">
        <v>355</v>
      </c>
      <c r="C752" s="46" t="s">
        <v>1438</v>
      </c>
      <c r="D752" s="33" t="s">
        <v>587</v>
      </c>
      <c r="E752" s="33" t="s">
        <v>685</v>
      </c>
      <c r="F752" s="47" t="s">
        <v>686</v>
      </c>
      <c r="G752" s="33" t="s">
        <v>687</v>
      </c>
      <c r="H752" s="49" t="s">
        <v>623</v>
      </c>
      <c r="I752" s="49"/>
      <c r="J752" s="41">
        <v>2520</v>
      </c>
      <c r="K752" s="41">
        <v>9447.29</v>
      </c>
      <c r="L752" s="41">
        <v>363.68</v>
      </c>
      <c r="M752" s="41">
        <v>86.8</v>
      </c>
      <c r="N752" s="41">
        <v>3.8</v>
      </c>
      <c r="O752" s="42">
        <v>0</v>
      </c>
      <c r="P752" s="43">
        <f t="shared" si="40"/>
        <v>3.04</v>
      </c>
    </row>
    <row r="753" spans="1:16">
      <c r="A753" s="23">
        <v>202310</v>
      </c>
      <c r="B753" s="33" t="s">
        <v>420</v>
      </c>
      <c r="C753" s="33" t="s">
        <v>580</v>
      </c>
      <c r="D753" s="33" t="s">
        <v>587</v>
      </c>
      <c r="E753" s="33" t="s">
        <v>697</v>
      </c>
      <c r="F753" s="47" t="s">
        <v>698</v>
      </c>
      <c r="G753" s="33" t="s">
        <v>699</v>
      </c>
      <c r="H753" s="49"/>
      <c r="I753" s="49"/>
      <c r="J753" s="42">
        <v>4536</v>
      </c>
      <c r="K753" s="41">
        <v>10576.1</v>
      </c>
      <c r="L753" s="41">
        <v>363.68</v>
      </c>
      <c r="M753" s="41">
        <v>86.8</v>
      </c>
      <c r="N753" s="41">
        <v>3.8</v>
      </c>
      <c r="O753" s="42">
        <v>300</v>
      </c>
      <c r="P753" s="43">
        <f t="shared" si="40"/>
        <v>3.04</v>
      </c>
    </row>
    <row r="754" spans="1:16">
      <c r="A754" s="23">
        <v>202310</v>
      </c>
      <c r="B754" s="33" t="s">
        <v>424</v>
      </c>
      <c r="C754" s="33" t="s">
        <v>1437</v>
      </c>
      <c r="D754" s="33" t="s">
        <v>587</v>
      </c>
      <c r="E754" s="33" t="s">
        <v>700</v>
      </c>
      <c r="F754" s="47" t="s">
        <v>617</v>
      </c>
      <c r="G754" s="33" t="s">
        <v>701</v>
      </c>
      <c r="H754" s="49"/>
      <c r="I754" s="49"/>
      <c r="J754" s="42">
        <v>2363</v>
      </c>
      <c r="K754" s="41">
        <v>6786.9</v>
      </c>
      <c r="L754" s="41">
        <v>363.68</v>
      </c>
      <c r="M754" s="41">
        <v>86.8</v>
      </c>
      <c r="N754" s="41">
        <v>3.8</v>
      </c>
      <c r="O754" s="42">
        <v>0</v>
      </c>
      <c r="P754" s="43">
        <f t="shared" si="40"/>
        <v>3.04</v>
      </c>
    </row>
    <row r="755" spans="1:16">
      <c r="A755" s="23">
        <v>202310</v>
      </c>
      <c r="B755" s="33" t="s">
        <v>277</v>
      </c>
      <c r="C755" s="46" t="s">
        <v>1438</v>
      </c>
      <c r="D755" s="33" t="s">
        <v>587</v>
      </c>
      <c r="E755" s="33" t="s">
        <v>702</v>
      </c>
      <c r="F755" s="47" t="s">
        <v>703</v>
      </c>
      <c r="G755" s="33" t="s">
        <v>704</v>
      </c>
      <c r="H755" s="49" t="s">
        <v>623</v>
      </c>
      <c r="I755" s="49"/>
      <c r="J755" s="41">
        <v>1900</v>
      </c>
      <c r="K755" s="41">
        <v>4672.11</v>
      </c>
      <c r="L755" s="41">
        <v>363.68</v>
      </c>
      <c r="M755" s="41">
        <v>86.8</v>
      </c>
      <c r="N755" s="41">
        <v>3.8</v>
      </c>
      <c r="O755" s="42">
        <v>0</v>
      </c>
      <c r="P755" s="43">
        <f t="shared" si="40"/>
        <v>3.04</v>
      </c>
    </row>
    <row r="756" spans="1:16">
      <c r="A756" s="23">
        <v>202310</v>
      </c>
      <c r="B756" s="33" t="s">
        <v>204</v>
      </c>
      <c r="C756" s="33" t="s">
        <v>1438</v>
      </c>
      <c r="D756" s="33" t="s">
        <v>587</v>
      </c>
      <c r="E756" s="33" t="s">
        <v>712</v>
      </c>
      <c r="F756" s="47" t="s">
        <v>880</v>
      </c>
      <c r="G756" s="34" t="s">
        <v>714</v>
      </c>
      <c r="H756" s="49"/>
      <c r="I756" s="49"/>
      <c r="J756" s="42">
        <v>1958</v>
      </c>
      <c r="K756" s="41">
        <v>4526.3</v>
      </c>
      <c r="L756" s="41">
        <v>363.68</v>
      </c>
      <c r="M756" s="41">
        <v>86.8</v>
      </c>
      <c r="N756" s="41">
        <v>3.8</v>
      </c>
      <c r="O756" s="42">
        <v>0</v>
      </c>
      <c r="P756" s="43">
        <f t="shared" si="40"/>
        <v>3.04</v>
      </c>
    </row>
    <row r="757" spans="1:16">
      <c r="A757" s="23">
        <v>202310</v>
      </c>
      <c r="B757" s="33" t="s">
        <v>413</v>
      </c>
      <c r="C757" s="33" t="s">
        <v>1437</v>
      </c>
      <c r="D757" s="33" t="s">
        <v>587</v>
      </c>
      <c r="E757" s="33" t="s">
        <v>718</v>
      </c>
      <c r="F757" s="47" t="s">
        <v>638</v>
      </c>
      <c r="G757" s="34" t="s">
        <v>719</v>
      </c>
      <c r="H757" s="49"/>
      <c r="I757" s="49"/>
      <c r="J757" s="42">
        <v>2993</v>
      </c>
      <c r="K757" s="41">
        <v>8275.42</v>
      </c>
      <c r="L757" s="41">
        <v>363.68</v>
      </c>
      <c r="M757" s="41">
        <v>86.8</v>
      </c>
      <c r="N757" s="41">
        <v>3.8</v>
      </c>
      <c r="O757" s="42">
        <v>0</v>
      </c>
      <c r="P757" s="43">
        <f t="shared" si="40"/>
        <v>3.04</v>
      </c>
    </row>
    <row r="758" spans="1:16">
      <c r="A758" s="23">
        <v>202310</v>
      </c>
      <c r="B758" s="33" t="s">
        <v>393</v>
      </c>
      <c r="C758" s="33" t="s">
        <v>1437</v>
      </c>
      <c r="D758" s="33" t="s">
        <v>587</v>
      </c>
      <c r="E758" s="33" t="s">
        <v>720</v>
      </c>
      <c r="F758" s="47" t="s">
        <v>721</v>
      </c>
      <c r="G758" s="34" t="s">
        <v>722</v>
      </c>
      <c r="H758" s="49"/>
      <c r="I758" s="49"/>
      <c r="J758" s="42">
        <v>3000</v>
      </c>
      <c r="K758" s="41">
        <v>7708.62</v>
      </c>
      <c r="L758" s="41">
        <v>363.68</v>
      </c>
      <c r="M758" s="41">
        <v>86.8</v>
      </c>
      <c r="N758" s="41">
        <v>3.8</v>
      </c>
      <c r="O758" s="42">
        <v>0</v>
      </c>
      <c r="P758" s="43">
        <f t="shared" si="40"/>
        <v>3.04</v>
      </c>
    </row>
    <row r="759" spans="1:16">
      <c r="A759" s="23">
        <v>202310</v>
      </c>
      <c r="B759" s="33" t="s">
        <v>252</v>
      </c>
      <c r="C759" s="33" t="s">
        <v>1437</v>
      </c>
      <c r="D759" s="33" t="s">
        <v>587</v>
      </c>
      <c r="E759" s="33" t="s">
        <v>727</v>
      </c>
      <c r="F759" s="47" t="s">
        <v>778</v>
      </c>
      <c r="G759" s="34" t="s">
        <v>728</v>
      </c>
      <c r="H759" s="49"/>
      <c r="I759" s="49"/>
      <c r="J759" s="42">
        <v>4937</v>
      </c>
      <c r="K759" s="41">
        <v>13407.61</v>
      </c>
      <c r="L759" s="41">
        <v>363.68</v>
      </c>
      <c r="M759" s="41">
        <v>86.8</v>
      </c>
      <c r="N759" s="41">
        <v>3.8</v>
      </c>
      <c r="O759" s="42">
        <v>800</v>
      </c>
      <c r="P759" s="43">
        <f t="shared" si="40"/>
        <v>3.04</v>
      </c>
    </row>
    <row r="760" spans="1:16">
      <c r="A760" s="23">
        <v>202310</v>
      </c>
      <c r="B760" s="33" t="s">
        <v>427</v>
      </c>
      <c r="C760" s="33" t="s">
        <v>1439</v>
      </c>
      <c r="D760" s="33" t="s">
        <v>1366</v>
      </c>
      <c r="E760" s="33" t="s">
        <v>729</v>
      </c>
      <c r="F760" s="47" t="s">
        <v>1337</v>
      </c>
      <c r="G760" s="34" t="s">
        <v>731</v>
      </c>
      <c r="H760" s="49"/>
      <c r="I760" s="49"/>
      <c r="J760" s="42">
        <v>8080</v>
      </c>
      <c r="K760" s="41">
        <v>15550</v>
      </c>
      <c r="L760" s="41">
        <v>363.68</v>
      </c>
      <c r="M760" s="41">
        <v>86.8</v>
      </c>
      <c r="N760" s="41">
        <v>3.8</v>
      </c>
      <c r="O760" s="42">
        <v>2000</v>
      </c>
      <c r="P760" s="43">
        <f t="shared" si="40"/>
        <v>3.04</v>
      </c>
    </row>
    <row r="761" spans="1:16">
      <c r="A761" s="23">
        <v>202310</v>
      </c>
      <c r="B761" s="33" t="s">
        <v>447</v>
      </c>
      <c r="C761" s="33" t="s">
        <v>575</v>
      </c>
      <c r="D761" s="33" t="s">
        <v>587</v>
      </c>
      <c r="E761" s="33" t="s">
        <v>732</v>
      </c>
      <c r="F761" s="47" t="s">
        <v>710</v>
      </c>
      <c r="G761" s="34" t="s">
        <v>733</v>
      </c>
      <c r="H761" s="49"/>
      <c r="I761" s="49"/>
      <c r="J761" s="42">
        <v>3000</v>
      </c>
      <c r="K761" s="41">
        <v>10400</v>
      </c>
      <c r="L761" s="41">
        <v>363.68</v>
      </c>
      <c r="M761" s="41">
        <v>86.8</v>
      </c>
      <c r="N761" s="41">
        <v>3.8</v>
      </c>
      <c r="O761" s="42">
        <v>0</v>
      </c>
      <c r="P761" s="43">
        <f t="shared" si="40"/>
        <v>3.04</v>
      </c>
    </row>
    <row r="762" spans="1:16">
      <c r="A762" s="23">
        <v>202310</v>
      </c>
      <c r="B762" s="33" t="s">
        <v>401</v>
      </c>
      <c r="C762" s="33" t="s">
        <v>1438</v>
      </c>
      <c r="D762" s="33" t="s">
        <v>587</v>
      </c>
      <c r="E762" s="33" t="s">
        <v>734</v>
      </c>
      <c r="F762" s="47" t="s">
        <v>735</v>
      </c>
      <c r="G762" s="34" t="s">
        <v>736</v>
      </c>
      <c r="H762" s="49"/>
      <c r="I762" s="49"/>
      <c r="J762" s="42">
        <v>2240</v>
      </c>
      <c r="K762" s="41">
        <v>6783.7</v>
      </c>
      <c r="L762" s="41">
        <v>363.68</v>
      </c>
      <c r="M762" s="41">
        <v>86.8</v>
      </c>
      <c r="N762" s="41">
        <v>3.8</v>
      </c>
      <c r="O762" s="42">
        <v>0</v>
      </c>
      <c r="P762" s="43">
        <f t="shared" si="40"/>
        <v>3.04</v>
      </c>
    </row>
    <row r="763" spans="1:16">
      <c r="A763" s="23">
        <v>202310</v>
      </c>
      <c r="B763" s="33" t="s">
        <v>321</v>
      </c>
      <c r="C763" s="33" t="s">
        <v>1437</v>
      </c>
      <c r="D763" s="33" t="s">
        <v>587</v>
      </c>
      <c r="E763" s="33" t="s">
        <v>737</v>
      </c>
      <c r="F763" s="47" t="s">
        <v>792</v>
      </c>
      <c r="G763" s="34" t="s">
        <v>739</v>
      </c>
      <c r="H763" s="49"/>
      <c r="I763" s="49"/>
      <c r="J763" s="42">
        <v>5240</v>
      </c>
      <c r="K763" s="41">
        <v>13960</v>
      </c>
      <c r="L763" s="41">
        <v>363.68</v>
      </c>
      <c r="M763" s="41">
        <v>86.8</v>
      </c>
      <c r="N763" s="41">
        <v>3.8</v>
      </c>
      <c r="O763" s="42">
        <v>475</v>
      </c>
      <c r="P763" s="43">
        <f t="shared" si="40"/>
        <v>3.04</v>
      </c>
    </row>
    <row r="764" spans="1:16">
      <c r="A764" s="23">
        <v>202310</v>
      </c>
      <c r="B764" s="33" t="s">
        <v>388</v>
      </c>
      <c r="C764" s="33" t="s">
        <v>1437</v>
      </c>
      <c r="D764" s="33" t="s">
        <v>1366</v>
      </c>
      <c r="E764" s="33" t="s">
        <v>740</v>
      </c>
      <c r="F764" s="47" t="s">
        <v>1367</v>
      </c>
      <c r="G764" s="34" t="s">
        <v>742</v>
      </c>
      <c r="H764" s="49"/>
      <c r="I764" s="49"/>
      <c r="J764" s="42">
        <v>11800</v>
      </c>
      <c r="K764" s="41">
        <v>28513</v>
      </c>
      <c r="L764" s="41">
        <v>0</v>
      </c>
      <c r="M764" s="41">
        <v>0</v>
      </c>
      <c r="N764" s="41">
        <v>0</v>
      </c>
      <c r="O764" s="42">
        <v>0</v>
      </c>
      <c r="P764" s="43">
        <v>0</v>
      </c>
    </row>
    <row r="765" spans="1:16">
      <c r="A765" s="23">
        <v>202310</v>
      </c>
      <c r="B765" s="33" t="s">
        <v>279</v>
      </c>
      <c r="C765" s="33" t="s">
        <v>580</v>
      </c>
      <c r="D765" s="33" t="s">
        <v>587</v>
      </c>
      <c r="E765" s="33" t="s">
        <v>743</v>
      </c>
      <c r="F765" s="47" t="s">
        <v>725</v>
      </c>
      <c r="G765" s="34" t="s">
        <v>744</v>
      </c>
      <c r="H765" s="49"/>
      <c r="I765" s="49"/>
      <c r="J765" s="42">
        <v>4536</v>
      </c>
      <c r="K765" s="41">
        <v>16327.84</v>
      </c>
      <c r="L765" s="41">
        <v>363.68</v>
      </c>
      <c r="M765" s="41">
        <v>86.8</v>
      </c>
      <c r="N765" s="41">
        <v>3.8</v>
      </c>
      <c r="O765" s="42">
        <v>500</v>
      </c>
      <c r="P765" s="43">
        <f t="shared" ref="P765:P775" si="41">1900*0.16%</f>
        <v>3.04</v>
      </c>
    </row>
    <row r="766" spans="1:16">
      <c r="A766" s="23">
        <v>202310</v>
      </c>
      <c r="B766" s="33" t="s">
        <v>219</v>
      </c>
      <c r="C766" s="33" t="s">
        <v>1437</v>
      </c>
      <c r="D766" s="33" t="s">
        <v>587</v>
      </c>
      <c r="E766" s="33" t="s">
        <v>745</v>
      </c>
      <c r="F766" s="47" t="s">
        <v>652</v>
      </c>
      <c r="G766" s="34" t="s">
        <v>746</v>
      </c>
      <c r="H766" s="49"/>
      <c r="I766" s="49"/>
      <c r="J766" s="42">
        <v>3440</v>
      </c>
      <c r="K766" s="41">
        <v>9066.03</v>
      </c>
      <c r="L766" s="41">
        <v>363.68</v>
      </c>
      <c r="M766" s="41">
        <v>86.8</v>
      </c>
      <c r="N766" s="41">
        <v>3.8</v>
      </c>
      <c r="O766" s="42">
        <v>500</v>
      </c>
      <c r="P766" s="43">
        <f t="shared" si="41"/>
        <v>3.04</v>
      </c>
    </row>
    <row r="767" spans="1:16">
      <c r="A767" s="23">
        <v>202310</v>
      </c>
      <c r="B767" s="33" t="s">
        <v>331</v>
      </c>
      <c r="C767" s="33" t="s">
        <v>580</v>
      </c>
      <c r="D767" s="33" t="s">
        <v>587</v>
      </c>
      <c r="E767" s="33" t="s">
        <v>747</v>
      </c>
      <c r="F767" s="47" t="s">
        <v>679</v>
      </c>
      <c r="G767" s="34" t="s">
        <v>748</v>
      </c>
      <c r="H767" s="49"/>
      <c r="I767" s="49"/>
      <c r="J767" s="42">
        <v>3326</v>
      </c>
      <c r="K767" s="41">
        <v>7722.4</v>
      </c>
      <c r="L767" s="41">
        <v>363.68</v>
      </c>
      <c r="M767" s="41">
        <v>86.8</v>
      </c>
      <c r="N767" s="41">
        <v>3.8</v>
      </c>
      <c r="O767" s="42">
        <v>0</v>
      </c>
      <c r="P767" s="43">
        <f t="shared" si="41"/>
        <v>3.04</v>
      </c>
    </row>
    <row r="768" spans="1:16">
      <c r="A768" s="23">
        <v>202310</v>
      </c>
      <c r="B768" s="33" t="s">
        <v>435</v>
      </c>
      <c r="C768" s="33" t="s">
        <v>575</v>
      </c>
      <c r="D768" s="33" t="s">
        <v>587</v>
      </c>
      <c r="E768" s="33" t="s">
        <v>749</v>
      </c>
      <c r="F768" s="47" t="s">
        <v>710</v>
      </c>
      <c r="G768" s="34" t="s">
        <v>750</v>
      </c>
      <c r="H768" s="49"/>
      <c r="I768" s="49"/>
      <c r="J768" s="42">
        <v>3868</v>
      </c>
      <c r="K768" s="41">
        <v>9406.53</v>
      </c>
      <c r="L768" s="41">
        <v>363.68</v>
      </c>
      <c r="M768" s="41">
        <v>86.8</v>
      </c>
      <c r="N768" s="41">
        <v>3.8</v>
      </c>
      <c r="O768" s="42">
        <v>0</v>
      </c>
      <c r="P768" s="43">
        <f t="shared" si="41"/>
        <v>3.04</v>
      </c>
    </row>
    <row r="769" spans="1:16">
      <c r="A769" s="23">
        <v>202310</v>
      </c>
      <c r="B769" s="33" t="s">
        <v>359</v>
      </c>
      <c r="C769" s="36" t="s">
        <v>1437</v>
      </c>
      <c r="D769" s="33" t="s">
        <v>587</v>
      </c>
      <c r="E769" s="36" t="s">
        <v>755</v>
      </c>
      <c r="F769" s="47" t="s">
        <v>753</v>
      </c>
      <c r="G769" s="34" t="s">
        <v>756</v>
      </c>
      <c r="H769" s="55"/>
      <c r="I769" s="49"/>
      <c r="J769" s="42">
        <v>2138</v>
      </c>
      <c r="K769" s="41">
        <v>5760.8</v>
      </c>
      <c r="L769" s="41">
        <v>363.68</v>
      </c>
      <c r="M769" s="41">
        <v>86.8</v>
      </c>
      <c r="N769" s="41">
        <v>3.8</v>
      </c>
      <c r="O769" s="42">
        <v>0</v>
      </c>
      <c r="P769" s="43">
        <f t="shared" si="41"/>
        <v>3.04</v>
      </c>
    </row>
    <row r="770" spans="1:16">
      <c r="A770" s="23">
        <v>202310</v>
      </c>
      <c r="B770" s="36" t="s">
        <v>441</v>
      </c>
      <c r="C770" s="36" t="s">
        <v>1437</v>
      </c>
      <c r="D770" s="33" t="s">
        <v>587</v>
      </c>
      <c r="E770" s="36" t="s">
        <v>757</v>
      </c>
      <c r="F770" s="47" t="s">
        <v>758</v>
      </c>
      <c r="G770" s="34" t="s">
        <v>759</v>
      </c>
      <c r="H770" s="49"/>
      <c r="I770" s="49"/>
      <c r="J770" s="42">
        <v>2000</v>
      </c>
      <c r="K770" s="41">
        <v>6004.21</v>
      </c>
      <c r="L770" s="41">
        <v>363.68</v>
      </c>
      <c r="M770" s="41">
        <v>86.8</v>
      </c>
      <c r="N770" s="41">
        <v>3.8</v>
      </c>
      <c r="O770" s="42">
        <v>0</v>
      </c>
      <c r="P770" s="43">
        <f t="shared" si="41"/>
        <v>3.04</v>
      </c>
    </row>
    <row r="771" spans="1:16">
      <c r="A771" s="23">
        <v>202310</v>
      </c>
      <c r="B771" s="36" t="s">
        <v>256</v>
      </c>
      <c r="C771" s="36" t="s">
        <v>592</v>
      </c>
      <c r="D771" s="33" t="s">
        <v>587</v>
      </c>
      <c r="E771" s="36" t="s">
        <v>760</v>
      </c>
      <c r="F771" s="47" t="s">
        <v>761</v>
      </c>
      <c r="G771" s="34" t="s">
        <v>762</v>
      </c>
      <c r="H771" s="49"/>
      <c r="I771" s="49"/>
      <c r="J771" s="42">
        <v>3303</v>
      </c>
      <c r="K771" s="41">
        <v>7222.8</v>
      </c>
      <c r="L771" s="41">
        <v>363.68</v>
      </c>
      <c r="M771" s="41">
        <v>86.8</v>
      </c>
      <c r="N771" s="41">
        <v>3.8</v>
      </c>
      <c r="O771" s="42">
        <v>0</v>
      </c>
      <c r="P771" s="43">
        <f t="shared" si="41"/>
        <v>3.04</v>
      </c>
    </row>
    <row r="772" spans="1:16">
      <c r="A772" s="23">
        <v>202310</v>
      </c>
      <c r="B772" s="36" t="s">
        <v>318</v>
      </c>
      <c r="C772" s="36" t="s">
        <v>1437</v>
      </c>
      <c r="D772" s="33" t="s">
        <v>587</v>
      </c>
      <c r="E772" s="36" t="s">
        <v>763</v>
      </c>
      <c r="F772" s="47" t="s">
        <v>725</v>
      </c>
      <c r="G772" s="34" t="s">
        <v>762</v>
      </c>
      <c r="H772" s="49"/>
      <c r="I772" s="49"/>
      <c r="J772" s="42">
        <v>4572</v>
      </c>
      <c r="K772" s="41">
        <v>16934.34</v>
      </c>
      <c r="L772" s="41">
        <v>363.68</v>
      </c>
      <c r="M772" s="41">
        <v>86.8</v>
      </c>
      <c r="N772" s="41">
        <v>3.8</v>
      </c>
      <c r="O772" s="42">
        <v>0</v>
      </c>
      <c r="P772" s="43">
        <f t="shared" si="41"/>
        <v>3.04</v>
      </c>
    </row>
    <row r="773" spans="1:16">
      <c r="A773" s="23">
        <v>202310</v>
      </c>
      <c r="B773" s="36" t="s">
        <v>332</v>
      </c>
      <c r="C773" s="36" t="s">
        <v>592</v>
      </c>
      <c r="D773" s="47" t="s">
        <v>764</v>
      </c>
      <c r="E773" s="36" t="s">
        <v>765</v>
      </c>
      <c r="F773" s="47" t="s">
        <v>766</v>
      </c>
      <c r="G773" s="48" t="s">
        <v>767</v>
      </c>
      <c r="H773" s="49"/>
      <c r="I773" s="49"/>
      <c r="J773" s="42">
        <v>5632</v>
      </c>
      <c r="K773" s="41">
        <v>12573.5</v>
      </c>
      <c r="L773" s="41">
        <v>363.68</v>
      </c>
      <c r="M773" s="41">
        <v>86.8</v>
      </c>
      <c r="N773" s="41">
        <v>3.8</v>
      </c>
      <c r="O773" s="42">
        <v>95</v>
      </c>
      <c r="P773" s="43">
        <f t="shared" si="41"/>
        <v>3.04</v>
      </c>
    </row>
    <row r="774" spans="1:16">
      <c r="A774" s="23">
        <v>202310</v>
      </c>
      <c r="B774" s="36" t="s">
        <v>452</v>
      </c>
      <c r="C774" s="36" t="s">
        <v>1438</v>
      </c>
      <c r="D774" s="33" t="s">
        <v>587</v>
      </c>
      <c r="E774" s="36" t="s">
        <v>768</v>
      </c>
      <c r="F774" s="47" t="s">
        <v>686</v>
      </c>
      <c r="G774" s="34" t="s">
        <v>769</v>
      </c>
      <c r="H774" s="49" t="s">
        <v>623</v>
      </c>
      <c r="I774" s="49"/>
      <c r="J774" s="42">
        <v>2132</v>
      </c>
      <c r="K774" s="41">
        <v>8134.44</v>
      </c>
      <c r="L774" s="41">
        <v>363.68</v>
      </c>
      <c r="M774" s="41">
        <v>86.8</v>
      </c>
      <c r="N774" s="41">
        <v>3.8</v>
      </c>
      <c r="O774" s="42">
        <v>0</v>
      </c>
      <c r="P774" s="43">
        <f t="shared" si="41"/>
        <v>3.04</v>
      </c>
    </row>
    <row r="775" spans="1:16">
      <c r="A775" s="23">
        <v>202310</v>
      </c>
      <c r="B775" s="36" t="s">
        <v>384</v>
      </c>
      <c r="C775" s="36" t="s">
        <v>1437</v>
      </c>
      <c r="D775" s="33" t="s">
        <v>587</v>
      </c>
      <c r="E775" s="36" t="s">
        <v>770</v>
      </c>
      <c r="F775" s="47" t="s">
        <v>771</v>
      </c>
      <c r="G775" s="34" t="s">
        <v>772</v>
      </c>
      <c r="H775" s="49"/>
      <c r="I775" s="49"/>
      <c r="J775" s="42">
        <v>7881</v>
      </c>
      <c r="K775" s="41">
        <v>21594</v>
      </c>
      <c r="L775" s="41">
        <v>363.68</v>
      </c>
      <c r="M775" s="41">
        <v>86.8</v>
      </c>
      <c r="N775" s="41">
        <v>3.8</v>
      </c>
      <c r="O775" s="42">
        <v>0</v>
      </c>
      <c r="P775" s="43">
        <f t="shared" si="41"/>
        <v>3.04</v>
      </c>
    </row>
    <row r="776" spans="1:16">
      <c r="A776" s="23">
        <v>202310</v>
      </c>
      <c r="B776" s="36" t="s">
        <v>200</v>
      </c>
      <c r="C776" s="36" t="s">
        <v>580</v>
      </c>
      <c r="D776" s="33" t="s">
        <v>587</v>
      </c>
      <c r="E776" s="36" t="s">
        <v>773</v>
      </c>
      <c r="F776" s="47" t="s">
        <v>698</v>
      </c>
      <c r="G776" s="34" t="s">
        <v>772</v>
      </c>
      <c r="H776" s="49"/>
      <c r="I776" s="49"/>
      <c r="J776" s="42">
        <v>9208</v>
      </c>
      <c r="K776" s="41">
        <v>24502</v>
      </c>
      <c r="L776" s="41">
        <v>0</v>
      </c>
      <c r="M776" s="41">
        <v>0</v>
      </c>
      <c r="N776" s="41">
        <v>0</v>
      </c>
      <c r="O776" s="42">
        <v>0</v>
      </c>
      <c r="P776" s="43">
        <v>0</v>
      </c>
    </row>
    <row r="777" spans="1:16">
      <c r="A777" s="23">
        <v>202310</v>
      </c>
      <c r="B777" s="36" t="s">
        <v>385</v>
      </c>
      <c r="C777" s="36" t="s">
        <v>1437</v>
      </c>
      <c r="D777" s="33" t="s">
        <v>587</v>
      </c>
      <c r="E777" s="36" t="s">
        <v>774</v>
      </c>
      <c r="F777" s="47" t="s">
        <v>652</v>
      </c>
      <c r="G777" s="34" t="s">
        <v>775</v>
      </c>
      <c r="H777" s="49"/>
      <c r="I777" s="49"/>
      <c r="J777" s="42">
        <v>3275</v>
      </c>
      <c r="K777" s="41">
        <v>11826.9</v>
      </c>
      <c r="L777" s="41">
        <v>363.68</v>
      </c>
      <c r="M777" s="41">
        <v>86.8</v>
      </c>
      <c r="N777" s="41">
        <v>3.8</v>
      </c>
      <c r="O777" s="42">
        <v>0</v>
      </c>
      <c r="P777" s="43">
        <f t="shared" ref="P777:P784" si="42">1900*0.16%</f>
        <v>3.04</v>
      </c>
    </row>
    <row r="778" spans="1:16">
      <c r="A778" s="23">
        <v>202310</v>
      </c>
      <c r="B778" s="36" t="s">
        <v>285</v>
      </c>
      <c r="C778" s="36" t="s">
        <v>580</v>
      </c>
      <c r="D778" s="33" t="s">
        <v>587</v>
      </c>
      <c r="E778" s="36" t="s">
        <v>779</v>
      </c>
      <c r="F778" s="47" t="s">
        <v>780</v>
      </c>
      <c r="G778" s="34" t="s">
        <v>775</v>
      </c>
      <c r="H778" s="49"/>
      <c r="I778" s="49"/>
      <c r="J778" s="41">
        <v>1900</v>
      </c>
      <c r="K778" s="41">
        <v>4332.8</v>
      </c>
      <c r="L778" s="41">
        <v>363.68</v>
      </c>
      <c r="M778" s="41">
        <v>86.8</v>
      </c>
      <c r="N778" s="41">
        <v>3.8</v>
      </c>
      <c r="O778" s="42">
        <v>0</v>
      </c>
      <c r="P778" s="43">
        <f t="shared" si="42"/>
        <v>3.04</v>
      </c>
    </row>
    <row r="779" spans="1:16">
      <c r="A779" s="23">
        <v>202310</v>
      </c>
      <c r="B779" s="36" t="s">
        <v>280</v>
      </c>
      <c r="C779" s="36" t="s">
        <v>575</v>
      </c>
      <c r="D779" s="33" t="s">
        <v>671</v>
      </c>
      <c r="E779" s="36" t="s">
        <v>784</v>
      </c>
      <c r="F779" s="47" t="s">
        <v>785</v>
      </c>
      <c r="G779" s="34">
        <v>40504</v>
      </c>
      <c r="H779" s="49"/>
      <c r="I779" s="49"/>
      <c r="J779" s="42">
        <v>4453</v>
      </c>
      <c r="K779" s="41">
        <v>14004.9</v>
      </c>
      <c r="L779" s="41">
        <v>363.68</v>
      </c>
      <c r="M779" s="41">
        <v>86.8</v>
      </c>
      <c r="N779" s="41">
        <v>3.8</v>
      </c>
      <c r="O779" s="42">
        <v>1000</v>
      </c>
      <c r="P779" s="43">
        <f t="shared" si="42"/>
        <v>3.04</v>
      </c>
    </row>
    <row r="780" spans="1:16">
      <c r="A780" s="23">
        <v>202310</v>
      </c>
      <c r="B780" s="36" t="s">
        <v>428</v>
      </c>
      <c r="C780" s="36" t="s">
        <v>575</v>
      </c>
      <c r="D780" s="33" t="s">
        <v>587</v>
      </c>
      <c r="E780" s="36" t="s">
        <v>786</v>
      </c>
      <c r="F780" s="47" t="s">
        <v>710</v>
      </c>
      <c r="G780" s="34" t="s">
        <v>787</v>
      </c>
      <c r="H780" s="49"/>
      <c r="I780" s="49"/>
      <c r="J780" s="42">
        <v>4400</v>
      </c>
      <c r="K780" s="41">
        <v>11250</v>
      </c>
      <c r="L780" s="41">
        <v>339.36</v>
      </c>
      <c r="M780" s="41">
        <v>84.84</v>
      </c>
      <c r="N780" s="41">
        <v>12.73</v>
      </c>
      <c r="O780" s="42">
        <v>500</v>
      </c>
      <c r="P780" s="43">
        <f t="shared" si="42"/>
        <v>3.04</v>
      </c>
    </row>
    <row r="781" spans="1:16">
      <c r="A781" s="23">
        <v>202310</v>
      </c>
      <c r="B781" s="36" t="s">
        <v>305</v>
      </c>
      <c r="C781" s="36" t="s">
        <v>1439</v>
      </c>
      <c r="D781" s="33" t="s">
        <v>587</v>
      </c>
      <c r="E781" s="36" t="s">
        <v>788</v>
      </c>
      <c r="F781" s="47" t="s">
        <v>675</v>
      </c>
      <c r="G781" s="34" t="s">
        <v>789</v>
      </c>
      <c r="H781" s="49"/>
      <c r="I781" s="49"/>
      <c r="J781" s="42">
        <v>2200</v>
      </c>
      <c r="K781" s="41">
        <v>6111.8</v>
      </c>
      <c r="L781" s="41">
        <v>363.68</v>
      </c>
      <c r="M781" s="41">
        <v>86.8</v>
      </c>
      <c r="N781" s="41">
        <v>3.8</v>
      </c>
      <c r="O781" s="42">
        <v>0</v>
      </c>
      <c r="P781" s="43">
        <f t="shared" si="42"/>
        <v>3.04</v>
      </c>
    </row>
    <row r="782" spans="1:16">
      <c r="A782" s="23">
        <v>202310</v>
      </c>
      <c r="B782" s="36" t="s">
        <v>445</v>
      </c>
      <c r="C782" s="36" t="s">
        <v>1439</v>
      </c>
      <c r="D782" s="33" t="s">
        <v>587</v>
      </c>
      <c r="E782" s="36" t="s">
        <v>793</v>
      </c>
      <c r="F782" s="47" t="s">
        <v>675</v>
      </c>
      <c r="G782" s="34" t="s">
        <v>794</v>
      </c>
      <c r="H782" s="49"/>
      <c r="I782" s="49"/>
      <c r="J782" s="42">
        <v>2400</v>
      </c>
      <c r="K782" s="41">
        <v>6274.9</v>
      </c>
      <c r="L782" s="41">
        <v>363.68</v>
      </c>
      <c r="M782" s="41">
        <v>86.8</v>
      </c>
      <c r="N782" s="41">
        <v>3.8</v>
      </c>
      <c r="O782" s="42">
        <v>0</v>
      </c>
      <c r="P782" s="43">
        <f t="shared" si="42"/>
        <v>3.04</v>
      </c>
    </row>
    <row r="783" spans="1:16">
      <c r="A783" s="23">
        <v>202310</v>
      </c>
      <c r="B783" s="36" t="s">
        <v>426</v>
      </c>
      <c r="C783" s="36" t="s">
        <v>1437</v>
      </c>
      <c r="D783" s="33" t="s">
        <v>587</v>
      </c>
      <c r="E783" s="36" t="s">
        <v>795</v>
      </c>
      <c r="F783" s="47" t="s">
        <v>778</v>
      </c>
      <c r="G783" s="34" t="s">
        <v>796</v>
      </c>
      <c r="H783" s="49"/>
      <c r="I783" s="49"/>
      <c r="J783" s="42">
        <v>4800</v>
      </c>
      <c r="K783" s="41">
        <v>12785.63</v>
      </c>
      <c r="L783" s="41">
        <v>363.68</v>
      </c>
      <c r="M783" s="41">
        <v>86.8</v>
      </c>
      <c r="N783" s="41">
        <v>3.8</v>
      </c>
      <c r="O783" s="42">
        <v>1266</v>
      </c>
      <c r="P783" s="43">
        <f t="shared" si="42"/>
        <v>3.04</v>
      </c>
    </row>
    <row r="784" spans="1:16">
      <c r="A784" s="23">
        <v>202310</v>
      </c>
      <c r="B784" s="36" t="s">
        <v>250</v>
      </c>
      <c r="C784" s="36" t="s">
        <v>575</v>
      </c>
      <c r="D784" s="33" t="s">
        <v>587</v>
      </c>
      <c r="E784" s="33" t="s">
        <v>797</v>
      </c>
      <c r="F784" s="47" t="s">
        <v>798</v>
      </c>
      <c r="G784" s="34" t="s">
        <v>796</v>
      </c>
      <c r="H784" s="49"/>
      <c r="I784" s="49"/>
      <c r="J784" s="42">
        <v>2760</v>
      </c>
      <c r="K784" s="41">
        <v>9074.55</v>
      </c>
      <c r="L784" s="41">
        <v>363.68</v>
      </c>
      <c r="M784" s="41">
        <v>86.8</v>
      </c>
      <c r="N784" s="41">
        <v>3.8</v>
      </c>
      <c r="O784" s="42">
        <v>0</v>
      </c>
      <c r="P784" s="43">
        <f t="shared" si="42"/>
        <v>3.04</v>
      </c>
    </row>
    <row r="785" spans="1:16">
      <c r="A785" s="23">
        <v>202310</v>
      </c>
      <c r="B785" s="36" t="s">
        <v>346</v>
      </c>
      <c r="C785" s="36" t="s">
        <v>1437</v>
      </c>
      <c r="D785" s="33" t="s">
        <v>587</v>
      </c>
      <c r="E785" s="36" t="s">
        <v>803</v>
      </c>
      <c r="F785" s="47" t="s">
        <v>804</v>
      </c>
      <c r="G785" s="34" t="s">
        <v>396</v>
      </c>
      <c r="H785" s="49"/>
      <c r="I785" s="49"/>
      <c r="J785" s="42">
        <v>4925</v>
      </c>
      <c r="K785" s="41">
        <v>14673.93</v>
      </c>
      <c r="L785" s="41">
        <v>0</v>
      </c>
      <c r="M785" s="41">
        <v>0</v>
      </c>
      <c r="N785" s="41">
        <v>0</v>
      </c>
      <c r="O785" s="42">
        <v>0</v>
      </c>
      <c r="P785" s="43">
        <v>0</v>
      </c>
    </row>
    <row r="786" spans="1:16">
      <c r="A786" s="23">
        <v>202310</v>
      </c>
      <c r="B786" s="36" t="s">
        <v>389</v>
      </c>
      <c r="C786" s="36" t="s">
        <v>580</v>
      </c>
      <c r="D786" s="33" t="s">
        <v>587</v>
      </c>
      <c r="E786" s="36" t="s">
        <v>805</v>
      </c>
      <c r="F786" s="47" t="s">
        <v>698</v>
      </c>
      <c r="G786" s="34" t="s">
        <v>396</v>
      </c>
      <c r="H786" s="49"/>
      <c r="I786" s="49"/>
      <c r="J786" s="42">
        <v>4050</v>
      </c>
      <c r="K786" s="41">
        <v>8353.9</v>
      </c>
      <c r="L786" s="41">
        <v>363.68</v>
      </c>
      <c r="M786" s="41">
        <v>86.8</v>
      </c>
      <c r="N786" s="41">
        <v>3.8</v>
      </c>
      <c r="O786" s="42">
        <v>1250</v>
      </c>
      <c r="P786" s="43">
        <f>1900*0.16%</f>
        <v>3.04</v>
      </c>
    </row>
    <row r="787" spans="1:16">
      <c r="A787" s="23">
        <v>202310</v>
      </c>
      <c r="B787" s="36" t="s">
        <v>365</v>
      </c>
      <c r="C787" s="36" t="s">
        <v>1438</v>
      </c>
      <c r="D787" s="33" t="s">
        <v>587</v>
      </c>
      <c r="E787" s="36" t="s">
        <v>810</v>
      </c>
      <c r="F787" s="47" t="s">
        <v>1338</v>
      </c>
      <c r="G787" s="34" t="s">
        <v>811</v>
      </c>
      <c r="H787" s="49" t="s">
        <v>623</v>
      </c>
      <c r="I787" s="49"/>
      <c r="J787" s="42">
        <v>3481</v>
      </c>
      <c r="K787" s="41">
        <v>9711.93</v>
      </c>
      <c r="L787" s="41">
        <v>363.68</v>
      </c>
      <c r="M787" s="41">
        <v>86.8</v>
      </c>
      <c r="N787" s="41">
        <v>3.8</v>
      </c>
      <c r="O787" s="42">
        <v>0</v>
      </c>
      <c r="P787" s="43">
        <f>1900*0.16%</f>
        <v>3.04</v>
      </c>
    </row>
    <row r="788" spans="1:16">
      <c r="A788" s="23">
        <v>202310</v>
      </c>
      <c r="B788" s="36" t="s">
        <v>364</v>
      </c>
      <c r="C788" s="36" t="s">
        <v>1437</v>
      </c>
      <c r="D788" s="33" t="s">
        <v>587</v>
      </c>
      <c r="E788" s="36" t="s">
        <v>812</v>
      </c>
      <c r="F788" s="47" t="s">
        <v>758</v>
      </c>
      <c r="G788" s="34">
        <v>44046</v>
      </c>
      <c r="H788" s="49"/>
      <c r="I788" s="49"/>
      <c r="J788" s="42">
        <v>2138</v>
      </c>
      <c r="K788" s="41">
        <v>6380.76</v>
      </c>
      <c r="L788" s="41">
        <v>363.68</v>
      </c>
      <c r="M788" s="41">
        <v>86.8</v>
      </c>
      <c r="N788" s="41">
        <v>3.8</v>
      </c>
      <c r="O788" s="42">
        <v>0</v>
      </c>
      <c r="P788" s="43">
        <f>1900*0.16%</f>
        <v>3.04</v>
      </c>
    </row>
    <row r="789" spans="1:16">
      <c r="A789" s="23">
        <v>202310</v>
      </c>
      <c r="B789" s="36" t="s">
        <v>371</v>
      </c>
      <c r="C789" s="36" t="s">
        <v>592</v>
      </c>
      <c r="D789" s="33" t="s">
        <v>587</v>
      </c>
      <c r="E789" s="36" t="s">
        <v>815</v>
      </c>
      <c r="F789" s="47" t="s">
        <v>816</v>
      </c>
      <c r="G789" s="34" t="s">
        <v>817</v>
      </c>
      <c r="H789" s="49"/>
      <c r="I789" s="49"/>
      <c r="J789" s="42">
        <v>4640</v>
      </c>
      <c r="K789" s="41">
        <v>11416.6</v>
      </c>
      <c r="L789" s="41">
        <v>363.68</v>
      </c>
      <c r="M789" s="41">
        <v>86.8</v>
      </c>
      <c r="N789" s="41">
        <v>3.8</v>
      </c>
      <c r="O789" s="42">
        <v>500</v>
      </c>
      <c r="P789" s="43">
        <f>1900*0.16%</f>
        <v>3.04</v>
      </c>
    </row>
    <row r="790" spans="1:16">
      <c r="A790" s="23">
        <v>202310</v>
      </c>
      <c r="B790" s="36" t="s">
        <v>241</v>
      </c>
      <c r="C790" s="36" t="s">
        <v>1437</v>
      </c>
      <c r="D790" s="33" t="s">
        <v>587</v>
      </c>
      <c r="E790" s="36" t="s">
        <v>818</v>
      </c>
      <c r="F790" s="47" t="s">
        <v>819</v>
      </c>
      <c r="G790" s="34" t="s">
        <v>817</v>
      </c>
      <c r="H790" s="49"/>
      <c r="I790" s="49"/>
      <c r="J790" s="42">
        <v>3668</v>
      </c>
      <c r="K790" s="41">
        <v>7785.52</v>
      </c>
      <c r="L790" s="41">
        <v>0</v>
      </c>
      <c r="M790" s="41">
        <v>0</v>
      </c>
      <c r="N790" s="41">
        <v>0</v>
      </c>
      <c r="O790" s="42">
        <v>0</v>
      </c>
      <c r="P790" s="43">
        <v>0</v>
      </c>
    </row>
    <row r="791" spans="1:16">
      <c r="A791" s="23">
        <v>202310</v>
      </c>
      <c r="B791" s="36" t="s">
        <v>229</v>
      </c>
      <c r="C791" s="36" t="s">
        <v>1437</v>
      </c>
      <c r="D791" s="33" t="s">
        <v>587</v>
      </c>
      <c r="E791" s="36" t="s">
        <v>823</v>
      </c>
      <c r="F791" s="47" t="s">
        <v>753</v>
      </c>
      <c r="G791" s="34" t="s">
        <v>824</v>
      </c>
      <c r="H791" s="49"/>
      <c r="I791" s="49"/>
      <c r="J791" s="42">
        <v>1913</v>
      </c>
      <c r="K791" s="41">
        <v>5049</v>
      </c>
      <c r="L791" s="41">
        <v>363.68</v>
      </c>
      <c r="M791" s="41">
        <v>86.8</v>
      </c>
      <c r="N791" s="41">
        <v>3.8</v>
      </c>
      <c r="O791" s="42">
        <v>0</v>
      </c>
      <c r="P791" s="43">
        <f t="shared" ref="P791:P797" si="43">1900*0.16%</f>
        <v>3.04</v>
      </c>
    </row>
    <row r="792" spans="1:16">
      <c r="A792" s="23">
        <v>202310</v>
      </c>
      <c r="B792" s="36" t="s">
        <v>438</v>
      </c>
      <c r="C792" s="36" t="s">
        <v>1437</v>
      </c>
      <c r="D792" s="33" t="s">
        <v>587</v>
      </c>
      <c r="E792" s="36" t="s">
        <v>825</v>
      </c>
      <c r="F792" s="47" t="s">
        <v>804</v>
      </c>
      <c r="G792" s="34" t="s">
        <v>824</v>
      </c>
      <c r="H792" s="49"/>
      <c r="I792" s="49"/>
      <c r="J792" s="42">
        <v>5525</v>
      </c>
      <c r="K792" s="41">
        <v>18253.34</v>
      </c>
      <c r="L792" s="41">
        <v>359.52</v>
      </c>
      <c r="M792" s="41">
        <v>112.35</v>
      </c>
      <c r="N792" s="41">
        <v>22.47</v>
      </c>
      <c r="O792" s="42">
        <v>600</v>
      </c>
      <c r="P792" s="43">
        <f t="shared" si="43"/>
        <v>3.04</v>
      </c>
    </row>
    <row r="793" spans="1:16">
      <c r="A793" s="23">
        <v>202310</v>
      </c>
      <c r="B793" s="36" t="s">
        <v>276</v>
      </c>
      <c r="C793" s="36" t="s">
        <v>1439</v>
      </c>
      <c r="D793" s="33" t="s">
        <v>587</v>
      </c>
      <c r="E793" s="36" t="s">
        <v>826</v>
      </c>
      <c r="F793" s="47" t="s">
        <v>827</v>
      </c>
      <c r="G793" s="34" t="s">
        <v>824</v>
      </c>
      <c r="H793" s="49"/>
      <c r="I793" s="49"/>
      <c r="J793" s="42">
        <v>3212</v>
      </c>
      <c r="K793" s="41">
        <v>8189.9</v>
      </c>
      <c r="L793" s="41">
        <v>363.68</v>
      </c>
      <c r="M793" s="41">
        <v>86.8</v>
      </c>
      <c r="N793" s="41">
        <v>3.8</v>
      </c>
      <c r="O793" s="42">
        <v>0</v>
      </c>
      <c r="P793" s="43">
        <f t="shared" si="43"/>
        <v>3.04</v>
      </c>
    </row>
    <row r="794" spans="1:16">
      <c r="A794" s="23">
        <v>202310</v>
      </c>
      <c r="B794" s="36" t="s">
        <v>243</v>
      </c>
      <c r="C794" s="36" t="s">
        <v>592</v>
      </c>
      <c r="D794" s="33" t="s">
        <v>587</v>
      </c>
      <c r="E794" s="36" t="s">
        <v>828</v>
      </c>
      <c r="F794" s="47" t="s">
        <v>597</v>
      </c>
      <c r="G794" s="34" t="s">
        <v>829</v>
      </c>
      <c r="H794" s="49"/>
      <c r="I794" s="49"/>
      <c r="J794" s="41">
        <v>1900</v>
      </c>
      <c r="K794" s="41">
        <v>4869.3</v>
      </c>
      <c r="L794" s="41">
        <v>363.68</v>
      </c>
      <c r="M794" s="41">
        <v>86.8</v>
      </c>
      <c r="N794" s="41">
        <v>3.8</v>
      </c>
      <c r="O794" s="42">
        <v>0</v>
      </c>
      <c r="P794" s="43">
        <f t="shared" si="43"/>
        <v>3.04</v>
      </c>
    </row>
    <row r="795" spans="1:16">
      <c r="A795" s="23">
        <v>202310</v>
      </c>
      <c r="B795" s="36" t="s">
        <v>268</v>
      </c>
      <c r="C795" s="36" t="s">
        <v>1438</v>
      </c>
      <c r="D795" s="33" t="s">
        <v>587</v>
      </c>
      <c r="E795" s="36" t="s">
        <v>830</v>
      </c>
      <c r="F795" s="47" t="s">
        <v>686</v>
      </c>
      <c r="G795" s="34" t="s">
        <v>831</v>
      </c>
      <c r="H795" s="49" t="s">
        <v>623</v>
      </c>
      <c r="I795" s="49"/>
      <c r="J795" s="42">
        <v>2120</v>
      </c>
      <c r="K795" s="41">
        <v>8412.35</v>
      </c>
      <c r="L795" s="41">
        <v>363.68</v>
      </c>
      <c r="M795" s="41">
        <v>86.8</v>
      </c>
      <c r="N795" s="41">
        <v>3.8</v>
      </c>
      <c r="O795" s="42">
        <v>0</v>
      </c>
      <c r="P795" s="43">
        <f t="shared" si="43"/>
        <v>3.04</v>
      </c>
    </row>
    <row r="796" spans="1:16">
      <c r="A796" s="23">
        <v>202310</v>
      </c>
      <c r="B796" s="36" t="s">
        <v>306</v>
      </c>
      <c r="C796" s="36" t="s">
        <v>1437</v>
      </c>
      <c r="D796" s="33" t="s">
        <v>576</v>
      </c>
      <c r="E796" s="36" t="s">
        <v>835</v>
      </c>
      <c r="F796" s="47" t="s">
        <v>836</v>
      </c>
      <c r="G796" s="34" t="s">
        <v>834</v>
      </c>
      <c r="H796" s="49"/>
      <c r="I796" s="49"/>
      <c r="J796" s="42">
        <v>3210</v>
      </c>
      <c r="K796" s="41">
        <v>8463.4</v>
      </c>
      <c r="L796" s="41">
        <v>363.68</v>
      </c>
      <c r="M796" s="41">
        <v>86.8</v>
      </c>
      <c r="N796" s="41">
        <v>3.8</v>
      </c>
      <c r="O796" s="42">
        <v>0</v>
      </c>
      <c r="P796" s="43">
        <f t="shared" si="43"/>
        <v>3.04</v>
      </c>
    </row>
    <row r="797" spans="1:16">
      <c r="A797" s="23">
        <v>202310</v>
      </c>
      <c r="B797" s="36" t="s">
        <v>218</v>
      </c>
      <c r="C797" s="36" t="s">
        <v>841</v>
      </c>
      <c r="D797" s="33" t="s">
        <v>764</v>
      </c>
      <c r="E797" s="36" t="s">
        <v>842</v>
      </c>
      <c r="F797" s="47" t="s">
        <v>843</v>
      </c>
      <c r="G797" s="34" t="s">
        <v>840</v>
      </c>
      <c r="H797" s="49"/>
      <c r="I797" s="49"/>
      <c r="J797" s="42">
        <v>7600</v>
      </c>
      <c r="K797" s="41">
        <v>15977.5</v>
      </c>
      <c r="L797" s="41">
        <v>363.68</v>
      </c>
      <c r="M797" s="41">
        <v>86.8</v>
      </c>
      <c r="N797" s="41">
        <v>3.8</v>
      </c>
      <c r="O797" s="42">
        <v>500</v>
      </c>
      <c r="P797" s="43">
        <f t="shared" si="43"/>
        <v>3.04</v>
      </c>
    </row>
    <row r="798" spans="1:16">
      <c r="A798" s="23">
        <v>202310</v>
      </c>
      <c r="B798" s="36" t="s">
        <v>440</v>
      </c>
      <c r="C798" s="36" t="s">
        <v>1437</v>
      </c>
      <c r="D798" s="33" t="s">
        <v>587</v>
      </c>
      <c r="E798" s="36" t="s">
        <v>848</v>
      </c>
      <c r="F798" s="47" t="s">
        <v>694</v>
      </c>
      <c r="G798" s="34" t="s">
        <v>849</v>
      </c>
      <c r="H798" s="49"/>
      <c r="I798" s="49"/>
      <c r="J798" s="42">
        <v>2400</v>
      </c>
      <c r="K798" s="41">
        <v>4545</v>
      </c>
      <c r="L798" s="41">
        <v>0</v>
      </c>
      <c r="M798" s="41">
        <v>0</v>
      </c>
      <c r="N798" s="41">
        <v>0</v>
      </c>
      <c r="O798" s="42">
        <v>0</v>
      </c>
      <c r="P798" s="43">
        <v>0</v>
      </c>
    </row>
    <row r="799" spans="1:16">
      <c r="A799" s="23">
        <v>202310</v>
      </c>
      <c r="B799" s="36" t="s">
        <v>394</v>
      </c>
      <c r="C799" s="36" t="s">
        <v>1439</v>
      </c>
      <c r="D799" s="33" t="s">
        <v>587</v>
      </c>
      <c r="E799" s="36" t="s">
        <v>850</v>
      </c>
      <c r="F799" s="47" t="s">
        <v>851</v>
      </c>
      <c r="G799" s="34" t="s">
        <v>852</v>
      </c>
      <c r="H799" s="49"/>
      <c r="I799" s="49"/>
      <c r="J799" s="41">
        <v>1980</v>
      </c>
      <c r="K799" s="41">
        <v>5440</v>
      </c>
      <c r="L799" s="41">
        <v>363.68</v>
      </c>
      <c r="M799" s="41">
        <v>86.8</v>
      </c>
      <c r="N799" s="41">
        <v>3.8</v>
      </c>
      <c r="O799" s="42">
        <v>0</v>
      </c>
      <c r="P799" s="43">
        <f>1900*0.16%</f>
        <v>3.04</v>
      </c>
    </row>
    <row r="800" spans="1:16">
      <c r="A800" s="23">
        <v>202310</v>
      </c>
      <c r="B800" s="36" t="s">
        <v>233</v>
      </c>
      <c r="C800" s="36" t="s">
        <v>1439</v>
      </c>
      <c r="D800" s="33" t="s">
        <v>587</v>
      </c>
      <c r="E800" s="36" t="s">
        <v>853</v>
      </c>
      <c r="F800" s="47" t="s">
        <v>827</v>
      </c>
      <c r="G800" s="34" t="s">
        <v>854</v>
      </c>
      <c r="H800" s="49"/>
      <c r="I800" s="49"/>
      <c r="J800" s="42">
        <v>3800</v>
      </c>
      <c r="K800" s="41">
        <v>10070</v>
      </c>
      <c r="L800" s="41">
        <v>363.68</v>
      </c>
      <c r="M800" s="41">
        <v>86.8</v>
      </c>
      <c r="N800" s="41">
        <v>3.8</v>
      </c>
      <c r="O800" s="42">
        <v>0</v>
      </c>
      <c r="P800" s="43">
        <f>1900*0.16%</f>
        <v>3.04</v>
      </c>
    </row>
    <row r="801" spans="1:16">
      <c r="A801" s="23">
        <v>202310</v>
      </c>
      <c r="B801" s="36" t="s">
        <v>404</v>
      </c>
      <c r="C801" s="36" t="s">
        <v>1437</v>
      </c>
      <c r="D801" s="33" t="s">
        <v>587</v>
      </c>
      <c r="E801" s="36" t="s">
        <v>858</v>
      </c>
      <c r="F801" s="47" t="s">
        <v>859</v>
      </c>
      <c r="G801" s="34" t="s">
        <v>860</v>
      </c>
      <c r="H801" s="49"/>
      <c r="I801" s="49"/>
      <c r="J801" s="42">
        <v>3128</v>
      </c>
      <c r="K801" s="41">
        <v>10164.37</v>
      </c>
      <c r="L801" s="41">
        <v>0</v>
      </c>
      <c r="M801" s="41">
        <v>0</v>
      </c>
      <c r="N801" s="41">
        <v>0</v>
      </c>
      <c r="O801" s="42">
        <v>0</v>
      </c>
      <c r="P801" s="43">
        <v>0</v>
      </c>
    </row>
    <row r="802" spans="1:16">
      <c r="A802" s="23">
        <v>202310</v>
      </c>
      <c r="B802" s="36" t="s">
        <v>446</v>
      </c>
      <c r="C802" s="36" t="s">
        <v>575</v>
      </c>
      <c r="D802" s="33" t="s">
        <v>587</v>
      </c>
      <c r="E802" s="36" t="s">
        <v>861</v>
      </c>
      <c r="F802" s="47" t="s">
        <v>862</v>
      </c>
      <c r="G802" s="34" t="s">
        <v>860</v>
      </c>
      <c r="H802" s="49"/>
      <c r="I802" s="49"/>
      <c r="J802" s="42">
        <v>2760</v>
      </c>
      <c r="K802" s="41">
        <v>8292.6</v>
      </c>
      <c r="L802" s="41">
        <v>363.68</v>
      </c>
      <c r="M802" s="41">
        <v>86.8</v>
      </c>
      <c r="N802" s="41">
        <v>3.8</v>
      </c>
      <c r="O802" s="42">
        <v>0</v>
      </c>
      <c r="P802" s="43">
        <f>1900*0.16%</f>
        <v>3.04</v>
      </c>
    </row>
    <row r="803" spans="1:16">
      <c r="A803" s="23">
        <v>202310</v>
      </c>
      <c r="B803" s="36" t="s">
        <v>406</v>
      </c>
      <c r="C803" s="36" t="s">
        <v>1438</v>
      </c>
      <c r="D803" s="33" t="s">
        <v>587</v>
      </c>
      <c r="E803" s="36" t="s">
        <v>863</v>
      </c>
      <c r="F803" s="47" t="s">
        <v>864</v>
      </c>
      <c r="G803" s="34" t="s">
        <v>865</v>
      </c>
      <c r="H803" s="49"/>
      <c r="I803" s="49"/>
      <c r="J803" s="41">
        <v>1900</v>
      </c>
      <c r="K803" s="41">
        <v>4047.5</v>
      </c>
      <c r="L803" s="41">
        <v>363.68</v>
      </c>
      <c r="M803" s="41">
        <v>86.8</v>
      </c>
      <c r="N803" s="41">
        <v>3.8</v>
      </c>
      <c r="O803" s="42">
        <v>0</v>
      </c>
      <c r="P803" s="43">
        <f>1900*0.16%</f>
        <v>3.04</v>
      </c>
    </row>
    <row r="804" spans="1:16">
      <c r="A804" s="23">
        <v>202310</v>
      </c>
      <c r="B804" s="36" t="s">
        <v>368</v>
      </c>
      <c r="C804" s="36" t="s">
        <v>866</v>
      </c>
      <c r="D804" s="33" t="s">
        <v>576</v>
      </c>
      <c r="E804" s="36" t="s">
        <v>867</v>
      </c>
      <c r="F804" s="47" t="s">
        <v>868</v>
      </c>
      <c r="G804" s="34" t="s">
        <v>869</v>
      </c>
      <c r="H804" s="49"/>
      <c r="I804" s="49"/>
      <c r="J804" s="42">
        <v>3850</v>
      </c>
      <c r="K804" s="41">
        <v>9250.5</v>
      </c>
      <c r="L804" s="41">
        <v>363.68</v>
      </c>
      <c r="M804" s="41">
        <v>86.8</v>
      </c>
      <c r="N804" s="41">
        <v>3.8</v>
      </c>
      <c r="O804" s="42">
        <v>95</v>
      </c>
      <c r="P804" s="43">
        <f>1900*0.16%</f>
        <v>3.04</v>
      </c>
    </row>
    <row r="805" spans="1:16">
      <c r="A805" s="23">
        <v>202310</v>
      </c>
      <c r="B805" s="36" t="s">
        <v>287</v>
      </c>
      <c r="C805" s="36" t="s">
        <v>592</v>
      </c>
      <c r="D805" s="33" t="s">
        <v>587</v>
      </c>
      <c r="E805" s="36" t="s">
        <v>870</v>
      </c>
      <c r="F805" s="47" t="s">
        <v>761</v>
      </c>
      <c r="G805" s="34" t="s">
        <v>871</v>
      </c>
      <c r="H805" s="49"/>
      <c r="I805" s="49"/>
      <c r="J805" s="42">
        <v>2888</v>
      </c>
      <c r="K805" s="41">
        <v>6105.4</v>
      </c>
      <c r="L805" s="41">
        <v>363.68</v>
      </c>
      <c r="M805" s="41">
        <v>86.8</v>
      </c>
      <c r="N805" s="41">
        <v>3.8</v>
      </c>
      <c r="O805" s="42">
        <v>0</v>
      </c>
      <c r="P805" s="43">
        <f>1900*0.16%</f>
        <v>3.04</v>
      </c>
    </row>
    <row r="806" spans="1:16">
      <c r="A806" s="23">
        <v>202310</v>
      </c>
      <c r="B806" s="36" t="s">
        <v>328</v>
      </c>
      <c r="C806" s="36" t="s">
        <v>1437</v>
      </c>
      <c r="D806" s="33" t="s">
        <v>587</v>
      </c>
      <c r="E806" s="36" t="s">
        <v>872</v>
      </c>
      <c r="F806" s="47" t="s">
        <v>652</v>
      </c>
      <c r="G806" s="34" t="s">
        <v>873</v>
      </c>
      <c r="H806" s="49"/>
      <c r="I806" s="49"/>
      <c r="J806" s="42">
        <v>4344</v>
      </c>
      <c r="K806" s="41">
        <v>8025.17</v>
      </c>
      <c r="L806" s="41">
        <v>0</v>
      </c>
      <c r="M806" s="41">
        <v>0</v>
      </c>
      <c r="N806" s="41">
        <v>0</v>
      </c>
      <c r="O806" s="42">
        <v>0</v>
      </c>
      <c r="P806" s="43">
        <v>0</v>
      </c>
    </row>
    <row r="807" spans="1:16">
      <c r="A807" s="23">
        <v>202310</v>
      </c>
      <c r="B807" s="36" t="s">
        <v>374</v>
      </c>
      <c r="C807" s="36" t="s">
        <v>1437</v>
      </c>
      <c r="D807" s="33" t="s">
        <v>587</v>
      </c>
      <c r="E807" s="36" t="s">
        <v>874</v>
      </c>
      <c r="F807" s="47" t="s">
        <v>875</v>
      </c>
      <c r="G807" s="34" t="s">
        <v>871</v>
      </c>
      <c r="H807" s="49"/>
      <c r="I807" s="49"/>
      <c r="J807" s="42">
        <v>2332</v>
      </c>
      <c r="K807" s="41">
        <v>6570.6</v>
      </c>
      <c r="L807" s="41">
        <v>363.68</v>
      </c>
      <c r="M807" s="41">
        <v>86.8</v>
      </c>
      <c r="N807" s="41">
        <v>3.8</v>
      </c>
      <c r="O807" s="42">
        <v>0</v>
      </c>
      <c r="P807" s="43">
        <f>1900*0.16%</f>
        <v>3.04</v>
      </c>
    </row>
    <row r="808" spans="1:16">
      <c r="A808" s="23">
        <v>202310</v>
      </c>
      <c r="B808" s="36" t="s">
        <v>417</v>
      </c>
      <c r="C808" s="36" t="s">
        <v>1439</v>
      </c>
      <c r="D808" s="33" t="s">
        <v>587</v>
      </c>
      <c r="E808" s="36" t="s">
        <v>876</v>
      </c>
      <c r="F808" s="47" t="s">
        <v>1368</v>
      </c>
      <c r="G808" s="34" t="s">
        <v>877</v>
      </c>
      <c r="H808" s="49"/>
      <c r="I808" s="49"/>
      <c r="J808" s="42">
        <v>2980</v>
      </c>
      <c r="K808" s="41">
        <v>9173.9</v>
      </c>
      <c r="L808" s="41">
        <v>363.68</v>
      </c>
      <c r="M808" s="41">
        <v>86.8</v>
      </c>
      <c r="N808" s="41">
        <v>3.8</v>
      </c>
      <c r="O808" s="42">
        <v>0</v>
      </c>
      <c r="P808" s="43">
        <f>1900*0.16%</f>
        <v>3.04</v>
      </c>
    </row>
    <row r="809" spans="1:16">
      <c r="A809" s="23">
        <v>202310</v>
      </c>
      <c r="B809" s="36" t="s">
        <v>278</v>
      </c>
      <c r="C809" s="36" t="s">
        <v>580</v>
      </c>
      <c r="D809" s="33" t="s">
        <v>587</v>
      </c>
      <c r="E809" s="36" t="s">
        <v>882</v>
      </c>
      <c r="F809" s="47" t="s">
        <v>698</v>
      </c>
      <c r="G809" s="34" t="s">
        <v>881</v>
      </c>
      <c r="H809" s="49"/>
      <c r="I809" s="49"/>
      <c r="J809" s="42">
        <v>3471</v>
      </c>
      <c r="K809" s="41">
        <v>8464</v>
      </c>
      <c r="L809" s="41">
        <v>363.68</v>
      </c>
      <c r="M809" s="41">
        <v>86.8</v>
      </c>
      <c r="N809" s="41">
        <v>3.8</v>
      </c>
      <c r="O809" s="42">
        <v>0</v>
      </c>
      <c r="P809" s="43">
        <f>1900*0.16%</f>
        <v>3.04</v>
      </c>
    </row>
    <row r="810" spans="1:16">
      <c r="A810" s="23">
        <v>202310</v>
      </c>
      <c r="B810" s="33" t="s">
        <v>201</v>
      </c>
      <c r="C810" s="36" t="s">
        <v>575</v>
      </c>
      <c r="D810" s="33" t="s">
        <v>764</v>
      </c>
      <c r="E810" s="36" t="s">
        <v>883</v>
      </c>
      <c r="F810" s="47" t="s">
        <v>884</v>
      </c>
      <c r="G810" s="34">
        <v>44375</v>
      </c>
      <c r="H810" s="49"/>
      <c r="I810" s="49"/>
      <c r="J810" s="42">
        <v>10000</v>
      </c>
      <c r="K810" s="41">
        <v>34829.08</v>
      </c>
      <c r="L810" s="41">
        <v>0</v>
      </c>
      <c r="M810" s="41">
        <v>0</v>
      </c>
      <c r="N810" s="41">
        <v>0</v>
      </c>
      <c r="O810" s="42">
        <v>0</v>
      </c>
      <c r="P810" s="43">
        <v>0</v>
      </c>
    </row>
    <row r="811" spans="1:16">
      <c r="A811" s="23">
        <v>202310</v>
      </c>
      <c r="B811" s="33" t="s">
        <v>311</v>
      </c>
      <c r="C811" s="36" t="s">
        <v>866</v>
      </c>
      <c r="D811" s="33" t="s">
        <v>587</v>
      </c>
      <c r="E811" s="36" t="s">
        <v>930</v>
      </c>
      <c r="F811" s="47" t="s">
        <v>931</v>
      </c>
      <c r="G811" s="34" t="s">
        <v>932</v>
      </c>
      <c r="H811" s="49"/>
      <c r="I811" s="49"/>
      <c r="J811" s="42">
        <v>2642</v>
      </c>
      <c r="K811" s="41">
        <v>7241.43</v>
      </c>
      <c r="L811" s="41">
        <v>363.68</v>
      </c>
      <c r="M811" s="41">
        <v>86.8</v>
      </c>
      <c r="N811" s="41">
        <v>3.8</v>
      </c>
      <c r="O811" s="42">
        <v>0</v>
      </c>
      <c r="P811" s="43">
        <f t="shared" ref="P811:P826" si="44">1900*0.16%</f>
        <v>3.04</v>
      </c>
    </row>
    <row r="812" spans="1:16">
      <c r="A812" s="23">
        <v>202310</v>
      </c>
      <c r="B812" s="33" t="s">
        <v>327</v>
      </c>
      <c r="C812" s="36" t="s">
        <v>1438</v>
      </c>
      <c r="D812" s="33" t="s">
        <v>587</v>
      </c>
      <c r="E812" s="36" t="s">
        <v>933</v>
      </c>
      <c r="F812" s="47" t="s">
        <v>686</v>
      </c>
      <c r="G812" s="34" t="s">
        <v>934</v>
      </c>
      <c r="H812" s="49" t="s">
        <v>623</v>
      </c>
      <c r="I812" s="49"/>
      <c r="J812" s="42">
        <v>2120</v>
      </c>
      <c r="K812" s="41">
        <v>8119</v>
      </c>
      <c r="L812" s="41">
        <v>363.68</v>
      </c>
      <c r="M812" s="41">
        <v>86.8</v>
      </c>
      <c r="N812" s="41">
        <v>3.8</v>
      </c>
      <c r="O812" s="42">
        <v>0</v>
      </c>
      <c r="P812" s="43">
        <f t="shared" si="44"/>
        <v>3.04</v>
      </c>
    </row>
    <row r="813" spans="1:16">
      <c r="A813" s="23">
        <v>202310</v>
      </c>
      <c r="B813" s="33" t="s">
        <v>291</v>
      </c>
      <c r="C813" s="36" t="s">
        <v>866</v>
      </c>
      <c r="D813" s="33" t="s">
        <v>587</v>
      </c>
      <c r="E813" s="36" t="s">
        <v>935</v>
      </c>
      <c r="F813" s="47" t="s">
        <v>936</v>
      </c>
      <c r="G813" s="34" t="s">
        <v>937</v>
      </c>
      <c r="H813" s="49"/>
      <c r="I813" s="49"/>
      <c r="J813" s="42">
        <v>4800</v>
      </c>
      <c r="K813" s="41">
        <v>12426.03</v>
      </c>
      <c r="L813" s="41">
        <v>363.68</v>
      </c>
      <c r="M813" s="41">
        <v>86.8</v>
      </c>
      <c r="N813" s="41">
        <v>3.8</v>
      </c>
      <c r="O813" s="42">
        <v>0</v>
      </c>
      <c r="P813" s="43">
        <f t="shared" si="44"/>
        <v>3.04</v>
      </c>
    </row>
    <row r="814" spans="1:16">
      <c r="A814" s="23">
        <v>202310</v>
      </c>
      <c r="B814" s="33" t="s">
        <v>429</v>
      </c>
      <c r="C814" s="36" t="s">
        <v>1437</v>
      </c>
      <c r="D814" s="33" t="s">
        <v>587</v>
      </c>
      <c r="E814" s="36" t="s">
        <v>938</v>
      </c>
      <c r="F814" s="47" t="s">
        <v>939</v>
      </c>
      <c r="G814" s="34">
        <v>44431</v>
      </c>
      <c r="H814" s="49"/>
      <c r="I814" s="49"/>
      <c r="J814" s="41">
        <v>2750</v>
      </c>
      <c r="K814" s="41">
        <v>9436.27</v>
      </c>
      <c r="L814" s="41">
        <v>363.68</v>
      </c>
      <c r="M814" s="41">
        <v>86.8</v>
      </c>
      <c r="N814" s="41">
        <v>3.8</v>
      </c>
      <c r="O814" s="42">
        <v>0</v>
      </c>
      <c r="P814" s="43">
        <f t="shared" si="44"/>
        <v>3.04</v>
      </c>
    </row>
    <row r="815" spans="1:16">
      <c r="A815" s="23">
        <v>202310</v>
      </c>
      <c r="B815" s="33" t="s">
        <v>391</v>
      </c>
      <c r="C815" s="36" t="s">
        <v>580</v>
      </c>
      <c r="D815" s="33" t="s">
        <v>587</v>
      </c>
      <c r="E815" s="36" t="s">
        <v>940</v>
      </c>
      <c r="F815" s="47" t="s">
        <v>941</v>
      </c>
      <c r="G815" s="34" t="s">
        <v>942</v>
      </c>
      <c r="H815" s="49"/>
      <c r="I815" s="49"/>
      <c r="J815" s="42">
        <v>4738</v>
      </c>
      <c r="K815" s="41">
        <v>10684.7</v>
      </c>
      <c r="L815" s="41">
        <v>363.68</v>
      </c>
      <c r="M815" s="41">
        <v>86.8</v>
      </c>
      <c r="N815" s="41">
        <v>3.8</v>
      </c>
      <c r="O815" s="42">
        <v>0</v>
      </c>
      <c r="P815" s="43">
        <f t="shared" si="44"/>
        <v>3.04</v>
      </c>
    </row>
    <row r="816" spans="1:16">
      <c r="A816" s="23">
        <v>202310</v>
      </c>
      <c r="B816" s="33" t="s">
        <v>333</v>
      </c>
      <c r="C816" s="36" t="s">
        <v>575</v>
      </c>
      <c r="D816" s="33" t="s">
        <v>587</v>
      </c>
      <c r="E816" s="36" t="s">
        <v>943</v>
      </c>
      <c r="F816" s="47" t="s">
        <v>944</v>
      </c>
      <c r="G816" s="34" t="s">
        <v>945</v>
      </c>
      <c r="H816" s="49"/>
      <c r="I816" s="49"/>
      <c r="J816" s="42">
        <v>2532</v>
      </c>
      <c r="K816" s="41">
        <v>7724.38</v>
      </c>
      <c r="L816" s="41">
        <v>363.68</v>
      </c>
      <c r="M816" s="41">
        <v>86.8</v>
      </c>
      <c r="N816" s="41">
        <v>3.8</v>
      </c>
      <c r="O816" s="42">
        <v>0</v>
      </c>
      <c r="P816" s="43">
        <f t="shared" si="44"/>
        <v>3.04</v>
      </c>
    </row>
    <row r="817" spans="1:16">
      <c r="A817" s="23">
        <v>202310</v>
      </c>
      <c r="B817" s="33" t="s">
        <v>381</v>
      </c>
      <c r="C817" s="36" t="s">
        <v>1438</v>
      </c>
      <c r="D817" s="33" t="s">
        <v>587</v>
      </c>
      <c r="E817" s="36" t="s">
        <v>946</v>
      </c>
      <c r="F817" s="47" t="s">
        <v>686</v>
      </c>
      <c r="G817" s="34" t="s">
        <v>947</v>
      </c>
      <c r="H817" s="49" t="s">
        <v>623</v>
      </c>
      <c r="I817" s="49"/>
      <c r="J817" s="42">
        <v>2120</v>
      </c>
      <c r="K817" s="41">
        <v>8012.46</v>
      </c>
      <c r="L817" s="41">
        <v>363.68</v>
      </c>
      <c r="M817" s="41">
        <v>86.8</v>
      </c>
      <c r="N817" s="41">
        <v>3.8</v>
      </c>
      <c r="O817" s="42">
        <v>0</v>
      </c>
      <c r="P817" s="43">
        <f t="shared" si="44"/>
        <v>3.04</v>
      </c>
    </row>
    <row r="818" spans="1:16">
      <c r="A818" s="23">
        <v>202310</v>
      </c>
      <c r="B818" s="33" t="s">
        <v>317</v>
      </c>
      <c r="C818" s="36" t="s">
        <v>1438</v>
      </c>
      <c r="D818" s="33" t="s">
        <v>587</v>
      </c>
      <c r="E818" s="36" t="s">
        <v>948</v>
      </c>
      <c r="F818" s="47" t="s">
        <v>686</v>
      </c>
      <c r="G818" s="34" t="s">
        <v>949</v>
      </c>
      <c r="H818" s="49" t="s">
        <v>623</v>
      </c>
      <c r="I818" s="49"/>
      <c r="J818" s="42">
        <v>2120</v>
      </c>
      <c r="K818" s="41">
        <v>7741.24</v>
      </c>
      <c r="L818" s="41">
        <v>363.68</v>
      </c>
      <c r="M818" s="41">
        <v>86.8</v>
      </c>
      <c r="N818" s="41">
        <v>3.8</v>
      </c>
      <c r="O818" s="42">
        <v>0</v>
      </c>
      <c r="P818" s="43">
        <f t="shared" si="44"/>
        <v>3.04</v>
      </c>
    </row>
    <row r="819" spans="1:16">
      <c r="A819" s="23">
        <v>202310</v>
      </c>
      <c r="B819" s="33" t="s">
        <v>257</v>
      </c>
      <c r="C819" s="36" t="s">
        <v>580</v>
      </c>
      <c r="D819" s="33" t="s">
        <v>587</v>
      </c>
      <c r="E819" s="36" t="s">
        <v>972</v>
      </c>
      <c r="F819" s="47" t="s">
        <v>941</v>
      </c>
      <c r="G819" s="34" t="s">
        <v>971</v>
      </c>
      <c r="H819" s="49"/>
      <c r="I819" s="49"/>
      <c r="J819" s="42">
        <v>3730</v>
      </c>
      <c r="K819" s="41">
        <v>7641.9</v>
      </c>
      <c r="L819" s="41">
        <v>363.68</v>
      </c>
      <c r="M819" s="41">
        <v>86.8</v>
      </c>
      <c r="N819" s="41">
        <v>3.8</v>
      </c>
      <c r="O819" s="42">
        <v>1000</v>
      </c>
      <c r="P819" s="43">
        <f t="shared" si="44"/>
        <v>3.04</v>
      </c>
    </row>
    <row r="820" spans="1:16">
      <c r="A820" s="23">
        <v>202310</v>
      </c>
      <c r="B820" s="33" t="s">
        <v>383</v>
      </c>
      <c r="C820" s="36" t="s">
        <v>580</v>
      </c>
      <c r="D820" s="33" t="s">
        <v>587</v>
      </c>
      <c r="E820" s="36" t="s">
        <v>973</v>
      </c>
      <c r="F820" s="47" t="s">
        <v>698</v>
      </c>
      <c r="G820" s="34" t="s">
        <v>974</v>
      </c>
      <c r="H820" s="49"/>
      <c r="I820" s="49"/>
      <c r="J820" s="42">
        <v>3326</v>
      </c>
      <c r="K820" s="41">
        <v>7864.3</v>
      </c>
      <c r="L820" s="41">
        <v>363.68</v>
      </c>
      <c r="M820" s="41">
        <v>86.8</v>
      </c>
      <c r="N820" s="41">
        <v>3.8</v>
      </c>
      <c r="O820" s="42">
        <v>0</v>
      </c>
      <c r="P820" s="43">
        <f t="shared" si="44"/>
        <v>3.04</v>
      </c>
    </row>
    <row r="821" spans="1:16">
      <c r="A821" s="23">
        <v>202310</v>
      </c>
      <c r="B821" s="33" t="s">
        <v>213</v>
      </c>
      <c r="C821" s="36" t="s">
        <v>580</v>
      </c>
      <c r="D821" s="33" t="s">
        <v>587</v>
      </c>
      <c r="E821" s="36" t="s">
        <v>975</v>
      </c>
      <c r="F821" s="47" t="s">
        <v>941</v>
      </c>
      <c r="G821" s="34" t="s">
        <v>976</v>
      </c>
      <c r="H821" s="49"/>
      <c r="I821" s="49"/>
      <c r="J821" s="42">
        <v>4738</v>
      </c>
      <c r="K821" s="41">
        <v>11028.1</v>
      </c>
      <c r="L821" s="41">
        <v>363.68</v>
      </c>
      <c r="M821" s="41">
        <v>86.8</v>
      </c>
      <c r="N821" s="41">
        <v>3.8</v>
      </c>
      <c r="O821" s="42">
        <v>0</v>
      </c>
      <c r="P821" s="43">
        <f t="shared" si="44"/>
        <v>3.04</v>
      </c>
    </row>
    <row r="822" spans="1:16">
      <c r="A822" s="23">
        <v>202310</v>
      </c>
      <c r="B822" s="33" t="s">
        <v>329</v>
      </c>
      <c r="C822" s="36" t="s">
        <v>580</v>
      </c>
      <c r="D822" s="33" t="s">
        <v>587</v>
      </c>
      <c r="E822" s="36" t="s">
        <v>977</v>
      </c>
      <c r="F822" s="47" t="s">
        <v>698</v>
      </c>
      <c r="G822" s="34" t="s">
        <v>976</v>
      </c>
      <c r="H822" s="49"/>
      <c r="I822" s="49"/>
      <c r="J822" s="42">
        <v>3730</v>
      </c>
      <c r="K822" s="41">
        <v>8712.8</v>
      </c>
      <c r="L822" s="41">
        <v>363.68</v>
      </c>
      <c r="M822" s="41">
        <v>86.8</v>
      </c>
      <c r="N822" s="41">
        <v>3.8</v>
      </c>
      <c r="O822" s="42">
        <v>100</v>
      </c>
      <c r="P822" s="43">
        <f t="shared" si="44"/>
        <v>3.04</v>
      </c>
    </row>
    <row r="823" spans="1:16">
      <c r="A823" s="23">
        <v>202310</v>
      </c>
      <c r="B823" s="33" t="s">
        <v>262</v>
      </c>
      <c r="C823" s="36" t="s">
        <v>1438</v>
      </c>
      <c r="D823" s="33" t="s">
        <v>587</v>
      </c>
      <c r="E823" s="36" t="s">
        <v>988</v>
      </c>
      <c r="F823" s="47" t="s">
        <v>1218</v>
      </c>
      <c r="G823" s="34" t="s">
        <v>987</v>
      </c>
      <c r="H823" s="49"/>
      <c r="I823" s="49"/>
      <c r="J823" s="42">
        <v>3181</v>
      </c>
      <c r="K823" s="41">
        <v>7790</v>
      </c>
      <c r="L823" s="41">
        <v>363.68</v>
      </c>
      <c r="M823" s="41">
        <v>86.8</v>
      </c>
      <c r="N823" s="41">
        <v>3.8</v>
      </c>
      <c r="O823" s="42">
        <v>0</v>
      </c>
      <c r="P823" s="43">
        <f t="shared" si="44"/>
        <v>3.04</v>
      </c>
    </row>
    <row r="824" spans="1:16">
      <c r="A824" s="23">
        <v>202310</v>
      </c>
      <c r="B824" s="36" t="s">
        <v>312</v>
      </c>
      <c r="C824" s="36" t="s">
        <v>580</v>
      </c>
      <c r="D824" s="33" t="s">
        <v>587</v>
      </c>
      <c r="E824" s="23" t="s">
        <v>993</v>
      </c>
      <c r="F824" s="23" t="s">
        <v>994</v>
      </c>
      <c r="G824" s="23" t="s">
        <v>995</v>
      </c>
      <c r="H824" s="49"/>
      <c r="I824" s="49"/>
      <c r="J824" s="42">
        <v>2311</v>
      </c>
      <c r="K824" s="41">
        <v>6315.3</v>
      </c>
      <c r="L824" s="41">
        <v>363.68</v>
      </c>
      <c r="M824" s="41">
        <v>86.8</v>
      </c>
      <c r="N824" s="41">
        <v>3.8</v>
      </c>
      <c r="O824" s="42">
        <v>0</v>
      </c>
      <c r="P824" s="43">
        <f t="shared" si="44"/>
        <v>3.04</v>
      </c>
    </row>
    <row r="825" spans="1:16">
      <c r="A825" s="23">
        <v>202310</v>
      </c>
      <c r="B825" s="36" t="s">
        <v>236</v>
      </c>
      <c r="C825" s="36" t="s">
        <v>575</v>
      </c>
      <c r="D825" s="33" t="s">
        <v>587</v>
      </c>
      <c r="E825" s="23" t="s">
        <v>1001</v>
      </c>
      <c r="F825" s="23" t="s">
        <v>1002</v>
      </c>
      <c r="G825" s="44" t="s">
        <v>1003</v>
      </c>
      <c r="H825" s="49"/>
      <c r="I825" s="49"/>
      <c r="J825" s="41">
        <v>3850</v>
      </c>
      <c r="K825" s="41">
        <v>11185</v>
      </c>
      <c r="L825" s="41">
        <v>363.68</v>
      </c>
      <c r="M825" s="41">
        <v>86.8</v>
      </c>
      <c r="N825" s="41">
        <v>3.8</v>
      </c>
      <c r="O825" s="42">
        <v>0</v>
      </c>
      <c r="P825" s="43">
        <f t="shared" si="44"/>
        <v>3.04</v>
      </c>
    </row>
    <row r="826" spans="1:16">
      <c r="A826" s="23">
        <v>202310</v>
      </c>
      <c r="B826" s="36" t="s">
        <v>296</v>
      </c>
      <c r="C826" s="36" t="s">
        <v>1438</v>
      </c>
      <c r="D826" s="33" t="s">
        <v>587</v>
      </c>
      <c r="E826" s="23" t="s">
        <v>1004</v>
      </c>
      <c r="F826" s="23" t="s">
        <v>1005</v>
      </c>
      <c r="G826" s="44" t="s">
        <v>1006</v>
      </c>
      <c r="H826" s="49"/>
      <c r="I826" s="49"/>
      <c r="J826" s="41">
        <v>1900</v>
      </c>
      <c r="K826" s="41">
        <v>5524.2</v>
      </c>
      <c r="L826" s="41">
        <v>363.68</v>
      </c>
      <c r="M826" s="41">
        <v>86.8</v>
      </c>
      <c r="N826" s="41">
        <v>3.8</v>
      </c>
      <c r="O826" s="42">
        <v>0</v>
      </c>
      <c r="P826" s="43">
        <f t="shared" si="44"/>
        <v>3.04</v>
      </c>
    </row>
    <row r="827" spans="1:16">
      <c r="A827" s="23">
        <v>202310</v>
      </c>
      <c r="B827" s="36" t="s">
        <v>366</v>
      </c>
      <c r="C827" s="36" t="s">
        <v>575</v>
      </c>
      <c r="D827" s="33" t="s">
        <v>587</v>
      </c>
      <c r="E827" s="23" t="s">
        <v>1161</v>
      </c>
      <c r="F827" s="23" t="s">
        <v>710</v>
      </c>
      <c r="G827" s="44" t="s">
        <v>1162</v>
      </c>
      <c r="H827" s="49"/>
      <c r="I827" s="49"/>
      <c r="J827" s="41">
        <v>3850</v>
      </c>
      <c r="K827" s="41">
        <v>8714</v>
      </c>
      <c r="L827" s="41">
        <v>0</v>
      </c>
      <c r="M827" s="41">
        <v>0</v>
      </c>
      <c r="N827" s="41">
        <v>0</v>
      </c>
      <c r="O827" s="42">
        <v>0</v>
      </c>
      <c r="P827" s="43">
        <v>0</v>
      </c>
    </row>
    <row r="828" spans="1:16">
      <c r="A828" s="23">
        <v>202310</v>
      </c>
      <c r="B828" s="46" t="s">
        <v>239</v>
      </c>
      <c r="C828" s="46" t="s">
        <v>1438</v>
      </c>
      <c r="D828" s="52" t="s">
        <v>587</v>
      </c>
      <c r="E828" s="47" t="s">
        <v>1015</v>
      </c>
      <c r="F828" s="47" t="s">
        <v>1164</v>
      </c>
      <c r="G828" s="48" t="s">
        <v>1017</v>
      </c>
      <c r="H828" s="49"/>
      <c r="I828" s="49"/>
      <c r="J828" s="41">
        <v>3200</v>
      </c>
      <c r="K828" s="41">
        <v>7364.6</v>
      </c>
      <c r="L828" s="41">
        <v>363.68</v>
      </c>
      <c r="M828" s="41">
        <v>86.8</v>
      </c>
      <c r="N828" s="41">
        <v>3.8</v>
      </c>
      <c r="O828" s="42">
        <v>300</v>
      </c>
      <c r="P828" s="43">
        <f t="shared" ref="P828:P836" si="45">1900*0.16%</f>
        <v>3.04</v>
      </c>
    </row>
    <row r="829" spans="1:16">
      <c r="A829" s="23">
        <v>202310</v>
      </c>
      <c r="B829" s="46" t="s">
        <v>386</v>
      </c>
      <c r="C829" s="46" t="s">
        <v>575</v>
      </c>
      <c r="D829" s="52" t="s">
        <v>1178</v>
      </c>
      <c r="E829" s="47" t="s">
        <v>1168</v>
      </c>
      <c r="F829" s="47" t="s">
        <v>578</v>
      </c>
      <c r="G829" s="48" t="s">
        <v>1169</v>
      </c>
      <c r="H829" s="49"/>
      <c r="I829" s="49"/>
      <c r="J829" s="41">
        <v>5500</v>
      </c>
      <c r="K829" s="41">
        <v>15800</v>
      </c>
      <c r="L829" s="41">
        <v>363.68</v>
      </c>
      <c r="M829" s="41">
        <v>86.8</v>
      </c>
      <c r="N829" s="41">
        <v>3.8</v>
      </c>
      <c r="O829" s="42">
        <v>0</v>
      </c>
      <c r="P829" s="43">
        <f t="shared" si="45"/>
        <v>3.04</v>
      </c>
    </row>
    <row r="830" spans="1:16">
      <c r="A830" s="23">
        <v>202310</v>
      </c>
      <c r="B830" s="46" t="s">
        <v>407</v>
      </c>
      <c r="C830" s="46" t="s">
        <v>841</v>
      </c>
      <c r="D830" s="52" t="s">
        <v>587</v>
      </c>
      <c r="E830" s="47" t="s">
        <v>1171</v>
      </c>
      <c r="F830" s="47" t="s">
        <v>1172</v>
      </c>
      <c r="G830" s="48" t="s">
        <v>1173</v>
      </c>
      <c r="H830" s="49"/>
      <c r="I830" s="49"/>
      <c r="J830" s="41">
        <v>3214</v>
      </c>
      <c r="K830" s="41">
        <v>7837.2</v>
      </c>
      <c r="L830" s="41">
        <v>363.68</v>
      </c>
      <c r="M830" s="41">
        <v>86.8</v>
      </c>
      <c r="N830" s="41">
        <v>3.8</v>
      </c>
      <c r="O830" s="42">
        <v>700</v>
      </c>
      <c r="P830" s="43">
        <f t="shared" si="45"/>
        <v>3.04</v>
      </c>
    </row>
    <row r="831" spans="1:16">
      <c r="A831" s="23">
        <v>202310</v>
      </c>
      <c r="B831" s="46" t="s">
        <v>377</v>
      </c>
      <c r="C831" s="46" t="s">
        <v>580</v>
      </c>
      <c r="D831" s="52" t="s">
        <v>587</v>
      </c>
      <c r="E831" s="47" t="s">
        <v>1171</v>
      </c>
      <c r="F831" s="47" t="s">
        <v>1179</v>
      </c>
      <c r="G831" s="48" t="s">
        <v>1180</v>
      </c>
      <c r="H831" s="49"/>
      <c r="I831" s="49"/>
      <c r="J831" s="41">
        <v>2520</v>
      </c>
      <c r="K831" s="41">
        <v>6023.72</v>
      </c>
      <c r="L831" s="41">
        <v>363.68</v>
      </c>
      <c r="M831" s="41">
        <v>86.8</v>
      </c>
      <c r="N831" s="41">
        <v>3.8</v>
      </c>
      <c r="O831" s="42">
        <v>0</v>
      </c>
      <c r="P831" s="43">
        <f t="shared" si="45"/>
        <v>3.04</v>
      </c>
    </row>
    <row r="832" spans="1:16">
      <c r="A832" s="23">
        <v>202310</v>
      </c>
      <c r="B832" s="46" t="s">
        <v>267</v>
      </c>
      <c r="C832" s="36" t="s">
        <v>575</v>
      </c>
      <c r="D832" s="52" t="s">
        <v>587</v>
      </c>
      <c r="E832" s="23" t="s">
        <v>1195</v>
      </c>
      <c r="F832" s="23" t="s">
        <v>710</v>
      </c>
      <c r="G832" s="44" t="s">
        <v>1196</v>
      </c>
      <c r="H832" s="49"/>
      <c r="I832" s="49"/>
      <c r="J832" s="42">
        <v>3850</v>
      </c>
      <c r="K832" s="41">
        <v>8440</v>
      </c>
      <c r="L832" s="41">
        <v>363.68</v>
      </c>
      <c r="M832" s="41">
        <v>86.8</v>
      </c>
      <c r="N832" s="41">
        <v>3.8</v>
      </c>
      <c r="O832" s="42">
        <v>0</v>
      </c>
      <c r="P832" s="43">
        <f t="shared" si="45"/>
        <v>3.04</v>
      </c>
    </row>
    <row r="833" spans="1:16">
      <c r="A833" s="23">
        <v>202310</v>
      </c>
      <c r="B833" s="46" t="s">
        <v>293</v>
      </c>
      <c r="C833" s="36" t="s">
        <v>575</v>
      </c>
      <c r="D833" s="52" t="s">
        <v>587</v>
      </c>
      <c r="E833" s="23" t="s">
        <v>1198</v>
      </c>
      <c r="F833" s="23" t="s">
        <v>710</v>
      </c>
      <c r="G833" s="44" t="s">
        <v>1196</v>
      </c>
      <c r="H833" s="49"/>
      <c r="I833" s="49"/>
      <c r="J833" s="42">
        <v>3850</v>
      </c>
      <c r="K833" s="41">
        <v>8985</v>
      </c>
      <c r="L833" s="41">
        <v>363.68</v>
      </c>
      <c r="M833" s="41">
        <v>86.8</v>
      </c>
      <c r="N833" s="41">
        <v>3.8</v>
      </c>
      <c r="O833" s="42">
        <v>0</v>
      </c>
      <c r="P833" s="43">
        <f t="shared" si="45"/>
        <v>3.04</v>
      </c>
    </row>
    <row r="834" spans="1:16">
      <c r="A834" s="23">
        <v>202310</v>
      </c>
      <c r="B834" s="46" t="s">
        <v>400</v>
      </c>
      <c r="C834" s="36" t="s">
        <v>1438</v>
      </c>
      <c r="D834" s="52" t="s">
        <v>587</v>
      </c>
      <c r="E834" s="44" t="s">
        <v>1200</v>
      </c>
      <c r="F834" s="23" t="s">
        <v>686</v>
      </c>
      <c r="G834" s="48">
        <v>44782</v>
      </c>
      <c r="H834" s="49" t="s">
        <v>623</v>
      </c>
      <c r="I834" s="49"/>
      <c r="J834" s="42">
        <v>2120</v>
      </c>
      <c r="K834" s="41">
        <v>7171.51</v>
      </c>
      <c r="L834" s="41">
        <v>363.68</v>
      </c>
      <c r="M834" s="41">
        <v>86.8</v>
      </c>
      <c r="N834" s="41">
        <v>3.8</v>
      </c>
      <c r="O834" s="42">
        <v>0</v>
      </c>
      <c r="P834" s="43">
        <f t="shared" si="45"/>
        <v>3.04</v>
      </c>
    </row>
    <row r="835" spans="1:16">
      <c r="A835" s="23">
        <v>202310</v>
      </c>
      <c r="B835" s="46" t="s">
        <v>319</v>
      </c>
      <c r="C835" s="36" t="s">
        <v>1438</v>
      </c>
      <c r="D835" s="52" t="s">
        <v>764</v>
      </c>
      <c r="E835" s="44" t="s">
        <v>1224</v>
      </c>
      <c r="F835" s="23" t="s">
        <v>1220</v>
      </c>
      <c r="G835" s="44" t="s">
        <v>1225</v>
      </c>
      <c r="H835" s="49"/>
      <c r="I835" s="49"/>
      <c r="J835" s="42">
        <v>6500</v>
      </c>
      <c r="K835" s="41">
        <v>13789.5</v>
      </c>
      <c r="L835" s="41">
        <v>363.68</v>
      </c>
      <c r="M835" s="41">
        <v>86.8</v>
      </c>
      <c r="N835" s="41">
        <v>3.8</v>
      </c>
      <c r="O835" s="42">
        <v>0</v>
      </c>
      <c r="P835" s="43">
        <f t="shared" si="45"/>
        <v>3.04</v>
      </c>
    </row>
    <row r="836" spans="1:16">
      <c r="A836" s="23">
        <v>202310</v>
      </c>
      <c r="B836" s="46" t="s">
        <v>238</v>
      </c>
      <c r="C836" s="36" t="s">
        <v>580</v>
      </c>
      <c r="D836" s="52" t="s">
        <v>587</v>
      </c>
      <c r="E836" s="44" t="s">
        <v>1226</v>
      </c>
      <c r="F836" s="23" t="s">
        <v>992</v>
      </c>
      <c r="G836" s="44" t="s">
        <v>1227</v>
      </c>
      <c r="H836" s="49"/>
      <c r="I836" s="49"/>
      <c r="J836" s="42">
        <v>2671</v>
      </c>
      <c r="K836" s="41">
        <v>6121.5</v>
      </c>
      <c r="L836" s="41">
        <v>363.68</v>
      </c>
      <c r="M836" s="41">
        <v>86.8</v>
      </c>
      <c r="N836" s="41">
        <v>3.8</v>
      </c>
      <c r="O836" s="42">
        <v>0</v>
      </c>
      <c r="P836" s="43">
        <f t="shared" si="45"/>
        <v>3.04</v>
      </c>
    </row>
    <row r="837" spans="1:16">
      <c r="A837" s="23">
        <v>202310</v>
      </c>
      <c r="B837" s="46" t="s">
        <v>370</v>
      </c>
      <c r="C837" s="36" t="s">
        <v>1437</v>
      </c>
      <c r="D837" s="52" t="s">
        <v>587</v>
      </c>
      <c r="E837" s="44" t="s">
        <v>1228</v>
      </c>
      <c r="F837" s="23" t="s">
        <v>694</v>
      </c>
      <c r="G837" s="44" t="s">
        <v>1229</v>
      </c>
      <c r="H837" s="49"/>
      <c r="I837" s="49"/>
      <c r="J837" s="42">
        <v>4068</v>
      </c>
      <c r="K837" s="41">
        <v>8399</v>
      </c>
      <c r="L837" s="41">
        <v>0</v>
      </c>
      <c r="M837" s="41">
        <v>0</v>
      </c>
      <c r="N837" s="41">
        <v>0</v>
      </c>
      <c r="O837" s="42">
        <v>0</v>
      </c>
      <c r="P837" s="43">
        <v>0</v>
      </c>
    </row>
    <row r="838" spans="1:16">
      <c r="A838" s="23">
        <v>202310</v>
      </c>
      <c r="B838" s="46" t="s">
        <v>350</v>
      </c>
      <c r="C838" s="36" t="s">
        <v>1437</v>
      </c>
      <c r="D838" s="52" t="s">
        <v>764</v>
      </c>
      <c r="E838" s="44" t="s">
        <v>1230</v>
      </c>
      <c r="F838" s="23" t="s">
        <v>792</v>
      </c>
      <c r="G838" s="44" t="s">
        <v>1229</v>
      </c>
      <c r="H838" s="49"/>
      <c r="I838" s="49"/>
      <c r="J838" s="42">
        <v>5000</v>
      </c>
      <c r="K838" s="41">
        <v>13091.2</v>
      </c>
      <c r="L838" s="41">
        <v>363.68</v>
      </c>
      <c r="M838" s="41">
        <v>86.8</v>
      </c>
      <c r="N838" s="41">
        <v>3.8</v>
      </c>
      <c r="O838" s="42">
        <v>0</v>
      </c>
      <c r="P838" s="43">
        <f>1900*0.16%</f>
        <v>3.04</v>
      </c>
    </row>
    <row r="839" spans="1:16">
      <c r="A839" s="23">
        <v>202310</v>
      </c>
      <c r="B839" s="46" t="s">
        <v>415</v>
      </c>
      <c r="C839" s="36" t="s">
        <v>575</v>
      </c>
      <c r="D839" s="52" t="s">
        <v>587</v>
      </c>
      <c r="E839" s="44" t="s">
        <v>1249</v>
      </c>
      <c r="F839" s="23" t="s">
        <v>710</v>
      </c>
      <c r="G839" s="44" t="s">
        <v>1247</v>
      </c>
      <c r="H839" s="49"/>
      <c r="I839" s="49"/>
      <c r="J839" s="42">
        <v>3850</v>
      </c>
      <c r="K839" s="41">
        <v>5852</v>
      </c>
      <c r="L839" s="41">
        <v>0</v>
      </c>
      <c r="M839" s="41">
        <v>0</v>
      </c>
      <c r="N839" s="41">
        <v>0</v>
      </c>
      <c r="O839" s="42">
        <v>0</v>
      </c>
      <c r="P839" s="43">
        <v>0</v>
      </c>
    </row>
    <row r="840" spans="1:16">
      <c r="A840" s="23">
        <v>202310</v>
      </c>
      <c r="B840" s="46" t="s">
        <v>322</v>
      </c>
      <c r="C840" s="36" t="s">
        <v>580</v>
      </c>
      <c r="D840" s="52" t="s">
        <v>587</v>
      </c>
      <c r="E840" s="44" t="s">
        <v>1262</v>
      </c>
      <c r="F840" s="23" t="s">
        <v>939</v>
      </c>
      <c r="G840" s="44">
        <v>44886</v>
      </c>
      <c r="H840" s="49"/>
      <c r="I840" s="49"/>
      <c r="J840" s="42">
        <v>1900</v>
      </c>
      <c r="K840" s="41">
        <v>5276.5</v>
      </c>
      <c r="L840" s="41">
        <v>363.68</v>
      </c>
      <c r="M840" s="41">
        <v>86.8</v>
      </c>
      <c r="N840" s="41">
        <v>3.8</v>
      </c>
      <c r="O840" s="42">
        <v>0</v>
      </c>
      <c r="P840" s="43">
        <f t="shared" ref="P840:P866" si="46">1900*0.16%</f>
        <v>3.04</v>
      </c>
    </row>
    <row r="841" spans="1:16">
      <c r="A841" s="23">
        <v>202310</v>
      </c>
      <c r="B841" s="46" t="s">
        <v>425</v>
      </c>
      <c r="C841" s="36" t="s">
        <v>575</v>
      </c>
      <c r="D841" s="52" t="s">
        <v>587</v>
      </c>
      <c r="E841" s="44" t="s">
        <v>1264</v>
      </c>
      <c r="F841" s="23" t="s">
        <v>1265</v>
      </c>
      <c r="G841" s="44" t="s">
        <v>1266</v>
      </c>
      <c r="H841" s="49"/>
      <c r="I841" s="49"/>
      <c r="J841" s="42">
        <v>5500</v>
      </c>
      <c r="K841" s="41">
        <v>12513.16</v>
      </c>
      <c r="L841" s="41">
        <v>363.68</v>
      </c>
      <c r="M841" s="41">
        <v>86.8</v>
      </c>
      <c r="N841" s="41">
        <v>3.8</v>
      </c>
      <c r="O841" s="42">
        <v>0</v>
      </c>
      <c r="P841" s="43">
        <f t="shared" si="46"/>
        <v>3.04</v>
      </c>
    </row>
    <row r="842" spans="1:16">
      <c r="A842" s="23">
        <v>202310</v>
      </c>
      <c r="B842" s="46" t="s">
        <v>315</v>
      </c>
      <c r="C842" s="36" t="s">
        <v>575</v>
      </c>
      <c r="D842" s="52" t="s">
        <v>587</v>
      </c>
      <c r="E842" s="44" t="s">
        <v>1267</v>
      </c>
      <c r="F842" s="23" t="s">
        <v>1268</v>
      </c>
      <c r="G842" s="44">
        <v>44879</v>
      </c>
      <c r="H842" s="49"/>
      <c r="I842" s="49"/>
      <c r="J842" s="42">
        <v>3050</v>
      </c>
      <c r="K842" s="41">
        <v>6761.63</v>
      </c>
      <c r="L842" s="41">
        <v>363.68</v>
      </c>
      <c r="M842" s="41">
        <v>86.8</v>
      </c>
      <c r="N842" s="41">
        <v>3.8</v>
      </c>
      <c r="O842" s="42">
        <v>0</v>
      </c>
      <c r="P842" s="43">
        <f t="shared" si="46"/>
        <v>3.04</v>
      </c>
    </row>
    <row r="843" spans="1:16">
      <c r="A843" s="23">
        <v>202310</v>
      </c>
      <c r="B843" s="46" t="s">
        <v>224</v>
      </c>
      <c r="C843" s="36" t="s">
        <v>575</v>
      </c>
      <c r="D843" s="52" t="s">
        <v>587</v>
      </c>
      <c r="E843" s="44" t="s">
        <v>1275</v>
      </c>
      <c r="F843" s="23" t="s">
        <v>1276</v>
      </c>
      <c r="G843" s="44">
        <v>44909</v>
      </c>
      <c r="H843" s="49"/>
      <c r="I843" s="49"/>
      <c r="J843" s="42">
        <v>3850</v>
      </c>
      <c r="K843" s="41">
        <v>9320</v>
      </c>
      <c r="L843" s="41">
        <v>363.68</v>
      </c>
      <c r="M843" s="41">
        <v>86.8</v>
      </c>
      <c r="N843" s="41">
        <v>3.8</v>
      </c>
      <c r="O843" s="42">
        <v>0</v>
      </c>
      <c r="P843" s="43">
        <f t="shared" si="46"/>
        <v>3.04</v>
      </c>
    </row>
    <row r="844" spans="1:16">
      <c r="A844" s="23">
        <v>202310</v>
      </c>
      <c r="B844" s="46" t="s">
        <v>351</v>
      </c>
      <c r="C844" s="36" t="s">
        <v>1438</v>
      </c>
      <c r="D844" s="52" t="s">
        <v>587</v>
      </c>
      <c r="E844" s="44" t="s">
        <v>1278</v>
      </c>
      <c r="F844" s="23" t="s">
        <v>1279</v>
      </c>
      <c r="G844" s="44" t="s">
        <v>1280</v>
      </c>
      <c r="H844" s="49"/>
      <c r="I844" s="49"/>
      <c r="J844" s="42">
        <v>4480</v>
      </c>
      <c r="K844" s="41">
        <v>11180</v>
      </c>
      <c r="L844" s="41">
        <v>363.68</v>
      </c>
      <c r="M844" s="41">
        <v>86.8</v>
      </c>
      <c r="N844" s="41">
        <v>3.8</v>
      </c>
      <c r="O844" s="42">
        <v>95</v>
      </c>
      <c r="P844" s="43">
        <f t="shared" si="46"/>
        <v>3.04</v>
      </c>
    </row>
    <row r="845" spans="1:16">
      <c r="A845" s="23">
        <v>202310</v>
      </c>
      <c r="B845" s="46" t="s">
        <v>451</v>
      </c>
      <c r="C845" s="36" t="s">
        <v>1437</v>
      </c>
      <c r="D845" s="52" t="s">
        <v>587</v>
      </c>
      <c r="E845" s="44" t="s">
        <v>1282</v>
      </c>
      <c r="F845" s="23" t="s">
        <v>778</v>
      </c>
      <c r="G845" s="44" t="s">
        <v>1283</v>
      </c>
      <c r="H845" s="49"/>
      <c r="I845" s="49"/>
      <c r="J845" s="42">
        <v>2500</v>
      </c>
      <c r="K845" s="41">
        <v>5179.96</v>
      </c>
      <c r="L845" s="41">
        <v>363.68</v>
      </c>
      <c r="M845" s="41">
        <v>86.8</v>
      </c>
      <c r="N845" s="41">
        <v>3.8</v>
      </c>
      <c r="O845" s="42">
        <v>0</v>
      </c>
      <c r="P845" s="43">
        <f t="shared" si="46"/>
        <v>3.04</v>
      </c>
    </row>
    <row r="846" spans="1:16">
      <c r="A846" s="23">
        <v>202310</v>
      </c>
      <c r="B846" s="46" t="s">
        <v>436</v>
      </c>
      <c r="C846" s="36" t="s">
        <v>1437</v>
      </c>
      <c r="D846" s="52" t="s">
        <v>587</v>
      </c>
      <c r="E846" s="44" t="s">
        <v>1286</v>
      </c>
      <c r="F846" s="23" t="s">
        <v>1340</v>
      </c>
      <c r="G846" s="44" t="s">
        <v>1287</v>
      </c>
      <c r="H846" s="49"/>
      <c r="I846" s="49"/>
      <c r="J846" s="42">
        <v>4238</v>
      </c>
      <c r="K846" s="41">
        <v>8326</v>
      </c>
      <c r="L846" s="41">
        <v>363.68</v>
      </c>
      <c r="M846" s="41">
        <v>86.8</v>
      </c>
      <c r="N846" s="41">
        <v>3.8</v>
      </c>
      <c r="O846" s="42">
        <v>0</v>
      </c>
      <c r="P846" s="43">
        <f t="shared" si="46"/>
        <v>3.04</v>
      </c>
    </row>
    <row r="847" spans="1:16">
      <c r="A847" s="23">
        <v>202310</v>
      </c>
      <c r="B847" s="46" t="s">
        <v>348</v>
      </c>
      <c r="C847" s="36" t="s">
        <v>1437</v>
      </c>
      <c r="D847" s="52" t="s">
        <v>764</v>
      </c>
      <c r="E847" s="44" t="s">
        <v>1289</v>
      </c>
      <c r="F847" s="23" t="s">
        <v>792</v>
      </c>
      <c r="G847" s="44" t="s">
        <v>1290</v>
      </c>
      <c r="H847" s="49"/>
      <c r="I847" s="49"/>
      <c r="J847" s="42">
        <v>6160</v>
      </c>
      <c r="K847" s="41">
        <v>15475.3</v>
      </c>
      <c r="L847" s="41">
        <v>363.68</v>
      </c>
      <c r="M847" s="41">
        <v>86.8</v>
      </c>
      <c r="N847" s="41">
        <v>3.8</v>
      </c>
      <c r="O847" s="42">
        <v>800</v>
      </c>
      <c r="P847" s="43">
        <f t="shared" si="46"/>
        <v>3.04</v>
      </c>
    </row>
    <row r="848" spans="1:16">
      <c r="A848" s="23">
        <v>202310</v>
      </c>
      <c r="B848" s="46" t="s">
        <v>304</v>
      </c>
      <c r="C848" s="36" t="s">
        <v>1439</v>
      </c>
      <c r="D848" s="52" t="s">
        <v>587</v>
      </c>
      <c r="E848" s="44" t="s">
        <v>1311</v>
      </c>
      <c r="F848" s="23" t="s">
        <v>1312</v>
      </c>
      <c r="G848" s="44" t="s">
        <v>1313</v>
      </c>
      <c r="H848" s="49"/>
      <c r="I848" s="49"/>
      <c r="J848" s="42">
        <v>2000</v>
      </c>
      <c r="K848" s="41">
        <v>5074.42</v>
      </c>
      <c r="L848" s="41">
        <v>363.68</v>
      </c>
      <c r="M848" s="41">
        <v>86.8</v>
      </c>
      <c r="N848" s="41">
        <v>3.8</v>
      </c>
      <c r="O848" s="42">
        <v>0</v>
      </c>
      <c r="P848" s="43">
        <f t="shared" si="46"/>
        <v>3.04</v>
      </c>
    </row>
    <row r="849" spans="1:16">
      <c r="A849" s="23">
        <v>202310</v>
      </c>
      <c r="B849" s="46" t="s">
        <v>367</v>
      </c>
      <c r="C849" s="36" t="s">
        <v>1437</v>
      </c>
      <c r="D849" s="52" t="s">
        <v>587</v>
      </c>
      <c r="E849" s="44" t="s">
        <v>1318</v>
      </c>
      <c r="F849" s="23" t="s">
        <v>1294</v>
      </c>
      <c r="G849" s="44" t="s">
        <v>1319</v>
      </c>
      <c r="H849" s="49"/>
      <c r="I849" s="49"/>
      <c r="J849" s="42">
        <v>1900</v>
      </c>
      <c r="K849" s="41">
        <v>5704.7</v>
      </c>
      <c r="L849" s="41">
        <v>363.68</v>
      </c>
      <c r="M849" s="41">
        <v>86.8</v>
      </c>
      <c r="N849" s="41">
        <v>3.8</v>
      </c>
      <c r="O849" s="42">
        <v>0</v>
      </c>
      <c r="P849" s="43">
        <f t="shared" si="46"/>
        <v>3.04</v>
      </c>
    </row>
    <row r="850" spans="1:16">
      <c r="A850" s="23">
        <v>202310</v>
      </c>
      <c r="B850" s="46" t="s">
        <v>228</v>
      </c>
      <c r="C850" s="36" t="s">
        <v>592</v>
      </c>
      <c r="D850" s="52" t="s">
        <v>587</v>
      </c>
      <c r="E850" s="44" t="s">
        <v>1327</v>
      </c>
      <c r="F850" s="23" t="s">
        <v>833</v>
      </c>
      <c r="G850" s="44" t="s">
        <v>1328</v>
      </c>
      <c r="H850" s="49"/>
      <c r="I850" s="49"/>
      <c r="J850" s="42">
        <v>2000</v>
      </c>
      <c r="K850" s="41">
        <v>5361.7</v>
      </c>
      <c r="L850" s="41">
        <v>363.68</v>
      </c>
      <c r="M850" s="41">
        <v>86.8</v>
      </c>
      <c r="N850" s="41">
        <v>3.8</v>
      </c>
      <c r="O850" s="42">
        <v>0</v>
      </c>
      <c r="P850" s="43">
        <f t="shared" si="46"/>
        <v>3.04</v>
      </c>
    </row>
    <row r="851" spans="1:16">
      <c r="A851" s="23">
        <v>202310</v>
      </c>
      <c r="B851" s="46" t="s">
        <v>231</v>
      </c>
      <c r="C851" s="36" t="s">
        <v>1439</v>
      </c>
      <c r="D851" s="52" t="s">
        <v>587</v>
      </c>
      <c r="E851" s="44" t="s">
        <v>1334</v>
      </c>
      <c r="F851" s="23" t="s">
        <v>675</v>
      </c>
      <c r="G851" s="44" t="s">
        <v>1335</v>
      </c>
      <c r="H851" s="49"/>
      <c r="I851" s="49"/>
      <c r="J851" s="42">
        <v>3026</v>
      </c>
      <c r="K851" s="41">
        <v>6801.85</v>
      </c>
      <c r="L851" s="41">
        <v>363.68</v>
      </c>
      <c r="M851" s="41">
        <v>86.8</v>
      </c>
      <c r="N851" s="41">
        <v>3.8</v>
      </c>
      <c r="O851" s="42">
        <v>0</v>
      </c>
      <c r="P851" s="43">
        <f t="shared" si="46"/>
        <v>3.04</v>
      </c>
    </row>
    <row r="852" spans="1:16">
      <c r="A852" s="23">
        <v>202310</v>
      </c>
      <c r="B852" s="46" t="s">
        <v>265</v>
      </c>
      <c r="C852" s="36" t="s">
        <v>580</v>
      </c>
      <c r="D852" s="52" t="s">
        <v>587</v>
      </c>
      <c r="E852" s="44" t="s">
        <v>1343</v>
      </c>
      <c r="F852" s="23" t="s">
        <v>1344</v>
      </c>
      <c r="G852" s="44" t="s">
        <v>1345</v>
      </c>
      <c r="H852" s="49"/>
      <c r="I852" s="49"/>
      <c r="J852" s="42">
        <v>1900</v>
      </c>
      <c r="K852" s="41">
        <v>4595.8</v>
      </c>
      <c r="L852" s="41">
        <v>363.68</v>
      </c>
      <c r="M852" s="41">
        <v>86.8</v>
      </c>
      <c r="N852" s="41">
        <v>3.8</v>
      </c>
      <c r="O852" s="42">
        <v>0</v>
      </c>
      <c r="P852" s="43">
        <f t="shared" si="46"/>
        <v>3.04</v>
      </c>
    </row>
    <row r="853" spans="1:16">
      <c r="A853" s="23">
        <v>202310</v>
      </c>
      <c r="B853" s="46" t="s">
        <v>247</v>
      </c>
      <c r="C853" s="36" t="s">
        <v>580</v>
      </c>
      <c r="D853" s="52" t="s">
        <v>587</v>
      </c>
      <c r="E853" s="44" t="s">
        <v>1347</v>
      </c>
      <c r="F853" s="23" t="s">
        <v>1344</v>
      </c>
      <c r="G853" s="44" t="s">
        <v>1348</v>
      </c>
      <c r="H853" s="49"/>
      <c r="I853" s="49"/>
      <c r="J853" s="42">
        <v>1900</v>
      </c>
      <c r="K853" s="41">
        <v>4954.8</v>
      </c>
      <c r="L853" s="41">
        <v>363.68</v>
      </c>
      <c r="M853" s="41">
        <v>86.8</v>
      </c>
      <c r="N853" s="41">
        <v>3.8</v>
      </c>
      <c r="O853" s="42">
        <v>0</v>
      </c>
      <c r="P853" s="43">
        <f t="shared" si="46"/>
        <v>3.04</v>
      </c>
    </row>
    <row r="854" spans="1:16">
      <c r="A854" s="23">
        <v>202310</v>
      </c>
      <c r="B854" s="46" t="s">
        <v>402</v>
      </c>
      <c r="C854" s="36" t="s">
        <v>1437</v>
      </c>
      <c r="D854" s="52" t="s">
        <v>1366</v>
      </c>
      <c r="E854" s="44" t="s">
        <v>1350</v>
      </c>
      <c r="F854" s="23" t="s">
        <v>1351</v>
      </c>
      <c r="G854" s="44" t="s">
        <v>1352</v>
      </c>
      <c r="H854" s="49"/>
      <c r="I854" s="49"/>
      <c r="J854" s="42">
        <v>12400</v>
      </c>
      <c r="K854" s="41">
        <v>27837.2</v>
      </c>
      <c r="L854" s="41">
        <v>363.68</v>
      </c>
      <c r="M854" s="41">
        <v>86.8</v>
      </c>
      <c r="N854" s="41">
        <v>3.8</v>
      </c>
      <c r="O854" s="42">
        <v>3128</v>
      </c>
      <c r="P854" s="43">
        <f t="shared" si="46"/>
        <v>3.04</v>
      </c>
    </row>
    <row r="855" spans="1:16">
      <c r="A855" s="23">
        <v>202310</v>
      </c>
      <c r="B855" s="46" t="s">
        <v>390</v>
      </c>
      <c r="C855" s="36" t="s">
        <v>1439</v>
      </c>
      <c r="D855" s="52" t="s">
        <v>587</v>
      </c>
      <c r="E855" s="44" t="s">
        <v>1355</v>
      </c>
      <c r="F855" s="23" t="s">
        <v>675</v>
      </c>
      <c r="G855" s="44" t="s">
        <v>1356</v>
      </c>
      <c r="H855" s="49"/>
      <c r="I855" s="49"/>
      <c r="J855" s="42">
        <v>3026</v>
      </c>
      <c r="K855" s="41">
        <v>6625.84</v>
      </c>
      <c r="L855" s="41">
        <v>363.68</v>
      </c>
      <c r="M855" s="41">
        <v>86.8</v>
      </c>
      <c r="N855" s="41">
        <v>3.8</v>
      </c>
      <c r="O855" s="42">
        <v>0</v>
      </c>
      <c r="P855" s="43">
        <f t="shared" si="46"/>
        <v>3.04</v>
      </c>
    </row>
    <row r="856" spans="1:16">
      <c r="A856" s="23">
        <v>202310</v>
      </c>
      <c r="B856" s="46" t="s">
        <v>269</v>
      </c>
      <c r="C856" s="36" t="s">
        <v>1437</v>
      </c>
      <c r="D856" s="52" t="s">
        <v>587</v>
      </c>
      <c r="E856" s="44" t="s">
        <v>1360</v>
      </c>
      <c r="F856" s="23" t="s">
        <v>669</v>
      </c>
      <c r="G856" s="44" t="s">
        <v>1359</v>
      </c>
      <c r="H856" s="49"/>
      <c r="I856" s="49"/>
      <c r="J856" s="42">
        <v>2600</v>
      </c>
      <c r="K856" s="41">
        <v>5653.3</v>
      </c>
      <c r="L856" s="41">
        <v>363.68</v>
      </c>
      <c r="M856" s="41">
        <v>86.8</v>
      </c>
      <c r="N856" s="41">
        <v>3.8</v>
      </c>
      <c r="O856" s="42">
        <v>0</v>
      </c>
      <c r="P856" s="43">
        <f t="shared" si="46"/>
        <v>3.04</v>
      </c>
    </row>
    <row r="857" spans="1:16">
      <c r="A857" s="23">
        <v>202310</v>
      </c>
      <c r="B857" s="46" t="s">
        <v>313</v>
      </c>
      <c r="C857" s="36" t="s">
        <v>580</v>
      </c>
      <c r="D857" s="52" t="s">
        <v>587</v>
      </c>
      <c r="E857" s="44" t="s">
        <v>1361</v>
      </c>
      <c r="F857" s="23" t="s">
        <v>992</v>
      </c>
      <c r="G857" s="44" t="s">
        <v>1362</v>
      </c>
      <c r="H857" s="49"/>
      <c r="I857" s="49"/>
      <c r="J857" s="42">
        <v>2320</v>
      </c>
      <c r="K857" s="41">
        <v>6199.6</v>
      </c>
      <c r="L857" s="41">
        <v>363.68</v>
      </c>
      <c r="M857" s="41">
        <v>86.8</v>
      </c>
      <c r="N857" s="41">
        <v>3.8</v>
      </c>
      <c r="O857" s="42">
        <v>0</v>
      </c>
      <c r="P857" s="43">
        <f t="shared" si="46"/>
        <v>3.04</v>
      </c>
    </row>
    <row r="858" spans="1:16">
      <c r="A858" s="23">
        <v>202310</v>
      </c>
      <c r="B858" s="46" t="s">
        <v>263</v>
      </c>
      <c r="C858" s="36" t="s">
        <v>661</v>
      </c>
      <c r="D858" s="52" t="s">
        <v>587</v>
      </c>
      <c r="E858" s="44" t="s">
        <v>1369</v>
      </c>
      <c r="F858" s="23" t="s">
        <v>663</v>
      </c>
      <c r="G858" s="44" t="s">
        <v>1370</v>
      </c>
      <c r="H858" s="49"/>
      <c r="I858" s="49"/>
      <c r="J858" s="42">
        <v>4800</v>
      </c>
      <c r="K858" s="41">
        <v>12350</v>
      </c>
      <c r="L858" s="41">
        <v>363.68</v>
      </c>
      <c r="M858" s="41">
        <v>86.8</v>
      </c>
      <c r="N858" s="41">
        <v>3.8</v>
      </c>
      <c r="O858" s="42">
        <v>0</v>
      </c>
      <c r="P858" s="43">
        <f t="shared" si="46"/>
        <v>3.04</v>
      </c>
    </row>
    <row r="859" spans="1:16">
      <c r="A859" s="23">
        <v>202310</v>
      </c>
      <c r="B859" s="46" t="s">
        <v>442</v>
      </c>
      <c r="C859" s="36" t="s">
        <v>1437</v>
      </c>
      <c r="D859" s="52" t="s">
        <v>587</v>
      </c>
      <c r="E859" s="44" t="s">
        <v>1375</v>
      </c>
      <c r="F859" s="23" t="s">
        <v>1294</v>
      </c>
      <c r="G859" s="44" t="s">
        <v>1376</v>
      </c>
      <c r="H859" s="49"/>
      <c r="I859" s="49"/>
      <c r="J859" s="42">
        <v>1900</v>
      </c>
      <c r="K859" s="41">
        <v>5021.9</v>
      </c>
      <c r="L859" s="41">
        <v>363.68</v>
      </c>
      <c r="M859" s="41">
        <v>86.8</v>
      </c>
      <c r="N859" s="41">
        <v>3.8</v>
      </c>
      <c r="O859" s="42">
        <v>0</v>
      </c>
      <c r="P859" s="43">
        <f t="shared" si="46"/>
        <v>3.04</v>
      </c>
    </row>
    <row r="860" spans="1:16">
      <c r="A860" s="23">
        <v>202310</v>
      </c>
      <c r="B860" s="46" t="s">
        <v>496</v>
      </c>
      <c r="C860" s="36" t="s">
        <v>580</v>
      </c>
      <c r="D860" s="52" t="s">
        <v>587</v>
      </c>
      <c r="E860" s="44" t="s">
        <v>1377</v>
      </c>
      <c r="F860" s="23" t="s">
        <v>1344</v>
      </c>
      <c r="G860" s="44" t="s">
        <v>1378</v>
      </c>
      <c r="H860" s="49"/>
      <c r="I860" s="49"/>
      <c r="J860" s="42">
        <v>1900</v>
      </c>
      <c r="K860" s="41">
        <v>4368.14</v>
      </c>
      <c r="L860" s="41">
        <v>363.68</v>
      </c>
      <c r="M860" s="41">
        <v>86.8</v>
      </c>
      <c r="N860" s="41">
        <v>3.8</v>
      </c>
      <c r="O860" s="42">
        <v>0</v>
      </c>
      <c r="P860" s="43">
        <f t="shared" si="46"/>
        <v>3.04</v>
      </c>
    </row>
    <row r="861" spans="1:16">
      <c r="A861" s="23">
        <v>202310</v>
      </c>
      <c r="B861" s="46" t="s">
        <v>488</v>
      </c>
      <c r="C861" s="36" t="s">
        <v>1437</v>
      </c>
      <c r="D861" s="52" t="s">
        <v>587</v>
      </c>
      <c r="E861" s="44" t="s">
        <v>1380</v>
      </c>
      <c r="F861" s="23" t="s">
        <v>1381</v>
      </c>
      <c r="G861" s="44" t="s">
        <v>1378</v>
      </c>
      <c r="H861" s="49"/>
      <c r="I861" s="49"/>
      <c r="J861" s="42">
        <v>3000</v>
      </c>
      <c r="K861" s="41">
        <v>6452.5</v>
      </c>
      <c r="L861" s="41">
        <v>363.68</v>
      </c>
      <c r="M861" s="41">
        <v>86.8</v>
      </c>
      <c r="N861" s="41">
        <v>3.8</v>
      </c>
      <c r="O861" s="42">
        <v>0</v>
      </c>
      <c r="P861" s="43">
        <f t="shared" si="46"/>
        <v>3.04</v>
      </c>
    </row>
    <row r="862" spans="1:16">
      <c r="A862" s="23">
        <v>202310</v>
      </c>
      <c r="B862" s="46" t="s">
        <v>473</v>
      </c>
      <c r="C862" s="36" t="s">
        <v>1439</v>
      </c>
      <c r="D862" s="52" t="s">
        <v>587</v>
      </c>
      <c r="E862" s="44" t="s">
        <v>1382</v>
      </c>
      <c r="F862" s="23" t="s">
        <v>1316</v>
      </c>
      <c r="G862" s="44" t="s">
        <v>1383</v>
      </c>
      <c r="H862" s="49"/>
      <c r="I862" s="49"/>
      <c r="J862" s="42">
        <v>3302</v>
      </c>
      <c r="K862" s="41">
        <v>7029.7</v>
      </c>
      <c r="L862" s="41">
        <v>363.68</v>
      </c>
      <c r="M862" s="41">
        <v>86.8</v>
      </c>
      <c r="N862" s="41">
        <v>3.8</v>
      </c>
      <c r="O862" s="42">
        <v>0</v>
      </c>
      <c r="P862" s="43">
        <f t="shared" si="46"/>
        <v>3.04</v>
      </c>
    </row>
    <row r="863" spans="1:16">
      <c r="A863" s="23">
        <v>202310</v>
      </c>
      <c r="B863" s="46" t="s">
        <v>480</v>
      </c>
      <c r="C863" s="36" t="s">
        <v>1438</v>
      </c>
      <c r="D863" s="52" t="s">
        <v>587</v>
      </c>
      <c r="E863" s="44" t="s">
        <v>1384</v>
      </c>
      <c r="F863" s="23" t="s">
        <v>886</v>
      </c>
      <c r="G863" s="44" t="s">
        <v>1385</v>
      </c>
      <c r="H863" s="49"/>
      <c r="I863" s="49"/>
      <c r="J863" s="42">
        <v>1900</v>
      </c>
      <c r="K863" s="41">
        <v>4883.73</v>
      </c>
      <c r="L863" s="41">
        <v>363.68</v>
      </c>
      <c r="M863" s="41">
        <v>86.8</v>
      </c>
      <c r="N863" s="41">
        <v>3.8</v>
      </c>
      <c r="O863" s="42">
        <v>0</v>
      </c>
      <c r="P863" s="43">
        <f t="shared" si="46"/>
        <v>3.04</v>
      </c>
    </row>
    <row r="864" spans="1:16">
      <c r="A864" s="23">
        <v>202310</v>
      </c>
      <c r="B864" s="46" t="s">
        <v>476</v>
      </c>
      <c r="C864" s="36" t="s">
        <v>1437</v>
      </c>
      <c r="D864" s="52" t="s">
        <v>587</v>
      </c>
      <c r="E864" s="44" t="s">
        <v>1391</v>
      </c>
      <c r="F864" s="23" t="s">
        <v>1246</v>
      </c>
      <c r="G864" s="44" t="s">
        <v>1392</v>
      </c>
      <c r="H864" s="49"/>
      <c r="I864" s="49"/>
      <c r="J864" s="42">
        <v>3390</v>
      </c>
      <c r="K864" s="41">
        <v>8922.3</v>
      </c>
      <c r="L864" s="41">
        <v>363.68</v>
      </c>
      <c r="M864" s="41">
        <v>86.8</v>
      </c>
      <c r="N864" s="41">
        <v>3.8</v>
      </c>
      <c r="O864" s="42">
        <v>0</v>
      </c>
      <c r="P864" s="43">
        <f t="shared" si="46"/>
        <v>3.04</v>
      </c>
    </row>
    <row r="865" spans="1:16">
      <c r="A865" s="23">
        <v>202310</v>
      </c>
      <c r="B865" s="46" t="s">
        <v>486</v>
      </c>
      <c r="C865" s="36" t="s">
        <v>580</v>
      </c>
      <c r="D865" s="52" t="s">
        <v>587</v>
      </c>
      <c r="E865" s="44" t="s">
        <v>1393</v>
      </c>
      <c r="F865" s="23" t="s">
        <v>1344</v>
      </c>
      <c r="G865" s="44" t="s">
        <v>1394</v>
      </c>
      <c r="H865" s="49"/>
      <c r="I865" s="49"/>
      <c r="J865" s="42">
        <v>1900</v>
      </c>
      <c r="K865" s="41">
        <v>4284</v>
      </c>
      <c r="L865" s="41">
        <v>363.68</v>
      </c>
      <c r="M865" s="41">
        <v>86.8</v>
      </c>
      <c r="N865" s="41">
        <v>3.8</v>
      </c>
      <c r="O865" s="42">
        <v>0</v>
      </c>
      <c r="P865" s="43">
        <f t="shared" si="46"/>
        <v>3.04</v>
      </c>
    </row>
    <row r="866" spans="1:16">
      <c r="A866" s="23">
        <v>202310</v>
      </c>
      <c r="B866" s="46" t="s">
        <v>472</v>
      </c>
      <c r="C866" s="36" t="s">
        <v>580</v>
      </c>
      <c r="D866" s="52" t="s">
        <v>587</v>
      </c>
      <c r="E866" s="44" t="s">
        <v>1395</v>
      </c>
      <c r="F866" s="23" t="s">
        <v>992</v>
      </c>
      <c r="G866" s="44" t="s">
        <v>1396</v>
      </c>
      <c r="H866" s="49"/>
      <c r="I866" s="49"/>
      <c r="J866" s="42">
        <v>2320</v>
      </c>
      <c r="K866" s="41">
        <v>5799.9</v>
      </c>
      <c r="L866" s="41">
        <v>363.68</v>
      </c>
      <c r="M866" s="41">
        <v>86.8</v>
      </c>
      <c r="N866" s="41">
        <v>3.8</v>
      </c>
      <c r="O866" s="42">
        <v>0</v>
      </c>
      <c r="P866" s="43">
        <f t="shared" si="46"/>
        <v>3.04</v>
      </c>
    </row>
    <row r="867" spans="1:16">
      <c r="A867" s="23">
        <v>202310</v>
      </c>
      <c r="B867" s="46" t="s">
        <v>492</v>
      </c>
      <c r="C867" s="36" t="s">
        <v>1438</v>
      </c>
      <c r="D867" s="52" t="s">
        <v>587</v>
      </c>
      <c r="E867" s="44" t="s">
        <v>1397</v>
      </c>
      <c r="F867" s="23" t="s">
        <v>856</v>
      </c>
      <c r="G867" s="44" t="s">
        <v>1398</v>
      </c>
      <c r="H867" s="49"/>
      <c r="I867" s="49"/>
      <c r="J867" s="42">
        <v>1900</v>
      </c>
      <c r="K867" s="41">
        <v>5747.82</v>
      </c>
      <c r="L867" s="41">
        <v>0</v>
      </c>
      <c r="M867" s="41">
        <v>0</v>
      </c>
      <c r="N867" s="41">
        <v>0</v>
      </c>
      <c r="O867" s="42">
        <v>0</v>
      </c>
      <c r="P867" s="43">
        <v>0</v>
      </c>
    </row>
    <row r="868" spans="1:16">
      <c r="A868" s="23">
        <v>202310</v>
      </c>
      <c r="B868" s="46" t="s">
        <v>477</v>
      </c>
      <c r="C868" s="36" t="s">
        <v>1438</v>
      </c>
      <c r="D868" s="52" t="s">
        <v>587</v>
      </c>
      <c r="E868" s="44" t="s">
        <v>1399</v>
      </c>
      <c r="F868" s="23" t="s">
        <v>1400</v>
      </c>
      <c r="G868" s="44" t="s">
        <v>1401</v>
      </c>
      <c r="H868" s="49"/>
      <c r="I868" s="49"/>
      <c r="J868" s="42">
        <v>2120</v>
      </c>
      <c r="K868" s="41">
        <v>6878.69</v>
      </c>
      <c r="L868" s="41">
        <v>363.68</v>
      </c>
      <c r="M868" s="41">
        <v>86.8</v>
      </c>
      <c r="N868" s="41">
        <v>3.8</v>
      </c>
      <c r="O868" s="42">
        <v>0</v>
      </c>
      <c r="P868" s="43">
        <f t="shared" ref="P868:P878" si="47">1900*0.16%</f>
        <v>3.04</v>
      </c>
    </row>
    <row r="869" spans="1:16">
      <c r="A869" s="23">
        <v>202310</v>
      </c>
      <c r="B869" s="46" t="s">
        <v>484</v>
      </c>
      <c r="C869" s="36" t="s">
        <v>1438</v>
      </c>
      <c r="D869" s="52" t="s">
        <v>587</v>
      </c>
      <c r="E869" s="44" t="s">
        <v>1402</v>
      </c>
      <c r="F869" s="23" t="s">
        <v>713</v>
      </c>
      <c r="G869" s="44" t="s">
        <v>1403</v>
      </c>
      <c r="H869" s="49"/>
      <c r="I869" s="49"/>
      <c r="J869" s="42">
        <v>2500</v>
      </c>
      <c r="K869" s="41">
        <v>5118</v>
      </c>
      <c r="L869" s="41">
        <v>363.68</v>
      </c>
      <c r="M869" s="41">
        <v>86.8</v>
      </c>
      <c r="N869" s="41">
        <v>3.8</v>
      </c>
      <c r="O869" s="42">
        <v>0</v>
      </c>
      <c r="P869" s="43">
        <f t="shared" si="47"/>
        <v>3.04</v>
      </c>
    </row>
    <row r="870" spans="1:16">
      <c r="A870" s="23">
        <v>202310</v>
      </c>
      <c r="B870" s="46" t="s">
        <v>478</v>
      </c>
      <c r="C870" s="36" t="s">
        <v>1437</v>
      </c>
      <c r="D870" s="52" t="s">
        <v>587</v>
      </c>
      <c r="E870" s="44" t="s">
        <v>1404</v>
      </c>
      <c r="F870" s="23" t="s">
        <v>1294</v>
      </c>
      <c r="G870" s="44" t="s">
        <v>1405</v>
      </c>
      <c r="H870" s="49"/>
      <c r="I870" s="49"/>
      <c r="J870" s="42">
        <v>1900</v>
      </c>
      <c r="K870" s="41">
        <v>4528.2</v>
      </c>
      <c r="L870" s="41">
        <v>363.68</v>
      </c>
      <c r="M870" s="41">
        <v>86.8</v>
      </c>
      <c r="N870" s="41">
        <v>3.8</v>
      </c>
      <c r="O870" s="42">
        <v>0</v>
      </c>
      <c r="P870" s="43">
        <f t="shared" si="47"/>
        <v>3.04</v>
      </c>
    </row>
    <row r="871" spans="1:16">
      <c r="A871" s="23">
        <v>202310</v>
      </c>
      <c r="B871" s="46" t="s">
        <v>493</v>
      </c>
      <c r="C871" s="36" t="s">
        <v>1437</v>
      </c>
      <c r="D871" s="52" t="s">
        <v>587</v>
      </c>
      <c r="E871" s="44" t="s">
        <v>1406</v>
      </c>
      <c r="F871" s="23" t="s">
        <v>1358</v>
      </c>
      <c r="G871" s="44" t="s">
        <v>1407</v>
      </c>
      <c r="H871" s="49"/>
      <c r="I871" s="49"/>
      <c r="J871" s="42">
        <v>5500</v>
      </c>
      <c r="K871" s="41">
        <v>12300.61</v>
      </c>
      <c r="L871" s="41">
        <v>363.68</v>
      </c>
      <c r="M871" s="41">
        <v>86.8</v>
      </c>
      <c r="N871" s="41">
        <v>3.8</v>
      </c>
      <c r="O871" s="42">
        <v>0</v>
      </c>
      <c r="P871" s="43">
        <f t="shared" si="47"/>
        <v>3.04</v>
      </c>
    </row>
    <row r="872" spans="1:16">
      <c r="A872" s="23">
        <v>202310</v>
      </c>
      <c r="B872" s="33" t="s">
        <v>253</v>
      </c>
      <c r="C872" s="33" t="s">
        <v>1438</v>
      </c>
      <c r="D872" s="33" t="s">
        <v>587</v>
      </c>
      <c r="E872" s="33" t="s">
        <v>1062</v>
      </c>
      <c r="F872" s="47" t="s">
        <v>1408</v>
      </c>
      <c r="G872" s="34" t="s">
        <v>1063</v>
      </c>
      <c r="H872" s="49" t="s">
        <v>1018</v>
      </c>
      <c r="I872" s="49"/>
      <c r="J872" s="41">
        <v>3026</v>
      </c>
      <c r="K872" s="41">
        <v>6793.38</v>
      </c>
      <c r="L872" s="41">
        <v>363.68</v>
      </c>
      <c r="M872" s="41">
        <v>86.8</v>
      </c>
      <c r="N872" s="41">
        <v>3.8</v>
      </c>
      <c r="O872" s="42">
        <v>0</v>
      </c>
      <c r="P872" s="43">
        <f t="shared" si="47"/>
        <v>3.04</v>
      </c>
    </row>
    <row r="873" spans="1:16">
      <c r="A873" s="23">
        <v>202310</v>
      </c>
      <c r="B873" s="46" t="s">
        <v>463</v>
      </c>
      <c r="C873" s="36" t="s">
        <v>1437</v>
      </c>
      <c r="D873" s="52" t="s">
        <v>587</v>
      </c>
      <c r="E873" s="44" t="s">
        <v>1425</v>
      </c>
      <c r="F873" s="23" t="s">
        <v>669</v>
      </c>
      <c r="G873" s="44">
        <v>45170</v>
      </c>
      <c r="H873" s="49"/>
      <c r="I873" s="49"/>
      <c r="J873" s="42">
        <v>2900</v>
      </c>
      <c r="K873" s="41">
        <v>6078.7</v>
      </c>
      <c r="L873" s="41">
        <v>363.68</v>
      </c>
      <c r="M873" s="41">
        <v>86.8</v>
      </c>
      <c r="N873" s="41">
        <v>3.8</v>
      </c>
      <c r="O873" s="42">
        <v>0</v>
      </c>
      <c r="P873" s="43">
        <f t="shared" si="47"/>
        <v>3.04</v>
      </c>
    </row>
    <row r="874" spans="1:16">
      <c r="A874" s="23">
        <v>202310</v>
      </c>
      <c r="B874" s="46" t="s">
        <v>500</v>
      </c>
      <c r="C874" s="36" t="s">
        <v>1438</v>
      </c>
      <c r="D874" s="52" t="s">
        <v>587</v>
      </c>
      <c r="E874" s="44" t="s">
        <v>1426</v>
      </c>
      <c r="F874" s="23" t="s">
        <v>1427</v>
      </c>
      <c r="G874" s="44" t="s">
        <v>1428</v>
      </c>
      <c r="H874" s="49"/>
      <c r="I874" s="49"/>
      <c r="J874" s="42">
        <v>2500</v>
      </c>
      <c r="K874" s="41">
        <v>4387.7</v>
      </c>
      <c r="L874" s="41">
        <v>363.68</v>
      </c>
      <c r="M874" s="41">
        <v>86.8</v>
      </c>
      <c r="N874" s="41">
        <v>3.8</v>
      </c>
      <c r="O874" s="42">
        <v>0</v>
      </c>
      <c r="P874" s="43">
        <f t="shared" si="47"/>
        <v>3.04</v>
      </c>
    </row>
    <row r="875" spans="1:16">
      <c r="A875" s="23">
        <v>202310</v>
      </c>
      <c r="B875" s="46" t="s">
        <v>502</v>
      </c>
      <c r="C875" s="36" t="s">
        <v>1438</v>
      </c>
      <c r="D875" s="52" t="s">
        <v>587</v>
      </c>
      <c r="E875" s="44" t="s">
        <v>1429</v>
      </c>
      <c r="F875" s="23" t="s">
        <v>683</v>
      </c>
      <c r="G875" s="44" t="s">
        <v>1430</v>
      </c>
      <c r="H875" s="49"/>
      <c r="I875" s="49"/>
      <c r="J875" s="42">
        <v>6500</v>
      </c>
      <c r="K875" s="41">
        <v>16950.4</v>
      </c>
      <c r="L875" s="41">
        <v>363.68</v>
      </c>
      <c r="M875" s="41">
        <v>86.8</v>
      </c>
      <c r="N875" s="41">
        <v>3.8</v>
      </c>
      <c r="O875" s="42">
        <v>0</v>
      </c>
      <c r="P875" s="43">
        <f t="shared" si="47"/>
        <v>3.04</v>
      </c>
    </row>
    <row r="876" spans="1:16">
      <c r="A876" s="23">
        <v>202310</v>
      </c>
      <c r="B876" s="46" t="s">
        <v>483</v>
      </c>
      <c r="C876" s="36" t="s">
        <v>575</v>
      </c>
      <c r="D876" s="52" t="s">
        <v>587</v>
      </c>
      <c r="E876" s="44" t="s">
        <v>1431</v>
      </c>
      <c r="F876" s="23" t="s">
        <v>1432</v>
      </c>
      <c r="G876" s="44" t="s">
        <v>1433</v>
      </c>
      <c r="H876" s="49"/>
      <c r="I876" s="49"/>
      <c r="J876" s="42">
        <v>3850</v>
      </c>
      <c r="K876" s="41">
        <v>7410</v>
      </c>
      <c r="L876" s="41">
        <v>363.68</v>
      </c>
      <c r="M876" s="41">
        <v>86.8</v>
      </c>
      <c r="N876" s="41">
        <v>3.8</v>
      </c>
      <c r="O876" s="42">
        <v>0</v>
      </c>
      <c r="P876" s="43">
        <f t="shared" si="47"/>
        <v>3.04</v>
      </c>
    </row>
    <row r="877" spans="1:16">
      <c r="A877" s="23">
        <v>202310</v>
      </c>
      <c r="B877" s="46" t="s">
        <v>481</v>
      </c>
      <c r="C877" s="36" t="s">
        <v>1437</v>
      </c>
      <c r="D877" s="52" t="s">
        <v>587</v>
      </c>
      <c r="E877" s="44" t="s">
        <v>1440</v>
      </c>
      <c r="F877" s="23" t="s">
        <v>1441</v>
      </c>
      <c r="G877" s="44" t="s">
        <v>1442</v>
      </c>
      <c r="H877" s="49"/>
      <c r="I877" s="49" t="s">
        <v>1248</v>
      </c>
      <c r="J877" s="42">
        <v>4320</v>
      </c>
      <c r="K877" s="41">
        <v>12041.5</v>
      </c>
      <c r="L877" s="41">
        <v>363.68</v>
      </c>
      <c r="M877" s="41">
        <v>86.8</v>
      </c>
      <c r="N877" s="41">
        <v>3.8</v>
      </c>
      <c r="O877" s="42">
        <v>0</v>
      </c>
      <c r="P877" s="43">
        <f t="shared" si="47"/>
        <v>3.04</v>
      </c>
    </row>
    <row r="878" spans="1:16">
      <c r="A878" s="23">
        <v>202310</v>
      </c>
      <c r="B878" s="46" t="s">
        <v>490</v>
      </c>
      <c r="C878" s="36" t="s">
        <v>1438</v>
      </c>
      <c r="D878" s="52" t="s">
        <v>587</v>
      </c>
      <c r="E878" s="44" t="s">
        <v>1443</v>
      </c>
      <c r="F878" s="23" t="s">
        <v>1005</v>
      </c>
      <c r="G878" s="44" t="s">
        <v>1444</v>
      </c>
      <c r="H878" s="49"/>
      <c r="I878" s="49" t="s">
        <v>1248</v>
      </c>
      <c r="J878" s="42">
        <v>1720</v>
      </c>
      <c r="K878" s="41">
        <v>4525.59</v>
      </c>
      <c r="L878" s="41">
        <v>363.68</v>
      </c>
      <c r="M878" s="41">
        <v>86.8</v>
      </c>
      <c r="N878" s="41">
        <v>3.8</v>
      </c>
      <c r="O878" s="42">
        <v>0</v>
      </c>
      <c r="P878" s="43">
        <f t="shared" si="47"/>
        <v>3.04</v>
      </c>
    </row>
    <row r="879" spans="1:16">
      <c r="A879" s="23">
        <v>202310</v>
      </c>
      <c r="B879" s="46" t="s">
        <v>487</v>
      </c>
      <c r="C879" s="36" t="s">
        <v>1437</v>
      </c>
      <c r="D879" s="52" t="s">
        <v>764</v>
      </c>
      <c r="E879" s="44" t="s">
        <v>1445</v>
      </c>
      <c r="F879" s="23" t="s">
        <v>1446</v>
      </c>
      <c r="G879" s="44" t="s">
        <v>1447</v>
      </c>
      <c r="H879" s="49"/>
      <c r="I879" s="49" t="s">
        <v>1248</v>
      </c>
      <c r="J879" s="42">
        <v>5000</v>
      </c>
      <c r="K879" s="41">
        <v>4753.42</v>
      </c>
      <c r="L879" s="41">
        <v>0</v>
      </c>
      <c r="M879" s="41">
        <v>0</v>
      </c>
      <c r="N879" s="41">
        <v>0</v>
      </c>
      <c r="O879" s="42">
        <v>0</v>
      </c>
      <c r="P879" s="43">
        <v>0</v>
      </c>
    </row>
    <row r="880" spans="1:16">
      <c r="A880" s="23">
        <v>202310</v>
      </c>
      <c r="B880" s="46" t="s">
        <v>491</v>
      </c>
      <c r="C880" s="36" t="s">
        <v>580</v>
      </c>
      <c r="D880" s="52" t="s">
        <v>587</v>
      </c>
      <c r="E880" s="44" t="s">
        <v>1448</v>
      </c>
      <c r="F880" s="23" t="s">
        <v>609</v>
      </c>
      <c r="G880" s="44" t="s">
        <v>1449</v>
      </c>
      <c r="H880" s="49"/>
      <c r="I880" s="49" t="s">
        <v>1248</v>
      </c>
      <c r="J880" s="42">
        <v>5060</v>
      </c>
      <c r="K880" s="41">
        <v>4093.25</v>
      </c>
      <c r="L880" s="41">
        <v>0</v>
      </c>
      <c r="M880" s="41">
        <v>0</v>
      </c>
      <c r="N880" s="41">
        <v>0</v>
      </c>
      <c r="O880" s="42">
        <v>0</v>
      </c>
      <c r="P880" s="43">
        <v>0</v>
      </c>
    </row>
    <row r="881" spans="1:16">
      <c r="A881" s="23">
        <v>202310</v>
      </c>
      <c r="B881" s="46" t="s">
        <v>226</v>
      </c>
      <c r="C881" s="46" t="s">
        <v>1437</v>
      </c>
      <c r="D881" s="52" t="s">
        <v>587</v>
      </c>
      <c r="E881" s="51" t="s">
        <v>1007</v>
      </c>
      <c r="F881" s="47" t="s">
        <v>875</v>
      </c>
      <c r="G881" s="48" t="s">
        <v>1008</v>
      </c>
      <c r="H881" s="49" t="s">
        <v>1009</v>
      </c>
      <c r="I881" s="49"/>
      <c r="J881" s="41">
        <v>2363</v>
      </c>
      <c r="K881" s="41">
        <v>6859.27</v>
      </c>
      <c r="L881" s="41">
        <v>363.68</v>
      </c>
      <c r="M881" s="41">
        <v>86.8</v>
      </c>
      <c r="N881" s="41">
        <v>3.8</v>
      </c>
      <c r="O881" s="42">
        <v>0</v>
      </c>
      <c r="P881" s="43">
        <f t="shared" ref="P881:P912" si="48">1900*0.16%</f>
        <v>3.04</v>
      </c>
    </row>
    <row r="882" spans="1:16">
      <c r="A882" s="23">
        <v>202310</v>
      </c>
      <c r="B882" s="49" t="s">
        <v>242</v>
      </c>
      <c r="C882" s="46" t="s">
        <v>1437</v>
      </c>
      <c r="D882" s="47" t="s">
        <v>587</v>
      </c>
      <c r="E882" s="51" t="s">
        <v>1010</v>
      </c>
      <c r="F882" s="47" t="s">
        <v>875</v>
      </c>
      <c r="G882" s="53" t="s">
        <v>1011</v>
      </c>
      <c r="H882" s="49" t="s">
        <v>1009</v>
      </c>
      <c r="I882" s="49"/>
      <c r="J882" s="41">
        <v>2363</v>
      </c>
      <c r="K882" s="41">
        <v>7168.62</v>
      </c>
      <c r="L882" s="41">
        <v>363.68</v>
      </c>
      <c r="M882" s="41">
        <v>86.8</v>
      </c>
      <c r="N882" s="41">
        <v>3.8</v>
      </c>
      <c r="O882" s="42">
        <v>0</v>
      </c>
      <c r="P882" s="43">
        <f t="shared" si="48"/>
        <v>3.04</v>
      </c>
    </row>
    <row r="883" spans="1:16">
      <c r="A883" s="23">
        <v>202310</v>
      </c>
      <c r="B883" s="36" t="s">
        <v>281</v>
      </c>
      <c r="C883" s="46" t="s">
        <v>1437</v>
      </c>
      <c r="D883" s="33" t="s">
        <v>587</v>
      </c>
      <c r="E883" s="36" t="s">
        <v>1012</v>
      </c>
      <c r="F883" s="47" t="s">
        <v>875</v>
      </c>
      <c r="G883" s="34" t="s">
        <v>756</v>
      </c>
      <c r="H883" s="49" t="s">
        <v>1009</v>
      </c>
      <c r="I883" s="49"/>
      <c r="J883" s="42">
        <v>2363</v>
      </c>
      <c r="K883" s="41">
        <v>6753.72</v>
      </c>
      <c r="L883" s="41">
        <v>363.68</v>
      </c>
      <c r="M883" s="41">
        <v>86.8</v>
      </c>
      <c r="N883" s="41">
        <v>3.8</v>
      </c>
      <c r="O883" s="42">
        <v>0</v>
      </c>
      <c r="P883" s="43">
        <f t="shared" si="48"/>
        <v>3.04</v>
      </c>
    </row>
    <row r="884" spans="1:16">
      <c r="A884" s="23">
        <v>202310</v>
      </c>
      <c r="B884" s="33" t="s">
        <v>294</v>
      </c>
      <c r="C884" s="46" t="s">
        <v>1437</v>
      </c>
      <c r="D884" s="33" t="s">
        <v>587</v>
      </c>
      <c r="E884" s="33" t="s">
        <v>1013</v>
      </c>
      <c r="F884" s="47" t="s">
        <v>875</v>
      </c>
      <c r="G884" s="34" t="s">
        <v>1014</v>
      </c>
      <c r="H884" s="49" t="s">
        <v>1009</v>
      </c>
      <c r="I884" s="49"/>
      <c r="J884" s="42">
        <v>2363</v>
      </c>
      <c r="K884" s="41">
        <v>6981.17</v>
      </c>
      <c r="L884" s="41">
        <v>363.68</v>
      </c>
      <c r="M884" s="41">
        <v>86.8</v>
      </c>
      <c r="N884" s="41">
        <v>3.8</v>
      </c>
      <c r="O884" s="42">
        <v>0</v>
      </c>
      <c r="P884" s="43">
        <f t="shared" si="48"/>
        <v>3.04</v>
      </c>
    </row>
    <row r="885" spans="1:16">
      <c r="A885" s="23">
        <v>202310</v>
      </c>
      <c r="B885" s="49" t="s">
        <v>217</v>
      </c>
      <c r="C885" s="46" t="s">
        <v>1438</v>
      </c>
      <c r="D885" s="47" t="s">
        <v>587</v>
      </c>
      <c r="E885" s="49" t="s">
        <v>1019</v>
      </c>
      <c r="F885" s="47" t="s">
        <v>1020</v>
      </c>
      <c r="G885" s="48" t="s">
        <v>1021</v>
      </c>
      <c r="H885" s="49" t="s">
        <v>1018</v>
      </c>
      <c r="I885" s="49"/>
      <c r="J885" s="41">
        <v>1900</v>
      </c>
      <c r="K885" s="41">
        <v>6211.39</v>
      </c>
      <c r="L885" s="41">
        <v>363.68</v>
      </c>
      <c r="M885" s="41">
        <v>86.8</v>
      </c>
      <c r="N885" s="41">
        <v>3.8</v>
      </c>
      <c r="O885" s="42">
        <v>0</v>
      </c>
      <c r="P885" s="43">
        <f t="shared" si="48"/>
        <v>3.04</v>
      </c>
    </row>
    <row r="886" spans="1:16">
      <c r="A886" s="23">
        <v>202310</v>
      </c>
      <c r="B886" s="49" t="s">
        <v>271</v>
      </c>
      <c r="C886" s="46" t="s">
        <v>1438</v>
      </c>
      <c r="D886" s="47" t="s">
        <v>587</v>
      </c>
      <c r="E886" s="49" t="s">
        <v>1022</v>
      </c>
      <c r="F886" s="47" t="s">
        <v>1023</v>
      </c>
      <c r="G886" s="48" t="s">
        <v>1024</v>
      </c>
      <c r="H886" s="49" t="s">
        <v>1018</v>
      </c>
      <c r="I886" s="49"/>
      <c r="J886" s="41">
        <v>1900</v>
      </c>
      <c r="K886" s="41">
        <v>10829.09</v>
      </c>
      <c r="L886" s="41">
        <v>363.68</v>
      </c>
      <c r="M886" s="41">
        <v>86.8</v>
      </c>
      <c r="N886" s="41">
        <v>3.8</v>
      </c>
      <c r="O886" s="42">
        <v>0</v>
      </c>
      <c r="P886" s="43">
        <f t="shared" si="48"/>
        <v>3.04</v>
      </c>
    </row>
    <row r="887" spans="1:16">
      <c r="A887" s="23">
        <v>202310</v>
      </c>
      <c r="B887" s="49" t="s">
        <v>316</v>
      </c>
      <c r="C887" s="46" t="s">
        <v>1438</v>
      </c>
      <c r="D887" s="52" t="s">
        <v>587</v>
      </c>
      <c r="E887" s="46" t="s">
        <v>1029</v>
      </c>
      <c r="F887" s="47" t="s">
        <v>1030</v>
      </c>
      <c r="G887" s="48" t="s">
        <v>1031</v>
      </c>
      <c r="H887" s="49" t="s">
        <v>1018</v>
      </c>
      <c r="I887" s="49"/>
      <c r="J887" s="41">
        <v>1900</v>
      </c>
      <c r="K887" s="41">
        <v>10825.47</v>
      </c>
      <c r="L887" s="41">
        <v>363.68</v>
      </c>
      <c r="M887" s="41">
        <v>86.8</v>
      </c>
      <c r="N887" s="41">
        <v>3.8</v>
      </c>
      <c r="O887" s="42">
        <v>0</v>
      </c>
      <c r="P887" s="43">
        <f t="shared" si="48"/>
        <v>3.04</v>
      </c>
    </row>
    <row r="888" spans="1:16">
      <c r="A888" s="23">
        <v>202310</v>
      </c>
      <c r="B888" s="49" t="s">
        <v>251</v>
      </c>
      <c r="C888" s="46" t="s">
        <v>1438</v>
      </c>
      <c r="D888" s="52" t="s">
        <v>587</v>
      </c>
      <c r="E888" s="49" t="s">
        <v>1032</v>
      </c>
      <c r="F888" s="47" t="s">
        <v>1023</v>
      </c>
      <c r="G888" s="48" t="s">
        <v>1033</v>
      </c>
      <c r="H888" s="49" t="s">
        <v>1018</v>
      </c>
      <c r="I888" s="49"/>
      <c r="J888" s="41">
        <v>1900</v>
      </c>
      <c r="K888" s="41">
        <v>10636.98</v>
      </c>
      <c r="L888" s="41">
        <v>363.68</v>
      </c>
      <c r="M888" s="41">
        <v>86.8</v>
      </c>
      <c r="N888" s="41">
        <v>3.8</v>
      </c>
      <c r="O888" s="42">
        <v>0</v>
      </c>
      <c r="P888" s="43">
        <f t="shared" si="48"/>
        <v>3.04</v>
      </c>
    </row>
    <row r="889" spans="1:16">
      <c r="A889" s="23">
        <v>202310</v>
      </c>
      <c r="B889" s="49" t="s">
        <v>414</v>
      </c>
      <c r="C889" s="46" t="s">
        <v>1438</v>
      </c>
      <c r="D889" s="47" t="s">
        <v>587</v>
      </c>
      <c r="E889" s="49" t="s">
        <v>1034</v>
      </c>
      <c r="F889" s="47" t="s">
        <v>1027</v>
      </c>
      <c r="G889" s="48" t="s">
        <v>1035</v>
      </c>
      <c r="H889" s="49" t="s">
        <v>1018</v>
      </c>
      <c r="I889" s="49"/>
      <c r="J889" s="41">
        <v>1900</v>
      </c>
      <c r="K889" s="41">
        <v>8756.42</v>
      </c>
      <c r="L889" s="41">
        <v>363.68</v>
      </c>
      <c r="M889" s="41">
        <v>86.8</v>
      </c>
      <c r="N889" s="41">
        <v>3.8</v>
      </c>
      <c r="O889" s="42">
        <v>0</v>
      </c>
      <c r="P889" s="43">
        <f t="shared" si="48"/>
        <v>3.04</v>
      </c>
    </row>
    <row r="890" spans="1:16">
      <c r="A890" s="23">
        <v>202310</v>
      </c>
      <c r="B890" s="46" t="s">
        <v>302</v>
      </c>
      <c r="C890" s="46" t="s">
        <v>1438</v>
      </c>
      <c r="D890" s="47" t="s">
        <v>587</v>
      </c>
      <c r="E890" s="51" t="s">
        <v>1036</v>
      </c>
      <c r="F890" s="47" t="s">
        <v>1027</v>
      </c>
      <c r="G890" s="48" t="s">
        <v>1037</v>
      </c>
      <c r="H890" s="49" t="s">
        <v>1018</v>
      </c>
      <c r="I890" s="49"/>
      <c r="J890" s="41">
        <v>1900</v>
      </c>
      <c r="K890" s="41">
        <v>8188.04</v>
      </c>
      <c r="L890" s="41">
        <v>363.68</v>
      </c>
      <c r="M890" s="41">
        <v>86.8</v>
      </c>
      <c r="N890" s="41">
        <v>3.8</v>
      </c>
      <c r="O890" s="42">
        <v>0</v>
      </c>
      <c r="P890" s="43">
        <f t="shared" si="48"/>
        <v>3.04</v>
      </c>
    </row>
    <row r="891" spans="1:16">
      <c r="A891" s="23">
        <v>202310</v>
      </c>
      <c r="B891" s="46" t="s">
        <v>207</v>
      </c>
      <c r="C891" s="46" t="s">
        <v>1438</v>
      </c>
      <c r="D891" s="47" t="s">
        <v>587</v>
      </c>
      <c r="E891" s="51" t="s">
        <v>1038</v>
      </c>
      <c r="F891" s="47" t="s">
        <v>1039</v>
      </c>
      <c r="G891" s="48" t="s">
        <v>1040</v>
      </c>
      <c r="H891" s="49" t="s">
        <v>1018</v>
      </c>
      <c r="I891" s="49"/>
      <c r="J891" s="41">
        <v>1900</v>
      </c>
      <c r="K891" s="41">
        <v>8842.09</v>
      </c>
      <c r="L891" s="41">
        <v>363.68</v>
      </c>
      <c r="M891" s="41">
        <v>86.8</v>
      </c>
      <c r="N891" s="41">
        <v>3.8</v>
      </c>
      <c r="O891" s="42">
        <v>0</v>
      </c>
      <c r="P891" s="43">
        <f t="shared" si="48"/>
        <v>3.04</v>
      </c>
    </row>
    <row r="892" spans="1:16">
      <c r="A892" s="23">
        <v>202310</v>
      </c>
      <c r="B892" s="49" t="s">
        <v>275</v>
      </c>
      <c r="C892" s="46" t="s">
        <v>1438</v>
      </c>
      <c r="D892" s="47" t="s">
        <v>587</v>
      </c>
      <c r="E892" s="51" t="s">
        <v>1041</v>
      </c>
      <c r="F892" s="47" t="s">
        <v>1027</v>
      </c>
      <c r="G892" s="53" t="s">
        <v>1011</v>
      </c>
      <c r="H892" s="49" t="s">
        <v>1018</v>
      </c>
      <c r="I892" s="49"/>
      <c r="J892" s="41">
        <v>1900</v>
      </c>
      <c r="K892" s="41">
        <v>8830.37</v>
      </c>
      <c r="L892" s="41">
        <v>363.68</v>
      </c>
      <c r="M892" s="41">
        <v>86.8</v>
      </c>
      <c r="N892" s="41">
        <v>3.8</v>
      </c>
      <c r="O892" s="42">
        <v>0</v>
      </c>
      <c r="P892" s="43">
        <f t="shared" si="48"/>
        <v>3.04</v>
      </c>
    </row>
    <row r="893" spans="1:16">
      <c r="A893" s="23">
        <v>202310</v>
      </c>
      <c r="B893" s="46" t="s">
        <v>372</v>
      </c>
      <c r="C893" s="46" t="s">
        <v>1438</v>
      </c>
      <c r="D893" s="47" t="s">
        <v>587</v>
      </c>
      <c r="E893" s="51" t="s">
        <v>1042</v>
      </c>
      <c r="F893" s="47" t="s">
        <v>1030</v>
      </c>
      <c r="G893" s="53" t="s">
        <v>1043</v>
      </c>
      <c r="H893" s="49" t="s">
        <v>1018</v>
      </c>
      <c r="I893" s="49"/>
      <c r="J893" s="41">
        <v>1900</v>
      </c>
      <c r="K893" s="41">
        <v>11608.69</v>
      </c>
      <c r="L893" s="41">
        <v>363.68</v>
      </c>
      <c r="M893" s="41">
        <v>86.8</v>
      </c>
      <c r="N893" s="41">
        <v>3.8</v>
      </c>
      <c r="O893" s="42">
        <v>0</v>
      </c>
      <c r="P893" s="43">
        <f t="shared" si="48"/>
        <v>3.04</v>
      </c>
    </row>
    <row r="894" spans="1:16">
      <c r="A894" s="23">
        <v>202310</v>
      </c>
      <c r="B894" s="49" t="s">
        <v>211</v>
      </c>
      <c r="C894" s="46" t="s">
        <v>1438</v>
      </c>
      <c r="D894" s="47" t="s">
        <v>587</v>
      </c>
      <c r="E894" s="51" t="s">
        <v>1044</v>
      </c>
      <c r="F894" s="47" t="s">
        <v>1039</v>
      </c>
      <c r="G894" s="53" t="s">
        <v>1045</v>
      </c>
      <c r="H894" s="49" t="s">
        <v>1018</v>
      </c>
      <c r="I894" s="49"/>
      <c r="J894" s="41">
        <v>1900</v>
      </c>
      <c r="K894" s="41">
        <v>8086.88</v>
      </c>
      <c r="L894" s="41">
        <v>363.68</v>
      </c>
      <c r="M894" s="41">
        <v>86.8</v>
      </c>
      <c r="N894" s="41">
        <v>3.8</v>
      </c>
      <c r="O894" s="42">
        <v>0</v>
      </c>
      <c r="P894" s="43">
        <f t="shared" si="48"/>
        <v>3.04</v>
      </c>
    </row>
    <row r="895" spans="1:16">
      <c r="A895" s="23">
        <v>202310</v>
      </c>
      <c r="B895" s="46" t="s">
        <v>363</v>
      </c>
      <c r="C895" s="33" t="s">
        <v>1438</v>
      </c>
      <c r="D895" s="47" t="s">
        <v>587</v>
      </c>
      <c r="E895" s="33" t="s">
        <v>1046</v>
      </c>
      <c r="F895" s="47" t="s">
        <v>1039</v>
      </c>
      <c r="G895" s="34" t="s">
        <v>1047</v>
      </c>
      <c r="H895" s="49" t="s">
        <v>1018</v>
      </c>
      <c r="I895" s="49"/>
      <c r="J895" s="41">
        <v>1900</v>
      </c>
      <c r="K895" s="41">
        <v>8256.29</v>
      </c>
      <c r="L895" s="41">
        <v>363.68</v>
      </c>
      <c r="M895" s="41">
        <v>86.8</v>
      </c>
      <c r="N895" s="41">
        <v>3.8</v>
      </c>
      <c r="O895" s="42">
        <v>0</v>
      </c>
      <c r="P895" s="43">
        <f t="shared" si="48"/>
        <v>3.04</v>
      </c>
    </row>
    <row r="896" spans="1:16">
      <c r="A896" s="23">
        <v>202310</v>
      </c>
      <c r="B896" s="33" t="s">
        <v>273</v>
      </c>
      <c r="C896" s="33" t="s">
        <v>1438</v>
      </c>
      <c r="D896" s="47" t="s">
        <v>587</v>
      </c>
      <c r="E896" s="33" t="s">
        <v>1048</v>
      </c>
      <c r="F896" s="47" t="s">
        <v>1039</v>
      </c>
      <c r="G896" s="34" t="s">
        <v>1049</v>
      </c>
      <c r="H896" s="49" t="s">
        <v>1018</v>
      </c>
      <c r="I896" s="49"/>
      <c r="J896" s="41">
        <v>1900</v>
      </c>
      <c r="K896" s="41">
        <v>8955.02</v>
      </c>
      <c r="L896" s="41">
        <v>363.68</v>
      </c>
      <c r="M896" s="41">
        <v>86.8</v>
      </c>
      <c r="N896" s="41">
        <v>3.8</v>
      </c>
      <c r="O896" s="42">
        <v>0</v>
      </c>
      <c r="P896" s="43">
        <f t="shared" si="48"/>
        <v>3.04</v>
      </c>
    </row>
    <row r="897" spans="1:16">
      <c r="A897" s="23">
        <v>202310</v>
      </c>
      <c r="B897" s="33" t="s">
        <v>411</v>
      </c>
      <c r="C897" s="33" t="s">
        <v>1438</v>
      </c>
      <c r="D897" s="47" t="s">
        <v>587</v>
      </c>
      <c r="E897" s="33" t="s">
        <v>1050</v>
      </c>
      <c r="F897" s="47" t="s">
        <v>1020</v>
      </c>
      <c r="G897" s="34" t="s">
        <v>1051</v>
      </c>
      <c r="H897" s="49" t="s">
        <v>1018</v>
      </c>
      <c r="I897" s="49"/>
      <c r="J897" s="41">
        <v>1900</v>
      </c>
      <c r="K897" s="41">
        <v>7416.96</v>
      </c>
      <c r="L897" s="41">
        <v>363.68</v>
      </c>
      <c r="M897" s="41">
        <v>86.8</v>
      </c>
      <c r="N897" s="41">
        <v>3.8</v>
      </c>
      <c r="O897" s="42">
        <v>0</v>
      </c>
      <c r="P897" s="43">
        <f t="shared" si="48"/>
        <v>3.04</v>
      </c>
    </row>
    <row r="898" spans="1:16">
      <c r="A898" s="23">
        <v>202310</v>
      </c>
      <c r="B898" s="33" t="s">
        <v>443</v>
      </c>
      <c r="C898" s="33" t="s">
        <v>1438</v>
      </c>
      <c r="D898" s="47" t="s">
        <v>587</v>
      </c>
      <c r="E898" s="33" t="s">
        <v>1052</v>
      </c>
      <c r="F898" s="47" t="s">
        <v>1030</v>
      </c>
      <c r="G898" s="34" t="s">
        <v>1053</v>
      </c>
      <c r="H898" s="49" t="s">
        <v>1018</v>
      </c>
      <c r="I898" s="49"/>
      <c r="J898" s="41">
        <v>1900</v>
      </c>
      <c r="K898" s="41">
        <v>9462.48</v>
      </c>
      <c r="L898" s="41">
        <v>363.68</v>
      </c>
      <c r="M898" s="41">
        <v>86.8</v>
      </c>
      <c r="N898" s="41">
        <v>3.8</v>
      </c>
      <c r="O898" s="42">
        <v>0</v>
      </c>
      <c r="P898" s="43">
        <f t="shared" si="48"/>
        <v>3.04</v>
      </c>
    </row>
    <row r="899" spans="1:16">
      <c r="A899" s="23">
        <v>202310</v>
      </c>
      <c r="B899" s="33" t="s">
        <v>369</v>
      </c>
      <c r="C899" s="33" t="s">
        <v>1438</v>
      </c>
      <c r="D899" s="33" t="s">
        <v>587</v>
      </c>
      <c r="E899" s="33" t="s">
        <v>1054</v>
      </c>
      <c r="F899" s="47" t="s">
        <v>1020</v>
      </c>
      <c r="G899" s="33" t="s">
        <v>1055</v>
      </c>
      <c r="H899" s="49" t="s">
        <v>1018</v>
      </c>
      <c r="I899" s="49"/>
      <c r="J899" s="41">
        <v>1900</v>
      </c>
      <c r="K899" s="41">
        <v>7272.93</v>
      </c>
      <c r="L899" s="41">
        <v>363.68</v>
      </c>
      <c r="M899" s="41">
        <v>86.8</v>
      </c>
      <c r="N899" s="41">
        <v>3.8</v>
      </c>
      <c r="O899" s="42">
        <v>0</v>
      </c>
      <c r="P899" s="43">
        <f t="shared" si="48"/>
        <v>3.04</v>
      </c>
    </row>
    <row r="900" spans="1:16">
      <c r="A900" s="23">
        <v>202310</v>
      </c>
      <c r="B900" s="33" t="s">
        <v>375</v>
      </c>
      <c r="C900" s="33" t="s">
        <v>1438</v>
      </c>
      <c r="D900" s="33" t="s">
        <v>587</v>
      </c>
      <c r="E900" s="33" t="s">
        <v>1056</v>
      </c>
      <c r="F900" s="47" t="s">
        <v>1039</v>
      </c>
      <c r="G900" s="34" t="s">
        <v>1057</v>
      </c>
      <c r="H900" s="49" t="s">
        <v>1018</v>
      </c>
      <c r="I900" s="49"/>
      <c r="J900" s="41">
        <v>1900</v>
      </c>
      <c r="K900" s="41">
        <v>8092.67</v>
      </c>
      <c r="L900" s="41">
        <v>363.68</v>
      </c>
      <c r="M900" s="41">
        <v>86.8</v>
      </c>
      <c r="N900" s="41">
        <v>3.8</v>
      </c>
      <c r="O900" s="42">
        <v>385</v>
      </c>
      <c r="P900" s="43">
        <f t="shared" si="48"/>
        <v>3.04</v>
      </c>
    </row>
    <row r="901" spans="1:16">
      <c r="A901" s="23">
        <v>202310</v>
      </c>
      <c r="B901" s="33" t="s">
        <v>246</v>
      </c>
      <c r="C901" s="33" t="s">
        <v>1438</v>
      </c>
      <c r="D901" s="33" t="s">
        <v>587</v>
      </c>
      <c r="E901" s="33" t="s">
        <v>1058</v>
      </c>
      <c r="F901" s="47" t="s">
        <v>1039</v>
      </c>
      <c r="G901" s="34" t="s">
        <v>1059</v>
      </c>
      <c r="H901" s="49" t="s">
        <v>1018</v>
      </c>
      <c r="I901" s="49"/>
      <c r="J901" s="41">
        <v>1900</v>
      </c>
      <c r="K901" s="41">
        <v>7740.41</v>
      </c>
      <c r="L901" s="41">
        <v>363.68</v>
      </c>
      <c r="M901" s="41">
        <v>86.8</v>
      </c>
      <c r="N901" s="41">
        <v>3.8</v>
      </c>
      <c r="O901" s="42">
        <v>0</v>
      </c>
      <c r="P901" s="43">
        <f t="shared" si="48"/>
        <v>3.04</v>
      </c>
    </row>
    <row r="902" spans="1:16">
      <c r="A902" s="23">
        <v>202310</v>
      </c>
      <c r="B902" s="33" t="s">
        <v>235</v>
      </c>
      <c r="C902" s="33" t="s">
        <v>1438</v>
      </c>
      <c r="D902" s="33" t="s">
        <v>587</v>
      </c>
      <c r="E902" s="33" t="s">
        <v>1060</v>
      </c>
      <c r="F902" s="47" t="s">
        <v>1039</v>
      </c>
      <c r="G902" s="34" t="s">
        <v>1061</v>
      </c>
      <c r="H902" s="49" t="s">
        <v>1018</v>
      </c>
      <c r="I902" s="49"/>
      <c r="J902" s="41">
        <v>1900</v>
      </c>
      <c r="K902" s="41">
        <v>8125.4</v>
      </c>
      <c r="L902" s="41">
        <v>363.68</v>
      </c>
      <c r="M902" s="41">
        <v>86.8</v>
      </c>
      <c r="N902" s="41">
        <v>3.8</v>
      </c>
      <c r="O902" s="42">
        <v>0</v>
      </c>
      <c r="P902" s="43">
        <f t="shared" si="48"/>
        <v>3.04</v>
      </c>
    </row>
    <row r="903" spans="1:16">
      <c r="A903" s="23">
        <v>202310</v>
      </c>
      <c r="B903" s="33" t="s">
        <v>339</v>
      </c>
      <c r="C903" s="33" t="s">
        <v>1438</v>
      </c>
      <c r="D903" s="33" t="s">
        <v>587</v>
      </c>
      <c r="E903" s="33" t="s">
        <v>1064</v>
      </c>
      <c r="F903" s="47" t="s">
        <v>1027</v>
      </c>
      <c r="G903" s="34" t="s">
        <v>1065</v>
      </c>
      <c r="H903" s="49" t="s">
        <v>1018</v>
      </c>
      <c r="I903" s="49"/>
      <c r="J903" s="41">
        <v>1900</v>
      </c>
      <c r="K903" s="41">
        <v>6563.17</v>
      </c>
      <c r="L903" s="41">
        <v>363.68</v>
      </c>
      <c r="M903" s="41">
        <v>86.8</v>
      </c>
      <c r="N903" s="41">
        <v>3.8</v>
      </c>
      <c r="O903" s="42">
        <v>0</v>
      </c>
      <c r="P903" s="43">
        <f t="shared" si="48"/>
        <v>3.04</v>
      </c>
    </row>
    <row r="904" spans="1:16">
      <c r="A904" s="23">
        <v>202310</v>
      </c>
      <c r="B904" s="36" t="s">
        <v>330</v>
      </c>
      <c r="C904" s="36" t="s">
        <v>1438</v>
      </c>
      <c r="D904" s="33" t="s">
        <v>587</v>
      </c>
      <c r="E904" s="36" t="s">
        <v>1066</v>
      </c>
      <c r="F904" s="47" t="s">
        <v>1067</v>
      </c>
      <c r="G904" s="36" t="s">
        <v>1068</v>
      </c>
      <c r="H904" s="49" t="s">
        <v>1018</v>
      </c>
      <c r="I904" s="49"/>
      <c r="J904" s="41">
        <v>1900</v>
      </c>
      <c r="K904" s="41">
        <v>8846.83</v>
      </c>
      <c r="L904" s="41">
        <v>363.68</v>
      </c>
      <c r="M904" s="41">
        <v>86.8</v>
      </c>
      <c r="N904" s="41">
        <v>3.8</v>
      </c>
      <c r="O904" s="42">
        <v>0</v>
      </c>
      <c r="P904" s="43">
        <f t="shared" si="48"/>
        <v>3.04</v>
      </c>
    </row>
    <row r="905" spans="1:16">
      <c r="A905" s="23">
        <v>202310</v>
      </c>
      <c r="B905" s="36" t="s">
        <v>208</v>
      </c>
      <c r="C905" s="36" t="s">
        <v>1438</v>
      </c>
      <c r="D905" s="33" t="s">
        <v>587</v>
      </c>
      <c r="E905" s="36" t="s">
        <v>1069</v>
      </c>
      <c r="F905" s="47" t="s">
        <v>1363</v>
      </c>
      <c r="G905" s="36" t="s">
        <v>1070</v>
      </c>
      <c r="H905" s="49" t="s">
        <v>1018</v>
      </c>
      <c r="I905" s="49"/>
      <c r="J905" s="41">
        <v>1900</v>
      </c>
      <c r="K905" s="41">
        <v>9031.07</v>
      </c>
      <c r="L905" s="41">
        <v>363.68</v>
      </c>
      <c r="M905" s="41">
        <v>86.8</v>
      </c>
      <c r="N905" s="41">
        <v>3.8</v>
      </c>
      <c r="O905" s="42">
        <v>0</v>
      </c>
      <c r="P905" s="43">
        <f t="shared" si="48"/>
        <v>3.04</v>
      </c>
    </row>
    <row r="906" spans="1:16">
      <c r="A906" s="23">
        <v>202310</v>
      </c>
      <c r="B906" s="36" t="s">
        <v>399</v>
      </c>
      <c r="C906" s="36" t="s">
        <v>1438</v>
      </c>
      <c r="D906" s="33" t="s">
        <v>587</v>
      </c>
      <c r="E906" s="36" t="s">
        <v>1071</v>
      </c>
      <c r="F906" s="47" t="s">
        <v>1067</v>
      </c>
      <c r="G906" s="34" t="s">
        <v>756</v>
      </c>
      <c r="H906" s="49" t="s">
        <v>1018</v>
      </c>
      <c r="I906" s="49"/>
      <c r="J906" s="41">
        <v>1900</v>
      </c>
      <c r="K906" s="41">
        <v>6947.33</v>
      </c>
      <c r="L906" s="41">
        <v>363.68</v>
      </c>
      <c r="M906" s="41">
        <v>86.8</v>
      </c>
      <c r="N906" s="41">
        <v>3.8</v>
      </c>
      <c r="O906" s="42">
        <v>100</v>
      </c>
      <c r="P906" s="43">
        <f t="shared" si="48"/>
        <v>3.04</v>
      </c>
    </row>
    <row r="907" spans="1:16">
      <c r="A907" s="23">
        <v>202310</v>
      </c>
      <c r="B907" s="36" t="s">
        <v>230</v>
      </c>
      <c r="C907" s="36" t="s">
        <v>1438</v>
      </c>
      <c r="D907" s="33" t="s">
        <v>587</v>
      </c>
      <c r="E907" s="33" t="s">
        <v>1072</v>
      </c>
      <c r="F907" s="47" t="s">
        <v>1027</v>
      </c>
      <c r="G907" s="34" t="s">
        <v>1073</v>
      </c>
      <c r="H907" s="49" t="s">
        <v>1018</v>
      </c>
      <c r="I907" s="49"/>
      <c r="J907" s="41">
        <v>1900</v>
      </c>
      <c r="K907" s="41">
        <v>8906.39</v>
      </c>
      <c r="L907" s="41">
        <v>363.68</v>
      </c>
      <c r="M907" s="41">
        <v>86.8</v>
      </c>
      <c r="N907" s="41">
        <v>3.8</v>
      </c>
      <c r="O907" s="42">
        <v>0</v>
      </c>
      <c r="P907" s="43">
        <f t="shared" si="48"/>
        <v>3.04</v>
      </c>
    </row>
    <row r="908" spans="1:16">
      <c r="A908" s="23">
        <v>202310</v>
      </c>
      <c r="B908" s="36" t="s">
        <v>343</v>
      </c>
      <c r="C908" s="36" t="s">
        <v>1438</v>
      </c>
      <c r="D908" s="33" t="s">
        <v>587</v>
      </c>
      <c r="E908" s="36" t="s">
        <v>1074</v>
      </c>
      <c r="F908" s="47" t="s">
        <v>1027</v>
      </c>
      <c r="G908" s="34" t="s">
        <v>1075</v>
      </c>
      <c r="H908" s="49" t="s">
        <v>1018</v>
      </c>
      <c r="I908" s="49"/>
      <c r="J908" s="41">
        <v>1900</v>
      </c>
      <c r="K908" s="41">
        <v>6331.89</v>
      </c>
      <c r="L908" s="41">
        <v>363.68</v>
      </c>
      <c r="M908" s="41">
        <v>86.8</v>
      </c>
      <c r="N908" s="41">
        <v>3.8</v>
      </c>
      <c r="O908" s="42">
        <v>0</v>
      </c>
      <c r="P908" s="43">
        <f t="shared" si="48"/>
        <v>3.04</v>
      </c>
    </row>
    <row r="909" spans="1:16">
      <c r="A909" s="23">
        <v>202310</v>
      </c>
      <c r="B909" s="36" t="s">
        <v>297</v>
      </c>
      <c r="C909" s="36" t="s">
        <v>1438</v>
      </c>
      <c r="D909" s="33" t="s">
        <v>587</v>
      </c>
      <c r="E909" s="36" t="s">
        <v>1076</v>
      </c>
      <c r="F909" s="47" t="s">
        <v>1027</v>
      </c>
      <c r="G909" s="34" t="s">
        <v>1077</v>
      </c>
      <c r="H909" s="49" t="s">
        <v>1018</v>
      </c>
      <c r="I909" s="49"/>
      <c r="J909" s="41">
        <v>1900</v>
      </c>
      <c r="K909" s="41">
        <v>7333.34</v>
      </c>
      <c r="L909" s="41">
        <v>363.68</v>
      </c>
      <c r="M909" s="41">
        <v>86.8</v>
      </c>
      <c r="N909" s="41">
        <v>3.8</v>
      </c>
      <c r="O909" s="42">
        <v>0</v>
      </c>
      <c r="P909" s="43">
        <f t="shared" si="48"/>
        <v>3.04</v>
      </c>
    </row>
    <row r="910" spans="1:16">
      <c r="A910" s="23">
        <v>202310</v>
      </c>
      <c r="B910" s="36" t="s">
        <v>341</v>
      </c>
      <c r="C910" s="36" t="s">
        <v>1438</v>
      </c>
      <c r="D910" s="33" t="s">
        <v>587</v>
      </c>
      <c r="E910" s="33" t="s">
        <v>1078</v>
      </c>
      <c r="F910" s="47" t="s">
        <v>1027</v>
      </c>
      <c r="G910" s="34" t="s">
        <v>1079</v>
      </c>
      <c r="H910" s="49" t="s">
        <v>1018</v>
      </c>
      <c r="I910" s="49"/>
      <c r="J910" s="41">
        <v>1900</v>
      </c>
      <c r="K910" s="41">
        <v>7490.1</v>
      </c>
      <c r="L910" s="41">
        <v>363.68</v>
      </c>
      <c r="M910" s="41">
        <v>86.8</v>
      </c>
      <c r="N910" s="41">
        <v>3.8</v>
      </c>
      <c r="O910" s="42">
        <v>0</v>
      </c>
      <c r="P910" s="43">
        <f t="shared" si="48"/>
        <v>3.04</v>
      </c>
    </row>
    <row r="911" spans="1:16">
      <c r="A911" s="23">
        <v>202310</v>
      </c>
      <c r="B911" s="36" t="s">
        <v>237</v>
      </c>
      <c r="C911" s="36" t="s">
        <v>1438</v>
      </c>
      <c r="D911" s="33" t="s">
        <v>587</v>
      </c>
      <c r="E911" s="36" t="s">
        <v>1084</v>
      </c>
      <c r="F911" s="47" t="s">
        <v>1030</v>
      </c>
      <c r="G911" s="34" t="s">
        <v>1083</v>
      </c>
      <c r="H911" s="49" t="s">
        <v>1018</v>
      </c>
      <c r="I911" s="49"/>
      <c r="J911" s="41">
        <v>1900</v>
      </c>
      <c r="K911" s="41">
        <v>9972.57</v>
      </c>
      <c r="L911" s="41">
        <v>363.68</v>
      </c>
      <c r="M911" s="41">
        <v>86.8</v>
      </c>
      <c r="N911" s="41">
        <v>3.8</v>
      </c>
      <c r="O911" s="42">
        <v>0</v>
      </c>
      <c r="P911" s="43">
        <f t="shared" si="48"/>
        <v>3.04</v>
      </c>
    </row>
    <row r="912" spans="1:16">
      <c r="A912" s="23">
        <v>202310</v>
      </c>
      <c r="B912" s="46" t="s">
        <v>361</v>
      </c>
      <c r="C912" s="46" t="s">
        <v>1438</v>
      </c>
      <c r="D912" s="47" t="s">
        <v>587</v>
      </c>
      <c r="E912" s="49" t="s">
        <v>1085</v>
      </c>
      <c r="F912" s="47" t="s">
        <v>1086</v>
      </c>
      <c r="G912" s="48" t="s">
        <v>1087</v>
      </c>
      <c r="H912" s="49" t="s">
        <v>1018</v>
      </c>
      <c r="I912" s="49"/>
      <c r="J912" s="41">
        <v>1900</v>
      </c>
      <c r="K912" s="41">
        <v>10839.64</v>
      </c>
      <c r="L912" s="41">
        <v>363.68</v>
      </c>
      <c r="M912" s="41">
        <v>86.8</v>
      </c>
      <c r="N912" s="41">
        <v>3.8</v>
      </c>
      <c r="O912" s="42">
        <v>0</v>
      </c>
      <c r="P912" s="43">
        <f t="shared" si="48"/>
        <v>3.04</v>
      </c>
    </row>
    <row r="913" spans="1:16">
      <c r="A913" s="23">
        <v>202310</v>
      </c>
      <c r="B913" s="46" t="s">
        <v>360</v>
      </c>
      <c r="C913" s="46" t="s">
        <v>1438</v>
      </c>
      <c r="D913" s="52" t="s">
        <v>587</v>
      </c>
      <c r="E913" s="49" t="s">
        <v>1088</v>
      </c>
      <c r="F913" s="47" t="s">
        <v>1067</v>
      </c>
      <c r="G913" s="48" t="s">
        <v>1089</v>
      </c>
      <c r="H913" s="49" t="s">
        <v>1018</v>
      </c>
      <c r="I913" s="49"/>
      <c r="J913" s="41">
        <v>1900</v>
      </c>
      <c r="K913" s="41">
        <v>7988.05</v>
      </c>
      <c r="L913" s="41">
        <v>363.68</v>
      </c>
      <c r="M913" s="41">
        <v>86.8</v>
      </c>
      <c r="N913" s="41">
        <v>3.8</v>
      </c>
      <c r="O913" s="42">
        <v>95</v>
      </c>
      <c r="P913" s="43">
        <f t="shared" ref="P913:P944" si="49">1900*0.16%</f>
        <v>3.04</v>
      </c>
    </row>
    <row r="914" spans="1:16">
      <c r="A914" s="23">
        <v>202310</v>
      </c>
      <c r="B914" s="33" t="s">
        <v>308</v>
      </c>
      <c r="C914" s="33" t="s">
        <v>1438</v>
      </c>
      <c r="D914" s="47" t="s">
        <v>587</v>
      </c>
      <c r="E914" s="33" t="s">
        <v>1092</v>
      </c>
      <c r="F914" s="47" t="s">
        <v>1067</v>
      </c>
      <c r="G914" s="34" t="s">
        <v>1051</v>
      </c>
      <c r="H914" s="49" t="s">
        <v>1018</v>
      </c>
      <c r="I914" s="49"/>
      <c r="J914" s="41">
        <v>1900</v>
      </c>
      <c r="K914" s="41">
        <v>9266.55</v>
      </c>
      <c r="L914" s="41">
        <v>363.68</v>
      </c>
      <c r="M914" s="41">
        <v>86.8</v>
      </c>
      <c r="N914" s="41">
        <v>3.8</v>
      </c>
      <c r="O914" s="42">
        <v>0</v>
      </c>
      <c r="P914" s="43">
        <f t="shared" si="49"/>
        <v>3.04</v>
      </c>
    </row>
    <row r="915" spans="1:16">
      <c r="A915" s="23">
        <v>202310</v>
      </c>
      <c r="B915" s="36" t="s">
        <v>325</v>
      </c>
      <c r="C915" s="36" t="s">
        <v>1438</v>
      </c>
      <c r="D915" s="33" t="s">
        <v>587</v>
      </c>
      <c r="E915" s="36" t="s">
        <v>1093</v>
      </c>
      <c r="F915" s="47" t="s">
        <v>1027</v>
      </c>
      <c r="G915" s="34" t="s">
        <v>1094</v>
      </c>
      <c r="H915" s="49" t="s">
        <v>1018</v>
      </c>
      <c r="I915" s="49"/>
      <c r="J915" s="41">
        <v>1900</v>
      </c>
      <c r="K915" s="41">
        <v>7631.27</v>
      </c>
      <c r="L915" s="41">
        <v>363.68</v>
      </c>
      <c r="M915" s="41">
        <v>86.8</v>
      </c>
      <c r="N915" s="41">
        <v>3.8</v>
      </c>
      <c r="O915" s="42">
        <v>0</v>
      </c>
      <c r="P915" s="43">
        <f t="shared" si="49"/>
        <v>3.04</v>
      </c>
    </row>
    <row r="916" spans="1:16">
      <c r="A916" s="23">
        <v>202310</v>
      </c>
      <c r="B916" s="46" t="s">
        <v>347</v>
      </c>
      <c r="C916" s="36" t="s">
        <v>1438</v>
      </c>
      <c r="D916" s="33" t="s">
        <v>587</v>
      </c>
      <c r="E916" s="36" t="s">
        <v>1098</v>
      </c>
      <c r="F916" s="47" t="s">
        <v>1020</v>
      </c>
      <c r="G916" s="34" t="s">
        <v>1099</v>
      </c>
      <c r="H916" s="49" t="s">
        <v>1018</v>
      </c>
      <c r="I916" s="49"/>
      <c r="J916" s="41">
        <v>1900</v>
      </c>
      <c r="K916" s="41">
        <v>7808.3</v>
      </c>
      <c r="L916" s="41">
        <v>363.68</v>
      </c>
      <c r="M916" s="41">
        <v>86.8</v>
      </c>
      <c r="N916" s="41">
        <v>3.8</v>
      </c>
      <c r="O916" s="42">
        <v>0</v>
      </c>
      <c r="P916" s="43">
        <f t="shared" si="49"/>
        <v>3.04</v>
      </c>
    </row>
    <row r="917" spans="1:16">
      <c r="A917" s="23">
        <v>202310</v>
      </c>
      <c r="B917" s="33" t="s">
        <v>338</v>
      </c>
      <c r="C917" s="36" t="s">
        <v>1438</v>
      </c>
      <c r="D917" s="33" t="s">
        <v>587</v>
      </c>
      <c r="E917" s="36" t="s">
        <v>1100</v>
      </c>
      <c r="F917" s="47" t="s">
        <v>1020</v>
      </c>
      <c r="G917" s="34" t="s">
        <v>1101</v>
      </c>
      <c r="H917" s="49" t="s">
        <v>1018</v>
      </c>
      <c r="I917" s="49"/>
      <c r="J917" s="41">
        <v>1900</v>
      </c>
      <c r="K917" s="41">
        <v>5527.55</v>
      </c>
      <c r="L917" s="41">
        <v>363.68</v>
      </c>
      <c r="M917" s="41">
        <v>86.8</v>
      </c>
      <c r="N917" s="41">
        <v>3.8</v>
      </c>
      <c r="O917" s="42">
        <v>0</v>
      </c>
      <c r="P917" s="43">
        <f t="shared" si="49"/>
        <v>3.04</v>
      </c>
    </row>
    <row r="918" spans="1:16">
      <c r="A918" s="23">
        <v>202310</v>
      </c>
      <c r="B918" s="46" t="s">
        <v>210</v>
      </c>
      <c r="C918" s="36" t="s">
        <v>1438</v>
      </c>
      <c r="D918" s="33" t="s">
        <v>587</v>
      </c>
      <c r="E918" s="36" t="s">
        <v>1104</v>
      </c>
      <c r="F918" s="47" t="s">
        <v>1020</v>
      </c>
      <c r="G918" s="34" t="s">
        <v>1105</v>
      </c>
      <c r="H918" s="49" t="s">
        <v>1018</v>
      </c>
      <c r="I918" s="49"/>
      <c r="J918" s="41">
        <v>1900</v>
      </c>
      <c r="K918" s="41">
        <v>9670.77</v>
      </c>
      <c r="L918" s="41">
        <v>363.68</v>
      </c>
      <c r="M918" s="41">
        <v>86.8</v>
      </c>
      <c r="N918" s="41">
        <v>3.8</v>
      </c>
      <c r="O918" s="42">
        <v>0</v>
      </c>
      <c r="P918" s="43">
        <f t="shared" si="49"/>
        <v>3.04</v>
      </c>
    </row>
    <row r="919" spans="1:16">
      <c r="A919" s="23">
        <v>202310</v>
      </c>
      <c r="B919" s="46" t="s">
        <v>309</v>
      </c>
      <c r="C919" s="36" t="s">
        <v>1438</v>
      </c>
      <c r="D919" s="33" t="s">
        <v>587</v>
      </c>
      <c r="E919" s="36" t="s">
        <v>1106</v>
      </c>
      <c r="F919" s="47" t="s">
        <v>1020</v>
      </c>
      <c r="G919" s="34" t="s">
        <v>1107</v>
      </c>
      <c r="H919" s="49" t="s">
        <v>1018</v>
      </c>
      <c r="I919" s="49"/>
      <c r="J919" s="41">
        <v>1900</v>
      </c>
      <c r="K919" s="41">
        <v>6456.68</v>
      </c>
      <c r="L919" s="41">
        <v>363.68</v>
      </c>
      <c r="M919" s="41">
        <v>86.8</v>
      </c>
      <c r="N919" s="41">
        <v>3.8</v>
      </c>
      <c r="O919" s="42">
        <v>0</v>
      </c>
      <c r="P919" s="43">
        <f t="shared" si="49"/>
        <v>3.04</v>
      </c>
    </row>
    <row r="920" spans="1:16">
      <c r="A920" s="23">
        <v>202310</v>
      </c>
      <c r="B920" s="46" t="s">
        <v>205</v>
      </c>
      <c r="C920" s="36" t="s">
        <v>1438</v>
      </c>
      <c r="D920" s="33" t="s">
        <v>587</v>
      </c>
      <c r="E920" s="36" t="s">
        <v>1108</v>
      </c>
      <c r="F920" s="47" t="s">
        <v>1039</v>
      </c>
      <c r="G920" s="34" t="s">
        <v>1109</v>
      </c>
      <c r="H920" s="49" t="s">
        <v>1018</v>
      </c>
      <c r="I920" s="49"/>
      <c r="J920" s="41">
        <v>1900</v>
      </c>
      <c r="K920" s="41">
        <v>7733.71</v>
      </c>
      <c r="L920" s="41">
        <v>363.68</v>
      </c>
      <c r="M920" s="41">
        <v>86.8</v>
      </c>
      <c r="N920" s="41">
        <v>3.8</v>
      </c>
      <c r="O920" s="42">
        <v>0</v>
      </c>
      <c r="P920" s="43">
        <f t="shared" si="49"/>
        <v>3.04</v>
      </c>
    </row>
    <row r="921" spans="1:16">
      <c r="A921" s="23">
        <v>202310</v>
      </c>
      <c r="B921" s="33" t="s">
        <v>387</v>
      </c>
      <c r="C921" s="36" t="s">
        <v>1438</v>
      </c>
      <c r="D921" s="33" t="s">
        <v>587</v>
      </c>
      <c r="E921" s="36" t="s">
        <v>1110</v>
      </c>
      <c r="F921" s="47" t="s">
        <v>1039</v>
      </c>
      <c r="G921" s="34" t="s">
        <v>1111</v>
      </c>
      <c r="H921" s="49" t="s">
        <v>1018</v>
      </c>
      <c r="I921" s="49"/>
      <c r="J921" s="41">
        <v>1900</v>
      </c>
      <c r="K921" s="41">
        <v>8444.03</v>
      </c>
      <c r="L921" s="41">
        <v>363.68</v>
      </c>
      <c r="M921" s="41">
        <v>86.8</v>
      </c>
      <c r="N921" s="41">
        <v>3.8</v>
      </c>
      <c r="O921" s="42">
        <v>0</v>
      </c>
      <c r="P921" s="43">
        <f t="shared" si="49"/>
        <v>3.04</v>
      </c>
    </row>
    <row r="922" spans="1:16">
      <c r="A922" s="23">
        <v>202310</v>
      </c>
      <c r="B922" s="36" t="s">
        <v>209</v>
      </c>
      <c r="C922" s="36" t="s">
        <v>1438</v>
      </c>
      <c r="D922" s="33" t="s">
        <v>587</v>
      </c>
      <c r="E922" s="36" t="s">
        <v>1117</v>
      </c>
      <c r="F922" s="47" t="s">
        <v>1020</v>
      </c>
      <c r="G922" s="34" t="s">
        <v>1118</v>
      </c>
      <c r="H922" s="49" t="s">
        <v>1018</v>
      </c>
      <c r="I922" s="49"/>
      <c r="J922" s="41">
        <v>1900</v>
      </c>
      <c r="K922" s="41">
        <v>6037.34</v>
      </c>
      <c r="L922" s="41">
        <v>363.68</v>
      </c>
      <c r="M922" s="41">
        <v>86.8</v>
      </c>
      <c r="N922" s="41">
        <v>3.8</v>
      </c>
      <c r="O922" s="42">
        <v>0</v>
      </c>
      <c r="P922" s="43">
        <f t="shared" si="49"/>
        <v>3.04</v>
      </c>
    </row>
    <row r="923" spans="1:16">
      <c r="A923" s="23">
        <v>202310</v>
      </c>
      <c r="B923" s="36" t="s">
        <v>336</v>
      </c>
      <c r="C923" s="36" t="s">
        <v>1438</v>
      </c>
      <c r="D923" s="33" t="s">
        <v>587</v>
      </c>
      <c r="E923" s="36" t="s">
        <v>1126</v>
      </c>
      <c r="F923" s="47" t="s">
        <v>1027</v>
      </c>
      <c r="G923" s="34" t="s">
        <v>1127</v>
      </c>
      <c r="H923" s="49" t="s">
        <v>1018</v>
      </c>
      <c r="I923" s="49"/>
      <c r="J923" s="41">
        <v>1900</v>
      </c>
      <c r="K923" s="41">
        <v>6929.66</v>
      </c>
      <c r="L923" s="41">
        <v>363.68</v>
      </c>
      <c r="M923" s="41">
        <v>86.8</v>
      </c>
      <c r="N923" s="41">
        <v>3.8</v>
      </c>
      <c r="O923" s="42">
        <v>0</v>
      </c>
      <c r="P923" s="43">
        <f t="shared" si="49"/>
        <v>3.04</v>
      </c>
    </row>
    <row r="924" spans="1:16">
      <c r="A924" s="23">
        <v>202310</v>
      </c>
      <c r="B924" s="36" t="s">
        <v>358</v>
      </c>
      <c r="C924" s="36" t="s">
        <v>1438</v>
      </c>
      <c r="D924" s="33" t="s">
        <v>587</v>
      </c>
      <c r="E924" s="36" t="s">
        <v>1128</v>
      </c>
      <c r="F924" s="47" t="s">
        <v>1027</v>
      </c>
      <c r="G924" s="34" t="s">
        <v>934</v>
      </c>
      <c r="H924" s="49" t="s">
        <v>1018</v>
      </c>
      <c r="I924" s="49"/>
      <c r="J924" s="41">
        <v>1900</v>
      </c>
      <c r="K924" s="41">
        <v>7853.05</v>
      </c>
      <c r="L924" s="41">
        <v>363.68</v>
      </c>
      <c r="M924" s="41">
        <v>86.8</v>
      </c>
      <c r="N924" s="41">
        <v>3.8</v>
      </c>
      <c r="O924" s="42">
        <v>0</v>
      </c>
      <c r="P924" s="43">
        <f t="shared" si="49"/>
        <v>3.04</v>
      </c>
    </row>
    <row r="925" spans="1:16">
      <c r="A925" s="23">
        <v>202310</v>
      </c>
      <c r="B925" s="36" t="s">
        <v>220</v>
      </c>
      <c r="C925" s="36" t="s">
        <v>1438</v>
      </c>
      <c r="D925" s="33" t="s">
        <v>587</v>
      </c>
      <c r="E925" s="36" t="s">
        <v>1129</v>
      </c>
      <c r="F925" s="47" t="s">
        <v>1027</v>
      </c>
      <c r="G925" s="34" t="s">
        <v>1130</v>
      </c>
      <c r="H925" s="49" t="s">
        <v>1018</v>
      </c>
      <c r="I925" s="49"/>
      <c r="J925" s="41">
        <v>1900</v>
      </c>
      <c r="K925" s="41">
        <v>7217.79</v>
      </c>
      <c r="L925" s="41">
        <v>363.68</v>
      </c>
      <c r="M925" s="41">
        <v>86.8</v>
      </c>
      <c r="N925" s="41">
        <v>3.8</v>
      </c>
      <c r="O925" s="42">
        <v>0</v>
      </c>
      <c r="P925" s="43">
        <f t="shared" si="49"/>
        <v>3.04</v>
      </c>
    </row>
    <row r="926" spans="1:16">
      <c r="A926" s="23">
        <v>202310</v>
      </c>
      <c r="B926" s="36" t="s">
        <v>454</v>
      </c>
      <c r="C926" s="36" t="s">
        <v>1438</v>
      </c>
      <c r="D926" s="33" t="s">
        <v>587</v>
      </c>
      <c r="E926" s="36" t="s">
        <v>1131</v>
      </c>
      <c r="F926" s="47" t="s">
        <v>1027</v>
      </c>
      <c r="G926" s="34" t="s">
        <v>1130</v>
      </c>
      <c r="H926" s="49" t="s">
        <v>1018</v>
      </c>
      <c r="I926" s="49"/>
      <c r="J926" s="41">
        <v>1900</v>
      </c>
      <c r="K926" s="41">
        <v>7171.92</v>
      </c>
      <c r="L926" s="41">
        <v>363.68</v>
      </c>
      <c r="M926" s="41">
        <v>86.8</v>
      </c>
      <c r="N926" s="41">
        <v>3.8</v>
      </c>
      <c r="O926" s="42">
        <v>0</v>
      </c>
      <c r="P926" s="43">
        <f t="shared" si="49"/>
        <v>3.04</v>
      </c>
    </row>
    <row r="927" spans="1:16">
      <c r="A927" s="23">
        <v>202310</v>
      </c>
      <c r="B927" s="36" t="s">
        <v>349</v>
      </c>
      <c r="C927" s="36" t="s">
        <v>1438</v>
      </c>
      <c r="D927" s="33" t="s">
        <v>587</v>
      </c>
      <c r="E927" s="55" t="s">
        <v>1132</v>
      </c>
      <c r="F927" s="47" t="s">
        <v>1039</v>
      </c>
      <c r="G927" s="36" t="s">
        <v>1133</v>
      </c>
      <c r="H927" s="49" t="s">
        <v>1018</v>
      </c>
      <c r="I927" s="49"/>
      <c r="J927" s="41">
        <v>1900</v>
      </c>
      <c r="K927" s="41">
        <v>8458.56</v>
      </c>
      <c r="L927" s="41">
        <v>363.68</v>
      </c>
      <c r="M927" s="41">
        <v>86.8</v>
      </c>
      <c r="N927" s="41">
        <v>3.8</v>
      </c>
      <c r="O927" s="42">
        <v>0</v>
      </c>
      <c r="P927" s="43">
        <f t="shared" si="49"/>
        <v>3.04</v>
      </c>
    </row>
    <row r="928" spans="1:16">
      <c r="A928" s="23">
        <v>202310</v>
      </c>
      <c r="B928" s="36" t="s">
        <v>255</v>
      </c>
      <c r="C928" s="36" t="s">
        <v>1438</v>
      </c>
      <c r="D928" s="33" t="s">
        <v>587</v>
      </c>
      <c r="E928" s="55" t="s">
        <v>1134</v>
      </c>
      <c r="F928" s="47" t="s">
        <v>1027</v>
      </c>
      <c r="G928" s="36" t="s">
        <v>976</v>
      </c>
      <c r="H928" s="49" t="s">
        <v>1018</v>
      </c>
      <c r="I928" s="49"/>
      <c r="J928" s="41">
        <v>1900</v>
      </c>
      <c r="K928" s="41">
        <v>7834.79</v>
      </c>
      <c r="L928" s="41">
        <v>363.68</v>
      </c>
      <c r="M928" s="41">
        <v>86.8</v>
      </c>
      <c r="N928" s="41">
        <v>3.8</v>
      </c>
      <c r="O928" s="42">
        <v>0</v>
      </c>
      <c r="P928" s="43">
        <f t="shared" si="49"/>
        <v>3.04</v>
      </c>
    </row>
    <row r="929" spans="1:16">
      <c r="A929" s="23">
        <v>202310</v>
      </c>
      <c r="B929" s="36" t="s">
        <v>314</v>
      </c>
      <c r="C929" s="36" t="s">
        <v>1438</v>
      </c>
      <c r="D929" s="33" t="s">
        <v>587</v>
      </c>
      <c r="E929" s="55" t="s">
        <v>1135</v>
      </c>
      <c r="F929" s="47" t="s">
        <v>1027</v>
      </c>
      <c r="G929" s="36" t="s">
        <v>1136</v>
      </c>
      <c r="H929" s="49" t="s">
        <v>1018</v>
      </c>
      <c r="I929" s="49"/>
      <c r="J929" s="41">
        <v>1900</v>
      </c>
      <c r="K929" s="41">
        <v>6244.43</v>
      </c>
      <c r="L929" s="41">
        <v>363.68</v>
      </c>
      <c r="M929" s="41">
        <v>86.8</v>
      </c>
      <c r="N929" s="41">
        <v>3.8</v>
      </c>
      <c r="O929" s="42">
        <v>0</v>
      </c>
      <c r="P929" s="43">
        <f t="shared" si="49"/>
        <v>3.04</v>
      </c>
    </row>
    <row r="930" spans="1:16">
      <c r="A930" s="23">
        <v>202310</v>
      </c>
      <c r="B930" s="36" t="s">
        <v>266</v>
      </c>
      <c r="C930" s="36" t="s">
        <v>1438</v>
      </c>
      <c r="D930" s="33" t="s">
        <v>587</v>
      </c>
      <c r="E930" s="55" t="s">
        <v>1137</v>
      </c>
      <c r="F930" s="47" t="s">
        <v>1027</v>
      </c>
      <c r="G930" s="36" t="s">
        <v>1138</v>
      </c>
      <c r="H930" s="49" t="s">
        <v>1018</v>
      </c>
      <c r="I930" s="49"/>
      <c r="J930" s="41">
        <v>1900</v>
      </c>
      <c r="K930" s="41">
        <v>7902.04</v>
      </c>
      <c r="L930" s="41">
        <v>363.68</v>
      </c>
      <c r="M930" s="41">
        <v>86.8</v>
      </c>
      <c r="N930" s="41">
        <v>3.8</v>
      </c>
      <c r="O930" s="42">
        <v>0</v>
      </c>
      <c r="P930" s="43">
        <f t="shared" si="49"/>
        <v>3.04</v>
      </c>
    </row>
    <row r="931" spans="1:16">
      <c r="A931" s="23">
        <v>202310</v>
      </c>
      <c r="B931" s="36" t="s">
        <v>272</v>
      </c>
      <c r="C931" s="36" t="s">
        <v>1438</v>
      </c>
      <c r="D931" s="33" t="s">
        <v>587</v>
      </c>
      <c r="E931" s="55" t="s">
        <v>1139</v>
      </c>
      <c r="F931" s="47" t="s">
        <v>1027</v>
      </c>
      <c r="G931" s="36" t="s">
        <v>1138</v>
      </c>
      <c r="H931" s="49" t="s">
        <v>1018</v>
      </c>
      <c r="I931" s="49"/>
      <c r="J931" s="41">
        <v>1900</v>
      </c>
      <c r="K931" s="41">
        <v>7549.15</v>
      </c>
      <c r="L931" s="41">
        <v>363.68</v>
      </c>
      <c r="M931" s="41">
        <v>86.8</v>
      </c>
      <c r="N931" s="41">
        <v>3.8</v>
      </c>
      <c r="O931" s="42">
        <v>0</v>
      </c>
      <c r="P931" s="43">
        <f t="shared" si="49"/>
        <v>3.04</v>
      </c>
    </row>
    <row r="932" spans="1:16">
      <c r="A932" s="23">
        <v>202310</v>
      </c>
      <c r="B932" s="36" t="s">
        <v>410</v>
      </c>
      <c r="C932" s="36" t="s">
        <v>1438</v>
      </c>
      <c r="D932" s="33" t="s">
        <v>587</v>
      </c>
      <c r="E932" s="23" t="s">
        <v>1140</v>
      </c>
      <c r="F932" s="47" t="s">
        <v>1027</v>
      </c>
      <c r="G932" s="36" t="s">
        <v>1141</v>
      </c>
      <c r="H932" s="49" t="s">
        <v>1018</v>
      </c>
      <c r="I932" s="49"/>
      <c r="J932" s="41">
        <v>1900</v>
      </c>
      <c r="K932" s="41">
        <v>6367.45</v>
      </c>
      <c r="L932" s="41">
        <v>363.68</v>
      </c>
      <c r="M932" s="41">
        <v>86.8</v>
      </c>
      <c r="N932" s="41">
        <v>3.8</v>
      </c>
      <c r="O932" s="42">
        <v>0</v>
      </c>
      <c r="P932" s="43">
        <f t="shared" si="49"/>
        <v>3.04</v>
      </c>
    </row>
    <row r="933" spans="1:16">
      <c r="A933" s="23">
        <v>202310</v>
      </c>
      <c r="B933" s="36" t="s">
        <v>431</v>
      </c>
      <c r="C933" s="36" t="s">
        <v>1438</v>
      </c>
      <c r="D933" s="33" t="s">
        <v>587</v>
      </c>
      <c r="E933" s="23" t="s">
        <v>1142</v>
      </c>
      <c r="F933" s="47" t="s">
        <v>1027</v>
      </c>
      <c r="G933" s="36" t="s">
        <v>1143</v>
      </c>
      <c r="H933" s="49" t="s">
        <v>1018</v>
      </c>
      <c r="I933" s="49"/>
      <c r="J933" s="41">
        <v>1900</v>
      </c>
      <c r="K933" s="41">
        <v>6079.67</v>
      </c>
      <c r="L933" s="41">
        <v>363.68</v>
      </c>
      <c r="M933" s="41">
        <v>86.8</v>
      </c>
      <c r="N933" s="41">
        <v>3.8</v>
      </c>
      <c r="O933" s="42">
        <v>0</v>
      </c>
      <c r="P933" s="43">
        <f t="shared" si="49"/>
        <v>3.04</v>
      </c>
    </row>
    <row r="934" spans="1:16">
      <c r="A934" s="23">
        <v>202310</v>
      </c>
      <c r="B934" s="36" t="s">
        <v>354</v>
      </c>
      <c r="C934" s="36" t="s">
        <v>1438</v>
      </c>
      <c r="D934" s="33" t="s">
        <v>587</v>
      </c>
      <c r="E934" s="23" t="s">
        <v>1144</v>
      </c>
      <c r="F934" s="47" t="s">
        <v>1027</v>
      </c>
      <c r="G934" s="36" t="s">
        <v>1143</v>
      </c>
      <c r="H934" s="49" t="s">
        <v>1018</v>
      </c>
      <c r="I934" s="49"/>
      <c r="J934" s="41">
        <v>1900</v>
      </c>
      <c r="K934" s="41">
        <v>6985.38</v>
      </c>
      <c r="L934" s="41">
        <v>363.68</v>
      </c>
      <c r="M934" s="41">
        <v>86.8</v>
      </c>
      <c r="N934" s="41">
        <v>3.8</v>
      </c>
      <c r="O934" s="42">
        <v>0</v>
      </c>
      <c r="P934" s="43">
        <f t="shared" si="49"/>
        <v>3.04</v>
      </c>
    </row>
    <row r="935" spans="1:16">
      <c r="A935" s="23">
        <v>202310</v>
      </c>
      <c r="B935" s="36" t="s">
        <v>215</v>
      </c>
      <c r="C935" s="36" t="s">
        <v>1438</v>
      </c>
      <c r="D935" s="33" t="s">
        <v>587</v>
      </c>
      <c r="E935" s="55" t="s">
        <v>1148</v>
      </c>
      <c r="F935" s="47" t="s">
        <v>1039</v>
      </c>
      <c r="G935" s="34" t="s">
        <v>1149</v>
      </c>
      <c r="H935" s="49" t="s">
        <v>1018</v>
      </c>
      <c r="I935" s="49"/>
      <c r="J935" s="41">
        <v>1900</v>
      </c>
      <c r="K935" s="41">
        <v>6933.03</v>
      </c>
      <c r="L935" s="41">
        <v>363.68</v>
      </c>
      <c r="M935" s="41">
        <v>86.8</v>
      </c>
      <c r="N935" s="41">
        <v>3.8</v>
      </c>
      <c r="O935" s="42">
        <v>0</v>
      </c>
      <c r="P935" s="43">
        <f t="shared" si="49"/>
        <v>3.04</v>
      </c>
    </row>
    <row r="936" spans="1:16">
      <c r="A936" s="23">
        <v>202310</v>
      </c>
      <c r="B936" s="36" t="s">
        <v>282</v>
      </c>
      <c r="C936" s="36" t="s">
        <v>1438</v>
      </c>
      <c r="D936" s="33" t="s">
        <v>587</v>
      </c>
      <c r="E936" s="23" t="s">
        <v>1150</v>
      </c>
      <c r="F936" s="47" t="s">
        <v>1039</v>
      </c>
      <c r="G936" s="34" t="s">
        <v>1151</v>
      </c>
      <c r="H936" s="49" t="s">
        <v>1018</v>
      </c>
      <c r="I936" s="49"/>
      <c r="J936" s="41">
        <v>1900</v>
      </c>
      <c r="K936" s="41">
        <v>8466.26</v>
      </c>
      <c r="L936" s="41">
        <v>363.68</v>
      </c>
      <c r="M936" s="41">
        <v>86.8</v>
      </c>
      <c r="N936" s="41">
        <v>3.8</v>
      </c>
      <c r="O936" s="42">
        <v>0</v>
      </c>
      <c r="P936" s="43">
        <f t="shared" si="49"/>
        <v>3.04</v>
      </c>
    </row>
    <row r="937" spans="1:16">
      <c r="A937" s="23">
        <v>202310</v>
      </c>
      <c r="B937" s="36" t="s">
        <v>444</v>
      </c>
      <c r="C937" s="36" t="s">
        <v>1438</v>
      </c>
      <c r="D937" s="33" t="s">
        <v>587</v>
      </c>
      <c r="E937" s="23" t="s">
        <v>1152</v>
      </c>
      <c r="F937" s="47" t="s">
        <v>1039</v>
      </c>
      <c r="G937" s="34" t="s">
        <v>871</v>
      </c>
      <c r="H937" s="49" t="s">
        <v>1018</v>
      </c>
      <c r="I937" s="49"/>
      <c r="J937" s="41">
        <v>1900</v>
      </c>
      <c r="K937" s="41">
        <v>7233.21</v>
      </c>
      <c r="L937" s="41">
        <v>363.68</v>
      </c>
      <c r="M937" s="41">
        <v>86.8</v>
      </c>
      <c r="N937" s="41">
        <v>3.8</v>
      </c>
      <c r="O937" s="42">
        <v>0</v>
      </c>
      <c r="P937" s="43">
        <f t="shared" si="49"/>
        <v>3.04</v>
      </c>
    </row>
    <row r="938" spans="1:16">
      <c r="A938" s="23">
        <v>202310</v>
      </c>
      <c r="B938" s="33" t="s">
        <v>433</v>
      </c>
      <c r="C938" s="36" t="s">
        <v>1438</v>
      </c>
      <c r="D938" s="33" t="s">
        <v>587</v>
      </c>
      <c r="E938" s="36" t="s">
        <v>885</v>
      </c>
      <c r="F938" s="47" t="s">
        <v>1039</v>
      </c>
      <c r="G938" s="34" t="s">
        <v>887</v>
      </c>
      <c r="H938" s="49" t="s">
        <v>1018</v>
      </c>
      <c r="I938" s="49"/>
      <c r="J938" s="41">
        <v>1900</v>
      </c>
      <c r="K938" s="41">
        <v>7211.45</v>
      </c>
      <c r="L938" s="41">
        <v>363.68</v>
      </c>
      <c r="M938" s="41">
        <v>86.8</v>
      </c>
      <c r="N938" s="41">
        <v>3.8</v>
      </c>
      <c r="O938" s="42">
        <v>0</v>
      </c>
      <c r="P938" s="43">
        <f t="shared" si="49"/>
        <v>3.04</v>
      </c>
    </row>
    <row r="939" spans="1:16">
      <c r="A939" s="23">
        <v>202310</v>
      </c>
      <c r="B939" s="33" t="s">
        <v>324</v>
      </c>
      <c r="C939" s="36" t="s">
        <v>1438</v>
      </c>
      <c r="D939" s="33" t="s">
        <v>587</v>
      </c>
      <c r="E939" s="36" t="s">
        <v>909</v>
      </c>
      <c r="F939" s="47" t="s">
        <v>1027</v>
      </c>
      <c r="G939" s="34" t="s">
        <v>891</v>
      </c>
      <c r="H939" s="49" t="s">
        <v>623</v>
      </c>
      <c r="I939" s="49"/>
      <c r="J939" s="41">
        <v>1900</v>
      </c>
      <c r="K939" s="41">
        <v>5399.32</v>
      </c>
      <c r="L939" s="41">
        <v>363.68</v>
      </c>
      <c r="M939" s="41">
        <v>86.8</v>
      </c>
      <c r="N939" s="41">
        <v>3.8</v>
      </c>
      <c r="O939" s="42">
        <v>0</v>
      </c>
      <c r="P939" s="43">
        <f t="shared" si="49"/>
        <v>3.04</v>
      </c>
    </row>
    <row r="940" spans="1:16">
      <c r="A940" s="23">
        <v>202310</v>
      </c>
      <c r="B940" s="33" t="s">
        <v>337</v>
      </c>
      <c r="C940" s="36" t="s">
        <v>1438</v>
      </c>
      <c r="D940" s="33" t="s">
        <v>587</v>
      </c>
      <c r="E940" s="36" t="s">
        <v>910</v>
      </c>
      <c r="F940" s="47" t="s">
        <v>1027</v>
      </c>
      <c r="G940" s="34" t="s">
        <v>891</v>
      </c>
      <c r="H940" s="49" t="s">
        <v>623</v>
      </c>
      <c r="I940" s="49"/>
      <c r="J940" s="41">
        <v>1900</v>
      </c>
      <c r="K940" s="41">
        <v>6243.78</v>
      </c>
      <c r="L940" s="41">
        <v>363.68</v>
      </c>
      <c r="M940" s="41">
        <v>86.8</v>
      </c>
      <c r="N940" s="41">
        <v>3.8</v>
      </c>
      <c r="O940" s="42">
        <v>0</v>
      </c>
      <c r="P940" s="43">
        <f t="shared" si="49"/>
        <v>3.04</v>
      </c>
    </row>
    <row r="941" spans="1:16">
      <c r="A941" s="23">
        <v>202310</v>
      </c>
      <c r="B941" s="33" t="s">
        <v>373</v>
      </c>
      <c r="C941" s="36" t="s">
        <v>1438</v>
      </c>
      <c r="D941" s="33" t="s">
        <v>587</v>
      </c>
      <c r="E941" s="36" t="s">
        <v>967</v>
      </c>
      <c r="F941" s="47" t="s">
        <v>1027</v>
      </c>
      <c r="G941" s="34" t="s">
        <v>968</v>
      </c>
      <c r="H941" s="49" t="s">
        <v>623</v>
      </c>
      <c r="I941" s="49"/>
      <c r="J941" s="41">
        <v>1900</v>
      </c>
      <c r="K941" s="41">
        <v>6397.21</v>
      </c>
      <c r="L941" s="41">
        <v>363.68</v>
      </c>
      <c r="M941" s="41">
        <v>86.8</v>
      </c>
      <c r="N941" s="41">
        <v>3.8</v>
      </c>
      <c r="O941" s="42">
        <v>0</v>
      </c>
      <c r="P941" s="43">
        <f t="shared" si="49"/>
        <v>3.04</v>
      </c>
    </row>
    <row r="942" spans="1:16">
      <c r="A942" s="23">
        <v>202310</v>
      </c>
      <c r="B942" s="33" t="s">
        <v>423</v>
      </c>
      <c r="C942" s="36" t="s">
        <v>1438</v>
      </c>
      <c r="D942" s="33" t="s">
        <v>587</v>
      </c>
      <c r="E942" s="36" t="s">
        <v>1205</v>
      </c>
      <c r="F942" s="47" t="s">
        <v>1027</v>
      </c>
      <c r="G942" s="34">
        <v>44788</v>
      </c>
      <c r="H942" s="49" t="s">
        <v>1018</v>
      </c>
      <c r="I942" s="49"/>
      <c r="J942" s="41">
        <v>1900</v>
      </c>
      <c r="K942" s="41">
        <v>6505.67</v>
      </c>
      <c r="L942" s="41">
        <v>363.68</v>
      </c>
      <c r="M942" s="41">
        <v>86.8</v>
      </c>
      <c r="N942" s="41">
        <v>3.8</v>
      </c>
      <c r="O942" s="42">
        <v>0</v>
      </c>
      <c r="P942" s="43">
        <f t="shared" si="49"/>
        <v>3.04</v>
      </c>
    </row>
    <row r="943" spans="1:16">
      <c r="A943" s="23">
        <v>202310</v>
      </c>
      <c r="B943" s="33" t="s">
        <v>432</v>
      </c>
      <c r="C943" s="36" t="s">
        <v>1438</v>
      </c>
      <c r="D943" s="33" t="s">
        <v>587</v>
      </c>
      <c r="E943" s="36" t="s">
        <v>1208</v>
      </c>
      <c r="F943" s="47" t="s">
        <v>1027</v>
      </c>
      <c r="G943" s="34">
        <v>44778</v>
      </c>
      <c r="H943" s="49" t="s">
        <v>1018</v>
      </c>
      <c r="I943" s="49"/>
      <c r="J943" s="41">
        <v>1900</v>
      </c>
      <c r="K943" s="41">
        <v>6673.16</v>
      </c>
      <c r="L943" s="41">
        <v>363.68</v>
      </c>
      <c r="M943" s="41">
        <v>86.8</v>
      </c>
      <c r="N943" s="41">
        <v>3.8</v>
      </c>
      <c r="O943" s="42">
        <v>0</v>
      </c>
      <c r="P943" s="43">
        <f t="shared" si="49"/>
        <v>3.04</v>
      </c>
    </row>
    <row r="944" spans="1:16">
      <c r="A944" s="23">
        <v>202310</v>
      </c>
      <c r="B944" s="46" t="s">
        <v>335</v>
      </c>
      <c r="C944" s="36" t="s">
        <v>1438</v>
      </c>
      <c r="D944" s="52" t="s">
        <v>587</v>
      </c>
      <c r="E944" s="44" t="s">
        <v>1215</v>
      </c>
      <c r="F944" s="23" t="s">
        <v>1216</v>
      </c>
      <c r="G944" s="34">
        <v>44803</v>
      </c>
      <c r="H944" s="49" t="s">
        <v>1018</v>
      </c>
      <c r="I944" s="49"/>
      <c r="J944" s="41">
        <v>1900</v>
      </c>
      <c r="K944" s="41">
        <v>6939.09</v>
      </c>
      <c r="L944" s="41">
        <v>363.68</v>
      </c>
      <c r="M944" s="41">
        <v>86.8</v>
      </c>
      <c r="N944" s="41">
        <v>3.8</v>
      </c>
      <c r="O944" s="42">
        <v>0</v>
      </c>
      <c r="P944" s="43">
        <f t="shared" si="49"/>
        <v>3.04</v>
      </c>
    </row>
    <row r="945" spans="1:16">
      <c r="A945" s="23">
        <v>202310</v>
      </c>
      <c r="B945" s="46" t="s">
        <v>223</v>
      </c>
      <c r="C945" s="36" t="s">
        <v>1438</v>
      </c>
      <c r="D945" s="52" t="s">
        <v>587</v>
      </c>
      <c r="E945" s="44" t="s">
        <v>1236</v>
      </c>
      <c r="F945" s="23" t="s">
        <v>1027</v>
      </c>
      <c r="G945" s="34" t="s">
        <v>1227</v>
      </c>
      <c r="H945" s="49" t="s">
        <v>1018</v>
      </c>
      <c r="I945" s="49"/>
      <c r="J945" s="41">
        <v>1900</v>
      </c>
      <c r="K945" s="41">
        <v>6165</v>
      </c>
      <c r="L945" s="41">
        <v>363.68</v>
      </c>
      <c r="M945" s="41">
        <v>86.8</v>
      </c>
      <c r="N945" s="41">
        <v>3.8</v>
      </c>
      <c r="O945" s="42">
        <v>0</v>
      </c>
      <c r="P945" s="43">
        <f t="shared" ref="P945:P964" si="50">1900*0.16%</f>
        <v>3.04</v>
      </c>
    </row>
    <row r="946" spans="1:16">
      <c r="A946" s="23">
        <v>202310</v>
      </c>
      <c r="B946" s="46" t="s">
        <v>260</v>
      </c>
      <c r="C946" s="36" t="s">
        <v>1438</v>
      </c>
      <c r="D946" s="52" t="s">
        <v>587</v>
      </c>
      <c r="E946" s="44" t="s">
        <v>1243</v>
      </c>
      <c r="F946" s="23" t="s">
        <v>1216</v>
      </c>
      <c r="G946" s="34" t="s">
        <v>1244</v>
      </c>
      <c r="H946" s="49" t="s">
        <v>1018</v>
      </c>
      <c r="I946" s="49"/>
      <c r="J946" s="41">
        <v>1900</v>
      </c>
      <c r="K946" s="41">
        <v>7052.53</v>
      </c>
      <c r="L946" s="41">
        <v>363.68</v>
      </c>
      <c r="M946" s="41">
        <v>86.8</v>
      </c>
      <c r="N946" s="41">
        <v>3.8</v>
      </c>
      <c r="O946" s="42">
        <v>0</v>
      </c>
      <c r="P946" s="43">
        <f t="shared" si="50"/>
        <v>3.04</v>
      </c>
    </row>
    <row r="947" spans="1:16">
      <c r="A947" s="23">
        <v>202310</v>
      </c>
      <c r="B947" s="33" t="s">
        <v>382</v>
      </c>
      <c r="C947" s="36" t="s">
        <v>1438</v>
      </c>
      <c r="D947" s="33" t="s">
        <v>587</v>
      </c>
      <c r="E947" s="36" t="s">
        <v>950</v>
      </c>
      <c r="F947" s="47" t="s">
        <v>908</v>
      </c>
      <c r="G947" s="34" t="s">
        <v>951</v>
      </c>
      <c r="H947" s="49" t="s">
        <v>1018</v>
      </c>
      <c r="I947" s="49"/>
      <c r="J947" s="41">
        <v>1900</v>
      </c>
      <c r="K947" s="41">
        <v>6622.83</v>
      </c>
      <c r="L947" s="41">
        <v>363.68</v>
      </c>
      <c r="M947" s="41">
        <v>86.8</v>
      </c>
      <c r="N947" s="41">
        <v>3.8</v>
      </c>
      <c r="O947" s="42">
        <v>0</v>
      </c>
      <c r="P947" s="43">
        <f t="shared" si="50"/>
        <v>3.04</v>
      </c>
    </row>
    <row r="948" spans="1:16">
      <c r="A948" s="23">
        <v>202310</v>
      </c>
      <c r="B948" s="46" t="s">
        <v>227</v>
      </c>
      <c r="C948" s="36" t="s">
        <v>1438</v>
      </c>
      <c r="D948" s="52" t="s">
        <v>587</v>
      </c>
      <c r="E948" s="44" t="s">
        <v>1250</v>
      </c>
      <c r="F948" s="23" t="s">
        <v>1216</v>
      </c>
      <c r="G948" s="34" t="s">
        <v>1251</v>
      </c>
      <c r="H948" s="49" t="s">
        <v>1018</v>
      </c>
      <c r="I948" s="49"/>
      <c r="J948" s="41">
        <v>1900</v>
      </c>
      <c r="K948" s="41">
        <v>7094.91</v>
      </c>
      <c r="L948" s="41">
        <v>363.68</v>
      </c>
      <c r="M948" s="41">
        <v>86.8</v>
      </c>
      <c r="N948" s="41">
        <v>3.8</v>
      </c>
      <c r="O948" s="42">
        <v>0</v>
      </c>
      <c r="P948" s="43">
        <f t="shared" si="50"/>
        <v>3.04</v>
      </c>
    </row>
    <row r="949" spans="1:16">
      <c r="A949" s="23">
        <v>202310</v>
      </c>
      <c r="B949" s="46" t="s">
        <v>303</v>
      </c>
      <c r="C949" s="36" t="s">
        <v>1438</v>
      </c>
      <c r="D949" s="52" t="s">
        <v>587</v>
      </c>
      <c r="E949" s="44" t="s">
        <v>1252</v>
      </c>
      <c r="F949" s="23" t="s">
        <v>1027</v>
      </c>
      <c r="G949" s="34" t="s">
        <v>1253</v>
      </c>
      <c r="H949" s="49" t="s">
        <v>1018</v>
      </c>
      <c r="I949" s="49"/>
      <c r="J949" s="41">
        <v>1900</v>
      </c>
      <c r="K949" s="41">
        <v>7303.33</v>
      </c>
      <c r="L949" s="41">
        <v>363.68</v>
      </c>
      <c r="M949" s="41">
        <v>86.8</v>
      </c>
      <c r="N949" s="41">
        <v>3.8</v>
      </c>
      <c r="O949" s="42">
        <v>0</v>
      </c>
      <c r="P949" s="43">
        <f t="shared" si="50"/>
        <v>3.04</v>
      </c>
    </row>
    <row r="950" spans="1:16">
      <c r="A950" s="23">
        <v>202310</v>
      </c>
      <c r="B950" s="46" t="s">
        <v>340</v>
      </c>
      <c r="C950" s="36" t="s">
        <v>1438</v>
      </c>
      <c r="D950" s="52" t="s">
        <v>587</v>
      </c>
      <c r="E950" s="44" t="s">
        <v>1256</v>
      </c>
      <c r="F950" s="23" t="s">
        <v>1027</v>
      </c>
      <c r="G950" s="34" t="s">
        <v>1257</v>
      </c>
      <c r="H950" s="49" t="s">
        <v>1018</v>
      </c>
      <c r="I950" s="49"/>
      <c r="J950" s="41">
        <v>1900</v>
      </c>
      <c r="K950" s="41">
        <v>4766.95</v>
      </c>
      <c r="L950" s="41">
        <v>363.68</v>
      </c>
      <c r="M950" s="41">
        <v>86.8</v>
      </c>
      <c r="N950" s="41">
        <v>3.8</v>
      </c>
      <c r="O950" s="42">
        <v>0</v>
      </c>
      <c r="P950" s="43">
        <f t="shared" si="50"/>
        <v>3.04</v>
      </c>
    </row>
    <row r="951" spans="1:16">
      <c r="A951" s="23">
        <v>202310</v>
      </c>
      <c r="B951" s="36" t="s">
        <v>439</v>
      </c>
      <c r="C951" s="36" t="s">
        <v>1438</v>
      </c>
      <c r="D951" s="33" t="s">
        <v>587</v>
      </c>
      <c r="E951" s="36" t="s">
        <v>855</v>
      </c>
      <c r="F951" s="47" t="s">
        <v>1027</v>
      </c>
      <c r="G951" s="34" t="s">
        <v>857</v>
      </c>
      <c r="H951" s="49" t="s">
        <v>1018</v>
      </c>
      <c r="I951" s="49"/>
      <c r="J951" s="41">
        <v>1900</v>
      </c>
      <c r="K951" s="41">
        <v>7339.51</v>
      </c>
      <c r="L951" s="41">
        <v>363.68</v>
      </c>
      <c r="M951" s="41">
        <v>86.8</v>
      </c>
      <c r="N951" s="41">
        <v>3.8</v>
      </c>
      <c r="O951" s="42">
        <v>0</v>
      </c>
      <c r="P951" s="43">
        <f t="shared" si="50"/>
        <v>3.04</v>
      </c>
    </row>
    <row r="952" spans="1:16">
      <c r="A952" s="23">
        <v>202310</v>
      </c>
      <c r="B952" s="36" t="s">
        <v>292</v>
      </c>
      <c r="C952" s="36" t="s">
        <v>1438</v>
      </c>
      <c r="D952" s="33" t="s">
        <v>587</v>
      </c>
      <c r="E952" s="36" t="s">
        <v>1303</v>
      </c>
      <c r="F952" s="47" t="s">
        <v>1027</v>
      </c>
      <c r="G952" s="34" t="s">
        <v>1304</v>
      </c>
      <c r="H952" s="49" t="s">
        <v>1018</v>
      </c>
      <c r="I952" s="49"/>
      <c r="J952" s="41">
        <v>1900</v>
      </c>
      <c r="K952" s="41">
        <v>6536.36</v>
      </c>
      <c r="L952" s="41">
        <v>363.68</v>
      </c>
      <c r="M952" s="41">
        <v>86.8</v>
      </c>
      <c r="N952" s="41">
        <v>3.8</v>
      </c>
      <c r="O952" s="42">
        <v>0</v>
      </c>
      <c r="P952" s="43">
        <f t="shared" si="50"/>
        <v>3.04</v>
      </c>
    </row>
    <row r="953" spans="1:16">
      <c r="A953" s="23">
        <v>202310</v>
      </c>
      <c r="B953" s="36" t="s">
        <v>422</v>
      </c>
      <c r="C953" s="36" t="s">
        <v>1438</v>
      </c>
      <c r="D953" s="33" t="s">
        <v>587</v>
      </c>
      <c r="E953" s="36" t="s">
        <v>1305</v>
      </c>
      <c r="F953" s="47" t="s">
        <v>1027</v>
      </c>
      <c r="G953" s="34" t="s">
        <v>1304</v>
      </c>
      <c r="H953" s="49" t="s">
        <v>1018</v>
      </c>
      <c r="I953" s="49"/>
      <c r="J953" s="41">
        <v>1900</v>
      </c>
      <c r="K953" s="41">
        <v>6159.44</v>
      </c>
      <c r="L953" s="41">
        <v>363.68</v>
      </c>
      <c r="M953" s="41">
        <v>86.8</v>
      </c>
      <c r="N953" s="41">
        <v>3.8</v>
      </c>
      <c r="O953" s="42">
        <v>0</v>
      </c>
      <c r="P953" s="43">
        <f t="shared" si="50"/>
        <v>3.04</v>
      </c>
    </row>
    <row r="954" spans="1:16">
      <c r="A954" s="23">
        <v>202310</v>
      </c>
      <c r="B954" s="36" t="s">
        <v>412</v>
      </c>
      <c r="C954" s="36" t="s">
        <v>1438</v>
      </c>
      <c r="D954" s="33" t="s">
        <v>587</v>
      </c>
      <c r="E954" s="36" t="s">
        <v>1306</v>
      </c>
      <c r="F954" s="47" t="s">
        <v>1027</v>
      </c>
      <c r="G954" s="34" t="s">
        <v>1301</v>
      </c>
      <c r="H954" s="49" t="s">
        <v>1018</v>
      </c>
      <c r="I954" s="49"/>
      <c r="J954" s="41">
        <v>1900</v>
      </c>
      <c r="K954" s="41">
        <v>6121.01</v>
      </c>
      <c r="L954" s="41">
        <v>363.68</v>
      </c>
      <c r="M954" s="41">
        <v>86.8</v>
      </c>
      <c r="N954" s="41">
        <v>3.8</v>
      </c>
      <c r="O954" s="42">
        <v>0</v>
      </c>
      <c r="P954" s="43">
        <f t="shared" si="50"/>
        <v>3.04</v>
      </c>
    </row>
    <row r="955" spans="1:16">
      <c r="A955" s="23">
        <v>202310</v>
      </c>
      <c r="B955" s="36" t="s">
        <v>437</v>
      </c>
      <c r="C955" s="36" t="s">
        <v>1438</v>
      </c>
      <c r="D955" s="33" t="s">
        <v>587</v>
      </c>
      <c r="E955" s="36" t="s">
        <v>1322</v>
      </c>
      <c r="F955" s="47" t="s">
        <v>1039</v>
      </c>
      <c r="G955" s="34" t="s">
        <v>1323</v>
      </c>
      <c r="H955" s="49" t="s">
        <v>1018</v>
      </c>
      <c r="I955" s="49"/>
      <c r="J955" s="41">
        <v>1900</v>
      </c>
      <c r="K955" s="41">
        <v>7288.56</v>
      </c>
      <c r="L955" s="41">
        <v>363.68</v>
      </c>
      <c r="M955" s="41">
        <v>86.8</v>
      </c>
      <c r="N955" s="41">
        <v>3.8</v>
      </c>
      <c r="O955" s="42">
        <v>0</v>
      </c>
      <c r="P955" s="43">
        <f t="shared" si="50"/>
        <v>3.04</v>
      </c>
    </row>
    <row r="956" spans="1:16">
      <c r="A956" s="23">
        <v>202310</v>
      </c>
      <c r="B956" s="36" t="s">
        <v>288</v>
      </c>
      <c r="C956" s="36" t="s">
        <v>1438</v>
      </c>
      <c r="D956" s="33" t="s">
        <v>587</v>
      </c>
      <c r="E956" s="36" t="s">
        <v>1324</v>
      </c>
      <c r="F956" s="47" t="s">
        <v>1027</v>
      </c>
      <c r="G956" s="34" t="s">
        <v>1325</v>
      </c>
      <c r="H956" s="49" t="s">
        <v>1018</v>
      </c>
      <c r="I956" s="49"/>
      <c r="J956" s="41">
        <v>1900</v>
      </c>
      <c r="K956" s="41">
        <v>6281.06</v>
      </c>
      <c r="L956" s="41">
        <v>363.68</v>
      </c>
      <c r="M956" s="41">
        <v>86.8</v>
      </c>
      <c r="N956" s="41">
        <v>3.8</v>
      </c>
      <c r="O956" s="42">
        <v>0</v>
      </c>
      <c r="P956" s="43">
        <f t="shared" si="50"/>
        <v>3.04</v>
      </c>
    </row>
    <row r="957" spans="1:16">
      <c r="A957" s="23">
        <v>202310</v>
      </c>
      <c r="B957" s="36" t="s">
        <v>398</v>
      </c>
      <c r="C957" s="36" t="s">
        <v>1438</v>
      </c>
      <c r="D957" s="33" t="s">
        <v>587</v>
      </c>
      <c r="E957" s="36" t="s">
        <v>1326</v>
      </c>
      <c r="F957" s="47" t="s">
        <v>1039</v>
      </c>
      <c r="G957" s="34" t="s">
        <v>1317</v>
      </c>
      <c r="H957" s="49" t="s">
        <v>1018</v>
      </c>
      <c r="I957" s="49"/>
      <c r="J957" s="41">
        <v>1900</v>
      </c>
      <c r="K957" s="41">
        <v>7346.61</v>
      </c>
      <c r="L957" s="41">
        <v>363.68</v>
      </c>
      <c r="M957" s="41">
        <v>86.8</v>
      </c>
      <c r="N957" s="41">
        <v>3.8</v>
      </c>
      <c r="O957" s="42">
        <v>0</v>
      </c>
      <c r="P957" s="43">
        <f t="shared" si="50"/>
        <v>3.04</v>
      </c>
    </row>
    <row r="958" spans="1:16">
      <c r="A958" s="23">
        <v>202310</v>
      </c>
      <c r="B958" s="36" t="s">
        <v>259</v>
      </c>
      <c r="C958" s="36" t="s">
        <v>1438</v>
      </c>
      <c r="D958" s="33" t="s">
        <v>587</v>
      </c>
      <c r="E958" s="44" t="s">
        <v>1299</v>
      </c>
      <c r="F958" s="47" t="s">
        <v>1039</v>
      </c>
      <c r="G958" s="44" t="s">
        <v>1301</v>
      </c>
      <c r="H958" s="49" t="s">
        <v>1018</v>
      </c>
      <c r="I958" s="49"/>
      <c r="J958" s="41">
        <v>1900</v>
      </c>
      <c r="K958" s="41">
        <v>6690.7</v>
      </c>
      <c r="L958" s="41">
        <v>363.68</v>
      </c>
      <c r="M958" s="41">
        <v>86.8</v>
      </c>
      <c r="N958" s="41">
        <v>3.8</v>
      </c>
      <c r="O958" s="42">
        <v>0</v>
      </c>
      <c r="P958" s="43">
        <f t="shared" si="50"/>
        <v>3.04</v>
      </c>
    </row>
    <row r="959" spans="1:16">
      <c r="A959" s="23">
        <v>202310</v>
      </c>
      <c r="B959" s="36" t="s">
        <v>464</v>
      </c>
      <c r="C959" s="36" t="s">
        <v>1438</v>
      </c>
      <c r="D959" s="33" t="s">
        <v>587</v>
      </c>
      <c r="E959" s="36" t="s">
        <v>1412</v>
      </c>
      <c r="F959" s="47" t="s">
        <v>1039</v>
      </c>
      <c r="G959" s="34" t="s">
        <v>1401</v>
      </c>
      <c r="H959" s="49" t="s">
        <v>1018</v>
      </c>
      <c r="I959" s="49"/>
      <c r="J959" s="41">
        <v>1900</v>
      </c>
      <c r="K959" s="41">
        <v>7348.11</v>
      </c>
      <c r="L959" s="41">
        <v>363.68</v>
      </c>
      <c r="M959" s="41">
        <v>86.8</v>
      </c>
      <c r="N959" s="41">
        <v>3.8</v>
      </c>
      <c r="O959" s="42">
        <v>0</v>
      </c>
      <c r="P959" s="43">
        <f t="shared" si="50"/>
        <v>3.04</v>
      </c>
    </row>
    <row r="960" spans="1:16">
      <c r="A960" s="23">
        <v>202310</v>
      </c>
      <c r="B960" s="36" t="s">
        <v>494</v>
      </c>
      <c r="C960" s="36" t="s">
        <v>1438</v>
      </c>
      <c r="D960" s="33" t="s">
        <v>587</v>
      </c>
      <c r="E960" s="36" t="s">
        <v>1413</v>
      </c>
      <c r="F960" s="47" t="s">
        <v>1020</v>
      </c>
      <c r="G960" s="34" t="s">
        <v>1414</v>
      </c>
      <c r="H960" s="49" t="s">
        <v>1018</v>
      </c>
      <c r="I960" s="49"/>
      <c r="J960" s="41">
        <v>1900</v>
      </c>
      <c r="K960" s="41">
        <v>7066.95</v>
      </c>
      <c r="L960" s="41">
        <v>363.68</v>
      </c>
      <c r="M960" s="41">
        <v>86.8</v>
      </c>
      <c r="N960" s="41">
        <v>3.8</v>
      </c>
      <c r="O960" s="42">
        <v>0</v>
      </c>
      <c r="P960" s="43">
        <f t="shared" si="50"/>
        <v>3.04</v>
      </c>
    </row>
    <row r="961" spans="1:16">
      <c r="A961" s="23">
        <v>202310</v>
      </c>
      <c r="B961" s="36" t="s">
        <v>467</v>
      </c>
      <c r="C961" s="36" t="s">
        <v>1438</v>
      </c>
      <c r="D961" s="33" t="s">
        <v>587</v>
      </c>
      <c r="E961" s="36" t="s">
        <v>1415</v>
      </c>
      <c r="F961" s="47" t="s">
        <v>1020</v>
      </c>
      <c r="G961" s="34" t="s">
        <v>1416</v>
      </c>
      <c r="H961" s="49" t="s">
        <v>1018</v>
      </c>
      <c r="I961" s="49"/>
      <c r="J961" s="41">
        <v>1900</v>
      </c>
      <c r="K961" s="41">
        <v>7371.73</v>
      </c>
      <c r="L961" s="41">
        <v>363.68</v>
      </c>
      <c r="M961" s="41">
        <v>86.8</v>
      </c>
      <c r="N961" s="41">
        <v>3.8</v>
      </c>
      <c r="O961" s="42">
        <v>0</v>
      </c>
      <c r="P961" s="43">
        <f t="shared" si="50"/>
        <v>3.04</v>
      </c>
    </row>
    <row r="962" spans="1:16">
      <c r="A962" s="23">
        <v>202310</v>
      </c>
      <c r="B962" s="36" t="s">
        <v>482</v>
      </c>
      <c r="C962" s="36" t="s">
        <v>1438</v>
      </c>
      <c r="D962" s="33" t="s">
        <v>587</v>
      </c>
      <c r="E962" s="36" t="s">
        <v>1417</v>
      </c>
      <c r="F962" s="47" t="s">
        <v>1027</v>
      </c>
      <c r="G962" s="34" t="s">
        <v>1418</v>
      </c>
      <c r="H962" s="49" t="s">
        <v>1018</v>
      </c>
      <c r="I962" s="49"/>
      <c r="J962" s="41">
        <v>1900</v>
      </c>
      <c r="K962" s="41">
        <v>6954.52</v>
      </c>
      <c r="L962" s="41">
        <v>363.68</v>
      </c>
      <c r="M962" s="41">
        <v>86.8</v>
      </c>
      <c r="N962" s="41">
        <v>3.8</v>
      </c>
      <c r="O962" s="42">
        <v>0</v>
      </c>
      <c r="P962" s="43">
        <f t="shared" si="50"/>
        <v>3.04</v>
      </c>
    </row>
    <row r="963" spans="1:16">
      <c r="A963" s="23">
        <v>202310</v>
      </c>
      <c r="B963" s="36" t="s">
        <v>503</v>
      </c>
      <c r="C963" s="36" t="s">
        <v>1438</v>
      </c>
      <c r="D963" s="33" t="s">
        <v>587</v>
      </c>
      <c r="E963" s="36" t="s">
        <v>1419</v>
      </c>
      <c r="F963" s="47" t="s">
        <v>1216</v>
      </c>
      <c r="G963" s="34" t="s">
        <v>1418</v>
      </c>
      <c r="H963" s="49" t="s">
        <v>1018</v>
      </c>
      <c r="I963" s="49" t="s">
        <v>1450</v>
      </c>
      <c r="J963" s="41">
        <v>1900</v>
      </c>
      <c r="K963" s="41">
        <v>2527.05</v>
      </c>
      <c r="L963" s="41">
        <v>363.68</v>
      </c>
      <c r="M963" s="41">
        <v>86.8</v>
      </c>
      <c r="N963" s="41">
        <v>3.8</v>
      </c>
      <c r="O963" s="42">
        <v>0</v>
      </c>
      <c r="P963" s="43">
        <f t="shared" si="50"/>
        <v>3.04</v>
      </c>
    </row>
    <row r="964" spans="1:16">
      <c r="A964" s="23">
        <v>202310</v>
      </c>
      <c r="B964" s="36" t="s">
        <v>469</v>
      </c>
      <c r="C964" s="36" t="s">
        <v>1438</v>
      </c>
      <c r="D964" s="33" t="s">
        <v>587</v>
      </c>
      <c r="E964" s="36" t="s">
        <v>1435</v>
      </c>
      <c r="F964" s="47" t="s">
        <v>1027</v>
      </c>
      <c r="G964" s="34" t="s">
        <v>1436</v>
      </c>
      <c r="H964" s="49" t="s">
        <v>1018</v>
      </c>
      <c r="I964" s="49"/>
      <c r="J964" s="41">
        <v>1900</v>
      </c>
      <c r="K964" s="41">
        <v>6063.87</v>
      </c>
      <c r="L964" s="41">
        <v>363.68</v>
      </c>
      <c r="M964" s="41">
        <v>86.8</v>
      </c>
      <c r="N964" s="41">
        <v>3.8</v>
      </c>
      <c r="O964" s="42">
        <v>0</v>
      </c>
      <c r="P964" s="43">
        <f t="shared" si="50"/>
        <v>3.04</v>
      </c>
    </row>
    <row r="965" spans="1:16">
      <c r="A965" s="23">
        <v>202310</v>
      </c>
      <c r="B965" s="36" t="s">
        <v>507</v>
      </c>
      <c r="C965" s="36" t="s">
        <v>1438</v>
      </c>
      <c r="D965" s="33" t="s">
        <v>587</v>
      </c>
      <c r="E965" s="36" t="s">
        <v>1451</v>
      </c>
      <c r="F965" s="47" t="s">
        <v>1027</v>
      </c>
      <c r="G965" s="34" t="s">
        <v>1447</v>
      </c>
      <c r="H965" s="49" t="s">
        <v>1018</v>
      </c>
      <c r="I965" s="49" t="s">
        <v>1248</v>
      </c>
      <c r="J965" s="41">
        <v>1900</v>
      </c>
      <c r="K965" s="41">
        <v>1973.38</v>
      </c>
      <c r="L965" s="41">
        <v>0</v>
      </c>
      <c r="M965" s="41">
        <v>0</v>
      </c>
      <c r="N965" s="41">
        <v>0</v>
      </c>
      <c r="O965" s="42">
        <v>0</v>
      </c>
      <c r="P965" s="43">
        <v>0</v>
      </c>
    </row>
    <row r="966" spans="1:16">
      <c r="A966" s="23">
        <v>202310</v>
      </c>
      <c r="B966" s="36" t="s">
        <v>485</v>
      </c>
      <c r="C966" s="36" t="s">
        <v>1438</v>
      </c>
      <c r="D966" s="33" t="s">
        <v>587</v>
      </c>
      <c r="E966" s="36" t="s">
        <v>1452</v>
      </c>
      <c r="F966" s="47" t="s">
        <v>1027</v>
      </c>
      <c r="G966" s="34" t="s">
        <v>1453</v>
      </c>
      <c r="H966" s="49" t="s">
        <v>1018</v>
      </c>
      <c r="I966" s="49" t="s">
        <v>1454</v>
      </c>
      <c r="J966" s="41">
        <v>1900</v>
      </c>
      <c r="K966" s="41">
        <v>3813.79</v>
      </c>
      <c r="L966" s="41">
        <v>363.68</v>
      </c>
      <c r="M966" s="41">
        <v>86.8</v>
      </c>
      <c r="N966" s="41">
        <v>3.8</v>
      </c>
      <c r="O966" s="42">
        <v>0</v>
      </c>
      <c r="P966" s="43">
        <f t="shared" ref="P966:P971" si="51">1900*0.16%</f>
        <v>3.04</v>
      </c>
    </row>
    <row r="967" spans="1:16">
      <c r="A967" s="23">
        <v>202311</v>
      </c>
      <c r="B967" s="56" t="s">
        <v>203</v>
      </c>
      <c r="C967" s="57" t="s">
        <v>575</v>
      </c>
      <c r="D967" s="57" t="s">
        <v>571</v>
      </c>
      <c r="E967" s="46" t="s">
        <v>572</v>
      </c>
      <c r="F967" s="47" t="s">
        <v>578</v>
      </c>
      <c r="G967" s="48" t="s">
        <v>574</v>
      </c>
      <c r="H967" s="49"/>
      <c r="I967" s="49"/>
      <c r="J967" s="41">
        <v>44070</v>
      </c>
      <c r="K967" s="41">
        <v>49870</v>
      </c>
      <c r="L967" s="41">
        <v>363.68</v>
      </c>
      <c r="M967" s="41">
        <v>86.8</v>
      </c>
      <c r="N967" s="41">
        <v>3.8</v>
      </c>
      <c r="O967" s="42">
        <v>0</v>
      </c>
      <c r="P967" s="43">
        <f t="shared" si="51"/>
        <v>3.04</v>
      </c>
    </row>
    <row r="968" spans="1:16">
      <c r="A968" s="23">
        <v>202311</v>
      </c>
      <c r="B968" s="57" t="s">
        <v>448</v>
      </c>
      <c r="C968" s="57" t="s">
        <v>575</v>
      </c>
      <c r="D968" s="47" t="s">
        <v>576</v>
      </c>
      <c r="E968" s="46" t="s">
        <v>577</v>
      </c>
      <c r="F968" s="47" t="s">
        <v>578</v>
      </c>
      <c r="G968" s="48" t="s">
        <v>579</v>
      </c>
      <c r="H968" s="49"/>
      <c r="I968" s="49"/>
      <c r="J968" s="41">
        <v>5500</v>
      </c>
      <c r="K968" s="41">
        <v>16500</v>
      </c>
      <c r="L968" s="41">
        <v>363.68</v>
      </c>
      <c r="M968" s="41">
        <v>86.8</v>
      </c>
      <c r="N968" s="41">
        <v>3.8</v>
      </c>
      <c r="O968" s="42">
        <v>95</v>
      </c>
      <c r="P968" s="43">
        <f t="shared" si="51"/>
        <v>3.04</v>
      </c>
    </row>
    <row r="969" spans="1:16">
      <c r="A969" s="23">
        <v>202311</v>
      </c>
      <c r="B969" s="49" t="s">
        <v>295</v>
      </c>
      <c r="C969" s="57" t="s">
        <v>580</v>
      </c>
      <c r="D969" s="47" t="s">
        <v>576</v>
      </c>
      <c r="E969" s="46" t="s">
        <v>581</v>
      </c>
      <c r="F969" s="47" t="s">
        <v>582</v>
      </c>
      <c r="G969" s="48" t="s">
        <v>583</v>
      </c>
      <c r="H969" s="49"/>
      <c r="I969" s="49"/>
      <c r="J969" s="41">
        <v>5544</v>
      </c>
      <c r="K969" s="41">
        <v>13696.14</v>
      </c>
      <c r="L969" s="41">
        <v>363.68</v>
      </c>
      <c r="M969" s="41">
        <v>86.8</v>
      </c>
      <c r="N969" s="41">
        <v>3.8</v>
      </c>
      <c r="O969" s="42">
        <v>95</v>
      </c>
      <c r="P969" s="43">
        <f t="shared" si="51"/>
        <v>3.04</v>
      </c>
    </row>
    <row r="970" spans="1:16">
      <c r="A970" s="23">
        <v>202311</v>
      </c>
      <c r="B970" s="49" t="s">
        <v>234</v>
      </c>
      <c r="C970" s="57" t="s">
        <v>580</v>
      </c>
      <c r="D970" s="47" t="s">
        <v>576</v>
      </c>
      <c r="E970" s="46" t="s">
        <v>584</v>
      </c>
      <c r="F970" s="47" t="s">
        <v>585</v>
      </c>
      <c r="G970" s="48" t="s">
        <v>586</v>
      </c>
      <c r="H970" s="49"/>
      <c r="I970" s="49"/>
      <c r="J970" s="41">
        <v>5544</v>
      </c>
      <c r="K970" s="41">
        <v>15916.6</v>
      </c>
      <c r="L970" s="41">
        <v>363.68</v>
      </c>
      <c r="M970" s="41">
        <v>86.8</v>
      </c>
      <c r="N970" s="41">
        <v>3.8</v>
      </c>
      <c r="O970" s="42">
        <v>125</v>
      </c>
      <c r="P970" s="43">
        <f t="shared" si="51"/>
        <v>3.04</v>
      </c>
    </row>
    <row r="971" spans="1:16">
      <c r="A971" s="23">
        <v>202311</v>
      </c>
      <c r="B971" s="49" t="s">
        <v>334</v>
      </c>
      <c r="C971" s="57" t="s">
        <v>575</v>
      </c>
      <c r="D971" s="47" t="s">
        <v>587</v>
      </c>
      <c r="E971" s="46" t="s">
        <v>588</v>
      </c>
      <c r="F971" s="47" t="s">
        <v>589</v>
      </c>
      <c r="G971" s="48" t="s">
        <v>590</v>
      </c>
      <c r="H971" s="49"/>
      <c r="I971" s="49"/>
      <c r="J971" s="41">
        <v>3200</v>
      </c>
      <c r="K971" s="41">
        <v>15574.64</v>
      </c>
      <c r="L971" s="41">
        <v>363.68</v>
      </c>
      <c r="M971" s="41">
        <v>86.8</v>
      </c>
      <c r="N971" s="41">
        <v>3.8</v>
      </c>
      <c r="O971" s="42">
        <v>95</v>
      </c>
      <c r="P971" s="43">
        <f t="shared" si="51"/>
        <v>3.04</v>
      </c>
    </row>
    <row r="972" spans="1:16">
      <c r="A972" s="23">
        <v>202311</v>
      </c>
      <c r="B972" s="49" t="s">
        <v>342</v>
      </c>
      <c r="C972" s="57" t="s">
        <v>592</v>
      </c>
      <c r="D972" s="58" t="s">
        <v>587</v>
      </c>
      <c r="E972" s="50" t="s">
        <v>593</v>
      </c>
      <c r="F972" s="47" t="s">
        <v>594</v>
      </c>
      <c r="G972" s="48" t="s">
        <v>595</v>
      </c>
      <c r="H972" s="49"/>
      <c r="I972" s="49"/>
      <c r="J972" s="41">
        <v>1900</v>
      </c>
      <c r="K972" s="41">
        <v>4304.57</v>
      </c>
      <c r="L972" s="41">
        <v>0</v>
      </c>
      <c r="M972" s="41">
        <v>0</v>
      </c>
      <c r="N972" s="41">
        <v>0</v>
      </c>
      <c r="O972" s="42">
        <v>0</v>
      </c>
      <c r="P972" s="43">
        <v>0</v>
      </c>
    </row>
    <row r="973" spans="1:16">
      <c r="A973" s="23">
        <v>202311</v>
      </c>
      <c r="B973" s="49" t="s">
        <v>225</v>
      </c>
      <c r="C973" s="57" t="s">
        <v>592</v>
      </c>
      <c r="D973" s="47" t="s">
        <v>587</v>
      </c>
      <c r="E973" s="59" t="s">
        <v>596</v>
      </c>
      <c r="F973" s="47" t="s">
        <v>597</v>
      </c>
      <c r="G973" s="48" t="s">
        <v>598</v>
      </c>
      <c r="H973" s="49"/>
      <c r="I973" s="49"/>
      <c r="J973" s="41">
        <v>1900</v>
      </c>
      <c r="K973" s="41">
        <v>5270.5</v>
      </c>
      <c r="L973" s="41">
        <v>363.68</v>
      </c>
      <c r="M973" s="41">
        <v>86.8</v>
      </c>
      <c r="N973" s="41">
        <v>3.8</v>
      </c>
      <c r="O973" s="42">
        <v>0</v>
      </c>
      <c r="P973" s="43">
        <f t="shared" ref="P973:P980" si="52">1900*0.16%</f>
        <v>3.04</v>
      </c>
    </row>
    <row r="974" spans="1:16">
      <c r="A974" s="23">
        <v>202311</v>
      </c>
      <c r="B974" s="49" t="s">
        <v>301</v>
      </c>
      <c r="C974" s="57" t="s">
        <v>580</v>
      </c>
      <c r="D974" s="49" t="s">
        <v>587</v>
      </c>
      <c r="E974" s="49" t="s">
        <v>599</v>
      </c>
      <c r="F974" s="47" t="s">
        <v>600</v>
      </c>
      <c r="G974" s="48" t="s">
        <v>601</v>
      </c>
      <c r="H974" s="49"/>
      <c r="I974" s="49"/>
      <c r="J974" s="41">
        <v>5746</v>
      </c>
      <c r="K974" s="41">
        <v>13203.6</v>
      </c>
      <c r="L974" s="41">
        <v>363.68</v>
      </c>
      <c r="M974" s="41">
        <v>86.8</v>
      </c>
      <c r="N974" s="41">
        <v>3.8</v>
      </c>
      <c r="O974" s="42">
        <v>1250</v>
      </c>
      <c r="P974" s="43">
        <f t="shared" si="52"/>
        <v>3.04</v>
      </c>
    </row>
    <row r="975" spans="1:16">
      <c r="A975" s="23">
        <v>202311</v>
      </c>
      <c r="B975" s="49" t="s">
        <v>264</v>
      </c>
      <c r="C975" s="57" t="s">
        <v>580</v>
      </c>
      <c r="D975" s="58" t="s">
        <v>587</v>
      </c>
      <c r="E975" s="59" t="s">
        <v>602</v>
      </c>
      <c r="F975" s="47" t="s">
        <v>1336</v>
      </c>
      <c r="G975" s="48" t="s">
        <v>604</v>
      </c>
      <c r="H975" s="49"/>
      <c r="I975" s="49"/>
      <c r="J975" s="41">
        <v>2440</v>
      </c>
      <c r="K975" s="41">
        <v>6464.5</v>
      </c>
      <c r="L975" s="41">
        <v>363.68</v>
      </c>
      <c r="M975" s="41">
        <v>86.8</v>
      </c>
      <c r="N975" s="41">
        <v>3.8</v>
      </c>
      <c r="O975" s="42">
        <v>95</v>
      </c>
      <c r="P975" s="43">
        <f t="shared" si="52"/>
        <v>3.04</v>
      </c>
    </row>
    <row r="976" spans="1:16">
      <c r="A976" s="23">
        <v>202311</v>
      </c>
      <c r="B976" s="57" t="s">
        <v>290</v>
      </c>
      <c r="C976" s="57" t="s">
        <v>580</v>
      </c>
      <c r="D976" s="47" t="s">
        <v>587</v>
      </c>
      <c r="E976" s="49" t="s">
        <v>605</v>
      </c>
      <c r="F976" s="47" t="s">
        <v>606</v>
      </c>
      <c r="G976" s="48" t="s">
        <v>607</v>
      </c>
      <c r="H976" s="49"/>
      <c r="I976" s="49"/>
      <c r="J976" s="41">
        <v>5389</v>
      </c>
      <c r="K976" s="41">
        <v>12887.5</v>
      </c>
      <c r="L976" s="41">
        <v>363.68</v>
      </c>
      <c r="M976" s="41">
        <v>86.8</v>
      </c>
      <c r="N976" s="41">
        <v>3.8</v>
      </c>
      <c r="O976" s="42">
        <v>500</v>
      </c>
      <c r="P976" s="43">
        <f t="shared" si="52"/>
        <v>3.04</v>
      </c>
    </row>
    <row r="977" spans="1:16">
      <c r="A977" s="23">
        <v>202311</v>
      </c>
      <c r="B977" s="49" t="s">
        <v>376</v>
      </c>
      <c r="C977" s="57" t="s">
        <v>580</v>
      </c>
      <c r="D977" s="47" t="s">
        <v>587</v>
      </c>
      <c r="E977" s="49" t="s">
        <v>608</v>
      </c>
      <c r="F977" s="47" t="s">
        <v>609</v>
      </c>
      <c r="G977" s="48" t="s">
        <v>610</v>
      </c>
      <c r="H977" s="49"/>
      <c r="I977" s="49"/>
      <c r="J977" s="41">
        <v>2671</v>
      </c>
      <c r="K977" s="41">
        <v>8437.3</v>
      </c>
      <c r="L977" s="41">
        <v>363.68</v>
      </c>
      <c r="M977" s="41">
        <v>86.8</v>
      </c>
      <c r="N977" s="41">
        <v>3.8</v>
      </c>
      <c r="O977" s="42">
        <v>500</v>
      </c>
      <c r="P977" s="43">
        <f t="shared" si="52"/>
        <v>3.04</v>
      </c>
    </row>
    <row r="978" spans="1:16">
      <c r="A978" s="23">
        <v>202311</v>
      </c>
      <c r="B978" s="57" t="s">
        <v>240</v>
      </c>
      <c r="C978" s="57" t="s">
        <v>580</v>
      </c>
      <c r="D978" s="47" t="s">
        <v>587</v>
      </c>
      <c r="E978" s="49" t="s">
        <v>611</v>
      </c>
      <c r="F978" s="47" t="s">
        <v>609</v>
      </c>
      <c r="G978" s="48" t="s">
        <v>612</v>
      </c>
      <c r="H978" s="49"/>
      <c r="I978" s="49"/>
      <c r="J978" s="41">
        <v>5746</v>
      </c>
      <c r="K978" s="41">
        <v>14716.1</v>
      </c>
      <c r="L978" s="41">
        <v>363.68</v>
      </c>
      <c r="M978" s="41">
        <v>86.8</v>
      </c>
      <c r="N978" s="41">
        <v>3.8</v>
      </c>
      <c r="O978" s="42">
        <v>1250</v>
      </c>
      <c r="P978" s="43">
        <f t="shared" si="52"/>
        <v>3.04</v>
      </c>
    </row>
    <row r="979" spans="1:16">
      <c r="A979" s="23">
        <v>202311</v>
      </c>
      <c r="B979" s="57" t="s">
        <v>326</v>
      </c>
      <c r="C979" s="57" t="s">
        <v>580</v>
      </c>
      <c r="D979" s="47" t="s">
        <v>587</v>
      </c>
      <c r="E979" s="49" t="s">
        <v>613</v>
      </c>
      <c r="F979" s="47" t="s">
        <v>614</v>
      </c>
      <c r="G979" s="48" t="s">
        <v>615</v>
      </c>
      <c r="H979" s="49"/>
      <c r="I979" s="49"/>
      <c r="J979" s="41">
        <v>5544</v>
      </c>
      <c r="K979" s="41">
        <v>15553.19</v>
      </c>
      <c r="L979" s="41">
        <v>363.68</v>
      </c>
      <c r="M979" s="41">
        <v>86.8</v>
      </c>
      <c r="N979" s="41">
        <v>3.8</v>
      </c>
      <c r="O979" s="42">
        <v>500</v>
      </c>
      <c r="P979" s="43">
        <f t="shared" si="52"/>
        <v>3.04</v>
      </c>
    </row>
    <row r="980" spans="1:16">
      <c r="A980" s="23">
        <v>202311</v>
      </c>
      <c r="B980" s="57" t="s">
        <v>299</v>
      </c>
      <c r="C980" s="57" t="s">
        <v>1437</v>
      </c>
      <c r="D980" s="52" t="s">
        <v>587</v>
      </c>
      <c r="E980" s="46" t="s">
        <v>616</v>
      </c>
      <c r="F980" s="47" t="s">
        <v>1217</v>
      </c>
      <c r="G980" s="48">
        <v>42738</v>
      </c>
      <c r="H980" s="49"/>
      <c r="I980" s="49"/>
      <c r="J980" s="41">
        <v>3263</v>
      </c>
      <c r="K980" s="41">
        <v>9192.74</v>
      </c>
      <c r="L980" s="41">
        <v>363.68</v>
      </c>
      <c r="M980" s="41">
        <v>86.8</v>
      </c>
      <c r="N980" s="41">
        <v>3.8</v>
      </c>
      <c r="O980" s="42">
        <v>0</v>
      </c>
      <c r="P980" s="43">
        <f t="shared" si="52"/>
        <v>3.04</v>
      </c>
    </row>
    <row r="981" spans="1:16">
      <c r="A981" s="23">
        <v>202311</v>
      </c>
      <c r="B981" s="57" t="s">
        <v>453</v>
      </c>
      <c r="C981" s="57" t="s">
        <v>1438</v>
      </c>
      <c r="D981" s="47" t="s">
        <v>587</v>
      </c>
      <c r="E981" s="47" t="s">
        <v>620</v>
      </c>
      <c r="F981" s="47" t="s">
        <v>621</v>
      </c>
      <c r="G981" s="48" t="s">
        <v>622</v>
      </c>
      <c r="H981" s="49" t="s">
        <v>623</v>
      </c>
      <c r="I981" s="49"/>
      <c r="J981" s="41">
        <v>2132</v>
      </c>
      <c r="K981" s="41">
        <v>9652.56</v>
      </c>
      <c r="L981" s="41">
        <v>0</v>
      </c>
      <c r="M981" s="41">
        <v>0</v>
      </c>
      <c r="N981" s="41">
        <v>0</v>
      </c>
      <c r="O981" s="42">
        <v>0</v>
      </c>
      <c r="P981" s="43">
        <v>0</v>
      </c>
    </row>
    <row r="982" spans="1:16">
      <c r="A982" s="23">
        <v>202311</v>
      </c>
      <c r="B982" s="57" t="s">
        <v>307</v>
      </c>
      <c r="C982" s="57" t="s">
        <v>575</v>
      </c>
      <c r="D982" s="47" t="s">
        <v>587</v>
      </c>
      <c r="E982" s="49" t="s">
        <v>629</v>
      </c>
      <c r="F982" s="47" t="s">
        <v>578</v>
      </c>
      <c r="G982" s="48" t="s">
        <v>630</v>
      </c>
      <c r="H982" s="49"/>
      <c r="I982" s="49"/>
      <c r="J982" s="41">
        <v>5500</v>
      </c>
      <c r="K982" s="41">
        <v>15735</v>
      </c>
      <c r="L982" s="41">
        <v>363.68</v>
      </c>
      <c r="M982" s="41">
        <v>86.8</v>
      </c>
      <c r="N982" s="41">
        <v>3.8</v>
      </c>
      <c r="O982" s="42">
        <v>960</v>
      </c>
      <c r="P982" s="43">
        <f t="shared" ref="P982:P993" si="53">1900*0.16%</f>
        <v>3.04</v>
      </c>
    </row>
    <row r="983" spans="1:16">
      <c r="A983" s="23">
        <v>202311</v>
      </c>
      <c r="B983" s="49" t="s">
        <v>353</v>
      </c>
      <c r="C983" s="57" t="s">
        <v>1438</v>
      </c>
      <c r="D983" s="47" t="s">
        <v>576</v>
      </c>
      <c r="E983" s="49" t="s">
        <v>631</v>
      </c>
      <c r="F983" s="47" t="s">
        <v>632</v>
      </c>
      <c r="G983" s="48" t="s">
        <v>633</v>
      </c>
      <c r="H983" s="49"/>
      <c r="I983" s="49"/>
      <c r="J983" s="41">
        <v>6070</v>
      </c>
      <c r="K983" s="41">
        <v>14452</v>
      </c>
      <c r="L983" s="41">
        <v>363.68</v>
      </c>
      <c r="M983" s="41">
        <v>86.8</v>
      </c>
      <c r="N983" s="41">
        <v>3.8</v>
      </c>
      <c r="O983" s="42">
        <v>1500</v>
      </c>
      <c r="P983" s="43">
        <f t="shared" si="53"/>
        <v>3.04</v>
      </c>
    </row>
    <row r="984" spans="1:16">
      <c r="A984" s="23">
        <v>202311</v>
      </c>
      <c r="B984" s="57" t="s">
        <v>379</v>
      </c>
      <c r="C984" s="57" t="s">
        <v>1437</v>
      </c>
      <c r="D984" s="47" t="s">
        <v>587</v>
      </c>
      <c r="E984" s="49" t="s">
        <v>634</v>
      </c>
      <c r="F984" s="47" t="s">
        <v>1386</v>
      </c>
      <c r="G984" s="48" t="s">
        <v>636</v>
      </c>
      <c r="H984" s="49"/>
      <c r="I984" s="49"/>
      <c r="J984" s="41">
        <v>5520</v>
      </c>
      <c r="K984" s="41">
        <v>14305</v>
      </c>
      <c r="L984" s="41">
        <v>363.68</v>
      </c>
      <c r="M984" s="41">
        <v>86.8</v>
      </c>
      <c r="N984" s="41">
        <v>3.8</v>
      </c>
      <c r="O984" s="42">
        <v>750</v>
      </c>
      <c r="P984" s="43">
        <f t="shared" si="53"/>
        <v>3.04</v>
      </c>
    </row>
    <row r="985" spans="1:16">
      <c r="A985" s="23">
        <v>202311</v>
      </c>
      <c r="B985" s="49" t="s">
        <v>248</v>
      </c>
      <c r="C985" s="57" t="s">
        <v>1437</v>
      </c>
      <c r="D985" s="47" t="s">
        <v>587</v>
      </c>
      <c r="E985" s="46" t="s">
        <v>637</v>
      </c>
      <c r="F985" s="47" t="s">
        <v>778</v>
      </c>
      <c r="G985" s="48" t="s">
        <v>639</v>
      </c>
      <c r="H985" s="49"/>
      <c r="I985" s="49"/>
      <c r="J985" s="41">
        <v>4250</v>
      </c>
      <c r="K985" s="41">
        <v>11126.96</v>
      </c>
      <c r="L985" s="41">
        <v>363.68</v>
      </c>
      <c r="M985" s="41">
        <v>86.8</v>
      </c>
      <c r="N985" s="41">
        <v>3.8</v>
      </c>
      <c r="O985" s="42">
        <v>0</v>
      </c>
      <c r="P985" s="43">
        <f t="shared" si="53"/>
        <v>3.04</v>
      </c>
    </row>
    <row r="986" spans="1:16">
      <c r="A986" s="23">
        <v>202311</v>
      </c>
      <c r="B986" s="57" t="s">
        <v>261</v>
      </c>
      <c r="C986" s="57" t="s">
        <v>1437</v>
      </c>
      <c r="D986" s="47" t="s">
        <v>587</v>
      </c>
      <c r="E986" s="46" t="s">
        <v>640</v>
      </c>
      <c r="F986" s="47" t="s">
        <v>652</v>
      </c>
      <c r="G986" s="48" t="s">
        <v>642</v>
      </c>
      <c r="H986" s="49"/>
      <c r="I986" s="49"/>
      <c r="J986" s="41">
        <v>3440</v>
      </c>
      <c r="K986" s="41">
        <v>9465.78</v>
      </c>
      <c r="L986" s="41">
        <v>363.68</v>
      </c>
      <c r="M986" s="41">
        <v>86.8</v>
      </c>
      <c r="N986" s="41">
        <v>3.8</v>
      </c>
      <c r="O986" s="42">
        <v>0</v>
      </c>
      <c r="P986" s="43">
        <f t="shared" si="53"/>
        <v>3.04</v>
      </c>
    </row>
    <row r="987" spans="1:16">
      <c r="A987" s="23">
        <v>202311</v>
      </c>
      <c r="B987" s="57" t="s">
        <v>405</v>
      </c>
      <c r="C987" s="57" t="s">
        <v>1437</v>
      </c>
      <c r="D987" s="52" t="s">
        <v>587</v>
      </c>
      <c r="E987" s="49" t="s">
        <v>643</v>
      </c>
      <c r="F987" s="47" t="s">
        <v>1219</v>
      </c>
      <c r="G987" s="48" t="s">
        <v>644</v>
      </c>
      <c r="H987" s="49"/>
      <c r="I987" s="49"/>
      <c r="J987" s="41">
        <v>4331</v>
      </c>
      <c r="K987" s="41">
        <v>11572.41</v>
      </c>
      <c r="L987" s="41">
        <v>363.68</v>
      </c>
      <c r="M987" s="41">
        <v>86.8</v>
      </c>
      <c r="N987" s="41">
        <v>3.8</v>
      </c>
      <c r="O987" s="42">
        <v>0</v>
      </c>
      <c r="P987" s="43">
        <f t="shared" si="53"/>
        <v>3.04</v>
      </c>
    </row>
    <row r="988" spans="1:16">
      <c r="A988" s="23">
        <v>202311</v>
      </c>
      <c r="B988" s="49" t="s">
        <v>244</v>
      </c>
      <c r="C988" s="57" t="s">
        <v>1438</v>
      </c>
      <c r="D988" s="47" t="s">
        <v>576</v>
      </c>
      <c r="E988" s="59" t="s">
        <v>645</v>
      </c>
      <c r="F988" s="47" t="s">
        <v>646</v>
      </c>
      <c r="G988" s="48" t="s">
        <v>647</v>
      </c>
      <c r="H988" s="49"/>
      <c r="I988" s="49"/>
      <c r="J988" s="41">
        <v>4000</v>
      </c>
      <c r="K988" s="41">
        <v>10285</v>
      </c>
      <c r="L988" s="41">
        <v>363.68</v>
      </c>
      <c r="M988" s="41">
        <v>86.8</v>
      </c>
      <c r="N988" s="41">
        <v>3.8</v>
      </c>
      <c r="O988" s="42">
        <v>0</v>
      </c>
      <c r="P988" s="43">
        <f t="shared" si="53"/>
        <v>3.04</v>
      </c>
    </row>
    <row r="989" spans="1:16">
      <c r="A989" s="23">
        <v>202311</v>
      </c>
      <c r="B989" s="49" t="s">
        <v>286</v>
      </c>
      <c r="C989" s="57" t="s">
        <v>1437</v>
      </c>
      <c r="D989" s="58" t="s">
        <v>587</v>
      </c>
      <c r="E989" s="59" t="s">
        <v>648</v>
      </c>
      <c r="F989" s="47" t="s">
        <v>1365</v>
      </c>
      <c r="G989" s="53" t="s">
        <v>650</v>
      </c>
      <c r="H989" s="49"/>
      <c r="I989" s="49"/>
      <c r="J989" s="41">
        <v>7100</v>
      </c>
      <c r="K989" s="41">
        <v>16125</v>
      </c>
      <c r="L989" s="41">
        <v>363.68</v>
      </c>
      <c r="M989" s="41">
        <v>86.8</v>
      </c>
      <c r="N989" s="41">
        <v>3.8</v>
      </c>
      <c r="O989" s="42">
        <v>457.5</v>
      </c>
      <c r="P989" s="43">
        <f t="shared" si="53"/>
        <v>3.04</v>
      </c>
    </row>
    <row r="990" spans="1:16">
      <c r="A990" s="23">
        <v>202311</v>
      </c>
      <c r="B990" s="49" t="s">
        <v>421</v>
      </c>
      <c r="C990" s="57" t="s">
        <v>1437</v>
      </c>
      <c r="D990" s="58" t="s">
        <v>587</v>
      </c>
      <c r="E990" s="59" t="s">
        <v>651</v>
      </c>
      <c r="F990" s="47" t="s">
        <v>652</v>
      </c>
      <c r="G990" s="53" t="s">
        <v>653</v>
      </c>
      <c r="H990" s="59"/>
      <c r="I990" s="49"/>
      <c r="J990" s="41">
        <v>5519</v>
      </c>
      <c r="K990" s="41">
        <v>15551.15</v>
      </c>
      <c r="L990" s="41">
        <v>363.68</v>
      </c>
      <c r="M990" s="41">
        <v>86.8</v>
      </c>
      <c r="N990" s="41">
        <v>3.8</v>
      </c>
      <c r="O990" s="42">
        <v>0</v>
      </c>
      <c r="P990" s="43">
        <f t="shared" si="53"/>
        <v>3.04</v>
      </c>
    </row>
    <row r="991" spans="1:16">
      <c r="A991" s="23">
        <v>202311</v>
      </c>
      <c r="B991" s="57" t="s">
        <v>258</v>
      </c>
      <c r="C991" s="57" t="s">
        <v>575</v>
      </c>
      <c r="D991" s="58" t="s">
        <v>587</v>
      </c>
      <c r="E991" s="59" t="s">
        <v>654</v>
      </c>
      <c r="F991" s="47" t="s">
        <v>655</v>
      </c>
      <c r="G991" s="53" t="s">
        <v>656</v>
      </c>
      <c r="H991" s="49"/>
      <c r="I991" s="49"/>
      <c r="J991" s="41">
        <v>2888</v>
      </c>
      <c r="K991" s="41">
        <v>10116.98</v>
      </c>
      <c r="L991" s="41">
        <v>363.68</v>
      </c>
      <c r="M991" s="41">
        <v>86.8</v>
      </c>
      <c r="N991" s="41">
        <v>3.8</v>
      </c>
      <c r="O991" s="42">
        <v>0</v>
      </c>
      <c r="P991" s="43">
        <f t="shared" si="53"/>
        <v>3.04</v>
      </c>
    </row>
    <row r="992" spans="1:16">
      <c r="A992" s="23">
        <v>202311</v>
      </c>
      <c r="B992" s="54" t="s">
        <v>216</v>
      </c>
      <c r="C992" s="57" t="s">
        <v>1437</v>
      </c>
      <c r="D992" s="57" t="s">
        <v>571</v>
      </c>
      <c r="E992" s="59" t="s">
        <v>657</v>
      </c>
      <c r="F992" s="47" t="s">
        <v>658</v>
      </c>
      <c r="G992" s="59" t="s">
        <v>659</v>
      </c>
      <c r="H992" s="49"/>
      <c r="I992" s="49" t="s">
        <v>1455</v>
      </c>
      <c r="J992" s="41">
        <v>8020</v>
      </c>
      <c r="K992" s="41">
        <v>47272.5</v>
      </c>
      <c r="L992" s="41">
        <v>363.68</v>
      </c>
      <c r="M992" s="41">
        <v>86.8</v>
      </c>
      <c r="N992" s="41">
        <v>3.8</v>
      </c>
      <c r="O992" s="42">
        <v>0</v>
      </c>
      <c r="P992" s="43">
        <f t="shared" si="53"/>
        <v>3.04</v>
      </c>
    </row>
    <row r="993" spans="1:16">
      <c r="A993" s="23">
        <v>202311</v>
      </c>
      <c r="B993" s="57" t="s">
        <v>416</v>
      </c>
      <c r="C993" s="60" t="s">
        <v>580</v>
      </c>
      <c r="D993" s="58" t="s">
        <v>587</v>
      </c>
      <c r="E993" s="60" t="s">
        <v>665</v>
      </c>
      <c r="F993" s="47" t="s">
        <v>666</v>
      </c>
      <c r="G993" s="61" t="s">
        <v>667</v>
      </c>
      <c r="H993" s="49"/>
      <c r="I993" s="49"/>
      <c r="J993" s="41">
        <v>4133</v>
      </c>
      <c r="K993" s="41">
        <v>10064.23</v>
      </c>
      <c r="L993" s="41">
        <v>363.68</v>
      </c>
      <c r="M993" s="41">
        <v>86.8</v>
      </c>
      <c r="N993" s="41">
        <v>3.8</v>
      </c>
      <c r="O993" s="42">
        <v>300</v>
      </c>
      <c r="P993" s="43">
        <f t="shared" si="53"/>
        <v>3.04</v>
      </c>
    </row>
    <row r="994" spans="1:16">
      <c r="A994" s="23">
        <v>202311</v>
      </c>
      <c r="B994" s="60" t="s">
        <v>344</v>
      </c>
      <c r="C994" s="60" t="s">
        <v>575</v>
      </c>
      <c r="D994" s="60" t="s">
        <v>671</v>
      </c>
      <c r="E994" s="60" t="s">
        <v>672</v>
      </c>
      <c r="F994" s="47" t="s">
        <v>578</v>
      </c>
      <c r="G994" s="60" t="s">
        <v>673</v>
      </c>
      <c r="H994" s="49"/>
      <c r="I994" s="49"/>
      <c r="J994" s="41">
        <v>8800</v>
      </c>
      <c r="K994" s="41">
        <v>20435</v>
      </c>
      <c r="L994" s="41">
        <v>0</v>
      </c>
      <c r="M994" s="41">
        <v>0</v>
      </c>
      <c r="N994" s="41">
        <v>0</v>
      </c>
      <c r="O994" s="42">
        <v>0</v>
      </c>
      <c r="P994" s="43">
        <v>0</v>
      </c>
    </row>
    <row r="995" spans="1:16">
      <c r="A995" s="23">
        <v>202311</v>
      </c>
      <c r="B995" s="60" t="s">
        <v>298</v>
      </c>
      <c r="C995" s="60" t="s">
        <v>1437</v>
      </c>
      <c r="D995" s="58" t="s">
        <v>587</v>
      </c>
      <c r="E995" s="60" t="s">
        <v>674</v>
      </c>
      <c r="F995" s="47" t="s">
        <v>675</v>
      </c>
      <c r="G995" s="60" t="s">
        <v>676</v>
      </c>
      <c r="H995" s="49"/>
      <c r="I995" s="49"/>
      <c r="J995" s="41">
        <v>2532</v>
      </c>
      <c r="K995" s="41">
        <v>6600.48</v>
      </c>
      <c r="L995" s="41">
        <v>363.68</v>
      </c>
      <c r="M995" s="41">
        <v>86.8</v>
      </c>
      <c r="N995" s="41">
        <v>3.8</v>
      </c>
      <c r="O995" s="42">
        <v>0</v>
      </c>
      <c r="P995" s="43">
        <f t="shared" ref="P995:P1007" si="54">1900*0.16%</f>
        <v>3.04</v>
      </c>
    </row>
    <row r="996" spans="1:16">
      <c r="A996" s="23">
        <v>202311</v>
      </c>
      <c r="B996" s="60" t="s">
        <v>355</v>
      </c>
      <c r="C996" s="57" t="s">
        <v>1438</v>
      </c>
      <c r="D996" s="60" t="s">
        <v>587</v>
      </c>
      <c r="E996" s="60" t="s">
        <v>685</v>
      </c>
      <c r="F996" s="47" t="s">
        <v>686</v>
      </c>
      <c r="G996" s="60" t="s">
        <v>687</v>
      </c>
      <c r="H996" s="49" t="s">
        <v>623</v>
      </c>
      <c r="I996" s="49"/>
      <c r="J996" s="41">
        <v>2520</v>
      </c>
      <c r="K996" s="41">
        <v>9112.02</v>
      </c>
      <c r="L996" s="41">
        <v>363.68</v>
      </c>
      <c r="M996" s="41">
        <v>86.8</v>
      </c>
      <c r="N996" s="41">
        <v>3.8</v>
      </c>
      <c r="O996" s="42">
        <v>0</v>
      </c>
      <c r="P996" s="43">
        <f t="shared" si="54"/>
        <v>3.04</v>
      </c>
    </row>
    <row r="997" spans="1:16">
      <c r="A997" s="23">
        <v>202311</v>
      </c>
      <c r="B997" s="60" t="s">
        <v>420</v>
      </c>
      <c r="C997" s="60" t="s">
        <v>580</v>
      </c>
      <c r="D997" s="60" t="s">
        <v>587</v>
      </c>
      <c r="E997" s="60" t="s">
        <v>697</v>
      </c>
      <c r="F997" s="47" t="s">
        <v>698</v>
      </c>
      <c r="G997" s="60" t="s">
        <v>699</v>
      </c>
      <c r="H997" s="49"/>
      <c r="I997" s="49"/>
      <c r="J997" s="42">
        <v>4536</v>
      </c>
      <c r="K997" s="41">
        <v>15535.1</v>
      </c>
      <c r="L997" s="41">
        <v>363.68</v>
      </c>
      <c r="M997" s="41">
        <v>86.8</v>
      </c>
      <c r="N997" s="41">
        <v>3.8</v>
      </c>
      <c r="O997" s="42">
        <v>300</v>
      </c>
      <c r="P997" s="43">
        <f t="shared" si="54"/>
        <v>3.04</v>
      </c>
    </row>
    <row r="998" spans="1:16">
      <c r="A998" s="23">
        <v>202311</v>
      </c>
      <c r="B998" s="60" t="s">
        <v>424</v>
      </c>
      <c r="C998" s="60" t="s">
        <v>1437</v>
      </c>
      <c r="D998" s="60" t="s">
        <v>587</v>
      </c>
      <c r="E998" s="60" t="s">
        <v>700</v>
      </c>
      <c r="F998" s="47" t="s">
        <v>617</v>
      </c>
      <c r="G998" s="60" t="s">
        <v>701</v>
      </c>
      <c r="H998" s="49"/>
      <c r="I998" s="49"/>
      <c r="J998" s="42">
        <v>2363</v>
      </c>
      <c r="K998" s="41">
        <v>6466.36</v>
      </c>
      <c r="L998" s="41">
        <v>363.68</v>
      </c>
      <c r="M998" s="41">
        <v>86.8</v>
      </c>
      <c r="N998" s="41">
        <v>3.8</v>
      </c>
      <c r="O998" s="42">
        <v>0</v>
      </c>
      <c r="P998" s="43">
        <f t="shared" si="54"/>
        <v>3.04</v>
      </c>
    </row>
    <row r="999" spans="1:16">
      <c r="A999" s="23">
        <v>202311</v>
      </c>
      <c r="B999" s="60" t="s">
        <v>277</v>
      </c>
      <c r="C999" s="57" t="s">
        <v>1438</v>
      </c>
      <c r="D999" s="60" t="s">
        <v>587</v>
      </c>
      <c r="E999" s="60" t="s">
        <v>702</v>
      </c>
      <c r="F999" s="47" t="s">
        <v>703</v>
      </c>
      <c r="G999" s="60" t="s">
        <v>704</v>
      </c>
      <c r="H999" s="49" t="s">
        <v>623</v>
      </c>
      <c r="I999" s="49"/>
      <c r="J999" s="41">
        <v>1900</v>
      </c>
      <c r="K999" s="41">
        <v>4574.83</v>
      </c>
      <c r="L999" s="41">
        <v>363.68</v>
      </c>
      <c r="M999" s="41">
        <v>86.8</v>
      </c>
      <c r="N999" s="41">
        <v>3.8</v>
      </c>
      <c r="O999" s="42">
        <v>0</v>
      </c>
      <c r="P999" s="43">
        <f t="shared" si="54"/>
        <v>3.04</v>
      </c>
    </row>
    <row r="1000" spans="1:16">
      <c r="A1000" s="23">
        <v>202311</v>
      </c>
      <c r="B1000" s="60" t="s">
        <v>204</v>
      </c>
      <c r="C1000" s="60" t="s">
        <v>1438</v>
      </c>
      <c r="D1000" s="60" t="s">
        <v>587</v>
      </c>
      <c r="E1000" s="60" t="s">
        <v>712</v>
      </c>
      <c r="F1000" s="47" t="s">
        <v>880</v>
      </c>
      <c r="G1000" s="61" t="s">
        <v>714</v>
      </c>
      <c r="H1000" s="49"/>
      <c r="I1000" s="49"/>
      <c r="J1000" s="42">
        <v>1958</v>
      </c>
      <c r="K1000" s="41">
        <v>5730.9</v>
      </c>
      <c r="L1000" s="41">
        <v>363.68</v>
      </c>
      <c r="M1000" s="41">
        <v>86.8</v>
      </c>
      <c r="N1000" s="41">
        <v>3.8</v>
      </c>
      <c r="O1000" s="42">
        <v>0</v>
      </c>
      <c r="P1000" s="43">
        <f t="shared" si="54"/>
        <v>3.04</v>
      </c>
    </row>
    <row r="1001" spans="1:16">
      <c r="A1001" s="23">
        <v>202311</v>
      </c>
      <c r="B1001" s="60" t="s">
        <v>413</v>
      </c>
      <c r="C1001" s="60" t="s">
        <v>1437</v>
      </c>
      <c r="D1001" s="60" t="s">
        <v>587</v>
      </c>
      <c r="E1001" s="60" t="s">
        <v>718</v>
      </c>
      <c r="F1001" s="47" t="s">
        <v>638</v>
      </c>
      <c r="G1001" s="61" t="s">
        <v>719</v>
      </c>
      <c r="H1001" s="49"/>
      <c r="I1001" s="49"/>
      <c r="J1001" s="42">
        <v>2993</v>
      </c>
      <c r="K1001" s="41">
        <v>8370.88</v>
      </c>
      <c r="L1001" s="41">
        <v>363.68</v>
      </c>
      <c r="M1001" s="41">
        <v>86.8</v>
      </c>
      <c r="N1001" s="41">
        <v>3.8</v>
      </c>
      <c r="O1001" s="42">
        <v>0</v>
      </c>
      <c r="P1001" s="43">
        <f t="shared" si="54"/>
        <v>3.04</v>
      </c>
    </row>
    <row r="1002" spans="1:16">
      <c r="A1002" s="23">
        <v>202311</v>
      </c>
      <c r="B1002" s="60" t="s">
        <v>393</v>
      </c>
      <c r="C1002" s="60" t="s">
        <v>1437</v>
      </c>
      <c r="D1002" s="60" t="s">
        <v>587</v>
      </c>
      <c r="E1002" s="60" t="s">
        <v>720</v>
      </c>
      <c r="F1002" s="47" t="s">
        <v>721</v>
      </c>
      <c r="G1002" s="61" t="s">
        <v>722</v>
      </c>
      <c r="H1002" s="49"/>
      <c r="I1002" s="49"/>
      <c r="J1002" s="42">
        <v>3000</v>
      </c>
      <c r="K1002" s="41">
        <v>6790.84</v>
      </c>
      <c r="L1002" s="41">
        <v>363.68</v>
      </c>
      <c r="M1002" s="41">
        <v>86.8</v>
      </c>
      <c r="N1002" s="41">
        <v>3.8</v>
      </c>
      <c r="O1002" s="42">
        <v>0</v>
      </c>
      <c r="P1002" s="43">
        <f t="shared" si="54"/>
        <v>3.04</v>
      </c>
    </row>
    <row r="1003" spans="1:16">
      <c r="A1003" s="23">
        <v>202311</v>
      </c>
      <c r="B1003" s="60" t="s">
        <v>252</v>
      </c>
      <c r="C1003" s="60" t="s">
        <v>1437</v>
      </c>
      <c r="D1003" s="60" t="s">
        <v>587</v>
      </c>
      <c r="E1003" s="60" t="s">
        <v>727</v>
      </c>
      <c r="F1003" s="47" t="s">
        <v>778</v>
      </c>
      <c r="G1003" s="61" t="s">
        <v>728</v>
      </c>
      <c r="H1003" s="49"/>
      <c r="I1003" s="49"/>
      <c r="J1003" s="42">
        <v>4937</v>
      </c>
      <c r="K1003" s="41">
        <v>11417.57</v>
      </c>
      <c r="L1003" s="41">
        <v>363.68</v>
      </c>
      <c r="M1003" s="41">
        <v>86.8</v>
      </c>
      <c r="N1003" s="41">
        <v>3.8</v>
      </c>
      <c r="O1003" s="42">
        <v>800</v>
      </c>
      <c r="P1003" s="43">
        <f t="shared" si="54"/>
        <v>3.04</v>
      </c>
    </row>
    <row r="1004" spans="1:16">
      <c r="A1004" s="23">
        <v>202311</v>
      </c>
      <c r="B1004" s="60" t="s">
        <v>427</v>
      </c>
      <c r="C1004" s="60" t="s">
        <v>1439</v>
      </c>
      <c r="D1004" s="60" t="s">
        <v>1366</v>
      </c>
      <c r="E1004" s="60" t="s">
        <v>729</v>
      </c>
      <c r="F1004" s="47" t="s">
        <v>1337</v>
      </c>
      <c r="G1004" s="61" t="s">
        <v>731</v>
      </c>
      <c r="H1004" s="49"/>
      <c r="I1004" s="49"/>
      <c r="J1004" s="42">
        <v>8080</v>
      </c>
      <c r="K1004" s="41">
        <v>15535</v>
      </c>
      <c r="L1004" s="41">
        <v>363.68</v>
      </c>
      <c r="M1004" s="41">
        <v>86.8</v>
      </c>
      <c r="N1004" s="41">
        <v>3.8</v>
      </c>
      <c r="O1004" s="42">
        <v>2000</v>
      </c>
      <c r="P1004" s="43">
        <f t="shared" si="54"/>
        <v>3.04</v>
      </c>
    </row>
    <row r="1005" spans="1:16">
      <c r="A1005" s="23">
        <v>202311</v>
      </c>
      <c r="B1005" s="60" t="s">
        <v>447</v>
      </c>
      <c r="C1005" s="60" t="s">
        <v>575</v>
      </c>
      <c r="D1005" s="60" t="s">
        <v>587</v>
      </c>
      <c r="E1005" s="60" t="s">
        <v>732</v>
      </c>
      <c r="F1005" s="47" t="s">
        <v>710</v>
      </c>
      <c r="G1005" s="61" t="s">
        <v>733</v>
      </c>
      <c r="H1005" s="49"/>
      <c r="I1005" s="49"/>
      <c r="J1005" s="42">
        <v>3000</v>
      </c>
      <c r="K1005" s="41">
        <v>10400</v>
      </c>
      <c r="L1005" s="41">
        <v>363.68</v>
      </c>
      <c r="M1005" s="41">
        <v>86.8</v>
      </c>
      <c r="N1005" s="41">
        <v>3.8</v>
      </c>
      <c r="O1005" s="42">
        <v>0</v>
      </c>
      <c r="P1005" s="43">
        <f t="shared" si="54"/>
        <v>3.04</v>
      </c>
    </row>
    <row r="1006" spans="1:16">
      <c r="A1006" s="23">
        <v>202311</v>
      </c>
      <c r="B1006" s="60" t="s">
        <v>401</v>
      </c>
      <c r="C1006" s="60" t="s">
        <v>1438</v>
      </c>
      <c r="D1006" s="60" t="s">
        <v>587</v>
      </c>
      <c r="E1006" s="60" t="s">
        <v>734</v>
      </c>
      <c r="F1006" s="47" t="s">
        <v>735</v>
      </c>
      <c r="G1006" s="61" t="s">
        <v>736</v>
      </c>
      <c r="H1006" s="49"/>
      <c r="I1006" s="49"/>
      <c r="J1006" s="42">
        <v>2240</v>
      </c>
      <c r="K1006" s="41">
        <v>6795.5</v>
      </c>
      <c r="L1006" s="41">
        <v>363.68</v>
      </c>
      <c r="M1006" s="41">
        <v>86.8</v>
      </c>
      <c r="N1006" s="41">
        <v>3.8</v>
      </c>
      <c r="O1006" s="42">
        <v>0</v>
      </c>
      <c r="P1006" s="43">
        <f t="shared" si="54"/>
        <v>3.04</v>
      </c>
    </row>
    <row r="1007" spans="1:16">
      <c r="A1007" s="23">
        <v>202311</v>
      </c>
      <c r="B1007" s="60" t="s">
        <v>321</v>
      </c>
      <c r="C1007" s="60" t="s">
        <v>1437</v>
      </c>
      <c r="D1007" s="60" t="s">
        <v>587</v>
      </c>
      <c r="E1007" s="60" t="s">
        <v>737</v>
      </c>
      <c r="F1007" s="47" t="s">
        <v>792</v>
      </c>
      <c r="G1007" s="61" t="s">
        <v>739</v>
      </c>
      <c r="H1007" s="49"/>
      <c r="I1007" s="49"/>
      <c r="J1007" s="42">
        <v>5240</v>
      </c>
      <c r="K1007" s="41">
        <v>13944.7</v>
      </c>
      <c r="L1007" s="41">
        <v>363.68</v>
      </c>
      <c r="M1007" s="41">
        <v>86.8</v>
      </c>
      <c r="N1007" s="41">
        <v>3.8</v>
      </c>
      <c r="O1007" s="42">
        <v>475</v>
      </c>
      <c r="P1007" s="43">
        <f t="shared" si="54"/>
        <v>3.04</v>
      </c>
    </row>
    <row r="1008" spans="1:16">
      <c r="A1008" s="23">
        <v>202311</v>
      </c>
      <c r="B1008" s="60" t="s">
        <v>388</v>
      </c>
      <c r="C1008" s="60" t="s">
        <v>1437</v>
      </c>
      <c r="D1008" s="60" t="s">
        <v>1366</v>
      </c>
      <c r="E1008" s="60" t="s">
        <v>740</v>
      </c>
      <c r="F1008" s="47" t="s">
        <v>1367</v>
      </c>
      <c r="G1008" s="61" t="s">
        <v>742</v>
      </c>
      <c r="H1008" s="49"/>
      <c r="I1008" s="49"/>
      <c r="J1008" s="42">
        <v>11800</v>
      </c>
      <c r="K1008" s="41">
        <v>28513</v>
      </c>
      <c r="L1008" s="41">
        <v>0</v>
      </c>
      <c r="M1008" s="41">
        <v>0</v>
      </c>
      <c r="N1008" s="41">
        <v>0</v>
      </c>
      <c r="O1008" s="42">
        <v>0</v>
      </c>
      <c r="P1008" s="43">
        <v>0</v>
      </c>
    </row>
    <row r="1009" spans="1:16">
      <c r="A1009" s="23">
        <v>202311</v>
      </c>
      <c r="B1009" s="60" t="s">
        <v>279</v>
      </c>
      <c r="C1009" s="60" t="s">
        <v>580</v>
      </c>
      <c r="D1009" s="60" t="s">
        <v>587</v>
      </c>
      <c r="E1009" s="60" t="s">
        <v>743</v>
      </c>
      <c r="F1009" s="47" t="s">
        <v>725</v>
      </c>
      <c r="G1009" s="61" t="s">
        <v>744</v>
      </c>
      <c r="H1009" s="49"/>
      <c r="I1009" s="49"/>
      <c r="J1009" s="42">
        <v>4536</v>
      </c>
      <c r="K1009" s="41">
        <v>11537.83</v>
      </c>
      <c r="L1009" s="41">
        <v>363.68</v>
      </c>
      <c r="M1009" s="41">
        <v>86.8</v>
      </c>
      <c r="N1009" s="41">
        <v>3.8</v>
      </c>
      <c r="O1009" s="42">
        <v>500</v>
      </c>
      <c r="P1009" s="43">
        <f t="shared" ref="P1009:P1027" si="55">1900*0.16%</f>
        <v>3.04</v>
      </c>
    </row>
    <row r="1010" spans="1:16">
      <c r="A1010" s="23">
        <v>202311</v>
      </c>
      <c r="B1010" s="60" t="s">
        <v>219</v>
      </c>
      <c r="C1010" s="60" t="s">
        <v>1437</v>
      </c>
      <c r="D1010" s="60" t="s">
        <v>587</v>
      </c>
      <c r="E1010" s="60" t="s">
        <v>745</v>
      </c>
      <c r="F1010" s="47" t="s">
        <v>652</v>
      </c>
      <c r="G1010" s="61" t="s">
        <v>746</v>
      </c>
      <c r="H1010" s="49"/>
      <c r="I1010" s="49"/>
      <c r="J1010" s="42">
        <v>3440</v>
      </c>
      <c r="K1010" s="41">
        <v>9359.14</v>
      </c>
      <c r="L1010" s="41">
        <v>363.68</v>
      </c>
      <c r="M1010" s="41">
        <v>86.8</v>
      </c>
      <c r="N1010" s="41">
        <v>3.8</v>
      </c>
      <c r="O1010" s="42">
        <v>500</v>
      </c>
      <c r="P1010" s="43">
        <f t="shared" si="55"/>
        <v>3.04</v>
      </c>
    </row>
    <row r="1011" spans="1:16">
      <c r="A1011" s="23">
        <v>202311</v>
      </c>
      <c r="B1011" s="60" t="s">
        <v>331</v>
      </c>
      <c r="C1011" s="60" t="s">
        <v>580</v>
      </c>
      <c r="D1011" s="60" t="s">
        <v>587</v>
      </c>
      <c r="E1011" s="60" t="s">
        <v>747</v>
      </c>
      <c r="F1011" s="47" t="s">
        <v>679</v>
      </c>
      <c r="G1011" s="61" t="s">
        <v>748</v>
      </c>
      <c r="H1011" s="49"/>
      <c r="I1011" s="49"/>
      <c r="J1011" s="42">
        <v>3326</v>
      </c>
      <c r="K1011" s="41">
        <v>7709.9</v>
      </c>
      <c r="L1011" s="41">
        <v>363.68</v>
      </c>
      <c r="M1011" s="41">
        <v>86.8</v>
      </c>
      <c r="N1011" s="41">
        <v>3.8</v>
      </c>
      <c r="O1011" s="42">
        <v>0</v>
      </c>
      <c r="P1011" s="43">
        <f t="shared" si="55"/>
        <v>3.04</v>
      </c>
    </row>
    <row r="1012" spans="1:16">
      <c r="A1012" s="23">
        <v>202311</v>
      </c>
      <c r="B1012" s="60" t="s">
        <v>435</v>
      </c>
      <c r="C1012" s="60" t="s">
        <v>575</v>
      </c>
      <c r="D1012" s="60" t="s">
        <v>587</v>
      </c>
      <c r="E1012" s="60" t="s">
        <v>749</v>
      </c>
      <c r="F1012" s="47" t="s">
        <v>710</v>
      </c>
      <c r="G1012" s="61" t="s">
        <v>750</v>
      </c>
      <c r="H1012" s="49"/>
      <c r="I1012" s="49"/>
      <c r="J1012" s="42">
        <v>3868</v>
      </c>
      <c r="K1012" s="41">
        <v>13011.5</v>
      </c>
      <c r="L1012" s="41">
        <v>363.68</v>
      </c>
      <c r="M1012" s="41">
        <v>86.8</v>
      </c>
      <c r="N1012" s="41">
        <v>3.8</v>
      </c>
      <c r="O1012" s="42">
        <v>0</v>
      </c>
      <c r="P1012" s="43">
        <f t="shared" si="55"/>
        <v>3.04</v>
      </c>
    </row>
    <row r="1013" spans="1:16">
      <c r="A1013" s="23">
        <v>202311</v>
      </c>
      <c r="B1013" s="60" t="s">
        <v>359</v>
      </c>
      <c r="C1013" s="62" t="s">
        <v>1437</v>
      </c>
      <c r="D1013" s="60" t="s">
        <v>587</v>
      </c>
      <c r="E1013" s="62" t="s">
        <v>755</v>
      </c>
      <c r="F1013" s="47" t="s">
        <v>753</v>
      </c>
      <c r="G1013" s="61" t="s">
        <v>756</v>
      </c>
      <c r="H1013" s="55"/>
      <c r="I1013" s="49"/>
      <c r="J1013" s="42">
        <v>2138</v>
      </c>
      <c r="K1013" s="41">
        <v>5327.61</v>
      </c>
      <c r="L1013" s="41">
        <v>363.68</v>
      </c>
      <c r="M1013" s="41">
        <v>86.8</v>
      </c>
      <c r="N1013" s="41">
        <v>3.8</v>
      </c>
      <c r="O1013" s="42">
        <v>0</v>
      </c>
      <c r="P1013" s="43">
        <f t="shared" si="55"/>
        <v>3.04</v>
      </c>
    </row>
    <row r="1014" spans="1:16">
      <c r="A1014" s="23">
        <v>202311</v>
      </c>
      <c r="B1014" s="62" t="s">
        <v>441</v>
      </c>
      <c r="C1014" s="62" t="s">
        <v>1437</v>
      </c>
      <c r="D1014" s="60" t="s">
        <v>587</v>
      </c>
      <c r="E1014" s="62" t="s">
        <v>757</v>
      </c>
      <c r="F1014" s="47" t="s">
        <v>758</v>
      </c>
      <c r="G1014" s="61" t="s">
        <v>759</v>
      </c>
      <c r="H1014" s="49"/>
      <c r="I1014" s="49"/>
      <c r="J1014" s="42">
        <v>2000</v>
      </c>
      <c r="K1014" s="41">
        <v>5749.84</v>
      </c>
      <c r="L1014" s="41">
        <v>363.68</v>
      </c>
      <c r="M1014" s="41">
        <v>86.8</v>
      </c>
      <c r="N1014" s="41">
        <v>3.8</v>
      </c>
      <c r="O1014" s="42">
        <v>0</v>
      </c>
      <c r="P1014" s="43">
        <f t="shared" si="55"/>
        <v>3.04</v>
      </c>
    </row>
    <row r="1015" spans="1:16">
      <c r="A1015" s="23">
        <v>202311</v>
      </c>
      <c r="B1015" s="62" t="s">
        <v>256</v>
      </c>
      <c r="C1015" s="62" t="s">
        <v>592</v>
      </c>
      <c r="D1015" s="60" t="s">
        <v>587</v>
      </c>
      <c r="E1015" s="62" t="s">
        <v>760</v>
      </c>
      <c r="F1015" s="47" t="s">
        <v>761</v>
      </c>
      <c r="G1015" s="61" t="s">
        <v>762</v>
      </c>
      <c r="H1015" s="49"/>
      <c r="I1015" s="49"/>
      <c r="J1015" s="42">
        <v>3303</v>
      </c>
      <c r="K1015" s="41">
        <v>7181.3</v>
      </c>
      <c r="L1015" s="41">
        <v>363.68</v>
      </c>
      <c r="M1015" s="41">
        <v>86.8</v>
      </c>
      <c r="N1015" s="41">
        <v>3.8</v>
      </c>
      <c r="O1015" s="42">
        <v>0</v>
      </c>
      <c r="P1015" s="43">
        <f t="shared" si="55"/>
        <v>3.04</v>
      </c>
    </row>
    <row r="1016" spans="1:16">
      <c r="A1016" s="23">
        <v>202311</v>
      </c>
      <c r="B1016" s="62" t="s">
        <v>318</v>
      </c>
      <c r="C1016" s="62" t="s">
        <v>1437</v>
      </c>
      <c r="D1016" s="60" t="s">
        <v>587</v>
      </c>
      <c r="E1016" s="62" t="s">
        <v>763</v>
      </c>
      <c r="F1016" s="47" t="s">
        <v>725</v>
      </c>
      <c r="G1016" s="61" t="s">
        <v>762</v>
      </c>
      <c r="H1016" s="49"/>
      <c r="I1016" s="49"/>
      <c r="J1016" s="42">
        <v>4572</v>
      </c>
      <c r="K1016" s="41">
        <v>11202.31</v>
      </c>
      <c r="L1016" s="41">
        <v>363.68</v>
      </c>
      <c r="M1016" s="41">
        <v>86.8</v>
      </c>
      <c r="N1016" s="41">
        <v>3.8</v>
      </c>
      <c r="O1016" s="42">
        <v>0</v>
      </c>
      <c r="P1016" s="43">
        <f t="shared" si="55"/>
        <v>3.04</v>
      </c>
    </row>
    <row r="1017" spans="1:16">
      <c r="A1017" s="23">
        <v>202311</v>
      </c>
      <c r="B1017" s="62" t="s">
        <v>332</v>
      </c>
      <c r="C1017" s="62" t="s">
        <v>592</v>
      </c>
      <c r="D1017" s="47" t="s">
        <v>764</v>
      </c>
      <c r="E1017" s="62" t="s">
        <v>765</v>
      </c>
      <c r="F1017" s="47" t="s">
        <v>766</v>
      </c>
      <c r="G1017" s="48" t="s">
        <v>767</v>
      </c>
      <c r="H1017" s="49"/>
      <c r="I1017" s="49"/>
      <c r="J1017" s="42">
        <v>5632</v>
      </c>
      <c r="K1017" s="41">
        <v>12581</v>
      </c>
      <c r="L1017" s="41">
        <v>363.68</v>
      </c>
      <c r="M1017" s="41">
        <v>86.8</v>
      </c>
      <c r="N1017" s="41">
        <v>3.8</v>
      </c>
      <c r="O1017" s="42">
        <v>95</v>
      </c>
      <c r="P1017" s="43">
        <f t="shared" si="55"/>
        <v>3.04</v>
      </c>
    </row>
    <row r="1018" spans="1:16">
      <c r="A1018" s="23">
        <v>202311</v>
      </c>
      <c r="B1018" s="62" t="s">
        <v>452</v>
      </c>
      <c r="C1018" s="62" t="s">
        <v>1438</v>
      </c>
      <c r="D1018" s="60" t="s">
        <v>587</v>
      </c>
      <c r="E1018" s="62" t="s">
        <v>768</v>
      </c>
      <c r="F1018" s="47" t="s">
        <v>686</v>
      </c>
      <c r="G1018" s="61" t="s">
        <v>769</v>
      </c>
      <c r="H1018" s="49" t="s">
        <v>623</v>
      </c>
      <c r="I1018" s="49"/>
      <c r="J1018" s="42">
        <v>2132</v>
      </c>
      <c r="K1018" s="41">
        <v>7692.38</v>
      </c>
      <c r="L1018" s="41">
        <v>363.68</v>
      </c>
      <c r="M1018" s="41">
        <v>86.8</v>
      </c>
      <c r="N1018" s="41">
        <v>3.8</v>
      </c>
      <c r="O1018" s="42">
        <v>0</v>
      </c>
      <c r="P1018" s="43">
        <f t="shared" si="55"/>
        <v>3.04</v>
      </c>
    </row>
    <row r="1019" spans="1:16">
      <c r="A1019" s="23">
        <v>202311</v>
      </c>
      <c r="B1019" s="62" t="s">
        <v>384</v>
      </c>
      <c r="C1019" s="62" t="s">
        <v>1437</v>
      </c>
      <c r="D1019" s="60" t="s">
        <v>587</v>
      </c>
      <c r="E1019" s="62" t="s">
        <v>770</v>
      </c>
      <c r="F1019" s="47" t="s">
        <v>771</v>
      </c>
      <c r="G1019" s="61" t="s">
        <v>772</v>
      </c>
      <c r="H1019" s="49"/>
      <c r="I1019" s="49"/>
      <c r="J1019" s="42">
        <v>7881</v>
      </c>
      <c r="K1019" s="41">
        <v>21294</v>
      </c>
      <c r="L1019" s="41">
        <v>363.68</v>
      </c>
      <c r="M1019" s="41">
        <v>86.8</v>
      </c>
      <c r="N1019" s="41">
        <v>3.8</v>
      </c>
      <c r="O1019" s="42">
        <v>0</v>
      </c>
      <c r="P1019" s="43">
        <f t="shared" si="55"/>
        <v>3.04</v>
      </c>
    </row>
    <row r="1020" spans="1:16">
      <c r="A1020" s="23">
        <v>202311</v>
      </c>
      <c r="B1020" s="62" t="s">
        <v>385</v>
      </c>
      <c r="C1020" s="62" t="s">
        <v>1437</v>
      </c>
      <c r="D1020" s="60" t="s">
        <v>587</v>
      </c>
      <c r="E1020" s="62" t="s">
        <v>774</v>
      </c>
      <c r="F1020" s="47" t="s">
        <v>652</v>
      </c>
      <c r="G1020" s="61" t="s">
        <v>775</v>
      </c>
      <c r="H1020" s="49"/>
      <c r="I1020" s="49"/>
      <c r="J1020" s="42">
        <v>3275</v>
      </c>
      <c r="K1020" s="41">
        <v>8522.04</v>
      </c>
      <c r="L1020" s="41">
        <v>363.68</v>
      </c>
      <c r="M1020" s="41">
        <v>86.8</v>
      </c>
      <c r="N1020" s="41">
        <v>3.8</v>
      </c>
      <c r="O1020" s="42">
        <v>0</v>
      </c>
      <c r="P1020" s="43">
        <f t="shared" si="55"/>
        <v>3.04</v>
      </c>
    </row>
    <row r="1021" spans="1:16">
      <c r="A1021" s="23">
        <v>202311</v>
      </c>
      <c r="B1021" s="62" t="s">
        <v>285</v>
      </c>
      <c r="C1021" s="62" t="s">
        <v>580</v>
      </c>
      <c r="D1021" s="60" t="s">
        <v>587</v>
      </c>
      <c r="E1021" s="62" t="s">
        <v>779</v>
      </c>
      <c r="F1021" s="47" t="s">
        <v>780</v>
      </c>
      <c r="G1021" s="61" t="s">
        <v>775</v>
      </c>
      <c r="H1021" s="49"/>
      <c r="I1021" s="49"/>
      <c r="J1021" s="41">
        <v>1900</v>
      </c>
      <c r="K1021" s="41">
        <v>4294.6</v>
      </c>
      <c r="L1021" s="41">
        <v>363.68</v>
      </c>
      <c r="M1021" s="41">
        <v>86.8</v>
      </c>
      <c r="N1021" s="41">
        <v>3.8</v>
      </c>
      <c r="O1021" s="42">
        <v>0</v>
      </c>
      <c r="P1021" s="43">
        <f t="shared" si="55"/>
        <v>3.04</v>
      </c>
    </row>
    <row r="1022" spans="1:16">
      <c r="A1022" s="23">
        <v>202311</v>
      </c>
      <c r="B1022" s="62" t="s">
        <v>280</v>
      </c>
      <c r="C1022" s="62" t="s">
        <v>575</v>
      </c>
      <c r="D1022" s="60" t="s">
        <v>671</v>
      </c>
      <c r="E1022" s="62" t="s">
        <v>784</v>
      </c>
      <c r="F1022" s="47" t="s">
        <v>785</v>
      </c>
      <c r="G1022" s="61">
        <v>40504</v>
      </c>
      <c r="H1022" s="49"/>
      <c r="I1022" s="49"/>
      <c r="J1022" s="42">
        <v>4453</v>
      </c>
      <c r="K1022" s="41">
        <v>20627.16</v>
      </c>
      <c r="L1022" s="41">
        <v>363.68</v>
      </c>
      <c r="M1022" s="41">
        <v>86.8</v>
      </c>
      <c r="N1022" s="41">
        <v>3.8</v>
      </c>
      <c r="O1022" s="42">
        <v>1000</v>
      </c>
      <c r="P1022" s="43">
        <f t="shared" si="55"/>
        <v>3.04</v>
      </c>
    </row>
    <row r="1023" spans="1:16">
      <c r="A1023" s="23">
        <v>202311</v>
      </c>
      <c r="B1023" s="62" t="s">
        <v>428</v>
      </c>
      <c r="C1023" s="62" t="s">
        <v>575</v>
      </c>
      <c r="D1023" s="60" t="s">
        <v>587</v>
      </c>
      <c r="E1023" s="62" t="s">
        <v>786</v>
      </c>
      <c r="F1023" s="47" t="s">
        <v>710</v>
      </c>
      <c r="G1023" s="61" t="s">
        <v>787</v>
      </c>
      <c r="H1023" s="49"/>
      <c r="I1023" s="49"/>
      <c r="J1023" s="42">
        <v>4400</v>
      </c>
      <c r="K1023" s="41">
        <v>11250</v>
      </c>
      <c r="L1023" s="41">
        <v>263.2</v>
      </c>
      <c r="M1023" s="41">
        <v>84.84</v>
      </c>
      <c r="N1023" s="41">
        <v>9.93</v>
      </c>
      <c r="O1023" s="42">
        <v>500</v>
      </c>
      <c r="P1023" s="43">
        <f t="shared" si="55"/>
        <v>3.04</v>
      </c>
    </row>
    <row r="1024" spans="1:16">
      <c r="A1024" s="23">
        <v>202311</v>
      </c>
      <c r="B1024" s="62" t="s">
        <v>305</v>
      </c>
      <c r="C1024" s="62" t="s">
        <v>1439</v>
      </c>
      <c r="D1024" s="60" t="s">
        <v>587</v>
      </c>
      <c r="E1024" s="62" t="s">
        <v>788</v>
      </c>
      <c r="F1024" s="47" t="s">
        <v>675</v>
      </c>
      <c r="G1024" s="61" t="s">
        <v>789</v>
      </c>
      <c r="H1024" s="49"/>
      <c r="I1024" s="49"/>
      <c r="J1024" s="42">
        <v>2200</v>
      </c>
      <c r="K1024" s="41">
        <v>6205.3</v>
      </c>
      <c r="L1024" s="41">
        <v>363.68</v>
      </c>
      <c r="M1024" s="41">
        <v>86.8</v>
      </c>
      <c r="N1024" s="41">
        <v>3.8</v>
      </c>
      <c r="O1024" s="42">
        <v>0</v>
      </c>
      <c r="P1024" s="43">
        <f t="shared" si="55"/>
        <v>3.04</v>
      </c>
    </row>
    <row r="1025" spans="1:16">
      <c r="A1025" s="23">
        <v>202311</v>
      </c>
      <c r="B1025" s="62" t="s">
        <v>445</v>
      </c>
      <c r="C1025" s="62" t="s">
        <v>1439</v>
      </c>
      <c r="D1025" s="60" t="s">
        <v>587</v>
      </c>
      <c r="E1025" s="62" t="s">
        <v>793</v>
      </c>
      <c r="F1025" s="47" t="s">
        <v>675</v>
      </c>
      <c r="G1025" s="61" t="s">
        <v>794</v>
      </c>
      <c r="H1025" s="49"/>
      <c r="I1025" s="49"/>
      <c r="J1025" s="42">
        <v>2400</v>
      </c>
      <c r="K1025" s="41">
        <v>6295.68</v>
      </c>
      <c r="L1025" s="41">
        <v>363.68</v>
      </c>
      <c r="M1025" s="41">
        <v>86.8</v>
      </c>
      <c r="N1025" s="41">
        <v>3.8</v>
      </c>
      <c r="O1025" s="42">
        <v>0</v>
      </c>
      <c r="P1025" s="43">
        <f t="shared" si="55"/>
        <v>3.04</v>
      </c>
    </row>
    <row r="1026" spans="1:16">
      <c r="A1026" s="23">
        <v>202311</v>
      </c>
      <c r="B1026" s="62" t="s">
        <v>426</v>
      </c>
      <c r="C1026" s="62" t="s">
        <v>1437</v>
      </c>
      <c r="D1026" s="60" t="s">
        <v>587</v>
      </c>
      <c r="E1026" s="62" t="s">
        <v>795</v>
      </c>
      <c r="F1026" s="47" t="s">
        <v>778</v>
      </c>
      <c r="G1026" s="61" t="s">
        <v>796</v>
      </c>
      <c r="H1026" s="49"/>
      <c r="I1026" s="49"/>
      <c r="J1026" s="42">
        <v>4800</v>
      </c>
      <c r="K1026" s="41">
        <v>13263.31</v>
      </c>
      <c r="L1026" s="41">
        <v>363.68</v>
      </c>
      <c r="M1026" s="41">
        <v>86.8</v>
      </c>
      <c r="N1026" s="41">
        <v>3.8</v>
      </c>
      <c r="O1026" s="42">
        <v>1266</v>
      </c>
      <c r="P1026" s="43">
        <f t="shared" si="55"/>
        <v>3.04</v>
      </c>
    </row>
    <row r="1027" spans="1:16">
      <c r="A1027" s="23">
        <v>202311</v>
      </c>
      <c r="B1027" s="62" t="s">
        <v>250</v>
      </c>
      <c r="C1027" s="62" t="s">
        <v>575</v>
      </c>
      <c r="D1027" s="60" t="s">
        <v>587</v>
      </c>
      <c r="E1027" s="60" t="s">
        <v>797</v>
      </c>
      <c r="F1027" s="47" t="s">
        <v>798</v>
      </c>
      <c r="G1027" s="61" t="s">
        <v>796</v>
      </c>
      <c r="H1027" s="49"/>
      <c r="I1027" s="49"/>
      <c r="J1027" s="42">
        <v>2760</v>
      </c>
      <c r="K1027" s="41">
        <v>11877.04</v>
      </c>
      <c r="L1027" s="41">
        <v>363.68</v>
      </c>
      <c r="M1027" s="41">
        <v>86.8</v>
      </c>
      <c r="N1027" s="41">
        <v>3.8</v>
      </c>
      <c r="O1027" s="42">
        <v>0</v>
      </c>
      <c r="P1027" s="43">
        <f t="shared" si="55"/>
        <v>3.04</v>
      </c>
    </row>
    <row r="1028" spans="1:16">
      <c r="A1028" s="23">
        <v>202311</v>
      </c>
      <c r="B1028" s="62" t="s">
        <v>346</v>
      </c>
      <c r="C1028" s="62" t="s">
        <v>1437</v>
      </c>
      <c r="D1028" s="60" t="s">
        <v>587</v>
      </c>
      <c r="E1028" s="62" t="s">
        <v>803</v>
      </c>
      <c r="F1028" s="47" t="s">
        <v>804</v>
      </c>
      <c r="G1028" s="61" t="s">
        <v>396</v>
      </c>
      <c r="H1028" s="49"/>
      <c r="I1028" s="49"/>
      <c r="J1028" s="42">
        <v>4925</v>
      </c>
      <c r="K1028" s="41">
        <v>9272.53</v>
      </c>
      <c r="L1028" s="41">
        <v>0</v>
      </c>
      <c r="M1028" s="41">
        <v>0</v>
      </c>
      <c r="N1028" s="41">
        <v>0</v>
      </c>
      <c r="O1028" s="42">
        <v>0</v>
      </c>
      <c r="P1028" s="43">
        <v>0</v>
      </c>
    </row>
    <row r="1029" spans="1:16">
      <c r="A1029" s="23">
        <v>202311</v>
      </c>
      <c r="B1029" s="62" t="s">
        <v>389</v>
      </c>
      <c r="C1029" s="62" t="s">
        <v>580</v>
      </c>
      <c r="D1029" s="60" t="s">
        <v>587</v>
      </c>
      <c r="E1029" s="62" t="s">
        <v>805</v>
      </c>
      <c r="F1029" s="47" t="s">
        <v>698</v>
      </c>
      <c r="G1029" s="61" t="s">
        <v>396</v>
      </c>
      <c r="H1029" s="49"/>
      <c r="I1029" s="49"/>
      <c r="J1029" s="42">
        <v>4050</v>
      </c>
      <c r="K1029" s="41">
        <v>9833.8</v>
      </c>
      <c r="L1029" s="41">
        <v>363.68</v>
      </c>
      <c r="M1029" s="41">
        <v>86.8</v>
      </c>
      <c r="N1029" s="41">
        <v>3.8</v>
      </c>
      <c r="O1029" s="42">
        <v>1250</v>
      </c>
      <c r="P1029" s="43">
        <f>1900*0.16%</f>
        <v>3.04</v>
      </c>
    </row>
    <row r="1030" spans="1:16">
      <c r="A1030" s="23">
        <v>202311</v>
      </c>
      <c r="B1030" s="62" t="s">
        <v>365</v>
      </c>
      <c r="C1030" s="62" t="s">
        <v>1438</v>
      </c>
      <c r="D1030" s="60" t="s">
        <v>587</v>
      </c>
      <c r="E1030" s="62" t="s">
        <v>810</v>
      </c>
      <c r="F1030" s="47" t="s">
        <v>1338</v>
      </c>
      <c r="G1030" s="61" t="s">
        <v>811</v>
      </c>
      <c r="H1030" s="49" t="s">
        <v>623</v>
      </c>
      <c r="I1030" s="49"/>
      <c r="J1030" s="42">
        <v>3481</v>
      </c>
      <c r="K1030" s="41">
        <v>8841.41</v>
      </c>
      <c r="L1030" s="41">
        <v>363.68</v>
      </c>
      <c r="M1030" s="41">
        <v>86.8</v>
      </c>
      <c r="N1030" s="41">
        <v>3.8</v>
      </c>
      <c r="O1030" s="42">
        <v>0</v>
      </c>
      <c r="P1030" s="43">
        <f>1900*0.16%</f>
        <v>3.04</v>
      </c>
    </row>
    <row r="1031" spans="1:16">
      <c r="A1031" s="23">
        <v>202311</v>
      </c>
      <c r="B1031" s="62" t="s">
        <v>364</v>
      </c>
      <c r="C1031" s="62" t="s">
        <v>1437</v>
      </c>
      <c r="D1031" s="60" t="s">
        <v>587</v>
      </c>
      <c r="E1031" s="62" t="s">
        <v>812</v>
      </c>
      <c r="F1031" s="47" t="s">
        <v>758</v>
      </c>
      <c r="G1031" s="61">
        <v>44046</v>
      </c>
      <c r="H1031" s="49"/>
      <c r="I1031" s="49"/>
      <c r="J1031" s="42">
        <v>2138</v>
      </c>
      <c r="K1031" s="41">
        <v>6018.81</v>
      </c>
      <c r="L1031" s="41">
        <v>363.68</v>
      </c>
      <c r="M1031" s="41">
        <v>86.8</v>
      </c>
      <c r="N1031" s="41">
        <v>3.8</v>
      </c>
      <c r="O1031" s="42">
        <v>0</v>
      </c>
      <c r="P1031" s="43">
        <f>1900*0.16%</f>
        <v>3.04</v>
      </c>
    </row>
    <row r="1032" spans="1:16">
      <c r="A1032" s="23">
        <v>202311</v>
      </c>
      <c r="B1032" s="62" t="s">
        <v>371</v>
      </c>
      <c r="C1032" s="62" t="s">
        <v>592</v>
      </c>
      <c r="D1032" s="60" t="s">
        <v>587</v>
      </c>
      <c r="E1032" s="62" t="s">
        <v>815</v>
      </c>
      <c r="F1032" s="47" t="s">
        <v>816</v>
      </c>
      <c r="G1032" s="61" t="s">
        <v>817</v>
      </c>
      <c r="H1032" s="49"/>
      <c r="I1032" s="49"/>
      <c r="J1032" s="42">
        <v>4640</v>
      </c>
      <c r="K1032" s="41">
        <v>11565.9</v>
      </c>
      <c r="L1032" s="41">
        <v>363.68</v>
      </c>
      <c r="M1032" s="41">
        <v>86.8</v>
      </c>
      <c r="N1032" s="41">
        <v>3.8</v>
      </c>
      <c r="O1032" s="42">
        <v>500</v>
      </c>
      <c r="P1032" s="43">
        <f>1900*0.16%</f>
        <v>3.04</v>
      </c>
    </row>
    <row r="1033" spans="1:16">
      <c r="A1033" s="23">
        <v>202311</v>
      </c>
      <c r="B1033" s="62" t="s">
        <v>241</v>
      </c>
      <c r="C1033" s="62" t="s">
        <v>1437</v>
      </c>
      <c r="D1033" s="60" t="s">
        <v>587</v>
      </c>
      <c r="E1033" s="62" t="s">
        <v>818</v>
      </c>
      <c r="F1033" s="47" t="s">
        <v>819</v>
      </c>
      <c r="G1033" s="61" t="s">
        <v>817</v>
      </c>
      <c r="H1033" s="49"/>
      <c r="I1033" s="49"/>
      <c r="J1033" s="42">
        <v>3668</v>
      </c>
      <c r="K1033" s="41">
        <v>7675.24</v>
      </c>
      <c r="L1033" s="41">
        <v>0</v>
      </c>
      <c r="M1033" s="41">
        <v>0</v>
      </c>
      <c r="N1033" s="41">
        <v>0</v>
      </c>
      <c r="O1033" s="42">
        <v>0</v>
      </c>
      <c r="P1033" s="43">
        <v>0</v>
      </c>
    </row>
    <row r="1034" spans="1:16">
      <c r="A1034" s="23">
        <v>202311</v>
      </c>
      <c r="B1034" s="62" t="s">
        <v>229</v>
      </c>
      <c r="C1034" s="62" t="s">
        <v>1437</v>
      </c>
      <c r="D1034" s="60" t="s">
        <v>587</v>
      </c>
      <c r="E1034" s="62" t="s">
        <v>823</v>
      </c>
      <c r="F1034" s="47" t="s">
        <v>753</v>
      </c>
      <c r="G1034" s="61" t="s">
        <v>824</v>
      </c>
      <c r="H1034" s="49"/>
      <c r="I1034" s="49"/>
      <c r="J1034" s="42">
        <v>1913</v>
      </c>
      <c r="K1034" s="41">
        <v>4872.16</v>
      </c>
      <c r="L1034" s="41">
        <v>363.68</v>
      </c>
      <c r="M1034" s="41">
        <v>86.8</v>
      </c>
      <c r="N1034" s="41">
        <v>3.8</v>
      </c>
      <c r="O1034" s="42">
        <v>0</v>
      </c>
      <c r="P1034" s="43">
        <f t="shared" ref="P1034:P1040" si="56">1900*0.16%</f>
        <v>3.04</v>
      </c>
    </row>
    <row r="1035" spans="1:16">
      <c r="A1035" s="23">
        <v>202311</v>
      </c>
      <c r="B1035" s="62" t="s">
        <v>438</v>
      </c>
      <c r="C1035" s="62" t="s">
        <v>1437</v>
      </c>
      <c r="D1035" s="60" t="s">
        <v>587</v>
      </c>
      <c r="E1035" s="62" t="s">
        <v>825</v>
      </c>
      <c r="F1035" s="47" t="s">
        <v>804</v>
      </c>
      <c r="G1035" s="61" t="s">
        <v>824</v>
      </c>
      <c r="H1035" s="49"/>
      <c r="I1035" s="49"/>
      <c r="J1035" s="42">
        <v>5525</v>
      </c>
      <c r="K1035" s="41">
        <v>13104.67</v>
      </c>
      <c r="L1035" s="41">
        <v>359.52</v>
      </c>
      <c r="M1035" s="41">
        <v>112.35</v>
      </c>
      <c r="N1035" s="41">
        <v>22.47</v>
      </c>
      <c r="O1035" s="42">
        <v>600</v>
      </c>
      <c r="P1035" s="43">
        <f t="shared" si="56"/>
        <v>3.04</v>
      </c>
    </row>
    <row r="1036" spans="1:16">
      <c r="A1036" s="23">
        <v>202311</v>
      </c>
      <c r="B1036" s="62" t="s">
        <v>276</v>
      </c>
      <c r="C1036" s="62" t="s">
        <v>1439</v>
      </c>
      <c r="D1036" s="60" t="s">
        <v>587</v>
      </c>
      <c r="E1036" s="62" t="s">
        <v>826</v>
      </c>
      <c r="F1036" s="47" t="s">
        <v>827</v>
      </c>
      <c r="G1036" s="61" t="s">
        <v>824</v>
      </c>
      <c r="H1036" s="49"/>
      <c r="I1036" s="49"/>
      <c r="J1036" s="42">
        <v>3212</v>
      </c>
      <c r="K1036" s="41">
        <v>8331.43</v>
      </c>
      <c r="L1036" s="41">
        <v>363.68</v>
      </c>
      <c r="M1036" s="41">
        <v>86.8</v>
      </c>
      <c r="N1036" s="41">
        <v>3.8</v>
      </c>
      <c r="O1036" s="42">
        <v>0</v>
      </c>
      <c r="P1036" s="43">
        <f t="shared" si="56"/>
        <v>3.04</v>
      </c>
    </row>
    <row r="1037" spans="1:16">
      <c r="A1037" s="23">
        <v>202311</v>
      </c>
      <c r="B1037" s="62" t="s">
        <v>243</v>
      </c>
      <c r="C1037" s="62" t="s">
        <v>592</v>
      </c>
      <c r="D1037" s="60" t="s">
        <v>587</v>
      </c>
      <c r="E1037" s="62" t="s">
        <v>828</v>
      </c>
      <c r="F1037" s="47" t="s">
        <v>597</v>
      </c>
      <c r="G1037" s="61" t="s">
        <v>829</v>
      </c>
      <c r="H1037" s="49"/>
      <c r="I1037" s="49"/>
      <c r="J1037" s="41">
        <v>1900</v>
      </c>
      <c r="K1037" s="41">
        <v>4815.3</v>
      </c>
      <c r="L1037" s="41">
        <v>363.68</v>
      </c>
      <c r="M1037" s="41">
        <v>86.8</v>
      </c>
      <c r="N1037" s="41">
        <v>3.8</v>
      </c>
      <c r="O1037" s="42">
        <v>0</v>
      </c>
      <c r="P1037" s="43">
        <f t="shared" si="56"/>
        <v>3.04</v>
      </c>
    </row>
    <row r="1038" spans="1:16">
      <c r="A1038" s="23">
        <v>202311</v>
      </c>
      <c r="B1038" s="62" t="s">
        <v>268</v>
      </c>
      <c r="C1038" s="62" t="s">
        <v>1438</v>
      </c>
      <c r="D1038" s="60" t="s">
        <v>587</v>
      </c>
      <c r="E1038" s="62" t="s">
        <v>830</v>
      </c>
      <c r="F1038" s="47" t="s">
        <v>686</v>
      </c>
      <c r="G1038" s="61" t="s">
        <v>831</v>
      </c>
      <c r="H1038" s="49" t="s">
        <v>623</v>
      </c>
      <c r="I1038" s="49"/>
      <c r="J1038" s="42">
        <v>2120</v>
      </c>
      <c r="K1038" s="41">
        <v>7755.49</v>
      </c>
      <c r="L1038" s="41">
        <v>363.68</v>
      </c>
      <c r="M1038" s="41">
        <v>86.8</v>
      </c>
      <c r="N1038" s="41">
        <v>3.8</v>
      </c>
      <c r="O1038" s="42">
        <v>0</v>
      </c>
      <c r="P1038" s="43">
        <f t="shared" si="56"/>
        <v>3.04</v>
      </c>
    </row>
    <row r="1039" spans="1:16">
      <c r="A1039" s="23">
        <v>202311</v>
      </c>
      <c r="B1039" s="62" t="s">
        <v>306</v>
      </c>
      <c r="C1039" s="62" t="s">
        <v>1437</v>
      </c>
      <c r="D1039" s="60" t="s">
        <v>576</v>
      </c>
      <c r="E1039" s="62" t="s">
        <v>835</v>
      </c>
      <c r="F1039" s="47" t="s">
        <v>836</v>
      </c>
      <c r="G1039" s="61" t="s">
        <v>834</v>
      </c>
      <c r="H1039" s="49"/>
      <c r="I1039" s="49"/>
      <c r="J1039" s="42">
        <v>3210</v>
      </c>
      <c r="K1039" s="41">
        <v>8368.14</v>
      </c>
      <c r="L1039" s="41">
        <v>363.68</v>
      </c>
      <c r="M1039" s="41">
        <v>86.8</v>
      </c>
      <c r="N1039" s="41">
        <v>3.8</v>
      </c>
      <c r="O1039" s="42">
        <v>0</v>
      </c>
      <c r="P1039" s="43">
        <f t="shared" si="56"/>
        <v>3.04</v>
      </c>
    </row>
    <row r="1040" spans="1:16">
      <c r="A1040" s="23">
        <v>202311</v>
      </c>
      <c r="B1040" s="62" t="s">
        <v>218</v>
      </c>
      <c r="C1040" s="62" t="s">
        <v>841</v>
      </c>
      <c r="D1040" s="60" t="s">
        <v>764</v>
      </c>
      <c r="E1040" s="62" t="s">
        <v>842</v>
      </c>
      <c r="F1040" s="47" t="s">
        <v>843</v>
      </c>
      <c r="G1040" s="61" t="s">
        <v>840</v>
      </c>
      <c r="H1040" s="49"/>
      <c r="I1040" s="49"/>
      <c r="J1040" s="42">
        <v>7600</v>
      </c>
      <c r="K1040" s="41">
        <v>15979.8</v>
      </c>
      <c r="L1040" s="41">
        <v>363.68</v>
      </c>
      <c r="M1040" s="41">
        <v>86.8</v>
      </c>
      <c r="N1040" s="41">
        <v>3.8</v>
      </c>
      <c r="O1040" s="42">
        <v>500</v>
      </c>
      <c r="P1040" s="43">
        <f t="shared" si="56"/>
        <v>3.04</v>
      </c>
    </row>
    <row r="1041" spans="1:16">
      <c r="A1041" s="23">
        <v>202311</v>
      </c>
      <c r="B1041" s="62" t="s">
        <v>440</v>
      </c>
      <c r="C1041" s="62" t="s">
        <v>1437</v>
      </c>
      <c r="D1041" s="60" t="s">
        <v>587</v>
      </c>
      <c r="E1041" s="62" t="s">
        <v>848</v>
      </c>
      <c r="F1041" s="47" t="s">
        <v>694</v>
      </c>
      <c r="G1041" s="61" t="s">
        <v>849</v>
      </c>
      <c r="H1041" s="49"/>
      <c r="I1041" s="49"/>
      <c r="J1041" s="42">
        <v>2400</v>
      </c>
      <c r="K1041" s="41">
        <v>4545</v>
      </c>
      <c r="L1041" s="41">
        <v>0</v>
      </c>
      <c r="M1041" s="41">
        <v>0</v>
      </c>
      <c r="N1041" s="41">
        <v>0</v>
      </c>
      <c r="O1041" s="42">
        <v>0</v>
      </c>
      <c r="P1041" s="43">
        <v>0</v>
      </c>
    </row>
    <row r="1042" spans="1:16">
      <c r="A1042" s="23">
        <v>202311</v>
      </c>
      <c r="B1042" s="62" t="s">
        <v>394</v>
      </c>
      <c r="C1042" s="62" t="s">
        <v>1439</v>
      </c>
      <c r="D1042" s="60" t="s">
        <v>587</v>
      </c>
      <c r="E1042" s="62" t="s">
        <v>850</v>
      </c>
      <c r="F1042" s="47" t="s">
        <v>851</v>
      </c>
      <c r="G1042" s="61" t="s">
        <v>852</v>
      </c>
      <c r="H1042" s="49"/>
      <c r="I1042" s="49"/>
      <c r="J1042" s="41">
        <v>1980</v>
      </c>
      <c r="K1042" s="41">
        <v>5433.9</v>
      </c>
      <c r="L1042" s="41">
        <v>363.68</v>
      </c>
      <c r="M1042" s="41">
        <v>86.8</v>
      </c>
      <c r="N1042" s="41">
        <v>3.8</v>
      </c>
      <c r="O1042" s="42">
        <v>0</v>
      </c>
      <c r="P1042" s="43">
        <f>1900*0.16%</f>
        <v>3.04</v>
      </c>
    </row>
    <row r="1043" spans="1:16">
      <c r="A1043" s="23">
        <v>202311</v>
      </c>
      <c r="B1043" s="62" t="s">
        <v>233</v>
      </c>
      <c r="C1043" s="62" t="s">
        <v>1439</v>
      </c>
      <c r="D1043" s="60" t="s">
        <v>587</v>
      </c>
      <c r="E1043" s="62" t="s">
        <v>853</v>
      </c>
      <c r="F1043" s="47" t="s">
        <v>827</v>
      </c>
      <c r="G1043" s="61" t="s">
        <v>854</v>
      </c>
      <c r="H1043" s="49"/>
      <c r="I1043" s="49"/>
      <c r="J1043" s="42">
        <v>3800</v>
      </c>
      <c r="K1043" s="41">
        <v>8497.73</v>
      </c>
      <c r="L1043" s="41">
        <v>363.68</v>
      </c>
      <c r="M1043" s="41">
        <v>86.8</v>
      </c>
      <c r="N1043" s="41">
        <v>3.8</v>
      </c>
      <c r="O1043" s="42">
        <v>0</v>
      </c>
      <c r="P1043" s="43">
        <f>1900*0.16%</f>
        <v>3.04</v>
      </c>
    </row>
    <row r="1044" spans="1:16">
      <c r="A1044" s="23">
        <v>202311</v>
      </c>
      <c r="B1044" s="62" t="s">
        <v>404</v>
      </c>
      <c r="C1044" s="62" t="s">
        <v>1437</v>
      </c>
      <c r="D1044" s="60" t="s">
        <v>587</v>
      </c>
      <c r="E1044" s="62" t="s">
        <v>858</v>
      </c>
      <c r="F1044" s="47" t="s">
        <v>859</v>
      </c>
      <c r="G1044" s="61" t="s">
        <v>860</v>
      </c>
      <c r="H1044" s="49"/>
      <c r="I1044" s="49"/>
      <c r="J1044" s="42">
        <v>3128</v>
      </c>
      <c r="K1044" s="41">
        <v>6519.69</v>
      </c>
      <c r="L1044" s="41">
        <v>0</v>
      </c>
      <c r="M1044" s="41">
        <v>0</v>
      </c>
      <c r="N1044" s="41">
        <v>0</v>
      </c>
      <c r="O1044" s="42">
        <v>0</v>
      </c>
      <c r="P1044" s="43">
        <v>0</v>
      </c>
    </row>
    <row r="1045" spans="1:16">
      <c r="A1045" s="23">
        <v>202311</v>
      </c>
      <c r="B1045" s="62" t="s">
        <v>446</v>
      </c>
      <c r="C1045" s="62" t="s">
        <v>575</v>
      </c>
      <c r="D1045" s="60" t="s">
        <v>587</v>
      </c>
      <c r="E1045" s="62" t="s">
        <v>861</v>
      </c>
      <c r="F1045" s="47" t="s">
        <v>862</v>
      </c>
      <c r="G1045" s="61" t="s">
        <v>860</v>
      </c>
      <c r="H1045" s="49"/>
      <c r="I1045" s="49"/>
      <c r="J1045" s="42">
        <v>2760</v>
      </c>
      <c r="K1045" s="41">
        <v>10594.58</v>
      </c>
      <c r="L1045" s="41">
        <v>363.68</v>
      </c>
      <c r="M1045" s="41">
        <v>86.8</v>
      </c>
      <c r="N1045" s="41">
        <v>3.8</v>
      </c>
      <c r="O1045" s="42">
        <v>0</v>
      </c>
      <c r="P1045" s="43">
        <f>1900*0.16%</f>
        <v>3.04</v>
      </c>
    </row>
    <row r="1046" spans="1:16">
      <c r="A1046" s="23">
        <v>202311</v>
      </c>
      <c r="B1046" s="62" t="s">
        <v>406</v>
      </c>
      <c r="C1046" s="62" t="s">
        <v>1438</v>
      </c>
      <c r="D1046" s="60" t="s">
        <v>587</v>
      </c>
      <c r="E1046" s="62" t="s">
        <v>863</v>
      </c>
      <c r="F1046" s="47" t="s">
        <v>864</v>
      </c>
      <c r="G1046" s="61" t="s">
        <v>865</v>
      </c>
      <c r="H1046" s="49"/>
      <c r="I1046" s="49"/>
      <c r="J1046" s="41">
        <v>1900</v>
      </c>
      <c r="K1046" s="41">
        <v>4059.2</v>
      </c>
      <c r="L1046" s="41">
        <v>363.68</v>
      </c>
      <c r="M1046" s="41">
        <v>86.8</v>
      </c>
      <c r="N1046" s="41">
        <v>3.8</v>
      </c>
      <c r="O1046" s="42">
        <v>0</v>
      </c>
      <c r="P1046" s="43">
        <f>1900*0.16%</f>
        <v>3.04</v>
      </c>
    </row>
    <row r="1047" spans="1:16">
      <c r="A1047" s="23">
        <v>202311</v>
      </c>
      <c r="B1047" s="62" t="s">
        <v>368</v>
      </c>
      <c r="C1047" s="62" t="s">
        <v>866</v>
      </c>
      <c r="D1047" s="60" t="s">
        <v>576</v>
      </c>
      <c r="E1047" s="62" t="s">
        <v>867</v>
      </c>
      <c r="F1047" s="47" t="s">
        <v>868</v>
      </c>
      <c r="G1047" s="61" t="s">
        <v>869</v>
      </c>
      <c r="H1047" s="49"/>
      <c r="I1047" s="49"/>
      <c r="J1047" s="42">
        <v>3850</v>
      </c>
      <c r="K1047" s="41">
        <v>9150.5</v>
      </c>
      <c r="L1047" s="41">
        <v>363.68</v>
      </c>
      <c r="M1047" s="41">
        <v>86.8</v>
      </c>
      <c r="N1047" s="41">
        <v>3.8</v>
      </c>
      <c r="O1047" s="42">
        <v>95</v>
      </c>
      <c r="P1047" s="43">
        <f>1900*0.16%</f>
        <v>3.04</v>
      </c>
    </row>
    <row r="1048" spans="1:16">
      <c r="A1048" s="23">
        <v>202311</v>
      </c>
      <c r="B1048" s="62" t="s">
        <v>287</v>
      </c>
      <c r="C1048" s="62" t="s">
        <v>592</v>
      </c>
      <c r="D1048" s="60" t="s">
        <v>587</v>
      </c>
      <c r="E1048" s="62" t="s">
        <v>870</v>
      </c>
      <c r="F1048" s="47" t="s">
        <v>761</v>
      </c>
      <c r="G1048" s="61" t="s">
        <v>871</v>
      </c>
      <c r="H1048" s="49"/>
      <c r="I1048" s="49"/>
      <c r="J1048" s="42">
        <v>2888</v>
      </c>
      <c r="K1048" s="41">
        <v>6276.2</v>
      </c>
      <c r="L1048" s="41">
        <v>363.68</v>
      </c>
      <c r="M1048" s="41">
        <v>86.8</v>
      </c>
      <c r="N1048" s="41">
        <v>3.8</v>
      </c>
      <c r="O1048" s="42">
        <v>0</v>
      </c>
      <c r="P1048" s="43">
        <f>1900*0.16%</f>
        <v>3.04</v>
      </c>
    </row>
    <row r="1049" spans="1:16">
      <c r="A1049" s="23">
        <v>202311</v>
      </c>
      <c r="B1049" s="62" t="s">
        <v>328</v>
      </c>
      <c r="C1049" s="62" t="s">
        <v>1437</v>
      </c>
      <c r="D1049" s="60" t="s">
        <v>587</v>
      </c>
      <c r="E1049" s="62" t="s">
        <v>872</v>
      </c>
      <c r="F1049" s="47" t="s">
        <v>652</v>
      </c>
      <c r="G1049" s="61" t="s">
        <v>873</v>
      </c>
      <c r="H1049" s="49"/>
      <c r="I1049" s="49"/>
      <c r="J1049" s="42">
        <v>4344</v>
      </c>
      <c r="K1049" s="41">
        <v>8249.44</v>
      </c>
      <c r="L1049" s="41">
        <v>0</v>
      </c>
      <c r="M1049" s="41">
        <v>0</v>
      </c>
      <c r="N1049" s="41">
        <v>0</v>
      </c>
      <c r="O1049" s="42">
        <v>0</v>
      </c>
      <c r="P1049" s="43">
        <v>0</v>
      </c>
    </row>
    <row r="1050" spans="1:16">
      <c r="A1050" s="23">
        <v>202311</v>
      </c>
      <c r="B1050" s="62" t="s">
        <v>374</v>
      </c>
      <c r="C1050" s="62" t="s">
        <v>1437</v>
      </c>
      <c r="D1050" s="60" t="s">
        <v>587</v>
      </c>
      <c r="E1050" s="62" t="s">
        <v>874</v>
      </c>
      <c r="F1050" s="47" t="s">
        <v>875</v>
      </c>
      <c r="G1050" s="61" t="s">
        <v>871</v>
      </c>
      <c r="H1050" s="49"/>
      <c r="I1050" s="49" t="s">
        <v>1456</v>
      </c>
      <c r="J1050" s="42">
        <v>2332</v>
      </c>
      <c r="K1050" s="41">
        <v>4110.22</v>
      </c>
      <c r="L1050" s="41">
        <v>0</v>
      </c>
      <c r="M1050" s="41">
        <v>0</v>
      </c>
      <c r="N1050" s="41">
        <v>0</v>
      </c>
      <c r="O1050" s="42">
        <v>0</v>
      </c>
      <c r="P1050" s="43">
        <v>0</v>
      </c>
    </row>
    <row r="1051" spans="1:16">
      <c r="A1051" s="23">
        <v>202311</v>
      </c>
      <c r="B1051" s="62" t="s">
        <v>417</v>
      </c>
      <c r="C1051" s="62" t="s">
        <v>1439</v>
      </c>
      <c r="D1051" s="60" t="s">
        <v>587</v>
      </c>
      <c r="E1051" s="62" t="s">
        <v>876</v>
      </c>
      <c r="F1051" s="47" t="s">
        <v>1368</v>
      </c>
      <c r="G1051" s="61" t="s">
        <v>877</v>
      </c>
      <c r="H1051" s="49"/>
      <c r="I1051" s="49"/>
      <c r="J1051" s="42">
        <v>2980</v>
      </c>
      <c r="K1051" s="41">
        <v>7990.7</v>
      </c>
      <c r="L1051" s="41">
        <v>363.68</v>
      </c>
      <c r="M1051" s="41">
        <v>86.8</v>
      </c>
      <c r="N1051" s="41">
        <v>3.8</v>
      </c>
      <c r="O1051" s="42">
        <v>0</v>
      </c>
      <c r="P1051" s="43">
        <f>1900*0.16%</f>
        <v>3.04</v>
      </c>
    </row>
    <row r="1052" spans="1:16">
      <c r="A1052" s="23">
        <v>202311</v>
      </c>
      <c r="B1052" s="62" t="s">
        <v>278</v>
      </c>
      <c r="C1052" s="62" t="s">
        <v>580</v>
      </c>
      <c r="D1052" s="60" t="s">
        <v>587</v>
      </c>
      <c r="E1052" s="62" t="s">
        <v>882</v>
      </c>
      <c r="F1052" s="47" t="s">
        <v>698</v>
      </c>
      <c r="G1052" s="61" t="s">
        <v>881</v>
      </c>
      <c r="H1052" s="49"/>
      <c r="I1052" s="49"/>
      <c r="J1052" s="42">
        <v>3471</v>
      </c>
      <c r="K1052" s="41">
        <v>8464</v>
      </c>
      <c r="L1052" s="41">
        <v>363.68</v>
      </c>
      <c r="M1052" s="41">
        <v>86.8</v>
      </c>
      <c r="N1052" s="41">
        <v>3.8</v>
      </c>
      <c r="O1052" s="42">
        <v>0</v>
      </c>
      <c r="P1052" s="43">
        <f>1900*0.16%</f>
        <v>3.04</v>
      </c>
    </row>
    <row r="1053" spans="1:16">
      <c r="A1053" s="23">
        <v>202311</v>
      </c>
      <c r="B1053" s="60" t="s">
        <v>201</v>
      </c>
      <c r="C1053" s="62" t="s">
        <v>575</v>
      </c>
      <c r="D1053" s="60" t="s">
        <v>764</v>
      </c>
      <c r="E1053" s="62" t="s">
        <v>883</v>
      </c>
      <c r="F1053" s="47" t="s">
        <v>884</v>
      </c>
      <c r="G1053" s="61">
        <v>44375</v>
      </c>
      <c r="H1053" s="49"/>
      <c r="I1053" s="49"/>
      <c r="J1053" s="42">
        <v>10000</v>
      </c>
      <c r="K1053" s="41">
        <v>26150</v>
      </c>
      <c r="L1053" s="41">
        <v>0</v>
      </c>
      <c r="M1053" s="41">
        <v>0</v>
      </c>
      <c r="N1053" s="41">
        <v>0</v>
      </c>
      <c r="O1053" s="42">
        <v>0</v>
      </c>
      <c r="P1053" s="43">
        <v>0</v>
      </c>
    </row>
    <row r="1054" spans="1:16">
      <c r="A1054" s="23">
        <v>202311</v>
      </c>
      <c r="B1054" s="60" t="s">
        <v>311</v>
      </c>
      <c r="C1054" s="62" t="s">
        <v>866</v>
      </c>
      <c r="D1054" s="60" t="s">
        <v>587</v>
      </c>
      <c r="E1054" s="62" t="s">
        <v>930</v>
      </c>
      <c r="F1054" s="47" t="s">
        <v>931</v>
      </c>
      <c r="G1054" s="61" t="s">
        <v>932</v>
      </c>
      <c r="H1054" s="49"/>
      <c r="I1054" s="49"/>
      <c r="J1054" s="42">
        <v>2642</v>
      </c>
      <c r="K1054" s="41">
        <v>7094.9</v>
      </c>
      <c r="L1054" s="41">
        <v>363.68</v>
      </c>
      <c r="M1054" s="41">
        <v>86.8</v>
      </c>
      <c r="N1054" s="41">
        <v>3.8</v>
      </c>
      <c r="O1054" s="42">
        <v>0</v>
      </c>
      <c r="P1054" s="43">
        <f t="shared" ref="P1054:P1069" si="57">1900*0.16%</f>
        <v>3.04</v>
      </c>
    </row>
    <row r="1055" spans="1:16">
      <c r="A1055" s="23">
        <v>202311</v>
      </c>
      <c r="B1055" s="60" t="s">
        <v>327</v>
      </c>
      <c r="C1055" s="62" t="s">
        <v>1438</v>
      </c>
      <c r="D1055" s="60" t="s">
        <v>587</v>
      </c>
      <c r="E1055" s="62" t="s">
        <v>933</v>
      </c>
      <c r="F1055" s="47" t="s">
        <v>686</v>
      </c>
      <c r="G1055" s="61" t="s">
        <v>934</v>
      </c>
      <c r="H1055" s="49" t="s">
        <v>623</v>
      </c>
      <c r="I1055" s="49"/>
      <c r="J1055" s="42">
        <v>2120</v>
      </c>
      <c r="K1055" s="41">
        <v>7585.58</v>
      </c>
      <c r="L1055" s="41">
        <v>363.68</v>
      </c>
      <c r="M1055" s="41">
        <v>86.8</v>
      </c>
      <c r="N1055" s="41">
        <v>3.8</v>
      </c>
      <c r="O1055" s="42">
        <v>0</v>
      </c>
      <c r="P1055" s="43">
        <f t="shared" si="57"/>
        <v>3.04</v>
      </c>
    </row>
    <row r="1056" spans="1:16">
      <c r="A1056" s="23">
        <v>202311</v>
      </c>
      <c r="B1056" s="60" t="s">
        <v>291</v>
      </c>
      <c r="C1056" s="62" t="s">
        <v>866</v>
      </c>
      <c r="D1056" s="60" t="s">
        <v>587</v>
      </c>
      <c r="E1056" s="62" t="s">
        <v>935</v>
      </c>
      <c r="F1056" s="47" t="s">
        <v>936</v>
      </c>
      <c r="G1056" s="61" t="s">
        <v>937</v>
      </c>
      <c r="H1056" s="49"/>
      <c r="I1056" s="49"/>
      <c r="J1056" s="42">
        <v>4800</v>
      </c>
      <c r="K1056" s="41">
        <v>12248.42</v>
      </c>
      <c r="L1056" s="41">
        <v>363.68</v>
      </c>
      <c r="M1056" s="41">
        <v>86.8</v>
      </c>
      <c r="N1056" s="41">
        <v>3.8</v>
      </c>
      <c r="O1056" s="42">
        <v>0</v>
      </c>
      <c r="P1056" s="43">
        <f t="shared" si="57"/>
        <v>3.04</v>
      </c>
    </row>
    <row r="1057" spans="1:16">
      <c r="A1057" s="23">
        <v>202311</v>
      </c>
      <c r="B1057" s="60" t="s">
        <v>429</v>
      </c>
      <c r="C1057" s="62" t="s">
        <v>1437</v>
      </c>
      <c r="D1057" s="60" t="s">
        <v>587</v>
      </c>
      <c r="E1057" s="62" t="s">
        <v>938</v>
      </c>
      <c r="F1057" s="47" t="s">
        <v>939</v>
      </c>
      <c r="G1057" s="61">
        <v>44431</v>
      </c>
      <c r="H1057" s="49"/>
      <c r="I1057" s="49"/>
      <c r="J1057" s="41">
        <v>2750</v>
      </c>
      <c r="K1057" s="41">
        <v>6644.5</v>
      </c>
      <c r="L1057" s="41">
        <v>363.68</v>
      </c>
      <c r="M1057" s="41">
        <v>86.8</v>
      </c>
      <c r="N1057" s="41">
        <v>3.8</v>
      </c>
      <c r="O1057" s="42">
        <v>0</v>
      </c>
      <c r="P1057" s="43">
        <f t="shared" si="57"/>
        <v>3.04</v>
      </c>
    </row>
    <row r="1058" spans="1:16">
      <c r="A1058" s="23">
        <v>202311</v>
      </c>
      <c r="B1058" s="60" t="s">
        <v>391</v>
      </c>
      <c r="C1058" s="62" t="s">
        <v>580</v>
      </c>
      <c r="D1058" s="60" t="s">
        <v>587</v>
      </c>
      <c r="E1058" s="62" t="s">
        <v>940</v>
      </c>
      <c r="F1058" s="47" t="s">
        <v>941</v>
      </c>
      <c r="G1058" s="61" t="s">
        <v>942</v>
      </c>
      <c r="H1058" s="49"/>
      <c r="I1058" s="49"/>
      <c r="J1058" s="42">
        <v>4738</v>
      </c>
      <c r="K1058" s="41">
        <v>10656.2</v>
      </c>
      <c r="L1058" s="41">
        <v>363.68</v>
      </c>
      <c r="M1058" s="41">
        <v>86.8</v>
      </c>
      <c r="N1058" s="41">
        <v>3.8</v>
      </c>
      <c r="O1058" s="42">
        <v>0</v>
      </c>
      <c r="P1058" s="43">
        <f t="shared" si="57"/>
        <v>3.04</v>
      </c>
    </row>
    <row r="1059" spans="1:16">
      <c r="A1059" s="23">
        <v>202311</v>
      </c>
      <c r="B1059" s="60" t="s">
        <v>333</v>
      </c>
      <c r="C1059" s="62" t="s">
        <v>575</v>
      </c>
      <c r="D1059" s="60" t="s">
        <v>587</v>
      </c>
      <c r="E1059" s="62" t="s">
        <v>943</v>
      </c>
      <c r="F1059" s="47" t="s">
        <v>944</v>
      </c>
      <c r="G1059" s="61" t="s">
        <v>945</v>
      </c>
      <c r="H1059" s="49"/>
      <c r="I1059" s="49"/>
      <c r="J1059" s="42">
        <v>2532</v>
      </c>
      <c r="K1059" s="41">
        <v>10690.3</v>
      </c>
      <c r="L1059" s="41">
        <v>363.68</v>
      </c>
      <c r="M1059" s="41">
        <v>86.8</v>
      </c>
      <c r="N1059" s="41">
        <v>3.8</v>
      </c>
      <c r="O1059" s="42">
        <v>0</v>
      </c>
      <c r="P1059" s="43">
        <f t="shared" si="57"/>
        <v>3.04</v>
      </c>
    </row>
    <row r="1060" spans="1:16">
      <c r="A1060" s="23">
        <v>202311</v>
      </c>
      <c r="B1060" s="60" t="s">
        <v>381</v>
      </c>
      <c r="C1060" s="62" t="s">
        <v>1438</v>
      </c>
      <c r="D1060" s="60" t="s">
        <v>587</v>
      </c>
      <c r="E1060" s="62" t="s">
        <v>946</v>
      </c>
      <c r="F1060" s="47" t="s">
        <v>686</v>
      </c>
      <c r="G1060" s="61" t="s">
        <v>947</v>
      </c>
      <c r="H1060" s="49" t="s">
        <v>623</v>
      </c>
      <c r="I1060" s="49"/>
      <c r="J1060" s="42">
        <v>2120</v>
      </c>
      <c r="K1060" s="41">
        <v>7782.03</v>
      </c>
      <c r="L1060" s="41">
        <v>363.68</v>
      </c>
      <c r="M1060" s="41">
        <v>86.8</v>
      </c>
      <c r="N1060" s="41">
        <v>3.8</v>
      </c>
      <c r="O1060" s="42">
        <v>0</v>
      </c>
      <c r="P1060" s="43">
        <f t="shared" si="57"/>
        <v>3.04</v>
      </c>
    </row>
    <row r="1061" spans="1:16">
      <c r="A1061" s="23">
        <v>202311</v>
      </c>
      <c r="B1061" s="60" t="s">
        <v>317</v>
      </c>
      <c r="C1061" s="62" t="s">
        <v>1438</v>
      </c>
      <c r="D1061" s="60" t="s">
        <v>587</v>
      </c>
      <c r="E1061" s="62" t="s">
        <v>948</v>
      </c>
      <c r="F1061" s="47" t="s">
        <v>686</v>
      </c>
      <c r="G1061" s="61" t="s">
        <v>949</v>
      </c>
      <c r="H1061" s="49" t="s">
        <v>623</v>
      </c>
      <c r="I1061" s="49"/>
      <c r="J1061" s="42">
        <v>2120</v>
      </c>
      <c r="K1061" s="41">
        <v>7324.62</v>
      </c>
      <c r="L1061" s="41">
        <v>363.68</v>
      </c>
      <c r="M1061" s="41">
        <v>86.8</v>
      </c>
      <c r="N1061" s="41">
        <v>3.8</v>
      </c>
      <c r="O1061" s="42">
        <v>0</v>
      </c>
      <c r="P1061" s="43">
        <f t="shared" si="57"/>
        <v>3.04</v>
      </c>
    </row>
    <row r="1062" spans="1:16">
      <c r="A1062" s="23">
        <v>202311</v>
      </c>
      <c r="B1062" s="60" t="s">
        <v>257</v>
      </c>
      <c r="C1062" s="62" t="s">
        <v>580</v>
      </c>
      <c r="D1062" s="60" t="s">
        <v>587</v>
      </c>
      <c r="E1062" s="62" t="s">
        <v>972</v>
      </c>
      <c r="F1062" s="47" t="s">
        <v>941</v>
      </c>
      <c r="G1062" s="61" t="s">
        <v>971</v>
      </c>
      <c r="H1062" s="49"/>
      <c r="I1062" s="49"/>
      <c r="J1062" s="42">
        <v>3730</v>
      </c>
      <c r="K1062" s="41">
        <v>7641.3</v>
      </c>
      <c r="L1062" s="41">
        <v>363.68</v>
      </c>
      <c r="M1062" s="41">
        <v>86.8</v>
      </c>
      <c r="N1062" s="41">
        <v>3.8</v>
      </c>
      <c r="O1062" s="42">
        <v>1000</v>
      </c>
      <c r="P1062" s="43">
        <f t="shared" si="57"/>
        <v>3.04</v>
      </c>
    </row>
    <row r="1063" spans="1:16">
      <c r="A1063" s="23">
        <v>202311</v>
      </c>
      <c r="B1063" s="60" t="s">
        <v>383</v>
      </c>
      <c r="C1063" s="62" t="s">
        <v>580</v>
      </c>
      <c r="D1063" s="60" t="s">
        <v>587</v>
      </c>
      <c r="E1063" s="62" t="s">
        <v>973</v>
      </c>
      <c r="F1063" s="47" t="s">
        <v>698</v>
      </c>
      <c r="G1063" s="61" t="s">
        <v>974</v>
      </c>
      <c r="H1063" s="49"/>
      <c r="I1063" s="49"/>
      <c r="J1063" s="42">
        <v>3326</v>
      </c>
      <c r="K1063" s="41">
        <v>7874.6</v>
      </c>
      <c r="L1063" s="41">
        <v>363.68</v>
      </c>
      <c r="M1063" s="41">
        <v>86.8</v>
      </c>
      <c r="N1063" s="41">
        <v>3.8</v>
      </c>
      <c r="O1063" s="42">
        <v>0</v>
      </c>
      <c r="P1063" s="43">
        <f t="shared" si="57"/>
        <v>3.04</v>
      </c>
    </row>
    <row r="1064" spans="1:16">
      <c r="A1064" s="23">
        <v>202311</v>
      </c>
      <c r="B1064" s="60" t="s">
        <v>213</v>
      </c>
      <c r="C1064" s="62" t="s">
        <v>580</v>
      </c>
      <c r="D1064" s="60" t="s">
        <v>587</v>
      </c>
      <c r="E1064" s="62" t="s">
        <v>975</v>
      </c>
      <c r="F1064" s="47" t="s">
        <v>941</v>
      </c>
      <c r="G1064" s="61" t="s">
        <v>976</v>
      </c>
      <c r="H1064" s="49"/>
      <c r="I1064" s="49"/>
      <c r="J1064" s="42">
        <v>4738</v>
      </c>
      <c r="K1064" s="41">
        <v>10994.9</v>
      </c>
      <c r="L1064" s="41">
        <v>363.68</v>
      </c>
      <c r="M1064" s="41">
        <v>86.8</v>
      </c>
      <c r="N1064" s="41">
        <v>3.8</v>
      </c>
      <c r="O1064" s="42">
        <v>0</v>
      </c>
      <c r="P1064" s="43">
        <f t="shared" si="57"/>
        <v>3.04</v>
      </c>
    </row>
    <row r="1065" spans="1:16">
      <c r="A1065" s="23">
        <v>202311</v>
      </c>
      <c r="B1065" s="60" t="s">
        <v>329</v>
      </c>
      <c r="C1065" s="62" t="s">
        <v>580</v>
      </c>
      <c r="D1065" s="60" t="s">
        <v>587</v>
      </c>
      <c r="E1065" s="62" t="s">
        <v>977</v>
      </c>
      <c r="F1065" s="47" t="s">
        <v>698</v>
      </c>
      <c r="G1065" s="61" t="s">
        <v>976</v>
      </c>
      <c r="H1065" s="49"/>
      <c r="I1065" s="49"/>
      <c r="J1065" s="42">
        <v>3730</v>
      </c>
      <c r="K1065" s="41">
        <v>8707</v>
      </c>
      <c r="L1065" s="41">
        <v>363.68</v>
      </c>
      <c r="M1065" s="41">
        <v>86.8</v>
      </c>
      <c r="N1065" s="41">
        <v>3.8</v>
      </c>
      <c r="O1065" s="42">
        <v>100</v>
      </c>
      <c r="P1065" s="43">
        <f t="shared" si="57"/>
        <v>3.04</v>
      </c>
    </row>
    <row r="1066" spans="1:16">
      <c r="A1066" s="23">
        <v>202311</v>
      </c>
      <c r="B1066" s="60" t="s">
        <v>262</v>
      </c>
      <c r="C1066" s="62" t="s">
        <v>1438</v>
      </c>
      <c r="D1066" s="60" t="s">
        <v>587</v>
      </c>
      <c r="E1066" s="62" t="s">
        <v>1457</v>
      </c>
      <c r="F1066" s="47" t="s">
        <v>1218</v>
      </c>
      <c r="G1066" s="61" t="s">
        <v>987</v>
      </c>
      <c r="H1066" s="49"/>
      <c r="I1066" s="49"/>
      <c r="J1066" s="42">
        <v>4100</v>
      </c>
      <c r="K1066" s="41">
        <v>8636</v>
      </c>
      <c r="L1066" s="41">
        <v>363.68</v>
      </c>
      <c r="M1066" s="41">
        <v>86.8</v>
      </c>
      <c r="N1066" s="41">
        <v>3.8</v>
      </c>
      <c r="O1066" s="42">
        <v>0</v>
      </c>
      <c r="P1066" s="43">
        <f t="shared" si="57"/>
        <v>3.04</v>
      </c>
    </row>
    <row r="1067" spans="1:16">
      <c r="A1067" s="23">
        <v>202311</v>
      </c>
      <c r="B1067" s="62" t="s">
        <v>312</v>
      </c>
      <c r="C1067" s="62" t="s">
        <v>580</v>
      </c>
      <c r="D1067" s="60" t="s">
        <v>587</v>
      </c>
      <c r="E1067" s="63" t="s">
        <v>993</v>
      </c>
      <c r="F1067" s="63" t="s">
        <v>994</v>
      </c>
      <c r="G1067" s="63" t="s">
        <v>995</v>
      </c>
      <c r="H1067" s="49"/>
      <c r="I1067" s="49"/>
      <c r="J1067" s="42">
        <v>2311</v>
      </c>
      <c r="K1067" s="41">
        <v>6282.4</v>
      </c>
      <c r="L1067" s="41">
        <v>363.68</v>
      </c>
      <c r="M1067" s="41">
        <v>86.8</v>
      </c>
      <c r="N1067" s="41">
        <v>3.8</v>
      </c>
      <c r="O1067" s="42">
        <v>0</v>
      </c>
      <c r="P1067" s="43">
        <f t="shared" si="57"/>
        <v>3.04</v>
      </c>
    </row>
    <row r="1068" spans="1:16">
      <c r="A1068" s="23">
        <v>202311</v>
      </c>
      <c r="B1068" s="62" t="s">
        <v>236</v>
      </c>
      <c r="C1068" s="62" t="s">
        <v>575</v>
      </c>
      <c r="D1068" s="60" t="s">
        <v>587</v>
      </c>
      <c r="E1068" s="63" t="s">
        <v>1001</v>
      </c>
      <c r="F1068" s="63" t="s">
        <v>1002</v>
      </c>
      <c r="G1068" s="64" t="s">
        <v>1003</v>
      </c>
      <c r="H1068" s="49"/>
      <c r="I1068" s="49"/>
      <c r="J1068" s="41">
        <v>3850</v>
      </c>
      <c r="K1068" s="41">
        <v>9587.05</v>
      </c>
      <c r="L1068" s="41">
        <v>363.68</v>
      </c>
      <c r="M1068" s="41">
        <v>86.8</v>
      </c>
      <c r="N1068" s="41">
        <v>3.8</v>
      </c>
      <c r="O1068" s="42">
        <v>0</v>
      </c>
      <c r="P1068" s="43">
        <f t="shared" si="57"/>
        <v>3.04</v>
      </c>
    </row>
    <row r="1069" spans="1:16">
      <c r="A1069" s="23">
        <v>202311</v>
      </c>
      <c r="B1069" s="62" t="s">
        <v>296</v>
      </c>
      <c r="C1069" s="62" t="s">
        <v>1438</v>
      </c>
      <c r="D1069" s="60" t="s">
        <v>587</v>
      </c>
      <c r="E1069" s="63" t="s">
        <v>1004</v>
      </c>
      <c r="F1069" s="63" t="s">
        <v>1005</v>
      </c>
      <c r="G1069" s="64" t="s">
        <v>1006</v>
      </c>
      <c r="H1069" s="49"/>
      <c r="I1069" s="49"/>
      <c r="J1069" s="41">
        <v>1900</v>
      </c>
      <c r="K1069" s="41">
        <v>5153.8</v>
      </c>
      <c r="L1069" s="41">
        <v>363.68</v>
      </c>
      <c r="M1069" s="41">
        <v>86.8</v>
      </c>
      <c r="N1069" s="41">
        <v>3.8</v>
      </c>
      <c r="O1069" s="42">
        <v>0</v>
      </c>
      <c r="P1069" s="43">
        <f t="shared" si="57"/>
        <v>3.04</v>
      </c>
    </row>
    <row r="1070" spans="1:16">
      <c r="A1070" s="23">
        <v>202311</v>
      </c>
      <c r="B1070" s="62" t="s">
        <v>366</v>
      </c>
      <c r="C1070" s="62" t="s">
        <v>575</v>
      </c>
      <c r="D1070" s="60" t="s">
        <v>587</v>
      </c>
      <c r="E1070" s="63" t="s">
        <v>1161</v>
      </c>
      <c r="F1070" s="63" t="s">
        <v>710</v>
      </c>
      <c r="G1070" s="64" t="s">
        <v>1162</v>
      </c>
      <c r="H1070" s="49"/>
      <c r="I1070" s="49"/>
      <c r="J1070" s="41">
        <v>3850</v>
      </c>
      <c r="K1070" s="41">
        <v>8714</v>
      </c>
      <c r="L1070" s="41">
        <v>0</v>
      </c>
      <c r="M1070" s="41">
        <v>0</v>
      </c>
      <c r="N1070" s="41">
        <v>0</v>
      </c>
      <c r="O1070" s="42">
        <v>0</v>
      </c>
      <c r="P1070" s="43">
        <v>0</v>
      </c>
    </row>
    <row r="1071" spans="1:16">
      <c r="A1071" s="23">
        <v>202311</v>
      </c>
      <c r="B1071" s="57" t="s">
        <v>239</v>
      </c>
      <c r="C1071" s="57" t="s">
        <v>1438</v>
      </c>
      <c r="D1071" s="52" t="s">
        <v>587</v>
      </c>
      <c r="E1071" s="47" t="s">
        <v>1015</v>
      </c>
      <c r="F1071" s="47" t="s">
        <v>1164</v>
      </c>
      <c r="G1071" s="48" t="s">
        <v>1017</v>
      </c>
      <c r="H1071" s="49"/>
      <c r="I1071" s="49"/>
      <c r="J1071" s="41">
        <v>3200</v>
      </c>
      <c r="K1071" s="41">
        <v>7378.2</v>
      </c>
      <c r="L1071" s="41">
        <v>363.68</v>
      </c>
      <c r="M1071" s="41">
        <v>86.8</v>
      </c>
      <c r="N1071" s="41">
        <v>3.8</v>
      </c>
      <c r="O1071" s="42">
        <v>300</v>
      </c>
      <c r="P1071" s="43">
        <f t="shared" ref="P1071:P1079" si="58">1900*0.16%</f>
        <v>3.04</v>
      </c>
    </row>
    <row r="1072" spans="1:16">
      <c r="A1072" s="23">
        <v>202311</v>
      </c>
      <c r="B1072" s="57" t="s">
        <v>386</v>
      </c>
      <c r="C1072" s="57" t="s">
        <v>575</v>
      </c>
      <c r="D1072" s="52" t="s">
        <v>1178</v>
      </c>
      <c r="E1072" s="47" t="s">
        <v>1168</v>
      </c>
      <c r="F1072" s="47" t="s">
        <v>578</v>
      </c>
      <c r="G1072" s="48" t="s">
        <v>1169</v>
      </c>
      <c r="H1072" s="49"/>
      <c r="I1072" s="49"/>
      <c r="J1072" s="41">
        <v>5500</v>
      </c>
      <c r="K1072" s="41">
        <v>15759.5</v>
      </c>
      <c r="L1072" s="41">
        <v>363.68</v>
      </c>
      <c r="M1072" s="41">
        <v>86.8</v>
      </c>
      <c r="N1072" s="41">
        <v>3.8</v>
      </c>
      <c r="O1072" s="42">
        <v>0</v>
      </c>
      <c r="P1072" s="43">
        <f t="shared" si="58"/>
        <v>3.04</v>
      </c>
    </row>
    <row r="1073" spans="1:16">
      <c r="A1073" s="23">
        <v>202311</v>
      </c>
      <c r="B1073" s="57" t="s">
        <v>407</v>
      </c>
      <c r="C1073" s="57" t="s">
        <v>841</v>
      </c>
      <c r="D1073" s="52" t="s">
        <v>587</v>
      </c>
      <c r="E1073" s="47" t="s">
        <v>1171</v>
      </c>
      <c r="F1073" s="47" t="s">
        <v>1172</v>
      </c>
      <c r="G1073" s="48" t="s">
        <v>1173</v>
      </c>
      <c r="H1073" s="49"/>
      <c r="I1073" s="49"/>
      <c r="J1073" s="41">
        <v>3214</v>
      </c>
      <c r="K1073" s="41">
        <v>7881.11</v>
      </c>
      <c r="L1073" s="41">
        <v>363.68</v>
      </c>
      <c r="M1073" s="41">
        <v>86.8</v>
      </c>
      <c r="N1073" s="41">
        <v>3.8</v>
      </c>
      <c r="O1073" s="42">
        <v>700</v>
      </c>
      <c r="P1073" s="43">
        <f t="shared" si="58"/>
        <v>3.04</v>
      </c>
    </row>
    <row r="1074" spans="1:16">
      <c r="A1074" s="23">
        <v>202311</v>
      </c>
      <c r="B1074" s="57" t="s">
        <v>377</v>
      </c>
      <c r="C1074" s="57" t="s">
        <v>580</v>
      </c>
      <c r="D1074" s="52" t="s">
        <v>587</v>
      </c>
      <c r="E1074" s="47" t="s">
        <v>1171</v>
      </c>
      <c r="F1074" s="47" t="s">
        <v>1179</v>
      </c>
      <c r="G1074" s="48" t="s">
        <v>1180</v>
      </c>
      <c r="H1074" s="49"/>
      <c r="I1074" s="49"/>
      <c r="J1074" s="41">
        <v>2520</v>
      </c>
      <c r="K1074" s="41">
        <v>5758.7</v>
      </c>
      <c r="L1074" s="41">
        <v>363.68</v>
      </c>
      <c r="M1074" s="41">
        <v>86.8</v>
      </c>
      <c r="N1074" s="41">
        <v>3.8</v>
      </c>
      <c r="O1074" s="42">
        <v>0</v>
      </c>
      <c r="P1074" s="43">
        <f t="shared" si="58"/>
        <v>3.04</v>
      </c>
    </row>
    <row r="1075" spans="1:16">
      <c r="A1075" s="23">
        <v>202311</v>
      </c>
      <c r="B1075" s="57" t="s">
        <v>267</v>
      </c>
      <c r="C1075" s="62" t="s">
        <v>575</v>
      </c>
      <c r="D1075" s="52" t="s">
        <v>587</v>
      </c>
      <c r="E1075" s="63" t="s">
        <v>1195</v>
      </c>
      <c r="F1075" s="63" t="s">
        <v>710</v>
      </c>
      <c r="G1075" s="64" t="s">
        <v>1196</v>
      </c>
      <c r="H1075" s="49"/>
      <c r="I1075" s="49"/>
      <c r="J1075" s="42">
        <v>3850</v>
      </c>
      <c r="K1075" s="41">
        <v>8460</v>
      </c>
      <c r="L1075" s="41">
        <v>363.68</v>
      </c>
      <c r="M1075" s="41">
        <v>86.8</v>
      </c>
      <c r="N1075" s="41">
        <v>3.8</v>
      </c>
      <c r="O1075" s="42">
        <v>0</v>
      </c>
      <c r="P1075" s="43">
        <f t="shared" si="58"/>
        <v>3.04</v>
      </c>
    </row>
    <row r="1076" spans="1:16">
      <c r="A1076" s="23">
        <v>202311</v>
      </c>
      <c r="B1076" s="57" t="s">
        <v>293</v>
      </c>
      <c r="C1076" s="62" t="s">
        <v>575</v>
      </c>
      <c r="D1076" s="52" t="s">
        <v>587</v>
      </c>
      <c r="E1076" s="63" t="s">
        <v>1198</v>
      </c>
      <c r="F1076" s="63" t="s">
        <v>710</v>
      </c>
      <c r="G1076" s="64" t="s">
        <v>1196</v>
      </c>
      <c r="H1076" s="49"/>
      <c r="I1076" s="49"/>
      <c r="J1076" s="42">
        <v>3850</v>
      </c>
      <c r="K1076" s="41">
        <v>8905</v>
      </c>
      <c r="L1076" s="41">
        <v>363.68</v>
      </c>
      <c r="M1076" s="41">
        <v>86.8</v>
      </c>
      <c r="N1076" s="41">
        <v>3.8</v>
      </c>
      <c r="O1076" s="42">
        <v>0</v>
      </c>
      <c r="P1076" s="43">
        <f t="shared" si="58"/>
        <v>3.04</v>
      </c>
    </row>
    <row r="1077" spans="1:16">
      <c r="A1077" s="23">
        <v>202311</v>
      </c>
      <c r="B1077" s="57" t="s">
        <v>400</v>
      </c>
      <c r="C1077" s="62" t="s">
        <v>1438</v>
      </c>
      <c r="D1077" s="52" t="s">
        <v>587</v>
      </c>
      <c r="E1077" s="64" t="s">
        <v>1200</v>
      </c>
      <c r="F1077" s="63" t="s">
        <v>686</v>
      </c>
      <c r="G1077" s="48">
        <v>44782</v>
      </c>
      <c r="H1077" s="49" t="s">
        <v>623</v>
      </c>
      <c r="I1077" s="49"/>
      <c r="J1077" s="42">
        <v>2120</v>
      </c>
      <c r="K1077" s="41">
        <v>3319.84</v>
      </c>
      <c r="L1077" s="41">
        <v>363.68</v>
      </c>
      <c r="M1077" s="41">
        <v>86.8</v>
      </c>
      <c r="N1077" s="41">
        <v>3.8</v>
      </c>
      <c r="O1077" s="42">
        <v>0</v>
      </c>
      <c r="P1077" s="43">
        <f t="shared" si="58"/>
        <v>3.04</v>
      </c>
    </row>
    <row r="1078" spans="1:16">
      <c r="A1078" s="23">
        <v>202311</v>
      </c>
      <c r="B1078" s="57" t="s">
        <v>319</v>
      </c>
      <c r="C1078" s="62" t="s">
        <v>1438</v>
      </c>
      <c r="D1078" s="52" t="s">
        <v>764</v>
      </c>
      <c r="E1078" s="64" t="s">
        <v>1224</v>
      </c>
      <c r="F1078" s="63" t="s">
        <v>1220</v>
      </c>
      <c r="G1078" s="64" t="s">
        <v>1225</v>
      </c>
      <c r="H1078" s="49"/>
      <c r="I1078" s="49"/>
      <c r="J1078" s="42">
        <v>6500</v>
      </c>
      <c r="K1078" s="41">
        <v>13789.5</v>
      </c>
      <c r="L1078" s="41">
        <v>363.68</v>
      </c>
      <c r="M1078" s="41">
        <v>86.8</v>
      </c>
      <c r="N1078" s="41">
        <v>3.8</v>
      </c>
      <c r="O1078" s="42">
        <v>0</v>
      </c>
      <c r="P1078" s="43">
        <f t="shared" si="58"/>
        <v>3.04</v>
      </c>
    </row>
    <row r="1079" spans="1:16">
      <c r="A1079" s="23">
        <v>202311</v>
      </c>
      <c r="B1079" s="57" t="s">
        <v>238</v>
      </c>
      <c r="C1079" s="62" t="s">
        <v>580</v>
      </c>
      <c r="D1079" s="52" t="s">
        <v>587</v>
      </c>
      <c r="E1079" s="64" t="s">
        <v>1226</v>
      </c>
      <c r="F1079" s="63" t="s">
        <v>992</v>
      </c>
      <c r="G1079" s="64" t="s">
        <v>1227</v>
      </c>
      <c r="H1079" s="49"/>
      <c r="I1079" s="49"/>
      <c r="J1079" s="42">
        <v>2671</v>
      </c>
      <c r="K1079" s="41">
        <v>5911.75</v>
      </c>
      <c r="L1079" s="41">
        <v>363.68</v>
      </c>
      <c r="M1079" s="41">
        <v>86.8</v>
      </c>
      <c r="N1079" s="41">
        <v>3.8</v>
      </c>
      <c r="O1079" s="42">
        <v>0</v>
      </c>
      <c r="P1079" s="43">
        <f t="shared" si="58"/>
        <v>3.04</v>
      </c>
    </row>
    <row r="1080" spans="1:16">
      <c r="A1080" s="23">
        <v>202311</v>
      </c>
      <c r="B1080" s="57" t="s">
        <v>370</v>
      </c>
      <c r="C1080" s="62" t="s">
        <v>1437</v>
      </c>
      <c r="D1080" s="52" t="s">
        <v>587</v>
      </c>
      <c r="E1080" s="64" t="s">
        <v>1228</v>
      </c>
      <c r="F1080" s="63" t="s">
        <v>694</v>
      </c>
      <c r="G1080" s="64" t="s">
        <v>1229</v>
      </c>
      <c r="H1080" s="49"/>
      <c r="I1080" s="49"/>
      <c r="J1080" s="42">
        <v>4068</v>
      </c>
      <c r="K1080" s="41">
        <v>8399</v>
      </c>
      <c r="L1080" s="41">
        <v>0</v>
      </c>
      <c r="M1080" s="41">
        <v>0</v>
      </c>
      <c r="N1080" s="41">
        <v>0</v>
      </c>
      <c r="O1080" s="42">
        <v>0</v>
      </c>
      <c r="P1080" s="43">
        <v>0</v>
      </c>
    </row>
    <row r="1081" spans="1:16">
      <c r="A1081" s="23">
        <v>202311</v>
      </c>
      <c r="B1081" s="57" t="s">
        <v>350</v>
      </c>
      <c r="C1081" s="62" t="s">
        <v>1437</v>
      </c>
      <c r="D1081" s="52" t="s">
        <v>764</v>
      </c>
      <c r="E1081" s="64" t="s">
        <v>1230</v>
      </c>
      <c r="F1081" s="63" t="s">
        <v>792</v>
      </c>
      <c r="G1081" s="64" t="s">
        <v>1229</v>
      </c>
      <c r="H1081" s="49"/>
      <c r="I1081" s="49"/>
      <c r="J1081" s="42">
        <v>5000</v>
      </c>
      <c r="K1081" s="41">
        <v>13076.7</v>
      </c>
      <c r="L1081" s="41">
        <v>363.68</v>
      </c>
      <c r="M1081" s="41">
        <v>86.8</v>
      </c>
      <c r="N1081" s="41">
        <v>3.8</v>
      </c>
      <c r="O1081" s="42">
        <v>0</v>
      </c>
      <c r="P1081" s="43">
        <f>1900*0.16%</f>
        <v>3.04</v>
      </c>
    </row>
    <row r="1082" spans="1:16">
      <c r="A1082" s="23">
        <v>202311</v>
      </c>
      <c r="B1082" s="57" t="s">
        <v>415</v>
      </c>
      <c r="C1082" s="62" t="s">
        <v>575</v>
      </c>
      <c r="D1082" s="52" t="s">
        <v>587</v>
      </c>
      <c r="E1082" s="64" t="s">
        <v>1249</v>
      </c>
      <c r="F1082" s="63" t="s">
        <v>710</v>
      </c>
      <c r="G1082" s="64" t="s">
        <v>1247</v>
      </c>
      <c r="H1082" s="49"/>
      <c r="I1082" s="49"/>
      <c r="J1082" s="42">
        <v>3850</v>
      </c>
      <c r="K1082" s="41">
        <v>5852</v>
      </c>
      <c r="L1082" s="41">
        <v>0</v>
      </c>
      <c r="M1082" s="41">
        <v>0</v>
      </c>
      <c r="N1082" s="41">
        <v>0</v>
      </c>
      <c r="O1082" s="42">
        <v>0</v>
      </c>
      <c r="P1082" s="43">
        <v>0</v>
      </c>
    </row>
    <row r="1083" spans="1:16">
      <c r="A1083" s="23">
        <v>202311</v>
      </c>
      <c r="B1083" s="57" t="s">
        <v>322</v>
      </c>
      <c r="C1083" s="62" t="s">
        <v>580</v>
      </c>
      <c r="D1083" s="52" t="s">
        <v>587</v>
      </c>
      <c r="E1083" s="64" t="s">
        <v>1262</v>
      </c>
      <c r="F1083" s="63" t="s">
        <v>939</v>
      </c>
      <c r="G1083" s="64">
        <v>44886</v>
      </c>
      <c r="H1083" s="49"/>
      <c r="I1083" s="49"/>
      <c r="J1083" s="42">
        <v>1900</v>
      </c>
      <c r="K1083" s="41">
        <v>5465.31</v>
      </c>
      <c r="L1083" s="41">
        <v>363.68</v>
      </c>
      <c r="M1083" s="41">
        <v>86.8</v>
      </c>
      <c r="N1083" s="41">
        <v>3.8</v>
      </c>
      <c r="O1083" s="42">
        <v>0</v>
      </c>
      <c r="P1083" s="43">
        <f>1900*0.16%</f>
        <v>3.04</v>
      </c>
    </row>
    <row r="1084" spans="1:16">
      <c r="A1084" s="23">
        <v>202311</v>
      </c>
      <c r="B1084" s="57" t="s">
        <v>425</v>
      </c>
      <c r="C1084" s="62" t="s">
        <v>575</v>
      </c>
      <c r="D1084" s="52" t="s">
        <v>587</v>
      </c>
      <c r="E1084" s="64" t="s">
        <v>1264</v>
      </c>
      <c r="F1084" s="63" t="s">
        <v>1265</v>
      </c>
      <c r="G1084" s="64" t="s">
        <v>1266</v>
      </c>
      <c r="H1084" s="49"/>
      <c r="I1084" s="49" t="s">
        <v>1458</v>
      </c>
      <c r="J1084" s="42">
        <v>5500</v>
      </c>
      <c r="K1084" s="41">
        <v>1636.36</v>
      </c>
      <c r="L1084" s="41">
        <v>0</v>
      </c>
      <c r="M1084" s="41">
        <v>0</v>
      </c>
      <c r="N1084" s="41">
        <v>0</v>
      </c>
      <c r="O1084" s="42">
        <v>0</v>
      </c>
      <c r="P1084" s="43">
        <v>0</v>
      </c>
    </row>
    <row r="1085" spans="1:16">
      <c r="A1085" s="23">
        <v>202311</v>
      </c>
      <c r="B1085" s="57" t="s">
        <v>315</v>
      </c>
      <c r="C1085" s="62" t="s">
        <v>575</v>
      </c>
      <c r="D1085" s="52" t="s">
        <v>587</v>
      </c>
      <c r="E1085" s="64" t="s">
        <v>1267</v>
      </c>
      <c r="F1085" s="63" t="s">
        <v>1268</v>
      </c>
      <c r="G1085" s="64">
        <v>44879</v>
      </c>
      <c r="H1085" s="49"/>
      <c r="I1085" s="49"/>
      <c r="J1085" s="42">
        <v>3050</v>
      </c>
      <c r="K1085" s="41">
        <v>11523.72</v>
      </c>
      <c r="L1085" s="41">
        <v>363.68</v>
      </c>
      <c r="M1085" s="41">
        <v>86.8</v>
      </c>
      <c r="N1085" s="41">
        <v>3.8</v>
      </c>
      <c r="O1085" s="42">
        <v>0</v>
      </c>
      <c r="P1085" s="43">
        <f t="shared" ref="P1085:P1104" si="59">1900*0.16%</f>
        <v>3.04</v>
      </c>
    </row>
    <row r="1086" spans="1:16">
      <c r="A1086" s="23">
        <v>202311</v>
      </c>
      <c r="B1086" s="57" t="s">
        <v>224</v>
      </c>
      <c r="C1086" s="62" t="s">
        <v>575</v>
      </c>
      <c r="D1086" s="52" t="s">
        <v>587</v>
      </c>
      <c r="E1086" s="64" t="s">
        <v>1275</v>
      </c>
      <c r="F1086" s="63" t="s">
        <v>1276</v>
      </c>
      <c r="G1086" s="64">
        <v>44909</v>
      </c>
      <c r="H1086" s="49"/>
      <c r="I1086" s="49"/>
      <c r="J1086" s="42">
        <v>3850</v>
      </c>
      <c r="K1086" s="41">
        <v>8895.18</v>
      </c>
      <c r="L1086" s="41">
        <v>363.68</v>
      </c>
      <c r="M1086" s="41">
        <v>86.8</v>
      </c>
      <c r="N1086" s="41">
        <v>3.8</v>
      </c>
      <c r="O1086" s="42">
        <v>0</v>
      </c>
      <c r="P1086" s="43">
        <f t="shared" si="59"/>
        <v>3.04</v>
      </c>
    </row>
    <row r="1087" spans="1:16">
      <c r="A1087" s="23">
        <v>202311</v>
      </c>
      <c r="B1087" s="57" t="s">
        <v>351</v>
      </c>
      <c r="C1087" s="62" t="s">
        <v>1438</v>
      </c>
      <c r="D1087" s="52" t="s">
        <v>587</v>
      </c>
      <c r="E1087" s="64" t="s">
        <v>1278</v>
      </c>
      <c r="F1087" s="63" t="s">
        <v>1279</v>
      </c>
      <c r="G1087" s="64" t="s">
        <v>1280</v>
      </c>
      <c r="H1087" s="49"/>
      <c r="I1087" s="49"/>
      <c r="J1087" s="42">
        <v>4480</v>
      </c>
      <c r="K1087" s="41">
        <v>11422.5</v>
      </c>
      <c r="L1087" s="41">
        <v>363.68</v>
      </c>
      <c r="M1087" s="41">
        <v>86.8</v>
      </c>
      <c r="N1087" s="41">
        <v>3.8</v>
      </c>
      <c r="O1087" s="42">
        <v>95</v>
      </c>
      <c r="P1087" s="43">
        <f t="shared" si="59"/>
        <v>3.04</v>
      </c>
    </row>
    <row r="1088" spans="1:16">
      <c r="A1088" s="23">
        <v>202311</v>
      </c>
      <c r="B1088" s="57" t="s">
        <v>451</v>
      </c>
      <c r="C1088" s="62" t="s">
        <v>1437</v>
      </c>
      <c r="D1088" s="52" t="s">
        <v>587</v>
      </c>
      <c r="E1088" s="64" t="s">
        <v>1282</v>
      </c>
      <c r="F1088" s="63" t="s">
        <v>778</v>
      </c>
      <c r="G1088" s="64" t="s">
        <v>1283</v>
      </c>
      <c r="H1088" s="49"/>
      <c r="I1088" s="49"/>
      <c r="J1088" s="42">
        <v>2500</v>
      </c>
      <c r="K1088" s="41">
        <v>5869.83</v>
      </c>
      <c r="L1088" s="41">
        <v>363.68</v>
      </c>
      <c r="M1088" s="41">
        <v>86.8</v>
      </c>
      <c r="N1088" s="41">
        <v>3.8</v>
      </c>
      <c r="O1088" s="42">
        <v>0</v>
      </c>
      <c r="P1088" s="43">
        <f t="shared" si="59"/>
        <v>3.04</v>
      </c>
    </row>
    <row r="1089" spans="1:16">
      <c r="A1089" s="23">
        <v>202311</v>
      </c>
      <c r="B1089" s="57" t="s">
        <v>436</v>
      </c>
      <c r="C1089" s="62" t="s">
        <v>1437</v>
      </c>
      <c r="D1089" s="52" t="s">
        <v>587</v>
      </c>
      <c r="E1089" s="64" t="s">
        <v>1286</v>
      </c>
      <c r="F1089" s="63" t="s">
        <v>1340</v>
      </c>
      <c r="G1089" s="64" t="s">
        <v>1287</v>
      </c>
      <c r="H1089" s="49"/>
      <c r="I1089" s="49"/>
      <c r="J1089" s="42">
        <v>4238</v>
      </c>
      <c r="K1089" s="41">
        <v>8326</v>
      </c>
      <c r="L1089" s="41">
        <v>363.68</v>
      </c>
      <c r="M1089" s="41">
        <v>86.8</v>
      </c>
      <c r="N1089" s="41">
        <v>3.8</v>
      </c>
      <c r="O1089" s="42">
        <v>0</v>
      </c>
      <c r="P1089" s="43">
        <f t="shared" si="59"/>
        <v>3.04</v>
      </c>
    </row>
    <row r="1090" spans="1:16">
      <c r="A1090" s="23">
        <v>202311</v>
      </c>
      <c r="B1090" s="57" t="s">
        <v>348</v>
      </c>
      <c r="C1090" s="62" t="s">
        <v>1437</v>
      </c>
      <c r="D1090" s="52" t="s">
        <v>764</v>
      </c>
      <c r="E1090" s="64" t="s">
        <v>1289</v>
      </c>
      <c r="F1090" s="63" t="s">
        <v>792</v>
      </c>
      <c r="G1090" s="64" t="s">
        <v>1290</v>
      </c>
      <c r="H1090" s="49"/>
      <c r="I1090" s="49"/>
      <c r="J1090" s="42">
        <v>6160</v>
      </c>
      <c r="K1090" s="41">
        <v>15583</v>
      </c>
      <c r="L1090" s="41">
        <v>363.68</v>
      </c>
      <c r="M1090" s="41">
        <v>86.8</v>
      </c>
      <c r="N1090" s="41">
        <v>3.8</v>
      </c>
      <c r="O1090" s="42">
        <v>800</v>
      </c>
      <c r="P1090" s="43">
        <f t="shared" si="59"/>
        <v>3.04</v>
      </c>
    </row>
    <row r="1091" spans="1:16">
      <c r="A1091" s="23">
        <v>202311</v>
      </c>
      <c r="B1091" s="57" t="s">
        <v>304</v>
      </c>
      <c r="C1091" s="62" t="s">
        <v>1439</v>
      </c>
      <c r="D1091" s="52" t="s">
        <v>587</v>
      </c>
      <c r="E1091" s="64" t="s">
        <v>1311</v>
      </c>
      <c r="F1091" s="63" t="s">
        <v>1312</v>
      </c>
      <c r="G1091" s="64" t="s">
        <v>1313</v>
      </c>
      <c r="H1091" s="49"/>
      <c r="I1091" s="49"/>
      <c r="J1091" s="42">
        <v>2000</v>
      </c>
      <c r="K1091" s="41">
        <v>5123.59</v>
      </c>
      <c r="L1091" s="41">
        <v>363.68</v>
      </c>
      <c r="M1091" s="41">
        <v>86.8</v>
      </c>
      <c r="N1091" s="41">
        <v>3.8</v>
      </c>
      <c r="O1091" s="42">
        <v>0</v>
      </c>
      <c r="P1091" s="43">
        <f t="shared" si="59"/>
        <v>3.04</v>
      </c>
    </row>
    <row r="1092" spans="1:16">
      <c r="A1092" s="23">
        <v>202311</v>
      </c>
      <c r="B1092" s="57" t="s">
        <v>367</v>
      </c>
      <c r="C1092" s="62" t="s">
        <v>1437</v>
      </c>
      <c r="D1092" s="52" t="s">
        <v>587</v>
      </c>
      <c r="E1092" s="64" t="s">
        <v>1318</v>
      </c>
      <c r="F1092" s="63" t="s">
        <v>1294</v>
      </c>
      <c r="G1092" s="64" t="s">
        <v>1319</v>
      </c>
      <c r="H1092" s="49"/>
      <c r="I1092" s="49"/>
      <c r="J1092" s="42">
        <v>1900</v>
      </c>
      <c r="K1092" s="41">
        <v>5376.2</v>
      </c>
      <c r="L1092" s="41">
        <v>363.68</v>
      </c>
      <c r="M1092" s="41">
        <v>86.8</v>
      </c>
      <c r="N1092" s="41">
        <v>3.8</v>
      </c>
      <c r="O1092" s="42">
        <v>0</v>
      </c>
      <c r="P1092" s="43">
        <f t="shared" si="59"/>
        <v>3.04</v>
      </c>
    </row>
    <row r="1093" spans="1:16">
      <c r="A1093" s="23">
        <v>202311</v>
      </c>
      <c r="B1093" s="57" t="s">
        <v>228</v>
      </c>
      <c r="C1093" s="62" t="s">
        <v>592</v>
      </c>
      <c r="D1093" s="52" t="s">
        <v>587</v>
      </c>
      <c r="E1093" s="64" t="s">
        <v>1327</v>
      </c>
      <c r="F1093" s="63" t="s">
        <v>833</v>
      </c>
      <c r="G1093" s="64" t="s">
        <v>1328</v>
      </c>
      <c r="H1093" s="49"/>
      <c r="I1093" s="49"/>
      <c r="J1093" s="42">
        <v>2000</v>
      </c>
      <c r="K1093" s="41">
        <v>5366</v>
      </c>
      <c r="L1093" s="41">
        <v>363.68</v>
      </c>
      <c r="M1093" s="41">
        <v>86.8</v>
      </c>
      <c r="N1093" s="41">
        <v>3.8</v>
      </c>
      <c r="O1093" s="42">
        <v>0</v>
      </c>
      <c r="P1093" s="43">
        <f t="shared" si="59"/>
        <v>3.04</v>
      </c>
    </row>
    <row r="1094" spans="1:16">
      <c r="A1094" s="23">
        <v>202311</v>
      </c>
      <c r="B1094" s="57" t="s">
        <v>231</v>
      </c>
      <c r="C1094" s="62" t="s">
        <v>1439</v>
      </c>
      <c r="D1094" s="52" t="s">
        <v>587</v>
      </c>
      <c r="E1094" s="64" t="s">
        <v>1334</v>
      </c>
      <c r="F1094" s="63" t="s">
        <v>675</v>
      </c>
      <c r="G1094" s="64" t="s">
        <v>1335</v>
      </c>
      <c r="H1094" s="49"/>
      <c r="I1094" s="49"/>
      <c r="J1094" s="42">
        <v>3026</v>
      </c>
      <c r="K1094" s="41">
        <v>6988.94</v>
      </c>
      <c r="L1094" s="41">
        <v>363.68</v>
      </c>
      <c r="M1094" s="41">
        <v>86.8</v>
      </c>
      <c r="N1094" s="41">
        <v>3.8</v>
      </c>
      <c r="O1094" s="42">
        <v>0</v>
      </c>
      <c r="P1094" s="43">
        <f t="shared" si="59"/>
        <v>3.04</v>
      </c>
    </row>
    <row r="1095" spans="1:16">
      <c r="A1095" s="23">
        <v>202311</v>
      </c>
      <c r="B1095" s="57" t="s">
        <v>265</v>
      </c>
      <c r="C1095" s="62" t="s">
        <v>580</v>
      </c>
      <c r="D1095" s="52" t="s">
        <v>587</v>
      </c>
      <c r="E1095" s="64" t="s">
        <v>1343</v>
      </c>
      <c r="F1095" s="63" t="s">
        <v>1344</v>
      </c>
      <c r="G1095" s="64" t="s">
        <v>1345</v>
      </c>
      <c r="H1095" s="49"/>
      <c r="I1095" s="49"/>
      <c r="J1095" s="42">
        <v>1900</v>
      </c>
      <c r="K1095" s="41">
        <v>4552.4</v>
      </c>
      <c r="L1095" s="41">
        <v>363.68</v>
      </c>
      <c r="M1095" s="41">
        <v>86.8</v>
      </c>
      <c r="N1095" s="41">
        <v>3.8</v>
      </c>
      <c r="O1095" s="42">
        <v>0</v>
      </c>
      <c r="P1095" s="43">
        <f t="shared" si="59"/>
        <v>3.04</v>
      </c>
    </row>
    <row r="1096" spans="1:16">
      <c r="A1096" s="23">
        <v>202311</v>
      </c>
      <c r="B1096" s="57" t="s">
        <v>247</v>
      </c>
      <c r="C1096" s="62" t="s">
        <v>580</v>
      </c>
      <c r="D1096" s="52" t="s">
        <v>587</v>
      </c>
      <c r="E1096" s="64" t="s">
        <v>1347</v>
      </c>
      <c r="F1096" s="63" t="s">
        <v>1344</v>
      </c>
      <c r="G1096" s="64" t="s">
        <v>1348</v>
      </c>
      <c r="H1096" s="49"/>
      <c r="I1096" s="49"/>
      <c r="J1096" s="42">
        <v>1900</v>
      </c>
      <c r="K1096" s="41">
        <v>4954.1</v>
      </c>
      <c r="L1096" s="41">
        <v>363.68</v>
      </c>
      <c r="M1096" s="41">
        <v>86.8</v>
      </c>
      <c r="N1096" s="41">
        <v>3.8</v>
      </c>
      <c r="O1096" s="42">
        <v>0</v>
      </c>
      <c r="P1096" s="43">
        <f t="shared" si="59"/>
        <v>3.04</v>
      </c>
    </row>
    <row r="1097" spans="1:16">
      <c r="A1097" s="23">
        <v>202311</v>
      </c>
      <c r="B1097" s="57" t="s">
        <v>402</v>
      </c>
      <c r="C1097" s="62" t="s">
        <v>1437</v>
      </c>
      <c r="D1097" s="52" t="s">
        <v>1366</v>
      </c>
      <c r="E1097" s="64" t="s">
        <v>1350</v>
      </c>
      <c r="F1097" s="63" t="s">
        <v>1351</v>
      </c>
      <c r="G1097" s="64" t="s">
        <v>1352</v>
      </c>
      <c r="H1097" s="49"/>
      <c r="I1097" s="49"/>
      <c r="J1097" s="42">
        <v>12400</v>
      </c>
      <c r="K1097" s="41">
        <v>27832.1</v>
      </c>
      <c r="L1097" s="41">
        <v>363.68</v>
      </c>
      <c r="M1097" s="41">
        <v>86.8</v>
      </c>
      <c r="N1097" s="41">
        <v>3.8</v>
      </c>
      <c r="O1097" s="42">
        <v>3128</v>
      </c>
      <c r="P1097" s="43">
        <f t="shared" si="59"/>
        <v>3.04</v>
      </c>
    </row>
    <row r="1098" spans="1:16">
      <c r="A1098" s="23">
        <v>202311</v>
      </c>
      <c r="B1098" s="57" t="s">
        <v>390</v>
      </c>
      <c r="C1098" s="62" t="s">
        <v>1439</v>
      </c>
      <c r="D1098" s="52" t="s">
        <v>587</v>
      </c>
      <c r="E1098" s="64" t="s">
        <v>1355</v>
      </c>
      <c r="F1098" s="63" t="s">
        <v>675</v>
      </c>
      <c r="G1098" s="64" t="s">
        <v>1356</v>
      </c>
      <c r="H1098" s="49"/>
      <c r="I1098" s="49"/>
      <c r="J1098" s="42">
        <v>3026</v>
      </c>
      <c r="K1098" s="41">
        <v>6622.64</v>
      </c>
      <c r="L1098" s="41">
        <v>363.68</v>
      </c>
      <c r="M1098" s="41">
        <v>86.8</v>
      </c>
      <c r="N1098" s="41">
        <v>3.8</v>
      </c>
      <c r="O1098" s="42">
        <v>0</v>
      </c>
      <c r="P1098" s="43">
        <f t="shared" si="59"/>
        <v>3.04</v>
      </c>
    </row>
    <row r="1099" spans="1:16">
      <c r="A1099" s="23">
        <v>202311</v>
      </c>
      <c r="B1099" s="57" t="s">
        <v>269</v>
      </c>
      <c r="C1099" s="62" t="s">
        <v>1437</v>
      </c>
      <c r="D1099" s="52" t="s">
        <v>587</v>
      </c>
      <c r="E1099" s="64" t="s">
        <v>1360</v>
      </c>
      <c r="F1099" s="63" t="s">
        <v>669</v>
      </c>
      <c r="G1099" s="64" t="s">
        <v>1359</v>
      </c>
      <c r="H1099" s="49"/>
      <c r="I1099" s="49"/>
      <c r="J1099" s="42">
        <v>2600</v>
      </c>
      <c r="K1099" s="41">
        <v>5636.4</v>
      </c>
      <c r="L1099" s="41">
        <v>363.68</v>
      </c>
      <c r="M1099" s="41">
        <v>86.8</v>
      </c>
      <c r="N1099" s="41">
        <v>3.8</v>
      </c>
      <c r="O1099" s="42">
        <v>0</v>
      </c>
      <c r="P1099" s="43">
        <f t="shared" si="59"/>
        <v>3.04</v>
      </c>
    </row>
    <row r="1100" spans="1:16">
      <c r="A1100" s="23">
        <v>202311</v>
      </c>
      <c r="B1100" s="57" t="s">
        <v>313</v>
      </c>
      <c r="C1100" s="62" t="s">
        <v>580</v>
      </c>
      <c r="D1100" s="52" t="s">
        <v>587</v>
      </c>
      <c r="E1100" s="64" t="s">
        <v>1361</v>
      </c>
      <c r="F1100" s="63" t="s">
        <v>992</v>
      </c>
      <c r="G1100" s="64" t="s">
        <v>1362</v>
      </c>
      <c r="H1100" s="49"/>
      <c r="I1100" s="49"/>
      <c r="J1100" s="42">
        <v>2320</v>
      </c>
      <c r="K1100" s="41">
        <v>5681.32</v>
      </c>
      <c r="L1100" s="41">
        <v>363.68</v>
      </c>
      <c r="M1100" s="41">
        <v>86.8</v>
      </c>
      <c r="N1100" s="41">
        <v>3.8</v>
      </c>
      <c r="O1100" s="42">
        <v>0</v>
      </c>
      <c r="P1100" s="43">
        <f t="shared" si="59"/>
        <v>3.04</v>
      </c>
    </row>
    <row r="1101" spans="1:16">
      <c r="A1101" s="23">
        <v>202311</v>
      </c>
      <c r="B1101" s="57" t="s">
        <v>263</v>
      </c>
      <c r="C1101" s="62" t="s">
        <v>661</v>
      </c>
      <c r="D1101" s="52" t="s">
        <v>587</v>
      </c>
      <c r="E1101" s="64" t="s">
        <v>1369</v>
      </c>
      <c r="F1101" s="63" t="s">
        <v>663</v>
      </c>
      <c r="G1101" s="64" t="s">
        <v>1370</v>
      </c>
      <c r="H1101" s="49"/>
      <c r="I1101" s="49"/>
      <c r="J1101" s="42">
        <v>5200</v>
      </c>
      <c r="K1101" s="41">
        <v>14240</v>
      </c>
      <c r="L1101" s="41">
        <v>363.68</v>
      </c>
      <c r="M1101" s="41">
        <v>86.8</v>
      </c>
      <c r="N1101" s="41">
        <v>3.8</v>
      </c>
      <c r="O1101" s="42">
        <v>0</v>
      </c>
      <c r="P1101" s="43">
        <f t="shared" si="59"/>
        <v>3.04</v>
      </c>
    </row>
    <row r="1102" spans="1:16">
      <c r="A1102" s="23">
        <v>202311</v>
      </c>
      <c r="B1102" s="57" t="s">
        <v>442</v>
      </c>
      <c r="C1102" s="62" t="s">
        <v>1437</v>
      </c>
      <c r="D1102" s="52" t="s">
        <v>587</v>
      </c>
      <c r="E1102" s="64" t="s">
        <v>1375</v>
      </c>
      <c r="F1102" s="63" t="s">
        <v>1294</v>
      </c>
      <c r="G1102" s="64" t="s">
        <v>1376</v>
      </c>
      <c r="H1102" s="49"/>
      <c r="I1102" s="49"/>
      <c r="J1102" s="42">
        <v>1900</v>
      </c>
      <c r="K1102" s="41">
        <v>4687.8</v>
      </c>
      <c r="L1102" s="41">
        <v>363.68</v>
      </c>
      <c r="M1102" s="41">
        <v>86.8</v>
      </c>
      <c r="N1102" s="41">
        <v>3.8</v>
      </c>
      <c r="O1102" s="42">
        <v>0</v>
      </c>
      <c r="P1102" s="43">
        <f t="shared" si="59"/>
        <v>3.04</v>
      </c>
    </row>
    <row r="1103" spans="1:16">
      <c r="A1103" s="23">
        <v>202311</v>
      </c>
      <c r="B1103" s="57" t="s">
        <v>496</v>
      </c>
      <c r="C1103" s="62" t="s">
        <v>580</v>
      </c>
      <c r="D1103" s="52" t="s">
        <v>587</v>
      </c>
      <c r="E1103" s="64" t="s">
        <v>1377</v>
      </c>
      <c r="F1103" s="63" t="s">
        <v>1344</v>
      </c>
      <c r="G1103" s="64" t="s">
        <v>1378</v>
      </c>
      <c r="H1103" s="49"/>
      <c r="I1103" s="49"/>
      <c r="J1103" s="42">
        <v>1900</v>
      </c>
      <c r="K1103" s="41">
        <v>4464.23</v>
      </c>
      <c r="L1103" s="41">
        <v>363.68</v>
      </c>
      <c r="M1103" s="41">
        <v>86.8</v>
      </c>
      <c r="N1103" s="41">
        <v>3.8</v>
      </c>
      <c r="O1103" s="42">
        <v>0</v>
      </c>
      <c r="P1103" s="43">
        <f t="shared" si="59"/>
        <v>3.04</v>
      </c>
    </row>
    <row r="1104" spans="1:16">
      <c r="A1104" s="23">
        <v>202311</v>
      </c>
      <c r="B1104" s="57" t="s">
        <v>488</v>
      </c>
      <c r="C1104" s="62" t="s">
        <v>1437</v>
      </c>
      <c r="D1104" s="52" t="s">
        <v>587</v>
      </c>
      <c r="E1104" s="64" t="s">
        <v>1380</v>
      </c>
      <c r="F1104" s="63" t="s">
        <v>1381</v>
      </c>
      <c r="G1104" s="64" t="s">
        <v>1378</v>
      </c>
      <c r="H1104" s="49"/>
      <c r="I1104" s="49"/>
      <c r="J1104" s="42">
        <v>3000</v>
      </c>
      <c r="K1104" s="41">
        <v>6441.4</v>
      </c>
      <c r="L1104" s="41">
        <v>363.68</v>
      </c>
      <c r="M1104" s="41">
        <v>86.8</v>
      </c>
      <c r="N1104" s="41">
        <v>3.8</v>
      </c>
      <c r="O1104" s="42">
        <v>0</v>
      </c>
      <c r="P1104" s="43">
        <f t="shared" si="59"/>
        <v>3.04</v>
      </c>
    </row>
    <row r="1105" spans="1:16">
      <c r="A1105" s="23">
        <v>202311</v>
      </c>
      <c r="B1105" s="57" t="s">
        <v>473</v>
      </c>
      <c r="C1105" s="62" t="s">
        <v>1439</v>
      </c>
      <c r="D1105" s="52" t="s">
        <v>587</v>
      </c>
      <c r="E1105" s="64" t="s">
        <v>1382</v>
      </c>
      <c r="F1105" s="63" t="s">
        <v>1316</v>
      </c>
      <c r="G1105" s="64" t="s">
        <v>1383</v>
      </c>
      <c r="H1105" s="49"/>
      <c r="I1105" s="49" t="s">
        <v>1456</v>
      </c>
      <c r="J1105" s="42">
        <v>3302</v>
      </c>
      <c r="K1105" s="41">
        <v>2439.52</v>
      </c>
      <c r="L1105" s="41">
        <v>0</v>
      </c>
      <c r="M1105" s="41">
        <v>0</v>
      </c>
      <c r="N1105" s="41">
        <v>0</v>
      </c>
      <c r="O1105" s="42">
        <v>0</v>
      </c>
      <c r="P1105" s="43">
        <v>0</v>
      </c>
    </row>
    <row r="1106" spans="1:16">
      <c r="A1106" s="23">
        <v>202311</v>
      </c>
      <c r="B1106" s="57" t="s">
        <v>480</v>
      </c>
      <c r="C1106" s="62" t="s">
        <v>1438</v>
      </c>
      <c r="D1106" s="52" t="s">
        <v>587</v>
      </c>
      <c r="E1106" s="64" t="s">
        <v>1384</v>
      </c>
      <c r="F1106" s="63" t="s">
        <v>886</v>
      </c>
      <c r="G1106" s="64" t="s">
        <v>1385</v>
      </c>
      <c r="H1106" s="49"/>
      <c r="I1106" s="49"/>
      <c r="J1106" s="42">
        <v>1900</v>
      </c>
      <c r="K1106" s="41">
        <v>4973.54</v>
      </c>
      <c r="L1106" s="41">
        <v>363.68</v>
      </c>
      <c r="M1106" s="41">
        <v>86.8</v>
      </c>
      <c r="N1106" s="41">
        <v>3.8</v>
      </c>
      <c r="O1106" s="42">
        <v>0</v>
      </c>
      <c r="P1106" s="43">
        <f>1900*0.16%</f>
        <v>3.04</v>
      </c>
    </row>
    <row r="1107" spans="1:16">
      <c r="A1107" s="23">
        <v>202311</v>
      </c>
      <c r="B1107" s="57" t="s">
        <v>476</v>
      </c>
      <c r="C1107" s="62" t="s">
        <v>1437</v>
      </c>
      <c r="D1107" s="52" t="s">
        <v>587</v>
      </c>
      <c r="E1107" s="64" t="s">
        <v>1391</v>
      </c>
      <c r="F1107" s="63" t="s">
        <v>1246</v>
      </c>
      <c r="G1107" s="64" t="s">
        <v>1392</v>
      </c>
      <c r="H1107" s="49"/>
      <c r="I1107" s="49"/>
      <c r="J1107" s="42">
        <v>3390</v>
      </c>
      <c r="K1107" s="41">
        <v>8913.4</v>
      </c>
      <c r="L1107" s="41">
        <v>363.68</v>
      </c>
      <c r="M1107" s="41">
        <v>86.8</v>
      </c>
      <c r="N1107" s="41">
        <v>3.8</v>
      </c>
      <c r="O1107" s="42">
        <v>0</v>
      </c>
      <c r="P1107" s="43">
        <f>1900*0.16%</f>
        <v>3.04</v>
      </c>
    </row>
    <row r="1108" spans="1:16">
      <c r="A1108" s="23">
        <v>202311</v>
      </c>
      <c r="B1108" s="57" t="s">
        <v>486</v>
      </c>
      <c r="C1108" s="62" t="s">
        <v>580</v>
      </c>
      <c r="D1108" s="52" t="s">
        <v>587</v>
      </c>
      <c r="E1108" s="64" t="s">
        <v>1393</v>
      </c>
      <c r="F1108" s="63" t="s">
        <v>1344</v>
      </c>
      <c r="G1108" s="64" t="s">
        <v>1394</v>
      </c>
      <c r="H1108" s="49"/>
      <c r="I1108" s="49"/>
      <c r="J1108" s="42">
        <v>1900</v>
      </c>
      <c r="K1108" s="41">
        <v>4667.8</v>
      </c>
      <c r="L1108" s="41">
        <v>363.68</v>
      </c>
      <c r="M1108" s="41">
        <v>86.8</v>
      </c>
      <c r="N1108" s="41">
        <v>3.8</v>
      </c>
      <c r="O1108" s="42">
        <v>0</v>
      </c>
      <c r="P1108" s="43">
        <f>1900*0.16%</f>
        <v>3.04</v>
      </c>
    </row>
    <row r="1109" spans="1:16">
      <c r="A1109" s="23">
        <v>202311</v>
      </c>
      <c r="B1109" s="57" t="s">
        <v>472</v>
      </c>
      <c r="C1109" s="62" t="s">
        <v>580</v>
      </c>
      <c r="D1109" s="52" t="s">
        <v>587</v>
      </c>
      <c r="E1109" s="64" t="s">
        <v>1395</v>
      </c>
      <c r="F1109" s="63" t="s">
        <v>992</v>
      </c>
      <c r="G1109" s="64" t="s">
        <v>1396</v>
      </c>
      <c r="H1109" s="49"/>
      <c r="I1109" s="49"/>
      <c r="J1109" s="42">
        <v>2520</v>
      </c>
      <c r="K1109" s="41">
        <v>5976</v>
      </c>
      <c r="L1109" s="41">
        <v>363.68</v>
      </c>
      <c r="M1109" s="41">
        <v>86.8</v>
      </c>
      <c r="N1109" s="41">
        <v>3.8</v>
      </c>
      <c r="O1109" s="42">
        <v>0</v>
      </c>
      <c r="P1109" s="43">
        <f>1900*0.16%</f>
        <v>3.04</v>
      </c>
    </row>
    <row r="1110" spans="1:16">
      <c r="A1110" s="23">
        <v>202311</v>
      </c>
      <c r="B1110" s="57" t="s">
        <v>492</v>
      </c>
      <c r="C1110" s="62" t="s">
        <v>1438</v>
      </c>
      <c r="D1110" s="52" t="s">
        <v>587</v>
      </c>
      <c r="E1110" s="64" t="s">
        <v>1397</v>
      </c>
      <c r="F1110" s="63" t="s">
        <v>856</v>
      </c>
      <c r="G1110" s="64" t="s">
        <v>1398</v>
      </c>
      <c r="H1110" s="49"/>
      <c r="I1110" s="49"/>
      <c r="J1110" s="42">
        <v>1900</v>
      </c>
      <c r="K1110" s="41">
        <v>5626.12</v>
      </c>
      <c r="L1110" s="41">
        <v>0</v>
      </c>
      <c r="M1110" s="41">
        <v>0</v>
      </c>
      <c r="N1110" s="41">
        <v>0</v>
      </c>
      <c r="O1110" s="42">
        <v>0</v>
      </c>
      <c r="P1110" s="43">
        <v>0</v>
      </c>
    </row>
    <row r="1111" spans="1:16">
      <c r="A1111" s="23">
        <v>202311</v>
      </c>
      <c r="B1111" s="57" t="s">
        <v>477</v>
      </c>
      <c r="C1111" s="62" t="s">
        <v>1438</v>
      </c>
      <c r="D1111" s="52" t="s">
        <v>587</v>
      </c>
      <c r="E1111" s="64" t="s">
        <v>1399</v>
      </c>
      <c r="F1111" s="63" t="s">
        <v>1400</v>
      </c>
      <c r="G1111" s="64" t="s">
        <v>1401</v>
      </c>
      <c r="H1111" s="49"/>
      <c r="I1111" s="49"/>
      <c r="J1111" s="42">
        <v>2120</v>
      </c>
      <c r="K1111" s="41">
        <v>6921.18</v>
      </c>
      <c r="L1111" s="41">
        <v>363.68</v>
      </c>
      <c r="M1111" s="41">
        <v>86.8</v>
      </c>
      <c r="N1111" s="41">
        <v>3.8</v>
      </c>
      <c r="O1111" s="42">
        <v>0</v>
      </c>
      <c r="P1111" s="43">
        <f>1900*0.16%</f>
        <v>3.04</v>
      </c>
    </row>
    <row r="1112" spans="1:16">
      <c r="A1112" s="23">
        <v>202311</v>
      </c>
      <c r="B1112" s="57" t="s">
        <v>484</v>
      </c>
      <c r="C1112" s="62" t="s">
        <v>1438</v>
      </c>
      <c r="D1112" s="52" t="s">
        <v>587</v>
      </c>
      <c r="E1112" s="64" t="s">
        <v>1402</v>
      </c>
      <c r="F1112" s="63" t="s">
        <v>713</v>
      </c>
      <c r="G1112" s="64" t="s">
        <v>1403</v>
      </c>
      <c r="H1112" s="49"/>
      <c r="I1112" s="49" t="s">
        <v>1458</v>
      </c>
      <c r="J1112" s="42">
        <v>2500</v>
      </c>
      <c r="K1112" s="41">
        <v>684.27</v>
      </c>
      <c r="L1112" s="41">
        <v>0</v>
      </c>
      <c r="M1112" s="41">
        <v>0</v>
      </c>
      <c r="N1112" s="41">
        <v>0</v>
      </c>
      <c r="O1112" s="42">
        <v>0</v>
      </c>
      <c r="P1112" s="43">
        <v>0</v>
      </c>
    </row>
    <row r="1113" spans="1:16">
      <c r="A1113" s="23">
        <v>202311</v>
      </c>
      <c r="B1113" s="57" t="s">
        <v>478</v>
      </c>
      <c r="C1113" s="62" t="s">
        <v>1437</v>
      </c>
      <c r="D1113" s="52" t="s">
        <v>587</v>
      </c>
      <c r="E1113" s="64" t="s">
        <v>1404</v>
      </c>
      <c r="F1113" s="63" t="s">
        <v>1294</v>
      </c>
      <c r="G1113" s="64" t="s">
        <v>1405</v>
      </c>
      <c r="H1113" s="49"/>
      <c r="I1113" s="49"/>
      <c r="J1113" s="42">
        <v>1900</v>
      </c>
      <c r="K1113" s="41">
        <v>4453.3</v>
      </c>
      <c r="L1113" s="41">
        <v>363.68</v>
      </c>
      <c r="M1113" s="41">
        <v>86.8</v>
      </c>
      <c r="N1113" s="41">
        <v>3.8</v>
      </c>
      <c r="O1113" s="42">
        <v>0</v>
      </c>
      <c r="P1113" s="43">
        <f t="shared" ref="P1113:P1125" si="60">1900*0.16%</f>
        <v>3.04</v>
      </c>
    </row>
    <row r="1114" spans="1:16">
      <c r="A1114" s="23">
        <v>202311</v>
      </c>
      <c r="B1114" s="57" t="s">
        <v>493</v>
      </c>
      <c r="C1114" s="62" t="s">
        <v>1437</v>
      </c>
      <c r="D1114" s="52" t="s">
        <v>587</v>
      </c>
      <c r="E1114" s="64" t="s">
        <v>1406</v>
      </c>
      <c r="F1114" s="63" t="s">
        <v>1358</v>
      </c>
      <c r="G1114" s="64" t="s">
        <v>1407</v>
      </c>
      <c r="H1114" s="49"/>
      <c r="I1114" s="49"/>
      <c r="J1114" s="42">
        <v>5500</v>
      </c>
      <c r="K1114" s="41">
        <v>13692.08</v>
      </c>
      <c r="L1114" s="41">
        <v>363.68</v>
      </c>
      <c r="M1114" s="41">
        <v>86.8</v>
      </c>
      <c r="N1114" s="41">
        <v>3.8</v>
      </c>
      <c r="O1114" s="42">
        <v>0</v>
      </c>
      <c r="P1114" s="43">
        <f t="shared" si="60"/>
        <v>3.04</v>
      </c>
    </row>
    <row r="1115" spans="1:16">
      <c r="A1115" s="23">
        <v>202311</v>
      </c>
      <c r="B1115" s="60" t="s">
        <v>253</v>
      </c>
      <c r="C1115" s="60" t="s">
        <v>1438</v>
      </c>
      <c r="D1115" s="60" t="s">
        <v>587</v>
      </c>
      <c r="E1115" s="60" t="s">
        <v>1062</v>
      </c>
      <c r="F1115" s="47" t="s">
        <v>1408</v>
      </c>
      <c r="G1115" s="61" t="s">
        <v>1063</v>
      </c>
      <c r="H1115" s="49" t="s">
        <v>1018</v>
      </c>
      <c r="I1115" s="49"/>
      <c r="J1115" s="41">
        <v>3026</v>
      </c>
      <c r="K1115" s="41">
        <v>9028.79</v>
      </c>
      <c r="L1115" s="41">
        <v>363.68</v>
      </c>
      <c r="M1115" s="41">
        <v>86.8</v>
      </c>
      <c r="N1115" s="41">
        <v>3.8</v>
      </c>
      <c r="O1115" s="42">
        <v>0</v>
      </c>
      <c r="P1115" s="43">
        <f t="shared" si="60"/>
        <v>3.04</v>
      </c>
    </row>
    <row r="1116" spans="1:16">
      <c r="A1116" s="23">
        <v>202311</v>
      </c>
      <c r="B1116" s="57" t="s">
        <v>463</v>
      </c>
      <c r="C1116" s="62" t="s">
        <v>1437</v>
      </c>
      <c r="D1116" s="52" t="s">
        <v>587</v>
      </c>
      <c r="E1116" s="64" t="s">
        <v>1425</v>
      </c>
      <c r="F1116" s="63" t="s">
        <v>669</v>
      </c>
      <c r="G1116" s="64">
        <v>45170</v>
      </c>
      <c r="H1116" s="49"/>
      <c r="I1116" s="49"/>
      <c r="J1116" s="42">
        <v>2900</v>
      </c>
      <c r="K1116" s="41">
        <v>6054.3</v>
      </c>
      <c r="L1116" s="41">
        <v>363.68</v>
      </c>
      <c r="M1116" s="41">
        <v>86.8</v>
      </c>
      <c r="N1116" s="41">
        <v>3.8</v>
      </c>
      <c r="O1116" s="42">
        <v>0</v>
      </c>
      <c r="P1116" s="43">
        <f t="shared" si="60"/>
        <v>3.04</v>
      </c>
    </row>
    <row r="1117" spans="1:16">
      <c r="A1117" s="23">
        <v>202311</v>
      </c>
      <c r="B1117" s="57" t="s">
        <v>500</v>
      </c>
      <c r="C1117" s="62" t="s">
        <v>1438</v>
      </c>
      <c r="D1117" s="52" t="s">
        <v>587</v>
      </c>
      <c r="E1117" s="64" t="s">
        <v>1426</v>
      </c>
      <c r="F1117" s="63" t="s">
        <v>1427</v>
      </c>
      <c r="G1117" s="64" t="s">
        <v>1428</v>
      </c>
      <c r="H1117" s="49"/>
      <c r="I1117" s="49"/>
      <c r="J1117" s="42">
        <v>2500</v>
      </c>
      <c r="K1117" s="41">
        <v>4370.2</v>
      </c>
      <c r="L1117" s="41">
        <v>363.68</v>
      </c>
      <c r="M1117" s="41">
        <v>86.8</v>
      </c>
      <c r="N1117" s="41">
        <v>3.8</v>
      </c>
      <c r="O1117" s="42">
        <v>0</v>
      </c>
      <c r="P1117" s="43">
        <f t="shared" si="60"/>
        <v>3.04</v>
      </c>
    </row>
    <row r="1118" spans="1:16">
      <c r="A1118" s="23">
        <v>202311</v>
      </c>
      <c r="B1118" s="57" t="s">
        <v>502</v>
      </c>
      <c r="C1118" s="62" t="s">
        <v>1438</v>
      </c>
      <c r="D1118" s="52" t="s">
        <v>587</v>
      </c>
      <c r="E1118" s="64" t="s">
        <v>1429</v>
      </c>
      <c r="F1118" s="63" t="s">
        <v>683</v>
      </c>
      <c r="G1118" s="64" t="s">
        <v>1430</v>
      </c>
      <c r="H1118" s="49"/>
      <c r="I1118" s="49"/>
      <c r="J1118" s="42">
        <v>6500</v>
      </c>
      <c r="K1118" s="41">
        <v>16859.8</v>
      </c>
      <c r="L1118" s="41">
        <v>363.68</v>
      </c>
      <c r="M1118" s="41">
        <v>86.8</v>
      </c>
      <c r="N1118" s="41">
        <v>3.8</v>
      </c>
      <c r="O1118" s="42">
        <v>0</v>
      </c>
      <c r="P1118" s="43">
        <f t="shared" si="60"/>
        <v>3.04</v>
      </c>
    </row>
    <row r="1119" spans="1:16">
      <c r="A1119" s="23">
        <v>202311</v>
      </c>
      <c r="B1119" s="57" t="s">
        <v>483</v>
      </c>
      <c r="C1119" s="62" t="s">
        <v>575</v>
      </c>
      <c r="D1119" s="52" t="s">
        <v>587</v>
      </c>
      <c r="E1119" s="64" t="s">
        <v>1431</v>
      </c>
      <c r="F1119" s="63" t="s">
        <v>1432</v>
      </c>
      <c r="G1119" s="64" t="s">
        <v>1433</v>
      </c>
      <c r="H1119" s="49"/>
      <c r="I1119" s="49"/>
      <c r="J1119" s="42">
        <v>3850</v>
      </c>
      <c r="K1119" s="41">
        <v>6965</v>
      </c>
      <c r="L1119" s="41">
        <v>363.68</v>
      </c>
      <c r="M1119" s="41">
        <v>86.8</v>
      </c>
      <c r="N1119" s="41">
        <v>3.8</v>
      </c>
      <c r="O1119" s="42">
        <v>0</v>
      </c>
      <c r="P1119" s="43">
        <f t="shared" si="60"/>
        <v>3.04</v>
      </c>
    </row>
    <row r="1120" spans="1:16">
      <c r="A1120" s="23">
        <v>202311</v>
      </c>
      <c r="B1120" s="57" t="s">
        <v>481</v>
      </c>
      <c r="C1120" s="62" t="s">
        <v>1437</v>
      </c>
      <c r="D1120" s="52" t="s">
        <v>587</v>
      </c>
      <c r="E1120" s="64" t="s">
        <v>1440</v>
      </c>
      <c r="F1120" s="63" t="s">
        <v>1441</v>
      </c>
      <c r="G1120" s="64" t="s">
        <v>1442</v>
      </c>
      <c r="H1120" s="49"/>
      <c r="I1120" s="49"/>
      <c r="J1120" s="42">
        <v>4320</v>
      </c>
      <c r="K1120" s="41">
        <v>12055.7</v>
      </c>
      <c r="L1120" s="41">
        <v>363.68</v>
      </c>
      <c r="M1120" s="41">
        <v>86.8</v>
      </c>
      <c r="N1120" s="41">
        <v>3.8</v>
      </c>
      <c r="O1120" s="42">
        <v>0</v>
      </c>
      <c r="P1120" s="43">
        <f t="shared" si="60"/>
        <v>3.04</v>
      </c>
    </row>
    <row r="1121" spans="1:16">
      <c r="A1121" s="23">
        <v>202311</v>
      </c>
      <c r="B1121" s="57" t="s">
        <v>490</v>
      </c>
      <c r="C1121" s="62" t="s">
        <v>1438</v>
      </c>
      <c r="D1121" s="52" t="s">
        <v>587</v>
      </c>
      <c r="E1121" s="64" t="s">
        <v>1443</v>
      </c>
      <c r="F1121" s="63" t="s">
        <v>1005</v>
      </c>
      <c r="G1121" s="64" t="s">
        <v>1444</v>
      </c>
      <c r="H1121" s="49"/>
      <c r="I1121" s="49"/>
      <c r="J1121" s="42">
        <v>1720</v>
      </c>
      <c r="K1121" s="41">
        <v>4784.34</v>
      </c>
      <c r="L1121" s="41">
        <v>363.68</v>
      </c>
      <c r="M1121" s="41">
        <v>86.8</v>
      </c>
      <c r="N1121" s="41">
        <v>3.8</v>
      </c>
      <c r="O1121" s="42">
        <v>0</v>
      </c>
      <c r="P1121" s="43">
        <f t="shared" si="60"/>
        <v>3.04</v>
      </c>
    </row>
    <row r="1122" spans="1:16">
      <c r="A1122" s="23">
        <v>202311</v>
      </c>
      <c r="B1122" s="57" t="s">
        <v>487</v>
      </c>
      <c r="C1122" s="62" t="s">
        <v>1437</v>
      </c>
      <c r="D1122" s="52" t="s">
        <v>764</v>
      </c>
      <c r="E1122" s="64" t="s">
        <v>1445</v>
      </c>
      <c r="F1122" s="63" t="s">
        <v>1446</v>
      </c>
      <c r="G1122" s="64" t="s">
        <v>1447</v>
      </c>
      <c r="H1122" s="49"/>
      <c r="I1122" s="49"/>
      <c r="J1122" s="42">
        <v>5000</v>
      </c>
      <c r="K1122" s="41">
        <v>12820.5</v>
      </c>
      <c r="L1122" s="41">
        <v>363.68</v>
      </c>
      <c r="M1122" s="41">
        <v>86.8</v>
      </c>
      <c r="N1122" s="41">
        <v>3.8</v>
      </c>
      <c r="O1122" s="42">
        <v>0</v>
      </c>
      <c r="P1122" s="43">
        <f t="shared" si="60"/>
        <v>3.04</v>
      </c>
    </row>
    <row r="1123" spans="1:16">
      <c r="A1123" s="23">
        <v>202311</v>
      </c>
      <c r="B1123" s="57" t="s">
        <v>491</v>
      </c>
      <c r="C1123" s="62" t="s">
        <v>580</v>
      </c>
      <c r="D1123" s="52" t="s">
        <v>587</v>
      </c>
      <c r="E1123" s="64" t="s">
        <v>1448</v>
      </c>
      <c r="F1123" s="63" t="s">
        <v>609</v>
      </c>
      <c r="G1123" s="64" t="s">
        <v>1449</v>
      </c>
      <c r="H1123" s="49"/>
      <c r="I1123" s="49"/>
      <c r="J1123" s="42">
        <v>5060</v>
      </c>
      <c r="K1123" s="41">
        <v>12979.2</v>
      </c>
      <c r="L1123" s="41">
        <v>363.68</v>
      </c>
      <c r="M1123" s="41">
        <v>86.8</v>
      </c>
      <c r="N1123" s="41">
        <v>3.8</v>
      </c>
      <c r="O1123" s="42">
        <v>0</v>
      </c>
      <c r="P1123" s="43">
        <f t="shared" si="60"/>
        <v>3.04</v>
      </c>
    </row>
    <row r="1124" spans="1:16">
      <c r="A1124" s="23">
        <v>202311</v>
      </c>
      <c r="B1124" s="57" t="s">
        <v>470</v>
      </c>
      <c r="C1124" s="62" t="s">
        <v>580</v>
      </c>
      <c r="D1124" s="52" t="s">
        <v>587</v>
      </c>
      <c r="E1124" s="64" t="s">
        <v>1459</v>
      </c>
      <c r="F1124" s="63" t="s">
        <v>609</v>
      </c>
      <c r="G1124" s="64" t="s">
        <v>1460</v>
      </c>
      <c r="H1124" s="49"/>
      <c r="I1124" s="49" t="s">
        <v>1263</v>
      </c>
      <c r="J1124" s="42">
        <v>5520</v>
      </c>
      <c r="K1124" s="41">
        <v>14172.4</v>
      </c>
      <c r="L1124" s="41">
        <v>363.68</v>
      </c>
      <c r="M1124" s="41">
        <v>86.8</v>
      </c>
      <c r="N1124" s="41">
        <v>3.8</v>
      </c>
      <c r="O1124" s="42">
        <v>0</v>
      </c>
      <c r="P1124" s="43">
        <f t="shared" si="60"/>
        <v>3.04</v>
      </c>
    </row>
    <row r="1125" spans="1:16">
      <c r="A1125" s="23">
        <v>202311</v>
      </c>
      <c r="B1125" s="57" t="s">
        <v>504</v>
      </c>
      <c r="C1125" s="62" t="s">
        <v>1438</v>
      </c>
      <c r="D1125" s="52" t="s">
        <v>587</v>
      </c>
      <c r="E1125" s="64" t="s">
        <v>1461</v>
      </c>
      <c r="F1125" s="63" t="s">
        <v>713</v>
      </c>
      <c r="G1125" s="64" t="s">
        <v>1460</v>
      </c>
      <c r="H1125" s="49"/>
      <c r="I1125" s="49" t="s">
        <v>1263</v>
      </c>
      <c r="J1125" s="42">
        <v>2500</v>
      </c>
      <c r="K1125" s="41">
        <v>4956.17</v>
      </c>
      <c r="L1125" s="41">
        <v>363.68</v>
      </c>
      <c r="M1125" s="41">
        <v>86.8</v>
      </c>
      <c r="N1125" s="41">
        <v>3.8</v>
      </c>
      <c r="O1125" s="42">
        <v>0</v>
      </c>
      <c r="P1125" s="43">
        <f t="shared" si="60"/>
        <v>3.04</v>
      </c>
    </row>
    <row r="1126" spans="1:16">
      <c r="A1126" s="23">
        <v>202311</v>
      </c>
      <c r="B1126" s="57" t="s">
        <v>489</v>
      </c>
      <c r="C1126" s="62" t="s">
        <v>1439</v>
      </c>
      <c r="D1126" s="52" t="s">
        <v>587</v>
      </c>
      <c r="E1126" s="64" t="s">
        <v>1462</v>
      </c>
      <c r="F1126" s="63" t="s">
        <v>675</v>
      </c>
      <c r="G1126" s="64" t="s">
        <v>1463</v>
      </c>
      <c r="H1126" s="49"/>
      <c r="I1126" s="49" t="s">
        <v>1263</v>
      </c>
      <c r="J1126" s="42">
        <v>3164</v>
      </c>
      <c r="K1126" s="41">
        <v>2279.76</v>
      </c>
      <c r="L1126" s="41">
        <v>0</v>
      </c>
      <c r="M1126" s="41">
        <v>0</v>
      </c>
      <c r="N1126" s="41">
        <v>0</v>
      </c>
      <c r="O1126" s="42">
        <v>0</v>
      </c>
      <c r="P1126" s="43">
        <v>0</v>
      </c>
    </row>
    <row r="1127" spans="1:16">
      <c r="A1127" s="23">
        <v>202311</v>
      </c>
      <c r="B1127" s="57" t="s">
        <v>226</v>
      </c>
      <c r="C1127" s="57" t="s">
        <v>1437</v>
      </c>
      <c r="D1127" s="52" t="s">
        <v>587</v>
      </c>
      <c r="E1127" s="59" t="s">
        <v>1007</v>
      </c>
      <c r="F1127" s="47" t="s">
        <v>875</v>
      </c>
      <c r="G1127" s="48" t="s">
        <v>1008</v>
      </c>
      <c r="H1127" s="49"/>
      <c r="I1127" s="49"/>
      <c r="J1127" s="41">
        <v>2363</v>
      </c>
      <c r="K1127" s="41">
        <v>6966.68</v>
      </c>
      <c r="L1127" s="41">
        <v>363.68</v>
      </c>
      <c r="M1127" s="41">
        <v>86.8</v>
      </c>
      <c r="N1127" s="41">
        <v>3.8</v>
      </c>
      <c r="O1127" s="42">
        <v>0</v>
      </c>
      <c r="P1127" s="43">
        <f t="shared" ref="P1127:P1158" si="61">1900*0.16%</f>
        <v>3.04</v>
      </c>
    </row>
    <row r="1128" spans="1:16">
      <c r="A1128" s="23">
        <v>202311</v>
      </c>
      <c r="B1128" s="49" t="s">
        <v>242</v>
      </c>
      <c r="C1128" s="57" t="s">
        <v>1437</v>
      </c>
      <c r="D1128" s="58" t="s">
        <v>587</v>
      </c>
      <c r="E1128" s="59" t="s">
        <v>1010</v>
      </c>
      <c r="F1128" s="47" t="s">
        <v>875</v>
      </c>
      <c r="G1128" s="53" t="s">
        <v>1011</v>
      </c>
      <c r="H1128" s="49"/>
      <c r="I1128" s="49"/>
      <c r="J1128" s="41">
        <v>2363</v>
      </c>
      <c r="K1128" s="41">
        <v>6945.33</v>
      </c>
      <c r="L1128" s="41">
        <v>363.68</v>
      </c>
      <c r="M1128" s="41">
        <v>86.8</v>
      </c>
      <c r="N1128" s="41">
        <v>3.8</v>
      </c>
      <c r="O1128" s="42">
        <v>0</v>
      </c>
      <c r="P1128" s="43">
        <f t="shared" si="61"/>
        <v>3.04</v>
      </c>
    </row>
    <row r="1129" spans="1:16">
      <c r="A1129" s="23">
        <v>202311</v>
      </c>
      <c r="B1129" s="62" t="s">
        <v>281</v>
      </c>
      <c r="C1129" s="57" t="s">
        <v>1437</v>
      </c>
      <c r="D1129" s="60" t="s">
        <v>587</v>
      </c>
      <c r="E1129" s="62" t="s">
        <v>1012</v>
      </c>
      <c r="F1129" s="47" t="s">
        <v>875</v>
      </c>
      <c r="G1129" s="61" t="s">
        <v>756</v>
      </c>
      <c r="H1129" s="49"/>
      <c r="I1129" s="49"/>
      <c r="J1129" s="42">
        <v>2363</v>
      </c>
      <c r="K1129" s="41">
        <v>5723.79</v>
      </c>
      <c r="L1129" s="41">
        <v>363.68</v>
      </c>
      <c r="M1129" s="41">
        <v>86.8</v>
      </c>
      <c r="N1129" s="41">
        <v>3.8</v>
      </c>
      <c r="O1129" s="42">
        <v>0</v>
      </c>
      <c r="P1129" s="43">
        <f t="shared" si="61"/>
        <v>3.04</v>
      </c>
    </row>
    <row r="1130" spans="1:16">
      <c r="A1130" s="23">
        <v>202311</v>
      </c>
      <c r="B1130" s="60" t="s">
        <v>294</v>
      </c>
      <c r="C1130" s="57" t="s">
        <v>1437</v>
      </c>
      <c r="D1130" s="60" t="s">
        <v>587</v>
      </c>
      <c r="E1130" s="60" t="s">
        <v>1013</v>
      </c>
      <c r="F1130" s="47" t="s">
        <v>875</v>
      </c>
      <c r="G1130" s="61" t="s">
        <v>1014</v>
      </c>
      <c r="H1130" s="49"/>
      <c r="I1130" s="49"/>
      <c r="J1130" s="42">
        <v>2363</v>
      </c>
      <c r="K1130" s="41">
        <v>6733.34</v>
      </c>
      <c r="L1130" s="41">
        <v>363.68</v>
      </c>
      <c r="M1130" s="41">
        <v>86.8</v>
      </c>
      <c r="N1130" s="41">
        <v>3.8</v>
      </c>
      <c r="O1130" s="42">
        <v>0</v>
      </c>
      <c r="P1130" s="43">
        <f t="shared" si="61"/>
        <v>3.04</v>
      </c>
    </row>
    <row r="1131" spans="1:16">
      <c r="A1131" s="23">
        <v>202311</v>
      </c>
      <c r="B1131" s="49" t="s">
        <v>217</v>
      </c>
      <c r="C1131" s="57" t="s">
        <v>1438</v>
      </c>
      <c r="D1131" s="58" t="s">
        <v>587</v>
      </c>
      <c r="E1131" s="49" t="s">
        <v>1019</v>
      </c>
      <c r="F1131" s="47" t="s">
        <v>1020</v>
      </c>
      <c r="G1131" s="48" t="s">
        <v>1021</v>
      </c>
      <c r="H1131" s="49" t="s">
        <v>1018</v>
      </c>
      <c r="I1131" s="49"/>
      <c r="J1131" s="41">
        <v>1900</v>
      </c>
      <c r="K1131" s="41">
        <v>7679.07</v>
      </c>
      <c r="L1131" s="41">
        <v>363.68</v>
      </c>
      <c r="M1131" s="41">
        <v>86.8</v>
      </c>
      <c r="N1131" s="41">
        <v>3.8</v>
      </c>
      <c r="O1131" s="42">
        <v>0</v>
      </c>
      <c r="P1131" s="43">
        <f t="shared" si="61"/>
        <v>3.04</v>
      </c>
    </row>
    <row r="1132" spans="1:16">
      <c r="A1132" s="23">
        <v>202311</v>
      </c>
      <c r="B1132" s="49" t="s">
        <v>271</v>
      </c>
      <c r="C1132" s="57" t="s">
        <v>1438</v>
      </c>
      <c r="D1132" s="47" t="s">
        <v>587</v>
      </c>
      <c r="E1132" s="49" t="s">
        <v>1022</v>
      </c>
      <c r="F1132" s="47" t="s">
        <v>1023</v>
      </c>
      <c r="G1132" s="48" t="s">
        <v>1024</v>
      </c>
      <c r="H1132" s="49" t="s">
        <v>1018</v>
      </c>
      <c r="I1132" s="49"/>
      <c r="J1132" s="41">
        <v>1900</v>
      </c>
      <c r="K1132" s="41">
        <v>13699.14</v>
      </c>
      <c r="L1132" s="41">
        <v>363.68</v>
      </c>
      <c r="M1132" s="41">
        <v>86.8</v>
      </c>
      <c r="N1132" s="41">
        <v>3.8</v>
      </c>
      <c r="O1132" s="42">
        <v>0</v>
      </c>
      <c r="P1132" s="43">
        <f t="shared" si="61"/>
        <v>3.04</v>
      </c>
    </row>
    <row r="1133" spans="1:16">
      <c r="A1133" s="23">
        <v>202311</v>
      </c>
      <c r="B1133" s="49" t="s">
        <v>316</v>
      </c>
      <c r="C1133" s="57" t="s">
        <v>1438</v>
      </c>
      <c r="D1133" s="52" t="s">
        <v>587</v>
      </c>
      <c r="E1133" s="46" t="s">
        <v>1029</v>
      </c>
      <c r="F1133" s="47" t="s">
        <v>1030</v>
      </c>
      <c r="G1133" s="48" t="s">
        <v>1031</v>
      </c>
      <c r="H1133" s="49" t="s">
        <v>1018</v>
      </c>
      <c r="I1133" s="49"/>
      <c r="J1133" s="41">
        <v>1900</v>
      </c>
      <c r="K1133" s="41">
        <v>10436.95</v>
      </c>
      <c r="L1133" s="41">
        <v>363.68</v>
      </c>
      <c r="M1133" s="41">
        <v>86.8</v>
      </c>
      <c r="N1133" s="41">
        <v>3.8</v>
      </c>
      <c r="O1133" s="42">
        <v>0</v>
      </c>
      <c r="P1133" s="43">
        <f t="shared" si="61"/>
        <v>3.04</v>
      </c>
    </row>
    <row r="1134" spans="1:16">
      <c r="A1134" s="23">
        <v>202311</v>
      </c>
      <c r="B1134" s="49" t="s">
        <v>251</v>
      </c>
      <c r="C1134" s="57" t="s">
        <v>1438</v>
      </c>
      <c r="D1134" s="52" t="s">
        <v>587</v>
      </c>
      <c r="E1134" s="49" t="s">
        <v>1032</v>
      </c>
      <c r="F1134" s="47" t="s">
        <v>1023</v>
      </c>
      <c r="G1134" s="48" t="s">
        <v>1033</v>
      </c>
      <c r="H1134" s="49" t="s">
        <v>1018</v>
      </c>
      <c r="I1134" s="49"/>
      <c r="J1134" s="41">
        <v>1900</v>
      </c>
      <c r="K1134" s="41">
        <v>11006.33</v>
      </c>
      <c r="L1134" s="41">
        <v>363.68</v>
      </c>
      <c r="M1134" s="41">
        <v>86.8</v>
      </c>
      <c r="N1134" s="41">
        <v>3.8</v>
      </c>
      <c r="O1134" s="42">
        <v>0</v>
      </c>
      <c r="P1134" s="43">
        <f t="shared" si="61"/>
        <v>3.04</v>
      </c>
    </row>
    <row r="1135" spans="1:16">
      <c r="A1135" s="23">
        <v>202311</v>
      </c>
      <c r="B1135" s="49" t="s">
        <v>414</v>
      </c>
      <c r="C1135" s="57" t="s">
        <v>1438</v>
      </c>
      <c r="D1135" s="58" t="s">
        <v>587</v>
      </c>
      <c r="E1135" s="49" t="s">
        <v>1034</v>
      </c>
      <c r="F1135" s="47" t="s">
        <v>1027</v>
      </c>
      <c r="G1135" s="48" t="s">
        <v>1035</v>
      </c>
      <c r="H1135" s="49" t="s">
        <v>1018</v>
      </c>
      <c r="I1135" s="49"/>
      <c r="J1135" s="41">
        <v>1900</v>
      </c>
      <c r="K1135" s="41">
        <v>8157.27</v>
      </c>
      <c r="L1135" s="41">
        <v>363.68</v>
      </c>
      <c r="M1135" s="41">
        <v>86.8</v>
      </c>
      <c r="N1135" s="41">
        <v>3.8</v>
      </c>
      <c r="O1135" s="42">
        <v>0</v>
      </c>
      <c r="P1135" s="43">
        <f t="shared" si="61"/>
        <v>3.04</v>
      </c>
    </row>
    <row r="1136" spans="1:16">
      <c r="A1136" s="23">
        <v>202311</v>
      </c>
      <c r="B1136" s="57" t="s">
        <v>302</v>
      </c>
      <c r="C1136" s="57" t="s">
        <v>1438</v>
      </c>
      <c r="D1136" s="58" t="s">
        <v>587</v>
      </c>
      <c r="E1136" s="59" t="s">
        <v>1036</v>
      </c>
      <c r="F1136" s="47" t="s">
        <v>1027</v>
      </c>
      <c r="G1136" s="48" t="s">
        <v>1037</v>
      </c>
      <c r="H1136" s="49" t="s">
        <v>1018</v>
      </c>
      <c r="I1136" s="49"/>
      <c r="J1136" s="41">
        <v>1900</v>
      </c>
      <c r="K1136" s="41">
        <v>7496.18</v>
      </c>
      <c r="L1136" s="41">
        <v>363.68</v>
      </c>
      <c r="M1136" s="41">
        <v>86.8</v>
      </c>
      <c r="N1136" s="41">
        <v>3.8</v>
      </c>
      <c r="O1136" s="42">
        <v>0</v>
      </c>
      <c r="P1136" s="43">
        <f t="shared" si="61"/>
        <v>3.04</v>
      </c>
    </row>
    <row r="1137" spans="1:16">
      <c r="A1137" s="23">
        <v>202311</v>
      </c>
      <c r="B1137" s="57" t="s">
        <v>207</v>
      </c>
      <c r="C1137" s="57" t="s">
        <v>1438</v>
      </c>
      <c r="D1137" s="58" t="s">
        <v>587</v>
      </c>
      <c r="E1137" s="59" t="s">
        <v>1038</v>
      </c>
      <c r="F1137" s="47" t="s">
        <v>1039</v>
      </c>
      <c r="G1137" s="48" t="s">
        <v>1040</v>
      </c>
      <c r="H1137" s="49" t="s">
        <v>1018</v>
      </c>
      <c r="I1137" s="49"/>
      <c r="J1137" s="41">
        <v>1900</v>
      </c>
      <c r="K1137" s="41">
        <v>9813.68</v>
      </c>
      <c r="L1137" s="41">
        <v>363.68</v>
      </c>
      <c r="M1137" s="41">
        <v>86.8</v>
      </c>
      <c r="N1137" s="41">
        <v>3.8</v>
      </c>
      <c r="O1137" s="42">
        <v>0</v>
      </c>
      <c r="P1137" s="43">
        <f t="shared" si="61"/>
        <v>3.04</v>
      </c>
    </row>
    <row r="1138" spans="1:16">
      <c r="A1138" s="23">
        <v>202311</v>
      </c>
      <c r="B1138" s="49" t="s">
        <v>275</v>
      </c>
      <c r="C1138" s="57" t="s">
        <v>1438</v>
      </c>
      <c r="D1138" s="58" t="s">
        <v>587</v>
      </c>
      <c r="E1138" s="59" t="s">
        <v>1041</v>
      </c>
      <c r="F1138" s="47" t="s">
        <v>1027</v>
      </c>
      <c r="G1138" s="53" t="s">
        <v>1011</v>
      </c>
      <c r="H1138" s="49" t="s">
        <v>1018</v>
      </c>
      <c r="I1138" s="49"/>
      <c r="J1138" s="41">
        <v>1900</v>
      </c>
      <c r="K1138" s="41">
        <v>9729.02</v>
      </c>
      <c r="L1138" s="41">
        <v>363.68</v>
      </c>
      <c r="M1138" s="41">
        <v>86.8</v>
      </c>
      <c r="N1138" s="41">
        <v>3.8</v>
      </c>
      <c r="O1138" s="42">
        <v>0</v>
      </c>
      <c r="P1138" s="43">
        <f t="shared" si="61"/>
        <v>3.04</v>
      </c>
    </row>
    <row r="1139" spans="1:16">
      <c r="A1139" s="23">
        <v>202311</v>
      </c>
      <c r="B1139" s="57" t="s">
        <v>372</v>
      </c>
      <c r="C1139" s="57" t="s">
        <v>1438</v>
      </c>
      <c r="D1139" s="58" t="s">
        <v>587</v>
      </c>
      <c r="E1139" s="59" t="s">
        <v>1042</v>
      </c>
      <c r="F1139" s="47" t="s">
        <v>1030</v>
      </c>
      <c r="G1139" s="53" t="s">
        <v>1043</v>
      </c>
      <c r="H1139" s="49" t="s">
        <v>1018</v>
      </c>
      <c r="I1139" s="49"/>
      <c r="J1139" s="41">
        <v>1900</v>
      </c>
      <c r="K1139" s="41">
        <v>12148.48</v>
      </c>
      <c r="L1139" s="41">
        <v>363.68</v>
      </c>
      <c r="M1139" s="41">
        <v>86.8</v>
      </c>
      <c r="N1139" s="41">
        <v>3.8</v>
      </c>
      <c r="O1139" s="42">
        <v>0</v>
      </c>
      <c r="P1139" s="43">
        <f t="shared" si="61"/>
        <v>3.04</v>
      </c>
    </row>
    <row r="1140" spans="1:16">
      <c r="A1140" s="23">
        <v>202311</v>
      </c>
      <c r="B1140" s="49" t="s">
        <v>211</v>
      </c>
      <c r="C1140" s="57" t="s">
        <v>1438</v>
      </c>
      <c r="D1140" s="58" t="s">
        <v>587</v>
      </c>
      <c r="E1140" s="59" t="s">
        <v>1044</v>
      </c>
      <c r="F1140" s="47" t="s">
        <v>1039</v>
      </c>
      <c r="G1140" s="53" t="s">
        <v>1045</v>
      </c>
      <c r="H1140" s="49" t="s">
        <v>1018</v>
      </c>
      <c r="I1140" s="49"/>
      <c r="J1140" s="41">
        <v>1900</v>
      </c>
      <c r="K1140" s="41">
        <v>8927.22</v>
      </c>
      <c r="L1140" s="41">
        <v>363.68</v>
      </c>
      <c r="M1140" s="41">
        <v>86.8</v>
      </c>
      <c r="N1140" s="41">
        <v>3.8</v>
      </c>
      <c r="O1140" s="42">
        <v>0</v>
      </c>
      <c r="P1140" s="43">
        <f t="shared" si="61"/>
        <v>3.04</v>
      </c>
    </row>
    <row r="1141" spans="1:16">
      <c r="A1141" s="23">
        <v>202311</v>
      </c>
      <c r="B1141" s="57" t="s">
        <v>363</v>
      </c>
      <c r="C1141" s="60" t="s">
        <v>1438</v>
      </c>
      <c r="D1141" s="58" t="s">
        <v>587</v>
      </c>
      <c r="E1141" s="60" t="s">
        <v>1046</v>
      </c>
      <c r="F1141" s="47" t="s">
        <v>1039</v>
      </c>
      <c r="G1141" s="61" t="s">
        <v>1047</v>
      </c>
      <c r="H1141" s="49" t="s">
        <v>1018</v>
      </c>
      <c r="I1141" s="49"/>
      <c r="J1141" s="41">
        <v>1900</v>
      </c>
      <c r="K1141" s="41">
        <v>8566.98</v>
      </c>
      <c r="L1141" s="41">
        <v>363.68</v>
      </c>
      <c r="M1141" s="41">
        <v>86.8</v>
      </c>
      <c r="N1141" s="41">
        <v>3.8</v>
      </c>
      <c r="O1141" s="42">
        <v>0</v>
      </c>
      <c r="P1141" s="43">
        <f t="shared" si="61"/>
        <v>3.04</v>
      </c>
    </row>
    <row r="1142" spans="1:16">
      <c r="A1142" s="23">
        <v>202311</v>
      </c>
      <c r="B1142" s="60" t="s">
        <v>273</v>
      </c>
      <c r="C1142" s="60" t="s">
        <v>1438</v>
      </c>
      <c r="D1142" s="58" t="s">
        <v>587</v>
      </c>
      <c r="E1142" s="60" t="s">
        <v>1048</v>
      </c>
      <c r="F1142" s="47" t="s">
        <v>1039</v>
      </c>
      <c r="G1142" s="61" t="s">
        <v>1049</v>
      </c>
      <c r="H1142" s="49" t="s">
        <v>1018</v>
      </c>
      <c r="I1142" s="49"/>
      <c r="J1142" s="41">
        <v>1900</v>
      </c>
      <c r="K1142" s="41">
        <v>10024.42</v>
      </c>
      <c r="L1142" s="41">
        <v>363.68</v>
      </c>
      <c r="M1142" s="41">
        <v>86.8</v>
      </c>
      <c r="N1142" s="41">
        <v>3.8</v>
      </c>
      <c r="O1142" s="42">
        <v>0</v>
      </c>
      <c r="P1142" s="43">
        <f t="shared" si="61"/>
        <v>3.04</v>
      </c>
    </row>
    <row r="1143" spans="1:16">
      <c r="A1143" s="23">
        <v>202311</v>
      </c>
      <c r="B1143" s="60" t="s">
        <v>411</v>
      </c>
      <c r="C1143" s="60" t="s">
        <v>1438</v>
      </c>
      <c r="D1143" s="58" t="s">
        <v>587</v>
      </c>
      <c r="E1143" s="60" t="s">
        <v>1050</v>
      </c>
      <c r="F1143" s="47" t="s">
        <v>1020</v>
      </c>
      <c r="G1143" s="61" t="s">
        <v>1051</v>
      </c>
      <c r="H1143" s="49" t="s">
        <v>1018</v>
      </c>
      <c r="I1143" s="49"/>
      <c r="J1143" s="41">
        <v>1900</v>
      </c>
      <c r="K1143" s="41">
        <v>8016.4</v>
      </c>
      <c r="L1143" s="41">
        <v>363.68</v>
      </c>
      <c r="M1143" s="41">
        <v>86.8</v>
      </c>
      <c r="N1143" s="41">
        <v>3.8</v>
      </c>
      <c r="O1143" s="42">
        <v>0</v>
      </c>
      <c r="P1143" s="43">
        <f t="shared" si="61"/>
        <v>3.04</v>
      </c>
    </row>
    <row r="1144" spans="1:16">
      <c r="A1144" s="23">
        <v>202311</v>
      </c>
      <c r="B1144" s="60" t="s">
        <v>443</v>
      </c>
      <c r="C1144" s="60" t="s">
        <v>1438</v>
      </c>
      <c r="D1144" s="58" t="s">
        <v>587</v>
      </c>
      <c r="E1144" s="60" t="s">
        <v>1052</v>
      </c>
      <c r="F1144" s="47" t="s">
        <v>1030</v>
      </c>
      <c r="G1144" s="61" t="s">
        <v>1053</v>
      </c>
      <c r="H1144" s="49" t="s">
        <v>1018</v>
      </c>
      <c r="I1144" s="49"/>
      <c r="J1144" s="41">
        <v>1900</v>
      </c>
      <c r="K1144" s="41">
        <v>9865.89</v>
      </c>
      <c r="L1144" s="41">
        <v>363.68</v>
      </c>
      <c r="M1144" s="41">
        <v>86.8</v>
      </c>
      <c r="N1144" s="41">
        <v>3.8</v>
      </c>
      <c r="O1144" s="42">
        <v>0</v>
      </c>
      <c r="P1144" s="43">
        <f t="shared" si="61"/>
        <v>3.04</v>
      </c>
    </row>
    <row r="1145" spans="1:16">
      <c r="A1145" s="23">
        <v>202311</v>
      </c>
      <c r="B1145" s="60" t="s">
        <v>369</v>
      </c>
      <c r="C1145" s="60" t="s">
        <v>1438</v>
      </c>
      <c r="D1145" s="60" t="s">
        <v>587</v>
      </c>
      <c r="E1145" s="60" t="s">
        <v>1054</v>
      </c>
      <c r="F1145" s="47" t="s">
        <v>1020</v>
      </c>
      <c r="G1145" s="60" t="s">
        <v>1055</v>
      </c>
      <c r="H1145" s="49" t="s">
        <v>1018</v>
      </c>
      <c r="I1145" s="49"/>
      <c r="J1145" s="41">
        <v>1900</v>
      </c>
      <c r="K1145" s="41">
        <v>7989.65</v>
      </c>
      <c r="L1145" s="41">
        <v>363.68</v>
      </c>
      <c r="M1145" s="41">
        <v>86.8</v>
      </c>
      <c r="N1145" s="41">
        <v>3.8</v>
      </c>
      <c r="O1145" s="42">
        <v>0</v>
      </c>
      <c r="P1145" s="43">
        <f t="shared" si="61"/>
        <v>3.04</v>
      </c>
    </row>
    <row r="1146" spans="1:16">
      <c r="A1146" s="23">
        <v>202311</v>
      </c>
      <c r="B1146" s="60" t="s">
        <v>375</v>
      </c>
      <c r="C1146" s="60" t="s">
        <v>1438</v>
      </c>
      <c r="D1146" s="60" t="s">
        <v>587</v>
      </c>
      <c r="E1146" s="60" t="s">
        <v>1056</v>
      </c>
      <c r="F1146" s="47" t="s">
        <v>1039</v>
      </c>
      <c r="G1146" s="61" t="s">
        <v>1057</v>
      </c>
      <c r="H1146" s="49" t="s">
        <v>1018</v>
      </c>
      <c r="I1146" s="49"/>
      <c r="J1146" s="41">
        <v>1900</v>
      </c>
      <c r="K1146" s="41">
        <v>8389.75</v>
      </c>
      <c r="L1146" s="41">
        <v>363.68</v>
      </c>
      <c r="M1146" s="41">
        <v>86.8</v>
      </c>
      <c r="N1146" s="41">
        <v>3.8</v>
      </c>
      <c r="O1146" s="42">
        <v>385</v>
      </c>
      <c r="P1146" s="43">
        <f t="shared" si="61"/>
        <v>3.04</v>
      </c>
    </row>
    <row r="1147" spans="1:16">
      <c r="A1147" s="23">
        <v>202311</v>
      </c>
      <c r="B1147" s="60" t="s">
        <v>246</v>
      </c>
      <c r="C1147" s="60" t="s">
        <v>1438</v>
      </c>
      <c r="D1147" s="60" t="s">
        <v>587</v>
      </c>
      <c r="E1147" s="60" t="s">
        <v>1058</v>
      </c>
      <c r="F1147" s="47" t="s">
        <v>1039</v>
      </c>
      <c r="G1147" s="61" t="s">
        <v>1059</v>
      </c>
      <c r="H1147" s="49" t="s">
        <v>1018</v>
      </c>
      <c r="I1147" s="49"/>
      <c r="J1147" s="41">
        <v>1900</v>
      </c>
      <c r="K1147" s="41">
        <v>7973.79</v>
      </c>
      <c r="L1147" s="41">
        <v>363.68</v>
      </c>
      <c r="M1147" s="41">
        <v>86.8</v>
      </c>
      <c r="N1147" s="41">
        <v>3.8</v>
      </c>
      <c r="O1147" s="42">
        <v>0</v>
      </c>
      <c r="P1147" s="43">
        <f t="shared" si="61"/>
        <v>3.04</v>
      </c>
    </row>
    <row r="1148" spans="1:16">
      <c r="A1148" s="23">
        <v>202311</v>
      </c>
      <c r="B1148" s="60" t="s">
        <v>235</v>
      </c>
      <c r="C1148" s="60" t="s">
        <v>1438</v>
      </c>
      <c r="D1148" s="60" t="s">
        <v>587</v>
      </c>
      <c r="E1148" s="60" t="s">
        <v>1060</v>
      </c>
      <c r="F1148" s="47" t="s">
        <v>1039</v>
      </c>
      <c r="G1148" s="61" t="s">
        <v>1061</v>
      </c>
      <c r="H1148" s="49" t="s">
        <v>1018</v>
      </c>
      <c r="I1148" s="49"/>
      <c r="J1148" s="41">
        <v>1900</v>
      </c>
      <c r="K1148" s="41">
        <v>8288.83</v>
      </c>
      <c r="L1148" s="41">
        <v>363.68</v>
      </c>
      <c r="M1148" s="41">
        <v>86.8</v>
      </c>
      <c r="N1148" s="41">
        <v>3.8</v>
      </c>
      <c r="O1148" s="42">
        <v>0</v>
      </c>
      <c r="P1148" s="43">
        <f t="shared" si="61"/>
        <v>3.04</v>
      </c>
    </row>
    <row r="1149" spans="1:16">
      <c r="A1149" s="23">
        <v>202311</v>
      </c>
      <c r="B1149" s="60" t="s">
        <v>339</v>
      </c>
      <c r="C1149" s="60" t="s">
        <v>1438</v>
      </c>
      <c r="D1149" s="60" t="s">
        <v>587</v>
      </c>
      <c r="E1149" s="60" t="s">
        <v>1064</v>
      </c>
      <c r="F1149" s="47" t="s">
        <v>1027</v>
      </c>
      <c r="G1149" s="61" t="s">
        <v>1065</v>
      </c>
      <c r="H1149" s="49" t="s">
        <v>1018</v>
      </c>
      <c r="I1149" s="49"/>
      <c r="J1149" s="41">
        <v>1900</v>
      </c>
      <c r="K1149" s="41">
        <v>5572.38</v>
      </c>
      <c r="L1149" s="41">
        <v>363.68</v>
      </c>
      <c r="M1149" s="41">
        <v>86.8</v>
      </c>
      <c r="N1149" s="41">
        <v>3.8</v>
      </c>
      <c r="O1149" s="42">
        <v>0</v>
      </c>
      <c r="P1149" s="43">
        <f t="shared" si="61"/>
        <v>3.04</v>
      </c>
    </row>
    <row r="1150" spans="1:16">
      <c r="A1150" s="23">
        <v>202311</v>
      </c>
      <c r="B1150" s="62" t="s">
        <v>330</v>
      </c>
      <c r="C1150" s="62" t="s">
        <v>1438</v>
      </c>
      <c r="D1150" s="60" t="s">
        <v>587</v>
      </c>
      <c r="E1150" s="62" t="s">
        <v>1066</v>
      </c>
      <c r="F1150" s="47" t="s">
        <v>1067</v>
      </c>
      <c r="G1150" s="62" t="s">
        <v>1068</v>
      </c>
      <c r="H1150" s="49" t="s">
        <v>1018</v>
      </c>
      <c r="I1150" s="49"/>
      <c r="J1150" s="41">
        <v>1900</v>
      </c>
      <c r="K1150" s="41">
        <v>8506.79</v>
      </c>
      <c r="L1150" s="41">
        <v>363.68</v>
      </c>
      <c r="M1150" s="41">
        <v>86.8</v>
      </c>
      <c r="N1150" s="41">
        <v>3.8</v>
      </c>
      <c r="O1150" s="42">
        <v>0</v>
      </c>
      <c r="P1150" s="43">
        <f t="shared" si="61"/>
        <v>3.04</v>
      </c>
    </row>
    <row r="1151" spans="1:16">
      <c r="A1151" s="23">
        <v>202311</v>
      </c>
      <c r="B1151" s="62" t="s">
        <v>208</v>
      </c>
      <c r="C1151" s="62" t="s">
        <v>1438</v>
      </c>
      <c r="D1151" s="60" t="s">
        <v>587</v>
      </c>
      <c r="E1151" s="62" t="s">
        <v>1069</v>
      </c>
      <c r="F1151" s="47" t="s">
        <v>1363</v>
      </c>
      <c r="G1151" s="62" t="s">
        <v>1070</v>
      </c>
      <c r="H1151" s="49" t="s">
        <v>1018</v>
      </c>
      <c r="I1151" s="49"/>
      <c r="J1151" s="41">
        <v>1900</v>
      </c>
      <c r="K1151" s="41">
        <v>9457.65</v>
      </c>
      <c r="L1151" s="41">
        <v>363.68</v>
      </c>
      <c r="M1151" s="41">
        <v>86.8</v>
      </c>
      <c r="N1151" s="41">
        <v>3.8</v>
      </c>
      <c r="O1151" s="42">
        <v>0</v>
      </c>
      <c r="P1151" s="43">
        <f t="shared" si="61"/>
        <v>3.04</v>
      </c>
    </row>
    <row r="1152" spans="1:16">
      <c r="A1152" s="23">
        <v>202311</v>
      </c>
      <c r="B1152" s="62" t="s">
        <v>399</v>
      </c>
      <c r="C1152" s="62" t="s">
        <v>1438</v>
      </c>
      <c r="D1152" s="60" t="s">
        <v>587</v>
      </c>
      <c r="E1152" s="62" t="s">
        <v>1071</v>
      </c>
      <c r="F1152" s="47" t="s">
        <v>1067</v>
      </c>
      <c r="G1152" s="61" t="s">
        <v>756</v>
      </c>
      <c r="H1152" s="49" t="s">
        <v>1018</v>
      </c>
      <c r="I1152" s="49"/>
      <c r="J1152" s="41">
        <v>1900</v>
      </c>
      <c r="K1152" s="41">
        <v>6744.96</v>
      </c>
      <c r="L1152" s="41">
        <v>363.68</v>
      </c>
      <c r="M1152" s="41">
        <v>86.8</v>
      </c>
      <c r="N1152" s="41">
        <v>3.8</v>
      </c>
      <c r="O1152" s="42">
        <v>100</v>
      </c>
      <c r="P1152" s="43">
        <f t="shared" si="61"/>
        <v>3.04</v>
      </c>
    </row>
    <row r="1153" spans="1:16">
      <c r="A1153" s="23">
        <v>202311</v>
      </c>
      <c r="B1153" s="62" t="s">
        <v>230</v>
      </c>
      <c r="C1153" s="62" t="s">
        <v>1438</v>
      </c>
      <c r="D1153" s="60" t="s">
        <v>587</v>
      </c>
      <c r="E1153" s="60" t="s">
        <v>1072</v>
      </c>
      <c r="F1153" s="47" t="s">
        <v>1027</v>
      </c>
      <c r="G1153" s="61" t="s">
        <v>1073</v>
      </c>
      <c r="H1153" s="49" t="s">
        <v>1018</v>
      </c>
      <c r="I1153" s="49"/>
      <c r="J1153" s="41">
        <v>1900</v>
      </c>
      <c r="K1153" s="41">
        <v>9080.46</v>
      </c>
      <c r="L1153" s="41">
        <v>363.68</v>
      </c>
      <c r="M1153" s="41">
        <v>86.8</v>
      </c>
      <c r="N1153" s="41">
        <v>3.8</v>
      </c>
      <c r="O1153" s="42">
        <v>0</v>
      </c>
      <c r="P1153" s="43">
        <f t="shared" si="61"/>
        <v>3.04</v>
      </c>
    </row>
    <row r="1154" spans="1:16">
      <c r="A1154" s="23">
        <v>202311</v>
      </c>
      <c r="B1154" s="62" t="s">
        <v>343</v>
      </c>
      <c r="C1154" s="62" t="s">
        <v>1438</v>
      </c>
      <c r="D1154" s="60" t="s">
        <v>587</v>
      </c>
      <c r="E1154" s="62" t="s">
        <v>1074</v>
      </c>
      <c r="F1154" s="47" t="s">
        <v>1027</v>
      </c>
      <c r="G1154" s="61" t="s">
        <v>1075</v>
      </c>
      <c r="H1154" s="49" t="s">
        <v>1018</v>
      </c>
      <c r="I1154" s="49"/>
      <c r="J1154" s="41">
        <v>1900</v>
      </c>
      <c r="K1154" s="41">
        <v>6602.92</v>
      </c>
      <c r="L1154" s="41">
        <v>363.68</v>
      </c>
      <c r="M1154" s="41">
        <v>86.8</v>
      </c>
      <c r="N1154" s="41">
        <v>3.8</v>
      </c>
      <c r="O1154" s="42">
        <v>0</v>
      </c>
      <c r="P1154" s="43">
        <f t="shared" si="61"/>
        <v>3.04</v>
      </c>
    </row>
    <row r="1155" spans="1:16">
      <c r="A1155" s="23">
        <v>202311</v>
      </c>
      <c r="B1155" s="62" t="s">
        <v>297</v>
      </c>
      <c r="C1155" s="62" t="s">
        <v>1438</v>
      </c>
      <c r="D1155" s="60" t="s">
        <v>587</v>
      </c>
      <c r="E1155" s="62" t="s">
        <v>1076</v>
      </c>
      <c r="F1155" s="47" t="s">
        <v>1027</v>
      </c>
      <c r="G1155" s="61" t="s">
        <v>1077</v>
      </c>
      <c r="H1155" s="49" t="s">
        <v>1018</v>
      </c>
      <c r="I1155" s="49"/>
      <c r="J1155" s="41">
        <v>1900</v>
      </c>
      <c r="K1155" s="41">
        <v>7603.53</v>
      </c>
      <c r="L1155" s="41">
        <v>363.68</v>
      </c>
      <c r="M1155" s="41">
        <v>86.8</v>
      </c>
      <c r="N1155" s="41">
        <v>3.8</v>
      </c>
      <c r="O1155" s="42">
        <v>0</v>
      </c>
      <c r="P1155" s="43">
        <f t="shared" si="61"/>
        <v>3.04</v>
      </c>
    </row>
    <row r="1156" spans="1:16">
      <c r="A1156" s="23">
        <v>202311</v>
      </c>
      <c r="B1156" s="62" t="s">
        <v>341</v>
      </c>
      <c r="C1156" s="62" t="s">
        <v>1438</v>
      </c>
      <c r="D1156" s="60" t="s">
        <v>587</v>
      </c>
      <c r="E1156" s="60" t="s">
        <v>1078</v>
      </c>
      <c r="F1156" s="47" t="s">
        <v>1027</v>
      </c>
      <c r="G1156" s="61" t="s">
        <v>1079</v>
      </c>
      <c r="H1156" s="49" t="s">
        <v>1018</v>
      </c>
      <c r="I1156" s="49"/>
      <c r="J1156" s="41">
        <v>1900</v>
      </c>
      <c r="K1156" s="41">
        <v>6609.67</v>
      </c>
      <c r="L1156" s="41">
        <v>363.68</v>
      </c>
      <c r="M1156" s="41">
        <v>86.8</v>
      </c>
      <c r="N1156" s="41">
        <v>3.8</v>
      </c>
      <c r="O1156" s="42">
        <v>0</v>
      </c>
      <c r="P1156" s="43">
        <f t="shared" si="61"/>
        <v>3.04</v>
      </c>
    </row>
    <row r="1157" spans="1:16">
      <c r="A1157" s="23">
        <v>202311</v>
      </c>
      <c r="B1157" s="62" t="s">
        <v>237</v>
      </c>
      <c r="C1157" s="62" t="s">
        <v>1438</v>
      </c>
      <c r="D1157" s="60" t="s">
        <v>587</v>
      </c>
      <c r="E1157" s="62" t="s">
        <v>1084</v>
      </c>
      <c r="F1157" s="47" t="s">
        <v>1030</v>
      </c>
      <c r="G1157" s="61" t="s">
        <v>1083</v>
      </c>
      <c r="H1157" s="49" t="s">
        <v>1018</v>
      </c>
      <c r="I1157" s="49"/>
      <c r="J1157" s="41">
        <v>1900</v>
      </c>
      <c r="K1157" s="41">
        <v>10072.13</v>
      </c>
      <c r="L1157" s="41">
        <v>363.68</v>
      </c>
      <c r="M1157" s="41">
        <v>86.8</v>
      </c>
      <c r="N1157" s="41">
        <v>3.8</v>
      </c>
      <c r="O1157" s="42">
        <v>0</v>
      </c>
      <c r="P1157" s="43">
        <f t="shared" si="61"/>
        <v>3.04</v>
      </c>
    </row>
    <row r="1158" spans="1:16">
      <c r="A1158" s="23">
        <v>202311</v>
      </c>
      <c r="B1158" s="57" t="s">
        <v>361</v>
      </c>
      <c r="C1158" s="57" t="s">
        <v>1438</v>
      </c>
      <c r="D1158" s="47" t="s">
        <v>587</v>
      </c>
      <c r="E1158" s="49" t="s">
        <v>1085</v>
      </c>
      <c r="F1158" s="47" t="s">
        <v>1086</v>
      </c>
      <c r="G1158" s="48" t="s">
        <v>1087</v>
      </c>
      <c r="H1158" s="49" t="s">
        <v>1018</v>
      </c>
      <c r="I1158" s="49"/>
      <c r="J1158" s="41">
        <v>1900</v>
      </c>
      <c r="K1158" s="41">
        <v>12885.57</v>
      </c>
      <c r="L1158" s="41">
        <v>363.68</v>
      </c>
      <c r="M1158" s="41">
        <v>86.8</v>
      </c>
      <c r="N1158" s="41">
        <v>3.8</v>
      </c>
      <c r="O1158" s="42">
        <v>0</v>
      </c>
      <c r="P1158" s="43">
        <f t="shared" si="61"/>
        <v>3.04</v>
      </c>
    </row>
    <row r="1159" spans="1:16">
      <c r="A1159" s="23">
        <v>202311</v>
      </c>
      <c r="B1159" s="57" t="s">
        <v>360</v>
      </c>
      <c r="C1159" s="57" t="s">
        <v>1438</v>
      </c>
      <c r="D1159" s="52" t="s">
        <v>587</v>
      </c>
      <c r="E1159" s="49" t="s">
        <v>1088</v>
      </c>
      <c r="F1159" s="47" t="s">
        <v>1067</v>
      </c>
      <c r="G1159" s="48" t="s">
        <v>1089</v>
      </c>
      <c r="H1159" s="49" t="s">
        <v>1018</v>
      </c>
      <c r="I1159" s="49"/>
      <c r="J1159" s="41">
        <v>1900</v>
      </c>
      <c r="K1159" s="41">
        <v>8936.86</v>
      </c>
      <c r="L1159" s="41">
        <v>363.68</v>
      </c>
      <c r="M1159" s="41">
        <v>86.8</v>
      </c>
      <c r="N1159" s="41">
        <v>3.8</v>
      </c>
      <c r="O1159" s="42">
        <v>95</v>
      </c>
      <c r="P1159" s="43">
        <f t="shared" ref="P1159:P1190" si="62">1900*0.16%</f>
        <v>3.04</v>
      </c>
    </row>
    <row r="1160" spans="1:16">
      <c r="A1160" s="23">
        <v>202311</v>
      </c>
      <c r="B1160" s="60" t="s">
        <v>308</v>
      </c>
      <c r="C1160" s="60" t="s">
        <v>1438</v>
      </c>
      <c r="D1160" s="58" t="s">
        <v>587</v>
      </c>
      <c r="E1160" s="60" t="s">
        <v>1092</v>
      </c>
      <c r="F1160" s="47" t="s">
        <v>1067</v>
      </c>
      <c r="G1160" s="61" t="s">
        <v>1051</v>
      </c>
      <c r="H1160" s="49" t="s">
        <v>1018</v>
      </c>
      <c r="I1160" s="49"/>
      <c r="J1160" s="41">
        <v>1900</v>
      </c>
      <c r="K1160" s="41">
        <v>9009.58</v>
      </c>
      <c r="L1160" s="41">
        <v>363.68</v>
      </c>
      <c r="M1160" s="41">
        <v>86.8</v>
      </c>
      <c r="N1160" s="41">
        <v>3.8</v>
      </c>
      <c r="O1160" s="42">
        <v>0</v>
      </c>
      <c r="P1160" s="43">
        <f t="shared" si="62"/>
        <v>3.04</v>
      </c>
    </row>
    <row r="1161" spans="1:16">
      <c r="A1161" s="23">
        <v>202311</v>
      </c>
      <c r="B1161" s="62" t="s">
        <v>325</v>
      </c>
      <c r="C1161" s="62" t="s">
        <v>1438</v>
      </c>
      <c r="D1161" s="60" t="s">
        <v>587</v>
      </c>
      <c r="E1161" s="62" t="s">
        <v>1093</v>
      </c>
      <c r="F1161" s="47" t="s">
        <v>1027</v>
      </c>
      <c r="G1161" s="61" t="s">
        <v>1094</v>
      </c>
      <c r="H1161" s="49" t="s">
        <v>1018</v>
      </c>
      <c r="I1161" s="49"/>
      <c r="J1161" s="41">
        <v>1900</v>
      </c>
      <c r="K1161" s="41">
        <v>7416.64</v>
      </c>
      <c r="L1161" s="41">
        <v>363.68</v>
      </c>
      <c r="M1161" s="41">
        <v>86.8</v>
      </c>
      <c r="N1161" s="41">
        <v>3.8</v>
      </c>
      <c r="O1161" s="42">
        <v>0</v>
      </c>
      <c r="P1161" s="43">
        <f t="shared" si="62"/>
        <v>3.04</v>
      </c>
    </row>
    <row r="1162" spans="1:16">
      <c r="A1162" s="23">
        <v>202311</v>
      </c>
      <c r="B1162" s="57" t="s">
        <v>347</v>
      </c>
      <c r="C1162" s="62" t="s">
        <v>1438</v>
      </c>
      <c r="D1162" s="60" t="s">
        <v>587</v>
      </c>
      <c r="E1162" s="62" t="s">
        <v>1098</v>
      </c>
      <c r="F1162" s="47" t="s">
        <v>1020</v>
      </c>
      <c r="G1162" s="61" t="s">
        <v>1099</v>
      </c>
      <c r="H1162" s="49" t="s">
        <v>1018</v>
      </c>
      <c r="I1162" s="49"/>
      <c r="J1162" s="41">
        <v>1900</v>
      </c>
      <c r="K1162" s="41">
        <v>7805.43</v>
      </c>
      <c r="L1162" s="41">
        <v>363.68</v>
      </c>
      <c r="M1162" s="41">
        <v>86.8</v>
      </c>
      <c r="N1162" s="41">
        <v>3.8</v>
      </c>
      <c r="O1162" s="42">
        <v>0</v>
      </c>
      <c r="P1162" s="43">
        <f t="shared" si="62"/>
        <v>3.04</v>
      </c>
    </row>
    <row r="1163" spans="1:16">
      <c r="A1163" s="23">
        <v>202311</v>
      </c>
      <c r="B1163" s="60" t="s">
        <v>338</v>
      </c>
      <c r="C1163" s="62" t="s">
        <v>1438</v>
      </c>
      <c r="D1163" s="60" t="s">
        <v>587</v>
      </c>
      <c r="E1163" s="62" t="s">
        <v>1100</v>
      </c>
      <c r="F1163" s="47" t="s">
        <v>1020</v>
      </c>
      <c r="G1163" s="61" t="s">
        <v>1101</v>
      </c>
      <c r="H1163" s="49" t="s">
        <v>1018</v>
      </c>
      <c r="I1163" s="49"/>
      <c r="J1163" s="41">
        <v>1900</v>
      </c>
      <c r="K1163" s="41">
        <v>6604.64</v>
      </c>
      <c r="L1163" s="41">
        <v>363.68</v>
      </c>
      <c r="M1163" s="41">
        <v>86.8</v>
      </c>
      <c r="N1163" s="41">
        <v>3.8</v>
      </c>
      <c r="O1163" s="42">
        <v>0</v>
      </c>
      <c r="P1163" s="43">
        <f t="shared" si="62"/>
        <v>3.04</v>
      </c>
    </row>
    <row r="1164" spans="1:16">
      <c r="A1164" s="23">
        <v>202311</v>
      </c>
      <c r="B1164" s="57" t="s">
        <v>210</v>
      </c>
      <c r="C1164" s="62" t="s">
        <v>1438</v>
      </c>
      <c r="D1164" s="60" t="s">
        <v>587</v>
      </c>
      <c r="E1164" s="62" t="s">
        <v>1104</v>
      </c>
      <c r="F1164" s="47" t="s">
        <v>1020</v>
      </c>
      <c r="G1164" s="61" t="s">
        <v>1105</v>
      </c>
      <c r="H1164" s="49" t="s">
        <v>1018</v>
      </c>
      <c r="I1164" s="49"/>
      <c r="J1164" s="41">
        <v>1900</v>
      </c>
      <c r="K1164" s="41">
        <v>9127.86</v>
      </c>
      <c r="L1164" s="41">
        <v>363.68</v>
      </c>
      <c r="M1164" s="41">
        <v>86.8</v>
      </c>
      <c r="N1164" s="41">
        <v>3.8</v>
      </c>
      <c r="O1164" s="42">
        <v>0</v>
      </c>
      <c r="P1164" s="43">
        <f t="shared" si="62"/>
        <v>3.04</v>
      </c>
    </row>
    <row r="1165" spans="1:16">
      <c r="A1165" s="23">
        <v>202311</v>
      </c>
      <c r="B1165" s="57" t="s">
        <v>309</v>
      </c>
      <c r="C1165" s="62" t="s">
        <v>1438</v>
      </c>
      <c r="D1165" s="60" t="s">
        <v>587</v>
      </c>
      <c r="E1165" s="62" t="s">
        <v>1106</v>
      </c>
      <c r="F1165" s="47" t="s">
        <v>1020</v>
      </c>
      <c r="G1165" s="61" t="s">
        <v>1107</v>
      </c>
      <c r="H1165" s="49" t="s">
        <v>1018</v>
      </c>
      <c r="I1165" s="49"/>
      <c r="J1165" s="41">
        <v>1900</v>
      </c>
      <c r="K1165" s="41">
        <v>7529.8</v>
      </c>
      <c r="L1165" s="41">
        <v>363.68</v>
      </c>
      <c r="M1165" s="41">
        <v>86.8</v>
      </c>
      <c r="N1165" s="41">
        <v>3.8</v>
      </c>
      <c r="O1165" s="42">
        <v>0</v>
      </c>
      <c r="P1165" s="43">
        <f t="shared" si="62"/>
        <v>3.04</v>
      </c>
    </row>
    <row r="1166" spans="1:16">
      <c r="A1166" s="23">
        <v>202311</v>
      </c>
      <c r="B1166" s="57" t="s">
        <v>205</v>
      </c>
      <c r="C1166" s="62" t="s">
        <v>1438</v>
      </c>
      <c r="D1166" s="60" t="s">
        <v>587</v>
      </c>
      <c r="E1166" s="62" t="s">
        <v>1108</v>
      </c>
      <c r="F1166" s="47" t="s">
        <v>1039</v>
      </c>
      <c r="G1166" s="61" t="s">
        <v>1109</v>
      </c>
      <c r="H1166" s="49" t="s">
        <v>1018</v>
      </c>
      <c r="I1166" s="49"/>
      <c r="J1166" s="41">
        <v>1900</v>
      </c>
      <c r="K1166" s="41">
        <v>8281.04</v>
      </c>
      <c r="L1166" s="41">
        <v>363.68</v>
      </c>
      <c r="M1166" s="41">
        <v>86.8</v>
      </c>
      <c r="N1166" s="41">
        <v>3.8</v>
      </c>
      <c r="O1166" s="42">
        <v>0</v>
      </c>
      <c r="P1166" s="43">
        <f t="shared" si="62"/>
        <v>3.04</v>
      </c>
    </row>
    <row r="1167" spans="1:16">
      <c r="A1167" s="23">
        <v>202311</v>
      </c>
      <c r="B1167" s="60" t="s">
        <v>387</v>
      </c>
      <c r="C1167" s="62" t="s">
        <v>1438</v>
      </c>
      <c r="D1167" s="60" t="s">
        <v>587</v>
      </c>
      <c r="E1167" s="62" t="s">
        <v>1110</v>
      </c>
      <c r="F1167" s="47" t="s">
        <v>1039</v>
      </c>
      <c r="G1167" s="61" t="s">
        <v>1111</v>
      </c>
      <c r="H1167" s="49" t="s">
        <v>1018</v>
      </c>
      <c r="I1167" s="49"/>
      <c r="J1167" s="41">
        <v>1900</v>
      </c>
      <c r="K1167" s="41">
        <v>9247.4</v>
      </c>
      <c r="L1167" s="41">
        <v>363.68</v>
      </c>
      <c r="M1167" s="41">
        <v>86.8</v>
      </c>
      <c r="N1167" s="41">
        <v>3.8</v>
      </c>
      <c r="O1167" s="42">
        <v>0</v>
      </c>
      <c r="P1167" s="43">
        <f t="shared" si="62"/>
        <v>3.04</v>
      </c>
    </row>
    <row r="1168" spans="1:16">
      <c r="A1168" s="23">
        <v>202311</v>
      </c>
      <c r="B1168" s="62" t="s">
        <v>209</v>
      </c>
      <c r="C1168" s="62" t="s">
        <v>1438</v>
      </c>
      <c r="D1168" s="60" t="s">
        <v>587</v>
      </c>
      <c r="E1168" s="62" t="s">
        <v>1117</v>
      </c>
      <c r="F1168" s="47" t="s">
        <v>1020</v>
      </c>
      <c r="G1168" s="61" t="s">
        <v>1118</v>
      </c>
      <c r="H1168" s="49" t="s">
        <v>1018</v>
      </c>
      <c r="I1168" s="49"/>
      <c r="J1168" s="41">
        <v>1900</v>
      </c>
      <c r="K1168" s="41">
        <v>7560.36</v>
      </c>
      <c r="L1168" s="41">
        <v>363.68</v>
      </c>
      <c r="M1168" s="41">
        <v>86.8</v>
      </c>
      <c r="N1168" s="41">
        <v>3.8</v>
      </c>
      <c r="O1168" s="42">
        <v>0</v>
      </c>
      <c r="P1168" s="43">
        <f t="shared" si="62"/>
        <v>3.04</v>
      </c>
    </row>
    <row r="1169" spans="1:16">
      <c r="A1169" s="23">
        <v>202311</v>
      </c>
      <c r="B1169" s="62" t="s">
        <v>336</v>
      </c>
      <c r="C1169" s="62" t="s">
        <v>1438</v>
      </c>
      <c r="D1169" s="60" t="s">
        <v>587</v>
      </c>
      <c r="E1169" s="62" t="s">
        <v>1126</v>
      </c>
      <c r="F1169" s="47" t="s">
        <v>1027</v>
      </c>
      <c r="G1169" s="61" t="s">
        <v>1127</v>
      </c>
      <c r="H1169" s="49" t="s">
        <v>1018</v>
      </c>
      <c r="I1169" s="49"/>
      <c r="J1169" s="41">
        <v>1900</v>
      </c>
      <c r="K1169" s="41">
        <v>6338.09</v>
      </c>
      <c r="L1169" s="41">
        <v>363.68</v>
      </c>
      <c r="M1169" s="41">
        <v>86.8</v>
      </c>
      <c r="N1169" s="41">
        <v>3.8</v>
      </c>
      <c r="O1169" s="42">
        <v>0</v>
      </c>
      <c r="P1169" s="43">
        <f t="shared" si="62"/>
        <v>3.04</v>
      </c>
    </row>
    <row r="1170" spans="1:16">
      <c r="A1170" s="23">
        <v>202311</v>
      </c>
      <c r="B1170" s="62" t="s">
        <v>358</v>
      </c>
      <c r="C1170" s="62" t="s">
        <v>1438</v>
      </c>
      <c r="D1170" s="60" t="s">
        <v>587</v>
      </c>
      <c r="E1170" s="62" t="s">
        <v>1128</v>
      </c>
      <c r="F1170" s="47" t="s">
        <v>1027</v>
      </c>
      <c r="G1170" s="61" t="s">
        <v>934</v>
      </c>
      <c r="H1170" s="49" t="s">
        <v>1018</v>
      </c>
      <c r="I1170" s="49"/>
      <c r="J1170" s="41">
        <v>1900</v>
      </c>
      <c r="K1170" s="41">
        <v>8059.58</v>
      </c>
      <c r="L1170" s="41">
        <v>363.68</v>
      </c>
      <c r="M1170" s="41">
        <v>86.8</v>
      </c>
      <c r="N1170" s="41">
        <v>3.8</v>
      </c>
      <c r="O1170" s="42">
        <v>0</v>
      </c>
      <c r="P1170" s="43">
        <f t="shared" si="62"/>
        <v>3.04</v>
      </c>
    </row>
    <row r="1171" spans="1:16">
      <c r="A1171" s="23">
        <v>202311</v>
      </c>
      <c r="B1171" s="62" t="s">
        <v>220</v>
      </c>
      <c r="C1171" s="62" t="s">
        <v>1438</v>
      </c>
      <c r="D1171" s="60" t="s">
        <v>587</v>
      </c>
      <c r="E1171" s="62" t="s">
        <v>1129</v>
      </c>
      <c r="F1171" s="47" t="s">
        <v>1027</v>
      </c>
      <c r="G1171" s="61" t="s">
        <v>1130</v>
      </c>
      <c r="H1171" s="49" t="s">
        <v>1018</v>
      </c>
      <c r="I1171" s="49"/>
      <c r="J1171" s="41">
        <v>1900</v>
      </c>
      <c r="K1171" s="41">
        <v>6832.69</v>
      </c>
      <c r="L1171" s="41">
        <v>363.68</v>
      </c>
      <c r="M1171" s="41">
        <v>86.8</v>
      </c>
      <c r="N1171" s="41">
        <v>3.8</v>
      </c>
      <c r="O1171" s="42">
        <v>0</v>
      </c>
      <c r="P1171" s="43">
        <f t="shared" si="62"/>
        <v>3.04</v>
      </c>
    </row>
    <row r="1172" spans="1:16">
      <c r="A1172" s="23">
        <v>202311</v>
      </c>
      <c r="B1172" s="62" t="s">
        <v>454</v>
      </c>
      <c r="C1172" s="62" t="s">
        <v>1438</v>
      </c>
      <c r="D1172" s="60" t="s">
        <v>587</v>
      </c>
      <c r="E1172" s="62" t="s">
        <v>1131</v>
      </c>
      <c r="F1172" s="47" t="s">
        <v>1027</v>
      </c>
      <c r="G1172" s="61" t="s">
        <v>1130</v>
      </c>
      <c r="H1172" s="49" t="s">
        <v>1018</v>
      </c>
      <c r="I1172" s="49"/>
      <c r="J1172" s="41">
        <v>1900</v>
      </c>
      <c r="K1172" s="41">
        <v>7216.67</v>
      </c>
      <c r="L1172" s="41">
        <v>363.68</v>
      </c>
      <c r="M1172" s="41">
        <v>86.8</v>
      </c>
      <c r="N1172" s="41">
        <v>3.8</v>
      </c>
      <c r="O1172" s="42">
        <v>0</v>
      </c>
      <c r="P1172" s="43">
        <f t="shared" si="62"/>
        <v>3.04</v>
      </c>
    </row>
    <row r="1173" spans="1:16">
      <c r="A1173" s="23">
        <v>202311</v>
      </c>
      <c r="B1173" s="62" t="s">
        <v>349</v>
      </c>
      <c r="C1173" s="62" t="s">
        <v>1438</v>
      </c>
      <c r="D1173" s="60" t="s">
        <v>587</v>
      </c>
      <c r="E1173" s="55" t="s">
        <v>1132</v>
      </c>
      <c r="F1173" s="47" t="s">
        <v>1039</v>
      </c>
      <c r="G1173" s="62" t="s">
        <v>1133</v>
      </c>
      <c r="H1173" s="49" t="s">
        <v>1018</v>
      </c>
      <c r="I1173" s="49"/>
      <c r="J1173" s="41">
        <v>1900</v>
      </c>
      <c r="K1173" s="41">
        <v>9452.63</v>
      </c>
      <c r="L1173" s="41">
        <v>363.68</v>
      </c>
      <c r="M1173" s="41">
        <v>86.8</v>
      </c>
      <c r="N1173" s="41">
        <v>3.8</v>
      </c>
      <c r="O1173" s="42">
        <v>0</v>
      </c>
      <c r="P1173" s="43">
        <f t="shared" si="62"/>
        <v>3.04</v>
      </c>
    </row>
    <row r="1174" spans="1:16">
      <c r="A1174" s="23">
        <v>202311</v>
      </c>
      <c r="B1174" s="62" t="s">
        <v>255</v>
      </c>
      <c r="C1174" s="62" t="s">
        <v>1438</v>
      </c>
      <c r="D1174" s="60" t="s">
        <v>587</v>
      </c>
      <c r="E1174" s="55" t="s">
        <v>1134</v>
      </c>
      <c r="F1174" s="47" t="s">
        <v>1027</v>
      </c>
      <c r="G1174" s="62" t="s">
        <v>976</v>
      </c>
      <c r="H1174" s="49" t="s">
        <v>1018</v>
      </c>
      <c r="I1174" s="49"/>
      <c r="J1174" s="41">
        <v>1900</v>
      </c>
      <c r="K1174" s="41">
        <v>7597.97</v>
      </c>
      <c r="L1174" s="41">
        <v>363.68</v>
      </c>
      <c r="M1174" s="41">
        <v>86.8</v>
      </c>
      <c r="N1174" s="41">
        <v>3.8</v>
      </c>
      <c r="O1174" s="42">
        <v>0</v>
      </c>
      <c r="P1174" s="43">
        <f t="shared" si="62"/>
        <v>3.04</v>
      </c>
    </row>
    <row r="1175" spans="1:16">
      <c r="A1175" s="23">
        <v>202311</v>
      </c>
      <c r="B1175" s="62" t="s">
        <v>314</v>
      </c>
      <c r="C1175" s="62" t="s">
        <v>1438</v>
      </c>
      <c r="D1175" s="60" t="s">
        <v>587</v>
      </c>
      <c r="E1175" s="55" t="s">
        <v>1135</v>
      </c>
      <c r="F1175" s="47" t="s">
        <v>1027</v>
      </c>
      <c r="G1175" s="62" t="s">
        <v>1136</v>
      </c>
      <c r="H1175" s="49" t="s">
        <v>1018</v>
      </c>
      <c r="I1175" s="49"/>
      <c r="J1175" s="41">
        <v>1900</v>
      </c>
      <c r="K1175" s="41">
        <v>6762.62</v>
      </c>
      <c r="L1175" s="41">
        <v>363.68</v>
      </c>
      <c r="M1175" s="41">
        <v>86.8</v>
      </c>
      <c r="N1175" s="41">
        <v>3.8</v>
      </c>
      <c r="O1175" s="42">
        <v>0</v>
      </c>
      <c r="P1175" s="43">
        <f t="shared" si="62"/>
        <v>3.04</v>
      </c>
    </row>
    <row r="1176" spans="1:16">
      <c r="A1176" s="23">
        <v>202311</v>
      </c>
      <c r="B1176" s="62" t="s">
        <v>266</v>
      </c>
      <c r="C1176" s="62" t="s">
        <v>1438</v>
      </c>
      <c r="D1176" s="60" t="s">
        <v>587</v>
      </c>
      <c r="E1176" s="55" t="s">
        <v>1137</v>
      </c>
      <c r="F1176" s="47" t="s">
        <v>1027</v>
      </c>
      <c r="G1176" s="62" t="s">
        <v>1138</v>
      </c>
      <c r="H1176" s="49" t="s">
        <v>1018</v>
      </c>
      <c r="I1176" s="49"/>
      <c r="J1176" s="41">
        <v>1900</v>
      </c>
      <c r="K1176" s="41">
        <v>7884.65</v>
      </c>
      <c r="L1176" s="41">
        <v>363.68</v>
      </c>
      <c r="M1176" s="41">
        <v>86.8</v>
      </c>
      <c r="N1176" s="41">
        <v>3.8</v>
      </c>
      <c r="O1176" s="42">
        <v>0</v>
      </c>
      <c r="P1176" s="43">
        <f t="shared" si="62"/>
        <v>3.04</v>
      </c>
    </row>
    <row r="1177" spans="1:16">
      <c r="A1177" s="23">
        <v>202311</v>
      </c>
      <c r="B1177" s="62" t="s">
        <v>272</v>
      </c>
      <c r="C1177" s="62" t="s">
        <v>1438</v>
      </c>
      <c r="D1177" s="60" t="s">
        <v>587</v>
      </c>
      <c r="E1177" s="55" t="s">
        <v>1139</v>
      </c>
      <c r="F1177" s="47" t="s">
        <v>1027</v>
      </c>
      <c r="G1177" s="62" t="s">
        <v>1138</v>
      </c>
      <c r="H1177" s="49" t="s">
        <v>1018</v>
      </c>
      <c r="I1177" s="49"/>
      <c r="J1177" s="41">
        <v>1900</v>
      </c>
      <c r="K1177" s="41">
        <v>7700.68</v>
      </c>
      <c r="L1177" s="41">
        <v>363.68</v>
      </c>
      <c r="M1177" s="41">
        <v>86.8</v>
      </c>
      <c r="N1177" s="41">
        <v>3.8</v>
      </c>
      <c r="O1177" s="42">
        <v>0</v>
      </c>
      <c r="P1177" s="43">
        <f t="shared" si="62"/>
        <v>3.04</v>
      </c>
    </row>
    <row r="1178" spans="1:16">
      <c r="A1178" s="23">
        <v>202311</v>
      </c>
      <c r="B1178" s="62" t="s">
        <v>410</v>
      </c>
      <c r="C1178" s="62" t="s">
        <v>1438</v>
      </c>
      <c r="D1178" s="60" t="s">
        <v>587</v>
      </c>
      <c r="E1178" s="63" t="s">
        <v>1140</v>
      </c>
      <c r="F1178" s="47" t="s">
        <v>1027</v>
      </c>
      <c r="G1178" s="62" t="s">
        <v>1141</v>
      </c>
      <c r="H1178" s="49" t="s">
        <v>1018</v>
      </c>
      <c r="I1178" s="49"/>
      <c r="J1178" s="41">
        <v>1900</v>
      </c>
      <c r="K1178" s="41">
        <v>6467.64</v>
      </c>
      <c r="L1178" s="41">
        <v>363.68</v>
      </c>
      <c r="M1178" s="41">
        <v>86.8</v>
      </c>
      <c r="N1178" s="41">
        <v>3.8</v>
      </c>
      <c r="O1178" s="42">
        <v>0</v>
      </c>
      <c r="P1178" s="43">
        <f t="shared" si="62"/>
        <v>3.04</v>
      </c>
    </row>
    <row r="1179" spans="1:16">
      <c r="A1179" s="23">
        <v>202311</v>
      </c>
      <c r="B1179" s="62" t="s">
        <v>431</v>
      </c>
      <c r="C1179" s="62" t="s">
        <v>1438</v>
      </c>
      <c r="D1179" s="60" t="s">
        <v>587</v>
      </c>
      <c r="E1179" s="63" t="s">
        <v>1142</v>
      </c>
      <c r="F1179" s="47" t="s">
        <v>1027</v>
      </c>
      <c r="G1179" s="62" t="s">
        <v>1143</v>
      </c>
      <c r="H1179" s="49" t="s">
        <v>1018</v>
      </c>
      <c r="I1179" s="49"/>
      <c r="J1179" s="41">
        <v>1900</v>
      </c>
      <c r="K1179" s="41">
        <v>7049.06</v>
      </c>
      <c r="L1179" s="41">
        <v>363.68</v>
      </c>
      <c r="M1179" s="41">
        <v>86.8</v>
      </c>
      <c r="N1179" s="41">
        <v>3.8</v>
      </c>
      <c r="O1179" s="42">
        <v>0</v>
      </c>
      <c r="P1179" s="43">
        <f t="shared" si="62"/>
        <v>3.04</v>
      </c>
    </row>
    <row r="1180" spans="1:16">
      <c r="A1180" s="23">
        <v>202311</v>
      </c>
      <c r="B1180" s="62" t="s">
        <v>354</v>
      </c>
      <c r="C1180" s="62" t="s">
        <v>1438</v>
      </c>
      <c r="D1180" s="60" t="s">
        <v>587</v>
      </c>
      <c r="E1180" s="63" t="s">
        <v>1144</v>
      </c>
      <c r="F1180" s="47" t="s">
        <v>1027</v>
      </c>
      <c r="G1180" s="62" t="s">
        <v>1143</v>
      </c>
      <c r="H1180" s="49" t="s">
        <v>1018</v>
      </c>
      <c r="I1180" s="49"/>
      <c r="J1180" s="41">
        <v>1900</v>
      </c>
      <c r="K1180" s="41">
        <v>6750.12</v>
      </c>
      <c r="L1180" s="41">
        <v>363.68</v>
      </c>
      <c r="M1180" s="41">
        <v>86.8</v>
      </c>
      <c r="N1180" s="41">
        <v>3.8</v>
      </c>
      <c r="O1180" s="42">
        <v>0</v>
      </c>
      <c r="P1180" s="43">
        <f t="shared" si="62"/>
        <v>3.04</v>
      </c>
    </row>
    <row r="1181" spans="1:16">
      <c r="A1181" s="23">
        <v>202311</v>
      </c>
      <c r="B1181" s="62" t="s">
        <v>215</v>
      </c>
      <c r="C1181" s="62" t="s">
        <v>1438</v>
      </c>
      <c r="D1181" s="60" t="s">
        <v>587</v>
      </c>
      <c r="E1181" s="55" t="s">
        <v>1148</v>
      </c>
      <c r="F1181" s="47" t="s">
        <v>1039</v>
      </c>
      <c r="G1181" s="61" t="s">
        <v>1149</v>
      </c>
      <c r="H1181" s="49" t="s">
        <v>1018</v>
      </c>
      <c r="I1181" s="49"/>
      <c r="J1181" s="41">
        <v>1900</v>
      </c>
      <c r="K1181" s="41">
        <v>6796.77</v>
      </c>
      <c r="L1181" s="41">
        <v>363.68</v>
      </c>
      <c r="M1181" s="41">
        <v>86.8</v>
      </c>
      <c r="N1181" s="41">
        <v>3.8</v>
      </c>
      <c r="O1181" s="42">
        <v>0</v>
      </c>
      <c r="P1181" s="43">
        <f t="shared" si="62"/>
        <v>3.04</v>
      </c>
    </row>
    <row r="1182" spans="1:16">
      <c r="A1182" s="23">
        <v>202311</v>
      </c>
      <c r="B1182" s="62" t="s">
        <v>282</v>
      </c>
      <c r="C1182" s="62" t="s">
        <v>1438</v>
      </c>
      <c r="D1182" s="60" t="s">
        <v>587</v>
      </c>
      <c r="E1182" s="63" t="s">
        <v>1150</v>
      </c>
      <c r="F1182" s="47" t="s">
        <v>1039</v>
      </c>
      <c r="G1182" s="61" t="s">
        <v>1151</v>
      </c>
      <c r="H1182" s="49" t="s">
        <v>1018</v>
      </c>
      <c r="I1182" s="49"/>
      <c r="J1182" s="41">
        <v>1900</v>
      </c>
      <c r="K1182" s="41">
        <v>9061.37</v>
      </c>
      <c r="L1182" s="41">
        <v>363.68</v>
      </c>
      <c r="M1182" s="41">
        <v>86.8</v>
      </c>
      <c r="N1182" s="41">
        <v>3.8</v>
      </c>
      <c r="O1182" s="42">
        <v>0</v>
      </c>
      <c r="P1182" s="43">
        <f t="shared" si="62"/>
        <v>3.04</v>
      </c>
    </row>
    <row r="1183" spans="1:16">
      <c r="A1183" s="23">
        <v>202311</v>
      </c>
      <c r="B1183" s="62" t="s">
        <v>444</v>
      </c>
      <c r="C1183" s="62" t="s">
        <v>1438</v>
      </c>
      <c r="D1183" s="60" t="s">
        <v>587</v>
      </c>
      <c r="E1183" s="63" t="s">
        <v>1152</v>
      </c>
      <c r="F1183" s="47" t="s">
        <v>1039</v>
      </c>
      <c r="G1183" s="61" t="s">
        <v>871</v>
      </c>
      <c r="H1183" s="49" t="s">
        <v>1018</v>
      </c>
      <c r="I1183" s="49"/>
      <c r="J1183" s="41">
        <v>1900</v>
      </c>
      <c r="K1183" s="41">
        <v>8844.61</v>
      </c>
      <c r="L1183" s="41">
        <v>363.68</v>
      </c>
      <c r="M1183" s="41">
        <v>86.8</v>
      </c>
      <c r="N1183" s="41">
        <v>3.8</v>
      </c>
      <c r="O1183" s="42">
        <v>0</v>
      </c>
      <c r="P1183" s="43">
        <f t="shared" si="62"/>
        <v>3.04</v>
      </c>
    </row>
    <row r="1184" spans="1:16">
      <c r="A1184" s="23">
        <v>202311</v>
      </c>
      <c r="B1184" s="60" t="s">
        <v>433</v>
      </c>
      <c r="C1184" s="62" t="s">
        <v>1438</v>
      </c>
      <c r="D1184" s="60" t="s">
        <v>587</v>
      </c>
      <c r="E1184" s="62" t="s">
        <v>885</v>
      </c>
      <c r="F1184" s="47" t="s">
        <v>1039</v>
      </c>
      <c r="G1184" s="61" t="s">
        <v>887</v>
      </c>
      <c r="H1184" s="49" t="s">
        <v>1018</v>
      </c>
      <c r="I1184" s="49"/>
      <c r="J1184" s="41">
        <v>1900</v>
      </c>
      <c r="K1184" s="41">
        <v>7390.96</v>
      </c>
      <c r="L1184" s="41">
        <v>363.68</v>
      </c>
      <c r="M1184" s="41">
        <v>86.8</v>
      </c>
      <c r="N1184" s="41">
        <v>3.8</v>
      </c>
      <c r="O1184" s="42">
        <v>0</v>
      </c>
      <c r="P1184" s="43">
        <f t="shared" si="62"/>
        <v>3.04</v>
      </c>
    </row>
    <row r="1185" spans="1:16">
      <c r="A1185" s="23">
        <v>202311</v>
      </c>
      <c r="B1185" s="60" t="s">
        <v>324</v>
      </c>
      <c r="C1185" s="62" t="s">
        <v>1438</v>
      </c>
      <c r="D1185" s="60" t="s">
        <v>587</v>
      </c>
      <c r="E1185" s="62" t="s">
        <v>909</v>
      </c>
      <c r="F1185" s="47" t="s">
        <v>1027</v>
      </c>
      <c r="G1185" s="61" t="s">
        <v>891</v>
      </c>
      <c r="H1185" s="49" t="s">
        <v>623</v>
      </c>
      <c r="I1185" s="49"/>
      <c r="J1185" s="41">
        <v>1900</v>
      </c>
      <c r="K1185" s="41">
        <v>6042.7</v>
      </c>
      <c r="L1185" s="41">
        <v>363.68</v>
      </c>
      <c r="M1185" s="41">
        <v>86.8</v>
      </c>
      <c r="N1185" s="41">
        <v>3.8</v>
      </c>
      <c r="O1185" s="42">
        <v>0</v>
      </c>
      <c r="P1185" s="43">
        <f t="shared" si="62"/>
        <v>3.04</v>
      </c>
    </row>
    <row r="1186" spans="1:16">
      <c r="A1186" s="23">
        <v>202311</v>
      </c>
      <c r="B1186" s="60" t="s">
        <v>337</v>
      </c>
      <c r="C1186" s="62" t="s">
        <v>1438</v>
      </c>
      <c r="D1186" s="60" t="s">
        <v>587</v>
      </c>
      <c r="E1186" s="62" t="s">
        <v>910</v>
      </c>
      <c r="F1186" s="47" t="s">
        <v>1027</v>
      </c>
      <c r="G1186" s="61" t="s">
        <v>891</v>
      </c>
      <c r="H1186" s="49" t="s">
        <v>623</v>
      </c>
      <c r="I1186" s="49"/>
      <c r="J1186" s="41">
        <v>1900</v>
      </c>
      <c r="K1186" s="41">
        <v>6895.63</v>
      </c>
      <c r="L1186" s="41">
        <v>363.68</v>
      </c>
      <c r="M1186" s="41">
        <v>86.8</v>
      </c>
      <c r="N1186" s="41">
        <v>3.8</v>
      </c>
      <c r="O1186" s="42">
        <v>0</v>
      </c>
      <c r="P1186" s="43">
        <f t="shared" si="62"/>
        <v>3.04</v>
      </c>
    </row>
    <row r="1187" spans="1:16">
      <c r="A1187" s="23">
        <v>202311</v>
      </c>
      <c r="B1187" s="60" t="s">
        <v>373</v>
      </c>
      <c r="C1187" s="62" t="s">
        <v>1438</v>
      </c>
      <c r="D1187" s="60" t="s">
        <v>587</v>
      </c>
      <c r="E1187" s="62" t="s">
        <v>967</v>
      </c>
      <c r="F1187" s="47" t="s">
        <v>1027</v>
      </c>
      <c r="G1187" s="61" t="s">
        <v>968</v>
      </c>
      <c r="H1187" s="49" t="s">
        <v>623</v>
      </c>
      <c r="I1187" s="49"/>
      <c r="J1187" s="41">
        <v>1900</v>
      </c>
      <c r="K1187" s="41">
        <v>5916.94</v>
      </c>
      <c r="L1187" s="41">
        <v>363.68</v>
      </c>
      <c r="M1187" s="41">
        <v>86.8</v>
      </c>
      <c r="N1187" s="41">
        <v>3.8</v>
      </c>
      <c r="O1187" s="42">
        <v>0</v>
      </c>
      <c r="P1187" s="43">
        <f t="shared" si="62"/>
        <v>3.04</v>
      </c>
    </row>
    <row r="1188" spans="1:16">
      <c r="A1188" s="23">
        <v>202311</v>
      </c>
      <c r="B1188" s="60" t="s">
        <v>423</v>
      </c>
      <c r="C1188" s="62" t="s">
        <v>1438</v>
      </c>
      <c r="D1188" s="60" t="s">
        <v>587</v>
      </c>
      <c r="E1188" s="62" t="s">
        <v>1205</v>
      </c>
      <c r="F1188" s="47" t="s">
        <v>1027</v>
      </c>
      <c r="G1188" s="61">
        <v>44788</v>
      </c>
      <c r="H1188" s="49" t="s">
        <v>1018</v>
      </c>
      <c r="I1188" s="49"/>
      <c r="J1188" s="41">
        <v>1900</v>
      </c>
      <c r="K1188" s="41">
        <v>6585.01</v>
      </c>
      <c r="L1188" s="41">
        <v>363.68</v>
      </c>
      <c r="M1188" s="41">
        <v>86.8</v>
      </c>
      <c r="N1188" s="41">
        <v>3.8</v>
      </c>
      <c r="O1188" s="42">
        <v>0</v>
      </c>
      <c r="P1188" s="43">
        <f t="shared" si="62"/>
        <v>3.04</v>
      </c>
    </row>
    <row r="1189" spans="1:16">
      <c r="A1189" s="23">
        <v>202311</v>
      </c>
      <c r="B1189" s="60" t="s">
        <v>432</v>
      </c>
      <c r="C1189" s="62" t="s">
        <v>1438</v>
      </c>
      <c r="D1189" s="60" t="s">
        <v>587</v>
      </c>
      <c r="E1189" s="62" t="s">
        <v>1208</v>
      </c>
      <c r="F1189" s="47" t="s">
        <v>1027</v>
      </c>
      <c r="G1189" s="61">
        <v>44778</v>
      </c>
      <c r="H1189" s="49" t="s">
        <v>1018</v>
      </c>
      <c r="I1189" s="49"/>
      <c r="J1189" s="41">
        <v>1900</v>
      </c>
      <c r="K1189" s="41">
        <v>6505.34</v>
      </c>
      <c r="L1189" s="41">
        <v>363.68</v>
      </c>
      <c r="M1189" s="41">
        <v>86.8</v>
      </c>
      <c r="N1189" s="41">
        <v>3.8</v>
      </c>
      <c r="O1189" s="42">
        <v>0</v>
      </c>
      <c r="P1189" s="43">
        <f t="shared" si="62"/>
        <v>3.04</v>
      </c>
    </row>
    <row r="1190" spans="1:16">
      <c r="A1190" s="23">
        <v>202311</v>
      </c>
      <c r="B1190" s="57" t="s">
        <v>335</v>
      </c>
      <c r="C1190" s="62" t="s">
        <v>1438</v>
      </c>
      <c r="D1190" s="52" t="s">
        <v>587</v>
      </c>
      <c r="E1190" s="64" t="s">
        <v>1215</v>
      </c>
      <c r="F1190" s="63" t="s">
        <v>1216</v>
      </c>
      <c r="G1190" s="61">
        <v>44803</v>
      </c>
      <c r="H1190" s="49" t="s">
        <v>1018</v>
      </c>
      <c r="I1190" s="49"/>
      <c r="J1190" s="41">
        <v>1900</v>
      </c>
      <c r="K1190" s="41">
        <v>6520.68</v>
      </c>
      <c r="L1190" s="41">
        <v>363.68</v>
      </c>
      <c r="M1190" s="41">
        <v>86.8</v>
      </c>
      <c r="N1190" s="41">
        <v>3.8</v>
      </c>
      <c r="O1190" s="42">
        <v>0</v>
      </c>
      <c r="P1190" s="43">
        <f t="shared" si="62"/>
        <v>3.04</v>
      </c>
    </row>
    <row r="1191" spans="1:16">
      <c r="A1191" s="23">
        <v>202311</v>
      </c>
      <c r="B1191" s="57" t="s">
        <v>223</v>
      </c>
      <c r="C1191" s="62" t="s">
        <v>1438</v>
      </c>
      <c r="D1191" s="52" t="s">
        <v>587</v>
      </c>
      <c r="E1191" s="64" t="s">
        <v>1236</v>
      </c>
      <c r="F1191" s="63" t="s">
        <v>1027</v>
      </c>
      <c r="G1191" s="61" t="s">
        <v>1227</v>
      </c>
      <c r="H1191" s="49" t="s">
        <v>1018</v>
      </c>
      <c r="I1191" s="49"/>
      <c r="J1191" s="41">
        <v>1900</v>
      </c>
      <c r="K1191" s="41">
        <v>6284.88</v>
      </c>
      <c r="L1191" s="41">
        <v>363.68</v>
      </c>
      <c r="M1191" s="41">
        <v>86.8</v>
      </c>
      <c r="N1191" s="41">
        <v>3.8</v>
      </c>
      <c r="O1191" s="42">
        <v>0</v>
      </c>
      <c r="P1191" s="43">
        <f t="shared" ref="P1191:P1214" si="63">1900*0.16%</f>
        <v>3.04</v>
      </c>
    </row>
    <row r="1192" spans="1:16">
      <c r="A1192" s="23">
        <v>202311</v>
      </c>
      <c r="B1192" s="57" t="s">
        <v>260</v>
      </c>
      <c r="C1192" s="62" t="s">
        <v>1438</v>
      </c>
      <c r="D1192" s="52" t="s">
        <v>587</v>
      </c>
      <c r="E1192" s="64" t="s">
        <v>1243</v>
      </c>
      <c r="F1192" s="63" t="s">
        <v>1216</v>
      </c>
      <c r="G1192" s="61" t="s">
        <v>1244</v>
      </c>
      <c r="H1192" s="49" t="s">
        <v>1018</v>
      </c>
      <c r="I1192" s="49"/>
      <c r="J1192" s="41">
        <v>1900</v>
      </c>
      <c r="K1192" s="41">
        <v>6795.91</v>
      </c>
      <c r="L1192" s="41">
        <v>363.68</v>
      </c>
      <c r="M1192" s="41">
        <v>86.8</v>
      </c>
      <c r="N1192" s="41">
        <v>3.8</v>
      </c>
      <c r="O1192" s="42">
        <v>0</v>
      </c>
      <c r="P1192" s="43">
        <f t="shared" si="63"/>
        <v>3.04</v>
      </c>
    </row>
    <row r="1193" spans="1:16">
      <c r="A1193" s="23">
        <v>202311</v>
      </c>
      <c r="B1193" s="60" t="s">
        <v>382</v>
      </c>
      <c r="C1193" s="62" t="s">
        <v>1438</v>
      </c>
      <c r="D1193" s="60" t="s">
        <v>587</v>
      </c>
      <c r="E1193" s="62" t="s">
        <v>950</v>
      </c>
      <c r="F1193" s="47" t="s">
        <v>908</v>
      </c>
      <c r="G1193" s="61" t="s">
        <v>951</v>
      </c>
      <c r="H1193" s="49" t="s">
        <v>1018</v>
      </c>
      <c r="I1193" s="49"/>
      <c r="J1193" s="41">
        <v>1900</v>
      </c>
      <c r="K1193" s="41">
        <v>7813.63</v>
      </c>
      <c r="L1193" s="41">
        <v>363.68</v>
      </c>
      <c r="M1193" s="41">
        <v>86.8</v>
      </c>
      <c r="N1193" s="41">
        <v>3.8</v>
      </c>
      <c r="O1193" s="42">
        <v>0</v>
      </c>
      <c r="P1193" s="43">
        <f t="shared" si="63"/>
        <v>3.04</v>
      </c>
    </row>
    <row r="1194" spans="1:16">
      <c r="A1194" s="23">
        <v>202311</v>
      </c>
      <c r="B1194" s="57" t="s">
        <v>227</v>
      </c>
      <c r="C1194" s="62" t="s">
        <v>1438</v>
      </c>
      <c r="D1194" s="52" t="s">
        <v>587</v>
      </c>
      <c r="E1194" s="64" t="s">
        <v>1250</v>
      </c>
      <c r="F1194" s="63" t="s">
        <v>1216</v>
      </c>
      <c r="G1194" s="61" t="s">
        <v>1251</v>
      </c>
      <c r="H1194" s="49" t="s">
        <v>1018</v>
      </c>
      <c r="I1194" s="49"/>
      <c r="J1194" s="41">
        <v>1900</v>
      </c>
      <c r="K1194" s="41">
        <v>6741.34</v>
      </c>
      <c r="L1194" s="41">
        <v>363.68</v>
      </c>
      <c r="M1194" s="41">
        <v>86.8</v>
      </c>
      <c r="N1194" s="41">
        <v>3.8</v>
      </c>
      <c r="O1194" s="42">
        <v>0</v>
      </c>
      <c r="P1194" s="43">
        <f t="shared" si="63"/>
        <v>3.04</v>
      </c>
    </row>
    <row r="1195" spans="1:16">
      <c r="A1195" s="23">
        <v>202311</v>
      </c>
      <c r="B1195" s="57" t="s">
        <v>303</v>
      </c>
      <c r="C1195" s="62" t="s">
        <v>1438</v>
      </c>
      <c r="D1195" s="52" t="s">
        <v>587</v>
      </c>
      <c r="E1195" s="64" t="s">
        <v>1252</v>
      </c>
      <c r="F1195" s="63" t="s">
        <v>1027</v>
      </c>
      <c r="G1195" s="61" t="s">
        <v>1253</v>
      </c>
      <c r="H1195" s="49" t="s">
        <v>1018</v>
      </c>
      <c r="I1195" s="49"/>
      <c r="J1195" s="41">
        <v>1900</v>
      </c>
      <c r="K1195" s="41">
        <v>7924.44</v>
      </c>
      <c r="L1195" s="41">
        <v>363.68</v>
      </c>
      <c r="M1195" s="41">
        <v>86.8</v>
      </c>
      <c r="N1195" s="41">
        <v>3.8</v>
      </c>
      <c r="O1195" s="42">
        <v>0</v>
      </c>
      <c r="P1195" s="43">
        <f t="shared" si="63"/>
        <v>3.04</v>
      </c>
    </row>
    <row r="1196" spans="1:16">
      <c r="A1196" s="23">
        <v>202311</v>
      </c>
      <c r="B1196" s="57" t="s">
        <v>340</v>
      </c>
      <c r="C1196" s="62" t="s">
        <v>1438</v>
      </c>
      <c r="D1196" s="52" t="s">
        <v>587</v>
      </c>
      <c r="E1196" s="64" t="s">
        <v>1256</v>
      </c>
      <c r="F1196" s="63" t="s">
        <v>1027</v>
      </c>
      <c r="G1196" s="61" t="s">
        <v>1257</v>
      </c>
      <c r="H1196" s="49" t="s">
        <v>1018</v>
      </c>
      <c r="I1196" s="49"/>
      <c r="J1196" s="41">
        <v>1900</v>
      </c>
      <c r="K1196" s="41">
        <v>5180.1</v>
      </c>
      <c r="L1196" s="41">
        <v>363.68</v>
      </c>
      <c r="M1196" s="41">
        <v>86.8</v>
      </c>
      <c r="N1196" s="41">
        <v>3.8</v>
      </c>
      <c r="O1196" s="42">
        <v>0</v>
      </c>
      <c r="P1196" s="43">
        <f t="shared" si="63"/>
        <v>3.04</v>
      </c>
    </row>
    <row r="1197" spans="1:16">
      <c r="A1197" s="23">
        <v>202311</v>
      </c>
      <c r="B1197" s="62" t="s">
        <v>439</v>
      </c>
      <c r="C1197" s="62" t="s">
        <v>1438</v>
      </c>
      <c r="D1197" s="60" t="s">
        <v>587</v>
      </c>
      <c r="E1197" s="62" t="s">
        <v>855</v>
      </c>
      <c r="F1197" s="47" t="s">
        <v>1027</v>
      </c>
      <c r="G1197" s="61" t="s">
        <v>857</v>
      </c>
      <c r="H1197" s="49" t="s">
        <v>1018</v>
      </c>
      <c r="I1197" s="49"/>
      <c r="J1197" s="41">
        <v>1900</v>
      </c>
      <c r="K1197" s="41">
        <v>8081.05</v>
      </c>
      <c r="L1197" s="41">
        <v>363.68</v>
      </c>
      <c r="M1197" s="41">
        <v>86.8</v>
      </c>
      <c r="N1197" s="41">
        <v>3.8</v>
      </c>
      <c r="O1197" s="42">
        <v>0</v>
      </c>
      <c r="P1197" s="43">
        <f t="shared" si="63"/>
        <v>3.04</v>
      </c>
    </row>
    <row r="1198" spans="1:16">
      <c r="A1198" s="23">
        <v>202311</v>
      </c>
      <c r="B1198" s="62" t="s">
        <v>292</v>
      </c>
      <c r="C1198" s="62" t="s">
        <v>1438</v>
      </c>
      <c r="D1198" s="60" t="s">
        <v>587</v>
      </c>
      <c r="E1198" s="62" t="s">
        <v>1303</v>
      </c>
      <c r="F1198" s="47" t="s">
        <v>1027</v>
      </c>
      <c r="G1198" s="61" t="s">
        <v>1304</v>
      </c>
      <c r="H1198" s="49" t="s">
        <v>1018</v>
      </c>
      <c r="I1198" s="49"/>
      <c r="J1198" s="41">
        <v>1900</v>
      </c>
      <c r="K1198" s="41">
        <v>6677.21</v>
      </c>
      <c r="L1198" s="41">
        <v>363.68</v>
      </c>
      <c r="M1198" s="41">
        <v>86.8</v>
      </c>
      <c r="N1198" s="41">
        <v>3.8</v>
      </c>
      <c r="O1198" s="42">
        <v>0</v>
      </c>
      <c r="P1198" s="43">
        <f t="shared" si="63"/>
        <v>3.04</v>
      </c>
    </row>
    <row r="1199" spans="1:16">
      <c r="A1199" s="23">
        <v>202311</v>
      </c>
      <c r="B1199" s="62" t="s">
        <v>422</v>
      </c>
      <c r="C1199" s="62" t="s">
        <v>1438</v>
      </c>
      <c r="D1199" s="60" t="s">
        <v>587</v>
      </c>
      <c r="E1199" s="62" t="s">
        <v>1305</v>
      </c>
      <c r="F1199" s="47" t="s">
        <v>1027</v>
      </c>
      <c r="G1199" s="61" t="s">
        <v>1304</v>
      </c>
      <c r="H1199" s="49" t="s">
        <v>1018</v>
      </c>
      <c r="I1199" s="49"/>
      <c r="J1199" s="41">
        <v>1900</v>
      </c>
      <c r="K1199" s="41">
        <v>5363.92</v>
      </c>
      <c r="L1199" s="41">
        <v>363.68</v>
      </c>
      <c r="M1199" s="41">
        <v>86.8</v>
      </c>
      <c r="N1199" s="41">
        <v>3.8</v>
      </c>
      <c r="O1199" s="42">
        <v>0</v>
      </c>
      <c r="P1199" s="43">
        <f t="shared" si="63"/>
        <v>3.04</v>
      </c>
    </row>
    <row r="1200" spans="1:16">
      <c r="A1200" s="23">
        <v>202311</v>
      </c>
      <c r="B1200" s="62" t="s">
        <v>412</v>
      </c>
      <c r="C1200" s="62" t="s">
        <v>1438</v>
      </c>
      <c r="D1200" s="60" t="s">
        <v>587</v>
      </c>
      <c r="E1200" s="62" t="s">
        <v>1306</v>
      </c>
      <c r="F1200" s="47" t="s">
        <v>1027</v>
      </c>
      <c r="G1200" s="61" t="s">
        <v>1301</v>
      </c>
      <c r="H1200" s="49" t="s">
        <v>1018</v>
      </c>
      <c r="I1200" s="49"/>
      <c r="J1200" s="41">
        <v>1900</v>
      </c>
      <c r="K1200" s="41">
        <v>5775.76</v>
      </c>
      <c r="L1200" s="41">
        <v>363.68</v>
      </c>
      <c r="M1200" s="41">
        <v>86.8</v>
      </c>
      <c r="N1200" s="41">
        <v>3.8</v>
      </c>
      <c r="O1200" s="42">
        <v>0</v>
      </c>
      <c r="P1200" s="43">
        <f t="shared" si="63"/>
        <v>3.04</v>
      </c>
    </row>
    <row r="1201" spans="1:16">
      <c r="A1201" s="23">
        <v>202311</v>
      </c>
      <c r="B1201" s="62" t="s">
        <v>437</v>
      </c>
      <c r="C1201" s="62" t="s">
        <v>1438</v>
      </c>
      <c r="D1201" s="60" t="s">
        <v>587</v>
      </c>
      <c r="E1201" s="62" t="s">
        <v>1322</v>
      </c>
      <c r="F1201" s="47" t="s">
        <v>1039</v>
      </c>
      <c r="G1201" s="61" t="s">
        <v>1323</v>
      </c>
      <c r="H1201" s="49" t="s">
        <v>1018</v>
      </c>
      <c r="I1201" s="49"/>
      <c r="J1201" s="41">
        <v>1900</v>
      </c>
      <c r="K1201" s="41">
        <v>7736.07</v>
      </c>
      <c r="L1201" s="41">
        <v>363.68</v>
      </c>
      <c r="M1201" s="41">
        <v>86.8</v>
      </c>
      <c r="N1201" s="41">
        <v>3.8</v>
      </c>
      <c r="O1201" s="42">
        <v>0</v>
      </c>
      <c r="P1201" s="43">
        <f t="shared" si="63"/>
        <v>3.04</v>
      </c>
    </row>
    <row r="1202" spans="1:16">
      <c r="A1202" s="23">
        <v>202311</v>
      </c>
      <c r="B1202" s="62" t="s">
        <v>288</v>
      </c>
      <c r="C1202" s="62" t="s">
        <v>1438</v>
      </c>
      <c r="D1202" s="60" t="s">
        <v>587</v>
      </c>
      <c r="E1202" s="62" t="s">
        <v>1324</v>
      </c>
      <c r="F1202" s="47" t="s">
        <v>1027</v>
      </c>
      <c r="G1202" s="61" t="s">
        <v>1325</v>
      </c>
      <c r="H1202" s="49" t="s">
        <v>1018</v>
      </c>
      <c r="I1202" s="49"/>
      <c r="J1202" s="41">
        <v>1900</v>
      </c>
      <c r="K1202" s="41">
        <v>7318.82</v>
      </c>
      <c r="L1202" s="41">
        <v>363.68</v>
      </c>
      <c r="M1202" s="41">
        <v>86.8</v>
      </c>
      <c r="N1202" s="41">
        <v>3.8</v>
      </c>
      <c r="O1202" s="42">
        <v>0</v>
      </c>
      <c r="P1202" s="43">
        <f t="shared" si="63"/>
        <v>3.04</v>
      </c>
    </row>
    <row r="1203" spans="1:16">
      <c r="A1203" s="23">
        <v>202311</v>
      </c>
      <c r="B1203" s="62" t="s">
        <v>398</v>
      </c>
      <c r="C1203" s="62" t="s">
        <v>1438</v>
      </c>
      <c r="D1203" s="60" t="s">
        <v>587</v>
      </c>
      <c r="E1203" s="62" t="s">
        <v>1326</v>
      </c>
      <c r="F1203" s="47" t="s">
        <v>1039</v>
      </c>
      <c r="G1203" s="61" t="s">
        <v>1317</v>
      </c>
      <c r="H1203" s="49" t="s">
        <v>1018</v>
      </c>
      <c r="I1203" s="49"/>
      <c r="J1203" s="41">
        <v>1900</v>
      </c>
      <c r="K1203" s="41">
        <v>7737.63</v>
      </c>
      <c r="L1203" s="41">
        <v>363.68</v>
      </c>
      <c r="M1203" s="41">
        <v>86.8</v>
      </c>
      <c r="N1203" s="41">
        <v>3.8</v>
      </c>
      <c r="O1203" s="42">
        <v>0</v>
      </c>
      <c r="P1203" s="43">
        <f t="shared" si="63"/>
        <v>3.04</v>
      </c>
    </row>
    <row r="1204" spans="1:16">
      <c r="A1204" s="23">
        <v>202311</v>
      </c>
      <c r="B1204" s="62" t="s">
        <v>259</v>
      </c>
      <c r="C1204" s="62" t="s">
        <v>1438</v>
      </c>
      <c r="D1204" s="60" t="s">
        <v>587</v>
      </c>
      <c r="E1204" s="64" t="s">
        <v>1299</v>
      </c>
      <c r="F1204" s="47" t="s">
        <v>1039</v>
      </c>
      <c r="G1204" s="64" t="s">
        <v>1301</v>
      </c>
      <c r="H1204" s="49" t="s">
        <v>1018</v>
      </c>
      <c r="I1204" s="49"/>
      <c r="J1204" s="41">
        <v>1900</v>
      </c>
      <c r="K1204" s="41">
        <v>7727.71</v>
      </c>
      <c r="L1204" s="41">
        <v>363.68</v>
      </c>
      <c r="M1204" s="41">
        <v>86.8</v>
      </c>
      <c r="N1204" s="41">
        <v>3.8</v>
      </c>
      <c r="O1204" s="42">
        <v>0</v>
      </c>
      <c r="P1204" s="43">
        <f t="shared" si="63"/>
        <v>3.04</v>
      </c>
    </row>
    <row r="1205" spans="1:16">
      <c r="A1205" s="23">
        <v>202311</v>
      </c>
      <c r="B1205" s="62" t="s">
        <v>464</v>
      </c>
      <c r="C1205" s="62" t="s">
        <v>1438</v>
      </c>
      <c r="D1205" s="60" t="s">
        <v>587</v>
      </c>
      <c r="E1205" s="62" t="s">
        <v>1412</v>
      </c>
      <c r="F1205" s="47" t="s">
        <v>1039</v>
      </c>
      <c r="G1205" s="61" t="s">
        <v>1401</v>
      </c>
      <c r="H1205" s="49" t="s">
        <v>1018</v>
      </c>
      <c r="I1205" s="49"/>
      <c r="J1205" s="41">
        <v>1900</v>
      </c>
      <c r="K1205" s="41">
        <v>7997.41</v>
      </c>
      <c r="L1205" s="41">
        <v>363.68</v>
      </c>
      <c r="M1205" s="41">
        <v>86.8</v>
      </c>
      <c r="N1205" s="41">
        <v>3.8</v>
      </c>
      <c r="O1205" s="42">
        <v>0</v>
      </c>
      <c r="P1205" s="43">
        <f t="shared" si="63"/>
        <v>3.04</v>
      </c>
    </row>
    <row r="1206" spans="1:16">
      <c r="A1206" s="23">
        <v>202311</v>
      </c>
      <c r="B1206" s="62" t="s">
        <v>494</v>
      </c>
      <c r="C1206" s="62" t="s">
        <v>1438</v>
      </c>
      <c r="D1206" s="60" t="s">
        <v>587</v>
      </c>
      <c r="E1206" s="62" t="s">
        <v>1413</v>
      </c>
      <c r="F1206" s="47" t="s">
        <v>1020</v>
      </c>
      <c r="G1206" s="61" t="s">
        <v>1414</v>
      </c>
      <c r="H1206" s="49" t="s">
        <v>1018</v>
      </c>
      <c r="I1206" s="49"/>
      <c r="J1206" s="41">
        <v>1900</v>
      </c>
      <c r="K1206" s="41">
        <v>7332.47</v>
      </c>
      <c r="L1206" s="41">
        <v>363.68</v>
      </c>
      <c r="M1206" s="41">
        <v>86.8</v>
      </c>
      <c r="N1206" s="41">
        <v>3.8</v>
      </c>
      <c r="O1206" s="42">
        <v>0</v>
      </c>
      <c r="P1206" s="43">
        <f t="shared" si="63"/>
        <v>3.04</v>
      </c>
    </row>
    <row r="1207" spans="1:16">
      <c r="A1207" s="23">
        <v>202311</v>
      </c>
      <c r="B1207" s="62" t="s">
        <v>467</v>
      </c>
      <c r="C1207" s="62" t="s">
        <v>1438</v>
      </c>
      <c r="D1207" s="60" t="s">
        <v>587</v>
      </c>
      <c r="E1207" s="62" t="s">
        <v>1415</v>
      </c>
      <c r="F1207" s="47" t="s">
        <v>1020</v>
      </c>
      <c r="G1207" s="61" t="s">
        <v>1416</v>
      </c>
      <c r="H1207" s="49" t="s">
        <v>1018</v>
      </c>
      <c r="I1207" s="49"/>
      <c r="J1207" s="41">
        <v>1900</v>
      </c>
      <c r="K1207" s="41">
        <v>7036.85</v>
      </c>
      <c r="L1207" s="41">
        <v>363.68</v>
      </c>
      <c r="M1207" s="41">
        <v>86.8</v>
      </c>
      <c r="N1207" s="41">
        <v>3.8</v>
      </c>
      <c r="O1207" s="42">
        <v>0</v>
      </c>
      <c r="P1207" s="43">
        <f t="shared" si="63"/>
        <v>3.04</v>
      </c>
    </row>
    <row r="1208" spans="1:16">
      <c r="A1208" s="23">
        <v>202311</v>
      </c>
      <c r="B1208" s="62" t="s">
        <v>482</v>
      </c>
      <c r="C1208" s="62" t="s">
        <v>1438</v>
      </c>
      <c r="D1208" s="60" t="s">
        <v>587</v>
      </c>
      <c r="E1208" s="62" t="s">
        <v>1417</v>
      </c>
      <c r="F1208" s="47" t="s">
        <v>1027</v>
      </c>
      <c r="G1208" s="61" t="s">
        <v>1418</v>
      </c>
      <c r="H1208" s="49" t="s">
        <v>1018</v>
      </c>
      <c r="I1208" s="49"/>
      <c r="J1208" s="41">
        <v>1900</v>
      </c>
      <c r="K1208" s="41">
        <v>7578.77</v>
      </c>
      <c r="L1208" s="41">
        <v>363.68</v>
      </c>
      <c r="M1208" s="41">
        <v>86.8</v>
      </c>
      <c r="N1208" s="41">
        <v>3.8</v>
      </c>
      <c r="O1208" s="42">
        <v>0</v>
      </c>
      <c r="P1208" s="43">
        <f t="shared" si="63"/>
        <v>3.04</v>
      </c>
    </row>
    <row r="1209" spans="1:16">
      <c r="A1209" s="23">
        <v>202311</v>
      </c>
      <c r="B1209" s="62" t="s">
        <v>469</v>
      </c>
      <c r="C1209" s="62" t="s">
        <v>1438</v>
      </c>
      <c r="D1209" s="60" t="s">
        <v>587</v>
      </c>
      <c r="E1209" s="62" t="s">
        <v>1435</v>
      </c>
      <c r="F1209" s="47" t="s">
        <v>1027</v>
      </c>
      <c r="G1209" s="61" t="s">
        <v>1436</v>
      </c>
      <c r="H1209" s="49" t="s">
        <v>1018</v>
      </c>
      <c r="I1209" s="49"/>
      <c r="J1209" s="41">
        <v>1900</v>
      </c>
      <c r="K1209" s="41">
        <v>7544.68</v>
      </c>
      <c r="L1209" s="41">
        <v>363.68</v>
      </c>
      <c r="M1209" s="41">
        <v>86.8</v>
      </c>
      <c r="N1209" s="41">
        <v>3.8</v>
      </c>
      <c r="O1209" s="42">
        <v>0</v>
      </c>
      <c r="P1209" s="43">
        <f t="shared" si="63"/>
        <v>3.04</v>
      </c>
    </row>
    <row r="1210" spans="1:16">
      <c r="A1210" s="23">
        <v>202311</v>
      </c>
      <c r="B1210" s="62" t="s">
        <v>507</v>
      </c>
      <c r="C1210" s="62" t="s">
        <v>1438</v>
      </c>
      <c r="D1210" s="60" t="s">
        <v>587</v>
      </c>
      <c r="E1210" s="62" t="s">
        <v>1451</v>
      </c>
      <c r="F1210" s="47" t="s">
        <v>1027</v>
      </c>
      <c r="G1210" s="61" t="s">
        <v>1447</v>
      </c>
      <c r="H1210" s="49" t="s">
        <v>1018</v>
      </c>
      <c r="I1210" s="49"/>
      <c r="J1210" s="41">
        <v>1900</v>
      </c>
      <c r="K1210" s="41">
        <v>5674.15</v>
      </c>
      <c r="L1210" s="41">
        <v>363.68</v>
      </c>
      <c r="M1210" s="41">
        <v>86.8</v>
      </c>
      <c r="N1210" s="41">
        <v>3.8</v>
      </c>
      <c r="O1210" s="42">
        <v>0</v>
      </c>
      <c r="P1210" s="43">
        <f t="shared" si="63"/>
        <v>3.04</v>
      </c>
    </row>
    <row r="1211" spans="1:16">
      <c r="A1211" s="23">
        <v>202311</v>
      </c>
      <c r="B1211" s="62" t="s">
        <v>501</v>
      </c>
      <c r="C1211" s="62" t="s">
        <v>1438</v>
      </c>
      <c r="D1211" s="60" t="s">
        <v>587</v>
      </c>
      <c r="E1211" s="62" t="s">
        <v>1464</v>
      </c>
      <c r="F1211" s="47" t="s">
        <v>1027</v>
      </c>
      <c r="G1211" s="61" t="s">
        <v>1465</v>
      </c>
      <c r="H1211" s="49" t="s">
        <v>1018</v>
      </c>
      <c r="I1211" s="49" t="s">
        <v>1466</v>
      </c>
      <c r="J1211" s="41">
        <v>1900</v>
      </c>
      <c r="K1211" s="41">
        <v>4373.48</v>
      </c>
      <c r="L1211" s="41">
        <v>363.68</v>
      </c>
      <c r="M1211" s="41">
        <v>86.8</v>
      </c>
      <c r="N1211" s="41">
        <v>3.8</v>
      </c>
      <c r="O1211" s="42">
        <v>0</v>
      </c>
      <c r="P1211" s="43">
        <f t="shared" si="63"/>
        <v>3.04</v>
      </c>
    </row>
    <row r="1212" spans="1:16">
      <c r="A1212" s="23">
        <v>202311</v>
      </c>
      <c r="B1212" s="62" t="s">
        <v>495</v>
      </c>
      <c r="C1212" s="62" t="s">
        <v>1438</v>
      </c>
      <c r="D1212" s="60" t="s">
        <v>587</v>
      </c>
      <c r="E1212" s="62" t="s">
        <v>1467</v>
      </c>
      <c r="F1212" s="47" t="s">
        <v>1027</v>
      </c>
      <c r="G1212" s="61" t="s">
        <v>1468</v>
      </c>
      <c r="H1212" s="49" t="s">
        <v>1018</v>
      </c>
      <c r="I1212" s="49" t="s">
        <v>1469</v>
      </c>
      <c r="J1212" s="41">
        <v>1900</v>
      </c>
      <c r="K1212" s="41">
        <v>5381.36</v>
      </c>
      <c r="L1212" s="41">
        <v>363.68</v>
      </c>
      <c r="M1212" s="41">
        <v>86.8</v>
      </c>
      <c r="N1212" s="41">
        <v>3.8</v>
      </c>
      <c r="O1212" s="42">
        <v>0</v>
      </c>
      <c r="P1212" s="43">
        <f t="shared" si="63"/>
        <v>3.04</v>
      </c>
    </row>
    <row r="1213" spans="1:16">
      <c r="A1213" s="23">
        <v>202311</v>
      </c>
      <c r="B1213" s="62" t="s">
        <v>497</v>
      </c>
      <c r="C1213" s="62" t="s">
        <v>1438</v>
      </c>
      <c r="D1213" s="60" t="s">
        <v>587</v>
      </c>
      <c r="E1213" s="62" t="s">
        <v>1470</v>
      </c>
      <c r="F1213" s="47" t="s">
        <v>1039</v>
      </c>
      <c r="G1213" s="61" t="s">
        <v>1468</v>
      </c>
      <c r="H1213" s="49" t="s">
        <v>1018</v>
      </c>
      <c r="I1213" s="49" t="s">
        <v>1469</v>
      </c>
      <c r="J1213" s="41">
        <v>1900</v>
      </c>
      <c r="K1213" s="41">
        <v>4869.02</v>
      </c>
      <c r="L1213" s="41">
        <v>363.68</v>
      </c>
      <c r="M1213" s="41">
        <v>86.8</v>
      </c>
      <c r="N1213" s="41">
        <v>3.8</v>
      </c>
      <c r="O1213" s="42">
        <v>0</v>
      </c>
      <c r="P1213" s="43">
        <f t="shared" si="63"/>
        <v>3.04</v>
      </c>
    </row>
    <row r="1214" spans="1:16">
      <c r="A1214" s="23">
        <v>202311</v>
      </c>
      <c r="B1214" s="62" t="s">
        <v>474</v>
      </c>
      <c r="C1214" s="62" t="s">
        <v>1438</v>
      </c>
      <c r="D1214" s="60" t="s">
        <v>587</v>
      </c>
      <c r="E1214" s="62" t="s">
        <v>1471</v>
      </c>
      <c r="F1214" s="47" t="s">
        <v>1067</v>
      </c>
      <c r="G1214" s="61" t="s">
        <v>1472</v>
      </c>
      <c r="H1214" s="49" t="s">
        <v>1018</v>
      </c>
      <c r="I1214" s="49" t="s">
        <v>1473</v>
      </c>
      <c r="J1214" s="41">
        <v>1900</v>
      </c>
      <c r="K1214" s="41">
        <v>4533.21</v>
      </c>
      <c r="L1214" s="41">
        <v>363.68</v>
      </c>
      <c r="M1214" s="41">
        <v>86.8</v>
      </c>
      <c r="N1214" s="41">
        <v>3.8</v>
      </c>
      <c r="O1214" s="42">
        <v>0</v>
      </c>
      <c r="P1214" s="43">
        <f t="shared" si="63"/>
        <v>3.04</v>
      </c>
    </row>
    <row r="1215" spans="1:16">
      <c r="A1215" s="23">
        <v>202311</v>
      </c>
      <c r="B1215" s="62" t="s">
        <v>498</v>
      </c>
      <c r="C1215" s="62" t="s">
        <v>1438</v>
      </c>
      <c r="D1215" s="60" t="s">
        <v>587</v>
      </c>
      <c r="E1215" s="62" t="s">
        <v>1474</v>
      </c>
      <c r="F1215" s="47" t="s">
        <v>1020</v>
      </c>
      <c r="G1215" s="61" t="s">
        <v>1475</v>
      </c>
      <c r="H1215" s="49" t="s">
        <v>1018</v>
      </c>
      <c r="I1215" s="49" t="s">
        <v>1476</v>
      </c>
      <c r="J1215" s="41">
        <v>1900</v>
      </c>
      <c r="K1215" s="41">
        <v>2035.53</v>
      </c>
      <c r="L1215" s="41">
        <v>0</v>
      </c>
      <c r="M1215" s="41">
        <v>0</v>
      </c>
      <c r="N1215" s="41">
        <v>0</v>
      </c>
      <c r="O1215" s="42">
        <v>0</v>
      </c>
      <c r="P1215" s="43">
        <v>0</v>
      </c>
    </row>
    <row r="1216" spans="1:16">
      <c r="A1216" s="23">
        <v>202311</v>
      </c>
      <c r="B1216" s="62" t="s">
        <v>479</v>
      </c>
      <c r="C1216" s="62" t="s">
        <v>1438</v>
      </c>
      <c r="D1216" s="60" t="s">
        <v>587</v>
      </c>
      <c r="E1216" s="62" t="s">
        <v>1477</v>
      </c>
      <c r="F1216" s="47" t="s">
        <v>1027</v>
      </c>
      <c r="G1216" s="61">
        <v>45243</v>
      </c>
      <c r="H1216" s="49" t="s">
        <v>1018</v>
      </c>
      <c r="I1216" s="49" t="s">
        <v>1478</v>
      </c>
      <c r="J1216" s="41">
        <v>1900</v>
      </c>
      <c r="K1216" s="41">
        <v>2390.96</v>
      </c>
      <c r="L1216" s="41">
        <v>363.68</v>
      </c>
      <c r="M1216" s="41">
        <v>86.8</v>
      </c>
      <c r="N1216" s="41">
        <v>3.8</v>
      </c>
      <c r="O1216" s="42">
        <v>0</v>
      </c>
      <c r="P1216" s="43">
        <f t="shared" ref="P1216:P1221" si="64">1900*0.16%</f>
        <v>3.04</v>
      </c>
    </row>
    <row r="1217" spans="1:16">
      <c r="A1217" s="23">
        <v>202312</v>
      </c>
      <c r="B1217" s="56" t="s">
        <v>203</v>
      </c>
      <c r="C1217" s="57" t="s">
        <v>575</v>
      </c>
      <c r="D1217" s="57" t="s">
        <v>571</v>
      </c>
      <c r="E1217" s="46" t="s">
        <v>572</v>
      </c>
      <c r="F1217" s="47" t="s">
        <v>578</v>
      </c>
      <c r="G1217" s="48" t="s">
        <v>574</v>
      </c>
      <c r="H1217" s="49"/>
      <c r="I1217" s="49"/>
      <c r="J1217" s="41">
        <v>44409</v>
      </c>
      <c r="K1217" s="41">
        <v>50209</v>
      </c>
      <c r="L1217" s="41">
        <v>363.68</v>
      </c>
      <c r="M1217" s="41">
        <v>86.8</v>
      </c>
      <c r="N1217" s="41">
        <v>3.8</v>
      </c>
      <c r="O1217" s="42">
        <v>0</v>
      </c>
      <c r="P1217" s="43">
        <f t="shared" si="64"/>
        <v>3.04</v>
      </c>
    </row>
    <row r="1218" spans="1:16">
      <c r="A1218" s="23">
        <v>202312</v>
      </c>
      <c r="B1218" s="57" t="s">
        <v>448</v>
      </c>
      <c r="C1218" s="57" t="s">
        <v>575</v>
      </c>
      <c r="D1218" s="47" t="s">
        <v>576</v>
      </c>
      <c r="E1218" s="46" t="s">
        <v>577</v>
      </c>
      <c r="F1218" s="47" t="s">
        <v>578</v>
      </c>
      <c r="G1218" s="48" t="s">
        <v>579</v>
      </c>
      <c r="H1218" s="49"/>
      <c r="I1218" s="49"/>
      <c r="J1218" s="41">
        <v>5500</v>
      </c>
      <c r="K1218" s="41">
        <v>16480</v>
      </c>
      <c r="L1218" s="41">
        <v>363.68</v>
      </c>
      <c r="M1218" s="41">
        <v>86.8</v>
      </c>
      <c r="N1218" s="41">
        <v>3.8</v>
      </c>
      <c r="O1218" s="42">
        <v>95</v>
      </c>
      <c r="P1218" s="43">
        <f t="shared" si="64"/>
        <v>3.04</v>
      </c>
    </row>
    <row r="1219" spans="1:16">
      <c r="A1219" s="23">
        <v>202312</v>
      </c>
      <c r="B1219" s="49" t="s">
        <v>295</v>
      </c>
      <c r="C1219" s="57" t="s">
        <v>580</v>
      </c>
      <c r="D1219" s="47" t="s">
        <v>576</v>
      </c>
      <c r="E1219" s="46" t="s">
        <v>581</v>
      </c>
      <c r="F1219" s="47" t="s">
        <v>582</v>
      </c>
      <c r="G1219" s="48" t="s">
        <v>583</v>
      </c>
      <c r="H1219" s="49"/>
      <c r="I1219" s="49"/>
      <c r="J1219" s="41">
        <v>5544</v>
      </c>
      <c r="K1219" s="41">
        <v>14134.69</v>
      </c>
      <c r="L1219" s="41">
        <v>363.68</v>
      </c>
      <c r="M1219" s="41">
        <v>86.8</v>
      </c>
      <c r="N1219" s="41">
        <v>3.8</v>
      </c>
      <c r="O1219" s="42">
        <v>95</v>
      </c>
      <c r="P1219" s="43">
        <f t="shared" si="64"/>
        <v>3.04</v>
      </c>
    </row>
    <row r="1220" spans="1:16">
      <c r="A1220" s="23">
        <v>202312</v>
      </c>
      <c r="B1220" s="49" t="s">
        <v>234</v>
      </c>
      <c r="C1220" s="57" t="s">
        <v>580</v>
      </c>
      <c r="D1220" s="47" t="s">
        <v>576</v>
      </c>
      <c r="E1220" s="46" t="s">
        <v>584</v>
      </c>
      <c r="F1220" s="47" t="s">
        <v>585</v>
      </c>
      <c r="G1220" s="48" t="s">
        <v>586</v>
      </c>
      <c r="H1220" s="49"/>
      <c r="I1220" s="49"/>
      <c r="J1220" s="41">
        <v>5544</v>
      </c>
      <c r="K1220" s="41">
        <v>12903.7</v>
      </c>
      <c r="L1220" s="41">
        <v>363.68</v>
      </c>
      <c r="M1220" s="41">
        <v>86.8</v>
      </c>
      <c r="N1220" s="41">
        <v>3.8</v>
      </c>
      <c r="O1220" s="42">
        <v>125</v>
      </c>
      <c r="P1220" s="43">
        <f t="shared" si="64"/>
        <v>3.04</v>
      </c>
    </row>
    <row r="1221" spans="1:16">
      <c r="A1221" s="23">
        <v>202312</v>
      </c>
      <c r="B1221" s="49" t="s">
        <v>334</v>
      </c>
      <c r="C1221" s="57" t="s">
        <v>575</v>
      </c>
      <c r="D1221" s="47" t="s">
        <v>587</v>
      </c>
      <c r="E1221" s="46" t="s">
        <v>588</v>
      </c>
      <c r="F1221" s="47" t="s">
        <v>589</v>
      </c>
      <c r="G1221" s="48" t="s">
        <v>590</v>
      </c>
      <c r="H1221" s="49"/>
      <c r="I1221" s="49"/>
      <c r="J1221" s="41">
        <v>3200</v>
      </c>
      <c r="K1221" s="41">
        <v>8884.76</v>
      </c>
      <c r="L1221" s="41">
        <v>363.68</v>
      </c>
      <c r="M1221" s="41">
        <v>86.8</v>
      </c>
      <c r="N1221" s="41">
        <v>3.8</v>
      </c>
      <c r="O1221" s="42">
        <v>95</v>
      </c>
      <c r="P1221" s="43">
        <f t="shared" si="64"/>
        <v>3.04</v>
      </c>
    </row>
    <row r="1222" spans="1:16">
      <c r="A1222" s="23">
        <v>202312</v>
      </c>
      <c r="B1222" s="49" t="s">
        <v>342</v>
      </c>
      <c r="C1222" s="57" t="s">
        <v>592</v>
      </c>
      <c r="D1222" s="58" t="s">
        <v>587</v>
      </c>
      <c r="E1222" s="50" t="s">
        <v>593</v>
      </c>
      <c r="F1222" s="47" t="s">
        <v>594</v>
      </c>
      <c r="G1222" s="48" t="s">
        <v>595</v>
      </c>
      <c r="H1222" s="49"/>
      <c r="I1222" s="49"/>
      <c r="J1222" s="41">
        <v>1900</v>
      </c>
      <c r="K1222" s="41">
        <v>4284.32</v>
      </c>
      <c r="L1222" s="41">
        <v>0</v>
      </c>
      <c r="M1222" s="41">
        <v>0</v>
      </c>
      <c r="N1222" s="41">
        <v>0</v>
      </c>
      <c r="O1222" s="42">
        <v>0</v>
      </c>
      <c r="P1222" s="43">
        <v>0</v>
      </c>
    </row>
    <row r="1223" spans="1:16">
      <c r="A1223" s="23">
        <v>202312</v>
      </c>
      <c r="B1223" s="49" t="s">
        <v>225</v>
      </c>
      <c r="C1223" s="57" t="s">
        <v>592</v>
      </c>
      <c r="D1223" s="47" t="s">
        <v>587</v>
      </c>
      <c r="E1223" s="59" t="s">
        <v>596</v>
      </c>
      <c r="F1223" s="47" t="s">
        <v>597</v>
      </c>
      <c r="G1223" s="48" t="s">
        <v>598</v>
      </c>
      <c r="H1223" s="49"/>
      <c r="I1223" s="49"/>
      <c r="J1223" s="41">
        <v>1900</v>
      </c>
      <c r="K1223" s="41">
        <v>5240.2</v>
      </c>
      <c r="L1223" s="41">
        <v>363.68</v>
      </c>
      <c r="M1223" s="41">
        <v>86.8</v>
      </c>
      <c r="N1223" s="41">
        <v>3.8</v>
      </c>
      <c r="O1223" s="42">
        <v>0</v>
      </c>
      <c r="P1223" s="43">
        <f t="shared" ref="P1223:P1230" si="65">1900*0.16%</f>
        <v>3.04</v>
      </c>
    </row>
    <row r="1224" spans="1:16">
      <c r="A1224" s="23">
        <v>202312</v>
      </c>
      <c r="B1224" s="49" t="s">
        <v>301</v>
      </c>
      <c r="C1224" s="57" t="s">
        <v>580</v>
      </c>
      <c r="D1224" s="49" t="s">
        <v>587</v>
      </c>
      <c r="E1224" s="49" t="s">
        <v>599</v>
      </c>
      <c r="F1224" s="47" t="s">
        <v>600</v>
      </c>
      <c r="G1224" s="48" t="s">
        <v>601</v>
      </c>
      <c r="H1224" s="49"/>
      <c r="I1224" s="49"/>
      <c r="J1224" s="41">
        <v>5746</v>
      </c>
      <c r="K1224" s="41">
        <v>14769.93</v>
      </c>
      <c r="L1224" s="41">
        <v>363.68</v>
      </c>
      <c r="M1224" s="41">
        <v>86.8</v>
      </c>
      <c r="N1224" s="41">
        <v>3.8</v>
      </c>
      <c r="O1224" s="42">
        <v>1250</v>
      </c>
      <c r="P1224" s="43">
        <f t="shared" si="65"/>
        <v>3.04</v>
      </c>
    </row>
    <row r="1225" spans="1:16">
      <c r="A1225" s="23">
        <v>202312</v>
      </c>
      <c r="B1225" s="49" t="s">
        <v>264</v>
      </c>
      <c r="C1225" s="57" t="s">
        <v>580</v>
      </c>
      <c r="D1225" s="58" t="s">
        <v>587</v>
      </c>
      <c r="E1225" s="59" t="s">
        <v>602</v>
      </c>
      <c r="F1225" s="47" t="s">
        <v>1336</v>
      </c>
      <c r="G1225" s="48" t="s">
        <v>604</v>
      </c>
      <c r="H1225" s="49"/>
      <c r="I1225" s="49"/>
      <c r="J1225" s="41">
        <v>2440</v>
      </c>
      <c r="K1225" s="41">
        <v>6591.2</v>
      </c>
      <c r="L1225" s="41">
        <v>363.68</v>
      </c>
      <c r="M1225" s="41">
        <v>86.8</v>
      </c>
      <c r="N1225" s="41">
        <v>3.8</v>
      </c>
      <c r="O1225" s="42">
        <v>95</v>
      </c>
      <c r="P1225" s="43">
        <f t="shared" si="65"/>
        <v>3.04</v>
      </c>
    </row>
    <row r="1226" spans="1:16">
      <c r="A1226" s="23">
        <v>202312</v>
      </c>
      <c r="B1226" s="57" t="s">
        <v>290</v>
      </c>
      <c r="C1226" s="57" t="s">
        <v>580</v>
      </c>
      <c r="D1226" s="47" t="s">
        <v>587</v>
      </c>
      <c r="E1226" s="49" t="s">
        <v>605</v>
      </c>
      <c r="F1226" s="47" t="s">
        <v>606</v>
      </c>
      <c r="G1226" s="48" t="s">
        <v>607</v>
      </c>
      <c r="H1226" s="49"/>
      <c r="I1226" s="49"/>
      <c r="J1226" s="41">
        <v>5389</v>
      </c>
      <c r="K1226" s="41">
        <v>12907.5</v>
      </c>
      <c r="L1226" s="41">
        <v>363.68</v>
      </c>
      <c r="M1226" s="41">
        <v>86.8</v>
      </c>
      <c r="N1226" s="41">
        <v>3.8</v>
      </c>
      <c r="O1226" s="42">
        <v>500</v>
      </c>
      <c r="P1226" s="43">
        <f t="shared" si="65"/>
        <v>3.04</v>
      </c>
    </row>
    <row r="1227" spans="1:16">
      <c r="A1227" s="23">
        <v>202312</v>
      </c>
      <c r="B1227" s="49" t="s">
        <v>376</v>
      </c>
      <c r="C1227" s="57" t="s">
        <v>580</v>
      </c>
      <c r="D1227" s="47" t="s">
        <v>587</v>
      </c>
      <c r="E1227" s="49" t="s">
        <v>608</v>
      </c>
      <c r="F1227" s="47" t="s">
        <v>609</v>
      </c>
      <c r="G1227" s="48" t="s">
        <v>610</v>
      </c>
      <c r="H1227" s="49"/>
      <c r="I1227" s="49"/>
      <c r="J1227" s="41">
        <v>2671</v>
      </c>
      <c r="K1227" s="41">
        <v>6928.5</v>
      </c>
      <c r="L1227" s="41">
        <v>363.68</v>
      </c>
      <c r="M1227" s="41">
        <v>86.8</v>
      </c>
      <c r="N1227" s="41">
        <v>3.8</v>
      </c>
      <c r="O1227" s="42">
        <v>500</v>
      </c>
      <c r="P1227" s="43">
        <f t="shared" si="65"/>
        <v>3.04</v>
      </c>
    </row>
    <row r="1228" spans="1:16">
      <c r="A1228" s="23">
        <v>202312</v>
      </c>
      <c r="B1228" s="57" t="s">
        <v>240</v>
      </c>
      <c r="C1228" s="57" t="s">
        <v>580</v>
      </c>
      <c r="D1228" s="47" t="s">
        <v>587</v>
      </c>
      <c r="E1228" s="49" t="s">
        <v>611</v>
      </c>
      <c r="F1228" s="47" t="s">
        <v>609</v>
      </c>
      <c r="G1228" s="48" t="s">
        <v>612</v>
      </c>
      <c r="H1228" s="49"/>
      <c r="I1228" s="49"/>
      <c r="J1228" s="41">
        <v>5746</v>
      </c>
      <c r="K1228" s="41">
        <v>13121.5</v>
      </c>
      <c r="L1228" s="41">
        <v>363.68</v>
      </c>
      <c r="M1228" s="41">
        <v>86.8</v>
      </c>
      <c r="N1228" s="41">
        <v>3.8</v>
      </c>
      <c r="O1228" s="42">
        <v>1250</v>
      </c>
      <c r="P1228" s="43">
        <f t="shared" si="65"/>
        <v>3.04</v>
      </c>
    </row>
    <row r="1229" spans="1:16">
      <c r="A1229" s="23">
        <v>202312</v>
      </c>
      <c r="B1229" s="57" t="s">
        <v>326</v>
      </c>
      <c r="C1229" s="57" t="s">
        <v>580</v>
      </c>
      <c r="D1229" s="47" t="s">
        <v>587</v>
      </c>
      <c r="E1229" s="49" t="s">
        <v>613</v>
      </c>
      <c r="F1229" s="47" t="s">
        <v>614</v>
      </c>
      <c r="G1229" s="48" t="s">
        <v>615</v>
      </c>
      <c r="H1229" s="49"/>
      <c r="I1229" s="49"/>
      <c r="J1229" s="41">
        <v>5544</v>
      </c>
      <c r="K1229" s="41">
        <v>13025.92</v>
      </c>
      <c r="L1229" s="41">
        <v>363.68</v>
      </c>
      <c r="M1229" s="41">
        <v>86.8</v>
      </c>
      <c r="N1229" s="41">
        <v>3.8</v>
      </c>
      <c r="O1229" s="42">
        <v>500</v>
      </c>
      <c r="P1229" s="43">
        <f t="shared" si="65"/>
        <v>3.04</v>
      </c>
    </row>
    <row r="1230" spans="1:16">
      <c r="A1230" s="23">
        <v>202312</v>
      </c>
      <c r="B1230" s="57" t="s">
        <v>299</v>
      </c>
      <c r="C1230" s="57" t="s">
        <v>1437</v>
      </c>
      <c r="D1230" s="52" t="s">
        <v>587</v>
      </c>
      <c r="E1230" s="46" t="s">
        <v>616</v>
      </c>
      <c r="F1230" s="47" t="s">
        <v>1217</v>
      </c>
      <c r="G1230" s="48">
        <v>42738</v>
      </c>
      <c r="H1230" s="49"/>
      <c r="I1230" s="49"/>
      <c r="J1230" s="41">
        <v>3263</v>
      </c>
      <c r="K1230" s="41">
        <v>9015.37</v>
      </c>
      <c r="L1230" s="41">
        <v>363.68</v>
      </c>
      <c r="M1230" s="41">
        <v>86.8</v>
      </c>
      <c r="N1230" s="41">
        <v>3.8</v>
      </c>
      <c r="O1230" s="42">
        <v>0</v>
      </c>
      <c r="P1230" s="43">
        <f t="shared" si="65"/>
        <v>3.04</v>
      </c>
    </row>
    <row r="1231" spans="1:16">
      <c r="A1231" s="23">
        <v>202312</v>
      </c>
      <c r="B1231" s="57" t="s">
        <v>453</v>
      </c>
      <c r="C1231" s="57" t="s">
        <v>1438</v>
      </c>
      <c r="D1231" s="47" t="s">
        <v>587</v>
      </c>
      <c r="E1231" s="47" t="s">
        <v>620</v>
      </c>
      <c r="F1231" s="47" t="s">
        <v>621</v>
      </c>
      <c r="G1231" s="48" t="s">
        <v>622</v>
      </c>
      <c r="H1231" s="49" t="s">
        <v>623</v>
      </c>
      <c r="I1231" s="49"/>
      <c r="J1231" s="41">
        <v>2132</v>
      </c>
      <c r="K1231" s="41">
        <v>9436.04</v>
      </c>
      <c r="L1231" s="41">
        <v>0</v>
      </c>
      <c r="M1231" s="41">
        <v>0</v>
      </c>
      <c r="N1231" s="41">
        <v>0</v>
      </c>
      <c r="O1231" s="42">
        <v>0</v>
      </c>
      <c r="P1231" s="43">
        <v>0</v>
      </c>
    </row>
    <row r="1232" spans="1:16">
      <c r="A1232" s="23">
        <v>202312</v>
      </c>
      <c r="B1232" s="57" t="s">
        <v>307</v>
      </c>
      <c r="C1232" s="57" t="s">
        <v>575</v>
      </c>
      <c r="D1232" s="47" t="s">
        <v>587</v>
      </c>
      <c r="E1232" s="49" t="s">
        <v>629</v>
      </c>
      <c r="F1232" s="47" t="s">
        <v>578</v>
      </c>
      <c r="G1232" s="48" t="s">
        <v>630</v>
      </c>
      <c r="H1232" s="49"/>
      <c r="I1232" s="49"/>
      <c r="J1232" s="41">
        <v>5500</v>
      </c>
      <c r="K1232" s="41">
        <v>15735</v>
      </c>
      <c r="L1232" s="41">
        <v>363.68</v>
      </c>
      <c r="M1232" s="41">
        <v>86.8</v>
      </c>
      <c r="N1232" s="41">
        <v>3.8</v>
      </c>
      <c r="O1232" s="42">
        <v>960</v>
      </c>
      <c r="P1232" s="43">
        <f t="shared" ref="P1232:P1242" si="66">1900*0.16%</f>
        <v>3.04</v>
      </c>
    </row>
    <row r="1233" spans="1:16">
      <c r="A1233" s="23">
        <v>202312</v>
      </c>
      <c r="B1233" s="49" t="s">
        <v>353</v>
      </c>
      <c r="C1233" s="57" t="s">
        <v>1438</v>
      </c>
      <c r="D1233" s="47" t="s">
        <v>576</v>
      </c>
      <c r="E1233" s="49" t="s">
        <v>631</v>
      </c>
      <c r="F1233" s="47" t="s">
        <v>632</v>
      </c>
      <c r="G1233" s="48" t="s">
        <v>633</v>
      </c>
      <c r="H1233" s="49"/>
      <c r="I1233" s="49"/>
      <c r="J1233" s="41">
        <v>6070</v>
      </c>
      <c r="K1233" s="41">
        <v>14512.4</v>
      </c>
      <c r="L1233" s="41">
        <v>363.68</v>
      </c>
      <c r="M1233" s="41">
        <v>86.8</v>
      </c>
      <c r="N1233" s="41">
        <v>3.8</v>
      </c>
      <c r="O1233" s="42">
        <v>1500</v>
      </c>
      <c r="P1233" s="43">
        <f t="shared" si="66"/>
        <v>3.04</v>
      </c>
    </row>
    <row r="1234" spans="1:16">
      <c r="A1234" s="23">
        <v>202312</v>
      </c>
      <c r="B1234" s="57" t="s">
        <v>379</v>
      </c>
      <c r="C1234" s="57" t="s">
        <v>1437</v>
      </c>
      <c r="D1234" s="47" t="s">
        <v>587</v>
      </c>
      <c r="E1234" s="49" t="s">
        <v>634</v>
      </c>
      <c r="F1234" s="47" t="s">
        <v>1386</v>
      </c>
      <c r="G1234" s="48" t="s">
        <v>636</v>
      </c>
      <c r="H1234" s="49"/>
      <c r="I1234" s="49"/>
      <c r="J1234" s="41">
        <v>5520</v>
      </c>
      <c r="K1234" s="41">
        <v>16265</v>
      </c>
      <c r="L1234" s="41">
        <v>363.68</v>
      </c>
      <c r="M1234" s="41">
        <v>86.8</v>
      </c>
      <c r="N1234" s="41">
        <v>3.8</v>
      </c>
      <c r="O1234" s="42">
        <v>750</v>
      </c>
      <c r="P1234" s="43">
        <f t="shared" si="66"/>
        <v>3.04</v>
      </c>
    </row>
    <row r="1235" spans="1:16">
      <c r="A1235" s="23">
        <v>202312</v>
      </c>
      <c r="B1235" s="49" t="s">
        <v>248</v>
      </c>
      <c r="C1235" s="57" t="s">
        <v>1437</v>
      </c>
      <c r="D1235" s="47" t="s">
        <v>587</v>
      </c>
      <c r="E1235" s="46" t="s">
        <v>637</v>
      </c>
      <c r="F1235" s="47" t="s">
        <v>778</v>
      </c>
      <c r="G1235" s="48" t="s">
        <v>639</v>
      </c>
      <c r="H1235" s="49"/>
      <c r="I1235" s="49"/>
      <c r="J1235" s="41">
        <v>4250</v>
      </c>
      <c r="K1235" s="41">
        <v>11068.19</v>
      </c>
      <c r="L1235" s="41">
        <v>363.68</v>
      </c>
      <c r="M1235" s="41">
        <v>86.8</v>
      </c>
      <c r="N1235" s="41">
        <v>3.8</v>
      </c>
      <c r="O1235" s="42">
        <v>0</v>
      </c>
      <c r="P1235" s="43">
        <f t="shared" si="66"/>
        <v>3.04</v>
      </c>
    </row>
    <row r="1236" spans="1:16">
      <c r="A1236" s="23">
        <v>202312</v>
      </c>
      <c r="B1236" s="57" t="s">
        <v>261</v>
      </c>
      <c r="C1236" s="57" t="s">
        <v>1437</v>
      </c>
      <c r="D1236" s="47" t="s">
        <v>587</v>
      </c>
      <c r="E1236" s="46" t="s">
        <v>640</v>
      </c>
      <c r="F1236" s="47" t="s">
        <v>652</v>
      </c>
      <c r="G1236" s="48" t="s">
        <v>642</v>
      </c>
      <c r="H1236" s="49"/>
      <c r="I1236" s="49"/>
      <c r="J1236" s="41">
        <v>3440</v>
      </c>
      <c r="K1236" s="41">
        <v>9723.02</v>
      </c>
      <c r="L1236" s="41">
        <v>363.68</v>
      </c>
      <c r="M1236" s="41">
        <v>86.8</v>
      </c>
      <c r="N1236" s="41">
        <v>3.8</v>
      </c>
      <c r="O1236" s="42">
        <v>0</v>
      </c>
      <c r="P1236" s="43">
        <f t="shared" si="66"/>
        <v>3.04</v>
      </c>
    </row>
    <row r="1237" spans="1:16">
      <c r="A1237" s="23">
        <v>202312</v>
      </c>
      <c r="B1237" s="57" t="s">
        <v>405</v>
      </c>
      <c r="C1237" s="57" t="s">
        <v>1437</v>
      </c>
      <c r="D1237" s="52" t="s">
        <v>587</v>
      </c>
      <c r="E1237" s="49" t="s">
        <v>643</v>
      </c>
      <c r="F1237" s="47" t="s">
        <v>1219</v>
      </c>
      <c r="G1237" s="48" t="s">
        <v>644</v>
      </c>
      <c r="H1237" s="49"/>
      <c r="I1237" s="49"/>
      <c r="J1237" s="41">
        <v>4331</v>
      </c>
      <c r="K1237" s="41">
        <v>11695.09</v>
      </c>
      <c r="L1237" s="41">
        <v>363.68</v>
      </c>
      <c r="M1237" s="41">
        <v>86.8</v>
      </c>
      <c r="N1237" s="41">
        <v>3.8</v>
      </c>
      <c r="O1237" s="42">
        <v>0</v>
      </c>
      <c r="P1237" s="43">
        <f t="shared" si="66"/>
        <v>3.04</v>
      </c>
    </row>
    <row r="1238" spans="1:16">
      <c r="A1238" s="23">
        <v>202312</v>
      </c>
      <c r="B1238" s="49" t="s">
        <v>244</v>
      </c>
      <c r="C1238" s="57" t="s">
        <v>1438</v>
      </c>
      <c r="D1238" s="47" t="s">
        <v>576</v>
      </c>
      <c r="E1238" s="59" t="s">
        <v>645</v>
      </c>
      <c r="F1238" s="47" t="s">
        <v>646</v>
      </c>
      <c r="G1238" s="48" t="s">
        <v>647</v>
      </c>
      <c r="H1238" s="49"/>
      <c r="I1238" s="49"/>
      <c r="J1238" s="41">
        <v>4000</v>
      </c>
      <c r="K1238" s="41">
        <v>10425</v>
      </c>
      <c r="L1238" s="41">
        <v>363.68</v>
      </c>
      <c r="M1238" s="41">
        <v>86.8</v>
      </c>
      <c r="N1238" s="41">
        <v>3.8</v>
      </c>
      <c r="O1238" s="42">
        <v>0</v>
      </c>
      <c r="P1238" s="43">
        <f t="shared" si="66"/>
        <v>3.04</v>
      </c>
    </row>
    <row r="1239" spans="1:16">
      <c r="A1239" s="23">
        <v>202312</v>
      </c>
      <c r="B1239" s="49" t="s">
        <v>286</v>
      </c>
      <c r="C1239" s="57" t="s">
        <v>1437</v>
      </c>
      <c r="D1239" s="58" t="s">
        <v>587</v>
      </c>
      <c r="E1239" s="59" t="s">
        <v>648</v>
      </c>
      <c r="F1239" s="47" t="s">
        <v>1365</v>
      </c>
      <c r="G1239" s="53" t="s">
        <v>650</v>
      </c>
      <c r="H1239" s="49"/>
      <c r="I1239" s="49"/>
      <c r="J1239" s="41">
        <v>7100</v>
      </c>
      <c r="K1239" s="41">
        <v>18085</v>
      </c>
      <c r="L1239" s="41">
        <v>363.68</v>
      </c>
      <c r="M1239" s="41">
        <v>86.8</v>
      </c>
      <c r="N1239" s="41">
        <v>3.8</v>
      </c>
      <c r="O1239" s="42">
        <v>457.5</v>
      </c>
      <c r="P1239" s="43">
        <f t="shared" si="66"/>
        <v>3.04</v>
      </c>
    </row>
    <row r="1240" spans="1:16">
      <c r="A1240" s="23">
        <v>202312</v>
      </c>
      <c r="B1240" s="49" t="s">
        <v>421</v>
      </c>
      <c r="C1240" s="57" t="s">
        <v>1437</v>
      </c>
      <c r="D1240" s="58" t="s">
        <v>587</v>
      </c>
      <c r="E1240" s="59" t="s">
        <v>651</v>
      </c>
      <c r="F1240" s="47" t="s">
        <v>652</v>
      </c>
      <c r="G1240" s="53" t="s">
        <v>653</v>
      </c>
      <c r="H1240" s="59"/>
      <c r="I1240" s="49"/>
      <c r="J1240" s="41">
        <v>5519</v>
      </c>
      <c r="K1240" s="41">
        <v>14885.06</v>
      </c>
      <c r="L1240" s="41">
        <v>363.68</v>
      </c>
      <c r="M1240" s="41">
        <v>86.8</v>
      </c>
      <c r="N1240" s="41">
        <v>3.8</v>
      </c>
      <c r="O1240" s="42">
        <v>0</v>
      </c>
      <c r="P1240" s="43">
        <f t="shared" si="66"/>
        <v>3.04</v>
      </c>
    </row>
    <row r="1241" spans="1:16">
      <c r="A1241" s="23">
        <v>202312</v>
      </c>
      <c r="B1241" s="57" t="s">
        <v>258</v>
      </c>
      <c r="C1241" s="57" t="s">
        <v>575</v>
      </c>
      <c r="D1241" s="58" t="s">
        <v>587</v>
      </c>
      <c r="E1241" s="59" t="s">
        <v>654</v>
      </c>
      <c r="F1241" s="47" t="s">
        <v>655</v>
      </c>
      <c r="G1241" s="53" t="s">
        <v>656</v>
      </c>
      <c r="H1241" s="49"/>
      <c r="I1241" s="49"/>
      <c r="J1241" s="41">
        <v>2888</v>
      </c>
      <c r="K1241" s="41">
        <v>6594.3</v>
      </c>
      <c r="L1241" s="41">
        <v>363.68</v>
      </c>
      <c r="M1241" s="41">
        <v>86.8</v>
      </c>
      <c r="N1241" s="41">
        <v>3.8</v>
      </c>
      <c r="O1241" s="42">
        <v>0</v>
      </c>
      <c r="P1241" s="43">
        <f t="shared" si="66"/>
        <v>3.04</v>
      </c>
    </row>
    <row r="1242" spans="1:16">
      <c r="A1242" s="23">
        <v>202312</v>
      </c>
      <c r="B1242" s="57" t="s">
        <v>416</v>
      </c>
      <c r="C1242" s="60" t="s">
        <v>580</v>
      </c>
      <c r="D1242" s="58" t="s">
        <v>587</v>
      </c>
      <c r="E1242" s="60" t="s">
        <v>665</v>
      </c>
      <c r="F1242" s="47" t="s">
        <v>666</v>
      </c>
      <c r="G1242" s="61" t="s">
        <v>667</v>
      </c>
      <c r="H1242" s="49"/>
      <c r="I1242" s="49"/>
      <c r="J1242" s="41">
        <v>4133</v>
      </c>
      <c r="K1242" s="41">
        <v>9735.52</v>
      </c>
      <c r="L1242" s="41">
        <v>363.68</v>
      </c>
      <c r="M1242" s="41">
        <v>86.8</v>
      </c>
      <c r="N1242" s="41">
        <v>3.8</v>
      </c>
      <c r="O1242" s="42">
        <v>300</v>
      </c>
      <c r="P1242" s="43">
        <f t="shared" si="66"/>
        <v>3.04</v>
      </c>
    </row>
    <row r="1243" spans="1:16">
      <c r="A1243" s="23">
        <v>202312</v>
      </c>
      <c r="B1243" s="60" t="s">
        <v>344</v>
      </c>
      <c r="C1243" s="60" t="s">
        <v>575</v>
      </c>
      <c r="D1243" s="60" t="s">
        <v>671</v>
      </c>
      <c r="E1243" s="60" t="s">
        <v>672</v>
      </c>
      <c r="F1243" s="47" t="s">
        <v>578</v>
      </c>
      <c r="G1243" s="60" t="s">
        <v>673</v>
      </c>
      <c r="H1243" s="49"/>
      <c r="I1243" s="49"/>
      <c r="J1243" s="41">
        <v>8800</v>
      </c>
      <c r="K1243" s="41">
        <v>61999.64</v>
      </c>
      <c r="L1243" s="41">
        <v>0</v>
      </c>
      <c r="M1243" s="41">
        <v>0</v>
      </c>
      <c r="N1243" s="41">
        <v>0</v>
      </c>
      <c r="O1243" s="42">
        <v>0</v>
      </c>
      <c r="P1243" s="43">
        <v>0</v>
      </c>
    </row>
    <row r="1244" spans="1:16">
      <c r="A1244" s="23">
        <v>202312</v>
      </c>
      <c r="B1244" s="60" t="s">
        <v>298</v>
      </c>
      <c r="C1244" s="60" t="s">
        <v>1437</v>
      </c>
      <c r="D1244" s="58" t="s">
        <v>587</v>
      </c>
      <c r="E1244" s="60" t="s">
        <v>674</v>
      </c>
      <c r="F1244" s="47" t="s">
        <v>675</v>
      </c>
      <c r="G1244" s="60" t="s">
        <v>676</v>
      </c>
      <c r="H1244" s="49"/>
      <c r="I1244" s="49"/>
      <c r="J1244" s="41">
        <v>2532</v>
      </c>
      <c r="K1244" s="41">
        <v>6874.22</v>
      </c>
      <c r="L1244" s="41">
        <v>363.68</v>
      </c>
      <c r="M1244" s="41">
        <v>86.8</v>
      </c>
      <c r="N1244" s="41">
        <v>3.8</v>
      </c>
      <c r="O1244" s="42">
        <v>0</v>
      </c>
      <c r="P1244" s="43">
        <f t="shared" ref="P1244:P1256" si="67">1900*0.16%</f>
        <v>3.04</v>
      </c>
    </row>
    <row r="1245" spans="1:16">
      <c r="A1245" s="23">
        <v>202312</v>
      </c>
      <c r="B1245" s="60" t="s">
        <v>355</v>
      </c>
      <c r="C1245" s="57" t="s">
        <v>1438</v>
      </c>
      <c r="D1245" s="60" t="s">
        <v>587</v>
      </c>
      <c r="E1245" s="60" t="s">
        <v>685</v>
      </c>
      <c r="F1245" s="47" t="s">
        <v>686</v>
      </c>
      <c r="G1245" s="60" t="s">
        <v>687</v>
      </c>
      <c r="H1245" s="49" t="s">
        <v>623</v>
      </c>
      <c r="I1245" s="49"/>
      <c r="J1245" s="41">
        <v>2520</v>
      </c>
      <c r="K1245" s="41">
        <v>9208.08</v>
      </c>
      <c r="L1245" s="41">
        <v>363.68</v>
      </c>
      <c r="M1245" s="41">
        <v>86.8</v>
      </c>
      <c r="N1245" s="41">
        <v>3.8</v>
      </c>
      <c r="O1245" s="42">
        <v>0</v>
      </c>
      <c r="P1245" s="43">
        <f t="shared" si="67"/>
        <v>3.04</v>
      </c>
    </row>
    <row r="1246" spans="1:16">
      <c r="A1246" s="23">
        <v>202312</v>
      </c>
      <c r="B1246" s="60" t="s">
        <v>420</v>
      </c>
      <c r="C1246" s="60" t="s">
        <v>580</v>
      </c>
      <c r="D1246" s="60" t="s">
        <v>587</v>
      </c>
      <c r="E1246" s="60" t="s">
        <v>697</v>
      </c>
      <c r="F1246" s="47" t="s">
        <v>698</v>
      </c>
      <c r="G1246" s="60" t="s">
        <v>699</v>
      </c>
      <c r="H1246" s="49"/>
      <c r="I1246" s="49"/>
      <c r="J1246" s="42">
        <v>4536</v>
      </c>
      <c r="K1246" s="41">
        <v>10533.5</v>
      </c>
      <c r="L1246" s="41">
        <v>363.68</v>
      </c>
      <c r="M1246" s="41">
        <v>86.8</v>
      </c>
      <c r="N1246" s="41">
        <v>3.8</v>
      </c>
      <c r="O1246" s="42">
        <v>300</v>
      </c>
      <c r="P1246" s="43">
        <f t="shared" si="67"/>
        <v>3.04</v>
      </c>
    </row>
    <row r="1247" spans="1:16">
      <c r="A1247" s="23">
        <v>202312</v>
      </c>
      <c r="B1247" s="60" t="s">
        <v>424</v>
      </c>
      <c r="C1247" s="60" t="s">
        <v>1437</v>
      </c>
      <c r="D1247" s="60" t="s">
        <v>587</v>
      </c>
      <c r="E1247" s="60" t="s">
        <v>700</v>
      </c>
      <c r="F1247" s="47" t="s">
        <v>617</v>
      </c>
      <c r="G1247" s="60" t="s">
        <v>701</v>
      </c>
      <c r="H1247" s="49"/>
      <c r="I1247" s="49"/>
      <c r="J1247" s="42">
        <v>2363</v>
      </c>
      <c r="K1247" s="41">
        <v>6246.79</v>
      </c>
      <c r="L1247" s="41">
        <v>363.68</v>
      </c>
      <c r="M1247" s="41">
        <v>86.8</v>
      </c>
      <c r="N1247" s="41">
        <v>3.8</v>
      </c>
      <c r="O1247" s="42">
        <v>0</v>
      </c>
      <c r="P1247" s="43">
        <f t="shared" si="67"/>
        <v>3.04</v>
      </c>
    </row>
    <row r="1248" spans="1:16">
      <c r="A1248" s="23">
        <v>202312</v>
      </c>
      <c r="B1248" s="60" t="s">
        <v>277</v>
      </c>
      <c r="C1248" s="57" t="s">
        <v>1438</v>
      </c>
      <c r="D1248" s="60" t="s">
        <v>587</v>
      </c>
      <c r="E1248" s="60" t="s">
        <v>702</v>
      </c>
      <c r="F1248" s="47" t="s">
        <v>703</v>
      </c>
      <c r="G1248" s="60" t="s">
        <v>704</v>
      </c>
      <c r="H1248" s="49" t="s">
        <v>623</v>
      </c>
      <c r="I1248" s="49"/>
      <c r="J1248" s="41">
        <v>1900</v>
      </c>
      <c r="K1248" s="41">
        <v>4581.45</v>
      </c>
      <c r="L1248" s="41">
        <v>363.68</v>
      </c>
      <c r="M1248" s="41">
        <v>86.8</v>
      </c>
      <c r="N1248" s="41">
        <v>3.8</v>
      </c>
      <c r="O1248" s="42">
        <v>0</v>
      </c>
      <c r="P1248" s="43">
        <f t="shared" si="67"/>
        <v>3.04</v>
      </c>
    </row>
    <row r="1249" spans="1:16">
      <c r="A1249" s="23">
        <v>202312</v>
      </c>
      <c r="B1249" s="60" t="s">
        <v>204</v>
      </c>
      <c r="C1249" s="60" t="s">
        <v>1438</v>
      </c>
      <c r="D1249" s="60" t="s">
        <v>587</v>
      </c>
      <c r="E1249" s="60" t="s">
        <v>712</v>
      </c>
      <c r="F1249" s="47" t="s">
        <v>880</v>
      </c>
      <c r="G1249" s="61" t="s">
        <v>714</v>
      </c>
      <c r="H1249" s="49"/>
      <c r="I1249" s="49"/>
      <c r="J1249" s="42">
        <v>1958</v>
      </c>
      <c r="K1249" s="41">
        <v>5740.3</v>
      </c>
      <c r="L1249" s="41">
        <v>363.68</v>
      </c>
      <c r="M1249" s="41">
        <v>86.8</v>
      </c>
      <c r="N1249" s="41">
        <v>3.8</v>
      </c>
      <c r="O1249" s="42">
        <v>0</v>
      </c>
      <c r="P1249" s="43">
        <f t="shared" si="67"/>
        <v>3.04</v>
      </c>
    </row>
    <row r="1250" spans="1:16">
      <c r="A1250" s="23">
        <v>202312</v>
      </c>
      <c r="B1250" s="60" t="s">
        <v>413</v>
      </c>
      <c r="C1250" s="60" t="s">
        <v>1437</v>
      </c>
      <c r="D1250" s="60" t="s">
        <v>587</v>
      </c>
      <c r="E1250" s="60" t="s">
        <v>718</v>
      </c>
      <c r="F1250" s="47" t="s">
        <v>638</v>
      </c>
      <c r="G1250" s="61" t="s">
        <v>719</v>
      </c>
      <c r="H1250" s="49"/>
      <c r="I1250" s="49"/>
      <c r="J1250" s="42">
        <v>2993</v>
      </c>
      <c r="K1250" s="41">
        <v>8550.96</v>
      </c>
      <c r="L1250" s="41">
        <v>363.68</v>
      </c>
      <c r="M1250" s="41">
        <v>86.8</v>
      </c>
      <c r="N1250" s="41">
        <v>3.8</v>
      </c>
      <c r="O1250" s="42">
        <v>0</v>
      </c>
      <c r="P1250" s="43">
        <f t="shared" si="67"/>
        <v>3.04</v>
      </c>
    </row>
    <row r="1251" spans="1:16">
      <c r="A1251" s="23">
        <v>202312</v>
      </c>
      <c r="B1251" s="60" t="s">
        <v>393</v>
      </c>
      <c r="C1251" s="60" t="s">
        <v>1437</v>
      </c>
      <c r="D1251" s="60" t="s">
        <v>587</v>
      </c>
      <c r="E1251" s="60" t="s">
        <v>720</v>
      </c>
      <c r="F1251" s="47" t="s">
        <v>721</v>
      </c>
      <c r="G1251" s="61" t="s">
        <v>722</v>
      </c>
      <c r="H1251" s="49"/>
      <c r="I1251" s="49"/>
      <c r="J1251" s="42">
        <v>3000</v>
      </c>
      <c r="K1251" s="41">
        <v>7325.86</v>
      </c>
      <c r="L1251" s="41">
        <v>363.68</v>
      </c>
      <c r="M1251" s="41">
        <v>86.8</v>
      </c>
      <c r="N1251" s="41">
        <v>3.8</v>
      </c>
      <c r="O1251" s="42">
        <v>0</v>
      </c>
      <c r="P1251" s="43">
        <f t="shared" si="67"/>
        <v>3.04</v>
      </c>
    </row>
    <row r="1252" spans="1:16">
      <c r="A1252" s="23">
        <v>202312</v>
      </c>
      <c r="B1252" s="60" t="s">
        <v>252</v>
      </c>
      <c r="C1252" s="60" t="s">
        <v>1437</v>
      </c>
      <c r="D1252" s="60" t="s">
        <v>587</v>
      </c>
      <c r="E1252" s="60" t="s">
        <v>727</v>
      </c>
      <c r="F1252" s="47" t="s">
        <v>778</v>
      </c>
      <c r="G1252" s="61" t="s">
        <v>728</v>
      </c>
      <c r="H1252" s="49"/>
      <c r="I1252" s="49"/>
      <c r="J1252" s="42">
        <v>4937</v>
      </c>
      <c r="K1252" s="41">
        <v>12554.09</v>
      </c>
      <c r="L1252" s="41">
        <v>363.68</v>
      </c>
      <c r="M1252" s="41">
        <v>86.8</v>
      </c>
      <c r="N1252" s="41">
        <v>3.8</v>
      </c>
      <c r="O1252" s="42">
        <v>800</v>
      </c>
      <c r="P1252" s="43">
        <f t="shared" si="67"/>
        <v>3.04</v>
      </c>
    </row>
    <row r="1253" spans="1:16">
      <c r="A1253" s="23">
        <v>202312</v>
      </c>
      <c r="B1253" s="60" t="s">
        <v>427</v>
      </c>
      <c r="C1253" s="60" t="s">
        <v>1439</v>
      </c>
      <c r="D1253" s="60" t="s">
        <v>1366</v>
      </c>
      <c r="E1253" s="60" t="s">
        <v>729</v>
      </c>
      <c r="F1253" s="47" t="s">
        <v>1337</v>
      </c>
      <c r="G1253" s="61" t="s">
        <v>731</v>
      </c>
      <c r="H1253" s="49"/>
      <c r="I1253" s="49"/>
      <c r="J1253" s="42">
        <v>8080</v>
      </c>
      <c r="K1253" s="41">
        <v>32186.67</v>
      </c>
      <c r="L1253" s="41">
        <v>363.68</v>
      </c>
      <c r="M1253" s="41">
        <v>86.8</v>
      </c>
      <c r="N1253" s="41">
        <v>3.8</v>
      </c>
      <c r="O1253" s="42">
        <v>2000</v>
      </c>
      <c r="P1253" s="43">
        <f t="shared" si="67"/>
        <v>3.04</v>
      </c>
    </row>
    <row r="1254" spans="1:16">
      <c r="A1254" s="23">
        <v>202312</v>
      </c>
      <c r="B1254" s="60" t="s">
        <v>447</v>
      </c>
      <c r="C1254" s="60" t="s">
        <v>575</v>
      </c>
      <c r="D1254" s="60" t="s">
        <v>587</v>
      </c>
      <c r="E1254" s="60" t="s">
        <v>732</v>
      </c>
      <c r="F1254" s="47" t="s">
        <v>710</v>
      </c>
      <c r="G1254" s="61" t="s">
        <v>733</v>
      </c>
      <c r="H1254" s="49"/>
      <c r="I1254" s="49"/>
      <c r="J1254" s="42">
        <v>3000</v>
      </c>
      <c r="K1254" s="41">
        <v>10400</v>
      </c>
      <c r="L1254" s="41">
        <v>363.68</v>
      </c>
      <c r="M1254" s="41">
        <v>86.8</v>
      </c>
      <c r="N1254" s="41">
        <v>3.8</v>
      </c>
      <c r="O1254" s="42">
        <v>0</v>
      </c>
      <c r="P1254" s="43">
        <f t="shared" si="67"/>
        <v>3.04</v>
      </c>
    </row>
    <row r="1255" spans="1:16">
      <c r="A1255" s="23">
        <v>202312</v>
      </c>
      <c r="B1255" s="60" t="s">
        <v>401</v>
      </c>
      <c r="C1255" s="60" t="s">
        <v>1438</v>
      </c>
      <c r="D1255" s="60" t="s">
        <v>587</v>
      </c>
      <c r="E1255" s="60" t="s">
        <v>734</v>
      </c>
      <c r="F1255" s="47" t="s">
        <v>735</v>
      </c>
      <c r="G1255" s="61" t="s">
        <v>736</v>
      </c>
      <c r="H1255" s="49"/>
      <c r="I1255" s="49"/>
      <c r="J1255" s="42">
        <v>2240</v>
      </c>
      <c r="K1255" s="41">
        <v>6771.6</v>
      </c>
      <c r="L1255" s="41">
        <v>363.68</v>
      </c>
      <c r="M1255" s="41">
        <v>86.8</v>
      </c>
      <c r="N1255" s="41">
        <v>3.8</v>
      </c>
      <c r="O1255" s="42">
        <v>0</v>
      </c>
      <c r="P1255" s="43">
        <f t="shared" si="67"/>
        <v>3.04</v>
      </c>
    </row>
    <row r="1256" spans="1:16">
      <c r="A1256" s="23">
        <v>202312</v>
      </c>
      <c r="B1256" s="60" t="s">
        <v>321</v>
      </c>
      <c r="C1256" s="60" t="s">
        <v>1437</v>
      </c>
      <c r="D1256" s="60" t="s">
        <v>587</v>
      </c>
      <c r="E1256" s="60" t="s">
        <v>737</v>
      </c>
      <c r="F1256" s="47" t="s">
        <v>792</v>
      </c>
      <c r="G1256" s="61" t="s">
        <v>739</v>
      </c>
      <c r="H1256" s="49"/>
      <c r="I1256" s="49"/>
      <c r="J1256" s="42">
        <v>5240</v>
      </c>
      <c r="K1256" s="41">
        <v>13970</v>
      </c>
      <c r="L1256" s="41">
        <v>363.68</v>
      </c>
      <c r="M1256" s="41">
        <v>86.8</v>
      </c>
      <c r="N1256" s="41">
        <v>3.8</v>
      </c>
      <c r="O1256" s="42">
        <v>475</v>
      </c>
      <c r="P1256" s="43">
        <f t="shared" si="67"/>
        <v>3.04</v>
      </c>
    </row>
    <row r="1257" spans="1:16">
      <c r="A1257" s="23">
        <v>202312</v>
      </c>
      <c r="B1257" s="60" t="s">
        <v>388</v>
      </c>
      <c r="C1257" s="60" t="s">
        <v>1437</v>
      </c>
      <c r="D1257" s="60" t="s">
        <v>1366</v>
      </c>
      <c r="E1257" s="60" t="s">
        <v>740</v>
      </c>
      <c r="F1257" s="47" t="s">
        <v>1367</v>
      </c>
      <c r="G1257" s="61" t="s">
        <v>742</v>
      </c>
      <c r="H1257" s="49"/>
      <c r="I1257" s="49"/>
      <c r="J1257" s="42">
        <v>11800</v>
      </c>
      <c r="K1257" s="41">
        <v>28513</v>
      </c>
      <c r="L1257" s="41">
        <v>0</v>
      </c>
      <c r="M1257" s="41">
        <v>0</v>
      </c>
      <c r="N1257" s="41">
        <v>0</v>
      </c>
      <c r="O1257" s="42">
        <v>0</v>
      </c>
      <c r="P1257" s="43">
        <v>0</v>
      </c>
    </row>
    <row r="1258" spans="1:16">
      <c r="A1258" s="23">
        <v>202312</v>
      </c>
      <c r="B1258" s="60" t="s">
        <v>279</v>
      </c>
      <c r="C1258" s="60" t="s">
        <v>580</v>
      </c>
      <c r="D1258" s="60" t="s">
        <v>587</v>
      </c>
      <c r="E1258" s="60" t="s">
        <v>743</v>
      </c>
      <c r="F1258" s="47" t="s">
        <v>725</v>
      </c>
      <c r="G1258" s="61" t="s">
        <v>744</v>
      </c>
      <c r="H1258" s="49"/>
      <c r="I1258" s="49"/>
      <c r="J1258" s="42">
        <v>4536</v>
      </c>
      <c r="K1258" s="41">
        <v>11856.56</v>
      </c>
      <c r="L1258" s="41">
        <v>363.68</v>
      </c>
      <c r="M1258" s="41">
        <v>86.8</v>
      </c>
      <c r="N1258" s="41">
        <v>3.8</v>
      </c>
      <c r="O1258" s="42">
        <v>500</v>
      </c>
      <c r="P1258" s="43">
        <f t="shared" ref="P1258:P1276" si="68">1900*0.16%</f>
        <v>3.04</v>
      </c>
    </row>
    <row r="1259" spans="1:16">
      <c r="A1259" s="23">
        <v>202312</v>
      </c>
      <c r="B1259" s="60" t="s">
        <v>219</v>
      </c>
      <c r="C1259" s="60" t="s">
        <v>1437</v>
      </c>
      <c r="D1259" s="60" t="s">
        <v>587</v>
      </c>
      <c r="E1259" s="60" t="s">
        <v>745</v>
      </c>
      <c r="F1259" s="47" t="s">
        <v>652</v>
      </c>
      <c r="G1259" s="61" t="s">
        <v>746</v>
      </c>
      <c r="H1259" s="49"/>
      <c r="I1259" s="49"/>
      <c r="J1259" s="42">
        <v>3440</v>
      </c>
      <c r="K1259" s="41">
        <v>9210.86</v>
      </c>
      <c r="L1259" s="41">
        <v>363.68</v>
      </c>
      <c r="M1259" s="41">
        <v>86.8</v>
      </c>
      <c r="N1259" s="41">
        <v>3.8</v>
      </c>
      <c r="O1259" s="42">
        <v>500</v>
      </c>
      <c r="P1259" s="43">
        <f t="shared" si="68"/>
        <v>3.04</v>
      </c>
    </row>
    <row r="1260" spans="1:16">
      <c r="A1260" s="23">
        <v>202312</v>
      </c>
      <c r="B1260" s="60" t="s">
        <v>331</v>
      </c>
      <c r="C1260" s="60" t="s">
        <v>580</v>
      </c>
      <c r="D1260" s="60" t="s">
        <v>587</v>
      </c>
      <c r="E1260" s="60" t="s">
        <v>747</v>
      </c>
      <c r="F1260" s="47" t="s">
        <v>679</v>
      </c>
      <c r="G1260" s="61" t="s">
        <v>748</v>
      </c>
      <c r="H1260" s="49"/>
      <c r="I1260" s="49"/>
      <c r="J1260" s="42">
        <v>3326</v>
      </c>
      <c r="K1260" s="41">
        <v>7670.8</v>
      </c>
      <c r="L1260" s="41">
        <v>363.68</v>
      </c>
      <c r="M1260" s="41">
        <v>86.8</v>
      </c>
      <c r="N1260" s="41">
        <v>3.8</v>
      </c>
      <c r="O1260" s="42">
        <v>0</v>
      </c>
      <c r="P1260" s="43">
        <f t="shared" si="68"/>
        <v>3.04</v>
      </c>
    </row>
    <row r="1261" spans="1:16">
      <c r="A1261" s="23">
        <v>202312</v>
      </c>
      <c r="B1261" s="60" t="s">
        <v>435</v>
      </c>
      <c r="C1261" s="60" t="s">
        <v>575</v>
      </c>
      <c r="D1261" s="60" t="s">
        <v>587</v>
      </c>
      <c r="E1261" s="60" t="s">
        <v>749</v>
      </c>
      <c r="F1261" s="47" t="s">
        <v>710</v>
      </c>
      <c r="G1261" s="61" t="s">
        <v>750</v>
      </c>
      <c r="H1261" s="49"/>
      <c r="I1261" s="49"/>
      <c r="J1261" s="42">
        <v>3868</v>
      </c>
      <c r="K1261" s="41">
        <v>16408.23</v>
      </c>
      <c r="L1261" s="41">
        <v>363.68</v>
      </c>
      <c r="M1261" s="41">
        <v>86.8</v>
      </c>
      <c r="N1261" s="41">
        <v>3.8</v>
      </c>
      <c r="O1261" s="42">
        <v>0</v>
      </c>
      <c r="P1261" s="43">
        <f t="shared" si="68"/>
        <v>3.04</v>
      </c>
    </row>
    <row r="1262" spans="1:16">
      <c r="A1262" s="23">
        <v>202312</v>
      </c>
      <c r="B1262" s="60" t="s">
        <v>359</v>
      </c>
      <c r="C1262" s="62" t="s">
        <v>1437</v>
      </c>
      <c r="D1262" s="60" t="s">
        <v>587</v>
      </c>
      <c r="E1262" s="62" t="s">
        <v>755</v>
      </c>
      <c r="F1262" s="47" t="s">
        <v>753</v>
      </c>
      <c r="G1262" s="61" t="s">
        <v>756</v>
      </c>
      <c r="H1262" s="55"/>
      <c r="I1262" s="49"/>
      <c r="J1262" s="42">
        <v>2138</v>
      </c>
      <c r="K1262" s="41">
        <v>5794.62</v>
      </c>
      <c r="L1262" s="41">
        <v>363.68</v>
      </c>
      <c r="M1262" s="41">
        <v>86.8</v>
      </c>
      <c r="N1262" s="41">
        <v>3.8</v>
      </c>
      <c r="O1262" s="42">
        <v>0</v>
      </c>
      <c r="P1262" s="43">
        <f t="shared" si="68"/>
        <v>3.04</v>
      </c>
    </row>
    <row r="1263" spans="1:16">
      <c r="A1263" s="23">
        <v>202312</v>
      </c>
      <c r="B1263" s="62" t="s">
        <v>441</v>
      </c>
      <c r="C1263" s="62" t="s">
        <v>1437</v>
      </c>
      <c r="D1263" s="60" t="s">
        <v>587</v>
      </c>
      <c r="E1263" s="62" t="s">
        <v>757</v>
      </c>
      <c r="F1263" s="47" t="s">
        <v>758</v>
      </c>
      <c r="G1263" s="61" t="s">
        <v>759</v>
      </c>
      <c r="H1263" s="49"/>
      <c r="I1263" s="49"/>
      <c r="J1263" s="42">
        <v>2000</v>
      </c>
      <c r="K1263" s="41">
        <v>5316</v>
      </c>
      <c r="L1263" s="41">
        <v>363.68</v>
      </c>
      <c r="M1263" s="41">
        <v>86.8</v>
      </c>
      <c r="N1263" s="41">
        <v>3.8</v>
      </c>
      <c r="O1263" s="42">
        <v>0</v>
      </c>
      <c r="P1263" s="43">
        <f t="shared" si="68"/>
        <v>3.04</v>
      </c>
    </row>
    <row r="1264" spans="1:16">
      <c r="A1264" s="23">
        <v>202312</v>
      </c>
      <c r="B1264" s="62" t="s">
        <v>256</v>
      </c>
      <c r="C1264" s="62" t="s">
        <v>592</v>
      </c>
      <c r="D1264" s="60" t="s">
        <v>587</v>
      </c>
      <c r="E1264" s="62" t="s">
        <v>760</v>
      </c>
      <c r="F1264" s="47" t="s">
        <v>761</v>
      </c>
      <c r="G1264" s="61" t="s">
        <v>762</v>
      </c>
      <c r="H1264" s="49"/>
      <c r="I1264" s="49"/>
      <c r="J1264" s="42">
        <v>3303</v>
      </c>
      <c r="K1264" s="41">
        <v>7194.9</v>
      </c>
      <c r="L1264" s="41">
        <v>363.68</v>
      </c>
      <c r="M1264" s="41">
        <v>86.8</v>
      </c>
      <c r="N1264" s="41">
        <v>3.8</v>
      </c>
      <c r="O1264" s="42">
        <v>0</v>
      </c>
      <c r="P1264" s="43">
        <f t="shared" si="68"/>
        <v>3.04</v>
      </c>
    </row>
    <row r="1265" spans="1:16">
      <c r="A1265" s="23">
        <v>202312</v>
      </c>
      <c r="B1265" s="62" t="s">
        <v>318</v>
      </c>
      <c r="C1265" s="62" t="s">
        <v>1437</v>
      </c>
      <c r="D1265" s="60" t="s">
        <v>587</v>
      </c>
      <c r="E1265" s="62" t="s">
        <v>763</v>
      </c>
      <c r="F1265" s="47" t="s">
        <v>725</v>
      </c>
      <c r="G1265" s="61" t="s">
        <v>762</v>
      </c>
      <c r="H1265" s="49"/>
      <c r="I1265" s="49"/>
      <c r="J1265" s="42">
        <v>4572</v>
      </c>
      <c r="K1265" s="41">
        <v>12883.41</v>
      </c>
      <c r="L1265" s="41">
        <v>363.68</v>
      </c>
      <c r="M1265" s="41">
        <v>86.8</v>
      </c>
      <c r="N1265" s="41">
        <v>3.8</v>
      </c>
      <c r="O1265" s="42">
        <v>0</v>
      </c>
      <c r="P1265" s="43">
        <f t="shared" si="68"/>
        <v>3.04</v>
      </c>
    </row>
    <row r="1266" spans="1:16">
      <c r="A1266" s="23">
        <v>202312</v>
      </c>
      <c r="B1266" s="62" t="s">
        <v>332</v>
      </c>
      <c r="C1266" s="62" t="s">
        <v>592</v>
      </c>
      <c r="D1266" s="47" t="s">
        <v>764</v>
      </c>
      <c r="E1266" s="62" t="s">
        <v>765</v>
      </c>
      <c r="F1266" s="47" t="s">
        <v>766</v>
      </c>
      <c r="G1266" s="48" t="s">
        <v>767</v>
      </c>
      <c r="H1266" s="49"/>
      <c r="I1266" s="49"/>
      <c r="J1266" s="42">
        <v>5632</v>
      </c>
      <c r="K1266" s="41">
        <v>12583</v>
      </c>
      <c r="L1266" s="41">
        <v>363.68</v>
      </c>
      <c r="M1266" s="41">
        <v>86.8</v>
      </c>
      <c r="N1266" s="41">
        <v>3.8</v>
      </c>
      <c r="O1266" s="42">
        <v>95</v>
      </c>
      <c r="P1266" s="43">
        <f t="shared" si="68"/>
        <v>3.04</v>
      </c>
    </row>
    <row r="1267" spans="1:16">
      <c r="A1267" s="23">
        <v>202312</v>
      </c>
      <c r="B1267" s="62" t="s">
        <v>452</v>
      </c>
      <c r="C1267" s="62" t="s">
        <v>1438</v>
      </c>
      <c r="D1267" s="60" t="s">
        <v>587</v>
      </c>
      <c r="E1267" s="62" t="s">
        <v>768</v>
      </c>
      <c r="F1267" s="47" t="s">
        <v>686</v>
      </c>
      <c r="G1267" s="61" t="s">
        <v>769</v>
      </c>
      <c r="H1267" s="49" t="s">
        <v>623</v>
      </c>
      <c r="I1267" s="49"/>
      <c r="J1267" s="42">
        <v>2132</v>
      </c>
      <c r="K1267" s="41">
        <v>7740.39</v>
      </c>
      <c r="L1267" s="41">
        <v>363.68</v>
      </c>
      <c r="M1267" s="41">
        <v>86.8</v>
      </c>
      <c r="N1267" s="41">
        <v>3.8</v>
      </c>
      <c r="O1267" s="42">
        <v>0</v>
      </c>
      <c r="P1267" s="43">
        <f t="shared" si="68"/>
        <v>3.04</v>
      </c>
    </row>
    <row r="1268" spans="1:16">
      <c r="A1268" s="23">
        <v>202312</v>
      </c>
      <c r="B1268" s="62" t="s">
        <v>384</v>
      </c>
      <c r="C1268" s="62" t="s">
        <v>1437</v>
      </c>
      <c r="D1268" s="60" t="s">
        <v>587</v>
      </c>
      <c r="E1268" s="62" t="s">
        <v>770</v>
      </c>
      <c r="F1268" s="47" t="s">
        <v>771</v>
      </c>
      <c r="G1268" s="61" t="s">
        <v>772</v>
      </c>
      <c r="H1268" s="49"/>
      <c r="I1268" s="49"/>
      <c r="J1268" s="42">
        <v>7881</v>
      </c>
      <c r="K1268" s="41">
        <v>21429.88</v>
      </c>
      <c r="L1268" s="41">
        <v>363.68</v>
      </c>
      <c r="M1268" s="41">
        <v>86.8</v>
      </c>
      <c r="N1268" s="41">
        <v>3.8</v>
      </c>
      <c r="O1268" s="42">
        <v>0</v>
      </c>
      <c r="P1268" s="43">
        <f t="shared" si="68"/>
        <v>3.04</v>
      </c>
    </row>
    <row r="1269" spans="1:16">
      <c r="A1269" s="23">
        <v>202312</v>
      </c>
      <c r="B1269" s="62" t="s">
        <v>385</v>
      </c>
      <c r="C1269" s="62" t="s">
        <v>1437</v>
      </c>
      <c r="D1269" s="60" t="s">
        <v>587</v>
      </c>
      <c r="E1269" s="62" t="s">
        <v>774</v>
      </c>
      <c r="F1269" s="47" t="s">
        <v>652</v>
      </c>
      <c r="G1269" s="61" t="s">
        <v>775</v>
      </c>
      <c r="H1269" s="49"/>
      <c r="I1269" s="49"/>
      <c r="J1269" s="42">
        <v>3275</v>
      </c>
      <c r="K1269" s="41">
        <v>8118.75</v>
      </c>
      <c r="L1269" s="41">
        <v>363.68</v>
      </c>
      <c r="M1269" s="41">
        <v>86.8</v>
      </c>
      <c r="N1269" s="41">
        <v>3.8</v>
      </c>
      <c r="O1269" s="42">
        <v>0</v>
      </c>
      <c r="P1269" s="43">
        <f t="shared" si="68"/>
        <v>3.04</v>
      </c>
    </row>
    <row r="1270" spans="1:16">
      <c r="A1270" s="23">
        <v>202312</v>
      </c>
      <c r="B1270" s="62" t="s">
        <v>285</v>
      </c>
      <c r="C1270" s="62" t="s">
        <v>580</v>
      </c>
      <c r="D1270" s="60" t="s">
        <v>587</v>
      </c>
      <c r="E1270" s="62" t="s">
        <v>779</v>
      </c>
      <c r="F1270" s="47" t="s">
        <v>780</v>
      </c>
      <c r="G1270" s="61" t="s">
        <v>775</v>
      </c>
      <c r="H1270" s="49"/>
      <c r="I1270" s="49"/>
      <c r="J1270" s="41">
        <v>1900</v>
      </c>
      <c r="K1270" s="41">
        <v>4315.5</v>
      </c>
      <c r="L1270" s="41">
        <v>363.68</v>
      </c>
      <c r="M1270" s="41">
        <v>86.8</v>
      </c>
      <c r="N1270" s="41">
        <v>3.8</v>
      </c>
      <c r="O1270" s="42">
        <v>0</v>
      </c>
      <c r="P1270" s="43">
        <f t="shared" si="68"/>
        <v>3.04</v>
      </c>
    </row>
    <row r="1271" spans="1:16">
      <c r="A1271" s="23">
        <v>202312</v>
      </c>
      <c r="B1271" s="62" t="s">
        <v>280</v>
      </c>
      <c r="C1271" s="62" t="s">
        <v>575</v>
      </c>
      <c r="D1271" s="60" t="s">
        <v>671</v>
      </c>
      <c r="E1271" s="62" t="s">
        <v>784</v>
      </c>
      <c r="F1271" s="47" t="s">
        <v>785</v>
      </c>
      <c r="G1271" s="61">
        <v>40504</v>
      </c>
      <c r="H1271" s="49"/>
      <c r="I1271" s="49"/>
      <c r="J1271" s="42">
        <v>4453</v>
      </c>
      <c r="K1271" s="41">
        <v>28885.79</v>
      </c>
      <c r="L1271" s="41">
        <v>363.68</v>
      </c>
      <c r="M1271" s="41">
        <v>86.8</v>
      </c>
      <c r="N1271" s="41">
        <v>3.8</v>
      </c>
      <c r="O1271" s="42">
        <v>1000</v>
      </c>
      <c r="P1271" s="43">
        <f t="shared" si="68"/>
        <v>3.04</v>
      </c>
    </row>
    <row r="1272" spans="1:16">
      <c r="A1272" s="23">
        <v>202312</v>
      </c>
      <c r="B1272" s="62" t="s">
        <v>428</v>
      </c>
      <c r="C1272" s="62" t="s">
        <v>575</v>
      </c>
      <c r="D1272" s="60" t="s">
        <v>587</v>
      </c>
      <c r="E1272" s="62" t="s">
        <v>786</v>
      </c>
      <c r="F1272" s="47" t="s">
        <v>710</v>
      </c>
      <c r="G1272" s="61" t="s">
        <v>787</v>
      </c>
      <c r="H1272" s="49"/>
      <c r="I1272" s="49"/>
      <c r="J1272" s="42">
        <v>4400</v>
      </c>
      <c r="K1272" s="41">
        <v>11250</v>
      </c>
      <c r="L1272" s="41">
        <v>339.36</v>
      </c>
      <c r="M1272" s="41">
        <v>84.84</v>
      </c>
      <c r="N1272" s="41">
        <v>12.73</v>
      </c>
      <c r="O1272" s="42">
        <v>500</v>
      </c>
      <c r="P1272" s="43">
        <f t="shared" si="68"/>
        <v>3.04</v>
      </c>
    </row>
    <row r="1273" spans="1:16">
      <c r="A1273" s="23">
        <v>202312</v>
      </c>
      <c r="B1273" s="62" t="s">
        <v>305</v>
      </c>
      <c r="C1273" s="62" t="s">
        <v>1439</v>
      </c>
      <c r="D1273" s="60" t="s">
        <v>587</v>
      </c>
      <c r="E1273" s="62" t="s">
        <v>788</v>
      </c>
      <c r="F1273" s="47" t="s">
        <v>675</v>
      </c>
      <c r="G1273" s="61" t="s">
        <v>789</v>
      </c>
      <c r="H1273" s="49"/>
      <c r="I1273" s="49"/>
      <c r="J1273" s="42">
        <v>2200</v>
      </c>
      <c r="K1273" s="41">
        <v>4635.93</v>
      </c>
      <c r="L1273" s="41">
        <v>363.68</v>
      </c>
      <c r="M1273" s="41">
        <v>86.8</v>
      </c>
      <c r="N1273" s="41">
        <v>3.8</v>
      </c>
      <c r="O1273" s="42">
        <v>0</v>
      </c>
      <c r="P1273" s="43">
        <f t="shared" si="68"/>
        <v>3.04</v>
      </c>
    </row>
    <row r="1274" spans="1:16">
      <c r="A1274" s="23">
        <v>202312</v>
      </c>
      <c r="B1274" s="62" t="s">
        <v>445</v>
      </c>
      <c r="C1274" s="62" t="s">
        <v>1439</v>
      </c>
      <c r="D1274" s="60" t="s">
        <v>587</v>
      </c>
      <c r="E1274" s="62" t="s">
        <v>793</v>
      </c>
      <c r="F1274" s="47" t="s">
        <v>675</v>
      </c>
      <c r="G1274" s="61" t="s">
        <v>794</v>
      </c>
      <c r="H1274" s="49"/>
      <c r="I1274" s="49"/>
      <c r="J1274" s="42">
        <v>2400</v>
      </c>
      <c r="K1274" s="41">
        <v>6360.96</v>
      </c>
      <c r="L1274" s="41">
        <v>363.68</v>
      </c>
      <c r="M1274" s="41">
        <v>86.8</v>
      </c>
      <c r="N1274" s="41">
        <v>3.8</v>
      </c>
      <c r="O1274" s="42">
        <v>0</v>
      </c>
      <c r="P1274" s="43">
        <f t="shared" si="68"/>
        <v>3.04</v>
      </c>
    </row>
    <row r="1275" spans="1:16">
      <c r="A1275" s="23">
        <v>202312</v>
      </c>
      <c r="B1275" s="62" t="s">
        <v>426</v>
      </c>
      <c r="C1275" s="62" t="s">
        <v>1437</v>
      </c>
      <c r="D1275" s="60" t="s">
        <v>587</v>
      </c>
      <c r="E1275" s="62" t="s">
        <v>795</v>
      </c>
      <c r="F1275" s="47" t="s">
        <v>778</v>
      </c>
      <c r="G1275" s="61" t="s">
        <v>796</v>
      </c>
      <c r="H1275" s="49"/>
      <c r="I1275" s="49"/>
      <c r="J1275" s="42">
        <v>4800</v>
      </c>
      <c r="K1275" s="41">
        <v>13964.61</v>
      </c>
      <c r="L1275" s="41">
        <v>363.68</v>
      </c>
      <c r="M1275" s="41">
        <v>86.8</v>
      </c>
      <c r="N1275" s="41">
        <v>3.8</v>
      </c>
      <c r="O1275" s="42">
        <v>1266</v>
      </c>
      <c r="P1275" s="43">
        <f t="shared" si="68"/>
        <v>3.04</v>
      </c>
    </row>
    <row r="1276" spans="1:16">
      <c r="A1276" s="23">
        <v>202312</v>
      </c>
      <c r="B1276" s="62" t="s">
        <v>250</v>
      </c>
      <c r="C1276" s="62" t="s">
        <v>575</v>
      </c>
      <c r="D1276" s="60" t="s">
        <v>587</v>
      </c>
      <c r="E1276" s="60" t="s">
        <v>797</v>
      </c>
      <c r="F1276" s="47" t="s">
        <v>798</v>
      </c>
      <c r="G1276" s="61" t="s">
        <v>796</v>
      </c>
      <c r="H1276" s="49"/>
      <c r="I1276" s="49"/>
      <c r="J1276" s="42">
        <v>2760</v>
      </c>
      <c r="K1276" s="41">
        <v>16530.15</v>
      </c>
      <c r="L1276" s="41">
        <v>363.68</v>
      </c>
      <c r="M1276" s="41">
        <v>86.8</v>
      </c>
      <c r="N1276" s="41">
        <v>3.8</v>
      </c>
      <c r="O1276" s="42">
        <v>0</v>
      </c>
      <c r="P1276" s="43">
        <f t="shared" si="68"/>
        <v>3.04</v>
      </c>
    </row>
    <row r="1277" spans="1:16">
      <c r="A1277" s="23">
        <v>202312</v>
      </c>
      <c r="B1277" s="62" t="s">
        <v>346</v>
      </c>
      <c r="C1277" s="62" t="s">
        <v>1437</v>
      </c>
      <c r="D1277" s="60" t="s">
        <v>587</v>
      </c>
      <c r="E1277" s="62" t="s">
        <v>803</v>
      </c>
      <c r="F1277" s="47" t="s">
        <v>804</v>
      </c>
      <c r="G1277" s="61" t="s">
        <v>396</v>
      </c>
      <c r="H1277" s="49"/>
      <c r="I1277" s="49"/>
      <c r="J1277" s="42">
        <v>4925</v>
      </c>
      <c r="K1277" s="41">
        <v>9527.28</v>
      </c>
      <c r="L1277" s="41">
        <v>0</v>
      </c>
      <c r="M1277" s="41">
        <v>0</v>
      </c>
      <c r="N1277" s="41">
        <v>0</v>
      </c>
      <c r="O1277" s="42">
        <v>0</v>
      </c>
      <c r="P1277" s="43">
        <v>0</v>
      </c>
    </row>
    <row r="1278" spans="1:16">
      <c r="A1278" s="23">
        <v>202312</v>
      </c>
      <c r="B1278" s="62" t="s">
        <v>389</v>
      </c>
      <c r="C1278" s="62" t="s">
        <v>580</v>
      </c>
      <c r="D1278" s="60" t="s">
        <v>587</v>
      </c>
      <c r="E1278" s="62" t="s">
        <v>805</v>
      </c>
      <c r="F1278" s="47" t="s">
        <v>698</v>
      </c>
      <c r="G1278" s="61" t="s">
        <v>396</v>
      </c>
      <c r="H1278" s="49"/>
      <c r="I1278" s="49"/>
      <c r="J1278" s="42">
        <v>4050</v>
      </c>
      <c r="K1278" s="41">
        <v>8350.3</v>
      </c>
      <c r="L1278" s="41">
        <v>363.68</v>
      </c>
      <c r="M1278" s="41">
        <v>86.8</v>
      </c>
      <c r="N1278" s="41">
        <v>3.8</v>
      </c>
      <c r="O1278" s="42">
        <v>1250</v>
      </c>
      <c r="P1278" s="43">
        <f>1900*0.16%</f>
        <v>3.04</v>
      </c>
    </row>
    <row r="1279" spans="1:16">
      <c r="A1279" s="23">
        <v>202312</v>
      </c>
      <c r="B1279" s="62" t="s">
        <v>365</v>
      </c>
      <c r="C1279" s="62" t="s">
        <v>1438</v>
      </c>
      <c r="D1279" s="60" t="s">
        <v>587</v>
      </c>
      <c r="E1279" s="62" t="s">
        <v>810</v>
      </c>
      <c r="F1279" s="47" t="s">
        <v>1338</v>
      </c>
      <c r="G1279" s="61" t="s">
        <v>811</v>
      </c>
      <c r="H1279" s="49" t="s">
        <v>623</v>
      </c>
      <c r="I1279" s="49"/>
      <c r="J1279" s="42">
        <v>3481</v>
      </c>
      <c r="K1279" s="41">
        <v>8627.01</v>
      </c>
      <c r="L1279" s="41">
        <v>363.68</v>
      </c>
      <c r="M1279" s="41">
        <v>86.8</v>
      </c>
      <c r="N1279" s="41">
        <v>3.8</v>
      </c>
      <c r="O1279" s="42">
        <v>0</v>
      </c>
      <c r="P1279" s="43">
        <f>1900*0.16%</f>
        <v>3.04</v>
      </c>
    </row>
    <row r="1280" spans="1:16">
      <c r="A1280" s="23">
        <v>202312</v>
      </c>
      <c r="B1280" s="62" t="s">
        <v>364</v>
      </c>
      <c r="C1280" s="62" t="s">
        <v>1437</v>
      </c>
      <c r="D1280" s="60" t="s">
        <v>587</v>
      </c>
      <c r="E1280" s="62" t="s">
        <v>812</v>
      </c>
      <c r="F1280" s="47" t="s">
        <v>758</v>
      </c>
      <c r="G1280" s="61">
        <v>44046</v>
      </c>
      <c r="H1280" s="49"/>
      <c r="I1280" s="49"/>
      <c r="J1280" s="42">
        <v>2138</v>
      </c>
      <c r="K1280" s="41">
        <v>6336.29</v>
      </c>
      <c r="L1280" s="41">
        <v>363.68</v>
      </c>
      <c r="M1280" s="41">
        <v>86.8</v>
      </c>
      <c r="N1280" s="41">
        <v>3.8</v>
      </c>
      <c r="O1280" s="42">
        <v>0</v>
      </c>
      <c r="P1280" s="43">
        <f>1900*0.16%</f>
        <v>3.04</v>
      </c>
    </row>
    <row r="1281" spans="1:16">
      <c r="A1281" s="23">
        <v>202312</v>
      </c>
      <c r="B1281" s="62" t="s">
        <v>371</v>
      </c>
      <c r="C1281" s="62" t="s">
        <v>592</v>
      </c>
      <c r="D1281" s="60" t="s">
        <v>587</v>
      </c>
      <c r="E1281" s="62" t="s">
        <v>815</v>
      </c>
      <c r="F1281" s="47" t="s">
        <v>816</v>
      </c>
      <c r="G1281" s="61" t="s">
        <v>817</v>
      </c>
      <c r="H1281" s="49"/>
      <c r="I1281" s="49"/>
      <c r="J1281" s="42">
        <v>4640</v>
      </c>
      <c r="K1281" s="41">
        <v>11518.5</v>
      </c>
      <c r="L1281" s="41">
        <v>363.68</v>
      </c>
      <c r="M1281" s="41">
        <v>86.8</v>
      </c>
      <c r="N1281" s="41">
        <v>3.8</v>
      </c>
      <c r="O1281" s="42">
        <v>500</v>
      </c>
      <c r="P1281" s="43">
        <f>1900*0.16%</f>
        <v>3.04</v>
      </c>
    </row>
    <row r="1282" spans="1:16">
      <c r="A1282" s="23">
        <v>202312</v>
      </c>
      <c r="B1282" s="62" t="s">
        <v>241</v>
      </c>
      <c r="C1282" s="62" t="s">
        <v>1437</v>
      </c>
      <c r="D1282" s="60" t="s">
        <v>587</v>
      </c>
      <c r="E1282" s="62" t="s">
        <v>818</v>
      </c>
      <c r="F1282" s="47" t="s">
        <v>819</v>
      </c>
      <c r="G1282" s="61" t="s">
        <v>817</v>
      </c>
      <c r="H1282" s="49"/>
      <c r="I1282" s="49"/>
      <c r="J1282" s="42">
        <v>3668</v>
      </c>
      <c r="K1282" s="41">
        <v>8137.69</v>
      </c>
      <c r="L1282" s="41">
        <v>0</v>
      </c>
      <c r="M1282" s="41">
        <v>0</v>
      </c>
      <c r="N1282" s="41">
        <v>0</v>
      </c>
      <c r="O1282" s="42">
        <v>0</v>
      </c>
      <c r="P1282" s="43">
        <v>0</v>
      </c>
    </row>
    <row r="1283" spans="1:16">
      <c r="A1283" s="23">
        <v>202312</v>
      </c>
      <c r="B1283" s="62" t="s">
        <v>229</v>
      </c>
      <c r="C1283" s="62" t="s">
        <v>1437</v>
      </c>
      <c r="D1283" s="60" t="s">
        <v>587</v>
      </c>
      <c r="E1283" s="62" t="s">
        <v>823</v>
      </c>
      <c r="F1283" s="47" t="s">
        <v>753</v>
      </c>
      <c r="G1283" s="61" t="s">
        <v>824</v>
      </c>
      <c r="H1283" s="49"/>
      <c r="I1283" s="49"/>
      <c r="J1283" s="42">
        <v>1913</v>
      </c>
      <c r="K1283" s="41">
        <v>4795.4</v>
      </c>
      <c r="L1283" s="41">
        <v>363.68</v>
      </c>
      <c r="M1283" s="41">
        <v>86.8</v>
      </c>
      <c r="N1283" s="41">
        <v>3.8</v>
      </c>
      <c r="O1283" s="42">
        <v>0</v>
      </c>
      <c r="P1283" s="43">
        <f>1900*0.16%</f>
        <v>3.04</v>
      </c>
    </row>
    <row r="1284" spans="1:16">
      <c r="A1284" s="23">
        <v>202312</v>
      </c>
      <c r="B1284" s="62" t="s">
        <v>438</v>
      </c>
      <c r="C1284" s="62" t="s">
        <v>1437</v>
      </c>
      <c r="D1284" s="60" t="s">
        <v>587</v>
      </c>
      <c r="E1284" s="62" t="s">
        <v>825</v>
      </c>
      <c r="F1284" s="47" t="s">
        <v>804</v>
      </c>
      <c r="G1284" s="61" t="s">
        <v>824</v>
      </c>
      <c r="H1284" s="49"/>
      <c r="I1284" s="49"/>
      <c r="J1284" s="42">
        <v>5525</v>
      </c>
      <c r="K1284" s="41">
        <v>13176.01</v>
      </c>
      <c r="L1284" s="41">
        <v>359.52</v>
      </c>
      <c r="M1284" s="41">
        <v>112.35</v>
      </c>
      <c r="N1284" s="41">
        <v>22.47</v>
      </c>
      <c r="O1284" s="42">
        <v>600</v>
      </c>
      <c r="P1284" s="43">
        <f>1900*0.16%</f>
        <v>3.04</v>
      </c>
    </row>
    <row r="1285" spans="1:16">
      <c r="A1285" s="23">
        <v>202312</v>
      </c>
      <c r="B1285" s="62" t="s">
        <v>276</v>
      </c>
      <c r="C1285" s="62" t="s">
        <v>1439</v>
      </c>
      <c r="D1285" s="60" t="s">
        <v>587</v>
      </c>
      <c r="E1285" s="62" t="s">
        <v>826</v>
      </c>
      <c r="F1285" s="47" t="s">
        <v>827</v>
      </c>
      <c r="G1285" s="61" t="s">
        <v>824</v>
      </c>
      <c r="H1285" s="49"/>
      <c r="I1285" s="49"/>
      <c r="J1285" s="42">
        <v>3212</v>
      </c>
      <c r="K1285" s="41">
        <v>8233.28</v>
      </c>
      <c r="L1285" s="41">
        <v>363.68</v>
      </c>
      <c r="M1285" s="41">
        <v>86.8</v>
      </c>
      <c r="N1285" s="41">
        <v>3.8</v>
      </c>
      <c r="O1285" s="42">
        <v>0</v>
      </c>
      <c r="P1285" s="43">
        <f>1900*0.16%</f>
        <v>3.04</v>
      </c>
    </row>
    <row r="1286" spans="1:16">
      <c r="A1286" s="23">
        <v>202312</v>
      </c>
      <c r="B1286" s="62" t="s">
        <v>243</v>
      </c>
      <c r="C1286" s="62" t="s">
        <v>592</v>
      </c>
      <c r="D1286" s="60" t="s">
        <v>587</v>
      </c>
      <c r="E1286" s="62" t="s">
        <v>828</v>
      </c>
      <c r="F1286" s="47" t="s">
        <v>597</v>
      </c>
      <c r="G1286" s="61" t="s">
        <v>829</v>
      </c>
      <c r="H1286" s="49"/>
      <c r="I1286" s="49"/>
      <c r="J1286" s="41">
        <v>1900</v>
      </c>
      <c r="K1286" s="41">
        <v>4838.1</v>
      </c>
      <c r="L1286" s="41">
        <v>363.68</v>
      </c>
      <c r="M1286" s="41">
        <v>86.8</v>
      </c>
      <c r="N1286" s="41">
        <v>3.8</v>
      </c>
      <c r="O1286" s="42">
        <v>0</v>
      </c>
      <c r="P1286" s="43">
        <f>1900*0.16%</f>
        <v>3.04</v>
      </c>
    </row>
    <row r="1287" spans="1:16">
      <c r="A1287" s="23">
        <v>202312</v>
      </c>
      <c r="B1287" s="62" t="s">
        <v>268</v>
      </c>
      <c r="C1287" s="62" t="s">
        <v>1438</v>
      </c>
      <c r="D1287" s="60" t="s">
        <v>587</v>
      </c>
      <c r="E1287" s="62" t="s">
        <v>830</v>
      </c>
      <c r="F1287" s="47" t="s">
        <v>686</v>
      </c>
      <c r="G1287" s="61" t="s">
        <v>831</v>
      </c>
      <c r="H1287" s="49" t="s">
        <v>623</v>
      </c>
      <c r="I1287" s="49"/>
      <c r="J1287" s="42">
        <v>2120</v>
      </c>
      <c r="K1287" s="41">
        <v>8100.72</v>
      </c>
      <c r="L1287" s="41">
        <v>363.68</v>
      </c>
      <c r="M1287" s="41">
        <v>86.8</v>
      </c>
      <c r="N1287" s="41">
        <v>3.8</v>
      </c>
      <c r="O1287" s="42">
        <v>0</v>
      </c>
      <c r="P1287" s="43">
        <f>1900*0.16%</f>
        <v>3.04</v>
      </c>
    </row>
    <row r="1288" spans="1:16">
      <c r="A1288" s="23">
        <v>202312</v>
      </c>
      <c r="B1288" s="62" t="s">
        <v>306</v>
      </c>
      <c r="C1288" s="62" t="s">
        <v>1437</v>
      </c>
      <c r="D1288" s="60" t="s">
        <v>576</v>
      </c>
      <c r="E1288" s="62" t="s">
        <v>835</v>
      </c>
      <c r="F1288" s="47" t="s">
        <v>836</v>
      </c>
      <c r="G1288" s="61" t="s">
        <v>834</v>
      </c>
      <c r="H1288" s="49"/>
      <c r="I1288" s="49"/>
      <c r="J1288" s="42">
        <v>3210</v>
      </c>
      <c r="K1288" s="41">
        <v>2787.55</v>
      </c>
      <c r="L1288" s="41">
        <v>0</v>
      </c>
      <c r="M1288" s="41">
        <v>0</v>
      </c>
      <c r="N1288" s="41">
        <v>0</v>
      </c>
      <c r="O1288" s="42">
        <v>0</v>
      </c>
      <c r="P1288" s="43">
        <v>0</v>
      </c>
    </row>
    <row r="1289" spans="1:16">
      <c r="A1289" s="23">
        <v>202312</v>
      </c>
      <c r="B1289" s="62" t="s">
        <v>218</v>
      </c>
      <c r="C1289" s="62" t="s">
        <v>841</v>
      </c>
      <c r="D1289" s="60" t="s">
        <v>764</v>
      </c>
      <c r="E1289" s="62" t="s">
        <v>842</v>
      </c>
      <c r="F1289" s="47" t="s">
        <v>843</v>
      </c>
      <c r="G1289" s="61" t="s">
        <v>840</v>
      </c>
      <c r="H1289" s="49"/>
      <c r="I1289" s="49"/>
      <c r="J1289" s="42">
        <v>7600</v>
      </c>
      <c r="K1289" s="41">
        <v>15983.3</v>
      </c>
      <c r="L1289" s="41">
        <v>363.68</v>
      </c>
      <c r="M1289" s="41">
        <v>86.8</v>
      </c>
      <c r="N1289" s="41">
        <v>3.8</v>
      </c>
      <c r="O1289" s="42">
        <v>500</v>
      </c>
      <c r="P1289" s="43">
        <f>1900*0.16%</f>
        <v>3.04</v>
      </c>
    </row>
    <row r="1290" spans="1:16">
      <c r="A1290" s="23">
        <v>202312</v>
      </c>
      <c r="B1290" s="62" t="s">
        <v>440</v>
      </c>
      <c r="C1290" s="62" t="s">
        <v>1437</v>
      </c>
      <c r="D1290" s="60" t="s">
        <v>587</v>
      </c>
      <c r="E1290" s="62" t="s">
        <v>848</v>
      </c>
      <c r="F1290" s="47" t="s">
        <v>694</v>
      </c>
      <c r="G1290" s="61" t="s">
        <v>849</v>
      </c>
      <c r="H1290" s="49"/>
      <c r="I1290" s="49"/>
      <c r="J1290" s="42">
        <v>2400</v>
      </c>
      <c r="K1290" s="41">
        <v>4545</v>
      </c>
      <c r="L1290" s="41">
        <v>0</v>
      </c>
      <c r="M1290" s="41">
        <v>0</v>
      </c>
      <c r="N1290" s="41">
        <v>0</v>
      </c>
      <c r="O1290" s="42">
        <v>0</v>
      </c>
      <c r="P1290" s="43">
        <v>0</v>
      </c>
    </row>
    <row r="1291" spans="1:16">
      <c r="A1291" s="23">
        <v>202312</v>
      </c>
      <c r="B1291" s="62" t="s">
        <v>394</v>
      </c>
      <c r="C1291" s="62" t="s">
        <v>1439</v>
      </c>
      <c r="D1291" s="60" t="s">
        <v>587</v>
      </c>
      <c r="E1291" s="62" t="s">
        <v>850</v>
      </c>
      <c r="F1291" s="47" t="s">
        <v>851</v>
      </c>
      <c r="G1291" s="61" t="s">
        <v>852</v>
      </c>
      <c r="H1291" s="49"/>
      <c r="I1291" s="49"/>
      <c r="J1291" s="41">
        <v>1980</v>
      </c>
      <c r="K1291" s="41">
        <v>5443.5</v>
      </c>
      <c r="L1291" s="41">
        <v>363.68</v>
      </c>
      <c r="M1291" s="41">
        <v>86.8</v>
      </c>
      <c r="N1291" s="41">
        <v>3.8</v>
      </c>
      <c r="O1291" s="42">
        <v>0</v>
      </c>
      <c r="P1291" s="43">
        <f>1900*0.16%</f>
        <v>3.04</v>
      </c>
    </row>
    <row r="1292" spans="1:16">
      <c r="A1292" s="23">
        <v>202312</v>
      </c>
      <c r="B1292" s="62" t="s">
        <v>233</v>
      </c>
      <c r="C1292" s="62" t="s">
        <v>1439</v>
      </c>
      <c r="D1292" s="60" t="s">
        <v>587</v>
      </c>
      <c r="E1292" s="62" t="s">
        <v>853</v>
      </c>
      <c r="F1292" s="47" t="s">
        <v>827</v>
      </c>
      <c r="G1292" s="61" t="s">
        <v>854</v>
      </c>
      <c r="H1292" s="49"/>
      <c r="I1292" s="49"/>
      <c r="J1292" s="42">
        <v>3800</v>
      </c>
      <c r="K1292" s="41">
        <v>10090</v>
      </c>
      <c r="L1292" s="41">
        <v>363.68</v>
      </c>
      <c r="M1292" s="41">
        <v>86.8</v>
      </c>
      <c r="N1292" s="41">
        <v>3.8</v>
      </c>
      <c r="O1292" s="42">
        <v>0</v>
      </c>
      <c r="P1292" s="43">
        <f>1900*0.16%</f>
        <v>3.04</v>
      </c>
    </row>
    <row r="1293" spans="1:16">
      <c r="A1293" s="23">
        <v>202312</v>
      </c>
      <c r="B1293" s="62" t="s">
        <v>404</v>
      </c>
      <c r="C1293" s="62" t="s">
        <v>1437</v>
      </c>
      <c r="D1293" s="60" t="s">
        <v>587</v>
      </c>
      <c r="E1293" s="62" t="s">
        <v>858</v>
      </c>
      <c r="F1293" s="47" t="s">
        <v>859</v>
      </c>
      <c r="G1293" s="61" t="s">
        <v>860</v>
      </c>
      <c r="H1293" s="49"/>
      <c r="I1293" s="49"/>
      <c r="J1293" s="42">
        <v>3128</v>
      </c>
      <c r="K1293" s="41">
        <v>6303.97</v>
      </c>
      <c r="L1293" s="41">
        <v>0</v>
      </c>
      <c r="M1293" s="41">
        <v>0</v>
      </c>
      <c r="N1293" s="41">
        <v>0</v>
      </c>
      <c r="O1293" s="42">
        <v>0</v>
      </c>
      <c r="P1293" s="43">
        <v>0</v>
      </c>
    </row>
    <row r="1294" spans="1:16">
      <c r="A1294" s="23">
        <v>202312</v>
      </c>
      <c r="B1294" s="62" t="s">
        <v>446</v>
      </c>
      <c r="C1294" s="62" t="s">
        <v>575</v>
      </c>
      <c r="D1294" s="60" t="s">
        <v>587</v>
      </c>
      <c r="E1294" s="62" t="s">
        <v>861</v>
      </c>
      <c r="F1294" s="47" t="s">
        <v>862</v>
      </c>
      <c r="G1294" s="61" t="s">
        <v>860</v>
      </c>
      <c r="H1294" s="49"/>
      <c r="I1294" s="49"/>
      <c r="J1294" s="42">
        <v>2760</v>
      </c>
      <c r="K1294" s="41">
        <v>12887.23</v>
      </c>
      <c r="L1294" s="41">
        <v>363.68</v>
      </c>
      <c r="M1294" s="41">
        <v>86.8</v>
      </c>
      <c r="N1294" s="41">
        <v>3.8</v>
      </c>
      <c r="O1294" s="42">
        <v>0</v>
      </c>
      <c r="P1294" s="43">
        <f>1900*0.16%</f>
        <v>3.04</v>
      </c>
    </row>
    <row r="1295" spans="1:16">
      <c r="A1295" s="23">
        <v>202312</v>
      </c>
      <c r="B1295" s="62" t="s">
        <v>406</v>
      </c>
      <c r="C1295" s="62" t="s">
        <v>1438</v>
      </c>
      <c r="D1295" s="60" t="s">
        <v>587</v>
      </c>
      <c r="E1295" s="62" t="s">
        <v>863</v>
      </c>
      <c r="F1295" s="47" t="s">
        <v>864</v>
      </c>
      <c r="G1295" s="61" t="s">
        <v>865</v>
      </c>
      <c r="H1295" s="49"/>
      <c r="I1295" s="49"/>
      <c r="J1295" s="41">
        <v>1900</v>
      </c>
      <c r="K1295" s="41">
        <v>4059.8</v>
      </c>
      <c r="L1295" s="41">
        <v>363.68</v>
      </c>
      <c r="M1295" s="41">
        <v>86.8</v>
      </c>
      <c r="N1295" s="41">
        <v>3.8</v>
      </c>
      <c r="O1295" s="42">
        <v>0</v>
      </c>
      <c r="P1295" s="43">
        <f>1900*0.16%</f>
        <v>3.04</v>
      </c>
    </row>
    <row r="1296" spans="1:16">
      <c r="A1296" s="23">
        <v>202312</v>
      </c>
      <c r="B1296" s="62" t="s">
        <v>368</v>
      </c>
      <c r="C1296" s="62" t="s">
        <v>866</v>
      </c>
      <c r="D1296" s="60" t="s">
        <v>576</v>
      </c>
      <c r="E1296" s="62" t="s">
        <v>867</v>
      </c>
      <c r="F1296" s="47" t="s">
        <v>868</v>
      </c>
      <c r="G1296" s="61" t="s">
        <v>869</v>
      </c>
      <c r="H1296" s="49"/>
      <c r="I1296" s="49"/>
      <c r="J1296" s="42">
        <v>3850</v>
      </c>
      <c r="K1296" s="41">
        <v>9140.5</v>
      </c>
      <c r="L1296" s="41">
        <v>363.68</v>
      </c>
      <c r="M1296" s="41">
        <v>86.8</v>
      </c>
      <c r="N1296" s="41">
        <v>3.8</v>
      </c>
      <c r="O1296" s="42">
        <v>95</v>
      </c>
      <c r="P1296" s="43">
        <f>1900*0.16%</f>
        <v>3.04</v>
      </c>
    </row>
    <row r="1297" spans="1:16">
      <c r="A1297" s="23">
        <v>202312</v>
      </c>
      <c r="B1297" s="62" t="s">
        <v>287</v>
      </c>
      <c r="C1297" s="62" t="s">
        <v>592</v>
      </c>
      <c r="D1297" s="60" t="s">
        <v>587</v>
      </c>
      <c r="E1297" s="62" t="s">
        <v>870</v>
      </c>
      <c r="F1297" s="47" t="s">
        <v>761</v>
      </c>
      <c r="G1297" s="61" t="s">
        <v>871</v>
      </c>
      <c r="H1297" s="49"/>
      <c r="I1297" s="49"/>
      <c r="J1297" s="42">
        <v>2888</v>
      </c>
      <c r="K1297" s="41">
        <v>6141.7</v>
      </c>
      <c r="L1297" s="41">
        <v>363.68</v>
      </c>
      <c r="M1297" s="41">
        <v>86.8</v>
      </c>
      <c r="N1297" s="41">
        <v>3.8</v>
      </c>
      <c r="O1297" s="42">
        <v>0</v>
      </c>
      <c r="P1297" s="43">
        <f>1900*0.16%</f>
        <v>3.04</v>
      </c>
    </row>
    <row r="1298" spans="1:16">
      <c r="A1298" s="23">
        <v>202312</v>
      </c>
      <c r="B1298" s="62" t="s">
        <v>328</v>
      </c>
      <c r="C1298" s="62" t="s">
        <v>1437</v>
      </c>
      <c r="D1298" s="60" t="s">
        <v>587</v>
      </c>
      <c r="E1298" s="62" t="s">
        <v>872</v>
      </c>
      <c r="F1298" s="47" t="s">
        <v>652</v>
      </c>
      <c r="G1298" s="61" t="s">
        <v>873</v>
      </c>
      <c r="H1298" s="49"/>
      <c r="I1298" s="49"/>
      <c r="J1298" s="42">
        <v>4344</v>
      </c>
      <c r="K1298" s="41">
        <v>8281.34</v>
      </c>
      <c r="L1298" s="41">
        <v>0</v>
      </c>
      <c r="M1298" s="41">
        <v>0</v>
      </c>
      <c r="N1298" s="41">
        <v>0</v>
      </c>
      <c r="O1298" s="42">
        <v>0</v>
      </c>
      <c r="P1298" s="43">
        <v>0</v>
      </c>
    </row>
    <row r="1299" spans="1:16">
      <c r="A1299" s="23">
        <v>202312</v>
      </c>
      <c r="B1299" s="62" t="s">
        <v>417</v>
      </c>
      <c r="C1299" s="62" t="s">
        <v>1439</v>
      </c>
      <c r="D1299" s="60" t="s">
        <v>587</v>
      </c>
      <c r="E1299" s="62" t="s">
        <v>876</v>
      </c>
      <c r="F1299" s="47" t="s">
        <v>1368</v>
      </c>
      <c r="G1299" s="61" t="s">
        <v>877</v>
      </c>
      <c r="H1299" s="49"/>
      <c r="I1299" s="49"/>
      <c r="J1299" s="42">
        <v>2980</v>
      </c>
      <c r="K1299" s="41">
        <v>8006.6</v>
      </c>
      <c r="L1299" s="41">
        <v>363.68</v>
      </c>
      <c r="M1299" s="41">
        <v>86.8</v>
      </c>
      <c r="N1299" s="41">
        <v>3.8</v>
      </c>
      <c r="O1299" s="42">
        <v>0</v>
      </c>
      <c r="P1299" s="43">
        <f>1900*0.16%</f>
        <v>3.04</v>
      </c>
    </row>
    <row r="1300" spans="1:16">
      <c r="A1300" s="23">
        <v>202312</v>
      </c>
      <c r="B1300" s="62" t="s">
        <v>278</v>
      </c>
      <c r="C1300" s="62" t="s">
        <v>580</v>
      </c>
      <c r="D1300" s="60" t="s">
        <v>587</v>
      </c>
      <c r="E1300" s="62" t="s">
        <v>882</v>
      </c>
      <c r="F1300" s="47" t="s">
        <v>698</v>
      </c>
      <c r="G1300" s="61" t="s">
        <v>881</v>
      </c>
      <c r="H1300" s="49"/>
      <c r="I1300" s="49"/>
      <c r="J1300" s="42">
        <v>3471</v>
      </c>
      <c r="K1300" s="41">
        <v>8428.5</v>
      </c>
      <c r="L1300" s="41">
        <v>363.68</v>
      </c>
      <c r="M1300" s="41">
        <v>86.8</v>
      </c>
      <c r="N1300" s="41">
        <v>3.8</v>
      </c>
      <c r="O1300" s="42">
        <v>0</v>
      </c>
      <c r="P1300" s="43">
        <f>1900*0.16%</f>
        <v>3.04</v>
      </c>
    </row>
    <row r="1301" spans="1:16">
      <c r="A1301" s="23">
        <v>202312</v>
      </c>
      <c r="B1301" s="60" t="s">
        <v>201</v>
      </c>
      <c r="C1301" s="62" t="s">
        <v>575</v>
      </c>
      <c r="D1301" s="60" t="s">
        <v>764</v>
      </c>
      <c r="E1301" s="62" t="s">
        <v>883</v>
      </c>
      <c r="F1301" s="47" t="s">
        <v>884</v>
      </c>
      <c r="G1301" s="61">
        <v>44375</v>
      </c>
      <c r="H1301" s="49"/>
      <c r="I1301" s="49"/>
      <c r="J1301" s="42">
        <v>10000</v>
      </c>
      <c r="K1301" s="41">
        <v>26150</v>
      </c>
      <c r="L1301" s="41">
        <v>0</v>
      </c>
      <c r="M1301" s="41">
        <v>0</v>
      </c>
      <c r="N1301" s="41">
        <v>0</v>
      </c>
      <c r="O1301" s="42">
        <v>0</v>
      </c>
      <c r="P1301" s="43">
        <v>0</v>
      </c>
    </row>
    <row r="1302" spans="1:16">
      <c r="A1302" s="23">
        <v>202312</v>
      </c>
      <c r="B1302" s="60" t="s">
        <v>311</v>
      </c>
      <c r="C1302" s="62" t="s">
        <v>866</v>
      </c>
      <c r="D1302" s="60" t="s">
        <v>587</v>
      </c>
      <c r="E1302" s="62" t="s">
        <v>930</v>
      </c>
      <c r="F1302" s="47" t="s">
        <v>931</v>
      </c>
      <c r="G1302" s="61" t="s">
        <v>932</v>
      </c>
      <c r="H1302" s="49"/>
      <c r="I1302" s="49"/>
      <c r="J1302" s="42">
        <v>2642</v>
      </c>
      <c r="K1302" s="41">
        <v>7056.3</v>
      </c>
      <c r="L1302" s="41">
        <v>363.68</v>
      </c>
      <c r="M1302" s="41">
        <v>86.8</v>
      </c>
      <c r="N1302" s="41">
        <v>3.8</v>
      </c>
      <c r="O1302" s="42">
        <v>0</v>
      </c>
      <c r="P1302" s="43">
        <f t="shared" ref="P1302:P1317" si="69">1900*0.16%</f>
        <v>3.04</v>
      </c>
    </row>
    <row r="1303" spans="1:16">
      <c r="A1303" s="23">
        <v>202312</v>
      </c>
      <c r="B1303" s="60" t="s">
        <v>327</v>
      </c>
      <c r="C1303" s="62" t="s">
        <v>1438</v>
      </c>
      <c r="D1303" s="60" t="s">
        <v>587</v>
      </c>
      <c r="E1303" s="62" t="s">
        <v>933</v>
      </c>
      <c r="F1303" s="47" t="s">
        <v>686</v>
      </c>
      <c r="G1303" s="61" t="s">
        <v>934</v>
      </c>
      <c r="H1303" s="49" t="s">
        <v>623</v>
      </c>
      <c r="I1303" s="49"/>
      <c r="J1303" s="42">
        <v>2120</v>
      </c>
      <c r="K1303" s="41">
        <v>7637.18</v>
      </c>
      <c r="L1303" s="41">
        <v>363.68</v>
      </c>
      <c r="M1303" s="41">
        <v>86.8</v>
      </c>
      <c r="N1303" s="41">
        <v>3.8</v>
      </c>
      <c r="O1303" s="42">
        <v>0</v>
      </c>
      <c r="P1303" s="43">
        <f t="shared" si="69"/>
        <v>3.04</v>
      </c>
    </row>
    <row r="1304" spans="1:16">
      <c r="A1304" s="23">
        <v>202312</v>
      </c>
      <c r="B1304" s="60" t="s">
        <v>291</v>
      </c>
      <c r="C1304" s="62" t="s">
        <v>866</v>
      </c>
      <c r="D1304" s="60" t="s">
        <v>587</v>
      </c>
      <c r="E1304" s="62" t="s">
        <v>935</v>
      </c>
      <c r="F1304" s="47" t="s">
        <v>936</v>
      </c>
      <c r="G1304" s="61" t="s">
        <v>937</v>
      </c>
      <c r="H1304" s="49"/>
      <c r="I1304" s="49"/>
      <c r="J1304" s="42">
        <v>4800</v>
      </c>
      <c r="K1304" s="41">
        <v>12284.22</v>
      </c>
      <c r="L1304" s="41">
        <v>363.68</v>
      </c>
      <c r="M1304" s="41">
        <v>86.8</v>
      </c>
      <c r="N1304" s="41">
        <v>3.8</v>
      </c>
      <c r="O1304" s="42">
        <v>0</v>
      </c>
      <c r="P1304" s="43">
        <f t="shared" si="69"/>
        <v>3.04</v>
      </c>
    </row>
    <row r="1305" spans="1:16">
      <c r="A1305" s="23">
        <v>202312</v>
      </c>
      <c r="B1305" s="60" t="s">
        <v>429</v>
      </c>
      <c r="C1305" s="62" t="s">
        <v>1437</v>
      </c>
      <c r="D1305" s="60" t="s">
        <v>587</v>
      </c>
      <c r="E1305" s="62" t="s">
        <v>938</v>
      </c>
      <c r="F1305" s="47" t="s">
        <v>939</v>
      </c>
      <c r="G1305" s="61">
        <v>44431</v>
      </c>
      <c r="H1305" s="49"/>
      <c r="I1305" s="49"/>
      <c r="J1305" s="41">
        <v>2750</v>
      </c>
      <c r="K1305" s="41">
        <v>7019.4</v>
      </c>
      <c r="L1305" s="41">
        <v>363.68</v>
      </c>
      <c r="M1305" s="41">
        <v>86.8</v>
      </c>
      <c r="N1305" s="41">
        <v>3.8</v>
      </c>
      <c r="O1305" s="42">
        <v>0</v>
      </c>
      <c r="P1305" s="43">
        <f t="shared" si="69"/>
        <v>3.04</v>
      </c>
    </row>
    <row r="1306" spans="1:16">
      <c r="A1306" s="23">
        <v>202312</v>
      </c>
      <c r="B1306" s="60" t="s">
        <v>391</v>
      </c>
      <c r="C1306" s="62" t="s">
        <v>580</v>
      </c>
      <c r="D1306" s="60" t="s">
        <v>587</v>
      </c>
      <c r="E1306" s="62" t="s">
        <v>940</v>
      </c>
      <c r="F1306" s="47" t="s">
        <v>941</v>
      </c>
      <c r="G1306" s="61" t="s">
        <v>942</v>
      </c>
      <c r="H1306" s="49"/>
      <c r="I1306" s="49"/>
      <c r="J1306" s="42">
        <v>4738</v>
      </c>
      <c r="K1306" s="41">
        <v>10702.3</v>
      </c>
      <c r="L1306" s="41">
        <v>363.68</v>
      </c>
      <c r="M1306" s="41">
        <v>86.8</v>
      </c>
      <c r="N1306" s="41">
        <v>3.8</v>
      </c>
      <c r="O1306" s="42">
        <v>0</v>
      </c>
      <c r="P1306" s="43">
        <f t="shared" si="69"/>
        <v>3.04</v>
      </c>
    </row>
    <row r="1307" spans="1:16">
      <c r="A1307" s="23">
        <v>202312</v>
      </c>
      <c r="B1307" s="60" t="s">
        <v>333</v>
      </c>
      <c r="C1307" s="62" t="s">
        <v>575</v>
      </c>
      <c r="D1307" s="60" t="s">
        <v>587</v>
      </c>
      <c r="E1307" s="62" t="s">
        <v>943</v>
      </c>
      <c r="F1307" s="47" t="s">
        <v>944</v>
      </c>
      <c r="G1307" s="61" t="s">
        <v>945</v>
      </c>
      <c r="H1307" s="49"/>
      <c r="I1307" s="49"/>
      <c r="J1307" s="42">
        <v>2532</v>
      </c>
      <c r="K1307" s="41">
        <v>13678.39</v>
      </c>
      <c r="L1307" s="41">
        <v>363.68</v>
      </c>
      <c r="M1307" s="41">
        <v>86.8</v>
      </c>
      <c r="N1307" s="41">
        <v>3.8</v>
      </c>
      <c r="O1307" s="42">
        <v>0</v>
      </c>
      <c r="P1307" s="43">
        <f t="shared" si="69"/>
        <v>3.04</v>
      </c>
    </row>
    <row r="1308" spans="1:16">
      <c r="A1308" s="23">
        <v>202312</v>
      </c>
      <c r="B1308" s="60" t="s">
        <v>381</v>
      </c>
      <c r="C1308" s="62" t="s">
        <v>1438</v>
      </c>
      <c r="D1308" s="60" t="s">
        <v>587</v>
      </c>
      <c r="E1308" s="62" t="s">
        <v>946</v>
      </c>
      <c r="F1308" s="47" t="s">
        <v>686</v>
      </c>
      <c r="G1308" s="61" t="s">
        <v>947</v>
      </c>
      <c r="H1308" s="49" t="s">
        <v>623</v>
      </c>
      <c r="I1308" s="49"/>
      <c r="J1308" s="42">
        <v>2120</v>
      </c>
      <c r="K1308" s="41">
        <v>8403.48</v>
      </c>
      <c r="L1308" s="41">
        <v>363.68</v>
      </c>
      <c r="M1308" s="41">
        <v>86.8</v>
      </c>
      <c r="N1308" s="41">
        <v>3.8</v>
      </c>
      <c r="O1308" s="42">
        <v>0</v>
      </c>
      <c r="P1308" s="43">
        <f t="shared" si="69"/>
        <v>3.04</v>
      </c>
    </row>
    <row r="1309" spans="1:16">
      <c r="A1309" s="23">
        <v>202312</v>
      </c>
      <c r="B1309" s="60" t="s">
        <v>317</v>
      </c>
      <c r="C1309" s="62" t="s">
        <v>1438</v>
      </c>
      <c r="D1309" s="60" t="s">
        <v>587</v>
      </c>
      <c r="E1309" s="62" t="s">
        <v>948</v>
      </c>
      <c r="F1309" s="47" t="s">
        <v>686</v>
      </c>
      <c r="G1309" s="61" t="s">
        <v>949</v>
      </c>
      <c r="H1309" s="49" t="s">
        <v>623</v>
      </c>
      <c r="I1309" s="49"/>
      <c r="J1309" s="42">
        <v>2120</v>
      </c>
      <c r="K1309" s="41">
        <v>7458.49</v>
      </c>
      <c r="L1309" s="41">
        <v>363.68</v>
      </c>
      <c r="M1309" s="41">
        <v>86.8</v>
      </c>
      <c r="N1309" s="41">
        <v>3.8</v>
      </c>
      <c r="O1309" s="42">
        <v>0</v>
      </c>
      <c r="P1309" s="43">
        <f t="shared" si="69"/>
        <v>3.04</v>
      </c>
    </row>
    <row r="1310" spans="1:16">
      <c r="A1310" s="23">
        <v>202312</v>
      </c>
      <c r="B1310" s="60" t="s">
        <v>257</v>
      </c>
      <c r="C1310" s="62" t="s">
        <v>580</v>
      </c>
      <c r="D1310" s="60" t="s">
        <v>587</v>
      </c>
      <c r="E1310" s="62" t="s">
        <v>972</v>
      </c>
      <c r="F1310" s="47" t="s">
        <v>941</v>
      </c>
      <c r="G1310" s="61" t="s">
        <v>971</v>
      </c>
      <c r="H1310" s="49"/>
      <c r="I1310" s="49"/>
      <c r="J1310" s="42">
        <v>3730</v>
      </c>
      <c r="K1310" s="41">
        <v>7654.6</v>
      </c>
      <c r="L1310" s="41">
        <v>363.68</v>
      </c>
      <c r="M1310" s="41">
        <v>86.8</v>
      </c>
      <c r="N1310" s="41">
        <v>3.8</v>
      </c>
      <c r="O1310" s="42">
        <v>1000</v>
      </c>
      <c r="P1310" s="43">
        <f t="shared" si="69"/>
        <v>3.04</v>
      </c>
    </row>
    <row r="1311" spans="1:16">
      <c r="A1311" s="23">
        <v>202312</v>
      </c>
      <c r="B1311" s="60" t="s">
        <v>383</v>
      </c>
      <c r="C1311" s="62" t="s">
        <v>580</v>
      </c>
      <c r="D1311" s="60" t="s">
        <v>587</v>
      </c>
      <c r="E1311" s="62" t="s">
        <v>973</v>
      </c>
      <c r="F1311" s="47" t="s">
        <v>698</v>
      </c>
      <c r="G1311" s="61" t="s">
        <v>974</v>
      </c>
      <c r="H1311" s="49"/>
      <c r="I1311" s="49"/>
      <c r="J1311" s="42">
        <v>3326</v>
      </c>
      <c r="K1311" s="41">
        <v>7882.9</v>
      </c>
      <c r="L1311" s="41">
        <v>363.68</v>
      </c>
      <c r="M1311" s="41">
        <v>86.8</v>
      </c>
      <c r="N1311" s="41">
        <v>3.8</v>
      </c>
      <c r="O1311" s="42">
        <v>0</v>
      </c>
      <c r="P1311" s="43">
        <f t="shared" si="69"/>
        <v>3.04</v>
      </c>
    </row>
    <row r="1312" spans="1:16">
      <c r="A1312" s="23">
        <v>202312</v>
      </c>
      <c r="B1312" s="60" t="s">
        <v>213</v>
      </c>
      <c r="C1312" s="62" t="s">
        <v>580</v>
      </c>
      <c r="D1312" s="60" t="s">
        <v>587</v>
      </c>
      <c r="E1312" s="62" t="s">
        <v>975</v>
      </c>
      <c r="F1312" s="47" t="s">
        <v>941</v>
      </c>
      <c r="G1312" s="61" t="s">
        <v>976</v>
      </c>
      <c r="H1312" s="49"/>
      <c r="I1312" s="49"/>
      <c r="J1312" s="42">
        <v>4738</v>
      </c>
      <c r="K1312" s="41">
        <v>10983</v>
      </c>
      <c r="L1312" s="41">
        <v>363.68</v>
      </c>
      <c r="M1312" s="41">
        <v>86.8</v>
      </c>
      <c r="N1312" s="41">
        <v>3.8</v>
      </c>
      <c r="O1312" s="42">
        <v>0</v>
      </c>
      <c r="P1312" s="43">
        <f t="shared" si="69"/>
        <v>3.04</v>
      </c>
    </row>
    <row r="1313" spans="1:16">
      <c r="A1313" s="23">
        <v>202312</v>
      </c>
      <c r="B1313" s="60" t="s">
        <v>329</v>
      </c>
      <c r="C1313" s="62" t="s">
        <v>580</v>
      </c>
      <c r="D1313" s="60" t="s">
        <v>587</v>
      </c>
      <c r="E1313" s="62" t="s">
        <v>977</v>
      </c>
      <c r="F1313" s="47" t="s">
        <v>698</v>
      </c>
      <c r="G1313" s="61" t="s">
        <v>976</v>
      </c>
      <c r="H1313" s="49"/>
      <c r="I1313" s="49"/>
      <c r="J1313" s="42">
        <v>3730</v>
      </c>
      <c r="K1313" s="41">
        <v>8731.5</v>
      </c>
      <c r="L1313" s="41">
        <v>363.68</v>
      </c>
      <c r="M1313" s="41">
        <v>86.8</v>
      </c>
      <c r="N1313" s="41">
        <v>3.8</v>
      </c>
      <c r="O1313" s="42">
        <v>100</v>
      </c>
      <c r="P1313" s="43">
        <f t="shared" si="69"/>
        <v>3.04</v>
      </c>
    </row>
    <row r="1314" spans="1:16">
      <c r="A1314" s="23">
        <v>202312</v>
      </c>
      <c r="B1314" s="60" t="s">
        <v>262</v>
      </c>
      <c r="C1314" s="62" t="s">
        <v>1438</v>
      </c>
      <c r="D1314" s="60" t="s">
        <v>587</v>
      </c>
      <c r="E1314" s="62" t="s">
        <v>1457</v>
      </c>
      <c r="F1314" s="47" t="s">
        <v>1218</v>
      </c>
      <c r="G1314" s="61" t="s">
        <v>987</v>
      </c>
      <c r="H1314" s="49"/>
      <c r="I1314" s="49"/>
      <c r="J1314" s="42">
        <v>4100</v>
      </c>
      <c r="K1314" s="41">
        <v>9828.5</v>
      </c>
      <c r="L1314" s="41">
        <v>363.68</v>
      </c>
      <c r="M1314" s="41">
        <v>86.8</v>
      </c>
      <c r="N1314" s="41">
        <v>3.8</v>
      </c>
      <c r="O1314" s="42">
        <v>0</v>
      </c>
      <c r="P1314" s="43">
        <f t="shared" si="69"/>
        <v>3.04</v>
      </c>
    </row>
    <row r="1315" spans="1:16">
      <c r="A1315" s="23">
        <v>202312</v>
      </c>
      <c r="B1315" s="62" t="s">
        <v>312</v>
      </c>
      <c r="C1315" s="62" t="s">
        <v>580</v>
      </c>
      <c r="D1315" s="60" t="s">
        <v>587</v>
      </c>
      <c r="E1315" s="63" t="s">
        <v>993</v>
      </c>
      <c r="F1315" s="63" t="s">
        <v>994</v>
      </c>
      <c r="G1315" s="63" t="s">
        <v>995</v>
      </c>
      <c r="H1315" s="49"/>
      <c r="I1315" s="49"/>
      <c r="J1315" s="42">
        <v>2311</v>
      </c>
      <c r="K1315" s="41">
        <v>6294</v>
      </c>
      <c r="L1315" s="41">
        <v>363.68</v>
      </c>
      <c r="M1315" s="41">
        <v>86.8</v>
      </c>
      <c r="N1315" s="41">
        <v>3.8</v>
      </c>
      <c r="O1315" s="42">
        <v>0</v>
      </c>
      <c r="P1315" s="43">
        <f t="shared" si="69"/>
        <v>3.04</v>
      </c>
    </row>
    <row r="1316" spans="1:16">
      <c r="A1316" s="23">
        <v>202312</v>
      </c>
      <c r="B1316" s="62" t="s">
        <v>236</v>
      </c>
      <c r="C1316" s="62" t="s">
        <v>575</v>
      </c>
      <c r="D1316" s="60" t="s">
        <v>587</v>
      </c>
      <c r="E1316" s="63" t="s">
        <v>1001</v>
      </c>
      <c r="F1316" s="63" t="s">
        <v>1002</v>
      </c>
      <c r="G1316" s="64" t="s">
        <v>1003</v>
      </c>
      <c r="H1316" s="49"/>
      <c r="I1316" s="49"/>
      <c r="J1316" s="41">
        <v>3850</v>
      </c>
      <c r="K1316" s="41">
        <v>11418.3</v>
      </c>
      <c r="L1316" s="41">
        <v>363.68</v>
      </c>
      <c r="M1316" s="41">
        <v>86.8</v>
      </c>
      <c r="N1316" s="41">
        <v>3.8</v>
      </c>
      <c r="O1316" s="42">
        <v>0</v>
      </c>
      <c r="P1316" s="43">
        <f t="shared" si="69"/>
        <v>3.04</v>
      </c>
    </row>
    <row r="1317" spans="1:16">
      <c r="A1317" s="23">
        <v>202312</v>
      </c>
      <c r="B1317" s="62" t="s">
        <v>296</v>
      </c>
      <c r="C1317" s="62" t="s">
        <v>1438</v>
      </c>
      <c r="D1317" s="60" t="s">
        <v>587</v>
      </c>
      <c r="E1317" s="63" t="s">
        <v>1004</v>
      </c>
      <c r="F1317" s="63" t="s">
        <v>1005</v>
      </c>
      <c r="G1317" s="64" t="s">
        <v>1006</v>
      </c>
      <c r="H1317" s="49"/>
      <c r="I1317" s="49"/>
      <c r="J1317" s="41">
        <v>1900</v>
      </c>
      <c r="K1317" s="41">
        <v>5199.3</v>
      </c>
      <c r="L1317" s="41">
        <v>363.68</v>
      </c>
      <c r="M1317" s="41">
        <v>86.8</v>
      </c>
      <c r="N1317" s="41">
        <v>3.8</v>
      </c>
      <c r="O1317" s="42">
        <v>0</v>
      </c>
      <c r="P1317" s="43">
        <f t="shared" si="69"/>
        <v>3.04</v>
      </c>
    </row>
    <row r="1318" spans="1:16">
      <c r="A1318" s="23">
        <v>202312</v>
      </c>
      <c r="B1318" s="62" t="s">
        <v>366</v>
      </c>
      <c r="C1318" s="62" t="s">
        <v>575</v>
      </c>
      <c r="D1318" s="60" t="s">
        <v>587</v>
      </c>
      <c r="E1318" s="63" t="s">
        <v>1161</v>
      </c>
      <c r="F1318" s="63" t="s">
        <v>710</v>
      </c>
      <c r="G1318" s="64" t="s">
        <v>1162</v>
      </c>
      <c r="H1318" s="49"/>
      <c r="I1318" s="49"/>
      <c r="J1318" s="41">
        <v>3850</v>
      </c>
      <c r="K1318" s="41">
        <v>8714</v>
      </c>
      <c r="L1318" s="41">
        <v>0</v>
      </c>
      <c r="M1318" s="41">
        <v>0</v>
      </c>
      <c r="N1318" s="41">
        <v>0</v>
      </c>
      <c r="O1318" s="42">
        <v>0</v>
      </c>
      <c r="P1318" s="43">
        <v>0</v>
      </c>
    </row>
    <row r="1319" spans="1:16">
      <c r="A1319" s="23">
        <v>202312</v>
      </c>
      <c r="B1319" s="57" t="s">
        <v>239</v>
      </c>
      <c r="C1319" s="57" t="s">
        <v>1438</v>
      </c>
      <c r="D1319" s="52" t="s">
        <v>587</v>
      </c>
      <c r="E1319" s="47" t="s">
        <v>1015</v>
      </c>
      <c r="F1319" s="47" t="s">
        <v>1164</v>
      </c>
      <c r="G1319" s="48" t="s">
        <v>1017</v>
      </c>
      <c r="H1319" s="49"/>
      <c r="I1319" s="49"/>
      <c r="J1319" s="41">
        <v>3200</v>
      </c>
      <c r="K1319" s="41">
        <v>7341</v>
      </c>
      <c r="L1319" s="41">
        <v>363.68</v>
      </c>
      <c r="M1319" s="41">
        <v>86.8</v>
      </c>
      <c r="N1319" s="41">
        <v>3.8</v>
      </c>
      <c r="O1319" s="42">
        <v>300</v>
      </c>
      <c r="P1319" s="43">
        <f t="shared" ref="P1319:P1327" si="70">1900*0.16%</f>
        <v>3.04</v>
      </c>
    </row>
    <row r="1320" spans="1:16">
      <c r="A1320" s="23">
        <v>202312</v>
      </c>
      <c r="B1320" s="57" t="s">
        <v>386</v>
      </c>
      <c r="C1320" s="57" t="s">
        <v>575</v>
      </c>
      <c r="D1320" s="52" t="s">
        <v>1178</v>
      </c>
      <c r="E1320" s="47" t="s">
        <v>1168</v>
      </c>
      <c r="F1320" s="47" t="s">
        <v>578</v>
      </c>
      <c r="G1320" s="48" t="s">
        <v>1169</v>
      </c>
      <c r="H1320" s="49"/>
      <c r="I1320" s="49"/>
      <c r="J1320" s="41">
        <v>5500</v>
      </c>
      <c r="K1320" s="41">
        <v>15783</v>
      </c>
      <c r="L1320" s="41">
        <v>363.68</v>
      </c>
      <c r="M1320" s="41">
        <v>86.8</v>
      </c>
      <c r="N1320" s="41">
        <v>3.8</v>
      </c>
      <c r="O1320" s="42">
        <v>0</v>
      </c>
      <c r="P1320" s="43">
        <f t="shared" si="70"/>
        <v>3.04</v>
      </c>
    </row>
    <row r="1321" spans="1:16">
      <c r="A1321" s="23">
        <v>202312</v>
      </c>
      <c r="B1321" s="57" t="s">
        <v>407</v>
      </c>
      <c r="C1321" s="57" t="s">
        <v>841</v>
      </c>
      <c r="D1321" s="52" t="s">
        <v>587</v>
      </c>
      <c r="E1321" s="47" t="s">
        <v>1171</v>
      </c>
      <c r="F1321" s="47" t="s">
        <v>1172</v>
      </c>
      <c r="G1321" s="48" t="s">
        <v>1173</v>
      </c>
      <c r="H1321" s="49"/>
      <c r="I1321" s="49"/>
      <c r="J1321" s="41">
        <v>3214</v>
      </c>
      <c r="K1321" s="41">
        <v>7716.8</v>
      </c>
      <c r="L1321" s="41">
        <v>363.68</v>
      </c>
      <c r="M1321" s="41">
        <v>86.8</v>
      </c>
      <c r="N1321" s="41">
        <v>3.8</v>
      </c>
      <c r="O1321" s="42">
        <v>700</v>
      </c>
      <c r="P1321" s="43">
        <f t="shared" si="70"/>
        <v>3.04</v>
      </c>
    </row>
    <row r="1322" spans="1:16">
      <c r="A1322" s="23">
        <v>202312</v>
      </c>
      <c r="B1322" s="57" t="s">
        <v>377</v>
      </c>
      <c r="C1322" s="57" t="s">
        <v>580</v>
      </c>
      <c r="D1322" s="52" t="s">
        <v>587</v>
      </c>
      <c r="E1322" s="47" t="s">
        <v>1171</v>
      </c>
      <c r="F1322" s="47" t="s">
        <v>1179</v>
      </c>
      <c r="G1322" s="48" t="s">
        <v>1180</v>
      </c>
      <c r="H1322" s="49"/>
      <c r="I1322" s="49"/>
      <c r="J1322" s="41">
        <v>2520</v>
      </c>
      <c r="K1322" s="41">
        <v>5812.3</v>
      </c>
      <c r="L1322" s="41">
        <v>363.68</v>
      </c>
      <c r="M1322" s="41">
        <v>86.8</v>
      </c>
      <c r="N1322" s="41">
        <v>3.8</v>
      </c>
      <c r="O1322" s="42">
        <v>0</v>
      </c>
      <c r="P1322" s="43">
        <f t="shared" si="70"/>
        <v>3.04</v>
      </c>
    </row>
    <row r="1323" spans="1:16">
      <c r="A1323" s="23">
        <v>202312</v>
      </c>
      <c r="B1323" s="57" t="s">
        <v>267</v>
      </c>
      <c r="C1323" s="62" t="s">
        <v>575</v>
      </c>
      <c r="D1323" s="52" t="s">
        <v>587</v>
      </c>
      <c r="E1323" s="63" t="s">
        <v>1195</v>
      </c>
      <c r="F1323" s="63" t="s">
        <v>710</v>
      </c>
      <c r="G1323" s="64" t="s">
        <v>1196</v>
      </c>
      <c r="H1323" s="49"/>
      <c r="I1323" s="49"/>
      <c r="J1323" s="42">
        <v>3850</v>
      </c>
      <c r="K1323" s="41">
        <v>51336.72</v>
      </c>
      <c r="L1323" s="41">
        <v>363.68</v>
      </c>
      <c r="M1323" s="41">
        <v>86.8</v>
      </c>
      <c r="N1323" s="41">
        <v>3.8</v>
      </c>
      <c r="O1323" s="42">
        <v>0</v>
      </c>
      <c r="P1323" s="43">
        <f t="shared" si="70"/>
        <v>3.04</v>
      </c>
    </row>
    <row r="1324" spans="1:16">
      <c r="A1324" s="23">
        <v>202312</v>
      </c>
      <c r="B1324" s="57" t="s">
        <v>293</v>
      </c>
      <c r="C1324" s="62" t="s">
        <v>575</v>
      </c>
      <c r="D1324" s="52" t="s">
        <v>587</v>
      </c>
      <c r="E1324" s="63" t="s">
        <v>1198</v>
      </c>
      <c r="F1324" s="63" t="s">
        <v>710</v>
      </c>
      <c r="G1324" s="64" t="s">
        <v>1196</v>
      </c>
      <c r="H1324" s="49"/>
      <c r="I1324" s="49"/>
      <c r="J1324" s="42">
        <v>3850</v>
      </c>
      <c r="K1324" s="41">
        <v>8925</v>
      </c>
      <c r="L1324" s="41">
        <v>363.68</v>
      </c>
      <c r="M1324" s="41">
        <v>86.8</v>
      </c>
      <c r="N1324" s="41">
        <v>3.8</v>
      </c>
      <c r="O1324" s="42">
        <v>0</v>
      </c>
      <c r="P1324" s="43">
        <f t="shared" si="70"/>
        <v>3.04</v>
      </c>
    </row>
    <row r="1325" spans="1:16">
      <c r="A1325" s="23">
        <v>202312</v>
      </c>
      <c r="B1325" s="57" t="s">
        <v>400</v>
      </c>
      <c r="C1325" s="62" t="s">
        <v>1438</v>
      </c>
      <c r="D1325" s="52" t="s">
        <v>587</v>
      </c>
      <c r="E1325" s="64" t="s">
        <v>1200</v>
      </c>
      <c r="F1325" s="63" t="s">
        <v>686</v>
      </c>
      <c r="G1325" s="48">
        <v>44782</v>
      </c>
      <c r="H1325" s="49" t="s">
        <v>623</v>
      </c>
      <c r="I1325" s="49"/>
      <c r="J1325" s="42">
        <v>2120</v>
      </c>
      <c r="K1325" s="41">
        <v>4570.37</v>
      </c>
      <c r="L1325" s="41">
        <v>363.68</v>
      </c>
      <c r="M1325" s="41">
        <v>86.8</v>
      </c>
      <c r="N1325" s="41">
        <v>3.8</v>
      </c>
      <c r="O1325" s="42">
        <v>0</v>
      </c>
      <c r="P1325" s="43">
        <f t="shared" si="70"/>
        <v>3.04</v>
      </c>
    </row>
    <row r="1326" spans="1:16">
      <c r="A1326" s="23">
        <v>202312</v>
      </c>
      <c r="B1326" s="57" t="s">
        <v>319</v>
      </c>
      <c r="C1326" s="62" t="s">
        <v>1438</v>
      </c>
      <c r="D1326" s="52" t="s">
        <v>764</v>
      </c>
      <c r="E1326" s="64" t="s">
        <v>1224</v>
      </c>
      <c r="F1326" s="63" t="s">
        <v>1220</v>
      </c>
      <c r="G1326" s="64" t="s">
        <v>1225</v>
      </c>
      <c r="H1326" s="49"/>
      <c r="I1326" s="49"/>
      <c r="J1326" s="42">
        <v>6500</v>
      </c>
      <c r="K1326" s="41">
        <v>13792.5</v>
      </c>
      <c r="L1326" s="41">
        <v>363.68</v>
      </c>
      <c r="M1326" s="41">
        <v>86.8</v>
      </c>
      <c r="N1326" s="41">
        <v>3.8</v>
      </c>
      <c r="O1326" s="42">
        <v>0</v>
      </c>
      <c r="P1326" s="43">
        <f t="shared" si="70"/>
        <v>3.04</v>
      </c>
    </row>
    <row r="1327" spans="1:16">
      <c r="A1327" s="23">
        <v>202312</v>
      </c>
      <c r="B1327" s="57" t="s">
        <v>238</v>
      </c>
      <c r="C1327" s="62" t="s">
        <v>580</v>
      </c>
      <c r="D1327" s="52" t="s">
        <v>587</v>
      </c>
      <c r="E1327" s="64" t="s">
        <v>1226</v>
      </c>
      <c r="F1327" s="63" t="s">
        <v>992</v>
      </c>
      <c r="G1327" s="64" t="s">
        <v>1227</v>
      </c>
      <c r="H1327" s="49"/>
      <c r="I1327" s="49"/>
      <c r="J1327" s="42">
        <v>2671</v>
      </c>
      <c r="K1327" s="41">
        <v>5825.4</v>
      </c>
      <c r="L1327" s="41">
        <v>363.68</v>
      </c>
      <c r="M1327" s="41">
        <v>86.8</v>
      </c>
      <c r="N1327" s="41">
        <v>3.8</v>
      </c>
      <c r="O1327" s="42">
        <v>0</v>
      </c>
      <c r="P1327" s="43">
        <f t="shared" si="70"/>
        <v>3.04</v>
      </c>
    </row>
    <row r="1328" spans="1:16">
      <c r="A1328" s="23">
        <v>202312</v>
      </c>
      <c r="B1328" s="57" t="s">
        <v>370</v>
      </c>
      <c r="C1328" s="62" t="s">
        <v>1437</v>
      </c>
      <c r="D1328" s="52" t="s">
        <v>587</v>
      </c>
      <c r="E1328" s="64" t="s">
        <v>1228</v>
      </c>
      <c r="F1328" s="63" t="s">
        <v>694</v>
      </c>
      <c r="G1328" s="64" t="s">
        <v>1229</v>
      </c>
      <c r="H1328" s="49"/>
      <c r="I1328" s="49"/>
      <c r="J1328" s="42">
        <v>4068</v>
      </c>
      <c r="K1328" s="41">
        <v>8399</v>
      </c>
      <c r="L1328" s="41">
        <v>0</v>
      </c>
      <c r="M1328" s="41">
        <v>0</v>
      </c>
      <c r="N1328" s="41">
        <v>0</v>
      </c>
      <c r="O1328" s="42">
        <v>0</v>
      </c>
      <c r="P1328" s="43">
        <v>0</v>
      </c>
    </row>
    <row r="1329" spans="1:16">
      <c r="A1329" s="23">
        <v>202312</v>
      </c>
      <c r="B1329" s="57" t="s">
        <v>350</v>
      </c>
      <c r="C1329" s="62" t="s">
        <v>1437</v>
      </c>
      <c r="D1329" s="52" t="s">
        <v>764</v>
      </c>
      <c r="E1329" s="64" t="s">
        <v>1230</v>
      </c>
      <c r="F1329" s="63" t="s">
        <v>792</v>
      </c>
      <c r="G1329" s="64" t="s">
        <v>1229</v>
      </c>
      <c r="H1329" s="49"/>
      <c r="I1329" s="49"/>
      <c r="J1329" s="42">
        <v>5000</v>
      </c>
      <c r="K1329" s="41">
        <v>13126.5</v>
      </c>
      <c r="L1329" s="41">
        <v>363.68</v>
      </c>
      <c r="M1329" s="41">
        <v>86.8</v>
      </c>
      <c r="N1329" s="41">
        <v>3.8</v>
      </c>
      <c r="O1329" s="42">
        <v>0</v>
      </c>
      <c r="P1329" s="43">
        <f>1900*0.16%</f>
        <v>3.04</v>
      </c>
    </row>
    <row r="1330" spans="1:16">
      <c r="A1330" s="23">
        <v>202312</v>
      </c>
      <c r="B1330" s="57" t="s">
        <v>415</v>
      </c>
      <c r="C1330" s="62" t="s">
        <v>575</v>
      </c>
      <c r="D1330" s="52" t="s">
        <v>587</v>
      </c>
      <c r="E1330" s="64" t="s">
        <v>1249</v>
      </c>
      <c r="F1330" s="63" t="s">
        <v>710</v>
      </c>
      <c r="G1330" s="64" t="s">
        <v>1247</v>
      </c>
      <c r="H1330" s="49"/>
      <c r="I1330" s="49"/>
      <c r="J1330" s="42">
        <v>3850</v>
      </c>
      <c r="K1330" s="41">
        <v>5851.5</v>
      </c>
      <c r="L1330" s="41">
        <v>0</v>
      </c>
      <c r="M1330" s="41">
        <v>0</v>
      </c>
      <c r="N1330" s="41">
        <v>0</v>
      </c>
      <c r="O1330" s="42">
        <v>0</v>
      </c>
      <c r="P1330" s="43">
        <v>0</v>
      </c>
    </row>
    <row r="1331" spans="1:16">
      <c r="A1331" s="23">
        <v>202312</v>
      </c>
      <c r="B1331" s="57" t="s">
        <v>322</v>
      </c>
      <c r="C1331" s="62" t="s">
        <v>580</v>
      </c>
      <c r="D1331" s="52" t="s">
        <v>587</v>
      </c>
      <c r="E1331" s="64" t="s">
        <v>1262</v>
      </c>
      <c r="F1331" s="63" t="s">
        <v>939</v>
      </c>
      <c r="G1331" s="64">
        <v>44886</v>
      </c>
      <c r="H1331" s="49"/>
      <c r="I1331" s="49"/>
      <c r="J1331" s="42">
        <v>1900</v>
      </c>
      <c r="K1331" s="41">
        <v>5582.75</v>
      </c>
      <c r="L1331" s="41">
        <v>363.68</v>
      </c>
      <c r="M1331" s="41">
        <v>86.8</v>
      </c>
      <c r="N1331" s="41">
        <v>3.8</v>
      </c>
      <c r="O1331" s="42">
        <v>0</v>
      </c>
      <c r="P1331" s="43">
        <f t="shared" ref="P1331:P1355" si="71">1900*0.16%</f>
        <v>3.04</v>
      </c>
    </row>
    <row r="1332" spans="1:16">
      <c r="A1332" s="23">
        <v>202312</v>
      </c>
      <c r="B1332" s="57" t="s">
        <v>315</v>
      </c>
      <c r="C1332" s="62" t="s">
        <v>575</v>
      </c>
      <c r="D1332" s="52" t="s">
        <v>587</v>
      </c>
      <c r="E1332" s="64" t="s">
        <v>1267</v>
      </c>
      <c r="F1332" s="63" t="s">
        <v>1268</v>
      </c>
      <c r="G1332" s="64">
        <v>44879</v>
      </c>
      <c r="H1332" s="49"/>
      <c r="I1332" s="49"/>
      <c r="J1332" s="42">
        <v>3050</v>
      </c>
      <c r="K1332" s="41">
        <v>6214.22</v>
      </c>
      <c r="L1332" s="41">
        <v>363.68</v>
      </c>
      <c r="M1332" s="41">
        <v>86.8</v>
      </c>
      <c r="N1332" s="41">
        <v>3.8</v>
      </c>
      <c r="O1332" s="42">
        <v>0</v>
      </c>
      <c r="P1332" s="43">
        <f t="shared" si="71"/>
        <v>3.04</v>
      </c>
    </row>
    <row r="1333" spans="1:16">
      <c r="A1333" s="23">
        <v>202312</v>
      </c>
      <c r="B1333" s="57" t="s">
        <v>224</v>
      </c>
      <c r="C1333" s="62" t="s">
        <v>575</v>
      </c>
      <c r="D1333" s="52" t="s">
        <v>587</v>
      </c>
      <c r="E1333" s="64" t="s">
        <v>1275</v>
      </c>
      <c r="F1333" s="63" t="s">
        <v>1276</v>
      </c>
      <c r="G1333" s="64">
        <v>44909</v>
      </c>
      <c r="H1333" s="49"/>
      <c r="I1333" s="49"/>
      <c r="J1333" s="42">
        <v>3850</v>
      </c>
      <c r="K1333" s="41">
        <v>9392</v>
      </c>
      <c r="L1333" s="41">
        <v>363.68</v>
      </c>
      <c r="M1333" s="41">
        <v>86.8</v>
      </c>
      <c r="N1333" s="41">
        <v>3.8</v>
      </c>
      <c r="O1333" s="42">
        <v>0</v>
      </c>
      <c r="P1333" s="43">
        <f t="shared" si="71"/>
        <v>3.04</v>
      </c>
    </row>
    <row r="1334" spans="1:16">
      <c r="A1334" s="23">
        <v>202312</v>
      </c>
      <c r="B1334" s="57" t="s">
        <v>351</v>
      </c>
      <c r="C1334" s="62" t="s">
        <v>1438</v>
      </c>
      <c r="D1334" s="52" t="s">
        <v>587</v>
      </c>
      <c r="E1334" s="64" t="s">
        <v>1278</v>
      </c>
      <c r="F1334" s="63" t="s">
        <v>1279</v>
      </c>
      <c r="G1334" s="64" t="s">
        <v>1280</v>
      </c>
      <c r="H1334" s="49"/>
      <c r="I1334" s="49"/>
      <c r="J1334" s="42">
        <v>4480</v>
      </c>
      <c r="K1334" s="41">
        <v>11457</v>
      </c>
      <c r="L1334" s="41">
        <v>363.68</v>
      </c>
      <c r="M1334" s="41">
        <v>86.8</v>
      </c>
      <c r="N1334" s="41">
        <v>3.8</v>
      </c>
      <c r="O1334" s="42">
        <v>95</v>
      </c>
      <c r="P1334" s="43">
        <f t="shared" si="71"/>
        <v>3.04</v>
      </c>
    </row>
    <row r="1335" spans="1:16">
      <c r="A1335" s="23">
        <v>202312</v>
      </c>
      <c r="B1335" s="57" t="s">
        <v>451</v>
      </c>
      <c r="C1335" s="62" t="s">
        <v>1437</v>
      </c>
      <c r="D1335" s="52" t="s">
        <v>587</v>
      </c>
      <c r="E1335" s="64" t="s">
        <v>1282</v>
      </c>
      <c r="F1335" s="63" t="s">
        <v>778</v>
      </c>
      <c r="G1335" s="64" t="s">
        <v>1283</v>
      </c>
      <c r="H1335" s="49"/>
      <c r="I1335" s="49"/>
      <c r="J1335" s="42">
        <v>2500</v>
      </c>
      <c r="K1335" s="41">
        <v>6022.16</v>
      </c>
      <c r="L1335" s="41">
        <v>363.68</v>
      </c>
      <c r="M1335" s="41">
        <v>86.8</v>
      </c>
      <c r="N1335" s="41">
        <v>3.8</v>
      </c>
      <c r="O1335" s="42">
        <v>0</v>
      </c>
      <c r="P1335" s="43">
        <f t="shared" si="71"/>
        <v>3.04</v>
      </c>
    </row>
    <row r="1336" spans="1:16">
      <c r="A1336" s="23">
        <v>202312</v>
      </c>
      <c r="B1336" s="57" t="s">
        <v>436</v>
      </c>
      <c r="C1336" s="62" t="s">
        <v>1437</v>
      </c>
      <c r="D1336" s="52" t="s">
        <v>587</v>
      </c>
      <c r="E1336" s="64" t="s">
        <v>1286</v>
      </c>
      <c r="F1336" s="63" t="s">
        <v>1340</v>
      </c>
      <c r="G1336" s="64" t="s">
        <v>1287</v>
      </c>
      <c r="H1336" s="49"/>
      <c r="I1336" s="49"/>
      <c r="J1336" s="42">
        <v>4238</v>
      </c>
      <c r="K1336" s="41">
        <v>8326</v>
      </c>
      <c r="L1336" s="41">
        <v>363.68</v>
      </c>
      <c r="M1336" s="41">
        <v>86.8</v>
      </c>
      <c r="N1336" s="41">
        <v>3.8</v>
      </c>
      <c r="O1336" s="42">
        <v>0</v>
      </c>
      <c r="P1336" s="43">
        <f t="shared" si="71"/>
        <v>3.04</v>
      </c>
    </row>
    <row r="1337" spans="1:16">
      <c r="A1337" s="23">
        <v>202312</v>
      </c>
      <c r="B1337" s="57" t="s">
        <v>348</v>
      </c>
      <c r="C1337" s="62" t="s">
        <v>1437</v>
      </c>
      <c r="D1337" s="52" t="s">
        <v>764</v>
      </c>
      <c r="E1337" s="64" t="s">
        <v>1289</v>
      </c>
      <c r="F1337" s="63" t="s">
        <v>792</v>
      </c>
      <c r="G1337" s="64" t="s">
        <v>1290</v>
      </c>
      <c r="H1337" s="49"/>
      <c r="I1337" s="49"/>
      <c r="J1337" s="42">
        <v>6160</v>
      </c>
      <c r="K1337" s="41">
        <v>15554.8</v>
      </c>
      <c r="L1337" s="41">
        <v>363.68</v>
      </c>
      <c r="M1337" s="41">
        <v>86.8</v>
      </c>
      <c r="N1337" s="41">
        <v>3.8</v>
      </c>
      <c r="O1337" s="42">
        <v>800</v>
      </c>
      <c r="P1337" s="43">
        <f t="shared" si="71"/>
        <v>3.04</v>
      </c>
    </row>
    <row r="1338" spans="1:16">
      <c r="A1338" s="23">
        <v>202312</v>
      </c>
      <c r="B1338" s="57" t="s">
        <v>304</v>
      </c>
      <c r="C1338" s="62" t="s">
        <v>1439</v>
      </c>
      <c r="D1338" s="52" t="s">
        <v>587</v>
      </c>
      <c r="E1338" s="64" t="s">
        <v>1311</v>
      </c>
      <c r="F1338" s="63" t="s">
        <v>1312</v>
      </c>
      <c r="G1338" s="64" t="s">
        <v>1313</v>
      </c>
      <c r="H1338" s="49"/>
      <c r="I1338" s="49"/>
      <c r="J1338" s="42">
        <v>2000</v>
      </c>
      <c r="K1338" s="41">
        <v>4997.4</v>
      </c>
      <c r="L1338" s="41">
        <v>363.68</v>
      </c>
      <c r="M1338" s="41">
        <v>86.8</v>
      </c>
      <c r="N1338" s="41">
        <v>3.8</v>
      </c>
      <c r="O1338" s="42">
        <v>0</v>
      </c>
      <c r="P1338" s="43">
        <f t="shared" si="71"/>
        <v>3.04</v>
      </c>
    </row>
    <row r="1339" spans="1:16">
      <c r="A1339" s="23">
        <v>202312</v>
      </c>
      <c r="B1339" s="57" t="s">
        <v>367</v>
      </c>
      <c r="C1339" s="62" t="s">
        <v>1437</v>
      </c>
      <c r="D1339" s="52" t="s">
        <v>587</v>
      </c>
      <c r="E1339" s="64" t="s">
        <v>1318</v>
      </c>
      <c r="F1339" s="63" t="s">
        <v>1294</v>
      </c>
      <c r="G1339" s="64" t="s">
        <v>1319</v>
      </c>
      <c r="H1339" s="49"/>
      <c r="I1339" s="49"/>
      <c r="J1339" s="42">
        <v>1900</v>
      </c>
      <c r="K1339" s="41">
        <v>5390.3</v>
      </c>
      <c r="L1339" s="41">
        <v>363.68</v>
      </c>
      <c r="M1339" s="41">
        <v>86.8</v>
      </c>
      <c r="N1339" s="41">
        <v>3.8</v>
      </c>
      <c r="O1339" s="42">
        <v>0</v>
      </c>
      <c r="P1339" s="43">
        <f t="shared" si="71"/>
        <v>3.04</v>
      </c>
    </row>
    <row r="1340" spans="1:16">
      <c r="A1340" s="23">
        <v>202312</v>
      </c>
      <c r="B1340" s="57" t="s">
        <v>228</v>
      </c>
      <c r="C1340" s="62" t="s">
        <v>592</v>
      </c>
      <c r="D1340" s="52" t="s">
        <v>587</v>
      </c>
      <c r="E1340" s="64" t="s">
        <v>1327</v>
      </c>
      <c r="F1340" s="63" t="s">
        <v>833</v>
      </c>
      <c r="G1340" s="64" t="s">
        <v>1328</v>
      </c>
      <c r="H1340" s="49"/>
      <c r="I1340" s="49"/>
      <c r="J1340" s="42">
        <v>2000</v>
      </c>
      <c r="K1340" s="41">
        <v>5349.1</v>
      </c>
      <c r="L1340" s="41">
        <v>363.68</v>
      </c>
      <c r="M1340" s="41">
        <v>86.8</v>
      </c>
      <c r="N1340" s="41">
        <v>3.8</v>
      </c>
      <c r="O1340" s="42">
        <v>0</v>
      </c>
      <c r="P1340" s="43">
        <f t="shared" si="71"/>
        <v>3.04</v>
      </c>
    </row>
    <row r="1341" spans="1:16">
      <c r="A1341" s="23">
        <v>202312</v>
      </c>
      <c r="B1341" s="57" t="s">
        <v>231</v>
      </c>
      <c r="C1341" s="62" t="s">
        <v>1439</v>
      </c>
      <c r="D1341" s="52" t="s">
        <v>587</v>
      </c>
      <c r="E1341" s="64" t="s">
        <v>1334</v>
      </c>
      <c r="F1341" s="63" t="s">
        <v>675</v>
      </c>
      <c r="G1341" s="64" t="s">
        <v>1335</v>
      </c>
      <c r="H1341" s="49"/>
      <c r="I1341" s="49"/>
      <c r="J1341" s="42">
        <v>3026</v>
      </c>
      <c r="K1341" s="41">
        <v>6760.86</v>
      </c>
      <c r="L1341" s="41">
        <v>363.68</v>
      </c>
      <c r="M1341" s="41">
        <v>86.8</v>
      </c>
      <c r="N1341" s="41">
        <v>3.8</v>
      </c>
      <c r="O1341" s="42">
        <v>0</v>
      </c>
      <c r="P1341" s="43">
        <f t="shared" si="71"/>
        <v>3.04</v>
      </c>
    </row>
    <row r="1342" spans="1:16">
      <c r="A1342" s="23">
        <v>202312</v>
      </c>
      <c r="B1342" s="57" t="s">
        <v>265</v>
      </c>
      <c r="C1342" s="62" t="s">
        <v>580</v>
      </c>
      <c r="D1342" s="52" t="s">
        <v>587</v>
      </c>
      <c r="E1342" s="64" t="s">
        <v>1343</v>
      </c>
      <c r="F1342" s="63" t="s">
        <v>1344</v>
      </c>
      <c r="G1342" s="64" t="s">
        <v>1345</v>
      </c>
      <c r="H1342" s="49"/>
      <c r="I1342" s="49"/>
      <c r="J1342" s="42">
        <v>1900</v>
      </c>
      <c r="K1342" s="41">
        <v>4548.3</v>
      </c>
      <c r="L1342" s="41">
        <v>363.68</v>
      </c>
      <c r="M1342" s="41">
        <v>86.8</v>
      </c>
      <c r="N1342" s="41">
        <v>3.8</v>
      </c>
      <c r="O1342" s="42">
        <v>0</v>
      </c>
      <c r="P1342" s="43">
        <f t="shared" si="71"/>
        <v>3.04</v>
      </c>
    </row>
    <row r="1343" spans="1:16">
      <c r="A1343" s="23">
        <v>202312</v>
      </c>
      <c r="B1343" s="57" t="s">
        <v>247</v>
      </c>
      <c r="C1343" s="62" t="s">
        <v>580</v>
      </c>
      <c r="D1343" s="52" t="s">
        <v>587</v>
      </c>
      <c r="E1343" s="64" t="s">
        <v>1347</v>
      </c>
      <c r="F1343" s="63" t="s">
        <v>1344</v>
      </c>
      <c r="G1343" s="64" t="s">
        <v>1348</v>
      </c>
      <c r="H1343" s="49"/>
      <c r="I1343" s="49"/>
      <c r="J1343" s="42">
        <v>1900</v>
      </c>
      <c r="K1343" s="41">
        <v>4958.1</v>
      </c>
      <c r="L1343" s="41">
        <v>363.68</v>
      </c>
      <c r="M1343" s="41">
        <v>86.8</v>
      </c>
      <c r="N1343" s="41">
        <v>3.8</v>
      </c>
      <c r="O1343" s="42">
        <v>0</v>
      </c>
      <c r="P1343" s="43">
        <f t="shared" si="71"/>
        <v>3.04</v>
      </c>
    </row>
    <row r="1344" spans="1:16">
      <c r="A1344" s="23">
        <v>202312</v>
      </c>
      <c r="B1344" s="57" t="s">
        <v>402</v>
      </c>
      <c r="C1344" s="62" t="s">
        <v>1437</v>
      </c>
      <c r="D1344" s="52" t="s">
        <v>1366</v>
      </c>
      <c r="E1344" s="64" t="s">
        <v>1350</v>
      </c>
      <c r="F1344" s="63" t="s">
        <v>1351</v>
      </c>
      <c r="G1344" s="64" t="s">
        <v>1352</v>
      </c>
      <c r="H1344" s="49"/>
      <c r="I1344" s="49"/>
      <c r="J1344" s="42">
        <v>12400</v>
      </c>
      <c r="K1344" s="41">
        <v>27929.7</v>
      </c>
      <c r="L1344" s="41">
        <v>363.68</v>
      </c>
      <c r="M1344" s="41">
        <v>86.8</v>
      </c>
      <c r="N1344" s="41">
        <v>3.8</v>
      </c>
      <c r="O1344" s="42">
        <v>3128</v>
      </c>
      <c r="P1344" s="43">
        <f t="shared" si="71"/>
        <v>3.04</v>
      </c>
    </row>
    <row r="1345" spans="1:16">
      <c r="A1345" s="23">
        <v>202312</v>
      </c>
      <c r="B1345" s="57" t="s">
        <v>390</v>
      </c>
      <c r="C1345" s="62" t="s">
        <v>1439</v>
      </c>
      <c r="D1345" s="52" t="s">
        <v>587</v>
      </c>
      <c r="E1345" s="64" t="s">
        <v>1355</v>
      </c>
      <c r="F1345" s="63" t="s">
        <v>675</v>
      </c>
      <c r="G1345" s="64" t="s">
        <v>1356</v>
      </c>
      <c r="H1345" s="49"/>
      <c r="I1345" s="49"/>
      <c r="J1345" s="42">
        <v>3026</v>
      </c>
      <c r="K1345" s="41">
        <v>6546.27</v>
      </c>
      <c r="L1345" s="41">
        <v>363.68</v>
      </c>
      <c r="M1345" s="41">
        <v>86.8</v>
      </c>
      <c r="N1345" s="41">
        <v>3.8</v>
      </c>
      <c r="O1345" s="42">
        <v>0</v>
      </c>
      <c r="P1345" s="43">
        <f t="shared" si="71"/>
        <v>3.04</v>
      </c>
    </row>
    <row r="1346" spans="1:16">
      <c r="A1346" s="23">
        <v>202312</v>
      </c>
      <c r="B1346" s="57" t="s">
        <v>269</v>
      </c>
      <c r="C1346" s="62" t="s">
        <v>1437</v>
      </c>
      <c r="D1346" s="52" t="s">
        <v>587</v>
      </c>
      <c r="E1346" s="64" t="s">
        <v>1360</v>
      </c>
      <c r="F1346" s="63" t="s">
        <v>669</v>
      </c>
      <c r="G1346" s="64" t="s">
        <v>1359</v>
      </c>
      <c r="H1346" s="49"/>
      <c r="I1346" s="49"/>
      <c r="J1346" s="42">
        <v>2600</v>
      </c>
      <c r="K1346" s="41">
        <v>5676.25</v>
      </c>
      <c r="L1346" s="41">
        <v>363.68</v>
      </c>
      <c r="M1346" s="41">
        <v>86.8</v>
      </c>
      <c r="N1346" s="41">
        <v>3.8</v>
      </c>
      <c r="O1346" s="42">
        <v>0</v>
      </c>
      <c r="P1346" s="43">
        <f t="shared" si="71"/>
        <v>3.04</v>
      </c>
    </row>
    <row r="1347" spans="1:16">
      <c r="A1347" s="23">
        <v>202312</v>
      </c>
      <c r="B1347" s="57" t="s">
        <v>313</v>
      </c>
      <c r="C1347" s="62" t="s">
        <v>580</v>
      </c>
      <c r="D1347" s="52" t="s">
        <v>587</v>
      </c>
      <c r="E1347" s="64" t="s">
        <v>1361</v>
      </c>
      <c r="F1347" s="63" t="s">
        <v>992</v>
      </c>
      <c r="G1347" s="64" t="s">
        <v>1362</v>
      </c>
      <c r="H1347" s="49"/>
      <c r="I1347" s="49"/>
      <c r="J1347" s="42">
        <v>2320</v>
      </c>
      <c r="K1347" s="41">
        <v>6201.2</v>
      </c>
      <c r="L1347" s="41">
        <v>363.68</v>
      </c>
      <c r="M1347" s="41">
        <v>86.8</v>
      </c>
      <c r="N1347" s="41">
        <v>3.8</v>
      </c>
      <c r="O1347" s="42">
        <v>0</v>
      </c>
      <c r="P1347" s="43">
        <f t="shared" si="71"/>
        <v>3.04</v>
      </c>
    </row>
    <row r="1348" spans="1:16">
      <c r="A1348" s="23">
        <v>202312</v>
      </c>
      <c r="B1348" s="57" t="s">
        <v>263</v>
      </c>
      <c r="C1348" s="62" t="s">
        <v>661</v>
      </c>
      <c r="D1348" s="52" t="s">
        <v>587</v>
      </c>
      <c r="E1348" s="64" t="s">
        <v>1369</v>
      </c>
      <c r="F1348" s="63" t="s">
        <v>663</v>
      </c>
      <c r="G1348" s="64" t="s">
        <v>1370</v>
      </c>
      <c r="H1348" s="49"/>
      <c r="I1348" s="49"/>
      <c r="J1348" s="42">
        <v>5200</v>
      </c>
      <c r="K1348" s="41">
        <v>13320</v>
      </c>
      <c r="L1348" s="41">
        <v>363.68</v>
      </c>
      <c r="M1348" s="41">
        <v>86.8</v>
      </c>
      <c r="N1348" s="41">
        <v>3.8</v>
      </c>
      <c r="O1348" s="42">
        <v>0</v>
      </c>
      <c r="P1348" s="43">
        <f t="shared" si="71"/>
        <v>3.04</v>
      </c>
    </row>
    <row r="1349" spans="1:16">
      <c r="A1349" s="23">
        <v>202312</v>
      </c>
      <c r="B1349" s="57" t="s">
        <v>442</v>
      </c>
      <c r="C1349" s="62" t="s">
        <v>1437</v>
      </c>
      <c r="D1349" s="52" t="s">
        <v>587</v>
      </c>
      <c r="E1349" s="64" t="s">
        <v>1375</v>
      </c>
      <c r="F1349" s="63" t="s">
        <v>1294</v>
      </c>
      <c r="G1349" s="64" t="s">
        <v>1376</v>
      </c>
      <c r="H1349" s="49"/>
      <c r="I1349" s="49"/>
      <c r="J1349" s="42">
        <v>1900</v>
      </c>
      <c r="K1349" s="41">
        <v>5476.83</v>
      </c>
      <c r="L1349" s="41">
        <v>363.68</v>
      </c>
      <c r="M1349" s="41">
        <v>86.8</v>
      </c>
      <c r="N1349" s="41">
        <v>3.8</v>
      </c>
      <c r="O1349" s="42">
        <v>0</v>
      </c>
      <c r="P1349" s="43">
        <f t="shared" si="71"/>
        <v>3.04</v>
      </c>
    </row>
    <row r="1350" spans="1:16">
      <c r="A1350" s="23">
        <v>202312</v>
      </c>
      <c r="B1350" s="57" t="s">
        <v>496</v>
      </c>
      <c r="C1350" s="62" t="s">
        <v>580</v>
      </c>
      <c r="D1350" s="52" t="s">
        <v>587</v>
      </c>
      <c r="E1350" s="64" t="s">
        <v>1377</v>
      </c>
      <c r="F1350" s="63" t="s">
        <v>1344</v>
      </c>
      <c r="G1350" s="64" t="s">
        <v>1378</v>
      </c>
      <c r="H1350" s="49"/>
      <c r="I1350" s="49"/>
      <c r="J1350" s="42">
        <v>1900</v>
      </c>
      <c r="K1350" s="41">
        <v>4776.4</v>
      </c>
      <c r="L1350" s="41">
        <v>363.68</v>
      </c>
      <c r="M1350" s="41">
        <v>86.8</v>
      </c>
      <c r="N1350" s="41">
        <v>3.8</v>
      </c>
      <c r="O1350" s="42">
        <v>0</v>
      </c>
      <c r="P1350" s="43">
        <f t="shared" si="71"/>
        <v>3.04</v>
      </c>
    </row>
    <row r="1351" spans="1:16">
      <c r="A1351" s="23">
        <v>202312</v>
      </c>
      <c r="B1351" s="57" t="s">
        <v>488</v>
      </c>
      <c r="C1351" s="62" t="s">
        <v>1437</v>
      </c>
      <c r="D1351" s="52" t="s">
        <v>587</v>
      </c>
      <c r="E1351" s="64" t="s">
        <v>1380</v>
      </c>
      <c r="F1351" s="63" t="s">
        <v>1381</v>
      </c>
      <c r="G1351" s="64" t="s">
        <v>1378</v>
      </c>
      <c r="H1351" s="49"/>
      <c r="I1351" s="49"/>
      <c r="J1351" s="42">
        <v>3000</v>
      </c>
      <c r="K1351" s="41">
        <v>6069.45</v>
      </c>
      <c r="L1351" s="41">
        <v>363.68</v>
      </c>
      <c r="M1351" s="41">
        <v>86.8</v>
      </c>
      <c r="N1351" s="41">
        <v>3.8</v>
      </c>
      <c r="O1351" s="42">
        <v>0</v>
      </c>
      <c r="P1351" s="43">
        <f t="shared" si="71"/>
        <v>3.04</v>
      </c>
    </row>
    <row r="1352" spans="1:16">
      <c r="A1352" s="23">
        <v>202312</v>
      </c>
      <c r="B1352" s="57" t="s">
        <v>480</v>
      </c>
      <c r="C1352" s="62" t="s">
        <v>1438</v>
      </c>
      <c r="D1352" s="52" t="s">
        <v>587</v>
      </c>
      <c r="E1352" s="64" t="s">
        <v>1384</v>
      </c>
      <c r="F1352" s="63" t="s">
        <v>886</v>
      </c>
      <c r="G1352" s="64" t="s">
        <v>1385</v>
      </c>
      <c r="H1352" s="49"/>
      <c r="I1352" s="49"/>
      <c r="J1352" s="42">
        <v>1900</v>
      </c>
      <c r="K1352" s="41">
        <v>4748.19</v>
      </c>
      <c r="L1352" s="41">
        <v>363.68</v>
      </c>
      <c r="M1352" s="41">
        <v>86.8</v>
      </c>
      <c r="N1352" s="41">
        <v>3.8</v>
      </c>
      <c r="O1352" s="42">
        <v>0</v>
      </c>
      <c r="P1352" s="43">
        <f t="shared" si="71"/>
        <v>3.04</v>
      </c>
    </row>
    <row r="1353" spans="1:16">
      <c r="A1353" s="23">
        <v>202312</v>
      </c>
      <c r="B1353" s="57" t="s">
        <v>476</v>
      </c>
      <c r="C1353" s="62" t="s">
        <v>1437</v>
      </c>
      <c r="D1353" s="52" t="s">
        <v>587</v>
      </c>
      <c r="E1353" s="64" t="s">
        <v>1391</v>
      </c>
      <c r="F1353" s="63" t="s">
        <v>1246</v>
      </c>
      <c r="G1353" s="64" t="s">
        <v>1392</v>
      </c>
      <c r="H1353" s="49"/>
      <c r="I1353" s="49"/>
      <c r="J1353" s="42">
        <v>3390</v>
      </c>
      <c r="K1353" s="41">
        <v>8826</v>
      </c>
      <c r="L1353" s="41">
        <v>363.68</v>
      </c>
      <c r="M1353" s="41">
        <v>86.8</v>
      </c>
      <c r="N1353" s="41">
        <v>3.8</v>
      </c>
      <c r="O1353" s="42">
        <v>0</v>
      </c>
      <c r="P1353" s="43">
        <f t="shared" si="71"/>
        <v>3.04</v>
      </c>
    </row>
    <row r="1354" spans="1:16">
      <c r="A1354" s="23">
        <v>202312</v>
      </c>
      <c r="B1354" s="57" t="s">
        <v>486</v>
      </c>
      <c r="C1354" s="62" t="s">
        <v>580</v>
      </c>
      <c r="D1354" s="52" t="s">
        <v>587</v>
      </c>
      <c r="E1354" s="64" t="s">
        <v>1393</v>
      </c>
      <c r="F1354" s="63" t="s">
        <v>1344</v>
      </c>
      <c r="G1354" s="64" t="s">
        <v>1394</v>
      </c>
      <c r="H1354" s="49"/>
      <c r="I1354" s="49"/>
      <c r="J1354" s="42">
        <v>1900</v>
      </c>
      <c r="K1354" s="41">
        <v>4698.9</v>
      </c>
      <c r="L1354" s="41">
        <v>363.68</v>
      </c>
      <c r="M1354" s="41">
        <v>86.8</v>
      </c>
      <c r="N1354" s="41">
        <v>3.8</v>
      </c>
      <c r="O1354" s="42">
        <v>0</v>
      </c>
      <c r="P1354" s="43">
        <f t="shared" si="71"/>
        <v>3.04</v>
      </c>
    </row>
    <row r="1355" spans="1:16">
      <c r="A1355" s="23">
        <v>202312</v>
      </c>
      <c r="B1355" s="57" t="s">
        <v>472</v>
      </c>
      <c r="C1355" s="62" t="s">
        <v>580</v>
      </c>
      <c r="D1355" s="52" t="s">
        <v>587</v>
      </c>
      <c r="E1355" s="64" t="s">
        <v>1395</v>
      </c>
      <c r="F1355" s="63" t="s">
        <v>992</v>
      </c>
      <c r="G1355" s="64" t="s">
        <v>1396</v>
      </c>
      <c r="H1355" s="49"/>
      <c r="I1355" s="49"/>
      <c r="J1355" s="42">
        <v>2520</v>
      </c>
      <c r="K1355" s="41">
        <v>6032.1</v>
      </c>
      <c r="L1355" s="41">
        <v>363.68</v>
      </c>
      <c r="M1355" s="41">
        <v>86.8</v>
      </c>
      <c r="N1355" s="41">
        <v>3.8</v>
      </c>
      <c r="O1355" s="42">
        <v>0</v>
      </c>
      <c r="P1355" s="43">
        <f t="shared" si="71"/>
        <v>3.04</v>
      </c>
    </row>
    <row r="1356" spans="1:16">
      <c r="A1356" s="23">
        <v>202312</v>
      </c>
      <c r="B1356" s="57" t="s">
        <v>492</v>
      </c>
      <c r="C1356" s="62" t="s">
        <v>1438</v>
      </c>
      <c r="D1356" s="52" t="s">
        <v>587</v>
      </c>
      <c r="E1356" s="64" t="s">
        <v>1397</v>
      </c>
      <c r="F1356" s="63" t="s">
        <v>856</v>
      </c>
      <c r="G1356" s="64" t="s">
        <v>1398</v>
      </c>
      <c r="H1356" s="49"/>
      <c r="I1356" s="49"/>
      <c r="J1356" s="42">
        <v>1900</v>
      </c>
      <c r="K1356" s="41">
        <v>5809.27</v>
      </c>
      <c r="L1356" s="41">
        <v>0</v>
      </c>
      <c r="M1356" s="41">
        <v>0</v>
      </c>
      <c r="N1356" s="41">
        <v>0</v>
      </c>
      <c r="O1356" s="42">
        <v>0</v>
      </c>
      <c r="P1356" s="43">
        <v>0</v>
      </c>
    </row>
    <row r="1357" spans="1:16">
      <c r="A1357" s="23">
        <v>202312</v>
      </c>
      <c r="B1357" s="57" t="s">
        <v>477</v>
      </c>
      <c r="C1357" s="62" t="s">
        <v>1438</v>
      </c>
      <c r="D1357" s="52" t="s">
        <v>587</v>
      </c>
      <c r="E1357" s="64" t="s">
        <v>1399</v>
      </c>
      <c r="F1357" s="63" t="s">
        <v>1400</v>
      </c>
      <c r="G1357" s="64" t="s">
        <v>1401</v>
      </c>
      <c r="H1357" s="49"/>
      <c r="I1357" s="49"/>
      <c r="J1357" s="42">
        <v>2120</v>
      </c>
      <c r="K1357" s="41">
        <v>6511.26</v>
      </c>
      <c r="L1357" s="41">
        <v>363.68</v>
      </c>
      <c r="M1357" s="41">
        <v>86.8</v>
      </c>
      <c r="N1357" s="41">
        <v>3.8</v>
      </c>
      <c r="O1357" s="42">
        <v>0</v>
      </c>
      <c r="P1357" s="43">
        <f t="shared" ref="P1357:P1372" si="72">1900*0.16%</f>
        <v>3.04</v>
      </c>
    </row>
    <row r="1358" spans="1:16">
      <c r="A1358" s="23">
        <v>202312</v>
      </c>
      <c r="B1358" s="57" t="s">
        <v>478</v>
      </c>
      <c r="C1358" s="62" t="s">
        <v>1437</v>
      </c>
      <c r="D1358" s="52" t="s">
        <v>587</v>
      </c>
      <c r="E1358" s="64" t="s">
        <v>1404</v>
      </c>
      <c r="F1358" s="63" t="s">
        <v>1294</v>
      </c>
      <c r="G1358" s="64" t="s">
        <v>1405</v>
      </c>
      <c r="H1358" s="49"/>
      <c r="I1358" s="49"/>
      <c r="J1358" s="42">
        <v>1900</v>
      </c>
      <c r="K1358" s="41">
        <v>4610.9</v>
      </c>
      <c r="L1358" s="41">
        <v>363.68</v>
      </c>
      <c r="M1358" s="41">
        <v>86.8</v>
      </c>
      <c r="N1358" s="41">
        <v>3.8</v>
      </c>
      <c r="O1358" s="42">
        <v>0</v>
      </c>
      <c r="P1358" s="43">
        <f t="shared" si="72"/>
        <v>3.04</v>
      </c>
    </row>
    <row r="1359" spans="1:16">
      <c r="A1359" s="23">
        <v>202312</v>
      </c>
      <c r="B1359" s="57" t="s">
        <v>493</v>
      </c>
      <c r="C1359" s="62" t="s">
        <v>1437</v>
      </c>
      <c r="D1359" s="52" t="s">
        <v>587</v>
      </c>
      <c r="E1359" s="64" t="s">
        <v>1406</v>
      </c>
      <c r="F1359" s="63" t="s">
        <v>1358</v>
      </c>
      <c r="G1359" s="64" t="s">
        <v>1407</v>
      </c>
      <c r="H1359" s="49"/>
      <c r="I1359" s="49"/>
      <c r="J1359" s="42">
        <v>5500</v>
      </c>
      <c r="K1359" s="41">
        <v>14262.93</v>
      </c>
      <c r="L1359" s="41">
        <v>363.68</v>
      </c>
      <c r="M1359" s="41">
        <v>86.8</v>
      </c>
      <c r="N1359" s="41">
        <v>3.8</v>
      </c>
      <c r="O1359" s="42">
        <v>0</v>
      </c>
      <c r="P1359" s="43">
        <f t="shared" si="72"/>
        <v>3.04</v>
      </c>
    </row>
    <row r="1360" spans="1:16">
      <c r="A1360" s="23">
        <v>202312</v>
      </c>
      <c r="B1360" s="60" t="s">
        <v>253</v>
      </c>
      <c r="C1360" s="60" t="s">
        <v>1438</v>
      </c>
      <c r="D1360" s="60" t="s">
        <v>587</v>
      </c>
      <c r="E1360" s="60" t="s">
        <v>1062</v>
      </c>
      <c r="F1360" s="47" t="s">
        <v>1408</v>
      </c>
      <c r="G1360" s="61" t="s">
        <v>1063</v>
      </c>
      <c r="H1360" s="49" t="s">
        <v>1018</v>
      </c>
      <c r="I1360" s="49"/>
      <c r="J1360" s="41">
        <v>3026</v>
      </c>
      <c r="K1360" s="41">
        <v>7400.05</v>
      </c>
      <c r="L1360" s="41">
        <v>363.68</v>
      </c>
      <c r="M1360" s="41">
        <v>86.8</v>
      </c>
      <c r="N1360" s="41">
        <v>3.8</v>
      </c>
      <c r="O1360" s="42">
        <v>0</v>
      </c>
      <c r="P1360" s="43">
        <f t="shared" si="72"/>
        <v>3.04</v>
      </c>
    </row>
    <row r="1361" spans="1:16">
      <c r="A1361" s="23">
        <v>202312</v>
      </c>
      <c r="B1361" s="57" t="s">
        <v>463</v>
      </c>
      <c r="C1361" s="62" t="s">
        <v>1437</v>
      </c>
      <c r="D1361" s="52" t="s">
        <v>587</v>
      </c>
      <c r="E1361" s="64" t="s">
        <v>1425</v>
      </c>
      <c r="F1361" s="63" t="s">
        <v>669</v>
      </c>
      <c r="G1361" s="64">
        <v>45170</v>
      </c>
      <c r="H1361" s="49"/>
      <c r="I1361" s="49"/>
      <c r="J1361" s="42">
        <v>3000</v>
      </c>
      <c r="K1361" s="41">
        <v>6360.9</v>
      </c>
      <c r="L1361" s="41">
        <v>363.68</v>
      </c>
      <c r="M1361" s="41">
        <v>86.8</v>
      </c>
      <c r="N1361" s="41">
        <v>3.8</v>
      </c>
      <c r="O1361" s="42">
        <v>0</v>
      </c>
      <c r="P1361" s="43">
        <f t="shared" si="72"/>
        <v>3.04</v>
      </c>
    </row>
    <row r="1362" spans="1:16">
      <c r="A1362" s="23">
        <v>202312</v>
      </c>
      <c r="B1362" s="57" t="s">
        <v>500</v>
      </c>
      <c r="C1362" s="62" t="s">
        <v>1438</v>
      </c>
      <c r="D1362" s="52" t="s">
        <v>587</v>
      </c>
      <c r="E1362" s="64" t="s">
        <v>1426</v>
      </c>
      <c r="F1362" s="63" t="s">
        <v>1427</v>
      </c>
      <c r="G1362" s="64" t="s">
        <v>1428</v>
      </c>
      <c r="H1362" s="49"/>
      <c r="I1362" s="49"/>
      <c r="J1362" s="42">
        <v>2500</v>
      </c>
      <c r="K1362" s="41">
        <v>4373</v>
      </c>
      <c r="L1362" s="41">
        <v>363.68</v>
      </c>
      <c r="M1362" s="41">
        <v>86.8</v>
      </c>
      <c r="N1362" s="41">
        <v>3.8</v>
      </c>
      <c r="O1362" s="42">
        <v>0</v>
      </c>
      <c r="P1362" s="43">
        <f t="shared" si="72"/>
        <v>3.04</v>
      </c>
    </row>
    <row r="1363" spans="1:16">
      <c r="A1363" s="23">
        <v>202312</v>
      </c>
      <c r="B1363" s="57" t="s">
        <v>502</v>
      </c>
      <c r="C1363" s="62" t="s">
        <v>1438</v>
      </c>
      <c r="D1363" s="52" t="s">
        <v>587</v>
      </c>
      <c r="E1363" s="64" t="s">
        <v>1429</v>
      </c>
      <c r="F1363" s="63" t="s">
        <v>683</v>
      </c>
      <c r="G1363" s="64" t="s">
        <v>1430</v>
      </c>
      <c r="H1363" s="49"/>
      <c r="I1363" s="49"/>
      <c r="J1363" s="42">
        <v>7100</v>
      </c>
      <c r="K1363" s="41">
        <v>17636.4</v>
      </c>
      <c r="L1363" s="41">
        <v>363.68</v>
      </c>
      <c r="M1363" s="41">
        <v>86.8</v>
      </c>
      <c r="N1363" s="41">
        <v>3.8</v>
      </c>
      <c r="O1363" s="42">
        <v>0</v>
      </c>
      <c r="P1363" s="43">
        <f t="shared" si="72"/>
        <v>3.04</v>
      </c>
    </row>
    <row r="1364" spans="1:16">
      <c r="A1364" s="23">
        <v>202312</v>
      </c>
      <c r="B1364" s="57" t="s">
        <v>483</v>
      </c>
      <c r="C1364" s="62" t="s">
        <v>575</v>
      </c>
      <c r="D1364" s="52" t="s">
        <v>587</v>
      </c>
      <c r="E1364" s="64" t="s">
        <v>1431</v>
      </c>
      <c r="F1364" s="63" t="s">
        <v>1432</v>
      </c>
      <c r="G1364" s="64" t="s">
        <v>1433</v>
      </c>
      <c r="H1364" s="49"/>
      <c r="I1364" s="49"/>
      <c r="J1364" s="42">
        <v>3850</v>
      </c>
      <c r="K1364" s="41">
        <v>7415</v>
      </c>
      <c r="L1364" s="41">
        <v>363.68</v>
      </c>
      <c r="M1364" s="41">
        <v>86.8</v>
      </c>
      <c r="N1364" s="41">
        <v>3.8</v>
      </c>
      <c r="O1364" s="42">
        <v>0</v>
      </c>
      <c r="P1364" s="43">
        <f t="shared" si="72"/>
        <v>3.04</v>
      </c>
    </row>
    <row r="1365" spans="1:16">
      <c r="A1365" s="23">
        <v>202312</v>
      </c>
      <c r="B1365" s="57" t="s">
        <v>481</v>
      </c>
      <c r="C1365" s="62" t="s">
        <v>1437</v>
      </c>
      <c r="D1365" s="52" t="s">
        <v>587</v>
      </c>
      <c r="E1365" s="64" t="s">
        <v>1440</v>
      </c>
      <c r="F1365" s="63" t="s">
        <v>1441</v>
      </c>
      <c r="G1365" s="64" t="s">
        <v>1442</v>
      </c>
      <c r="H1365" s="49"/>
      <c r="I1365" s="49"/>
      <c r="J1365" s="42">
        <v>4320</v>
      </c>
      <c r="K1365" s="41">
        <v>12064.4</v>
      </c>
      <c r="L1365" s="41">
        <v>363.68</v>
      </c>
      <c r="M1365" s="41">
        <v>86.8</v>
      </c>
      <c r="N1365" s="41">
        <v>3.8</v>
      </c>
      <c r="O1365" s="42">
        <v>0</v>
      </c>
      <c r="P1365" s="43">
        <f t="shared" si="72"/>
        <v>3.04</v>
      </c>
    </row>
    <row r="1366" spans="1:16">
      <c r="A1366" s="23">
        <v>202312</v>
      </c>
      <c r="B1366" s="57" t="s">
        <v>490</v>
      </c>
      <c r="C1366" s="62" t="s">
        <v>1438</v>
      </c>
      <c r="D1366" s="52" t="s">
        <v>587</v>
      </c>
      <c r="E1366" s="64" t="s">
        <v>1443</v>
      </c>
      <c r="F1366" s="63" t="s">
        <v>1005</v>
      </c>
      <c r="G1366" s="64" t="s">
        <v>1444</v>
      </c>
      <c r="H1366" s="49"/>
      <c r="I1366" s="49"/>
      <c r="J1366" s="42">
        <v>1900</v>
      </c>
      <c r="K1366" s="41">
        <v>6005.2</v>
      </c>
      <c r="L1366" s="41">
        <v>363.68</v>
      </c>
      <c r="M1366" s="41">
        <v>86.8</v>
      </c>
      <c r="N1366" s="41">
        <v>3.8</v>
      </c>
      <c r="O1366" s="42">
        <v>0</v>
      </c>
      <c r="P1366" s="43">
        <f t="shared" si="72"/>
        <v>3.04</v>
      </c>
    </row>
    <row r="1367" spans="1:16">
      <c r="A1367" s="23">
        <v>202312</v>
      </c>
      <c r="B1367" s="57" t="s">
        <v>487</v>
      </c>
      <c r="C1367" s="62" t="s">
        <v>1437</v>
      </c>
      <c r="D1367" s="52" t="s">
        <v>764</v>
      </c>
      <c r="E1367" s="64" t="s">
        <v>1445</v>
      </c>
      <c r="F1367" s="63" t="s">
        <v>1446</v>
      </c>
      <c r="G1367" s="64" t="s">
        <v>1447</v>
      </c>
      <c r="H1367" s="49"/>
      <c r="I1367" s="49"/>
      <c r="J1367" s="42">
        <v>5000</v>
      </c>
      <c r="K1367" s="41">
        <v>12924.8</v>
      </c>
      <c r="L1367" s="41">
        <v>363.68</v>
      </c>
      <c r="M1367" s="41">
        <v>86.8</v>
      </c>
      <c r="N1367" s="41">
        <v>3.8</v>
      </c>
      <c r="O1367" s="42">
        <v>0</v>
      </c>
      <c r="P1367" s="43">
        <f t="shared" si="72"/>
        <v>3.04</v>
      </c>
    </row>
    <row r="1368" spans="1:16">
      <c r="A1368" s="23">
        <v>202312</v>
      </c>
      <c r="B1368" s="57" t="s">
        <v>491</v>
      </c>
      <c r="C1368" s="62" t="s">
        <v>580</v>
      </c>
      <c r="D1368" s="52" t="s">
        <v>587</v>
      </c>
      <c r="E1368" s="64" t="s">
        <v>1448</v>
      </c>
      <c r="F1368" s="63" t="s">
        <v>609</v>
      </c>
      <c r="G1368" s="64" t="s">
        <v>1449</v>
      </c>
      <c r="H1368" s="49"/>
      <c r="I1368" s="49"/>
      <c r="J1368" s="42">
        <v>5060</v>
      </c>
      <c r="K1368" s="41">
        <v>13436.9</v>
      </c>
      <c r="L1368" s="41">
        <v>363.68</v>
      </c>
      <c r="M1368" s="41">
        <v>86.8</v>
      </c>
      <c r="N1368" s="41">
        <v>3.8</v>
      </c>
      <c r="O1368" s="42">
        <v>0</v>
      </c>
      <c r="P1368" s="43">
        <f t="shared" si="72"/>
        <v>3.04</v>
      </c>
    </row>
    <row r="1369" spans="1:16">
      <c r="A1369" s="23">
        <v>202312</v>
      </c>
      <c r="B1369" s="57" t="s">
        <v>470</v>
      </c>
      <c r="C1369" s="62" t="s">
        <v>580</v>
      </c>
      <c r="D1369" s="52" t="s">
        <v>587</v>
      </c>
      <c r="E1369" s="64" t="s">
        <v>1459</v>
      </c>
      <c r="F1369" s="63" t="s">
        <v>609</v>
      </c>
      <c r="G1369" s="64" t="s">
        <v>1460</v>
      </c>
      <c r="H1369" s="49"/>
      <c r="I1369" s="49"/>
      <c r="J1369" s="42">
        <v>5520</v>
      </c>
      <c r="K1369" s="41">
        <v>14205</v>
      </c>
      <c r="L1369" s="41">
        <v>363.68</v>
      </c>
      <c r="M1369" s="41">
        <v>86.8</v>
      </c>
      <c r="N1369" s="41">
        <v>3.8</v>
      </c>
      <c r="O1369" s="42">
        <v>0</v>
      </c>
      <c r="P1369" s="43">
        <f t="shared" si="72"/>
        <v>3.04</v>
      </c>
    </row>
    <row r="1370" spans="1:16">
      <c r="A1370" s="23">
        <v>202312</v>
      </c>
      <c r="B1370" s="57" t="s">
        <v>504</v>
      </c>
      <c r="C1370" s="62" t="s">
        <v>1438</v>
      </c>
      <c r="D1370" s="52" t="s">
        <v>587</v>
      </c>
      <c r="E1370" s="64" t="s">
        <v>1461</v>
      </c>
      <c r="F1370" s="63" t="s">
        <v>713</v>
      </c>
      <c r="G1370" s="64" t="s">
        <v>1460</v>
      </c>
      <c r="H1370" s="49"/>
      <c r="I1370" s="49"/>
      <c r="J1370" s="42">
        <v>2500</v>
      </c>
      <c r="K1370" s="41">
        <v>5051.62</v>
      </c>
      <c r="L1370" s="41">
        <v>363.68</v>
      </c>
      <c r="M1370" s="41">
        <v>86.8</v>
      </c>
      <c r="N1370" s="41">
        <v>3.8</v>
      </c>
      <c r="O1370" s="42">
        <v>0</v>
      </c>
      <c r="P1370" s="43">
        <f t="shared" si="72"/>
        <v>3.04</v>
      </c>
    </row>
    <row r="1371" spans="1:16">
      <c r="A1371" s="23">
        <v>202312</v>
      </c>
      <c r="B1371" s="57" t="s">
        <v>489</v>
      </c>
      <c r="C1371" s="62" t="s">
        <v>1439</v>
      </c>
      <c r="D1371" s="52" t="s">
        <v>587</v>
      </c>
      <c r="E1371" s="64" t="s">
        <v>1462</v>
      </c>
      <c r="F1371" s="63" t="s">
        <v>675</v>
      </c>
      <c r="G1371" s="64" t="s">
        <v>1463</v>
      </c>
      <c r="H1371" s="49"/>
      <c r="I1371" s="49"/>
      <c r="J1371" s="42">
        <v>3164</v>
      </c>
      <c r="K1371" s="41">
        <v>6377.8</v>
      </c>
      <c r="L1371" s="41">
        <v>363.68</v>
      </c>
      <c r="M1371" s="41">
        <v>86.8</v>
      </c>
      <c r="N1371" s="41">
        <v>3.8</v>
      </c>
      <c r="O1371" s="42">
        <v>0</v>
      </c>
      <c r="P1371" s="43">
        <f t="shared" si="72"/>
        <v>3.04</v>
      </c>
    </row>
    <row r="1372" spans="1:16">
      <c r="A1372" s="23">
        <v>202312</v>
      </c>
      <c r="B1372" s="57" t="s">
        <v>468</v>
      </c>
      <c r="C1372" s="62" t="s">
        <v>1439</v>
      </c>
      <c r="D1372" s="52" t="s">
        <v>587</v>
      </c>
      <c r="E1372" s="64" t="s">
        <v>1479</v>
      </c>
      <c r="F1372" s="63" t="s">
        <v>1312</v>
      </c>
      <c r="G1372" s="64" t="s">
        <v>1480</v>
      </c>
      <c r="H1372" s="49"/>
      <c r="I1372" s="49" t="s">
        <v>1277</v>
      </c>
      <c r="J1372" s="42">
        <v>3118</v>
      </c>
      <c r="K1372" s="41">
        <v>3215.18</v>
      </c>
      <c r="L1372" s="41">
        <v>363.68</v>
      </c>
      <c r="M1372" s="41">
        <v>86.8</v>
      </c>
      <c r="N1372" s="41">
        <v>3.8</v>
      </c>
      <c r="O1372" s="42">
        <v>0</v>
      </c>
      <c r="P1372" s="43">
        <f t="shared" si="72"/>
        <v>3.04</v>
      </c>
    </row>
    <row r="1373" spans="1:16">
      <c r="A1373" s="23">
        <v>202312</v>
      </c>
      <c r="B1373" s="57" t="s">
        <v>499</v>
      </c>
      <c r="C1373" s="57" t="s">
        <v>1437</v>
      </c>
      <c r="D1373" s="52" t="s">
        <v>587</v>
      </c>
      <c r="E1373" s="64" t="s">
        <v>1481</v>
      </c>
      <c r="F1373" s="63" t="s">
        <v>1482</v>
      </c>
      <c r="G1373" s="64" t="s">
        <v>1483</v>
      </c>
      <c r="H1373" s="49"/>
      <c r="I1373" s="49" t="s">
        <v>1277</v>
      </c>
      <c r="J1373" s="42">
        <v>2474</v>
      </c>
      <c r="K1373" s="41">
        <v>2538.23</v>
      </c>
      <c r="L1373" s="41">
        <v>0</v>
      </c>
      <c r="M1373" s="41">
        <v>0</v>
      </c>
      <c r="N1373" s="41">
        <v>0</v>
      </c>
      <c r="O1373" s="42">
        <v>0</v>
      </c>
      <c r="P1373" s="43">
        <v>0</v>
      </c>
    </row>
    <row r="1374" spans="1:16">
      <c r="A1374" s="23">
        <v>202312</v>
      </c>
      <c r="B1374" s="57" t="s">
        <v>226</v>
      </c>
      <c r="C1374" s="57" t="s">
        <v>1437</v>
      </c>
      <c r="D1374" s="52" t="s">
        <v>587</v>
      </c>
      <c r="E1374" s="59" t="s">
        <v>1007</v>
      </c>
      <c r="F1374" s="47" t="s">
        <v>875</v>
      </c>
      <c r="G1374" s="48" t="s">
        <v>1008</v>
      </c>
      <c r="H1374" s="49"/>
      <c r="I1374" s="49"/>
      <c r="J1374" s="41">
        <v>2363</v>
      </c>
      <c r="K1374" s="41">
        <v>6824.09</v>
      </c>
      <c r="L1374" s="41">
        <v>363.68</v>
      </c>
      <c r="M1374" s="41">
        <v>86.8</v>
      </c>
      <c r="N1374" s="41">
        <v>3.8</v>
      </c>
      <c r="O1374" s="42">
        <v>0</v>
      </c>
      <c r="P1374" s="43">
        <f t="shared" ref="P1374:P1405" si="73">1900*0.16%</f>
        <v>3.04</v>
      </c>
    </row>
    <row r="1375" spans="1:16">
      <c r="A1375" s="23">
        <v>202312</v>
      </c>
      <c r="B1375" s="49" t="s">
        <v>242</v>
      </c>
      <c r="C1375" s="57" t="s">
        <v>1437</v>
      </c>
      <c r="D1375" s="58" t="s">
        <v>587</v>
      </c>
      <c r="E1375" s="59" t="s">
        <v>1010</v>
      </c>
      <c r="F1375" s="47" t="s">
        <v>875</v>
      </c>
      <c r="G1375" s="53" t="s">
        <v>1011</v>
      </c>
      <c r="H1375" s="49"/>
      <c r="I1375" s="49"/>
      <c r="J1375" s="41">
        <v>2363</v>
      </c>
      <c r="K1375" s="41">
        <v>6487.7</v>
      </c>
      <c r="L1375" s="41">
        <v>363.68</v>
      </c>
      <c r="M1375" s="41">
        <v>86.8</v>
      </c>
      <c r="N1375" s="41">
        <v>3.8</v>
      </c>
      <c r="O1375" s="42">
        <v>0</v>
      </c>
      <c r="P1375" s="43">
        <f t="shared" si="73"/>
        <v>3.04</v>
      </c>
    </row>
    <row r="1376" spans="1:16">
      <c r="A1376" s="23">
        <v>202312</v>
      </c>
      <c r="B1376" s="62" t="s">
        <v>281</v>
      </c>
      <c r="C1376" s="57" t="s">
        <v>1437</v>
      </c>
      <c r="D1376" s="60" t="s">
        <v>587</v>
      </c>
      <c r="E1376" s="62" t="s">
        <v>1012</v>
      </c>
      <c r="F1376" s="47" t="s">
        <v>875</v>
      </c>
      <c r="G1376" s="61" t="s">
        <v>756</v>
      </c>
      <c r="H1376" s="49"/>
      <c r="I1376" s="49"/>
      <c r="J1376" s="42">
        <v>2363</v>
      </c>
      <c r="K1376" s="41">
        <v>5863.79</v>
      </c>
      <c r="L1376" s="41">
        <v>363.68</v>
      </c>
      <c r="M1376" s="41">
        <v>86.8</v>
      </c>
      <c r="N1376" s="41">
        <v>3.8</v>
      </c>
      <c r="O1376" s="42">
        <v>0</v>
      </c>
      <c r="P1376" s="43">
        <f t="shared" si="73"/>
        <v>3.04</v>
      </c>
    </row>
    <row r="1377" spans="1:16">
      <c r="A1377" s="23">
        <v>202312</v>
      </c>
      <c r="B1377" s="60" t="s">
        <v>294</v>
      </c>
      <c r="C1377" s="57" t="s">
        <v>1437</v>
      </c>
      <c r="D1377" s="60" t="s">
        <v>587</v>
      </c>
      <c r="E1377" s="60" t="s">
        <v>1013</v>
      </c>
      <c r="F1377" s="47" t="s">
        <v>875</v>
      </c>
      <c r="G1377" s="61" t="s">
        <v>1014</v>
      </c>
      <c r="H1377" s="49"/>
      <c r="I1377" s="49"/>
      <c r="J1377" s="42">
        <v>2363</v>
      </c>
      <c r="K1377" s="41">
        <v>7094.76</v>
      </c>
      <c r="L1377" s="41">
        <v>363.68</v>
      </c>
      <c r="M1377" s="41">
        <v>86.8</v>
      </c>
      <c r="N1377" s="41">
        <v>3.8</v>
      </c>
      <c r="O1377" s="42">
        <v>0</v>
      </c>
      <c r="P1377" s="43">
        <f t="shared" si="73"/>
        <v>3.04</v>
      </c>
    </row>
    <row r="1378" spans="1:16">
      <c r="A1378" s="23">
        <v>202312</v>
      </c>
      <c r="B1378" s="49" t="s">
        <v>217</v>
      </c>
      <c r="C1378" s="57" t="s">
        <v>1438</v>
      </c>
      <c r="D1378" s="58" t="s">
        <v>587</v>
      </c>
      <c r="E1378" s="49" t="s">
        <v>1019</v>
      </c>
      <c r="F1378" s="47" t="s">
        <v>1020</v>
      </c>
      <c r="G1378" s="48" t="s">
        <v>1021</v>
      </c>
      <c r="H1378" s="49" t="s">
        <v>1018</v>
      </c>
      <c r="I1378" s="49"/>
      <c r="J1378" s="41">
        <v>1900</v>
      </c>
      <c r="K1378" s="41">
        <v>7806.11</v>
      </c>
      <c r="L1378" s="41">
        <v>363.68</v>
      </c>
      <c r="M1378" s="41">
        <v>86.8</v>
      </c>
      <c r="N1378" s="41">
        <v>3.8</v>
      </c>
      <c r="O1378" s="42">
        <v>0</v>
      </c>
      <c r="P1378" s="43">
        <f t="shared" si="73"/>
        <v>3.04</v>
      </c>
    </row>
    <row r="1379" spans="1:16">
      <c r="A1379" s="23">
        <v>202312</v>
      </c>
      <c r="B1379" s="49" t="s">
        <v>271</v>
      </c>
      <c r="C1379" s="57" t="s">
        <v>1438</v>
      </c>
      <c r="D1379" s="47" t="s">
        <v>587</v>
      </c>
      <c r="E1379" s="49" t="s">
        <v>1022</v>
      </c>
      <c r="F1379" s="47" t="s">
        <v>1023</v>
      </c>
      <c r="G1379" s="48" t="s">
        <v>1024</v>
      </c>
      <c r="H1379" s="49" t="s">
        <v>1018</v>
      </c>
      <c r="I1379" s="49"/>
      <c r="J1379" s="41">
        <v>1900</v>
      </c>
      <c r="K1379" s="41">
        <v>13449.34</v>
      </c>
      <c r="L1379" s="41">
        <v>363.68</v>
      </c>
      <c r="M1379" s="41">
        <v>86.8</v>
      </c>
      <c r="N1379" s="41">
        <v>3.8</v>
      </c>
      <c r="O1379" s="42">
        <v>0</v>
      </c>
      <c r="P1379" s="43">
        <f t="shared" si="73"/>
        <v>3.04</v>
      </c>
    </row>
    <row r="1380" spans="1:16">
      <c r="A1380" s="23">
        <v>202312</v>
      </c>
      <c r="B1380" s="49" t="s">
        <v>316</v>
      </c>
      <c r="C1380" s="57" t="s">
        <v>1438</v>
      </c>
      <c r="D1380" s="52" t="s">
        <v>587</v>
      </c>
      <c r="E1380" s="46" t="s">
        <v>1029</v>
      </c>
      <c r="F1380" s="47" t="s">
        <v>1030</v>
      </c>
      <c r="G1380" s="48" t="s">
        <v>1031</v>
      </c>
      <c r="H1380" s="49" t="s">
        <v>1018</v>
      </c>
      <c r="I1380" s="49"/>
      <c r="J1380" s="41">
        <v>1900</v>
      </c>
      <c r="K1380" s="41">
        <v>12108.34</v>
      </c>
      <c r="L1380" s="41">
        <v>363.68</v>
      </c>
      <c r="M1380" s="41">
        <v>86.8</v>
      </c>
      <c r="N1380" s="41">
        <v>3.8</v>
      </c>
      <c r="O1380" s="42">
        <v>0</v>
      </c>
      <c r="P1380" s="43">
        <f t="shared" si="73"/>
        <v>3.04</v>
      </c>
    </row>
    <row r="1381" spans="1:16">
      <c r="A1381" s="23">
        <v>202312</v>
      </c>
      <c r="B1381" s="49" t="s">
        <v>251</v>
      </c>
      <c r="C1381" s="57" t="s">
        <v>1438</v>
      </c>
      <c r="D1381" s="52" t="s">
        <v>587</v>
      </c>
      <c r="E1381" s="49" t="s">
        <v>1032</v>
      </c>
      <c r="F1381" s="47" t="s">
        <v>1023</v>
      </c>
      <c r="G1381" s="48" t="s">
        <v>1033</v>
      </c>
      <c r="H1381" s="49" t="s">
        <v>1018</v>
      </c>
      <c r="I1381" s="49"/>
      <c r="J1381" s="41">
        <v>1900</v>
      </c>
      <c r="K1381" s="41">
        <v>10924.62</v>
      </c>
      <c r="L1381" s="41">
        <v>363.68</v>
      </c>
      <c r="M1381" s="41">
        <v>86.8</v>
      </c>
      <c r="N1381" s="41">
        <v>3.8</v>
      </c>
      <c r="O1381" s="42">
        <v>0</v>
      </c>
      <c r="P1381" s="43">
        <f t="shared" si="73"/>
        <v>3.04</v>
      </c>
    </row>
    <row r="1382" spans="1:16">
      <c r="A1382" s="23">
        <v>202312</v>
      </c>
      <c r="B1382" s="49" t="s">
        <v>414</v>
      </c>
      <c r="C1382" s="57" t="s">
        <v>1438</v>
      </c>
      <c r="D1382" s="58" t="s">
        <v>587</v>
      </c>
      <c r="E1382" s="49" t="s">
        <v>1034</v>
      </c>
      <c r="F1382" s="47" t="s">
        <v>1027</v>
      </c>
      <c r="G1382" s="48" t="s">
        <v>1035</v>
      </c>
      <c r="H1382" s="49" t="s">
        <v>1018</v>
      </c>
      <c r="I1382" s="49"/>
      <c r="J1382" s="41">
        <v>1900</v>
      </c>
      <c r="K1382" s="41">
        <v>10144.57</v>
      </c>
      <c r="L1382" s="41">
        <v>363.68</v>
      </c>
      <c r="M1382" s="41">
        <v>86.8</v>
      </c>
      <c r="N1382" s="41">
        <v>3.8</v>
      </c>
      <c r="O1382" s="42">
        <v>0</v>
      </c>
      <c r="P1382" s="43">
        <f t="shared" si="73"/>
        <v>3.04</v>
      </c>
    </row>
    <row r="1383" spans="1:16">
      <c r="A1383" s="23">
        <v>202312</v>
      </c>
      <c r="B1383" s="57" t="s">
        <v>302</v>
      </c>
      <c r="C1383" s="57" t="s">
        <v>1438</v>
      </c>
      <c r="D1383" s="58" t="s">
        <v>587</v>
      </c>
      <c r="E1383" s="59" t="s">
        <v>1036</v>
      </c>
      <c r="F1383" s="47" t="s">
        <v>1027</v>
      </c>
      <c r="G1383" s="48" t="s">
        <v>1037</v>
      </c>
      <c r="H1383" s="49" t="s">
        <v>1018</v>
      </c>
      <c r="I1383" s="49"/>
      <c r="J1383" s="41">
        <v>1900</v>
      </c>
      <c r="K1383" s="41">
        <v>8649.22</v>
      </c>
      <c r="L1383" s="41">
        <v>363.68</v>
      </c>
      <c r="M1383" s="41">
        <v>86.8</v>
      </c>
      <c r="N1383" s="41">
        <v>3.8</v>
      </c>
      <c r="O1383" s="42">
        <v>0</v>
      </c>
      <c r="P1383" s="43">
        <f t="shared" si="73"/>
        <v>3.04</v>
      </c>
    </row>
    <row r="1384" spans="1:16">
      <c r="A1384" s="23">
        <v>202312</v>
      </c>
      <c r="B1384" s="57" t="s">
        <v>207</v>
      </c>
      <c r="C1384" s="57" t="s">
        <v>1438</v>
      </c>
      <c r="D1384" s="58" t="s">
        <v>587</v>
      </c>
      <c r="E1384" s="59" t="s">
        <v>1038</v>
      </c>
      <c r="F1384" s="47" t="s">
        <v>1039</v>
      </c>
      <c r="G1384" s="48" t="s">
        <v>1040</v>
      </c>
      <c r="H1384" s="49" t="s">
        <v>1018</v>
      </c>
      <c r="I1384" s="49"/>
      <c r="J1384" s="41">
        <v>1900</v>
      </c>
      <c r="K1384" s="41">
        <v>10146.45</v>
      </c>
      <c r="L1384" s="41">
        <v>363.68</v>
      </c>
      <c r="M1384" s="41">
        <v>86.8</v>
      </c>
      <c r="N1384" s="41">
        <v>3.8</v>
      </c>
      <c r="O1384" s="42">
        <v>0</v>
      </c>
      <c r="P1384" s="43">
        <f t="shared" si="73"/>
        <v>3.04</v>
      </c>
    </row>
    <row r="1385" spans="1:16">
      <c r="A1385" s="23">
        <v>202312</v>
      </c>
      <c r="B1385" s="49" t="s">
        <v>275</v>
      </c>
      <c r="C1385" s="57" t="s">
        <v>1438</v>
      </c>
      <c r="D1385" s="58" t="s">
        <v>587</v>
      </c>
      <c r="E1385" s="59" t="s">
        <v>1041</v>
      </c>
      <c r="F1385" s="47" t="s">
        <v>1027</v>
      </c>
      <c r="G1385" s="53" t="s">
        <v>1011</v>
      </c>
      <c r="H1385" s="49" t="s">
        <v>1018</v>
      </c>
      <c r="I1385" s="49"/>
      <c r="J1385" s="41">
        <v>1900</v>
      </c>
      <c r="K1385" s="41">
        <v>11778.15</v>
      </c>
      <c r="L1385" s="41">
        <v>363.68</v>
      </c>
      <c r="M1385" s="41">
        <v>86.8</v>
      </c>
      <c r="N1385" s="41">
        <v>3.8</v>
      </c>
      <c r="O1385" s="42">
        <v>0</v>
      </c>
      <c r="P1385" s="43">
        <f t="shared" si="73"/>
        <v>3.04</v>
      </c>
    </row>
    <row r="1386" spans="1:16">
      <c r="A1386" s="23">
        <v>202312</v>
      </c>
      <c r="B1386" s="57" t="s">
        <v>372</v>
      </c>
      <c r="C1386" s="57" t="s">
        <v>1438</v>
      </c>
      <c r="D1386" s="58" t="s">
        <v>587</v>
      </c>
      <c r="E1386" s="59" t="s">
        <v>1042</v>
      </c>
      <c r="F1386" s="47" t="s">
        <v>1030</v>
      </c>
      <c r="G1386" s="53" t="s">
        <v>1043</v>
      </c>
      <c r="H1386" s="49" t="s">
        <v>1018</v>
      </c>
      <c r="I1386" s="49"/>
      <c r="J1386" s="41">
        <v>1900</v>
      </c>
      <c r="K1386" s="41">
        <v>13610.46</v>
      </c>
      <c r="L1386" s="41">
        <v>363.68</v>
      </c>
      <c r="M1386" s="41">
        <v>86.8</v>
      </c>
      <c r="N1386" s="41">
        <v>3.8</v>
      </c>
      <c r="O1386" s="42">
        <v>0</v>
      </c>
      <c r="P1386" s="43">
        <f t="shared" si="73"/>
        <v>3.04</v>
      </c>
    </row>
    <row r="1387" spans="1:16">
      <c r="A1387" s="23">
        <v>202312</v>
      </c>
      <c r="B1387" s="49" t="s">
        <v>211</v>
      </c>
      <c r="C1387" s="57" t="s">
        <v>1438</v>
      </c>
      <c r="D1387" s="58" t="s">
        <v>587</v>
      </c>
      <c r="E1387" s="59" t="s">
        <v>1044</v>
      </c>
      <c r="F1387" s="47" t="s">
        <v>1039</v>
      </c>
      <c r="G1387" s="53" t="s">
        <v>1045</v>
      </c>
      <c r="H1387" s="49" t="s">
        <v>1018</v>
      </c>
      <c r="I1387" s="49"/>
      <c r="J1387" s="41">
        <v>1900</v>
      </c>
      <c r="K1387" s="41">
        <v>9504.57</v>
      </c>
      <c r="L1387" s="41">
        <v>363.68</v>
      </c>
      <c r="M1387" s="41">
        <v>86.8</v>
      </c>
      <c r="N1387" s="41">
        <v>3.8</v>
      </c>
      <c r="O1387" s="42">
        <v>0</v>
      </c>
      <c r="P1387" s="43">
        <f t="shared" si="73"/>
        <v>3.04</v>
      </c>
    </row>
    <row r="1388" spans="1:16">
      <c r="A1388" s="23">
        <v>202312</v>
      </c>
      <c r="B1388" s="57" t="s">
        <v>363</v>
      </c>
      <c r="C1388" s="60" t="s">
        <v>1438</v>
      </c>
      <c r="D1388" s="58" t="s">
        <v>587</v>
      </c>
      <c r="E1388" s="60" t="s">
        <v>1046</v>
      </c>
      <c r="F1388" s="47" t="s">
        <v>1039</v>
      </c>
      <c r="G1388" s="61" t="s">
        <v>1047</v>
      </c>
      <c r="H1388" s="49" t="s">
        <v>1018</v>
      </c>
      <c r="I1388" s="49"/>
      <c r="J1388" s="41">
        <v>1900</v>
      </c>
      <c r="K1388" s="41">
        <v>9136.36</v>
      </c>
      <c r="L1388" s="41">
        <v>363.68</v>
      </c>
      <c r="M1388" s="41">
        <v>86.8</v>
      </c>
      <c r="N1388" s="41">
        <v>3.8</v>
      </c>
      <c r="O1388" s="42">
        <v>0</v>
      </c>
      <c r="P1388" s="43">
        <f t="shared" si="73"/>
        <v>3.04</v>
      </c>
    </row>
    <row r="1389" spans="1:16">
      <c r="A1389" s="23">
        <v>202312</v>
      </c>
      <c r="B1389" s="60" t="s">
        <v>273</v>
      </c>
      <c r="C1389" s="60" t="s">
        <v>1438</v>
      </c>
      <c r="D1389" s="58" t="s">
        <v>587</v>
      </c>
      <c r="E1389" s="60" t="s">
        <v>1048</v>
      </c>
      <c r="F1389" s="47" t="s">
        <v>1039</v>
      </c>
      <c r="G1389" s="61" t="s">
        <v>1049</v>
      </c>
      <c r="H1389" s="49" t="s">
        <v>1018</v>
      </c>
      <c r="I1389" s="49"/>
      <c r="J1389" s="41">
        <v>1900</v>
      </c>
      <c r="K1389" s="41">
        <v>10633.29</v>
      </c>
      <c r="L1389" s="41">
        <v>363.68</v>
      </c>
      <c r="M1389" s="41">
        <v>86.8</v>
      </c>
      <c r="N1389" s="41">
        <v>3.8</v>
      </c>
      <c r="O1389" s="42">
        <v>0</v>
      </c>
      <c r="P1389" s="43">
        <f t="shared" si="73"/>
        <v>3.04</v>
      </c>
    </row>
    <row r="1390" spans="1:16">
      <c r="A1390" s="23">
        <v>202312</v>
      </c>
      <c r="B1390" s="60" t="s">
        <v>411</v>
      </c>
      <c r="C1390" s="60" t="s">
        <v>1438</v>
      </c>
      <c r="D1390" s="58" t="s">
        <v>587</v>
      </c>
      <c r="E1390" s="60" t="s">
        <v>1050</v>
      </c>
      <c r="F1390" s="47" t="s">
        <v>1020</v>
      </c>
      <c r="G1390" s="61" t="s">
        <v>1051</v>
      </c>
      <c r="H1390" s="49" t="s">
        <v>1018</v>
      </c>
      <c r="I1390" s="49"/>
      <c r="J1390" s="41">
        <v>1900</v>
      </c>
      <c r="K1390" s="41">
        <v>8451.43</v>
      </c>
      <c r="L1390" s="41">
        <v>363.68</v>
      </c>
      <c r="M1390" s="41">
        <v>86.8</v>
      </c>
      <c r="N1390" s="41">
        <v>3.8</v>
      </c>
      <c r="O1390" s="42">
        <v>0</v>
      </c>
      <c r="P1390" s="43">
        <f t="shared" si="73"/>
        <v>3.04</v>
      </c>
    </row>
    <row r="1391" spans="1:16">
      <c r="A1391" s="23">
        <v>202312</v>
      </c>
      <c r="B1391" s="60" t="s">
        <v>443</v>
      </c>
      <c r="C1391" s="60" t="s">
        <v>1438</v>
      </c>
      <c r="D1391" s="58" t="s">
        <v>587</v>
      </c>
      <c r="E1391" s="60" t="s">
        <v>1052</v>
      </c>
      <c r="F1391" s="47" t="s">
        <v>1030</v>
      </c>
      <c r="G1391" s="61" t="s">
        <v>1053</v>
      </c>
      <c r="H1391" s="49" t="s">
        <v>1018</v>
      </c>
      <c r="I1391" s="49"/>
      <c r="J1391" s="41">
        <v>1900</v>
      </c>
      <c r="K1391" s="41">
        <v>9928.14</v>
      </c>
      <c r="L1391" s="41">
        <v>363.68</v>
      </c>
      <c r="M1391" s="41">
        <v>86.8</v>
      </c>
      <c r="N1391" s="41">
        <v>3.8</v>
      </c>
      <c r="O1391" s="42">
        <v>0</v>
      </c>
      <c r="P1391" s="43">
        <f t="shared" si="73"/>
        <v>3.04</v>
      </c>
    </row>
    <row r="1392" spans="1:16">
      <c r="A1392" s="23">
        <v>202312</v>
      </c>
      <c r="B1392" s="60" t="s">
        <v>369</v>
      </c>
      <c r="C1392" s="60" t="s">
        <v>1438</v>
      </c>
      <c r="D1392" s="60" t="s">
        <v>587</v>
      </c>
      <c r="E1392" s="60" t="s">
        <v>1054</v>
      </c>
      <c r="F1392" s="47" t="s">
        <v>1020</v>
      </c>
      <c r="G1392" s="60" t="s">
        <v>1055</v>
      </c>
      <c r="H1392" s="49" t="s">
        <v>1018</v>
      </c>
      <c r="I1392" s="49"/>
      <c r="J1392" s="41">
        <v>1900</v>
      </c>
      <c r="K1392" s="41">
        <v>8359.32</v>
      </c>
      <c r="L1392" s="41">
        <v>363.68</v>
      </c>
      <c r="M1392" s="41">
        <v>86.8</v>
      </c>
      <c r="N1392" s="41">
        <v>3.8</v>
      </c>
      <c r="O1392" s="42">
        <v>0</v>
      </c>
      <c r="P1392" s="43">
        <f t="shared" si="73"/>
        <v>3.04</v>
      </c>
    </row>
    <row r="1393" spans="1:16">
      <c r="A1393" s="23">
        <v>202312</v>
      </c>
      <c r="B1393" s="60" t="s">
        <v>375</v>
      </c>
      <c r="C1393" s="60" t="s">
        <v>1438</v>
      </c>
      <c r="D1393" s="60" t="s">
        <v>587</v>
      </c>
      <c r="E1393" s="60" t="s">
        <v>1056</v>
      </c>
      <c r="F1393" s="47" t="s">
        <v>1039</v>
      </c>
      <c r="G1393" s="61" t="s">
        <v>1057</v>
      </c>
      <c r="H1393" s="49" t="s">
        <v>1018</v>
      </c>
      <c r="I1393" s="49"/>
      <c r="J1393" s="41">
        <v>1900</v>
      </c>
      <c r="K1393" s="41">
        <v>9052.65</v>
      </c>
      <c r="L1393" s="41">
        <v>363.68</v>
      </c>
      <c r="M1393" s="41">
        <v>86.8</v>
      </c>
      <c r="N1393" s="41">
        <v>3.8</v>
      </c>
      <c r="O1393" s="42">
        <v>385</v>
      </c>
      <c r="P1393" s="43">
        <f t="shared" si="73"/>
        <v>3.04</v>
      </c>
    </row>
    <row r="1394" spans="1:16">
      <c r="A1394" s="23">
        <v>202312</v>
      </c>
      <c r="B1394" s="60" t="s">
        <v>246</v>
      </c>
      <c r="C1394" s="60" t="s">
        <v>1438</v>
      </c>
      <c r="D1394" s="60" t="s">
        <v>587</v>
      </c>
      <c r="E1394" s="60" t="s">
        <v>1058</v>
      </c>
      <c r="F1394" s="47" t="s">
        <v>1039</v>
      </c>
      <c r="G1394" s="61" t="s">
        <v>1059</v>
      </c>
      <c r="H1394" s="49" t="s">
        <v>1018</v>
      </c>
      <c r="I1394" s="49"/>
      <c r="J1394" s="41">
        <v>1900</v>
      </c>
      <c r="K1394" s="41">
        <v>7294.29</v>
      </c>
      <c r="L1394" s="41">
        <v>363.68</v>
      </c>
      <c r="M1394" s="41">
        <v>86.8</v>
      </c>
      <c r="N1394" s="41">
        <v>3.8</v>
      </c>
      <c r="O1394" s="42">
        <v>0</v>
      </c>
      <c r="P1394" s="43">
        <f t="shared" si="73"/>
        <v>3.04</v>
      </c>
    </row>
    <row r="1395" spans="1:16">
      <c r="A1395" s="23">
        <v>202312</v>
      </c>
      <c r="B1395" s="60" t="s">
        <v>235</v>
      </c>
      <c r="C1395" s="60" t="s">
        <v>1438</v>
      </c>
      <c r="D1395" s="60" t="s">
        <v>587</v>
      </c>
      <c r="E1395" s="60" t="s">
        <v>1060</v>
      </c>
      <c r="F1395" s="47" t="s">
        <v>1039</v>
      </c>
      <c r="G1395" s="61" t="s">
        <v>1061</v>
      </c>
      <c r="H1395" s="49" t="s">
        <v>1018</v>
      </c>
      <c r="I1395" s="49"/>
      <c r="J1395" s="41">
        <v>1900</v>
      </c>
      <c r="K1395" s="41">
        <v>8570.8</v>
      </c>
      <c r="L1395" s="41">
        <v>363.68</v>
      </c>
      <c r="M1395" s="41">
        <v>86.8</v>
      </c>
      <c r="N1395" s="41">
        <v>3.8</v>
      </c>
      <c r="O1395" s="42">
        <v>0</v>
      </c>
      <c r="P1395" s="43">
        <f t="shared" si="73"/>
        <v>3.04</v>
      </c>
    </row>
    <row r="1396" spans="1:16">
      <c r="A1396" s="23">
        <v>202312</v>
      </c>
      <c r="B1396" s="60" t="s">
        <v>339</v>
      </c>
      <c r="C1396" s="60" t="s">
        <v>1438</v>
      </c>
      <c r="D1396" s="60" t="s">
        <v>587</v>
      </c>
      <c r="E1396" s="60" t="s">
        <v>1064</v>
      </c>
      <c r="F1396" s="47" t="s">
        <v>1027</v>
      </c>
      <c r="G1396" s="61" t="s">
        <v>1065</v>
      </c>
      <c r="H1396" s="49" t="s">
        <v>1018</v>
      </c>
      <c r="I1396" s="49"/>
      <c r="J1396" s="41">
        <v>1900</v>
      </c>
      <c r="K1396" s="41">
        <v>6170.65</v>
      </c>
      <c r="L1396" s="41">
        <v>363.68</v>
      </c>
      <c r="M1396" s="41">
        <v>86.8</v>
      </c>
      <c r="N1396" s="41">
        <v>3.8</v>
      </c>
      <c r="O1396" s="42">
        <v>0</v>
      </c>
      <c r="P1396" s="43">
        <f t="shared" si="73"/>
        <v>3.04</v>
      </c>
    </row>
    <row r="1397" spans="1:16">
      <c r="A1397" s="23">
        <v>202312</v>
      </c>
      <c r="B1397" s="62" t="s">
        <v>330</v>
      </c>
      <c r="C1397" s="62" t="s">
        <v>1438</v>
      </c>
      <c r="D1397" s="60" t="s">
        <v>587</v>
      </c>
      <c r="E1397" s="62" t="s">
        <v>1066</v>
      </c>
      <c r="F1397" s="47" t="s">
        <v>1067</v>
      </c>
      <c r="G1397" s="62" t="s">
        <v>1068</v>
      </c>
      <c r="H1397" s="49" t="s">
        <v>1018</v>
      </c>
      <c r="I1397" s="49"/>
      <c r="J1397" s="41">
        <v>1900</v>
      </c>
      <c r="K1397" s="41">
        <v>8326.63</v>
      </c>
      <c r="L1397" s="41">
        <v>363.68</v>
      </c>
      <c r="M1397" s="41">
        <v>86.8</v>
      </c>
      <c r="N1397" s="41">
        <v>3.8</v>
      </c>
      <c r="O1397" s="42">
        <v>0</v>
      </c>
      <c r="P1397" s="43">
        <f t="shared" si="73"/>
        <v>3.04</v>
      </c>
    </row>
    <row r="1398" spans="1:16">
      <c r="A1398" s="23">
        <v>202312</v>
      </c>
      <c r="B1398" s="62" t="s">
        <v>208</v>
      </c>
      <c r="C1398" s="62" t="s">
        <v>1438</v>
      </c>
      <c r="D1398" s="60" t="s">
        <v>587</v>
      </c>
      <c r="E1398" s="62" t="s">
        <v>1069</v>
      </c>
      <c r="F1398" s="47" t="s">
        <v>1363</v>
      </c>
      <c r="G1398" s="62" t="s">
        <v>1070</v>
      </c>
      <c r="H1398" s="49" t="s">
        <v>1018</v>
      </c>
      <c r="I1398" s="49"/>
      <c r="J1398" s="41">
        <v>1900</v>
      </c>
      <c r="K1398" s="41">
        <v>9556.79</v>
      </c>
      <c r="L1398" s="41">
        <v>363.68</v>
      </c>
      <c r="M1398" s="41">
        <v>86.8</v>
      </c>
      <c r="N1398" s="41">
        <v>3.8</v>
      </c>
      <c r="O1398" s="42">
        <v>0</v>
      </c>
      <c r="P1398" s="43">
        <f t="shared" si="73"/>
        <v>3.04</v>
      </c>
    </row>
    <row r="1399" spans="1:16">
      <c r="A1399" s="23">
        <v>202312</v>
      </c>
      <c r="B1399" s="62" t="s">
        <v>399</v>
      </c>
      <c r="C1399" s="62" t="s">
        <v>1438</v>
      </c>
      <c r="D1399" s="60" t="s">
        <v>587</v>
      </c>
      <c r="E1399" s="62" t="s">
        <v>1071</v>
      </c>
      <c r="F1399" s="47" t="s">
        <v>1067</v>
      </c>
      <c r="G1399" s="61" t="s">
        <v>756</v>
      </c>
      <c r="H1399" s="49" t="s">
        <v>1018</v>
      </c>
      <c r="I1399" s="49"/>
      <c r="J1399" s="41">
        <v>1900</v>
      </c>
      <c r="K1399" s="41">
        <v>7769.9</v>
      </c>
      <c r="L1399" s="41">
        <v>363.68</v>
      </c>
      <c r="M1399" s="41">
        <v>86.8</v>
      </c>
      <c r="N1399" s="41">
        <v>3.8</v>
      </c>
      <c r="O1399" s="42">
        <v>100</v>
      </c>
      <c r="P1399" s="43">
        <f t="shared" si="73"/>
        <v>3.04</v>
      </c>
    </row>
    <row r="1400" spans="1:16">
      <c r="A1400" s="23">
        <v>202312</v>
      </c>
      <c r="B1400" s="62" t="s">
        <v>230</v>
      </c>
      <c r="C1400" s="62" t="s">
        <v>1438</v>
      </c>
      <c r="D1400" s="60" t="s">
        <v>587</v>
      </c>
      <c r="E1400" s="60" t="s">
        <v>1072</v>
      </c>
      <c r="F1400" s="47" t="s">
        <v>1027</v>
      </c>
      <c r="G1400" s="61" t="s">
        <v>1073</v>
      </c>
      <c r="H1400" s="49" t="s">
        <v>1018</v>
      </c>
      <c r="I1400" s="49"/>
      <c r="J1400" s="41">
        <v>1900</v>
      </c>
      <c r="K1400" s="41">
        <v>10788.13</v>
      </c>
      <c r="L1400" s="41">
        <v>363.68</v>
      </c>
      <c r="M1400" s="41">
        <v>86.8</v>
      </c>
      <c r="N1400" s="41">
        <v>3.8</v>
      </c>
      <c r="O1400" s="42">
        <v>0</v>
      </c>
      <c r="P1400" s="43">
        <f t="shared" si="73"/>
        <v>3.04</v>
      </c>
    </row>
    <row r="1401" spans="1:16">
      <c r="A1401" s="23">
        <v>202312</v>
      </c>
      <c r="B1401" s="62" t="s">
        <v>343</v>
      </c>
      <c r="C1401" s="62" t="s">
        <v>1438</v>
      </c>
      <c r="D1401" s="60" t="s">
        <v>587</v>
      </c>
      <c r="E1401" s="62" t="s">
        <v>1074</v>
      </c>
      <c r="F1401" s="47" t="s">
        <v>1027</v>
      </c>
      <c r="G1401" s="61" t="s">
        <v>1075</v>
      </c>
      <c r="H1401" s="49" t="s">
        <v>1018</v>
      </c>
      <c r="I1401" s="49"/>
      <c r="J1401" s="41">
        <v>1900</v>
      </c>
      <c r="K1401" s="41">
        <v>7277.42</v>
      </c>
      <c r="L1401" s="41">
        <v>363.68</v>
      </c>
      <c r="M1401" s="41">
        <v>86.8</v>
      </c>
      <c r="N1401" s="41">
        <v>3.8</v>
      </c>
      <c r="O1401" s="42">
        <v>0</v>
      </c>
      <c r="P1401" s="43">
        <f t="shared" si="73"/>
        <v>3.04</v>
      </c>
    </row>
    <row r="1402" spans="1:16">
      <c r="A1402" s="23">
        <v>202312</v>
      </c>
      <c r="B1402" s="62" t="s">
        <v>297</v>
      </c>
      <c r="C1402" s="62" t="s">
        <v>1438</v>
      </c>
      <c r="D1402" s="60" t="s">
        <v>587</v>
      </c>
      <c r="E1402" s="62" t="s">
        <v>1076</v>
      </c>
      <c r="F1402" s="47" t="s">
        <v>1027</v>
      </c>
      <c r="G1402" s="61" t="s">
        <v>1077</v>
      </c>
      <c r="H1402" s="49" t="s">
        <v>1018</v>
      </c>
      <c r="I1402" s="49"/>
      <c r="J1402" s="41">
        <v>1900</v>
      </c>
      <c r="K1402" s="41">
        <v>8422.98</v>
      </c>
      <c r="L1402" s="41">
        <v>363.68</v>
      </c>
      <c r="M1402" s="41">
        <v>86.8</v>
      </c>
      <c r="N1402" s="41">
        <v>3.8</v>
      </c>
      <c r="O1402" s="42">
        <v>0</v>
      </c>
      <c r="P1402" s="43">
        <f t="shared" si="73"/>
        <v>3.04</v>
      </c>
    </row>
    <row r="1403" spans="1:16">
      <c r="A1403" s="23">
        <v>202312</v>
      </c>
      <c r="B1403" s="62" t="s">
        <v>341</v>
      </c>
      <c r="C1403" s="62" t="s">
        <v>1438</v>
      </c>
      <c r="D1403" s="60" t="s">
        <v>587</v>
      </c>
      <c r="E1403" s="60" t="s">
        <v>1078</v>
      </c>
      <c r="F1403" s="47" t="s">
        <v>1027</v>
      </c>
      <c r="G1403" s="61" t="s">
        <v>1079</v>
      </c>
      <c r="H1403" s="49" t="s">
        <v>1018</v>
      </c>
      <c r="I1403" s="49"/>
      <c r="J1403" s="41">
        <v>1900</v>
      </c>
      <c r="K1403" s="41">
        <v>7544.43</v>
      </c>
      <c r="L1403" s="41">
        <v>363.68</v>
      </c>
      <c r="M1403" s="41">
        <v>86.8</v>
      </c>
      <c r="N1403" s="41">
        <v>3.8</v>
      </c>
      <c r="O1403" s="42">
        <v>0</v>
      </c>
      <c r="P1403" s="43">
        <f t="shared" si="73"/>
        <v>3.04</v>
      </c>
    </row>
    <row r="1404" spans="1:16">
      <c r="A1404" s="23">
        <v>202312</v>
      </c>
      <c r="B1404" s="62" t="s">
        <v>237</v>
      </c>
      <c r="C1404" s="62" t="s">
        <v>1438</v>
      </c>
      <c r="D1404" s="60" t="s">
        <v>587</v>
      </c>
      <c r="E1404" s="62" t="s">
        <v>1084</v>
      </c>
      <c r="F1404" s="47" t="s">
        <v>1030</v>
      </c>
      <c r="G1404" s="61" t="s">
        <v>1083</v>
      </c>
      <c r="H1404" s="49" t="s">
        <v>1018</v>
      </c>
      <c r="I1404" s="49"/>
      <c r="J1404" s="41">
        <v>1900</v>
      </c>
      <c r="K1404" s="41">
        <v>11162.42</v>
      </c>
      <c r="L1404" s="41">
        <v>363.68</v>
      </c>
      <c r="M1404" s="41">
        <v>86.8</v>
      </c>
      <c r="N1404" s="41">
        <v>3.8</v>
      </c>
      <c r="O1404" s="42">
        <v>0</v>
      </c>
      <c r="P1404" s="43">
        <f t="shared" si="73"/>
        <v>3.04</v>
      </c>
    </row>
    <row r="1405" spans="1:16">
      <c r="A1405" s="23">
        <v>202312</v>
      </c>
      <c r="B1405" s="57" t="s">
        <v>361</v>
      </c>
      <c r="C1405" s="57" t="s">
        <v>1438</v>
      </c>
      <c r="D1405" s="47" t="s">
        <v>587</v>
      </c>
      <c r="E1405" s="49" t="s">
        <v>1085</v>
      </c>
      <c r="F1405" s="47" t="s">
        <v>1086</v>
      </c>
      <c r="G1405" s="48" t="s">
        <v>1087</v>
      </c>
      <c r="H1405" s="49" t="s">
        <v>1018</v>
      </c>
      <c r="I1405" s="49"/>
      <c r="J1405" s="41">
        <v>1900</v>
      </c>
      <c r="K1405" s="41">
        <v>11884.85</v>
      </c>
      <c r="L1405" s="41">
        <v>363.68</v>
      </c>
      <c r="M1405" s="41">
        <v>86.8</v>
      </c>
      <c r="N1405" s="41">
        <v>3.8</v>
      </c>
      <c r="O1405" s="42">
        <v>0</v>
      </c>
      <c r="P1405" s="43">
        <f t="shared" si="73"/>
        <v>3.04</v>
      </c>
    </row>
    <row r="1406" spans="1:16">
      <c r="A1406" s="23">
        <v>202312</v>
      </c>
      <c r="B1406" s="57" t="s">
        <v>360</v>
      </c>
      <c r="C1406" s="57" t="s">
        <v>1438</v>
      </c>
      <c r="D1406" s="52" t="s">
        <v>587</v>
      </c>
      <c r="E1406" s="49" t="s">
        <v>1088</v>
      </c>
      <c r="F1406" s="47" t="s">
        <v>1067</v>
      </c>
      <c r="G1406" s="48" t="s">
        <v>1089</v>
      </c>
      <c r="H1406" s="49" t="s">
        <v>1018</v>
      </c>
      <c r="I1406" s="49"/>
      <c r="J1406" s="41">
        <v>1900</v>
      </c>
      <c r="K1406" s="41">
        <v>9261.11</v>
      </c>
      <c r="L1406" s="41">
        <v>363.68</v>
      </c>
      <c r="M1406" s="41">
        <v>86.8</v>
      </c>
      <c r="N1406" s="41">
        <v>3.8</v>
      </c>
      <c r="O1406" s="42">
        <v>95</v>
      </c>
      <c r="P1406" s="43">
        <f t="shared" ref="P1406:P1437" si="74">1900*0.16%</f>
        <v>3.04</v>
      </c>
    </row>
    <row r="1407" spans="1:16">
      <c r="A1407" s="23">
        <v>202312</v>
      </c>
      <c r="B1407" s="60" t="s">
        <v>308</v>
      </c>
      <c r="C1407" s="60" t="s">
        <v>1438</v>
      </c>
      <c r="D1407" s="58" t="s">
        <v>587</v>
      </c>
      <c r="E1407" s="60" t="s">
        <v>1092</v>
      </c>
      <c r="F1407" s="47" t="s">
        <v>1067</v>
      </c>
      <c r="G1407" s="61" t="s">
        <v>1051</v>
      </c>
      <c r="H1407" s="49" t="s">
        <v>1018</v>
      </c>
      <c r="I1407" s="49"/>
      <c r="J1407" s="41">
        <v>1900</v>
      </c>
      <c r="K1407" s="41">
        <v>9897.16</v>
      </c>
      <c r="L1407" s="41">
        <v>363.68</v>
      </c>
      <c r="M1407" s="41">
        <v>86.8</v>
      </c>
      <c r="N1407" s="41">
        <v>3.8</v>
      </c>
      <c r="O1407" s="42">
        <v>0</v>
      </c>
      <c r="P1407" s="43">
        <f t="shared" si="74"/>
        <v>3.04</v>
      </c>
    </row>
    <row r="1408" spans="1:16">
      <c r="A1408" s="23">
        <v>202312</v>
      </c>
      <c r="B1408" s="62" t="s">
        <v>325</v>
      </c>
      <c r="C1408" s="62" t="s">
        <v>1438</v>
      </c>
      <c r="D1408" s="60" t="s">
        <v>587</v>
      </c>
      <c r="E1408" s="62" t="s">
        <v>1093</v>
      </c>
      <c r="F1408" s="47" t="s">
        <v>1027</v>
      </c>
      <c r="G1408" s="61" t="s">
        <v>1094</v>
      </c>
      <c r="H1408" s="49" t="s">
        <v>1018</v>
      </c>
      <c r="I1408" s="49"/>
      <c r="J1408" s="41">
        <v>1900</v>
      </c>
      <c r="K1408" s="41">
        <v>8219.06</v>
      </c>
      <c r="L1408" s="41">
        <v>363.68</v>
      </c>
      <c r="M1408" s="41">
        <v>86.8</v>
      </c>
      <c r="N1408" s="41">
        <v>3.8</v>
      </c>
      <c r="O1408" s="42">
        <v>0</v>
      </c>
      <c r="P1408" s="43">
        <f t="shared" si="74"/>
        <v>3.04</v>
      </c>
    </row>
    <row r="1409" spans="1:16">
      <c r="A1409" s="23">
        <v>202312</v>
      </c>
      <c r="B1409" s="57" t="s">
        <v>347</v>
      </c>
      <c r="C1409" s="62" t="s">
        <v>1438</v>
      </c>
      <c r="D1409" s="60" t="s">
        <v>587</v>
      </c>
      <c r="E1409" s="62" t="s">
        <v>1098</v>
      </c>
      <c r="F1409" s="47" t="s">
        <v>1020</v>
      </c>
      <c r="G1409" s="61" t="s">
        <v>1099</v>
      </c>
      <c r="H1409" s="49" t="s">
        <v>1018</v>
      </c>
      <c r="I1409" s="49"/>
      <c r="J1409" s="41">
        <v>1900</v>
      </c>
      <c r="K1409" s="41">
        <v>8322.07</v>
      </c>
      <c r="L1409" s="41">
        <v>363.68</v>
      </c>
      <c r="M1409" s="41">
        <v>86.8</v>
      </c>
      <c r="N1409" s="41">
        <v>3.8</v>
      </c>
      <c r="O1409" s="42">
        <v>0</v>
      </c>
      <c r="P1409" s="43">
        <f t="shared" si="74"/>
        <v>3.04</v>
      </c>
    </row>
    <row r="1410" spans="1:16">
      <c r="A1410" s="23">
        <v>202312</v>
      </c>
      <c r="B1410" s="60" t="s">
        <v>338</v>
      </c>
      <c r="C1410" s="62" t="s">
        <v>1438</v>
      </c>
      <c r="D1410" s="60" t="s">
        <v>587</v>
      </c>
      <c r="E1410" s="62" t="s">
        <v>1100</v>
      </c>
      <c r="F1410" s="47" t="s">
        <v>1020</v>
      </c>
      <c r="G1410" s="61" t="s">
        <v>1101</v>
      </c>
      <c r="H1410" s="49" t="s">
        <v>1018</v>
      </c>
      <c r="I1410" s="49"/>
      <c r="J1410" s="41">
        <v>1900</v>
      </c>
      <c r="K1410" s="41">
        <v>6116.42</v>
      </c>
      <c r="L1410" s="41">
        <v>363.68</v>
      </c>
      <c r="M1410" s="41">
        <v>86.8</v>
      </c>
      <c r="N1410" s="41">
        <v>3.8</v>
      </c>
      <c r="O1410" s="42">
        <v>0</v>
      </c>
      <c r="P1410" s="43">
        <f t="shared" si="74"/>
        <v>3.04</v>
      </c>
    </row>
    <row r="1411" spans="1:16">
      <c r="A1411" s="23">
        <v>202312</v>
      </c>
      <c r="B1411" s="57" t="s">
        <v>210</v>
      </c>
      <c r="C1411" s="62" t="s">
        <v>1438</v>
      </c>
      <c r="D1411" s="60" t="s">
        <v>587</v>
      </c>
      <c r="E1411" s="62" t="s">
        <v>1104</v>
      </c>
      <c r="F1411" s="47" t="s">
        <v>1020</v>
      </c>
      <c r="G1411" s="61" t="s">
        <v>1105</v>
      </c>
      <c r="H1411" s="49" t="s">
        <v>1018</v>
      </c>
      <c r="I1411" s="49"/>
      <c r="J1411" s="41">
        <v>1900</v>
      </c>
      <c r="K1411" s="41">
        <v>9133.97</v>
      </c>
      <c r="L1411" s="41">
        <v>363.68</v>
      </c>
      <c r="M1411" s="41">
        <v>86.8</v>
      </c>
      <c r="N1411" s="41">
        <v>3.8</v>
      </c>
      <c r="O1411" s="42">
        <v>0</v>
      </c>
      <c r="P1411" s="43">
        <f t="shared" si="74"/>
        <v>3.04</v>
      </c>
    </row>
    <row r="1412" spans="1:16">
      <c r="A1412" s="23">
        <v>202312</v>
      </c>
      <c r="B1412" s="57" t="s">
        <v>309</v>
      </c>
      <c r="C1412" s="62" t="s">
        <v>1438</v>
      </c>
      <c r="D1412" s="60" t="s">
        <v>587</v>
      </c>
      <c r="E1412" s="62" t="s">
        <v>1106</v>
      </c>
      <c r="F1412" s="47" t="s">
        <v>1020</v>
      </c>
      <c r="G1412" s="61" t="s">
        <v>1107</v>
      </c>
      <c r="H1412" s="49" t="s">
        <v>1018</v>
      </c>
      <c r="I1412" s="49"/>
      <c r="J1412" s="41">
        <v>1900</v>
      </c>
      <c r="K1412" s="41">
        <v>7736.14</v>
      </c>
      <c r="L1412" s="41">
        <v>363.68</v>
      </c>
      <c r="M1412" s="41">
        <v>86.8</v>
      </c>
      <c r="N1412" s="41">
        <v>3.8</v>
      </c>
      <c r="O1412" s="42">
        <v>0</v>
      </c>
      <c r="P1412" s="43">
        <f t="shared" si="74"/>
        <v>3.04</v>
      </c>
    </row>
    <row r="1413" spans="1:16">
      <c r="A1413" s="23">
        <v>202312</v>
      </c>
      <c r="B1413" s="57" t="s">
        <v>205</v>
      </c>
      <c r="C1413" s="62" t="s">
        <v>1438</v>
      </c>
      <c r="D1413" s="60" t="s">
        <v>587</v>
      </c>
      <c r="E1413" s="62" t="s">
        <v>1108</v>
      </c>
      <c r="F1413" s="47" t="s">
        <v>1039</v>
      </c>
      <c r="G1413" s="61" t="s">
        <v>1109</v>
      </c>
      <c r="H1413" s="49" t="s">
        <v>1018</v>
      </c>
      <c r="I1413" s="49"/>
      <c r="J1413" s="41">
        <v>1900</v>
      </c>
      <c r="K1413" s="41">
        <v>8977.07</v>
      </c>
      <c r="L1413" s="41">
        <v>363.68</v>
      </c>
      <c r="M1413" s="41">
        <v>86.8</v>
      </c>
      <c r="N1413" s="41">
        <v>3.8</v>
      </c>
      <c r="O1413" s="42">
        <v>0</v>
      </c>
      <c r="P1413" s="43">
        <f t="shared" si="74"/>
        <v>3.04</v>
      </c>
    </row>
    <row r="1414" spans="1:16">
      <c r="A1414" s="23">
        <v>202312</v>
      </c>
      <c r="B1414" s="60" t="s">
        <v>387</v>
      </c>
      <c r="C1414" s="62" t="s">
        <v>1438</v>
      </c>
      <c r="D1414" s="60" t="s">
        <v>587</v>
      </c>
      <c r="E1414" s="62" t="s">
        <v>1110</v>
      </c>
      <c r="F1414" s="47" t="s">
        <v>1039</v>
      </c>
      <c r="G1414" s="61" t="s">
        <v>1111</v>
      </c>
      <c r="H1414" s="49" t="s">
        <v>1018</v>
      </c>
      <c r="I1414" s="49"/>
      <c r="J1414" s="41">
        <v>1900</v>
      </c>
      <c r="K1414" s="41">
        <v>9887.67</v>
      </c>
      <c r="L1414" s="41">
        <v>363.68</v>
      </c>
      <c r="M1414" s="41">
        <v>86.8</v>
      </c>
      <c r="N1414" s="41">
        <v>3.8</v>
      </c>
      <c r="O1414" s="42">
        <v>0</v>
      </c>
      <c r="P1414" s="43">
        <f t="shared" si="74"/>
        <v>3.04</v>
      </c>
    </row>
    <row r="1415" spans="1:16">
      <c r="A1415" s="23">
        <v>202312</v>
      </c>
      <c r="B1415" s="62" t="s">
        <v>209</v>
      </c>
      <c r="C1415" s="62" t="s">
        <v>1438</v>
      </c>
      <c r="D1415" s="60" t="s">
        <v>587</v>
      </c>
      <c r="E1415" s="62" t="s">
        <v>1117</v>
      </c>
      <c r="F1415" s="47" t="s">
        <v>1020</v>
      </c>
      <c r="G1415" s="61" t="s">
        <v>1118</v>
      </c>
      <c r="H1415" s="49" t="s">
        <v>1018</v>
      </c>
      <c r="I1415" s="49"/>
      <c r="J1415" s="41">
        <v>1900</v>
      </c>
      <c r="K1415" s="41">
        <v>7929.63</v>
      </c>
      <c r="L1415" s="41">
        <v>363.68</v>
      </c>
      <c r="M1415" s="41">
        <v>86.8</v>
      </c>
      <c r="N1415" s="41">
        <v>3.8</v>
      </c>
      <c r="O1415" s="42">
        <v>0</v>
      </c>
      <c r="P1415" s="43">
        <f t="shared" si="74"/>
        <v>3.04</v>
      </c>
    </row>
    <row r="1416" spans="1:16">
      <c r="A1416" s="23">
        <v>202312</v>
      </c>
      <c r="B1416" s="62" t="s">
        <v>336</v>
      </c>
      <c r="C1416" s="62" t="s">
        <v>1438</v>
      </c>
      <c r="D1416" s="60" t="s">
        <v>587</v>
      </c>
      <c r="E1416" s="62" t="s">
        <v>1126</v>
      </c>
      <c r="F1416" s="47" t="s">
        <v>1027</v>
      </c>
      <c r="G1416" s="61" t="s">
        <v>1127</v>
      </c>
      <c r="H1416" s="49" t="s">
        <v>1018</v>
      </c>
      <c r="I1416" s="49"/>
      <c r="J1416" s="41">
        <v>1900</v>
      </c>
      <c r="K1416" s="41">
        <v>6797.19</v>
      </c>
      <c r="L1416" s="41">
        <v>363.68</v>
      </c>
      <c r="M1416" s="41">
        <v>86.8</v>
      </c>
      <c r="N1416" s="41">
        <v>3.8</v>
      </c>
      <c r="O1416" s="42">
        <v>0</v>
      </c>
      <c r="P1416" s="43">
        <f t="shared" si="74"/>
        <v>3.04</v>
      </c>
    </row>
    <row r="1417" spans="1:16">
      <c r="A1417" s="23">
        <v>202312</v>
      </c>
      <c r="B1417" s="62" t="s">
        <v>358</v>
      </c>
      <c r="C1417" s="62" t="s">
        <v>1438</v>
      </c>
      <c r="D1417" s="60" t="s">
        <v>587</v>
      </c>
      <c r="E1417" s="62" t="s">
        <v>1128</v>
      </c>
      <c r="F1417" s="47" t="s">
        <v>1027</v>
      </c>
      <c r="G1417" s="61" t="s">
        <v>934</v>
      </c>
      <c r="H1417" s="49" t="s">
        <v>1018</v>
      </c>
      <c r="I1417" s="49"/>
      <c r="J1417" s="41">
        <v>1900</v>
      </c>
      <c r="K1417" s="41">
        <v>9068.94</v>
      </c>
      <c r="L1417" s="41">
        <v>363.68</v>
      </c>
      <c r="M1417" s="41">
        <v>86.8</v>
      </c>
      <c r="N1417" s="41">
        <v>3.8</v>
      </c>
      <c r="O1417" s="42">
        <v>0</v>
      </c>
      <c r="P1417" s="43">
        <f t="shared" si="74"/>
        <v>3.04</v>
      </c>
    </row>
    <row r="1418" spans="1:16">
      <c r="A1418" s="23">
        <v>202312</v>
      </c>
      <c r="B1418" s="62" t="s">
        <v>220</v>
      </c>
      <c r="C1418" s="62" t="s">
        <v>1438</v>
      </c>
      <c r="D1418" s="60" t="s">
        <v>587</v>
      </c>
      <c r="E1418" s="62" t="s">
        <v>1129</v>
      </c>
      <c r="F1418" s="47" t="s">
        <v>1027</v>
      </c>
      <c r="G1418" s="61" t="s">
        <v>1130</v>
      </c>
      <c r="H1418" s="49" t="s">
        <v>1018</v>
      </c>
      <c r="I1418" s="49"/>
      <c r="J1418" s="41">
        <v>1900</v>
      </c>
      <c r="K1418" s="41">
        <v>7697.81</v>
      </c>
      <c r="L1418" s="41">
        <v>363.68</v>
      </c>
      <c r="M1418" s="41">
        <v>86.8</v>
      </c>
      <c r="N1418" s="41">
        <v>3.8</v>
      </c>
      <c r="O1418" s="42">
        <v>0</v>
      </c>
      <c r="P1418" s="43">
        <f t="shared" si="74"/>
        <v>3.04</v>
      </c>
    </row>
    <row r="1419" spans="1:16">
      <c r="A1419" s="23">
        <v>202312</v>
      </c>
      <c r="B1419" s="62" t="s">
        <v>454</v>
      </c>
      <c r="C1419" s="62" t="s">
        <v>1438</v>
      </c>
      <c r="D1419" s="60" t="s">
        <v>587</v>
      </c>
      <c r="E1419" s="62" t="s">
        <v>1131</v>
      </c>
      <c r="F1419" s="47" t="s">
        <v>1027</v>
      </c>
      <c r="G1419" s="61" t="s">
        <v>1130</v>
      </c>
      <c r="H1419" s="49" t="s">
        <v>1018</v>
      </c>
      <c r="I1419" s="49"/>
      <c r="J1419" s="41">
        <v>1900</v>
      </c>
      <c r="K1419" s="41">
        <v>7891.54</v>
      </c>
      <c r="L1419" s="41">
        <v>363.68</v>
      </c>
      <c r="M1419" s="41">
        <v>86.8</v>
      </c>
      <c r="N1419" s="41">
        <v>3.8</v>
      </c>
      <c r="O1419" s="42">
        <v>0</v>
      </c>
      <c r="P1419" s="43">
        <f t="shared" si="74"/>
        <v>3.04</v>
      </c>
    </row>
    <row r="1420" spans="1:16">
      <c r="A1420" s="23">
        <v>202312</v>
      </c>
      <c r="B1420" s="62" t="s">
        <v>349</v>
      </c>
      <c r="C1420" s="62" t="s">
        <v>1438</v>
      </c>
      <c r="D1420" s="60" t="s">
        <v>587</v>
      </c>
      <c r="E1420" s="55" t="s">
        <v>1132</v>
      </c>
      <c r="F1420" s="47" t="s">
        <v>1039</v>
      </c>
      <c r="G1420" s="62" t="s">
        <v>1133</v>
      </c>
      <c r="H1420" s="49" t="s">
        <v>1018</v>
      </c>
      <c r="I1420" s="49"/>
      <c r="J1420" s="41">
        <v>1900</v>
      </c>
      <c r="K1420" s="41">
        <v>9711.88</v>
      </c>
      <c r="L1420" s="41">
        <v>363.68</v>
      </c>
      <c r="M1420" s="41">
        <v>86.8</v>
      </c>
      <c r="N1420" s="41">
        <v>3.8</v>
      </c>
      <c r="O1420" s="42">
        <v>0</v>
      </c>
      <c r="P1420" s="43">
        <f t="shared" si="74"/>
        <v>3.04</v>
      </c>
    </row>
    <row r="1421" spans="1:16">
      <c r="A1421" s="23">
        <v>202312</v>
      </c>
      <c r="B1421" s="62" t="s">
        <v>255</v>
      </c>
      <c r="C1421" s="62" t="s">
        <v>1438</v>
      </c>
      <c r="D1421" s="60" t="s">
        <v>587</v>
      </c>
      <c r="E1421" s="55" t="s">
        <v>1134</v>
      </c>
      <c r="F1421" s="47" t="s">
        <v>1027</v>
      </c>
      <c r="G1421" s="62" t="s">
        <v>976</v>
      </c>
      <c r="H1421" s="49" t="s">
        <v>1018</v>
      </c>
      <c r="I1421" s="49"/>
      <c r="J1421" s="41">
        <v>1900</v>
      </c>
      <c r="K1421" s="41">
        <v>8908.86</v>
      </c>
      <c r="L1421" s="41">
        <v>363.68</v>
      </c>
      <c r="M1421" s="41">
        <v>86.8</v>
      </c>
      <c r="N1421" s="41">
        <v>3.8</v>
      </c>
      <c r="O1421" s="42">
        <v>0</v>
      </c>
      <c r="P1421" s="43">
        <f t="shared" si="74"/>
        <v>3.04</v>
      </c>
    </row>
    <row r="1422" spans="1:16">
      <c r="A1422" s="23">
        <v>202312</v>
      </c>
      <c r="B1422" s="62" t="s">
        <v>314</v>
      </c>
      <c r="C1422" s="62" t="s">
        <v>1438</v>
      </c>
      <c r="D1422" s="60" t="s">
        <v>587</v>
      </c>
      <c r="E1422" s="55" t="s">
        <v>1135</v>
      </c>
      <c r="F1422" s="47" t="s">
        <v>1027</v>
      </c>
      <c r="G1422" s="62" t="s">
        <v>1136</v>
      </c>
      <c r="H1422" s="49" t="s">
        <v>1018</v>
      </c>
      <c r="I1422" s="49"/>
      <c r="J1422" s="41">
        <v>1900</v>
      </c>
      <c r="K1422" s="41">
        <v>7320.92</v>
      </c>
      <c r="L1422" s="41">
        <v>363.68</v>
      </c>
      <c r="M1422" s="41">
        <v>86.8</v>
      </c>
      <c r="N1422" s="41">
        <v>3.8</v>
      </c>
      <c r="O1422" s="42">
        <v>0</v>
      </c>
      <c r="P1422" s="43">
        <f t="shared" si="74"/>
        <v>3.04</v>
      </c>
    </row>
    <row r="1423" spans="1:16">
      <c r="A1423" s="23">
        <v>202312</v>
      </c>
      <c r="B1423" s="62" t="s">
        <v>266</v>
      </c>
      <c r="C1423" s="62" t="s">
        <v>1438</v>
      </c>
      <c r="D1423" s="60" t="s">
        <v>587</v>
      </c>
      <c r="E1423" s="55" t="s">
        <v>1137</v>
      </c>
      <c r="F1423" s="47" t="s">
        <v>1027</v>
      </c>
      <c r="G1423" s="62" t="s">
        <v>1138</v>
      </c>
      <c r="H1423" s="49" t="s">
        <v>1018</v>
      </c>
      <c r="I1423" s="49"/>
      <c r="J1423" s="41">
        <v>1900</v>
      </c>
      <c r="K1423" s="41">
        <v>9199.28</v>
      </c>
      <c r="L1423" s="41">
        <v>363.68</v>
      </c>
      <c r="M1423" s="41">
        <v>86.8</v>
      </c>
      <c r="N1423" s="41">
        <v>3.8</v>
      </c>
      <c r="O1423" s="42">
        <v>0</v>
      </c>
      <c r="P1423" s="43">
        <f t="shared" si="74"/>
        <v>3.04</v>
      </c>
    </row>
    <row r="1424" spans="1:16">
      <c r="A1424" s="23">
        <v>202312</v>
      </c>
      <c r="B1424" s="62" t="s">
        <v>272</v>
      </c>
      <c r="C1424" s="62" t="s">
        <v>1438</v>
      </c>
      <c r="D1424" s="60" t="s">
        <v>587</v>
      </c>
      <c r="E1424" s="55" t="s">
        <v>1139</v>
      </c>
      <c r="F1424" s="47" t="s">
        <v>1027</v>
      </c>
      <c r="G1424" s="62" t="s">
        <v>1138</v>
      </c>
      <c r="H1424" s="49" t="s">
        <v>1018</v>
      </c>
      <c r="I1424" s="49"/>
      <c r="J1424" s="41">
        <v>1900</v>
      </c>
      <c r="K1424" s="41">
        <v>8692.95</v>
      </c>
      <c r="L1424" s="41">
        <v>363.68</v>
      </c>
      <c r="M1424" s="41">
        <v>86.8</v>
      </c>
      <c r="N1424" s="41">
        <v>3.8</v>
      </c>
      <c r="O1424" s="42">
        <v>0</v>
      </c>
      <c r="P1424" s="43">
        <f t="shared" si="74"/>
        <v>3.04</v>
      </c>
    </row>
    <row r="1425" spans="1:16">
      <c r="A1425" s="23">
        <v>202312</v>
      </c>
      <c r="B1425" s="62" t="s">
        <v>410</v>
      </c>
      <c r="C1425" s="62" t="s">
        <v>1438</v>
      </c>
      <c r="D1425" s="60" t="s">
        <v>587</v>
      </c>
      <c r="E1425" s="63" t="s">
        <v>1140</v>
      </c>
      <c r="F1425" s="47" t="s">
        <v>1027</v>
      </c>
      <c r="G1425" s="62" t="s">
        <v>1141</v>
      </c>
      <c r="H1425" s="49" t="s">
        <v>1018</v>
      </c>
      <c r="I1425" s="49"/>
      <c r="J1425" s="41">
        <v>1900</v>
      </c>
      <c r="K1425" s="41">
        <v>7383.51</v>
      </c>
      <c r="L1425" s="41">
        <v>363.68</v>
      </c>
      <c r="M1425" s="41">
        <v>86.8</v>
      </c>
      <c r="N1425" s="41">
        <v>3.8</v>
      </c>
      <c r="O1425" s="42">
        <v>0</v>
      </c>
      <c r="P1425" s="43">
        <f t="shared" si="74"/>
        <v>3.04</v>
      </c>
    </row>
    <row r="1426" spans="1:16">
      <c r="A1426" s="23">
        <v>202312</v>
      </c>
      <c r="B1426" s="62" t="s">
        <v>431</v>
      </c>
      <c r="C1426" s="62" t="s">
        <v>1438</v>
      </c>
      <c r="D1426" s="60" t="s">
        <v>587</v>
      </c>
      <c r="E1426" s="63" t="s">
        <v>1142</v>
      </c>
      <c r="F1426" s="47" t="s">
        <v>1027</v>
      </c>
      <c r="G1426" s="62" t="s">
        <v>1143</v>
      </c>
      <c r="H1426" s="49" t="s">
        <v>1018</v>
      </c>
      <c r="I1426" s="49"/>
      <c r="J1426" s="41">
        <v>1900</v>
      </c>
      <c r="K1426" s="41">
        <v>7899.68</v>
      </c>
      <c r="L1426" s="41">
        <v>363.68</v>
      </c>
      <c r="M1426" s="41">
        <v>86.8</v>
      </c>
      <c r="N1426" s="41">
        <v>3.8</v>
      </c>
      <c r="O1426" s="42">
        <v>0</v>
      </c>
      <c r="P1426" s="43">
        <f t="shared" si="74"/>
        <v>3.04</v>
      </c>
    </row>
    <row r="1427" spans="1:16">
      <c r="A1427" s="23">
        <v>202312</v>
      </c>
      <c r="B1427" s="62" t="s">
        <v>354</v>
      </c>
      <c r="C1427" s="62" t="s">
        <v>1438</v>
      </c>
      <c r="D1427" s="60" t="s">
        <v>587</v>
      </c>
      <c r="E1427" s="63" t="s">
        <v>1144</v>
      </c>
      <c r="F1427" s="47" t="s">
        <v>1027</v>
      </c>
      <c r="G1427" s="62" t="s">
        <v>1143</v>
      </c>
      <c r="H1427" s="49" t="s">
        <v>1018</v>
      </c>
      <c r="I1427" s="49"/>
      <c r="J1427" s="41">
        <v>1900</v>
      </c>
      <c r="K1427" s="41">
        <v>7430.25</v>
      </c>
      <c r="L1427" s="41">
        <v>363.68</v>
      </c>
      <c r="M1427" s="41">
        <v>86.8</v>
      </c>
      <c r="N1427" s="41">
        <v>3.8</v>
      </c>
      <c r="O1427" s="42">
        <v>0</v>
      </c>
      <c r="P1427" s="43">
        <f t="shared" si="74"/>
        <v>3.04</v>
      </c>
    </row>
    <row r="1428" spans="1:16">
      <c r="A1428" s="23">
        <v>202312</v>
      </c>
      <c r="B1428" s="62" t="s">
        <v>215</v>
      </c>
      <c r="C1428" s="62" t="s">
        <v>1438</v>
      </c>
      <c r="D1428" s="60" t="s">
        <v>587</v>
      </c>
      <c r="E1428" s="55" t="s">
        <v>1148</v>
      </c>
      <c r="F1428" s="47" t="s">
        <v>1039</v>
      </c>
      <c r="G1428" s="61" t="s">
        <v>1149</v>
      </c>
      <c r="H1428" s="49" t="s">
        <v>1018</v>
      </c>
      <c r="I1428" s="49"/>
      <c r="J1428" s="41">
        <v>1900</v>
      </c>
      <c r="K1428" s="41">
        <v>8011.88</v>
      </c>
      <c r="L1428" s="41">
        <v>363.68</v>
      </c>
      <c r="M1428" s="41">
        <v>86.8</v>
      </c>
      <c r="N1428" s="41">
        <v>3.8</v>
      </c>
      <c r="O1428" s="42">
        <v>0</v>
      </c>
      <c r="P1428" s="43">
        <f t="shared" si="74"/>
        <v>3.04</v>
      </c>
    </row>
    <row r="1429" spans="1:16">
      <c r="A1429" s="23">
        <v>202312</v>
      </c>
      <c r="B1429" s="62" t="s">
        <v>282</v>
      </c>
      <c r="C1429" s="62" t="s">
        <v>1438</v>
      </c>
      <c r="D1429" s="60" t="s">
        <v>587</v>
      </c>
      <c r="E1429" s="63" t="s">
        <v>1150</v>
      </c>
      <c r="F1429" s="47" t="s">
        <v>1039</v>
      </c>
      <c r="G1429" s="61" t="s">
        <v>1151</v>
      </c>
      <c r="H1429" s="49" t="s">
        <v>1018</v>
      </c>
      <c r="I1429" s="49"/>
      <c r="J1429" s="41">
        <v>1900</v>
      </c>
      <c r="K1429" s="41">
        <v>9292.61</v>
      </c>
      <c r="L1429" s="41">
        <v>363.68</v>
      </c>
      <c r="M1429" s="41">
        <v>86.8</v>
      </c>
      <c r="N1429" s="41">
        <v>3.8</v>
      </c>
      <c r="O1429" s="42">
        <v>0</v>
      </c>
      <c r="P1429" s="43">
        <f t="shared" si="74"/>
        <v>3.04</v>
      </c>
    </row>
    <row r="1430" spans="1:16">
      <c r="A1430" s="23">
        <v>202312</v>
      </c>
      <c r="B1430" s="62" t="s">
        <v>444</v>
      </c>
      <c r="C1430" s="62" t="s">
        <v>1438</v>
      </c>
      <c r="D1430" s="60" t="s">
        <v>587</v>
      </c>
      <c r="E1430" s="63" t="s">
        <v>1152</v>
      </c>
      <c r="F1430" s="47" t="s">
        <v>1039</v>
      </c>
      <c r="G1430" s="61" t="s">
        <v>871</v>
      </c>
      <c r="H1430" s="49" t="s">
        <v>1018</v>
      </c>
      <c r="I1430" s="49"/>
      <c r="J1430" s="41">
        <v>1900</v>
      </c>
      <c r="K1430" s="41">
        <v>9412.3</v>
      </c>
      <c r="L1430" s="41">
        <v>363.68</v>
      </c>
      <c r="M1430" s="41">
        <v>86.8</v>
      </c>
      <c r="N1430" s="41">
        <v>3.8</v>
      </c>
      <c r="O1430" s="42">
        <v>0</v>
      </c>
      <c r="P1430" s="43">
        <f t="shared" si="74"/>
        <v>3.04</v>
      </c>
    </row>
    <row r="1431" spans="1:16">
      <c r="A1431" s="23">
        <v>202312</v>
      </c>
      <c r="B1431" s="60" t="s">
        <v>433</v>
      </c>
      <c r="C1431" s="62" t="s">
        <v>1438</v>
      </c>
      <c r="D1431" s="60" t="s">
        <v>587</v>
      </c>
      <c r="E1431" s="62" t="s">
        <v>885</v>
      </c>
      <c r="F1431" s="47" t="s">
        <v>1039</v>
      </c>
      <c r="G1431" s="61" t="s">
        <v>887</v>
      </c>
      <c r="H1431" s="49" t="s">
        <v>1018</v>
      </c>
      <c r="I1431" s="49"/>
      <c r="J1431" s="41">
        <v>1900</v>
      </c>
      <c r="K1431" s="41">
        <v>6419.11</v>
      </c>
      <c r="L1431" s="41">
        <v>363.68</v>
      </c>
      <c r="M1431" s="41">
        <v>86.8</v>
      </c>
      <c r="N1431" s="41">
        <v>3.8</v>
      </c>
      <c r="O1431" s="42">
        <v>0</v>
      </c>
      <c r="P1431" s="43">
        <f t="shared" si="74"/>
        <v>3.04</v>
      </c>
    </row>
    <row r="1432" spans="1:16">
      <c r="A1432" s="23">
        <v>202312</v>
      </c>
      <c r="B1432" s="60" t="s">
        <v>324</v>
      </c>
      <c r="C1432" s="62" t="s">
        <v>1438</v>
      </c>
      <c r="D1432" s="60" t="s">
        <v>587</v>
      </c>
      <c r="E1432" s="62" t="s">
        <v>909</v>
      </c>
      <c r="F1432" s="47" t="s">
        <v>1027</v>
      </c>
      <c r="G1432" s="61" t="s">
        <v>891</v>
      </c>
      <c r="H1432" s="49" t="s">
        <v>623</v>
      </c>
      <c r="I1432" s="49"/>
      <c r="J1432" s="41">
        <v>1900</v>
      </c>
      <c r="K1432" s="41">
        <v>6765.49</v>
      </c>
      <c r="L1432" s="41">
        <v>363.68</v>
      </c>
      <c r="M1432" s="41">
        <v>86.8</v>
      </c>
      <c r="N1432" s="41">
        <v>3.8</v>
      </c>
      <c r="O1432" s="42">
        <v>0</v>
      </c>
      <c r="P1432" s="43">
        <f t="shared" si="74"/>
        <v>3.04</v>
      </c>
    </row>
    <row r="1433" spans="1:16">
      <c r="A1433" s="23">
        <v>202312</v>
      </c>
      <c r="B1433" s="60" t="s">
        <v>337</v>
      </c>
      <c r="C1433" s="62" t="s">
        <v>1438</v>
      </c>
      <c r="D1433" s="60" t="s">
        <v>587</v>
      </c>
      <c r="E1433" s="62" t="s">
        <v>910</v>
      </c>
      <c r="F1433" s="47" t="s">
        <v>1027</v>
      </c>
      <c r="G1433" s="61" t="s">
        <v>891</v>
      </c>
      <c r="H1433" s="49" t="s">
        <v>623</v>
      </c>
      <c r="I1433" s="49"/>
      <c r="J1433" s="41">
        <v>1900</v>
      </c>
      <c r="K1433" s="41">
        <v>6741.97</v>
      </c>
      <c r="L1433" s="41">
        <v>363.68</v>
      </c>
      <c r="M1433" s="41">
        <v>86.8</v>
      </c>
      <c r="N1433" s="41">
        <v>3.8</v>
      </c>
      <c r="O1433" s="42">
        <v>0</v>
      </c>
      <c r="P1433" s="43">
        <f t="shared" si="74"/>
        <v>3.04</v>
      </c>
    </row>
    <row r="1434" spans="1:16">
      <c r="A1434" s="23">
        <v>202312</v>
      </c>
      <c r="B1434" s="60" t="s">
        <v>373</v>
      </c>
      <c r="C1434" s="62" t="s">
        <v>1438</v>
      </c>
      <c r="D1434" s="60" t="s">
        <v>587</v>
      </c>
      <c r="E1434" s="62" t="s">
        <v>967</v>
      </c>
      <c r="F1434" s="47" t="s">
        <v>1027</v>
      </c>
      <c r="G1434" s="61" t="s">
        <v>968</v>
      </c>
      <c r="H1434" s="49" t="s">
        <v>623</v>
      </c>
      <c r="I1434" s="49"/>
      <c r="J1434" s="41">
        <v>1900</v>
      </c>
      <c r="K1434" s="41">
        <v>6458.69</v>
      </c>
      <c r="L1434" s="41">
        <v>363.68</v>
      </c>
      <c r="M1434" s="41">
        <v>86.8</v>
      </c>
      <c r="N1434" s="41">
        <v>3.8</v>
      </c>
      <c r="O1434" s="42">
        <v>0</v>
      </c>
      <c r="P1434" s="43">
        <f t="shared" si="74"/>
        <v>3.04</v>
      </c>
    </row>
    <row r="1435" spans="1:16">
      <c r="A1435" s="23">
        <v>202312</v>
      </c>
      <c r="B1435" s="60" t="s">
        <v>423</v>
      </c>
      <c r="C1435" s="62" t="s">
        <v>1438</v>
      </c>
      <c r="D1435" s="60" t="s">
        <v>587</v>
      </c>
      <c r="E1435" s="62" t="s">
        <v>1205</v>
      </c>
      <c r="F1435" s="47" t="s">
        <v>1027</v>
      </c>
      <c r="G1435" s="61">
        <v>44788</v>
      </c>
      <c r="H1435" s="49" t="s">
        <v>1018</v>
      </c>
      <c r="I1435" s="49"/>
      <c r="J1435" s="41">
        <v>1900</v>
      </c>
      <c r="K1435" s="41">
        <v>6806.7</v>
      </c>
      <c r="L1435" s="41">
        <v>363.68</v>
      </c>
      <c r="M1435" s="41">
        <v>86.8</v>
      </c>
      <c r="N1435" s="41">
        <v>3.8</v>
      </c>
      <c r="O1435" s="42">
        <v>0</v>
      </c>
      <c r="P1435" s="43">
        <f t="shared" si="74"/>
        <v>3.04</v>
      </c>
    </row>
    <row r="1436" spans="1:16">
      <c r="A1436" s="23">
        <v>202312</v>
      </c>
      <c r="B1436" s="60" t="s">
        <v>432</v>
      </c>
      <c r="C1436" s="62" t="s">
        <v>1438</v>
      </c>
      <c r="D1436" s="60" t="s">
        <v>587</v>
      </c>
      <c r="E1436" s="62" t="s">
        <v>1208</v>
      </c>
      <c r="F1436" s="47" t="s">
        <v>1027</v>
      </c>
      <c r="G1436" s="61">
        <v>44778</v>
      </c>
      <c r="H1436" s="49" t="s">
        <v>1018</v>
      </c>
      <c r="I1436" s="49"/>
      <c r="J1436" s="41">
        <v>1900</v>
      </c>
      <c r="K1436" s="41">
        <v>7631.86</v>
      </c>
      <c r="L1436" s="41">
        <v>363.68</v>
      </c>
      <c r="M1436" s="41">
        <v>86.8</v>
      </c>
      <c r="N1436" s="41">
        <v>3.8</v>
      </c>
      <c r="O1436" s="42">
        <v>0</v>
      </c>
      <c r="P1436" s="43">
        <f t="shared" si="74"/>
        <v>3.04</v>
      </c>
    </row>
    <row r="1437" spans="1:16">
      <c r="A1437" s="23">
        <v>202312</v>
      </c>
      <c r="B1437" s="57" t="s">
        <v>335</v>
      </c>
      <c r="C1437" s="62" t="s">
        <v>1438</v>
      </c>
      <c r="D1437" s="52" t="s">
        <v>587</v>
      </c>
      <c r="E1437" s="64" t="s">
        <v>1215</v>
      </c>
      <c r="F1437" s="63" t="s">
        <v>1216</v>
      </c>
      <c r="G1437" s="61">
        <v>44803</v>
      </c>
      <c r="H1437" s="49" t="s">
        <v>1018</v>
      </c>
      <c r="I1437" s="49"/>
      <c r="J1437" s="41">
        <v>1900</v>
      </c>
      <c r="K1437" s="41">
        <v>6995.33</v>
      </c>
      <c r="L1437" s="41">
        <v>363.68</v>
      </c>
      <c r="M1437" s="41">
        <v>86.8</v>
      </c>
      <c r="N1437" s="41">
        <v>3.8</v>
      </c>
      <c r="O1437" s="42">
        <v>0</v>
      </c>
      <c r="P1437" s="43">
        <f t="shared" si="74"/>
        <v>3.04</v>
      </c>
    </row>
    <row r="1438" spans="1:16">
      <c r="A1438" s="23">
        <v>202312</v>
      </c>
      <c r="B1438" s="57" t="s">
        <v>223</v>
      </c>
      <c r="C1438" s="62" t="s">
        <v>1438</v>
      </c>
      <c r="D1438" s="52" t="s">
        <v>587</v>
      </c>
      <c r="E1438" s="64" t="s">
        <v>1236</v>
      </c>
      <c r="F1438" s="63" t="s">
        <v>1027</v>
      </c>
      <c r="G1438" s="61" t="s">
        <v>1227</v>
      </c>
      <c r="H1438" s="49" t="s">
        <v>1018</v>
      </c>
      <c r="I1438" s="49"/>
      <c r="J1438" s="41">
        <v>1900</v>
      </c>
      <c r="K1438" s="41">
        <v>6778.8</v>
      </c>
      <c r="L1438" s="41">
        <v>363.68</v>
      </c>
      <c r="M1438" s="41">
        <v>86.8</v>
      </c>
      <c r="N1438" s="41">
        <v>3.8</v>
      </c>
      <c r="O1438" s="42">
        <v>0</v>
      </c>
      <c r="P1438" s="43">
        <f t="shared" ref="P1438:P1457" si="75">1900*0.16%</f>
        <v>3.04</v>
      </c>
    </row>
    <row r="1439" spans="1:16">
      <c r="A1439" s="23">
        <v>202312</v>
      </c>
      <c r="B1439" s="57" t="s">
        <v>260</v>
      </c>
      <c r="C1439" s="62" t="s">
        <v>1438</v>
      </c>
      <c r="D1439" s="52" t="s">
        <v>587</v>
      </c>
      <c r="E1439" s="64" t="s">
        <v>1243</v>
      </c>
      <c r="F1439" s="63" t="s">
        <v>1216</v>
      </c>
      <c r="G1439" s="61" t="s">
        <v>1244</v>
      </c>
      <c r="H1439" s="49" t="s">
        <v>1018</v>
      </c>
      <c r="I1439" s="49"/>
      <c r="J1439" s="41">
        <v>1900</v>
      </c>
      <c r="K1439" s="41">
        <v>6997.52</v>
      </c>
      <c r="L1439" s="41">
        <v>363.68</v>
      </c>
      <c r="M1439" s="41">
        <v>86.8</v>
      </c>
      <c r="N1439" s="41">
        <v>3.8</v>
      </c>
      <c r="O1439" s="42">
        <v>0</v>
      </c>
      <c r="P1439" s="43">
        <f t="shared" si="75"/>
        <v>3.04</v>
      </c>
    </row>
    <row r="1440" spans="1:16">
      <c r="A1440" s="23">
        <v>202312</v>
      </c>
      <c r="B1440" s="60" t="s">
        <v>382</v>
      </c>
      <c r="C1440" s="62" t="s">
        <v>1438</v>
      </c>
      <c r="D1440" s="60" t="s">
        <v>587</v>
      </c>
      <c r="E1440" s="62" t="s">
        <v>950</v>
      </c>
      <c r="F1440" s="47" t="s">
        <v>908</v>
      </c>
      <c r="G1440" s="61" t="s">
        <v>951</v>
      </c>
      <c r="H1440" s="49" t="s">
        <v>1018</v>
      </c>
      <c r="I1440" s="49"/>
      <c r="J1440" s="41">
        <v>1900</v>
      </c>
      <c r="K1440" s="41">
        <v>8461.29</v>
      </c>
      <c r="L1440" s="41">
        <v>363.68</v>
      </c>
      <c r="M1440" s="41">
        <v>86.8</v>
      </c>
      <c r="N1440" s="41">
        <v>3.8</v>
      </c>
      <c r="O1440" s="42">
        <v>0</v>
      </c>
      <c r="P1440" s="43">
        <f t="shared" si="75"/>
        <v>3.04</v>
      </c>
    </row>
    <row r="1441" spans="1:16">
      <c r="A1441" s="23">
        <v>202312</v>
      </c>
      <c r="B1441" s="57" t="s">
        <v>227</v>
      </c>
      <c r="C1441" s="62" t="s">
        <v>1438</v>
      </c>
      <c r="D1441" s="52" t="s">
        <v>587</v>
      </c>
      <c r="E1441" s="64" t="s">
        <v>1250</v>
      </c>
      <c r="F1441" s="63" t="s">
        <v>1216</v>
      </c>
      <c r="G1441" s="61" t="s">
        <v>1251</v>
      </c>
      <c r="H1441" s="49" t="s">
        <v>1018</v>
      </c>
      <c r="I1441" s="49"/>
      <c r="J1441" s="41">
        <v>1900</v>
      </c>
      <c r="K1441" s="41">
        <v>7190.99</v>
      </c>
      <c r="L1441" s="41">
        <v>363.68</v>
      </c>
      <c r="M1441" s="41">
        <v>86.8</v>
      </c>
      <c r="N1441" s="41">
        <v>3.8</v>
      </c>
      <c r="O1441" s="42">
        <v>0</v>
      </c>
      <c r="P1441" s="43">
        <f t="shared" si="75"/>
        <v>3.04</v>
      </c>
    </row>
    <row r="1442" spans="1:16">
      <c r="A1442" s="23">
        <v>202312</v>
      </c>
      <c r="B1442" s="57" t="s">
        <v>303</v>
      </c>
      <c r="C1442" s="62" t="s">
        <v>1438</v>
      </c>
      <c r="D1442" s="52" t="s">
        <v>587</v>
      </c>
      <c r="E1442" s="64" t="s">
        <v>1252</v>
      </c>
      <c r="F1442" s="63" t="s">
        <v>1027</v>
      </c>
      <c r="G1442" s="61" t="s">
        <v>1253</v>
      </c>
      <c r="H1442" s="49" t="s">
        <v>1018</v>
      </c>
      <c r="I1442" s="49"/>
      <c r="J1442" s="41">
        <v>1900</v>
      </c>
      <c r="K1442" s="41">
        <v>8673.62</v>
      </c>
      <c r="L1442" s="41">
        <v>363.68</v>
      </c>
      <c r="M1442" s="41">
        <v>86.8</v>
      </c>
      <c r="N1442" s="41">
        <v>3.8</v>
      </c>
      <c r="O1442" s="42">
        <v>0</v>
      </c>
      <c r="P1442" s="43">
        <f t="shared" si="75"/>
        <v>3.04</v>
      </c>
    </row>
    <row r="1443" spans="1:16">
      <c r="A1443" s="23">
        <v>202312</v>
      </c>
      <c r="B1443" s="57" t="s">
        <v>340</v>
      </c>
      <c r="C1443" s="62" t="s">
        <v>1438</v>
      </c>
      <c r="D1443" s="52" t="s">
        <v>587</v>
      </c>
      <c r="E1443" s="64" t="s">
        <v>1256</v>
      </c>
      <c r="F1443" s="63" t="s">
        <v>1027</v>
      </c>
      <c r="G1443" s="61" t="s">
        <v>1257</v>
      </c>
      <c r="H1443" s="49" t="s">
        <v>1018</v>
      </c>
      <c r="I1443" s="49"/>
      <c r="J1443" s="41">
        <v>1900</v>
      </c>
      <c r="K1443" s="41">
        <v>5744.35</v>
      </c>
      <c r="L1443" s="41">
        <v>363.68</v>
      </c>
      <c r="M1443" s="41">
        <v>86.8</v>
      </c>
      <c r="N1443" s="41">
        <v>3.8</v>
      </c>
      <c r="O1443" s="42">
        <v>0</v>
      </c>
      <c r="P1443" s="43">
        <f t="shared" si="75"/>
        <v>3.04</v>
      </c>
    </row>
    <row r="1444" spans="1:16">
      <c r="A1444" s="23">
        <v>202312</v>
      </c>
      <c r="B1444" s="62" t="s">
        <v>439</v>
      </c>
      <c r="C1444" s="62" t="s">
        <v>1438</v>
      </c>
      <c r="D1444" s="60" t="s">
        <v>587</v>
      </c>
      <c r="E1444" s="62" t="s">
        <v>855</v>
      </c>
      <c r="F1444" s="47" t="s">
        <v>1027</v>
      </c>
      <c r="G1444" s="61" t="s">
        <v>857</v>
      </c>
      <c r="H1444" s="49" t="s">
        <v>1018</v>
      </c>
      <c r="I1444" s="49"/>
      <c r="J1444" s="41">
        <v>1900</v>
      </c>
      <c r="K1444" s="41">
        <v>9194.09</v>
      </c>
      <c r="L1444" s="41">
        <v>363.68</v>
      </c>
      <c r="M1444" s="41">
        <v>86.8</v>
      </c>
      <c r="N1444" s="41">
        <v>3.8</v>
      </c>
      <c r="O1444" s="42">
        <v>0</v>
      </c>
      <c r="P1444" s="43">
        <f t="shared" si="75"/>
        <v>3.04</v>
      </c>
    </row>
    <row r="1445" spans="1:16">
      <c r="A1445" s="23">
        <v>202312</v>
      </c>
      <c r="B1445" s="62" t="s">
        <v>292</v>
      </c>
      <c r="C1445" s="62" t="s">
        <v>1438</v>
      </c>
      <c r="D1445" s="60" t="s">
        <v>587</v>
      </c>
      <c r="E1445" s="62" t="s">
        <v>1303</v>
      </c>
      <c r="F1445" s="47" t="s">
        <v>1027</v>
      </c>
      <c r="G1445" s="61" t="s">
        <v>1304</v>
      </c>
      <c r="H1445" s="49" t="s">
        <v>1018</v>
      </c>
      <c r="I1445" s="49"/>
      <c r="J1445" s="41">
        <v>1900</v>
      </c>
      <c r="K1445" s="41">
        <v>7442.76</v>
      </c>
      <c r="L1445" s="41">
        <v>363.68</v>
      </c>
      <c r="M1445" s="41">
        <v>86.8</v>
      </c>
      <c r="N1445" s="41">
        <v>3.8</v>
      </c>
      <c r="O1445" s="42">
        <v>0</v>
      </c>
      <c r="P1445" s="43">
        <f t="shared" si="75"/>
        <v>3.04</v>
      </c>
    </row>
    <row r="1446" spans="1:16">
      <c r="A1446" s="23">
        <v>202312</v>
      </c>
      <c r="B1446" s="62" t="s">
        <v>422</v>
      </c>
      <c r="C1446" s="62" t="s">
        <v>1438</v>
      </c>
      <c r="D1446" s="60" t="s">
        <v>587</v>
      </c>
      <c r="E1446" s="62" t="s">
        <v>1305</v>
      </c>
      <c r="F1446" s="47" t="s">
        <v>1027</v>
      </c>
      <c r="G1446" s="61" t="s">
        <v>1304</v>
      </c>
      <c r="H1446" s="49" t="s">
        <v>1018</v>
      </c>
      <c r="I1446" s="49"/>
      <c r="J1446" s="41">
        <v>1900</v>
      </c>
      <c r="K1446" s="41">
        <v>2020</v>
      </c>
      <c r="L1446" s="41">
        <v>363.68</v>
      </c>
      <c r="M1446" s="41">
        <v>86.8</v>
      </c>
      <c r="N1446" s="41">
        <v>3.8</v>
      </c>
      <c r="O1446" s="42">
        <v>0</v>
      </c>
      <c r="P1446" s="43">
        <f t="shared" si="75"/>
        <v>3.04</v>
      </c>
    </row>
    <row r="1447" spans="1:16">
      <c r="A1447" s="23">
        <v>202312</v>
      </c>
      <c r="B1447" s="62" t="s">
        <v>412</v>
      </c>
      <c r="C1447" s="62" t="s">
        <v>1438</v>
      </c>
      <c r="D1447" s="60" t="s">
        <v>587</v>
      </c>
      <c r="E1447" s="62" t="s">
        <v>1306</v>
      </c>
      <c r="F1447" s="47" t="s">
        <v>1027</v>
      </c>
      <c r="G1447" s="61" t="s">
        <v>1301</v>
      </c>
      <c r="H1447" s="49" t="s">
        <v>1018</v>
      </c>
      <c r="I1447" s="49"/>
      <c r="J1447" s="41">
        <v>1900</v>
      </c>
      <c r="K1447" s="41">
        <v>6562.17</v>
      </c>
      <c r="L1447" s="41">
        <v>363.68</v>
      </c>
      <c r="M1447" s="41">
        <v>86.8</v>
      </c>
      <c r="N1447" s="41">
        <v>3.8</v>
      </c>
      <c r="O1447" s="42">
        <v>0</v>
      </c>
      <c r="P1447" s="43">
        <f t="shared" si="75"/>
        <v>3.04</v>
      </c>
    </row>
    <row r="1448" spans="1:16">
      <c r="A1448" s="23">
        <v>202312</v>
      </c>
      <c r="B1448" s="62" t="s">
        <v>437</v>
      </c>
      <c r="C1448" s="62" t="s">
        <v>1438</v>
      </c>
      <c r="D1448" s="60" t="s">
        <v>587</v>
      </c>
      <c r="E1448" s="62" t="s">
        <v>1322</v>
      </c>
      <c r="F1448" s="47" t="s">
        <v>1039</v>
      </c>
      <c r="G1448" s="61" t="s">
        <v>1323</v>
      </c>
      <c r="H1448" s="49" t="s">
        <v>1018</v>
      </c>
      <c r="I1448" s="49"/>
      <c r="J1448" s="41">
        <v>1900</v>
      </c>
      <c r="K1448" s="41">
        <v>8019.22</v>
      </c>
      <c r="L1448" s="41">
        <v>363.68</v>
      </c>
      <c r="M1448" s="41">
        <v>86.8</v>
      </c>
      <c r="N1448" s="41">
        <v>3.8</v>
      </c>
      <c r="O1448" s="42">
        <v>0</v>
      </c>
      <c r="P1448" s="43">
        <f t="shared" si="75"/>
        <v>3.04</v>
      </c>
    </row>
    <row r="1449" spans="1:16">
      <c r="A1449" s="23">
        <v>202312</v>
      </c>
      <c r="B1449" s="62" t="s">
        <v>288</v>
      </c>
      <c r="C1449" s="62" t="s">
        <v>1438</v>
      </c>
      <c r="D1449" s="60" t="s">
        <v>587</v>
      </c>
      <c r="E1449" s="62" t="s">
        <v>1324</v>
      </c>
      <c r="F1449" s="47" t="s">
        <v>1027</v>
      </c>
      <c r="G1449" s="61" t="s">
        <v>1325</v>
      </c>
      <c r="H1449" s="49" t="s">
        <v>1018</v>
      </c>
      <c r="I1449" s="49"/>
      <c r="J1449" s="41">
        <v>1900</v>
      </c>
      <c r="K1449" s="41">
        <v>7577.17</v>
      </c>
      <c r="L1449" s="41">
        <v>363.68</v>
      </c>
      <c r="M1449" s="41">
        <v>86.8</v>
      </c>
      <c r="N1449" s="41">
        <v>3.8</v>
      </c>
      <c r="O1449" s="42">
        <v>0</v>
      </c>
      <c r="P1449" s="43">
        <f t="shared" si="75"/>
        <v>3.04</v>
      </c>
    </row>
    <row r="1450" spans="1:16">
      <c r="A1450" s="23">
        <v>202312</v>
      </c>
      <c r="B1450" s="62" t="s">
        <v>398</v>
      </c>
      <c r="C1450" s="62" t="s">
        <v>1438</v>
      </c>
      <c r="D1450" s="60" t="s">
        <v>587</v>
      </c>
      <c r="E1450" s="62" t="s">
        <v>1326</v>
      </c>
      <c r="F1450" s="47" t="s">
        <v>1039</v>
      </c>
      <c r="G1450" s="61" t="s">
        <v>1317</v>
      </c>
      <c r="H1450" s="49" t="s">
        <v>1018</v>
      </c>
      <c r="I1450" s="49"/>
      <c r="J1450" s="41">
        <v>1900</v>
      </c>
      <c r="K1450" s="41">
        <v>8417.85</v>
      </c>
      <c r="L1450" s="41">
        <v>363.68</v>
      </c>
      <c r="M1450" s="41">
        <v>86.8</v>
      </c>
      <c r="N1450" s="41">
        <v>3.8</v>
      </c>
      <c r="O1450" s="42">
        <v>0</v>
      </c>
      <c r="P1450" s="43">
        <f t="shared" si="75"/>
        <v>3.04</v>
      </c>
    </row>
    <row r="1451" spans="1:16">
      <c r="A1451" s="23">
        <v>202312</v>
      </c>
      <c r="B1451" s="62" t="s">
        <v>259</v>
      </c>
      <c r="C1451" s="62" t="s">
        <v>1438</v>
      </c>
      <c r="D1451" s="60" t="s">
        <v>587</v>
      </c>
      <c r="E1451" s="64" t="s">
        <v>1299</v>
      </c>
      <c r="F1451" s="47" t="s">
        <v>1039</v>
      </c>
      <c r="G1451" s="64" t="s">
        <v>1301</v>
      </c>
      <c r="H1451" s="49" t="s">
        <v>1018</v>
      </c>
      <c r="I1451" s="49"/>
      <c r="J1451" s="41">
        <v>1900</v>
      </c>
      <c r="K1451" s="41">
        <v>7576.87</v>
      </c>
      <c r="L1451" s="41">
        <v>363.68</v>
      </c>
      <c r="M1451" s="41">
        <v>86.8</v>
      </c>
      <c r="N1451" s="41">
        <v>3.8</v>
      </c>
      <c r="O1451" s="42">
        <v>0</v>
      </c>
      <c r="P1451" s="43">
        <f t="shared" si="75"/>
        <v>3.04</v>
      </c>
    </row>
    <row r="1452" spans="1:16">
      <c r="A1452" s="23">
        <v>202312</v>
      </c>
      <c r="B1452" s="62" t="s">
        <v>464</v>
      </c>
      <c r="C1452" s="62" t="s">
        <v>1438</v>
      </c>
      <c r="D1452" s="60" t="s">
        <v>587</v>
      </c>
      <c r="E1452" s="62" t="s">
        <v>1412</v>
      </c>
      <c r="F1452" s="47" t="s">
        <v>1039</v>
      </c>
      <c r="G1452" s="61" t="s">
        <v>1401</v>
      </c>
      <c r="H1452" s="49" t="s">
        <v>1018</v>
      </c>
      <c r="I1452" s="49"/>
      <c r="J1452" s="41">
        <v>1900</v>
      </c>
      <c r="K1452" s="41">
        <v>8280.46</v>
      </c>
      <c r="L1452" s="41">
        <v>363.68</v>
      </c>
      <c r="M1452" s="41">
        <v>86.8</v>
      </c>
      <c r="N1452" s="41">
        <v>3.8</v>
      </c>
      <c r="O1452" s="42">
        <v>0</v>
      </c>
      <c r="P1452" s="43">
        <f t="shared" si="75"/>
        <v>3.04</v>
      </c>
    </row>
    <row r="1453" spans="1:16">
      <c r="A1453" s="23">
        <v>202312</v>
      </c>
      <c r="B1453" s="62" t="s">
        <v>494</v>
      </c>
      <c r="C1453" s="62" t="s">
        <v>1438</v>
      </c>
      <c r="D1453" s="60" t="s">
        <v>587</v>
      </c>
      <c r="E1453" s="62" t="s">
        <v>1413</v>
      </c>
      <c r="F1453" s="47" t="s">
        <v>1020</v>
      </c>
      <c r="G1453" s="61" t="s">
        <v>1414</v>
      </c>
      <c r="H1453" s="49" t="s">
        <v>1018</v>
      </c>
      <c r="I1453" s="49"/>
      <c r="J1453" s="41">
        <v>1900</v>
      </c>
      <c r="K1453" s="41">
        <v>7635.25</v>
      </c>
      <c r="L1453" s="41">
        <v>363.68</v>
      </c>
      <c r="M1453" s="41">
        <v>86.8</v>
      </c>
      <c r="N1453" s="41">
        <v>3.8</v>
      </c>
      <c r="O1453" s="42">
        <v>0</v>
      </c>
      <c r="P1453" s="43">
        <f t="shared" si="75"/>
        <v>3.04</v>
      </c>
    </row>
    <row r="1454" spans="1:16">
      <c r="A1454" s="23">
        <v>202312</v>
      </c>
      <c r="B1454" s="62" t="s">
        <v>467</v>
      </c>
      <c r="C1454" s="62" t="s">
        <v>1438</v>
      </c>
      <c r="D1454" s="60" t="s">
        <v>587</v>
      </c>
      <c r="E1454" s="62" t="s">
        <v>1415</v>
      </c>
      <c r="F1454" s="47" t="s">
        <v>1020</v>
      </c>
      <c r="G1454" s="61" t="s">
        <v>1416</v>
      </c>
      <c r="H1454" s="49" t="s">
        <v>1018</v>
      </c>
      <c r="I1454" s="49"/>
      <c r="J1454" s="41">
        <v>1900</v>
      </c>
      <c r="K1454" s="41">
        <v>7518</v>
      </c>
      <c r="L1454" s="41">
        <v>363.68</v>
      </c>
      <c r="M1454" s="41">
        <v>86.8</v>
      </c>
      <c r="N1454" s="41">
        <v>3.8</v>
      </c>
      <c r="O1454" s="42">
        <v>0</v>
      </c>
      <c r="P1454" s="43">
        <f t="shared" si="75"/>
        <v>3.04</v>
      </c>
    </row>
    <row r="1455" spans="1:16">
      <c r="A1455" s="23">
        <v>202312</v>
      </c>
      <c r="B1455" s="62" t="s">
        <v>482</v>
      </c>
      <c r="C1455" s="62" t="s">
        <v>1438</v>
      </c>
      <c r="D1455" s="60" t="s">
        <v>587</v>
      </c>
      <c r="E1455" s="62" t="s">
        <v>1417</v>
      </c>
      <c r="F1455" s="47" t="s">
        <v>1027</v>
      </c>
      <c r="G1455" s="61" t="s">
        <v>1418</v>
      </c>
      <c r="H1455" s="49" t="s">
        <v>1018</v>
      </c>
      <c r="I1455" s="49"/>
      <c r="J1455" s="41">
        <v>1900</v>
      </c>
      <c r="K1455" s="41">
        <v>8049.98</v>
      </c>
      <c r="L1455" s="41">
        <v>363.68</v>
      </c>
      <c r="M1455" s="41">
        <v>86.8</v>
      </c>
      <c r="N1455" s="41">
        <v>3.8</v>
      </c>
      <c r="O1455" s="42">
        <v>0</v>
      </c>
      <c r="P1455" s="43">
        <f t="shared" si="75"/>
        <v>3.04</v>
      </c>
    </row>
    <row r="1456" spans="1:16">
      <c r="A1456" s="23">
        <v>202312</v>
      </c>
      <c r="B1456" s="62" t="s">
        <v>469</v>
      </c>
      <c r="C1456" s="62" t="s">
        <v>1438</v>
      </c>
      <c r="D1456" s="60" t="s">
        <v>587</v>
      </c>
      <c r="E1456" s="62" t="s">
        <v>1435</v>
      </c>
      <c r="F1456" s="47" t="s">
        <v>1027</v>
      </c>
      <c r="G1456" s="61" t="s">
        <v>1436</v>
      </c>
      <c r="H1456" s="49" t="s">
        <v>1018</v>
      </c>
      <c r="I1456" s="49"/>
      <c r="J1456" s="41">
        <v>1900</v>
      </c>
      <c r="K1456" s="41">
        <v>7525.86</v>
      </c>
      <c r="L1456" s="41">
        <v>363.68</v>
      </c>
      <c r="M1456" s="41">
        <v>86.8</v>
      </c>
      <c r="N1456" s="41">
        <v>3.8</v>
      </c>
      <c r="O1456" s="42">
        <v>0</v>
      </c>
      <c r="P1456" s="43">
        <f t="shared" si="75"/>
        <v>3.04</v>
      </c>
    </row>
    <row r="1457" spans="1:16">
      <c r="A1457" s="23">
        <v>202312</v>
      </c>
      <c r="B1457" s="62" t="s">
        <v>507</v>
      </c>
      <c r="C1457" s="62" t="s">
        <v>1438</v>
      </c>
      <c r="D1457" s="60" t="s">
        <v>587</v>
      </c>
      <c r="E1457" s="62" t="s">
        <v>1451</v>
      </c>
      <c r="F1457" s="47" t="s">
        <v>1027</v>
      </c>
      <c r="G1457" s="61" t="s">
        <v>1447</v>
      </c>
      <c r="H1457" s="49" t="s">
        <v>1018</v>
      </c>
      <c r="I1457" s="49"/>
      <c r="J1457" s="41">
        <v>1900</v>
      </c>
      <c r="K1457" s="41">
        <v>3370.09</v>
      </c>
      <c r="L1457" s="41">
        <v>363.68</v>
      </c>
      <c r="M1457" s="41">
        <v>86.8</v>
      </c>
      <c r="N1457" s="41">
        <v>3.8</v>
      </c>
      <c r="O1457" s="42">
        <v>0</v>
      </c>
      <c r="P1457" s="43">
        <f t="shared" si="75"/>
        <v>3.04</v>
      </c>
    </row>
    <row r="1458" spans="1:16">
      <c r="A1458" s="23">
        <v>202312</v>
      </c>
      <c r="B1458" s="62" t="s">
        <v>501</v>
      </c>
      <c r="C1458" s="62" t="s">
        <v>1438</v>
      </c>
      <c r="D1458" s="60" t="s">
        <v>587</v>
      </c>
      <c r="E1458" s="62" t="s">
        <v>1464</v>
      </c>
      <c r="F1458" s="47" t="s">
        <v>1027</v>
      </c>
      <c r="G1458" s="61" t="s">
        <v>1465</v>
      </c>
      <c r="H1458" s="49" t="s">
        <v>1018</v>
      </c>
      <c r="I1458" s="49" t="s">
        <v>1466</v>
      </c>
      <c r="J1458" s="41">
        <v>1900</v>
      </c>
      <c r="K1458" s="41">
        <v>1457.33</v>
      </c>
      <c r="L1458" s="41">
        <v>0</v>
      </c>
      <c r="M1458" s="41">
        <v>0</v>
      </c>
      <c r="N1458" s="41">
        <v>0</v>
      </c>
      <c r="O1458" s="42">
        <v>0</v>
      </c>
      <c r="P1458" s="43">
        <v>0</v>
      </c>
    </row>
    <row r="1459" spans="1:16">
      <c r="A1459" s="23">
        <v>202312</v>
      </c>
      <c r="B1459" s="62" t="s">
        <v>495</v>
      </c>
      <c r="C1459" s="62" t="s">
        <v>1438</v>
      </c>
      <c r="D1459" s="60" t="s">
        <v>587</v>
      </c>
      <c r="E1459" s="62" t="s">
        <v>1467</v>
      </c>
      <c r="F1459" s="47" t="s">
        <v>1027</v>
      </c>
      <c r="G1459" s="61" t="s">
        <v>1468</v>
      </c>
      <c r="H1459" s="49" t="s">
        <v>1018</v>
      </c>
      <c r="I1459" s="49" t="s">
        <v>1469</v>
      </c>
      <c r="J1459" s="41">
        <v>1900</v>
      </c>
      <c r="K1459" s="41">
        <v>8087.57</v>
      </c>
      <c r="L1459" s="41">
        <v>363.68</v>
      </c>
      <c r="M1459" s="41">
        <v>86.8</v>
      </c>
      <c r="N1459" s="41">
        <v>3.8</v>
      </c>
      <c r="O1459" s="42">
        <v>0</v>
      </c>
      <c r="P1459" s="43">
        <f>1900*0.16%</f>
        <v>3.04</v>
      </c>
    </row>
    <row r="1460" spans="1:16">
      <c r="A1460" s="23">
        <v>202312</v>
      </c>
      <c r="B1460" s="62" t="s">
        <v>497</v>
      </c>
      <c r="C1460" s="62" t="s">
        <v>1438</v>
      </c>
      <c r="D1460" s="60" t="s">
        <v>587</v>
      </c>
      <c r="E1460" s="62" t="s">
        <v>1470</v>
      </c>
      <c r="F1460" s="47" t="s">
        <v>1039</v>
      </c>
      <c r="G1460" s="61" t="s">
        <v>1468</v>
      </c>
      <c r="H1460" s="49" t="s">
        <v>1018</v>
      </c>
      <c r="I1460" s="49" t="s">
        <v>1469</v>
      </c>
      <c r="J1460" s="41">
        <v>1900</v>
      </c>
      <c r="K1460" s="41">
        <v>8216.2</v>
      </c>
      <c r="L1460" s="41">
        <v>363.68</v>
      </c>
      <c r="M1460" s="41">
        <v>86.8</v>
      </c>
      <c r="N1460" s="41">
        <v>3.8</v>
      </c>
      <c r="O1460" s="42">
        <v>0</v>
      </c>
      <c r="P1460" s="43">
        <f>1900*0.16%</f>
        <v>3.04</v>
      </c>
    </row>
    <row r="1461" spans="1:16">
      <c r="A1461" s="23">
        <v>202312</v>
      </c>
      <c r="B1461" s="62" t="s">
        <v>474</v>
      </c>
      <c r="C1461" s="62" t="s">
        <v>1438</v>
      </c>
      <c r="D1461" s="60" t="s">
        <v>587</v>
      </c>
      <c r="E1461" s="62" t="s">
        <v>1471</v>
      </c>
      <c r="F1461" s="47" t="s">
        <v>1067</v>
      </c>
      <c r="G1461" s="61" t="s">
        <v>1472</v>
      </c>
      <c r="H1461" s="49" t="s">
        <v>1018</v>
      </c>
      <c r="I1461" s="49" t="s">
        <v>1473</v>
      </c>
      <c r="J1461" s="41">
        <v>1900</v>
      </c>
      <c r="K1461" s="41">
        <v>6566.25</v>
      </c>
      <c r="L1461" s="41">
        <v>363.68</v>
      </c>
      <c r="M1461" s="41">
        <v>86.8</v>
      </c>
      <c r="N1461" s="41">
        <v>3.8</v>
      </c>
      <c r="O1461" s="42">
        <v>0</v>
      </c>
      <c r="P1461" s="43">
        <f>1900*0.16%</f>
        <v>3.04</v>
      </c>
    </row>
    <row r="1462" spans="1:16">
      <c r="A1462" s="23">
        <v>202312</v>
      </c>
      <c r="B1462" s="62" t="s">
        <v>498</v>
      </c>
      <c r="C1462" s="62" t="s">
        <v>1438</v>
      </c>
      <c r="D1462" s="60" t="s">
        <v>587</v>
      </c>
      <c r="E1462" s="62" t="s">
        <v>1474</v>
      </c>
      <c r="F1462" s="47" t="s">
        <v>1020</v>
      </c>
      <c r="G1462" s="61" t="s">
        <v>1475</v>
      </c>
      <c r="H1462" s="49" t="s">
        <v>1018</v>
      </c>
      <c r="I1462" s="49" t="s">
        <v>1476</v>
      </c>
      <c r="J1462" s="41">
        <v>1900</v>
      </c>
      <c r="K1462" s="41">
        <v>7771.82</v>
      </c>
      <c r="L1462" s="41">
        <v>363.68</v>
      </c>
      <c r="M1462" s="41">
        <v>86.8</v>
      </c>
      <c r="N1462" s="41">
        <v>3.8</v>
      </c>
      <c r="O1462" s="42">
        <v>0</v>
      </c>
      <c r="P1462" s="43">
        <f>1900*0.16%</f>
        <v>3.04</v>
      </c>
    </row>
  </sheetData>
  <autoFilter xmlns:etc="http://www.wps.cn/officeDocument/2017/etCustomData" ref="A1:O1462" etc:filterBottomFollowUsedRange="0">
    <extLst/>
  </autoFilter>
  <conditionalFormatting sqref="B1">
    <cfRule type="duplicateValues" dxfId="23" priority="21"/>
  </conditionalFormatting>
  <conditionalFormatting sqref="E30">
    <cfRule type="duplicateValues" dxfId="22" priority="17"/>
  </conditionalFormatting>
  <conditionalFormatting sqref="B151">
    <cfRule type="duplicateValues" dxfId="23" priority="20"/>
  </conditionalFormatting>
  <conditionalFormatting sqref="E265">
    <cfRule type="duplicateValues" dxfId="22" priority="12"/>
  </conditionalFormatting>
  <conditionalFormatting sqref="B383">
    <cfRule type="duplicateValues" dxfId="23" priority="11"/>
  </conditionalFormatting>
  <conditionalFormatting sqref="E750">
    <cfRule type="duplicateValues" dxfId="22" priority="7"/>
  </conditionalFormatting>
  <conditionalFormatting sqref="B861">
    <cfRule type="duplicateValues" dxfId="23" priority="6"/>
  </conditionalFormatting>
  <conditionalFormatting sqref="B238:B482">
    <cfRule type="duplicateValues" dxfId="22" priority="5"/>
  </conditionalFormatting>
  <conditionalFormatting sqref="B483:B722">
    <cfRule type="duplicateValues" dxfId="22" priority="4"/>
  </conditionalFormatting>
  <conditionalFormatting sqref="B723:B966">
    <cfRule type="duplicateValues" dxfId="22" priority="3"/>
  </conditionalFormatting>
  <conditionalFormatting sqref="B967:B1216">
    <cfRule type="duplicateValues" dxfId="22" priority="2"/>
  </conditionalFormatting>
  <conditionalFormatting sqref="B1217:B1462">
    <cfRule type="duplicateValues" dxfId="22" priority="1"/>
  </conditionalFormatting>
  <conditionalFormatting sqref="B1463:B1048576 B1:B237">
    <cfRule type="duplicateValues" dxfId="22" priority="16"/>
  </conditionalFormatting>
  <conditionalFormatting sqref="B1:I1 K1:O1">
    <cfRule type="duplicateValues" dxfId="22" priority="22"/>
  </conditionalFormatting>
  <conditionalFormatting sqref="B152:B237 B2:B150">
    <cfRule type="duplicateValues" dxfId="23" priority="1016"/>
  </conditionalFormatting>
  <conditionalFormatting sqref="B384:B482 B238:B382">
    <cfRule type="duplicateValues" dxfId="23" priority="15"/>
  </conditionalFormatting>
  <conditionalFormatting sqref="B862:B966 B723:B860">
    <cfRule type="duplicateValues" dxfId="23" priority="10"/>
  </conditionalFormatting>
  <pageMargins left="0.7" right="0.7" top="0.75" bottom="0.75" header="0.3" footer="0.3"/>
  <headerFooter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76"/>
  <sheetViews>
    <sheetView workbookViewId="0">
      <selection activeCell="B19" sqref="B19:H21"/>
    </sheetView>
  </sheetViews>
  <sheetFormatPr defaultColWidth="9" defaultRowHeight="14" outlineLevelCol="2"/>
  <cols>
    <col min="2" max="2" width="23.0833333333333" customWidth="1"/>
    <col min="3" max="3" width="14.6666666666667" customWidth="1"/>
  </cols>
  <sheetData>
    <row r="3" spans="2:3">
      <c r="B3" t="s">
        <v>1484</v>
      </c>
      <c r="C3" t="s">
        <v>556</v>
      </c>
    </row>
    <row r="4" spans="2:3">
      <c r="B4" s="3" t="s">
        <v>200</v>
      </c>
      <c r="C4" s="4">
        <v>4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3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463</v>
      </c>
      <c r="C9" s="4">
        <v>4</v>
      </c>
    </row>
    <row r="10" spans="2:3">
      <c r="B10" s="3" t="s">
        <v>464</v>
      </c>
      <c r="C10" s="4">
        <v>5</v>
      </c>
    </row>
    <row r="11" spans="2:3">
      <c r="B11" s="3" t="s">
        <v>205</v>
      </c>
      <c r="C11" s="4">
        <v>6</v>
      </c>
    </row>
    <row r="12" spans="2:3">
      <c r="B12" s="3" t="s">
        <v>206</v>
      </c>
      <c r="C12" s="4">
        <v>2</v>
      </c>
    </row>
    <row r="13" spans="2:3">
      <c r="B13" s="3" t="s">
        <v>207</v>
      </c>
      <c r="C13" s="4">
        <v>6</v>
      </c>
    </row>
    <row r="14" spans="2:3">
      <c r="B14" s="3" t="s">
        <v>467</v>
      </c>
      <c r="C14" s="4">
        <v>5</v>
      </c>
    </row>
    <row r="15" spans="2:3">
      <c r="B15" s="3" t="s">
        <v>208</v>
      </c>
      <c r="C15" s="4">
        <v>6</v>
      </c>
    </row>
    <row r="16" spans="2:3">
      <c r="B16" s="3" t="s">
        <v>468</v>
      </c>
      <c r="C16" s="4">
        <v>1</v>
      </c>
    </row>
    <row r="17" spans="2:3">
      <c r="B17" s="3" t="s">
        <v>209</v>
      </c>
      <c r="C17" s="4">
        <v>6</v>
      </c>
    </row>
    <row r="18" spans="2:3">
      <c r="B18" s="3" t="s">
        <v>210</v>
      </c>
      <c r="C18" s="4">
        <v>6</v>
      </c>
    </row>
    <row r="19" spans="2:3">
      <c r="B19" s="3" t="s">
        <v>211</v>
      </c>
      <c r="C19" s="4">
        <v>6</v>
      </c>
    </row>
    <row r="20" spans="2:3">
      <c r="B20" s="3" t="s">
        <v>213</v>
      </c>
      <c r="C20" s="4">
        <v>6</v>
      </c>
    </row>
    <row r="21" spans="2:3">
      <c r="B21" s="3" t="s">
        <v>469</v>
      </c>
      <c r="C21" s="4">
        <v>4</v>
      </c>
    </row>
    <row r="22" spans="2:3">
      <c r="B22" s="3" t="s">
        <v>215</v>
      </c>
      <c r="C22" s="4">
        <v>6</v>
      </c>
    </row>
    <row r="23" spans="2:3">
      <c r="B23" s="3" t="s">
        <v>470</v>
      </c>
      <c r="C23" s="4">
        <v>2</v>
      </c>
    </row>
    <row r="24" spans="2:3">
      <c r="B24" s="3" t="s">
        <v>216</v>
      </c>
      <c r="C24" s="4">
        <v>5</v>
      </c>
    </row>
    <row r="25" spans="2:3">
      <c r="B25" s="3" t="s">
        <v>472</v>
      </c>
      <c r="C25" s="4">
        <v>5</v>
      </c>
    </row>
    <row r="26" spans="2:3">
      <c r="B26" s="3" t="s">
        <v>217</v>
      </c>
      <c r="C26" s="4">
        <v>6</v>
      </c>
    </row>
    <row r="27" spans="2:3">
      <c r="B27" s="3" t="s">
        <v>218</v>
      </c>
      <c r="C27" s="4">
        <v>6</v>
      </c>
    </row>
    <row r="28" spans="2:3">
      <c r="B28" s="3" t="s">
        <v>473</v>
      </c>
      <c r="C28" s="4">
        <v>6</v>
      </c>
    </row>
    <row r="29" spans="2:3">
      <c r="B29" s="3" t="s">
        <v>219</v>
      </c>
      <c r="C29" s="4">
        <v>6</v>
      </c>
    </row>
    <row r="30" spans="2:3">
      <c r="B30" s="3" t="s">
        <v>220</v>
      </c>
      <c r="C30" s="4">
        <v>6</v>
      </c>
    </row>
    <row r="31" spans="2:3">
      <c r="B31" s="3" t="s">
        <v>223</v>
      </c>
      <c r="C31" s="4">
        <v>6</v>
      </c>
    </row>
    <row r="32" spans="2:3">
      <c r="B32" s="3" t="s">
        <v>224</v>
      </c>
      <c r="C32" s="4">
        <v>6</v>
      </c>
    </row>
    <row r="33" spans="2:3">
      <c r="B33" s="3" t="s">
        <v>225</v>
      </c>
      <c r="C33" s="4">
        <v>6</v>
      </c>
    </row>
    <row r="34" spans="2:3">
      <c r="B34" s="3" t="s">
        <v>226</v>
      </c>
      <c r="C34" s="4">
        <v>6</v>
      </c>
    </row>
    <row r="35" spans="2:3">
      <c r="B35" s="3" t="s">
        <v>227</v>
      </c>
      <c r="C35" s="4">
        <v>6</v>
      </c>
    </row>
    <row r="36" spans="2:3">
      <c r="B36" s="3" t="s">
        <v>228</v>
      </c>
      <c r="C36" s="4">
        <v>6</v>
      </c>
    </row>
    <row r="37" spans="2:3">
      <c r="B37" s="3" t="s">
        <v>229</v>
      </c>
      <c r="C37" s="4">
        <v>6</v>
      </c>
    </row>
    <row r="38" spans="2:3">
      <c r="B38" s="3" t="s">
        <v>474</v>
      </c>
      <c r="C38" s="4">
        <v>2</v>
      </c>
    </row>
    <row r="39" spans="2:3">
      <c r="B39" s="3" t="s">
        <v>230</v>
      </c>
      <c r="C39" s="4">
        <v>6</v>
      </c>
    </row>
    <row r="40" spans="2:3">
      <c r="B40" s="3" t="s">
        <v>231</v>
      </c>
      <c r="C40" s="4">
        <v>6</v>
      </c>
    </row>
    <row r="41" spans="2:3">
      <c r="B41" s="3" t="s">
        <v>232</v>
      </c>
      <c r="C41" s="4">
        <v>2</v>
      </c>
    </row>
    <row r="42" spans="2:3">
      <c r="B42" s="3" t="s">
        <v>233</v>
      </c>
      <c r="C42" s="4">
        <v>6</v>
      </c>
    </row>
    <row r="43" spans="2:3">
      <c r="B43" s="3" t="s">
        <v>234</v>
      </c>
      <c r="C43" s="4">
        <v>6</v>
      </c>
    </row>
    <row r="44" spans="2:3">
      <c r="B44" s="3" t="s">
        <v>235</v>
      </c>
      <c r="C44" s="4">
        <v>6</v>
      </c>
    </row>
    <row r="45" spans="2:3">
      <c r="B45" s="3" t="s">
        <v>236</v>
      </c>
      <c r="C45" s="4">
        <v>6</v>
      </c>
    </row>
    <row r="46" spans="2:3">
      <c r="B46" s="3" t="s">
        <v>237</v>
      </c>
      <c r="C46" s="4">
        <v>6</v>
      </c>
    </row>
    <row r="47" spans="2:3">
      <c r="B47" s="3" t="s">
        <v>238</v>
      </c>
      <c r="C47" s="4">
        <v>6</v>
      </c>
    </row>
    <row r="48" spans="2:3">
      <c r="B48" s="3" t="s">
        <v>239</v>
      </c>
      <c r="C48" s="4">
        <v>6</v>
      </c>
    </row>
    <row r="49" spans="2:3">
      <c r="B49" s="3" t="s">
        <v>240</v>
      </c>
      <c r="C49" s="4">
        <v>6</v>
      </c>
    </row>
    <row r="50" spans="2:3">
      <c r="B50" s="3" t="s">
        <v>241</v>
      </c>
      <c r="C50" s="4">
        <v>6</v>
      </c>
    </row>
    <row r="51" spans="2:3">
      <c r="B51" s="3" t="s">
        <v>242</v>
      </c>
      <c r="C51" s="4">
        <v>6</v>
      </c>
    </row>
    <row r="52" spans="2:3">
      <c r="B52" s="3" t="s">
        <v>243</v>
      </c>
      <c r="C52" s="4">
        <v>6</v>
      </c>
    </row>
    <row r="53" spans="2:3">
      <c r="B53" s="3" t="s">
        <v>244</v>
      </c>
      <c r="C53" s="4">
        <v>6</v>
      </c>
    </row>
    <row r="54" spans="2:3">
      <c r="B54" s="3" t="s">
        <v>245</v>
      </c>
      <c r="C54" s="4">
        <v>1</v>
      </c>
    </row>
    <row r="55" spans="2:3">
      <c r="B55" s="3" t="s">
        <v>246</v>
      </c>
      <c r="C55" s="4">
        <v>6</v>
      </c>
    </row>
    <row r="56" spans="2:3">
      <c r="B56" s="3" t="s">
        <v>247</v>
      </c>
      <c r="C56" s="4">
        <v>6</v>
      </c>
    </row>
    <row r="57" spans="2:3">
      <c r="B57" s="3" t="s">
        <v>248</v>
      </c>
      <c r="C57" s="4">
        <v>6</v>
      </c>
    </row>
    <row r="58" spans="2:3">
      <c r="B58" s="3" t="s">
        <v>250</v>
      </c>
      <c r="C58" s="4">
        <v>6</v>
      </c>
    </row>
    <row r="59" spans="2:3">
      <c r="B59" s="3" t="s">
        <v>251</v>
      </c>
      <c r="C59" s="4">
        <v>6</v>
      </c>
    </row>
    <row r="60" spans="2:3">
      <c r="B60" s="3" t="s">
        <v>252</v>
      </c>
      <c r="C60" s="4">
        <v>6</v>
      </c>
    </row>
    <row r="61" spans="2:3">
      <c r="B61" s="3" t="s">
        <v>253</v>
      </c>
      <c r="C61" s="4">
        <v>6</v>
      </c>
    </row>
    <row r="62" spans="2:3">
      <c r="B62" s="3" t="s">
        <v>254</v>
      </c>
      <c r="C62" s="4">
        <v>1</v>
      </c>
    </row>
    <row r="63" spans="2:3">
      <c r="B63" s="3" t="s">
        <v>255</v>
      </c>
      <c r="C63" s="4">
        <v>6</v>
      </c>
    </row>
    <row r="64" spans="2:3">
      <c r="B64" s="3" t="s">
        <v>256</v>
      </c>
      <c r="C64" s="4">
        <v>6</v>
      </c>
    </row>
    <row r="65" spans="2:3">
      <c r="B65" s="3" t="s">
        <v>476</v>
      </c>
      <c r="C65" s="4">
        <v>5</v>
      </c>
    </row>
    <row r="66" spans="2:3">
      <c r="B66" s="3" t="s">
        <v>257</v>
      </c>
      <c r="C66" s="4">
        <v>6</v>
      </c>
    </row>
    <row r="67" spans="2:3">
      <c r="B67" s="3" t="s">
        <v>258</v>
      </c>
      <c r="C67" s="4">
        <v>6</v>
      </c>
    </row>
    <row r="68" spans="2:3">
      <c r="B68" s="3" t="s">
        <v>259</v>
      </c>
      <c r="C68" s="4">
        <v>6</v>
      </c>
    </row>
    <row r="69" spans="2:3">
      <c r="B69" s="3" t="s">
        <v>260</v>
      </c>
      <c r="C69" s="4">
        <v>6</v>
      </c>
    </row>
    <row r="70" spans="2:3">
      <c r="B70" s="3" t="s">
        <v>477</v>
      </c>
      <c r="C70" s="4">
        <v>5</v>
      </c>
    </row>
    <row r="71" spans="2:3">
      <c r="B71" s="3" t="s">
        <v>261</v>
      </c>
      <c r="C71" s="4">
        <v>6</v>
      </c>
    </row>
    <row r="72" spans="2:3">
      <c r="B72" s="3" t="s">
        <v>262</v>
      </c>
      <c r="C72" s="4">
        <v>6</v>
      </c>
    </row>
    <row r="73" spans="2:3">
      <c r="B73" s="3" t="s">
        <v>263</v>
      </c>
      <c r="C73" s="4">
        <v>6</v>
      </c>
    </row>
    <row r="74" spans="2:3">
      <c r="B74" s="3" t="s">
        <v>264</v>
      </c>
      <c r="C74" s="4">
        <v>6</v>
      </c>
    </row>
    <row r="75" spans="2:3">
      <c r="B75" s="3" t="s">
        <v>478</v>
      </c>
      <c r="C75" s="4">
        <v>5</v>
      </c>
    </row>
    <row r="76" spans="2:3">
      <c r="B76" s="3" t="s">
        <v>265</v>
      </c>
      <c r="C76" s="4">
        <v>6</v>
      </c>
    </row>
    <row r="77" spans="2:3">
      <c r="B77" s="3" t="s">
        <v>266</v>
      </c>
      <c r="C77" s="4">
        <v>6</v>
      </c>
    </row>
    <row r="78" spans="2:3">
      <c r="B78" s="3" t="s">
        <v>267</v>
      </c>
      <c r="C78" s="4">
        <v>6</v>
      </c>
    </row>
    <row r="79" spans="2:3">
      <c r="B79" s="3" t="s">
        <v>268</v>
      </c>
      <c r="C79" s="4">
        <v>6</v>
      </c>
    </row>
    <row r="80" spans="2:3">
      <c r="B80" s="3" t="s">
        <v>269</v>
      </c>
      <c r="C80" s="4">
        <v>6</v>
      </c>
    </row>
    <row r="81" spans="2:3">
      <c r="B81" s="3" t="s">
        <v>270</v>
      </c>
      <c r="C81" s="4">
        <v>1</v>
      </c>
    </row>
    <row r="82" spans="2:3">
      <c r="B82" s="3" t="s">
        <v>271</v>
      </c>
      <c r="C82" s="4">
        <v>6</v>
      </c>
    </row>
    <row r="83" spans="2:3">
      <c r="B83" s="3" t="s">
        <v>479</v>
      </c>
      <c r="C83" s="4">
        <v>1</v>
      </c>
    </row>
    <row r="84" spans="2:3">
      <c r="B84" s="3" t="s">
        <v>272</v>
      </c>
      <c r="C84" s="4">
        <v>6</v>
      </c>
    </row>
    <row r="85" spans="2:3">
      <c r="B85" s="3" t="s">
        <v>273</v>
      </c>
      <c r="C85" s="4">
        <v>6</v>
      </c>
    </row>
    <row r="86" spans="2:3">
      <c r="B86" s="3" t="s">
        <v>274</v>
      </c>
      <c r="C86" s="4">
        <v>2</v>
      </c>
    </row>
    <row r="87" spans="2:3">
      <c r="B87" s="3" t="s">
        <v>275</v>
      </c>
      <c r="C87" s="4">
        <v>6</v>
      </c>
    </row>
    <row r="88" spans="2:3">
      <c r="B88" s="3" t="s">
        <v>276</v>
      </c>
      <c r="C88" s="4">
        <v>6</v>
      </c>
    </row>
    <row r="89" spans="2:3">
      <c r="B89" s="3" t="s">
        <v>277</v>
      </c>
      <c r="C89" s="4">
        <v>6</v>
      </c>
    </row>
    <row r="90" spans="2:3">
      <c r="B90" s="3" t="s">
        <v>278</v>
      </c>
      <c r="C90" s="4">
        <v>6</v>
      </c>
    </row>
    <row r="91" spans="2:3">
      <c r="B91" s="3" t="s">
        <v>279</v>
      </c>
      <c r="C91" s="4">
        <v>6</v>
      </c>
    </row>
    <row r="92" spans="2:3">
      <c r="B92" s="3" t="s">
        <v>280</v>
      </c>
      <c r="C92" s="4">
        <v>6</v>
      </c>
    </row>
    <row r="93" spans="2:3">
      <c r="B93" s="3" t="s">
        <v>281</v>
      </c>
      <c r="C93" s="4">
        <v>6</v>
      </c>
    </row>
    <row r="94" spans="2:3">
      <c r="B94" s="3" t="s">
        <v>282</v>
      </c>
      <c r="C94" s="4">
        <v>6</v>
      </c>
    </row>
    <row r="95" spans="2:3">
      <c r="B95" s="3" t="s">
        <v>480</v>
      </c>
      <c r="C95" s="4">
        <v>7</v>
      </c>
    </row>
    <row r="96" spans="2:3">
      <c r="B96" s="3" t="s">
        <v>285</v>
      </c>
      <c r="C96" s="4">
        <v>6</v>
      </c>
    </row>
    <row r="97" spans="2:3">
      <c r="B97" s="3" t="s">
        <v>286</v>
      </c>
      <c r="C97" s="4">
        <v>6</v>
      </c>
    </row>
    <row r="98" spans="2:3">
      <c r="B98" s="3" t="s">
        <v>481</v>
      </c>
      <c r="C98" s="4">
        <v>3</v>
      </c>
    </row>
    <row r="99" spans="2:3">
      <c r="B99" s="3" t="s">
        <v>287</v>
      </c>
      <c r="C99" s="4">
        <v>6</v>
      </c>
    </row>
    <row r="100" spans="2:3">
      <c r="B100" s="3" t="s">
        <v>288</v>
      </c>
      <c r="C100" s="4">
        <v>6</v>
      </c>
    </row>
    <row r="101" spans="2:3">
      <c r="B101" s="3" t="s">
        <v>290</v>
      </c>
      <c r="C101" s="4">
        <v>6</v>
      </c>
    </row>
    <row r="102" spans="2:3">
      <c r="B102" s="3" t="s">
        <v>291</v>
      </c>
      <c r="C102" s="4">
        <v>6</v>
      </c>
    </row>
    <row r="103" spans="2:3">
      <c r="B103" s="3" t="s">
        <v>292</v>
      </c>
      <c r="C103" s="4">
        <v>6</v>
      </c>
    </row>
    <row r="104" spans="2:3">
      <c r="B104" s="3" t="s">
        <v>482</v>
      </c>
      <c r="C104" s="4">
        <v>5</v>
      </c>
    </row>
    <row r="105" spans="2:3">
      <c r="B105" s="3" t="s">
        <v>293</v>
      </c>
      <c r="C105" s="4">
        <v>6</v>
      </c>
    </row>
    <row r="106" spans="2:3">
      <c r="B106" s="3" t="s">
        <v>294</v>
      </c>
      <c r="C106" s="4">
        <v>6</v>
      </c>
    </row>
    <row r="107" spans="2:3">
      <c r="B107" s="3" t="s">
        <v>295</v>
      </c>
      <c r="C107" s="4">
        <v>6</v>
      </c>
    </row>
    <row r="108" spans="2:3">
      <c r="B108" s="3" t="s">
        <v>296</v>
      </c>
      <c r="C108" s="4">
        <v>6</v>
      </c>
    </row>
    <row r="109" spans="2:3">
      <c r="B109" s="3" t="s">
        <v>297</v>
      </c>
      <c r="C109" s="4">
        <v>6</v>
      </c>
    </row>
    <row r="110" spans="2:3">
      <c r="B110" s="3" t="s">
        <v>298</v>
      </c>
      <c r="C110" s="4">
        <v>6</v>
      </c>
    </row>
    <row r="111" spans="2:3">
      <c r="B111" s="3" t="s">
        <v>299</v>
      </c>
      <c r="C111" s="4">
        <v>6</v>
      </c>
    </row>
    <row r="112" spans="2:3">
      <c r="B112" s="3" t="s">
        <v>301</v>
      </c>
      <c r="C112" s="4">
        <v>6</v>
      </c>
    </row>
    <row r="113" spans="2:3">
      <c r="B113" s="3" t="s">
        <v>302</v>
      </c>
      <c r="C113" s="4">
        <v>6</v>
      </c>
    </row>
    <row r="114" spans="2:3">
      <c r="B114" s="3" t="s">
        <v>303</v>
      </c>
      <c r="C114" s="4">
        <v>6</v>
      </c>
    </row>
    <row r="115" spans="2:3">
      <c r="B115" s="3" t="s">
        <v>304</v>
      </c>
      <c r="C115" s="4">
        <v>6</v>
      </c>
    </row>
    <row r="116" spans="2:3">
      <c r="B116" s="3" t="s">
        <v>305</v>
      </c>
      <c r="C116" s="4">
        <v>6</v>
      </c>
    </row>
    <row r="117" spans="2:3">
      <c r="B117" s="3" t="s">
        <v>306</v>
      </c>
      <c r="C117" s="4">
        <v>6</v>
      </c>
    </row>
    <row r="118" spans="2:3">
      <c r="B118" s="3" t="s">
        <v>483</v>
      </c>
      <c r="C118" s="4">
        <v>4</v>
      </c>
    </row>
    <row r="119" spans="2:3">
      <c r="B119" s="3" t="s">
        <v>484</v>
      </c>
      <c r="C119" s="4">
        <v>4</v>
      </c>
    </row>
    <row r="120" spans="2:3">
      <c r="B120" s="3" t="s">
        <v>307</v>
      </c>
      <c r="C120" s="4">
        <v>6</v>
      </c>
    </row>
    <row r="121" spans="2:3">
      <c r="B121" s="3" t="s">
        <v>308</v>
      </c>
      <c r="C121" s="4">
        <v>6</v>
      </c>
    </row>
    <row r="122" spans="2:3">
      <c r="B122" s="3" t="s">
        <v>309</v>
      </c>
      <c r="C122" s="4">
        <v>6</v>
      </c>
    </row>
    <row r="123" spans="2:3">
      <c r="B123" s="3" t="s">
        <v>311</v>
      </c>
      <c r="C123" s="4">
        <v>6</v>
      </c>
    </row>
    <row r="124" spans="2:3">
      <c r="B124" s="3" t="s">
        <v>312</v>
      </c>
      <c r="C124" s="4">
        <v>6</v>
      </c>
    </row>
    <row r="125" spans="2:3">
      <c r="B125" s="3" t="s">
        <v>313</v>
      </c>
      <c r="C125" s="4">
        <v>6</v>
      </c>
    </row>
    <row r="126" spans="2:3">
      <c r="B126" s="3" t="s">
        <v>314</v>
      </c>
      <c r="C126" s="4">
        <v>6</v>
      </c>
    </row>
    <row r="127" spans="2:3">
      <c r="B127" s="3" t="s">
        <v>315</v>
      </c>
      <c r="C127" s="4">
        <v>6</v>
      </c>
    </row>
    <row r="128" spans="2:3">
      <c r="B128" s="3" t="s">
        <v>316</v>
      </c>
      <c r="C128" s="4">
        <v>6</v>
      </c>
    </row>
    <row r="129" spans="2:3">
      <c r="B129" s="3" t="s">
        <v>317</v>
      </c>
      <c r="C129" s="4">
        <v>6</v>
      </c>
    </row>
    <row r="130" spans="2:3">
      <c r="B130" s="3" t="s">
        <v>318</v>
      </c>
      <c r="C130" s="4">
        <v>6</v>
      </c>
    </row>
    <row r="131" spans="2:3">
      <c r="B131" s="3" t="s">
        <v>319</v>
      </c>
      <c r="C131" s="4">
        <v>6</v>
      </c>
    </row>
    <row r="132" spans="2:3">
      <c r="B132" s="3" t="s">
        <v>321</v>
      </c>
      <c r="C132" s="4">
        <v>6</v>
      </c>
    </row>
    <row r="133" spans="2:3">
      <c r="B133" s="3" t="s">
        <v>322</v>
      </c>
      <c r="C133" s="4">
        <v>6</v>
      </c>
    </row>
    <row r="134" spans="2:3">
      <c r="B134" s="3" t="s">
        <v>323</v>
      </c>
      <c r="C134" s="4">
        <v>3</v>
      </c>
    </row>
    <row r="135" spans="2:3">
      <c r="B135" s="3" t="s">
        <v>324</v>
      </c>
      <c r="C135" s="4">
        <v>6</v>
      </c>
    </row>
    <row r="136" spans="2:3">
      <c r="B136" s="3" t="s">
        <v>325</v>
      </c>
      <c r="C136" s="4">
        <v>6</v>
      </c>
    </row>
    <row r="137" spans="2:3">
      <c r="B137" s="3" t="s">
        <v>326</v>
      </c>
      <c r="C137" s="4">
        <v>6</v>
      </c>
    </row>
    <row r="138" spans="2:3">
      <c r="B138" s="3" t="s">
        <v>327</v>
      </c>
      <c r="C138" s="4">
        <v>6</v>
      </c>
    </row>
    <row r="139" spans="2:3">
      <c r="B139" s="3" t="s">
        <v>485</v>
      </c>
      <c r="C139" s="4">
        <v>1</v>
      </c>
    </row>
    <row r="140" spans="2:3">
      <c r="B140" s="3" t="s">
        <v>486</v>
      </c>
      <c r="C140" s="4">
        <v>5</v>
      </c>
    </row>
    <row r="141" spans="2:3">
      <c r="B141" s="3" t="s">
        <v>328</v>
      </c>
      <c r="C141" s="4">
        <v>6</v>
      </c>
    </row>
    <row r="142" spans="2:3">
      <c r="B142" s="3" t="s">
        <v>329</v>
      </c>
      <c r="C142" s="4">
        <v>6</v>
      </c>
    </row>
    <row r="143" spans="2:3">
      <c r="B143" s="3" t="s">
        <v>330</v>
      </c>
      <c r="C143" s="4">
        <v>6</v>
      </c>
    </row>
    <row r="144" spans="2:3">
      <c r="B144" s="3" t="s">
        <v>487</v>
      </c>
      <c r="C144" s="4">
        <v>3</v>
      </c>
    </row>
    <row r="145" spans="2:3">
      <c r="B145" s="3" t="s">
        <v>331</v>
      </c>
      <c r="C145" s="4">
        <v>6</v>
      </c>
    </row>
    <row r="146" spans="2:3">
      <c r="B146" s="3" t="s">
        <v>332</v>
      </c>
      <c r="C146" s="4">
        <v>6</v>
      </c>
    </row>
    <row r="147" spans="2:3">
      <c r="B147" s="3" t="s">
        <v>333</v>
      </c>
      <c r="C147" s="4">
        <v>6</v>
      </c>
    </row>
    <row r="148" spans="2:3">
      <c r="B148" s="3" t="s">
        <v>488</v>
      </c>
      <c r="C148" s="4">
        <v>7</v>
      </c>
    </row>
    <row r="149" spans="2:3">
      <c r="B149" s="3" t="s">
        <v>334</v>
      </c>
      <c r="C149" s="4">
        <v>6</v>
      </c>
    </row>
    <row r="150" spans="2:3">
      <c r="B150" s="3" t="s">
        <v>335</v>
      </c>
      <c r="C150" s="4">
        <v>6</v>
      </c>
    </row>
    <row r="151" spans="2:3">
      <c r="B151" s="3" t="s">
        <v>336</v>
      </c>
      <c r="C151" s="4">
        <v>6</v>
      </c>
    </row>
    <row r="152" spans="2:3">
      <c r="B152" s="3" t="s">
        <v>337</v>
      </c>
      <c r="C152" s="4">
        <v>6</v>
      </c>
    </row>
    <row r="153" spans="2:3">
      <c r="B153" s="3" t="s">
        <v>338</v>
      </c>
      <c r="C153" s="4">
        <v>6</v>
      </c>
    </row>
    <row r="154" spans="2:3">
      <c r="B154" s="3" t="s">
        <v>339</v>
      </c>
      <c r="C154" s="4">
        <v>6</v>
      </c>
    </row>
    <row r="155" spans="2:3">
      <c r="B155" s="3" t="s">
        <v>340</v>
      </c>
      <c r="C155" s="4">
        <v>6</v>
      </c>
    </row>
    <row r="156" spans="2:3">
      <c r="B156" s="3" t="s">
        <v>489</v>
      </c>
      <c r="C156" s="4">
        <v>2</v>
      </c>
    </row>
    <row r="157" spans="2:3">
      <c r="B157" s="3" t="s">
        <v>490</v>
      </c>
      <c r="C157" s="4">
        <v>3</v>
      </c>
    </row>
    <row r="158" spans="2:3">
      <c r="B158" s="3" t="s">
        <v>341</v>
      </c>
      <c r="C158" s="4">
        <v>6</v>
      </c>
    </row>
    <row r="159" spans="2:3">
      <c r="B159" s="3" t="s">
        <v>342</v>
      </c>
      <c r="C159" s="4">
        <v>6</v>
      </c>
    </row>
    <row r="160" spans="2:3">
      <c r="B160" s="3" t="s">
        <v>343</v>
      </c>
      <c r="C160" s="4">
        <v>6</v>
      </c>
    </row>
    <row r="161" spans="2:3">
      <c r="B161" s="3" t="s">
        <v>344</v>
      </c>
      <c r="C161" s="4">
        <v>6</v>
      </c>
    </row>
    <row r="162" spans="2:3">
      <c r="B162" s="3" t="s">
        <v>346</v>
      </c>
      <c r="C162" s="4">
        <v>6</v>
      </c>
    </row>
    <row r="163" spans="2:3">
      <c r="B163" s="3" t="s">
        <v>347</v>
      </c>
      <c r="C163" s="4">
        <v>6</v>
      </c>
    </row>
    <row r="164" spans="2:3">
      <c r="B164" s="3" t="s">
        <v>348</v>
      </c>
      <c r="C164" s="4">
        <v>6</v>
      </c>
    </row>
    <row r="165" spans="2:3">
      <c r="B165" s="3" t="s">
        <v>491</v>
      </c>
      <c r="C165" s="4">
        <v>3</v>
      </c>
    </row>
    <row r="166" spans="2:3">
      <c r="B166" s="3" t="s">
        <v>349</v>
      </c>
      <c r="C166" s="4">
        <v>6</v>
      </c>
    </row>
    <row r="167" spans="2:3">
      <c r="B167" s="3" t="s">
        <v>350</v>
      </c>
      <c r="C167" s="4">
        <v>6</v>
      </c>
    </row>
    <row r="168" spans="2:3">
      <c r="B168" s="3" t="s">
        <v>351</v>
      </c>
      <c r="C168" s="4">
        <v>6</v>
      </c>
    </row>
    <row r="169" spans="2:3">
      <c r="B169" s="3" t="s">
        <v>492</v>
      </c>
      <c r="C169" s="4">
        <v>5</v>
      </c>
    </row>
    <row r="170" spans="2:3">
      <c r="B170" s="3" t="s">
        <v>353</v>
      </c>
      <c r="C170" s="4">
        <v>6</v>
      </c>
    </row>
    <row r="171" spans="2:3">
      <c r="B171" s="3" t="s">
        <v>354</v>
      </c>
      <c r="C171" s="4">
        <v>6</v>
      </c>
    </row>
    <row r="172" spans="2:3">
      <c r="B172" s="3" t="s">
        <v>355</v>
      </c>
      <c r="C172" s="4">
        <v>6</v>
      </c>
    </row>
    <row r="173" spans="2:3">
      <c r="B173" s="3" t="s">
        <v>358</v>
      </c>
      <c r="C173" s="4">
        <v>6</v>
      </c>
    </row>
    <row r="174" spans="2:3">
      <c r="B174" s="3" t="s">
        <v>359</v>
      </c>
      <c r="C174" s="4">
        <v>6</v>
      </c>
    </row>
    <row r="175" spans="2:3">
      <c r="B175" s="3" t="s">
        <v>360</v>
      </c>
      <c r="C175" s="4">
        <v>6</v>
      </c>
    </row>
    <row r="176" spans="2:3">
      <c r="B176" s="3" t="s">
        <v>361</v>
      </c>
      <c r="C176" s="4">
        <v>6</v>
      </c>
    </row>
    <row r="177" spans="2:3">
      <c r="B177" s="3" t="s">
        <v>363</v>
      </c>
      <c r="C177" s="4">
        <v>6</v>
      </c>
    </row>
    <row r="178" spans="2:3">
      <c r="B178" s="3" t="s">
        <v>364</v>
      </c>
      <c r="C178" s="4">
        <v>6</v>
      </c>
    </row>
    <row r="179" spans="2:3">
      <c r="B179" s="3" t="s">
        <v>365</v>
      </c>
      <c r="C179" s="4">
        <v>6</v>
      </c>
    </row>
    <row r="180" spans="2:3">
      <c r="B180" s="3" t="s">
        <v>366</v>
      </c>
      <c r="C180" s="4">
        <v>6</v>
      </c>
    </row>
    <row r="181" spans="2:3">
      <c r="B181" s="3" t="s">
        <v>367</v>
      </c>
      <c r="C181" s="4">
        <v>6</v>
      </c>
    </row>
    <row r="182" spans="2:3">
      <c r="B182" s="3" t="s">
        <v>493</v>
      </c>
      <c r="C182" s="4">
        <v>5</v>
      </c>
    </row>
    <row r="183" spans="2:3">
      <c r="B183" s="3" t="s">
        <v>494</v>
      </c>
      <c r="C183" s="4">
        <v>5</v>
      </c>
    </row>
    <row r="184" spans="2:3">
      <c r="B184" s="3" t="s">
        <v>368</v>
      </c>
      <c r="C184" s="4">
        <v>6</v>
      </c>
    </row>
    <row r="185" spans="2:3">
      <c r="B185" s="3" t="s">
        <v>369</v>
      </c>
      <c r="C185" s="4">
        <v>6</v>
      </c>
    </row>
    <row r="186" spans="2:3">
      <c r="B186" s="3" t="s">
        <v>370</v>
      </c>
      <c r="C186" s="4">
        <v>6</v>
      </c>
    </row>
    <row r="187" spans="2:3">
      <c r="B187" s="3" t="s">
        <v>371</v>
      </c>
      <c r="C187" s="4">
        <v>6</v>
      </c>
    </row>
    <row r="188" spans="2:3">
      <c r="B188" s="3" t="s">
        <v>495</v>
      </c>
      <c r="C188" s="4">
        <v>2</v>
      </c>
    </row>
    <row r="189" spans="2:3">
      <c r="B189" s="3" t="s">
        <v>496</v>
      </c>
      <c r="C189" s="4">
        <v>7</v>
      </c>
    </row>
    <row r="190" spans="2:3">
      <c r="B190" s="3" t="s">
        <v>372</v>
      </c>
      <c r="C190" s="4">
        <v>6</v>
      </c>
    </row>
    <row r="191" spans="2:3">
      <c r="B191" s="3" t="s">
        <v>373</v>
      </c>
      <c r="C191" s="4">
        <v>6</v>
      </c>
    </row>
    <row r="192" spans="2:3">
      <c r="B192" s="3" t="s">
        <v>374</v>
      </c>
      <c r="C192" s="4">
        <v>5</v>
      </c>
    </row>
    <row r="193" spans="2:3">
      <c r="B193" s="3" t="s">
        <v>375</v>
      </c>
      <c r="C193" s="4">
        <v>6</v>
      </c>
    </row>
    <row r="194" spans="2:3">
      <c r="B194" s="3" t="s">
        <v>497</v>
      </c>
      <c r="C194" s="4">
        <v>2</v>
      </c>
    </row>
    <row r="195" spans="2:3">
      <c r="B195" s="3" t="s">
        <v>376</v>
      </c>
      <c r="C195" s="4">
        <v>6</v>
      </c>
    </row>
    <row r="196" spans="2:3">
      <c r="B196" s="3" t="s">
        <v>377</v>
      </c>
      <c r="C196" s="4">
        <v>6</v>
      </c>
    </row>
    <row r="197" spans="2:3">
      <c r="B197" s="3" t="s">
        <v>498</v>
      </c>
      <c r="C197" s="4">
        <v>2</v>
      </c>
    </row>
    <row r="198" spans="2:3">
      <c r="B198" s="3" t="s">
        <v>379</v>
      </c>
      <c r="C198" s="4">
        <v>6</v>
      </c>
    </row>
    <row r="199" spans="2:3">
      <c r="B199" s="3" t="s">
        <v>499</v>
      </c>
      <c r="C199" s="4">
        <v>1</v>
      </c>
    </row>
    <row r="200" spans="2:3">
      <c r="B200" s="3" t="s">
        <v>500</v>
      </c>
      <c r="C200" s="4">
        <v>4</v>
      </c>
    </row>
    <row r="201" spans="2:3">
      <c r="B201" s="3" t="s">
        <v>501</v>
      </c>
      <c r="C201" s="4">
        <v>2</v>
      </c>
    </row>
    <row r="202" spans="2:3">
      <c r="B202" s="3" t="s">
        <v>380</v>
      </c>
      <c r="C202" s="4">
        <v>1</v>
      </c>
    </row>
    <row r="203" spans="2:3">
      <c r="B203" s="3" t="s">
        <v>381</v>
      </c>
      <c r="C203" s="4">
        <v>6</v>
      </c>
    </row>
    <row r="204" spans="2:3">
      <c r="B204" s="3" t="s">
        <v>382</v>
      </c>
      <c r="C204" s="4">
        <v>6</v>
      </c>
    </row>
    <row r="205" spans="2:3">
      <c r="B205" s="3" t="s">
        <v>383</v>
      </c>
      <c r="C205" s="4">
        <v>6</v>
      </c>
    </row>
    <row r="206" spans="2:3">
      <c r="B206" s="3" t="s">
        <v>384</v>
      </c>
      <c r="C206" s="4">
        <v>6</v>
      </c>
    </row>
    <row r="207" spans="2:3">
      <c r="B207" s="3" t="s">
        <v>385</v>
      </c>
      <c r="C207" s="4">
        <v>6</v>
      </c>
    </row>
    <row r="208" spans="2:3">
      <c r="B208" s="3" t="s">
        <v>386</v>
      </c>
      <c r="C208" s="4">
        <v>6</v>
      </c>
    </row>
    <row r="209" spans="2:3">
      <c r="B209" s="3" t="s">
        <v>387</v>
      </c>
      <c r="C209" s="4">
        <v>6</v>
      </c>
    </row>
    <row r="210" spans="2:3">
      <c r="B210" s="3" t="s">
        <v>388</v>
      </c>
      <c r="C210" s="4">
        <v>6</v>
      </c>
    </row>
    <row r="211" spans="2:3">
      <c r="B211" s="3" t="s">
        <v>389</v>
      </c>
      <c r="C211" s="4">
        <v>6</v>
      </c>
    </row>
    <row r="212" spans="2:3">
      <c r="B212" s="3" t="s">
        <v>390</v>
      </c>
      <c r="C212" s="4">
        <v>6</v>
      </c>
    </row>
    <row r="213" spans="2:3">
      <c r="B213" s="3" t="s">
        <v>391</v>
      </c>
      <c r="C213" s="4">
        <v>6</v>
      </c>
    </row>
    <row r="214" spans="2:3">
      <c r="B214" s="3" t="s">
        <v>392</v>
      </c>
      <c r="C214" s="4">
        <v>2</v>
      </c>
    </row>
    <row r="215" spans="2:3">
      <c r="B215" s="3" t="s">
        <v>393</v>
      </c>
      <c r="C215" s="4">
        <v>6</v>
      </c>
    </row>
    <row r="216" spans="2:3">
      <c r="B216" s="3" t="s">
        <v>394</v>
      </c>
      <c r="C216" s="4">
        <v>6</v>
      </c>
    </row>
    <row r="217" spans="2:3">
      <c r="B217" s="3" t="s">
        <v>398</v>
      </c>
      <c r="C217" s="4">
        <v>6</v>
      </c>
    </row>
    <row r="218" spans="2:3">
      <c r="B218" s="3" t="s">
        <v>399</v>
      </c>
      <c r="C218" s="4">
        <v>6</v>
      </c>
    </row>
    <row r="219" spans="2:3">
      <c r="B219" s="3" t="s">
        <v>400</v>
      </c>
      <c r="C219" s="4">
        <v>6</v>
      </c>
    </row>
    <row r="220" spans="2:3">
      <c r="B220" s="3" t="s">
        <v>401</v>
      </c>
      <c r="C220" s="4">
        <v>6</v>
      </c>
    </row>
    <row r="221" spans="2:3">
      <c r="B221" s="3" t="s">
        <v>402</v>
      </c>
      <c r="C221" s="4">
        <v>6</v>
      </c>
    </row>
    <row r="222" spans="2:3">
      <c r="B222" s="3" t="s">
        <v>403</v>
      </c>
      <c r="C222" s="4">
        <v>2</v>
      </c>
    </row>
    <row r="223" spans="2:3">
      <c r="B223" s="3" t="s">
        <v>404</v>
      </c>
      <c r="C223" s="4">
        <v>6</v>
      </c>
    </row>
    <row r="224" spans="2:3">
      <c r="B224" s="3" t="s">
        <v>405</v>
      </c>
      <c r="C224" s="4">
        <v>6</v>
      </c>
    </row>
    <row r="225" spans="2:3">
      <c r="B225" s="3" t="s">
        <v>406</v>
      </c>
      <c r="C225" s="4">
        <v>6</v>
      </c>
    </row>
    <row r="226" spans="2:3">
      <c r="B226" s="3" t="s">
        <v>502</v>
      </c>
      <c r="C226" s="4">
        <v>4</v>
      </c>
    </row>
    <row r="227" spans="2:3">
      <c r="B227" s="3" t="s">
        <v>407</v>
      </c>
      <c r="C227" s="4">
        <v>6</v>
      </c>
    </row>
    <row r="228" spans="2:3">
      <c r="B228" s="3" t="s">
        <v>410</v>
      </c>
      <c r="C228" s="4">
        <v>6</v>
      </c>
    </row>
    <row r="229" spans="2:3">
      <c r="B229" s="3" t="s">
        <v>411</v>
      </c>
      <c r="C229" s="4">
        <v>6</v>
      </c>
    </row>
    <row r="230" spans="2:3">
      <c r="B230" s="3" t="s">
        <v>412</v>
      </c>
      <c r="C230" s="4">
        <v>6</v>
      </c>
    </row>
    <row r="231" spans="2:3">
      <c r="B231" s="3" t="s">
        <v>413</v>
      </c>
      <c r="C231" s="4">
        <v>6</v>
      </c>
    </row>
    <row r="232" spans="2:3">
      <c r="B232" s="3" t="s">
        <v>414</v>
      </c>
      <c r="C232" s="4">
        <v>6</v>
      </c>
    </row>
    <row r="233" spans="2:3">
      <c r="B233" s="3" t="s">
        <v>415</v>
      </c>
      <c r="C233" s="4">
        <v>6</v>
      </c>
    </row>
    <row r="234" spans="2:3">
      <c r="B234" s="3" t="s">
        <v>503</v>
      </c>
      <c r="C234" s="4">
        <v>3</v>
      </c>
    </row>
    <row r="235" spans="2:3">
      <c r="B235" s="3" t="s">
        <v>416</v>
      </c>
      <c r="C235" s="4">
        <v>6</v>
      </c>
    </row>
    <row r="236" spans="2:3">
      <c r="B236" s="3" t="s">
        <v>417</v>
      </c>
      <c r="C236" s="4">
        <v>6</v>
      </c>
    </row>
    <row r="237" spans="2:3">
      <c r="B237" s="3" t="s">
        <v>418</v>
      </c>
      <c r="C237" s="4">
        <v>2</v>
      </c>
    </row>
    <row r="238" spans="2:3">
      <c r="B238" s="3" t="s">
        <v>420</v>
      </c>
      <c r="C238" s="4">
        <v>6</v>
      </c>
    </row>
    <row r="239" spans="2:3">
      <c r="B239" s="3" t="s">
        <v>421</v>
      </c>
      <c r="C239" s="4">
        <v>5</v>
      </c>
    </row>
    <row r="240" spans="2:3">
      <c r="B240" s="3" t="s">
        <v>422</v>
      </c>
      <c r="C240" s="4">
        <v>6</v>
      </c>
    </row>
    <row r="241" spans="2:3">
      <c r="B241" s="3" t="s">
        <v>504</v>
      </c>
      <c r="C241" s="4">
        <v>2</v>
      </c>
    </row>
    <row r="242" spans="2:3">
      <c r="B242" s="3" t="s">
        <v>423</v>
      </c>
      <c r="C242" s="4">
        <v>6</v>
      </c>
    </row>
    <row r="243" spans="2:3">
      <c r="B243" s="3" t="s">
        <v>424</v>
      </c>
      <c r="C243" s="4">
        <v>6</v>
      </c>
    </row>
    <row r="244" spans="2:3">
      <c r="B244" s="3" t="s">
        <v>425</v>
      </c>
      <c r="C244" s="4">
        <v>5</v>
      </c>
    </row>
    <row r="245" spans="2:3">
      <c r="B245" s="3" t="s">
        <v>426</v>
      </c>
      <c r="C245" s="4">
        <v>6</v>
      </c>
    </row>
    <row r="246" spans="2:3">
      <c r="B246" s="3" t="s">
        <v>427</v>
      </c>
      <c r="C246" s="4">
        <v>6</v>
      </c>
    </row>
    <row r="247" spans="2:3">
      <c r="B247" s="3" t="s">
        <v>505</v>
      </c>
      <c r="C247" s="4">
        <v>1</v>
      </c>
    </row>
    <row r="248" spans="2:3">
      <c r="B248" s="3" t="s">
        <v>428</v>
      </c>
      <c r="C248" s="4">
        <v>6</v>
      </c>
    </row>
    <row r="249" spans="2:3">
      <c r="B249" s="3" t="s">
        <v>429</v>
      </c>
      <c r="C249" s="4">
        <v>6</v>
      </c>
    </row>
    <row r="250" spans="2:3">
      <c r="B250" s="3" t="s">
        <v>430</v>
      </c>
      <c r="C250" s="4">
        <v>1</v>
      </c>
    </row>
    <row r="251" spans="2:3">
      <c r="B251" s="3" t="s">
        <v>431</v>
      </c>
      <c r="C251" s="4">
        <v>6</v>
      </c>
    </row>
    <row r="252" spans="2:3">
      <c r="B252" s="3" t="s">
        <v>432</v>
      </c>
      <c r="C252" s="4">
        <v>6</v>
      </c>
    </row>
    <row r="253" spans="2:3">
      <c r="B253" s="3" t="s">
        <v>433</v>
      </c>
      <c r="C253" s="4">
        <v>6</v>
      </c>
    </row>
    <row r="254" spans="2:3">
      <c r="B254" s="3" t="s">
        <v>434</v>
      </c>
      <c r="C254" s="4">
        <v>2</v>
      </c>
    </row>
    <row r="255" spans="2:3">
      <c r="B255" s="3" t="s">
        <v>435</v>
      </c>
      <c r="C255" s="4">
        <v>6</v>
      </c>
    </row>
    <row r="256" spans="2:3">
      <c r="B256" s="3" t="s">
        <v>436</v>
      </c>
      <c r="C256" s="4">
        <v>6</v>
      </c>
    </row>
    <row r="257" spans="2:3">
      <c r="B257" s="3" t="s">
        <v>437</v>
      </c>
      <c r="C257" s="4">
        <v>6</v>
      </c>
    </row>
    <row r="258" spans="2:3">
      <c r="B258" s="3" t="s">
        <v>438</v>
      </c>
      <c r="C258" s="4">
        <v>6</v>
      </c>
    </row>
    <row r="259" spans="2:3">
      <c r="B259" s="3" t="s">
        <v>439</v>
      </c>
      <c r="C259" s="4">
        <v>6</v>
      </c>
    </row>
    <row r="260" spans="2:3">
      <c r="B260" s="3" t="s">
        <v>440</v>
      </c>
      <c r="C260" s="4">
        <v>6</v>
      </c>
    </row>
    <row r="261" spans="2:3">
      <c r="B261" s="3" t="s">
        <v>441</v>
      </c>
      <c r="C261" s="4">
        <v>6</v>
      </c>
    </row>
    <row r="262" spans="2:3">
      <c r="B262" s="3" t="s">
        <v>442</v>
      </c>
      <c r="C262" s="4">
        <v>6</v>
      </c>
    </row>
    <row r="263" spans="2:3">
      <c r="B263" s="3" t="s">
        <v>443</v>
      </c>
      <c r="C263" s="4">
        <v>6</v>
      </c>
    </row>
    <row r="264" spans="2:3">
      <c r="B264" s="3" t="s">
        <v>444</v>
      </c>
      <c r="C264" s="4">
        <v>6</v>
      </c>
    </row>
    <row r="265" spans="2:3">
      <c r="B265" s="3" t="s">
        <v>445</v>
      </c>
      <c r="C265" s="4">
        <v>6</v>
      </c>
    </row>
    <row r="266" spans="2:3">
      <c r="B266" s="3" t="s">
        <v>446</v>
      </c>
      <c r="C266" s="4">
        <v>6</v>
      </c>
    </row>
    <row r="267" spans="2:3">
      <c r="B267" s="3" t="s">
        <v>447</v>
      </c>
      <c r="C267" s="4">
        <v>6</v>
      </c>
    </row>
    <row r="268" spans="2:3">
      <c r="B268" s="3" t="s">
        <v>448</v>
      </c>
      <c r="C268" s="4">
        <v>6</v>
      </c>
    </row>
    <row r="269" spans="2:3">
      <c r="B269" s="3" t="s">
        <v>450</v>
      </c>
      <c r="C269" s="4">
        <v>2</v>
      </c>
    </row>
    <row r="270" spans="2:3">
      <c r="B270" s="3" t="s">
        <v>506</v>
      </c>
      <c r="C270" s="4">
        <v>2</v>
      </c>
    </row>
    <row r="271" spans="2:3">
      <c r="B271" s="3" t="s">
        <v>451</v>
      </c>
      <c r="C271" s="4">
        <v>6</v>
      </c>
    </row>
    <row r="272" spans="2:3">
      <c r="B272" s="3" t="s">
        <v>452</v>
      </c>
      <c r="C272" s="4">
        <v>6</v>
      </c>
    </row>
    <row r="273" spans="2:3">
      <c r="B273" s="3" t="s">
        <v>507</v>
      </c>
      <c r="C273" s="4">
        <v>3</v>
      </c>
    </row>
    <row r="274" spans="2:3">
      <c r="B274" s="3" t="s">
        <v>453</v>
      </c>
      <c r="C274" s="4">
        <v>6</v>
      </c>
    </row>
    <row r="275" spans="2:3">
      <c r="B275" s="3" t="s">
        <v>454</v>
      </c>
      <c r="C275" s="4">
        <v>6</v>
      </c>
    </row>
    <row r="276" spans="2:3">
      <c r="B276" s="3" t="s">
        <v>1485</v>
      </c>
      <c r="C276" s="4">
        <v>1464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1477"/>
  <sheetViews>
    <sheetView topLeftCell="E1" workbookViewId="0">
      <pane ySplit="1" topLeftCell="A2" activePane="bottomLeft" state="frozen"/>
      <selection/>
      <selection pane="bottomLeft" activeCell="B19" sqref="B19:H21"/>
    </sheetView>
  </sheetViews>
  <sheetFormatPr defaultColWidth="8.66666666666667" defaultRowHeight="13"/>
  <cols>
    <col min="1" max="1" width="8.66666666666667" style="13"/>
    <col min="2" max="2" width="14.0833333333333" style="11" customWidth="1"/>
    <col min="3" max="5" width="8.66666666666667" style="11"/>
    <col min="6" max="6" width="14.3333333333333" style="11" customWidth="1"/>
    <col min="7" max="7" width="11.3333333333333" style="11" customWidth="1"/>
    <col min="8" max="8" width="8.66666666666667" style="13"/>
    <col min="9" max="9" width="10.75" style="13" customWidth="1"/>
    <col min="10" max="10" width="18" style="14" customWidth="1"/>
    <col min="11" max="14" width="8.66666666666667" style="14"/>
    <col min="15" max="15" width="10.75" style="14" customWidth="1"/>
    <col min="16" max="16" width="8.66666666666667" style="15"/>
    <col min="17" max="16384" width="8.66666666666667" style="11"/>
  </cols>
  <sheetData>
    <row r="1" ht="14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13">
        <v>202401</v>
      </c>
      <c r="B2" s="11" t="s">
        <v>203</v>
      </c>
      <c r="C2" s="11" t="s">
        <v>575</v>
      </c>
      <c r="D2" s="11" t="s">
        <v>571</v>
      </c>
      <c r="E2" s="11" t="s">
        <v>572</v>
      </c>
      <c r="F2" s="11" t="s">
        <v>578</v>
      </c>
      <c r="G2" s="16" t="s">
        <v>574</v>
      </c>
      <c r="H2" s="11" t="s">
        <v>1486</v>
      </c>
      <c r="J2" s="15">
        <v>43618</v>
      </c>
      <c r="K2" s="15">
        <v>49518</v>
      </c>
      <c r="L2" s="15">
        <v>363.68</v>
      </c>
      <c r="M2" s="15">
        <v>86.8</v>
      </c>
      <c r="N2" s="15">
        <v>3.8</v>
      </c>
      <c r="O2" s="15">
        <v>0</v>
      </c>
      <c r="P2" s="15">
        <f>1900*0.16%</f>
        <v>3.04</v>
      </c>
    </row>
    <row r="3" spans="1:16">
      <c r="A3" s="13">
        <v>202401</v>
      </c>
      <c r="B3" s="11" t="s">
        <v>448</v>
      </c>
      <c r="C3" s="11" t="s">
        <v>575</v>
      </c>
      <c r="D3" s="11" t="s">
        <v>576</v>
      </c>
      <c r="E3" s="11" t="s">
        <v>577</v>
      </c>
      <c r="F3" s="11" t="s">
        <v>578</v>
      </c>
      <c r="G3" s="16" t="s">
        <v>579</v>
      </c>
      <c r="H3" s="11" t="s">
        <v>1486</v>
      </c>
      <c r="J3" s="15">
        <v>5500</v>
      </c>
      <c r="K3" s="15">
        <v>16600</v>
      </c>
      <c r="L3" s="15">
        <v>363.68</v>
      </c>
      <c r="M3" s="15">
        <v>86.8</v>
      </c>
      <c r="N3" s="15">
        <v>3.8</v>
      </c>
      <c r="O3" s="15">
        <v>95</v>
      </c>
      <c r="P3" s="15">
        <f>1900*0.16%</f>
        <v>3.04</v>
      </c>
    </row>
    <row r="4" spans="1:16">
      <c r="A4" s="13">
        <v>202401</v>
      </c>
      <c r="B4" s="11" t="s">
        <v>295</v>
      </c>
      <c r="C4" s="11" t="s">
        <v>580</v>
      </c>
      <c r="D4" s="11" t="s">
        <v>576</v>
      </c>
      <c r="E4" s="11" t="s">
        <v>581</v>
      </c>
      <c r="F4" s="11" t="s">
        <v>582</v>
      </c>
      <c r="G4" s="16" t="s">
        <v>583</v>
      </c>
      <c r="H4" s="11" t="s">
        <v>1486</v>
      </c>
      <c r="J4" s="15">
        <v>5544</v>
      </c>
      <c r="K4" s="15">
        <v>15811.86</v>
      </c>
      <c r="L4" s="15">
        <v>363.68</v>
      </c>
      <c r="M4" s="15">
        <v>86.8</v>
      </c>
      <c r="N4" s="15">
        <v>3.8</v>
      </c>
      <c r="O4" s="15">
        <v>95</v>
      </c>
      <c r="P4" s="15">
        <f>1900*0.16%</f>
        <v>3.04</v>
      </c>
    </row>
    <row r="5" spans="1:16">
      <c r="A5" s="13">
        <v>202401</v>
      </c>
      <c r="B5" s="11" t="s">
        <v>234</v>
      </c>
      <c r="C5" s="11" t="s">
        <v>580</v>
      </c>
      <c r="D5" s="11" t="s">
        <v>576</v>
      </c>
      <c r="E5" s="11" t="s">
        <v>584</v>
      </c>
      <c r="F5" s="11" t="s">
        <v>585</v>
      </c>
      <c r="G5" s="16" t="s">
        <v>586</v>
      </c>
      <c r="H5" s="11" t="s">
        <v>1486</v>
      </c>
      <c r="J5" s="15">
        <v>5544</v>
      </c>
      <c r="K5" s="15">
        <v>13043.7</v>
      </c>
      <c r="L5" s="15">
        <v>363.68</v>
      </c>
      <c r="M5" s="15">
        <v>86.8</v>
      </c>
      <c r="N5" s="15">
        <v>3.8</v>
      </c>
      <c r="O5" s="15">
        <v>125</v>
      </c>
      <c r="P5" s="15">
        <f>1900*0.16%</f>
        <v>3.04</v>
      </c>
    </row>
    <row r="6" spans="1:16">
      <c r="A6" s="13">
        <v>202401</v>
      </c>
      <c r="B6" s="11" t="s">
        <v>334</v>
      </c>
      <c r="C6" s="11" t="s">
        <v>575</v>
      </c>
      <c r="D6" s="11" t="s">
        <v>587</v>
      </c>
      <c r="E6" s="11" t="s">
        <v>588</v>
      </c>
      <c r="F6" s="11" t="s">
        <v>589</v>
      </c>
      <c r="G6" s="16" t="s">
        <v>590</v>
      </c>
      <c r="H6" s="11" t="s">
        <v>1486</v>
      </c>
      <c r="J6" s="15">
        <v>3200</v>
      </c>
      <c r="K6" s="15">
        <v>9130</v>
      </c>
      <c r="L6" s="15">
        <v>363.68</v>
      </c>
      <c r="M6" s="15">
        <v>86.8</v>
      </c>
      <c r="N6" s="15">
        <v>3.8</v>
      </c>
      <c r="O6" s="15">
        <v>95</v>
      </c>
      <c r="P6" s="15">
        <f>1900*0.16%</f>
        <v>3.04</v>
      </c>
    </row>
    <row r="7" spans="1:16">
      <c r="A7" s="13">
        <v>202401</v>
      </c>
      <c r="B7" s="11" t="s">
        <v>342</v>
      </c>
      <c r="C7" s="11" t="s">
        <v>592</v>
      </c>
      <c r="D7" s="11" t="s">
        <v>587</v>
      </c>
      <c r="E7" s="11" t="s">
        <v>593</v>
      </c>
      <c r="F7" s="11" t="s">
        <v>594</v>
      </c>
      <c r="G7" s="16" t="s">
        <v>595</v>
      </c>
      <c r="H7" s="11" t="s">
        <v>1486</v>
      </c>
      <c r="J7" s="15">
        <v>1900</v>
      </c>
      <c r="K7" s="15">
        <v>4419.37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</row>
    <row r="8" spans="1:16">
      <c r="A8" s="13">
        <v>202401</v>
      </c>
      <c r="B8" s="11" t="s">
        <v>225</v>
      </c>
      <c r="C8" s="11" t="s">
        <v>592</v>
      </c>
      <c r="D8" s="11" t="s">
        <v>587</v>
      </c>
      <c r="E8" s="11" t="s">
        <v>596</v>
      </c>
      <c r="F8" s="11" t="s">
        <v>597</v>
      </c>
      <c r="G8" s="16" t="s">
        <v>598</v>
      </c>
      <c r="H8" s="11" t="s">
        <v>1486</v>
      </c>
      <c r="J8" s="15">
        <v>1900</v>
      </c>
      <c r="K8" s="15">
        <v>5358.1</v>
      </c>
      <c r="L8" s="15">
        <v>363.68</v>
      </c>
      <c r="M8" s="15">
        <v>86.8</v>
      </c>
      <c r="N8" s="15">
        <v>3.8</v>
      </c>
      <c r="O8" s="15">
        <v>0</v>
      </c>
      <c r="P8" s="15">
        <f t="shared" ref="P8:P15" si="0">1900*0.16%</f>
        <v>3.04</v>
      </c>
    </row>
    <row r="9" spans="1:16">
      <c r="A9" s="13">
        <v>202401</v>
      </c>
      <c r="B9" s="11" t="s">
        <v>301</v>
      </c>
      <c r="C9" s="11" t="s">
        <v>580</v>
      </c>
      <c r="D9" s="11" t="s">
        <v>587</v>
      </c>
      <c r="E9" s="11" t="s">
        <v>599</v>
      </c>
      <c r="F9" s="11" t="s">
        <v>600</v>
      </c>
      <c r="G9" s="16" t="s">
        <v>601</v>
      </c>
      <c r="H9" s="11" t="s">
        <v>1486</v>
      </c>
      <c r="J9" s="15">
        <v>5746</v>
      </c>
      <c r="K9" s="15">
        <v>14401.59</v>
      </c>
      <c r="L9" s="15">
        <v>363.68</v>
      </c>
      <c r="M9" s="15">
        <v>86.8</v>
      </c>
      <c r="N9" s="15">
        <v>3.8</v>
      </c>
      <c r="O9" s="15">
        <v>1250</v>
      </c>
      <c r="P9" s="15">
        <f t="shared" si="0"/>
        <v>3.04</v>
      </c>
    </row>
    <row r="10" spans="1:16">
      <c r="A10" s="13">
        <v>202401</v>
      </c>
      <c r="B10" s="11" t="s">
        <v>264</v>
      </c>
      <c r="C10" s="11" t="s">
        <v>580</v>
      </c>
      <c r="D10" s="11" t="s">
        <v>587</v>
      </c>
      <c r="E10" s="11" t="s">
        <v>602</v>
      </c>
      <c r="F10" s="11" t="s">
        <v>1336</v>
      </c>
      <c r="G10" s="16" t="s">
        <v>604</v>
      </c>
      <c r="H10" s="11" t="s">
        <v>1486</v>
      </c>
      <c r="J10" s="15">
        <v>2440</v>
      </c>
      <c r="K10" s="15">
        <v>6905</v>
      </c>
      <c r="L10" s="15">
        <v>363.68</v>
      </c>
      <c r="M10" s="15">
        <v>86.8</v>
      </c>
      <c r="N10" s="15">
        <v>3.8</v>
      </c>
      <c r="O10" s="15">
        <v>95</v>
      </c>
      <c r="P10" s="15">
        <f t="shared" si="0"/>
        <v>3.04</v>
      </c>
    </row>
    <row r="11" spans="1:16">
      <c r="A11" s="13">
        <v>202401</v>
      </c>
      <c r="B11" s="11" t="s">
        <v>290</v>
      </c>
      <c r="C11" s="11" t="s">
        <v>580</v>
      </c>
      <c r="D11" s="11" t="s">
        <v>587</v>
      </c>
      <c r="E11" s="11" t="s">
        <v>605</v>
      </c>
      <c r="F11" s="11" t="s">
        <v>606</v>
      </c>
      <c r="G11" s="16" t="s">
        <v>607</v>
      </c>
      <c r="H11" s="11" t="s">
        <v>1486</v>
      </c>
      <c r="J11" s="15">
        <v>5389</v>
      </c>
      <c r="K11" s="15">
        <v>13008</v>
      </c>
      <c r="L11" s="15">
        <v>363.68</v>
      </c>
      <c r="M11" s="15">
        <v>86.8</v>
      </c>
      <c r="N11" s="15">
        <v>3.8</v>
      </c>
      <c r="O11" s="15">
        <v>500</v>
      </c>
      <c r="P11" s="15">
        <f t="shared" si="0"/>
        <v>3.04</v>
      </c>
    </row>
    <row r="12" spans="1:16">
      <c r="A12" s="13">
        <v>202401</v>
      </c>
      <c r="B12" s="11" t="s">
        <v>376</v>
      </c>
      <c r="C12" s="11" t="s">
        <v>580</v>
      </c>
      <c r="D12" s="11" t="s">
        <v>587</v>
      </c>
      <c r="E12" s="11" t="s">
        <v>608</v>
      </c>
      <c r="F12" s="11" t="s">
        <v>609</v>
      </c>
      <c r="G12" s="16" t="s">
        <v>610</v>
      </c>
      <c r="H12" s="11" t="s">
        <v>1486</v>
      </c>
      <c r="J12" s="15">
        <v>2671</v>
      </c>
      <c r="K12" s="15">
        <v>7045.7</v>
      </c>
      <c r="L12" s="15">
        <v>363.68</v>
      </c>
      <c r="M12" s="15">
        <v>86.8</v>
      </c>
      <c r="N12" s="15">
        <v>3.8</v>
      </c>
      <c r="O12" s="15">
        <v>500</v>
      </c>
      <c r="P12" s="15">
        <f t="shared" si="0"/>
        <v>3.04</v>
      </c>
    </row>
    <row r="13" spans="1:16">
      <c r="A13" s="13">
        <v>202401</v>
      </c>
      <c r="B13" s="11" t="s">
        <v>240</v>
      </c>
      <c r="C13" s="11" t="s">
        <v>580</v>
      </c>
      <c r="D13" s="11" t="s">
        <v>587</v>
      </c>
      <c r="E13" s="11" t="s">
        <v>611</v>
      </c>
      <c r="F13" s="11" t="s">
        <v>609</v>
      </c>
      <c r="G13" s="16" t="s">
        <v>612</v>
      </c>
      <c r="H13" s="11" t="s">
        <v>1486</v>
      </c>
      <c r="J13" s="15">
        <v>5746</v>
      </c>
      <c r="K13" s="15">
        <v>13313.6</v>
      </c>
      <c r="L13" s="15">
        <v>363.68</v>
      </c>
      <c r="M13" s="15">
        <v>86.8</v>
      </c>
      <c r="N13" s="15">
        <v>3.8</v>
      </c>
      <c r="O13" s="15">
        <v>1250</v>
      </c>
      <c r="P13" s="15">
        <f t="shared" si="0"/>
        <v>3.04</v>
      </c>
    </row>
    <row r="14" spans="1:16">
      <c r="A14" s="13">
        <v>202401</v>
      </c>
      <c r="B14" s="11" t="s">
        <v>326</v>
      </c>
      <c r="C14" s="11" t="s">
        <v>580</v>
      </c>
      <c r="D14" s="11" t="s">
        <v>587</v>
      </c>
      <c r="E14" s="11" t="s">
        <v>613</v>
      </c>
      <c r="F14" s="11" t="s">
        <v>614</v>
      </c>
      <c r="G14" s="16" t="s">
        <v>615</v>
      </c>
      <c r="H14" s="11" t="s">
        <v>1486</v>
      </c>
      <c r="J14" s="15">
        <v>5544</v>
      </c>
      <c r="K14" s="15">
        <v>17826.01</v>
      </c>
      <c r="L14" s="15">
        <v>363.68</v>
      </c>
      <c r="M14" s="15">
        <v>86.8</v>
      </c>
      <c r="N14" s="15">
        <v>3.8</v>
      </c>
      <c r="O14" s="15">
        <v>500</v>
      </c>
      <c r="P14" s="15">
        <f t="shared" si="0"/>
        <v>3.04</v>
      </c>
    </row>
    <row r="15" spans="1:16">
      <c r="A15" s="13">
        <v>202401</v>
      </c>
      <c r="B15" s="11" t="s">
        <v>299</v>
      </c>
      <c r="C15" s="11" t="s">
        <v>1437</v>
      </c>
      <c r="D15" s="11" t="s">
        <v>587</v>
      </c>
      <c r="E15" s="11" t="s">
        <v>616</v>
      </c>
      <c r="F15" s="11" t="s">
        <v>1217</v>
      </c>
      <c r="G15" s="16">
        <v>42738</v>
      </c>
      <c r="H15" s="11" t="s">
        <v>1486</v>
      </c>
      <c r="J15" s="15">
        <v>3263</v>
      </c>
      <c r="K15" s="15">
        <v>10002.89</v>
      </c>
      <c r="L15" s="15">
        <v>363.68</v>
      </c>
      <c r="M15" s="15">
        <v>86.8</v>
      </c>
      <c r="N15" s="15">
        <v>3.8</v>
      </c>
      <c r="O15" s="15">
        <v>0</v>
      </c>
      <c r="P15" s="15">
        <f t="shared" si="0"/>
        <v>3.04</v>
      </c>
    </row>
    <row r="16" spans="1:16">
      <c r="A16" s="13">
        <v>202401</v>
      </c>
      <c r="B16" s="11" t="s">
        <v>453</v>
      </c>
      <c r="C16" s="11" t="s">
        <v>1438</v>
      </c>
      <c r="D16" s="11" t="s">
        <v>587</v>
      </c>
      <c r="E16" s="11" t="s">
        <v>620</v>
      </c>
      <c r="F16" s="11" t="s">
        <v>621</v>
      </c>
      <c r="G16" s="16" t="s">
        <v>622</v>
      </c>
      <c r="H16" s="11" t="s">
        <v>1486</v>
      </c>
      <c r="J16" s="15">
        <v>2132</v>
      </c>
      <c r="K16" s="15">
        <v>9820.86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</row>
    <row r="17" spans="1:16">
      <c r="A17" s="13">
        <v>202401</v>
      </c>
      <c r="B17" s="11" t="s">
        <v>307</v>
      </c>
      <c r="C17" s="11" t="s">
        <v>575</v>
      </c>
      <c r="D17" s="11" t="s">
        <v>587</v>
      </c>
      <c r="E17" s="11" t="s">
        <v>629</v>
      </c>
      <c r="F17" s="11" t="s">
        <v>578</v>
      </c>
      <c r="G17" s="16" t="s">
        <v>630</v>
      </c>
      <c r="H17" s="11" t="s">
        <v>1486</v>
      </c>
      <c r="J17" s="15">
        <v>5500</v>
      </c>
      <c r="K17" s="15">
        <v>15835</v>
      </c>
      <c r="L17" s="15">
        <v>363.68</v>
      </c>
      <c r="M17" s="15">
        <v>86.8</v>
      </c>
      <c r="N17" s="15">
        <v>3.8</v>
      </c>
      <c r="O17" s="15">
        <v>960</v>
      </c>
      <c r="P17" s="15">
        <f t="shared" ref="P17:P27" si="1">1900*0.16%</f>
        <v>3.04</v>
      </c>
    </row>
    <row r="18" spans="1:16">
      <c r="A18" s="13">
        <v>202401</v>
      </c>
      <c r="B18" s="11" t="s">
        <v>353</v>
      </c>
      <c r="C18" s="11" t="s">
        <v>1438</v>
      </c>
      <c r="D18" s="11" t="s">
        <v>576</v>
      </c>
      <c r="E18" s="11" t="s">
        <v>631</v>
      </c>
      <c r="F18" s="11" t="s">
        <v>632</v>
      </c>
      <c r="G18" s="16" t="s">
        <v>633</v>
      </c>
      <c r="H18" s="11" t="s">
        <v>1486</v>
      </c>
      <c r="J18" s="15">
        <v>6070</v>
      </c>
      <c r="K18" s="15">
        <v>14578.6</v>
      </c>
      <c r="L18" s="15">
        <v>363.68</v>
      </c>
      <c r="M18" s="15">
        <v>86.8</v>
      </c>
      <c r="N18" s="15">
        <v>3.8</v>
      </c>
      <c r="O18" s="15">
        <v>1500</v>
      </c>
      <c r="P18" s="15">
        <f t="shared" si="1"/>
        <v>3.04</v>
      </c>
    </row>
    <row r="19" spans="1:16">
      <c r="A19" s="13">
        <v>202401</v>
      </c>
      <c r="B19" s="11" t="s">
        <v>379</v>
      </c>
      <c r="C19" s="11" t="s">
        <v>1437</v>
      </c>
      <c r="D19" s="11" t="s">
        <v>587</v>
      </c>
      <c r="E19" s="11" t="s">
        <v>634</v>
      </c>
      <c r="F19" s="11" t="s">
        <v>1386</v>
      </c>
      <c r="G19" s="16" t="s">
        <v>636</v>
      </c>
      <c r="H19" s="11" t="s">
        <v>1486</v>
      </c>
      <c r="J19" s="15">
        <v>5520</v>
      </c>
      <c r="K19" s="15">
        <v>18925</v>
      </c>
      <c r="L19" s="15">
        <v>363.68</v>
      </c>
      <c r="M19" s="15">
        <v>86.8</v>
      </c>
      <c r="N19" s="15">
        <v>3.8</v>
      </c>
      <c r="O19" s="15">
        <v>750</v>
      </c>
      <c r="P19" s="15">
        <f t="shared" si="1"/>
        <v>3.04</v>
      </c>
    </row>
    <row r="20" spans="1:16">
      <c r="A20" s="13">
        <v>202401</v>
      </c>
      <c r="B20" s="11" t="s">
        <v>248</v>
      </c>
      <c r="C20" s="11" t="s">
        <v>1437</v>
      </c>
      <c r="D20" s="11" t="s">
        <v>587</v>
      </c>
      <c r="E20" s="11" t="s">
        <v>637</v>
      </c>
      <c r="F20" s="11" t="s">
        <v>778</v>
      </c>
      <c r="G20" s="16" t="s">
        <v>639</v>
      </c>
      <c r="H20" s="11" t="s">
        <v>1486</v>
      </c>
      <c r="J20" s="15">
        <v>4250</v>
      </c>
      <c r="K20" s="15">
        <v>13842.67</v>
      </c>
      <c r="L20" s="15">
        <v>363.68</v>
      </c>
      <c r="M20" s="15">
        <v>86.8</v>
      </c>
      <c r="N20" s="15">
        <v>3.8</v>
      </c>
      <c r="O20" s="15">
        <v>0</v>
      </c>
      <c r="P20" s="15">
        <f t="shared" si="1"/>
        <v>3.04</v>
      </c>
    </row>
    <row r="21" spans="1:16">
      <c r="A21" s="13">
        <v>202401</v>
      </c>
      <c r="B21" s="11" t="s">
        <v>261</v>
      </c>
      <c r="C21" s="11" t="s">
        <v>1437</v>
      </c>
      <c r="D21" s="11" t="s">
        <v>587</v>
      </c>
      <c r="E21" s="11" t="s">
        <v>640</v>
      </c>
      <c r="F21" s="11" t="s">
        <v>652</v>
      </c>
      <c r="G21" s="16" t="s">
        <v>642</v>
      </c>
      <c r="H21" s="11" t="s">
        <v>1486</v>
      </c>
      <c r="J21" s="15">
        <v>3440</v>
      </c>
      <c r="K21" s="15">
        <v>10914.15</v>
      </c>
      <c r="L21" s="15">
        <v>363.68</v>
      </c>
      <c r="M21" s="15">
        <v>86.8</v>
      </c>
      <c r="N21" s="15">
        <v>3.8</v>
      </c>
      <c r="O21" s="15">
        <v>0</v>
      </c>
      <c r="P21" s="15">
        <f t="shared" si="1"/>
        <v>3.04</v>
      </c>
    </row>
    <row r="22" spans="1:16">
      <c r="A22" s="13">
        <v>202401</v>
      </c>
      <c r="B22" s="11" t="s">
        <v>405</v>
      </c>
      <c r="C22" s="11" t="s">
        <v>1437</v>
      </c>
      <c r="D22" s="11" t="s">
        <v>587</v>
      </c>
      <c r="E22" s="11" t="s">
        <v>643</v>
      </c>
      <c r="F22" s="11" t="s">
        <v>1219</v>
      </c>
      <c r="G22" s="16" t="s">
        <v>644</v>
      </c>
      <c r="H22" s="11" t="s">
        <v>1486</v>
      </c>
      <c r="J22" s="15">
        <v>4331</v>
      </c>
      <c r="K22" s="15">
        <v>11580.61</v>
      </c>
      <c r="L22" s="15">
        <v>363.68</v>
      </c>
      <c r="M22" s="15">
        <v>86.8</v>
      </c>
      <c r="N22" s="15">
        <v>3.8</v>
      </c>
      <c r="O22" s="15">
        <v>0</v>
      </c>
      <c r="P22" s="15">
        <f t="shared" si="1"/>
        <v>3.04</v>
      </c>
    </row>
    <row r="23" spans="1:16">
      <c r="A23" s="13">
        <v>202401</v>
      </c>
      <c r="B23" s="11" t="s">
        <v>244</v>
      </c>
      <c r="C23" s="11" t="s">
        <v>1438</v>
      </c>
      <c r="D23" s="11" t="s">
        <v>576</v>
      </c>
      <c r="E23" s="11" t="s">
        <v>645</v>
      </c>
      <c r="F23" s="11" t="s">
        <v>646</v>
      </c>
      <c r="G23" s="16" t="s">
        <v>647</v>
      </c>
      <c r="H23" s="11" t="s">
        <v>1486</v>
      </c>
      <c r="J23" s="15">
        <v>4000</v>
      </c>
      <c r="K23" s="15">
        <v>10378</v>
      </c>
      <c r="L23" s="15">
        <v>363.68</v>
      </c>
      <c r="M23" s="15">
        <v>86.8</v>
      </c>
      <c r="N23" s="15">
        <v>3.8</v>
      </c>
      <c r="O23" s="15">
        <v>0</v>
      </c>
      <c r="P23" s="15">
        <f t="shared" si="1"/>
        <v>3.04</v>
      </c>
    </row>
    <row r="24" spans="1:16">
      <c r="A24" s="13">
        <v>202401</v>
      </c>
      <c r="B24" s="11" t="s">
        <v>286</v>
      </c>
      <c r="C24" s="11" t="s">
        <v>1437</v>
      </c>
      <c r="D24" s="11" t="s">
        <v>587</v>
      </c>
      <c r="E24" s="11" t="s">
        <v>648</v>
      </c>
      <c r="F24" s="11" t="s">
        <v>1365</v>
      </c>
      <c r="G24" s="16" t="s">
        <v>650</v>
      </c>
      <c r="H24" s="11" t="s">
        <v>1486</v>
      </c>
      <c r="J24" s="15">
        <v>7100</v>
      </c>
      <c r="K24" s="15">
        <v>20675</v>
      </c>
      <c r="L24" s="15">
        <v>363.68</v>
      </c>
      <c r="M24" s="15">
        <v>86.8</v>
      </c>
      <c r="N24" s="15">
        <v>3.8</v>
      </c>
      <c r="O24" s="15">
        <v>457.5</v>
      </c>
      <c r="P24" s="15">
        <f t="shared" si="1"/>
        <v>3.04</v>
      </c>
    </row>
    <row r="25" spans="1:16">
      <c r="A25" s="13">
        <v>202401</v>
      </c>
      <c r="B25" s="11" t="s">
        <v>421</v>
      </c>
      <c r="C25" s="11" t="s">
        <v>1437</v>
      </c>
      <c r="D25" s="11" t="s">
        <v>587</v>
      </c>
      <c r="E25" s="11" t="s">
        <v>651</v>
      </c>
      <c r="F25" s="11" t="s">
        <v>652</v>
      </c>
      <c r="G25" s="16" t="s">
        <v>653</v>
      </c>
      <c r="H25" s="11" t="s">
        <v>1486</v>
      </c>
      <c r="J25" s="15">
        <v>5519</v>
      </c>
      <c r="K25" s="15">
        <v>14604.44</v>
      </c>
      <c r="L25" s="15">
        <v>363.68</v>
      </c>
      <c r="M25" s="15">
        <v>86.8</v>
      </c>
      <c r="N25" s="15">
        <v>3.8</v>
      </c>
      <c r="O25" s="15">
        <v>0</v>
      </c>
      <c r="P25" s="15">
        <f t="shared" si="1"/>
        <v>3.04</v>
      </c>
    </row>
    <row r="26" spans="1:16">
      <c r="A26" s="13">
        <v>202401</v>
      </c>
      <c r="B26" s="11" t="s">
        <v>258</v>
      </c>
      <c r="C26" s="11" t="s">
        <v>575</v>
      </c>
      <c r="D26" s="11" t="s">
        <v>587</v>
      </c>
      <c r="E26" s="11" t="s">
        <v>654</v>
      </c>
      <c r="F26" s="11" t="s">
        <v>655</v>
      </c>
      <c r="G26" s="16" t="s">
        <v>656</v>
      </c>
      <c r="H26" s="11" t="s">
        <v>1486</v>
      </c>
      <c r="J26" s="15">
        <v>2888</v>
      </c>
      <c r="K26" s="15">
        <v>6705.9</v>
      </c>
      <c r="L26" s="15">
        <v>363.68</v>
      </c>
      <c r="M26" s="15">
        <v>86.8</v>
      </c>
      <c r="N26" s="15">
        <v>3.8</v>
      </c>
      <c r="O26" s="15">
        <v>0</v>
      </c>
      <c r="P26" s="15">
        <f t="shared" si="1"/>
        <v>3.04</v>
      </c>
    </row>
    <row r="27" spans="1:16">
      <c r="A27" s="13">
        <v>202401</v>
      </c>
      <c r="B27" s="11" t="s">
        <v>416</v>
      </c>
      <c r="C27" s="11" t="s">
        <v>580</v>
      </c>
      <c r="D27" s="11" t="s">
        <v>587</v>
      </c>
      <c r="E27" s="11" t="s">
        <v>665</v>
      </c>
      <c r="F27" s="11" t="s">
        <v>666</v>
      </c>
      <c r="G27" s="16" t="s">
        <v>667</v>
      </c>
      <c r="H27" s="11" t="s">
        <v>1486</v>
      </c>
      <c r="J27" s="15">
        <v>4133</v>
      </c>
      <c r="K27" s="15">
        <v>11028.5</v>
      </c>
      <c r="L27" s="15">
        <v>363.68</v>
      </c>
      <c r="M27" s="15">
        <v>86.8</v>
      </c>
      <c r="N27" s="15">
        <v>3.8</v>
      </c>
      <c r="O27" s="15">
        <v>300</v>
      </c>
      <c r="P27" s="15">
        <f t="shared" si="1"/>
        <v>3.04</v>
      </c>
    </row>
    <row r="28" spans="1:16">
      <c r="A28" s="13">
        <v>202401</v>
      </c>
      <c r="B28" s="11" t="s">
        <v>344</v>
      </c>
      <c r="C28" s="11" t="s">
        <v>575</v>
      </c>
      <c r="D28" s="11" t="s">
        <v>671</v>
      </c>
      <c r="E28" s="11" t="s">
        <v>672</v>
      </c>
      <c r="F28" s="11" t="s">
        <v>578</v>
      </c>
      <c r="G28" s="16" t="s">
        <v>673</v>
      </c>
      <c r="H28" s="11" t="s">
        <v>1486</v>
      </c>
      <c r="J28" s="15">
        <v>8800</v>
      </c>
      <c r="K28" s="15">
        <v>20525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</row>
    <row r="29" spans="1:16">
      <c r="A29" s="13">
        <v>202401</v>
      </c>
      <c r="B29" s="11" t="s">
        <v>298</v>
      </c>
      <c r="C29" s="11" t="s">
        <v>1437</v>
      </c>
      <c r="D29" s="11" t="s">
        <v>587</v>
      </c>
      <c r="E29" s="11" t="s">
        <v>674</v>
      </c>
      <c r="F29" s="11" t="s">
        <v>675</v>
      </c>
      <c r="G29" s="16" t="s">
        <v>676</v>
      </c>
      <c r="H29" s="11" t="s">
        <v>1486</v>
      </c>
      <c r="J29" s="15">
        <v>2532</v>
      </c>
      <c r="K29" s="15">
        <v>7245.5</v>
      </c>
      <c r="L29" s="15">
        <v>363.68</v>
      </c>
      <c r="M29" s="15">
        <v>86.8</v>
      </c>
      <c r="N29" s="15">
        <v>3.8</v>
      </c>
      <c r="O29" s="15">
        <v>0</v>
      </c>
      <c r="P29" s="15">
        <f t="shared" ref="P29:P41" si="2">1900*0.16%</f>
        <v>3.04</v>
      </c>
    </row>
    <row r="30" spans="1:16">
      <c r="A30" s="13">
        <v>202401</v>
      </c>
      <c r="B30" s="11" t="s">
        <v>355</v>
      </c>
      <c r="C30" s="11" t="s">
        <v>1438</v>
      </c>
      <c r="D30" s="11" t="s">
        <v>587</v>
      </c>
      <c r="E30" s="11" t="s">
        <v>685</v>
      </c>
      <c r="F30" s="11" t="s">
        <v>686</v>
      </c>
      <c r="G30" s="16" t="s">
        <v>687</v>
      </c>
      <c r="H30" s="11" t="s">
        <v>1486</v>
      </c>
      <c r="J30" s="15">
        <v>2520</v>
      </c>
      <c r="K30" s="15">
        <v>9134.69</v>
      </c>
      <c r="L30" s="15">
        <v>363.68</v>
      </c>
      <c r="M30" s="15">
        <v>86.8</v>
      </c>
      <c r="N30" s="15">
        <v>3.8</v>
      </c>
      <c r="O30" s="15">
        <v>0</v>
      </c>
      <c r="P30" s="15">
        <f t="shared" si="2"/>
        <v>3.04</v>
      </c>
    </row>
    <row r="31" spans="1:16">
      <c r="A31" s="13">
        <v>202401</v>
      </c>
      <c r="B31" s="11" t="s">
        <v>420</v>
      </c>
      <c r="C31" s="11" t="s">
        <v>580</v>
      </c>
      <c r="D31" s="11" t="s">
        <v>587</v>
      </c>
      <c r="E31" s="11" t="s">
        <v>697</v>
      </c>
      <c r="F31" s="11" t="s">
        <v>698</v>
      </c>
      <c r="G31" s="16" t="s">
        <v>699</v>
      </c>
      <c r="H31" s="11" t="s">
        <v>1486</v>
      </c>
      <c r="J31" s="15">
        <v>4536</v>
      </c>
      <c r="K31" s="15">
        <v>10700.7</v>
      </c>
      <c r="L31" s="15">
        <v>363.68</v>
      </c>
      <c r="M31" s="15">
        <v>86.8</v>
      </c>
      <c r="N31" s="15">
        <v>3.8</v>
      </c>
      <c r="O31" s="15">
        <v>300</v>
      </c>
      <c r="P31" s="15">
        <f t="shared" si="2"/>
        <v>3.04</v>
      </c>
    </row>
    <row r="32" spans="1:16">
      <c r="A32" s="13">
        <v>202401</v>
      </c>
      <c r="B32" s="11" t="s">
        <v>424</v>
      </c>
      <c r="C32" s="11" t="s">
        <v>1437</v>
      </c>
      <c r="D32" s="11" t="s">
        <v>587</v>
      </c>
      <c r="E32" s="11" t="s">
        <v>700</v>
      </c>
      <c r="F32" s="11" t="s">
        <v>617</v>
      </c>
      <c r="G32" s="16" t="s">
        <v>701</v>
      </c>
      <c r="H32" s="11" t="s">
        <v>1486</v>
      </c>
      <c r="J32" s="15">
        <v>2363</v>
      </c>
      <c r="K32" s="15">
        <v>7213.86</v>
      </c>
      <c r="L32" s="15">
        <v>363.68</v>
      </c>
      <c r="M32" s="15">
        <v>86.8</v>
      </c>
      <c r="N32" s="15">
        <v>3.8</v>
      </c>
      <c r="O32" s="15">
        <v>0</v>
      </c>
      <c r="P32" s="15">
        <f t="shared" si="2"/>
        <v>3.04</v>
      </c>
    </row>
    <row r="33" spans="1:16">
      <c r="A33" s="13">
        <v>202401</v>
      </c>
      <c r="B33" s="11" t="s">
        <v>277</v>
      </c>
      <c r="C33" s="11" t="s">
        <v>1438</v>
      </c>
      <c r="D33" s="11" t="s">
        <v>587</v>
      </c>
      <c r="E33" s="11" t="s">
        <v>702</v>
      </c>
      <c r="F33" s="11" t="s">
        <v>703</v>
      </c>
      <c r="G33" s="16" t="s">
        <v>704</v>
      </c>
      <c r="H33" s="11" t="s">
        <v>1486</v>
      </c>
      <c r="J33" s="15">
        <v>1900</v>
      </c>
      <c r="K33" s="15">
        <v>4479.2</v>
      </c>
      <c r="L33" s="15">
        <v>363.68</v>
      </c>
      <c r="M33" s="15">
        <v>86.8</v>
      </c>
      <c r="N33" s="15">
        <v>3.8</v>
      </c>
      <c r="O33" s="15">
        <v>0</v>
      </c>
      <c r="P33" s="15">
        <f t="shared" si="2"/>
        <v>3.04</v>
      </c>
    </row>
    <row r="34" spans="1:16">
      <c r="A34" s="13">
        <v>202401</v>
      </c>
      <c r="B34" s="11" t="s">
        <v>204</v>
      </c>
      <c r="C34" s="11" t="s">
        <v>1438</v>
      </c>
      <c r="D34" s="11" t="s">
        <v>587</v>
      </c>
      <c r="E34" s="11" t="s">
        <v>712</v>
      </c>
      <c r="F34" s="11" t="s">
        <v>880</v>
      </c>
      <c r="G34" s="16" t="s">
        <v>714</v>
      </c>
      <c r="H34" s="11" t="s">
        <v>1486</v>
      </c>
      <c r="J34" s="15">
        <v>1958</v>
      </c>
      <c r="K34" s="15">
        <v>5820</v>
      </c>
      <c r="L34" s="15">
        <v>363.68</v>
      </c>
      <c r="M34" s="15">
        <v>86.8</v>
      </c>
      <c r="N34" s="15">
        <v>3.8</v>
      </c>
      <c r="O34" s="15">
        <v>0</v>
      </c>
      <c r="P34" s="15">
        <f t="shared" si="2"/>
        <v>3.04</v>
      </c>
    </row>
    <row r="35" spans="1:16">
      <c r="A35" s="13">
        <v>202401</v>
      </c>
      <c r="B35" s="11" t="s">
        <v>413</v>
      </c>
      <c r="C35" s="11" t="s">
        <v>1437</v>
      </c>
      <c r="D35" s="11" t="s">
        <v>587</v>
      </c>
      <c r="E35" s="11" t="s">
        <v>718</v>
      </c>
      <c r="F35" s="11" t="s">
        <v>638</v>
      </c>
      <c r="G35" s="16" t="s">
        <v>719</v>
      </c>
      <c r="H35" s="11" t="s">
        <v>1486</v>
      </c>
      <c r="J35" s="15">
        <v>2993</v>
      </c>
      <c r="K35" s="15">
        <v>8137.46</v>
      </c>
      <c r="L35" s="15">
        <v>363.68</v>
      </c>
      <c r="M35" s="15">
        <v>86.8</v>
      </c>
      <c r="N35" s="15">
        <v>3.8</v>
      </c>
      <c r="O35" s="15">
        <v>0</v>
      </c>
      <c r="P35" s="15">
        <f t="shared" si="2"/>
        <v>3.04</v>
      </c>
    </row>
    <row r="36" spans="1:16">
      <c r="A36" s="13">
        <v>202401</v>
      </c>
      <c r="B36" s="11" t="s">
        <v>393</v>
      </c>
      <c r="C36" s="11" t="s">
        <v>1437</v>
      </c>
      <c r="D36" s="11" t="s">
        <v>587</v>
      </c>
      <c r="E36" s="11" t="s">
        <v>720</v>
      </c>
      <c r="F36" s="11" t="s">
        <v>721</v>
      </c>
      <c r="G36" s="16" t="s">
        <v>722</v>
      </c>
      <c r="H36" s="11" t="s">
        <v>1486</v>
      </c>
      <c r="J36" s="15">
        <v>3000</v>
      </c>
      <c r="K36" s="15">
        <v>7322.41</v>
      </c>
      <c r="L36" s="15">
        <v>363.68</v>
      </c>
      <c r="M36" s="15">
        <v>86.8</v>
      </c>
      <c r="N36" s="15">
        <v>3.8</v>
      </c>
      <c r="O36" s="15">
        <v>0</v>
      </c>
      <c r="P36" s="15">
        <f t="shared" si="2"/>
        <v>3.04</v>
      </c>
    </row>
    <row r="37" spans="1:16">
      <c r="A37" s="13">
        <v>202401</v>
      </c>
      <c r="B37" s="11" t="s">
        <v>252</v>
      </c>
      <c r="C37" s="11" t="s">
        <v>1437</v>
      </c>
      <c r="D37" s="11" t="s">
        <v>587</v>
      </c>
      <c r="E37" s="11" t="s">
        <v>727</v>
      </c>
      <c r="F37" s="11" t="s">
        <v>778</v>
      </c>
      <c r="G37" s="16" t="s">
        <v>728</v>
      </c>
      <c r="H37" s="11" t="s">
        <v>1486</v>
      </c>
      <c r="J37" s="15">
        <v>4937</v>
      </c>
      <c r="K37" s="15">
        <v>16080.24</v>
      </c>
      <c r="L37" s="15">
        <v>363.68</v>
      </c>
      <c r="M37" s="15">
        <v>86.8</v>
      </c>
      <c r="N37" s="15">
        <v>3.8</v>
      </c>
      <c r="O37" s="15">
        <v>800</v>
      </c>
      <c r="P37" s="15">
        <f t="shared" si="2"/>
        <v>3.04</v>
      </c>
    </row>
    <row r="38" spans="1:16">
      <c r="A38" s="13">
        <v>202401</v>
      </c>
      <c r="B38" s="11" t="s">
        <v>427</v>
      </c>
      <c r="C38" s="11" t="s">
        <v>1439</v>
      </c>
      <c r="D38" s="11" t="s">
        <v>1366</v>
      </c>
      <c r="E38" s="11" t="s">
        <v>729</v>
      </c>
      <c r="F38" s="11" t="s">
        <v>1337</v>
      </c>
      <c r="G38" s="16" t="s">
        <v>731</v>
      </c>
      <c r="H38" s="11" t="s">
        <v>1486</v>
      </c>
      <c r="J38" s="15">
        <v>8080</v>
      </c>
      <c r="K38" s="15">
        <v>15525</v>
      </c>
      <c r="L38" s="15">
        <v>363.68</v>
      </c>
      <c r="M38" s="15">
        <v>86.8</v>
      </c>
      <c r="N38" s="15">
        <v>3.8</v>
      </c>
      <c r="O38" s="15">
        <v>2000</v>
      </c>
      <c r="P38" s="15">
        <f t="shared" si="2"/>
        <v>3.04</v>
      </c>
    </row>
    <row r="39" spans="1:16">
      <c r="A39" s="13">
        <v>202401</v>
      </c>
      <c r="B39" s="11" t="s">
        <v>447</v>
      </c>
      <c r="C39" s="11" t="s">
        <v>575</v>
      </c>
      <c r="D39" s="11" t="s">
        <v>587</v>
      </c>
      <c r="E39" s="11" t="s">
        <v>732</v>
      </c>
      <c r="F39" s="11" t="s">
        <v>710</v>
      </c>
      <c r="G39" s="16" t="s">
        <v>733</v>
      </c>
      <c r="H39" s="11" t="s">
        <v>1486</v>
      </c>
      <c r="J39" s="15">
        <v>3000</v>
      </c>
      <c r="K39" s="15">
        <v>10500</v>
      </c>
      <c r="L39" s="15">
        <v>363.68</v>
      </c>
      <c r="M39" s="15">
        <v>86.8</v>
      </c>
      <c r="N39" s="15">
        <v>3.8</v>
      </c>
      <c r="O39" s="15">
        <v>0</v>
      </c>
      <c r="P39" s="15">
        <f t="shared" si="2"/>
        <v>3.04</v>
      </c>
    </row>
    <row r="40" spans="1:16">
      <c r="A40" s="13">
        <v>202401</v>
      </c>
      <c r="B40" s="11" t="s">
        <v>401</v>
      </c>
      <c r="C40" s="11" t="s">
        <v>1438</v>
      </c>
      <c r="D40" s="11" t="s">
        <v>587</v>
      </c>
      <c r="E40" s="11" t="s">
        <v>734</v>
      </c>
      <c r="F40" s="11" t="s">
        <v>735</v>
      </c>
      <c r="G40" s="16" t="s">
        <v>736</v>
      </c>
      <c r="H40" s="11" t="s">
        <v>1486</v>
      </c>
      <c r="J40" s="15">
        <v>2240</v>
      </c>
      <c r="K40" s="15">
        <v>6864</v>
      </c>
      <c r="L40" s="15">
        <v>363.68</v>
      </c>
      <c r="M40" s="15">
        <v>86.8</v>
      </c>
      <c r="N40" s="15">
        <v>3.8</v>
      </c>
      <c r="O40" s="15">
        <v>0</v>
      </c>
      <c r="P40" s="15">
        <f t="shared" si="2"/>
        <v>3.04</v>
      </c>
    </row>
    <row r="41" spans="1:16">
      <c r="A41" s="13">
        <v>202401</v>
      </c>
      <c r="B41" s="11" t="s">
        <v>321</v>
      </c>
      <c r="C41" s="11" t="s">
        <v>1437</v>
      </c>
      <c r="D41" s="11" t="s">
        <v>587</v>
      </c>
      <c r="E41" s="11" t="s">
        <v>737</v>
      </c>
      <c r="F41" s="11" t="s">
        <v>792</v>
      </c>
      <c r="G41" s="16" t="s">
        <v>739</v>
      </c>
      <c r="H41" s="11" t="s">
        <v>1486</v>
      </c>
      <c r="J41" s="15">
        <v>5240</v>
      </c>
      <c r="K41" s="15">
        <v>14060</v>
      </c>
      <c r="L41" s="15">
        <v>363.68</v>
      </c>
      <c r="M41" s="15">
        <v>86.8</v>
      </c>
      <c r="N41" s="15">
        <v>3.8</v>
      </c>
      <c r="O41" s="15">
        <v>475</v>
      </c>
      <c r="P41" s="15">
        <f t="shared" si="2"/>
        <v>3.04</v>
      </c>
    </row>
    <row r="42" spans="1:16">
      <c r="A42" s="13">
        <v>202401</v>
      </c>
      <c r="B42" s="11" t="s">
        <v>388</v>
      </c>
      <c r="C42" s="11" t="s">
        <v>1437</v>
      </c>
      <c r="D42" s="11" t="s">
        <v>1366</v>
      </c>
      <c r="E42" s="11" t="s">
        <v>740</v>
      </c>
      <c r="F42" s="11" t="s">
        <v>1367</v>
      </c>
      <c r="G42" s="16" t="s">
        <v>742</v>
      </c>
      <c r="H42" s="11" t="s">
        <v>1486</v>
      </c>
      <c r="J42" s="15">
        <v>11800</v>
      </c>
      <c r="K42" s="15">
        <v>28613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</row>
    <row r="43" spans="1:16">
      <c r="A43" s="13">
        <v>202401</v>
      </c>
      <c r="B43" s="11" t="s">
        <v>279</v>
      </c>
      <c r="C43" s="11" t="s">
        <v>580</v>
      </c>
      <c r="D43" s="11" t="s">
        <v>587</v>
      </c>
      <c r="E43" s="11" t="s">
        <v>743</v>
      </c>
      <c r="F43" s="11" t="s">
        <v>725</v>
      </c>
      <c r="G43" s="16" t="s">
        <v>744</v>
      </c>
      <c r="H43" s="11" t="s">
        <v>1486</v>
      </c>
      <c r="J43" s="15">
        <v>4536</v>
      </c>
      <c r="K43" s="15">
        <v>11105.78</v>
      </c>
      <c r="L43" s="15">
        <v>363.68</v>
      </c>
      <c r="M43" s="15">
        <v>86.8</v>
      </c>
      <c r="N43" s="15">
        <v>3.8</v>
      </c>
      <c r="O43" s="15">
        <v>500</v>
      </c>
      <c r="P43" s="15">
        <f t="shared" ref="P43:P60" si="3">1900*0.16%</f>
        <v>3.04</v>
      </c>
    </row>
    <row r="44" spans="1:16">
      <c r="A44" s="13">
        <v>202401</v>
      </c>
      <c r="B44" s="11" t="s">
        <v>219</v>
      </c>
      <c r="C44" s="11" t="s">
        <v>1437</v>
      </c>
      <c r="D44" s="11" t="s">
        <v>587</v>
      </c>
      <c r="E44" s="11" t="s">
        <v>745</v>
      </c>
      <c r="F44" s="11" t="s">
        <v>652</v>
      </c>
      <c r="G44" s="16" t="s">
        <v>746</v>
      </c>
      <c r="H44" s="11" t="s">
        <v>1486</v>
      </c>
      <c r="J44" s="15">
        <v>3440</v>
      </c>
      <c r="K44" s="15">
        <v>10667.27</v>
      </c>
      <c r="L44" s="15">
        <v>363.68</v>
      </c>
      <c r="M44" s="15">
        <v>86.8</v>
      </c>
      <c r="N44" s="15">
        <v>3.8</v>
      </c>
      <c r="O44" s="15">
        <v>500</v>
      </c>
      <c r="P44" s="15">
        <f t="shared" si="3"/>
        <v>3.04</v>
      </c>
    </row>
    <row r="45" spans="1:16">
      <c r="A45" s="13">
        <v>202401</v>
      </c>
      <c r="B45" s="11" t="s">
        <v>331</v>
      </c>
      <c r="C45" s="11" t="s">
        <v>580</v>
      </c>
      <c r="D45" s="11" t="s">
        <v>587</v>
      </c>
      <c r="E45" s="11" t="s">
        <v>747</v>
      </c>
      <c r="F45" s="11" t="s">
        <v>679</v>
      </c>
      <c r="G45" s="16" t="s">
        <v>748</v>
      </c>
      <c r="H45" s="11" t="s">
        <v>1486</v>
      </c>
      <c r="J45" s="15">
        <v>3326</v>
      </c>
      <c r="K45" s="15">
        <v>7818.5</v>
      </c>
      <c r="L45" s="15">
        <v>363.68</v>
      </c>
      <c r="M45" s="15">
        <v>86.8</v>
      </c>
      <c r="N45" s="15">
        <v>3.8</v>
      </c>
      <c r="O45" s="15">
        <v>0</v>
      </c>
      <c r="P45" s="15">
        <f t="shared" si="3"/>
        <v>3.04</v>
      </c>
    </row>
    <row r="46" spans="1:16">
      <c r="A46" s="13">
        <v>202401</v>
      </c>
      <c r="B46" s="11" t="s">
        <v>435</v>
      </c>
      <c r="C46" s="11" t="s">
        <v>575</v>
      </c>
      <c r="D46" s="11" t="s">
        <v>587</v>
      </c>
      <c r="E46" s="11" t="s">
        <v>749</v>
      </c>
      <c r="F46" s="11" t="s">
        <v>710</v>
      </c>
      <c r="G46" s="16" t="s">
        <v>750</v>
      </c>
      <c r="H46" s="11" t="s">
        <v>1486</v>
      </c>
      <c r="J46" s="15">
        <v>3868</v>
      </c>
      <c r="K46" s="15">
        <v>8990</v>
      </c>
      <c r="L46" s="15">
        <v>363.68</v>
      </c>
      <c r="M46" s="15">
        <v>86.8</v>
      </c>
      <c r="N46" s="15">
        <v>3.8</v>
      </c>
      <c r="O46" s="15">
        <v>0</v>
      </c>
      <c r="P46" s="15">
        <f t="shared" si="3"/>
        <v>3.04</v>
      </c>
    </row>
    <row r="47" spans="1:16">
      <c r="A47" s="13">
        <v>202401</v>
      </c>
      <c r="B47" s="11" t="s">
        <v>359</v>
      </c>
      <c r="C47" s="11" t="s">
        <v>1437</v>
      </c>
      <c r="D47" s="11" t="s">
        <v>587</v>
      </c>
      <c r="E47" s="11" t="s">
        <v>755</v>
      </c>
      <c r="F47" s="11" t="s">
        <v>753</v>
      </c>
      <c r="G47" s="16" t="s">
        <v>756</v>
      </c>
      <c r="H47" s="11" t="s">
        <v>1486</v>
      </c>
      <c r="J47" s="15">
        <v>2138</v>
      </c>
      <c r="K47" s="15">
        <v>7328.69</v>
      </c>
      <c r="L47" s="15">
        <v>363.68</v>
      </c>
      <c r="M47" s="15">
        <v>86.8</v>
      </c>
      <c r="N47" s="15">
        <v>3.8</v>
      </c>
      <c r="O47" s="15">
        <v>0</v>
      </c>
      <c r="P47" s="15">
        <f t="shared" si="3"/>
        <v>3.04</v>
      </c>
    </row>
    <row r="48" spans="1:16">
      <c r="A48" s="13">
        <v>202401</v>
      </c>
      <c r="B48" s="11" t="s">
        <v>441</v>
      </c>
      <c r="C48" s="11" t="s">
        <v>1437</v>
      </c>
      <c r="D48" s="11" t="s">
        <v>587</v>
      </c>
      <c r="E48" s="11" t="s">
        <v>757</v>
      </c>
      <c r="F48" s="11" t="s">
        <v>758</v>
      </c>
      <c r="G48" s="16" t="s">
        <v>759</v>
      </c>
      <c r="H48" s="11" t="s">
        <v>1486</v>
      </c>
      <c r="J48" s="15">
        <v>2000</v>
      </c>
      <c r="K48" s="15">
        <v>5733.81</v>
      </c>
      <c r="L48" s="15">
        <v>363.68</v>
      </c>
      <c r="M48" s="15">
        <v>86.8</v>
      </c>
      <c r="N48" s="15">
        <v>3.8</v>
      </c>
      <c r="O48" s="15">
        <v>0</v>
      </c>
      <c r="P48" s="15">
        <f t="shared" si="3"/>
        <v>3.04</v>
      </c>
    </row>
    <row r="49" spans="1:16">
      <c r="A49" s="13">
        <v>202401</v>
      </c>
      <c r="B49" s="11" t="s">
        <v>256</v>
      </c>
      <c r="C49" s="11" t="s">
        <v>592</v>
      </c>
      <c r="D49" s="11" t="s">
        <v>587</v>
      </c>
      <c r="E49" s="11" t="s">
        <v>760</v>
      </c>
      <c r="F49" s="11" t="s">
        <v>761</v>
      </c>
      <c r="G49" s="16" t="s">
        <v>762</v>
      </c>
      <c r="H49" s="11" t="s">
        <v>1486</v>
      </c>
      <c r="J49" s="15">
        <v>3303</v>
      </c>
      <c r="K49" s="15">
        <v>7322.1</v>
      </c>
      <c r="L49" s="15">
        <v>363.68</v>
      </c>
      <c r="M49" s="15">
        <v>86.8</v>
      </c>
      <c r="N49" s="15">
        <v>3.8</v>
      </c>
      <c r="O49" s="15">
        <v>0</v>
      </c>
      <c r="P49" s="15">
        <f t="shared" si="3"/>
        <v>3.04</v>
      </c>
    </row>
    <row r="50" spans="1:16">
      <c r="A50" s="13">
        <v>202401</v>
      </c>
      <c r="B50" s="11" t="s">
        <v>318</v>
      </c>
      <c r="C50" s="11" t="s">
        <v>1437</v>
      </c>
      <c r="D50" s="11" t="s">
        <v>587</v>
      </c>
      <c r="E50" s="11" t="s">
        <v>763</v>
      </c>
      <c r="F50" s="11" t="s">
        <v>725</v>
      </c>
      <c r="G50" s="16" t="s">
        <v>762</v>
      </c>
      <c r="H50" s="11" t="s">
        <v>1486</v>
      </c>
      <c r="J50" s="15">
        <v>4572</v>
      </c>
      <c r="K50" s="15">
        <v>11172.34</v>
      </c>
      <c r="L50" s="15">
        <v>363.68</v>
      </c>
      <c r="M50" s="15">
        <v>86.8</v>
      </c>
      <c r="N50" s="15">
        <v>3.8</v>
      </c>
      <c r="O50" s="15">
        <v>0</v>
      </c>
      <c r="P50" s="15">
        <f t="shared" si="3"/>
        <v>3.04</v>
      </c>
    </row>
    <row r="51" spans="1:16">
      <c r="A51" s="13">
        <v>202401</v>
      </c>
      <c r="B51" s="11" t="s">
        <v>332</v>
      </c>
      <c r="C51" s="11" t="s">
        <v>592</v>
      </c>
      <c r="D51" s="11" t="s">
        <v>764</v>
      </c>
      <c r="E51" s="11" t="s">
        <v>765</v>
      </c>
      <c r="F51" s="11" t="s">
        <v>766</v>
      </c>
      <c r="G51" s="16" t="s">
        <v>767</v>
      </c>
      <c r="H51" s="11" t="s">
        <v>1486</v>
      </c>
      <c r="J51" s="15">
        <v>5632</v>
      </c>
      <c r="K51" s="15">
        <v>12646</v>
      </c>
      <c r="L51" s="15">
        <v>363.68</v>
      </c>
      <c r="M51" s="15">
        <v>86.8</v>
      </c>
      <c r="N51" s="15">
        <v>3.8</v>
      </c>
      <c r="O51" s="15">
        <v>95</v>
      </c>
      <c r="P51" s="15">
        <f t="shared" si="3"/>
        <v>3.04</v>
      </c>
    </row>
    <row r="52" spans="1:16">
      <c r="A52" s="13">
        <v>202401</v>
      </c>
      <c r="B52" s="11" t="s">
        <v>452</v>
      </c>
      <c r="C52" s="11" t="s">
        <v>1438</v>
      </c>
      <c r="D52" s="11" t="s">
        <v>587</v>
      </c>
      <c r="E52" s="11" t="s">
        <v>768</v>
      </c>
      <c r="F52" s="11" t="s">
        <v>686</v>
      </c>
      <c r="G52" s="16" t="s">
        <v>769</v>
      </c>
      <c r="H52" s="11" t="s">
        <v>1486</v>
      </c>
      <c r="J52" s="15">
        <v>2132</v>
      </c>
      <c r="K52" s="15">
        <v>7704.24</v>
      </c>
      <c r="L52" s="15">
        <v>363.68</v>
      </c>
      <c r="M52" s="15">
        <v>86.8</v>
      </c>
      <c r="N52" s="15">
        <v>3.8</v>
      </c>
      <c r="O52" s="15">
        <v>0</v>
      </c>
      <c r="P52" s="15">
        <f t="shared" si="3"/>
        <v>3.04</v>
      </c>
    </row>
    <row r="53" spans="1:16">
      <c r="A53" s="13">
        <v>202401</v>
      </c>
      <c r="B53" s="11" t="s">
        <v>384</v>
      </c>
      <c r="C53" s="11" t="s">
        <v>1437</v>
      </c>
      <c r="D53" s="11" t="s">
        <v>587</v>
      </c>
      <c r="E53" s="11" t="s">
        <v>770</v>
      </c>
      <c r="F53" s="11" t="s">
        <v>771</v>
      </c>
      <c r="G53" s="16" t="s">
        <v>772</v>
      </c>
      <c r="H53" s="11" t="s">
        <v>1486</v>
      </c>
      <c r="J53" s="15">
        <v>7881</v>
      </c>
      <c r="K53" s="15">
        <v>26284.8</v>
      </c>
      <c r="L53" s="15">
        <v>363.68</v>
      </c>
      <c r="M53" s="15">
        <v>86.8</v>
      </c>
      <c r="N53" s="15">
        <v>3.8</v>
      </c>
      <c r="O53" s="15">
        <v>0</v>
      </c>
      <c r="P53" s="15">
        <f t="shared" si="3"/>
        <v>3.04</v>
      </c>
    </row>
    <row r="54" spans="1:16">
      <c r="A54" s="13">
        <v>202401</v>
      </c>
      <c r="B54" s="11" t="s">
        <v>385</v>
      </c>
      <c r="C54" s="11" t="s">
        <v>1437</v>
      </c>
      <c r="D54" s="11" t="s">
        <v>587</v>
      </c>
      <c r="E54" s="11" t="s">
        <v>774</v>
      </c>
      <c r="F54" s="11" t="s">
        <v>652</v>
      </c>
      <c r="G54" s="16" t="s">
        <v>775</v>
      </c>
      <c r="H54" s="11" t="s">
        <v>1486</v>
      </c>
      <c r="J54" s="15">
        <v>3275</v>
      </c>
      <c r="K54" s="15">
        <v>10565.68</v>
      </c>
      <c r="L54" s="15">
        <v>363.68</v>
      </c>
      <c r="M54" s="15">
        <v>86.8</v>
      </c>
      <c r="N54" s="15">
        <v>3.8</v>
      </c>
      <c r="O54" s="15">
        <v>0</v>
      </c>
      <c r="P54" s="15">
        <f t="shared" si="3"/>
        <v>3.04</v>
      </c>
    </row>
    <row r="55" spans="1:16">
      <c r="A55" s="13">
        <v>202401</v>
      </c>
      <c r="B55" s="11" t="s">
        <v>285</v>
      </c>
      <c r="C55" s="11" t="s">
        <v>580</v>
      </c>
      <c r="D55" s="11" t="s">
        <v>587</v>
      </c>
      <c r="E55" s="11" t="s">
        <v>779</v>
      </c>
      <c r="F55" s="11" t="s">
        <v>780</v>
      </c>
      <c r="G55" s="16" t="s">
        <v>775</v>
      </c>
      <c r="H55" s="11" t="s">
        <v>1486</v>
      </c>
      <c r="J55" s="15">
        <v>1900</v>
      </c>
      <c r="K55" s="15">
        <v>4436.5</v>
      </c>
      <c r="L55" s="15">
        <v>363.68</v>
      </c>
      <c r="M55" s="15">
        <v>86.8</v>
      </c>
      <c r="N55" s="15">
        <v>3.8</v>
      </c>
      <c r="O55" s="15">
        <v>0</v>
      </c>
      <c r="P55" s="15">
        <f t="shared" si="3"/>
        <v>3.04</v>
      </c>
    </row>
    <row r="56" spans="1:16">
      <c r="A56" s="13">
        <v>202401</v>
      </c>
      <c r="B56" s="11" t="s">
        <v>280</v>
      </c>
      <c r="C56" s="11" t="s">
        <v>575</v>
      </c>
      <c r="D56" s="11" t="s">
        <v>671</v>
      </c>
      <c r="E56" s="11" t="s">
        <v>784</v>
      </c>
      <c r="F56" s="11" t="s">
        <v>785</v>
      </c>
      <c r="G56" s="16">
        <v>40504</v>
      </c>
      <c r="H56" s="11" t="s">
        <v>1486</v>
      </c>
      <c r="J56" s="15">
        <v>4453</v>
      </c>
      <c r="K56" s="15">
        <v>10437.5</v>
      </c>
      <c r="L56" s="15">
        <v>363.68</v>
      </c>
      <c r="M56" s="15">
        <v>86.8</v>
      </c>
      <c r="N56" s="15">
        <v>3.8</v>
      </c>
      <c r="O56" s="15">
        <v>1000</v>
      </c>
      <c r="P56" s="15">
        <f t="shared" si="3"/>
        <v>3.04</v>
      </c>
    </row>
    <row r="57" spans="1:16">
      <c r="A57" s="13">
        <v>202401</v>
      </c>
      <c r="B57" s="11" t="s">
        <v>428</v>
      </c>
      <c r="C57" s="11" t="s">
        <v>575</v>
      </c>
      <c r="D57" s="11" t="s">
        <v>587</v>
      </c>
      <c r="E57" s="11" t="s">
        <v>786</v>
      </c>
      <c r="F57" s="11" t="s">
        <v>710</v>
      </c>
      <c r="G57" s="16" t="s">
        <v>787</v>
      </c>
      <c r="H57" s="11" t="s">
        <v>1486</v>
      </c>
      <c r="J57" s="15">
        <v>4400</v>
      </c>
      <c r="K57" s="15">
        <v>11350</v>
      </c>
      <c r="L57" s="15">
        <v>339.36</v>
      </c>
      <c r="M57" s="15">
        <v>84.84</v>
      </c>
      <c r="N57" s="15">
        <v>12.73</v>
      </c>
      <c r="O57" s="15">
        <v>500</v>
      </c>
      <c r="P57" s="15">
        <f t="shared" si="3"/>
        <v>3.04</v>
      </c>
    </row>
    <row r="58" spans="1:16">
      <c r="A58" s="13">
        <v>202401</v>
      </c>
      <c r="B58" s="11" t="s">
        <v>445</v>
      </c>
      <c r="C58" s="11" t="s">
        <v>1439</v>
      </c>
      <c r="D58" s="11" t="s">
        <v>587</v>
      </c>
      <c r="E58" s="11" t="s">
        <v>793</v>
      </c>
      <c r="F58" s="11" t="s">
        <v>675</v>
      </c>
      <c r="G58" s="16" t="s">
        <v>794</v>
      </c>
      <c r="H58" s="11" t="s">
        <v>1486</v>
      </c>
      <c r="J58" s="15">
        <v>2400</v>
      </c>
      <c r="K58" s="15">
        <v>6382.5</v>
      </c>
      <c r="L58" s="15">
        <v>363.68</v>
      </c>
      <c r="M58" s="15">
        <v>86.8</v>
      </c>
      <c r="N58" s="15">
        <v>3.8</v>
      </c>
      <c r="O58" s="15">
        <v>0</v>
      </c>
      <c r="P58" s="15">
        <f t="shared" si="3"/>
        <v>3.04</v>
      </c>
    </row>
    <row r="59" spans="1:16">
      <c r="A59" s="13">
        <v>202401</v>
      </c>
      <c r="B59" s="11" t="s">
        <v>426</v>
      </c>
      <c r="C59" s="11" t="s">
        <v>1437</v>
      </c>
      <c r="D59" s="11" t="s">
        <v>587</v>
      </c>
      <c r="E59" s="11" t="s">
        <v>795</v>
      </c>
      <c r="F59" s="11" t="s">
        <v>778</v>
      </c>
      <c r="G59" s="16" t="s">
        <v>796</v>
      </c>
      <c r="H59" s="11" t="s">
        <v>1486</v>
      </c>
      <c r="J59" s="15">
        <v>4800</v>
      </c>
      <c r="K59" s="15">
        <v>13051.7</v>
      </c>
      <c r="L59" s="15">
        <v>363.68</v>
      </c>
      <c r="M59" s="15">
        <v>86.8</v>
      </c>
      <c r="N59" s="15">
        <v>3.8</v>
      </c>
      <c r="O59" s="15">
        <v>1266</v>
      </c>
      <c r="P59" s="15">
        <f t="shared" si="3"/>
        <v>3.04</v>
      </c>
    </row>
    <row r="60" spans="1:16">
      <c r="A60" s="13">
        <v>202401</v>
      </c>
      <c r="B60" s="11" t="s">
        <v>250</v>
      </c>
      <c r="C60" s="11" t="s">
        <v>575</v>
      </c>
      <c r="D60" s="11" t="s">
        <v>587</v>
      </c>
      <c r="E60" s="11" t="s">
        <v>797</v>
      </c>
      <c r="F60" s="11" t="s">
        <v>798</v>
      </c>
      <c r="G60" s="16" t="s">
        <v>796</v>
      </c>
      <c r="H60" s="11" t="s">
        <v>1486</v>
      </c>
      <c r="J60" s="15">
        <v>2760</v>
      </c>
      <c r="K60" s="15">
        <v>7673.2</v>
      </c>
      <c r="L60" s="15">
        <v>363.68</v>
      </c>
      <c r="M60" s="15">
        <v>86.8</v>
      </c>
      <c r="N60" s="15">
        <v>3.8</v>
      </c>
      <c r="O60" s="15">
        <v>0</v>
      </c>
      <c r="P60" s="15">
        <f t="shared" si="3"/>
        <v>3.04</v>
      </c>
    </row>
    <row r="61" spans="1:16">
      <c r="A61" s="13">
        <v>202401</v>
      </c>
      <c r="B61" s="11" t="s">
        <v>346</v>
      </c>
      <c r="C61" s="11" t="s">
        <v>1437</v>
      </c>
      <c r="D61" s="11" t="s">
        <v>587</v>
      </c>
      <c r="E61" s="11" t="s">
        <v>803</v>
      </c>
      <c r="F61" s="11" t="s">
        <v>804</v>
      </c>
      <c r="G61" s="16" t="s">
        <v>396</v>
      </c>
      <c r="H61" s="11" t="s">
        <v>1486</v>
      </c>
      <c r="J61" s="15">
        <v>4925</v>
      </c>
      <c r="K61" s="15">
        <v>9363.05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</row>
    <row r="62" spans="1:16">
      <c r="A62" s="13">
        <v>202401</v>
      </c>
      <c r="B62" s="11" t="s">
        <v>389</v>
      </c>
      <c r="C62" s="11" t="s">
        <v>580</v>
      </c>
      <c r="D62" s="11" t="s">
        <v>587</v>
      </c>
      <c r="E62" s="11" t="s">
        <v>805</v>
      </c>
      <c r="F62" s="11" t="s">
        <v>698</v>
      </c>
      <c r="G62" s="16" t="s">
        <v>396</v>
      </c>
      <c r="H62" s="11" t="s">
        <v>1486</v>
      </c>
      <c r="J62" s="15">
        <v>4050</v>
      </c>
      <c r="K62" s="15">
        <v>8481.6</v>
      </c>
      <c r="L62" s="15">
        <v>363.68</v>
      </c>
      <c r="M62" s="15">
        <v>86.8</v>
      </c>
      <c r="N62" s="15">
        <v>3.8</v>
      </c>
      <c r="O62" s="15">
        <v>1250</v>
      </c>
      <c r="P62" s="15">
        <f>1900*0.16%</f>
        <v>3.04</v>
      </c>
    </row>
    <row r="63" spans="1:16">
      <c r="A63" s="13">
        <v>202401</v>
      </c>
      <c r="B63" s="11" t="s">
        <v>365</v>
      </c>
      <c r="C63" s="11" t="s">
        <v>1438</v>
      </c>
      <c r="D63" s="11" t="s">
        <v>587</v>
      </c>
      <c r="E63" s="11" t="s">
        <v>810</v>
      </c>
      <c r="F63" s="11" t="s">
        <v>1338</v>
      </c>
      <c r="G63" s="16" t="s">
        <v>811</v>
      </c>
      <c r="H63" s="11" t="s">
        <v>1486</v>
      </c>
      <c r="J63" s="15">
        <v>3481</v>
      </c>
      <c r="K63" s="15">
        <v>9313.98</v>
      </c>
      <c r="L63" s="15">
        <v>363.68</v>
      </c>
      <c r="M63" s="15">
        <v>86.8</v>
      </c>
      <c r="N63" s="15">
        <v>3.8</v>
      </c>
      <c r="O63" s="15">
        <v>0</v>
      </c>
      <c r="P63" s="15">
        <f>1900*0.16%</f>
        <v>3.04</v>
      </c>
    </row>
    <row r="64" spans="1:16">
      <c r="A64" s="13">
        <v>202401</v>
      </c>
      <c r="B64" s="11" t="s">
        <v>364</v>
      </c>
      <c r="C64" s="11" t="s">
        <v>1437</v>
      </c>
      <c r="D64" s="11" t="s">
        <v>587</v>
      </c>
      <c r="E64" s="11" t="s">
        <v>812</v>
      </c>
      <c r="F64" s="11" t="s">
        <v>758</v>
      </c>
      <c r="G64" s="16">
        <v>44046</v>
      </c>
      <c r="H64" s="11" t="s">
        <v>1486</v>
      </c>
      <c r="J64" s="15">
        <v>2138</v>
      </c>
      <c r="K64" s="15">
        <v>8038.72</v>
      </c>
      <c r="L64" s="15">
        <v>363.68</v>
      </c>
      <c r="M64" s="15">
        <v>86.8</v>
      </c>
      <c r="N64" s="15">
        <v>3.8</v>
      </c>
      <c r="O64" s="15">
        <v>0</v>
      </c>
      <c r="P64" s="15">
        <f>1900*0.16%</f>
        <v>3.04</v>
      </c>
    </row>
    <row r="65" spans="1:16">
      <c r="A65" s="13">
        <v>202401</v>
      </c>
      <c r="B65" s="11" t="s">
        <v>371</v>
      </c>
      <c r="C65" s="11" t="s">
        <v>592</v>
      </c>
      <c r="D65" s="11" t="s">
        <v>587</v>
      </c>
      <c r="E65" s="11" t="s">
        <v>815</v>
      </c>
      <c r="F65" s="11" t="s">
        <v>816</v>
      </c>
      <c r="G65" s="16" t="s">
        <v>817</v>
      </c>
      <c r="H65" s="11" t="s">
        <v>1486</v>
      </c>
      <c r="J65" s="15">
        <v>4640</v>
      </c>
      <c r="K65" s="15">
        <v>11675.2</v>
      </c>
      <c r="L65" s="15">
        <v>363.68</v>
      </c>
      <c r="M65" s="15">
        <v>86.8</v>
      </c>
      <c r="N65" s="15">
        <v>3.8</v>
      </c>
      <c r="O65" s="15">
        <v>500</v>
      </c>
      <c r="P65" s="15">
        <f>1900*0.16%</f>
        <v>3.04</v>
      </c>
    </row>
    <row r="66" spans="1:16">
      <c r="A66" s="13">
        <v>202401</v>
      </c>
      <c r="B66" s="11" t="s">
        <v>241</v>
      </c>
      <c r="C66" s="11" t="s">
        <v>1437</v>
      </c>
      <c r="D66" s="11" t="s">
        <v>587</v>
      </c>
      <c r="E66" s="11" t="s">
        <v>818</v>
      </c>
      <c r="F66" s="11" t="s">
        <v>819</v>
      </c>
      <c r="G66" s="16" t="s">
        <v>817</v>
      </c>
      <c r="H66" s="11" t="s">
        <v>1486</v>
      </c>
      <c r="J66" s="15">
        <v>3668</v>
      </c>
      <c r="K66" s="15">
        <v>7617.14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</row>
    <row r="67" spans="1:16">
      <c r="A67" s="13">
        <v>202401</v>
      </c>
      <c r="B67" s="11" t="s">
        <v>229</v>
      </c>
      <c r="C67" s="11" t="s">
        <v>1437</v>
      </c>
      <c r="D67" s="11" t="s">
        <v>587</v>
      </c>
      <c r="E67" s="11" t="s">
        <v>823</v>
      </c>
      <c r="F67" s="11" t="s">
        <v>753</v>
      </c>
      <c r="G67" s="16" t="s">
        <v>824</v>
      </c>
      <c r="H67" s="11" t="s">
        <v>1486</v>
      </c>
      <c r="J67" s="15">
        <v>1913</v>
      </c>
      <c r="K67" s="15">
        <v>4781.7</v>
      </c>
      <c r="L67" s="15">
        <v>363.68</v>
      </c>
      <c r="M67" s="15">
        <v>86.8</v>
      </c>
      <c r="N67" s="15">
        <v>3.8</v>
      </c>
      <c r="O67" s="15">
        <v>0</v>
      </c>
      <c r="P67" s="15">
        <f t="shared" ref="P67:P72" si="4">1900*0.16%</f>
        <v>3.04</v>
      </c>
    </row>
    <row r="68" spans="1:16">
      <c r="A68" s="13">
        <v>202401</v>
      </c>
      <c r="B68" s="11" t="s">
        <v>438</v>
      </c>
      <c r="C68" s="11" t="s">
        <v>1437</v>
      </c>
      <c r="D68" s="11" t="s">
        <v>587</v>
      </c>
      <c r="E68" s="11" t="s">
        <v>825</v>
      </c>
      <c r="F68" s="11" t="s">
        <v>804</v>
      </c>
      <c r="G68" s="16" t="s">
        <v>824</v>
      </c>
      <c r="H68" s="11" t="s">
        <v>1486</v>
      </c>
      <c r="J68" s="15">
        <v>5525</v>
      </c>
      <c r="K68" s="15">
        <v>12156.83</v>
      </c>
      <c r="L68" s="15">
        <v>359.52</v>
      </c>
      <c r="M68" s="15">
        <v>112.35</v>
      </c>
      <c r="N68" s="15">
        <v>22.47</v>
      </c>
      <c r="O68" s="15">
        <v>600</v>
      </c>
      <c r="P68" s="15">
        <f t="shared" si="4"/>
        <v>3.04</v>
      </c>
    </row>
    <row r="69" spans="1:16">
      <c r="A69" s="13">
        <v>202401</v>
      </c>
      <c r="B69" s="11" t="s">
        <v>276</v>
      </c>
      <c r="C69" s="11" t="s">
        <v>1439</v>
      </c>
      <c r="D69" s="11" t="s">
        <v>587</v>
      </c>
      <c r="E69" s="11" t="s">
        <v>826</v>
      </c>
      <c r="F69" s="11" t="s">
        <v>827</v>
      </c>
      <c r="G69" s="16" t="s">
        <v>824</v>
      </c>
      <c r="H69" s="11" t="s">
        <v>1486</v>
      </c>
      <c r="J69" s="15">
        <v>3212</v>
      </c>
      <c r="K69" s="15">
        <v>8258.4</v>
      </c>
      <c r="L69" s="15">
        <v>363.68</v>
      </c>
      <c r="M69" s="15">
        <v>86.8</v>
      </c>
      <c r="N69" s="15">
        <v>3.8</v>
      </c>
      <c r="O69" s="15">
        <v>0</v>
      </c>
      <c r="P69" s="15">
        <f t="shared" si="4"/>
        <v>3.04</v>
      </c>
    </row>
    <row r="70" spans="1:16">
      <c r="A70" s="13">
        <v>202401</v>
      </c>
      <c r="B70" s="11" t="s">
        <v>243</v>
      </c>
      <c r="C70" s="11" t="s">
        <v>592</v>
      </c>
      <c r="D70" s="11" t="s">
        <v>587</v>
      </c>
      <c r="E70" s="11" t="s">
        <v>828</v>
      </c>
      <c r="F70" s="11" t="s">
        <v>597</v>
      </c>
      <c r="G70" s="16" t="s">
        <v>829</v>
      </c>
      <c r="H70" s="11" t="s">
        <v>1486</v>
      </c>
      <c r="J70" s="15">
        <v>1900</v>
      </c>
      <c r="K70" s="15">
        <v>4918</v>
      </c>
      <c r="L70" s="15">
        <v>363.68</v>
      </c>
      <c r="M70" s="15">
        <v>86.8</v>
      </c>
      <c r="N70" s="15">
        <v>3.8</v>
      </c>
      <c r="O70" s="15">
        <v>0</v>
      </c>
      <c r="P70" s="15">
        <f t="shared" si="4"/>
        <v>3.04</v>
      </c>
    </row>
    <row r="71" spans="1:16">
      <c r="A71" s="13">
        <v>202401</v>
      </c>
      <c r="B71" s="11" t="s">
        <v>268</v>
      </c>
      <c r="C71" s="11" t="s">
        <v>1438</v>
      </c>
      <c r="D71" s="11" t="s">
        <v>587</v>
      </c>
      <c r="E71" s="11" t="s">
        <v>830</v>
      </c>
      <c r="F71" s="11" t="s">
        <v>686</v>
      </c>
      <c r="G71" s="16" t="s">
        <v>831</v>
      </c>
      <c r="H71" s="11" t="s">
        <v>1486</v>
      </c>
      <c r="J71" s="15">
        <v>2120</v>
      </c>
      <c r="K71" s="15">
        <v>7831.64</v>
      </c>
      <c r="L71" s="15">
        <v>363.68</v>
      </c>
      <c r="M71" s="15">
        <v>86.8</v>
      </c>
      <c r="N71" s="15">
        <v>3.8</v>
      </c>
      <c r="O71" s="15">
        <v>0</v>
      </c>
      <c r="P71" s="15">
        <f t="shared" si="4"/>
        <v>3.04</v>
      </c>
    </row>
    <row r="72" spans="1:16">
      <c r="A72" s="13">
        <v>202401</v>
      </c>
      <c r="B72" s="11" t="s">
        <v>218</v>
      </c>
      <c r="C72" s="11" t="s">
        <v>841</v>
      </c>
      <c r="D72" s="11" t="s">
        <v>587</v>
      </c>
      <c r="E72" s="11" t="s">
        <v>842</v>
      </c>
      <c r="F72" s="11" t="s">
        <v>843</v>
      </c>
      <c r="G72" s="16" t="s">
        <v>840</v>
      </c>
      <c r="H72" s="11" t="s">
        <v>1486</v>
      </c>
      <c r="J72" s="15">
        <v>7600</v>
      </c>
      <c r="K72" s="15">
        <v>16095.9</v>
      </c>
      <c r="L72" s="15">
        <v>363.68</v>
      </c>
      <c r="M72" s="15">
        <v>86.8</v>
      </c>
      <c r="N72" s="15">
        <v>3.8</v>
      </c>
      <c r="O72" s="15">
        <v>500</v>
      </c>
      <c r="P72" s="15">
        <f t="shared" si="4"/>
        <v>3.04</v>
      </c>
    </row>
    <row r="73" spans="1:16">
      <c r="A73" s="13">
        <v>202401</v>
      </c>
      <c r="B73" s="11" t="s">
        <v>440</v>
      </c>
      <c r="C73" s="11" t="s">
        <v>1437</v>
      </c>
      <c r="D73" s="11" t="s">
        <v>576</v>
      </c>
      <c r="E73" s="11" t="s">
        <v>848</v>
      </c>
      <c r="F73" s="11" t="s">
        <v>694</v>
      </c>
      <c r="G73" s="16" t="s">
        <v>849</v>
      </c>
      <c r="H73" s="11" t="s">
        <v>1486</v>
      </c>
      <c r="J73" s="15">
        <v>2400</v>
      </c>
      <c r="K73" s="15">
        <v>4645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</row>
    <row r="74" spans="1:16">
      <c r="A74" s="13">
        <v>202401</v>
      </c>
      <c r="B74" s="11" t="s">
        <v>394</v>
      </c>
      <c r="C74" s="11" t="s">
        <v>1439</v>
      </c>
      <c r="D74" s="11" t="s">
        <v>764</v>
      </c>
      <c r="E74" s="11" t="s">
        <v>850</v>
      </c>
      <c r="F74" s="11" t="s">
        <v>851</v>
      </c>
      <c r="G74" s="16" t="s">
        <v>852</v>
      </c>
      <c r="H74" s="11" t="s">
        <v>1486</v>
      </c>
      <c r="J74" s="15">
        <v>1980</v>
      </c>
      <c r="K74" s="15">
        <v>5538.6</v>
      </c>
      <c r="L74" s="15">
        <v>363.68</v>
      </c>
      <c r="M74" s="15">
        <v>86.8</v>
      </c>
      <c r="N74" s="15">
        <v>3.8</v>
      </c>
      <c r="O74" s="15">
        <v>0</v>
      </c>
      <c r="P74" s="15">
        <f>1900*0.16%</f>
        <v>3.04</v>
      </c>
    </row>
    <row r="75" spans="1:16">
      <c r="A75" s="13">
        <v>202401</v>
      </c>
      <c r="B75" s="11" t="s">
        <v>233</v>
      </c>
      <c r="C75" s="11" t="s">
        <v>1439</v>
      </c>
      <c r="D75" s="11" t="s">
        <v>587</v>
      </c>
      <c r="E75" s="11" t="s">
        <v>853</v>
      </c>
      <c r="F75" s="11" t="s">
        <v>827</v>
      </c>
      <c r="G75" s="16" t="s">
        <v>854</v>
      </c>
      <c r="H75" s="11" t="s">
        <v>1486</v>
      </c>
      <c r="J75" s="15">
        <v>3800</v>
      </c>
      <c r="K75" s="15">
        <v>10150</v>
      </c>
      <c r="L75" s="15">
        <v>363.68</v>
      </c>
      <c r="M75" s="15">
        <v>86.8</v>
      </c>
      <c r="N75" s="15">
        <v>3.8</v>
      </c>
      <c r="O75" s="15">
        <v>0</v>
      </c>
      <c r="P75" s="15">
        <f>1900*0.16%</f>
        <v>3.04</v>
      </c>
    </row>
    <row r="76" spans="1:16">
      <c r="A76" s="13">
        <v>202401</v>
      </c>
      <c r="B76" s="11" t="s">
        <v>404</v>
      </c>
      <c r="C76" s="11" t="s">
        <v>1437</v>
      </c>
      <c r="D76" s="11" t="s">
        <v>587</v>
      </c>
      <c r="E76" s="11" t="s">
        <v>858</v>
      </c>
      <c r="F76" s="11" t="s">
        <v>859</v>
      </c>
      <c r="G76" s="16" t="s">
        <v>860</v>
      </c>
      <c r="H76" s="11" t="s">
        <v>1486</v>
      </c>
      <c r="J76" s="15">
        <v>3128</v>
      </c>
      <c r="K76" s="15">
        <v>7404.51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</row>
    <row r="77" spans="1:16">
      <c r="A77" s="13">
        <v>202401</v>
      </c>
      <c r="B77" s="11" t="s">
        <v>446</v>
      </c>
      <c r="C77" s="11" t="s">
        <v>575</v>
      </c>
      <c r="D77" s="11" t="s">
        <v>587</v>
      </c>
      <c r="E77" s="11" t="s">
        <v>861</v>
      </c>
      <c r="F77" s="11" t="s">
        <v>862</v>
      </c>
      <c r="G77" s="16" t="s">
        <v>860</v>
      </c>
      <c r="H77" s="11" t="s">
        <v>1486</v>
      </c>
      <c r="J77" s="15">
        <v>2760</v>
      </c>
      <c r="K77" s="15">
        <v>7671.2</v>
      </c>
      <c r="L77" s="15">
        <v>363.68</v>
      </c>
      <c r="M77" s="15">
        <v>86.8</v>
      </c>
      <c r="N77" s="15">
        <v>3.8</v>
      </c>
      <c r="O77" s="15">
        <v>0</v>
      </c>
      <c r="P77" s="15">
        <f>1900*0.16%</f>
        <v>3.04</v>
      </c>
    </row>
    <row r="78" spans="1:16">
      <c r="A78" s="13">
        <v>202401</v>
      </c>
      <c r="B78" s="11" t="s">
        <v>406</v>
      </c>
      <c r="C78" s="11" t="s">
        <v>1438</v>
      </c>
      <c r="D78" s="11" t="s">
        <v>587</v>
      </c>
      <c r="E78" s="11" t="s">
        <v>863</v>
      </c>
      <c r="F78" s="11" t="s">
        <v>864</v>
      </c>
      <c r="G78" s="16" t="s">
        <v>865</v>
      </c>
      <c r="H78" s="11" t="s">
        <v>1486</v>
      </c>
      <c r="J78" s="15">
        <v>1900</v>
      </c>
      <c r="K78" s="15">
        <v>4164</v>
      </c>
      <c r="L78" s="15">
        <v>363.68</v>
      </c>
      <c r="M78" s="15">
        <v>86.8</v>
      </c>
      <c r="N78" s="15">
        <v>3.8</v>
      </c>
      <c r="O78" s="15">
        <v>0</v>
      </c>
      <c r="P78" s="15">
        <f>1900*0.16%</f>
        <v>3.04</v>
      </c>
    </row>
    <row r="79" spans="1:16">
      <c r="A79" s="13">
        <v>202401</v>
      </c>
      <c r="B79" s="11" t="s">
        <v>368</v>
      </c>
      <c r="C79" s="11" t="s">
        <v>866</v>
      </c>
      <c r="D79" s="11" t="s">
        <v>587</v>
      </c>
      <c r="E79" s="11" t="s">
        <v>867</v>
      </c>
      <c r="F79" s="11" t="s">
        <v>868</v>
      </c>
      <c r="G79" s="16" t="s">
        <v>869</v>
      </c>
      <c r="H79" s="11" t="s">
        <v>1486</v>
      </c>
      <c r="J79" s="15">
        <v>3850</v>
      </c>
      <c r="K79" s="15">
        <v>9205.5</v>
      </c>
      <c r="L79" s="15">
        <v>363.68</v>
      </c>
      <c r="M79" s="15">
        <v>86.8</v>
      </c>
      <c r="N79" s="15">
        <v>3.8</v>
      </c>
      <c r="O79" s="15">
        <v>95</v>
      </c>
      <c r="P79" s="15">
        <f>1900*0.16%</f>
        <v>3.04</v>
      </c>
    </row>
    <row r="80" spans="1:16">
      <c r="A80" s="13">
        <v>202401</v>
      </c>
      <c r="B80" s="11" t="s">
        <v>287</v>
      </c>
      <c r="C80" s="11" t="s">
        <v>592</v>
      </c>
      <c r="D80" s="11" t="s">
        <v>587</v>
      </c>
      <c r="E80" s="11" t="s">
        <v>870</v>
      </c>
      <c r="F80" s="11" t="s">
        <v>761</v>
      </c>
      <c r="G80" s="16" t="s">
        <v>871</v>
      </c>
      <c r="H80" s="11" t="s">
        <v>1486</v>
      </c>
      <c r="J80" s="15">
        <v>2888</v>
      </c>
      <c r="K80" s="15">
        <v>6226</v>
      </c>
      <c r="L80" s="15">
        <v>363.68</v>
      </c>
      <c r="M80" s="15">
        <v>86.8</v>
      </c>
      <c r="N80" s="15">
        <v>3.8</v>
      </c>
      <c r="O80" s="15">
        <v>0</v>
      </c>
      <c r="P80" s="15">
        <f>1900*0.16%</f>
        <v>3.04</v>
      </c>
    </row>
    <row r="81" spans="1:16">
      <c r="A81" s="13">
        <v>202401</v>
      </c>
      <c r="B81" s="11" t="s">
        <v>328</v>
      </c>
      <c r="C81" s="11" t="s">
        <v>1437</v>
      </c>
      <c r="D81" s="11" t="s">
        <v>576</v>
      </c>
      <c r="E81" s="11" t="s">
        <v>872</v>
      </c>
      <c r="F81" s="11" t="s">
        <v>652</v>
      </c>
      <c r="G81" s="16" t="s">
        <v>873</v>
      </c>
      <c r="H81" s="11" t="s">
        <v>1486</v>
      </c>
      <c r="J81" s="15">
        <v>4344</v>
      </c>
      <c r="K81" s="15">
        <v>10075.82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</row>
    <row r="82" spans="1:16">
      <c r="A82" s="13">
        <v>202401</v>
      </c>
      <c r="B82" s="11" t="s">
        <v>417</v>
      </c>
      <c r="C82" s="11" t="s">
        <v>1439</v>
      </c>
      <c r="D82" s="11" t="s">
        <v>587</v>
      </c>
      <c r="E82" s="11" t="s">
        <v>876</v>
      </c>
      <c r="F82" s="11" t="s">
        <v>1368</v>
      </c>
      <c r="G82" s="16" t="s">
        <v>877</v>
      </c>
      <c r="H82" s="11" t="s">
        <v>1486</v>
      </c>
      <c r="J82" s="15">
        <v>2980</v>
      </c>
      <c r="K82" s="15">
        <v>8179.7</v>
      </c>
      <c r="L82" s="15">
        <v>363.68</v>
      </c>
      <c r="M82" s="15">
        <v>86.8</v>
      </c>
      <c r="N82" s="15">
        <v>3.8</v>
      </c>
      <c r="O82" s="15">
        <v>0</v>
      </c>
      <c r="P82" s="15">
        <f>1900*0.16%</f>
        <v>3.04</v>
      </c>
    </row>
    <row r="83" spans="1:16">
      <c r="A83" s="13">
        <v>202401</v>
      </c>
      <c r="B83" s="11" t="s">
        <v>278</v>
      </c>
      <c r="C83" s="11" t="s">
        <v>580</v>
      </c>
      <c r="D83" s="11" t="s">
        <v>587</v>
      </c>
      <c r="E83" s="11" t="s">
        <v>882</v>
      </c>
      <c r="F83" s="11" t="s">
        <v>698</v>
      </c>
      <c r="G83" s="16" t="s">
        <v>881</v>
      </c>
      <c r="H83" s="11" t="s">
        <v>1486</v>
      </c>
      <c r="J83" s="15">
        <v>3471</v>
      </c>
      <c r="K83" s="15">
        <v>9500.14</v>
      </c>
      <c r="L83" s="15">
        <v>363.68</v>
      </c>
      <c r="M83" s="15">
        <v>86.8</v>
      </c>
      <c r="N83" s="15">
        <v>3.8</v>
      </c>
      <c r="O83" s="15">
        <v>0</v>
      </c>
      <c r="P83" s="15">
        <f>1900*0.16%</f>
        <v>3.04</v>
      </c>
    </row>
    <row r="84" spans="1:16">
      <c r="A84" s="13">
        <v>202401</v>
      </c>
      <c r="B84" s="11" t="s">
        <v>201</v>
      </c>
      <c r="C84" s="11" t="s">
        <v>575</v>
      </c>
      <c r="D84" s="11" t="s">
        <v>587</v>
      </c>
      <c r="E84" s="11" t="s">
        <v>883</v>
      </c>
      <c r="F84" s="11" t="s">
        <v>884</v>
      </c>
      <c r="G84" s="16">
        <v>44375</v>
      </c>
      <c r="H84" s="11" t="s">
        <v>1486</v>
      </c>
      <c r="J84" s="15">
        <v>10000</v>
      </c>
      <c r="K84" s="15">
        <v>26250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</row>
    <row r="85" spans="1:16">
      <c r="A85" s="13">
        <v>202401</v>
      </c>
      <c r="B85" s="11" t="s">
        <v>311</v>
      </c>
      <c r="C85" s="11" t="s">
        <v>866</v>
      </c>
      <c r="D85" s="11" t="s">
        <v>587</v>
      </c>
      <c r="E85" s="11" t="s">
        <v>930</v>
      </c>
      <c r="F85" s="11" t="s">
        <v>931</v>
      </c>
      <c r="G85" s="16" t="s">
        <v>932</v>
      </c>
      <c r="H85" s="11" t="s">
        <v>1486</v>
      </c>
      <c r="J85" s="15">
        <v>2642</v>
      </c>
      <c r="K85" s="15">
        <v>7162.5</v>
      </c>
      <c r="L85" s="15">
        <v>363.68</v>
      </c>
      <c r="M85" s="15">
        <v>86.8</v>
      </c>
      <c r="N85" s="15">
        <v>3.8</v>
      </c>
      <c r="O85" s="15">
        <v>0</v>
      </c>
      <c r="P85" s="15">
        <f t="shared" ref="P85:P100" si="5">1900*0.16%</f>
        <v>3.04</v>
      </c>
    </row>
    <row r="86" spans="1:16">
      <c r="A86" s="13">
        <v>202401</v>
      </c>
      <c r="B86" s="11" t="s">
        <v>327</v>
      </c>
      <c r="C86" s="11" t="s">
        <v>1438</v>
      </c>
      <c r="D86" s="11" t="s">
        <v>764</v>
      </c>
      <c r="E86" s="11" t="s">
        <v>933</v>
      </c>
      <c r="F86" s="11" t="s">
        <v>686</v>
      </c>
      <c r="G86" s="16" t="s">
        <v>934</v>
      </c>
      <c r="H86" s="11" t="s">
        <v>1486</v>
      </c>
      <c r="J86" s="15">
        <v>2120</v>
      </c>
      <c r="K86" s="15">
        <v>7240.26</v>
      </c>
      <c r="L86" s="15">
        <v>363.68</v>
      </c>
      <c r="M86" s="15">
        <v>86.8</v>
      </c>
      <c r="N86" s="15">
        <v>3.8</v>
      </c>
      <c r="O86" s="15">
        <v>0</v>
      </c>
      <c r="P86" s="15">
        <f t="shared" si="5"/>
        <v>3.04</v>
      </c>
    </row>
    <row r="87" spans="1:16">
      <c r="A87" s="13">
        <v>202401</v>
      </c>
      <c r="B87" s="11" t="s">
        <v>291</v>
      </c>
      <c r="C87" s="11" t="s">
        <v>866</v>
      </c>
      <c r="D87" s="11" t="s">
        <v>587</v>
      </c>
      <c r="E87" s="11" t="s">
        <v>935</v>
      </c>
      <c r="F87" s="11" t="s">
        <v>936</v>
      </c>
      <c r="G87" s="16" t="s">
        <v>937</v>
      </c>
      <c r="H87" s="11" t="s">
        <v>1486</v>
      </c>
      <c r="J87" s="15">
        <v>4800</v>
      </c>
      <c r="K87" s="15">
        <v>12206.1</v>
      </c>
      <c r="L87" s="15">
        <v>363.68</v>
      </c>
      <c r="M87" s="15">
        <v>86.8</v>
      </c>
      <c r="N87" s="15">
        <v>3.8</v>
      </c>
      <c r="O87" s="15">
        <v>0</v>
      </c>
      <c r="P87" s="15">
        <f t="shared" si="5"/>
        <v>3.04</v>
      </c>
    </row>
    <row r="88" spans="1:16">
      <c r="A88" s="13">
        <v>202401</v>
      </c>
      <c r="B88" s="11" t="s">
        <v>429</v>
      </c>
      <c r="C88" s="11" t="s">
        <v>1437</v>
      </c>
      <c r="D88" s="11" t="s">
        <v>587</v>
      </c>
      <c r="E88" s="11" t="s">
        <v>938</v>
      </c>
      <c r="F88" s="11" t="s">
        <v>939</v>
      </c>
      <c r="G88" s="16">
        <v>44431</v>
      </c>
      <c r="H88" s="11" t="s">
        <v>1486</v>
      </c>
      <c r="J88" s="15">
        <v>2750</v>
      </c>
      <c r="K88" s="15">
        <v>6109.74</v>
      </c>
      <c r="L88" s="15">
        <v>363.68</v>
      </c>
      <c r="M88" s="15">
        <v>86.8</v>
      </c>
      <c r="N88" s="15">
        <v>3.8</v>
      </c>
      <c r="O88" s="15">
        <v>0</v>
      </c>
      <c r="P88" s="15">
        <f t="shared" si="5"/>
        <v>3.04</v>
      </c>
    </row>
    <row r="89" spans="1:16">
      <c r="A89" s="13">
        <v>202401</v>
      </c>
      <c r="B89" s="11" t="s">
        <v>391</v>
      </c>
      <c r="C89" s="11" t="s">
        <v>580</v>
      </c>
      <c r="D89" s="11" t="s">
        <v>587</v>
      </c>
      <c r="E89" s="11" t="s">
        <v>940</v>
      </c>
      <c r="F89" s="11" t="s">
        <v>941</v>
      </c>
      <c r="G89" s="16" t="s">
        <v>942</v>
      </c>
      <c r="H89" s="11" t="s">
        <v>1486</v>
      </c>
      <c r="J89" s="15">
        <v>4738</v>
      </c>
      <c r="K89" s="15">
        <v>10835.1</v>
      </c>
      <c r="L89" s="15">
        <v>363.68</v>
      </c>
      <c r="M89" s="15">
        <v>86.8</v>
      </c>
      <c r="N89" s="15">
        <v>3.8</v>
      </c>
      <c r="O89" s="15">
        <v>0</v>
      </c>
      <c r="P89" s="15">
        <f t="shared" si="5"/>
        <v>3.04</v>
      </c>
    </row>
    <row r="90" spans="1:16">
      <c r="A90" s="13">
        <v>202401</v>
      </c>
      <c r="B90" s="11" t="s">
        <v>333</v>
      </c>
      <c r="C90" s="11" t="s">
        <v>575</v>
      </c>
      <c r="D90" s="11" t="s">
        <v>587</v>
      </c>
      <c r="E90" s="11" t="s">
        <v>943</v>
      </c>
      <c r="F90" s="11" t="s">
        <v>944</v>
      </c>
      <c r="G90" s="16" t="s">
        <v>945</v>
      </c>
      <c r="H90" s="11" t="s">
        <v>1486</v>
      </c>
      <c r="J90" s="15">
        <v>2532</v>
      </c>
      <c r="K90" s="15">
        <v>6966.2</v>
      </c>
      <c r="L90" s="15">
        <v>363.68</v>
      </c>
      <c r="M90" s="15">
        <v>86.8</v>
      </c>
      <c r="N90" s="15">
        <v>3.8</v>
      </c>
      <c r="O90" s="15">
        <v>0</v>
      </c>
      <c r="P90" s="15">
        <f t="shared" si="5"/>
        <v>3.04</v>
      </c>
    </row>
    <row r="91" spans="1:16">
      <c r="A91" s="13">
        <v>202401</v>
      </c>
      <c r="B91" s="11" t="s">
        <v>381</v>
      </c>
      <c r="C91" s="11" t="s">
        <v>1438</v>
      </c>
      <c r="D91" s="11" t="s">
        <v>587</v>
      </c>
      <c r="E91" s="11" t="s">
        <v>946</v>
      </c>
      <c r="F91" s="11" t="s">
        <v>686</v>
      </c>
      <c r="G91" s="16" t="s">
        <v>947</v>
      </c>
      <c r="H91" s="11" t="s">
        <v>1486</v>
      </c>
      <c r="J91" s="15">
        <v>2120</v>
      </c>
      <c r="K91" s="15">
        <v>7884.67</v>
      </c>
      <c r="L91" s="15">
        <v>363.68</v>
      </c>
      <c r="M91" s="15">
        <v>86.8</v>
      </c>
      <c r="N91" s="15">
        <v>3.8</v>
      </c>
      <c r="O91" s="15">
        <v>0</v>
      </c>
      <c r="P91" s="15">
        <f t="shared" si="5"/>
        <v>3.04</v>
      </c>
    </row>
    <row r="92" spans="1:16">
      <c r="A92" s="13">
        <v>202401</v>
      </c>
      <c r="B92" s="11" t="s">
        <v>317</v>
      </c>
      <c r="C92" s="11" t="s">
        <v>1438</v>
      </c>
      <c r="D92" s="11" t="s">
        <v>587</v>
      </c>
      <c r="E92" s="11" t="s">
        <v>948</v>
      </c>
      <c r="F92" s="11" t="s">
        <v>686</v>
      </c>
      <c r="G92" s="16" t="s">
        <v>949</v>
      </c>
      <c r="H92" s="11" t="s">
        <v>1486</v>
      </c>
      <c r="J92" s="15">
        <v>2120</v>
      </c>
      <c r="K92" s="15">
        <v>7345.19</v>
      </c>
      <c r="L92" s="15">
        <v>363.68</v>
      </c>
      <c r="M92" s="15">
        <v>86.8</v>
      </c>
      <c r="N92" s="15">
        <v>3.8</v>
      </c>
      <c r="O92" s="15">
        <v>0</v>
      </c>
      <c r="P92" s="15">
        <f t="shared" si="5"/>
        <v>3.04</v>
      </c>
    </row>
    <row r="93" spans="1:16">
      <c r="A93" s="13">
        <v>202401</v>
      </c>
      <c r="B93" s="11" t="s">
        <v>257</v>
      </c>
      <c r="C93" s="11" t="s">
        <v>580</v>
      </c>
      <c r="D93" s="11" t="s">
        <v>587</v>
      </c>
      <c r="E93" s="11" t="s">
        <v>972</v>
      </c>
      <c r="F93" s="11" t="s">
        <v>941</v>
      </c>
      <c r="G93" s="16" t="s">
        <v>971</v>
      </c>
      <c r="H93" s="11" t="s">
        <v>1486</v>
      </c>
      <c r="J93" s="15">
        <v>3730</v>
      </c>
      <c r="K93" s="15">
        <v>8415.69</v>
      </c>
      <c r="L93" s="15">
        <v>363.68</v>
      </c>
      <c r="M93" s="15">
        <v>86.8</v>
      </c>
      <c r="N93" s="15">
        <v>3.8</v>
      </c>
      <c r="O93" s="15">
        <v>1000</v>
      </c>
      <c r="P93" s="15">
        <f t="shared" si="5"/>
        <v>3.04</v>
      </c>
    </row>
    <row r="94" spans="1:16">
      <c r="A94" s="13">
        <v>202401</v>
      </c>
      <c r="B94" s="11" t="s">
        <v>383</v>
      </c>
      <c r="C94" s="11" t="s">
        <v>580</v>
      </c>
      <c r="D94" s="11" t="s">
        <v>587</v>
      </c>
      <c r="E94" s="11" t="s">
        <v>973</v>
      </c>
      <c r="F94" s="11" t="s">
        <v>698</v>
      </c>
      <c r="G94" s="16" t="s">
        <v>974</v>
      </c>
      <c r="H94" s="11" t="s">
        <v>1486</v>
      </c>
      <c r="J94" s="15">
        <v>3326</v>
      </c>
      <c r="K94" s="15">
        <v>8000.7</v>
      </c>
      <c r="L94" s="15">
        <v>363.68</v>
      </c>
      <c r="M94" s="15">
        <v>86.8</v>
      </c>
      <c r="N94" s="15">
        <v>3.8</v>
      </c>
      <c r="O94" s="15">
        <v>0</v>
      </c>
      <c r="P94" s="15">
        <f t="shared" si="5"/>
        <v>3.04</v>
      </c>
    </row>
    <row r="95" spans="1:16">
      <c r="A95" s="13">
        <v>202401</v>
      </c>
      <c r="B95" s="11" t="s">
        <v>213</v>
      </c>
      <c r="C95" s="11" t="s">
        <v>580</v>
      </c>
      <c r="D95" s="11" t="s">
        <v>587</v>
      </c>
      <c r="E95" s="11" t="s">
        <v>975</v>
      </c>
      <c r="F95" s="11" t="s">
        <v>941</v>
      </c>
      <c r="G95" s="16" t="s">
        <v>976</v>
      </c>
      <c r="H95" s="11" t="s">
        <v>1486</v>
      </c>
      <c r="J95" s="15">
        <v>4738</v>
      </c>
      <c r="K95" s="15">
        <v>11085.9</v>
      </c>
      <c r="L95" s="15">
        <v>363.68</v>
      </c>
      <c r="M95" s="15">
        <v>86.8</v>
      </c>
      <c r="N95" s="15">
        <v>3.8</v>
      </c>
      <c r="O95" s="15">
        <v>0</v>
      </c>
      <c r="P95" s="15">
        <f t="shared" si="5"/>
        <v>3.04</v>
      </c>
    </row>
    <row r="96" spans="1:16">
      <c r="A96" s="13">
        <v>202401</v>
      </c>
      <c r="B96" s="11" t="s">
        <v>329</v>
      </c>
      <c r="C96" s="11" t="s">
        <v>580</v>
      </c>
      <c r="D96" s="11" t="s">
        <v>587</v>
      </c>
      <c r="E96" s="11" t="s">
        <v>977</v>
      </c>
      <c r="F96" s="11" t="s">
        <v>698</v>
      </c>
      <c r="G96" s="16" t="s">
        <v>976</v>
      </c>
      <c r="H96" s="11" t="s">
        <v>1486</v>
      </c>
      <c r="J96" s="15">
        <v>3730</v>
      </c>
      <c r="K96" s="15">
        <v>8822.5</v>
      </c>
      <c r="L96" s="15">
        <v>363.68</v>
      </c>
      <c r="M96" s="15">
        <v>86.8</v>
      </c>
      <c r="N96" s="15">
        <v>3.8</v>
      </c>
      <c r="O96" s="15">
        <v>100</v>
      </c>
      <c r="P96" s="15">
        <f t="shared" si="5"/>
        <v>3.04</v>
      </c>
    </row>
    <row r="97" spans="1:16">
      <c r="A97" s="13">
        <v>202401</v>
      </c>
      <c r="B97" s="11" t="s">
        <v>262</v>
      </c>
      <c r="C97" s="11" t="s">
        <v>1438</v>
      </c>
      <c r="D97" s="11" t="s">
        <v>587</v>
      </c>
      <c r="E97" s="11" t="s">
        <v>1457</v>
      </c>
      <c r="F97" s="11" t="s">
        <v>1218</v>
      </c>
      <c r="G97" s="16" t="s">
        <v>987</v>
      </c>
      <c r="H97" s="11" t="s">
        <v>1486</v>
      </c>
      <c r="J97" s="15">
        <v>4100</v>
      </c>
      <c r="K97" s="15">
        <v>9023.5</v>
      </c>
      <c r="L97" s="15">
        <v>363.68</v>
      </c>
      <c r="M97" s="15">
        <v>86.8</v>
      </c>
      <c r="N97" s="15">
        <v>3.8</v>
      </c>
      <c r="O97" s="15">
        <v>1000</v>
      </c>
      <c r="P97" s="15">
        <f t="shared" si="5"/>
        <v>3.04</v>
      </c>
    </row>
    <row r="98" spans="1:16">
      <c r="A98" s="13">
        <v>202401</v>
      </c>
      <c r="B98" s="11" t="s">
        <v>312</v>
      </c>
      <c r="C98" s="11" t="s">
        <v>580</v>
      </c>
      <c r="D98" s="11" t="s">
        <v>587</v>
      </c>
      <c r="E98" s="11" t="s">
        <v>993</v>
      </c>
      <c r="F98" s="11" t="s">
        <v>994</v>
      </c>
      <c r="G98" s="16" t="s">
        <v>995</v>
      </c>
      <c r="H98" s="11" t="s">
        <v>1486</v>
      </c>
      <c r="J98" s="15">
        <v>2311</v>
      </c>
      <c r="K98" s="15">
        <v>6413.4</v>
      </c>
      <c r="L98" s="15">
        <v>363.68</v>
      </c>
      <c r="M98" s="15">
        <v>86.8</v>
      </c>
      <c r="N98" s="15">
        <v>3.8</v>
      </c>
      <c r="O98" s="15">
        <v>0</v>
      </c>
      <c r="P98" s="15">
        <f t="shared" si="5"/>
        <v>3.04</v>
      </c>
    </row>
    <row r="99" spans="1:16">
      <c r="A99" s="13">
        <v>202401</v>
      </c>
      <c r="B99" s="11" t="s">
        <v>236</v>
      </c>
      <c r="C99" s="11" t="s">
        <v>575</v>
      </c>
      <c r="D99" s="11" t="s">
        <v>587</v>
      </c>
      <c r="E99" s="11" t="s">
        <v>1001</v>
      </c>
      <c r="F99" s="11" t="s">
        <v>1002</v>
      </c>
      <c r="G99" s="16" t="s">
        <v>1003</v>
      </c>
      <c r="H99" s="11" t="s">
        <v>1486</v>
      </c>
      <c r="J99" s="15">
        <v>3850</v>
      </c>
      <c r="K99" s="15">
        <v>14060.9</v>
      </c>
      <c r="L99" s="15">
        <v>363.68</v>
      </c>
      <c r="M99" s="15">
        <v>86.8</v>
      </c>
      <c r="N99" s="15">
        <v>3.8</v>
      </c>
      <c r="O99" s="15">
        <v>0</v>
      </c>
      <c r="P99" s="15">
        <f t="shared" si="5"/>
        <v>3.04</v>
      </c>
    </row>
    <row r="100" spans="1:16">
      <c r="A100" s="13">
        <v>202401</v>
      </c>
      <c r="B100" s="11" t="s">
        <v>296</v>
      </c>
      <c r="C100" s="11" t="s">
        <v>1438</v>
      </c>
      <c r="D100" s="11" t="s">
        <v>587</v>
      </c>
      <c r="E100" s="11" t="s">
        <v>1004</v>
      </c>
      <c r="F100" s="11" t="s">
        <v>1005</v>
      </c>
      <c r="G100" s="16" t="s">
        <v>1006</v>
      </c>
      <c r="H100" s="11" t="s">
        <v>1486</v>
      </c>
      <c r="J100" s="15">
        <v>1900</v>
      </c>
      <c r="K100" s="15">
        <v>5325</v>
      </c>
      <c r="L100" s="15">
        <v>363.68</v>
      </c>
      <c r="M100" s="15">
        <v>86.8</v>
      </c>
      <c r="N100" s="15">
        <v>3.8</v>
      </c>
      <c r="O100" s="15">
        <v>0</v>
      </c>
      <c r="P100" s="15">
        <f t="shared" si="5"/>
        <v>3.04</v>
      </c>
    </row>
    <row r="101" spans="1:16">
      <c r="A101" s="13">
        <v>202401</v>
      </c>
      <c r="B101" s="11" t="s">
        <v>366</v>
      </c>
      <c r="C101" s="11" t="s">
        <v>575</v>
      </c>
      <c r="D101" s="11" t="s">
        <v>587</v>
      </c>
      <c r="E101" s="11" t="s">
        <v>1161</v>
      </c>
      <c r="F101" s="11" t="s">
        <v>710</v>
      </c>
      <c r="G101" s="16" t="s">
        <v>1162</v>
      </c>
      <c r="H101" s="11" t="s">
        <v>1486</v>
      </c>
      <c r="J101" s="15">
        <v>3850</v>
      </c>
      <c r="K101" s="15">
        <v>8814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</row>
    <row r="102" spans="1:16">
      <c r="A102" s="13">
        <v>202401</v>
      </c>
      <c r="B102" s="11" t="s">
        <v>239</v>
      </c>
      <c r="C102" s="11" t="s">
        <v>1438</v>
      </c>
      <c r="D102" s="11" t="s">
        <v>587</v>
      </c>
      <c r="E102" s="11" t="s">
        <v>1015</v>
      </c>
      <c r="F102" s="11" t="s">
        <v>1164</v>
      </c>
      <c r="G102" s="16" t="s">
        <v>1017</v>
      </c>
      <c r="H102" s="11" t="s">
        <v>1486</v>
      </c>
      <c r="J102" s="15">
        <v>3200</v>
      </c>
      <c r="K102" s="15">
        <v>7447</v>
      </c>
      <c r="L102" s="15">
        <v>363.68</v>
      </c>
      <c r="M102" s="15">
        <v>86.8</v>
      </c>
      <c r="N102" s="15">
        <v>3.8</v>
      </c>
      <c r="O102" s="15">
        <v>300</v>
      </c>
      <c r="P102" s="15">
        <f t="shared" ref="P102:P110" si="6">1900*0.16%</f>
        <v>3.04</v>
      </c>
    </row>
    <row r="103" spans="1:16">
      <c r="A103" s="13">
        <v>202401</v>
      </c>
      <c r="B103" s="11" t="s">
        <v>386</v>
      </c>
      <c r="C103" s="11" t="s">
        <v>575</v>
      </c>
      <c r="D103" s="11" t="s">
        <v>587</v>
      </c>
      <c r="E103" s="11" t="s">
        <v>1168</v>
      </c>
      <c r="F103" s="11" t="s">
        <v>578</v>
      </c>
      <c r="G103" s="16" t="s">
        <v>1169</v>
      </c>
      <c r="H103" s="11" t="s">
        <v>1486</v>
      </c>
      <c r="J103" s="15">
        <v>5500</v>
      </c>
      <c r="K103" s="15">
        <v>15880</v>
      </c>
      <c r="L103" s="15">
        <v>363.68</v>
      </c>
      <c r="M103" s="15">
        <v>86.8</v>
      </c>
      <c r="N103" s="15">
        <v>3.8</v>
      </c>
      <c r="O103" s="15">
        <v>0</v>
      </c>
      <c r="P103" s="15">
        <f t="shared" si="6"/>
        <v>3.04</v>
      </c>
    </row>
    <row r="104" spans="1:16">
      <c r="A104" s="13">
        <v>202401</v>
      </c>
      <c r="B104" s="11" t="s">
        <v>407</v>
      </c>
      <c r="C104" s="11" t="s">
        <v>841</v>
      </c>
      <c r="D104" s="11" t="s">
        <v>587</v>
      </c>
      <c r="E104" s="11" t="s">
        <v>1171</v>
      </c>
      <c r="F104" s="11" t="s">
        <v>1172</v>
      </c>
      <c r="G104" s="16" t="s">
        <v>1173</v>
      </c>
      <c r="H104" s="11" t="s">
        <v>1486</v>
      </c>
      <c r="J104" s="15">
        <v>3214</v>
      </c>
      <c r="K104" s="15">
        <v>7907.1</v>
      </c>
      <c r="L104" s="15">
        <v>363.68</v>
      </c>
      <c r="M104" s="15">
        <v>86.8</v>
      </c>
      <c r="N104" s="15">
        <v>3.8</v>
      </c>
      <c r="O104" s="15">
        <v>700</v>
      </c>
      <c r="P104" s="15">
        <f t="shared" si="6"/>
        <v>3.04</v>
      </c>
    </row>
    <row r="105" spans="1:16">
      <c r="A105" s="13">
        <v>202401</v>
      </c>
      <c r="B105" s="11" t="s">
        <v>377</v>
      </c>
      <c r="C105" s="11" t="s">
        <v>580</v>
      </c>
      <c r="D105" s="11" t="s">
        <v>1178</v>
      </c>
      <c r="E105" s="11" t="s">
        <v>1171</v>
      </c>
      <c r="F105" s="11" t="s">
        <v>1179</v>
      </c>
      <c r="G105" s="16" t="s">
        <v>1180</v>
      </c>
      <c r="H105" s="11" t="s">
        <v>1486</v>
      </c>
      <c r="J105" s="15">
        <v>2520</v>
      </c>
      <c r="K105" s="15">
        <v>5947.9</v>
      </c>
      <c r="L105" s="15">
        <v>363.68</v>
      </c>
      <c r="M105" s="15">
        <v>86.8</v>
      </c>
      <c r="N105" s="15">
        <v>3.8</v>
      </c>
      <c r="O105" s="15">
        <v>0</v>
      </c>
      <c r="P105" s="15">
        <f t="shared" si="6"/>
        <v>3.04</v>
      </c>
    </row>
    <row r="106" spans="1:16">
      <c r="A106" s="13">
        <v>202401</v>
      </c>
      <c r="B106" s="11" t="s">
        <v>267</v>
      </c>
      <c r="C106" s="11" t="s">
        <v>575</v>
      </c>
      <c r="D106" s="11" t="s">
        <v>587</v>
      </c>
      <c r="E106" s="11" t="s">
        <v>1195</v>
      </c>
      <c r="F106" s="11" t="s">
        <v>710</v>
      </c>
      <c r="G106" s="16" t="s">
        <v>1196</v>
      </c>
      <c r="H106" s="11" t="s">
        <v>1486</v>
      </c>
      <c r="J106" s="15">
        <v>3850</v>
      </c>
      <c r="K106" s="15">
        <v>8520</v>
      </c>
      <c r="L106" s="15">
        <v>363.68</v>
      </c>
      <c r="M106" s="15">
        <v>86.8</v>
      </c>
      <c r="N106" s="15">
        <v>3.8</v>
      </c>
      <c r="O106" s="15">
        <v>0</v>
      </c>
      <c r="P106" s="15">
        <f t="shared" si="6"/>
        <v>3.04</v>
      </c>
    </row>
    <row r="107" spans="1:16">
      <c r="A107" s="13">
        <v>202401</v>
      </c>
      <c r="B107" s="11" t="s">
        <v>293</v>
      </c>
      <c r="C107" s="11" t="s">
        <v>575</v>
      </c>
      <c r="D107" s="11" t="s">
        <v>587</v>
      </c>
      <c r="E107" s="11" t="s">
        <v>1198</v>
      </c>
      <c r="F107" s="11" t="s">
        <v>710</v>
      </c>
      <c r="G107" s="16" t="s">
        <v>1196</v>
      </c>
      <c r="H107" s="11" t="s">
        <v>1486</v>
      </c>
      <c r="J107" s="15">
        <v>3850</v>
      </c>
      <c r="K107" s="15">
        <v>9075</v>
      </c>
      <c r="L107" s="15">
        <v>363.68</v>
      </c>
      <c r="M107" s="15">
        <v>86.8</v>
      </c>
      <c r="N107" s="15">
        <v>3.8</v>
      </c>
      <c r="O107" s="15">
        <v>0</v>
      </c>
      <c r="P107" s="15">
        <f t="shared" si="6"/>
        <v>3.04</v>
      </c>
    </row>
    <row r="108" spans="1:16">
      <c r="A108" s="13">
        <v>202401</v>
      </c>
      <c r="B108" s="11" t="s">
        <v>400</v>
      </c>
      <c r="C108" s="11" t="s">
        <v>1438</v>
      </c>
      <c r="D108" s="11" t="s">
        <v>587</v>
      </c>
      <c r="E108" s="11" t="s">
        <v>1200</v>
      </c>
      <c r="F108" s="11" t="s">
        <v>686</v>
      </c>
      <c r="G108" s="16">
        <v>44782</v>
      </c>
      <c r="H108" s="11" t="s">
        <v>1486</v>
      </c>
      <c r="J108" s="15">
        <v>2120</v>
      </c>
      <c r="K108" s="15">
        <v>5890.84</v>
      </c>
      <c r="L108" s="15">
        <v>363.68</v>
      </c>
      <c r="M108" s="15">
        <v>86.8</v>
      </c>
      <c r="N108" s="15">
        <v>3.8</v>
      </c>
      <c r="O108" s="15">
        <v>0</v>
      </c>
      <c r="P108" s="15">
        <f t="shared" si="6"/>
        <v>3.04</v>
      </c>
    </row>
    <row r="109" spans="1:16">
      <c r="A109" s="13">
        <v>202401</v>
      </c>
      <c r="B109" s="11" t="s">
        <v>319</v>
      </c>
      <c r="C109" s="11" t="s">
        <v>1438</v>
      </c>
      <c r="D109" s="11" t="s">
        <v>587</v>
      </c>
      <c r="E109" s="11" t="s">
        <v>1224</v>
      </c>
      <c r="F109" s="11" t="s">
        <v>1220</v>
      </c>
      <c r="G109" s="16" t="s">
        <v>1225</v>
      </c>
      <c r="H109" s="11" t="s">
        <v>1486</v>
      </c>
      <c r="J109" s="15">
        <v>6500</v>
      </c>
      <c r="K109" s="15">
        <v>13922.5</v>
      </c>
      <c r="L109" s="15">
        <v>363.68</v>
      </c>
      <c r="M109" s="15">
        <v>86.8</v>
      </c>
      <c r="N109" s="15">
        <v>3.8</v>
      </c>
      <c r="O109" s="15">
        <v>0</v>
      </c>
      <c r="P109" s="15">
        <f t="shared" si="6"/>
        <v>3.04</v>
      </c>
    </row>
    <row r="110" spans="1:16">
      <c r="A110" s="13">
        <v>202401</v>
      </c>
      <c r="B110" s="11" t="s">
        <v>238</v>
      </c>
      <c r="C110" s="11" t="s">
        <v>580</v>
      </c>
      <c r="D110" s="11" t="s">
        <v>587</v>
      </c>
      <c r="E110" s="11" t="s">
        <v>1226</v>
      </c>
      <c r="F110" s="11" t="s">
        <v>992</v>
      </c>
      <c r="G110" s="16" t="s">
        <v>1227</v>
      </c>
      <c r="H110" s="11" t="s">
        <v>1486</v>
      </c>
      <c r="J110" s="15">
        <v>2671</v>
      </c>
      <c r="K110" s="15">
        <v>6001.1</v>
      </c>
      <c r="L110" s="15">
        <v>363.68</v>
      </c>
      <c r="M110" s="15">
        <v>86.8</v>
      </c>
      <c r="N110" s="15">
        <v>3.8</v>
      </c>
      <c r="O110" s="15">
        <v>0</v>
      </c>
      <c r="P110" s="15">
        <f t="shared" si="6"/>
        <v>3.04</v>
      </c>
    </row>
    <row r="111" spans="1:16">
      <c r="A111" s="13">
        <v>202401</v>
      </c>
      <c r="B111" s="11" t="s">
        <v>370</v>
      </c>
      <c r="C111" s="11" t="s">
        <v>1437</v>
      </c>
      <c r="D111" s="11" t="s">
        <v>764</v>
      </c>
      <c r="E111" s="11" t="s">
        <v>1228</v>
      </c>
      <c r="F111" s="11" t="s">
        <v>694</v>
      </c>
      <c r="G111" s="16" t="s">
        <v>1229</v>
      </c>
      <c r="H111" s="11" t="s">
        <v>1486</v>
      </c>
      <c r="J111" s="15">
        <v>4068</v>
      </c>
      <c r="K111" s="15">
        <v>8499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</row>
    <row r="112" spans="1:16">
      <c r="A112" s="13">
        <v>202401</v>
      </c>
      <c r="B112" s="11" t="s">
        <v>350</v>
      </c>
      <c r="C112" s="11" t="s">
        <v>1437</v>
      </c>
      <c r="D112" s="11" t="s">
        <v>587</v>
      </c>
      <c r="E112" s="11" t="s">
        <v>1230</v>
      </c>
      <c r="F112" s="11" t="s">
        <v>792</v>
      </c>
      <c r="G112" s="16" t="s">
        <v>1229</v>
      </c>
      <c r="H112" s="11" t="s">
        <v>1486</v>
      </c>
      <c r="J112" s="15">
        <v>5000</v>
      </c>
      <c r="K112" s="15">
        <v>13226</v>
      </c>
      <c r="L112" s="15">
        <v>363.68</v>
      </c>
      <c r="M112" s="15">
        <v>86.8</v>
      </c>
      <c r="N112" s="15">
        <v>3.8</v>
      </c>
      <c r="O112" s="15">
        <v>0</v>
      </c>
      <c r="P112" s="15">
        <f>1900*0.16%</f>
        <v>3.04</v>
      </c>
    </row>
    <row r="113" spans="1:16">
      <c r="A113" s="13">
        <v>202401</v>
      </c>
      <c r="B113" s="11" t="s">
        <v>415</v>
      </c>
      <c r="C113" s="11" t="s">
        <v>575</v>
      </c>
      <c r="D113" s="11" t="s">
        <v>587</v>
      </c>
      <c r="E113" s="11" t="s">
        <v>1249</v>
      </c>
      <c r="F113" s="11" t="s">
        <v>710</v>
      </c>
      <c r="G113" s="16" t="s">
        <v>1247</v>
      </c>
      <c r="H113" s="11" t="s">
        <v>1486</v>
      </c>
      <c r="J113" s="15">
        <v>3850</v>
      </c>
      <c r="K113" s="15">
        <v>5802.3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</row>
    <row r="114" spans="1:16">
      <c r="A114" s="13">
        <v>202401</v>
      </c>
      <c r="B114" s="11" t="s">
        <v>322</v>
      </c>
      <c r="C114" s="11" t="s">
        <v>580</v>
      </c>
      <c r="D114" s="11" t="s">
        <v>764</v>
      </c>
      <c r="E114" s="11" t="s">
        <v>1262</v>
      </c>
      <c r="F114" s="11" t="s">
        <v>939</v>
      </c>
      <c r="G114" s="16">
        <v>44886</v>
      </c>
      <c r="H114" s="11" t="s">
        <v>1486</v>
      </c>
      <c r="J114" s="15">
        <v>1900</v>
      </c>
      <c r="K114" s="15">
        <v>5694.69</v>
      </c>
      <c r="L114" s="15">
        <v>363.68</v>
      </c>
      <c r="M114" s="15">
        <v>86.8</v>
      </c>
      <c r="N114" s="15">
        <v>3.8</v>
      </c>
      <c r="O114" s="15">
        <v>0</v>
      </c>
      <c r="P114" s="15">
        <f t="shared" ref="P114:P138" si="7">1900*0.16%</f>
        <v>3.04</v>
      </c>
    </row>
    <row r="115" spans="1:16">
      <c r="A115" s="13">
        <v>202401</v>
      </c>
      <c r="B115" s="11" t="s">
        <v>315</v>
      </c>
      <c r="C115" s="11" t="s">
        <v>575</v>
      </c>
      <c r="D115" s="11" t="s">
        <v>587</v>
      </c>
      <c r="E115" s="11" t="s">
        <v>1267</v>
      </c>
      <c r="F115" s="11" t="s">
        <v>1268</v>
      </c>
      <c r="G115" s="16">
        <v>44879</v>
      </c>
      <c r="H115" s="11" t="s">
        <v>1486</v>
      </c>
      <c r="J115" s="15">
        <v>3050</v>
      </c>
      <c r="K115" s="15">
        <v>6598.7</v>
      </c>
      <c r="L115" s="15">
        <v>363.68</v>
      </c>
      <c r="M115" s="15">
        <v>86.8</v>
      </c>
      <c r="N115" s="15">
        <v>3.8</v>
      </c>
      <c r="O115" s="15">
        <v>0</v>
      </c>
      <c r="P115" s="15">
        <f t="shared" si="7"/>
        <v>3.04</v>
      </c>
    </row>
    <row r="116" spans="1:16">
      <c r="A116" s="13">
        <v>202401</v>
      </c>
      <c r="B116" s="11" t="s">
        <v>224</v>
      </c>
      <c r="C116" s="11" t="s">
        <v>575</v>
      </c>
      <c r="D116" s="11" t="s">
        <v>587</v>
      </c>
      <c r="E116" s="11" t="s">
        <v>1275</v>
      </c>
      <c r="F116" s="11" t="s">
        <v>1276</v>
      </c>
      <c r="G116" s="16">
        <v>44909</v>
      </c>
      <c r="H116" s="11" t="s">
        <v>1486</v>
      </c>
      <c r="J116" s="15">
        <v>3850</v>
      </c>
      <c r="K116" s="15">
        <v>9390</v>
      </c>
      <c r="L116" s="15">
        <v>363.68</v>
      </c>
      <c r="M116" s="15">
        <v>86.8</v>
      </c>
      <c r="N116" s="15">
        <v>3.8</v>
      </c>
      <c r="O116" s="15">
        <v>0</v>
      </c>
      <c r="P116" s="15">
        <f t="shared" si="7"/>
        <v>3.04</v>
      </c>
    </row>
    <row r="117" spans="1:16">
      <c r="A117" s="13">
        <v>202401</v>
      </c>
      <c r="B117" s="11" t="s">
        <v>351</v>
      </c>
      <c r="C117" s="11" t="s">
        <v>1438</v>
      </c>
      <c r="D117" s="11" t="s">
        <v>587</v>
      </c>
      <c r="E117" s="11" t="s">
        <v>1278</v>
      </c>
      <c r="F117" s="11" t="s">
        <v>1279</v>
      </c>
      <c r="G117" s="16" t="s">
        <v>1280</v>
      </c>
      <c r="H117" s="11" t="s">
        <v>1486</v>
      </c>
      <c r="J117" s="15">
        <v>4480</v>
      </c>
      <c r="K117" s="15">
        <v>11530</v>
      </c>
      <c r="L117" s="15">
        <v>363.68</v>
      </c>
      <c r="M117" s="15">
        <v>86.8</v>
      </c>
      <c r="N117" s="15">
        <v>3.8</v>
      </c>
      <c r="O117" s="15">
        <v>95</v>
      </c>
      <c r="P117" s="15">
        <f t="shared" si="7"/>
        <v>3.04</v>
      </c>
    </row>
    <row r="118" spans="1:16">
      <c r="A118" s="13">
        <v>202401</v>
      </c>
      <c r="B118" s="11" t="s">
        <v>451</v>
      </c>
      <c r="C118" s="11" t="s">
        <v>1437</v>
      </c>
      <c r="D118" s="11" t="s">
        <v>587</v>
      </c>
      <c r="E118" s="11" t="s">
        <v>1282</v>
      </c>
      <c r="F118" s="11" t="s">
        <v>778</v>
      </c>
      <c r="G118" s="16" t="s">
        <v>1283</v>
      </c>
      <c r="H118" s="11" t="s">
        <v>1486</v>
      </c>
      <c r="J118" s="15">
        <v>2500</v>
      </c>
      <c r="K118" s="15">
        <v>6415.18</v>
      </c>
      <c r="L118" s="15">
        <v>363.68</v>
      </c>
      <c r="M118" s="15">
        <v>86.8</v>
      </c>
      <c r="N118" s="15">
        <v>3.8</v>
      </c>
      <c r="O118" s="15">
        <v>0</v>
      </c>
      <c r="P118" s="15">
        <f t="shared" si="7"/>
        <v>3.04</v>
      </c>
    </row>
    <row r="119" spans="1:16">
      <c r="A119" s="13">
        <v>202401</v>
      </c>
      <c r="B119" s="11" t="s">
        <v>436</v>
      </c>
      <c r="C119" s="11" t="s">
        <v>1437</v>
      </c>
      <c r="D119" s="11" t="s">
        <v>587</v>
      </c>
      <c r="E119" s="11" t="s">
        <v>1286</v>
      </c>
      <c r="F119" s="11" t="s">
        <v>1340</v>
      </c>
      <c r="G119" s="16" t="s">
        <v>1287</v>
      </c>
      <c r="H119" s="11" t="s">
        <v>1486</v>
      </c>
      <c r="J119" s="15">
        <v>4238</v>
      </c>
      <c r="K119" s="15">
        <v>8426</v>
      </c>
      <c r="L119" s="15">
        <v>363.68</v>
      </c>
      <c r="M119" s="15">
        <v>86.8</v>
      </c>
      <c r="N119" s="15">
        <v>3.8</v>
      </c>
      <c r="O119" s="15">
        <v>0</v>
      </c>
      <c r="P119" s="15">
        <f t="shared" si="7"/>
        <v>3.04</v>
      </c>
    </row>
    <row r="120" spans="1:16">
      <c r="A120" s="13">
        <v>202401</v>
      </c>
      <c r="B120" s="11" t="s">
        <v>348</v>
      </c>
      <c r="C120" s="11" t="s">
        <v>1437</v>
      </c>
      <c r="D120" s="11" t="s">
        <v>587</v>
      </c>
      <c r="E120" s="11" t="s">
        <v>1289</v>
      </c>
      <c r="F120" s="11" t="s">
        <v>792</v>
      </c>
      <c r="G120" s="16" t="s">
        <v>1290</v>
      </c>
      <c r="H120" s="11" t="s">
        <v>1486</v>
      </c>
      <c r="J120" s="15">
        <v>6160</v>
      </c>
      <c r="K120" s="15">
        <v>15660.4</v>
      </c>
      <c r="L120" s="15">
        <v>363.68</v>
      </c>
      <c r="M120" s="15">
        <v>86.8</v>
      </c>
      <c r="N120" s="15">
        <v>3.8</v>
      </c>
      <c r="O120" s="15">
        <v>800</v>
      </c>
      <c r="P120" s="15">
        <f t="shared" si="7"/>
        <v>3.04</v>
      </c>
    </row>
    <row r="121" spans="1:16">
      <c r="A121" s="13">
        <v>202401</v>
      </c>
      <c r="B121" s="11" t="s">
        <v>304</v>
      </c>
      <c r="C121" s="11" t="s">
        <v>1439</v>
      </c>
      <c r="D121" s="11" t="s">
        <v>587</v>
      </c>
      <c r="E121" s="11" t="s">
        <v>1311</v>
      </c>
      <c r="F121" s="11" t="s">
        <v>1312</v>
      </c>
      <c r="G121" s="16" t="s">
        <v>1313</v>
      </c>
      <c r="H121" s="11" t="s">
        <v>1486</v>
      </c>
      <c r="J121" s="15">
        <v>2000</v>
      </c>
      <c r="K121" s="15">
        <v>5034.89</v>
      </c>
      <c r="L121" s="15">
        <v>363.68</v>
      </c>
      <c r="M121" s="15">
        <v>86.8</v>
      </c>
      <c r="N121" s="15">
        <v>3.8</v>
      </c>
      <c r="O121" s="15">
        <v>0</v>
      </c>
      <c r="P121" s="15">
        <f t="shared" si="7"/>
        <v>3.04</v>
      </c>
    </row>
    <row r="122" spans="1:16">
      <c r="A122" s="13">
        <v>202401</v>
      </c>
      <c r="B122" s="11" t="s">
        <v>367</v>
      </c>
      <c r="C122" s="11" t="s">
        <v>1437</v>
      </c>
      <c r="D122" s="11" t="s">
        <v>764</v>
      </c>
      <c r="E122" s="11" t="s">
        <v>1318</v>
      </c>
      <c r="F122" s="11" t="s">
        <v>1294</v>
      </c>
      <c r="G122" s="16" t="s">
        <v>1319</v>
      </c>
      <c r="H122" s="11" t="s">
        <v>1486</v>
      </c>
      <c r="J122" s="15">
        <v>1900</v>
      </c>
      <c r="K122" s="15">
        <v>5463.3</v>
      </c>
      <c r="L122" s="15">
        <v>363.68</v>
      </c>
      <c r="M122" s="15">
        <v>86.8</v>
      </c>
      <c r="N122" s="15">
        <v>3.8</v>
      </c>
      <c r="O122" s="15">
        <v>0</v>
      </c>
      <c r="P122" s="15">
        <f t="shared" si="7"/>
        <v>3.04</v>
      </c>
    </row>
    <row r="123" spans="1:16">
      <c r="A123" s="13">
        <v>202401</v>
      </c>
      <c r="B123" s="11" t="s">
        <v>228</v>
      </c>
      <c r="C123" s="11" t="s">
        <v>592</v>
      </c>
      <c r="D123" s="11" t="s">
        <v>587</v>
      </c>
      <c r="E123" s="11" t="s">
        <v>1327</v>
      </c>
      <c r="F123" s="11" t="s">
        <v>833</v>
      </c>
      <c r="G123" s="16" t="s">
        <v>1328</v>
      </c>
      <c r="H123" s="11" t="s">
        <v>1486</v>
      </c>
      <c r="J123" s="15">
        <v>2000</v>
      </c>
      <c r="K123" s="15">
        <v>5263.24</v>
      </c>
      <c r="L123" s="15">
        <v>363.68</v>
      </c>
      <c r="M123" s="15">
        <v>86.8</v>
      </c>
      <c r="N123" s="15">
        <v>3.8</v>
      </c>
      <c r="O123" s="15">
        <v>0</v>
      </c>
      <c r="P123" s="15">
        <f t="shared" si="7"/>
        <v>3.04</v>
      </c>
    </row>
    <row r="124" spans="1:16">
      <c r="A124" s="13">
        <v>202401</v>
      </c>
      <c r="B124" s="11" t="s">
        <v>231</v>
      </c>
      <c r="C124" s="11" t="s">
        <v>1439</v>
      </c>
      <c r="D124" s="11" t="s">
        <v>587</v>
      </c>
      <c r="E124" s="11" t="s">
        <v>1334</v>
      </c>
      <c r="F124" s="11" t="s">
        <v>675</v>
      </c>
      <c r="G124" s="16" t="s">
        <v>1335</v>
      </c>
      <c r="H124" s="11" t="s">
        <v>1486</v>
      </c>
      <c r="J124" s="15">
        <v>3026</v>
      </c>
      <c r="K124" s="15">
        <v>6779.02</v>
      </c>
      <c r="L124" s="15">
        <v>363.68</v>
      </c>
      <c r="M124" s="15">
        <v>86.8</v>
      </c>
      <c r="N124" s="15">
        <v>3.8</v>
      </c>
      <c r="O124" s="15">
        <v>0</v>
      </c>
      <c r="P124" s="15">
        <f t="shared" si="7"/>
        <v>3.04</v>
      </c>
    </row>
    <row r="125" spans="1:16">
      <c r="A125" s="13">
        <v>202401</v>
      </c>
      <c r="B125" s="11" t="s">
        <v>265</v>
      </c>
      <c r="C125" s="11" t="s">
        <v>580</v>
      </c>
      <c r="D125" s="11" t="s">
        <v>587</v>
      </c>
      <c r="E125" s="11" t="s">
        <v>1343</v>
      </c>
      <c r="F125" s="11" t="s">
        <v>1344</v>
      </c>
      <c r="G125" s="16" t="s">
        <v>1345</v>
      </c>
      <c r="H125" s="11" t="s">
        <v>1486</v>
      </c>
      <c r="J125" s="15">
        <v>1900</v>
      </c>
      <c r="K125" s="15">
        <v>4676.1</v>
      </c>
      <c r="L125" s="15">
        <v>363.68</v>
      </c>
      <c r="M125" s="15">
        <v>86.8</v>
      </c>
      <c r="N125" s="15">
        <v>3.8</v>
      </c>
      <c r="O125" s="15">
        <v>0</v>
      </c>
      <c r="P125" s="15">
        <f t="shared" si="7"/>
        <v>3.04</v>
      </c>
    </row>
    <row r="126" spans="1:16">
      <c r="A126" s="13">
        <v>202401</v>
      </c>
      <c r="B126" s="11" t="s">
        <v>247</v>
      </c>
      <c r="C126" s="11" t="s">
        <v>580</v>
      </c>
      <c r="D126" s="11" t="s">
        <v>587</v>
      </c>
      <c r="E126" s="11" t="s">
        <v>1347</v>
      </c>
      <c r="F126" s="11" t="s">
        <v>1344</v>
      </c>
      <c r="G126" s="16" t="s">
        <v>1348</v>
      </c>
      <c r="H126" s="11" t="s">
        <v>1486</v>
      </c>
      <c r="J126" s="15">
        <v>1900</v>
      </c>
      <c r="K126" s="15">
        <v>5090.8</v>
      </c>
      <c r="L126" s="15">
        <v>363.68</v>
      </c>
      <c r="M126" s="15">
        <v>86.8</v>
      </c>
      <c r="N126" s="15">
        <v>3.8</v>
      </c>
      <c r="O126" s="15">
        <v>0</v>
      </c>
      <c r="P126" s="15">
        <f t="shared" si="7"/>
        <v>3.04</v>
      </c>
    </row>
    <row r="127" spans="1:16">
      <c r="A127" s="13">
        <v>202401</v>
      </c>
      <c r="B127" s="11" t="s">
        <v>402</v>
      </c>
      <c r="C127" s="11" t="s">
        <v>1437</v>
      </c>
      <c r="D127" s="11" t="s">
        <v>587</v>
      </c>
      <c r="E127" s="11" t="s">
        <v>1350</v>
      </c>
      <c r="F127" s="11" t="s">
        <v>1351</v>
      </c>
      <c r="G127" s="16" t="s">
        <v>1352</v>
      </c>
      <c r="H127" s="11" t="s">
        <v>1486</v>
      </c>
      <c r="J127" s="15">
        <v>12400</v>
      </c>
      <c r="K127" s="15">
        <v>28096.5</v>
      </c>
      <c r="L127" s="15">
        <v>363.68</v>
      </c>
      <c r="M127" s="15">
        <v>86.8</v>
      </c>
      <c r="N127" s="15">
        <v>3.8</v>
      </c>
      <c r="O127" s="15">
        <v>3128</v>
      </c>
      <c r="P127" s="15">
        <f t="shared" si="7"/>
        <v>3.04</v>
      </c>
    </row>
    <row r="128" spans="1:16">
      <c r="A128" s="13">
        <v>202401</v>
      </c>
      <c r="B128" s="11" t="s">
        <v>390</v>
      </c>
      <c r="C128" s="11" t="s">
        <v>1439</v>
      </c>
      <c r="D128" s="11" t="s">
        <v>587</v>
      </c>
      <c r="E128" s="11" t="s">
        <v>1355</v>
      </c>
      <c r="F128" s="11" t="s">
        <v>675</v>
      </c>
      <c r="G128" s="16" t="s">
        <v>1356</v>
      </c>
      <c r="H128" s="11" t="s">
        <v>1486</v>
      </c>
      <c r="J128" s="15">
        <v>3026</v>
      </c>
      <c r="K128" s="15">
        <v>6645.87</v>
      </c>
      <c r="L128" s="15">
        <v>363.68</v>
      </c>
      <c r="M128" s="15">
        <v>86.8</v>
      </c>
      <c r="N128" s="15">
        <v>3.8</v>
      </c>
      <c r="O128" s="15">
        <v>0</v>
      </c>
      <c r="P128" s="15">
        <f t="shared" si="7"/>
        <v>3.04</v>
      </c>
    </row>
    <row r="129" spans="1:16">
      <c r="A129" s="13">
        <v>202401</v>
      </c>
      <c r="B129" s="11" t="s">
        <v>269</v>
      </c>
      <c r="C129" s="11" t="s">
        <v>1437</v>
      </c>
      <c r="D129" s="11" t="s">
        <v>1366</v>
      </c>
      <c r="E129" s="11" t="s">
        <v>1360</v>
      </c>
      <c r="F129" s="11" t="s">
        <v>669</v>
      </c>
      <c r="G129" s="16" t="s">
        <v>1359</v>
      </c>
      <c r="H129" s="11" t="s">
        <v>1486</v>
      </c>
      <c r="J129" s="15">
        <v>2600</v>
      </c>
      <c r="K129" s="15">
        <v>5775.8</v>
      </c>
      <c r="L129" s="15">
        <v>363.68</v>
      </c>
      <c r="M129" s="15">
        <v>86.8</v>
      </c>
      <c r="N129" s="15">
        <v>3.8</v>
      </c>
      <c r="O129" s="15">
        <v>0</v>
      </c>
      <c r="P129" s="15">
        <f t="shared" si="7"/>
        <v>3.04</v>
      </c>
    </row>
    <row r="130" spans="1:16">
      <c r="A130" s="13">
        <v>202401</v>
      </c>
      <c r="B130" s="11" t="s">
        <v>313</v>
      </c>
      <c r="C130" s="11" t="s">
        <v>580</v>
      </c>
      <c r="D130" s="11" t="s">
        <v>587</v>
      </c>
      <c r="E130" s="11" t="s">
        <v>1361</v>
      </c>
      <c r="F130" s="11" t="s">
        <v>992</v>
      </c>
      <c r="G130" s="16" t="s">
        <v>1362</v>
      </c>
      <c r="H130" s="11" t="s">
        <v>1486</v>
      </c>
      <c r="J130" s="15">
        <v>2320</v>
      </c>
      <c r="K130" s="15">
        <v>6295.2</v>
      </c>
      <c r="L130" s="15">
        <v>363.68</v>
      </c>
      <c r="M130" s="15">
        <v>86.8</v>
      </c>
      <c r="N130" s="15">
        <v>3.8</v>
      </c>
      <c r="O130" s="15">
        <v>0</v>
      </c>
      <c r="P130" s="15">
        <f t="shared" si="7"/>
        <v>3.04</v>
      </c>
    </row>
    <row r="131" spans="1:16">
      <c r="A131" s="13">
        <v>202401</v>
      </c>
      <c r="B131" s="11" t="s">
        <v>263</v>
      </c>
      <c r="C131" s="11" t="s">
        <v>661</v>
      </c>
      <c r="D131" s="11" t="s">
        <v>587</v>
      </c>
      <c r="E131" s="11" t="s">
        <v>1369</v>
      </c>
      <c r="F131" s="11" t="s">
        <v>663</v>
      </c>
      <c r="G131" s="16" t="s">
        <v>1370</v>
      </c>
      <c r="H131" s="11" t="s">
        <v>1486</v>
      </c>
      <c r="J131" s="15">
        <v>5200</v>
      </c>
      <c r="K131" s="15">
        <v>13280</v>
      </c>
      <c r="L131" s="15">
        <v>363.68</v>
      </c>
      <c r="M131" s="15">
        <v>86.8</v>
      </c>
      <c r="N131" s="15">
        <v>3.8</v>
      </c>
      <c r="O131" s="15">
        <v>0</v>
      </c>
      <c r="P131" s="15">
        <f t="shared" si="7"/>
        <v>3.04</v>
      </c>
    </row>
    <row r="132" spans="1:16">
      <c r="A132" s="13">
        <v>202401</v>
      </c>
      <c r="B132" s="11" t="s">
        <v>442</v>
      </c>
      <c r="C132" s="11" t="s">
        <v>1437</v>
      </c>
      <c r="D132" s="11" t="s">
        <v>587</v>
      </c>
      <c r="E132" s="11" t="s">
        <v>1375</v>
      </c>
      <c r="F132" s="11" t="s">
        <v>1294</v>
      </c>
      <c r="G132" s="16" t="s">
        <v>1376</v>
      </c>
      <c r="H132" s="11" t="s">
        <v>1486</v>
      </c>
      <c r="J132" s="15">
        <v>1900</v>
      </c>
      <c r="K132" s="15">
        <v>6176.19</v>
      </c>
      <c r="L132" s="15">
        <v>363.68</v>
      </c>
      <c r="M132" s="15">
        <v>86.8</v>
      </c>
      <c r="N132" s="15">
        <v>3.8</v>
      </c>
      <c r="O132" s="15">
        <v>0</v>
      </c>
      <c r="P132" s="15">
        <f t="shared" si="7"/>
        <v>3.04</v>
      </c>
    </row>
    <row r="133" spans="1:16">
      <c r="A133" s="13">
        <v>202401</v>
      </c>
      <c r="B133" s="11" t="s">
        <v>496</v>
      </c>
      <c r="C133" s="11" t="s">
        <v>580</v>
      </c>
      <c r="D133" s="11" t="s">
        <v>587</v>
      </c>
      <c r="E133" s="11" t="s">
        <v>1377</v>
      </c>
      <c r="F133" s="11" t="s">
        <v>1344</v>
      </c>
      <c r="G133" s="16" t="s">
        <v>1378</v>
      </c>
      <c r="H133" s="11" t="s">
        <v>1486</v>
      </c>
      <c r="J133" s="15">
        <v>1900</v>
      </c>
      <c r="K133" s="15">
        <v>4749.8</v>
      </c>
      <c r="L133" s="15">
        <v>363.68</v>
      </c>
      <c r="M133" s="15">
        <v>86.8</v>
      </c>
      <c r="N133" s="15">
        <v>3.8</v>
      </c>
      <c r="O133" s="15">
        <v>0</v>
      </c>
      <c r="P133" s="15">
        <f t="shared" si="7"/>
        <v>3.04</v>
      </c>
    </row>
    <row r="134" spans="1:16">
      <c r="A134" s="13">
        <v>202401</v>
      </c>
      <c r="B134" s="11" t="s">
        <v>488</v>
      </c>
      <c r="C134" s="11" t="s">
        <v>1437</v>
      </c>
      <c r="D134" s="11" t="s">
        <v>587</v>
      </c>
      <c r="E134" s="11" t="s">
        <v>1380</v>
      </c>
      <c r="F134" s="11" t="s">
        <v>1381</v>
      </c>
      <c r="G134" s="16" t="s">
        <v>1378</v>
      </c>
      <c r="H134" s="11" t="s">
        <v>1486</v>
      </c>
      <c r="J134" s="15">
        <v>3000</v>
      </c>
      <c r="K134" s="15">
        <v>6347.2</v>
      </c>
      <c r="L134" s="15">
        <v>363.68</v>
      </c>
      <c r="M134" s="15">
        <v>86.8</v>
      </c>
      <c r="N134" s="15">
        <v>3.8</v>
      </c>
      <c r="O134" s="15">
        <v>0</v>
      </c>
      <c r="P134" s="15">
        <f t="shared" si="7"/>
        <v>3.04</v>
      </c>
    </row>
    <row r="135" spans="1:16">
      <c r="A135" s="13">
        <v>202401</v>
      </c>
      <c r="B135" s="11" t="s">
        <v>480</v>
      </c>
      <c r="C135" s="11" t="s">
        <v>1438</v>
      </c>
      <c r="D135" s="11" t="s">
        <v>587</v>
      </c>
      <c r="E135" s="11" t="s">
        <v>1384</v>
      </c>
      <c r="F135" s="11" t="s">
        <v>886</v>
      </c>
      <c r="G135" s="16" t="s">
        <v>1385</v>
      </c>
      <c r="H135" s="11" t="s">
        <v>1486</v>
      </c>
      <c r="J135" s="15">
        <v>1900</v>
      </c>
      <c r="K135" s="15">
        <v>4654.34</v>
      </c>
      <c r="L135" s="15">
        <v>363.68</v>
      </c>
      <c r="M135" s="15">
        <v>86.8</v>
      </c>
      <c r="N135" s="15">
        <v>3.8</v>
      </c>
      <c r="O135" s="15">
        <v>0</v>
      </c>
      <c r="P135" s="15">
        <f t="shared" si="7"/>
        <v>3.04</v>
      </c>
    </row>
    <row r="136" spans="1:16">
      <c r="A136" s="13">
        <v>202401</v>
      </c>
      <c r="B136" s="11" t="s">
        <v>476</v>
      </c>
      <c r="C136" s="11" t="s">
        <v>1437</v>
      </c>
      <c r="D136" s="11" t="s">
        <v>587</v>
      </c>
      <c r="E136" s="11" t="s">
        <v>1391</v>
      </c>
      <c r="F136" s="11" t="s">
        <v>1246</v>
      </c>
      <c r="G136" s="16" t="s">
        <v>1392</v>
      </c>
      <c r="H136" s="11" t="s">
        <v>1486</v>
      </c>
      <c r="J136" s="15">
        <v>3390</v>
      </c>
      <c r="K136" s="15">
        <v>8098.82</v>
      </c>
      <c r="L136" s="15">
        <v>363.68</v>
      </c>
      <c r="M136" s="15">
        <v>86.8</v>
      </c>
      <c r="N136" s="15">
        <v>3.8</v>
      </c>
      <c r="O136" s="15">
        <v>0</v>
      </c>
      <c r="P136" s="15">
        <f t="shared" si="7"/>
        <v>3.04</v>
      </c>
    </row>
    <row r="137" spans="1:16">
      <c r="A137" s="13">
        <v>202401</v>
      </c>
      <c r="B137" s="11" t="s">
        <v>486</v>
      </c>
      <c r="C137" s="11" t="s">
        <v>580</v>
      </c>
      <c r="D137" s="11" t="s">
        <v>587</v>
      </c>
      <c r="E137" s="11" t="s">
        <v>1393</v>
      </c>
      <c r="F137" s="11" t="s">
        <v>1344</v>
      </c>
      <c r="G137" s="16" t="s">
        <v>1394</v>
      </c>
      <c r="H137" s="11" t="s">
        <v>1486</v>
      </c>
      <c r="J137" s="15">
        <v>1900</v>
      </c>
      <c r="K137" s="15">
        <v>4586.3</v>
      </c>
      <c r="L137" s="15">
        <v>363.68</v>
      </c>
      <c r="M137" s="15">
        <v>86.8</v>
      </c>
      <c r="N137" s="15">
        <v>3.8</v>
      </c>
      <c r="O137" s="15">
        <v>0</v>
      </c>
      <c r="P137" s="15">
        <f t="shared" si="7"/>
        <v>3.04</v>
      </c>
    </row>
    <row r="138" spans="1:16">
      <c r="A138" s="13">
        <v>202401</v>
      </c>
      <c r="B138" s="11" t="s">
        <v>472</v>
      </c>
      <c r="C138" s="11" t="s">
        <v>580</v>
      </c>
      <c r="D138" s="11" t="s">
        <v>587</v>
      </c>
      <c r="E138" s="11" t="s">
        <v>1395</v>
      </c>
      <c r="F138" s="11" t="s">
        <v>992</v>
      </c>
      <c r="G138" s="16" t="s">
        <v>1396</v>
      </c>
      <c r="H138" s="11" t="s">
        <v>1486</v>
      </c>
      <c r="J138" s="15">
        <v>2520</v>
      </c>
      <c r="K138" s="15">
        <v>5975.8</v>
      </c>
      <c r="L138" s="15">
        <v>363.68</v>
      </c>
      <c r="M138" s="15">
        <v>86.8</v>
      </c>
      <c r="N138" s="15">
        <v>3.8</v>
      </c>
      <c r="O138" s="15">
        <v>0</v>
      </c>
      <c r="P138" s="15">
        <f t="shared" si="7"/>
        <v>3.04</v>
      </c>
    </row>
    <row r="139" spans="1:16">
      <c r="A139" s="13">
        <v>202401</v>
      </c>
      <c r="B139" s="11" t="s">
        <v>492</v>
      </c>
      <c r="C139" s="11" t="s">
        <v>1438</v>
      </c>
      <c r="D139" s="11" t="s">
        <v>587</v>
      </c>
      <c r="E139" s="11" t="s">
        <v>1397</v>
      </c>
      <c r="F139" s="11" t="s">
        <v>856</v>
      </c>
      <c r="G139" s="16" t="s">
        <v>1398</v>
      </c>
      <c r="H139" s="11" t="s">
        <v>1486</v>
      </c>
      <c r="J139" s="15">
        <v>1900</v>
      </c>
      <c r="K139" s="15">
        <v>5444.59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</row>
    <row r="140" spans="1:16">
      <c r="A140" s="13">
        <v>202401</v>
      </c>
      <c r="B140" s="11" t="s">
        <v>477</v>
      </c>
      <c r="C140" s="11" t="s">
        <v>1438</v>
      </c>
      <c r="D140" s="11" t="s">
        <v>587</v>
      </c>
      <c r="E140" s="11" t="s">
        <v>1399</v>
      </c>
      <c r="F140" s="11" t="s">
        <v>1400</v>
      </c>
      <c r="G140" s="16" t="s">
        <v>1401</v>
      </c>
      <c r="H140" s="11" t="s">
        <v>1486</v>
      </c>
      <c r="J140" s="15">
        <v>2120</v>
      </c>
      <c r="K140" s="15">
        <v>5770.08</v>
      </c>
      <c r="L140" s="15">
        <v>363.68</v>
      </c>
      <c r="M140" s="15">
        <v>86.8</v>
      </c>
      <c r="N140" s="15">
        <v>3.8</v>
      </c>
      <c r="O140" s="15">
        <v>0</v>
      </c>
      <c r="P140" s="15">
        <f t="shared" ref="P140:P155" si="8">1900*0.16%</f>
        <v>3.04</v>
      </c>
    </row>
    <row r="141" spans="1:16">
      <c r="A141" s="13">
        <v>202401</v>
      </c>
      <c r="B141" s="11" t="s">
        <v>478</v>
      </c>
      <c r="C141" s="11" t="s">
        <v>1437</v>
      </c>
      <c r="D141" s="11" t="s">
        <v>587</v>
      </c>
      <c r="E141" s="11" t="s">
        <v>1404</v>
      </c>
      <c r="F141" s="11" t="s">
        <v>1294</v>
      </c>
      <c r="G141" s="16" t="s">
        <v>1405</v>
      </c>
      <c r="H141" s="11" t="s">
        <v>1486</v>
      </c>
      <c r="J141" s="15">
        <v>1900</v>
      </c>
      <c r="K141" s="15">
        <v>4325.13</v>
      </c>
      <c r="L141" s="15">
        <v>363.68</v>
      </c>
      <c r="M141" s="15">
        <v>86.8</v>
      </c>
      <c r="N141" s="15">
        <v>3.8</v>
      </c>
      <c r="O141" s="15">
        <v>0</v>
      </c>
      <c r="P141" s="15">
        <f t="shared" si="8"/>
        <v>3.04</v>
      </c>
    </row>
    <row r="142" spans="1:16">
      <c r="A142" s="13">
        <v>202401</v>
      </c>
      <c r="B142" s="11" t="s">
        <v>493</v>
      </c>
      <c r="C142" s="11" t="s">
        <v>1437</v>
      </c>
      <c r="D142" s="11" t="s">
        <v>587</v>
      </c>
      <c r="E142" s="11" t="s">
        <v>1406</v>
      </c>
      <c r="F142" s="11" t="s">
        <v>1358</v>
      </c>
      <c r="G142" s="16" t="s">
        <v>1407</v>
      </c>
      <c r="H142" s="11" t="s">
        <v>1486</v>
      </c>
      <c r="J142" s="15">
        <v>5500</v>
      </c>
      <c r="K142" s="15">
        <v>12438.52</v>
      </c>
      <c r="L142" s="15">
        <v>363.68</v>
      </c>
      <c r="M142" s="15">
        <v>86.8</v>
      </c>
      <c r="N142" s="15">
        <v>3.8</v>
      </c>
      <c r="O142" s="15">
        <v>0</v>
      </c>
      <c r="P142" s="15">
        <f t="shared" si="8"/>
        <v>3.04</v>
      </c>
    </row>
    <row r="143" spans="1:16">
      <c r="A143" s="13">
        <v>202401</v>
      </c>
      <c r="B143" s="11" t="s">
        <v>253</v>
      </c>
      <c r="C143" s="11" t="s">
        <v>1438</v>
      </c>
      <c r="D143" s="11" t="s">
        <v>587</v>
      </c>
      <c r="E143" s="11" t="s">
        <v>1062</v>
      </c>
      <c r="F143" s="11" t="s">
        <v>1408</v>
      </c>
      <c r="G143" s="16" t="s">
        <v>1063</v>
      </c>
      <c r="H143" s="11" t="s">
        <v>1486</v>
      </c>
      <c r="J143" s="15">
        <v>3026</v>
      </c>
      <c r="K143" s="15">
        <v>7380.54</v>
      </c>
      <c r="L143" s="15">
        <v>363.68</v>
      </c>
      <c r="M143" s="15">
        <v>86.8</v>
      </c>
      <c r="N143" s="15">
        <v>3.8</v>
      </c>
      <c r="O143" s="15">
        <v>0</v>
      </c>
      <c r="P143" s="15">
        <f t="shared" si="8"/>
        <v>3.04</v>
      </c>
    </row>
    <row r="144" spans="1:16">
      <c r="A144" s="13">
        <v>202401</v>
      </c>
      <c r="B144" s="11" t="s">
        <v>463</v>
      </c>
      <c r="C144" s="11" t="s">
        <v>1437</v>
      </c>
      <c r="D144" s="11" t="s">
        <v>587</v>
      </c>
      <c r="E144" s="11" t="s">
        <v>1425</v>
      </c>
      <c r="F144" s="11" t="s">
        <v>669</v>
      </c>
      <c r="G144" s="16">
        <v>45170</v>
      </c>
      <c r="H144" s="11" t="s">
        <v>1486</v>
      </c>
      <c r="J144" s="15">
        <v>3000</v>
      </c>
      <c r="K144" s="15">
        <v>6412.9</v>
      </c>
      <c r="L144" s="15">
        <v>363.68</v>
      </c>
      <c r="M144" s="15">
        <v>86.8</v>
      </c>
      <c r="N144" s="15">
        <v>3.8</v>
      </c>
      <c r="O144" s="15">
        <v>0</v>
      </c>
      <c r="P144" s="15">
        <f t="shared" si="8"/>
        <v>3.04</v>
      </c>
    </row>
    <row r="145" spans="1:16">
      <c r="A145" s="13">
        <v>202401</v>
      </c>
      <c r="B145" s="11" t="s">
        <v>500</v>
      </c>
      <c r="C145" s="11" t="s">
        <v>1438</v>
      </c>
      <c r="D145" s="11" t="s">
        <v>587</v>
      </c>
      <c r="E145" s="11" t="s">
        <v>1426</v>
      </c>
      <c r="F145" s="11" t="s">
        <v>1427</v>
      </c>
      <c r="G145" s="16" t="s">
        <v>1428</v>
      </c>
      <c r="H145" s="11" t="s">
        <v>1486</v>
      </c>
      <c r="J145" s="15">
        <v>2500</v>
      </c>
      <c r="K145" s="15">
        <v>4357.5</v>
      </c>
      <c r="L145" s="15">
        <v>363.68</v>
      </c>
      <c r="M145" s="15">
        <v>86.8</v>
      </c>
      <c r="N145" s="15">
        <v>3.8</v>
      </c>
      <c r="O145" s="15">
        <v>0</v>
      </c>
      <c r="P145" s="15">
        <f t="shared" si="8"/>
        <v>3.04</v>
      </c>
    </row>
    <row r="146" spans="1:16">
      <c r="A146" s="13">
        <v>202401</v>
      </c>
      <c r="B146" s="11" t="s">
        <v>502</v>
      </c>
      <c r="C146" s="11" t="s">
        <v>1438</v>
      </c>
      <c r="D146" s="11" t="s">
        <v>587</v>
      </c>
      <c r="E146" s="11" t="s">
        <v>1429</v>
      </c>
      <c r="F146" s="11" t="s">
        <v>683</v>
      </c>
      <c r="G146" s="16" t="s">
        <v>1430</v>
      </c>
      <c r="H146" s="11" t="s">
        <v>1486</v>
      </c>
      <c r="J146" s="15">
        <v>7100</v>
      </c>
      <c r="K146" s="15">
        <v>18405</v>
      </c>
      <c r="L146" s="15">
        <v>363.68</v>
      </c>
      <c r="M146" s="15">
        <v>86.8</v>
      </c>
      <c r="N146" s="15">
        <v>3.8</v>
      </c>
      <c r="O146" s="15">
        <v>95</v>
      </c>
      <c r="P146" s="15">
        <f t="shared" si="8"/>
        <v>3.04</v>
      </c>
    </row>
    <row r="147" spans="1:16">
      <c r="A147" s="13">
        <v>202401</v>
      </c>
      <c r="B147" s="11" t="s">
        <v>483</v>
      </c>
      <c r="C147" s="11" t="s">
        <v>575</v>
      </c>
      <c r="D147" s="11" t="s">
        <v>587</v>
      </c>
      <c r="E147" s="11" t="s">
        <v>1431</v>
      </c>
      <c r="F147" s="11" t="s">
        <v>1432</v>
      </c>
      <c r="G147" s="16" t="s">
        <v>1433</v>
      </c>
      <c r="H147" s="11" t="s">
        <v>1486</v>
      </c>
      <c r="J147" s="15">
        <v>3850</v>
      </c>
      <c r="K147" s="15">
        <v>7465</v>
      </c>
      <c r="L147" s="15">
        <v>363.68</v>
      </c>
      <c r="M147" s="15">
        <v>86.8</v>
      </c>
      <c r="N147" s="15">
        <v>3.8</v>
      </c>
      <c r="O147" s="15">
        <v>0</v>
      </c>
      <c r="P147" s="15">
        <f t="shared" si="8"/>
        <v>3.04</v>
      </c>
    </row>
    <row r="148" spans="1:16">
      <c r="A148" s="13">
        <v>202401</v>
      </c>
      <c r="B148" s="11" t="s">
        <v>481</v>
      </c>
      <c r="C148" s="11" t="s">
        <v>1437</v>
      </c>
      <c r="D148" s="11" t="s">
        <v>587</v>
      </c>
      <c r="E148" s="11" t="s">
        <v>1440</v>
      </c>
      <c r="F148" s="11" t="s">
        <v>1441</v>
      </c>
      <c r="G148" s="16" t="s">
        <v>1442</v>
      </c>
      <c r="H148" s="11" t="s">
        <v>1486</v>
      </c>
      <c r="J148" s="15">
        <v>4480</v>
      </c>
      <c r="K148" s="15">
        <v>10209.6</v>
      </c>
      <c r="L148" s="15">
        <v>363.68</v>
      </c>
      <c r="M148" s="15">
        <v>86.8</v>
      </c>
      <c r="N148" s="15">
        <v>3.8</v>
      </c>
      <c r="O148" s="15">
        <v>1344</v>
      </c>
      <c r="P148" s="15">
        <f t="shared" si="8"/>
        <v>3.04</v>
      </c>
    </row>
    <row r="149" spans="1:16">
      <c r="A149" s="13">
        <v>202401</v>
      </c>
      <c r="B149" s="11" t="s">
        <v>490</v>
      </c>
      <c r="C149" s="11" t="s">
        <v>1438</v>
      </c>
      <c r="D149" s="11" t="s">
        <v>587</v>
      </c>
      <c r="E149" s="11" t="s">
        <v>1443</v>
      </c>
      <c r="F149" s="11" t="s">
        <v>1005</v>
      </c>
      <c r="G149" s="16" t="s">
        <v>1444</v>
      </c>
      <c r="H149" s="11" t="s">
        <v>1486</v>
      </c>
      <c r="J149" s="15">
        <v>1900</v>
      </c>
      <c r="K149" s="15">
        <v>6138.34</v>
      </c>
      <c r="L149" s="15">
        <v>363.68</v>
      </c>
      <c r="M149" s="15">
        <v>86.8</v>
      </c>
      <c r="N149" s="15">
        <v>3.8</v>
      </c>
      <c r="O149" s="15">
        <v>0</v>
      </c>
      <c r="P149" s="15">
        <f t="shared" si="8"/>
        <v>3.04</v>
      </c>
    </row>
    <row r="150" spans="1:16">
      <c r="A150" s="13">
        <v>202401</v>
      </c>
      <c r="B150" s="11" t="s">
        <v>487</v>
      </c>
      <c r="C150" s="11" t="s">
        <v>1437</v>
      </c>
      <c r="D150" s="11" t="s">
        <v>587</v>
      </c>
      <c r="E150" s="11" t="s">
        <v>1445</v>
      </c>
      <c r="F150" s="11" t="s">
        <v>1446</v>
      </c>
      <c r="G150" s="16" t="s">
        <v>1447</v>
      </c>
      <c r="H150" s="11" t="s">
        <v>1486</v>
      </c>
      <c r="J150" s="15">
        <v>5300</v>
      </c>
      <c r="K150" s="15">
        <v>13176.5</v>
      </c>
      <c r="L150" s="15">
        <v>363.68</v>
      </c>
      <c r="M150" s="15">
        <v>86.8</v>
      </c>
      <c r="N150" s="15">
        <v>3.8</v>
      </c>
      <c r="O150" s="15">
        <v>0</v>
      </c>
      <c r="P150" s="15">
        <f t="shared" si="8"/>
        <v>3.04</v>
      </c>
    </row>
    <row r="151" spans="1:16">
      <c r="A151" s="13">
        <v>202401</v>
      </c>
      <c r="B151" s="11" t="s">
        <v>470</v>
      </c>
      <c r="C151" s="11" t="s">
        <v>580</v>
      </c>
      <c r="D151" s="11" t="s">
        <v>587</v>
      </c>
      <c r="E151" s="11" t="s">
        <v>1459</v>
      </c>
      <c r="F151" s="11" t="s">
        <v>609</v>
      </c>
      <c r="G151" s="16" t="s">
        <v>1460</v>
      </c>
      <c r="H151" s="11" t="s">
        <v>1486</v>
      </c>
      <c r="J151" s="15">
        <v>5520</v>
      </c>
      <c r="K151" s="15">
        <v>14178.9</v>
      </c>
      <c r="L151" s="15">
        <v>363.68</v>
      </c>
      <c r="M151" s="15">
        <v>86.8</v>
      </c>
      <c r="N151" s="15">
        <v>3.8</v>
      </c>
      <c r="O151" s="15">
        <v>0</v>
      </c>
      <c r="P151" s="15">
        <f t="shared" si="8"/>
        <v>3.04</v>
      </c>
    </row>
    <row r="152" spans="1:16">
      <c r="A152" s="13">
        <v>202401</v>
      </c>
      <c r="B152" s="11" t="s">
        <v>504</v>
      </c>
      <c r="C152" s="11" t="s">
        <v>1438</v>
      </c>
      <c r="D152" s="11" t="s">
        <v>764</v>
      </c>
      <c r="E152" s="11" t="s">
        <v>1461</v>
      </c>
      <c r="F152" s="11" t="s">
        <v>713</v>
      </c>
      <c r="G152" s="16" t="s">
        <v>1460</v>
      </c>
      <c r="H152" s="11" t="s">
        <v>1486</v>
      </c>
      <c r="J152" s="15">
        <v>2500</v>
      </c>
      <c r="K152" s="15">
        <v>4959.76</v>
      </c>
      <c r="L152" s="15">
        <v>363.68</v>
      </c>
      <c r="M152" s="15">
        <v>86.8</v>
      </c>
      <c r="N152" s="15">
        <v>3.8</v>
      </c>
      <c r="O152" s="15">
        <v>0</v>
      </c>
      <c r="P152" s="15">
        <f t="shared" si="8"/>
        <v>3.04</v>
      </c>
    </row>
    <row r="153" spans="1:16">
      <c r="A153" s="13">
        <v>202401</v>
      </c>
      <c r="B153" s="11" t="s">
        <v>489</v>
      </c>
      <c r="C153" s="11" t="s">
        <v>1439</v>
      </c>
      <c r="D153" s="11" t="s">
        <v>587</v>
      </c>
      <c r="E153" s="11" t="s">
        <v>1462</v>
      </c>
      <c r="F153" s="11" t="s">
        <v>675</v>
      </c>
      <c r="G153" s="16" t="s">
        <v>1463</v>
      </c>
      <c r="H153" s="11" t="s">
        <v>1486</v>
      </c>
      <c r="J153" s="15">
        <v>3164</v>
      </c>
      <c r="K153" s="15">
        <v>6172.86</v>
      </c>
      <c r="L153" s="15">
        <v>363.68</v>
      </c>
      <c r="M153" s="15">
        <v>86.8</v>
      </c>
      <c r="N153" s="15">
        <v>3.8</v>
      </c>
      <c r="O153" s="15">
        <v>0</v>
      </c>
      <c r="P153" s="15">
        <f t="shared" si="8"/>
        <v>3.04</v>
      </c>
    </row>
    <row r="154" spans="1:16">
      <c r="A154" s="13">
        <v>202401</v>
      </c>
      <c r="B154" s="11" t="s">
        <v>468</v>
      </c>
      <c r="C154" s="11" t="s">
        <v>1439</v>
      </c>
      <c r="D154" s="11" t="s">
        <v>587</v>
      </c>
      <c r="E154" s="11" t="s">
        <v>1479</v>
      </c>
      <c r="F154" s="11" t="s">
        <v>1312</v>
      </c>
      <c r="G154" s="16" t="s">
        <v>1480</v>
      </c>
      <c r="H154" s="11" t="s">
        <v>1486</v>
      </c>
      <c r="J154" s="15">
        <v>3118</v>
      </c>
      <c r="K154" s="15">
        <v>3966.5</v>
      </c>
      <c r="L154" s="15">
        <v>363.68</v>
      </c>
      <c r="M154" s="15">
        <v>86.8</v>
      </c>
      <c r="N154" s="15">
        <v>3.8</v>
      </c>
      <c r="O154" s="15">
        <v>0</v>
      </c>
      <c r="P154" s="15">
        <f t="shared" si="8"/>
        <v>3.04</v>
      </c>
    </row>
    <row r="155" spans="1:16">
      <c r="A155" s="13">
        <v>202401</v>
      </c>
      <c r="B155" s="11" t="s">
        <v>499</v>
      </c>
      <c r="C155" s="11" t="s">
        <v>1437</v>
      </c>
      <c r="D155" s="11" t="s">
        <v>587</v>
      </c>
      <c r="E155" s="11" t="s">
        <v>1481</v>
      </c>
      <c r="F155" s="11" t="s">
        <v>1482</v>
      </c>
      <c r="G155" s="16" t="s">
        <v>1483</v>
      </c>
      <c r="H155" s="11" t="s">
        <v>1486</v>
      </c>
      <c r="I155" s="13" t="s">
        <v>1487</v>
      </c>
      <c r="J155" s="15">
        <v>2474</v>
      </c>
      <c r="K155" s="15">
        <v>5009.44</v>
      </c>
      <c r="L155" s="15">
        <v>363.68</v>
      </c>
      <c r="M155" s="15">
        <v>86.8</v>
      </c>
      <c r="N155" s="15">
        <v>3.8</v>
      </c>
      <c r="O155" s="15">
        <v>0</v>
      </c>
      <c r="P155" s="15">
        <f t="shared" si="8"/>
        <v>3.04</v>
      </c>
    </row>
    <row r="156" spans="1:16">
      <c r="A156" s="13">
        <v>202401</v>
      </c>
      <c r="B156" s="11" t="s">
        <v>518</v>
      </c>
      <c r="C156" s="11" t="s">
        <v>1438</v>
      </c>
      <c r="D156" s="11" t="s">
        <v>587</v>
      </c>
      <c r="E156" s="11" t="s">
        <v>1488</v>
      </c>
      <c r="F156" s="11" t="s">
        <v>713</v>
      </c>
      <c r="G156" s="16" t="s">
        <v>1489</v>
      </c>
      <c r="H156" s="11" t="s">
        <v>1486</v>
      </c>
      <c r="I156" s="13" t="s">
        <v>1490</v>
      </c>
      <c r="J156" s="15">
        <v>1900</v>
      </c>
      <c r="K156" s="15">
        <v>2492.6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</row>
    <row r="157" spans="1:16">
      <c r="A157" s="13">
        <v>202401</v>
      </c>
      <c r="B157" s="11" t="s">
        <v>536</v>
      </c>
      <c r="C157" s="11" t="s">
        <v>1437</v>
      </c>
      <c r="D157" s="11" t="s">
        <v>587</v>
      </c>
      <c r="E157" s="11" t="s">
        <v>1491</v>
      </c>
      <c r="F157" s="11" t="s">
        <v>1492</v>
      </c>
      <c r="G157" s="16" t="s">
        <v>1493</v>
      </c>
      <c r="H157" s="11" t="s">
        <v>1486</v>
      </c>
      <c r="I157" s="13" t="s">
        <v>1490</v>
      </c>
      <c r="J157" s="15">
        <v>2000</v>
      </c>
      <c r="K157" s="15">
        <v>3406.38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</row>
    <row r="158" spans="1:16">
      <c r="A158" s="13">
        <v>202401</v>
      </c>
      <c r="B158" s="11" t="s">
        <v>226</v>
      </c>
      <c r="C158" s="11" t="s">
        <v>1437</v>
      </c>
      <c r="D158" s="11" t="s">
        <v>587</v>
      </c>
      <c r="E158" s="11" t="s">
        <v>1007</v>
      </c>
      <c r="F158" s="11" t="s">
        <v>875</v>
      </c>
      <c r="G158" s="16" t="s">
        <v>1008</v>
      </c>
      <c r="H158" s="11" t="s">
        <v>1486</v>
      </c>
      <c r="J158" s="15">
        <v>2363</v>
      </c>
      <c r="K158" s="15">
        <v>8554.54</v>
      </c>
      <c r="L158" s="15">
        <v>363.68</v>
      </c>
      <c r="M158" s="15">
        <v>86.8</v>
      </c>
      <c r="N158" s="15">
        <v>3.8</v>
      </c>
      <c r="O158" s="15">
        <v>0</v>
      </c>
      <c r="P158" s="15">
        <f t="shared" ref="P158:P189" si="9">1900*0.16%</f>
        <v>3.04</v>
      </c>
    </row>
    <row r="159" spans="1:16">
      <c r="A159" s="13">
        <v>202401</v>
      </c>
      <c r="B159" s="11" t="s">
        <v>242</v>
      </c>
      <c r="C159" s="11" t="s">
        <v>1437</v>
      </c>
      <c r="D159" s="11" t="s">
        <v>587</v>
      </c>
      <c r="E159" s="11" t="s">
        <v>1010</v>
      </c>
      <c r="F159" s="11" t="s">
        <v>875</v>
      </c>
      <c r="G159" s="16" t="s">
        <v>1011</v>
      </c>
      <c r="H159" s="11" t="s">
        <v>1486</v>
      </c>
      <c r="J159" s="15">
        <v>2363</v>
      </c>
      <c r="K159" s="15">
        <v>6323.31</v>
      </c>
      <c r="L159" s="15">
        <v>363.68</v>
      </c>
      <c r="M159" s="15">
        <v>86.8</v>
      </c>
      <c r="N159" s="15">
        <v>3.8</v>
      </c>
      <c r="O159" s="15">
        <v>0</v>
      </c>
      <c r="P159" s="15">
        <f t="shared" si="9"/>
        <v>3.04</v>
      </c>
    </row>
    <row r="160" spans="1:16">
      <c r="A160" s="13">
        <v>202401</v>
      </c>
      <c r="B160" s="11" t="s">
        <v>281</v>
      </c>
      <c r="C160" s="11" t="s">
        <v>1437</v>
      </c>
      <c r="D160" s="11" t="s">
        <v>587</v>
      </c>
      <c r="E160" s="11" t="s">
        <v>1012</v>
      </c>
      <c r="F160" s="11" t="s">
        <v>875</v>
      </c>
      <c r="G160" s="16" t="s">
        <v>756</v>
      </c>
      <c r="H160" s="11" t="s">
        <v>1486</v>
      </c>
      <c r="J160" s="15">
        <v>2363</v>
      </c>
      <c r="K160" s="15">
        <v>6180.03</v>
      </c>
      <c r="L160" s="15">
        <v>363.68</v>
      </c>
      <c r="M160" s="15">
        <v>86.8</v>
      </c>
      <c r="N160" s="15">
        <v>3.8</v>
      </c>
      <c r="O160" s="15">
        <v>0</v>
      </c>
      <c r="P160" s="15">
        <f t="shared" si="9"/>
        <v>3.04</v>
      </c>
    </row>
    <row r="161" spans="1:16">
      <c r="A161" s="13">
        <v>202401</v>
      </c>
      <c r="B161" s="11" t="s">
        <v>294</v>
      </c>
      <c r="C161" s="11" t="s">
        <v>1437</v>
      </c>
      <c r="D161" s="11" t="s">
        <v>587</v>
      </c>
      <c r="E161" s="11" t="s">
        <v>1013</v>
      </c>
      <c r="F161" s="11" t="s">
        <v>875</v>
      </c>
      <c r="G161" s="16" t="s">
        <v>1014</v>
      </c>
      <c r="H161" s="11" t="s">
        <v>1486</v>
      </c>
      <c r="J161" s="15">
        <v>2363</v>
      </c>
      <c r="K161" s="15">
        <v>8984.17</v>
      </c>
      <c r="L161" s="15">
        <v>363.68</v>
      </c>
      <c r="M161" s="15">
        <v>86.8</v>
      </c>
      <c r="N161" s="15">
        <v>3.8</v>
      </c>
      <c r="O161" s="15">
        <v>0</v>
      </c>
      <c r="P161" s="15">
        <f t="shared" si="9"/>
        <v>3.04</v>
      </c>
    </row>
    <row r="162" spans="1:16">
      <c r="A162" s="13">
        <v>202401</v>
      </c>
      <c r="B162" s="11" t="s">
        <v>217</v>
      </c>
      <c r="C162" s="11" t="s">
        <v>1438</v>
      </c>
      <c r="D162" s="11" t="s">
        <v>587</v>
      </c>
      <c r="E162" s="11" t="s">
        <v>1019</v>
      </c>
      <c r="F162" s="11" t="s">
        <v>1020</v>
      </c>
      <c r="G162" s="16" t="s">
        <v>1021</v>
      </c>
      <c r="H162" s="11" t="s">
        <v>1494</v>
      </c>
      <c r="J162" s="15">
        <v>1900</v>
      </c>
      <c r="K162" s="15">
        <v>6945.09</v>
      </c>
      <c r="L162" s="15">
        <v>363.68</v>
      </c>
      <c r="M162" s="15">
        <v>86.8</v>
      </c>
      <c r="N162" s="15">
        <v>3.8</v>
      </c>
      <c r="O162" s="15">
        <v>0</v>
      </c>
      <c r="P162" s="15">
        <f t="shared" si="9"/>
        <v>3.04</v>
      </c>
    </row>
    <row r="163" spans="1:16">
      <c r="A163" s="13">
        <v>202401</v>
      </c>
      <c r="B163" s="11" t="s">
        <v>271</v>
      </c>
      <c r="C163" s="11" t="s">
        <v>1438</v>
      </c>
      <c r="D163" s="11" t="s">
        <v>587</v>
      </c>
      <c r="E163" s="11" t="s">
        <v>1022</v>
      </c>
      <c r="F163" s="11" t="s">
        <v>1023</v>
      </c>
      <c r="G163" s="16" t="s">
        <v>1024</v>
      </c>
      <c r="H163" s="11" t="s">
        <v>1494</v>
      </c>
      <c r="J163" s="15">
        <v>1900</v>
      </c>
      <c r="K163" s="15">
        <v>11626.87</v>
      </c>
      <c r="L163" s="15">
        <v>363.68</v>
      </c>
      <c r="M163" s="15">
        <v>86.8</v>
      </c>
      <c r="N163" s="15">
        <v>3.8</v>
      </c>
      <c r="O163" s="15">
        <v>0</v>
      </c>
      <c r="P163" s="15">
        <f t="shared" si="9"/>
        <v>3.04</v>
      </c>
    </row>
    <row r="164" spans="1:16">
      <c r="A164" s="13">
        <v>202401</v>
      </c>
      <c r="B164" s="11" t="s">
        <v>316</v>
      </c>
      <c r="C164" s="11" t="s">
        <v>1438</v>
      </c>
      <c r="D164" s="11" t="s">
        <v>587</v>
      </c>
      <c r="E164" s="11" t="s">
        <v>1029</v>
      </c>
      <c r="F164" s="11" t="s">
        <v>1030</v>
      </c>
      <c r="G164" s="16" t="s">
        <v>1031</v>
      </c>
      <c r="H164" s="11" t="s">
        <v>1494</v>
      </c>
      <c r="J164" s="15">
        <v>1900</v>
      </c>
      <c r="K164" s="15">
        <v>11260.52</v>
      </c>
      <c r="L164" s="15">
        <v>363.68</v>
      </c>
      <c r="M164" s="15">
        <v>86.8</v>
      </c>
      <c r="N164" s="15">
        <v>3.8</v>
      </c>
      <c r="O164" s="15">
        <v>0</v>
      </c>
      <c r="P164" s="15">
        <f t="shared" si="9"/>
        <v>3.04</v>
      </c>
    </row>
    <row r="165" spans="1:16">
      <c r="A165" s="13">
        <v>202401</v>
      </c>
      <c r="B165" s="11" t="s">
        <v>251</v>
      </c>
      <c r="C165" s="11" t="s">
        <v>1438</v>
      </c>
      <c r="D165" s="11" t="s">
        <v>587</v>
      </c>
      <c r="E165" s="11" t="s">
        <v>1032</v>
      </c>
      <c r="F165" s="11" t="s">
        <v>1023</v>
      </c>
      <c r="G165" s="16" t="s">
        <v>1033</v>
      </c>
      <c r="H165" s="11" t="s">
        <v>1494</v>
      </c>
      <c r="J165" s="15">
        <v>1900</v>
      </c>
      <c r="K165" s="15">
        <v>5270.59</v>
      </c>
      <c r="L165" s="15">
        <v>363.68</v>
      </c>
      <c r="M165" s="15">
        <v>86.8</v>
      </c>
      <c r="N165" s="15">
        <v>3.8</v>
      </c>
      <c r="O165" s="15">
        <v>0</v>
      </c>
      <c r="P165" s="15">
        <f t="shared" si="9"/>
        <v>3.04</v>
      </c>
    </row>
    <row r="166" spans="1:16">
      <c r="A166" s="13">
        <v>202401</v>
      </c>
      <c r="B166" s="11" t="s">
        <v>414</v>
      </c>
      <c r="C166" s="11" t="s">
        <v>1438</v>
      </c>
      <c r="D166" s="11" t="s">
        <v>587</v>
      </c>
      <c r="E166" s="11" t="s">
        <v>1034</v>
      </c>
      <c r="F166" s="11" t="s">
        <v>1027</v>
      </c>
      <c r="G166" s="16" t="s">
        <v>1035</v>
      </c>
      <c r="H166" s="11" t="s">
        <v>1494</v>
      </c>
      <c r="J166" s="15">
        <v>1900</v>
      </c>
      <c r="K166" s="15">
        <v>9377.28</v>
      </c>
      <c r="L166" s="15">
        <v>363.68</v>
      </c>
      <c r="M166" s="15">
        <v>86.8</v>
      </c>
      <c r="N166" s="15">
        <v>3.8</v>
      </c>
      <c r="O166" s="15">
        <v>0</v>
      </c>
      <c r="P166" s="15">
        <f t="shared" si="9"/>
        <v>3.04</v>
      </c>
    </row>
    <row r="167" spans="1:16">
      <c r="A167" s="13">
        <v>202401</v>
      </c>
      <c r="B167" s="11" t="s">
        <v>302</v>
      </c>
      <c r="C167" s="11" t="s">
        <v>1438</v>
      </c>
      <c r="D167" s="11" t="s">
        <v>587</v>
      </c>
      <c r="E167" s="11" t="s">
        <v>1036</v>
      </c>
      <c r="F167" s="11" t="s">
        <v>1027</v>
      </c>
      <c r="G167" s="16" t="s">
        <v>1037</v>
      </c>
      <c r="H167" s="11" t="s">
        <v>1494</v>
      </c>
      <c r="J167" s="15">
        <v>1900</v>
      </c>
      <c r="K167" s="15">
        <v>8253.1</v>
      </c>
      <c r="L167" s="15">
        <v>363.68</v>
      </c>
      <c r="M167" s="15">
        <v>86.8</v>
      </c>
      <c r="N167" s="15">
        <v>3.8</v>
      </c>
      <c r="O167" s="15">
        <v>0</v>
      </c>
      <c r="P167" s="15">
        <f t="shared" si="9"/>
        <v>3.04</v>
      </c>
    </row>
    <row r="168" spans="1:16">
      <c r="A168" s="13">
        <v>202401</v>
      </c>
      <c r="B168" s="11" t="s">
        <v>207</v>
      </c>
      <c r="C168" s="11" t="s">
        <v>1438</v>
      </c>
      <c r="D168" s="11" t="s">
        <v>587</v>
      </c>
      <c r="E168" s="11" t="s">
        <v>1038</v>
      </c>
      <c r="F168" s="11" t="s">
        <v>1039</v>
      </c>
      <c r="G168" s="16" t="s">
        <v>1040</v>
      </c>
      <c r="H168" s="11" t="s">
        <v>1494</v>
      </c>
      <c r="J168" s="15">
        <v>1900</v>
      </c>
      <c r="K168" s="15">
        <v>9588.46</v>
      </c>
      <c r="L168" s="15">
        <v>363.68</v>
      </c>
      <c r="M168" s="15">
        <v>86.8</v>
      </c>
      <c r="N168" s="15">
        <v>3.8</v>
      </c>
      <c r="O168" s="15">
        <v>0</v>
      </c>
      <c r="P168" s="15">
        <f t="shared" si="9"/>
        <v>3.04</v>
      </c>
    </row>
    <row r="169" spans="1:16">
      <c r="A169" s="13">
        <v>202401</v>
      </c>
      <c r="B169" s="11" t="s">
        <v>275</v>
      </c>
      <c r="C169" s="11" t="s">
        <v>1438</v>
      </c>
      <c r="D169" s="11" t="s">
        <v>587</v>
      </c>
      <c r="E169" s="11" t="s">
        <v>1041</v>
      </c>
      <c r="F169" s="11" t="s">
        <v>1027</v>
      </c>
      <c r="G169" s="16" t="s">
        <v>1011</v>
      </c>
      <c r="H169" s="11" t="s">
        <v>1494</v>
      </c>
      <c r="J169" s="15">
        <v>1900</v>
      </c>
      <c r="K169" s="15">
        <v>8162.98</v>
      </c>
      <c r="L169" s="15">
        <v>363.68</v>
      </c>
      <c r="M169" s="15">
        <v>86.8</v>
      </c>
      <c r="N169" s="15">
        <v>3.8</v>
      </c>
      <c r="O169" s="15">
        <v>0</v>
      </c>
      <c r="P169" s="15">
        <f t="shared" si="9"/>
        <v>3.04</v>
      </c>
    </row>
    <row r="170" spans="1:16">
      <c r="A170" s="13">
        <v>202401</v>
      </c>
      <c r="B170" s="11" t="s">
        <v>372</v>
      </c>
      <c r="C170" s="11" t="s">
        <v>1438</v>
      </c>
      <c r="D170" s="11" t="s">
        <v>587</v>
      </c>
      <c r="E170" s="11" t="s">
        <v>1042</v>
      </c>
      <c r="F170" s="11" t="s">
        <v>1030</v>
      </c>
      <c r="G170" s="16" t="s">
        <v>1043</v>
      </c>
      <c r="H170" s="11" t="s">
        <v>1494</v>
      </c>
      <c r="J170" s="15">
        <v>1900</v>
      </c>
      <c r="K170" s="15">
        <v>10512.7</v>
      </c>
      <c r="L170" s="15">
        <v>363.68</v>
      </c>
      <c r="M170" s="15">
        <v>86.8</v>
      </c>
      <c r="N170" s="15">
        <v>3.8</v>
      </c>
      <c r="O170" s="15">
        <v>0</v>
      </c>
      <c r="P170" s="15">
        <f t="shared" si="9"/>
        <v>3.04</v>
      </c>
    </row>
    <row r="171" spans="1:16">
      <c r="A171" s="13">
        <v>202401</v>
      </c>
      <c r="B171" s="11" t="s">
        <v>211</v>
      </c>
      <c r="C171" s="11" t="s">
        <v>1438</v>
      </c>
      <c r="D171" s="11" t="s">
        <v>587</v>
      </c>
      <c r="E171" s="11" t="s">
        <v>1044</v>
      </c>
      <c r="F171" s="11" t="s">
        <v>1039</v>
      </c>
      <c r="G171" s="16" t="s">
        <v>1045</v>
      </c>
      <c r="H171" s="11" t="s">
        <v>1494</v>
      </c>
      <c r="J171" s="15">
        <v>1900</v>
      </c>
      <c r="K171" s="15">
        <v>7864.32</v>
      </c>
      <c r="L171" s="15">
        <v>363.68</v>
      </c>
      <c r="M171" s="15">
        <v>86.8</v>
      </c>
      <c r="N171" s="15">
        <v>3.8</v>
      </c>
      <c r="O171" s="15">
        <v>0</v>
      </c>
      <c r="P171" s="15">
        <f t="shared" si="9"/>
        <v>3.04</v>
      </c>
    </row>
    <row r="172" spans="1:16">
      <c r="A172" s="13">
        <v>202401</v>
      </c>
      <c r="B172" s="11" t="s">
        <v>363</v>
      </c>
      <c r="C172" s="11" t="s">
        <v>1438</v>
      </c>
      <c r="D172" s="11" t="s">
        <v>587</v>
      </c>
      <c r="E172" s="11" t="s">
        <v>1046</v>
      </c>
      <c r="F172" s="11" t="s">
        <v>1039</v>
      </c>
      <c r="G172" s="16" t="s">
        <v>1047</v>
      </c>
      <c r="H172" s="11" t="s">
        <v>1494</v>
      </c>
      <c r="J172" s="15">
        <v>1900</v>
      </c>
      <c r="K172" s="15">
        <v>7477.05</v>
      </c>
      <c r="L172" s="15">
        <v>363.68</v>
      </c>
      <c r="M172" s="15">
        <v>86.8</v>
      </c>
      <c r="N172" s="15">
        <v>3.8</v>
      </c>
      <c r="O172" s="15">
        <v>0</v>
      </c>
      <c r="P172" s="15">
        <f t="shared" si="9"/>
        <v>3.04</v>
      </c>
    </row>
    <row r="173" spans="1:16">
      <c r="A173" s="13">
        <v>202401</v>
      </c>
      <c r="B173" s="11" t="s">
        <v>273</v>
      </c>
      <c r="C173" s="11" t="s">
        <v>1438</v>
      </c>
      <c r="D173" s="11" t="s">
        <v>587</v>
      </c>
      <c r="E173" s="11" t="s">
        <v>1048</v>
      </c>
      <c r="F173" s="11" t="s">
        <v>1039</v>
      </c>
      <c r="G173" s="16" t="s">
        <v>1049</v>
      </c>
      <c r="H173" s="11" t="s">
        <v>1494</v>
      </c>
      <c r="J173" s="15">
        <v>1900</v>
      </c>
      <c r="K173" s="15">
        <v>9555.9</v>
      </c>
      <c r="L173" s="15">
        <v>363.68</v>
      </c>
      <c r="M173" s="15">
        <v>86.8</v>
      </c>
      <c r="N173" s="15">
        <v>3.8</v>
      </c>
      <c r="O173" s="15">
        <v>0</v>
      </c>
      <c r="P173" s="15">
        <f t="shared" si="9"/>
        <v>3.04</v>
      </c>
    </row>
    <row r="174" spans="1:16">
      <c r="A174" s="13">
        <v>202401</v>
      </c>
      <c r="B174" s="11" t="s">
        <v>411</v>
      </c>
      <c r="C174" s="11" t="s">
        <v>1438</v>
      </c>
      <c r="D174" s="11" t="s">
        <v>587</v>
      </c>
      <c r="E174" s="11" t="s">
        <v>1050</v>
      </c>
      <c r="F174" s="11" t="s">
        <v>1020</v>
      </c>
      <c r="G174" s="16" t="s">
        <v>1051</v>
      </c>
      <c r="H174" s="11" t="s">
        <v>1494</v>
      </c>
      <c r="J174" s="15">
        <v>1900</v>
      </c>
      <c r="K174" s="15">
        <v>7265.73</v>
      </c>
      <c r="L174" s="15">
        <v>363.68</v>
      </c>
      <c r="M174" s="15">
        <v>86.8</v>
      </c>
      <c r="N174" s="15">
        <v>3.8</v>
      </c>
      <c r="O174" s="15">
        <v>0</v>
      </c>
      <c r="P174" s="15">
        <f t="shared" si="9"/>
        <v>3.04</v>
      </c>
    </row>
    <row r="175" spans="1:16">
      <c r="A175" s="13">
        <v>202401</v>
      </c>
      <c r="B175" s="11" t="s">
        <v>443</v>
      </c>
      <c r="C175" s="11" t="s">
        <v>1438</v>
      </c>
      <c r="D175" s="11" t="s">
        <v>587</v>
      </c>
      <c r="E175" s="11" t="s">
        <v>1052</v>
      </c>
      <c r="F175" s="11" t="s">
        <v>1030</v>
      </c>
      <c r="G175" s="16" t="s">
        <v>1053</v>
      </c>
      <c r="H175" s="11" t="s">
        <v>1494</v>
      </c>
      <c r="J175" s="15">
        <v>1900</v>
      </c>
      <c r="K175" s="15">
        <v>8608.1</v>
      </c>
      <c r="L175" s="15">
        <v>363.68</v>
      </c>
      <c r="M175" s="15">
        <v>86.8</v>
      </c>
      <c r="N175" s="15">
        <v>3.8</v>
      </c>
      <c r="O175" s="15">
        <v>0</v>
      </c>
      <c r="P175" s="15">
        <f t="shared" si="9"/>
        <v>3.04</v>
      </c>
    </row>
    <row r="176" spans="1:16">
      <c r="A176" s="13">
        <v>202401</v>
      </c>
      <c r="B176" s="11" t="s">
        <v>369</v>
      </c>
      <c r="C176" s="11" t="s">
        <v>1438</v>
      </c>
      <c r="D176" s="11" t="s">
        <v>587</v>
      </c>
      <c r="E176" s="11" t="s">
        <v>1054</v>
      </c>
      <c r="F176" s="11" t="s">
        <v>1020</v>
      </c>
      <c r="G176" s="16" t="s">
        <v>1055</v>
      </c>
      <c r="H176" s="11" t="s">
        <v>1494</v>
      </c>
      <c r="J176" s="15">
        <v>1900</v>
      </c>
      <c r="K176" s="15">
        <v>7297.8</v>
      </c>
      <c r="L176" s="15">
        <v>363.68</v>
      </c>
      <c r="M176" s="15">
        <v>86.8</v>
      </c>
      <c r="N176" s="15">
        <v>3.8</v>
      </c>
      <c r="O176" s="15">
        <v>0</v>
      </c>
      <c r="P176" s="15">
        <f t="shared" si="9"/>
        <v>3.04</v>
      </c>
    </row>
    <row r="177" spans="1:16">
      <c r="A177" s="13">
        <v>202401</v>
      </c>
      <c r="B177" s="11" t="s">
        <v>375</v>
      </c>
      <c r="C177" s="11" t="s">
        <v>1438</v>
      </c>
      <c r="D177" s="11" t="s">
        <v>587</v>
      </c>
      <c r="E177" s="11" t="s">
        <v>1056</v>
      </c>
      <c r="F177" s="11" t="s">
        <v>1039</v>
      </c>
      <c r="G177" s="16" t="s">
        <v>1057</v>
      </c>
      <c r="H177" s="11" t="s">
        <v>1494</v>
      </c>
      <c r="J177" s="15">
        <v>1900</v>
      </c>
      <c r="K177" s="15">
        <v>7339.8</v>
      </c>
      <c r="L177" s="15">
        <v>363.68</v>
      </c>
      <c r="M177" s="15">
        <v>86.8</v>
      </c>
      <c r="N177" s="15">
        <v>3.8</v>
      </c>
      <c r="O177" s="15">
        <v>385</v>
      </c>
      <c r="P177" s="15">
        <f t="shared" si="9"/>
        <v>3.04</v>
      </c>
    </row>
    <row r="178" spans="1:16">
      <c r="A178" s="13">
        <v>202401</v>
      </c>
      <c r="B178" s="11" t="s">
        <v>246</v>
      </c>
      <c r="C178" s="11" t="s">
        <v>1438</v>
      </c>
      <c r="D178" s="11" t="s">
        <v>587</v>
      </c>
      <c r="E178" s="11" t="s">
        <v>1058</v>
      </c>
      <c r="F178" s="11" t="s">
        <v>1039</v>
      </c>
      <c r="G178" s="16" t="s">
        <v>1059</v>
      </c>
      <c r="H178" s="11" t="s">
        <v>1494</v>
      </c>
      <c r="J178" s="15">
        <v>1900</v>
      </c>
      <c r="K178" s="15">
        <v>7416.92</v>
      </c>
      <c r="L178" s="15">
        <v>363.68</v>
      </c>
      <c r="M178" s="15">
        <v>86.8</v>
      </c>
      <c r="N178" s="15">
        <v>3.8</v>
      </c>
      <c r="O178" s="15">
        <v>0</v>
      </c>
      <c r="P178" s="15">
        <f t="shared" si="9"/>
        <v>3.04</v>
      </c>
    </row>
    <row r="179" spans="1:16">
      <c r="A179" s="13">
        <v>202401</v>
      </c>
      <c r="B179" s="11" t="s">
        <v>235</v>
      </c>
      <c r="C179" s="11" t="s">
        <v>1438</v>
      </c>
      <c r="D179" s="11" t="s">
        <v>587</v>
      </c>
      <c r="E179" s="11" t="s">
        <v>1060</v>
      </c>
      <c r="F179" s="11" t="s">
        <v>1039</v>
      </c>
      <c r="G179" s="16" t="s">
        <v>1061</v>
      </c>
      <c r="H179" s="11" t="s">
        <v>1494</v>
      </c>
      <c r="J179" s="15">
        <v>1900</v>
      </c>
      <c r="K179" s="15">
        <v>7372.52</v>
      </c>
      <c r="L179" s="15">
        <v>363.68</v>
      </c>
      <c r="M179" s="15">
        <v>86.8</v>
      </c>
      <c r="N179" s="15">
        <v>3.8</v>
      </c>
      <c r="O179" s="15">
        <v>0</v>
      </c>
      <c r="P179" s="15">
        <f t="shared" si="9"/>
        <v>3.04</v>
      </c>
    </row>
    <row r="180" spans="1:16">
      <c r="A180" s="13">
        <v>202401</v>
      </c>
      <c r="B180" s="11" t="s">
        <v>339</v>
      </c>
      <c r="C180" s="11" t="s">
        <v>1438</v>
      </c>
      <c r="D180" s="11" t="s">
        <v>587</v>
      </c>
      <c r="E180" s="11" t="s">
        <v>1064</v>
      </c>
      <c r="F180" s="11" t="s">
        <v>1027</v>
      </c>
      <c r="G180" s="16" t="s">
        <v>1065</v>
      </c>
      <c r="H180" s="11" t="s">
        <v>1494</v>
      </c>
      <c r="J180" s="15">
        <v>1900</v>
      </c>
      <c r="K180" s="15">
        <v>6107.01</v>
      </c>
      <c r="L180" s="15">
        <v>363.68</v>
      </c>
      <c r="M180" s="15">
        <v>86.8</v>
      </c>
      <c r="N180" s="15">
        <v>3.8</v>
      </c>
      <c r="O180" s="15">
        <v>0</v>
      </c>
      <c r="P180" s="15">
        <f t="shared" si="9"/>
        <v>3.04</v>
      </c>
    </row>
    <row r="181" spans="1:16">
      <c r="A181" s="13">
        <v>202401</v>
      </c>
      <c r="B181" s="11" t="s">
        <v>330</v>
      </c>
      <c r="C181" s="11" t="s">
        <v>1438</v>
      </c>
      <c r="D181" s="11" t="s">
        <v>587</v>
      </c>
      <c r="E181" s="11" t="s">
        <v>1066</v>
      </c>
      <c r="F181" s="11" t="s">
        <v>1067</v>
      </c>
      <c r="G181" s="16" t="s">
        <v>1068</v>
      </c>
      <c r="H181" s="11" t="s">
        <v>1494</v>
      </c>
      <c r="J181" s="15">
        <v>1900</v>
      </c>
      <c r="K181" s="15">
        <v>8067</v>
      </c>
      <c r="L181" s="15">
        <v>363.68</v>
      </c>
      <c r="M181" s="15">
        <v>86.8</v>
      </c>
      <c r="N181" s="15">
        <v>3.8</v>
      </c>
      <c r="O181" s="15">
        <v>0</v>
      </c>
      <c r="P181" s="15">
        <f t="shared" si="9"/>
        <v>3.04</v>
      </c>
    </row>
    <row r="182" spans="1:16">
      <c r="A182" s="13">
        <v>202401</v>
      </c>
      <c r="B182" s="11" t="s">
        <v>208</v>
      </c>
      <c r="C182" s="11" t="s">
        <v>1438</v>
      </c>
      <c r="D182" s="11" t="s">
        <v>587</v>
      </c>
      <c r="E182" s="11" t="s">
        <v>1069</v>
      </c>
      <c r="F182" s="11" t="s">
        <v>1363</v>
      </c>
      <c r="G182" s="16" t="s">
        <v>1070</v>
      </c>
      <c r="H182" s="11" t="s">
        <v>1494</v>
      </c>
      <c r="J182" s="15">
        <v>1900</v>
      </c>
      <c r="K182" s="15">
        <v>8382.36</v>
      </c>
      <c r="L182" s="15">
        <v>363.68</v>
      </c>
      <c r="M182" s="15">
        <v>86.8</v>
      </c>
      <c r="N182" s="15">
        <v>3.8</v>
      </c>
      <c r="O182" s="15">
        <v>0</v>
      </c>
      <c r="P182" s="15">
        <f t="shared" si="9"/>
        <v>3.04</v>
      </c>
    </row>
    <row r="183" spans="1:16">
      <c r="A183" s="13">
        <v>202401</v>
      </c>
      <c r="B183" s="11" t="s">
        <v>399</v>
      </c>
      <c r="C183" s="11" t="s">
        <v>1438</v>
      </c>
      <c r="D183" s="11" t="s">
        <v>587</v>
      </c>
      <c r="E183" s="11" t="s">
        <v>1071</v>
      </c>
      <c r="F183" s="11" t="s">
        <v>1067</v>
      </c>
      <c r="G183" s="16" t="s">
        <v>756</v>
      </c>
      <c r="H183" s="11" t="s">
        <v>1494</v>
      </c>
      <c r="J183" s="15">
        <v>1900</v>
      </c>
      <c r="K183" s="15">
        <v>7201.27</v>
      </c>
      <c r="L183" s="15">
        <v>363.68</v>
      </c>
      <c r="M183" s="15">
        <v>86.8</v>
      </c>
      <c r="N183" s="15">
        <v>3.8</v>
      </c>
      <c r="O183" s="15">
        <v>100</v>
      </c>
      <c r="P183" s="15">
        <f t="shared" si="9"/>
        <v>3.04</v>
      </c>
    </row>
    <row r="184" spans="1:16">
      <c r="A184" s="13">
        <v>202401</v>
      </c>
      <c r="B184" s="11" t="s">
        <v>230</v>
      </c>
      <c r="C184" s="11" t="s">
        <v>1438</v>
      </c>
      <c r="D184" s="11" t="s">
        <v>587</v>
      </c>
      <c r="E184" s="11" t="s">
        <v>1072</v>
      </c>
      <c r="F184" s="11" t="s">
        <v>1027</v>
      </c>
      <c r="G184" s="16" t="s">
        <v>1073</v>
      </c>
      <c r="H184" s="11" t="s">
        <v>1494</v>
      </c>
      <c r="J184" s="15">
        <v>1900</v>
      </c>
      <c r="K184" s="15">
        <v>8004.12</v>
      </c>
      <c r="L184" s="15">
        <v>363.68</v>
      </c>
      <c r="M184" s="15">
        <v>86.8</v>
      </c>
      <c r="N184" s="15">
        <v>3.8</v>
      </c>
      <c r="O184" s="15">
        <v>0</v>
      </c>
      <c r="P184" s="15">
        <f t="shared" si="9"/>
        <v>3.04</v>
      </c>
    </row>
    <row r="185" spans="1:16">
      <c r="A185" s="13">
        <v>202401</v>
      </c>
      <c r="B185" s="11" t="s">
        <v>343</v>
      </c>
      <c r="C185" s="11" t="s">
        <v>1438</v>
      </c>
      <c r="D185" s="11" t="s">
        <v>587</v>
      </c>
      <c r="E185" s="11" t="s">
        <v>1074</v>
      </c>
      <c r="F185" s="11" t="s">
        <v>1027</v>
      </c>
      <c r="G185" s="16" t="s">
        <v>1075</v>
      </c>
      <c r="H185" s="11" t="s">
        <v>1494</v>
      </c>
      <c r="J185" s="15">
        <v>1900</v>
      </c>
      <c r="K185" s="15">
        <v>7263.01</v>
      </c>
      <c r="L185" s="15">
        <v>363.68</v>
      </c>
      <c r="M185" s="15">
        <v>86.8</v>
      </c>
      <c r="N185" s="15">
        <v>3.8</v>
      </c>
      <c r="O185" s="15">
        <v>0</v>
      </c>
      <c r="P185" s="15">
        <f t="shared" si="9"/>
        <v>3.04</v>
      </c>
    </row>
    <row r="186" spans="1:16">
      <c r="A186" s="13">
        <v>202401</v>
      </c>
      <c r="B186" s="11" t="s">
        <v>297</v>
      </c>
      <c r="C186" s="11" t="s">
        <v>1438</v>
      </c>
      <c r="D186" s="11" t="s">
        <v>587</v>
      </c>
      <c r="E186" s="11" t="s">
        <v>1076</v>
      </c>
      <c r="F186" s="11" t="s">
        <v>1027</v>
      </c>
      <c r="G186" s="16" t="s">
        <v>1077</v>
      </c>
      <c r="H186" s="11" t="s">
        <v>1494</v>
      </c>
      <c r="J186" s="15">
        <v>1900</v>
      </c>
      <c r="K186" s="15">
        <v>8091.58</v>
      </c>
      <c r="L186" s="15">
        <v>363.68</v>
      </c>
      <c r="M186" s="15">
        <v>86.8</v>
      </c>
      <c r="N186" s="15">
        <v>3.8</v>
      </c>
      <c r="O186" s="15">
        <v>0</v>
      </c>
      <c r="P186" s="15">
        <f t="shared" si="9"/>
        <v>3.04</v>
      </c>
    </row>
    <row r="187" spans="1:16">
      <c r="A187" s="13">
        <v>202401</v>
      </c>
      <c r="B187" s="11" t="s">
        <v>341</v>
      </c>
      <c r="C187" s="11" t="s">
        <v>1438</v>
      </c>
      <c r="D187" s="11" t="s">
        <v>587</v>
      </c>
      <c r="E187" s="11" t="s">
        <v>1078</v>
      </c>
      <c r="F187" s="11" t="s">
        <v>1027</v>
      </c>
      <c r="G187" s="16" t="s">
        <v>1079</v>
      </c>
      <c r="H187" s="11" t="s">
        <v>1494</v>
      </c>
      <c r="J187" s="15">
        <v>1900</v>
      </c>
      <c r="K187" s="15">
        <v>8913.96</v>
      </c>
      <c r="L187" s="15">
        <v>363.68</v>
      </c>
      <c r="M187" s="15">
        <v>86.8</v>
      </c>
      <c r="N187" s="15">
        <v>3.8</v>
      </c>
      <c r="O187" s="15">
        <v>0</v>
      </c>
      <c r="P187" s="15">
        <f t="shared" si="9"/>
        <v>3.04</v>
      </c>
    </row>
    <row r="188" spans="1:16">
      <c r="A188" s="13">
        <v>202401</v>
      </c>
      <c r="B188" s="11" t="s">
        <v>237</v>
      </c>
      <c r="C188" s="11" t="s">
        <v>1438</v>
      </c>
      <c r="D188" s="11" t="s">
        <v>587</v>
      </c>
      <c r="E188" s="11" t="s">
        <v>1084</v>
      </c>
      <c r="F188" s="11" t="s">
        <v>1030</v>
      </c>
      <c r="G188" s="16" t="s">
        <v>1083</v>
      </c>
      <c r="H188" s="11" t="s">
        <v>1494</v>
      </c>
      <c r="J188" s="15">
        <v>1900</v>
      </c>
      <c r="K188" s="15">
        <v>12076.33</v>
      </c>
      <c r="L188" s="15">
        <v>363.68</v>
      </c>
      <c r="M188" s="15">
        <v>86.8</v>
      </c>
      <c r="N188" s="15">
        <v>3.8</v>
      </c>
      <c r="O188" s="15">
        <v>0</v>
      </c>
      <c r="P188" s="15">
        <f t="shared" si="9"/>
        <v>3.04</v>
      </c>
    </row>
    <row r="189" spans="1:16">
      <c r="A189" s="13">
        <v>202401</v>
      </c>
      <c r="B189" s="11" t="s">
        <v>361</v>
      </c>
      <c r="C189" s="11" t="s">
        <v>1438</v>
      </c>
      <c r="D189" s="11" t="s">
        <v>587</v>
      </c>
      <c r="E189" s="11" t="s">
        <v>1085</v>
      </c>
      <c r="F189" s="11" t="s">
        <v>1086</v>
      </c>
      <c r="G189" s="16" t="s">
        <v>1087</v>
      </c>
      <c r="H189" s="11" t="s">
        <v>1494</v>
      </c>
      <c r="J189" s="15">
        <v>1900</v>
      </c>
      <c r="K189" s="15">
        <v>10022.41</v>
      </c>
      <c r="L189" s="15">
        <v>363.68</v>
      </c>
      <c r="M189" s="15">
        <v>86.8</v>
      </c>
      <c r="N189" s="15">
        <v>3.8</v>
      </c>
      <c r="O189" s="15">
        <v>0</v>
      </c>
      <c r="P189" s="15">
        <f t="shared" si="9"/>
        <v>3.04</v>
      </c>
    </row>
    <row r="190" spans="1:16">
      <c r="A190" s="13">
        <v>202401</v>
      </c>
      <c r="B190" s="11" t="s">
        <v>360</v>
      </c>
      <c r="C190" s="11" t="s">
        <v>1438</v>
      </c>
      <c r="D190" s="11" t="s">
        <v>587</v>
      </c>
      <c r="E190" s="11" t="s">
        <v>1088</v>
      </c>
      <c r="F190" s="11" t="s">
        <v>1067</v>
      </c>
      <c r="G190" s="16" t="s">
        <v>1089</v>
      </c>
      <c r="H190" s="11" t="s">
        <v>1494</v>
      </c>
      <c r="J190" s="15">
        <v>1900</v>
      </c>
      <c r="K190" s="15">
        <v>8048.38</v>
      </c>
      <c r="L190" s="15">
        <v>363.68</v>
      </c>
      <c r="M190" s="15">
        <v>86.8</v>
      </c>
      <c r="N190" s="15">
        <v>3.8</v>
      </c>
      <c r="O190" s="15">
        <v>95</v>
      </c>
      <c r="P190" s="15">
        <f t="shared" ref="P190:P221" si="10">1900*0.16%</f>
        <v>3.04</v>
      </c>
    </row>
    <row r="191" spans="1:16">
      <c r="A191" s="13">
        <v>202401</v>
      </c>
      <c r="B191" s="11" t="s">
        <v>308</v>
      </c>
      <c r="C191" s="11" t="s">
        <v>1438</v>
      </c>
      <c r="D191" s="11" t="s">
        <v>587</v>
      </c>
      <c r="E191" s="11" t="s">
        <v>1092</v>
      </c>
      <c r="F191" s="11" t="s">
        <v>1067</v>
      </c>
      <c r="G191" s="16" t="s">
        <v>1051</v>
      </c>
      <c r="H191" s="11" t="s">
        <v>1494</v>
      </c>
      <c r="J191" s="15">
        <v>1900</v>
      </c>
      <c r="K191" s="15">
        <v>8858.32</v>
      </c>
      <c r="L191" s="15">
        <v>363.68</v>
      </c>
      <c r="M191" s="15">
        <v>86.8</v>
      </c>
      <c r="N191" s="15">
        <v>3.8</v>
      </c>
      <c r="O191" s="15">
        <v>0</v>
      </c>
      <c r="P191" s="15">
        <f t="shared" si="10"/>
        <v>3.04</v>
      </c>
    </row>
    <row r="192" spans="1:16">
      <c r="A192" s="13">
        <v>202401</v>
      </c>
      <c r="B192" s="11" t="s">
        <v>325</v>
      </c>
      <c r="C192" s="11" t="s">
        <v>1438</v>
      </c>
      <c r="D192" s="11" t="s">
        <v>587</v>
      </c>
      <c r="E192" s="11" t="s">
        <v>1093</v>
      </c>
      <c r="F192" s="11" t="s">
        <v>1027</v>
      </c>
      <c r="G192" s="16" t="s">
        <v>1094</v>
      </c>
      <c r="H192" s="11" t="s">
        <v>1494</v>
      </c>
      <c r="J192" s="15">
        <v>1900</v>
      </c>
      <c r="K192" s="15">
        <v>8728.26</v>
      </c>
      <c r="L192" s="15">
        <v>363.68</v>
      </c>
      <c r="M192" s="15">
        <v>86.8</v>
      </c>
      <c r="N192" s="15">
        <v>3.8</v>
      </c>
      <c r="O192" s="15">
        <v>0</v>
      </c>
      <c r="P192" s="15">
        <f t="shared" si="10"/>
        <v>3.04</v>
      </c>
    </row>
    <row r="193" spans="1:16">
      <c r="A193" s="13">
        <v>202401</v>
      </c>
      <c r="B193" s="11" t="s">
        <v>347</v>
      </c>
      <c r="C193" s="11" t="s">
        <v>1438</v>
      </c>
      <c r="D193" s="11" t="s">
        <v>587</v>
      </c>
      <c r="E193" s="11" t="s">
        <v>1098</v>
      </c>
      <c r="F193" s="11" t="s">
        <v>1020</v>
      </c>
      <c r="G193" s="16" t="s">
        <v>1099</v>
      </c>
      <c r="H193" s="11" t="s">
        <v>1494</v>
      </c>
      <c r="J193" s="15">
        <v>1900</v>
      </c>
      <c r="K193" s="15">
        <v>7144.85</v>
      </c>
      <c r="L193" s="15">
        <v>363.68</v>
      </c>
      <c r="M193" s="15">
        <v>86.8</v>
      </c>
      <c r="N193" s="15">
        <v>3.8</v>
      </c>
      <c r="O193" s="15">
        <v>0</v>
      </c>
      <c r="P193" s="15">
        <f t="shared" si="10"/>
        <v>3.04</v>
      </c>
    </row>
    <row r="194" spans="1:16">
      <c r="A194" s="13">
        <v>202401</v>
      </c>
      <c r="B194" s="11" t="s">
        <v>338</v>
      </c>
      <c r="C194" s="11" t="s">
        <v>1438</v>
      </c>
      <c r="D194" s="11" t="s">
        <v>587</v>
      </c>
      <c r="E194" s="11" t="s">
        <v>1100</v>
      </c>
      <c r="F194" s="11" t="s">
        <v>1020</v>
      </c>
      <c r="G194" s="16" t="s">
        <v>1101</v>
      </c>
      <c r="H194" s="11" t="s">
        <v>1494</v>
      </c>
      <c r="J194" s="15">
        <v>1900</v>
      </c>
      <c r="K194" s="15">
        <v>5671.72</v>
      </c>
      <c r="L194" s="15">
        <v>363.68</v>
      </c>
      <c r="M194" s="15">
        <v>86.8</v>
      </c>
      <c r="N194" s="15">
        <v>3.8</v>
      </c>
      <c r="O194" s="15">
        <v>0</v>
      </c>
      <c r="P194" s="15">
        <f t="shared" si="10"/>
        <v>3.04</v>
      </c>
    </row>
    <row r="195" spans="1:16">
      <c r="A195" s="13">
        <v>202401</v>
      </c>
      <c r="B195" s="11" t="s">
        <v>210</v>
      </c>
      <c r="C195" s="11" t="s">
        <v>1438</v>
      </c>
      <c r="D195" s="11" t="s">
        <v>587</v>
      </c>
      <c r="E195" s="11" t="s">
        <v>1104</v>
      </c>
      <c r="F195" s="11" t="s">
        <v>1020</v>
      </c>
      <c r="G195" s="16" t="s">
        <v>1105</v>
      </c>
      <c r="H195" s="11" t="s">
        <v>1494</v>
      </c>
      <c r="J195" s="15">
        <v>1900</v>
      </c>
      <c r="K195" s="15">
        <v>7984.34</v>
      </c>
      <c r="L195" s="15">
        <v>363.68</v>
      </c>
      <c r="M195" s="15">
        <v>86.8</v>
      </c>
      <c r="N195" s="15">
        <v>3.8</v>
      </c>
      <c r="O195" s="15">
        <v>0</v>
      </c>
      <c r="P195" s="15">
        <f t="shared" si="10"/>
        <v>3.04</v>
      </c>
    </row>
    <row r="196" spans="1:16">
      <c r="A196" s="13">
        <v>202401</v>
      </c>
      <c r="B196" s="11" t="s">
        <v>309</v>
      </c>
      <c r="C196" s="11" t="s">
        <v>1438</v>
      </c>
      <c r="D196" s="11" t="s">
        <v>587</v>
      </c>
      <c r="E196" s="11" t="s">
        <v>1106</v>
      </c>
      <c r="F196" s="11" t="s">
        <v>1020</v>
      </c>
      <c r="G196" s="16" t="s">
        <v>1107</v>
      </c>
      <c r="H196" s="11" t="s">
        <v>1494</v>
      </c>
      <c r="J196" s="15">
        <v>1900</v>
      </c>
      <c r="K196" s="15">
        <v>6693.44</v>
      </c>
      <c r="L196" s="15">
        <v>363.68</v>
      </c>
      <c r="M196" s="15">
        <v>86.8</v>
      </c>
      <c r="N196" s="15">
        <v>3.8</v>
      </c>
      <c r="O196" s="15">
        <v>0</v>
      </c>
      <c r="P196" s="15">
        <f t="shared" si="10"/>
        <v>3.04</v>
      </c>
    </row>
    <row r="197" spans="1:16">
      <c r="A197" s="13">
        <v>202401</v>
      </c>
      <c r="B197" s="11" t="s">
        <v>205</v>
      </c>
      <c r="C197" s="11" t="s">
        <v>1438</v>
      </c>
      <c r="D197" s="11" t="s">
        <v>587</v>
      </c>
      <c r="E197" s="11" t="s">
        <v>1108</v>
      </c>
      <c r="F197" s="11" t="s">
        <v>1039</v>
      </c>
      <c r="G197" s="16" t="s">
        <v>1109</v>
      </c>
      <c r="H197" s="11" t="s">
        <v>1494</v>
      </c>
      <c r="J197" s="15">
        <v>1900</v>
      </c>
      <c r="K197" s="15">
        <v>7342.05</v>
      </c>
      <c r="L197" s="15">
        <v>363.68</v>
      </c>
      <c r="M197" s="15">
        <v>86.8</v>
      </c>
      <c r="N197" s="15">
        <v>3.8</v>
      </c>
      <c r="O197" s="15">
        <v>0</v>
      </c>
      <c r="P197" s="15">
        <f t="shared" si="10"/>
        <v>3.04</v>
      </c>
    </row>
    <row r="198" spans="1:16">
      <c r="A198" s="13">
        <v>202401</v>
      </c>
      <c r="B198" s="11" t="s">
        <v>387</v>
      </c>
      <c r="C198" s="11" t="s">
        <v>1438</v>
      </c>
      <c r="D198" s="11" t="s">
        <v>587</v>
      </c>
      <c r="E198" s="11" t="s">
        <v>1110</v>
      </c>
      <c r="F198" s="11" t="s">
        <v>1039</v>
      </c>
      <c r="G198" s="16" t="s">
        <v>1111</v>
      </c>
      <c r="H198" s="11" t="s">
        <v>1494</v>
      </c>
      <c r="J198" s="15">
        <v>1900</v>
      </c>
      <c r="K198" s="15">
        <v>8742.92</v>
      </c>
      <c r="L198" s="15">
        <v>363.68</v>
      </c>
      <c r="M198" s="15">
        <v>86.8</v>
      </c>
      <c r="N198" s="15">
        <v>3.8</v>
      </c>
      <c r="O198" s="15">
        <v>0</v>
      </c>
      <c r="P198" s="15">
        <f t="shared" si="10"/>
        <v>3.04</v>
      </c>
    </row>
    <row r="199" spans="1:16">
      <c r="A199" s="13">
        <v>202401</v>
      </c>
      <c r="B199" s="11" t="s">
        <v>209</v>
      </c>
      <c r="C199" s="11" t="s">
        <v>1438</v>
      </c>
      <c r="D199" s="11" t="s">
        <v>587</v>
      </c>
      <c r="E199" s="11" t="s">
        <v>1117</v>
      </c>
      <c r="F199" s="11" t="s">
        <v>1020</v>
      </c>
      <c r="G199" s="16" t="s">
        <v>1118</v>
      </c>
      <c r="H199" s="11" t="s">
        <v>1494</v>
      </c>
      <c r="J199" s="15">
        <v>1900</v>
      </c>
      <c r="K199" s="15">
        <v>6706.87</v>
      </c>
      <c r="L199" s="15">
        <v>363.68</v>
      </c>
      <c r="M199" s="15">
        <v>86.8</v>
      </c>
      <c r="N199" s="15">
        <v>3.8</v>
      </c>
      <c r="O199" s="15">
        <v>0</v>
      </c>
      <c r="P199" s="15">
        <f t="shared" si="10"/>
        <v>3.04</v>
      </c>
    </row>
    <row r="200" spans="1:16">
      <c r="A200" s="13">
        <v>202401</v>
      </c>
      <c r="B200" s="11" t="s">
        <v>336</v>
      </c>
      <c r="C200" s="11" t="s">
        <v>1438</v>
      </c>
      <c r="D200" s="11" t="s">
        <v>587</v>
      </c>
      <c r="E200" s="11" t="s">
        <v>1126</v>
      </c>
      <c r="F200" s="11" t="s">
        <v>1027</v>
      </c>
      <c r="G200" s="16" t="s">
        <v>1127</v>
      </c>
      <c r="H200" s="11" t="s">
        <v>1494</v>
      </c>
      <c r="J200" s="15">
        <v>1900</v>
      </c>
      <c r="K200" s="15">
        <v>5480.84</v>
      </c>
      <c r="L200" s="15">
        <v>363.68</v>
      </c>
      <c r="M200" s="15">
        <v>86.8</v>
      </c>
      <c r="N200" s="15">
        <v>3.8</v>
      </c>
      <c r="O200" s="15">
        <v>0</v>
      </c>
      <c r="P200" s="15">
        <f t="shared" si="10"/>
        <v>3.04</v>
      </c>
    </row>
    <row r="201" spans="1:16">
      <c r="A201" s="13">
        <v>202401</v>
      </c>
      <c r="B201" s="11" t="s">
        <v>358</v>
      </c>
      <c r="C201" s="11" t="s">
        <v>1438</v>
      </c>
      <c r="D201" s="11" t="s">
        <v>587</v>
      </c>
      <c r="E201" s="11" t="s">
        <v>1128</v>
      </c>
      <c r="F201" s="11" t="s">
        <v>1027</v>
      </c>
      <c r="G201" s="16" t="s">
        <v>934</v>
      </c>
      <c r="H201" s="11" t="s">
        <v>1494</v>
      </c>
      <c r="J201" s="15">
        <v>1900</v>
      </c>
      <c r="K201" s="15">
        <v>7843.42</v>
      </c>
      <c r="L201" s="15">
        <v>363.68</v>
      </c>
      <c r="M201" s="15">
        <v>86.8</v>
      </c>
      <c r="N201" s="15">
        <v>3.8</v>
      </c>
      <c r="O201" s="15">
        <v>0</v>
      </c>
      <c r="P201" s="15">
        <f t="shared" si="10"/>
        <v>3.04</v>
      </c>
    </row>
    <row r="202" spans="1:16">
      <c r="A202" s="13">
        <v>202401</v>
      </c>
      <c r="B202" s="11" t="s">
        <v>220</v>
      </c>
      <c r="C202" s="11" t="s">
        <v>1438</v>
      </c>
      <c r="D202" s="11" t="s">
        <v>587</v>
      </c>
      <c r="E202" s="11" t="s">
        <v>1129</v>
      </c>
      <c r="F202" s="11" t="s">
        <v>1027</v>
      </c>
      <c r="G202" s="16" t="s">
        <v>1130</v>
      </c>
      <c r="H202" s="11" t="s">
        <v>1494</v>
      </c>
      <c r="J202" s="15">
        <v>1900</v>
      </c>
      <c r="K202" s="15">
        <v>7780.99</v>
      </c>
      <c r="L202" s="15">
        <v>363.68</v>
      </c>
      <c r="M202" s="15">
        <v>86.8</v>
      </c>
      <c r="N202" s="15">
        <v>3.8</v>
      </c>
      <c r="O202" s="15">
        <v>0</v>
      </c>
      <c r="P202" s="15">
        <f t="shared" si="10"/>
        <v>3.04</v>
      </c>
    </row>
    <row r="203" spans="1:16">
      <c r="A203" s="13">
        <v>202401</v>
      </c>
      <c r="B203" s="11" t="s">
        <v>454</v>
      </c>
      <c r="C203" s="11" t="s">
        <v>1438</v>
      </c>
      <c r="D203" s="11" t="s">
        <v>587</v>
      </c>
      <c r="E203" s="11" t="s">
        <v>1131</v>
      </c>
      <c r="F203" s="11" t="s">
        <v>1027</v>
      </c>
      <c r="G203" s="16" t="s">
        <v>1130</v>
      </c>
      <c r="H203" s="11" t="s">
        <v>1494</v>
      </c>
      <c r="J203" s="15">
        <v>1900</v>
      </c>
      <c r="K203" s="15">
        <v>7578.59</v>
      </c>
      <c r="L203" s="15">
        <v>363.68</v>
      </c>
      <c r="M203" s="15">
        <v>86.8</v>
      </c>
      <c r="N203" s="15">
        <v>3.8</v>
      </c>
      <c r="O203" s="15">
        <v>0</v>
      </c>
      <c r="P203" s="15">
        <f t="shared" si="10"/>
        <v>3.04</v>
      </c>
    </row>
    <row r="204" spans="1:16">
      <c r="A204" s="13">
        <v>202401</v>
      </c>
      <c r="B204" s="11" t="s">
        <v>349</v>
      </c>
      <c r="C204" s="11" t="s">
        <v>1438</v>
      </c>
      <c r="D204" s="11" t="s">
        <v>587</v>
      </c>
      <c r="E204" s="11" t="s">
        <v>1132</v>
      </c>
      <c r="F204" s="11" t="s">
        <v>1039</v>
      </c>
      <c r="G204" s="16" t="s">
        <v>1133</v>
      </c>
      <c r="H204" s="11" t="s">
        <v>1494</v>
      </c>
      <c r="J204" s="15">
        <v>1900</v>
      </c>
      <c r="K204" s="15">
        <v>8787.9</v>
      </c>
      <c r="L204" s="15">
        <v>363.68</v>
      </c>
      <c r="M204" s="15">
        <v>86.8</v>
      </c>
      <c r="N204" s="15">
        <v>3.8</v>
      </c>
      <c r="O204" s="15">
        <v>0</v>
      </c>
      <c r="P204" s="15">
        <f t="shared" si="10"/>
        <v>3.04</v>
      </c>
    </row>
    <row r="205" spans="1:16">
      <c r="A205" s="13">
        <v>202401</v>
      </c>
      <c r="B205" s="11" t="s">
        <v>255</v>
      </c>
      <c r="C205" s="11" t="s">
        <v>1438</v>
      </c>
      <c r="D205" s="11" t="s">
        <v>587</v>
      </c>
      <c r="E205" s="11" t="s">
        <v>1134</v>
      </c>
      <c r="F205" s="11" t="s">
        <v>1027</v>
      </c>
      <c r="G205" s="16" t="s">
        <v>976</v>
      </c>
      <c r="H205" s="11" t="s">
        <v>1494</v>
      </c>
      <c r="J205" s="15">
        <v>1900</v>
      </c>
      <c r="K205" s="15">
        <v>8362.64</v>
      </c>
      <c r="L205" s="15">
        <v>363.68</v>
      </c>
      <c r="M205" s="15">
        <v>86.8</v>
      </c>
      <c r="N205" s="15">
        <v>3.8</v>
      </c>
      <c r="O205" s="15">
        <v>0</v>
      </c>
      <c r="P205" s="15">
        <f t="shared" si="10"/>
        <v>3.04</v>
      </c>
    </row>
    <row r="206" spans="1:16">
      <c r="A206" s="13">
        <v>202401</v>
      </c>
      <c r="B206" s="11" t="s">
        <v>314</v>
      </c>
      <c r="C206" s="11" t="s">
        <v>1438</v>
      </c>
      <c r="D206" s="11" t="s">
        <v>587</v>
      </c>
      <c r="E206" s="11" t="s">
        <v>1135</v>
      </c>
      <c r="F206" s="11" t="s">
        <v>1027</v>
      </c>
      <c r="G206" s="16" t="s">
        <v>1136</v>
      </c>
      <c r="H206" s="11" t="s">
        <v>1494</v>
      </c>
      <c r="J206" s="15">
        <v>1900</v>
      </c>
      <c r="K206" s="15">
        <v>6866.76</v>
      </c>
      <c r="L206" s="15">
        <v>363.68</v>
      </c>
      <c r="M206" s="15">
        <v>86.8</v>
      </c>
      <c r="N206" s="15">
        <v>3.8</v>
      </c>
      <c r="O206" s="15">
        <v>0</v>
      </c>
      <c r="P206" s="15">
        <f t="shared" si="10"/>
        <v>3.04</v>
      </c>
    </row>
    <row r="207" spans="1:16">
      <c r="A207" s="13">
        <v>202401</v>
      </c>
      <c r="B207" s="11" t="s">
        <v>266</v>
      </c>
      <c r="C207" s="11" t="s">
        <v>1438</v>
      </c>
      <c r="D207" s="11" t="s">
        <v>587</v>
      </c>
      <c r="E207" s="11" t="s">
        <v>1137</v>
      </c>
      <c r="F207" s="11" t="s">
        <v>1027</v>
      </c>
      <c r="G207" s="16" t="s">
        <v>1138</v>
      </c>
      <c r="H207" s="11" t="s">
        <v>1494</v>
      </c>
      <c r="J207" s="15">
        <v>1900</v>
      </c>
      <c r="K207" s="15">
        <v>7361.62</v>
      </c>
      <c r="L207" s="15">
        <v>363.68</v>
      </c>
      <c r="M207" s="15">
        <v>86.8</v>
      </c>
      <c r="N207" s="15">
        <v>3.8</v>
      </c>
      <c r="O207" s="15">
        <v>0</v>
      </c>
      <c r="P207" s="15">
        <f t="shared" si="10"/>
        <v>3.04</v>
      </c>
    </row>
    <row r="208" spans="1:16">
      <c r="A208" s="13">
        <v>202401</v>
      </c>
      <c r="B208" s="11" t="s">
        <v>272</v>
      </c>
      <c r="C208" s="11" t="s">
        <v>1438</v>
      </c>
      <c r="D208" s="11" t="s">
        <v>587</v>
      </c>
      <c r="E208" s="11" t="s">
        <v>1139</v>
      </c>
      <c r="F208" s="11" t="s">
        <v>1027</v>
      </c>
      <c r="G208" s="16" t="s">
        <v>1138</v>
      </c>
      <c r="H208" s="11" t="s">
        <v>1494</v>
      </c>
      <c r="J208" s="15">
        <v>1900</v>
      </c>
      <c r="K208" s="15">
        <v>6993.48</v>
      </c>
      <c r="L208" s="15">
        <v>363.68</v>
      </c>
      <c r="M208" s="15">
        <v>86.8</v>
      </c>
      <c r="N208" s="15">
        <v>3.8</v>
      </c>
      <c r="O208" s="15">
        <v>0</v>
      </c>
      <c r="P208" s="15">
        <f t="shared" si="10"/>
        <v>3.04</v>
      </c>
    </row>
    <row r="209" spans="1:16">
      <c r="A209" s="13">
        <v>202401</v>
      </c>
      <c r="B209" s="11" t="s">
        <v>410</v>
      </c>
      <c r="C209" s="11" t="s">
        <v>1438</v>
      </c>
      <c r="D209" s="11" t="s">
        <v>587</v>
      </c>
      <c r="E209" s="11" t="s">
        <v>1140</v>
      </c>
      <c r="F209" s="11" t="s">
        <v>1027</v>
      </c>
      <c r="G209" s="16" t="s">
        <v>1141</v>
      </c>
      <c r="H209" s="11" t="s">
        <v>1494</v>
      </c>
      <c r="J209" s="15">
        <v>1900</v>
      </c>
      <c r="K209" s="15">
        <v>6104.59</v>
      </c>
      <c r="L209" s="15">
        <v>363.68</v>
      </c>
      <c r="M209" s="15">
        <v>86.8</v>
      </c>
      <c r="N209" s="15">
        <v>3.8</v>
      </c>
      <c r="O209" s="15">
        <v>0</v>
      </c>
      <c r="P209" s="15">
        <f t="shared" si="10"/>
        <v>3.04</v>
      </c>
    </row>
    <row r="210" spans="1:16">
      <c r="A210" s="13">
        <v>202401</v>
      </c>
      <c r="B210" s="11" t="s">
        <v>431</v>
      </c>
      <c r="C210" s="11" t="s">
        <v>1438</v>
      </c>
      <c r="D210" s="11" t="s">
        <v>587</v>
      </c>
      <c r="E210" s="11" t="s">
        <v>1142</v>
      </c>
      <c r="F210" s="11" t="s">
        <v>1027</v>
      </c>
      <c r="G210" s="16" t="s">
        <v>1143</v>
      </c>
      <c r="H210" s="11" t="s">
        <v>1494</v>
      </c>
      <c r="J210" s="15">
        <v>1900</v>
      </c>
      <c r="K210" s="15">
        <v>6342.68</v>
      </c>
      <c r="L210" s="15">
        <v>363.68</v>
      </c>
      <c r="M210" s="15">
        <v>86.8</v>
      </c>
      <c r="N210" s="15">
        <v>3.8</v>
      </c>
      <c r="O210" s="15">
        <v>0</v>
      </c>
      <c r="P210" s="15">
        <f t="shared" si="10"/>
        <v>3.04</v>
      </c>
    </row>
    <row r="211" spans="1:16">
      <c r="A211" s="13">
        <v>202401</v>
      </c>
      <c r="B211" s="11" t="s">
        <v>354</v>
      </c>
      <c r="C211" s="11" t="s">
        <v>1438</v>
      </c>
      <c r="D211" s="11" t="s">
        <v>587</v>
      </c>
      <c r="E211" s="11" t="s">
        <v>1144</v>
      </c>
      <c r="F211" s="11" t="s">
        <v>1027</v>
      </c>
      <c r="G211" s="16" t="s">
        <v>1143</v>
      </c>
      <c r="H211" s="11" t="s">
        <v>1494</v>
      </c>
      <c r="J211" s="15">
        <v>1900</v>
      </c>
      <c r="K211" s="15">
        <v>7727.69</v>
      </c>
      <c r="L211" s="15">
        <v>363.68</v>
      </c>
      <c r="M211" s="15">
        <v>86.8</v>
      </c>
      <c r="N211" s="15">
        <v>3.8</v>
      </c>
      <c r="O211" s="15">
        <v>0</v>
      </c>
      <c r="P211" s="15">
        <f t="shared" si="10"/>
        <v>3.04</v>
      </c>
    </row>
    <row r="212" spans="1:16">
      <c r="A212" s="13">
        <v>202401</v>
      </c>
      <c r="B212" s="11" t="s">
        <v>215</v>
      </c>
      <c r="C212" s="11" t="s">
        <v>1438</v>
      </c>
      <c r="D212" s="11" t="s">
        <v>587</v>
      </c>
      <c r="E212" s="11" t="s">
        <v>1148</v>
      </c>
      <c r="F212" s="11" t="s">
        <v>1039</v>
      </c>
      <c r="G212" s="16" t="s">
        <v>1149</v>
      </c>
      <c r="H212" s="11" t="s">
        <v>1494</v>
      </c>
      <c r="J212" s="15">
        <v>1900</v>
      </c>
      <c r="K212" s="15">
        <v>6793.33</v>
      </c>
      <c r="L212" s="15">
        <v>363.68</v>
      </c>
      <c r="M212" s="15">
        <v>86.8</v>
      </c>
      <c r="N212" s="15">
        <v>3.8</v>
      </c>
      <c r="O212" s="15">
        <v>0</v>
      </c>
      <c r="P212" s="15">
        <f t="shared" si="10"/>
        <v>3.04</v>
      </c>
    </row>
    <row r="213" spans="1:16">
      <c r="A213" s="13">
        <v>202401</v>
      </c>
      <c r="B213" s="11" t="s">
        <v>282</v>
      </c>
      <c r="C213" s="11" t="s">
        <v>1438</v>
      </c>
      <c r="D213" s="11" t="s">
        <v>587</v>
      </c>
      <c r="E213" s="11" t="s">
        <v>1150</v>
      </c>
      <c r="F213" s="11" t="s">
        <v>1039</v>
      </c>
      <c r="G213" s="16" t="s">
        <v>1151</v>
      </c>
      <c r="H213" s="11" t="s">
        <v>1494</v>
      </c>
      <c r="J213" s="15">
        <v>1900</v>
      </c>
      <c r="K213" s="15">
        <v>7880.82</v>
      </c>
      <c r="L213" s="15">
        <v>363.68</v>
      </c>
      <c r="M213" s="15">
        <v>86.8</v>
      </c>
      <c r="N213" s="15">
        <v>3.8</v>
      </c>
      <c r="O213" s="15">
        <v>0</v>
      </c>
      <c r="P213" s="15">
        <f t="shared" si="10"/>
        <v>3.04</v>
      </c>
    </row>
    <row r="214" spans="1:16">
      <c r="A214" s="13">
        <v>202401</v>
      </c>
      <c r="B214" s="11" t="s">
        <v>444</v>
      </c>
      <c r="C214" s="11" t="s">
        <v>1438</v>
      </c>
      <c r="D214" s="11" t="s">
        <v>587</v>
      </c>
      <c r="E214" s="11" t="s">
        <v>1152</v>
      </c>
      <c r="F214" s="11" t="s">
        <v>1039</v>
      </c>
      <c r="G214" s="16" t="s">
        <v>871</v>
      </c>
      <c r="H214" s="11" t="s">
        <v>1494</v>
      </c>
      <c r="J214" s="15">
        <v>1900</v>
      </c>
      <c r="K214" s="15">
        <v>7914.06</v>
      </c>
      <c r="L214" s="15">
        <v>363.68</v>
      </c>
      <c r="M214" s="15">
        <v>86.8</v>
      </c>
      <c r="N214" s="15">
        <v>3.8</v>
      </c>
      <c r="O214" s="15">
        <v>0</v>
      </c>
      <c r="P214" s="15">
        <f t="shared" si="10"/>
        <v>3.04</v>
      </c>
    </row>
    <row r="215" spans="1:16">
      <c r="A215" s="13">
        <v>202401</v>
      </c>
      <c r="B215" s="11" t="s">
        <v>433</v>
      </c>
      <c r="C215" s="11" t="s">
        <v>1438</v>
      </c>
      <c r="D215" s="11" t="s">
        <v>587</v>
      </c>
      <c r="E215" s="11" t="s">
        <v>885</v>
      </c>
      <c r="F215" s="11" t="s">
        <v>1039</v>
      </c>
      <c r="G215" s="16" t="s">
        <v>887</v>
      </c>
      <c r="H215" s="11" t="s">
        <v>1494</v>
      </c>
      <c r="J215" s="15">
        <v>1900</v>
      </c>
      <c r="K215" s="15">
        <v>6671.19</v>
      </c>
      <c r="L215" s="15">
        <v>363.68</v>
      </c>
      <c r="M215" s="15">
        <v>86.8</v>
      </c>
      <c r="N215" s="15">
        <v>3.8</v>
      </c>
      <c r="O215" s="15">
        <v>0</v>
      </c>
      <c r="P215" s="15">
        <f t="shared" si="10"/>
        <v>3.04</v>
      </c>
    </row>
    <row r="216" spans="1:16">
      <c r="A216" s="13">
        <v>202401</v>
      </c>
      <c r="B216" s="11" t="s">
        <v>324</v>
      </c>
      <c r="C216" s="11" t="s">
        <v>1438</v>
      </c>
      <c r="D216" s="11" t="s">
        <v>587</v>
      </c>
      <c r="E216" s="11" t="s">
        <v>909</v>
      </c>
      <c r="F216" s="11" t="s">
        <v>1027</v>
      </c>
      <c r="G216" s="16" t="s">
        <v>891</v>
      </c>
      <c r="H216" s="11" t="s">
        <v>1494</v>
      </c>
      <c r="J216" s="15">
        <v>1900</v>
      </c>
      <c r="K216" s="15">
        <v>5577.29</v>
      </c>
      <c r="L216" s="15">
        <v>363.68</v>
      </c>
      <c r="M216" s="15">
        <v>86.8</v>
      </c>
      <c r="N216" s="15">
        <v>3.8</v>
      </c>
      <c r="O216" s="15">
        <v>0</v>
      </c>
      <c r="P216" s="15">
        <f t="shared" si="10"/>
        <v>3.04</v>
      </c>
    </row>
    <row r="217" spans="1:16">
      <c r="A217" s="13">
        <v>202401</v>
      </c>
      <c r="B217" s="11" t="s">
        <v>337</v>
      </c>
      <c r="C217" s="11" t="s">
        <v>1438</v>
      </c>
      <c r="D217" s="11" t="s">
        <v>587</v>
      </c>
      <c r="E217" s="11" t="s">
        <v>910</v>
      </c>
      <c r="F217" s="11" t="s">
        <v>1027</v>
      </c>
      <c r="G217" s="16" t="s">
        <v>891</v>
      </c>
      <c r="H217" s="11" t="s">
        <v>1494</v>
      </c>
      <c r="J217" s="15">
        <v>1900</v>
      </c>
      <c r="K217" s="15">
        <v>6654.44</v>
      </c>
      <c r="L217" s="15">
        <v>363.68</v>
      </c>
      <c r="M217" s="15">
        <v>86.8</v>
      </c>
      <c r="N217" s="15">
        <v>3.8</v>
      </c>
      <c r="O217" s="15">
        <v>0</v>
      </c>
      <c r="P217" s="15">
        <f t="shared" si="10"/>
        <v>3.04</v>
      </c>
    </row>
    <row r="218" spans="1:16">
      <c r="A218" s="13">
        <v>202401</v>
      </c>
      <c r="B218" s="11" t="s">
        <v>373</v>
      </c>
      <c r="C218" s="11" t="s">
        <v>1438</v>
      </c>
      <c r="D218" s="11" t="s">
        <v>587</v>
      </c>
      <c r="E218" s="11" t="s">
        <v>967</v>
      </c>
      <c r="F218" s="11" t="s">
        <v>1027</v>
      </c>
      <c r="G218" s="16" t="s">
        <v>968</v>
      </c>
      <c r="H218" s="11" t="s">
        <v>1494</v>
      </c>
      <c r="J218" s="15">
        <v>1900</v>
      </c>
      <c r="K218" s="15">
        <v>7505.88</v>
      </c>
      <c r="L218" s="15">
        <v>363.68</v>
      </c>
      <c r="M218" s="15">
        <v>86.8</v>
      </c>
      <c r="N218" s="15">
        <v>3.8</v>
      </c>
      <c r="O218" s="15">
        <v>0</v>
      </c>
      <c r="P218" s="15">
        <f t="shared" si="10"/>
        <v>3.04</v>
      </c>
    </row>
    <row r="219" spans="1:16">
      <c r="A219" s="13">
        <v>202401</v>
      </c>
      <c r="B219" s="11" t="s">
        <v>423</v>
      </c>
      <c r="C219" s="11" t="s">
        <v>1438</v>
      </c>
      <c r="D219" s="11" t="s">
        <v>587</v>
      </c>
      <c r="E219" s="11" t="s">
        <v>1205</v>
      </c>
      <c r="F219" s="11" t="s">
        <v>1027</v>
      </c>
      <c r="G219" s="16">
        <v>44788</v>
      </c>
      <c r="H219" s="11" t="s">
        <v>1494</v>
      </c>
      <c r="J219" s="15">
        <v>1900</v>
      </c>
      <c r="K219" s="15">
        <v>6021.9</v>
      </c>
      <c r="L219" s="15">
        <v>363.68</v>
      </c>
      <c r="M219" s="15">
        <v>86.8</v>
      </c>
      <c r="N219" s="15">
        <v>3.8</v>
      </c>
      <c r="O219" s="15">
        <v>0</v>
      </c>
      <c r="P219" s="15">
        <f t="shared" si="10"/>
        <v>3.04</v>
      </c>
    </row>
    <row r="220" spans="1:16">
      <c r="A220" s="13">
        <v>202401</v>
      </c>
      <c r="B220" s="11" t="s">
        <v>432</v>
      </c>
      <c r="C220" s="11" t="s">
        <v>1438</v>
      </c>
      <c r="D220" s="11" t="s">
        <v>587</v>
      </c>
      <c r="E220" s="11" t="s">
        <v>1208</v>
      </c>
      <c r="F220" s="11" t="s">
        <v>1027</v>
      </c>
      <c r="G220" s="16">
        <v>44778</v>
      </c>
      <c r="H220" s="11" t="s">
        <v>1494</v>
      </c>
      <c r="J220" s="15">
        <v>1900</v>
      </c>
      <c r="K220" s="15">
        <v>6767.04</v>
      </c>
      <c r="L220" s="15">
        <v>363.68</v>
      </c>
      <c r="M220" s="15">
        <v>86.8</v>
      </c>
      <c r="N220" s="15">
        <v>3.8</v>
      </c>
      <c r="O220" s="15">
        <v>0</v>
      </c>
      <c r="P220" s="15">
        <f t="shared" si="10"/>
        <v>3.04</v>
      </c>
    </row>
    <row r="221" spans="1:16">
      <c r="A221" s="13">
        <v>202401</v>
      </c>
      <c r="B221" s="11" t="s">
        <v>335</v>
      </c>
      <c r="C221" s="11" t="s">
        <v>1438</v>
      </c>
      <c r="D221" s="11" t="s">
        <v>587</v>
      </c>
      <c r="E221" s="11" t="s">
        <v>1215</v>
      </c>
      <c r="F221" s="11" t="s">
        <v>1216</v>
      </c>
      <c r="G221" s="16">
        <v>44803</v>
      </c>
      <c r="H221" s="11" t="s">
        <v>1494</v>
      </c>
      <c r="J221" s="15">
        <v>1900</v>
      </c>
      <c r="K221" s="15">
        <v>6285.05</v>
      </c>
      <c r="L221" s="15">
        <v>363.68</v>
      </c>
      <c r="M221" s="15">
        <v>86.8</v>
      </c>
      <c r="N221" s="15">
        <v>3.8</v>
      </c>
      <c r="O221" s="15">
        <v>0</v>
      </c>
      <c r="P221" s="15">
        <f t="shared" si="10"/>
        <v>3.04</v>
      </c>
    </row>
    <row r="222" spans="1:16">
      <c r="A222" s="13">
        <v>202401</v>
      </c>
      <c r="B222" s="11" t="s">
        <v>223</v>
      </c>
      <c r="C222" s="11" t="s">
        <v>1438</v>
      </c>
      <c r="D222" s="11" t="s">
        <v>587</v>
      </c>
      <c r="E222" s="11" t="s">
        <v>1236</v>
      </c>
      <c r="F222" s="11" t="s">
        <v>1027</v>
      </c>
      <c r="G222" s="16" t="s">
        <v>1227</v>
      </c>
      <c r="H222" s="11" t="s">
        <v>1494</v>
      </c>
      <c r="J222" s="15">
        <v>1900</v>
      </c>
      <c r="K222" s="15">
        <v>6521.22</v>
      </c>
      <c r="L222" s="15">
        <v>363.68</v>
      </c>
      <c r="M222" s="15">
        <v>86.8</v>
      </c>
      <c r="N222" s="15">
        <v>3.8</v>
      </c>
      <c r="O222" s="15">
        <v>0</v>
      </c>
      <c r="P222" s="15">
        <f t="shared" ref="P222:P249" si="11">1900*0.16%</f>
        <v>3.04</v>
      </c>
    </row>
    <row r="223" spans="1:16">
      <c r="A223" s="13">
        <v>202401</v>
      </c>
      <c r="B223" s="11" t="s">
        <v>260</v>
      </c>
      <c r="C223" s="11" t="s">
        <v>1438</v>
      </c>
      <c r="D223" s="11" t="s">
        <v>587</v>
      </c>
      <c r="E223" s="11" t="s">
        <v>1243</v>
      </c>
      <c r="F223" s="11" t="s">
        <v>1216</v>
      </c>
      <c r="G223" s="16" t="s">
        <v>1244</v>
      </c>
      <c r="H223" s="11" t="s">
        <v>1494</v>
      </c>
      <c r="J223" s="15">
        <v>1900</v>
      </c>
      <c r="K223" s="15">
        <v>6110.16</v>
      </c>
      <c r="L223" s="15">
        <v>363.68</v>
      </c>
      <c r="M223" s="15">
        <v>86.8</v>
      </c>
      <c r="N223" s="15">
        <v>3.8</v>
      </c>
      <c r="O223" s="15">
        <v>0</v>
      </c>
      <c r="P223" s="15">
        <f t="shared" si="11"/>
        <v>3.04</v>
      </c>
    </row>
    <row r="224" spans="1:16">
      <c r="A224" s="13">
        <v>202401</v>
      </c>
      <c r="B224" s="11" t="s">
        <v>382</v>
      </c>
      <c r="C224" s="11" t="s">
        <v>1438</v>
      </c>
      <c r="D224" s="11" t="s">
        <v>587</v>
      </c>
      <c r="E224" s="11" t="s">
        <v>950</v>
      </c>
      <c r="F224" s="11" t="s">
        <v>908</v>
      </c>
      <c r="G224" s="16" t="s">
        <v>951</v>
      </c>
      <c r="H224" s="11" t="s">
        <v>1494</v>
      </c>
      <c r="J224" s="15">
        <v>1900</v>
      </c>
      <c r="K224" s="15">
        <v>6935.89</v>
      </c>
      <c r="L224" s="15">
        <v>363.68</v>
      </c>
      <c r="M224" s="15">
        <v>86.8</v>
      </c>
      <c r="N224" s="15">
        <v>3.8</v>
      </c>
      <c r="O224" s="15">
        <v>0</v>
      </c>
      <c r="P224" s="15">
        <f t="shared" si="11"/>
        <v>3.04</v>
      </c>
    </row>
    <row r="225" spans="1:16">
      <c r="A225" s="13">
        <v>202401</v>
      </c>
      <c r="B225" s="11" t="s">
        <v>227</v>
      </c>
      <c r="C225" s="11" t="s">
        <v>1438</v>
      </c>
      <c r="D225" s="11" t="s">
        <v>587</v>
      </c>
      <c r="E225" s="11" t="s">
        <v>1250</v>
      </c>
      <c r="F225" s="11" t="s">
        <v>1216</v>
      </c>
      <c r="G225" s="16" t="s">
        <v>1251</v>
      </c>
      <c r="H225" s="11" t="s">
        <v>1494</v>
      </c>
      <c r="J225" s="15">
        <v>1900</v>
      </c>
      <c r="K225" s="15">
        <v>6771.52</v>
      </c>
      <c r="L225" s="15">
        <v>363.68</v>
      </c>
      <c r="M225" s="15">
        <v>86.8</v>
      </c>
      <c r="N225" s="15">
        <v>3.8</v>
      </c>
      <c r="O225" s="15">
        <v>0</v>
      </c>
      <c r="P225" s="15">
        <f t="shared" si="11"/>
        <v>3.04</v>
      </c>
    </row>
    <row r="226" spans="1:16">
      <c r="A226" s="13">
        <v>202401</v>
      </c>
      <c r="B226" s="11" t="s">
        <v>303</v>
      </c>
      <c r="C226" s="11" t="s">
        <v>1438</v>
      </c>
      <c r="D226" s="11" t="s">
        <v>587</v>
      </c>
      <c r="E226" s="11" t="s">
        <v>1252</v>
      </c>
      <c r="F226" s="11" t="s">
        <v>1027</v>
      </c>
      <c r="G226" s="16" t="s">
        <v>1253</v>
      </c>
      <c r="H226" s="11" t="s">
        <v>1494</v>
      </c>
      <c r="J226" s="15">
        <v>1900</v>
      </c>
      <c r="K226" s="15">
        <v>7275.52</v>
      </c>
      <c r="L226" s="15">
        <v>363.68</v>
      </c>
      <c r="M226" s="15">
        <v>86.8</v>
      </c>
      <c r="N226" s="15">
        <v>3.8</v>
      </c>
      <c r="O226" s="15">
        <v>0</v>
      </c>
      <c r="P226" s="15">
        <f t="shared" si="11"/>
        <v>3.04</v>
      </c>
    </row>
    <row r="227" spans="1:16">
      <c r="A227" s="13">
        <v>202401</v>
      </c>
      <c r="B227" s="11" t="s">
        <v>340</v>
      </c>
      <c r="C227" s="11" t="s">
        <v>1438</v>
      </c>
      <c r="D227" s="11" t="s">
        <v>587</v>
      </c>
      <c r="E227" s="11" t="s">
        <v>1256</v>
      </c>
      <c r="F227" s="11" t="s">
        <v>1027</v>
      </c>
      <c r="G227" s="16" t="s">
        <v>1257</v>
      </c>
      <c r="H227" s="11" t="s">
        <v>1494</v>
      </c>
      <c r="J227" s="15">
        <v>1900</v>
      </c>
      <c r="K227" s="15">
        <v>5560.32</v>
      </c>
      <c r="L227" s="15">
        <v>363.68</v>
      </c>
      <c r="M227" s="15">
        <v>86.8</v>
      </c>
      <c r="N227" s="15">
        <v>3.8</v>
      </c>
      <c r="O227" s="15">
        <v>0</v>
      </c>
      <c r="P227" s="15">
        <f t="shared" si="11"/>
        <v>3.04</v>
      </c>
    </row>
    <row r="228" spans="1:16">
      <c r="A228" s="13">
        <v>202401</v>
      </c>
      <c r="B228" s="11" t="s">
        <v>439</v>
      </c>
      <c r="C228" s="11" t="s">
        <v>1438</v>
      </c>
      <c r="D228" s="11" t="s">
        <v>587</v>
      </c>
      <c r="E228" s="11" t="s">
        <v>855</v>
      </c>
      <c r="F228" s="11" t="s">
        <v>1027</v>
      </c>
      <c r="G228" s="16" t="s">
        <v>857</v>
      </c>
      <c r="H228" s="11" t="s">
        <v>1494</v>
      </c>
      <c r="J228" s="15">
        <v>1900</v>
      </c>
      <c r="K228" s="15">
        <v>7046.01</v>
      </c>
      <c r="L228" s="15">
        <v>363.68</v>
      </c>
      <c r="M228" s="15">
        <v>86.8</v>
      </c>
      <c r="N228" s="15">
        <v>3.8</v>
      </c>
      <c r="O228" s="15">
        <v>0</v>
      </c>
      <c r="P228" s="15">
        <f t="shared" si="11"/>
        <v>3.04</v>
      </c>
    </row>
    <row r="229" spans="1:16">
      <c r="A229" s="13">
        <v>202401</v>
      </c>
      <c r="B229" s="11" t="s">
        <v>292</v>
      </c>
      <c r="C229" s="11" t="s">
        <v>1438</v>
      </c>
      <c r="D229" s="11" t="s">
        <v>587</v>
      </c>
      <c r="E229" s="11" t="s">
        <v>1303</v>
      </c>
      <c r="F229" s="11" t="s">
        <v>1027</v>
      </c>
      <c r="G229" s="16" t="s">
        <v>1304</v>
      </c>
      <c r="H229" s="11" t="s">
        <v>1494</v>
      </c>
      <c r="J229" s="15">
        <v>1900</v>
      </c>
      <c r="K229" s="15">
        <v>7201.25</v>
      </c>
      <c r="L229" s="15">
        <v>363.68</v>
      </c>
      <c r="M229" s="15">
        <v>86.8</v>
      </c>
      <c r="N229" s="15">
        <v>3.8</v>
      </c>
      <c r="O229" s="15">
        <v>0</v>
      </c>
      <c r="P229" s="15">
        <f t="shared" si="11"/>
        <v>3.04</v>
      </c>
    </row>
    <row r="230" spans="1:16">
      <c r="A230" s="13">
        <v>202401</v>
      </c>
      <c r="B230" s="11" t="s">
        <v>422</v>
      </c>
      <c r="C230" s="11" t="s">
        <v>1438</v>
      </c>
      <c r="D230" s="11" t="s">
        <v>587</v>
      </c>
      <c r="E230" s="11" t="s">
        <v>1305</v>
      </c>
      <c r="F230" s="11" t="s">
        <v>1027</v>
      </c>
      <c r="G230" s="16" t="s">
        <v>1304</v>
      </c>
      <c r="H230" s="11" t="s">
        <v>1494</v>
      </c>
      <c r="J230" s="15">
        <v>1900</v>
      </c>
      <c r="K230" s="15">
        <v>1853.91</v>
      </c>
      <c r="L230" s="15">
        <v>363.68</v>
      </c>
      <c r="M230" s="15">
        <v>86.8</v>
      </c>
      <c r="N230" s="15">
        <v>3.8</v>
      </c>
      <c r="O230" s="15">
        <v>0</v>
      </c>
      <c r="P230" s="15">
        <f t="shared" si="11"/>
        <v>3.04</v>
      </c>
    </row>
    <row r="231" spans="1:16">
      <c r="A231" s="13">
        <v>202401</v>
      </c>
      <c r="B231" s="11" t="s">
        <v>412</v>
      </c>
      <c r="C231" s="11" t="s">
        <v>1438</v>
      </c>
      <c r="D231" s="11" t="s">
        <v>587</v>
      </c>
      <c r="E231" s="11" t="s">
        <v>1306</v>
      </c>
      <c r="F231" s="11" t="s">
        <v>1027</v>
      </c>
      <c r="G231" s="16" t="s">
        <v>1301</v>
      </c>
      <c r="H231" s="11" t="s">
        <v>1494</v>
      </c>
      <c r="J231" s="15">
        <v>1900</v>
      </c>
      <c r="K231" s="15">
        <v>5913.81</v>
      </c>
      <c r="L231" s="15">
        <v>363.68</v>
      </c>
      <c r="M231" s="15">
        <v>86.8</v>
      </c>
      <c r="N231" s="15">
        <v>3.8</v>
      </c>
      <c r="O231" s="15">
        <v>0</v>
      </c>
      <c r="P231" s="15">
        <f t="shared" si="11"/>
        <v>3.04</v>
      </c>
    </row>
    <row r="232" spans="1:16">
      <c r="A232" s="13">
        <v>202401</v>
      </c>
      <c r="B232" s="11" t="s">
        <v>437</v>
      </c>
      <c r="C232" s="11" t="s">
        <v>1438</v>
      </c>
      <c r="D232" s="11" t="s">
        <v>587</v>
      </c>
      <c r="E232" s="11" t="s">
        <v>1322</v>
      </c>
      <c r="F232" s="11" t="s">
        <v>1039</v>
      </c>
      <c r="G232" s="16" t="s">
        <v>1323</v>
      </c>
      <c r="H232" s="11" t="s">
        <v>1494</v>
      </c>
      <c r="J232" s="15">
        <v>1900</v>
      </c>
      <c r="K232" s="15">
        <v>6496.45</v>
      </c>
      <c r="L232" s="15">
        <v>363.68</v>
      </c>
      <c r="M232" s="15">
        <v>86.8</v>
      </c>
      <c r="N232" s="15">
        <v>3.8</v>
      </c>
      <c r="O232" s="15">
        <v>0</v>
      </c>
      <c r="P232" s="15">
        <f t="shared" si="11"/>
        <v>3.04</v>
      </c>
    </row>
    <row r="233" spans="1:16">
      <c r="A233" s="13">
        <v>202401</v>
      </c>
      <c r="B233" s="11" t="s">
        <v>288</v>
      </c>
      <c r="C233" s="11" t="s">
        <v>1438</v>
      </c>
      <c r="D233" s="11" t="s">
        <v>587</v>
      </c>
      <c r="E233" s="11" t="s">
        <v>1324</v>
      </c>
      <c r="F233" s="11" t="s">
        <v>1027</v>
      </c>
      <c r="G233" s="16" t="s">
        <v>1325</v>
      </c>
      <c r="H233" s="11" t="s">
        <v>1494</v>
      </c>
      <c r="J233" s="15">
        <v>1900</v>
      </c>
      <c r="K233" s="15">
        <v>6642.2</v>
      </c>
      <c r="L233" s="15">
        <v>363.68</v>
      </c>
      <c r="M233" s="15">
        <v>86.8</v>
      </c>
      <c r="N233" s="15">
        <v>3.8</v>
      </c>
      <c r="O233" s="15">
        <v>0</v>
      </c>
      <c r="P233" s="15">
        <f t="shared" si="11"/>
        <v>3.04</v>
      </c>
    </row>
    <row r="234" spans="1:16">
      <c r="A234" s="13">
        <v>202401</v>
      </c>
      <c r="B234" s="11" t="s">
        <v>398</v>
      </c>
      <c r="C234" s="11" t="s">
        <v>1438</v>
      </c>
      <c r="D234" s="11" t="s">
        <v>587</v>
      </c>
      <c r="E234" s="11" t="s">
        <v>1326</v>
      </c>
      <c r="F234" s="11" t="s">
        <v>1039</v>
      </c>
      <c r="G234" s="16" t="s">
        <v>1317</v>
      </c>
      <c r="H234" s="11" t="s">
        <v>1494</v>
      </c>
      <c r="J234" s="15">
        <v>1900</v>
      </c>
      <c r="K234" s="15">
        <v>7796.27</v>
      </c>
      <c r="L234" s="15">
        <v>363.68</v>
      </c>
      <c r="M234" s="15">
        <v>86.8</v>
      </c>
      <c r="N234" s="15">
        <v>3.8</v>
      </c>
      <c r="O234" s="15">
        <v>0</v>
      </c>
      <c r="P234" s="15">
        <f t="shared" si="11"/>
        <v>3.04</v>
      </c>
    </row>
    <row r="235" spans="1:16">
      <c r="A235" s="13">
        <v>202401</v>
      </c>
      <c r="B235" s="11" t="s">
        <v>259</v>
      </c>
      <c r="C235" s="11" t="s">
        <v>1438</v>
      </c>
      <c r="D235" s="11" t="s">
        <v>587</v>
      </c>
      <c r="E235" s="11" t="s">
        <v>1299</v>
      </c>
      <c r="F235" s="11" t="s">
        <v>1039</v>
      </c>
      <c r="G235" s="16" t="s">
        <v>1301</v>
      </c>
      <c r="H235" s="11" t="s">
        <v>1494</v>
      </c>
      <c r="J235" s="15">
        <v>1900</v>
      </c>
      <c r="K235" s="15">
        <v>6942.8</v>
      </c>
      <c r="L235" s="15">
        <v>363.68</v>
      </c>
      <c r="M235" s="15">
        <v>86.8</v>
      </c>
      <c r="N235" s="15">
        <v>3.8</v>
      </c>
      <c r="O235" s="15">
        <v>0</v>
      </c>
      <c r="P235" s="15">
        <f t="shared" si="11"/>
        <v>3.04</v>
      </c>
    </row>
    <row r="236" spans="1:16">
      <c r="A236" s="13">
        <v>202401</v>
      </c>
      <c r="B236" s="11" t="s">
        <v>464</v>
      </c>
      <c r="C236" s="11" t="s">
        <v>1438</v>
      </c>
      <c r="D236" s="11" t="s">
        <v>587</v>
      </c>
      <c r="E236" s="11" t="s">
        <v>1412</v>
      </c>
      <c r="F236" s="11" t="s">
        <v>1039</v>
      </c>
      <c r="G236" s="16" t="s">
        <v>1401</v>
      </c>
      <c r="H236" s="11" t="s">
        <v>1494</v>
      </c>
      <c r="J236" s="15">
        <v>1900</v>
      </c>
      <c r="K236" s="15">
        <v>6805.49</v>
      </c>
      <c r="L236" s="15">
        <v>363.68</v>
      </c>
      <c r="M236" s="15">
        <v>86.8</v>
      </c>
      <c r="N236" s="15">
        <v>3.8</v>
      </c>
      <c r="O236" s="15">
        <v>0</v>
      </c>
      <c r="P236" s="15">
        <f t="shared" si="11"/>
        <v>3.04</v>
      </c>
    </row>
    <row r="237" spans="1:16">
      <c r="A237" s="13">
        <v>202401</v>
      </c>
      <c r="B237" s="11" t="s">
        <v>494</v>
      </c>
      <c r="C237" s="11" t="s">
        <v>1438</v>
      </c>
      <c r="D237" s="11" t="s">
        <v>587</v>
      </c>
      <c r="E237" s="11" t="s">
        <v>1413</v>
      </c>
      <c r="F237" s="11" t="s">
        <v>1020</v>
      </c>
      <c r="G237" s="16" t="s">
        <v>1414</v>
      </c>
      <c r="H237" s="11" t="s">
        <v>1494</v>
      </c>
      <c r="J237" s="15">
        <v>1900</v>
      </c>
      <c r="K237" s="15">
        <v>6430.33</v>
      </c>
      <c r="L237" s="15">
        <v>363.68</v>
      </c>
      <c r="M237" s="15">
        <v>86.8</v>
      </c>
      <c r="N237" s="15">
        <v>3.8</v>
      </c>
      <c r="O237" s="15">
        <v>0</v>
      </c>
      <c r="P237" s="15">
        <f t="shared" si="11"/>
        <v>3.04</v>
      </c>
    </row>
    <row r="238" spans="1:16">
      <c r="A238" s="13">
        <v>202401</v>
      </c>
      <c r="B238" s="11" t="s">
        <v>467</v>
      </c>
      <c r="C238" s="11" t="s">
        <v>1438</v>
      </c>
      <c r="D238" s="11" t="s">
        <v>587</v>
      </c>
      <c r="E238" s="11" t="s">
        <v>1415</v>
      </c>
      <c r="F238" s="11" t="s">
        <v>1020</v>
      </c>
      <c r="G238" s="16" t="s">
        <v>1416</v>
      </c>
      <c r="H238" s="11" t="s">
        <v>1494</v>
      </c>
      <c r="J238" s="15">
        <v>1900</v>
      </c>
      <c r="K238" s="15">
        <v>6673.36</v>
      </c>
      <c r="L238" s="15">
        <v>363.68</v>
      </c>
      <c r="M238" s="15">
        <v>86.8</v>
      </c>
      <c r="N238" s="15">
        <v>3.8</v>
      </c>
      <c r="O238" s="15">
        <v>0</v>
      </c>
      <c r="P238" s="15">
        <f t="shared" si="11"/>
        <v>3.04</v>
      </c>
    </row>
    <row r="239" spans="1:16">
      <c r="A239" s="13">
        <v>202401</v>
      </c>
      <c r="B239" s="11" t="s">
        <v>482</v>
      </c>
      <c r="C239" s="11" t="s">
        <v>1438</v>
      </c>
      <c r="D239" s="11" t="s">
        <v>587</v>
      </c>
      <c r="E239" s="11" t="s">
        <v>1417</v>
      </c>
      <c r="F239" s="11" t="s">
        <v>1027</v>
      </c>
      <c r="G239" s="16" t="s">
        <v>1418</v>
      </c>
      <c r="H239" s="11" t="s">
        <v>1494</v>
      </c>
      <c r="J239" s="15">
        <v>1900</v>
      </c>
      <c r="K239" s="15">
        <v>6396.84</v>
      </c>
      <c r="L239" s="15">
        <v>363.68</v>
      </c>
      <c r="M239" s="15">
        <v>86.8</v>
      </c>
      <c r="N239" s="15">
        <v>3.8</v>
      </c>
      <c r="O239" s="15">
        <v>0</v>
      </c>
      <c r="P239" s="15">
        <f t="shared" si="11"/>
        <v>3.04</v>
      </c>
    </row>
    <row r="240" spans="1:16">
      <c r="A240" s="13">
        <v>202401</v>
      </c>
      <c r="B240" s="11" t="s">
        <v>469</v>
      </c>
      <c r="C240" s="11" t="s">
        <v>1438</v>
      </c>
      <c r="D240" s="11" t="s">
        <v>587</v>
      </c>
      <c r="E240" s="11" t="s">
        <v>1435</v>
      </c>
      <c r="F240" s="11" t="s">
        <v>1027</v>
      </c>
      <c r="G240" s="16" t="s">
        <v>1436</v>
      </c>
      <c r="H240" s="11" t="s">
        <v>1494</v>
      </c>
      <c r="J240" s="15">
        <v>1900</v>
      </c>
      <c r="K240" s="15">
        <v>5917.41</v>
      </c>
      <c r="L240" s="15">
        <v>363.68</v>
      </c>
      <c r="M240" s="15">
        <v>86.8</v>
      </c>
      <c r="N240" s="15">
        <v>3.8</v>
      </c>
      <c r="O240" s="15">
        <v>0</v>
      </c>
      <c r="P240" s="15">
        <f t="shared" si="11"/>
        <v>3.04</v>
      </c>
    </row>
    <row r="241" spans="1:16">
      <c r="A241" s="13">
        <v>202401</v>
      </c>
      <c r="B241" s="11" t="s">
        <v>495</v>
      </c>
      <c r="C241" s="11" t="s">
        <v>1438</v>
      </c>
      <c r="D241" s="11" t="s">
        <v>587</v>
      </c>
      <c r="E241" s="11" t="s">
        <v>1467</v>
      </c>
      <c r="F241" s="11" t="s">
        <v>1027</v>
      </c>
      <c r="G241" s="16" t="s">
        <v>1468</v>
      </c>
      <c r="H241" s="11" t="s">
        <v>1494</v>
      </c>
      <c r="J241" s="15">
        <v>1900</v>
      </c>
      <c r="K241" s="15">
        <v>5859.52</v>
      </c>
      <c r="L241" s="15">
        <v>363.68</v>
      </c>
      <c r="M241" s="15">
        <v>86.8</v>
      </c>
      <c r="N241" s="15">
        <v>3.8</v>
      </c>
      <c r="O241" s="15">
        <v>0</v>
      </c>
      <c r="P241" s="15">
        <f t="shared" si="11"/>
        <v>3.04</v>
      </c>
    </row>
    <row r="242" spans="1:16">
      <c r="A242" s="13">
        <v>202401</v>
      </c>
      <c r="B242" s="11" t="s">
        <v>497</v>
      </c>
      <c r="C242" s="11" t="s">
        <v>1438</v>
      </c>
      <c r="D242" s="11" t="s">
        <v>587</v>
      </c>
      <c r="E242" s="11" t="s">
        <v>1470</v>
      </c>
      <c r="F242" s="11" t="s">
        <v>1039</v>
      </c>
      <c r="G242" s="16" t="s">
        <v>1468</v>
      </c>
      <c r="H242" s="11" t="s">
        <v>1494</v>
      </c>
      <c r="J242" s="15">
        <v>1900</v>
      </c>
      <c r="K242" s="15">
        <v>6890.82</v>
      </c>
      <c r="L242" s="15">
        <v>363.68</v>
      </c>
      <c r="M242" s="15">
        <v>86.8</v>
      </c>
      <c r="N242" s="15">
        <v>3.8</v>
      </c>
      <c r="O242" s="15">
        <v>0</v>
      </c>
      <c r="P242" s="15">
        <f t="shared" si="11"/>
        <v>3.04</v>
      </c>
    </row>
    <row r="243" spans="1:16">
      <c r="A243" s="13">
        <v>202401</v>
      </c>
      <c r="B243" s="11" t="s">
        <v>474</v>
      </c>
      <c r="C243" s="11" t="s">
        <v>1438</v>
      </c>
      <c r="D243" s="11" t="s">
        <v>587</v>
      </c>
      <c r="E243" s="11" t="s">
        <v>1471</v>
      </c>
      <c r="F243" s="11" t="s">
        <v>1067</v>
      </c>
      <c r="G243" s="16" t="s">
        <v>1472</v>
      </c>
      <c r="H243" s="11" t="s">
        <v>1494</v>
      </c>
      <c r="J243" s="15">
        <v>1900</v>
      </c>
      <c r="K243" s="15">
        <v>5328.52</v>
      </c>
      <c r="L243" s="15">
        <v>363.68</v>
      </c>
      <c r="M243" s="15">
        <v>86.8</v>
      </c>
      <c r="N243" s="15">
        <v>3.8</v>
      </c>
      <c r="O243" s="15">
        <v>0</v>
      </c>
      <c r="P243" s="15">
        <f t="shared" si="11"/>
        <v>3.04</v>
      </c>
    </row>
    <row r="244" spans="1:16">
      <c r="A244" s="13">
        <v>202401</v>
      </c>
      <c r="B244" s="11" t="s">
        <v>498</v>
      </c>
      <c r="C244" s="11" t="s">
        <v>1438</v>
      </c>
      <c r="D244" s="11" t="s">
        <v>587</v>
      </c>
      <c r="E244" s="11" t="s">
        <v>1474</v>
      </c>
      <c r="F244" s="11" t="s">
        <v>1020</v>
      </c>
      <c r="G244" s="16" t="s">
        <v>1475</v>
      </c>
      <c r="H244" s="11" t="s">
        <v>1494</v>
      </c>
      <c r="J244" s="15">
        <v>1900</v>
      </c>
      <c r="K244" s="15">
        <v>6506.36</v>
      </c>
      <c r="L244" s="15">
        <v>363.68</v>
      </c>
      <c r="M244" s="15">
        <v>86.8</v>
      </c>
      <c r="N244" s="15">
        <v>3.8</v>
      </c>
      <c r="O244" s="15">
        <v>0</v>
      </c>
      <c r="P244" s="15">
        <f t="shared" si="11"/>
        <v>3.04</v>
      </c>
    </row>
    <row r="245" spans="1:16">
      <c r="A245" s="13">
        <v>202402</v>
      </c>
      <c r="B245" s="11" t="s">
        <v>203</v>
      </c>
      <c r="C245" s="11" t="s">
        <v>575</v>
      </c>
      <c r="D245" s="11" t="s">
        <v>571</v>
      </c>
      <c r="E245" s="11" t="s">
        <v>572</v>
      </c>
      <c r="F245" s="11" t="s">
        <v>578</v>
      </c>
      <c r="G245" s="16" t="s">
        <v>574</v>
      </c>
      <c r="H245" s="13" t="s">
        <v>1486</v>
      </c>
      <c r="J245" s="15">
        <v>43618</v>
      </c>
      <c r="K245" s="15">
        <v>49518</v>
      </c>
      <c r="L245" s="15">
        <v>363.68</v>
      </c>
      <c r="M245" s="15">
        <v>86.8</v>
      </c>
      <c r="N245" s="15">
        <v>3.8</v>
      </c>
      <c r="O245" s="15">
        <v>0</v>
      </c>
      <c r="P245" s="15">
        <f t="shared" si="11"/>
        <v>3.04</v>
      </c>
    </row>
    <row r="246" spans="1:16">
      <c r="A246" s="13">
        <v>202402</v>
      </c>
      <c r="B246" s="11" t="s">
        <v>448</v>
      </c>
      <c r="C246" s="11" t="s">
        <v>575</v>
      </c>
      <c r="D246" s="11" t="s">
        <v>576</v>
      </c>
      <c r="E246" s="11" t="s">
        <v>577</v>
      </c>
      <c r="F246" s="11" t="s">
        <v>578</v>
      </c>
      <c r="G246" s="16" t="s">
        <v>579</v>
      </c>
      <c r="H246" s="13" t="s">
        <v>1486</v>
      </c>
      <c r="J246" s="15">
        <v>5500</v>
      </c>
      <c r="K246" s="15">
        <v>16600</v>
      </c>
      <c r="L246" s="15">
        <v>363.68</v>
      </c>
      <c r="M246" s="15">
        <v>86.8</v>
      </c>
      <c r="N246" s="15">
        <v>3.8</v>
      </c>
      <c r="O246" s="15">
        <v>95</v>
      </c>
      <c r="P246" s="15">
        <f t="shared" si="11"/>
        <v>3.04</v>
      </c>
    </row>
    <row r="247" spans="1:16">
      <c r="A247" s="13">
        <v>202402</v>
      </c>
      <c r="B247" s="11" t="s">
        <v>295</v>
      </c>
      <c r="C247" s="11" t="s">
        <v>580</v>
      </c>
      <c r="D247" s="11" t="s">
        <v>576</v>
      </c>
      <c r="E247" s="11" t="s">
        <v>581</v>
      </c>
      <c r="F247" s="11" t="s">
        <v>582</v>
      </c>
      <c r="G247" s="16" t="s">
        <v>583</v>
      </c>
      <c r="H247" s="13" t="s">
        <v>1486</v>
      </c>
      <c r="J247" s="15">
        <v>5544</v>
      </c>
      <c r="K247" s="15">
        <v>13420</v>
      </c>
      <c r="L247" s="15">
        <v>363.68</v>
      </c>
      <c r="M247" s="15">
        <v>86.8</v>
      </c>
      <c r="N247" s="15">
        <v>3.8</v>
      </c>
      <c r="O247" s="15">
        <v>95</v>
      </c>
      <c r="P247" s="15">
        <f t="shared" si="11"/>
        <v>3.04</v>
      </c>
    </row>
    <row r="248" spans="1:16">
      <c r="A248" s="13">
        <v>202402</v>
      </c>
      <c r="B248" s="11" t="s">
        <v>234</v>
      </c>
      <c r="C248" s="11" t="s">
        <v>580</v>
      </c>
      <c r="D248" s="11" t="s">
        <v>576</v>
      </c>
      <c r="E248" s="11" t="s">
        <v>584</v>
      </c>
      <c r="F248" s="11" t="s">
        <v>585</v>
      </c>
      <c r="G248" s="16" t="s">
        <v>586</v>
      </c>
      <c r="H248" s="13" t="s">
        <v>1486</v>
      </c>
      <c r="J248" s="15">
        <v>5544</v>
      </c>
      <c r="K248" s="15">
        <v>13123.7</v>
      </c>
      <c r="L248" s="15">
        <v>363.68</v>
      </c>
      <c r="M248" s="15">
        <v>86.8</v>
      </c>
      <c r="N248" s="15">
        <v>3.8</v>
      </c>
      <c r="O248" s="15">
        <v>125</v>
      </c>
      <c r="P248" s="15">
        <f t="shared" si="11"/>
        <v>3.04</v>
      </c>
    </row>
    <row r="249" spans="1:16">
      <c r="A249" s="13">
        <v>202402</v>
      </c>
      <c r="B249" s="11" t="s">
        <v>334</v>
      </c>
      <c r="C249" s="11" t="s">
        <v>575</v>
      </c>
      <c r="D249" s="11" t="s">
        <v>587</v>
      </c>
      <c r="E249" s="11" t="s">
        <v>588</v>
      </c>
      <c r="F249" s="11" t="s">
        <v>589</v>
      </c>
      <c r="G249" s="16" t="s">
        <v>590</v>
      </c>
      <c r="H249" s="13" t="s">
        <v>1486</v>
      </c>
      <c r="J249" s="15">
        <v>3200</v>
      </c>
      <c r="K249" s="15">
        <v>9190</v>
      </c>
      <c r="L249" s="15">
        <v>363.68</v>
      </c>
      <c r="M249" s="15">
        <v>86.8</v>
      </c>
      <c r="N249" s="15">
        <v>3.8</v>
      </c>
      <c r="O249" s="15">
        <v>95</v>
      </c>
      <c r="P249" s="15">
        <f t="shared" si="11"/>
        <v>3.04</v>
      </c>
    </row>
    <row r="250" spans="1:16">
      <c r="A250" s="13">
        <v>202402</v>
      </c>
      <c r="B250" s="11" t="s">
        <v>342</v>
      </c>
      <c r="C250" s="11" t="s">
        <v>592</v>
      </c>
      <c r="D250" s="11" t="s">
        <v>587</v>
      </c>
      <c r="E250" s="11" t="s">
        <v>593</v>
      </c>
      <c r="F250" s="11" t="s">
        <v>594</v>
      </c>
      <c r="G250" s="16" t="s">
        <v>595</v>
      </c>
      <c r="H250" s="13" t="s">
        <v>1486</v>
      </c>
      <c r="J250" s="15">
        <v>1900</v>
      </c>
      <c r="K250" s="15">
        <v>4497.3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</row>
    <row r="251" spans="1:16">
      <c r="A251" s="13">
        <v>202402</v>
      </c>
      <c r="B251" s="11" t="s">
        <v>225</v>
      </c>
      <c r="C251" s="11" t="s">
        <v>592</v>
      </c>
      <c r="D251" s="11" t="s">
        <v>587</v>
      </c>
      <c r="E251" s="11" t="s">
        <v>596</v>
      </c>
      <c r="F251" s="11" t="s">
        <v>597</v>
      </c>
      <c r="G251" s="16" t="s">
        <v>598</v>
      </c>
      <c r="H251" s="13" t="s">
        <v>1486</v>
      </c>
      <c r="J251" s="15">
        <v>1900</v>
      </c>
      <c r="K251" s="15">
        <v>5371.1</v>
      </c>
      <c r="L251" s="15">
        <v>363.68</v>
      </c>
      <c r="M251" s="15">
        <v>86.8</v>
      </c>
      <c r="N251" s="15">
        <v>3.8</v>
      </c>
      <c r="O251" s="15">
        <v>0</v>
      </c>
      <c r="P251" s="15">
        <f t="shared" ref="P251:P258" si="12">1900*0.16%</f>
        <v>3.04</v>
      </c>
    </row>
    <row r="252" spans="1:16">
      <c r="A252" s="13">
        <v>202402</v>
      </c>
      <c r="B252" s="11" t="s">
        <v>301</v>
      </c>
      <c r="C252" s="11" t="s">
        <v>580</v>
      </c>
      <c r="D252" s="11" t="s">
        <v>587</v>
      </c>
      <c r="E252" s="11" t="s">
        <v>599</v>
      </c>
      <c r="F252" s="11" t="s">
        <v>600</v>
      </c>
      <c r="G252" s="16" t="s">
        <v>601</v>
      </c>
      <c r="H252" s="13" t="s">
        <v>1486</v>
      </c>
      <c r="J252" s="15">
        <v>5746</v>
      </c>
      <c r="K252" s="15">
        <v>14150.58</v>
      </c>
      <c r="L252" s="15">
        <v>363.68</v>
      </c>
      <c r="M252" s="15">
        <v>86.8</v>
      </c>
      <c r="N252" s="15">
        <v>3.8</v>
      </c>
      <c r="O252" s="15">
        <v>1250</v>
      </c>
      <c r="P252" s="15">
        <f t="shared" si="12"/>
        <v>3.04</v>
      </c>
    </row>
    <row r="253" spans="1:16">
      <c r="A253" s="13">
        <v>202402</v>
      </c>
      <c r="B253" s="11" t="s">
        <v>264</v>
      </c>
      <c r="C253" s="11" t="s">
        <v>580</v>
      </c>
      <c r="D253" s="11" t="s">
        <v>587</v>
      </c>
      <c r="E253" s="11" t="s">
        <v>602</v>
      </c>
      <c r="F253" s="11" t="s">
        <v>1336</v>
      </c>
      <c r="G253" s="16" t="s">
        <v>604</v>
      </c>
      <c r="H253" s="13" t="s">
        <v>1486</v>
      </c>
      <c r="J253" s="15">
        <v>2440</v>
      </c>
      <c r="K253" s="15">
        <v>7355</v>
      </c>
      <c r="L253" s="15">
        <v>363.68</v>
      </c>
      <c r="M253" s="15">
        <v>86.8</v>
      </c>
      <c r="N253" s="15">
        <v>3.8</v>
      </c>
      <c r="O253" s="15">
        <v>95</v>
      </c>
      <c r="P253" s="15">
        <f t="shared" si="12"/>
        <v>3.04</v>
      </c>
    </row>
    <row r="254" spans="1:16">
      <c r="A254" s="13">
        <v>202402</v>
      </c>
      <c r="B254" s="11" t="s">
        <v>290</v>
      </c>
      <c r="C254" s="11" t="s">
        <v>580</v>
      </c>
      <c r="D254" s="11" t="s">
        <v>587</v>
      </c>
      <c r="E254" s="11" t="s">
        <v>605</v>
      </c>
      <c r="F254" s="11" t="s">
        <v>606</v>
      </c>
      <c r="G254" s="16" t="s">
        <v>607</v>
      </c>
      <c r="H254" s="13" t="s">
        <v>1486</v>
      </c>
      <c r="J254" s="15">
        <v>5389</v>
      </c>
      <c r="K254" s="15">
        <v>13063.4</v>
      </c>
      <c r="L254" s="15">
        <v>363.68</v>
      </c>
      <c r="M254" s="15">
        <v>86.8</v>
      </c>
      <c r="N254" s="15">
        <v>3.8</v>
      </c>
      <c r="O254" s="15">
        <v>500</v>
      </c>
      <c r="P254" s="15">
        <f t="shared" si="12"/>
        <v>3.04</v>
      </c>
    </row>
    <row r="255" spans="1:16">
      <c r="A255" s="13">
        <v>202402</v>
      </c>
      <c r="B255" s="11" t="s">
        <v>376</v>
      </c>
      <c r="C255" s="11" t="s">
        <v>580</v>
      </c>
      <c r="D255" s="11" t="s">
        <v>587</v>
      </c>
      <c r="E255" s="11" t="s">
        <v>608</v>
      </c>
      <c r="F255" s="11" t="s">
        <v>609</v>
      </c>
      <c r="G255" s="16" t="s">
        <v>610</v>
      </c>
      <c r="H255" s="13" t="s">
        <v>1486</v>
      </c>
      <c r="J255" s="15">
        <v>2671</v>
      </c>
      <c r="K255" s="15">
        <v>7068.3</v>
      </c>
      <c r="L255" s="15">
        <v>363.68</v>
      </c>
      <c r="M255" s="15">
        <v>86.8</v>
      </c>
      <c r="N255" s="15">
        <v>3.8</v>
      </c>
      <c r="O255" s="15">
        <v>500</v>
      </c>
      <c r="P255" s="15">
        <f t="shared" si="12"/>
        <v>3.04</v>
      </c>
    </row>
    <row r="256" spans="1:16">
      <c r="A256" s="13">
        <v>202402</v>
      </c>
      <c r="B256" s="11" t="s">
        <v>240</v>
      </c>
      <c r="C256" s="11" t="s">
        <v>580</v>
      </c>
      <c r="D256" s="11" t="s">
        <v>587</v>
      </c>
      <c r="E256" s="11" t="s">
        <v>611</v>
      </c>
      <c r="F256" s="11" t="s">
        <v>609</v>
      </c>
      <c r="G256" s="16" t="s">
        <v>612</v>
      </c>
      <c r="H256" s="13" t="s">
        <v>1486</v>
      </c>
      <c r="J256" s="15">
        <v>5746</v>
      </c>
      <c r="K256" s="15">
        <v>14074.78</v>
      </c>
      <c r="L256" s="15">
        <v>363.68</v>
      </c>
      <c r="M256" s="15">
        <v>86.8</v>
      </c>
      <c r="N256" s="15">
        <v>3.8</v>
      </c>
      <c r="O256" s="15">
        <v>1250</v>
      </c>
      <c r="P256" s="15">
        <f t="shared" si="12"/>
        <v>3.04</v>
      </c>
    </row>
    <row r="257" spans="1:16">
      <c r="A257" s="13">
        <v>202402</v>
      </c>
      <c r="B257" s="11" t="s">
        <v>326</v>
      </c>
      <c r="C257" s="11" t="s">
        <v>580</v>
      </c>
      <c r="D257" s="11" t="s">
        <v>587</v>
      </c>
      <c r="E257" s="11" t="s">
        <v>613</v>
      </c>
      <c r="F257" s="11" t="s">
        <v>614</v>
      </c>
      <c r="G257" s="16" t="s">
        <v>615</v>
      </c>
      <c r="H257" s="13" t="s">
        <v>1486</v>
      </c>
      <c r="J257" s="15">
        <v>5544</v>
      </c>
      <c r="K257" s="15">
        <v>13648.96</v>
      </c>
      <c r="L257" s="15">
        <v>363.68</v>
      </c>
      <c r="M257" s="15">
        <v>86.8</v>
      </c>
      <c r="N257" s="15">
        <v>3.8</v>
      </c>
      <c r="O257" s="15">
        <v>500</v>
      </c>
      <c r="P257" s="15">
        <f t="shared" si="12"/>
        <v>3.04</v>
      </c>
    </row>
    <row r="258" spans="1:16">
      <c r="A258" s="13">
        <v>202402</v>
      </c>
      <c r="B258" s="11" t="s">
        <v>299</v>
      </c>
      <c r="C258" s="11" t="s">
        <v>1437</v>
      </c>
      <c r="D258" s="11" t="s">
        <v>587</v>
      </c>
      <c r="E258" s="11" t="s">
        <v>616</v>
      </c>
      <c r="F258" s="11" t="s">
        <v>1217</v>
      </c>
      <c r="G258" s="16">
        <v>42738</v>
      </c>
      <c r="H258" s="13" t="s">
        <v>1486</v>
      </c>
      <c r="J258" s="15">
        <v>3263</v>
      </c>
      <c r="K258" s="15">
        <v>8762.59</v>
      </c>
      <c r="L258" s="15">
        <v>363.68</v>
      </c>
      <c r="M258" s="15">
        <v>86.8</v>
      </c>
      <c r="N258" s="15">
        <v>3.8</v>
      </c>
      <c r="O258" s="15">
        <v>0</v>
      </c>
      <c r="P258" s="15">
        <f t="shared" si="12"/>
        <v>3.04</v>
      </c>
    </row>
    <row r="259" spans="1:16">
      <c r="A259" s="13">
        <v>202402</v>
      </c>
      <c r="B259" s="11" t="s">
        <v>453</v>
      </c>
      <c r="C259" s="11" t="s">
        <v>1438</v>
      </c>
      <c r="D259" s="11" t="s">
        <v>587</v>
      </c>
      <c r="E259" s="11" t="s">
        <v>620</v>
      </c>
      <c r="F259" s="11" t="s">
        <v>621</v>
      </c>
      <c r="G259" s="16" t="s">
        <v>622</v>
      </c>
      <c r="H259" s="13" t="s">
        <v>1486</v>
      </c>
      <c r="J259" s="15">
        <v>2132</v>
      </c>
      <c r="K259" s="15">
        <v>8484.11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</row>
    <row r="260" spans="1:16">
      <c r="A260" s="13">
        <v>202402</v>
      </c>
      <c r="B260" s="11" t="s">
        <v>307</v>
      </c>
      <c r="C260" s="11" t="s">
        <v>575</v>
      </c>
      <c r="D260" s="11" t="s">
        <v>587</v>
      </c>
      <c r="E260" s="11" t="s">
        <v>629</v>
      </c>
      <c r="F260" s="11" t="s">
        <v>578</v>
      </c>
      <c r="G260" s="16" t="s">
        <v>630</v>
      </c>
      <c r="H260" s="13" t="s">
        <v>1486</v>
      </c>
      <c r="J260" s="15">
        <v>5500</v>
      </c>
      <c r="K260" s="15">
        <v>15825</v>
      </c>
      <c r="L260" s="15">
        <v>363.68</v>
      </c>
      <c r="M260" s="15">
        <v>86.8</v>
      </c>
      <c r="N260" s="15">
        <v>3.8</v>
      </c>
      <c r="O260" s="15">
        <v>960</v>
      </c>
      <c r="P260" s="15">
        <f t="shared" ref="P260:P270" si="13">1900*0.16%</f>
        <v>3.04</v>
      </c>
    </row>
    <row r="261" spans="1:16">
      <c r="A261" s="13">
        <v>202402</v>
      </c>
      <c r="B261" s="11" t="s">
        <v>353</v>
      </c>
      <c r="C261" s="11" t="s">
        <v>1438</v>
      </c>
      <c r="D261" s="11" t="s">
        <v>576</v>
      </c>
      <c r="E261" s="11" t="s">
        <v>631</v>
      </c>
      <c r="F261" s="11" t="s">
        <v>632</v>
      </c>
      <c r="G261" s="16" t="s">
        <v>633</v>
      </c>
      <c r="H261" s="13" t="s">
        <v>1486</v>
      </c>
      <c r="J261" s="15">
        <v>6070</v>
      </c>
      <c r="K261" s="15">
        <v>14632.8</v>
      </c>
      <c r="L261" s="15">
        <v>363.68</v>
      </c>
      <c r="M261" s="15">
        <v>86.8</v>
      </c>
      <c r="N261" s="15">
        <v>3.8</v>
      </c>
      <c r="O261" s="15">
        <v>1500</v>
      </c>
      <c r="P261" s="15">
        <f t="shared" si="13"/>
        <v>3.04</v>
      </c>
    </row>
    <row r="262" spans="1:16">
      <c r="A262" s="13">
        <v>202402</v>
      </c>
      <c r="B262" s="11" t="s">
        <v>379</v>
      </c>
      <c r="C262" s="11" t="s">
        <v>1437</v>
      </c>
      <c r="D262" s="11" t="s">
        <v>587</v>
      </c>
      <c r="E262" s="11" t="s">
        <v>634</v>
      </c>
      <c r="F262" s="11" t="s">
        <v>1386</v>
      </c>
      <c r="G262" s="16" t="s">
        <v>636</v>
      </c>
      <c r="H262" s="13" t="s">
        <v>1486</v>
      </c>
      <c r="J262" s="15">
        <v>5520</v>
      </c>
      <c r="K262" s="15">
        <v>16436.4</v>
      </c>
      <c r="L262" s="15">
        <v>363.68</v>
      </c>
      <c r="M262" s="15">
        <v>86.8</v>
      </c>
      <c r="N262" s="15">
        <v>3.8</v>
      </c>
      <c r="O262" s="15">
        <v>750</v>
      </c>
      <c r="P262" s="15">
        <f t="shared" si="13"/>
        <v>3.04</v>
      </c>
    </row>
    <row r="263" spans="1:16">
      <c r="A263" s="13">
        <v>202402</v>
      </c>
      <c r="B263" s="11" t="s">
        <v>248</v>
      </c>
      <c r="C263" s="11" t="s">
        <v>1437</v>
      </c>
      <c r="D263" s="11" t="s">
        <v>587</v>
      </c>
      <c r="E263" s="11" t="s">
        <v>637</v>
      </c>
      <c r="F263" s="11" t="s">
        <v>778</v>
      </c>
      <c r="G263" s="16" t="s">
        <v>639</v>
      </c>
      <c r="H263" s="13" t="s">
        <v>1486</v>
      </c>
      <c r="J263" s="15">
        <v>4250</v>
      </c>
      <c r="K263" s="15">
        <v>11392.67</v>
      </c>
      <c r="L263" s="15">
        <v>363.68</v>
      </c>
      <c r="M263" s="15">
        <v>86.8</v>
      </c>
      <c r="N263" s="15">
        <v>3.8</v>
      </c>
      <c r="O263" s="15">
        <v>0</v>
      </c>
      <c r="P263" s="15">
        <f t="shared" si="13"/>
        <v>3.04</v>
      </c>
    </row>
    <row r="264" spans="1:16">
      <c r="A264" s="13">
        <v>202402</v>
      </c>
      <c r="B264" s="11" t="s">
        <v>261</v>
      </c>
      <c r="C264" s="11" t="s">
        <v>1437</v>
      </c>
      <c r="D264" s="11" t="s">
        <v>587</v>
      </c>
      <c r="E264" s="11" t="s">
        <v>640</v>
      </c>
      <c r="F264" s="11" t="s">
        <v>652</v>
      </c>
      <c r="G264" s="16" t="s">
        <v>642</v>
      </c>
      <c r="H264" s="13" t="s">
        <v>1486</v>
      </c>
      <c r="J264" s="15">
        <v>3440</v>
      </c>
      <c r="K264" s="15">
        <v>10511.33</v>
      </c>
      <c r="L264" s="15">
        <v>363.68</v>
      </c>
      <c r="M264" s="15">
        <v>86.8</v>
      </c>
      <c r="N264" s="15">
        <v>3.8</v>
      </c>
      <c r="O264" s="15">
        <v>0</v>
      </c>
      <c r="P264" s="15">
        <f t="shared" si="13"/>
        <v>3.04</v>
      </c>
    </row>
    <row r="265" spans="1:16">
      <c r="A265" s="13">
        <v>202402</v>
      </c>
      <c r="B265" s="11" t="s">
        <v>405</v>
      </c>
      <c r="C265" s="11" t="s">
        <v>1437</v>
      </c>
      <c r="D265" s="11" t="s">
        <v>587</v>
      </c>
      <c r="E265" s="11" t="s">
        <v>643</v>
      </c>
      <c r="F265" s="11" t="s">
        <v>1219</v>
      </c>
      <c r="G265" s="16" t="s">
        <v>644</v>
      </c>
      <c r="H265" s="13" t="s">
        <v>1486</v>
      </c>
      <c r="J265" s="15">
        <v>4331</v>
      </c>
      <c r="K265" s="15">
        <v>12606.38</v>
      </c>
      <c r="L265" s="15">
        <v>363.68</v>
      </c>
      <c r="M265" s="15">
        <v>86.8</v>
      </c>
      <c r="N265" s="15">
        <v>3.8</v>
      </c>
      <c r="O265" s="15">
        <v>0</v>
      </c>
      <c r="P265" s="15">
        <f t="shared" si="13"/>
        <v>3.04</v>
      </c>
    </row>
    <row r="266" spans="1:16">
      <c r="A266" s="13">
        <v>202402</v>
      </c>
      <c r="B266" s="11" t="s">
        <v>244</v>
      </c>
      <c r="C266" s="11" t="s">
        <v>1438</v>
      </c>
      <c r="D266" s="11" t="s">
        <v>576</v>
      </c>
      <c r="E266" s="11" t="s">
        <v>645</v>
      </c>
      <c r="F266" s="11" t="s">
        <v>646</v>
      </c>
      <c r="G266" s="16" t="s">
        <v>647</v>
      </c>
      <c r="H266" s="13" t="s">
        <v>1486</v>
      </c>
      <c r="J266" s="15">
        <v>4000</v>
      </c>
      <c r="K266" s="15">
        <v>10558</v>
      </c>
      <c r="L266" s="15">
        <v>363.68</v>
      </c>
      <c r="M266" s="15">
        <v>86.8</v>
      </c>
      <c r="N266" s="15">
        <v>3.8</v>
      </c>
      <c r="O266" s="15">
        <v>0</v>
      </c>
      <c r="P266" s="15">
        <f t="shared" si="13"/>
        <v>3.04</v>
      </c>
    </row>
    <row r="267" spans="1:16">
      <c r="A267" s="13">
        <v>202402</v>
      </c>
      <c r="B267" s="11" t="s">
        <v>286</v>
      </c>
      <c r="C267" s="11" t="s">
        <v>1437</v>
      </c>
      <c r="D267" s="11" t="s">
        <v>587</v>
      </c>
      <c r="E267" s="11" t="s">
        <v>648</v>
      </c>
      <c r="F267" s="11" t="s">
        <v>1365</v>
      </c>
      <c r="G267" s="16" t="s">
        <v>650</v>
      </c>
      <c r="H267" s="13" t="s">
        <v>1486</v>
      </c>
      <c r="J267" s="15">
        <v>7100</v>
      </c>
      <c r="K267" s="15">
        <v>19215</v>
      </c>
      <c r="L267" s="15">
        <v>363.68</v>
      </c>
      <c r="M267" s="15">
        <v>86.8</v>
      </c>
      <c r="N267" s="15">
        <v>3.8</v>
      </c>
      <c r="O267" s="15">
        <v>457.5</v>
      </c>
      <c r="P267" s="15">
        <f t="shared" si="13"/>
        <v>3.04</v>
      </c>
    </row>
    <row r="268" spans="1:16">
      <c r="A268" s="13">
        <v>202402</v>
      </c>
      <c r="B268" s="11" t="s">
        <v>421</v>
      </c>
      <c r="C268" s="11" t="s">
        <v>1437</v>
      </c>
      <c r="D268" s="11" t="s">
        <v>587</v>
      </c>
      <c r="E268" s="11" t="s">
        <v>651</v>
      </c>
      <c r="F268" s="11" t="s">
        <v>652</v>
      </c>
      <c r="G268" s="16" t="s">
        <v>653</v>
      </c>
      <c r="H268" s="13" t="s">
        <v>1486</v>
      </c>
      <c r="J268" s="15">
        <v>5519</v>
      </c>
      <c r="K268" s="15">
        <v>15222.95</v>
      </c>
      <c r="L268" s="15">
        <v>363.68</v>
      </c>
      <c r="M268" s="15">
        <v>86.8</v>
      </c>
      <c r="N268" s="15">
        <v>3.8</v>
      </c>
      <c r="O268" s="15">
        <v>0</v>
      </c>
      <c r="P268" s="15">
        <f t="shared" si="13"/>
        <v>3.04</v>
      </c>
    </row>
    <row r="269" spans="1:16">
      <c r="A269" s="13">
        <v>202402</v>
      </c>
      <c r="B269" s="11" t="s">
        <v>258</v>
      </c>
      <c r="C269" s="11" t="s">
        <v>575</v>
      </c>
      <c r="D269" s="11" t="s">
        <v>587</v>
      </c>
      <c r="E269" s="11" t="s">
        <v>654</v>
      </c>
      <c r="F269" s="11" t="s">
        <v>655</v>
      </c>
      <c r="G269" s="16" t="s">
        <v>656</v>
      </c>
      <c r="H269" s="13" t="s">
        <v>1486</v>
      </c>
      <c r="J269" s="15">
        <v>2888</v>
      </c>
      <c r="K269" s="15">
        <v>7524.1</v>
      </c>
      <c r="L269" s="15">
        <v>363.68</v>
      </c>
      <c r="M269" s="15">
        <v>86.8</v>
      </c>
      <c r="N269" s="15">
        <v>3.8</v>
      </c>
      <c r="O269" s="15">
        <v>0</v>
      </c>
      <c r="P269" s="15">
        <f t="shared" si="13"/>
        <v>3.04</v>
      </c>
    </row>
    <row r="270" spans="1:16">
      <c r="A270" s="13">
        <v>202402</v>
      </c>
      <c r="B270" s="11" t="s">
        <v>416</v>
      </c>
      <c r="C270" s="11" t="s">
        <v>580</v>
      </c>
      <c r="D270" s="11" t="s">
        <v>587</v>
      </c>
      <c r="E270" s="11" t="s">
        <v>665</v>
      </c>
      <c r="F270" s="11" t="s">
        <v>666</v>
      </c>
      <c r="G270" s="16" t="s">
        <v>667</v>
      </c>
      <c r="H270" s="13" t="s">
        <v>1486</v>
      </c>
      <c r="J270" s="15">
        <v>4133</v>
      </c>
      <c r="K270" s="15">
        <v>9482.4</v>
      </c>
      <c r="L270" s="15">
        <v>363.68</v>
      </c>
      <c r="M270" s="15">
        <v>86.8</v>
      </c>
      <c r="N270" s="15">
        <v>3.8</v>
      </c>
      <c r="O270" s="15">
        <v>300</v>
      </c>
      <c r="P270" s="15">
        <f t="shared" si="13"/>
        <v>3.04</v>
      </c>
    </row>
    <row r="271" spans="1:16">
      <c r="A271" s="13">
        <v>202402</v>
      </c>
      <c r="B271" s="11" t="s">
        <v>344</v>
      </c>
      <c r="C271" s="11" t="s">
        <v>575</v>
      </c>
      <c r="D271" s="11" t="s">
        <v>671</v>
      </c>
      <c r="E271" s="11" t="s">
        <v>672</v>
      </c>
      <c r="F271" s="11" t="s">
        <v>578</v>
      </c>
      <c r="G271" s="16" t="s">
        <v>673</v>
      </c>
      <c r="H271" s="13" t="s">
        <v>1486</v>
      </c>
      <c r="J271" s="15">
        <v>8800</v>
      </c>
      <c r="K271" s="15">
        <v>20535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</row>
    <row r="272" spans="1:16">
      <c r="A272" s="13">
        <v>202402</v>
      </c>
      <c r="B272" s="11" t="s">
        <v>298</v>
      </c>
      <c r="C272" s="11" t="s">
        <v>1437</v>
      </c>
      <c r="D272" s="11" t="s">
        <v>587</v>
      </c>
      <c r="E272" s="11" t="s">
        <v>674</v>
      </c>
      <c r="F272" s="11" t="s">
        <v>675</v>
      </c>
      <c r="G272" s="16" t="s">
        <v>676</v>
      </c>
      <c r="H272" s="13" t="s">
        <v>1486</v>
      </c>
      <c r="J272" s="15">
        <v>2532</v>
      </c>
      <c r="K272" s="15">
        <v>7297.3</v>
      </c>
      <c r="L272" s="15">
        <v>363.68</v>
      </c>
      <c r="M272" s="15">
        <v>86.8</v>
      </c>
      <c r="N272" s="15">
        <v>3.8</v>
      </c>
      <c r="O272" s="15">
        <v>0</v>
      </c>
      <c r="P272" s="15">
        <f t="shared" ref="P272:P284" si="14">1900*0.16%</f>
        <v>3.04</v>
      </c>
    </row>
    <row r="273" spans="1:16">
      <c r="A273" s="13">
        <v>202402</v>
      </c>
      <c r="B273" s="11" t="s">
        <v>355</v>
      </c>
      <c r="C273" s="11" t="s">
        <v>1438</v>
      </c>
      <c r="D273" s="11" t="s">
        <v>587</v>
      </c>
      <c r="E273" s="11" t="s">
        <v>685</v>
      </c>
      <c r="F273" s="11" t="s">
        <v>686</v>
      </c>
      <c r="G273" s="16" t="s">
        <v>687</v>
      </c>
      <c r="H273" s="13" t="s">
        <v>1486</v>
      </c>
      <c r="J273" s="15">
        <v>2520</v>
      </c>
      <c r="K273" s="15">
        <v>8167.72</v>
      </c>
      <c r="L273" s="15">
        <v>363.68</v>
      </c>
      <c r="M273" s="15">
        <v>86.8</v>
      </c>
      <c r="N273" s="15">
        <v>3.8</v>
      </c>
      <c r="O273" s="15">
        <v>0</v>
      </c>
      <c r="P273" s="15">
        <f t="shared" si="14"/>
        <v>3.04</v>
      </c>
    </row>
    <row r="274" spans="1:16">
      <c r="A274" s="13">
        <v>202402</v>
      </c>
      <c r="B274" s="11" t="s">
        <v>420</v>
      </c>
      <c r="C274" s="11" t="s">
        <v>580</v>
      </c>
      <c r="D274" s="11" t="s">
        <v>587</v>
      </c>
      <c r="E274" s="11" t="s">
        <v>697</v>
      </c>
      <c r="F274" s="11" t="s">
        <v>698</v>
      </c>
      <c r="G274" s="16" t="s">
        <v>699</v>
      </c>
      <c r="H274" s="13" t="s">
        <v>1486</v>
      </c>
      <c r="J274" s="15">
        <v>4536</v>
      </c>
      <c r="K274" s="15">
        <v>10711.2</v>
      </c>
      <c r="L274" s="15">
        <v>363.68</v>
      </c>
      <c r="M274" s="15">
        <v>86.8</v>
      </c>
      <c r="N274" s="15">
        <v>3.8</v>
      </c>
      <c r="O274" s="15">
        <v>300</v>
      </c>
      <c r="P274" s="15">
        <f t="shared" si="14"/>
        <v>3.04</v>
      </c>
    </row>
    <row r="275" spans="1:16">
      <c r="A275" s="13">
        <v>202402</v>
      </c>
      <c r="B275" s="11" t="s">
        <v>424</v>
      </c>
      <c r="C275" s="11" t="s">
        <v>1437</v>
      </c>
      <c r="D275" s="11" t="s">
        <v>587</v>
      </c>
      <c r="E275" s="11" t="s">
        <v>700</v>
      </c>
      <c r="F275" s="11" t="s">
        <v>617</v>
      </c>
      <c r="G275" s="16" t="s">
        <v>701</v>
      </c>
      <c r="H275" s="13" t="s">
        <v>1486</v>
      </c>
      <c r="J275" s="15">
        <v>2363</v>
      </c>
      <c r="K275" s="15">
        <v>7445.81</v>
      </c>
      <c r="L275" s="15">
        <v>363.68</v>
      </c>
      <c r="M275" s="15">
        <v>86.8</v>
      </c>
      <c r="N275" s="15">
        <v>3.8</v>
      </c>
      <c r="O275" s="15">
        <v>0</v>
      </c>
      <c r="P275" s="15">
        <f t="shared" si="14"/>
        <v>3.04</v>
      </c>
    </row>
    <row r="276" spans="1:16">
      <c r="A276" s="13">
        <v>202402</v>
      </c>
      <c r="B276" s="11" t="s">
        <v>277</v>
      </c>
      <c r="C276" s="11" t="s">
        <v>1438</v>
      </c>
      <c r="D276" s="11" t="s">
        <v>587</v>
      </c>
      <c r="E276" s="11" t="s">
        <v>702</v>
      </c>
      <c r="F276" s="11" t="s">
        <v>703</v>
      </c>
      <c r="G276" s="16" t="s">
        <v>704</v>
      </c>
      <c r="H276" s="13" t="s">
        <v>1486</v>
      </c>
      <c r="J276" s="15">
        <v>1900</v>
      </c>
      <c r="K276" s="15">
        <v>4557.2</v>
      </c>
      <c r="L276" s="15">
        <v>363.68</v>
      </c>
      <c r="M276" s="15">
        <v>86.8</v>
      </c>
      <c r="N276" s="15">
        <v>3.8</v>
      </c>
      <c r="O276" s="15">
        <v>0</v>
      </c>
      <c r="P276" s="15">
        <f t="shared" si="14"/>
        <v>3.04</v>
      </c>
    </row>
    <row r="277" spans="1:16">
      <c r="A277" s="13">
        <v>202402</v>
      </c>
      <c r="B277" s="11" t="s">
        <v>204</v>
      </c>
      <c r="C277" s="11" t="s">
        <v>1438</v>
      </c>
      <c r="D277" s="11" t="s">
        <v>587</v>
      </c>
      <c r="E277" s="11" t="s">
        <v>712</v>
      </c>
      <c r="F277" s="11" t="s">
        <v>880</v>
      </c>
      <c r="G277" s="16" t="s">
        <v>714</v>
      </c>
      <c r="H277" s="13" t="s">
        <v>1486</v>
      </c>
      <c r="J277" s="15">
        <v>1958</v>
      </c>
      <c r="K277" s="15">
        <v>5856.3</v>
      </c>
      <c r="L277" s="15">
        <v>363.68</v>
      </c>
      <c r="M277" s="15">
        <v>86.8</v>
      </c>
      <c r="N277" s="15">
        <v>3.8</v>
      </c>
      <c r="O277" s="15">
        <v>0</v>
      </c>
      <c r="P277" s="15">
        <f t="shared" si="14"/>
        <v>3.04</v>
      </c>
    </row>
    <row r="278" spans="1:16">
      <c r="A278" s="13">
        <v>202402</v>
      </c>
      <c r="B278" s="11" t="s">
        <v>413</v>
      </c>
      <c r="C278" s="11" t="s">
        <v>1437</v>
      </c>
      <c r="D278" s="11" t="s">
        <v>587</v>
      </c>
      <c r="E278" s="11" t="s">
        <v>718</v>
      </c>
      <c r="F278" s="11" t="s">
        <v>638</v>
      </c>
      <c r="G278" s="16" t="s">
        <v>719</v>
      </c>
      <c r="H278" s="13" t="s">
        <v>1486</v>
      </c>
      <c r="J278" s="15">
        <v>2993</v>
      </c>
      <c r="K278" s="15">
        <v>7727.63</v>
      </c>
      <c r="L278" s="15">
        <v>363.68</v>
      </c>
      <c r="M278" s="15">
        <v>86.8</v>
      </c>
      <c r="N278" s="15">
        <v>3.8</v>
      </c>
      <c r="O278" s="15">
        <v>0</v>
      </c>
      <c r="P278" s="15">
        <f t="shared" si="14"/>
        <v>3.04</v>
      </c>
    </row>
    <row r="279" spans="1:16">
      <c r="A279" s="13">
        <v>202402</v>
      </c>
      <c r="B279" s="11" t="s">
        <v>393</v>
      </c>
      <c r="C279" s="11" t="s">
        <v>1437</v>
      </c>
      <c r="D279" s="11" t="s">
        <v>587</v>
      </c>
      <c r="E279" s="11" t="s">
        <v>720</v>
      </c>
      <c r="F279" s="11" t="s">
        <v>721</v>
      </c>
      <c r="G279" s="16" t="s">
        <v>722</v>
      </c>
      <c r="H279" s="13" t="s">
        <v>1486</v>
      </c>
      <c r="J279" s="15">
        <v>3000</v>
      </c>
      <c r="K279" s="15">
        <v>7286.21</v>
      </c>
      <c r="L279" s="15">
        <v>363.68</v>
      </c>
      <c r="M279" s="15">
        <v>86.8</v>
      </c>
      <c r="N279" s="15">
        <v>3.8</v>
      </c>
      <c r="O279" s="15">
        <v>0</v>
      </c>
      <c r="P279" s="15">
        <f t="shared" si="14"/>
        <v>3.04</v>
      </c>
    </row>
    <row r="280" spans="1:16">
      <c r="A280" s="13">
        <v>202402</v>
      </c>
      <c r="B280" s="11" t="s">
        <v>252</v>
      </c>
      <c r="C280" s="11" t="s">
        <v>1437</v>
      </c>
      <c r="D280" s="11" t="s">
        <v>587</v>
      </c>
      <c r="E280" s="11" t="s">
        <v>727</v>
      </c>
      <c r="F280" s="11" t="s">
        <v>778</v>
      </c>
      <c r="G280" s="16" t="s">
        <v>728</v>
      </c>
      <c r="H280" s="13" t="s">
        <v>1486</v>
      </c>
      <c r="J280" s="15">
        <v>4937</v>
      </c>
      <c r="K280" s="15">
        <v>13089.01</v>
      </c>
      <c r="L280" s="15">
        <v>363.68</v>
      </c>
      <c r="M280" s="15">
        <v>86.8</v>
      </c>
      <c r="N280" s="15">
        <v>3.8</v>
      </c>
      <c r="O280" s="15">
        <v>800</v>
      </c>
      <c r="P280" s="15">
        <f t="shared" si="14"/>
        <v>3.04</v>
      </c>
    </row>
    <row r="281" spans="1:16">
      <c r="A281" s="13">
        <v>202402</v>
      </c>
      <c r="B281" s="11" t="s">
        <v>427</v>
      </c>
      <c r="C281" s="11" t="s">
        <v>1439</v>
      </c>
      <c r="D281" s="11" t="s">
        <v>1366</v>
      </c>
      <c r="E281" s="11" t="s">
        <v>729</v>
      </c>
      <c r="F281" s="11" t="s">
        <v>1337</v>
      </c>
      <c r="G281" s="16" t="s">
        <v>731</v>
      </c>
      <c r="H281" s="13" t="s">
        <v>1486</v>
      </c>
      <c r="J281" s="15">
        <v>8080</v>
      </c>
      <c r="K281" s="15">
        <v>15755</v>
      </c>
      <c r="L281" s="15">
        <v>363.68</v>
      </c>
      <c r="M281" s="15">
        <v>86.8</v>
      </c>
      <c r="N281" s="15">
        <v>3.8</v>
      </c>
      <c r="O281" s="15">
        <v>2000</v>
      </c>
      <c r="P281" s="15">
        <f t="shared" si="14"/>
        <v>3.04</v>
      </c>
    </row>
    <row r="282" spans="1:16">
      <c r="A282" s="13">
        <v>202402</v>
      </c>
      <c r="B282" s="11" t="s">
        <v>447</v>
      </c>
      <c r="C282" s="11" t="s">
        <v>575</v>
      </c>
      <c r="D282" s="11" t="s">
        <v>587</v>
      </c>
      <c r="E282" s="11" t="s">
        <v>732</v>
      </c>
      <c r="F282" s="11" t="s">
        <v>710</v>
      </c>
      <c r="G282" s="16" t="s">
        <v>733</v>
      </c>
      <c r="H282" s="13" t="s">
        <v>1486</v>
      </c>
      <c r="J282" s="15">
        <v>3000</v>
      </c>
      <c r="K282" s="15">
        <v>10500</v>
      </c>
      <c r="L282" s="15">
        <v>363.68</v>
      </c>
      <c r="M282" s="15">
        <v>86.8</v>
      </c>
      <c r="N282" s="15">
        <v>3.8</v>
      </c>
      <c r="O282" s="15">
        <v>0</v>
      </c>
      <c r="P282" s="15">
        <f t="shared" si="14"/>
        <v>3.04</v>
      </c>
    </row>
    <row r="283" spans="1:16">
      <c r="A283" s="13">
        <v>202402</v>
      </c>
      <c r="B283" s="11" t="s">
        <v>401</v>
      </c>
      <c r="C283" s="11" t="s">
        <v>1438</v>
      </c>
      <c r="D283" s="11" t="s">
        <v>587</v>
      </c>
      <c r="E283" s="11" t="s">
        <v>734</v>
      </c>
      <c r="F283" s="11" t="s">
        <v>735</v>
      </c>
      <c r="G283" s="16" t="s">
        <v>736</v>
      </c>
      <c r="H283" s="13" t="s">
        <v>1486</v>
      </c>
      <c r="J283" s="15">
        <v>2240</v>
      </c>
      <c r="K283" s="15">
        <v>6885.2</v>
      </c>
      <c r="L283" s="15">
        <v>363.68</v>
      </c>
      <c r="M283" s="15">
        <v>86.8</v>
      </c>
      <c r="N283" s="15">
        <v>3.8</v>
      </c>
      <c r="O283" s="15">
        <v>0</v>
      </c>
      <c r="P283" s="15">
        <f t="shared" si="14"/>
        <v>3.04</v>
      </c>
    </row>
    <row r="284" spans="1:16">
      <c r="A284" s="13">
        <v>202402</v>
      </c>
      <c r="B284" s="11" t="s">
        <v>321</v>
      </c>
      <c r="C284" s="11" t="s">
        <v>1437</v>
      </c>
      <c r="D284" s="11" t="s">
        <v>587</v>
      </c>
      <c r="E284" s="11" t="s">
        <v>737</v>
      </c>
      <c r="F284" s="11" t="s">
        <v>792</v>
      </c>
      <c r="G284" s="16" t="s">
        <v>739</v>
      </c>
      <c r="H284" s="13" t="s">
        <v>1486</v>
      </c>
      <c r="J284" s="15">
        <v>5240</v>
      </c>
      <c r="K284" s="15">
        <v>14049</v>
      </c>
      <c r="L284" s="15">
        <v>363.68</v>
      </c>
      <c r="M284" s="15">
        <v>86.8</v>
      </c>
      <c r="N284" s="15">
        <v>3.8</v>
      </c>
      <c r="O284" s="15">
        <v>475</v>
      </c>
      <c r="P284" s="15">
        <f t="shared" si="14"/>
        <v>3.04</v>
      </c>
    </row>
    <row r="285" spans="1:16">
      <c r="A285" s="13">
        <v>202402</v>
      </c>
      <c r="B285" s="11" t="s">
        <v>388</v>
      </c>
      <c r="C285" s="11" t="s">
        <v>1437</v>
      </c>
      <c r="D285" s="11" t="s">
        <v>1366</v>
      </c>
      <c r="E285" s="11" t="s">
        <v>740</v>
      </c>
      <c r="F285" s="11" t="s">
        <v>1367</v>
      </c>
      <c r="G285" s="16" t="s">
        <v>742</v>
      </c>
      <c r="H285" s="13" t="s">
        <v>1486</v>
      </c>
      <c r="J285" s="15">
        <v>11800</v>
      </c>
      <c r="K285" s="15">
        <v>28613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</row>
    <row r="286" spans="1:16">
      <c r="A286" s="13">
        <v>202402</v>
      </c>
      <c r="B286" s="11" t="s">
        <v>279</v>
      </c>
      <c r="C286" s="11" t="s">
        <v>580</v>
      </c>
      <c r="D286" s="11" t="s">
        <v>587</v>
      </c>
      <c r="E286" s="11" t="s">
        <v>743</v>
      </c>
      <c r="F286" s="11" t="s">
        <v>725</v>
      </c>
      <c r="G286" s="16" t="s">
        <v>744</v>
      </c>
      <c r="H286" s="13" t="s">
        <v>1486</v>
      </c>
      <c r="J286" s="15">
        <v>4536</v>
      </c>
      <c r="K286" s="15">
        <v>11184.66</v>
      </c>
      <c r="L286" s="15">
        <v>363.68</v>
      </c>
      <c r="M286" s="15">
        <v>86.8</v>
      </c>
      <c r="N286" s="15">
        <v>3.8</v>
      </c>
      <c r="O286" s="15">
        <v>500</v>
      </c>
      <c r="P286" s="15">
        <f t="shared" ref="P286:P303" si="15">1900*0.16%</f>
        <v>3.04</v>
      </c>
    </row>
    <row r="287" spans="1:16">
      <c r="A287" s="13">
        <v>202402</v>
      </c>
      <c r="B287" s="11" t="s">
        <v>219</v>
      </c>
      <c r="C287" s="11" t="s">
        <v>1437</v>
      </c>
      <c r="D287" s="11" t="s">
        <v>587</v>
      </c>
      <c r="E287" s="11" t="s">
        <v>745</v>
      </c>
      <c r="F287" s="11" t="s">
        <v>652</v>
      </c>
      <c r="G287" s="16" t="s">
        <v>746</v>
      </c>
      <c r="H287" s="13" t="s">
        <v>1486</v>
      </c>
      <c r="J287" s="15">
        <v>3440</v>
      </c>
      <c r="K287" s="15">
        <v>8817.68</v>
      </c>
      <c r="L287" s="15">
        <v>363.68</v>
      </c>
      <c r="M287" s="15">
        <v>86.8</v>
      </c>
      <c r="N287" s="15">
        <v>3.8</v>
      </c>
      <c r="O287" s="15">
        <v>500</v>
      </c>
      <c r="P287" s="15">
        <f t="shared" si="15"/>
        <v>3.04</v>
      </c>
    </row>
    <row r="288" spans="1:16">
      <c r="A288" s="13">
        <v>202402</v>
      </c>
      <c r="B288" s="11" t="s">
        <v>331</v>
      </c>
      <c r="C288" s="11" t="s">
        <v>580</v>
      </c>
      <c r="D288" s="11" t="s">
        <v>587</v>
      </c>
      <c r="E288" s="11" t="s">
        <v>747</v>
      </c>
      <c r="F288" s="11" t="s">
        <v>679</v>
      </c>
      <c r="G288" s="16" t="s">
        <v>748</v>
      </c>
      <c r="H288" s="13" t="s">
        <v>1486</v>
      </c>
      <c r="J288" s="15">
        <v>3326</v>
      </c>
      <c r="K288" s="15">
        <v>7924.3</v>
      </c>
      <c r="L288" s="15">
        <v>363.68</v>
      </c>
      <c r="M288" s="15">
        <v>86.8</v>
      </c>
      <c r="N288" s="15">
        <v>3.8</v>
      </c>
      <c r="O288" s="15">
        <v>0</v>
      </c>
      <c r="P288" s="15">
        <f t="shared" si="15"/>
        <v>3.04</v>
      </c>
    </row>
    <row r="289" spans="1:16">
      <c r="A289" s="13">
        <v>202402</v>
      </c>
      <c r="B289" s="11" t="s">
        <v>435</v>
      </c>
      <c r="C289" s="11" t="s">
        <v>575</v>
      </c>
      <c r="D289" s="11" t="s">
        <v>587</v>
      </c>
      <c r="E289" s="11" t="s">
        <v>749</v>
      </c>
      <c r="F289" s="11" t="s">
        <v>710</v>
      </c>
      <c r="G289" s="16" t="s">
        <v>750</v>
      </c>
      <c r="H289" s="13" t="s">
        <v>1486</v>
      </c>
      <c r="J289" s="15">
        <v>3868</v>
      </c>
      <c r="K289" s="15">
        <v>9065</v>
      </c>
      <c r="L289" s="15">
        <v>363.68</v>
      </c>
      <c r="M289" s="15">
        <v>86.8</v>
      </c>
      <c r="N289" s="15">
        <v>3.8</v>
      </c>
      <c r="O289" s="15">
        <v>0</v>
      </c>
      <c r="P289" s="15">
        <f t="shared" si="15"/>
        <v>3.04</v>
      </c>
    </row>
    <row r="290" spans="1:16">
      <c r="A290" s="13">
        <v>202402</v>
      </c>
      <c r="B290" s="11" t="s">
        <v>359</v>
      </c>
      <c r="C290" s="11" t="s">
        <v>1437</v>
      </c>
      <c r="D290" s="11" t="s">
        <v>587</v>
      </c>
      <c r="E290" s="11" t="s">
        <v>755</v>
      </c>
      <c r="F290" s="11" t="s">
        <v>753</v>
      </c>
      <c r="G290" s="16" t="s">
        <v>756</v>
      </c>
      <c r="H290" s="13" t="s">
        <v>1486</v>
      </c>
      <c r="J290" s="15">
        <v>2138</v>
      </c>
      <c r="K290" s="15">
        <v>5447.91</v>
      </c>
      <c r="L290" s="15">
        <v>363.68</v>
      </c>
      <c r="M290" s="15">
        <v>86.8</v>
      </c>
      <c r="N290" s="15">
        <v>3.8</v>
      </c>
      <c r="O290" s="15">
        <v>0</v>
      </c>
      <c r="P290" s="15">
        <f t="shared" si="15"/>
        <v>3.04</v>
      </c>
    </row>
    <row r="291" spans="1:16">
      <c r="A291" s="13">
        <v>202402</v>
      </c>
      <c r="B291" s="11" t="s">
        <v>441</v>
      </c>
      <c r="C291" s="11" t="s">
        <v>1437</v>
      </c>
      <c r="D291" s="11" t="s">
        <v>587</v>
      </c>
      <c r="E291" s="11" t="s">
        <v>757</v>
      </c>
      <c r="F291" s="11" t="s">
        <v>758</v>
      </c>
      <c r="G291" s="16" t="s">
        <v>759</v>
      </c>
      <c r="H291" s="13" t="s">
        <v>1486</v>
      </c>
      <c r="J291" s="15">
        <v>2000</v>
      </c>
      <c r="K291" s="15">
        <v>5723.69</v>
      </c>
      <c r="L291" s="15">
        <v>363.68</v>
      </c>
      <c r="M291" s="15">
        <v>86.8</v>
      </c>
      <c r="N291" s="15">
        <v>3.8</v>
      </c>
      <c r="O291" s="15">
        <v>0</v>
      </c>
      <c r="P291" s="15">
        <f t="shared" si="15"/>
        <v>3.04</v>
      </c>
    </row>
    <row r="292" spans="1:16">
      <c r="A292" s="13">
        <v>202402</v>
      </c>
      <c r="B292" s="11" t="s">
        <v>256</v>
      </c>
      <c r="C292" s="11" t="s">
        <v>592</v>
      </c>
      <c r="D292" s="11" t="s">
        <v>587</v>
      </c>
      <c r="E292" s="11" t="s">
        <v>760</v>
      </c>
      <c r="F292" s="11" t="s">
        <v>761</v>
      </c>
      <c r="G292" s="16" t="s">
        <v>762</v>
      </c>
      <c r="H292" s="13" t="s">
        <v>1486</v>
      </c>
      <c r="J292" s="15">
        <v>3303</v>
      </c>
      <c r="K292" s="15">
        <v>7777.9</v>
      </c>
      <c r="L292" s="15">
        <v>363.68</v>
      </c>
      <c r="M292" s="15">
        <v>86.8</v>
      </c>
      <c r="N292" s="15">
        <v>3.8</v>
      </c>
      <c r="O292" s="15">
        <v>0</v>
      </c>
      <c r="P292" s="15">
        <f t="shared" si="15"/>
        <v>3.04</v>
      </c>
    </row>
    <row r="293" spans="1:16">
      <c r="A293" s="13">
        <v>202402</v>
      </c>
      <c r="B293" s="11" t="s">
        <v>318</v>
      </c>
      <c r="C293" s="11" t="s">
        <v>1437</v>
      </c>
      <c r="D293" s="11" t="s">
        <v>587</v>
      </c>
      <c r="E293" s="11" t="s">
        <v>763</v>
      </c>
      <c r="F293" s="11" t="s">
        <v>725</v>
      </c>
      <c r="G293" s="16" t="s">
        <v>762</v>
      </c>
      <c r="H293" s="13" t="s">
        <v>1486</v>
      </c>
      <c r="J293" s="15">
        <v>4572</v>
      </c>
      <c r="K293" s="15">
        <v>13982.01</v>
      </c>
      <c r="L293" s="15">
        <v>363.68</v>
      </c>
      <c r="M293" s="15">
        <v>86.8</v>
      </c>
      <c r="N293" s="15">
        <v>3.8</v>
      </c>
      <c r="O293" s="15">
        <v>0</v>
      </c>
      <c r="P293" s="15">
        <f t="shared" si="15"/>
        <v>3.04</v>
      </c>
    </row>
    <row r="294" spans="1:16">
      <c r="A294" s="13">
        <v>202402</v>
      </c>
      <c r="B294" s="11" t="s">
        <v>332</v>
      </c>
      <c r="C294" s="11" t="s">
        <v>592</v>
      </c>
      <c r="D294" s="11" t="s">
        <v>764</v>
      </c>
      <c r="E294" s="11" t="s">
        <v>765</v>
      </c>
      <c r="F294" s="11" t="s">
        <v>766</v>
      </c>
      <c r="G294" s="16" t="s">
        <v>767</v>
      </c>
      <c r="H294" s="13" t="s">
        <v>1486</v>
      </c>
      <c r="J294" s="15">
        <v>5632</v>
      </c>
      <c r="K294" s="15">
        <v>12767.5</v>
      </c>
      <c r="L294" s="15">
        <v>363.68</v>
      </c>
      <c r="M294" s="15">
        <v>86.8</v>
      </c>
      <c r="N294" s="15">
        <v>3.8</v>
      </c>
      <c r="O294" s="15">
        <v>95</v>
      </c>
      <c r="P294" s="15">
        <f t="shared" si="15"/>
        <v>3.04</v>
      </c>
    </row>
    <row r="295" spans="1:16">
      <c r="A295" s="13">
        <v>202402</v>
      </c>
      <c r="B295" s="11" t="s">
        <v>452</v>
      </c>
      <c r="C295" s="11" t="s">
        <v>1438</v>
      </c>
      <c r="D295" s="11" t="s">
        <v>587</v>
      </c>
      <c r="E295" s="11" t="s">
        <v>768</v>
      </c>
      <c r="F295" s="11" t="s">
        <v>686</v>
      </c>
      <c r="G295" s="16" t="s">
        <v>769</v>
      </c>
      <c r="H295" s="13" t="s">
        <v>1486</v>
      </c>
      <c r="J295" s="15">
        <v>2132</v>
      </c>
      <c r="K295" s="15">
        <v>7224.27</v>
      </c>
      <c r="L295" s="15">
        <v>363.68</v>
      </c>
      <c r="M295" s="15">
        <v>86.8</v>
      </c>
      <c r="N295" s="15">
        <v>3.8</v>
      </c>
      <c r="O295" s="15">
        <v>0</v>
      </c>
      <c r="P295" s="15">
        <f t="shared" si="15"/>
        <v>3.04</v>
      </c>
    </row>
    <row r="296" spans="1:16">
      <c r="A296" s="13">
        <v>202402</v>
      </c>
      <c r="B296" s="11" t="s">
        <v>384</v>
      </c>
      <c r="C296" s="11" t="s">
        <v>1437</v>
      </c>
      <c r="D296" s="11" t="s">
        <v>587</v>
      </c>
      <c r="E296" s="11" t="s">
        <v>770</v>
      </c>
      <c r="F296" s="11" t="s">
        <v>771</v>
      </c>
      <c r="G296" s="16" t="s">
        <v>772</v>
      </c>
      <c r="H296" s="13" t="s">
        <v>1486</v>
      </c>
      <c r="J296" s="15">
        <v>7881</v>
      </c>
      <c r="K296" s="15">
        <v>22869.58</v>
      </c>
      <c r="L296" s="15">
        <v>363.68</v>
      </c>
      <c r="M296" s="15">
        <v>86.8</v>
      </c>
      <c r="N296" s="15">
        <v>3.8</v>
      </c>
      <c r="O296" s="15">
        <v>0</v>
      </c>
      <c r="P296" s="15">
        <f t="shared" si="15"/>
        <v>3.04</v>
      </c>
    </row>
    <row r="297" spans="1:16">
      <c r="A297" s="13">
        <v>202402</v>
      </c>
      <c r="B297" s="11" t="s">
        <v>385</v>
      </c>
      <c r="C297" s="11" t="s">
        <v>1437</v>
      </c>
      <c r="D297" s="11" t="s">
        <v>587</v>
      </c>
      <c r="E297" s="11" t="s">
        <v>774</v>
      </c>
      <c r="F297" s="11" t="s">
        <v>652</v>
      </c>
      <c r="G297" s="16" t="s">
        <v>775</v>
      </c>
      <c r="H297" s="13" t="s">
        <v>1486</v>
      </c>
      <c r="J297" s="15">
        <v>3275</v>
      </c>
      <c r="K297" s="15">
        <v>9818.75</v>
      </c>
      <c r="L297" s="15">
        <v>363.68</v>
      </c>
      <c r="M297" s="15">
        <v>86.8</v>
      </c>
      <c r="N297" s="15">
        <v>3.8</v>
      </c>
      <c r="O297" s="15">
        <v>0</v>
      </c>
      <c r="P297" s="15">
        <f t="shared" si="15"/>
        <v>3.04</v>
      </c>
    </row>
    <row r="298" spans="1:16">
      <c r="A298" s="13">
        <v>202402</v>
      </c>
      <c r="B298" s="11" t="s">
        <v>285</v>
      </c>
      <c r="C298" s="11" t="s">
        <v>580</v>
      </c>
      <c r="D298" s="11" t="s">
        <v>587</v>
      </c>
      <c r="E298" s="11" t="s">
        <v>779</v>
      </c>
      <c r="F298" s="11" t="s">
        <v>780</v>
      </c>
      <c r="G298" s="16" t="s">
        <v>775</v>
      </c>
      <c r="H298" s="13" t="s">
        <v>1486</v>
      </c>
      <c r="J298" s="15">
        <v>1900</v>
      </c>
      <c r="K298" s="15">
        <v>4444.8</v>
      </c>
      <c r="L298" s="15">
        <v>363.68</v>
      </c>
      <c r="M298" s="15">
        <v>86.8</v>
      </c>
      <c r="N298" s="15">
        <v>3.8</v>
      </c>
      <c r="O298" s="15">
        <v>0</v>
      </c>
      <c r="P298" s="15">
        <f t="shared" si="15"/>
        <v>3.04</v>
      </c>
    </row>
    <row r="299" spans="1:16">
      <c r="A299" s="13">
        <v>202402</v>
      </c>
      <c r="B299" s="11" t="s">
        <v>280</v>
      </c>
      <c r="C299" s="11" t="s">
        <v>575</v>
      </c>
      <c r="D299" s="11" t="s">
        <v>671</v>
      </c>
      <c r="E299" s="11" t="s">
        <v>784</v>
      </c>
      <c r="F299" s="11" t="s">
        <v>785</v>
      </c>
      <c r="G299" s="16">
        <v>40504</v>
      </c>
      <c r="H299" s="13" t="s">
        <v>1486</v>
      </c>
      <c r="J299" s="15">
        <v>4453</v>
      </c>
      <c r="K299" s="15">
        <v>11247.5</v>
      </c>
      <c r="L299" s="15">
        <v>363.68</v>
      </c>
      <c r="M299" s="15">
        <v>86.8</v>
      </c>
      <c r="N299" s="15">
        <v>3.8</v>
      </c>
      <c r="O299" s="15">
        <v>1000</v>
      </c>
      <c r="P299" s="15">
        <f t="shared" si="15"/>
        <v>3.04</v>
      </c>
    </row>
    <row r="300" spans="1:16">
      <c r="A300" s="13">
        <v>202402</v>
      </c>
      <c r="B300" s="11" t="s">
        <v>428</v>
      </c>
      <c r="C300" s="11" t="s">
        <v>575</v>
      </c>
      <c r="D300" s="11" t="s">
        <v>587</v>
      </c>
      <c r="E300" s="11" t="s">
        <v>786</v>
      </c>
      <c r="F300" s="11" t="s">
        <v>710</v>
      </c>
      <c r="G300" s="16" t="s">
        <v>787</v>
      </c>
      <c r="H300" s="13" t="s">
        <v>1486</v>
      </c>
      <c r="J300" s="15">
        <v>4400</v>
      </c>
      <c r="K300" s="15">
        <v>11350</v>
      </c>
      <c r="L300" s="15">
        <v>339.36</v>
      </c>
      <c r="M300" s="15">
        <v>84.84</v>
      </c>
      <c r="N300" s="15">
        <v>12.73</v>
      </c>
      <c r="O300" s="15">
        <v>500</v>
      </c>
      <c r="P300" s="15">
        <f t="shared" si="15"/>
        <v>3.04</v>
      </c>
    </row>
    <row r="301" spans="1:16">
      <c r="A301" s="13">
        <v>202402</v>
      </c>
      <c r="B301" s="11" t="s">
        <v>445</v>
      </c>
      <c r="C301" s="11" t="s">
        <v>1439</v>
      </c>
      <c r="D301" s="11" t="s">
        <v>587</v>
      </c>
      <c r="E301" s="11" t="s">
        <v>793</v>
      </c>
      <c r="F301" s="11" t="s">
        <v>675</v>
      </c>
      <c r="G301" s="16" t="s">
        <v>794</v>
      </c>
      <c r="H301" s="13" t="s">
        <v>1486</v>
      </c>
      <c r="J301" s="15">
        <v>2400</v>
      </c>
      <c r="K301" s="15">
        <v>6262.05</v>
      </c>
      <c r="L301" s="15">
        <v>363.68</v>
      </c>
      <c r="M301" s="15">
        <v>86.8</v>
      </c>
      <c r="N301" s="15">
        <v>3.8</v>
      </c>
      <c r="O301" s="15">
        <v>0</v>
      </c>
      <c r="P301" s="15">
        <f t="shared" si="15"/>
        <v>3.04</v>
      </c>
    </row>
    <row r="302" spans="1:16">
      <c r="A302" s="13">
        <v>202402</v>
      </c>
      <c r="B302" s="11" t="s">
        <v>426</v>
      </c>
      <c r="C302" s="11" t="s">
        <v>1437</v>
      </c>
      <c r="D302" s="11" t="s">
        <v>587</v>
      </c>
      <c r="E302" s="11" t="s">
        <v>795</v>
      </c>
      <c r="F302" s="11" t="s">
        <v>778</v>
      </c>
      <c r="G302" s="16" t="s">
        <v>796</v>
      </c>
      <c r="H302" s="13" t="s">
        <v>1486</v>
      </c>
      <c r="J302" s="15">
        <v>4800</v>
      </c>
      <c r="K302" s="15">
        <v>12441.87</v>
      </c>
      <c r="L302" s="15">
        <v>363.68</v>
      </c>
      <c r="M302" s="15">
        <v>86.8</v>
      </c>
      <c r="N302" s="15">
        <v>3.8</v>
      </c>
      <c r="O302" s="15">
        <v>1266</v>
      </c>
      <c r="P302" s="15">
        <f t="shared" si="15"/>
        <v>3.04</v>
      </c>
    </row>
    <row r="303" spans="1:16">
      <c r="A303" s="13">
        <v>202402</v>
      </c>
      <c r="B303" s="11" t="s">
        <v>250</v>
      </c>
      <c r="C303" s="11" t="s">
        <v>575</v>
      </c>
      <c r="D303" s="11" t="s">
        <v>587</v>
      </c>
      <c r="E303" s="11" t="s">
        <v>797</v>
      </c>
      <c r="F303" s="11" t="s">
        <v>798</v>
      </c>
      <c r="G303" s="16" t="s">
        <v>796</v>
      </c>
      <c r="H303" s="13" t="s">
        <v>1486</v>
      </c>
      <c r="J303" s="15">
        <v>2760</v>
      </c>
      <c r="K303" s="15">
        <v>7684.8</v>
      </c>
      <c r="L303" s="15">
        <v>363.68</v>
      </c>
      <c r="M303" s="15">
        <v>86.8</v>
      </c>
      <c r="N303" s="15">
        <v>3.8</v>
      </c>
      <c r="O303" s="15">
        <v>0</v>
      </c>
      <c r="P303" s="15">
        <f t="shared" si="15"/>
        <v>3.04</v>
      </c>
    </row>
    <row r="304" spans="1:16">
      <c r="A304" s="13">
        <v>202402</v>
      </c>
      <c r="B304" s="11" t="s">
        <v>346</v>
      </c>
      <c r="C304" s="11" t="s">
        <v>1437</v>
      </c>
      <c r="D304" s="11" t="s">
        <v>587</v>
      </c>
      <c r="E304" s="11" t="s">
        <v>803</v>
      </c>
      <c r="F304" s="11" t="s">
        <v>804</v>
      </c>
      <c r="G304" s="16" t="s">
        <v>396</v>
      </c>
      <c r="H304" s="13" t="s">
        <v>1486</v>
      </c>
      <c r="J304" s="15">
        <v>4925</v>
      </c>
      <c r="K304" s="15">
        <v>8980.94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</row>
    <row r="305" spans="1:16">
      <c r="A305" s="13">
        <v>202402</v>
      </c>
      <c r="B305" s="11" t="s">
        <v>389</v>
      </c>
      <c r="C305" s="11" t="s">
        <v>580</v>
      </c>
      <c r="D305" s="11" t="s">
        <v>587</v>
      </c>
      <c r="E305" s="11" t="s">
        <v>805</v>
      </c>
      <c r="F305" s="11" t="s">
        <v>698</v>
      </c>
      <c r="G305" s="16" t="s">
        <v>396</v>
      </c>
      <c r="H305" s="13" t="s">
        <v>1486</v>
      </c>
      <c r="J305" s="15">
        <v>4050</v>
      </c>
      <c r="K305" s="15">
        <v>8501.1</v>
      </c>
      <c r="L305" s="15">
        <v>363.68</v>
      </c>
      <c r="M305" s="15">
        <v>86.8</v>
      </c>
      <c r="N305" s="15">
        <v>3.8</v>
      </c>
      <c r="O305" s="15">
        <v>1250</v>
      </c>
      <c r="P305" s="15">
        <f>1900*0.16%</f>
        <v>3.04</v>
      </c>
    </row>
    <row r="306" spans="1:16">
      <c r="A306" s="13">
        <v>202402</v>
      </c>
      <c r="B306" s="11" t="s">
        <v>365</v>
      </c>
      <c r="C306" s="11" t="s">
        <v>1438</v>
      </c>
      <c r="D306" s="11" t="s">
        <v>587</v>
      </c>
      <c r="E306" s="11" t="s">
        <v>810</v>
      </c>
      <c r="F306" s="11" t="s">
        <v>1338</v>
      </c>
      <c r="G306" s="16" t="s">
        <v>811</v>
      </c>
      <c r="H306" s="13" t="s">
        <v>1486</v>
      </c>
      <c r="J306" s="15">
        <v>3481</v>
      </c>
      <c r="K306" s="15">
        <v>8112.25</v>
      </c>
      <c r="L306" s="15">
        <v>363.68</v>
      </c>
      <c r="M306" s="15">
        <v>86.8</v>
      </c>
      <c r="N306" s="15">
        <v>3.8</v>
      </c>
      <c r="O306" s="15">
        <v>0</v>
      </c>
      <c r="P306" s="15">
        <f>1900*0.16%</f>
        <v>3.04</v>
      </c>
    </row>
    <row r="307" spans="1:16">
      <c r="A307" s="13">
        <v>202402</v>
      </c>
      <c r="B307" s="11" t="s">
        <v>364</v>
      </c>
      <c r="C307" s="11" t="s">
        <v>1437</v>
      </c>
      <c r="D307" s="11" t="s">
        <v>587</v>
      </c>
      <c r="E307" s="11" t="s">
        <v>812</v>
      </c>
      <c r="F307" s="11" t="s">
        <v>758</v>
      </c>
      <c r="G307" s="16">
        <v>44046</v>
      </c>
      <c r="H307" s="13" t="s">
        <v>1486</v>
      </c>
      <c r="J307" s="15">
        <v>2138</v>
      </c>
      <c r="K307" s="15">
        <v>7045.68</v>
      </c>
      <c r="L307" s="15">
        <v>363.68</v>
      </c>
      <c r="M307" s="15">
        <v>86.8</v>
      </c>
      <c r="N307" s="15">
        <v>3.8</v>
      </c>
      <c r="O307" s="15">
        <v>0</v>
      </c>
      <c r="P307" s="15">
        <f>1900*0.16%</f>
        <v>3.04</v>
      </c>
    </row>
    <row r="308" spans="1:16">
      <c r="A308" s="13">
        <v>202402</v>
      </c>
      <c r="B308" s="11" t="s">
        <v>371</v>
      </c>
      <c r="C308" s="11" t="s">
        <v>592</v>
      </c>
      <c r="D308" s="11" t="s">
        <v>587</v>
      </c>
      <c r="E308" s="11" t="s">
        <v>815</v>
      </c>
      <c r="F308" s="11" t="s">
        <v>816</v>
      </c>
      <c r="G308" s="16" t="s">
        <v>817</v>
      </c>
      <c r="H308" s="13" t="s">
        <v>1486</v>
      </c>
      <c r="J308" s="15">
        <v>4640</v>
      </c>
      <c r="K308" s="15">
        <v>11620</v>
      </c>
      <c r="L308" s="15">
        <v>363.68</v>
      </c>
      <c r="M308" s="15">
        <v>86.8</v>
      </c>
      <c r="N308" s="15">
        <v>3.8</v>
      </c>
      <c r="O308" s="15">
        <v>500</v>
      </c>
      <c r="P308" s="15">
        <f>1900*0.16%</f>
        <v>3.04</v>
      </c>
    </row>
    <row r="309" spans="1:16">
      <c r="A309" s="13">
        <v>202402</v>
      </c>
      <c r="B309" s="11" t="s">
        <v>241</v>
      </c>
      <c r="C309" s="11" t="s">
        <v>1437</v>
      </c>
      <c r="D309" s="11" t="s">
        <v>587</v>
      </c>
      <c r="E309" s="11" t="s">
        <v>818</v>
      </c>
      <c r="F309" s="11" t="s">
        <v>819</v>
      </c>
      <c r="G309" s="16" t="s">
        <v>817</v>
      </c>
      <c r="H309" s="13" t="s">
        <v>1486</v>
      </c>
      <c r="J309" s="15">
        <v>3668</v>
      </c>
      <c r="K309" s="15">
        <v>7611.21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</row>
    <row r="310" spans="1:16">
      <c r="A310" s="13">
        <v>202402</v>
      </c>
      <c r="B310" s="11" t="s">
        <v>229</v>
      </c>
      <c r="C310" s="11" t="s">
        <v>1437</v>
      </c>
      <c r="D310" s="11" t="s">
        <v>587</v>
      </c>
      <c r="E310" s="11" t="s">
        <v>823</v>
      </c>
      <c r="F310" s="11" t="s">
        <v>753</v>
      </c>
      <c r="G310" s="16" t="s">
        <v>824</v>
      </c>
      <c r="H310" s="13" t="s">
        <v>1486</v>
      </c>
      <c r="J310" s="15">
        <v>1913</v>
      </c>
      <c r="K310" s="15">
        <v>4423.33</v>
      </c>
      <c r="L310" s="15">
        <v>363.68</v>
      </c>
      <c r="M310" s="15">
        <v>86.8</v>
      </c>
      <c r="N310" s="15">
        <v>3.8</v>
      </c>
      <c r="O310" s="15">
        <v>0</v>
      </c>
      <c r="P310" s="15">
        <f t="shared" ref="P310:P315" si="16">1900*0.16%</f>
        <v>3.04</v>
      </c>
    </row>
    <row r="311" spans="1:16">
      <c r="A311" s="13">
        <v>202402</v>
      </c>
      <c r="B311" s="11" t="s">
        <v>438</v>
      </c>
      <c r="C311" s="11" t="s">
        <v>1437</v>
      </c>
      <c r="D311" s="11" t="s">
        <v>587</v>
      </c>
      <c r="E311" s="11" t="s">
        <v>825</v>
      </c>
      <c r="F311" s="11" t="s">
        <v>804</v>
      </c>
      <c r="G311" s="16" t="s">
        <v>824</v>
      </c>
      <c r="H311" s="13" t="s">
        <v>1486</v>
      </c>
      <c r="J311" s="15">
        <v>5525</v>
      </c>
      <c r="K311" s="15">
        <v>12480.53</v>
      </c>
      <c r="L311" s="15">
        <v>359.52</v>
      </c>
      <c r="M311" s="15">
        <v>112.35</v>
      </c>
      <c r="N311" s="15">
        <v>22.47</v>
      </c>
      <c r="O311" s="15">
        <v>600</v>
      </c>
      <c r="P311" s="15">
        <f t="shared" si="16"/>
        <v>3.04</v>
      </c>
    </row>
    <row r="312" spans="1:16">
      <c r="A312" s="13">
        <v>202402</v>
      </c>
      <c r="B312" s="11" t="s">
        <v>276</v>
      </c>
      <c r="C312" s="11" t="s">
        <v>1439</v>
      </c>
      <c r="D312" s="11" t="s">
        <v>587</v>
      </c>
      <c r="E312" s="11" t="s">
        <v>826</v>
      </c>
      <c r="F312" s="11" t="s">
        <v>827</v>
      </c>
      <c r="G312" s="16" t="s">
        <v>824</v>
      </c>
      <c r="H312" s="13" t="s">
        <v>1486</v>
      </c>
      <c r="J312" s="15">
        <v>3212</v>
      </c>
      <c r="K312" s="15">
        <v>8477.08</v>
      </c>
      <c r="L312" s="15">
        <v>363.68</v>
      </c>
      <c r="M312" s="15">
        <v>86.8</v>
      </c>
      <c r="N312" s="15">
        <v>3.8</v>
      </c>
      <c r="O312" s="15">
        <v>0</v>
      </c>
      <c r="P312" s="15">
        <f t="shared" si="16"/>
        <v>3.04</v>
      </c>
    </row>
    <row r="313" spans="1:16">
      <c r="A313" s="13">
        <v>202402</v>
      </c>
      <c r="B313" s="11" t="s">
        <v>243</v>
      </c>
      <c r="C313" s="11" t="s">
        <v>592</v>
      </c>
      <c r="D313" s="11" t="s">
        <v>587</v>
      </c>
      <c r="E313" s="11" t="s">
        <v>828</v>
      </c>
      <c r="F313" s="11" t="s">
        <v>597</v>
      </c>
      <c r="G313" s="16" t="s">
        <v>829</v>
      </c>
      <c r="H313" s="13" t="s">
        <v>1486</v>
      </c>
      <c r="J313" s="15">
        <v>1900</v>
      </c>
      <c r="K313" s="15">
        <v>4961.5</v>
      </c>
      <c r="L313" s="15">
        <v>363.68</v>
      </c>
      <c r="M313" s="15">
        <v>86.8</v>
      </c>
      <c r="N313" s="15">
        <v>3.8</v>
      </c>
      <c r="O313" s="15">
        <v>0</v>
      </c>
      <c r="P313" s="15">
        <f t="shared" si="16"/>
        <v>3.04</v>
      </c>
    </row>
    <row r="314" spans="1:16">
      <c r="A314" s="13">
        <v>202402</v>
      </c>
      <c r="B314" s="11" t="s">
        <v>268</v>
      </c>
      <c r="C314" s="11" t="s">
        <v>1438</v>
      </c>
      <c r="D314" s="11" t="s">
        <v>587</v>
      </c>
      <c r="E314" s="11" t="s">
        <v>830</v>
      </c>
      <c r="F314" s="11" t="s">
        <v>686</v>
      </c>
      <c r="G314" s="16" t="s">
        <v>831</v>
      </c>
      <c r="H314" s="13" t="s">
        <v>1486</v>
      </c>
      <c r="J314" s="15">
        <v>2120</v>
      </c>
      <c r="K314" s="15">
        <v>6713.08</v>
      </c>
      <c r="L314" s="15">
        <v>363.68</v>
      </c>
      <c r="M314" s="15">
        <v>86.8</v>
      </c>
      <c r="N314" s="15">
        <v>3.8</v>
      </c>
      <c r="O314" s="15">
        <v>0</v>
      </c>
      <c r="P314" s="15">
        <f t="shared" si="16"/>
        <v>3.04</v>
      </c>
    </row>
    <row r="315" spans="1:16">
      <c r="A315" s="13">
        <v>202402</v>
      </c>
      <c r="B315" s="11" t="s">
        <v>218</v>
      </c>
      <c r="C315" s="11" t="s">
        <v>841</v>
      </c>
      <c r="D315" s="11" t="s">
        <v>764</v>
      </c>
      <c r="E315" s="11" t="s">
        <v>842</v>
      </c>
      <c r="F315" s="11" t="s">
        <v>843</v>
      </c>
      <c r="G315" s="16" t="s">
        <v>840</v>
      </c>
      <c r="H315" s="13" t="s">
        <v>1486</v>
      </c>
      <c r="J315" s="15">
        <v>7600</v>
      </c>
      <c r="K315" s="15">
        <v>17603.6</v>
      </c>
      <c r="L315" s="15">
        <v>363.68</v>
      </c>
      <c r="M315" s="15">
        <v>86.8</v>
      </c>
      <c r="N315" s="15">
        <v>3.8</v>
      </c>
      <c r="O315" s="15">
        <v>500</v>
      </c>
      <c r="P315" s="15">
        <f t="shared" si="16"/>
        <v>3.04</v>
      </c>
    </row>
    <row r="316" spans="1:16">
      <c r="A316" s="13">
        <v>202402</v>
      </c>
      <c r="B316" s="11" t="s">
        <v>440</v>
      </c>
      <c r="C316" s="11" t="s">
        <v>1437</v>
      </c>
      <c r="D316" s="11" t="s">
        <v>587</v>
      </c>
      <c r="E316" s="11" t="s">
        <v>848</v>
      </c>
      <c r="F316" s="11" t="s">
        <v>694</v>
      </c>
      <c r="G316" s="16" t="s">
        <v>849</v>
      </c>
      <c r="H316" s="13" t="s">
        <v>1486</v>
      </c>
      <c r="J316" s="15">
        <v>2400</v>
      </c>
      <c r="K316" s="15">
        <v>4645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</row>
    <row r="317" spans="1:16">
      <c r="A317" s="13">
        <v>202402</v>
      </c>
      <c r="B317" s="11" t="s">
        <v>394</v>
      </c>
      <c r="C317" s="11" t="s">
        <v>1439</v>
      </c>
      <c r="D317" s="11" t="s">
        <v>587</v>
      </c>
      <c r="E317" s="11" t="s">
        <v>850</v>
      </c>
      <c r="F317" s="11" t="s">
        <v>851</v>
      </c>
      <c r="G317" s="16" t="s">
        <v>852</v>
      </c>
      <c r="H317" s="13" t="s">
        <v>1486</v>
      </c>
      <c r="J317" s="15">
        <v>1980</v>
      </c>
      <c r="K317" s="15">
        <v>5571.6</v>
      </c>
      <c r="L317" s="15">
        <v>363.68</v>
      </c>
      <c r="M317" s="15">
        <v>86.8</v>
      </c>
      <c r="N317" s="15">
        <v>3.8</v>
      </c>
      <c r="O317" s="15">
        <v>0</v>
      </c>
      <c r="P317" s="15">
        <f>1900*0.16%</f>
        <v>3.04</v>
      </c>
    </row>
    <row r="318" spans="1:16">
      <c r="A318" s="13">
        <v>202402</v>
      </c>
      <c r="B318" s="11" t="s">
        <v>233</v>
      </c>
      <c r="C318" s="11" t="s">
        <v>1439</v>
      </c>
      <c r="D318" s="11" t="s">
        <v>587</v>
      </c>
      <c r="E318" s="11" t="s">
        <v>853</v>
      </c>
      <c r="F318" s="11" t="s">
        <v>827</v>
      </c>
      <c r="G318" s="16" t="s">
        <v>854</v>
      </c>
      <c r="H318" s="13" t="s">
        <v>1486</v>
      </c>
      <c r="J318" s="15">
        <v>4160</v>
      </c>
      <c r="K318" s="15">
        <v>12010</v>
      </c>
      <c r="L318" s="15">
        <v>363.68</v>
      </c>
      <c r="M318" s="15">
        <v>86.8</v>
      </c>
      <c r="N318" s="15">
        <v>3.8</v>
      </c>
      <c r="O318" s="15">
        <v>0</v>
      </c>
      <c r="P318" s="15">
        <f>1900*0.16%</f>
        <v>3.04</v>
      </c>
    </row>
    <row r="319" spans="1:16">
      <c r="A319" s="13">
        <v>202402</v>
      </c>
      <c r="B319" s="11" t="s">
        <v>404</v>
      </c>
      <c r="C319" s="11" t="s">
        <v>1437</v>
      </c>
      <c r="D319" s="11" t="s">
        <v>587</v>
      </c>
      <c r="E319" s="11" t="s">
        <v>858</v>
      </c>
      <c r="F319" s="11" t="s">
        <v>859</v>
      </c>
      <c r="G319" s="16" t="s">
        <v>860</v>
      </c>
      <c r="H319" s="13" t="s">
        <v>1486</v>
      </c>
      <c r="J319" s="15">
        <v>3128</v>
      </c>
      <c r="K319" s="15">
        <v>48317.37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</row>
    <row r="320" spans="1:16">
      <c r="A320" s="13">
        <v>202402</v>
      </c>
      <c r="B320" s="11" t="s">
        <v>446</v>
      </c>
      <c r="C320" s="11" t="s">
        <v>575</v>
      </c>
      <c r="D320" s="11" t="s">
        <v>587</v>
      </c>
      <c r="E320" s="11" t="s">
        <v>861</v>
      </c>
      <c r="F320" s="11" t="s">
        <v>862</v>
      </c>
      <c r="G320" s="16" t="s">
        <v>860</v>
      </c>
      <c r="H320" s="13" t="s">
        <v>1486</v>
      </c>
      <c r="J320" s="15">
        <v>2760</v>
      </c>
      <c r="K320" s="15">
        <v>7682.1</v>
      </c>
      <c r="L320" s="15">
        <v>363.68</v>
      </c>
      <c r="M320" s="15">
        <v>86.8</v>
      </c>
      <c r="N320" s="15">
        <v>3.8</v>
      </c>
      <c r="O320" s="15">
        <v>0</v>
      </c>
      <c r="P320" s="15">
        <f>1900*0.16%</f>
        <v>3.04</v>
      </c>
    </row>
    <row r="321" spans="1:16">
      <c r="A321" s="13">
        <v>202402</v>
      </c>
      <c r="B321" s="11" t="s">
        <v>406</v>
      </c>
      <c r="C321" s="11" t="s">
        <v>1438</v>
      </c>
      <c r="D321" s="11" t="s">
        <v>587</v>
      </c>
      <c r="E321" s="11" t="s">
        <v>863</v>
      </c>
      <c r="F321" s="11" t="s">
        <v>864</v>
      </c>
      <c r="G321" s="16" t="s">
        <v>865</v>
      </c>
      <c r="H321" s="13" t="s">
        <v>1486</v>
      </c>
      <c r="J321" s="15">
        <v>1900</v>
      </c>
      <c r="K321" s="15">
        <v>3027.71</v>
      </c>
      <c r="L321" s="15">
        <v>363.68</v>
      </c>
      <c r="M321" s="15">
        <v>86.8</v>
      </c>
      <c r="N321" s="15">
        <v>3.8</v>
      </c>
      <c r="O321" s="15">
        <v>0</v>
      </c>
      <c r="P321" s="15">
        <f>1900*0.16%</f>
        <v>3.04</v>
      </c>
    </row>
    <row r="322" spans="1:16">
      <c r="A322" s="13">
        <v>202402</v>
      </c>
      <c r="B322" s="11" t="s">
        <v>368</v>
      </c>
      <c r="C322" s="11" t="s">
        <v>866</v>
      </c>
      <c r="D322" s="11" t="s">
        <v>576</v>
      </c>
      <c r="E322" s="11" t="s">
        <v>867</v>
      </c>
      <c r="F322" s="11" t="s">
        <v>868</v>
      </c>
      <c r="G322" s="16" t="s">
        <v>869</v>
      </c>
      <c r="H322" s="13" t="s">
        <v>1486</v>
      </c>
      <c r="J322" s="15">
        <v>3850</v>
      </c>
      <c r="K322" s="15">
        <v>9370.5</v>
      </c>
      <c r="L322" s="15">
        <v>363.68</v>
      </c>
      <c r="M322" s="15">
        <v>86.8</v>
      </c>
      <c r="N322" s="15">
        <v>3.8</v>
      </c>
      <c r="O322" s="15">
        <v>95</v>
      </c>
      <c r="P322" s="15">
        <f>1900*0.16%</f>
        <v>3.04</v>
      </c>
    </row>
    <row r="323" spans="1:16">
      <c r="A323" s="13">
        <v>202402</v>
      </c>
      <c r="B323" s="11" t="s">
        <v>287</v>
      </c>
      <c r="C323" s="11" t="s">
        <v>592</v>
      </c>
      <c r="D323" s="11" t="s">
        <v>587</v>
      </c>
      <c r="E323" s="11" t="s">
        <v>870</v>
      </c>
      <c r="F323" s="11" t="s">
        <v>761</v>
      </c>
      <c r="G323" s="16" t="s">
        <v>871</v>
      </c>
      <c r="H323" s="13" t="s">
        <v>1486</v>
      </c>
      <c r="J323" s="15">
        <v>2888</v>
      </c>
      <c r="K323" s="15">
        <v>6249.3</v>
      </c>
      <c r="L323" s="15">
        <v>363.68</v>
      </c>
      <c r="M323" s="15">
        <v>86.8</v>
      </c>
      <c r="N323" s="15">
        <v>3.8</v>
      </c>
      <c r="O323" s="15">
        <v>0</v>
      </c>
      <c r="P323" s="15">
        <f>1900*0.16%</f>
        <v>3.04</v>
      </c>
    </row>
    <row r="324" spans="1:16">
      <c r="A324" s="13">
        <v>202402</v>
      </c>
      <c r="B324" s="11" t="s">
        <v>328</v>
      </c>
      <c r="C324" s="11" t="s">
        <v>1437</v>
      </c>
      <c r="D324" s="11" t="s">
        <v>587</v>
      </c>
      <c r="E324" s="11" t="s">
        <v>872</v>
      </c>
      <c r="F324" s="11" t="s">
        <v>652</v>
      </c>
      <c r="G324" s="16" t="s">
        <v>873</v>
      </c>
      <c r="H324" s="13" t="s">
        <v>1486</v>
      </c>
      <c r="J324" s="15">
        <v>4344</v>
      </c>
      <c r="K324" s="15">
        <v>8269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</row>
    <row r="325" spans="1:16">
      <c r="A325" s="13">
        <v>202402</v>
      </c>
      <c r="B325" s="11" t="s">
        <v>417</v>
      </c>
      <c r="C325" s="11" t="s">
        <v>1439</v>
      </c>
      <c r="D325" s="11" t="s">
        <v>587</v>
      </c>
      <c r="E325" s="11" t="s">
        <v>876</v>
      </c>
      <c r="F325" s="11" t="s">
        <v>1368</v>
      </c>
      <c r="G325" s="16" t="s">
        <v>877</v>
      </c>
      <c r="H325" s="13" t="s">
        <v>1486</v>
      </c>
      <c r="J325" s="15">
        <v>2980</v>
      </c>
      <c r="K325" s="15">
        <v>8221.4</v>
      </c>
      <c r="L325" s="15">
        <v>363.68</v>
      </c>
      <c r="M325" s="15">
        <v>86.8</v>
      </c>
      <c r="N325" s="15">
        <v>3.8</v>
      </c>
      <c r="O325" s="15">
        <v>0</v>
      </c>
      <c r="P325" s="15">
        <f>1900*0.16%</f>
        <v>3.04</v>
      </c>
    </row>
    <row r="326" spans="1:16">
      <c r="A326" s="13">
        <v>202402</v>
      </c>
      <c r="B326" s="11" t="s">
        <v>278</v>
      </c>
      <c r="C326" s="11" t="s">
        <v>580</v>
      </c>
      <c r="D326" s="11" t="s">
        <v>587</v>
      </c>
      <c r="E326" s="11" t="s">
        <v>882</v>
      </c>
      <c r="F326" s="11" t="s">
        <v>698</v>
      </c>
      <c r="G326" s="16" t="s">
        <v>881</v>
      </c>
      <c r="H326" s="13" t="s">
        <v>1486</v>
      </c>
      <c r="J326" s="15">
        <v>4000</v>
      </c>
      <c r="K326" s="15">
        <v>10786.68</v>
      </c>
      <c r="L326" s="15">
        <v>363.68</v>
      </c>
      <c r="M326" s="15">
        <v>86.8</v>
      </c>
      <c r="N326" s="15">
        <v>3.8</v>
      </c>
      <c r="O326" s="15">
        <v>0</v>
      </c>
      <c r="P326" s="15">
        <f>1900*0.16%</f>
        <v>3.04</v>
      </c>
    </row>
    <row r="327" spans="1:16">
      <c r="A327" s="13">
        <v>202402</v>
      </c>
      <c r="B327" s="11" t="s">
        <v>201</v>
      </c>
      <c r="C327" s="11" t="s">
        <v>575</v>
      </c>
      <c r="D327" s="11" t="s">
        <v>764</v>
      </c>
      <c r="E327" s="11" t="s">
        <v>883</v>
      </c>
      <c r="F327" s="11" t="s">
        <v>884</v>
      </c>
      <c r="G327" s="16">
        <v>44375</v>
      </c>
      <c r="H327" s="13" t="s">
        <v>1486</v>
      </c>
      <c r="J327" s="15">
        <v>10000</v>
      </c>
      <c r="K327" s="15">
        <v>26250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</row>
    <row r="328" spans="1:16">
      <c r="A328" s="13">
        <v>202402</v>
      </c>
      <c r="B328" s="11" t="s">
        <v>311</v>
      </c>
      <c r="C328" s="11" t="s">
        <v>866</v>
      </c>
      <c r="D328" s="11" t="s">
        <v>587</v>
      </c>
      <c r="E328" s="11" t="s">
        <v>930</v>
      </c>
      <c r="F328" s="11" t="s">
        <v>931</v>
      </c>
      <c r="G328" s="16" t="s">
        <v>932</v>
      </c>
      <c r="H328" s="13" t="s">
        <v>1486</v>
      </c>
      <c r="J328" s="15">
        <v>2642</v>
      </c>
      <c r="K328" s="15">
        <v>7292.15</v>
      </c>
      <c r="L328" s="15">
        <v>363.68</v>
      </c>
      <c r="M328" s="15">
        <v>86.8</v>
      </c>
      <c r="N328" s="15">
        <v>3.8</v>
      </c>
      <c r="O328" s="15">
        <v>0</v>
      </c>
      <c r="P328" s="15">
        <f t="shared" ref="P328:P343" si="17">1900*0.16%</f>
        <v>3.04</v>
      </c>
    </row>
    <row r="329" spans="1:16">
      <c r="A329" s="13">
        <v>202402</v>
      </c>
      <c r="B329" s="11" t="s">
        <v>327</v>
      </c>
      <c r="C329" s="11" t="s">
        <v>1438</v>
      </c>
      <c r="D329" s="11" t="s">
        <v>587</v>
      </c>
      <c r="E329" s="11" t="s">
        <v>933</v>
      </c>
      <c r="F329" s="11" t="s">
        <v>686</v>
      </c>
      <c r="G329" s="16" t="s">
        <v>934</v>
      </c>
      <c r="H329" s="13" t="s">
        <v>1486</v>
      </c>
      <c r="J329" s="15">
        <v>2120</v>
      </c>
      <c r="K329" s="15">
        <v>6639.69</v>
      </c>
      <c r="L329" s="15">
        <v>363.68</v>
      </c>
      <c r="M329" s="15">
        <v>86.8</v>
      </c>
      <c r="N329" s="15">
        <v>3.8</v>
      </c>
      <c r="O329" s="15">
        <v>0</v>
      </c>
      <c r="P329" s="15">
        <f t="shared" si="17"/>
        <v>3.04</v>
      </c>
    </row>
    <row r="330" spans="1:16">
      <c r="A330" s="13">
        <v>202402</v>
      </c>
      <c r="B330" s="11" t="s">
        <v>291</v>
      </c>
      <c r="C330" s="11" t="s">
        <v>866</v>
      </c>
      <c r="D330" s="11" t="s">
        <v>587</v>
      </c>
      <c r="E330" s="11" t="s">
        <v>935</v>
      </c>
      <c r="F330" s="11" t="s">
        <v>936</v>
      </c>
      <c r="G330" s="16" t="s">
        <v>937</v>
      </c>
      <c r="H330" s="13" t="s">
        <v>1486</v>
      </c>
      <c r="J330" s="15">
        <v>4800</v>
      </c>
      <c r="K330" s="15">
        <v>12302.4</v>
      </c>
      <c r="L330" s="15">
        <v>363.68</v>
      </c>
      <c r="M330" s="15">
        <v>86.8</v>
      </c>
      <c r="N330" s="15">
        <v>3.8</v>
      </c>
      <c r="O330" s="15">
        <v>0</v>
      </c>
      <c r="P330" s="15">
        <f t="shared" si="17"/>
        <v>3.04</v>
      </c>
    </row>
    <row r="331" spans="1:16">
      <c r="A331" s="13">
        <v>202402</v>
      </c>
      <c r="B331" s="11" t="s">
        <v>429</v>
      </c>
      <c r="C331" s="11" t="s">
        <v>1437</v>
      </c>
      <c r="D331" s="11" t="s">
        <v>587</v>
      </c>
      <c r="E331" s="11" t="s">
        <v>938</v>
      </c>
      <c r="F331" s="11" t="s">
        <v>939</v>
      </c>
      <c r="G331" s="16">
        <v>44431</v>
      </c>
      <c r="H331" s="13" t="s">
        <v>1486</v>
      </c>
      <c r="J331" s="15">
        <v>2750</v>
      </c>
      <c r="K331" s="15">
        <v>6087.83</v>
      </c>
      <c r="L331" s="15">
        <v>363.68</v>
      </c>
      <c r="M331" s="15">
        <v>86.8</v>
      </c>
      <c r="N331" s="15">
        <v>3.8</v>
      </c>
      <c r="O331" s="15">
        <v>0</v>
      </c>
      <c r="P331" s="15">
        <f t="shared" si="17"/>
        <v>3.04</v>
      </c>
    </row>
    <row r="332" spans="1:16">
      <c r="A332" s="13">
        <v>202402</v>
      </c>
      <c r="B332" s="11" t="s">
        <v>391</v>
      </c>
      <c r="C332" s="11" t="s">
        <v>580</v>
      </c>
      <c r="D332" s="11" t="s">
        <v>587</v>
      </c>
      <c r="E332" s="11" t="s">
        <v>940</v>
      </c>
      <c r="F332" s="11" t="s">
        <v>941</v>
      </c>
      <c r="G332" s="16" t="s">
        <v>942</v>
      </c>
      <c r="H332" s="13" t="s">
        <v>1486</v>
      </c>
      <c r="J332" s="15">
        <v>4738</v>
      </c>
      <c r="K332" s="15">
        <v>10897.8</v>
      </c>
      <c r="L332" s="15">
        <v>363.68</v>
      </c>
      <c r="M332" s="15">
        <v>86.8</v>
      </c>
      <c r="N332" s="15">
        <v>3.8</v>
      </c>
      <c r="O332" s="15">
        <v>0</v>
      </c>
      <c r="P332" s="15">
        <f t="shared" si="17"/>
        <v>3.04</v>
      </c>
    </row>
    <row r="333" spans="1:16">
      <c r="A333" s="13">
        <v>202402</v>
      </c>
      <c r="B333" s="11" t="s">
        <v>333</v>
      </c>
      <c r="C333" s="11" t="s">
        <v>575</v>
      </c>
      <c r="D333" s="11" t="s">
        <v>587</v>
      </c>
      <c r="E333" s="11" t="s">
        <v>943</v>
      </c>
      <c r="F333" s="11" t="s">
        <v>944</v>
      </c>
      <c r="G333" s="16" t="s">
        <v>945</v>
      </c>
      <c r="H333" s="13" t="s">
        <v>1486</v>
      </c>
      <c r="J333" s="15">
        <v>2532</v>
      </c>
      <c r="K333" s="15">
        <v>6964.8</v>
      </c>
      <c r="L333" s="15">
        <v>363.68</v>
      </c>
      <c r="M333" s="15">
        <v>86.8</v>
      </c>
      <c r="N333" s="15">
        <v>3.8</v>
      </c>
      <c r="O333" s="15">
        <v>0</v>
      </c>
      <c r="P333" s="15">
        <f t="shared" si="17"/>
        <v>3.04</v>
      </c>
    </row>
    <row r="334" spans="1:16">
      <c r="A334" s="13">
        <v>202402</v>
      </c>
      <c r="B334" s="11" t="s">
        <v>381</v>
      </c>
      <c r="C334" s="11" t="s">
        <v>1438</v>
      </c>
      <c r="D334" s="11" t="s">
        <v>587</v>
      </c>
      <c r="E334" s="11" t="s">
        <v>946</v>
      </c>
      <c r="F334" s="11" t="s">
        <v>686</v>
      </c>
      <c r="G334" s="16" t="s">
        <v>947</v>
      </c>
      <c r="H334" s="13" t="s">
        <v>1486</v>
      </c>
      <c r="J334" s="15">
        <v>2120</v>
      </c>
      <c r="K334" s="15">
        <v>6814.16</v>
      </c>
      <c r="L334" s="15">
        <v>363.68</v>
      </c>
      <c r="M334" s="15">
        <v>86.8</v>
      </c>
      <c r="N334" s="15">
        <v>3.8</v>
      </c>
      <c r="O334" s="15">
        <v>0</v>
      </c>
      <c r="P334" s="15">
        <f t="shared" si="17"/>
        <v>3.04</v>
      </c>
    </row>
    <row r="335" spans="1:16">
      <c r="A335" s="13">
        <v>202402</v>
      </c>
      <c r="B335" s="11" t="s">
        <v>317</v>
      </c>
      <c r="C335" s="11" t="s">
        <v>1438</v>
      </c>
      <c r="D335" s="11" t="s">
        <v>587</v>
      </c>
      <c r="E335" s="11" t="s">
        <v>948</v>
      </c>
      <c r="F335" s="11" t="s">
        <v>686</v>
      </c>
      <c r="G335" s="16" t="s">
        <v>949</v>
      </c>
      <c r="H335" s="13" t="s">
        <v>1486</v>
      </c>
      <c r="J335" s="15">
        <v>2120</v>
      </c>
      <c r="K335" s="15">
        <v>6479.98</v>
      </c>
      <c r="L335" s="15">
        <v>363.68</v>
      </c>
      <c r="M335" s="15">
        <v>86.8</v>
      </c>
      <c r="N335" s="15">
        <v>3.8</v>
      </c>
      <c r="O335" s="15">
        <v>0</v>
      </c>
      <c r="P335" s="15">
        <f t="shared" si="17"/>
        <v>3.04</v>
      </c>
    </row>
    <row r="336" spans="1:16">
      <c r="A336" s="13">
        <v>202402</v>
      </c>
      <c r="B336" s="11" t="s">
        <v>257</v>
      </c>
      <c r="C336" s="11" t="s">
        <v>1437</v>
      </c>
      <c r="D336" s="11" t="s">
        <v>587</v>
      </c>
      <c r="E336" s="11" t="s">
        <v>972</v>
      </c>
      <c r="F336" s="11" t="s">
        <v>778</v>
      </c>
      <c r="G336" s="16" t="s">
        <v>971</v>
      </c>
      <c r="H336" s="13" t="s">
        <v>1486</v>
      </c>
      <c r="J336" s="15">
        <v>3730</v>
      </c>
      <c r="K336" s="15">
        <v>8224.16</v>
      </c>
      <c r="L336" s="15">
        <v>363.68</v>
      </c>
      <c r="M336" s="15">
        <v>86.8</v>
      </c>
      <c r="N336" s="15">
        <v>3.8</v>
      </c>
      <c r="O336" s="15">
        <v>1000</v>
      </c>
      <c r="P336" s="15">
        <f t="shared" si="17"/>
        <v>3.04</v>
      </c>
    </row>
    <row r="337" spans="1:16">
      <c r="A337" s="13">
        <v>202402</v>
      </c>
      <c r="B337" s="11" t="s">
        <v>383</v>
      </c>
      <c r="C337" s="11" t="s">
        <v>580</v>
      </c>
      <c r="D337" s="11" t="s">
        <v>587</v>
      </c>
      <c r="E337" s="11" t="s">
        <v>973</v>
      </c>
      <c r="F337" s="11" t="s">
        <v>698</v>
      </c>
      <c r="G337" s="16" t="s">
        <v>974</v>
      </c>
      <c r="H337" s="13" t="s">
        <v>1486</v>
      </c>
      <c r="J337" s="15">
        <v>3326</v>
      </c>
      <c r="K337" s="15">
        <v>8038.3</v>
      </c>
      <c r="L337" s="15">
        <v>363.68</v>
      </c>
      <c r="M337" s="15">
        <v>86.8</v>
      </c>
      <c r="N337" s="15">
        <v>3.8</v>
      </c>
      <c r="O337" s="15">
        <v>0</v>
      </c>
      <c r="P337" s="15">
        <f t="shared" si="17"/>
        <v>3.04</v>
      </c>
    </row>
    <row r="338" spans="1:16">
      <c r="A338" s="13">
        <v>202402</v>
      </c>
      <c r="B338" s="11" t="s">
        <v>213</v>
      </c>
      <c r="C338" s="11" t="s">
        <v>580</v>
      </c>
      <c r="D338" s="11" t="s">
        <v>587</v>
      </c>
      <c r="E338" s="11" t="s">
        <v>975</v>
      </c>
      <c r="F338" s="11" t="s">
        <v>941</v>
      </c>
      <c r="G338" s="16" t="s">
        <v>976</v>
      </c>
      <c r="H338" s="13" t="s">
        <v>1486</v>
      </c>
      <c r="J338" s="15">
        <v>4738</v>
      </c>
      <c r="K338" s="15">
        <v>11141.6</v>
      </c>
      <c r="L338" s="15">
        <v>363.68</v>
      </c>
      <c r="M338" s="15">
        <v>86.8</v>
      </c>
      <c r="N338" s="15">
        <v>3.8</v>
      </c>
      <c r="O338" s="15">
        <v>0</v>
      </c>
      <c r="P338" s="15">
        <f t="shared" si="17"/>
        <v>3.04</v>
      </c>
    </row>
    <row r="339" spans="1:16">
      <c r="A339" s="13">
        <v>202402</v>
      </c>
      <c r="B339" s="11" t="s">
        <v>329</v>
      </c>
      <c r="C339" s="11" t="s">
        <v>580</v>
      </c>
      <c r="D339" s="11" t="s">
        <v>587</v>
      </c>
      <c r="E339" s="11" t="s">
        <v>977</v>
      </c>
      <c r="F339" s="11" t="s">
        <v>698</v>
      </c>
      <c r="G339" s="16" t="s">
        <v>976</v>
      </c>
      <c r="H339" s="13" t="s">
        <v>1486</v>
      </c>
      <c r="J339" s="15">
        <v>3730</v>
      </c>
      <c r="K339" s="15">
        <v>8848.1</v>
      </c>
      <c r="L339" s="15">
        <v>363.68</v>
      </c>
      <c r="M339" s="15">
        <v>86.8</v>
      </c>
      <c r="N339" s="15">
        <v>3.8</v>
      </c>
      <c r="O339" s="15">
        <v>100</v>
      </c>
      <c r="P339" s="15">
        <f t="shared" si="17"/>
        <v>3.04</v>
      </c>
    </row>
    <row r="340" spans="1:16">
      <c r="A340" s="13">
        <v>202402</v>
      </c>
      <c r="B340" s="11" t="s">
        <v>262</v>
      </c>
      <c r="C340" s="11" t="s">
        <v>1438</v>
      </c>
      <c r="D340" s="11" t="s">
        <v>587</v>
      </c>
      <c r="E340" s="11" t="s">
        <v>1457</v>
      </c>
      <c r="F340" s="11" t="s">
        <v>1218</v>
      </c>
      <c r="G340" s="16" t="s">
        <v>987</v>
      </c>
      <c r="H340" s="13" t="s">
        <v>1486</v>
      </c>
      <c r="J340" s="15">
        <v>4100</v>
      </c>
      <c r="K340" s="15">
        <v>9003.5</v>
      </c>
      <c r="L340" s="15">
        <v>363.68</v>
      </c>
      <c r="M340" s="15">
        <v>86.8</v>
      </c>
      <c r="N340" s="15">
        <v>3.8</v>
      </c>
      <c r="O340" s="15">
        <v>1000</v>
      </c>
      <c r="P340" s="15">
        <f t="shared" si="17"/>
        <v>3.04</v>
      </c>
    </row>
    <row r="341" spans="1:16">
      <c r="A341" s="13">
        <v>202402</v>
      </c>
      <c r="B341" s="11" t="s">
        <v>312</v>
      </c>
      <c r="C341" s="11" t="s">
        <v>580</v>
      </c>
      <c r="D341" s="11" t="s">
        <v>587</v>
      </c>
      <c r="E341" s="11" t="s">
        <v>993</v>
      </c>
      <c r="F341" s="11" t="s">
        <v>994</v>
      </c>
      <c r="G341" s="16" t="s">
        <v>995</v>
      </c>
      <c r="H341" s="13" t="s">
        <v>1486</v>
      </c>
      <c r="J341" s="15">
        <v>2311</v>
      </c>
      <c r="K341" s="15">
        <v>6435.8</v>
      </c>
      <c r="L341" s="15">
        <v>363.68</v>
      </c>
      <c r="M341" s="15">
        <v>86.8</v>
      </c>
      <c r="N341" s="15">
        <v>3.8</v>
      </c>
      <c r="O341" s="15">
        <v>0</v>
      </c>
      <c r="P341" s="15">
        <f t="shared" si="17"/>
        <v>3.04</v>
      </c>
    </row>
    <row r="342" spans="1:16">
      <c r="A342" s="13">
        <v>202402</v>
      </c>
      <c r="B342" s="11" t="s">
        <v>236</v>
      </c>
      <c r="C342" s="11" t="s">
        <v>575</v>
      </c>
      <c r="D342" s="11" t="s">
        <v>587</v>
      </c>
      <c r="E342" s="11" t="s">
        <v>1001</v>
      </c>
      <c r="F342" s="11" t="s">
        <v>1002</v>
      </c>
      <c r="G342" s="16" t="s">
        <v>1003</v>
      </c>
      <c r="H342" s="13" t="s">
        <v>1486</v>
      </c>
      <c r="J342" s="15">
        <v>3850</v>
      </c>
      <c r="K342" s="15">
        <v>11585</v>
      </c>
      <c r="L342" s="15">
        <v>363.68</v>
      </c>
      <c r="M342" s="15">
        <v>86.8</v>
      </c>
      <c r="N342" s="15">
        <v>3.8</v>
      </c>
      <c r="O342" s="15">
        <v>0</v>
      </c>
      <c r="P342" s="15">
        <f t="shared" si="17"/>
        <v>3.04</v>
      </c>
    </row>
    <row r="343" spans="1:16">
      <c r="A343" s="13">
        <v>202402</v>
      </c>
      <c r="B343" s="11" t="s">
        <v>296</v>
      </c>
      <c r="C343" s="11" t="s">
        <v>1438</v>
      </c>
      <c r="D343" s="11" t="s">
        <v>587</v>
      </c>
      <c r="E343" s="11" t="s">
        <v>1004</v>
      </c>
      <c r="F343" s="11" t="s">
        <v>1005</v>
      </c>
      <c r="G343" s="16" t="s">
        <v>1006</v>
      </c>
      <c r="H343" s="13" t="s">
        <v>1486</v>
      </c>
      <c r="J343" s="15">
        <v>1900</v>
      </c>
      <c r="K343" s="15">
        <v>5369.4</v>
      </c>
      <c r="L343" s="15">
        <v>363.68</v>
      </c>
      <c r="M343" s="15">
        <v>86.8</v>
      </c>
      <c r="N343" s="15">
        <v>3.8</v>
      </c>
      <c r="O343" s="15">
        <v>0</v>
      </c>
      <c r="P343" s="15">
        <f t="shared" si="17"/>
        <v>3.04</v>
      </c>
    </row>
    <row r="344" spans="1:16">
      <c r="A344" s="13">
        <v>202402</v>
      </c>
      <c r="B344" s="11" t="s">
        <v>366</v>
      </c>
      <c r="C344" s="11" t="s">
        <v>575</v>
      </c>
      <c r="D344" s="11" t="s">
        <v>587</v>
      </c>
      <c r="E344" s="11" t="s">
        <v>1161</v>
      </c>
      <c r="F344" s="11" t="s">
        <v>710</v>
      </c>
      <c r="G344" s="16" t="s">
        <v>1162</v>
      </c>
      <c r="H344" s="13" t="s">
        <v>1486</v>
      </c>
      <c r="J344" s="15">
        <v>3850</v>
      </c>
      <c r="K344" s="15">
        <v>8814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</row>
    <row r="345" spans="1:16">
      <c r="A345" s="13">
        <v>202402</v>
      </c>
      <c r="B345" s="11" t="s">
        <v>239</v>
      </c>
      <c r="C345" s="11" t="s">
        <v>1438</v>
      </c>
      <c r="D345" s="11" t="s">
        <v>587</v>
      </c>
      <c r="E345" s="11" t="s">
        <v>1015</v>
      </c>
      <c r="F345" s="11" t="s">
        <v>1164</v>
      </c>
      <c r="G345" s="16" t="s">
        <v>1017</v>
      </c>
      <c r="H345" s="13" t="s">
        <v>1486</v>
      </c>
      <c r="J345" s="15">
        <v>3200</v>
      </c>
      <c r="K345" s="15">
        <v>7506.5</v>
      </c>
      <c r="L345" s="15">
        <v>363.68</v>
      </c>
      <c r="M345" s="15">
        <v>86.8</v>
      </c>
      <c r="N345" s="15">
        <v>3.8</v>
      </c>
      <c r="O345" s="15">
        <v>300</v>
      </c>
      <c r="P345" s="15">
        <f t="shared" ref="P345:P353" si="18">1900*0.16%</f>
        <v>3.04</v>
      </c>
    </row>
    <row r="346" spans="1:16">
      <c r="A346" s="13">
        <v>202402</v>
      </c>
      <c r="B346" s="11" t="s">
        <v>386</v>
      </c>
      <c r="C346" s="11" t="s">
        <v>575</v>
      </c>
      <c r="D346" s="11" t="s">
        <v>1178</v>
      </c>
      <c r="E346" s="11" t="s">
        <v>1168</v>
      </c>
      <c r="F346" s="11" t="s">
        <v>578</v>
      </c>
      <c r="G346" s="16" t="s">
        <v>1169</v>
      </c>
      <c r="H346" s="13" t="s">
        <v>1486</v>
      </c>
      <c r="J346" s="15">
        <v>5500</v>
      </c>
      <c r="K346" s="15">
        <v>15950</v>
      </c>
      <c r="L346" s="15">
        <v>363.68</v>
      </c>
      <c r="M346" s="15">
        <v>86.8</v>
      </c>
      <c r="N346" s="15">
        <v>3.8</v>
      </c>
      <c r="O346" s="15">
        <v>0</v>
      </c>
      <c r="P346" s="15">
        <f t="shared" si="18"/>
        <v>3.04</v>
      </c>
    </row>
    <row r="347" spans="1:16">
      <c r="A347" s="13">
        <v>202402</v>
      </c>
      <c r="B347" s="11" t="s">
        <v>407</v>
      </c>
      <c r="C347" s="11" t="s">
        <v>841</v>
      </c>
      <c r="D347" s="11" t="s">
        <v>587</v>
      </c>
      <c r="E347" s="11" t="s">
        <v>1171</v>
      </c>
      <c r="F347" s="11" t="s">
        <v>1172</v>
      </c>
      <c r="G347" s="16" t="s">
        <v>1173</v>
      </c>
      <c r="H347" s="13" t="s">
        <v>1486</v>
      </c>
      <c r="J347" s="15">
        <v>3214</v>
      </c>
      <c r="K347" s="15">
        <v>7951.2</v>
      </c>
      <c r="L347" s="15">
        <v>363.68</v>
      </c>
      <c r="M347" s="15">
        <v>86.8</v>
      </c>
      <c r="N347" s="15">
        <v>3.8</v>
      </c>
      <c r="O347" s="15">
        <v>700</v>
      </c>
      <c r="P347" s="15">
        <f t="shared" si="18"/>
        <v>3.04</v>
      </c>
    </row>
    <row r="348" spans="1:16">
      <c r="A348" s="13">
        <v>202402</v>
      </c>
      <c r="B348" s="11" t="s">
        <v>377</v>
      </c>
      <c r="C348" s="11" t="s">
        <v>580</v>
      </c>
      <c r="D348" s="11" t="s">
        <v>587</v>
      </c>
      <c r="E348" s="11" t="s">
        <v>1171</v>
      </c>
      <c r="F348" s="11" t="s">
        <v>1179</v>
      </c>
      <c r="G348" s="16" t="s">
        <v>1180</v>
      </c>
      <c r="H348" s="13" t="s">
        <v>1486</v>
      </c>
      <c r="J348" s="15">
        <v>2520</v>
      </c>
      <c r="K348" s="15">
        <v>6405.71</v>
      </c>
      <c r="L348" s="15">
        <v>363.68</v>
      </c>
      <c r="M348" s="15">
        <v>86.8</v>
      </c>
      <c r="N348" s="15">
        <v>3.8</v>
      </c>
      <c r="O348" s="15">
        <v>0</v>
      </c>
      <c r="P348" s="15">
        <f t="shared" si="18"/>
        <v>3.04</v>
      </c>
    </row>
    <row r="349" spans="1:16">
      <c r="A349" s="13">
        <v>202402</v>
      </c>
      <c r="B349" s="11" t="s">
        <v>267</v>
      </c>
      <c r="C349" s="11" t="s">
        <v>575</v>
      </c>
      <c r="D349" s="11" t="s">
        <v>587</v>
      </c>
      <c r="E349" s="11" t="s">
        <v>1195</v>
      </c>
      <c r="F349" s="11" t="s">
        <v>710</v>
      </c>
      <c r="G349" s="16" t="s">
        <v>1196</v>
      </c>
      <c r="H349" s="13" t="s">
        <v>1486</v>
      </c>
      <c r="J349" s="15">
        <v>3850</v>
      </c>
      <c r="K349" s="15">
        <v>8560</v>
      </c>
      <c r="L349" s="15">
        <v>363.68</v>
      </c>
      <c r="M349" s="15">
        <v>86.8</v>
      </c>
      <c r="N349" s="15">
        <v>3.8</v>
      </c>
      <c r="O349" s="15">
        <v>0</v>
      </c>
      <c r="P349" s="15">
        <f t="shared" si="18"/>
        <v>3.04</v>
      </c>
    </row>
    <row r="350" spans="1:16">
      <c r="A350" s="13">
        <v>202402</v>
      </c>
      <c r="B350" s="11" t="s">
        <v>293</v>
      </c>
      <c r="C350" s="11" t="s">
        <v>575</v>
      </c>
      <c r="D350" s="11" t="s">
        <v>587</v>
      </c>
      <c r="E350" s="11" t="s">
        <v>1198</v>
      </c>
      <c r="F350" s="11" t="s">
        <v>710</v>
      </c>
      <c r="G350" s="16" t="s">
        <v>1196</v>
      </c>
      <c r="H350" s="13" t="s">
        <v>1486</v>
      </c>
      <c r="J350" s="15">
        <v>3850</v>
      </c>
      <c r="K350" s="15">
        <v>9065.4</v>
      </c>
      <c r="L350" s="15">
        <v>363.68</v>
      </c>
      <c r="M350" s="15">
        <v>86.8</v>
      </c>
      <c r="N350" s="15">
        <v>3.8</v>
      </c>
      <c r="O350" s="15">
        <v>0</v>
      </c>
      <c r="P350" s="15">
        <f t="shared" si="18"/>
        <v>3.04</v>
      </c>
    </row>
    <row r="351" spans="1:16">
      <c r="A351" s="13">
        <v>202402</v>
      </c>
      <c r="B351" s="11" t="s">
        <v>400</v>
      </c>
      <c r="C351" s="11" t="s">
        <v>1438</v>
      </c>
      <c r="D351" s="11" t="s">
        <v>587</v>
      </c>
      <c r="E351" s="11" t="s">
        <v>1200</v>
      </c>
      <c r="F351" s="11" t="s">
        <v>686</v>
      </c>
      <c r="G351" s="16">
        <v>44782</v>
      </c>
      <c r="H351" s="13" t="s">
        <v>1486</v>
      </c>
      <c r="J351" s="15">
        <v>2120</v>
      </c>
      <c r="K351" s="15">
        <v>5926.6</v>
      </c>
      <c r="L351" s="15">
        <v>363.68</v>
      </c>
      <c r="M351" s="15">
        <v>86.8</v>
      </c>
      <c r="N351" s="15">
        <v>3.8</v>
      </c>
      <c r="O351" s="15">
        <v>0</v>
      </c>
      <c r="P351" s="15">
        <f t="shared" si="18"/>
        <v>3.04</v>
      </c>
    </row>
    <row r="352" spans="1:16">
      <c r="A352" s="13">
        <v>202402</v>
      </c>
      <c r="B352" s="11" t="s">
        <v>319</v>
      </c>
      <c r="C352" s="11" t="s">
        <v>1438</v>
      </c>
      <c r="D352" s="11" t="s">
        <v>764</v>
      </c>
      <c r="E352" s="11" t="s">
        <v>1224</v>
      </c>
      <c r="F352" s="11" t="s">
        <v>1220</v>
      </c>
      <c r="G352" s="16" t="s">
        <v>1225</v>
      </c>
      <c r="H352" s="13" t="s">
        <v>1486</v>
      </c>
      <c r="I352" s="13" t="s">
        <v>527</v>
      </c>
      <c r="J352" s="15">
        <v>6500</v>
      </c>
      <c r="K352" s="15">
        <v>26048.18</v>
      </c>
      <c r="L352" s="15">
        <v>363.68</v>
      </c>
      <c r="M352" s="15">
        <v>86.8</v>
      </c>
      <c r="N352" s="15">
        <v>3.8</v>
      </c>
      <c r="O352" s="15">
        <v>0</v>
      </c>
      <c r="P352" s="15">
        <f t="shared" si="18"/>
        <v>3.04</v>
      </c>
    </row>
    <row r="353" spans="1:16">
      <c r="A353" s="13">
        <v>202402</v>
      </c>
      <c r="B353" s="11" t="s">
        <v>238</v>
      </c>
      <c r="C353" s="11" t="s">
        <v>580</v>
      </c>
      <c r="D353" s="11" t="s">
        <v>587</v>
      </c>
      <c r="E353" s="11" t="s">
        <v>1226</v>
      </c>
      <c r="F353" s="11" t="s">
        <v>992</v>
      </c>
      <c r="G353" s="16" t="s">
        <v>1227</v>
      </c>
      <c r="H353" s="13" t="s">
        <v>1486</v>
      </c>
      <c r="J353" s="15">
        <v>2671</v>
      </c>
      <c r="K353" s="15">
        <v>6122.5</v>
      </c>
      <c r="L353" s="15">
        <v>363.68</v>
      </c>
      <c r="M353" s="15">
        <v>86.8</v>
      </c>
      <c r="N353" s="15">
        <v>3.8</v>
      </c>
      <c r="O353" s="15">
        <v>0</v>
      </c>
      <c r="P353" s="15">
        <f t="shared" si="18"/>
        <v>3.04</v>
      </c>
    </row>
    <row r="354" spans="1:16">
      <c r="A354" s="13">
        <v>202402</v>
      </c>
      <c r="B354" s="11" t="s">
        <v>370</v>
      </c>
      <c r="C354" s="11" t="s">
        <v>1437</v>
      </c>
      <c r="D354" s="11" t="s">
        <v>587</v>
      </c>
      <c r="E354" s="11" t="s">
        <v>1228</v>
      </c>
      <c r="F354" s="11" t="s">
        <v>694</v>
      </c>
      <c r="G354" s="16" t="s">
        <v>1229</v>
      </c>
      <c r="H354" s="13" t="s">
        <v>1486</v>
      </c>
      <c r="J354" s="15">
        <v>4068</v>
      </c>
      <c r="K354" s="15">
        <v>8499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</row>
    <row r="355" spans="1:16">
      <c r="A355" s="13">
        <v>202402</v>
      </c>
      <c r="B355" s="11" t="s">
        <v>350</v>
      </c>
      <c r="C355" s="11" t="s">
        <v>1437</v>
      </c>
      <c r="D355" s="11" t="s">
        <v>764</v>
      </c>
      <c r="E355" s="11" t="s">
        <v>1230</v>
      </c>
      <c r="F355" s="11" t="s">
        <v>792</v>
      </c>
      <c r="G355" s="16" t="s">
        <v>1229</v>
      </c>
      <c r="H355" s="13" t="s">
        <v>1486</v>
      </c>
      <c r="J355" s="15">
        <v>5000</v>
      </c>
      <c r="K355" s="15">
        <v>13237.5</v>
      </c>
      <c r="L355" s="15">
        <v>363.68</v>
      </c>
      <c r="M355" s="15">
        <v>86.8</v>
      </c>
      <c r="N355" s="15">
        <v>3.8</v>
      </c>
      <c r="O355" s="15">
        <v>0</v>
      </c>
      <c r="P355" s="15">
        <f>1900*0.16%</f>
        <v>3.04</v>
      </c>
    </row>
    <row r="356" spans="1:16">
      <c r="A356" s="13">
        <v>202402</v>
      </c>
      <c r="B356" s="11" t="s">
        <v>415</v>
      </c>
      <c r="C356" s="11" t="s">
        <v>575</v>
      </c>
      <c r="D356" s="11" t="s">
        <v>587</v>
      </c>
      <c r="E356" s="11" t="s">
        <v>1249</v>
      </c>
      <c r="F356" s="11" t="s">
        <v>710</v>
      </c>
      <c r="G356" s="16" t="s">
        <v>1247</v>
      </c>
      <c r="H356" s="13" t="s">
        <v>1486</v>
      </c>
      <c r="J356" s="15">
        <v>3850</v>
      </c>
      <c r="K356" s="15">
        <v>5951.5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</row>
    <row r="357" spans="1:16">
      <c r="A357" s="13">
        <v>202402</v>
      </c>
      <c r="B357" s="11" t="s">
        <v>322</v>
      </c>
      <c r="C357" s="11" t="s">
        <v>580</v>
      </c>
      <c r="D357" s="11" t="s">
        <v>587</v>
      </c>
      <c r="E357" s="11" t="s">
        <v>1262</v>
      </c>
      <c r="F357" s="11" t="s">
        <v>939</v>
      </c>
      <c r="G357" s="16">
        <v>44886</v>
      </c>
      <c r="H357" s="13" t="s">
        <v>1486</v>
      </c>
      <c r="J357" s="15">
        <v>1900</v>
      </c>
      <c r="K357" s="15">
        <v>5436.4</v>
      </c>
      <c r="L357" s="15">
        <v>363.68</v>
      </c>
      <c r="M357" s="15">
        <v>86.8</v>
      </c>
      <c r="N357" s="15">
        <v>3.8</v>
      </c>
      <c r="O357" s="15">
        <v>0</v>
      </c>
      <c r="P357" s="15">
        <f t="shared" ref="P357:P380" si="19">1900*0.16%</f>
        <v>3.04</v>
      </c>
    </row>
    <row r="358" spans="1:16">
      <c r="A358" s="13">
        <v>202402</v>
      </c>
      <c r="B358" s="11" t="s">
        <v>315</v>
      </c>
      <c r="C358" s="11" t="s">
        <v>575</v>
      </c>
      <c r="D358" s="11" t="s">
        <v>587</v>
      </c>
      <c r="E358" s="11" t="s">
        <v>1267</v>
      </c>
      <c r="F358" s="11" t="s">
        <v>1268</v>
      </c>
      <c r="G358" s="16">
        <v>44879</v>
      </c>
      <c r="H358" s="13" t="s">
        <v>1486</v>
      </c>
      <c r="J358" s="15">
        <v>3050</v>
      </c>
      <c r="K358" s="15">
        <v>6662.6</v>
      </c>
      <c r="L358" s="15">
        <v>363.68</v>
      </c>
      <c r="M358" s="15">
        <v>86.8</v>
      </c>
      <c r="N358" s="15">
        <v>3.8</v>
      </c>
      <c r="O358" s="15">
        <v>0</v>
      </c>
      <c r="P358" s="15">
        <f t="shared" si="19"/>
        <v>3.04</v>
      </c>
    </row>
    <row r="359" spans="1:16">
      <c r="A359" s="13">
        <v>202402</v>
      </c>
      <c r="B359" s="11" t="s">
        <v>224</v>
      </c>
      <c r="C359" s="11" t="s">
        <v>575</v>
      </c>
      <c r="D359" s="11" t="s">
        <v>587</v>
      </c>
      <c r="E359" s="11" t="s">
        <v>1275</v>
      </c>
      <c r="F359" s="11" t="s">
        <v>1276</v>
      </c>
      <c r="G359" s="16">
        <v>44909</v>
      </c>
      <c r="H359" s="13" t="s">
        <v>1486</v>
      </c>
      <c r="J359" s="15">
        <v>3850</v>
      </c>
      <c r="K359" s="15">
        <v>8202.14</v>
      </c>
      <c r="L359" s="15">
        <v>363.68</v>
      </c>
      <c r="M359" s="15">
        <v>86.8</v>
      </c>
      <c r="N359" s="15">
        <v>3.8</v>
      </c>
      <c r="O359" s="15">
        <v>0</v>
      </c>
      <c r="P359" s="15">
        <f t="shared" si="19"/>
        <v>3.04</v>
      </c>
    </row>
    <row r="360" spans="1:16">
      <c r="A360" s="13">
        <v>202402</v>
      </c>
      <c r="B360" s="11" t="s">
        <v>351</v>
      </c>
      <c r="C360" s="11" t="s">
        <v>1438</v>
      </c>
      <c r="D360" s="11" t="s">
        <v>587</v>
      </c>
      <c r="E360" s="11" t="s">
        <v>1278</v>
      </c>
      <c r="F360" s="11" t="s">
        <v>1279</v>
      </c>
      <c r="G360" s="16" t="s">
        <v>1280</v>
      </c>
      <c r="H360" s="13" t="s">
        <v>1486</v>
      </c>
      <c r="J360" s="15">
        <v>4480</v>
      </c>
      <c r="K360" s="15">
        <v>11640</v>
      </c>
      <c r="L360" s="15">
        <v>363.68</v>
      </c>
      <c r="M360" s="15">
        <v>86.8</v>
      </c>
      <c r="N360" s="15">
        <v>3.8</v>
      </c>
      <c r="O360" s="15">
        <v>95</v>
      </c>
      <c r="P360" s="15">
        <f t="shared" si="19"/>
        <v>3.04</v>
      </c>
    </row>
    <row r="361" spans="1:16">
      <c r="A361" s="13">
        <v>202402</v>
      </c>
      <c r="B361" s="11" t="s">
        <v>451</v>
      </c>
      <c r="C361" s="11" t="s">
        <v>1437</v>
      </c>
      <c r="D361" s="11" t="s">
        <v>587</v>
      </c>
      <c r="E361" s="11" t="s">
        <v>1282</v>
      </c>
      <c r="F361" s="11" t="s">
        <v>778</v>
      </c>
      <c r="G361" s="16" t="s">
        <v>1283</v>
      </c>
      <c r="H361" s="13" t="s">
        <v>1486</v>
      </c>
      <c r="J361" s="15">
        <v>2500</v>
      </c>
      <c r="K361" s="15">
        <v>6001.3</v>
      </c>
      <c r="L361" s="15">
        <v>363.68</v>
      </c>
      <c r="M361" s="15">
        <v>86.8</v>
      </c>
      <c r="N361" s="15">
        <v>3.8</v>
      </c>
      <c r="O361" s="15">
        <v>0</v>
      </c>
      <c r="P361" s="15">
        <f t="shared" si="19"/>
        <v>3.04</v>
      </c>
    </row>
    <row r="362" spans="1:16">
      <c r="A362" s="13">
        <v>202402</v>
      </c>
      <c r="B362" s="11" t="s">
        <v>436</v>
      </c>
      <c r="C362" s="11" t="s">
        <v>1437</v>
      </c>
      <c r="D362" s="11" t="s">
        <v>587</v>
      </c>
      <c r="E362" s="11" t="s">
        <v>1286</v>
      </c>
      <c r="F362" s="11" t="s">
        <v>1340</v>
      </c>
      <c r="G362" s="16" t="s">
        <v>1287</v>
      </c>
      <c r="H362" s="13" t="s">
        <v>1486</v>
      </c>
      <c r="J362" s="15">
        <v>4238</v>
      </c>
      <c r="K362" s="15">
        <v>8420.7</v>
      </c>
      <c r="L362" s="15">
        <v>363.68</v>
      </c>
      <c r="M362" s="15">
        <v>86.8</v>
      </c>
      <c r="N362" s="15">
        <v>3.8</v>
      </c>
      <c r="O362" s="15">
        <v>0</v>
      </c>
      <c r="P362" s="15">
        <f t="shared" si="19"/>
        <v>3.04</v>
      </c>
    </row>
    <row r="363" spans="1:16">
      <c r="A363" s="13">
        <v>202402</v>
      </c>
      <c r="B363" s="11" t="s">
        <v>348</v>
      </c>
      <c r="C363" s="11" t="s">
        <v>1437</v>
      </c>
      <c r="D363" s="11" t="s">
        <v>764</v>
      </c>
      <c r="E363" s="11" t="s">
        <v>1289</v>
      </c>
      <c r="F363" s="11" t="s">
        <v>792</v>
      </c>
      <c r="G363" s="16" t="s">
        <v>1290</v>
      </c>
      <c r="H363" s="13" t="s">
        <v>1486</v>
      </c>
      <c r="J363" s="15">
        <v>6160</v>
      </c>
      <c r="K363" s="15">
        <v>17707.8</v>
      </c>
      <c r="L363" s="15">
        <v>363.68</v>
      </c>
      <c r="M363" s="15">
        <v>86.8</v>
      </c>
      <c r="N363" s="15">
        <v>3.8</v>
      </c>
      <c r="O363" s="15">
        <v>800</v>
      </c>
      <c r="P363" s="15">
        <f t="shared" si="19"/>
        <v>3.04</v>
      </c>
    </row>
    <row r="364" spans="1:16">
      <c r="A364" s="13">
        <v>202402</v>
      </c>
      <c r="B364" s="11" t="s">
        <v>304</v>
      </c>
      <c r="C364" s="11" t="s">
        <v>1439</v>
      </c>
      <c r="D364" s="11" t="s">
        <v>587</v>
      </c>
      <c r="E364" s="11" t="s">
        <v>1311</v>
      </c>
      <c r="F364" s="11" t="s">
        <v>1312</v>
      </c>
      <c r="G364" s="16" t="s">
        <v>1313</v>
      </c>
      <c r="H364" s="13" t="s">
        <v>1486</v>
      </c>
      <c r="J364" s="15">
        <v>2000</v>
      </c>
      <c r="K364" s="15">
        <v>4957.94</v>
      </c>
      <c r="L364" s="15">
        <v>363.68</v>
      </c>
      <c r="M364" s="15">
        <v>86.8</v>
      </c>
      <c r="N364" s="15">
        <v>3.8</v>
      </c>
      <c r="O364" s="15">
        <v>0</v>
      </c>
      <c r="P364" s="15">
        <f t="shared" si="19"/>
        <v>3.04</v>
      </c>
    </row>
    <row r="365" spans="1:16">
      <c r="A365" s="13">
        <v>202402</v>
      </c>
      <c r="B365" s="11" t="s">
        <v>367</v>
      </c>
      <c r="C365" s="11" t="s">
        <v>1437</v>
      </c>
      <c r="D365" s="11" t="s">
        <v>587</v>
      </c>
      <c r="E365" s="11" t="s">
        <v>1318</v>
      </c>
      <c r="F365" s="11" t="s">
        <v>1294</v>
      </c>
      <c r="G365" s="16" t="s">
        <v>1319</v>
      </c>
      <c r="H365" s="13" t="s">
        <v>1486</v>
      </c>
      <c r="J365" s="15">
        <v>1900</v>
      </c>
      <c r="K365" s="15">
        <v>5548.4</v>
      </c>
      <c r="L365" s="15">
        <v>363.68</v>
      </c>
      <c r="M365" s="15">
        <v>86.8</v>
      </c>
      <c r="N365" s="15">
        <v>3.8</v>
      </c>
      <c r="O365" s="15">
        <v>0</v>
      </c>
      <c r="P365" s="15">
        <f t="shared" si="19"/>
        <v>3.04</v>
      </c>
    </row>
    <row r="366" spans="1:16">
      <c r="A366" s="13">
        <v>202402</v>
      </c>
      <c r="B366" s="11" t="s">
        <v>228</v>
      </c>
      <c r="C366" s="11" t="s">
        <v>592</v>
      </c>
      <c r="D366" s="11" t="s">
        <v>587</v>
      </c>
      <c r="E366" s="11" t="s">
        <v>1327</v>
      </c>
      <c r="F366" s="11" t="s">
        <v>833</v>
      </c>
      <c r="G366" s="16" t="s">
        <v>1328</v>
      </c>
      <c r="H366" s="13" t="s">
        <v>1486</v>
      </c>
      <c r="J366" s="15">
        <v>2000</v>
      </c>
      <c r="K366" s="15">
        <v>5240.02</v>
      </c>
      <c r="L366" s="15">
        <v>363.68</v>
      </c>
      <c r="M366" s="15">
        <v>86.8</v>
      </c>
      <c r="N366" s="15">
        <v>3.8</v>
      </c>
      <c r="O366" s="15">
        <v>0</v>
      </c>
      <c r="P366" s="15">
        <f t="shared" si="19"/>
        <v>3.04</v>
      </c>
    </row>
    <row r="367" spans="1:16">
      <c r="A367" s="13">
        <v>202402</v>
      </c>
      <c r="B367" s="11" t="s">
        <v>231</v>
      </c>
      <c r="C367" s="11" t="s">
        <v>1439</v>
      </c>
      <c r="D367" s="11" t="s">
        <v>587</v>
      </c>
      <c r="E367" s="11" t="s">
        <v>1334</v>
      </c>
      <c r="F367" s="11" t="s">
        <v>675</v>
      </c>
      <c r="G367" s="16" t="s">
        <v>1335</v>
      </c>
      <c r="H367" s="13" t="s">
        <v>1486</v>
      </c>
      <c r="J367" s="15">
        <v>3026</v>
      </c>
      <c r="K367" s="15">
        <v>6684.67</v>
      </c>
      <c r="L367" s="15">
        <v>363.68</v>
      </c>
      <c r="M367" s="15">
        <v>86.8</v>
      </c>
      <c r="N367" s="15">
        <v>3.8</v>
      </c>
      <c r="O367" s="15">
        <v>0</v>
      </c>
      <c r="P367" s="15">
        <f t="shared" si="19"/>
        <v>3.04</v>
      </c>
    </row>
    <row r="368" spans="1:16">
      <c r="A368" s="13">
        <v>202402</v>
      </c>
      <c r="B368" s="11" t="s">
        <v>265</v>
      </c>
      <c r="C368" s="11" t="s">
        <v>580</v>
      </c>
      <c r="D368" s="11" t="s">
        <v>587</v>
      </c>
      <c r="E368" s="11" t="s">
        <v>1343</v>
      </c>
      <c r="F368" s="11" t="s">
        <v>1344</v>
      </c>
      <c r="G368" s="16" t="s">
        <v>1345</v>
      </c>
      <c r="H368" s="13" t="s">
        <v>1486</v>
      </c>
      <c r="J368" s="15">
        <v>1900</v>
      </c>
      <c r="K368" s="15">
        <v>4095.44</v>
      </c>
      <c r="L368" s="15">
        <v>363.68</v>
      </c>
      <c r="M368" s="15">
        <v>86.8</v>
      </c>
      <c r="N368" s="15">
        <v>3.8</v>
      </c>
      <c r="O368" s="15">
        <v>0</v>
      </c>
      <c r="P368" s="15">
        <f t="shared" si="19"/>
        <v>3.04</v>
      </c>
    </row>
    <row r="369" spans="1:16">
      <c r="A369" s="13">
        <v>202402</v>
      </c>
      <c r="B369" s="11" t="s">
        <v>247</v>
      </c>
      <c r="C369" s="11" t="s">
        <v>580</v>
      </c>
      <c r="D369" s="11" t="s">
        <v>587</v>
      </c>
      <c r="E369" s="11" t="s">
        <v>1347</v>
      </c>
      <c r="F369" s="11" t="s">
        <v>1344</v>
      </c>
      <c r="G369" s="16" t="s">
        <v>1348</v>
      </c>
      <c r="H369" s="13" t="s">
        <v>1486</v>
      </c>
      <c r="J369" s="15">
        <v>1900</v>
      </c>
      <c r="K369" s="15">
        <v>5111.5</v>
      </c>
      <c r="L369" s="15">
        <v>363.68</v>
      </c>
      <c r="M369" s="15">
        <v>86.8</v>
      </c>
      <c r="N369" s="15">
        <v>3.8</v>
      </c>
      <c r="O369" s="15">
        <v>0</v>
      </c>
      <c r="P369" s="15">
        <f t="shared" si="19"/>
        <v>3.04</v>
      </c>
    </row>
    <row r="370" spans="1:16">
      <c r="A370" s="13">
        <v>202402</v>
      </c>
      <c r="B370" s="11" t="s">
        <v>402</v>
      </c>
      <c r="C370" s="11" t="s">
        <v>1437</v>
      </c>
      <c r="D370" s="11" t="s">
        <v>1366</v>
      </c>
      <c r="E370" s="11" t="s">
        <v>1350</v>
      </c>
      <c r="F370" s="11" t="s">
        <v>1351</v>
      </c>
      <c r="G370" s="16" t="s">
        <v>1352</v>
      </c>
      <c r="H370" s="13" t="s">
        <v>1486</v>
      </c>
      <c r="J370" s="15">
        <v>12400</v>
      </c>
      <c r="K370" s="15">
        <v>28150.6</v>
      </c>
      <c r="L370" s="15">
        <v>363.68</v>
      </c>
      <c r="M370" s="15">
        <v>86.8</v>
      </c>
      <c r="N370" s="15">
        <v>3.8</v>
      </c>
      <c r="O370" s="15">
        <v>3128</v>
      </c>
      <c r="P370" s="15">
        <f t="shared" si="19"/>
        <v>3.04</v>
      </c>
    </row>
    <row r="371" spans="1:16">
      <c r="A371" s="13">
        <v>202402</v>
      </c>
      <c r="B371" s="11" t="s">
        <v>390</v>
      </c>
      <c r="C371" s="11" t="s">
        <v>1439</v>
      </c>
      <c r="D371" s="11" t="s">
        <v>587</v>
      </c>
      <c r="E371" s="11" t="s">
        <v>1355</v>
      </c>
      <c r="F371" s="11" t="s">
        <v>675</v>
      </c>
      <c r="G371" s="16" t="s">
        <v>1356</v>
      </c>
      <c r="H371" s="13" t="s">
        <v>1486</v>
      </c>
      <c r="J371" s="15">
        <v>3026</v>
      </c>
      <c r="K371" s="15">
        <v>6673.69</v>
      </c>
      <c r="L371" s="15">
        <v>363.68</v>
      </c>
      <c r="M371" s="15">
        <v>86.8</v>
      </c>
      <c r="N371" s="15">
        <v>3.8</v>
      </c>
      <c r="O371" s="15">
        <v>0</v>
      </c>
      <c r="P371" s="15">
        <f t="shared" si="19"/>
        <v>3.04</v>
      </c>
    </row>
    <row r="372" spans="1:16">
      <c r="A372" s="13">
        <v>202402</v>
      </c>
      <c r="B372" s="11" t="s">
        <v>269</v>
      </c>
      <c r="C372" s="11" t="s">
        <v>1437</v>
      </c>
      <c r="D372" s="11" t="s">
        <v>587</v>
      </c>
      <c r="E372" s="11" t="s">
        <v>1360</v>
      </c>
      <c r="F372" s="11" t="s">
        <v>669</v>
      </c>
      <c r="G372" s="16" t="s">
        <v>1359</v>
      </c>
      <c r="H372" s="13" t="s">
        <v>1486</v>
      </c>
      <c r="J372" s="15">
        <v>2600</v>
      </c>
      <c r="K372" s="15">
        <v>4650.29</v>
      </c>
      <c r="L372" s="15">
        <v>363.68</v>
      </c>
      <c r="M372" s="15">
        <v>86.8</v>
      </c>
      <c r="N372" s="15">
        <v>3.8</v>
      </c>
      <c r="O372" s="15">
        <v>0</v>
      </c>
      <c r="P372" s="15">
        <f t="shared" si="19"/>
        <v>3.04</v>
      </c>
    </row>
    <row r="373" spans="1:16">
      <c r="A373" s="13">
        <v>202402</v>
      </c>
      <c r="B373" s="11" t="s">
        <v>313</v>
      </c>
      <c r="C373" s="11" t="s">
        <v>580</v>
      </c>
      <c r="D373" s="11" t="s">
        <v>587</v>
      </c>
      <c r="E373" s="11" t="s">
        <v>1361</v>
      </c>
      <c r="F373" s="11" t="s">
        <v>992</v>
      </c>
      <c r="G373" s="16" t="s">
        <v>1362</v>
      </c>
      <c r="H373" s="13" t="s">
        <v>1486</v>
      </c>
      <c r="J373" s="15">
        <v>2320</v>
      </c>
      <c r="K373" s="15">
        <v>6332.6</v>
      </c>
      <c r="L373" s="15">
        <v>363.68</v>
      </c>
      <c r="M373" s="15">
        <v>86.8</v>
      </c>
      <c r="N373" s="15">
        <v>3.8</v>
      </c>
      <c r="O373" s="15">
        <v>0</v>
      </c>
      <c r="P373" s="15">
        <f t="shared" si="19"/>
        <v>3.04</v>
      </c>
    </row>
    <row r="374" spans="1:16">
      <c r="A374" s="13">
        <v>202402</v>
      </c>
      <c r="B374" s="11" t="s">
        <v>263</v>
      </c>
      <c r="C374" s="11" t="s">
        <v>661</v>
      </c>
      <c r="D374" s="11" t="s">
        <v>587</v>
      </c>
      <c r="E374" s="11" t="s">
        <v>1369</v>
      </c>
      <c r="F374" s="11" t="s">
        <v>663</v>
      </c>
      <c r="G374" s="16" t="s">
        <v>1370</v>
      </c>
      <c r="H374" s="13" t="s">
        <v>1486</v>
      </c>
      <c r="J374" s="15">
        <v>5200</v>
      </c>
      <c r="K374" s="15">
        <v>11647.86</v>
      </c>
      <c r="L374" s="15">
        <v>363.68</v>
      </c>
      <c r="M374" s="15">
        <v>86.8</v>
      </c>
      <c r="N374" s="15">
        <v>3.8</v>
      </c>
      <c r="O374" s="15">
        <v>0</v>
      </c>
      <c r="P374" s="15">
        <f t="shared" si="19"/>
        <v>3.04</v>
      </c>
    </row>
    <row r="375" spans="1:16">
      <c r="A375" s="13">
        <v>202402</v>
      </c>
      <c r="B375" s="11" t="s">
        <v>442</v>
      </c>
      <c r="C375" s="11" t="s">
        <v>1437</v>
      </c>
      <c r="D375" s="11" t="s">
        <v>587</v>
      </c>
      <c r="E375" s="11" t="s">
        <v>1375</v>
      </c>
      <c r="F375" s="11" t="s">
        <v>1294</v>
      </c>
      <c r="G375" s="16" t="s">
        <v>1376</v>
      </c>
      <c r="H375" s="13" t="s">
        <v>1486</v>
      </c>
      <c r="J375" s="15">
        <v>1900</v>
      </c>
      <c r="K375" s="15">
        <v>5399.5</v>
      </c>
      <c r="L375" s="15">
        <v>363.68</v>
      </c>
      <c r="M375" s="15">
        <v>86.8</v>
      </c>
      <c r="N375" s="15">
        <v>3.8</v>
      </c>
      <c r="O375" s="15">
        <v>0</v>
      </c>
      <c r="P375" s="15">
        <f t="shared" si="19"/>
        <v>3.04</v>
      </c>
    </row>
    <row r="376" spans="1:16">
      <c r="A376" s="13">
        <v>202402</v>
      </c>
      <c r="B376" s="11" t="s">
        <v>496</v>
      </c>
      <c r="C376" s="11" t="s">
        <v>580</v>
      </c>
      <c r="D376" s="11" t="s">
        <v>587</v>
      </c>
      <c r="E376" s="11" t="s">
        <v>1377</v>
      </c>
      <c r="F376" s="11" t="s">
        <v>1344</v>
      </c>
      <c r="G376" s="16" t="s">
        <v>1378</v>
      </c>
      <c r="H376" s="13" t="s">
        <v>1486</v>
      </c>
      <c r="J376" s="15">
        <v>1900</v>
      </c>
      <c r="K376" s="15">
        <v>4100.74</v>
      </c>
      <c r="L376" s="15">
        <v>363.68</v>
      </c>
      <c r="M376" s="15">
        <v>86.8</v>
      </c>
      <c r="N376" s="15">
        <v>3.8</v>
      </c>
      <c r="O376" s="15">
        <v>0</v>
      </c>
      <c r="P376" s="15">
        <f t="shared" si="19"/>
        <v>3.04</v>
      </c>
    </row>
    <row r="377" spans="1:16">
      <c r="A377" s="13">
        <v>202402</v>
      </c>
      <c r="B377" s="11" t="s">
        <v>488</v>
      </c>
      <c r="C377" s="11" t="s">
        <v>1437</v>
      </c>
      <c r="D377" s="11" t="s">
        <v>587</v>
      </c>
      <c r="E377" s="11" t="s">
        <v>1380</v>
      </c>
      <c r="F377" s="11" t="s">
        <v>1381</v>
      </c>
      <c r="G377" s="16" t="s">
        <v>1378</v>
      </c>
      <c r="H377" s="13" t="s">
        <v>1486</v>
      </c>
      <c r="J377" s="15">
        <v>3000</v>
      </c>
      <c r="K377" s="15">
        <v>5198.91</v>
      </c>
      <c r="L377" s="15">
        <v>363.68</v>
      </c>
      <c r="M377" s="15">
        <v>86.8</v>
      </c>
      <c r="N377" s="15">
        <v>3.8</v>
      </c>
      <c r="O377" s="15">
        <v>0</v>
      </c>
      <c r="P377" s="15">
        <f t="shared" si="19"/>
        <v>3.04</v>
      </c>
    </row>
    <row r="378" spans="1:16">
      <c r="A378" s="13">
        <v>202402</v>
      </c>
      <c r="B378" s="11" t="s">
        <v>476</v>
      </c>
      <c r="C378" s="11" t="s">
        <v>1437</v>
      </c>
      <c r="D378" s="11" t="s">
        <v>587</v>
      </c>
      <c r="E378" s="11" t="s">
        <v>1391</v>
      </c>
      <c r="F378" s="11" t="s">
        <v>1246</v>
      </c>
      <c r="G378" s="16" t="s">
        <v>1392</v>
      </c>
      <c r="H378" s="13" t="s">
        <v>1486</v>
      </c>
      <c r="J378" s="15">
        <v>3390</v>
      </c>
      <c r="K378" s="15">
        <v>7337.26</v>
      </c>
      <c r="L378" s="15">
        <v>363.68</v>
      </c>
      <c r="M378" s="15">
        <v>86.8</v>
      </c>
      <c r="N378" s="15">
        <v>3.8</v>
      </c>
      <c r="O378" s="15">
        <v>0</v>
      </c>
      <c r="P378" s="15">
        <f t="shared" si="19"/>
        <v>3.04</v>
      </c>
    </row>
    <row r="379" spans="1:16">
      <c r="A379" s="13">
        <v>202402</v>
      </c>
      <c r="B379" s="11" t="s">
        <v>486</v>
      </c>
      <c r="C379" s="11" t="s">
        <v>580</v>
      </c>
      <c r="D379" s="11" t="s">
        <v>587</v>
      </c>
      <c r="E379" s="11" t="s">
        <v>1393</v>
      </c>
      <c r="F379" s="11" t="s">
        <v>1344</v>
      </c>
      <c r="G379" s="16" t="s">
        <v>1394</v>
      </c>
      <c r="H379" s="13" t="s">
        <v>1486</v>
      </c>
      <c r="J379" s="15">
        <v>1900</v>
      </c>
      <c r="K379" s="15">
        <v>4505.1</v>
      </c>
      <c r="L379" s="15">
        <v>363.68</v>
      </c>
      <c r="M379" s="15">
        <v>86.8</v>
      </c>
      <c r="N379" s="15">
        <v>3.8</v>
      </c>
      <c r="O379" s="15">
        <v>0</v>
      </c>
      <c r="P379" s="15">
        <f t="shared" si="19"/>
        <v>3.04</v>
      </c>
    </row>
    <row r="380" spans="1:16">
      <c r="A380" s="13">
        <v>202402</v>
      </c>
      <c r="B380" s="11" t="s">
        <v>472</v>
      </c>
      <c r="C380" s="11" t="s">
        <v>580</v>
      </c>
      <c r="D380" s="11" t="s">
        <v>587</v>
      </c>
      <c r="E380" s="11" t="s">
        <v>1395</v>
      </c>
      <c r="F380" s="11" t="s">
        <v>992</v>
      </c>
      <c r="G380" s="16" t="s">
        <v>1396</v>
      </c>
      <c r="H380" s="13" t="s">
        <v>1486</v>
      </c>
      <c r="J380" s="15">
        <v>2520</v>
      </c>
      <c r="K380" s="15">
        <v>6056.1</v>
      </c>
      <c r="L380" s="15">
        <v>363.68</v>
      </c>
      <c r="M380" s="15">
        <v>86.8</v>
      </c>
      <c r="N380" s="15">
        <v>3.8</v>
      </c>
      <c r="O380" s="15">
        <v>0</v>
      </c>
      <c r="P380" s="15">
        <f t="shared" si="19"/>
        <v>3.04</v>
      </c>
    </row>
    <row r="381" spans="1:16">
      <c r="A381" s="13">
        <v>202402</v>
      </c>
      <c r="B381" s="11" t="s">
        <v>492</v>
      </c>
      <c r="C381" s="11" t="s">
        <v>1438</v>
      </c>
      <c r="D381" s="11" t="s">
        <v>587</v>
      </c>
      <c r="E381" s="11" t="s">
        <v>1397</v>
      </c>
      <c r="F381" s="11" t="s">
        <v>856</v>
      </c>
      <c r="G381" s="16" t="s">
        <v>1398</v>
      </c>
      <c r="H381" s="13" t="s">
        <v>1486</v>
      </c>
      <c r="J381" s="15">
        <v>1900</v>
      </c>
      <c r="K381" s="15">
        <v>4243.46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</row>
    <row r="382" spans="1:16">
      <c r="A382" s="13">
        <v>202402</v>
      </c>
      <c r="B382" s="11" t="s">
        <v>477</v>
      </c>
      <c r="C382" s="11" t="s">
        <v>1438</v>
      </c>
      <c r="D382" s="11" t="s">
        <v>587</v>
      </c>
      <c r="E382" s="11" t="s">
        <v>1399</v>
      </c>
      <c r="F382" s="11" t="s">
        <v>1400</v>
      </c>
      <c r="G382" s="16" t="s">
        <v>1401</v>
      </c>
      <c r="H382" s="13" t="s">
        <v>1486</v>
      </c>
      <c r="J382" s="15">
        <v>2120</v>
      </c>
      <c r="K382" s="15">
        <v>5827.05</v>
      </c>
      <c r="L382" s="15">
        <v>363.68</v>
      </c>
      <c r="M382" s="15">
        <v>86.8</v>
      </c>
      <c r="N382" s="15">
        <v>3.8</v>
      </c>
      <c r="O382" s="15">
        <v>0</v>
      </c>
      <c r="P382" s="15">
        <f t="shared" ref="P382:P396" si="20">1900*0.16%</f>
        <v>3.04</v>
      </c>
    </row>
    <row r="383" spans="1:16">
      <c r="A383" s="13">
        <v>202402</v>
      </c>
      <c r="B383" s="11" t="s">
        <v>478</v>
      </c>
      <c r="C383" s="11" t="s">
        <v>1437</v>
      </c>
      <c r="D383" s="11" t="s">
        <v>587</v>
      </c>
      <c r="E383" s="11" t="s">
        <v>1404</v>
      </c>
      <c r="F383" s="11" t="s">
        <v>1294</v>
      </c>
      <c r="G383" s="16" t="s">
        <v>1405</v>
      </c>
      <c r="H383" s="13" t="s">
        <v>1486</v>
      </c>
      <c r="J383" s="15">
        <v>1900</v>
      </c>
      <c r="K383" s="15">
        <v>3531.37</v>
      </c>
      <c r="L383" s="15">
        <v>363.68</v>
      </c>
      <c r="M383" s="15">
        <v>86.8</v>
      </c>
      <c r="N383" s="15">
        <v>3.8</v>
      </c>
      <c r="O383" s="15">
        <v>0</v>
      </c>
      <c r="P383" s="15">
        <f t="shared" si="20"/>
        <v>3.04</v>
      </c>
    </row>
    <row r="384" spans="1:16">
      <c r="A384" s="13">
        <v>202402</v>
      </c>
      <c r="B384" s="11" t="s">
        <v>493</v>
      </c>
      <c r="C384" s="11" t="s">
        <v>1437</v>
      </c>
      <c r="D384" s="11" t="s">
        <v>587</v>
      </c>
      <c r="E384" s="11" t="s">
        <v>1406</v>
      </c>
      <c r="F384" s="11" t="s">
        <v>1358</v>
      </c>
      <c r="G384" s="16" t="s">
        <v>1407</v>
      </c>
      <c r="H384" s="13" t="s">
        <v>1486</v>
      </c>
      <c r="J384" s="15">
        <v>5500</v>
      </c>
      <c r="K384" s="15">
        <v>12526.83</v>
      </c>
      <c r="L384" s="15">
        <v>363.68</v>
      </c>
      <c r="M384" s="15">
        <v>86.8</v>
      </c>
      <c r="N384" s="15">
        <v>3.8</v>
      </c>
      <c r="O384" s="15">
        <v>0</v>
      </c>
      <c r="P384" s="15">
        <f t="shared" si="20"/>
        <v>3.04</v>
      </c>
    </row>
    <row r="385" spans="1:16">
      <c r="A385" s="13">
        <v>202402</v>
      </c>
      <c r="B385" s="11" t="s">
        <v>253</v>
      </c>
      <c r="C385" s="11" t="s">
        <v>1438</v>
      </c>
      <c r="D385" s="11" t="s">
        <v>587</v>
      </c>
      <c r="E385" s="11" t="s">
        <v>1062</v>
      </c>
      <c r="F385" s="11" t="s">
        <v>1408</v>
      </c>
      <c r="G385" s="16" t="s">
        <v>1063</v>
      </c>
      <c r="H385" s="13" t="s">
        <v>1494</v>
      </c>
      <c r="J385" s="15">
        <v>3026</v>
      </c>
      <c r="K385" s="15">
        <v>7092.9</v>
      </c>
      <c r="L385" s="15">
        <v>363.68</v>
      </c>
      <c r="M385" s="15">
        <v>86.8</v>
      </c>
      <c r="N385" s="15">
        <v>3.8</v>
      </c>
      <c r="O385" s="15">
        <v>0</v>
      </c>
      <c r="P385" s="15">
        <f t="shared" si="20"/>
        <v>3.04</v>
      </c>
    </row>
    <row r="386" spans="1:16">
      <c r="A386" s="13">
        <v>202402</v>
      </c>
      <c r="B386" s="11" t="s">
        <v>463</v>
      </c>
      <c r="C386" s="11" t="s">
        <v>1437</v>
      </c>
      <c r="D386" s="11" t="s">
        <v>587</v>
      </c>
      <c r="E386" s="11" t="s">
        <v>1425</v>
      </c>
      <c r="F386" s="11" t="s">
        <v>669</v>
      </c>
      <c r="G386" s="16">
        <v>45170</v>
      </c>
      <c r="H386" s="13" t="s">
        <v>1486</v>
      </c>
      <c r="J386" s="15">
        <v>3000</v>
      </c>
      <c r="K386" s="15">
        <v>5546.17</v>
      </c>
      <c r="L386" s="15">
        <v>363.68</v>
      </c>
      <c r="M386" s="15">
        <v>86.8</v>
      </c>
      <c r="N386" s="15">
        <v>3.8</v>
      </c>
      <c r="O386" s="15">
        <v>0</v>
      </c>
      <c r="P386" s="15">
        <f t="shared" si="20"/>
        <v>3.04</v>
      </c>
    </row>
    <row r="387" spans="1:16">
      <c r="A387" s="13">
        <v>202402</v>
      </c>
      <c r="B387" s="11" t="s">
        <v>500</v>
      </c>
      <c r="C387" s="11" t="s">
        <v>1438</v>
      </c>
      <c r="D387" s="11" t="s">
        <v>587</v>
      </c>
      <c r="E387" s="11" t="s">
        <v>1426</v>
      </c>
      <c r="F387" s="11" t="s">
        <v>1427</v>
      </c>
      <c r="G387" s="16" t="s">
        <v>1428</v>
      </c>
      <c r="H387" s="13" t="s">
        <v>1486</v>
      </c>
      <c r="J387" s="15">
        <v>2500</v>
      </c>
      <c r="K387" s="15">
        <v>4422.1</v>
      </c>
      <c r="L387" s="15">
        <v>363.68</v>
      </c>
      <c r="M387" s="15">
        <v>86.8</v>
      </c>
      <c r="N387" s="15">
        <v>3.8</v>
      </c>
      <c r="O387" s="15">
        <v>0</v>
      </c>
      <c r="P387" s="15">
        <f t="shared" si="20"/>
        <v>3.04</v>
      </c>
    </row>
    <row r="388" spans="1:16">
      <c r="A388" s="13">
        <v>202402</v>
      </c>
      <c r="B388" s="11" t="s">
        <v>502</v>
      </c>
      <c r="C388" s="11" t="s">
        <v>1438</v>
      </c>
      <c r="D388" s="11" t="s">
        <v>587</v>
      </c>
      <c r="E388" s="11" t="s">
        <v>1429</v>
      </c>
      <c r="F388" s="11" t="s">
        <v>683</v>
      </c>
      <c r="G388" s="16" t="s">
        <v>1430</v>
      </c>
      <c r="H388" s="13" t="s">
        <v>1486</v>
      </c>
      <c r="J388" s="15">
        <v>7100</v>
      </c>
      <c r="K388" s="15">
        <v>18505</v>
      </c>
      <c r="L388" s="15">
        <v>363.68</v>
      </c>
      <c r="M388" s="15">
        <v>86.8</v>
      </c>
      <c r="N388" s="15">
        <v>3.8</v>
      </c>
      <c r="O388" s="15">
        <v>95</v>
      </c>
      <c r="P388" s="15">
        <f t="shared" si="20"/>
        <v>3.04</v>
      </c>
    </row>
    <row r="389" spans="1:16">
      <c r="A389" s="13">
        <v>202402</v>
      </c>
      <c r="B389" s="11" t="s">
        <v>483</v>
      </c>
      <c r="C389" s="11" t="s">
        <v>575</v>
      </c>
      <c r="D389" s="11" t="s">
        <v>587</v>
      </c>
      <c r="E389" s="11" t="s">
        <v>1431</v>
      </c>
      <c r="F389" s="11" t="s">
        <v>1432</v>
      </c>
      <c r="G389" s="16" t="s">
        <v>1433</v>
      </c>
      <c r="H389" s="13" t="s">
        <v>1486</v>
      </c>
      <c r="J389" s="15">
        <v>3850</v>
      </c>
      <c r="K389" s="15">
        <v>6480</v>
      </c>
      <c r="L389" s="15">
        <v>363.68</v>
      </c>
      <c r="M389" s="15">
        <v>86.8</v>
      </c>
      <c r="N389" s="15">
        <v>3.8</v>
      </c>
      <c r="O389" s="15">
        <v>0</v>
      </c>
      <c r="P389" s="15">
        <f t="shared" si="20"/>
        <v>3.04</v>
      </c>
    </row>
    <row r="390" spans="1:16">
      <c r="A390" s="13">
        <v>202402</v>
      </c>
      <c r="B390" s="11" t="s">
        <v>481</v>
      </c>
      <c r="C390" s="11" t="s">
        <v>1437</v>
      </c>
      <c r="D390" s="11" t="s">
        <v>587</v>
      </c>
      <c r="E390" s="11" t="s">
        <v>1440</v>
      </c>
      <c r="F390" s="11" t="s">
        <v>1441</v>
      </c>
      <c r="G390" s="16" t="s">
        <v>1442</v>
      </c>
      <c r="H390" s="13" t="s">
        <v>1486</v>
      </c>
      <c r="J390" s="15">
        <v>4480</v>
      </c>
      <c r="K390" s="15">
        <v>12405.5</v>
      </c>
      <c r="L390" s="15">
        <v>363.68</v>
      </c>
      <c r="M390" s="15">
        <v>86.8</v>
      </c>
      <c r="N390" s="15">
        <v>3.8</v>
      </c>
      <c r="O390" s="15">
        <v>1344</v>
      </c>
      <c r="P390" s="15">
        <f t="shared" si="20"/>
        <v>3.04</v>
      </c>
    </row>
    <row r="391" spans="1:16">
      <c r="A391" s="13">
        <v>202402</v>
      </c>
      <c r="B391" s="11" t="s">
        <v>490</v>
      </c>
      <c r="C391" s="11" t="s">
        <v>1438</v>
      </c>
      <c r="D391" s="11" t="s">
        <v>587</v>
      </c>
      <c r="E391" s="11" t="s">
        <v>1443</v>
      </c>
      <c r="F391" s="11" t="s">
        <v>1005</v>
      </c>
      <c r="G391" s="16" t="s">
        <v>1444</v>
      </c>
      <c r="H391" s="13" t="s">
        <v>1486</v>
      </c>
      <c r="J391" s="15">
        <v>1900</v>
      </c>
      <c r="K391" s="15">
        <v>5576.45</v>
      </c>
      <c r="L391" s="15">
        <v>363.68</v>
      </c>
      <c r="M391" s="15">
        <v>86.8</v>
      </c>
      <c r="N391" s="15">
        <v>3.8</v>
      </c>
      <c r="O391" s="15">
        <v>0</v>
      </c>
      <c r="P391" s="15">
        <f t="shared" si="20"/>
        <v>3.04</v>
      </c>
    </row>
    <row r="392" spans="1:16">
      <c r="A392" s="13">
        <v>202402</v>
      </c>
      <c r="B392" s="11" t="s">
        <v>487</v>
      </c>
      <c r="C392" s="11" t="s">
        <v>1437</v>
      </c>
      <c r="D392" s="11" t="s">
        <v>764</v>
      </c>
      <c r="E392" s="11" t="s">
        <v>1445</v>
      </c>
      <c r="F392" s="11" t="s">
        <v>1446</v>
      </c>
      <c r="G392" s="16" t="s">
        <v>1447</v>
      </c>
      <c r="H392" s="13" t="s">
        <v>1486</v>
      </c>
      <c r="J392" s="15">
        <v>5300</v>
      </c>
      <c r="K392" s="15">
        <v>13079.82</v>
      </c>
      <c r="L392" s="15">
        <v>363.68</v>
      </c>
      <c r="M392" s="15">
        <v>86.8</v>
      </c>
      <c r="N392" s="15">
        <v>3.8</v>
      </c>
      <c r="O392" s="15">
        <v>95</v>
      </c>
      <c r="P392" s="15">
        <f t="shared" si="20"/>
        <v>3.04</v>
      </c>
    </row>
    <row r="393" spans="1:16">
      <c r="A393" s="13">
        <v>202402</v>
      </c>
      <c r="B393" s="11" t="s">
        <v>470</v>
      </c>
      <c r="C393" s="11" t="s">
        <v>580</v>
      </c>
      <c r="D393" s="11" t="s">
        <v>587</v>
      </c>
      <c r="E393" s="11" t="s">
        <v>1459</v>
      </c>
      <c r="F393" s="11" t="s">
        <v>609</v>
      </c>
      <c r="G393" s="16" t="s">
        <v>1460</v>
      </c>
      <c r="H393" s="13" t="s">
        <v>1486</v>
      </c>
      <c r="J393" s="15">
        <v>6000</v>
      </c>
      <c r="K393" s="15">
        <v>15442.1</v>
      </c>
      <c r="L393" s="15">
        <v>363.68</v>
      </c>
      <c r="M393" s="15">
        <v>86.8</v>
      </c>
      <c r="N393" s="15">
        <v>3.8</v>
      </c>
      <c r="O393" s="15">
        <v>0</v>
      </c>
      <c r="P393" s="15">
        <f t="shared" si="20"/>
        <v>3.04</v>
      </c>
    </row>
    <row r="394" spans="1:16">
      <c r="A394" s="13">
        <v>202402</v>
      </c>
      <c r="B394" s="11" t="s">
        <v>504</v>
      </c>
      <c r="C394" s="11" t="s">
        <v>1438</v>
      </c>
      <c r="D394" s="11" t="s">
        <v>587</v>
      </c>
      <c r="E394" s="11" t="s">
        <v>1461</v>
      </c>
      <c r="F394" s="11" t="s">
        <v>713</v>
      </c>
      <c r="G394" s="16" t="s">
        <v>1460</v>
      </c>
      <c r="H394" s="13" t="s">
        <v>1486</v>
      </c>
      <c r="J394" s="15">
        <v>2500</v>
      </c>
      <c r="K394" s="15">
        <v>5068.9</v>
      </c>
      <c r="L394" s="15">
        <v>363.68</v>
      </c>
      <c r="M394" s="15">
        <v>86.8</v>
      </c>
      <c r="N394" s="15">
        <v>3.8</v>
      </c>
      <c r="O394" s="15">
        <v>0</v>
      </c>
      <c r="P394" s="15">
        <f t="shared" si="20"/>
        <v>3.04</v>
      </c>
    </row>
    <row r="395" spans="1:16">
      <c r="A395" s="13">
        <v>202402</v>
      </c>
      <c r="B395" s="11" t="s">
        <v>489</v>
      </c>
      <c r="C395" s="11" t="s">
        <v>1439</v>
      </c>
      <c r="D395" s="11" t="s">
        <v>587</v>
      </c>
      <c r="E395" s="11" t="s">
        <v>1462</v>
      </c>
      <c r="F395" s="11" t="s">
        <v>675</v>
      </c>
      <c r="G395" s="16" t="s">
        <v>1463</v>
      </c>
      <c r="H395" s="13" t="s">
        <v>1486</v>
      </c>
      <c r="I395" s="13" t="s">
        <v>1487</v>
      </c>
      <c r="J395" s="15">
        <v>3164</v>
      </c>
      <c r="K395" s="15">
        <v>1990.97</v>
      </c>
      <c r="L395" s="15">
        <v>363.68</v>
      </c>
      <c r="M395" s="15">
        <v>86.8</v>
      </c>
      <c r="N395" s="15">
        <v>3.8</v>
      </c>
      <c r="O395" s="15">
        <v>0</v>
      </c>
      <c r="P395" s="15">
        <f t="shared" si="20"/>
        <v>3.04</v>
      </c>
    </row>
    <row r="396" spans="1:16">
      <c r="A396" s="13">
        <v>202402</v>
      </c>
      <c r="B396" s="11" t="s">
        <v>468</v>
      </c>
      <c r="C396" s="11" t="s">
        <v>1439</v>
      </c>
      <c r="D396" s="11" t="s">
        <v>587</v>
      </c>
      <c r="E396" s="11" t="s">
        <v>1479</v>
      </c>
      <c r="F396" s="11" t="s">
        <v>1312</v>
      </c>
      <c r="G396" s="16" t="s">
        <v>1480</v>
      </c>
      <c r="H396" s="13" t="s">
        <v>1486</v>
      </c>
      <c r="J396" s="15">
        <v>3118</v>
      </c>
      <c r="K396" s="15">
        <v>3611.64</v>
      </c>
      <c r="L396" s="15">
        <v>363.68</v>
      </c>
      <c r="M396" s="15">
        <v>86.8</v>
      </c>
      <c r="N396" s="15">
        <v>3.8</v>
      </c>
      <c r="O396" s="15">
        <v>0</v>
      </c>
      <c r="P396" s="15">
        <f t="shared" si="20"/>
        <v>3.04</v>
      </c>
    </row>
    <row r="397" spans="1:16">
      <c r="A397" s="13">
        <v>202402</v>
      </c>
      <c r="B397" s="11" t="s">
        <v>518</v>
      </c>
      <c r="C397" s="11" t="s">
        <v>1438</v>
      </c>
      <c r="D397" s="11" t="s">
        <v>587</v>
      </c>
      <c r="E397" s="11" t="s">
        <v>1488</v>
      </c>
      <c r="F397" s="11" t="s">
        <v>713</v>
      </c>
      <c r="G397" s="16" t="s">
        <v>1489</v>
      </c>
      <c r="H397" s="13" t="s">
        <v>1486</v>
      </c>
      <c r="J397" s="15">
        <v>1900</v>
      </c>
      <c r="K397" s="15">
        <v>3331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</row>
    <row r="398" spans="1:16">
      <c r="A398" s="13">
        <v>202402</v>
      </c>
      <c r="B398" s="11" t="s">
        <v>536</v>
      </c>
      <c r="C398" s="11" t="s">
        <v>1437</v>
      </c>
      <c r="D398" s="11" t="s">
        <v>587</v>
      </c>
      <c r="E398" s="11" t="s">
        <v>1491</v>
      </c>
      <c r="F398" s="11" t="s">
        <v>1492</v>
      </c>
      <c r="G398" s="16" t="s">
        <v>1493</v>
      </c>
      <c r="H398" s="13" t="s">
        <v>1486</v>
      </c>
      <c r="J398" s="15">
        <v>2000</v>
      </c>
      <c r="K398" s="15">
        <v>4882.79</v>
      </c>
      <c r="L398" s="15">
        <v>363.68</v>
      </c>
      <c r="M398" s="15">
        <v>86.8</v>
      </c>
      <c r="N398" s="15">
        <v>3.8</v>
      </c>
      <c r="O398" s="15">
        <v>0</v>
      </c>
      <c r="P398" s="15">
        <f>1900*0.16%</f>
        <v>3.04</v>
      </c>
    </row>
    <row r="399" spans="1:16">
      <c r="A399" s="13">
        <v>202402</v>
      </c>
      <c r="B399" s="11" t="s">
        <v>522</v>
      </c>
      <c r="C399" s="11" t="s">
        <v>1437</v>
      </c>
      <c r="D399" s="11" t="s">
        <v>587</v>
      </c>
      <c r="E399" s="11" t="s">
        <v>1495</v>
      </c>
      <c r="F399" s="11" t="s">
        <v>1482</v>
      </c>
      <c r="G399" s="16" t="s">
        <v>1496</v>
      </c>
      <c r="H399" s="13" t="s">
        <v>1486</v>
      </c>
      <c r="I399" s="13" t="s">
        <v>1296</v>
      </c>
      <c r="J399" s="15">
        <v>2474</v>
      </c>
      <c r="K399" s="15">
        <v>2333.7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</row>
    <row r="400" spans="1:16">
      <c r="A400" s="13">
        <v>202402</v>
      </c>
      <c r="B400" s="11" t="s">
        <v>533</v>
      </c>
      <c r="C400" s="11" t="s">
        <v>1438</v>
      </c>
      <c r="D400" s="11" t="s">
        <v>587</v>
      </c>
      <c r="E400" s="11" t="s">
        <v>1497</v>
      </c>
      <c r="F400" s="11" t="s">
        <v>1498</v>
      </c>
      <c r="G400" s="16" t="s">
        <v>1499</v>
      </c>
      <c r="H400" s="13" t="s">
        <v>1486</v>
      </c>
      <c r="I400" s="13" t="s">
        <v>1296</v>
      </c>
      <c r="J400" s="15">
        <v>1900</v>
      </c>
      <c r="K400" s="15">
        <v>773.28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</row>
    <row r="401" spans="1:16">
      <c r="A401" s="13">
        <v>202402</v>
      </c>
      <c r="B401" s="11" t="s">
        <v>226</v>
      </c>
      <c r="C401" s="11" t="s">
        <v>1437</v>
      </c>
      <c r="D401" s="11" t="s">
        <v>587</v>
      </c>
      <c r="E401" s="11" t="s">
        <v>1007</v>
      </c>
      <c r="F401" s="11" t="s">
        <v>875</v>
      </c>
      <c r="G401" s="16" t="s">
        <v>1008</v>
      </c>
      <c r="H401" s="13" t="s">
        <v>1486</v>
      </c>
      <c r="J401" s="15">
        <v>2363</v>
      </c>
      <c r="K401" s="15">
        <v>7770.38</v>
      </c>
      <c r="L401" s="15">
        <v>363.68</v>
      </c>
      <c r="M401" s="15">
        <v>86.8</v>
      </c>
      <c r="N401" s="15">
        <v>3.8</v>
      </c>
      <c r="O401" s="15">
        <v>0</v>
      </c>
      <c r="P401" s="15">
        <f t="shared" ref="P401:P432" si="21">1900*0.16%</f>
        <v>3.04</v>
      </c>
    </row>
    <row r="402" spans="1:16">
      <c r="A402" s="13">
        <v>202402</v>
      </c>
      <c r="B402" s="11" t="s">
        <v>242</v>
      </c>
      <c r="C402" s="11" t="s">
        <v>1437</v>
      </c>
      <c r="D402" s="11" t="s">
        <v>587</v>
      </c>
      <c r="E402" s="11" t="s">
        <v>1010</v>
      </c>
      <c r="F402" s="11" t="s">
        <v>875</v>
      </c>
      <c r="G402" s="16" t="s">
        <v>1011</v>
      </c>
      <c r="H402" s="13" t="s">
        <v>1486</v>
      </c>
      <c r="J402" s="15">
        <v>2363</v>
      </c>
      <c r="K402" s="15">
        <v>7487.96</v>
      </c>
      <c r="L402" s="15">
        <v>363.68</v>
      </c>
      <c r="M402" s="15">
        <v>86.8</v>
      </c>
      <c r="N402" s="15">
        <v>3.8</v>
      </c>
      <c r="O402" s="15">
        <v>0</v>
      </c>
      <c r="P402" s="15">
        <f t="shared" si="21"/>
        <v>3.04</v>
      </c>
    </row>
    <row r="403" spans="1:16">
      <c r="A403" s="13">
        <v>202402</v>
      </c>
      <c r="B403" s="11" t="s">
        <v>281</v>
      </c>
      <c r="C403" s="11" t="s">
        <v>1437</v>
      </c>
      <c r="D403" s="11" t="s">
        <v>587</v>
      </c>
      <c r="E403" s="11" t="s">
        <v>1012</v>
      </c>
      <c r="F403" s="11" t="s">
        <v>875</v>
      </c>
      <c r="G403" s="16" t="s">
        <v>756</v>
      </c>
      <c r="H403" s="13" t="s">
        <v>1486</v>
      </c>
      <c r="J403" s="15">
        <v>2363</v>
      </c>
      <c r="K403" s="15">
        <v>5655.3</v>
      </c>
      <c r="L403" s="15">
        <v>363.68</v>
      </c>
      <c r="M403" s="15">
        <v>86.8</v>
      </c>
      <c r="N403" s="15">
        <v>3.8</v>
      </c>
      <c r="O403" s="15">
        <v>0</v>
      </c>
      <c r="P403" s="15">
        <f t="shared" si="21"/>
        <v>3.04</v>
      </c>
    </row>
    <row r="404" spans="1:16">
      <c r="A404" s="13">
        <v>202402</v>
      </c>
      <c r="B404" s="11" t="s">
        <v>294</v>
      </c>
      <c r="C404" s="11" t="s">
        <v>1437</v>
      </c>
      <c r="D404" s="11" t="s">
        <v>587</v>
      </c>
      <c r="E404" s="11" t="s">
        <v>1013</v>
      </c>
      <c r="F404" s="11" t="s">
        <v>875</v>
      </c>
      <c r="G404" s="16" t="s">
        <v>1014</v>
      </c>
      <c r="H404" s="13" t="s">
        <v>1486</v>
      </c>
      <c r="J404" s="15">
        <v>2363</v>
      </c>
      <c r="K404" s="15">
        <v>6659.39</v>
      </c>
      <c r="L404" s="15">
        <v>363.68</v>
      </c>
      <c r="M404" s="15">
        <v>86.8</v>
      </c>
      <c r="N404" s="15">
        <v>3.8</v>
      </c>
      <c r="O404" s="15">
        <v>0</v>
      </c>
      <c r="P404" s="15">
        <f t="shared" si="21"/>
        <v>3.04</v>
      </c>
    </row>
    <row r="405" spans="1:16">
      <c r="A405" s="13">
        <v>202402</v>
      </c>
      <c r="B405" s="11" t="s">
        <v>217</v>
      </c>
      <c r="C405" s="11" t="s">
        <v>1438</v>
      </c>
      <c r="D405" s="11" t="s">
        <v>587</v>
      </c>
      <c r="E405" s="11" t="s">
        <v>1019</v>
      </c>
      <c r="F405" s="11" t="s">
        <v>1020</v>
      </c>
      <c r="G405" s="16" t="s">
        <v>1021</v>
      </c>
      <c r="H405" s="13" t="s">
        <v>1494</v>
      </c>
      <c r="J405" s="15">
        <v>1900</v>
      </c>
      <c r="K405" s="15">
        <v>6223.27</v>
      </c>
      <c r="L405" s="15">
        <v>363.68</v>
      </c>
      <c r="M405" s="15">
        <v>86.8</v>
      </c>
      <c r="N405" s="15">
        <v>3.8</v>
      </c>
      <c r="O405" s="15">
        <v>0</v>
      </c>
      <c r="P405" s="15">
        <f t="shared" si="21"/>
        <v>3.04</v>
      </c>
    </row>
    <row r="406" spans="1:16">
      <c r="A406" s="13">
        <v>202402</v>
      </c>
      <c r="B406" s="11" t="s">
        <v>271</v>
      </c>
      <c r="C406" s="11" t="s">
        <v>1438</v>
      </c>
      <c r="D406" s="11" t="s">
        <v>587</v>
      </c>
      <c r="E406" s="11" t="s">
        <v>1022</v>
      </c>
      <c r="F406" s="11" t="s">
        <v>1023</v>
      </c>
      <c r="G406" s="16" t="s">
        <v>1024</v>
      </c>
      <c r="H406" s="13" t="s">
        <v>1494</v>
      </c>
      <c r="J406" s="15">
        <v>1900</v>
      </c>
      <c r="K406" s="15">
        <v>9616.07</v>
      </c>
      <c r="L406" s="15">
        <v>363.68</v>
      </c>
      <c r="M406" s="15">
        <v>86.8</v>
      </c>
      <c r="N406" s="15">
        <v>3.8</v>
      </c>
      <c r="O406" s="15">
        <v>0</v>
      </c>
      <c r="P406" s="15">
        <f t="shared" si="21"/>
        <v>3.04</v>
      </c>
    </row>
    <row r="407" spans="1:16">
      <c r="A407" s="13">
        <v>202402</v>
      </c>
      <c r="B407" s="11" t="s">
        <v>316</v>
      </c>
      <c r="C407" s="11" t="s">
        <v>1438</v>
      </c>
      <c r="D407" s="11" t="s">
        <v>587</v>
      </c>
      <c r="E407" s="11" t="s">
        <v>1029</v>
      </c>
      <c r="F407" s="11" t="s">
        <v>1030</v>
      </c>
      <c r="G407" s="16" t="s">
        <v>1031</v>
      </c>
      <c r="H407" s="13" t="s">
        <v>1494</v>
      </c>
      <c r="J407" s="15">
        <v>1900</v>
      </c>
      <c r="K407" s="15">
        <v>10687.02</v>
      </c>
      <c r="L407" s="15">
        <v>363.68</v>
      </c>
      <c r="M407" s="15">
        <v>86.8</v>
      </c>
      <c r="N407" s="15">
        <v>3.8</v>
      </c>
      <c r="O407" s="15">
        <v>0</v>
      </c>
      <c r="P407" s="15">
        <f t="shared" si="21"/>
        <v>3.04</v>
      </c>
    </row>
    <row r="408" spans="1:16">
      <c r="A408" s="13">
        <v>202402</v>
      </c>
      <c r="B408" s="11" t="s">
        <v>251</v>
      </c>
      <c r="C408" s="11" t="s">
        <v>1438</v>
      </c>
      <c r="D408" s="11" t="s">
        <v>587</v>
      </c>
      <c r="E408" s="11" t="s">
        <v>1032</v>
      </c>
      <c r="F408" s="11" t="s">
        <v>1023</v>
      </c>
      <c r="G408" s="16" t="s">
        <v>1033</v>
      </c>
      <c r="H408" s="13" t="s">
        <v>1494</v>
      </c>
      <c r="J408" s="15">
        <v>1900</v>
      </c>
      <c r="K408" s="15">
        <v>9509.42</v>
      </c>
      <c r="L408" s="15">
        <v>363.68</v>
      </c>
      <c r="M408" s="15">
        <v>86.8</v>
      </c>
      <c r="N408" s="15">
        <v>3.8</v>
      </c>
      <c r="O408" s="15">
        <v>0</v>
      </c>
      <c r="P408" s="15">
        <f t="shared" si="21"/>
        <v>3.04</v>
      </c>
    </row>
    <row r="409" spans="1:16">
      <c r="A409" s="13">
        <v>202402</v>
      </c>
      <c r="B409" s="11" t="s">
        <v>414</v>
      </c>
      <c r="C409" s="11" t="s">
        <v>1438</v>
      </c>
      <c r="D409" s="11" t="s">
        <v>587</v>
      </c>
      <c r="E409" s="11" t="s">
        <v>1034</v>
      </c>
      <c r="F409" s="11" t="s">
        <v>1027</v>
      </c>
      <c r="G409" s="16" t="s">
        <v>1035</v>
      </c>
      <c r="H409" s="13" t="s">
        <v>1494</v>
      </c>
      <c r="J409" s="15">
        <v>1900</v>
      </c>
      <c r="K409" s="15">
        <v>8240.47</v>
      </c>
      <c r="L409" s="15">
        <v>363.68</v>
      </c>
      <c r="M409" s="15">
        <v>86.8</v>
      </c>
      <c r="N409" s="15">
        <v>3.8</v>
      </c>
      <c r="O409" s="15">
        <v>0</v>
      </c>
      <c r="P409" s="15">
        <f t="shared" si="21"/>
        <v>3.04</v>
      </c>
    </row>
    <row r="410" spans="1:16">
      <c r="A410" s="13">
        <v>202402</v>
      </c>
      <c r="B410" s="11" t="s">
        <v>302</v>
      </c>
      <c r="C410" s="11" t="s">
        <v>1438</v>
      </c>
      <c r="D410" s="11" t="s">
        <v>587</v>
      </c>
      <c r="E410" s="11" t="s">
        <v>1036</v>
      </c>
      <c r="F410" s="11" t="s">
        <v>1027</v>
      </c>
      <c r="G410" s="16" t="s">
        <v>1037</v>
      </c>
      <c r="H410" s="13" t="s">
        <v>1494</v>
      </c>
      <c r="J410" s="15">
        <v>1900</v>
      </c>
      <c r="K410" s="15">
        <v>8031.46</v>
      </c>
      <c r="L410" s="15">
        <v>363.68</v>
      </c>
      <c r="M410" s="15">
        <v>86.8</v>
      </c>
      <c r="N410" s="15">
        <v>3.8</v>
      </c>
      <c r="O410" s="15">
        <v>0</v>
      </c>
      <c r="P410" s="15">
        <f t="shared" si="21"/>
        <v>3.04</v>
      </c>
    </row>
    <row r="411" spans="1:16">
      <c r="A411" s="13">
        <v>202402</v>
      </c>
      <c r="B411" s="11" t="s">
        <v>207</v>
      </c>
      <c r="C411" s="11" t="s">
        <v>1438</v>
      </c>
      <c r="D411" s="11" t="s">
        <v>587</v>
      </c>
      <c r="E411" s="11" t="s">
        <v>1038</v>
      </c>
      <c r="F411" s="11" t="s">
        <v>1039</v>
      </c>
      <c r="G411" s="16" t="s">
        <v>1040</v>
      </c>
      <c r="H411" s="13" t="s">
        <v>1494</v>
      </c>
      <c r="J411" s="15">
        <v>1900</v>
      </c>
      <c r="K411" s="15">
        <v>6537.28</v>
      </c>
      <c r="L411" s="15">
        <v>363.68</v>
      </c>
      <c r="M411" s="15">
        <v>86.8</v>
      </c>
      <c r="N411" s="15">
        <v>3.8</v>
      </c>
      <c r="O411" s="15">
        <v>0</v>
      </c>
      <c r="P411" s="15">
        <f t="shared" si="21"/>
        <v>3.04</v>
      </c>
    </row>
    <row r="412" spans="1:16">
      <c r="A412" s="13">
        <v>202402</v>
      </c>
      <c r="B412" s="11" t="s">
        <v>275</v>
      </c>
      <c r="C412" s="11" t="s">
        <v>1438</v>
      </c>
      <c r="D412" s="11" t="s">
        <v>587</v>
      </c>
      <c r="E412" s="11" t="s">
        <v>1041</v>
      </c>
      <c r="F412" s="11" t="s">
        <v>1027</v>
      </c>
      <c r="G412" s="16" t="s">
        <v>1011</v>
      </c>
      <c r="H412" s="13" t="s">
        <v>1494</v>
      </c>
      <c r="J412" s="15">
        <v>1900</v>
      </c>
      <c r="K412" s="15">
        <v>4742.59</v>
      </c>
      <c r="L412" s="15">
        <v>363.68</v>
      </c>
      <c r="M412" s="15">
        <v>86.8</v>
      </c>
      <c r="N412" s="15">
        <v>3.8</v>
      </c>
      <c r="O412" s="15">
        <v>0</v>
      </c>
      <c r="P412" s="15">
        <f t="shared" si="21"/>
        <v>3.04</v>
      </c>
    </row>
    <row r="413" spans="1:16">
      <c r="A413" s="13">
        <v>202402</v>
      </c>
      <c r="B413" s="11" t="s">
        <v>372</v>
      </c>
      <c r="C413" s="11" t="s">
        <v>1438</v>
      </c>
      <c r="D413" s="11" t="s">
        <v>587</v>
      </c>
      <c r="E413" s="11" t="s">
        <v>1042</v>
      </c>
      <c r="F413" s="11" t="s">
        <v>1030</v>
      </c>
      <c r="G413" s="16" t="s">
        <v>1043</v>
      </c>
      <c r="H413" s="13" t="s">
        <v>1494</v>
      </c>
      <c r="J413" s="15">
        <v>1900</v>
      </c>
      <c r="K413" s="15">
        <v>7159.07</v>
      </c>
      <c r="L413" s="15">
        <v>363.68</v>
      </c>
      <c r="M413" s="15">
        <v>86.8</v>
      </c>
      <c r="N413" s="15">
        <v>3.8</v>
      </c>
      <c r="O413" s="15">
        <v>0</v>
      </c>
      <c r="P413" s="15">
        <f t="shared" si="21"/>
        <v>3.04</v>
      </c>
    </row>
    <row r="414" spans="1:16">
      <c r="A414" s="13">
        <v>202402</v>
      </c>
      <c r="B414" s="11" t="s">
        <v>211</v>
      </c>
      <c r="C414" s="11" t="s">
        <v>1438</v>
      </c>
      <c r="D414" s="11" t="s">
        <v>587</v>
      </c>
      <c r="E414" s="11" t="s">
        <v>1044</v>
      </c>
      <c r="F414" s="11" t="s">
        <v>1039</v>
      </c>
      <c r="G414" s="16" t="s">
        <v>1045</v>
      </c>
      <c r="H414" s="13" t="s">
        <v>1494</v>
      </c>
      <c r="J414" s="15">
        <v>1900</v>
      </c>
      <c r="K414" s="15">
        <v>9103.89</v>
      </c>
      <c r="L414" s="15">
        <v>363.68</v>
      </c>
      <c r="M414" s="15">
        <v>86.8</v>
      </c>
      <c r="N414" s="15">
        <v>3.8</v>
      </c>
      <c r="O414" s="15">
        <v>0</v>
      </c>
      <c r="P414" s="15">
        <f t="shared" si="21"/>
        <v>3.04</v>
      </c>
    </row>
    <row r="415" spans="1:16">
      <c r="A415" s="13">
        <v>202402</v>
      </c>
      <c r="B415" s="11" t="s">
        <v>363</v>
      </c>
      <c r="C415" s="11" t="s">
        <v>1438</v>
      </c>
      <c r="D415" s="11" t="s">
        <v>587</v>
      </c>
      <c r="E415" s="11" t="s">
        <v>1046</v>
      </c>
      <c r="F415" s="11" t="s">
        <v>1039</v>
      </c>
      <c r="G415" s="16" t="s">
        <v>1047</v>
      </c>
      <c r="H415" s="13" t="s">
        <v>1494</v>
      </c>
      <c r="J415" s="15">
        <v>1900</v>
      </c>
      <c r="K415" s="15">
        <v>6647.82</v>
      </c>
      <c r="L415" s="15">
        <v>363.68</v>
      </c>
      <c r="M415" s="15">
        <v>86.8</v>
      </c>
      <c r="N415" s="15">
        <v>3.8</v>
      </c>
      <c r="O415" s="15">
        <v>0</v>
      </c>
      <c r="P415" s="15">
        <f t="shared" si="21"/>
        <v>3.04</v>
      </c>
    </row>
    <row r="416" spans="1:16">
      <c r="A416" s="13">
        <v>202402</v>
      </c>
      <c r="B416" s="11" t="s">
        <v>273</v>
      </c>
      <c r="C416" s="11" t="s">
        <v>1438</v>
      </c>
      <c r="D416" s="11" t="s">
        <v>587</v>
      </c>
      <c r="E416" s="11" t="s">
        <v>1048</v>
      </c>
      <c r="F416" s="11" t="s">
        <v>1039</v>
      </c>
      <c r="G416" s="16" t="s">
        <v>1049</v>
      </c>
      <c r="H416" s="13" t="s">
        <v>1494</v>
      </c>
      <c r="J416" s="15">
        <v>1900</v>
      </c>
      <c r="K416" s="15">
        <v>9596.16</v>
      </c>
      <c r="L416" s="15">
        <v>363.68</v>
      </c>
      <c r="M416" s="15">
        <v>86.8</v>
      </c>
      <c r="N416" s="15">
        <v>3.8</v>
      </c>
      <c r="O416" s="15">
        <v>0</v>
      </c>
      <c r="P416" s="15">
        <f t="shared" si="21"/>
        <v>3.04</v>
      </c>
    </row>
    <row r="417" spans="1:16">
      <c r="A417" s="13">
        <v>202402</v>
      </c>
      <c r="B417" s="11" t="s">
        <v>411</v>
      </c>
      <c r="C417" s="11" t="s">
        <v>1438</v>
      </c>
      <c r="D417" s="11" t="s">
        <v>587</v>
      </c>
      <c r="E417" s="11" t="s">
        <v>1050</v>
      </c>
      <c r="F417" s="11" t="s">
        <v>1020</v>
      </c>
      <c r="G417" s="16" t="s">
        <v>1051</v>
      </c>
      <c r="H417" s="13" t="s">
        <v>1494</v>
      </c>
      <c r="J417" s="15">
        <v>1900</v>
      </c>
      <c r="K417" s="15">
        <v>6406.13</v>
      </c>
      <c r="L417" s="15">
        <v>363.68</v>
      </c>
      <c r="M417" s="15">
        <v>86.8</v>
      </c>
      <c r="N417" s="15">
        <v>3.8</v>
      </c>
      <c r="O417" s="15">
        <v>0</v>
      </c>
      <c r="P417" s="15">
        <f t="shared" si="21"/>
        <v>3.04</v>
      </c>
    </row>
    <row r="418" spans="1:16">
      <c r="A418" s="13">
        <v>202402</v>
      </c>
      <c r="B418" s="11" t="s">
        <v>443</v>
      </c>
      <c r="C418" s="11" t="s">
        <v>1438</v>
      </c>
      <c r="D418" s="11" t="s">
        <v>587</v>
      </c>
      <c r="E418" s="11" t="s">
        <v>1052</v>
      </c>
      <c r="F418" s="11" t="s">
        <v>1030</v>
      </c>
      <c r="G418" s="16" t="s">
        <v>1053</v>
      </c>
      <c r="H418" s="13" t="s">
        <v>1494</v>
      </c>
      <c r="J418" s="15">
        <v>1900</v>
      </c>
      <c r="K418" s="15">
        <v>7167.33</v>
      </c>
      <c r="L418" s="15">
        <v>363.68</v>
      </c>
      <c r="M418" s="15">
        <v>86.8</v>
      </c>
      <c r="N418" s="15">
        <v>3.8</v>
      </c>
      <c r="O418" s="15">
        <v>0</v>
      </c>
      <c r="P418" s="15">
        <f t="shared" si="21"/>
        <v>3.04</v>
      </c>
    </row>
    <row r="419" spans="1:16">
      <c r="A419" s="13">
        <v>202402</v>
      </c>
      <c r="B419" s="11" t="s">
        <v>369</v>
      </c>
      <c r="C419" s="11" t="s">
        <v>1438</v>
      </c>
      <c r="D419" s="11" t="s">
        <v>587</v>
      </c>
      <c r="E419" s="11" t="s">
        <v>1054</v>
      </c>
      <c r="F419" s="11" t="s">
        <v>1020</v>
      </c>
      <c r="G419" s="16" t="s">
        <v>1055</v>
      </c>
      <c r="H419" s="13" t="s">
        <v>1494</v>
      </c>
      <c r="J419" s="15">
        <v>1900</v>
      </c>
      <c r="K419" s="15">
        <v>7026.09</v>
      </c>
      <c r="L419" s="15">
        <v>363.68</v>
      </c>
      <c r="M419" s="15">
        <v>86.8</v>
      </c>
      <c r="N419" s="15">
        <v>3.8</v>
      </c>
      <c r="O419" s="15">
        <v>0</v>
      </c>
      <c r="P419" s="15">
        <f t="shared" si="21"/>
        <v>3.04</v>
      </c>
    </row>
    <row r="420" spans="1:16">
      <c r="A420" s="13">
        <v>202402</v>
      </c>
      <c r="B420" s="11" t="s">
        <v>375</v>
      </c>
      <c r="C420" s="11" t="s">
        <v>1438</v>
      </c>
      <c r="D420" s="11" t="s">
        <v>587</v>
      </c>
      <c r="E420" s="11" t="s">
        <v>1056</v>
      </c>
      <c r="F420" s="11" t="s">
        <v>1039</v>
      </c>
      <c r="G420" s="16" t="s">
        <v>1057</v>
      </c>
      <c r="H420" s="13" t="s">
        <v>1494</v>
      </c>
      <c r="J420" s="15">
        <v>1900</v>
      </c>
      <c r="K420" s="15">
        <v>7497.94</v>
      </c>
      <c r="L420" s="15">
        <v>363.68</v>
      </c>
      <c r="M420" s="15">
        <v>86.8</v>
      </c>
      <c r="N420" s="15">
        <v>3.8</v>
      </c>
      <c r="O420" s="15">
        <v>385</v>
      </c>
      <c r="P420" s="15">
        <f t="shared" si="21"/>
        <v>3.04</v>
      </c>
    </row>
    <row r="421" spans="1:16">
      <c r="A421" s="13">
        <v>202402</v>
      </c>
      <c r="B421" s="11" t="s">
        <v>246</v>
      </c>
      <c r="C421" s="11" t="s">
        <v>1438</v>
      </c>
      <c r="D421" s="11" t="s">
        <v>587</v>
      </c>
      <c r="E421" s="11" t="s">
        <v>1058</v>
      </c>
      <c r="F421" s="11" t="s">
        <v>1039</v>
      </c>
      <c r="G421" s="16" t="s">
        <v>1059</v>
      </c>
      <c r="H421" s="13" t="s">
        <v>1494</v>
      </c>
      <c r="J421" s="15">
        <v>1900</v>
      </c>
      <c r="K421" s="15">
        <v>9105.35</v>
      </c>
      <c r="L421" s="15">
        <v>363.68</v>
      </c>
      <c r="M421" s="15">
        <v>86.8</v>
      </c>
      <c r="N421" s="15">
        <v>3.8</v>
      </c>
      <c r="O421" s="15">
        <v>0</v>
      </c>
      <c r="P421" s="15">
        <f t="shared" si="21"/>
        <v>3.04</v>
      </c>
    </row>
    <row r="422" spans="1:16">
      <c r="A422" s="13">
        <v>202402</v>
      </c>
      <c r="B422" s="11" t="s">
        <v>235</v>
      </c>
      <c r="C422" s="11" t="s">
        <v>1438</v>
      </c>
      <c r="D422" s="11" t="s">
        <v>587</v>
      </c>
      <c r="E422" s="11" t="s">
        <v>1060</v>
      </c>
      <c r="F422" s="11" t="s">
        <v>1039</v>
      </c>
      <c r="G422" s="16" t="s">
        <v>1061</v>
      </c>
      <c r="H422" s="13" t="s">
        <v>1494</v>
      </c>
      <c r="J422" s="15">
        <v>1900</v>
      </c>
      <c r="K422" s="15">
        <v>9451.67</v>
      </c>
      <c r="L422" s="15">
        <v>363.68</v>
      </c>
      <c r="M422" s="15">
        <v>86.8</v>
      </c>
      <c r="N422" s="15">
        <v>3.8</v>
      </c>
      <c r="O422" s="15">
        <v>0</v>
      </c>
      <c r="P422" s="15">
        <f t="shared" si="21"/>
        <v>3.04</v>
      </c>
    </row>
    <row r="423" spans="1:16">
      <c r="A423" s="13">
        <v>202402</v>
      </c>
      <c r="B423" s="11" t="s">
        <v>339</v>
      </c>
      <c r="C423" s="11" t="s">
        <v>1438</v>
      </c>
      <c r="D423" s="11" t="s">
        <v>587</v>
      </c>
      <c r="E423" s="11" t="s">
        <v>1064</v>
      </c>
      <c r="F423" s="11" t="s">
        <v>1027</v>
      </c>
      <c r="G423" s="16" t="s">
        <v>1065</v>
      </c>
      <c r="H423" s="13" t="s">
        <v>1494</v>
      </c>
      <c r="J423" s="15">
        <v>1900</v>
      </c>
      <c r="K423" s="15">
        <v>4517.62</v>
      </c>
      <c r="L423" s="15">
        <v>363.68</v>
      </c>
      <c r="M423" s="15">
        <v>86.8</v>
      </c>
      <c r="N423" s="15">
        <v>3.8</v>
      </c>
      <c r="O423" s="15">
        <v>0</v>
      </c>
      <c r="P423" s="15">
        <f t="shared" si="21"/>
        <v>3.04</v>
      </c>
    </row>
    <row r="424" spans="1:16">
      <c r="A424" s="13">
        <v>202402</v>
      </c>
      <c r="B424" s="11" t="s">
        <v>330</v>
      </c>
      <c r="C424" s="11" t="s">
        <v>1438</v>
      </c>
      <c r="D424" s="11" t="s">
        <v>587</v>
      </c>
      <c r="E424" s="11" t="s">
        <v>1066</v>
      </c>
      <c r="F424" s="11" t="s">
        <v>1067</v>
      </c>
      <c r="G424" s="16" t="s">
        <v>1068</v>
      </c>
      <c r="H424" s="13" t="s">
        <v>1494</v>
      </c>
      <c r="J424" s="15">
        <v>1900</v>
      </c>
      <c r="K424" s="15">
        <v>10480.03</v>
      </c>
      <c r="L424" s="15">
        <v>363.68</v>
      </c>
      <c r="M424" s="15">
        <v>86.8</v>
      </c>
      <c r="N424" s="15">
        <v>3.8</v>
      </c>
      <c r="O424" s="15">
        <v>0</v>
      </c>
      <c r="P424" s="15">
        <f t="shared" si="21"/>
        <v>3.04</v>
      </c>
    </row>
    <row r="425" spans="1:16">
      <c r="A425" s="13">
        <v>202402</v>
      </c>
      <c r="B425" s="11" t="s">
        <v>208</v>
      </c>
      <c r="C425" s="11" t="s">
        <v>1438</v>
      </c>
      <c r="D425" s="11" t="s">
        <v>587</v>
      </c>
      <c r="E425" s="11" t="s">
        <v>1069</v>
      </c>
      <c r="F425" s="11" t="s">
        <v>1363</v>
      </c>
      <c r="G425" s="16" t="s">
        <v>1070</v>
      </c>
      <c r="H425" s="13" t="s">
        <v>1494</v>
      </c>
      <c r="J425" s="15">
        <v>1900</v>
      </c>
      <c r="K425" s="15">
        <v>8187.69</v>
      </c>
      <c r="L425" s="15">
        <v>363.68</v>
      </c>
      <c r="M425" s="15">
        <v>86.8</v>
      </c>
      <c r="N425" s="15">
        <v>3.8</v>
      </c>
      <c r="O425" s="15">
        <v>0</v>
      </c>
      <c r="P425" s="15">
        <f t="shared" si="21"/>
        <v>3.04</v>
      </c>
    </row>
    <row r="426" spans="1:16">
      <c r="A426" s="13">
        <v>202402</v>
      </c>
      <c r="B426" s="11" t="s">
        <v>399</v>
      </c>
      <c r="C426" s="11" t="s">
        <v>1438</v>
      </c>
      <c r="D426" s="11" t="s">
        <v>587</v>
      </c>
      <c r="E426" s="11" t="s">
        <v>1071</v>
      </c>
      <c r="F426" s="11" t="s">
        <v>1067</v>
      </c>
      <c r="G426" s="16" t="s">
        <v>756</v>
      </c>
      <c r="H426" s="13" t="s">
        <v>1494</v>
      </c>
      <c r="J426" s="15">
        <v>1900</v>
      </c>
      <c r="K426" s="15">
        <v>5736.89</v>
      </c>
      <c r="L426" s="15">
        <v>363.68</v>
      </c>
      <c r="M426" s="15">
        <v>86.8</v>
      </c>
      <c r="N426" s="15">
        <v>3.8</v>
      </c>
      <c r="O426" s="15">
        <v>100</v>
      </c>
      <c r="P426" s="15">
        <f t="shared" si="21"/>
        <v>3.04</v>
      </c>
    </row>
    <row r="427" spans="1:16">
      <c r="A427" s="13">
        <v>202402</v>
      </c>
      <c r="B427" s="11" t="s">
        <v>230</v>
      </c>
      <c r="C427" s="11" t="s">
        <v>1438</v>
      </c>
      <c r="D427" s="11" t="s">
        <v>587</v>
      </c>
      <c r="E427" s="11" t="s">
        <v>1072</v>
      </c>
      <c r="F427" s="11" t="s">
        <v>1027</v>
      </c>
      <c r="G427" s="16" t="s">
        <v>1073</v>
      </c>
      <c r="H427" s="13" t="s">
        <v>1494</v>
      </c>
      <c r="J427" s="15">
        <v>1900</v>
      </c>
      <c r="K427" s="15">
        <v>5080.98</v>
      </c>
      <c r="L427" s="15">
        <v>363.68</v>
      </c>
      <c r="M427" s="15">
        <v>86.8</v>
      </c>
      <c r="N427" s="15">
        <v>3.8</v>
      </c>
      <c r="O427" s="15">
        <v>0</v>
      </c>
      <c r="P427" s="15">
        <f t="shared" si="21"/>
        <v>3.04</v>
      </c>
    </row>
    <row r="428" spans="1:16">
      <c r="A428" s="13">
        <v>202402</v>
      </c>
      <c r="B428" s="11" t="s">
        <v>343</v>
      </c>
      <c r="C428" s="11" t="s">
        <v>1438</v>
      </c>
      <c r="D428" s="11" t="s">
        <v>587</v>
      </c>
      <c r="E428" s="11" t="s">
        <v>1074</v>
      </c>
      <c r="F428" s="11" t="s">
        <v>1027</v>
      </c>
      <c r="G428" s="16" t="s">
        <v>1075</v>
      </c>
      <c r="H428" s="13" t="s">
        <v>1494</v>
      </c>
      <c r="J428" s="15">
        <v>1900</v>
      </c>
      <c r="K428" s="15">
        <v>6728.79</v>
      </c>
      <c r="L428" s="15">
        <v>363.68</v>
      </c>
      <c r="M428" s="15">
        <v>86.8</v>
      </c>
      <c r="N428" s="15">
        <v>3.8</v>
      </c>
      <c r="O428" s="15">
        <v>0</v>
      </c>
      <c r="P428" s="15">
        <f t="shared" si="21"/>
        <v>3.04</v>
      </c>
    </row>
    <row r="429" spans="1:16">
      <c r="A429" s="13">
        <v>202402</v>
      </c>
      <c r="B429" s="11" t="s">
        <v>297</v>
      </c>
      <c r="C429" s="11" t="s">
        <v>1438</v>
      </c>
      <c r="D429" s="11" t="s">
        <v>587</v>
      </c>
      <c r="E429" s="11" t="s">
        <v>1076</v>
      </c>
      <c r="F429" s="11" t="s">
        <v>1027</v>
      </c>
      <c r="G429" s="16" t="s">
        <v>1077</v>
      </c>
      <c r="H429" s="13" t="s">
        <v>1494</v>
      </c>
      <c r="J429" s="15">
        <v>1900</v>
      </c>
      <c r="K429" s="15">
        <v>5437.08</v>
      </c>
      <c r="L429" s="15">
        <v>363.68</v>
      </c>
      <c r="M429" s="15">
        <v>86.8</v>
      </c>
      <c r="N429" s="15">
        <v>3.8</v>
      </c>
      <c r="O429" s="15">
        <v>0</v>
      </c>
      <c r="P429" s="15">
        <f t="shared" si="21"/>
        <v>3.04</v>
      </c>
    </row>
    <row r="430" spans="1:16">
      <c r="A430" s="13">
        <v>202402</v>
      </c>
      <c r="B430" s="11" t="s">
        <v>341</v>
      </c>
      <c r="C430" s="11" t="s">
        <v>1438</v>
      </c>
      <c r="D430" s="11" t="s">
        <v>587</v>
      </c>
      <c r="E430" s="11" t="s">
        <v>1078</v>
      </c>
      <c r="F430" s="11" t="s">
        <v>1027</v>
      </c>
      <c r="G430" s="16" t="s">
        <v>1079</v>
      </c>
      <c r="H430" s="13" t="s">
        <v>1494</v>
      </c>
      <c r="J430" s="15">
        <v>1900</v>
      </c>
      <c r="K430" s="15">
        <v>4659.88</v>
      </c>
      <c r="L430" s="15">
        <v>363.68</v>
      </c>
      <c r="M430" s="15">
        <v>86.8</v>
      </c>
      <c r="N430" s="15">
        <v>3.8</v>
      </c>
      <c r="O430" s="15">
        <v>0</v>
      </c>
      <c r="P430" s="15">
        <f t="shared" si="21"/>
        <v>3.04</v>
      </c>
    </row>
    <row r="431" spans="1:16">
      <c r="A431" s="13">
        <v>202402</v>
      </c>
      <c r="B431" s="11" t="s">
        <v>237</v>
      </c>
      <c r="C431" s="11" t="s">
        <v>1438</v>
      </c>
      <c r="D431" s="11" t="s">
        <v>587</v>
      </c>
      <c r="E431" s="11" t="s">
        <v>1084</v>
      </c>
      <c r="F431" s="11" t="s">
        <v>1030</v>
      </c>
      <c r="G431" s="16" t="s">
        <v>1083</v>
      </c>
      <c r="H431" s="13" t="s">
        <v>1494</v>
      </c>
      <c r="J431" s="15">
        <v>1900</v>
      </c>
      <c r="K431" s="15">
        <v>8106.82</v>
      </c>
      <c r="L431" s="15">
        <v>363.68</v>
      </c>
      <c r="M431" s="15">
        <v>86.8</v>
      </c>
      <c r="N431" s="15">
        <v>3.8</v>
      </c>
      <c r="O431" s="15">
        <v>0</v>
      </c>
      <c r="P431" s="15">
        <f t="shared" si="21"/>
        <v>3.04</v>
      </c>
    </row>
    <row r="432" spans="1:16">
      <c r="A432" s="13">
        <v>202402</v>
      </c>
      <c r="B432" s="11" t="s">
        <v>361</v>
      </c>
      <c r="C432" s="11" t="s">
        <v>1438</v>
      </c>
      <c r="D432" s="11" t="s">
        <v>587</v>
      </c>
      <c r="E432" s="11" t="s">
        <v>1085</v>
      </c>
      <c r="F432" s="11" t="s">
        <v>1086</v>
      </c>
      <c r="G432" s="16" t="s">
        <v>1087</v>
      </c>
      <c r="H432" s="13" t="s">
        <v>1494</v>
      </c>
      <c r="J432" s="15">
        <v>1900</v>
      </c>
      <c r="K432" s="15">
        <v>10850.46</v>
      </c>
      <c r="L432" s="15">
        <v>363.68</v>
      </c>
      <c r="M432" s="15">
        <v>86.8</v>
      </c>
      <c r="N432" s="15">
        <v>3.8</v>
      </c>
      <c r="O432" s="15">
        <v>0</v>
      </c>
      <c r="P432" s="15">
        <f t="shared" si="21"/>
        <v>3.04</v>
      </c>
    </row>
    <row r="433" spans="1:16">
      <c r="A433" s="13">
        <v>202402</v>
      </c>
      <c r="B433" s="11" t="s">
        <v>360</v>
      </c>
      <c r="C433" s="11" t="s">
        <v>1438</v>
      </c>
      <c r="D433" s="11" t="s">
        <v>587</v>
      </c>
      <c r="E433" s="11" t="s">
        <v>1088</v>
      </c>
      <c r="F433" s="11" t="s">
        <v>1067</v>
      </c>
      <c r="G433" s="16" t="s">
        <v>1089</v>
      </c>
      <c r="H433" s="13" t="s">
        <v>1494</v>
      </c>
      <c r="J433" s="15">
        <v>1900</v>
      </c>
      <c r="K433" s="15">
        <v>8558.51</v>
      </c>
      <c r="L433" s="15">
        <v>363.68</v>
      </c>
      <c r="M433" s="15">
        <v>86.8</v>
      </c>
      <c r="N433" s="15">
        <v>3.8</v>
      </c>
      <c r="O433" s="15">
        <v>95</v>
      </c>
      <c r="P433" s="15">
        <f t="shared" ref="P433:P464" si="22">1900*0.16%</f>
        <v>3.04</v>
      </c>
    </row>
    <row r="434" spans="1:16">
      <c r="A434" s="13">
        <v>202402</v>
      </c>
      <c r="B434" s="11" t="s">
        <v>308</v>
      </c>
      <c r="C434" s="11" t="s">
        <v>1438</v>
      </c>
      <c r="D434" s="11" t="s">
        <v>587</v>
      </c>
      <c r="E434" s="11" t="s">
        <v>1092</v>
      </c>
      <c r="F434" s="11" t="s">
        <v>1067</v>
      </c>
      <c r="G434" s="16" t="s">
        <v>1051</v>
      </c>
      <c r="H434" s="13" t="s">
        <v>1494</v>
      </c>
      <c r="J434" s="15">
        <v>1900</v>
      </c>
      <c r="K434" s="15">
        <v>8157.8</v>
      </c>
      <c r="L434" s="15">
        <v>363.68</v>
      </c>
      <c r="M434" s="15">
        <v>86.8</v>
      </c>
      <c r="N434" s="15">
        <v>3.8</v>
      </c>
      <c r="O434" s="15">
        <v>0</v>
      </c>
      <c r="P434" s="15">
        <f t="shared" si="22"/>
        <v>3.04</v>
      </c>
    </row>
    <row r="435" spans="1:16">
      <c r="A435" s="13">
        <v>202402</v>
      </c>
      <c r="B435" s="11" t="s">
        <v>325</v>
      </c>
      <c r="C435" s="11" t="s">
        <v>1438</v>
      </c>
      <c r="D435" s="11" t="s">
        <v>587</v>
      </c>
      <c r="E435" s="11" t="s">
        <v>1093</v>
      </c>
      <c r="F435" s="11" t="s">
        <v>1027</v>
      </c>
      <c r="G435" s="16" t="s">
        <v>1094</v>
      </c>
      <c r="H435" s="13" t="s">
        <v>1494</v>
      </c>
      <c r="J435" s="15">
        <v>1900</v>
      </c>
      <c r="K435" s="15">
        <v>7712.44</v>
      </c>
      <c r="L435" s="15">
        <v>363.68</v>
      </c>
      <c r="M435" s="15">
        <v>86.8</v>
      </c>
      <c r="N435" s="15">
        <v>3.8</v>
      </c>
      <c r="O435" s="15">
        <v>0</v>
      </c>
      <c r="P435" s="15">
        <f t="shared" si="22"/>
        <v>3.04</v>
      </c>
    </row>
    <row r="436" spans="1:16">
      <c r="A436" s="13">
        <v>202402</v>
      </c>
      <c r="B436" s="11" t="s">
        <v>347</v>
      </c>
      <c r="C436" s="11" t="s">
        <v>1438</v>
      </c>
      <c r="D436" s="11" t="s">
        <v>587</v>
      </c>
      <c r="E436" s="11" t="s">
        <v>1098</v>
      </c>
      <c r="F436" s="11" t="s">
        <v>1020</v>
      </c>
      <c r="G436" s="16" t="s">
        <v>1099</v>
      </c>
      <c r="H436" s="13" t="s">
        <v>1494</v>
      </c>
      <c r="J436" s="15">
        <v>1900</v>
      </c>
      <c r="K436" s="15">
        <v>6336.8</v>
      </c>
      <c r="L436" s="15">
        <v>363.68</v>
      </c>
      <c r="M436" s="15">
        <v>86.8</v>
      </c>
      <c r="N436" s="15">
        <v>3.8</v>
      </c>
      <c r="O436" s="15">
        <v>0</v>
      </c>
      <c r="P436" s="15">
        <f t="shared" si="22"/>
        <v>3.04</v>
      </c>
    </row>
    <row r="437" spans="1:16">
      <c r="A437" s="13">
        <v>202402</v>
      </c>
      <c r="B437" s="11" t="s">
        <v>338</v>
      </c>
      <c r="C437" s="11" t="s">
        <v>1438</v>
      </c>
      <c r="D437" s="11" t="s">
        <v>587</v>
      </c>
      <c r="E437" s="11" t="s">
        <v>1100</v>
      </c>
      <c r="F437" s="11" t="s">
        <v>1020</v>
      </c>
      <c r="G437" s="16" t="s">
        <v>1101</v>
      </c>
      <c r="H437" s="13" t="s">
        <v>1494</v>
      </c>
      <c r="J437" s="15">
        <v>1900</v>
      </c>
      <c r="K437" s="15">
        <v>4774.73</v>
      </c>
      <c r="L437" s="15">
        <v>363.68</v>
      </c>
      <c r="M437" s="15">
        <v>86.8</v>
      </c>
      <c r="N437" s="15">
        <v>3.8</v>
      </c>
      <c r="O437" s="15">
        <v>0</v>
      </c>
      <c r="P437" s="15">
        <f t="shared" si="22"/>
        <v>3.04</v>
      </c>
    </row>
    <row r="438" spans="1:16">
      <c r="A438" s="13">
        <v>202402</v>
      </c>
      <c r="B438" s="11" t="s">
        <v>210</v>
      </c>
      <c r="C438" s="11" t="s">
        <v>1438</v>
      </c>
      <c r="D438" s="11" t="s">
        <v>587</v>
      </c>
      <c r="E438" s="11" t="s">
        <v>1104</v>
      </c>
      <c r="F438" s="11" t="s">
        <v>1020</v>
      </c>
      <c r="G438" s="16" t="s">
        <v>1105</v>
      </c>
      <c r="H438" s="13" t="s">
        <v>1494</v>
      </c>
      <c r="J438" s="15">
        <v>1900</v>
      </c>
      <c r="K438" s="15">
        <v>7900.03</v>
      </c>
      <c r="L438" s="15">
        <v>363.68</v>
      </c>
      <c r="M438" s="15">
        <v>86.8</v>
      </c>
      <c r="N438" s="15">
        <v>3.8</v>
      </c>
      <c r="O438" s="15">
        <v>0</v>
      </c>
      <c r="P438" s="15">
        <f t="shared" si="22"/>
        <v>3.04</v>
      </c>
    </row>
    <row r="439" spans="1:16">
      <c r="A439" s="13">
        <v>202402</v>
      </c>
      <c r="B439" s="11" t="s">
        <v>309</v>
      </c>
      <c r="C439" s="11" t="s">
        <v>1438</v>
      </c>
      <c r="D439" s="11" t="s">
        <v>587</v>
      </c>
      <c r="E439" s="11" t="s">
        <v>1106</v>
      </c>
      <c r="F439" s="11" t="s">
        <v>1020</v>
      </c>
      <c r="G439" s="16" t="s">
        <v>1107</v>
      </c>
      <c r="H439" s="13" t="s">
        <v>1494</v>
      </c>
      <c r="J439" s="15">
        <v>1900</v>
      </c>
      <c r="K439" s="15">
        <v>5969.32</v>
      </c>
      <c r="L439" s="15">
        <v>363.68</v>
      </c>
      <c r="M439" s="15">
        <v>86.8</v>
      </c>
      <c r="N439" s="15">
        <v>3.8</v>
      </c>
      <c r="O439" s="15">
        <v>0</v>
      </c>
      <c r="P439" s="15">
        <f t="shared" si="22"/>
        <v>3.04</v>
      </c>
    </row>
    <row r="440" spans="1:16">
      <c r="A440" s="13">
        <v>202402</v>
      </c>
      <c r="B440" s="11" t="s">
        <v>205</v>
      </c>
      <c r="C440" s="11" t="s">
        <v>1438</v>
      </c>
      <c r="D440" s="11" t="s">
        <v>587</v>
      </c>
      <c r="E440" s="11" t="s">
        <v>1108</v>
      </c>
      <c r="F440" s="11" t="s">
        <v>1039</v>
      </c>
      <c r="G440" s="16" t="s">
        <v>1109</v>
      </c>
      <c r="H440" s="13" t="s">
        <v>1494</v>
      </c>
      <c r="J440" s="15">
        <v>1900</v>
      </c>
      <c r="K440" s="15">
        <v>6508.75</v>
      </c>
      <c r="L440" s="15">
        <v>363.68</v>
      </c>
      <c r="M440" s="15">
        <v>86.8</v>
      </c>
      <c r="N440" s="15">
        <v>3.8</v>
      </c>
      <c r="O440" s="15">
        <v>0</v>
      </c>
      <c r="P440" s="15">
        <f t="shared" si="22"/>
        <v>3.04</v>
      </c>
    </row>
    <row r="441" spans="1:16">
      <c r="A441" s="13">
        <v>202402</v>
      </c>
      <c r="B441" s="11" t="s">
        <v>387</v>
      </c>
      <c r="C441" s="11" t="s">
        <v>1438</v>
      </c>
      <c r="D441" s="11" t="s">
        <v>587</v>
      </c>
      <c r="E441" s="11" t="s">
        <v>1110</v>
      </c>
      <c r="F441" s="11" t="s">
        <v>1039</v>
      </c>
      <c r="G441" s="16" t="s">
        <v>1111</v>
      </c>
      <c r="H441" s="13" t="s">
        <v>1494</v>
      </c>
      <c r="J441" s="15">
        <v>1900</v>
      </c>
      <c r="K441" s="15">
        <v>6028.64</v>
      </c>
      <c r="L441" s="15">
        <v>363.68</v>
      </c>
      <c r="M441" s="15">
        <v>86.8</v>
      </c>
      <c r="N441" s="15">
        <v>3.8</v>
      </c>
      <c r="O441" s="15">
        <v>0</v>
      </c>
      <c r="P441" s="15">
        <f t="shared" si="22"/>
        <v>3.04</v>
      </c>
    </row>
    <row r="442" spans="1:16">
      <c r="A442" s="13">
        <v>202402</v>
      </c>
      <c r="B442" s="11" t="s">
        <v>209</v>
      </c>
      <c r="C442" s="11" t="s">
        <v>1438</v>
      </c>
      <c r="D442" s="11" t="s">
        <v>587</v>
      </c>
      <c r="E442" s="11" t="s">
        <v>1117</v>
      </c>
      <c r="F442" s="11" t="s">
        <v>1020</v>
      </c>
      <c r="G442" s="16" t="s">
        <v>1118</v>
      </c>
      <c r="H442" s="13" t="s">
        <v>1494</v>
      </c>
      <c r="J442" s="15">
        <v>1900</v>
      </c>
      <c r="K442" s="15">
        <v>6499.03</v>
      </c>
      <c r="L442" s="15">
        <v>363.68</v>
      </c>
      <c r="M442" s="15">
        <v>86.8</v>
      </c>
      <c r="N442" s="15">
        <v>3.8</v>
      </c>
      <c r="O442" s="15">
        <v>0</v>
      </c>
      <c r="P442" s="15">
        <f t="shared" si="22"/>
        <v>3.04</v>
      </c>
    </row>
    <row r="443" spans="1:16">
      <c r="A443" s="13">
        <v>202402</v>
      </c>
      <c r="B443" s="11" t="s">
        <v>336</v>
      </c>
      <c r="C443" s="11" t="s">
        <v>1438</v>
      </c>
      <c r="D443" s="11" t="s">
        <v>587</v>
      </c>
      <c r="E443" s="11" t="s">
        <v>1126</v>
      </c>
      <c r="F443" s="11" t="s">
        <v>1027</v>
      </c>
      <c r="G443" s="16" t="s">
        <v>1127</v>
      </c>
      <c r="H443" s="13" t="s">
        <v>1494</v>
      </c>
      <c r="J443" s="15">
        <v>1900</v>
      </c>
      <c r="K443" s="15">
        <v>3679.4</v>
      </c>
      <c r="L443" s="15">
        <v>363.68</v>
      </c>
      <c r="M443" s="15">
        <v>86.8</v>
      </c>
      <c r="N443" s="15">
        <v>3.8</v>
      </c>
      <c r="O443" s="15">
        <v>0</v>
      </c>
      <c r="P443" s="15">
        <f t="shared" si="22"/>
        <v>3.04</v>
      </c>
    </row>
    <row r="444" spans="1:16">
      <c r="A444" s="13">
        <v>202402</v>
      </c>
      <c r="B444" s="11" t="s">
        <v>358</v>
      </c>
      <c r="C444" s="11" t="s">
        <v>1438</v>
      </c>
      <c r="D444" s="11" t="s">
        <v>587</v>
      </c>
      <c r="E444" s="11" t="s">
        <v>1128</v>
      </c>
      <c r="F444" s="11" t="s">
        <v>1027</v>
      </c>
      <c r="G444" s="16" t="s">
        <v>934</v>
      </c>
      <c r="H444" s="13" t="s">
        <v>1494</v>
      </c>
      <c r="J444" s="15">
        <v>1900</v>
      </c>
      <c r="K444" s="15">
        <v>5244.13</v>
      </c>
      <c r="L444" s="15">
        <v>363.68</v>
      </c>
      <c r="M444" s="15">
        <v>86.8</v>
      </c>
      <c r="N444" s="15">
        <v>3.8</v>
      </c>
      <c r="O444" s="15">
        <v>0</v>
      </c>
      <c r="P444" s="15">
        <f t="shared" si="22"/>
        <v>3.04</v>
      </c>
    </row>
    <row r="445" spans="1:16">
      <c r="A445" s="13">
        <v>202402</v>
      </c>
      <c r="B445" s="11" t="s">
        <v>220</v>
      </c>
      <c r="C445" s="11" t="s">
        <v>1438</v>
      </c>
      <c r="D445" s="11" t="s">
        <v>587</v>
      </c>
      <c r="E445" s="11" t="s">
        <v>1129</v>
      </c>
      <c r="F445" s="11" t="s">
        <v>1027</v>
      </c>
      <c r="G445" s="16" t="s">
        <v>1130</v>
      </c>
      <c r="H445" s="13" t="s">
        <v>1494</v>
      </c>
      <c r="J445" s="15">
        <v>1900</v>
      </c>
      <c r="K445" s="15">
        <v>6426.84</v>
      </c>
      <c r="L445" s="15">
        <v>363.68</v>
      </c>
      <c r="M445" s="15">
        <v>86.8</v>
      </c>
      <c r="N445" s="15">
        <v>3.8</v>
      </c>
      <c r="O445" s="15">
        <v>0</v>
      </c>
      <c r="P445" s="15">
        <f t="shared" si="22"/>
        <v>3.04</v>
      </c>
    </row>
    <row r="446" spans="1:16">
      <c r="A446" s="13">
        <v>202402</v>
      </c>
      <c r="B446" s="11" t="s">
        <v>454</v>
      </c>
      <c r="C446" s="11" t="s">
        <v>1438</v>
      </c>
      <c r="D446" s="11" t="s">
        <v>587</v>
      </c>
      <c r="E446" s="11" t="s">
        <v>1131</v>
      </c>
      <c r="F446" s="11" t="s">
        <v>1027</v>
      </c>
      <c r="G446" s="16" t="s">
        <v>1130</v>
      </c>
      <c r="H446" s="13" t="s">
        <v>1494</v>
      </c>
      <c r="J446" s="15">
        <v>1900</v>
      </c>
      <c r="K446" s="15">
        <v>4745.57</v>
      </c>
      <c r="L446" s="15">
        <v>363.68</v>
      </c>
      <c r="M446" s="15">
        <v>86.8</v>
      </c>
      <c r="N446" s="15">
        <v>3.8</v>
      </c>
      <c r="O446" s="15">
        <v>0</v>
      </c>
      <c r="P446" s="15">
        <f t="shared" si="22"/>
        <v>3.04</v>
      </c>
    </row>
    <row r="447" spans="1:16">
      <c r="A447" s="13">
        <v>202402</v>
      </c>
      <c r="B447" s="11" t="s">
        <v>349</v>
      </c>
      <c r="C447" s="11" t="s">
        <v>1438</v>
      </c>
      <c r="D447" s="11" t="s">
        <v>587</v>
      </c>
      <c r="E447" s="11" t="s">
        <v>1132</v>
      </c>
      <c r="F447" s="11" t="s">
        <v>1039</v>
      </c>
      <c r="G447" s="16" t="s">
        <v>1133</v>
      </c>
      <c r="H447" s="13" t="s">
        <v>1494</v>
      </c>
      <c r="J447" s="15">
        <v>1900</v>
      </c>
      <c r="K447" s="15">
        <v>7831.85</v>
      </c>
      <c r="L447" s="15">
        <v>363.68</v>
      </c>
      <c r="M447" s="15">
        <v>86.8</v>
      </c>
      <c r="N447" s="15">
        <v>3.8</v>
      </c>
      <c r="O447" s="15">
        <v>0</v>
      </c>
      <c r="P447" s="15">
        <f t="shared" si="22"/>
        <v>3.04</v>
      </c>
    </row>
    <row r="448" spans="1:16">
      <c r="A448" s="13">
        <v>202402</v>
      </c>
      <c r="B448" s="11" t="s">
        <v>255</v>
      </c>
      <c r="C448" s="11" t="s">
        <v>1438</v>
      </c>
      <c r="D448" s="11" t="s">
        <v>587</v>
      </c>
      <c r="E448" s="11" t="s">
        <v>1134</v>
      </c>
      <c r="F448" s="11" t="s">
        <v>1027</v>
      </c>
      <c r="G448" s="16" t="s">
        <v>976</v>
      </c>
      <c r="H448" s="13" t="s">
        <v>1494</v>
      </c>
      <c r="J448" s="15">
        <v>1900</v>
      </c>
      <c r="K448" s="15">
        <v>6968.48</v>
      </c>
      <c r="L448" s="15">
        <v>363.68</v>
      </c>
      <c r="M448" s="15">
        <v>86.8</v>
      </c>
      <c r="N448" s="15">
        <v>3.8</v>
      </c>
      <c r="O448" s="15">
        <v>0</v>
      </c>
      <c r="P448" s="15">
        <f t="shared" si="22"/>
        <v>3.04</v>
      </c>
    </row>
    <row r="449" spans="1:16">
      <c r="A449" s="13">
        <v>202402</v>
      </c>
      <c r="B449" s="11" t="s">
        <v>314</v>
      </c>
      <c r="C449" s="11" t="s">
        <v>1438</v>
      </c>
      <c r="D449" s="11" t="s">
        <v>587</v>
      </c>
      <c r="E449" s="11" t="s">
        <v>1135</v>
      </c>
      <c r="F449" s="11" t="s">
        <v>1027</v>
      </c>
      <c r="G449" s="16" t="s">
        <v>1136</v>
      </c>
      <c r="H449" s="13" t="s">
        <v>1494</v>
      </c>
      <c r="J449" s="15">
        <v>1900</v>
      </c>
      <c r="K449" s="15">
        <v>5391.67</v>
      </c>
      <c r="L449" s="15">
        <v>363.68</v>
      </c>
      <c r="M449" s="15">
        <v>86.8</v>
      </c>
      <c r="N449" s="15">
        <v>3.8</v>
      </c>
      <c r="O449" s="15">
        <v>0</v>
      </c>
      <c r="P449" s="15">
        <f t="shared" si="22"/>
        <v>3.04</v>
      </c>
    </row>
    <row r="450" spans="1:16">
      <c r="A450" s="13">
        <v>202402</v>
      </c>
      <c r="B450" s="11" t="s">
        <v>266</v>
      </c>
      <c r="C450" s="11" t="s">
        <v>1438</v>
      </c>
      <c r="D450" s="11" t="s">
        <v>587</v>
      </c>
      <c r="E450" s="11" t="s">
        <v>1137</v>
      </c>
      <c r="F450" s="11" t="s">
        <v>1027</v>
      </c>
      <c r="G450" s="16" t="s">
        <v>1138</v>
      </c>
      <c r="H450" s="13" t="s">
        <v>1494</v>
      </c>
      <c r="J450" s="15">
        <v>1900</v>
      </c>
      <c r="K450" s="15">
        <v>4062.51</v>
      </c>
      <c r="L450" s="15">
        <v>363.68</v>
      </c>
      <c r="M450" s="15">
        <v>86.8</v>
      </c>
      <c r="N450" s="15">
        <v>3.8</v>
      </c>
      <c r="O450" s="15">
        <v>0</v>
      </c>
      <c r="P450" s="15">
        <f t="shared" si="22"/>
        <v>3.04</v>
      </c>
    </row>
    <row r="451" spans="1:16">
      <c r="A451" s="13">
        <v>202402</v>
      </c>
      <c r="B451" s="11" t="s">
        <v>272</v>
      </c>
      <c r="C451" s="11" t="s">
        <v>1438</v>
      </c>
      <c r="D451" s="11" t="s">
        <v>587</v>
      </c>
      <c r="E451" s="11" t="s">
        <v>1139</v>
      </c>
      <c r="F451" s="11" t="s">
        <v>1027</v>
      </c>
      <c r="G451" s="16" t="s">
        <v>1138</v>
      </c>
      <c r="H451" s="13" t="s">
        <v>1494</v>
      </c>
      <c r="J451" s="15">
        <v>1900</v>
      </c>
      <c r="K451" s="15">
        <v>3693.33</v>
      </c>
      <c r="L451" s="15">
        <v>363.68</v>
      </c>
      <c r="M451" s="15">
        <v>86.8</v>
      </c>
      <c r="N451" s="15">
        <v>3.8</v>
      </c>
      <c r="O451" s="15">
        <v>0</v>
      </c>
      <c r="P451" s="15">
        <f t="shared" si="22"/>
        <v>3.04</v>
      </c>
    </row>
    <row r="452" spans="1:16">
      <c r="A452" s="13">
        <v>202402</v>
      </c>
      <c r="B452" s="11" t="s">
        <v>410</v>
      </c>
      <c r="C452" s="11" t="s">
        <v>1438</v>
      </c>
      <c r="D452" s="11" t="s">
        <v>587</v>
      </c>
      <c r="E452" s="11" t="s">
        <v>1140</v>
      </c>
      <c r="F452" s="11" t="s">
        <v>1027</v>
      </c>
      <c r="G452" s="16" t="s">
        <v>1141</v>
      </c>
      <c r="H452" s="13" t="s">
        <v>1494</v>
      </c>
      <c r="J452" s="15">
        <v>1900</v>
      </c>
      <c r="K452" s="15">
        <v>4827.63</v>
      </c>
      <c r="L452" s="15">
        <v>363.68</v>
      </c>
      <c r="M452" s="15">
        <v>86.8</v>
      </c>
      <c r="N452" s="15">
        <v>3.8</v>
      </c>
      <c r="O452" s="15">
        <v>0</v>
      </c>
      <c r="P452" s="15">
        <f t="shared" si="22"/>
        <v>3.04</v>
      </c>
    </row>
    <row r="453" spans="1:16">
      <c r="A453" s="13">
        <v>202402</v>
      </c>
      <c r="B453" s="11" t="s">
        <v>431</v>
      </c>
      <c r="C453" s="11" t="s">
        <v>1438</v>
      </c>
      <c r="D453" s="11" t="s">
        <v>587</v>
      </c>
      <c r="E453" s="11" t="s">
        <v>1142</v>
      </c>
      <c r="F453" s="11" t="s">
        <v>1027</v>
      </c>
      <c r="G453" s="16" t="s">
        <v>1143</v>
      </c>
      <c r="H453" s="13" t="s">
        <v>1494</v>
      </c>
      <c r="J453" s="15">
        <v>1900</v>
      </c>
      <c r="K453" s="15">
        <v>3546.36</v>
      </c>
      <c r="L453" s="15">
        <v>363.68</v>
      </c>
      <c r="M453" s="15">
        <v>86.8</v>
      </c>
      <c r="N453" s="15">
        <v>3.8</v>
      </c>
      <c r="O453" s="15">
        <v>0</v>
      </c>
      <c r="P453" s="15">
        <f t="shared" si="22"/>
        <v>3.04</v>
      </c>
    </row>
    <row r="454" spans="1:16">
      <c r="A454" s="13">
        <v>202402</v>
      </c>
      <c r="B454" s="11" t="s">
        <v>354</v>
      </c>
      <c r="C454" s="11" t="s">
        <v>1438</v>
      </c>
      <c r="D454" s="11" t="s">
        <v>587</v>
      </c>
      <c r="E454" s="11" t="s">
        <v>1144</v>
      </c>
      <c r="F454" s="11" t="s">
        <v>1027</v>
      </c>
      <c r="G454" s="16" t="s">
        <v>1143</v>
      </c>
      <c r="H454" s="13" t="s">
        <v>1494</v>
      </c>
      <c r="J454" s="15">
        <v>1900</v>
      </c>
      <c r="K454" s="15">
        <v>6924.13</v>
      </c>
      <c r="L454" s="15">
        <v>363.68</v>
      </c>
      <c r="M454" s="15">
        <v>86.8</v>
      </c>
      <c r="N454" s="15">
        <v>3.8</v>
      </c>
      <c r="O454" s="15">
        <v>0</v>
      </c>
      <c r="P454" s="15">
        <f t="shared" si="22"/>
        <v>3.04</v>
      </c>
    </row>
    <row r="455" spans="1:16">
      <c r="A455" s="13">
        <v>202402</v>
      </c>
      <c r="B455" s="11" t="s">
        <v>215</v>
      </c>
      <c r="C455" s="11" t="s">
        <v>1438</v>
      </c>
      <c r="D455" s="11" t="s">
        <v>587</v>
      </c>
      <c r="E455" s="11" t="s">
        <v>1148</v>
      </c>
      <c r="F455" s="11" t="s">
        <v>1039</v>
      </c>
      <c r="G455" s="16" t="s">
        <v>1149</v>
      </c>
      <c r="H455" s="13" t="s">
        <v>1494</v>
      </c>
      <c r="J455" s="15">
        <v>1900</v>
      </c>
      <c r="K455" s="15">
        <v>5795.18</v>
      </c>
      <c r="L455" s="15">
        <v>363.68</v>
      </c>
      <c r="M455" s="15">
        <v>86.8</v>
      </c>
      <c r="N455" s="15">
        <v>3.8</v>
      </c>
      <c r="O455" s="15">
        <v>0</v>
      </c>
      <c r="P455" s="15">
        <f t="shared" si="22"/>
        <v>3.04</v>
      </c>
    </row>
    <row r="456" spans="1:16">
      <c r="A456" s="13">
        <v>202402</v>
      </c>
      <c r="B456" s="11" t="s">
        <v>282</v>
      </c>
      <c r="C456" s="11" t="s">
        <v>1438</v>
      </c>
      <c r="D456" s="11" t="s">
        <v>587</v>
      </c>
      <c r="E456" s="11" t="s">
        <v>1150</v>
      </c>
      <c r="F456" s="11" t="s">
        <v>1039</v>
      </c>
      <c r="G456" s="16" t="s">
        <v>1151</v>
      </c>
      <c r="H456" s="13" t="s">
        <v>1494</v>
      </c>
      <c r="J456" s="15">
        <v>1900</v>
      </c>
      <c r="K456" s="15">
        <v>7835.48</v>
      </c>
      <c r="L456" s="15">
        <v>363.68</v>
      </c>
      <c r="M456" s="15">
        <v>86.8</v>
      </c>
      <c r="N456" s="15">
        <v>3.8</v>
      </c>
      <c r="O456" s="15">
        <v>0</v>
      </c>
      <c r="P456" s="15">
        <f t="shared" si="22"/>
        <v>3.04</v>
      </c>
    </row>
    <row r="457" spans="1:16">
      <c r="A457" s="13">
        <v>202402</v>
      </c>
      <c r="B457" s="11" t="s">
        <v>444</v>
      </c>
      <c r="C457" s="11" t="s">
        <v>1438</v>
      </c>
      <c r="D457" s="11" t="s">
        <v>587</v>
      </c>
      <c r="E457" s="11" t="s">
        <v>1152</v>
      </c>
      <c r="F457" s="11" t="s">
        <v>1039</v>
      </c>
      <c r="G457" s="16" t="s">
        <v>871</v>
      </c>
      <c r="H457" s="13" t="s">
        <v>1494</v>
      </c>
      <c r="J457" s="15">
        <v>1900</v>
      </c>
      <c r="K457" s="15">
        <v>2538.54</v>
      </c>
      <c r="L457" s="15">
        <v>363.68</v>
      </c>
      <c r="M457" s="15">
        <v>86.8</v>
      </c>
      <c r="N457" s="15">
        <v>3.8</v>
      </c>
      <c r="O457" s="15">
        <v>0</v>
      </c>
      <c r="P457" s="15">
        <f t="shared" si="22"/>
        <v>3.04</v>
      </c>
    </row>
    <row r="458" spans="1:16">
      <c r="A458" s="13">
        <v>202402</v>
      </c>
      <c r="B458" s="11" t="s">
        <v>433</v>
      </c>
      <c r="C458" s="11" t="s">
        <v>1438</v>
      </c>
      <c r="D458" s="11" t="s">
        <v>587</v>
      </c>
      <c r="E458" s="11" t="s">
        <v>885</v>
      </c>
      <c r="F458" s="11" t="s">
        <v>1039</v>
      </c>
      <c r="G458" s="16" t="s">
        <v>887</v>
      </c>
      <c r="H458" s="13" t="s">
        <v>1494</v>
      </c>
      <c r="J458" s="15">
        <v>1900</v>
      </c>
      <c r="K458" s="15">
        <v>5885.17</v>
      </c>
      <c r="L458" s="15">
        <v>363.68</v>
      </c>
      <c r="M458" s="15">
        <v>86.8</v>
      </c>
      <c r="N458" s="15">
        <v>3.8</v>
      </c>
      <c r="O458" s="15">
        <v>0</v>
      </c>
      <c r="P458" s="15">
        <f t="shared" si="22"/>
        <v>3.04</v>
      </c>
    </row>
    <row r="459" spans="1:16">
      <c r="A459" s="13">
        <v>202402</v>
      </c>
      <c r="B459" s="11" t="s">
        <v>324</v>
      </c>
      <c r="C459" s="11" t="s">
        <v>1438</v>
      </c>
      <c r="D459" s="11" t="s">
        <v>587</v>
      </c>
      <c r="E459" s="11" t="s">
        <v>909</v>
      </c>
      <c r="F459" s="11" t="s">
        <v>1027</v>
      </c>
      <c r="G459" s="16" t="s">
        <v>891</v>
      </c>
      <c r="H459" s="13" t="s">
        <v>1486</v>
      </c>
      <c r="J459" s="15">
        <v>1900</v>
      </c>
      <c r="K459" s="15">
        <v>3312.17</v>
      </c>
      <c r="L459" s="15">
        <v>363.68</v>
      </c>
      <c r="M459" s="15">
        <v>86.8</v>
      </c>
      <c r="N459" s="15">
        <v>3.8</v>
      </c>
      <c r="O459" s="15">
        <v>0</v>
      </c>
      <c r="P459" s="15">
        <f t="shared" si="22"/>
        <v>3.04</v>
      </c>
    </row>
    <row r="460" spans="1:16">
      <c r="A460" s="13">
        <v>202402</v>
      </c>
      <c r="B460" s="11" t="s">
        <v>337</v>
      </c>
      <c r="C460" s="11" t="s">
        <v>1438</v>
      </c>
      <c r="D460" s="11" t="s">
        <v>587</v>
      </c>
      <c r="E460" s="11" t="s">
        <v>910</v>
      </c>
      <c r="F460" s="11" t="s">
        <v>1027</v>
      </c>
      <c r="G460" s="16" t="s">
        <v>891</v>
      </c>
      <c r="H460" s="13" t="s">
        <v>1486</v>
      </c>
      <c r="J460" s="15">
        <v>1900</v>
      </c>
      <c r="K460" s="15">
        <v>4708.24</v>
      </c>
      <c r="L460" s="15">
        <v>363.68</v>
      </c>
      <c r="M460" s="15">
        <v>86.8</v>
      </c>
      <c r="N460" s="15">
        <v>3.8</v>
      </c>
      <c r="O460" s="15">
        <v>0</v>
      </c>
      <c r="P460" s="15">
        <f t="shared" si="22"/>
        <v>3.04</v>
      </c>
    </row>
    <row r="461" spans="1:16">
      <c r="A461" s="13">
        <v>202402</v>
      </c>
      <c r="B461" s="11" t="s">
        <v>373</v>
      </c>
      <c r="C461" s="11" t="s">
        <v>1438</v>
      </c>
      <c r="D461" s="11" t="s">
        <v>587</v>
      </c>
      <c r="E461" s="11" t="s">
        <v>967</v>
      </c>
      <c r="F461" s="11" t="s">
        <v>1027</v>
      </c>
      <c r="G461" s="16" t="s">
        <v>968</v>
      </c>
      <c r="H461" s="13" t="s">
        <v>1486</v>
      </c>
      <c r="J461" s="15">
        <v>1900</v>
      </c>
      <c r="K461" s="15">
        <v>4168.99</v>
      </c>
      <c r="L461" s="15">
        <v>363.68</v>
      </c>
      <c r="M461" s="15">
        <v>86.8</v>
      </c>
      <c r="N461" s="15">
        <v>3.8</v>
      </c>
      <c r="O461" s="15">
        <v>0</v>
      </c>
      <c r="P461" s="15">
        <f t="shared" si="22"/>
        <v>3.04</v>
      </c>
    </row>
    <row r="462" spans="1:16">
      <c r="A462" s="13">
        <v>202402</v>
      </c>
      <c r="B462" s="11" t="s">
        <v>423</v>
      </c>
      <c r="C462" s="11" t="s">
        <v>1438</v>
      </c>
      <c r="D462" s="11" t="s">
        <v>587</v>
      </c>
      <c r="E462" s="11" t="s">
        <v>1205</v>
      </c>
      <c r="F462" s="11" t="s">
        <v>1027</v>
      </c>
      <c r="G462" s="16">
        <v>44788</v>
      </c>
      <c r="H462" s="13" t="s">
        <v>1494</v>
      </c>
      <c r="J462" s="15">
        <v>1900</v>
      </c>
      <c r="K462" s="15">
        <v>5704.56</v>
      </c>
      <c r="L462" s="15">
        <v>363.68</v>
      </c>
      <c r="M462" s="15">
        <v>86.8</v>
      </c>
      <c r="N462" s="15">
        <v>3.8</v>
      </c>
      <c r="O462" s="15">
        <v>0</v>
      </c>
      <c r="P462" s="15">
        <f t="shared" si="22"/>
        <v>3.04</v>
      </c>
    </row>
    <row r="463" spans="1:16">
      <c r="A463" s="13">
        <v>202402</v>
      </c>
      <c r="B463" s="11" t="s">
        <v>432</v>
      </c>
      <c r="C463" s="11" t="s">
        <v>1438</v>
      </c>
      <c r="D463" s="11" t="s">
        <v>587</v>
      </c>
      <c r="E463" s="11" t="s">
        <v>1208</v>
      </c>
      <c r="F463" s="11" t="s">
        <v>1027</v>
      </c>
      <c r="G463" s="16">
        <v>44778</v>
      </c>
      <c r="H463" s="13" t="s">
        <v>1494</v>
      </c>
      <c r="J463" s="15">
        <v>1900</v>
      </c>
      <c r="K463" s="15">
        <v>4566.59</v>
      </c>
      <c r="L463" s="15">
        <v>363.68</v>
      </c>
      <c r="M463" s="15">
        <v>86.8</v>
      </c>
      <c r="N463" s="15">
        <v>3.8</v>
      </c>
      <c r="O463" s="15">
        <v>0</v>
      </c>
      <c r="P463" s="15">
        <f t="shared" si="22"/>
        <v>3.04</v>
      </c>
    </row>
    <row r="464" spans="1:16">
      <c r="A464" s="13">
        <v>202402</v>
      </c>
      <c r="B464" s="11" t="s">
        <v>335</v>
      </c>
      <c r="C464" s="11" t="s">
        <v>1438</v>
      </c>
      <c r="D464" s="11" t="s">
        <v>587</v>
      </c>
      <c r="E464" s="11" t="s">
        <v>1215</v>
      </c>
      <c r="F464" s="11" t="s">
        <v>1216</v>
      </c>
      <c r="G464" s="16">
        <v>44803</v>
      </c>
      <c r="H464" s="13" t="s">
        <v>1494</v>
      </c>
      <c r="J464" s="15">
        <v>1900</v>
      </c>
      <c r="K464" s="15">
        <v>5661.12</v>
      </c>
      <c r="L464" s="15">
        <v>363.68</v>
      </c>
      <c r="M464" s="15">
        <v>86.8</v>
      </c>
      <c r="N464" s="15">
        <v>3.8</v>
      </c>
      <c r="O464" s="15">
        <v>0</v>
      </c>
      <c r="P464" s="15">
        <f t="shared" si="22"/>
        <v>3.04</v>
      </c>
    </row>
    <row r="465" spans="1:16">
      <c r="A465" s="13">
        <v>202402</v>
      </c>
      <c r="B465" s="11" t="s">
        <v>223</v>
      </c>
      <c r="C465" s="11" t="s">
        <v>1438</v>
      </c>
      <c r="D465" s="11" t="s">
        <v>587</v>
      </c>
      <c r="E465" s="11" t="s">
        <v>1236</v>
      </c>
      <c r="F465" s="11" t="s">
        <v>1027</v>
      </c>
      <c r="G465" s="16" t="s">
        <v>1227</v>
      </c>
      <c r="H465" s="13" t="s">
        <v>1494</v>
      </c>
      <c r="J465" s="15">
        <v>1900</v>
      </c>
      <c r="K465" s="15">
        <v>2931.96</v>
      </c>
      <c r="L465" s="15">
        <v>363.68</v>
      </c>
      <c r="M465" s="15">
        <v>86.8</v>
      </c>
      <c r="N465" s="15">
        <v>3.8</v>
      </c>
      <c r="O465" s="15">
        <v>0</v>
      </c>
      <c r="P465" s="15">
        <f t="shared" ref="P465:P493" si="23">1900*0.16%</f>
        <v>3.04</v>
      </c>
    </row>
    <row r="466" spans="1:16">
      <c r="A466" s="13">
        <v>202402</v>
      </c>
      <c r="B466" s="11" t="s">
        <v>260</v>
      </c>
      <c r="C466" s="11" t="s">
        <v>1438</v>
      </c>
      <c r="D466" s="11" t="s">
        <v>587</v>
      </c>
      <c r="E466" s="11" t="s">
        <v>1243</v>
      </c>
      <c r="F466" s="11" t="s">
        <v>1216</v>
      </c>
      <c r="G466" s="16" t="s">
        <v>1244</v>
      </c>
      <c r="H466" s="13" t="s">
        <v>1494</v>
      </c>
      <c r="J466" s="15">
        <v>1900</v>
      </c>
      <c r="K466" s="15">
        <v>5699.43</v>
      </c>
      <c r="L466" s="15">
        <v>363.68</v>
      </c>
      <c r="M466" s="15">
        <v>86.8</v>
      </c>
      <c r="N466" s="15">
        <v>3.8</v>
      </c>
      <c r="O466" s="15">
        <v>0</v>
      </c>
      <c r="P466" s="15">
        <f t="shared" si="23"/>
        <v>3.04</v>
      </c>
    </row>
    <row r="467" spans="1:16">
      <c r="A467" s="13">
        <v>202402</v>
      </c>
      <c r="B467" s="11" t="s">
        <v>382</v>
      </c>
      <c r="C467" s="11" t="s">
        <v>1438</v>
      </c>
      <c r="D467" s="11" t="s">
        <v>587</v>
      </c>
      <c r="E467" s="11" t="s">
        <v>950</v>
      </c>
      <c r="F467" s="11" t="s">
        <v>908</v>
      </c>
      <c r="G467" s="16" t="s">
        <v>951</v>
      </c>
      <c r="H467" s="13" t="s">
        <v>1494</v>
      </c>
      <c r="J467" s="15">
        <v>1900</v>
      </c>
      <c r="K467" s="15">
        <v>6070.88</v>
      </c>
      <c r="L467" s="15">
        <v>363.68</v>
      </c>
      <c r="M467" s="15">
        <v>86.8</v>
      </c>
      <c r="N467" s="15">
        <v>3.8</v>
      </c>
      <c r="O467" s="15">
        <v>0</v>
      </c>
      <c r="P467" s="15">
        <f t="shared" si="23"/>
        <v>3.04</v>
      </c>
    </row>
    <row r="468" spans="1:16">
      <c r="A468" s="13">
        <v>202402</v>
      </c>
      <c r="B468" s="11" t="s">
        <v>227</v>
      </c>
      <c r="C468" s="11" t="s">
        <v>1438</v>
      </c>
      <c r="D468" s="11" t="s">
        <v>587</v>
      </c>
      <c r="E468" s="11" t="s">
        <v>1250</v>
      </c>
      <c r="F468" s="11" t="s">
        <v>1216</v>
      </c>
      <c r="G468" s="16" t="s">
        <v>1251</v>
      </c>
      <c r="H468" s="13" t="s">
        <v>1494</v>
      </c>
      <c r="J468" s="15">
        <v>1900</v>
      </c>
      <c r="K468" s="15">
        <v>5730.51</v>
      </c>
      <c r="L468" s="15">
        <v>363.68</v>
      </c>
      <c r="M468" s="15">
        <v>86.8</v>
      </c>
      <c r="N468" s="15">
        <v>3.8</v>
      </c>
      <c r="O468" s="15">
        <v>0</v>
      </c>
      <c r="P468" s="15">
        <f t="shared" si="23"/>
        <v>3.04</v>
      </c>
    </row>
    <row r="469" spans="1:16">
      <c r="A469" s="13">
        <v>202402</v>
      </c>
      <c r="B469" s="11" t="s">
        <v>303</v>
      </c>
      <c r="C469" s="11" t="s">
        <v>1438</v>
      </c>
      <c r="D469" s="11" t="s">
        <v>587</v>
      </c>
      <c r="E469" s="11" t="s">
        <v>1252</v>
      </c>
      <c r="F469" s="11" t="s">
        <v>1027</v>
      </c>
      <c r="G469" s="16" t="s">
        <v>1253</v>
      </c>
      <c r="H469" s="13" t="s">
        <v>1494</v>
      </c>
      <c r="J469" s="15">
        <v>1900</v>
      </c>
      <c r="K469" s="15">
        <v>4055.05</v>
      </c>
      <c r="L469" s="15">
        <v>363.68</v>
      </c>
      <c r="M469" s="15">
        <v>86.8</v>
      </c>
      <c r="N469" s="15">
        <v>3.8</v>
      </c>
      <c r="O469" s="15">
        <v>0</v>
      </c>
      <c r="P469" s="15">
        <f t="shared" si="23"/>
        <v>3.04</v>
      </c>
    </row>
    <row r="470" spans="1:16">
      <c r="A470" s="13">
        <v>202402</v>
      </c>
      <c r="B470" s="11" t="s">
        <v>340</v>
      </c>
      <c r="C470" s="11" t="s">
        <v>1438</v>
      </c>
      <c r="D470" s="11" t="s">
        <v>587</v>
      </c>
      <c r="E470" s="11" t="s">
        <v>1256</v>
      </c>
      <c r="F470" s="11" t="s">
        <v>1027</v>
      </c>
      <c r="G470" s="16" t="s">
        <v>1257</v>
      </c>
      <c r="H470" s="13" t="s">
        <v>1494</v>
      </c>
      <c r="J470" s="15">
        <v>1900</v>
      </c>
      <c r="K470" s="15">
        <v>4706.14</v>
      </c>
      <c r="L470" s="15">
        <v>363.68</v>
      </c>
      <c r="M470" s="15">
        <v>86.8</v>
      </c>
      <c r="N470" s="15">
        <v>3.8</v>
      </c>
      <c r="O470" s="15">
        <v>0</v>
      </c>
      <c r="P470" s="15">
        <f t="shared" si="23"/>
        <v>3.04</v>
      </c>
    </row>
    <row r="471" spans="1:16">
      <c r="A471" s="13">
        <v>202402</v>
      </c>
      <c r="B471" s="11" t="s">
        <v>439</v>
      </c>
      <c r="C471" s="11" t="s">
        <v>1438</v>
      </c>
      <c r="D471" s="11" t="s">
        <v>587</v>
      </c>
      <c r="E471" s="11" t="s">
        <v>855</v>
      </c>
      <c r="F471" s="11" t="s">
        <v>1027</v>
      </c>
      <c r="G471" s="16" t="s">
        <v>857</v>
      </c>
      <c r="H471" s="13" t="s">
        <v>1494</v>
      </c>
      <c r="J471" s="15">
        <v>1900</v>
      </c>
      <c r="K471" s="15">
        <v>5226.24</v>
      </c>
      <c r="L471" s="15">
        <v>363.68</v>
      </c>
      <c r="M471" s="15">
        <v>86.8</v>
      </c>
      <c r="N471" s="15">
        <v>3.8</v>
      </c>
      <c r="O471" s="15">
        <v>0</v>
      </c>
      <c r="P471" s="15">
        <f t="shared" si="23"/>
        <v>3.04</v>
      </c>
    </row>
    <row r="472" spans="1:16">
      <c r="A472" s="13">
        <v>202402</v>
      </c>
      <c r="B472" s="11" t="s">
        <v>292</v>
      </c>
      <c r="C472" s="11" t="s">
        <v>1438</v>
      </c>
      <c r="D472" s="11" t="s">
        <v>587</v>
      </c>
      <c r="E472" s="11" t="s">
        <v>1303</v>
      </c>
      <c r="F472" s="11" t="s">
        <v>1027</v>
      </c>
      <c r="G472" s="16" t="s">
        <v>1304</v>
      </c>
      <c r="H472" s="13" t="s">
        <v>1494</v>
      </c>
      <c r="J472" s="15">
        <v>1900</v>
      </c>
      <c r="K472" s="15">
        <v>4261.46</v>
      </c>
      <c r="L472" s="15">
        <v>363.68</v>
      </c>
      <c r="M472" s="15">
        <v>86.8</v>
      </c>
      <c r="N472" s="15">
        <v>3.8</v>
      </c>
      <c r="O472" s="15">
        <v>0</v>
      </c>
      <c r="P472" s="15">
        <f t="shared" si="23"/>
        <v>3.04</v>
      </c>
    </row>
    <row r="473" spans="1:16">
      <c r="A473" s="13">
        <v>202402</v>
      </c>
      <c r="B473" s="11" t="s">
        <v>422</v>
      </c>
      <c r="C473" s="11" t="s">
        <v>1438</v>
      </c>
      <c r="D473" s="11" t="s">
        <v>587</v>
      </c>
      <c r="E473" s="11" t="s">
        <v>1305</v>
      </c>
      <c r="F473" s="11" t="s">
        <v>1027</v>
      </c>
      <c r="G473" s="16" t="s">
        <v>1304</v>
      </c>
      <c r="H473" s="13" t="s">
        <v>1494</v>
      </c>
      <c r="J473" s="15">
        <v>1900</v>
      </c>
      <c r="K473" s="15">
        <v>1649.86</v>
      </c>
      <c r="L473" s="15">
        <v>363.68</v>
      </c>
      <c r="M473" s="15">
        <v>86.8</v>
      </c>
      <c r="N473" s="15">
        <v>3.8</v>
      </c>
      <c r="O473" s="15">
        <v>0</v>
      </c>
      <c r="P473" s="15">
        <f t="shared" si="23"/>
        <v>3.04</v>
      </c>
    </row>
    <row r="474" spans="1:16">
      <c r="A474" s="13">
        <v>202402</v>
      </c>
      <c r="B474" s="11" t="s">
        <v>412</v>
      </c>
      <c r="C474" s="11" t="s">
        <v>1438</v>
      </c>
      <c r="D474" s="11" t="s">
        <v>587</v>
      </c>
      <c r="E474" s="11" t="s">
        <v>1306</v>
      </c>
      <c r="F474" s="11" t="s">
        <v>1027</v>
      </c>
      <c r="G474" s="16" t="s">
        <v>1301</v>
      </c>
      <c r="H474" s="13" t="s">
        <v>1494</v>
      </c>
      <c r="J474" s="15">
        <v>1900</v>
      </c>
      <c r="K474" s="15">
        <v>3603.77</v>
      </c>
      <c r="L474" s="15">
        <v>363.68</v>
      </c>
      <c r="M474" s="15">
        <v>86.8</v>
      </c>
      <c r="N474" s="15">
        <v>3.8</v>
      </c>
      <c r="O474" s="15">
        <v>0</v>
      </c>
      <c r="P474" s="15">
        <f t="shared" si="23"/>
        <v>3.04</v>
      </c>
    </row>
    <row r="475" spans="1:16">
      <c r="A475" s="13">
        <v>202402</v>
      </c>
      <c r="B475" s="11" t="s">
        <v>437</v>
      </c>
      <c r="C475" s="11" t="s">
        <v>1438</v>
      </c>
      <c r="D475" s="11" t="s">
        <v>587</v>
      </c>
      <c r="E475" s="11" t="s">
        <v>1322</v>
      </c>
      <c r="F475" s="11" t="s">
        <v>1039</v>
      </c>
      <c r="G475" s="16" t="s">
        <v>1323</v>
      </c>
      <c r="H475" s="13" t="s">
        <v>1494</v>
      </c>
      <c r="J475" s="15">
        <v>1900</v>
      </c>
      <c r="K475" s="15">
        <v>5937.52</v>
      </c>
      <c r="L475" s="15">
        <v>363.68</v>
      </c>
      <c r="M475" s="15">
        <v>86.8</v>
      </c>
      <c r="N475" s="15">
        <v>3.8</v>
      </c>
      <c r="O475" s="15">
        <v>0</v>
      </c>
      <c r="P475" s="15">
        <f t="shared" si="23"/>
        <v>3.04</v>
      </c>
    </row>
    <row r="476" spans="1:16">
      <c r="A476" s="13">
        <v>202402</v>
      </c>
      <c r="B476" s="11" t="s">
        <v>288</v>
      </c>
      <c r="C476" s="11" t="s">
        <v>1438</v>
      </c>
      <c r="D476" s="11" t="s">
        <v>587</v>
      </c>
      <c r="E476" s="11" t="s">
        <v>1324</v>
      </c>
      <c r="F476" s="11" t="s">
        <v>1027</v>
      </c>
      <c r="G476" s="16" t="s">
        <v>1325</v>
      </c>
      <c r="H476" s="13" t="s">
        <v>1494</v>
      </c>
      <c r="J476" s="15">
        <v>1900</v>
      </c>
      <c r="K476" s="15">
        <v>3257.64</v>
      </c>
      <c r="L476" s="15">
        <v>363.68</v>
      </c>
      <c r="M476" s="15">
        <v>86.8</v>
      </c>
      <c r="N476" s="15">
        <v>3.8</v>
      </c>
      <c r="O476" s="15">
        <v>0</v>
      </c>
      <c r="P476" s="15">
        <f t="shared" si="23"/>
        <v>3.04</v>
      </c>
    </row>
    <row r="477" spans="1:16">
      <c r="A477" s="13">
        <v>202402</v>
      </c>
      <c r="B477" s="11" t="s">
        <v>398</v>
      </c>
      <c r="C477" s="11" t="s">
        <v>1438</v>
      </c>
      <c r="D477" s="11" t="s">
        <v>587</v>
      </c>
      <c r="E477" s="11" t="s">
        <v>1326</v>
      </c>
      <c r="F477" s="11" t="s">
        <v>1039</v>
      </c>
      <c r="G477" s="16" t="s">
        <v>1317</v>
      </c>
      <c r="H477" s="13" t="s">
        <v>1494</v>
      </c>
      <c r="J477" s="15">
        <v>1900</v>
      </c>
      <c r="K477" s="15">
        <v>7124.43</v>
      </c>
      <c r="L477" s="15">
        <v>363.68</v>
      </c>
      <c r="M477" s="15">
        <v>86.8</v>
      </c>
      <c r="N477" s="15">
        <v>3.8</v>
      </c>
      <c r="O477" s="15">
        <v>0</v>
      </c>
      <c r="P477" s="15">
        <f t="shared" si="23"/>
        <v>3.04</v>
      </c>
    </row>
    <row r="478" spans="1:16">
      <c r="A478" s="13">
        <v>202402</v>
      </c>
      <c r="B478" s="11" t="s">
        <v>259</v>
      </c>
      <c r="C478" s="11" t="s">
        <v>1438</v>
      </c>
      <c r="D478" s="11" t="s">
        <v>587</v>
      </c>
      <c r="E478" s="11" t="s">
        <v>1299</v>
      </c>
      <c r="F478" s="11" t="s">
        <v>1039</v>
      </c>
      <c r="G478" s="16" t="s">
        <v>1301</v>
      </c>
      <c r="H478" s="13" t="s">
        <v>1494</v>
      </c>
      <c r="J478" s="15">
        <v>1900</v>
      </c>
      <c r="K478" s="15">
        <v>3908.6</v>
      </c>
      <c r="L478" s="15">
        <v>363.68</v>
      </c>
      <c r="M478" s="15">
        <v>86.8</v>
      </c>
      <c r="N478" s="15">
        <v>3.8</v>
      </c>
      <c r="O478" s="15">
        <v>0</v>
      </c>
      <c r="P478" s="15">
        <f t="shared" si="23"/>
        <v>3.04</v>
      </c>
    </row>
    <row r="479" spans="1:16">
      <c r="A479" s="13">
        <v>202402</v>
      </c>
      <c r="B479" s="11" t="s">
        <v>464</v>
      </c>
      <c r="C479" s="11" t="s">
        <v>1438</v>
      </c>
      <c r="D479" s="11" t="s">
        <v>587</v>
      </c>
      <c r="E479" s="11" t="s">
        <v>1412</v>
      </c>
      <c r="F479" s="11" t="s">
        <v>1039</v>
      </c>
      <c r="G479" s="16" t="s">
        <v>1401</v>
      </c>
      <c r="H479" s="13" t="s">
        <v>1494</v>
      </c>
      <c r="J479" s="15">
        <v>1900</v>
      </c>
      <c r="K479" s="15">
        <v>7033.3</v>
      </c>
      <c r="L479" s="15">
        <v>363.68</v>
      </c>
      <c r="M479" s="15">
        <v>86.8</v>
      </c>
      <c r="N479" s="15">
        <v>3.8</v>
      </c>
      <c r="O479" s="15">
        <v>0</v>
      </c>
      <c r="P479" s="15">
        <f t="shared" si="23"/>
        <v>3.04</v>
      </c>
    </row>
    <row r="480" spans="1:16">
      <c r="A480" s="13">
        <v>202402</v>
      </c>
      <c r="B480" s="11" t="s">
        <v>494</v>
      </c>
      <c r="C480" s="11" t="s">
        <v>1438</v>
      </c>
      <c r="D480" s="11" t="s">
        <v>587</v>
      </c>
      <c r="E480" s="11" t="s">
        <v>1413</v>
      </c>
      <c r="F480" s="11" t="s">
        <v>1020</v>
      </c>
      <c r="G480" s="16" t="s">
        <v>1414</v>
      </c>
      <c r="H480" s="13" t="s">
        <v>1494</v>
      </c>
      <c r="J480" s="15">
        <v>1900</v>
      </c>
      <c r="K480" s="15">
        <v>5143.37</v>
      </c>
      <c r="L480" s="15">
        <v>363.68</v>
      </c>
      <c r="M480" s="15">
        <v>86.8</v>
      </c>
      <c r="N480" s="15">
        <v>3.8</v>
      </c>
      <c r="O480" s="15">
        <v>0</v>
      </c>
      <c r="P480" s="15">
        <f t="shared" si="23"/>
        <v>3.04</v>
      </c>
    </row>
    <row r="481" spans="1:16">
      <c r="A481" s="13">
        <v>202402</v>
      </c>
      <c r="B481" s="11" t="s">
        <v>467</v>
      </c>
      <c r="C481" s="11" t="s">
        <v>1438</v>
      </c>
      <c r="D481" s="11" t="s">
        <v>587</v>
      </c>
      <c r="E481" s="11" t="s">
        <v>1415</v>
      </c>
      <c r="F481" s="11" t="s">
        <v>1020</v>
      </c>
      <c r="G481" s="16" t="s">
        <v>1416</v>
      </c>
      <c r="H481" s="13" t="s">
        <v>1494</v>
      </c>
      <c r="J481" s="15">
        <v>1900</v>
      </c>
      <c r="K481" s="15">
        <v>5428.37</v>
      </c>
      <c r="L481" s="15">
        <v>363.68</v>
      </c>
      <c r="M481" s="15">
        <v>86.8</v>
      </c>
      <c r="N481" s="15">
        <v>3.8</v>
      </c>
      <c r="O481" s="15">
        <v>0</v>
      </c>
      <c r="P481" s="15">
        <f t="shared" si="23"/>
        <v>3.04</v>
      </c>
    </row>
    <row r="482" spans="1:16">
      <c r="A482" s="13">
        <v>202402</v>
      </c>
      <c r="B482" s="11" t="s">
        <v>482</v>
      </c>
      <c r="C482" s="11" t="s">
        <v>1438</v>
      </c>
      <c r="D482" s="11" t="s">
        <v>587</v>
      </c>
      <c r="E482" s="11" t="s">
        <v>1417</v>
      </c>
      <c r="F482" s="11" t="s">
        <v>1027</v>
      </c>
      <c r="G482" s="16" t="s">
        <v>1418</v>
      </c>
      <c r="H482" s="13" t="s">
        <v>1494</v>
      </c>
      <c r="J482" s="15">
        <v>1900</v>
      </c>
      <c r="K482" s="15">
        <v>2930</v>
      </c>
      <c r="L482" s="15">
        <v>363.68</v>
      </c>
      <c r="M482" s="15">
        <v>86.8</v>
      </c>
      <c r="N482" s="15">
        <v>3.8</v>
      </c>
      <c r="O482" s="15">
        <v>0</v>
      </c>
      <c r="P482" s="15">
        <f t="shared" si="23"/>
        <v>3.04</v>
      </c>
    </row>
    <row r="483" spans="1:16">
      <c r="A483" s="13">
        <v>202402</v>
      </c>
      <c r="B483" s="11" t="s">
        <v>469</v>
      </c>
      <c r="C483" s="11" t="s">
        <v>1438</v>
      </c>
      <c r="D483" s="11" t="s">
        <v>587</v>
      </c>
      <c r="E483" s="11" t="s">
        <v>1435</v>
      </c>
      <c r="F483" s="11" t="s">
        <v>1027</v>
      </c>
      <c r="G483" s="16" t="s">
        <v>1436</v>
      </c>
      <c r="H483" s="13" t="s">
        <v>1494</v>
      </c>
      <c r="J483" s="15">
        <v>1900</v>
      </c>
      <c r="K483" s="15">
        <v>3095.72</v>
      </c>
      <c r="L483" s="15">
        <v>363.68</v>
      </c>
      <c r="M483" s="15">
        <v>86.8</v>
      </c>
      <c r="N483" s="15">
        <v>3.8</v>
      </c>
      <c r="O483" s="15">
        <v>0</v>
      </c>
      <c r="P483" s="15">
        <f t="shared" si="23"/>
        <v>3.04</v>
      </c>
    </row>
    <row r="484" spans="1:16">
      <c r="A484" s="13">
        <v>202402</v>
      </c>
      <c r="B484" s="11" t="s">
        <v>495</v>
      </c>
      <c r="C484" s="11" t="s">
        <v>1438</v>
      </c>
      <c r="D484" s="11" t="s">
        <v>587</v>
      </c>
      <c r="E484" s="11" t="s">
        <v>1467</v>
      </c>
      <c r="F484" s="11" t="s">
        <v>1027</v>
      </c>
      <c r="G484" s="16" t="s">
        <v>1468</v>
      </c>
      <c r="H484" s="13" t="s">
        <v>1494</v>
      </c>
      <c r="I484" s="13" t="s">
        <v>1469</v>
      </c>
      <c r="J484" s="15">
        <v>1900</v>
      </c>
      <c r="K484" s="15">
        <v>2837.71</v>
      </c>
      <c r="L484" s="15">
        <v>363.68</v>
      </c>
      <c r="M484" s="15">
        <v>86.8</v>
      </c>
      <c r="N484" s="15">
        <v>3.8</v>
      </c>
      <c r="O484" s="15">
        <v>0</v>
      </c>
      <c r="P484" s="15">
        <f t="shared" si="23"/>
        <v>3.04</v>
      </c>
    </row>
    <row r="485" spans="1:16">
      <c r="A485" s="13">
        <v>202402</v>
      </c>
      <c r="B485" s="11" t="s">
        <v>497</v>
      </c>
      <c r="C485" s="11" t="s">
        <v>1438</v>
      </c>
      <c r="D485" s="11" t="s">
        <v>587</v>
      </c>
      <c r="E485" s="11" t="s">
        <v>1470</v>
      </c>
      <c r="F485" s="11" t="s">
        <v>1039</v>
      </c>
      <c r="G485" s="16" t="s">
        <v>1468</v>
      </c>
      <c r="H485" s="13" t="s">
        <v>1494</v>
      </c>
      <c r="I485" s="13" t="s">
        <v>1469</v>
      </c>
      <c r="J485" s="15">
        <v>1900</v>
      </c>
      <c r="K485" s="15">
        <v>5613.5</v>
      </c>
      <c r="L485" s="15">
        <v>363.68</v>
      </c>
      <c r="M485" s="15">
        <v>86.8</v>
      </c>
      <c r="N485" s="15">
        <v>3.8</v>
      </c>
      <c r="O485" s="15">
        <v>0</v>
      </c>
      <c r="P485" s="15">
        <f t="shared" si="23"/>
        <v>3.04</v>
      </c>
    </row>
    <row r="486" spans="1:16">
      <c r="A486" s="13">
        <v>202402</v>
      </c>
      <c r="B486" s="11" t="s">
        <v>474</v>
      </c>
      <c r="C486" s="11" t="s">
        <v>1438</v>
      </c>
      <c r="D486" s="11" t="s">
        <v>587</v>
      </c>
      <c r="E486" s="11" t="s">
        <v>1471</v>
      </c>
      <c r="F486" s="11" t="s">
        <v>1067</v>
      </c>
      <c r="G486" s="16" t="s">
        <v>1472</v>
      </c>
      <c r="H486" s="13" t="s">
        <v>1494</v>
      </c>
      <c r="I486" s="13" t="s">
        <v>1473</v>
      </c>
      <c r="J486" s="15">
        <v>1900</v>
      </c>
      <c r="K486" s="15">
        <v>4086.8</v>
      </c>
      <c r="L486" s="15">
        <v>363.68</v>
      </c>
      <c r="M486" s="15">
        <v>86.8</v>
      </c>
      <c r="N486" s="15">
        <v>3.8</v>
      </c>
      <c r="O486" s="15">
        <v>0</v>
      </c>
      <c r="P486" s="15">
        <f t="shared" si="23"/>
        <v>3.04</v>
      </c>
    </row>
    <row r="487" spans="1:16">
      <c r="A487" s="13">
        <v>202402</v>
      </c>
      <c r="B487" s="11" t="s">
        <v>498</v>
      </c>
      <c r="C487" s="11" t="s">
        <v>1438</v>
      </c>
      <c r="D487" s="11" t="s">
        <v>587</v>
      </c>
      <c r="E487" s="11" t="s">
        <v>1474</v>
      </c>
      <c r="F487" s="11" t="s">
        <v>1020</v>
      </c>
      <c r="G487" s="16" t="s">
        <v>1475</v>
      </c>
      <c r="H487" s="13" t="s">
        <v>1494</v>
      </c>
      <c r="I487" s="13" t="s">
        <v>1476</v>
      </c>
      <c r="J487" s="15">
        <v>1900</v>
      </c>
      <c r="K487" s="15">
        <v>5248.62</v>
      </c>
      <c r="L487" s="15">
        <v>363.68</v>
      </c>
      <c r="M487" s="15">
        <v>86.8</v>
      </c>
      <c r="N487" s="15">
        <v>3.8</v>
      </c>
      <c r="O487" s="15">
        <v>0</v>
      </c>
      <c r="P487" s="15">
        <f t="shared" si="23"/>
        <v>3.04</v>
      </c>
    </row>
    <row r="488" spans="1:16">
      <c r="A488" s="13">
        <v>202402</v>
      </c>
      <c r="B488" s="11" t="s">
        <v>480</v>
      </c>
      <c r="C488" s="11" t="s">
        <v>1438</v>
      </c>
      <c r="D488" s="11" t="s">
        <v>587</v>
      </c>
      <c r="E488" s="11" t="s">
        <v>1384</v>
      </c>
      <c r="F488" s="11" t="s">
        <v>1039</v>
      </c>
      <c r="G488" s="16" t="s">
        <v>1385</v>
      </c>
      <c r="H488" s="13" t="s">
        <v>1494</v>
      </c>
      <c r="J488" s="15">
        <v>1900</v>
      </c>
      <c r="K488" s="15">
        <v>5659.03</v>
      </c>
      <c r="L488" s="15">
        <v>363.68</v>
      </c>
      <c r="M488" s="15">
        <v>86.8</v>
      </c>
      <c r="N488" s="15">
        <v>3.8</v>
      </c>
      <c r="O488" s="15">
        <v>0</v>
      </c>
      <c r="P488" s="15">
        <f t="shared" si="23"/>
        <v>3.04</v>
      </c>
    </row>
    <row r="489" spans="1:16">
      <c r="A489" s="13">
        <v>202403</v>
      </c>
      <c r="B489" s="11" t="s">
        <v>203</v>
      </c>
      <c r="C489" s="11" t="s">
        <v>575</v>
      </c>
      <c r="D489" s="11" t="s">
        <v>571</v>
      </c>
      <c r="E489" s="11" t="s">
        <v>572</v>
      </c>
      <c r="F489" s="11" t="s">
        <v>578</v>
      </c>
      <c r="G489" s="16" t="s">
        <v>574</v>
      </c>
      <c r="H489" s="13" t="s">
        <v>1486</v>
      </c>
      <c r="J489" s="15">
        <v>43392</v>
      </c>
      <c r="K489" s="15">
        <v>49292</v>
      </c>
      <c r="L489" s="15">
        <v>363.68</v>
      </c>
      <c r="M489" s="15">
        <v>86.8</v>
      </c>
      <c r="N489" s="15">
        <v>3.8</v>
      </c>
      <c r="O489" s="15">
        <v>0</v>
      </c>
      <c r="P489" s="15">
        <f t="shared" si="23"/>
        <v>3.04</v>
      </c>
    </row>
    <row r="490" spans="1:16">
      <c r="A490" s="13">
        <v>202403</v>
      </c>
      <c r="B490" s="11" t="s">
        <v>448</v>
      </c>
      <c r="C490" s="11" t="s">
        <v>575</v>
      </c>
      <c r="D490" s="11" t="s">
        <v>576</v>
      </c>
      <c r="E490" s="11" t="s">
        <v>577</v>
      </c>
      <c r="F490" s="11" t="s">
        <v>578</v>
      </c>
      <c r="G490" s="16" t="s">
        <v>579</v>
      </c>
      <c r="H490" s="13" t="s">
        <v>1486</v>
      </c>
      <c r="J490" s="15">
        <v>5500</v>
      </c>
      <c r="K490" s="15">
        <v>39889.08</v>
      </c>
      <c r="L490" s="15">
        <v>363.68</v>
      </c>
      <c r="M490" s="15">
        <v>86.8</v>
      </c>
      <c r="N490" s="15">
        <v>3.8</v>
      </c>
      <c r="O490" s="15">
        <v>95</v>
      </c>
      <c r="P490" s="15">
        <f t="shared" si="23"/>
        <v>3.04</v>
      </c>
    </row>
    <row r="491" spans="1:16">
      <c r="A491" s="13">
        <v>202403</v>
      </c>
      <c r="B491" s="11" t="s">
        <v>295</v>
      </c>
      <c r="C491" s="11" t="s">
        <v>580</v>
      </c>
      <c r="D491" s="11" t="s">
        <v>576</v>
      </c>
      <c r="E491" s="11" t="s">
        <v>581</v>
      </c>
      <c r="F491" s="11" t="s">
        <v>582</v>
      </c>
      <c r="G491" s="16" t="s">
        <v>583</v>
      </c>
      <c r="H491" s="13" t="s">
        <v>1486</v>
      </c>
      <c r="J491" s="15">
        <v>5544</v>
      </c>
      <c r="K491" s="15">
        <v>13460</v>
      </c>
      <c r="L491" s="15">
        <v>363.68</v>
      </c>
      <c r="M491" s="15">
        <v>86.8</v>
      </c>
      <c r="N491" s="15">
        <v>3.8</v>
      </c>
      <c r="O491" s="15">
        <v>95</v>
      </c>
      <c r="P491" s="15">
        <f t="shared" si="23"/>
        <v>3.04</v>
      </c>
    </row>
    <row r="492" spans="1:16">
      <c r="A492" s="13">
        <v>202403</v>
      </c>
      <c r="B492" s="11" t="s">
        <v>234</v>
      </c>
      <c r="C492" s="11" t="s">
        <v>580</v>
      </c>
      <c r="D492" s="11" t="s">
        <v>576</v>
      </c>
      <c r="E492" s="11" t="s">
        <v>584</v>
      </c>
      <c r="F492" s="11" t="s">
        <v>585</v>
      </c>
      <c r="G492" s="16" t="s">
        <v>586</v>
      </c>
      <c r="H492" s="13" t="s">
        <v>1486</v>
      </c>
      <c r="J492" s="15">
        <v>5544</v>
      </c>
      <c r="K492" s="15">
        <v>13020.5</v>
      </c>
      <c r="L492" s="15">
        <v>363.68</v>
      </c>
      <c r="M492" s="15">
        <v>86.8</v>
      </c>
      <c r="N492" s="15">
        <v>3.8</v>
      </c>
      <c r="O492" s="15">
        <v>125</v>
      </c>
      <c r="P492" s="15">
        <f t="shared" si="23"/>
        <v>3.04</v>
      </c>
    </row>
    <row r="493" spans="1:16">
      <c r="A493" s="13">
        <v>202403</v>
      </c>
      <c r="B493" s="11" t="s">
        <v>334</v>
      </c>
      <c r="C493" s="11" t="s">
        <v>575</v>
      </c>
      <c r="D493" s="11" t="s">
        <v>587</v>
      </c>
      <c r="E493" s="11" t="s">
        <v>588</v>
      </c>
      <c r="F493" s="11" t="s">
        <v>589</v>
      </c>
      <c r="G493" s="16" t="s">
        <v>590</v>
      </c>
      <c r="H493" s="13" t="s">
        <v>1486</v>
      </c>
      <c r="J493" s="15">
        <v>3200</v>
      </c>
      <c r="K493" s="15">
        <v>19232.75</v>
      </c>
      <c r="L493" s="15">
        <v>363.68</v>
      </c>
      <c r="M493" s="15">
        <v>86.8</v>
      </c>
      <c r="N493" s="15">
        <v>3.8</v>
      </c>
      <c r="O493" s="15">
        <v>95</v>
      </c>
      <c r="P493" s="15">
        <f t="shared" si="23"/>
        <v>3.04</v>
      </c>
    </row>
    <row r="494" spans="1:16">
      <c r="A494" s="13">
        <v>202403</v>
      </c>
      <c r="B494" s="11" t="s">
        <v>342</v>
      </c>
      <c r="C494" s="11" t="s">
        <v>592</v>
      </c>
      <c r="D494" s="11" t="s">
        <v>587</v>
      </c>
      <c r="E494" s="11" t="s">
        <v>593</v>
      </c>
      <c r="F494" s="11" t="s">
        <v>594</v>
      </c>
      <c r="G494" s="16" t="s">
        <v>595</v>
      </c>
      <c r="H494" s="13" t="s">
        <v>1486</v>
      </c>
      <c r="J494" s="15">
        <v>1900</v>
      </c>
      <c r="K494" s="15">
        <v>4388.32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</row>
    <row r="495" spans="1:16">
      <c r="A495" s="13">
        <v>202403</v>
      </c>
      <c r="B495" s="11" t="s">
        <v>225</v>
      </c>
      <c r="C495" s="11" t="s">
        <v>592</v>
      </c>
      <c r="D495" s="11" t="s">
        <v>587</v>
      </c>
      <c r="E495" s="11" t="s">
        <v>596</v>
      </c>
      <c r="F495" s="11" t="s">
        <v>597</v>
      </c>
      <c r="G495" s="16" t="s">
        <v>598</v>
      </c>
      <c r="H495" s="13" t="s">
        <v>1486</v>
      </c>
      <c r="J495" s="15">
        <v>1900</v>
      </c>
      <c r="K495" s="15">
        <v>5354.2</v>
      </c>
      <c r="L495" s="15">
        <v>363.68</v>
      </c>
      <c r="M495" s="15">
        <v>86.8</v>
      </c>
      <c r="N495" s="15">
        <v>3.8</v>
      </c>
      <c r="O495" s="15">
        <v>0</v>
      </c>
      <c r="P495" s="15">
        <f t="shared" ref="P495:P502" si="24">1900*0.16%</f>
        <v>3.04</v>
      </c>
    </row>
    <row r="496" spans="1:16">
      <c r="A496" s="13">
        <v>202403</v>
      </c>
      <c r="B496" s="11" t="s">
        <v>301</v>
      </c>
      <c r="C496" s="11" t="s">
        <v>580</v>
      </c>
      <c r="D496" s="11" t="s">
        <v>587</v>
      </c>
      <c r="E496" s="11" t="s">
        <v>599</v>
      </c>
      <c r="F496" s="11" t="s">
        <v>600</v>
      </c>
      <c r="G496" s="16" t="s">
        <v>601</v>
      </c>
      <c r="H496" s="13" t="s">
        <v>1486</v>
      </c>
      <c r="J496" s="15">
        <v>5746</v>
      </c>
      <c r="K496" s="15">
        <v>14798.13</v>
      </c>
      <c r="L496" s="15">
        <v>363.68</v>
      </c>
      <c r="M496" s="15">
        <v>86.8</v>
      </c>
      <c r="N496" s="15">
        <v>3.8</v>
      </c>
      <c r="O496" s="15">
        <v>1250</v>
      </c>
      <c r="P496" s="15">
        <f t="shared" si="24"/>
        <v>3.04</v>
      </c>
    </row>
    <row r="497" spans="1:16">
      <c r="A497" s="13">
        <v>202403</v>
      </c>
      <c r="B497" s="11" t="s">
        <v>264</v>
      </c>
      <c r="C497" s="11" t="s">
        <v>580</v>
      </c>
      <c r="D497" s="11" t="s">
        <v>587</v>
      </c>
      <c r="E497" s="11" t="s">
        <v>602</v>
      </c>
      <c r="F497" s="11" t="s">
        <v>1336</v>
      </c>
      <c r="G497" s="16" t="s">
        <v>604</v>
      </c>
      <c r="H497" s="13" t="s">
        <v>1486</v>
      </c>
      <c r="J497" s="15">
        <v>2440</v>
      </c>
      <c r="K497" s="15">
        <v>6755</v>
      </c>
      <c r="L497" s="15">
        <v>363.68</v>
      </c>
      <c r="M497" s="15">
        <v>86.8</v>
      </c>
      <c r="N497" s="15">
        <v>3.8</v>
      </c>
      <c r="O497" s="15">
        <v>95</v>
      </c>
      <c r="P497" s="15">
        <f t="shared" si="24"/>
        <v>3.04</v>
      </c>
    </row>
    <row r="498" spans="1:16">
      <c r="A498" s="13">
        <v>202403</v>
      </c>
      <c r="B498" s="11" t="s">
        <v>290</v>
      </c>
      <c r="C498" s="11" t="s">
        <v>580</v>
      </c>
      <c r="D498" s="11" t="s">
        <v>587</v>
      </c>
      <c r="E498" s="11" t="s">
        <v>605</v>
      </c>
      <c r="F498" s="11" t="s">
        <v>606</v>
      </c>
      <c r="G498" s="16" t="s">
        <v>607</v>
      </c>
      <c r="H498" s="13" t="s">
        <v>1486</v>
      </c>
      <c r="J498" s="15">
        <v>5389</v>
      </c>
      <c r="K498" s="15">
        <v>13032.4</v>
      </c>
      <c r="L498" s="15">
        <v>363.68</v>
      </c>
      <c r="M498" s="15">
        <v>86.8</v>
      </c>
      <c r="N498" s="15">
        <v>3.8</v>
      </c>
      <c r="O498" s="15">
        <v>500</v>
      </c>
      <c r="P498" s="15">
        <f t="shared" si="24"/>
        <v>3.04</v>
      </c>
    </row>
    <row r="499" spans="1:16">
      <c r="A499" s="13">
        <v>202403</v>
      </c>
      <c r="B499" s="11" t="s">
        <v>376</v>
      </c>
      <c r="C499" s="11" t="s">
        <v>580</v>
      </c>
      <c r="D499" s="11" t="s">
        <v>587</v>
      </c>
      <c r="E499" s="11" t="s">
        <v>608</v>
      </c>
      <c r="F499" s="11" t="s">
        <v>609</v>
      </c>
      <c r="G499" s="16" t="s">
        <v>610</v>
      </c>
      <c r="H499" s="13" t="s">
        <v>1486</v>
      </c>
      <c r="J499" s="15">
        <v>2671</v>
      </c>
      <c r="K499" s="15">
        <v>7026.3</v>
      </c>
      <c r="L499" s="15">
        <v>363.68</v>
      </c>
      <c r="M499" s="15">
        <v>86.8</v>
      </c>
      <c r="N499" s="15">
        <v>3.8</v>
      </c>
      <c r="O499" s="15">
        <v>500</v>
      </c>
      <c r="P499" s="15">
        <f t="shared" si="24"/>
        <v>3.04</v>
      </c>
    </row>
    <row r="500" spans="1:16">
      <c r="A500" s="13">
        <v>202403</v>
      </c>
      <c r="B500" s="11" t="s">
        <v>240</v>
      </c>
      <c r="C500" s="11" t="s">
        <v>580</v>
      </c>
      <c r="D500" s="11" t="s">
        <v>587</v>
      </c>
      <c r="E500" s="11" t="s">
        <v>611</v>
      </c>
      <c r="F500" s="11" t="s">
        <v>609</v>
      </c>
      <c r="G500" s="16" t="s">
        <v>612</v>
      </c>
      <c r="H500" s="13" t="s">
        <v>1486</v>
      </c>
      <c r="J500" s="15">
        <v>5746</v>
      </c>
      <c r="K500" s="15">
        <v>13325.4</v>
      </c>
      <c r="L500" s="15">
        <v>363.68</v>
      </c>
      <c r="M500" s="15">
        <v>86.8</v>
      </c>
      <c r="N500" s="15">
        <v>3.8</v>
      </c>
      <c r="O500" s="15">
        <v>1250</v>
      </c>
      <c r="P500" s="15">
        <f t="shared" si="24"/>
        <v>3.04</v>
      </c>
    </row>
    <row r="501" spans="1:16">
      <c r="A501" s="13">
        <v>202403</v>
      </c>
      <c r="B501" s="11" t="s">
        <v>326</v>
      </c>
      <c r="C501" s="11" t="s">
        <v>580</v>
      </c>
      <c r="D501" s="11" t="s">
        <v>587</v>
      </c>
      <c r="E501" s="11" t="s">
        <v>613</v>
      </c>
      <c r="F501" s="11" t="s">
        <v>614</v>
      </c>
      <c r="G501" s="16" t="s">
        <v>615</v>
      </c>
      <c r="H501" s="13" t="s">
        <v>1486</v>
      </c>
      <c r="J501" s="15">
        <v>5544</v>
      </c>
      <c r="K501" s="15">
        <v>15006.86</v>
      </c>
      <c r="L501" s="15">
        <v>363.68</v>
      </c>
      <c r="M501" s="15">
        <v>86.8</v>
      </c>
      <c r="N501" s="15">
        <v>3.8</v>
      </c>
      <c r="O501" s="15">
        <v>500</v>
      </c>
      <c r="P501" s="15">
        <f t="shared" si="24"/>
        <v>3.04</v>
      </c>
    </row>
    <row r="502" spans="1:16">
      <c r="A502" s="13">
        <v>202403</v>
      </c>
      <c r="B502" s="11" t="s">
        <v>299</v>
      </c>
      <c r="C502" s="11" t="s">
        <v>1437</v>
      </c>
      <c r="D502" s="11" t="s">
        <v>587</v>
      </c>
      <c r="E502" s="11" t="s">
        <v>616</v>
      </c>
      <c r="F502" s="11" t="s">
        <v>1217</v>
      </c>
      <c r="G502" s="16">
        <v>42738</v>
      </c>
      <c r="H502" s="13" t="s">
        <v>1486</v>
      </c>
      <c r="J502" s="15">
        <v>3263</v>
      </c>
      <c r="K502" s="15">
        <v>9145.8</v>
      </c>
      <c r="L502" s="15">
        <v>363.68</v>
      </c>
      <c r="M502" s="15">
        <v>86.8</v>
      </c>
      <c r="N502" s="15">
        <v>3.8</v>
      </c>
      <c r="O502" s="15">
        <v>0</v>
      </c>
      <c r="P502" s="15">
        <f t="shared" si="24"/>
        <v>3.04</v>
      </c>
    </row>
    <row r="503" spans="1:16">
      <c r="A503" s="13">
        <v>202403</v>
      </c>
      <c r="B503" s="11" t="s">
        <v>453</v>
      </c>
      <c r="C503" s="11" t="s">
        <v>1438</v>
      </c>
      <c r="D503" s="11" t="s">
        <v>587</v>
      </c>
      <c r="E503" s="11" t="s">
        <v>620</v>
      </c>
      <c r="F503" s="11" t="s">
        <v>621</v>
      </c>
      <c r="G503" s="16" t="s">
        <v>622</v>
      </c>
      <c r="H503" s="13" t="s">
        <v>1486</v>
      </c>
      <c r="J503" s="15">
        <v>2132</v>
      </c>
      <c r="K503" s="15">
        <v>9808.18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</row>
    <row r="504" spans="1:16">
      <c r="A504" s="13">
        <v>202403</v>
      </c>
      <c r="B504" s="11" t="s">
        <v>307</v>
      </c>
      <c r="C504" s="11" t="s">
        <v>575</v>
      </c>
      <c r="D504" s="11" t="s">
        <v>587</v>
      </c>
      <c r="E504" s="11" t="s">
        <v>629</v>
      </c>
      <c r="F504" s="11" t="s">
        <v>578</v>
      </c>
      <c r="G504" s="16" t="s">
        <v>630</v>
      </c>
      <c r="H504" s="13" t="s">
        <v>1486</v>
      </c>
      <c r="J504" s="15">
        <v>5500</v>
      </c>
      <c r="K504" s="15">
        <v>68349.3</v>
      </c>
      <c r="L504" s="15">
        <v>363.68</v>
      </c>
      <c r="M504" s="15">
        <v>86.8</v>
      </c>
      <c r="N504" s="15">
        <v>3.8</v>
      </c>
      <c r="O504" s="15">
        <v>960</v>
      </c>
      <c r="P504" s="15">
        <f t="shared" ref="P504:P514" si="25">1900*0.16%</f>
        <v>3.04</v>
      </c>
    </row>
    <row r="505" spans="1:16">
      <c r="A505" s="13">
        <v>202403</v>
      </c>
      <c r="B505" s="11" t="s">
        <v>353</v>
      </c>
      <c r="C505" s="11" t="s">
        <v>1438</v>
      </c>
      <c r="D505" s="11" t="s">
        <v>576</v>
      </c>
      <c r="E505" s="11" t="s">
        <v>631</v>
      </c>
      <c r="F505" s="11" t="s">
        <v>683</v>
      </c>
      <c r="G505" s="16" t="s">
        <v>633</v>
      </c>
      <c r="H505" s="13" t="s">
        <v>1486</v>
      </c>
      <c r="J505" s="15">
        <v>6070</v>
      </c>
      <c r="K505" s="15">
        <v>14951.9</v>
      </c>
      <c r="L505" s="15">
        <v>363.68</v>
      </c>
      <c r="M505" s="15">
        <v>86.8</v>
      </c>
      <c r="N505" s="15">
        <v>3.8</v>
      </c>
      <c r="O505" s="15">
        <v>1500</v>
      </c>
      <c r="P505" s="15">
        <f t="shared" si="25"/>
        <v>3.04</v>
      </c>
    </row>
    <row r="506" spans="1:16">
      <c r="A506" s="13">
        <v>202403</v>
      </c>
      <c r="B506" s="11" t="s">
        <v>379</v>
      </c>
      <c r="C506" s="11" t="s">
        <v>1437</v>
      </c>
      <c r="D506" s="11" t="s">
        <v>587</v>
      </c>
      <c r="E506" s="11" t="s">
        <v>634</v>
      </c>
      <c r="F506" s="11" t="s">
        <v>1386</v>
      </c>
      <c r="G506" s="16" t="s">
        <v>636</v>
      </c>
      <c r="H506" s="13" t="s">
        <v>1486</v>
      </c>
      <c r="J506" s="15">
        <v>5520</v>
      </c>
      <c r="K506" s="15">
        <v>16415</v>
      </c>
      <c r="L506" s="15">
        <v>363.68</v>
      </c>
      <c r="M506" s="15">
        <v>86.8</v>
      </c>
      <c r="N506" s="15">
        <v>3.8</v>
      </c>
      <c r="O506" s="15">
        <v>750</v>
      </c>
      <c r="P506" s="15">
        <f t="shared" si="25"/>
        <v>3.04</v>
      </c>
    </row>
    <row r="507" spans="1:16">
      <c r="A507" s="13">
        <v>202403</v>
      </c>
      <c r="B507" s="11" t="s">
        <v>248</v>
      </c>
      <c r="C507" s="11" t="s">
        <v>1437</v>
      </c>
      <c r="D507" s="11" t="s">
        <v>587</v>
      </c>
      <c r="E507" s="11" t="s">
        <v>637</v>
      </c>
      <c r="F507" s="11" t="s">
        <v>778</v>
      </c>
      <c r="G507" s="16" t="s">
        <v>639</v>
      </c>
      <c r="H507" s="13" t="s">
        <v>1486</v>
      </c>
      <c r="J507" s="15">
        <v>4250</v>
      </c>
      <c r="K507" s="15">
        <v>12900.86</v>
      </c>
      <c r="L507" s="15">
        <v>363.68</v>
      </c>
      <c r="M507" s="15">
        <v>86.8</v>
      </c>
      <c r="N507" s="15">
        <v>3.8</v>
      </c>
      <c r="O507" s="15">
        <v>0</v>
      </c>
      <c r="P507" s="15">
        <f t="shared" si="25"/>
        <v>3.04</v>
      </c>
    </row>
    <row r="508" spans="1:16">
      <c r="A508" s="13">
        <v>202403</v>
      </c>
      <c r="B508" s="11" t="s">
        <v>261</v>
      </c>
      <c r="C508" s="11" t="s">
        <v>1437</v>
      </c>
      <c r="D508" s="11" t="s">
        <v>587</v>
      </c>
      <c r="E508" s="11" t="s">
        <v>640</v>
      </c>
      <c r="F508" s="11" t="s">
        <v>652</v>
      </c>
      <c r="G508" s="16" t="s">
        <v>642</v>
      </c>
      <c r="H508" s="13" t="s">
        <v>1486</v>
      </c>
      <c r="J508" s="15">
        <v>3440</v>
      </c>
      <c r="K508" s="15">
        <v>10970.86</v>
      </c>
      <c r="L508" s="15">
        <v>363.68</v>
      </c>
      <c r="M508" s="15">
        <v>86.8</v>
      </c>
      <c r="N508" s="15">
        <v>3.8</v>
      </c>
      <c r="O508" s="15">
        <v>0</v>
      </c>
      <c r="P508" s="15">
        <f t="shared" si="25"/>
        <v>3.04</v>
      </c>
    </row>
    <row r="509" spans="1:16">
      <c r="A509" s="13">
        <v>202403</v>
      </c>
      <c r="B509" s="11" t="s">
        <v>405</v>
      </c>
      <c r="C509" s="11" t="s">
        <v>1437</v>
      </c>
      <c r="D509" s="11" t="s">
        <v>587</v>
      </c>
      <c r="E509" s="11" t="s">
        <v>643</v>
      </c>
      <c r="F509" s="11" t="s">
        <v>1219</v>
      </c>
      <c r="G509" s="16" t="s">
        <v>644</v>
      </c>
      <c r="H509" s="13" t="s">
        <v>1486</v>
      </c>
      <c r="J509" s="15">
        <v>4331</v>
      </c>
      <c r="K509" s="15">
        <v>13288.53</v>
      </c>
      <c r="L509" s="15">
        <v>363.68</v>
      </c>
      <c r="M509" s="15">
        <v>86.8</v>
      </c>
      <c r="N509" s="15">
        <v>3.8</v>
      </c>
      <c r="O509" s="15">
        <v>0</v>
      </c>
      <c r="P509" s="15">
        <f t="shared" si="25"/>
        <v>3.04</v>
      </c>
    </row>
    <row r="510" spans="1:16">
      <c r="A510" s="13">
        <v>202403</v>
      </c>
      <c r="B510" s="11" t="s">
        <v>244</v>
      </c>
      <c r="C510" s="11" t="s">
        <v>1438</v>
      </c>
      <c r="D510" s="11" t="s">
        <v>576</v>
      </c>
      <c r="E510" s="11" t="s">
        <v>645</v>
      </c>
      <c r="F510" s="11" t="s">
        <v>646</v>
      </c>
      <c r="G510" s="16" t="s">
        <v>647</v>
      </c>
      <c r="H510" s="13" t="s">
        <v>1486</v>
      </c>
      <c r="J510" s="15">
        <v>4000</v>
      </c>
      <c r="K510" s="15">
        <v>10606</v>
      </c>
      <c r="L510" s="15">
        <v>363.68</v>
      </c>
      <c r="M510" s="15">
        <v>86.8</v>
      </c>
      <c r="N510" s="15">
        <v>3.8</v>
      </c>
      <c r="O510" s="15">
        <v>0</v>
      </c>
      <c r="P510" s="15">
        <f t="shared" si="25"/>
        <v>3.04</v>
      </c>
    </row>
    <row r="511" spans="1:16">
      <c r="A511" s="13">
        <v>202403</v>
      </c>
      <c r="B511" s="11" t="s">
        <v>286</v>
      </c>
      <c r="C511" s="11" t="s">
        <v>1437</v>
      </c>
      <c r="D511" s="11" t="s">
        <v>587</v>
      </c>
      <c r="E511" s="11" t="s">
        <v>648</v>
      </c>
      <c r="F511" s="11" t="s">
        <v>1365</v>
      </c>
      <c r="G511" s="16" t="s">
        <v>650</v>
      </c>
      <c r="H511" s="13" t="s">
        <v>1486</v>
      </c>
      <c r="J511" s="15">
        <v>7100</v>
      </c>
      <c r="K511" s="15">
        <v>18205</v>
      </c>
      <c r="L511" s="15">
        <v>363.68</v>
      </c>
      <c r="M511" s="15">
        <v>86.8</v>
      </c>
      <c r="N511" s="15">
        <v>3.8</v>
      </c>
      <c r="O511" s="15">
        <v>457.5</v>
      </c>
      <c r="P511" s="15">
        <f t="shared" si="25"/>
        <v>3.04</v>
      </c>
    </row>
    <row r="512" spans="1:16">
      <c r="A512" s="13">
        <v>202403</v>
      </c>
      <c r="B512" s="11" t="s">
        <v>421</v>
      </c>
      <c r="C512" s="11" t="s">
        <v>1437</v>
      </c>
      <c r="D512" s="11" t="s">
        <v>587</v>
      </c>
      <c r="E512" s="11" t="s">
        <v>651</v>
      </c>
      <c r="F512" s="11" t="s">
        <v>652</v>
      </c>
      <c r="G512" s="16" t="s">
        <v>653</v>
      </c>
      <c r="H512" s="13" t="s">
        <v>1486</v>
      </c>
      <c r="J512" s="15">
        <v>5519</v>
      </c>
      <c r="K512" s="15">
        <v>15175.37</v>
      </c>
      <c r="L512" s="15">
        <v>363.68</v>
      </c>
      <c r="M512" s="15">
        <v>86.8</v>
      </c>
      <c r="N512" s="15">
        <v>3.8</v>
      </c>
      <c r="O512" s="15">
        <v>0</v>
      </c>
      <c r="P512" s="15">
        <f t="shared" si="25"/>
        <v>3.04</v>
      </c>
    </row>
    <row r="513" spans="1:16">
      <c r="A513" s="13">
        <v>202403</v>
      </c>
      <c r="B513" s="11" t="s">
        <v>258</v>
      </c>
      <c r="C513" s="11" t="s">
        <v>575</v>
      </c>
      <c r="D513" s="11" t="s">
        <v>587</v>
      </c>
      <c r="E513" s="11" t="s">
        <v>654</v>
      </c>
      <c r="F513" s="11" t="s">
        <v>655</v>
      </c>
      <c r="G513" s="16" t="s">
        <v>656</v>
      </c>
      <c r="H513" s="13" t="s">
        <v>1486</v>
      </c>
      <c r="J513" s="15">
        <v>2888</v>
      </c>
      <c r="K513" s="15">
        <v>20481.29</v>
      </c>
      <c r="L513" s="15">
        <v>363.68</v>
      </c>
      <c r="M513" s="15">
        <v>86.8</v>
      </c>
      <c r="N513" s="15">
        <v>3.8</v>
      </c>
      <c r="O513" s="15">
        <v>0</v>
      </c>
      <c r="P513" s="15">
        <f t="shared" si="25"/>
        <v>3.04</v>
      </c>
    </row>
    <row r="514" spans="1:16">
      <c r="A514" s="13">
        <v>202403</v>
      </c>
      <c r="B514" s="11" t="s">
        <v>416</v>
      </c>
      <c r="C514" s="11" t="s">
        <v>580</v>
      </c>
      <c r="D514" s="11" t="s">
        <v>587</v>
      </c>
      <c r="E514" s="11" t="s">
        <v>665</v>
      </c>
      <c r="F514" s="11" t="s">
        <v>666</v>
      </c>
      <c r="G514" s="16" t="s">
        <v>667</v>
      </c>
      <c r="H514" s="13" t="s">
        <v>1486</v>
      </c>
      <c r="J514" s="15">
        <v>4133</v>
      </c>
      <c r="K514" s="15">
        <v>9328.7</v>
      </c>
      <c r="L514" s="15">
        <v>363.68</v>
      </c>
      <c r="M514" s="15">
        <v>86.8</v>
      </c>
      <c r="N514" s="15">
        <v>3.8</v>
      </c>
      <c r="O514" s="15">
        <v>300</v>
      </c>
      <c r="P514" s="15">
        <f t="shared" si="25"/>
        <v>3.04</v>
      </c>
    </row>
    <row r="515" spans="1:16">
      <c r="A515" s="13">
        <v>202403</v>
      </c>
      <c r="B515" s="11" t="s">
        <v>344</v>
      </c>
      <c r="C515" s="11" t="s">
        <v>575</v>
      </c>
      <c r="D515" s="11" t="s">
        <v>671</v>
      </c>
      <c r="E515" s="11" t="s">
        <v>672</v>
      </c>
      <c r="F515" s="11" t="s">
        <v>578</v>
      </c>
      <c r="G515" s="16" t="s">
        <v>673</v>
      </c>
      <c r="H515" s="13" t="s">
        <v>1486</v>
      </c>
      <c r="J515" s="15">
        <v>8800</v>
      </c>
      <c r="K515" s="15">
        <v>20525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</row>
    <row r="516" spans="1:16">
      <c r="A516" s="13">
        <v>202403</v>
      </c>
      <c r="B516" s="11" t="s">
        <v>298</v>
      </c>
      <c r="C516" s="11" t="s">
        <v>1437</v>
      </c>
      <c r="D516" s="11" t="s">
        <v>587</v>
      </c>
      <c r="E516" s="11" t="s">
        <v>674</v>
      </c>
      <c r="F516" s="11" t="s">
        <v>675</v>
      </c>
      <c r="G516" s="16" t="s">
        <v>676</v>
      </c>
      <c r="H516" s="13" t="s">
        <v>1486</v>
      </c>
      <c r="J516" s="15">
        <v>2532</v>
      </c>
      <c r="K516" s="15">
        <v>5903.22</v>
      </c>
      <c r="L516" s="15">
        <v>363.68</v>
      </c>
      <c r="M516" s="15">
        <v>86.8</v>
      </c>
      <c r="N516" s="15">
        <v>3.8</v>
      </c>
      <c r="O516" s="15">
        <v>0</v>
      </c>
      <c r="P516" s="15">
        <f t="shared" ref="P516:P528" si="26">1900*0.16%</f>
        <v>3.04</v>
      </c>
    </row>
    <row r="517" spans="1:16">
      <c r="A517" s="13">
        <v>202403</v>
      </c>
      <c r="B517" s="11" t="s">
        <v>355</v>
      </c>
      <c r="C517" s="11" t="s">
        <v>1438</v>
      </c>
      <c r="D517" s="11" t="s">
        <v>587</v>
      </c>
      <c r="E517" s="11" t="s">
        <v>685</v>
      </c>
      <c r="F517" s="11" t="s">
        <v>686</v>
      </c>
      <c r="G517" s="16" t="s">
        <v>687</v>
      </c>
      <c r="H517" s="13" t="s">
        <v>1486</v>
      </c>
      <c r="J517" s="15">
        <v>2520</v>
      </c>
      <c r="K517" s="15">
        <v>8810.96</v>
      </c>
      <c r="L517" s="15">
        <v>363.68</v>
      </c>
      <c r="M517" s="15">
        <v>86.8</v>
      </c>
      <c r="N517" s="15">
        <v>3.8</v>
      </c>
      <c r="O517" s="15">
        <v>0</v>
      </c>
      <c r="P517" s="15">
        <f t="shared" si="26"/>
        <v>3.04</v>
      </c>
    </row>
    <row r="518" spans="1:16">
      <c r="A518" s="13">
        <v>202403</v>
      </c>
      <c r="B518" s="11" t="s">
        <v>420</v>
      </c>
      <c r="C518" s="11" t="s">
        <v>580</v>
      </c>
      <c r="D518" s="11" t="s">
        <v>587</v>
      </c>
      <c r="E518" s="11" t="s">
        <v>697</v>
      </c>
      <c r="F518" s="11" t="s">
        <v>698</v>
      </c>
      <c r="G518" s="16" t="s">
        <v>699</v>
      </c>
      <c r="H518" s="13" t="s">
        <v>1486</v>
      </c>
      <c r="J518" s="15">
        <v>4536</v>
      </c>
      <c r="K518" s="15">
        <v>10661.1</v>
      </c>
      <c r="L518" s="15">
        <v>363.68</v>
      </c>
      <c r="M518" s="15">
        <v>86.8</v>
      </c>
      <c r="N518" s="15">
        <v>3.8</v>
      </c>
      <c r="O518" s="15">
        <v>300</v>
      </c>
      <c r="P518" s="15">
        <f t="shared" si="26"/>
        <v>3.04</v>
      </c>
    </row>
    <row r="519" spans="1:16">
      <c r="A519" s="13">
        <v>202403</v>
      </c>
      <c r="B519" s="11" t="s">
        <v>424</v>
      </c>
      <c r="C519" s="11" t="s">
        <v>1437</v>
      </c>
      <c r="D519" s="11" t="s">
        <v>587</v>
      </c>
      <c r="E519" s="11" t="s">
        <v>700</v>
      </c>
      <c r="F519" s="11" t="s">
        <v>617</v>
      </c>
      <c r="G519" s="16" t="s">
        <v>701</v>
      </c>
      <c r="H519" s="13" t="s">
        <v>1486</v>
      </c>
      <c r="J519" s="15">
        <v>2363</v>
      </c>
      <c r="K519" s="15">
        <v>6740.75</v>
      </c>
      <c r="L519" s="15">
        <v>363.68</v>
      </c>
      <c r="M519" s="15">
        <v>86.8</v>
      </c>
      <c r="N519" s="15">
        <v>3.8</v>
      </c>
      <c r="O519" s="15">
        <v>0</v>
      </c>
      <c r="P519" s="15">
        <f t="shared" si="26"/>
        <v>3.04</v>
      </c>
    </row>
    <row r="520" spans="1:16">
      <c r="A520" s="13">
        <v>202403</v>
      </c>
      <c r="B520" s="11" t="s">
        <v>277</v>
      </c>
      <c r="C520" s="11" t="s">
        <v>1438</v>
      </c>
      <c r="D520" s="11" t="s">
        <v>587</v>
      </c>
      <c r="E520" s="11" t="s">
        <v>702</v>
      </c>
      <c r="F520" s="11" t="s">
        <v>703</v>
      </c>
      <c r="G520" s="16" t="s">
        <v>704</v>
      </c>
      <c r="H520" s="13" t="s">
        <v>1486</v>
      </c>
      <c r="J520" s="15">
        <v>1900</v>
      </c>
      <c r="K520" s="15">
        <v>4820.18</v>
      </c>
      <c r="L520" s="15">
        <v>363.68</v>
      </c>
      <c r="M520" s="15">
        <v>86.8</v>
      </c>
      <c r="N520" s="15">
        <v>3.8</v>
      </c>
      <c r="O520" s="15">
        <v>0</v>
      </c>
      <c r="P520" s="15">
        <f t="shared" si="26"/>
        <v>3.04</v>
      </c>
    </row>
    <row r="521" spans="1:16">
      <c r="A521" s="13">
        <v>202403</v>
      </c>
      <c r="B521" s="11" t="s">
        <v>204</v>
      </c>
      <c r="C521" s="11" t="s">
        <v>1438</v>
      </c>
      <c r="D521" s="11" t="s">
        <v>587</v>
      </c>
      <c r="E521" s="11" t="s">
        <v>712</v>
      </c>
      <c r="F521" s="11" t="s">
        <v>880</v>
      </c>
      <c r="G521" s="16" t="s">
        <v>714</v>
      </c>
      <c r="H521" s="13" t="s">
        <v>1486</v>
      </c>
      <c r="J521" s="15">
        <v>1958</v>
      </c>
      <c r="K521" s="15">
        <v>5775.8</v>
      </c>
      <c r="L521" s="15">
        <v>363.68</v>
      </c>
      <c r="M521" s="15">
        <v>86.8</v>
      </c>
      <c r="N521" s="15">
        <v>3.8</v>
      </c>
      <c r="O521" s="15">
        <v>0</v>
      </c>
      <c r="P521" s="15">
        <f t="shared" si="26"/>
        <v>3.04</v>
      </c>
    </row>
    <row r="522" spans="1:16">
      <c r="A522" s="13">
        <v>202403</v>
      </c>
      <c r="B522" s="11" t="s">
        <v>413</v>
      </c>
      <c r="C522" s="11" t="s">
        <v>1437</v>
      </c>
      <c r="D522" s="11" t="s">
        <v>587</v>
      </c>
      <c r="E522" s="11" t="s">
        <v>718</v>
      </c>
      <c r="F522" s="11" t="s">
        <v>638</v>
      </c>
      <c r="G522" s="16" t="s">
        <v>719</v>
      </c>
      <c r="H522" s="13" t="s">
        <v>1486</v>
      </c>
      <c r="J522" s="15">
        <v>2993</v>
      </c>
      <c r="K522" s="15">
        <v>7820.34</v>
      </c>
      <c r="L522" s="15">
        <v>363.68</v>
      </c>
      <c r="M522" s="15">
        <v>86.8</v>
      </c>
      <c r="N522" s="15">
        <v>3.8</v>
      </c>
      <c r="O522" s="15">
        <v>0</v>
      </c>
      <c r="P522" s="15">
        <f t="shared" si="26"/>
        <v>3.04</v>
      </c>
    </row>
    <row r="523" spans="1:16">
      <c r="A523" s="13">
        <v>202403</v>
      </c>
      <c r="B523" s="11" t="s">
        <v>393</v>
      </c>
      <c r="C523" s="11" t="s">
        <v>1437</v>
      </c>
      <c r="D523" s="11" t="s">
        <v>587</v>
      </c>
      <c r="E523" s="11" t="s">
        <v>720</v>
      </c>
      <c r="F523" s="11" t="s">
        <v>721</v>
      </c>
      <c r="G523" s="16" t="s">
        <v>722</v>
      </c>
      <c r="H523" s="13" t="s">
        <v>1486</v>
      </c>
      <c r="J523" s="15">
        <v>3000</v>
      </c>
      <c r="K523" s="15">
        <v>7244.83</v>
      </c>
      <c r="L523" s="15">
        <v>363.68</v>
      </c>
      <c r="M523" s="15">
        <v>86.8</v>
      </c>
      <c r="N523" s="15">
        <v>3.8</v>
      </c>
      <c r="O523" s="15">
        <v>0</v>
      </c>
      <c r="P523" s="15">
        <f t="shared" si="26"/>
        <v>3.04</v>
      </c>
    </row>
    <row r="524" spans="1:16">
      <c r="A524" s="13">
        <v>202403</v>
      </c>
      <c r="B524" s="11" t="s">
        <v>252</v>
      </c>
      <c r="C524" s="11" t="s">
        <v>1437</v>
      </c>
      <c r="D524" s="11" t="s">
        <v>587</v>
      </c>
      <c r="E524" s="11" t="s">
        <v>727</v>
      </c>
      <c r="F524" s="11" t="s">
        <v>778</v>
      </c>
      <c r="G524" s="16" t="s">
        <v>728</v>
      </c>
      <c r="H524" s="13" t="s">
        <v>1486</v>
      </c>
      <c r="J524" s="15">
        <v>4937</v>
      </c>
      <c r="K524" s="15">
        <v>12789.73</v>
      </c>
      <c r="L524" s="15">
        <v>363.68</v>
      </c>
      <c r="M524" s="15">
        <v>86.8</v>
      </c>
      <c r="N524" s="15">
        <v>3.8</v>
      </c>
      <c r="O524" s="15">
        <v>800</v>
      </c>
      <c r="P524" s="15">
        <f t="shared" si="26"/>
        <v>3.04</v>
      </c>
    </row>
    <row r="525" spans="1:16">
      <c r="A525" s="13">
        <v>202403</v>
      </c>
      <c r="B525" s="11" t="s">
        <v>427</v>
      </c>
      <c r="C525" s="11" t="s">
        <v>1439</v>
      </c>
      <c r="D525" s="11" t="s">
        <v>1366</v>
      </c>
      <c r="E525" s="11" t="s">
        <v>729</v>
      </c>
      <c r="F525" s="11" t="s">
        <v>1337</v>
      </c>
      <c r="G525" s="16" t="s">
        <v>731</v>
      </c>
      <c r="H525" s="13" t="s">
        <v>1486</v>
      </c>
      <c r="J525" s="15">
        <v>8080</v>
      </c>
      <c r="K525" s="15">
        <v>15630</v>
      </c>
      <c r="L525" s="15">
        <v>363.68</v>
      </c>
      <c r="M525" s="15">
        <v>86.8</v>
      </c>
      <c r="N525" s="15">
        <v>3.8</v>
      </c>
      <c r="O525" s="15">
        <v>2000</v>
      </c>
      <c r="P525" s="15">
        <f t="shared" si="26"/>
        <v>3.04</v>
      </c>
    </row>
    <row r="526" spans="1:16">
      <c r="A526" s="13">
        <v>202403</v>
      </c>
      <c r="B526" s="11" t="s">
        <v>447</v>
      </c>
      <c r="C526" s="11" t="s">
        <v>575</v>
      </c>
      <c r="D526" s="11" t="s">
        <v>587</v>
      </c>
      <c r="E526" s="11" t="s">
        <v>732</v>
      </c>
      <c r="F526" s="11" t="s">
        <v>710</v>
      </c>
      <c r="G526" s="16" t="s">
        <v>733</v>
      </c>
      <c r="H526" s="13" t="s">
        <v>1486</v>
      </c>
      <c r="J526" s="15">
        <v>3000</v>
      </c>
      <c r="K526" s="15">
        <v>10500</v>
      </c>
      <c r="L526" s="15">
        <v>363.68</v>
      </c>
      <c r="M526" s="15">
        <v>86.8</v>
      </c>
      <c r="N526" s="15">
        <v>3.8</v>
      </c>
      <c r="O526" s="15">
        <v>0</v>
      </c>
      <c r="P526" s="15">
        <f t="shared" si="26"/>
        <v>3.04</v>
      </c>
    </row>
    <row r="527" spans="1:16">
      <c r="A527" s="13">
        <v>202403</v>
      </c>
      <c r="B527" s="11" t="s">
        <v>401</v>
      </c>
      <c r="C527" s="11" t="s">
        <v>1438</v>
      </c>
      <c r="D527" s="11" t="s">
        <v>587</v>
      </c>
      <c r="E527" s="11" t="s">
        <v>734</v>
      </c>
      <c r="F527" s="11" t="s">
        <v>735</v>
      </c>
      <c r="G527" s="16" t="s">
        <v>736</v>
      </c>
      <c r="H527" s="13" t="s">
        <v>1486</v>
      </c>
      <c r="J527" s="15">
        <v>2240</v>
      </c>
      <c r="K527" s="15">
        <v>6844.8</v>
      </c>
      <c r="L527" s="15">
        <v>363.68</v>
      </c>
      <c r="M527" s="15">
        <v>86.8</v>
      </c>
      <c r="N527" s="15">
        <v>3.8</v>
      </c>
      <c r="O527" s="15">
        <v>0</v>
      </c>
      <c r="P527" s="15">
        <f t="shared" si="26"/>
        <v>3.04</v>
      </c>
    </row>
    <row r="528" spans="1:16">
      <c r="A528" s="13">
        <v>202403</v>
      </c>
      <c r="B528" s="11" t="s">
        <v>321</v>
      </c>
      <c r="C528" s="11" t="s">
        <v>1437</v>
      </c>
      <c r="D528" s="11" t="s">
        <v>587</v>
      </c>
      <c r="E528" s="11" t="s">
        <v>737</v>
      </c>
      <c r="F528" s="11" t="s">
        <v>792</v>
      </c>
      <c r="G528" s="16" t="s">
        <v>739</v>
      </c>
      <c r="H528" s="13" t="s">
        <v>1486</v>
      </c>
      <c r="J528" s="15">
        <v>5240</v>
      </c>
      <c r="K528" s="15">
        <v>14070</v>
      </c>
      <c r="L528" s="15">
        <v>363.68</v>
      </c>
      <c r="M528" s="15">
        <v>86.8</v>
      </c>
      <c r="N528" s="15">
        <v>3.8</v>
      </c>
      <c r="O528" s="15">
        <v>475</v>
      </c>
      <c r="P528" s="15">
        <f t="shared" si="26"/>
        <v>3.04</v>
      </c>
    </row>
    <row r="529" spans="1:16">
      <c r="A529" s="13">
        <v>202403</v>
      </c>
      <c r="B529" s="11" t="s">
        <v>388</v>
      </c>
      <c r="C529" s="11" t="s">
        <v>1437</v>
      </c>
      <c r="D529" s="11" t="s">
        <v>1366</v>
      </c>
      <c r="E529" s="11" t="s">
        <v>740</v>
      </c>
      <c r="F529" s="11" t="s">
        <v>1367</v>
      </c>
      <c r="G529" s="16" t="s">
        <v>742</v>
      </c>
      <c r="H529" s="13" t="s">
        <v>1486</v>
      </c>
      <c r="J529" s="15">
        <v>11800</v>
      </c>
      <c r="K529" s="15">
        <v>81713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</row>
    <row r="530" spans="1:16">
      <c r="A530" s="13">
        <v>202403</v>
      </c>
      <c r="B530" s="11" t="s">
        <v>279</v>
      </c>
      <c r="C530" s="11" t="s">
        <v>580</v>
      </c>
      <c r="D530" s="11" t="s">
        <v>587</v>
      </c>
      <c r="E530" s="11" t="s">
        <v>743</v>
      </c>
      <c r="F530" s="11" t="s">
        <v>725</v>
      </c>
      <c r="G530" s="16" t="s">
        <v>744</v>
      </c>
      <c r="H530" s="13" t="s">
        <v>1486</v>
      </c>
      <c r="J530" s="15">
        <v>4536</v>
      </c>
      <c r="K530" s="15">
        <v>10541.64</v>
      </c>
      <c r="L530" s="15">
        <v>363.68</v>
      </c>
      <c r="M530" s="15">
        <v>86.8</v>
      </c>
      <c r="N530" s="15">
        <v>3.8</v>
      </c>
      <c r="O530" s="15">
        <v>500</v>
      </c>
      <c r="P530" s="15">
        <f t="shared" ref="P530:P547" si="27">1900*0.16%</f>
        <v>3.04</v>
      </c>
    </row>
    <row r="531" spans="1:16">
      <c r="A531" s="13">
        <v>202403</v>
      </c>
      <c r="B531" s="11" t="s">
        <v>219</v>
      </c>
      <c r="C531" s="11" t="s">
        <v>1437</v>
      </c>
      <c r="D531" s="11" t="s">
        <v>587</v>
      </c>
      <c r="E531" s="11" t="s">
        <v>745</v>
      </c>
      <c r="F531" s="11" t="s">
        <v>652</v>
      </c>
      <c r="G531" s="16" t="s">
        <v>746</v>
      </c>
      <c r="H531" s="13" t="s">
        <v>1486</v>
      </c>
      <c r="J531" s="15">
        <v>3440</v>
      </c>
      <c r="K531" s="15">
        <v>8358.75</v>
      </c>
      <c r="L531" s="15">
        <v>363.68</v>
      </c>
      <c r="M531" s="15">
        <v>86.8</v>
      </c>
      <c r="N531" s="15">
        <v>3.8</v>
      </c>
      <c r="O531" s="15">
        <v>500</v>
      </c>
      <c r="P531" s="15">
        <f t="shared" si="27"/>
        <v>3.04</v>
      </c>
    </row>
    <row r="532" spans="1:16">
      <c r="A532" s="13">
        <v>202403</v>
      </c>
      <c r="B532" s="11" t="s">
        <v>331</v>
      </c>
      <c r="C532" s="11" t="s">
        <v>580</v>
      </c>
      <c r="D532" s="11" t="s">
        <v>587</v>
      </c>
      <c r="E532" s="11" t="s">
        <v>747</v>
      </c>
      <c r="F532" s="11" t="s">
        <v>679</v>
      </c>
      <c r="G532" s="16" t="s">
        <v>748</v>
      </c>
      <c r="H532" s="13" t="s">
        <v>1486</v>
      </c>
      <c r="J532" s="15">
        <v>3326</v>
      </c>
      <c r="K532" s="15">
        <v>7755.9</v>
      </c>
      <c r="L532" s="15">
        <v>363.68</v>
      </c>
      <c r="M532" s="15">
        <v>86.8</v>
      </c>
      <c r="N532" s="15">
        <v>3.8</v>
      </c>
      <c r="O532" s="15">
        <v>0</v>
      </c>
      <c r="P532" s="15">
        <f t="shared" si="27"/>
        <v>3.04</v>
      </c>
    </row>
    <row r="533" spans="1:16">
      <c r="A533" s="13">
        <v>202403</v>
      </c>
      <c r="B533" s="11" t="s">
        <v>435</v>
      </c>
      <c r="C533" s="11" t="s">
        <v>575</v>
      </c>
      <c r="D533" s="11" t="s">
        <v>587</v>
      </c>
      <c r="E533" s="11" t="s">
        <v>749</v>
      </c>
      <c r="F533" s="11" t="s">
        <v>710</v>
      </c>
      <c r="G533" s="16" t="s">
        <v>750</v>
      </c>
      <c r="H533" s="13" t="s">
        <v>1486</v>
      </c>
      <c r="J533" s="15">
        <v>3868</v>
      </c>
      <c r="K533" s="15">
        <v>14710.64</v>
      </c>
      <c r="L533" s="15">
        <v>363.68</v>
      </c>
      <c r="M533" s="15">
        <v>86.8</v>
      </c>
      <c r="N533" s="15">
        <v>3.8</v>
      </c>
      <c r="O533" s="15">
        <v>0</v>
      </c>
      <c r="P533" s="15">
        <f t="shared" si="27"/>
        <v>3.04</v>
      </c>
    </row>
    <row r="534" spans="1:16">
      <c r="A534" s="13">
        <v>202403</v>
      </c>
      <c r="B534" s="11" t="s">
        <v>359</v>
      </c>
      <c r="C534" s="11" t="s">
        <v>1437</v>
      </c>
      <c r="D534" s="11" t="s">
        <v>587</v>
      </c>
      <c r="E534" s="11" t="s">
        <v>755</v>
      </c>
      <c r="F534" s="11" t="s">
        <v>753</v>
      </c>
      <c r="G534" s="16" t="s">
        <v>756</v>
      </c>
      <c r="H534" s="13" t="s">
        <v>1486</v>
      </c>
      <c r="J534" s="15">
        <v>2138</v>
      </c>
      <c r="K534" s="15">
        <v>5723.91</v>
      </c>
      <c r="L534" s="15">
        <v>363.68</v>
      </c>
      <c r="M534" s="15">
        <v>86.8</v>
      </c>
      <c r="N534" s="15">
        <v>3.8</v>
      </c>
      <c r="O534" s="15">
        <v>0</v>
      </c>
      <c r="P534" s="15">
        <f t="shared" si="27"/>
        <v>3.04</v>
      </c>
    </row>
    <row r="535" spans="1:16">
      <c r="A535" s="13">
        <v>202403</v>
      </c>
      <c r="B535" s="11" t="s">
        <v>441</v>
      </c>
      <c r="C535" s="11" t="s">
        <v>1437</v>
      </c>
      <c r="D535" s="11" t="s">
        <v>587</v>
      </c>
      <c r="E535" s="11" t="s">
        <v>757</v>
      </c>
      <c r="F535" s="11" t="s">
        <v>758</v>
      </c>
      <c r="G535" s="16" t="s">
        <v>759</v>
      </c>
      <c r="H535" s="13" t="s">
        <v>1486</v>
      </c>
      <c r="J535" s="15">
        <v>2000</v>
      </c>
      <c r="K535" s="15">
        <v>5662.43</v>
      </c>
      <c r="L535" s="15">
        <v>363.68</v>
      </c>
      <c r="M535" s="15">
        <v>86.8</v>
      </c>
      <c r="N535" s="15">
        <v>3.8</v>
      </c>
      <c r="O535" s="15">
        <v>0</v>
      </c>
      <c r="P535" s="15">
        <f t="shared" si="27"/>
        <v>3.04</v>
      </c>
    </row>
    <row r="536" spans="1:16">
      <c r="A536" s="13">
        <v>202403</v>
      </c>
      <c r="B536" s="11" t="s">
        <v>256</v>
      </c>
      <c r="C536" s="11" t="s">
        <v>592</v>
      </c>
      <c r="D536" s="11" t="s">
        <v>587</v>
      </c>
      <c r="E536" s="11" t="s">
        <v>760</v>
      </c>
      <c r="F536" s="11" t="s">
        <v>761</v>
      </c>
      <c r="G536" s="16" t="s">
        <v>762</v>
      </c>
      <c r="H536" s="13" t="s">
        <v>1486</v>
      </c>
      <c r="J536" s="15">
        <v>3303</v>
      </c>
      <c r="K536" s="15">
        <v>7291.2</v>
      </c>
      <c r="L536" s="15">
        <v>363.68</v>
      </c>
      <c r="M536" s="15">
        <v>86.8</v>
      </c>
      <c r="N536" s="15">
        <v>3.8</v>
      </c>
      <c r="O536" s="15">
        <v>0</v>
      </c>
      <c r="P536" s="15">
        <f t="shared" si="27"/>
        <v>3.04</v>
      </c>
    </row>
    <row r="537" spans="1:16">
      <c r="A537" s="13">
        <v>202403</v>
      </c>
      <c r="B537" s="11" t="s">
        <v>318</v>
      </c>
      <c r="C537" s="11" t="s">
        <v>1437</v>
      </c>
      <c r="D537" s="11" t="s">
        <v>587</v>
      </c>
      <c r="E537" s="11" t="s">
        <v>763</v>
      </c>
      <c r="F537" s="11" t="s">
        <v>725</v>
      </c>
      <c r="G537" s="16" t="s">
        <v>762</v>
      </c>
      <c r="H537" s="13" t="s">
        <v>1486</v>
      </c>
      <c r="J537" s="15">
        <v>4572</v>
      </c>
      <c r="K537" s="15">
        <v>12257.91</v>
      </c>
      <c r="L537" s="15">
        <v>363.68</v>
      </c>
      <c r="M537" s="15">
        <v>86.8</v>
      </c>
      <c r="N537" s="15">
        <v>3.8</v>
      </c>
      <c r="O537" s="15">
        <v>0</v>
      </c>
      <c r="P537" s="15">
        <f t="shared" si="27"/>
        <v>3.04</v>
      </c>
    </row>
    <row r="538" spans="1:16">
      <c r="A538" s="13">
        <v>202403</v>
      </c>
      <c r="B538" s="11" t="s">
        <v>332</v>
      </c>
      <c r="C538" s="11" t="s">
        <v>592</v>
      </c>
      <c r="D538" s="11" t="s">
        <v>764</v>
      </c>
      <c r="E538" s="11" t="s">
        <v>765</v>
      </c>
      <c r="F538" s="11" t="s">
        <v>766</v>
      </c>
      <c r="G538" s="16" t="s">
        <v>767</v>
      </c>
      <c r="H538" s="13" t="s">
        <v>1486</v>
      </c>
      <c r="J538" s="15">
        <v>5632</v>
      </c>
      <c r="K538" s="15">
        <v>12756.5</v>
      </c>
      <c r="L538" s="15">
        <v>363.68</v>
      </c>
      <c r="M538" s="15">
        <v>86.8</v>
      </c>
      <c r="N538" s="15">
        <v>3.8</v>
      </c>
      <c r="O538" s="15">
        <v>95</v>
      </c>
      <c r="P538" s="15">
        <f t="shared" si="27"/>
        <v>3.04</v>
      </c>
    </row>
    <row r="539" spans="1:16">
      <c r="A539" s="13">
        <v>202403</v>
      </c>
      <c r="B539" s="11" t="s">
        <v>452</v>
      </c>
      <c r="C539" s="11" t="s">
        <v>1438</v>
      </c>
      <c r="D539" s="11" t="s">
        <v>587</v>
      </c>
      <c r="E539" s="11" t="s">
        <v>768</v>
      </c>
      <c r="F539" s="11" t="s">
        <v>686</v>
      </c>
      <c r="G539" s="16" t="s">
        <v>769</v>
      </c>
      <c r="H539" s="13" t="s">
        <v>1486</v>
      </c>
      <c r="J539" s="15">
        <v>2132</v>
      </c>
      <c r="K539" s="15">
        <v>7879.5</v>
      </c>
      <c r="L539" s="15">
        <v>363.68</v>
      </c>
      <c r="M539" s="15">
        <v>86.8</v>
      </c>
      <c r="N539" s="15">
        <v>3.8</v>
      </c>
      <c r="O539" s="15">
        <v>0</v>
      </c>
      <c r="P539" s="15">
        <f t="shared" si="27"/>
        <v>3.04</v>
      </c>
    </row>
    <row r="540" spans="1:16">
      <c r="A540" s="13">
        <v>202403</v>
      </c>
      <c r="B540" s="11" t="s">
        <v>384</v>
      </c>
      <c r="C540" s="11" t="s">
        <v>1437</v>
      </c>
      <c r="D540" s="11" t="s">
        <v>587</v>
      </c>
      <c r="E540" s="11" t="s">
        <v>770</v>
      </c>
      <c r="F540" s="11" t="s">
        <v>771</v>
      </c>
      <c r="G540" s="16" t="s">
        <v>772</v>
      </c>
      <c r="H540" s="13" t="s">
        <v>1486</v>
      </c>
      <c r="J540" s="15">
        <v>7881</v>
      </c>
      <c r="K540" s="15">
        <v>23313.09</v>
      </c>
      <c r="L540" s="15">
        <v>363.68</v>
      </c>
      <c r="M540" s="15">
        <v>86.8</v>
      </c>
      <c r="N540" s="15">
        <v>3.8</v>
      </c>
      <c r="O540" s="15">
        <v>0</v>
      </c>
      <c r="P540" s="15">
        <f t="shared" si="27"/>
        <v>3.04</v>
      </c>
    </row>
    <row r="541" spans="1:16">
      <c r="A541" s="13">
        <v>202403</v>
      </c>
      <c r="B541" s="11" t="s">
        <v>385</v>
      </c>
      <c r="C541" s="11" t="s">
        <v>1437</v>
      </c>
      <c r="D541" s="11" t="s">
        <v>587</v>
      </c>
      <c r="E541" s="11" t="s">
        <v>774</v>
      </c>
      <c r="F541" s="11" t="s">
        <v>652</v>
      </c>
      <c r="G541" s="16" t="s">
        <v>775</v>
      </c>
      <c r="H541" s="13" t="s">
        <v>1486</v>
      </c>
      <c r="J541" s="15">
        <v>3275</v>
      </c>
      <c r="K541" s="15">
        <v>8803.04</v>
      </c>
      <c r="L541" s="15">
        <v>363.68</v>
      </c>
      <c r="M541" s="15">
        <v>86.8</v>
      </c>
      <c r="N541" s="15">
        <v>3.8</v>
      </c>
      <c r="O541" s="15">
        <v>0</v>
      </c>
      <c r="P541" s="15">
        <f t="shared" si="27"/>
        <v>3.04</v>
      </c>
    </row>
    <row r="542" spans="1:16">
      <c r="A542" s="13">
        <v>202403</v>
      </c>
      <c r="B542" s="11" t="s">
        <v>285</v>
      </c>
      <c r="C542" s="11" t="s">
        <v>580</v>
      </c>
      <c r="D542" s="11" t="s">
        <v>587</v>
      </c>
      <c r="E542" s="11" t="s">
        <v>779</v>
      </c>
      <c r="F542" s="11" t="s">
        <v>780</v>
      </c>
      <c r="G542" s="16" t="s">
        <v>775</v>
      </c>
      <c r="H542" s="13" t="s">
        <v>1486</v>
      </c>
      <c r="J542" s="15">
        <v>1900</v>
      </c>
      <c r="K542" s="15">
        <v>4415</v>
      </c>
      <c r="L542" s="15">
        <v>363.68</v>
      </c>
      <c r="M542" s="15">
        <v>86.8</v>
      </c>
      <c r="N542" s="15">
        <v>3.8</v>
      </c>
      <c r="O542" s="15">
        <v>0</v>
      </c>
      <c r="P542" s="15">
        <f t="shared" si="27"/>
        <v>3.04</v>
      </c>
    </row>
    <row r="543" spans="1:16">
      <c r="A543" s="13">
        <v>202403</v>
      </c>
      <c r="B543" s="11" t="s">
        <v>280</v>
      </c>
      <c r="C543" s="11" t="s">
        <v>575</v>
      </c>
      <c r="D543" s="11" t="s">
        <v>671</v>
      </c>
      <c r="E543" s="11" t="s">
        <v>784</v>
      </c>
      <c r="F543" s="11" t="s">
        <v>785</v>
      </c>
      <c r="G543" s="16">
        <v>40504</v>
      </c>
      <c r="H543" s="13" t="s">
        <v>1486</v>
      </c>
      <c r="J543" s="15">
        <v>4453</v>
      </c>
      <c r="K543" s="15">
        <v>20970.19</v>
      </c>
      <c r="L543" s="15">
        <v>363.68</v>
      </c>
      <c r="M543" s="15">
        <v>86.8</v>
      </c>
      <c r="N543" s="15">
        <v>3.8</v>
      </c>
      <c r="O543" s="15">
        <v>1000</v>
      </c>
      <c r="P543" s="15">
        <f t="shared" si="27"/>
        <v>3.04</v>
      </c>
    </row>
    <row r="544" spans="1:16">
      <c r="A544" s="13">
        <v>202403</v>
      </c>
      <c r="B544" s="11" t="s">
        <v>428</v>
      </c>
      <c r="C544" s="11" t="s">
        <v>575</v>
      </c>
      <c r="D544" s="11" t="s">
        <v>587</v>
      </c>
      <c r="E544" s="11" t="s">
        <v>786</v>
      </c>
      <c r="F544" s="11" t="s">
        <v>710</v>
      </c>
      <c r="G544" s="16" t="s">
        <v>787</v>
      </c>
      <c r="H544" s="13" t="s">
        <v>1486</v>
      </c>
      <c r="J544" s="15">
        <v>4400</v>
      </c>
      <c r="K544" s="15">
        <v>11350</v>
      </c>
      <c r="L544" s="15">
        <v>339.36</v>
      </c>
      <c r="M544" s="15">
        <v>84.84</v>
      </c>
      <c r="N544" s="15">
        <v>12.73</v>
      </c>
      <c r="O544" s="15">
        <v>500</v>
      </c>
      <c r="P544" s="15">
        <f t="shared" si="27"/>
        <v>3.04</v>
      </c>
    </row>
    <row r="545" spans="1:16">
      <c r="A545" s="13">
        <v>202403</v>
      </c>
      <c r="B545" s="11" t="s">
        <v>445</v>
      </c>
      <c r="C545" s="11" t="s">
        <v>1439</v>
      </c>
      <c r="D545" s="11" t="s">
        <v>587</v>
      </c>
      <c r="E545" s="11" t="s">
        <v>793</v>
      </c>
      <c r="F545" s="11" t="s">
        <v>675</v>
      </c>
      <c r="G545" s="16" t="s">
        <v>794</v>
      </c>
      <c r="H545" s="13" t="s">
        <v>1486</v>
      </c>
      <c r="J545" s="15">
        <v>2400</v>
      </c>
      <c r="K545" s="15">
        <v>6323.2</v>
      </c>
      <c r="L545" s="15">
        <v>363.68</v>
      </c>
      <c r="M545" s="15">
        <v>86.8</v>
      </c>
      <c r="N545" s="15">
        <v>3.8</v>
      </c>
      <c r="O545" s="15">
        <v>0</v>
      </c>
      <c r="P545" s="15">
        <f t="shared" si="27"/>
        <v>3.04</v>
      </c>
    </row>
    <row r="546" spans="1:16">
      <c r="A546" s="13">
        <v>202403</v>
      </c>
      <c r="B546" s="11" t="s">
        <v>426</v>
      </c>
      <c r="C546" s="11" t="s">
        <v>1437</v>
      </c>
      <c r="D546" s="11" t="s">
        <v>587</v>
      </c>
      <c r="E546" s="11" t="s">
        <v>795</v>
      </c>
      <c r="F546" s="11" t="s">
        <v>778</v>
      </c>
      <c r="G546" s="16" t="s">
        <v>796</v>
      </c>
      <c r="H546" s="13" t="s">
        <v>1486</v>
      </c>
      <c r="J546" s="15">
        <v>4800</v>
      </c>
      <c r="K546" s="15">
        <v>13316.78</v>
      </c>
      <c r="L546" s="15">
        <v>363.68</v>
      </c>
      <c r="M546" s="15">
        <v>86.8</v>
      </c>
      <c r="N546" s="15">
        <v>3.8</v>
      </c>
      <c r="O546" s="15">
        <v>1266</v>
      </c>
      <c r="P546" s="15">
        <f t="shared" si="27"/>
        <v>3.04</v>
      </c>
    </row>
    <row r="547" spans="1:16">
      <c r="A547" s="13">
        <v>202403</v>
      </c>
      <c r="B547" s="11" t="s">
        <v>250</v>
      </c>
      <c r="C547" s="11" t="s">
        <v>575</v>
      </c>
      <c r="D547" s="11" t="s">
        <v>587</v>
      </c>
      <c r="E547" s="11" t="s">
        <v>797</v>
      </c>
      <c r="F547" s="11" t="s">
        <v>798</v>
      </c>
      <c r="G547" s="16" t="s">
        <v>796</v>
      </c>
      <c r="H547" s="13" t="s">
        <v>1486</v>
      </c>
      <c r="J547" s="15">
        <v>2760</v>
      </c>
      <c r="K547" s="15">
        <v>13850.32</v>
      </c>
      <c r="L547" s="15">
        <v>363.68</v>
      </c>
      <c r="M547" s="15">
        <v>86.8</v>
      </c>
      <c r="N547" s="15">
        <v>3.8</v>
      </c>
      <c r="O547" s="15">
        <v>0</v>
      </c>
      <c r="P547" s="15">
        <f t="shared" si="27"/>
        <v>3.04</v>
      </c>
    </row>
    <row r="548" spans="1:16">
      <c r="A548" s="13">
        <v>202403</v>
      </c>
      <c r="B548" s="11" t="s">
        <v>346</v>
      </c>
      <c r="C548" s="11" t="s">
        <v>1437</v>
      </c>
      <c r="D548" s="11" t="s">
        <v>587</v>
      </c>
      <c r="E548" s="11" t="s">
        <v>803</v>
      </c>
      <c r="F548" s="11" t="s">
        <v>804</v>
      </c>
      <c r="G548" s="16" t="s">
        <v>396</v>
      </c>
      <c r="H548" s="13" t="s">
        <v>1486</v>
      </c>
      <c r="J548" s="15">
        <v>4925</v>
      </c>
      <c r="K548" s="15">
        <v>8650.77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</row>
    <row r="549" spans="1:16">
      <c r="A549" s="13">
        <v>202403</v>
      </c>
      <c r="B549" s="11" t="s">
        <v>389</v>
      </c>
      <c r="C549" s="11" t="s">
        <v>580</v>
      </c>
      <c r="D549" s="11" t="s">
        <v>587</v>
      </c>
      <c r="E549" s="11" t="s">
        <v>805</v>
      </c>
      <c r="F549" s="11" t="s">
        <v>698</v>
      </c>
      <c r="G549" s="16" t="s">
        <v>396</v>
      </c>
      <c r="H549" s="13" t="s">
        <v>1486</v>
      </c>
      <c r="J549" s="15">
        <v>4050</v>
      </c>
      <c r="K549" s="15">
        <v>8415.8</v>
      </c>
      <c r="L549" s="15">
        <v>363.68</v>
      </c>
      <c r="M549" s="15">
        <v>86.8</v>
      </c>
      <c r="N549" s="15">
        <v>3.8</v>
      </c>
      <c r="O549" s="15">
        <v>1250</v>
      </c>
      <c r="P549" s="15">
        <f>1900*0.16%</f>
        <v>3.04</v>
      </c>
    </row>
    <row r="550" spans="1:16">
      <c r="A550" s="13">
        <v>202403</v>
      </c>
      <c r="B550" s="11" t="s">
        <v>365</v>
      </c>
      <c r="C550" s="11" t="s">
        <v>1438</v>
      </c>
      <c r="D550" s="11" t="s">
        <v>587</v>
      </c>
      <c r="E550" s="11" t="s">
        <v>810</v>
      </c>
      <c r="F550" s="11" t="s">
        <v>1338</v>
      </c>
      <c r="G550" s="16" t="s">
        <v>811</v>
      </c>
      <c r="H550" s="13" t="s">
        <v>1486</v>
      </c>
      <c r="J550" s="15">
        <v>3481</v>
      </c>
      <c r="K550" s="15">
        <v>8773.53</v>
      </c>
      <c r="L550" s="15">
        <v>363.68</v>
      </c>
      <c r="M550" s="15">
        <v>86.8</v>
      </c>
      <c r="N550" s="15">
        <v>3.8</v>
      </c>
      <c r="O550" s="15">
        <v>0</v>
      </c>
      <c r="P550" s="15">
        <f>1900*0.16%</f>
        <v>3.04</v>
      </c>
    </row>
    <row r="551" spans="1:16">
      <c r="A551" s="13">
        <v>202403</v>
      </c>
      <c r="B551" s="11" t="s">
        <v>364</v>
      </c>
      <c r="C551" s="11" t="s">
        <v>1437</v>
      </c>
      <c r="D551" s="11" t="s">
        <v>587</v>
      </c>
      <c r="E551" s="11" t="s">
        <v>812</v>
      </c>
      <c r="F551" s="11" t="s">
        <v>758</v>
      </c>
      <c r="G551" s="16">
        <v>44046</v>
      </c>
      <c r="H551" s="13" t="s">
        <v>1486</v>
      </c>
      <c r="J551" s="15">
        <v>2138</v>
      </c>
      <c r="K551" s="15">
        <v>6585.51</v>
      </c>
      <c r="L551" s="15">
        <v>363.68</v>
      </c>
      <c r="M551" s="15">
        <v>86.8</v>
      </c>
      <c r="N551" s="15">
        <v>3.8</v>
      </c>
      <c r="O551" s="15">
        <v>0</v>
      </c>
      <c r="P551" s="15">
        <f>1900*0.16%</f>
        <v>3.04</v>
      </c>
    </row>
    <row r="552" spans="1:16">
      <c r="A552" s="13">
        <v>202403</v>
      </c>
      <c r="B552" s="11" t="s">
        <v>371</v>
      </c>
      <c r="C552" s="11" t="s">
        <v>592</v>
      </c>
      <c r="D552" s="11" t="s">
        <v>587</v>
      </c>
      <c r="E552" s="11" t="s">
        <v>815</v>
      </c>
      <c r="F552" s="11" t="s">
        <v>816</v>
      </c>
      <c r="G552" s="16" t="s">
        <v>817</v>
      </c>
      <c r="H552" s="13" t="s">
        <v>1486</v>
      </c>
      <c r="J552" s="15">
        <v>4640</v>
      </c>
      <c r="K552" s="15">
        <v>10971.48</v>
      </c>
      <c r="L552" s="15">
        <v>363.68</v>
      </c>
      <c r="M552" s="15">
        <v>86.8</v>
      </c>
      <c r="N552" s="15">
        <v>3.8</v>
      </c>
      <c r="O552" s="15">
        <v>500</v>
      </c>
      <c r="P552" s="15">
        <f>1900*0.16%</f>
        <v>3.04</v>
      </c>
    </row>
    <row r="553" spans="1:16">
      <c r="A553" s="13">
        <v>202403</v>
      </c>
      <c r="B553" s="11" t="s">
        <v>241</v>
      </c>
      <c r="C553" s="11" t="s">
        <v>1437</v>
      </c>
      <c r="D553" s="11" t="s">
        <v>587</v>
      </c>
      <c r="E553" s="11" t="s">
        <v>818</v>
      </c>
      <c r="F553" s="11" t="s">
        <v>819</v>
      </c>
      <c r="G553" s="16" t="s">
        <v>817</v>
      </c>
      <c r="H553" s="13" t="s">
        <v>1486</v>
      </c>
      <c r="J553" s="15">
        <v>3668</v>
      </c>
      <c r="K553" s="15">
        <v>7642.83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</row>
    <row r="554" spans="1:16">
      <c r="A554" s="13">
        <v>202403</v>
      </c>
      <c r="B554" s="11" t="s">
        <v>229</v>
      </c>
      <c r="C554" s="11" t="s">
        <v>1437</v>
      </c>
      <c r="D554" s="11" t="s">
        <v>587</v>
      </c>
      <c r="E554" s="11" t="s">
        <v>823</v>
      </c>
      <c r="F554" s="11" t="s">
        <v>753</v>
      </c>
      <c r="G554" s="16" t="s">
        <v>824</v>
      </c>
      <c r="H554" s="13" t="s">
        <v>1486</v>
      </c>
      <c r="J554" s="15">
        <v>1913</v>
      </c>
      <c r="K554" s="15">
        <v>4969.84</v>
      </c>
      <c r="L554" s="15">
        <v>363.68</v>
      </c>
      <c r="M554" s="15">
        <v>86.8</v>
      </c>
      <c r="N554" s="15">
        <v>3.8</v>
      </c>
      <c r="O554" s="15">
        <v>0</v>
      </c>
      <c r="P554" s="15">
        <f t="shared" ref="P554:P559" si="28">1900*0.16%</f>
        <v>3.04</v>
      </c>
    </row>
    <row r="555" spans="1:16">
      <c r="A555" s="13">
        <v>202403</v>
      </c>
      <c r="B555" s="11" t="s">
        <v>438</v>
      </c>
      <c r="C555" s="11" t="s">
        <v>1437</v>
      </c>
      <c r="D555" s="11" t="s">
        <v>587</v>
      </c>
      <c r="E555" s="11" t="s">
        <v>825</v>
      </c>
      <c r="F555" s="11" t="s">
        <v>804</v>
      </c>
      <c r="G555" s="16" t="s">
        <v>824</v>
      </c>
      <c r="H555" s="13" t="s">
        <v>1486</v>
      </c>
      <c r="J555" s="15">
        <v>5525</v>
      </c>
      <c r="K555" s="15">
        <v>12656.83</v>
      </c>
      <c r="L555" s="15">
        <v>359.52</v>
      </c>
      <c r="M555" s="15">
        <v>112.35</v>
      </c>
      <c r="N555" s="15">
        <v>22.47</v>
      </c>
      <c r="O555" s="15">
        <v>600</v>
      </c>
      <c r="P555" s="15">
        <f t="shared" si="28"/>
        <v>3.04</v>
      </c>
    </row>
    <row r="556" spans="1:16">
      <c r="A556" s="13">
        <v>202403</v>
      </c>
      <c r="B556" s="11" t="s">
        <v>276</v>
      </c>
      <c r="C556" s="11" t="s">
        <v>1439</v>
      </c>
      <c r="D556" s="11" t="s">
        <v>587</v>
      </c>
      <c r="E556" s="11" t="s">
        <v>826</v>
      </c>
      <c r="F556" s="11" t="s">
        <v>827</v>
      </c>
      <c r="G556" s="16" t="s">
        <v>824</v>
      </c>
      <c r="H556" s="13" t="s">
        <v>1486</v>
      </c>
      <c r="J556" s="15">
        <v>3212</v>
      </c>
      <c r="K556" s="15">
        <v>8202.2</v>
      </c>
      <c r="L556" s="15">
        <v>363.68</v>
      </c>
      <c r="M556" s="15">
        <v>86.8</v>
      </c>
      <c r="N556" s="15">
        <v>3.8</v>
      </c>
      <c r="O556" s="15">
        <v>0</v>
      </c>
      <c r="P556" s="15">
        <f t="shared" si="28"/>
        <v>3.04</v>
      </c>
    </row>
    <row r="557" spans="1:16">
      <c r="A557" s="13">
        <v>202403</v>
      </c>
      <c r="B557" s="11" t="s">
        <v>243</v>
      </c>
      <c r="C557" s="11" t="s">
        <v>592</v>
      </c>
      <c r="D557" s="11" t="s">
        <v>587</v>
      </c>
      <c r="E557" s="11" t="s">
        <v>828</v>
      </c>
      <c r="F557" s="11" t="s">
        <v>597</v>
      </c>
      <c r="G557" s="16" t="s">
        <v>829</v>
      </c>
      <c r="H557" s="13" t="s">
        <v>1486</v>
      </c>
      <c r="J557" s="15">
        <v>1900</v>
      </c>
      <c r="K557" s="15">
        <v>4925.8</v>
      </c>
      <c r="L557" s="15">
        <v>363.68</v>
      </c>
      <c r="M557" s="15">
        <v>86.8</v>
      </c>
      <c r="N557" s="15">
        <v>3.8</v>
      </c>
      <c r="O557" s="15">
        <v>0</v>
      </c>
      <c r="P557" s="15">
        <f t="shared" si="28"/>
        <v>3.04</v>
      </c>
    </row>
    <row r="558" spans="1:16">
      <c r="A558" s="13">
        <v>202403</v>
      </c>
      <c r="B558" s="11" t="s">
        <v>268</v>
      </c>
      <c r="C558" s="11" t="s">
        <v>1438</v>
      </c>
      <c r="D558" s="11" t="s">
        <v>587</v>
      </c>
      <c r="E558" s="11" t="s">
        <v>830</v>
      </c>
      <c r="F558" s="11" t="s">
        <v>686</v>
      </c>
      <c r="G558" s="16" t="s">
        <v>831</v>
      </c>
      <c r="H558" s="13" t="s">
        <v>1486</v>
      </c>
      <c r="J558" s="15">
        <v>2120</v>
      </c>
      <c r="K558" s="15">
        <v>7363.32</v>
      </c>
      <c r="L558" s="15">
        <v>363.68</v>
      </c>
      <c r="M558" s="15">
        <v>86.8</v>
      </c>
      <c r="N558" s="15">
        <v>3.8</v>
      </c>
      <c r="O558" s="15">
        <v>0</v>
      </c>
      <c r="P558" s="15">
        <f t="shared" si="28"/>
        <v>3.04</v>
      </c>
    </row>
    <row r="559" spans="1:16">
      <c r="A559" s="13">
        <v>202403</v>
      </c>
      <c r="B559" s="11" t="s">
        <v>218</v>
      </c>
      <c r="C559" s="11" t="s">
        <v>841</v>
      </c>
      <c r="D559" s="11" t="s">
        <v>764</v>
      </c>
      <c r="E559" s="11" t="s">
        <v>842</v>
      </c>
      <c r="F559" s="11" t="s">
        <v>843</v>
      </c>
      <c r="G559" s="16" t="s">
        <v>840</v>
      </c>
      <c r="H559" s="13" t="s">
        <v>1486</v>
      </c>
      <c r="J559" s="15">
        <v>7600</v>
      </c>
      <c r="K559" s="15">
        <v>16098.2</v>
      </c>
      <c r="L559" s="15">
        <v>363.68</v>
      </c>
      <c r="M559" s="15">
        <v>86.8</v>
      </c>
      <c r="N559" s="15">
        <v>3.8</v>
      </c>
      <c r="O559" s="15">
        <v>500</v>
      </c>
      <c r="P559" s="15">
        <f t="shared" si="28"/>
        <v>3.04</v>
      </c>
    </row>
    <row r="560" spans="1:16">
      <c r="A560" s="13">
        <v>202403</v>
      </c>
      <c r="B560" s="11" t="s">
        <v>440</v>
      </c>
      <c r="C560" s="11" t="s">
        <v>1437</v>
      </c>
      <c r="D560" s="11" t="s">
        <v>587</v>
      </c>
      <c r="E560" s="11" t="s">
        <v>848</v>
      </c>
      <c r="F560" s="11" t="s">
        <v>694</v>
      </c>
      <c r="G560" s="16" t="s">
        <v>849</v>
      </c>
      <c r="H560" s="13" t="s">
        <v>1486</v>
      </c>
      <c r="J560" s="15">
        <v>2400</v>
      </c>
      <c r="K560" s="15">
        <v>4645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</row>
    <row r="561" spans="1:16">
      <c r="A561" s="13">
        <v>202403</v>
      </c>
      <c r="B561" s="11" t="s">
        <v>394</v>
      </c>
      <c r="C561" s="11" t="s">
        <v>1439</v>
      </c>
      <c r="D561" s="11" t="s">
        <v>587</v>
      </c>
      <c r="E561" s="11" t="s">
        <v>850</v>
      </c>
      <c r="F561" s="11" t="s">
        <v>851</v>
      </c>
      <c r="G561" s="16" t="s">
        <v>852</v>
      </c>
      <c r="H561" s="13" t="s">
        <v>1486</v>
      </c>
      <c r="J561" s="15">
        <v>1980</v>
      </c>
      <c r="K561" s="15">
        <v>5580.4</v>
      </c>
      <c r="L561" s="15">
        <v>363.68</v>
      </c>
      <c r="M561" s="15">
        <v>86.8</v>
      </c>
      <c r="N561" s="15">
        <v>3.8</v>
      </c>
      <c r="O561" s="15">
        <v>0</v>
      </c>
      <c r="P561" s="15">
        <f>1900*0.16%</f>
        <v>3.04</v>
      </c>
    </row>
    <row r="562" spans="1:16">
      <c r="A562" s="13">
        <v>202403</v>
      </c>
      <c r="B562" s="11" t="s">
        <v>233</v>
      </c>
      <c r="C562" s="11" t="s">
        <v>1439</v>
      </c>
      <c r="D562" s="11" t="s">
        <v>587</v>
      </c>
      <c r="E562" s="11" t="s">
        <v>853</v>
      </c>
      <c r="F562" s="11" t="s">
        <v>1500</v>
      </c>
      <c r="G562" s="16" t="s">
        <v>854</v>
      </c>
      <c r="H562" s="13" t="s">
        <v>1486</v>
      </c>
      <c r="J562" s="15">
        <v>4160</v>
      </c>
      <c r="K562" s="15">
        <v>11070</v>
      </c>
      <c r="L562" s="15">
        <v>363.68</v>
      </c>
      <c r="M562" s="15">
        <v>86.8</v>
      </c>
      <c r="N562" s="15">
        <v>3.8</v>
      </c>
      <c r="O562" s="15">
        <v>0</v>
      </c>
      <c r="P562" s="15">
        <f>1900*0.16%</f>
        <v>3.04</v>
      </c>
    </row>
    <row r="563" spans="1:16">
      <c r="A563" s="13">
        <v>202403</v>
      </c>
      <c r="B563" s="11" t="s">
        <v>404</v>
      </c>
      <c r="C563" s="11" t="s">
        <v>1437</v>
      </c>
      <c r="D563" s="11" t="s">
        <v>587</v>
      </c>
      <c r="E563" s="11" t="s">
        <v>858</v>
      </c>
      <c r="F563" s="11" t="s">
        <v>859</v>
      </c>
      <c r="G563" s="16" t="s">
        <v>1501</v>
      </c>
      <c r="H563" s="13" t="s">
        <v>1486</v>
      </c>
      <c r="J563" s="15">
        <v>3128</v>
      </c>
      <c r="K563" s="15">
        <v>2179.23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</row>
    <row r="564" spans="1:16">
      <c r="A564" s="13">
        <v>202403</v>
      </c>
      <c r="B564" s="11" t="s">
        <v>446</v>
      </c>
      <c r="C564" s="11" t="s">
        <v>575</v>
      </c>
      <c r="D564" s="11" t="s">
        <v>587</v>
      </c>
      <c r="E564" s="11" t="s">
        <v>861</v>
      </c>
      <c r="F564" s="11" t="s">
        <v>862</v>
      </c>
      <c r="G564" s="16" t="s">
        <v>860</v>
      </c>
      <c r="H564" s="13" t="s">
        <v>1486</v>
      </c>
      <c r="J564" s="15">
        <v>2760</v>
      </c>
      <c r="K564" s="15">
        <v>12051.29</v>
      </c>
      <c r="L564" s="15">
        <v>363.68</v>
      </c>
      <c r="M564" s="15">
        <v>86.8</v>
      </c>
      <c r="N564" s="15">
        <v>3.8</v>
      </c>
      <c r="O564" s="15">
        <v>0</v>
      </c>
      <c r="P564" s="15">
        <f>1900*0.16%</f>
        <v>3.04</v>
      </c>
    </row>
    <row r="565" spans="1:16">
      <c r="A565" s="13">
        <v>202403</v>
      </c>
      <c r="B565" s="11" t="s">
        <v>406</v>
      </c>
      <c r="C565" s="11" t="s">
        <v>1438</v>
      </c>
      <c r="D565" s="11" t="s">
        <v>587</v>
      </c>
      <c r="E565" s="11" t="s">
        <v>863</v>
      </c>
      <c r="F565" s="11" t="s">
        <v>864</v>
      </c>
      <c r="G565" s="16" t="s">
        <v>865</v>
      </c>
      <c r="H565" s="13" t="s">
        <v>1486</v>
      </c>
      <c r="J565" s="15">
        <v>1900</v>
      </c>
      <c r="K565" s="15">
        <v>4118</v>
      </c>
      <c r="L565" s="15">
        <v>363.68</v>
      </c>
      <c r="M565" s="15">
        <v>86.8</v>
      </c>
      <c r="N565" s="15">
        <v>3.8</v>
      </c>
      <c r="O565" s="15">
        <v>0</v>
      </c>
      <c r="P565" s="15">
        <f>1900*0.16%</f>
        <v>3.04</v>
      </c>
    </row>
    <row r="566" spans="1:16">
      <c r="A566" s="13">
        <v>202403</v>
      </c>
      <c r="B566" s="11" t="s">
        <v>368</v>
      </c>
      <c r="C566" s="11" t="s">
        <v>866</v>
      </c>
      <c r="D566" s="11" t="s">
        <v>576</v>
      </c>
      <c r="E566" s="11" t="s">
        <v>867</v>
      </c>
      <c r="F566" s="11" t="s">
        <v>868</v>
      </c>
      <c r="G566" s="16" t="s">
        <v>869</v>
      </c>
      <c r="H566" s="13" t="s">
        <v>1486</v>
      </c>
      <c r="J566" s="15">
        <v>3850</v>
      </c>
      <c r="K566" s="15">
        <v>9120.5</v>
      </c>
      <c r="L566" s="15">
        <v>363.68</v>
      </c>
      <c r="M566" s="15">
        <v>86.8</v>
      </c>
      <c r="N566" s="15">
        <v>3.8</v>
      </c>
      <c r="O566" s="15">
        <v>95</v>
      </c>
      <c r="P566" s="15">
        <f>1900*0.16%</f>
        <v>3.04</v>
      </c>
    </row>
    <row r="567" spans="1:16">
      <c r="A567" s="13">
        <v>202403</v>
      </c>
      <c r="B567" s="11" t="s">
        <v>287</v>
      </c>
      <c r="C567" s="11" t="s">
        <v>592</v>
      </c>
      <c r="D567" s="11" t="s">
        <v>587</v>
      </c>
      <c r="E567" s="11" t="s">
        <v>870</v>
      </c>
      <c r="F567" s="11" t="s">
        <v>761</v>
      </c>
      <c r="G567" s="16" t="s">
        <v>871</v>
      </c>
      <c r="H567" s="13" t="s">
        <v>1486</v>
      </c>
      <c r="J567" s="15">
        <v>2888</v>
      </c>
      <c r="K567" s="15">
        <v>6373.35</v>
      </c>
      <c r="L567" s="15">
        <v>363.68</v>
      </c>
      <c r="M567" s="15">
        <v>86.8</v>
      </c>
      <c r="N567" s="15">
        <v>3.8</v>
      </c>
      <c r="O567" s="15">
        <v>0</v>
      </c>
      <c r="P567" s="15">
        <f>1900*0.16%</f>
        <v>3.04</v>
      </c>
    </row>
    <row r="568" spans="1:16">
      <c r="A568" s="13">
        <v>202403</v>
      </c>
      <c r="B568" s="11" t="s">
        <v>328</v>
      </c>
      <c r="C568" s="11" t="s">
        <v>1437</v>
      </c>
      <c r="D568" s="11" t="s">
        <v>587</v>
      </c>
      <c r="E568" s="11" t="s">
        <v>872</v>
      </c>
      <c r="F568" s="11" t="s">
        <v>652</v>
      </c>
      <c r="G568" s="16" t="s">
        <v>873</v>
      </c>
      <c r="H568" s="13" t="s">
        <v>1486</v>
      </c>
      <c r="J568" s="15">
        <v>4344</v>
      </c>
      <c r="K568" s="15">
        <v>8531.14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</row>
    <row r="569" spans="1:16">
      <c r="A569" s="13">
        <v>202403</v>
      </c>
      <c r="B569" s="11" t="s">
        <v>417</v>
      </c>
      <c r="C569" s="11" t="s">
        <v>1439</v>
      </c>
      <c r="D569" s="11" t="s">
        <v>587</v>
      </c>
      <c r="E569" s="11" t="s">
        <v>876</v>
      </c>
      <c r="F569" s="11" t="s">
        <v>1368</v>
      </c>
      <c r="G569" s="16" t="s">
        <v>877</v>
      </c>
      <c r="H569" s="13" t="s">
        <v>1486</v>
      </c>
      <c r="J569" s="15">
        <v>2980</v>
      </c>
      <c r="K569" s="15">
        <v>8172.3</v>
      </c>
      <c r="L569" s="15">
        <v>363.68</v>
      </c>
      <c r="M569" s="15">
        <v>86.8</v>
      </c>
      <c r="N569" s="15">
        <v>3.8</v>
      </c>
      <c r="O569" s="15">
        <v>0</v>
      </c>
      <c r="P569" s="15">
        <f>1900*0.16%</f>
        <v>3.04</v>
      </c>
    </row>
    <row r="570" spans="1:16">
      <c r="A570" s="13">
        <v>202403</v>
      </c>
      <c r="B570" s="11" t="s">
        <v>278</v>
      </c>
      <c r="C570" s="11" t="s">
        <v>580</v>
      </c>
      <c r="D570" s="11" t="s">
        <v>587</v>
      </c>
      <c r="E570" s="11" t="s">
        <v>882</v>
      </c>
      <c r="F570" s="11" t="s">
        <v>698</v>
      </c>
      <c r="G570" s="16" t="s">
        <v>881</v>
      </c>
      <c r="H570" s="13" t="s">
        <v>1486</v>
      </c>
      <c r="J570" s="15">
        <v>4000</v>
      </c>
      <c r="K570" s="15">
        <v>10670.6</v>
      </c>
      <c r="L570" s="15">
        <v>363.68</v>
      </c>
      <c r="M570" s="15">
        <v>86.8</v>
      </c>
      <c r="N570" s="15">
        <v>3.8</v>
      </c>
      <c r="O570" s="15">
        <v>0</v>
      </c>
      <c r="P570" s="15">
        <f>1900*0.16%</f>
        <v>3.04</v>
      </c>
    </row>
    <row r="571" spans="1:16">
      <c r="A571" s="13">
        <v>202403</v>
      </c>
      <c r="B571" s="11" t="s">
        <v>201</v>
      </c>
      <c r="C571" s="11" t="s">
        <v>575</v>
      </c>
      <c r="D571" s="11" t="s">
        <v>764</v>
      </c>
      <c r="E571" s="11" t="s">
        <v>883</v>
      </c>
      <c r="F571" s="11" t="s">
        <v>884</v>
      </c>
      <c r="G571" s="16">
        <v>44375</v>
      </c>
      <c r="H571" s="13" t="s">
        <v>1486</v>
      </c>
      <c r="J571" s="15">
        <v>10000</v>
      </c>
      <c r="K571" s="15">
        <v>26250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</row>
    <row r="572" spans="1:16">
      <c r="A572" s="13">
        <v>202403</v>
      </c>
      <c r="B572" s="11" t="s">
        <v>311</v>
      </c>
      <c r="C572" s="11" t="s">
        <v>866</v>
      </c>
      <c r="D572" s="11" t="s">
        <v>587</v>
      </c>
      <c r="E572" s="11" t="s">
        <v>930</v>
      </c>
      <c r="F572" s="11" t="s">
        <v>931</v>
      </c>
      <c r="G572" s="16" t="s">
        <v>932</v>
      </c>
      <c r="H572" s="13" t="s">
        <v>1486</v>
      </c>
      <c r="J572" s="15">
        <v>2642</v>
      </c>
      <c r="K572" s="15">
        <v>7360.11</v>
      </c>
      <c r="L572" s="15">
        <v>363.68</v>
      </c>
      <c r="M572" s="15">
        <v>86.8</v>
      </c>
      <c r="N572" s="15">
        <v>3.8</v>
      </c>
      <c r="O572" s="15">
        <v>0</v>
      </c>
      <c r="P572" s="15">
        <f t="shared" ref="P572:P587" si="29">1900*0.16%</f>
        <v>3.04</v>
      </c>
    </row>
    <row r="573" spans="1:16">
      <c r="A573" s="13">
        <v>202403</v>
      </c>
      <c r="B573" s="11" t="s">
        <v>327</v>
      </c>
      <c r="C573" s="11" t="s">
        <v>1438</v>
      </c>
      <c r="D573" s="11" t="s">
        <v>587</v>
      </c>
      <c r="E573" s="11" t="s">
        <v>933</v>
      </c>
      <c r="F573" s="11" t="s">
        <v>686</v>
      </c>
      <c r="G573" s="16" t="s">
        <v>934</v>
      </c>
      <c r="H573" s="13" t="s">
        <v>1486</v>
      </c>
      <c r="J573" s="15">
        <v>2120</v>
      </c>
      <c r="K573" s="15">
        <v>7537.39</v>
      </c>
      <c r="L573" s="15">
        <v>363.68</v>
      </c>
      <c r="M573" s="15">
        <v>86.8</v>
      </c>
      <c r="N573" s="15">
        <v>3.8</v>
      </c>
      <c r="O573" s="15">
        <v>0</v>
      </c>
      <c r="P573" s="15">
        <f t="shared" si="29"/>
        <v>3.04</v>
      </c>
    </row>
    <row r="574" spans="1:16">
      <c r="A574" s="13">
        <v>202403</v>
      </c>
      <c r="B574" s="11" t="s">
        <v>291</v>
      </c>
      <c r="C574" s="11" t="s">
        <v>866</v>
      </c>
      <c r="D574" s="11" t="s">
        <v>587</v>
      </c>
      <c r="E574" s="11" t="s">
        <v>935</v>
      </c>
      <c r="F574" s="11" t="s">
        <v>936</v>
      </c>
      <c r="G574" s="16" t="s">
        <v>937</v>
      </c>
      <c r="H574" s="13" t="s">
        <v>1486</v>
      </c>
      <c r="J574" s="15">
        <v>4800</v>
      </c>
      <c r="K574" s="15">
        <v>12166.6</v>
      </c>
      <c r="L574" s="15">
        <v>363.68</v>
      </c>
      <c r="M574" s="15">
        <v>86.8</v>
      </c>
      <c r="N574" s="15">
        <v>3.8</v>
      </c>
      <c r="O574" s="15">
        <v>0</v>
      </c>
      <c r="P574" s="15">
        <f t="shared" si="29"/>
        <v>3.04</v>
      </c>
    </row>
    <row r="575" spans="1:16">
      <c r="A575" s="13">
        <v>202403</v>
      </c>
      <c r="B575" s="11" t="s">
        <v>429</v>
      </c>
      <c r="C575" s="11" t="s">
        <v>1437</v>
      </c>
      <c r="D575" s="11" t="s">
        <v>587</v>
      </c>
      <c r="E575" s="11" t="s">
        <v>938</v>
      </c>
      <c r="F575" s="11" t="s">
        <v>939</v>
      </c>
      <c r="G575" s="16">
        <v>44431</v>
      </c>
      <c r="H575" s="13" t="s">
        <v>1486</v>
      </c>
      <c r="J575" s="15">
        <v>2750</v>
      </c>
      <c r="K575" s="15">
        <v>7141.01</v>
      </c>
      <c r="L575" s="15">
        <v>363.68</v>
      </c>
      <c r="M575" s="15">
        <v>86.8</v>
      </c>
      <c r="N575" s="15">
        <v>3.8</v>
      </c>
      <c r="O575" s="15">
        <v>0</v>
      </c>
      <c r="P575" s="15">
        <f t="shared" si="29"/>
        <v>3.04</v>
      </c>
    </row>
    <row r="576" spans="1:16">
      <c r="A576" s="13">
        <v>202403</v>
      </c>
      <c r="B576" s="11" t="s">
        <v>391</v>
      </c>
      <c r="C576" s="11" t="s">
        <v>580</v>
      </c>
      <c r="D576" s="11" t="s">
        <v>587</v>
      </c>
      <c r="E576" s="11" t="s">
        <v>940</v>
      </c>
      <c r="F576" s="11" t="s">
        <v>941</v>
      </c>
      <c r="G576" s="16" t="s">
        <v>942</v>
      </c>
      <c r="H576" s="13" t="s">
        <v>1486</v>
      </c>
      <c r="J576" s="15">
        <v>4738</v>
      </c>
      <c r="K576" s="15">
        <v>10840.8</v>
      </c>
      <c r="L576" s="15">
        <v>363.68</v>
      </c>
      <c r="M576" s="15">
        <v>86.8</v>
      </c>
      <c r="N576" s="15">
        <v>3.8</v>
      </c>
      <c r="O576" s="15">
        <v>0</v>
      </c>
      <c r="P576" s="15">
        <f t="shared" si="29"/>
        <v>3.04</v>
      </c>
    </row>
    <row r="577" spans="1:16">
      <c r="A577" s="13">
        <v>202403</v>
      </c>
      <c r="B577" s="11" t="s">
        <v>333</v>
      </c>
      <c r="C577" s="11" t="s">
        <v>575</v>
      </c>
      <c r="D577" s="11" t="s">
        <v>587</v>
      </c>
      <c r="E577" s="11" t="s">
        <v>943</v>
      </c>
      <c r="F577" s="11" t="s">
        <v>944</v>
      </c>
      <c r="G577" s="16" t="s">
        <v>945</v>
      </c>
      <c r="H577" s="13" t="s">
        <v>1486</v>
      </c>
      <c r="J577" s="15">
        <v>2532</v>
      </c>
      <c r="K577" s="15">
        <v>12405.15</v>
      </c>
      <c r="L577" s="15">
        <v>363.68</v>
      </c>
      <c r="M577" s="15">
        <v>86.8</v>
      </c>
      <c r="N577" s="15">
        <v>3.8</v>
      </c>
      <c r="O577" s="15">
        <v>0</v>
      </c>
      <c r="P577" s="15">
        <f t="shared" si="29"/>
        <v>3.04</v>
      </c>
    </row>
    <row r="578" spans="1:16">
      <c r="A578" s="13">
        <v>202403</v>
      </c>
      <c r="B578" s="11" t="s">
        <v>381</v>
      </c>
      <c r="C578" s="11" t="s">
        <v>1438</v>
      </c>
      <c r="D578" s="11" t="s">
        <v>587</v>
      </c>
      <c r="E578" s="11" t="s">
        <v>946</v>
      </c>
      <c r="F578" s="11" t="s">
        <v>686</v>
      </c>
      <c r="G578" s="16" t="s">
        <v>947</v>
      </c>
      <c r="H578" s="13" t="s">
        <v>1486</v>
      </c>
      <c r="J578" s="15">
        <v>2120</v>
      </c>
      <c r="K578" s="15">
        <v>7202.51</v>
      </c>
      <c r="L578" s="15">
        <v>363.68</v>
      </c>
      <c r="M578" s="15">
        <v>86.8</v>
      </c>
      <c r="N578" s="15">
        <v>3.8</v>
      </c>
      <c r="O578" s="15">
        <v>0</v>
      </c>
      <c r="P578" s="15">
        <f t="shared" si="29"/>
        <v>3.04</v>
      </c>
    </row>
    <row r="579" spans="1:16">
      <c r="A579" s="13">
        <v>202403</v>
      </c>
      <c r="B579" s="11" t="s">
        <v>317</v>
      </c>
      <c r="C579" s="11" t="s">
        <v>1438</v>
      </c>
      <c r="D579" s="11" t="s">
        <v>587</v>
      </c>
      <c r="E579" s="11" t="s">
        <v>948</v>
      </c>
      <c r="F579" s="11" t="s">
        <v>686</v>
      </c>
      <c r="G579" s="16" t="s">
        <v>949</v>
      </c>
      <c r="H579" s="13" t="s">
        <v>1486</v>
      </c>
      <c r="J579" s="15">
        <v>2120</v>
      </c>
      <c r="K579" s="15">
        <v>7521.79</v>
      </c>
      <c r="L579" s="15">
        <v>363.68</v>
      </c>
      <c r="M579" s="15">
        <v>86.8</v>
      </c>
      <c r="N579" s="15">
        <v>3.8</v>
      </c>
      <c r="O579" s="15">
        <v>0</v>
      </c>
      <c r="P579" s="15">
        <f t="shared" si="29"/>
        <v>3.04</v>
      </c>
    </row>
    <row r="580" spans="1:16">
      <c r="A580" s="13">
        <v>202403</v>
      </c>
      <c r="B580" s="11" t="s">
        <v>257</v>
      </c>
      <c r="C580" s="11" t="s">
        <v>1437</v>
      </c>
      <c r="D580" s="11" t="s">
        <v>587</v>
      </c>
      <c r="E580" s="11" t="s">
        <v>972</v>
      </c>
      <c r="F580" s="11" t="s">
        <v>778</v>
      </c>
      <c r="G580" s="16" t="s">
        <v>971</v>
      </c>
      <c r="H580" s="13" t="s">
        <v>1486</v>
      </c>
      <c r="J580" s="15">
        <v>3730</v>
      </c>
      <c r="K580" s="15">
        <v>8827.01</v>
      </c>
      <c r="L580" s="15">
        <v>363.68</v>
      </c>
      <c r="M580" s="15">
        <v>86.8</v>
      </c>
      <c r="N580" s="15">
        <v>3.8</v>
      </c>
      <c r="O580" s="15">
        <v>1000</v>
      </c>
      <c r="P580" s="15">
        <f t="shared" si="29"/>
        <v>3.04</v>
      </c>
    </row>
    <row r="581" spans="1:16">
      <c r="A581" s="13">
        <v>202403</v>
      </c>
      <c r="B581" s="11" t="s">
        <v>383</v>
      </c>
      <c r="C581" s="11" t="s">
        <v>580</v>
      </c>
      <c r="D581" s="11" t="s">
        <v>587</v>
      </c>
      <c r="E581" s="11" t="s">
        <v>973</v>
      </c>
      <c r="F581" s="11" t="s">
        <v>698</v>
      </c>
      <c r="G581" s="16" t="s">
        <v>974</v>
      </c>
      <c r="H581" s="13" t="s">
        <v>1486</v>
      </c>
      <c r="J581" s="15">
        <v>3326</v>
      </c>
      <c r="K581" s="15">
        <v>7981</v>
      </c>
      <c r="L581" s="15">
        <v>363.68</v>
      </c>
      <c r="M581" s="15">
        <v>86.8</v>
      </c>
      <c r="N581" s="15">
        <v>3.8</v>
      </c>
      <c r="O581" s="15">
        <v>0</v>
      </c>
      <c r="P581" s="15">
        <f t="shared" si="29"/>
        <v>3.04</v>
      </c>
    </row>
    <row r="582" spans="1:16">
      <c r="A582" s="13">
        <v>202403</v>
      </c>
      <c r="B582" s="11" t="s">
        <v>213</v>
      </c>
      <c r="C582" s="11" t="s">
        <v>580</v>
      </c>
      <c r="D582" s="11" t="s">
        <v>587</v>
      </c>
      <c r="E582" s="11" t="s">
        <v>975</v>
      </c>
      <c r="F582" s="11" t="s">
        <v>941</v>
      </c>
      <c r="G582" s="16" t="s">
        <v>976</v>
      </c>
      <c r="H582" s="13" t="s">
        <v>1486</v>
      </c>
      <c r="J582" s="15">
        <v>4738</v>
      </c>
      <c r="K582" s="15">
        <v>11095.3</v>
      </c>
      <c r="L582" s="15">
        <v>363.68</v>
      </c>
      <c r="M582" s="15">
        <v>86.8</v>
      </c>
      <c r="N582" s="15">
        <v>3.8</v>
      </c>
      <c r="O582" s="15">
        <v>0</v>
      </c>
      <c r="P582" s="15">
        <f t="shared" si="29"/>
        <v>3.04</v>
      </c>
    </row>
    <row r="583" spans="1:16">
      <c r="A583" s="13">
        <v>202403</v>
      </c>
      <c r="B583" s="11" t="s">
        <v>329</v>
      </c>
      <c r="C583" s="11" t="s">
        <v>580</v>
      </c>
      <c r="D583" s="11" t="s">
        <v>587</v>
      </c>
      <c r="E583" s="11" t="s">
        <v>977</v>
      </c>
      <c r="F583" s="11" t="s">
        <v>698</v>
      </c>
      <c r="G583" s="16" t="s">
        <v>976</v>
      </c>
      <c r="H583" s="13" t="s">
        <v>1486</v>
      </c>
      <c r="J583" s="15">
        <v>3730</v>
      </c>
      <c r="K583" s="15">
        <v>8784.7</v>
      </c>
      <c r="L583" s="15">
        <v>363.68</v>
      </c>
      <c r="M583" s="15">
        <v>86.8</v>
      </c>
      <c r="N583" s="15">
        <v>3.8</v>
      </c>
      <c r="O583" s="15">
        <v>100</v>
      </c>
      <c r="P583" s="15">
        <f t="shared" si="29"/>
        <v>3.04</v>
      </c>
    </row>
    <row r="584" spans="1:16">
      <c r="A584" s="13">
        <v>202403</v>
      </c>
      <c r="B584" s="11" t="s">
        <v>262</v>
      </c>
      <c r="C584" s="11" t="s">
        <v>1438</v>
      </c>
      <c r="D584" s="11" t="s">
        <v>587</v>
      </c>
      <c r="E584" s="11" t="s">
        <v>1457</v>
      </c>
      <c r="F584" s="11" t="s">
        <v>1218</v>
      </c>
      <c r="G584" s="16" t="s">
        <v>987</v>
      </c>
      <c r="H584" s="13" t="s">
        <v>1486</v>
      </c>
      <c r="J584" s="15">
        <v>4100</v>
      </c>
      <c r="K584" s="15">
        <v>8943.5</v>
      </c>
      <c r="L584" s="15">
        <v>363.68</v>
      </c>
      <c r="M584" s="15">
        <v>86.8</v>
      </c>
      <c r="N584" s="15">
        <v>3.8</v>
      </c>
      <c r="O584" s="15">
        <v>1000</v>
      </c>
      <c r="P584" s="15">
        <f t="shared" si="29"/>
        <v>3.04</v>
      </c>
    </row>
    <row r="585" spans="1:16">
      <c r="A585" s="13">
        <v>202403</v>
      </c>
      <c r="B585" s="11" t="s">
        <v>312</v>
      </c>
      <c r="C585" s="11" t="s">
        <v>580</v>
      </c>
      <c r="D585" s="11" t="s">
        <v>587</v>
      </c>
      <c r="E585" s="11" t="s">
        <v>993</v>
      </c>
      <c r="F585" s="11" t="s">
        <v>994</v>
      </c>
      <c r="G585" s="16" t="s">
        <v>995</v>
      </c>
      <c r="H585" s="13" t="s">
        <v>1486</v>
      </c>
      <c r="J585" s="15">
        <v>2311</v>
      </c>
      <c r="K585" s="15">
        <v>6392</v>
      </c>
      <c r="L585" s="15">
        <v>363.68</v>
      </c>
      <c r="M585" s="15">
        <v>86.8</v>
      </c>
      <c r="N585" s="15">
        <v>3.8</v>
      </c>
      <c r="O585" s="15">
        <v>0</v>
      </c>
      <c r="P585" s="15">
        <f t="shared" si="29"/>
        <v>3.04</v>
      </c>
    </row>
    <row r="586" spans="1:16">
      <c r="A586" s="13">
        <v>202403</v>
      </c>
      <c r="B586" s="11" t="s">
        <v>236</v>
      </c>
      <c r="C586" s="11" t="s">
        <v>575</v>
      </c>
      <c r="D586" s="11" t="s">
        <v>587</v>
      </c>
      <c r="E586" s="11" t="s">
        <v>1001</v>
      </c>
      <c r="F586" s="11" t="s">
        <v>1002</v>
      </c>
      <c r="G586" s="16" t="s">
        <v>1003</v>
      </c>
      <c r="H586" s="13" t="s">
        <v>1486</v>
      </c>
      <c r="J586" s="15">
        <v>3850</v>
      </c>
      <c r="K586" s="15">
        <v>11414.9</v>
      </c>
      <c r="L586" s="15">
        <v>363.68</v>
      </c>
      <c r="M586" s="15">
        <v>86.8</v>
      </c>
      <c r="N586" s="15">
        <v>3.8</v>
      </c>
      <c r="O586" s="15">
        <v>0</v>
      </c>
      <c r="P586" s="15">
        <f t="shared" si="29"/>
        <v>3.04</v>
      </c>
    </row>
    <row r="587" spans="1:16">
      <c r="A587" s="13">
        <v>202403</v>
      </c>
      <c r="B587" s="11" t="s">
        <v>296</v>
      </c>
      <c r="C587" s="11" t="s">
        <v>1438</v>
      </c>
      <c r="D587" s="11" t="s">
        <v>587</v>
      </c>
      <c r="E587" s="11" t="s">
        <v>1004</v>
      </c>
      <c r="F587" s="11" t="s">
        <v>1005</v>
      </c>
      <c r="G587" s="16" t="s">
        <v>1006</v>
      </c>
      <c r="H587" s="13" t="s">
        <v>1486</v>
      </c>
      <c r="J587" s="15">
        <v>1900</v>
      </c>
      <c r="K587" s="15">
        <v>5178.8</v>
      </c>
      <c r="L587" s="15">
        <v>363.68</v>
      </c>
      <c r="M587" s="15">
        <v>86.8</v>
      </c>
      <c r="N587" s="15">
        <v>3.8</v>
      </c>
      <c r="O587" s="15">
        <v>0</v>
      </c>
      <c r="P587" s="15">
        <f t="shared" si="29"/>
        <v>3.04</v>
      </c>
    </row>
    <row r="588" spans="1:16">
      <c r="A588" s="13">
        <v>202403</v>
      </c>
      <c r="B588" s="11" t="s">
        <v>366</v>
      </c>
      <c r="C588" s="11" t="s">
        <v>575</v>
      </c>
      <c r="D588" s="11" t="s">
        <v>587</v>
      </c>
      <c r="E588" s="11" t="s">
        <v>1161</v>
      </c>
      <c r="F588" s="11" t="s">
        <v>710</v>
      </c>
      <c r="G588" s="16" t="s">
        <v>1162</v>
      </c>
      <c r="H588" s="13" t="s">
        <v>1486</v>
      </c>
      <c r="J588" s="15">
        <v>3850</v>
      </c>
      <c r="K588" s="15">
        <v>8814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</row>
    <row r="589" spans="1:16">
      <c r="A589" s="13">
        <v>202403</v>
      </c>
      <c r="B589" s="11" t="s">
        <v>239</v>
      </c>
      <c r="C589" s="11" t="s">
        <v>1438</v>
      </c>
      <c r="D589" s="11" t="s">
        <v>587</v>
      </c>
      <c r="E589" s="11" t="s">
        <v>1015</v>
      </c>
      <c r="F589" s="11" t="s">
        <v>1164</v>
      </c>
      <c r="G589" s="16" t="s">
        <v>1017</v>
      </c>
      <c r="H589" s="13" t="s">
        <v>1486</v>
      </c>
      <c r="J589" s="15">
        <v>3200</v>
      </c>
      <c r="K589" s="15">
        <v>11647</v>
      </c>
      <c r="L589" s="15">
        <v>363.68</v>
      </c>
      <c r="M589" s="15">
        <v>86.8</v>
      </c>
      <c r="N589" s="15">
        <v>3.8</v>
      </c>
      <c r="O589" s="15">
        <v>300</v>
      </c>
      <c r="P589" s="15">
        <f t="shared" ref="P589:P596" si="30">1900*0.16%</f>
        <v>3.04</v>
      </c>
    </row>
    <row r="590" spans="1:16">
      <c r="A590" s="13">
        <v>202403</v>
      </c>
      <c r="B590" s="11" t="s">
        <v>386</v>
      </c>
      <c r="C590" s="11" t="s">
        <v>575</v>
      </c>
      <c r="D590" s="11" t="s">
        <v>1178</v>
      </c>
      <c r="E590" s="11" t="s">
        <v>1168</v>
      </c>
      <c r="F590" s="11" t="s">
        <v>578</v>
      </c>
      <c r="G590" s="16" t="s">
        <v>1169</v>
      </c>
      <c r="H590" s="13" t="s">
        <v>1486</v>
      </c>
      <c r="J590" s="15">
        <v>5500</v>
      </c>
      <c r="K590" s="15">
        <v>15907</v>
      </c>
      <c r="L590" s="15">
        <v>363.68</v>
      </c>
      <c r="M590" s="15">
        <v>86.8</v>
      </c>
      <c r="N590" s="15">
        <v>3.8</v>
      </c>
      <c r="O590" s="15">
        <v>0</v>
      </c>
      <c r="P590" s="15">
        <f t="shared" si="30"/>
        <v>3.04</v>
      </c>
    </row>
    <row r="591" spans="1:16">
      <c r="A591" s="13">
        <v>202403</v>
      </c>
      <c r="B591" s="11" t="s">
        <v>407</v>
      </c>
      <c r="C591" s="11" t="s">
        <v>841</v>
      </c>
      <c r="D591" s="11" t="s">
        <v>587</v>
      </c>
      <c r="E591" s="11" t="s">
        <v>1171</v>
      </c>
      <c r="F591" s="11" t="s">
        <v>1172</v>
      </c>
      <c r="G591" s="16" t="s">
        <v>1173</v>
      </c>
      <c r="H591" s="13" t="s">
        <v>1486</v>
      </c>
      <c r="J591" s="15">
        <v>3214</v>
      </c>
      <c r="K591" s="15">
        <v>7960.2</v>
      </c>
      <c r="L591" s="15">
        <v>363.68</v>
      </c>
      <c r="M591" s="15">
        <v>86.8</v>
      </c>
      <c r="N591" s="15">
        <v>3.8</v>
      </c>
      <c r="O591" s="15">
        <v>700</v>
      </c>
      <c r="P591" s="15">
        <f t="shared" si="30"/>
        <v>3.04</v>
      </c>
    </row>
    <row r="592" spans="1:16">
      <c r="A592" s="13">
        <v>202403</v>
      </c>
      <c r="B592" s="11" t="s">
        <v>377</v>
      </c>
      <c r="C592" s="11" t="s">
        <v>580</v>
      </c>
      <c r="D592" s="11" t="s">
        <v>587</v>
      </c>
      <c r="E592" s="11" t="s">
        <v>1171</v>
      </c>
      <c r="F592" s="11" t="s">
        <v>1179</v>
      </c>
      <c r="G592" s="16" t="s">
        <v>1180</v>
      </c>
      <c r="H592" s="13" t="s">
        <v>1486</v>
      </c>
      <c r="J592" s="15">
        <v>2520</v>
      </c>
      <c r="K592" s="15">
        <v>7117.99</v>
      </c>
      <c r="L592" s="15">
        <v>363.68</v>
      </c>
      <c r="M592" s="15">
        <v>86.8</v>
      </c>
      <c r="N592" s="15">
        <v>3.8</v>
      </c>
      <c r="O592" s="15">
        <v>0</v>
      </c>
      <c r="P592" s="15">
        <f t="shared" si="30"/>
        <v>3.04</v>
      </c>
    </row>
    <row r="593" spans="1:16">
      <c r="A593" s="13">
        <v>202403</v>
      </c>
      <c r="B593" s="11" t="s">
        <v>267</v>
      </c>
      <c r="C593" s="11" t="s">
        <v>575</v>
      </c>
      <c r="D593" s="11" t="s">
        <v>587</v>
      </c>
      <c r="E593" s="11" t="s">
        <v>1195</v>
      </c>
      <c r="F593" s="11" t="s">
        <v>710</v>
      </c>
      <c r="G593" s="16" t="s">
        <v>1196</v>
      </c>
      <c r="H593" s="13" t="s">
        <v>1486</v>
      </c>
      <c r="J593" s="15">
        <v>3850</v>
      </c>
      <c r="K593" s="15">
        <v>8560</v>
      </c>
      <c r="L593" s="15">
        <v>363.68</v>
      </c>
      <c r="M593" s="15">
        <v>86.8</v>
      </c>
      <c r="N593" s="15">
        <v>3.8</v>
      </c>
      <c r="O593" s="15">
        <v>0</v>
      </c>
      <c r="P593" s="15">
        <f t="shared" si="30"/>
        <v>3.04</v>
      </c>
    </row>
    <row r="594" spans="1:16">
      <c r="A594" s="13">
        <v>202403</v>
      </c>
      <c r="B594" s="11" t="s">
        <v>293</v>
      </c>
      <c r="C594" s="11" t="s">
        <v>575</v>
      </c>
      <c r="D594" s="11" t="s">
        <v>587</v>
      </c>
      <c r="E594" s="11" t="s">
        <v>1198</v>
      </c>
      <c r="F594" s="11" t="s">
        <v>710</v>
      </c>
      <c r="G594" s="16" t="s">
        <v>1196</v>
      </c>
      <c r="H594" s="13" t="s">
        <v>1486</v>
      </c>
      <c r="J594" s="15">
        <v>3850</v>
      </c>
      <c r="K594" s="15">
        <v>9085</v>
      </c>
      <c r="L594" s="15">
        <v>363.68</v>
      </c>
      <c r="M594" s="15">
        <v>86.8</v>
      </c>
      <c r="N594" s="15">
        <v>3.8</v>
      </c>
      <c r="O594" s="15">
        <v>0</v>
      </c>
      <c r="P594" s="15">
        <f t="shared" si="30"/>
        <v>3.04</v>
      </c>
    </row>
    <row r="595" spans="1:16">
      <c r="A595" s="13">
        <v>202403</v>
      </c>
      <c r="B595" s="11" t="s">
        <v>400</v>
      </c>
      <c r="C595" s="11" t="s">
        <v>1438</v>
      </c>
      <c r="D595" s="11" t="s">
        <v>587</v>
      </c>
      <c r="E595" s="11" t="s">
        <v>1200</v>
      </c>
      <c r="F595" s="11" t="s">
        <v>686</v>
      </c>
      <c r="G595" s="16">
        <v>44782</v>
      </c>
      <c r="H595" s="13" t="s">
        <v>1486</v>
      </c>
      <c r="J595" s="15">
        <v>2120</v>
      </c>
      <c r="K595" s="15">
        <v>6542.72</v>
      </c>
      <c r="L595" s="15">
        <v>363.68</v>
      </c>
      <c r="M595" s="15">
        <v>86.8</v>
      </c>
      <c r="N595" s="15">
        <v>3.8</v>
      </c>
      <c r="O595" s="15">
        <v>0</v>
      </c>
      <c r="P595" s="15">
        <f t="shared" si="30"/>
        <v>3.04</v>
      </c>
    </row>
    <row r="596" spans="1:16">
      <c r="A596" s="13">
        <v>202403</v>
      </c>
      <c r="B596" s="11" t="s">
        <v>238</v>
      </c>
      <c r="C596" s="11" t="s">
        <v>580</v>
      </c>
      <c r="D596" s="11" t="s">
        <v>587</v>
      </c>
      <c r="E596" s="11" t="s">
        <v>1226</v>
      </c>
      <c r="F596" s="11" t="s">
        <v>992</v>
      </c>
      <c r="G596" s="16" t="s">
        <v>1227</v>
      </c>
      <c r="H596" s="13" t="s">
        <v>1486</v>
      </c>
      <c r="J596" s="15">
        <v>2671</v>
      </c>
      <c r="K596" s="15">
        <v>5961</v>
      </c>
      <c r="L596" s="15">
        <v>363.68</v>
      </c>
      <c r="M596" s="15">
        <v>86.8</v>
      </c>
      <c r="N596" s="15">
        <v>3.8</v>
      </c>
      <c r="O596" s="15">
        <v>0</v>
      </c>
      <c r="P596" s="15">
        <f t="shared" si="30"/>
        <v>3.04</v>
      </c>
    </row>
    <row r="597" spans="1:16">
      <c r="A597" s="13">
        <v>202403</v>
      </c>
      <c r="B597" s="11" t="s">
        <v>370</v>
      </c>
      <c r="C597" s="11" t="s">
        <v>1437</v>
      </c>
      <c r="D597" s="11" t="s">
        <v>587</v>
      </c>
      <c r="E597" s="11" t="s">
        <v>1228</v>
      </c>
      <c r="F597" s="11" t="s">
        <v>694</v>
      </c>
      <c r="G597" s="16" t="s">
        <v>1229</v>
      </c>
      <c r="H597" s="13" t="s">
        <v>1486</v>
      </c>
      <c r="J597" s="15">
        <v>4068</v>
      </c>
      <c r="K597" s="15">
        <v>8499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</row>
    <row r="598" spans="1:16">
      <c r="A598" s="13">
        <v>202403</v>
      </c>
      <c r="B598" s="11" t="s">
        <v>350</v>
      </c>
      <c r="C598" s="11" t="s">
        <v>1437</v>
      </c>
      <c r="D598" s="11" t="s">
        <v>764</v>
      </c>
      <c r="E598" s="11" t="s">
        <v>1230</v>
      </c>
      <c r="F598" s="11" t="s">
        <v>792</v>
      </c>
      <c r="G598" s="16" t="s">
        <v>1229</v>
      </c>
      <c r="H598" s="13" t="s">
        <v>1486</v>
      </c>
      <c r="J598" s="15">
        <v>5000</v>
      </c>
      <c r="K598" s="15">
        <v>13218.7</v>
      </c>
      <c r="L598" s="15">
        <v>363.68</v>
      </c>
      <c r="M598" s="15">
        <v>86.8</v>
      </c>
      <c r="N598" s="15">
        <v>3.8</v>
      </c>
      <c r="O598" s="15">
        <v>0</v>
      </c>
      <c r="P598" s="15">
        <f>1900*0.16%</f>
        <v>3.04</v>
      </c>
    </row>
    <row r="599" spans="1:16">
      <c r="A599" s="13">
        <v>202403</v>
      </c>
      <c r="B599" s="11" t="s">
        <v>415</v>
      </c>
      <c r="C599" s="11" t="s">
        <v>575</v>
      </c>
      <c r="D599" s="11" t="s">
        <v>587</v>
      </c>
      <c r="E599" s="11" t="s">
        <v>1249</v>
      </c>
      <c r="F599" s="11" t="s">
        <v>710</v>
      </c>
      <c r="G599" s="16" t="s">
        <v>1247</v>
      </c>
      <c r="H599" s="13" t="s">
        <v>1486</v>
      </c>
      <c r="J599" s="15">
        <v>3850</v>
      </c>
      <c r="K599" s="15">
        <v>5964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</row>
    <row r="600" spans="1:16">
      <c r="A600" s="13">
        <v>202403</v>
      </c>
      <c r="B600" s="11" t="s">
        <v>322</v>
      </c>
      <c r="C600" s="11" t="s">
        <v>580</v>
      </c>
      <c r="D600" s="11" t="s">
        <v>587</v>
      </c>
      <c r="E600" s="11" t="s">
        <v>1262</v>
      </c>
      <c r="F600" s="11" t="s">
        <v>939</v>
      </c>
      <c r="G600" s="16">
        <v>44886</v>
      </c>
      <c r="H600" s="13" t="s">
        <v>1486</v>
      </c>
      <c r="J600" s="15">
        <v>1900</v>
      </c>
      <c r="K600" s="15">
        <v>5388.7</v>
      </c>
      <c r="L600" s="15">
        <v>363.68</v>
      </c>
      <c r="M600" s="15">
        <v>86.8</v>
      </c>
      <c r="N600" s="15">
        <v>3.8</v>
      </c>
      <c r="O600" s="15">
        <v>0</v>
      </c>
      <c r="P600" s="15">
        <f t="shared" ref="P600:P620" si="31">1900*0.16%</f>
        <v>3.04</v>
      </c>
    </row>
    <row r="601" spans="1:16">
      <c r="A601" s="13">
        <v>202403</v>
      </c>
      <c r="B601" s="11" t="s">
        <v>315</v>
      </c>
      <c r="C601" s="11" t="s">
        <v>575</v>
      </c>
      <c r="D601" s="11" t="s">
        <v>587</v>
      </c>
      <c r="E601" s="11" t="s">
        <v>1267</v>
      </c>
      <c r="F601" s="11" t="s">
        <v>1268</v>
      </c>
      <c r="G601" s="16">
        <v>44879</v>
      </c>
      <c r="H601" s="13" t="s">
        <v>1486</v>
      </c>
      <c r="J601" s="15">
        <v>3050</v>
      </c>
      <c r="K601" s="15">
        <v>6645.3</v>
      </c>
      <c r="L601" s="15">
        <v>363.68</v>
      </c>
      <c r="M601" s="15">
        <v>86.8</v>
      </c>
      <c r="N601" s="15">
        <v>3.8</v>
      </c>
      <c r="O601" s="15">
        <v>0</v>
      </c>
      <c r="P601" s="15">
        <f t="shared" si="31"/>
        <v>3.04</v>
      </c>
    </row>
    <row r="602" spans="1:16">
      <c r="A602" s="13">
        <v>202403</v>
      </c>
      <c r="B602" s="11" t="s">
        <v>224</v>
      </c>
      <c r="C602" s="11" t="s">
        <v>575</v>
      </c>
      <c r="D602" s="11" t="s">
        <v>587</v>
      </c>
      <c r="E602" s="11" t="s">
        <v>1275</v>
      </c>
      <c r="F602" s="11" t="s">
        <v>1276</v>
      </c>
      <c r="G602" s="16">
        <v>44909</v>
      </c>
      <c r="H602" s="13" t="s">
        <v>1486</v>
      </c>
      <c r="J602" s="15">
        <v>3850</v>
      </c>
      <c r="K602" s="15">
        <v>9465</v>
      </c>
      <c r="L602" s="15">
        <v>363.68</v>
      </c>
      <c r="M602" s="15">
        <v>86.8</v>
      </c>
      <c r="N602" s="15">
        <v>3.8</v>
      </c>
      <c r="O602" s="15">
        <v>0</v>
      </c>
      <c r="P602" s="15">
        <f t="shared" si="31"/>
        <v>3.04</v>
      </c>
    </row>
    <row r="603" spans="1:16">
      <c r="A603" s="13">
        <v>202403</v>
      </c>
      <c r="B603" s="11" t="s">
        <v>351</v>
      </c>
      <c r="C603" s="11" t="s">
        <v>1438</v>
      </c>
      <c r="D603" s="11" t="s">
        <v>587</v>
      </c>
      <c r="E603" s="11" t="s">
        <v>1278</v>
      </c>
      <c r="F603" s="11" t="s">
        <v>1279</v>
      </c>
      <c r="G603" s="16" t="s">
        <v>1280</v>
      </c>
      <c r="H603" s="13" t="s">
        <v>1486</v>
      </c>
      <c r="J603" s="15">
        <v>4480</v>
      </c>
      <c r="K603" s="15">
        <v>11560</v>
      </c>
      <c r="L603" s="15">
        <v>363.68</v>
      </c>
      <c r="M603" s="15">
        <v>86.8</v>
      </c>
      <c r="N603" s="15">
        <v>3.8</v>
      </c>
      <c r="O603" s="15">
        <v>95</v>
      </c>
      <c r="P603" s="15">
        <f t="shared" si="31"/>
        <v>3.04</v>
      </c>
    </row>
    <row r="604" spans="1:16">
      <c r="A604" s="13">
        <v>202403</v>
      </c>
      <c r="B604" s="11" t="s">
        <v>451</v>
      </c>
      <c r="C604" s="11" t="s">
        <v>1437</v>
      </c>
      <c r="D604" s="11" t="s">
        <v>587</v>
      </c>
      <c r="E604" s="11" t="s">
        <v>1282</v>
      </c>
      <c r="F604" s="11" t="s">
        <v>778</v>
      </c>
      <c r="G604" s="16" t="s">
        <v>1283</v>
      </c>
      <c r="H604" s="13" t="s">
        <v>1486</v>
      </c>
      <c r="J604" s="15">
        <v>2500</v>
      </c>
      <c r="K604" s="15">
        <v>6294.72</v>
      </c>
      <c r="L604" s="15">
        <v>363.68</v>
      </c>
      <c r="M604" s="15">
        <v>86.8</v>
      </c>
      <c r="N604" s="15">
        <v>3.8</v>
      </c>
      <c r="O604" s="15">
        <v>0</v>
      </c>
      <c r="P604" s="15">
        <f t="shared" si="31"/>
        <v>3.04</v>
      </c>
    </row>
    <row r="605" spans="1:16">
      <c r="A605" s="13">
        <v>202403</v>
      </c>
      <c r="B605" s="11" t="s">
        <v>436</v>
      </c>
      <c r="C605" s="11" t="s">
        <v>1437</v>
      </c>
      <c r="D605" s="11" t="s">
        <v>587</v>
      </c>
      <c r="E605" s="11" t="s">
        <v>1286</v>
      </c>
      <c r="F605" s="11" t="s">
        <v>1340</v>
      </c>
      <c r="G605" s="16" t="s">
        <v>1287</v>
      </c>
      <c r="H605" s="13" t="s">
        <v>1486</v>
      </c>
      <c r="J605" s="15">
        <v>4238</v>
      </c>
      <c r="K605" s="15">
        <v>8632.85</v>
      </c>
      <c r="L605" s="15">
        <v>363.68</v>
      </c>
      <c r="M605" s="15">
        <v>86.8</v>
      </c>
      <c r="N605" s="15">
        <v>3.8</v>
      </c>
      <c r="O605" s="15">
        <v>0</v>
      </c>
      <c r="P605" s="15">
        <f t="shared" si="31"/>
        <v>3.04</v>
      </c>
    </row>
    <row r="606" spans="1:16">
      <c r="A606" s="13">
        <v>202403</v>
      </c>
      <c r="B606" s="11" t="s">
        <v>348</v>
      </c>
      <c r="C606" s="11" t="s">
        <v>1437</v>
      </c>
      <c r="D606" s="11" t="s">
        <v>764</v>
      </c>
      <c r="E606" s="11" t="s">
        <v>1289</v>
      </c>
      <c r="F606" s="11" t="s">
        <v>792</v>
      </c>
      <c r="G606" s="16" t="s">
        <v>1290</v>
      </c>
      <c r="H606" s="13" t="s">
        <v>1486</v>
      </c>
      <c r="J606" s="15">
        <v>6160</v>
      </c>
      <c r="K606" s="15">
        <v>15637.1</v>
      </c>
      <c r="L606" s="15">
        <v>363.68</v>
      </c>
      <c r="M606" s="15">
        <v>86.8</v>
      </c>
      <c r="N606" s="15">
        <v>3.8</v>
      </c>
      <c r="O606" s="15">
        <v>800</v>
      </c>
      <c r="P606" s="15">
        <f t="shared" si="31"/>
        <v>3.04</v>
      </c>
    </row>
    <row r="607" spans="1:16">
      <c r="A607" s="13">
        <v>202403</v>
      </c>
      <c r="B607" s="11" t="s">
        <v>304</v>
      </c>
      <c r="C607" s="11" t="s">
        <v>1439</v>
      </c>
      <c r="D607" s="11" t="s">
        <v>587</v>
      </c>
      <c r="E607" s="11" t="s">
        <v>1311</v>
      </c>
      <c r="F607" s="11" t="s">
        <v>1312</v>
      </c>
      <c r="G607" s="16" t="s">
        <v>1313</v>
      </c>
      <c r="H607" s="13" t="s">
        <v>1486</v>
      </c>
      <c r="J607" s="15">
        <v>2000</v>
      </c>
      <c r="K607" s="15">
        <v>5141.62</v>
      </c>
      <c r="L607" s="15">
        <v>363.68</v>
      </c>
      <c r="M607" s="15">
        <v>86.8</v>
      </c>
      <c r="N607" s="15">
        <v>3.8</v>
      </c>
      <c r="O607" s="15">
        <v>0</v>
      </c>
      <c r="P607" s="15">
        <f t="shared" si="31"/>
        <v>3.04</v>
      </c>
    </row>
    <row r="608" spans="1:16">
      <c r="A608" s="13">
        <v>202403</v>
      </c>
      <c r="B608" s="11" t="s">
        <v>367</v>
      </c>
      <c r="C608" s="11" t="s">
        <v>1437</v>
      </c>
      <c r="D608" s="11" t="s">
        <v>587</v>
      </c>
      <c r="E608" s="11" t="s">
        <v>1318</v>
      </c>
      <c r="F608" s="11" t="s">
        <v>1294</v>
      </c>
      <c r="G608" s="16" t="s">
        <v>1319</v>
      </c>
      <c r="H608" s="13" t="s">
        <v>1486</v>
      </c>
      <c r="J608" s="15">
        <v>1900</v>
      </c>
      <c r="K608" s="15">
        <v>5478.1</v>
      </c>
      <c r="L608" s="15">
        <v>363.68</v>
      </c>
      <c r="M608" s="15">
        <v>86.8</v>
      </c>
      <c r="N608" s="15">
        <v>3.8</v>
      </c>
      <c r="O608" s="15">
        <v>0</v>
      </c>
      <c r="P608" s="15">
        <f t="shared" si="31"/>
        <v>3.04</v>
      </c>
    </row>
    <row r="609" spans="1:16">
      <c r="A609" s="13">
        <v>202403</v>
      </c>
      <c r="B609" s="11" t="s">
        <v>228</v>
      </c>
      <c r="C609" s="11" t="s">
        <v>592</v>
      </c>
      <c r="D609" s="11" t="s">
        <v>587</v>
      </c>
      <c r="E609" s="11" t="s">
        <v>1327</v>
      </c>
      <c r="F609" s="11" t="s">
        <v>833</v>
      </c>
      <c r="G609" s="16" t="s">
        <v>1328</v>
      </c>
      <c r="H609" s="13" t="s">
        <v>1486</v>
      </c>
      <c r="J609" s="15">
        <v>2000</v>
      </c>
      <c r="K609" s="15">
        <v>5191.43</v>
      </c>
      <c r="L609" s="15">
        <v>363.68</v>
      </c>
      <c r="M609" s="15">
        <v>86.8</v>
      </c>
      <c r="N609" s="15">
        <v>3.8</v>
      </c>
      <c r="O609" s="15">
        <v>0</v>
      </c>
      <c r="P609" s="15">
        <f t="shared" si="31"/>
        <v>3.04</v>
      </c>
    </row>
    <row r="610" spans="1:16">
      <c r="A610" s="13">
        <v>202403</v>
      </c>
      <c r="B610" s="11" t="s">
        <v>231</v>
      </c>
      <c r="C610" s="11" t="s">
        <v>1439</v>
      </c>
      <c r="D610" s="11" t="s">
        <v>587</v>
      </c>
      <c r="E610" s="11" t="s">
        <v>1334</v>
      </c>
      <c r="F610" s="11" t="s">
        <v>675</v>
      </c>
      <c r="G610" s="16" t="s">
        <v>1335</v>
      </c>
      <c r="H610" s="13" t="s">
        <v>1486</v>
      </c>
      <c r="J610" s="15">
        <v>3026</v>
      </c>
      <c r="K610" s="15">
        <v>6836.96</v>
      </c>
      <c r="L610" s="15">
        <v>363.68</v>
      </c>
      <c r="M610" s="15">
        <v>86.8</v>
      </c>
      <c r="N610" s="15">
        <v>3.8</v>
      </c>
      <c r="O610" s="15">
        <v>0</v>
      </c>
      <c r="P610" s="15">
        <f t="shared" si="31"/>
        <v>3.04</v>
      </c>
    </row>
    <row r="611" spans="1:16">
      <c r="A611" s="13">
        <v>202403</v>
      </c>
      <c r="B611" s="11" t="s">
        <v>265</v>
      </c>
      <c r="C611" s="11" t="s">
        <v>580</v>
      </c>
      <c r="D611" s="11" t="s">
        <v>587</v>
      </c>
      <c r="E611" s="11" t="s">
        <v>1343</v>
      </c>
      <c r="F611" s="11" t="s">
        <v>1344</v>
      </c>
      <c r="G611" s="16" t="s">
        <v>1345</v>
      </c>
      <c r="H611" s="13" t="s">
        <v>1486</v>
      </c>
      <c r="J611" s="15">
        <v>1900</v>
      </c>
      <c r="K611" s="15">
        <v>5179</v>
      </c>
      <c r="L611" s="15">
        <v>363.68</v>
      </c>
      <c r="M611" s="15">
        <v>86.8</v>
      </c>
      <c r="N611" s="15">
        <v>3.8</v>
      </c>
      <c r="O611" s="15">
        <v>0</v>
      </c>
      <c r="P611" s="15">
        <f t="shared" si="31"/>
        <v>3.04</v>
      </c>
    </row>
    <row r="612" spans="1:16">
      <c r="A612" s="13">
        <v>202403</v>
      </c>
      <c r="B612" s="11" t="s">
        <v>247</v>
      </c>
      <c r="C612" s="11" t="s">
        <v>580</v>
      </c>
      <c r="D612" s="11" t="s">
        <v>587</v>
      </c>
      <c r="E612" s="11" t="s">
        <v>1347</v>
      </c>
      <c r="F612" s="11" t="s">
        <v>1344</v>
      </c>
      <c r="G612" s="16" t="s">
        <v>1348</v>
      </c>
      <c r="H612" s="13" t="s">
        <v>1486</v>
      </c>
      <c r="J612" s="15">
        <v>1900</v>
      </c>
      <c r="K612" s="15">
        <v>5363.7</v>
      </c>
      <c r="L612" s="15">
        <v>363.68</v>
      </c>
      <c r="M612" s="15">
        <v>86.8</v>
      </c>
      <c r="N612" s="15">
        <v>3.8</v>
      </c>
      <c r="O612" s="15">
        <v>0</v>
      </c>
      <c r="P612" s="15">
        <f t="shared" si="31"/>
        <v>3.04</v>
      </c>
    </row>
    <row r="613" spans="1:16">
      <c r="A613" s="13">
        <v>202403</v>
      </c>
      <c r="B613" s="11" t="s">
        <v>402</v>
      </c>
      <c r="C613" s="11" t="s">
        <v>1437</v>
      </c>
      <c r="D613" s="11" t="s">
        <v>1366</v>
      </c>
      <c r="E613" s="11" t="s">
        <v>1350</v>
      </c>
      <c r="F613" s="11" t="s">
        <v>1351</v>
      </c>
      <c r="G613" s="16" t="s">
        <v>1352</v>
      </c>
      <c r="H613" s="13" t="s">
        <v>1486</v>
      </c>
      <c r="J613" s="15">
        <v>12400</v>
      </c>
      <c r="K613" s="15">
        <v>23421.5</v>
      </c>
      <c r="L613" s="15">
        <v>363.68</v>
      </c>
      <c r="M613" s="15">
        <v>86.8</v>
      </c>
      <c r="N613" s="15">
        <v>3.8</v>
      </c>
      <c r="O613" s="15">
        <v>3128</v>
      </c>
      <c r="P613" s="15">
        <f t="shared" si="31"/>
        <v>3.04</v>
      </c>
    </row>
    <row r="614" spans="1:16">
      <c r="A614" s="13">
        <v>202403</v>
      </c>
      <c r="B614" s="11" t="s">
        <v>390</v>
      </c>
      <c r="C614" s="11" t="s">
        <v>1439</v>
      </c>
      <c r="D614" s="11" t="s">
        <v>587</v>
      </c>
      <c r="E614" s="11" t="s">
        <v>1355</v>
      </c>
      <c r="F614" s="11" t="s">
        <v>675</v>
      </c>
      <c r="G614" s="16" t="s">
        <v>1356</v>
      </c>
      <c r="H614" s="13" t="s">
        <v>1486</v>
      </c>
      <c r="J614" s="15">
        <v>3026</v>
      </c>
      <c r="K614" s="15">
        <v>6687.16</v>
      </c>
      <c r="L614" s="15">
        <v>363.68</v>
      </c>
      <c r="M614" s="15">
        <v>86.8</v>
      </c>
      <c r="N614" s="15">
        <v>3.8</v>
      </c>
      <c r="O614" s="15">
        <v>0</v>
      </c>
      <c r="P614" s="15">
        <f t="shared" si="31"/>
        <v>3.04</v>
      </c>
    </row>
    <row r="615" spans="1:16">
      <c r="A615" s="13">
        <v>202403</v>
      </c>
      <c r="B615" s="11" t="s">
        <v>269</v>
      </c>
      <c r="C615" s="11" t="s">
        <v>1437</v>
      </c>
      <c r="D615" s="11" t="s">
        <v>587</v>
      </c>
      <c r="E615" s="11" t="s">
        <v>1360</v>
      </c>
      <c r="F615" s="11" t="s">
        <v>669</v>
      </c>
      <c r="G615" s="16" t="s">
        <v>1359</v>
      </c>
      <c r="H615" s="13" t="s">
        <v>1486</v>
      </c>
      <c r="J615" s="15">
        <v>2600</v>
      </c>
      <c r="K615" s="15">
        <v>5743.2</v>
      </c>
      <c r="L615" s="15">
        <v>363.68</v>
      </c>
      <c r="M615" s="15">
        <v>86.8</v>
      </c>
      <c r="N615" s="15">
        <v>3.8</v>
      </c>
      <c r="O615" s="15">
        <v>0</v>
      </c>
      <c r="P615" s="15">
        <f t="shared" si="31"/>
        <v>3.04</v>
      </c>
    </row>
    <row r="616" spans="1:16">
      <c r="A616" s="13">
        <v>202403</v>
      </c>
      <c r="B616" s="11" t="s">
        <v>313</v>
      </c>
      <c r="C616" s="11" t="s">
        <v>580</v>
      </c>
      <c r="D616" s="11" t="s">
        <v>587</v>
      </c>
      <c r="E616" s="11" t="s">
        <v>1361</v>
      </c>
      <c r="F616" s="11" t="s">
        <v>992</v>
      </c>
      <c r="G616" s="16" t="s">
        <v>1362</v>
      </c>
      <c r="H616" s="13" t="s">
        <v>1486</v>
      </c>
      <c r="J616" s="15">
        <v>2320</v>
      </c>
      <c r="K616" s="15">
        <v>6383.6</v>
      </c>
      <c r="L616" s="15">
        <v>363.68</v>
      </c>
      <c r="M616" s="15">
        <v>86.8</v>
      </c>
      <c r="N616" s="15">
        <v>3.8</v>
      </c>
      <c r="O616" s="15">
        <v>0</v>
      </c>
      <c r="P616" s="15">
        <f t="shared" si="31"/>
        <v>3.04</v>
      </c>
    </row>
    <row r="617" spans="1:16">
      <c r="A617" s="13">
        <v>202403</v>
      </c>
      <c r="B617" s="11" t="s">
        <v>263</v>
      </c>
      <c r="C617" s="11" t="s">
        <v>661</v>
      </c>
      <c r="D617" s="11" t="s">
        <v>587</v>
      </c>
      <c r="E617" s="11" t="s">
        <v>1369</v>
      </c>
      <c r="F617" s="11" t="s">
        <v>663</v>
      </c>
      <c r="G617" s="16" t="s">
        <v>1370</v>
      </c>
      <c r="H617" s="13" t="s">
        <v>1486</v>
      </c>
      <c r="J617" s="15">
        <v>5200</v>
      </c>
      <c r="K617" s="15">
        <v>12713.81</v>
      </c>
      <c r="L617" s="15">
        <v>363.68</v>
      </c>
      <c r="M617" s="15">
        <v>86.8</v>
      </c>
      <c r="N617" s="15">
        <v>3.8</v>
      </c>
      <c r="O617" s="15">
        <v>0</v>
      </c>
      <c r="P617" s="15">
        <f t="shared" si="31"/>
        <v>3.04</v>
      </c>
    </row>
    <row r="618" spans="1:16">
      <c r="A618" s="13">
        <v>202403</v>
      </c>
      <c r="B618" s="11" t="s">
        <v>442</v>
      </c>
      <c r="C618" s="11" t="s">
        <v>1437</v>
      </c>
      <c r="D618" s="11" t="s">
        <v>587</v>
      </c>
      <c r="E618" s="11" t="s">
        <v>1375</v>
      </c>
      <c r="F618" s="11" t="s">
        <v>1294</v>
      </c>
      <c r="G618" s="16" t="s">
        <v>1376</v>
      </c>
      <c r="H618" s="13" t="s">
        <v>1486</v>
      </c>
      <c r="J618" s="15">
        <v>1900</v>
      </c>
      <c r="K618" s="15">
        <v>5655.05</v>
      </c>
      <c r="L618" s="15">
        <v>363.68</v>
      </c>
      <c r="M618" s="15">
        <v>86.8</v>
      </c>
      <c r="N618" s="15">
        <v>3.8</v>
      </c>
      <c r="O618" s="15">
        <v>0</v>
      </c>
      <c r="P618" s="15">
        <f t="shared" si="31"/>
        <v>3.04</v>
      </c>
    </row>
    <row r="619" spans="1:16">
      <c r="A619" s="13">
        <v>202403</v>
      </c>
      <c r="B619" s="11" t="s">
        <v>496</v>
      </c>
      <c r="C619" s="11" t="s">
        <v>580</v>
      </c>
      <c r="D619" s="11" t="s">
        <v>587</v>
      </c>
      <c r="E619" s="11" t="s">
        <v>1377</v>
      </c>
      <c r="F619" s="11" t="s">
        <v>1344</v>
      </c>
      <c r="G619" s="16" t="s">
        <v>1378</v>
      </c>
      <c r="H619" s="13" t="s">
        <v>1486</v>
      </c>
      <c r="J619" s="15">
        <v>1900</v>
      </c>
      <c r="K619" s="15">
        <v>4742</v>
      </c>
      <c r="L619" s="15">
        <v>363.68</v>
      </c>
      <c r="M619" s="15">
        <v>86.8</v>
      </c>
      <c r="N619" s="15">
        <v>3.8</v>
      </c>
      <c r="O619" s="15">
        <v>0</v>
      </c>
      <c r="P619" s="15">
        <f t="shared" si="31"/>
        <v>3.04</v>
      </c>
    </row>
    <row r="620" spans="1:16">
      <c r="A620" s="13">
        <v>202403</v>
      </c>
      <c r="B620" s="11" t="s">
        <v>488</v>
      </c>
      <c r="C620" s="11" t="s">
        <v>1437</v>
      </c>
      <c r="D620" s="11" t="s">
        <v>587</v>
      </c>
      <c r="E620" s="11" t="s">
        <v>1380</v>
      </c>
      <c r="F620" s="11" t="s">
        <v>1381</v>
      </c>
      <c r="G620" s="16" t="s">
        <v>1378</v>
      </c>
      <c r="H620" s="13" t="s">
        <v>1486</v>
      </c>
      <c r="J620" s="15">
        <v>3000</v>
      </c>
      <c r="K620" s="15">
        <v>6190.47</v>
      </c>
      <c r="L620" s="15">
        <v>363.68</v>
      </c>
      <c r="M620" s="15">
        <v>86.8</v>
      </c>
      <c r="N620" s="15">
        <v>3.8</v>
      </c>
      <c r="O620" s="15">
        <v>0</v>
      </c>
      <c r="P620" s="15">
        <f t="shared" si="31"/>
        <v>3.04</v>
      </c>
    </row>
    <row r="621" spans="1:16">
      <c r="A621" s="13">
        <v>202403</v>
      </c>
      <c r="B621" s="11" t="s">
        <v>476</v>
      </c>
      <c r="C621" s="11" t="s">
        <v>1437</v>
      </c>
      <c r="D621" s="11" t="s">
        <v>587</v>
      </c>
      <c r="E621" s="11" t="s">
        <v>1391</v>
      </c>
      <c r="F621" s="11" t="s">
        <v>1246</v>
      </c>
      <c r="G621" s="16" t="s">
        <v>1392</v>
      </c>
      <c r="H621" s="13" t="s">
        <v>1486</v>
      </c>
      <c r="I621" s="13" t="s">
        <v>524</v>
      </c>
      <c r="J621" s="15">
        <v>3390</v>
      </c>
      <c r="K621" s="15">
        <v>1865.82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</row>
    <row r="622" spans="1:16">
      <c r="A622" s="13">
        <v>202403</v>
      </c>
      <c r="B622" s="11" t="s">
        <v>486</v>
      </c>
      <c r="C622" s="11" t="s">
        <v>580</v>
      </c>
      <c r="D622" s="11" t="s">
        <v>587</v>
      </c>
      <c r="E622" s="11" t="s">
        <v>1393</v>
      </c>
      <c r="F622" s="11" t="s">
        <v>1344</v>
      </c>
      <c r="G622" s="16" t="s">
        <v>1394</v>
      </c>
      <c r="H622" s="13" t="s">
        <v>1486</v>
      </c>
      <c r="J622" s="15">
        <v>1900</v>
      </c>
      <c r="K622" s="15">
        <v>4519.3</v>
      </c>
      <c r="L622" s="15">
        <v>363.68</v>
      </c>
      <c r="M622" s="15">
        <v>86.8</v>
      </c>
      <c r="N622" s="15">
        <v>3.8</v>
      </c>
      <c r="O622" s="15">
        <v>0</v>
      </c>
      <c r="P622" s="15">
        <f>1900*0.16%</f>
        <v>3.04</v>
      </c>
    </row>
    <row r="623" spans="1:16">
      <c r="A623" s="13">
        <v>202403</v>
      </c>
      <c r="B623" s="11" t="s">
        <v>472</v>
      </c>
      <c r="C623" s="11" t="s">
        <v>580</v>
      </c>
      <c r="D623" s="11" t="s">
        <v>587</v>
      </c>
      <c r="E623" s="11" t="s">
        <v>1395</v>
      </c>
      <c r="F623" s="11" t="s">
        <v>992</v>
      </c>
      <c r="G623" s="16" t="s">
        <v>1396</v>
      </c>
      <c r="H623" s="13" t="s">
        <v>1486</v>
      </c>
      <c r="J623" s="15">
        <v>2520</v>
      </c>
      <c r="K623" s="15">
        <v>5947.7</v>
      </c>
      <c r="L623" s="15">
        <v>363.68</v>
      </c>
      <c r="M623" s="15">
        <v>86.8</v>
      </c>
      <c r="N623" s="15">
        <v>3.8</v>
      </c>
      <c r="O623" s="15">
        <v>0</v>
      </c>
      <c r="P623" s="15">
        <f>1900*0.16%</f>
        <v>3.04</v>
      </c>
    </row>
    <row r="624" spans="1:16">
      <c r="A624" s="13">
        <v>202403</v>
      </c>
      <c r="B624" s="11" t="s">
        <v>492</v>
      </c>
      <c r="C624" s="11" t="s">
        <v>1438</v>
      </c>
      <c r="D624" s="11" t="s">
        <v>587</v>
      </c>
      <c r="E624" s="11" t="s">
        <v>1397</v>
      </c>
      <c r="F624" s="11" t="s">
        <v>856</v>
      </c>
      <c r="G624" s="16" t="s">
        <v>1398</v>
      </c>
      <c r="H624" s="13" t="s">
        <v>1486</v>
      </c>
      <c r="J624" s="15">
        <v>1900</v>
      </c>
      <c r="K624" s="15">
        <v>5809.27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</row>
    <row r="625" spans="1:16">
      <c r="A625" s="13">
        <v>202403</v>
      </c>
      <c r="B625" s="11" t="s">
        <v>477</v>
      </c>
      <c r="C625" s="11" t="s">
        <v>1438</v>
      </c>
      <c r="D625" s="11" t="s">
        <v>587</v>
      </c>
      <c r="E625" s="11" t="s">
        <v>1399</v>
      </c>
      <c r="F625" s="11" t="s">
        <v>1400</v>
      </c>
      <c r="G625" s="16" t="s">
        <v>1401</v>
      </c>
      <c r="H625" s="13" t="s">
        <v>1486</v>
      </c>
      <c r="J625" s="15">
        <v>2120</v>
      </c>
      <c r="K625" s="15">
        <v>6510.41</v>
      </c>
      <c r="L625" s="15">
        <v>363.68</v>
      </c>
      <c r="M625" s="15">
        <v>86.8</v>
      </c>
      <c r="N625" s="15">
        <v>3.8</v>
      </c>
      <c r="O625" s="15">
        <v>0</v>
      </c>
      <c r="P625" s="15">
        <f t="shared" ref="P625:P638" si="32">1900*0.16%</f>
        <v>3.04</v>
      </c>
    </row>
    <row r="626" spans="1:16">
      <c r="A626" s="13">
        <v>202403</v>
      </c>
      <c r="B626" s="11" t="s">
        <v>478</v>
      </c>
      <c r="C626" s="11" t="s">
        <v>1437</v>
      </c>
      <c r="D626" s="11" t="s">
        <v>587</v>
      </c>
      <c r="E626" s="11" t="s">
        <v>1404</v>
      </c>
      <c r="F626" s="11" t="s">
        <v>1294</v>
      </c>
      <c r="G626" s="16" t="s">
        <v>1405</v>
      </c>
      <c r="H626" s="13" t="s">
        <v>1486</v>
      </c>
      <c r="J626" s="15">
        <v>1900</v>
      </c>
      <c r="K626" s="15">
        <v>4690.5</v>
      </c>
      <c r="L626" s="15">
        <v>363.68</v>
      </c>
      <c r="M626" s="15">
        <v>86.8</v>
      </c>
      <c r="N626" s="15">
        <v>3.8</v>
      </c>
      <c r="O626" s="15">
        <v>0</v>
      </c>
      <c r="P626" s="15">
        <f t="shared" si="32"/>
        <v>3.04</v>
      </c>
    </row>
    <row r="627" spans="1:16">
      <c r="A627" s="13">
        <v>202403</v>
      </c>
      <c r="B627" s="11" t="s">
        <v>493</v>
      </c>
      <c r="C627" s="11" t="s">
        <v>1437</v>
      </c>
      <c r="D627" s="11" t="s">
        <v>587</v>
      </c>
      <c r="E627" s="11" t="s">
        <v>1406</v>
      </c>
      <c r="F627" s="11" t="s">
        <v>1358</v>
      </c>
      <c r="G627" s="16" t="s">
        <v>1407</v>
      </c>
      <c r="H627" s="13" t="s">
        <v>1486</v>
      </c>
      <c r="J627" s="15">
        <v>5500</v>
      </c>
      <c r="K627" s="15">
        <v>14093.29</v>
      </c>
      <c r="L627" s="15">
        <v>363.68</v>
      </c>
      <c r="M627" s="15">
        <v>86.8</v>
      </c>
      <c r="N627" s="15">
        <v>3.8</v>
      </c>
      <c r="O627" s="15">
        <v>0</v>
      </c>
      <c r="P627" s="15">
        <f t="shared" si="32"/>
        <v>3.04</v>
      </c>
    </row>
    <row r="628" spans="1:16">
      <c r="A628" s="13">
        <v>202403</v>
      </c>
      <c r="B628" s="11" t="s">
        <v>253</v>
      </c>
      <c r="C628" s="11" t="s">
        <v>1438</v>
      </c>
      <c r="D628" s="11" t="s">
        <v>587</v>
      </c>
      <c r="E628" s="11" t="s">
        <v>1062</v>
      </c>
      <c r="F628" s="11" t="s">
        <v>1408</v>
      </c>
      <c r="G628" s="16" t="s">
        <v>1063</v>
      </c>
      <c r="H628" s="13" t="s">
        <v>1494</v>
      </c>
      <c r="J628" s="15">
        <v>3026</v>
      </c>
      <c r="K628" s="15">
        <v>7293.76</v>
      </c>
      <c r="L628" s="15">
        <v>363.68</v>
      </c>
      <c r="M628" s="15">
        <v>86.8</v>
      </c>
      <c r="N628" s="15">
        <v>3.8</v>
      </c>
      <c r="O628" s="15">
        <v>0</v>
      </c>
      <c r="P628" s="15">
        <f t="shared" si="32"/>
        <v>3.04</v>
      </c>
    </row>
    <row r="629" spans="1:16">
      <c r="A629" s="13">
        <v>202403</v>
      </c>
      <c r="B629" s="11" t="s">
        <v>463</v>
      </c>
      <c r="C629" s="11" t="s">
        <v>1437</v>
      </c>
      <c r="D629" s="11" t="s">
        <v>587</v>
      </c>
      <c r="E629" s="11" t="s">
        <v>1425</v>
      </c>
      <c r="F629" s="11" t="s">
        <v>669</v>
      </c>
      <c r="G629" s="16">
        <v>45170</v>
      </c>
      <c r="H629" s="13" t="s">
        <v>1486</v>
      </c>
      <c r="J629" s="15">
        <v>3000</v>
      </c>
      <c r="K629" s="15">
        <v>5964.28</v>
      </c>
      <c r="L629" s="15">
        <v>363.68</v>
      </c>
      <c r="M629" s="15">
        <v>86.8</v>
      </c>
      <c r="N629" s="15">
        <v>3.8</v>
      </c>
      <c r="O629" s="15">
        <v>0</v>
      </c>
      <c r="P629" s="15">
        <f t="shared" si="32"/>
        <v>3.04</v>
      </c>
    </row>
    <row r="630" spans="1:16">
      <c r="A630" s="13">
        <v>202403</v>
      </c>
      <c r="B630" s="11" t="s">
        <v>500</v>
      </c>
      <c r="C630" s="11" t="s">
        <v>1438</v>
      </c>
      <c r="D630" s="11" t="s">
        <v>587</v>
      </c>
      <c r="E630" s="11" t="s">
        <v>1426</v>
      </c>
      <c r="F630" s="11" t="s">
        <v>1427</v>
      </c>
      <c r="G630" s="16" t="s">
        <v>1428</v>
      </c>
      <c r="H630" s="13" t="s">
        <v>1486</v>
      </c>
      <c r="J630" s="15">
        <v>2500</v>
      </c>
      <c r="K630" s="15">
        <v>4414.9</v>
      </c>
      <c r="L630" s="15">
        <v>363.68</v>
      </c>
      <c r="M630" s="15">
        <v>86.8</v>
      </c>
      <c r="N630" s="15">
        <v>3.8</v>
      </c>
      <c r="O630" s="15">
        <v>0</v>
      </c>
      <c r="P630" s="15">
        <f t="shared" si="32"/>
        <v>3.04</v>
      </c>
    </row>
    <row r="631" spans="1:16">
      <c r="A631" s="13">
        <v>202403</v>
      </c>
      <c r="B631" s="11" t="s">
        <v>502</v>
      </c>
      <c r="C631" s="11" t="s">
        <v>1438</v>
      </c>
      <c r="D631" s="11" t="s">
        <v>587</v>
      </c>
      <c r="E631" s="11" t="s">
        <v>1429</v>
      </c>
      <c r="F631" s="11" t="s">
        <v>1220</v>
      </c>
      <c r="G631" s="16" t="s">
        <v>1430</v>
      </c>
      <c r="H631" s="13" t="s">
        <v>1486</v>
      </c>
      <c r="J631" s="15">
        <v>7100</v>
      </c>
      <c r="K631" s="15">
        <v>15769.2</v>
      </c>
      <c r="L631" s="15">
        <v>363.68</v>
      </c>
      <c r="M631" s="15">
        <v>86.8</v>
      </c>
      <c r="N631" s="15">
        <v>3.8</v>
      </c>
      <c r="O631" s="15">
        <v>95</v>
      </c>
      <c r="P631" s="15">
        <f t="shared" si="32"/>
        <v>3.04</v>
      </c>
    </row>
    <row r="632" spans="1:16">
      <c r="A632" s="13">
        <v>202403</v>
      </c>
      <c r="B632" s="11" t="s">
        <v>483</v>
      </c>
      <c r="C632" s="11" t="s">
        <v>575</v>
      </c>
      <c r="D632" s="11" t="s">
        <v>587</v>
      </c>
      <c r="E632" s="11" t="s">
        <v>1431</v>
      </c>
      <c r="F632" s="11" t="s">
        <v>1432</v>
      </c>
      <c r="G632" s="16" t="s">
        <v>1433</v>
      </c>
      <c r="H632" s="13" t="s">
        <v>1486</v>
      </c>
      <c r="J632" s="15">
        <v>3850</v>
      </c>
      <c r="K632" s="15">
        <v>7717.5</v>
      </c>
      <c r="L632" s="15">
        <v>363.68</v>
      </c>
      <c r="M632" s="15">
        <v>86.8</v>
      </c>
      <c r="N632" s="15">
        <v>3.8</v>
      </c>
      <c r="O632" s="15">
        <v>0</v>
      </c>
      <c r="P632" s="15">
        <f t="shared" si="32"/>
        <v>3.04</v>
      </c>
    </row>
    <row r="633" spans="1:16">
      <c r="A633" s="13">
        <v>202403</v>
      </c>
      <c r="B633" s="11" t="s">
        <v>481</v>
      </c>
      <c r="C633" s="11" t="s">
        <v>1437</v>
      </c>
      <c r="D633" s="11" t="s">
        <v>587</v>
      </c>
      <c r="E633" s="11" t="s">
        <v>1440</v>
      </c>
      <c r="F633" s="11" t="s">
        <v>1441</v>
      </c>
      <c r="G633" s="16" t="s">
        <v>1442</v>
      </c>
      <c r="H633" s="13" t="s">
        <v>1486</v>
      </c>
      <c r="J633" s="15">
        <v>4480</v>
      </c>
      <c r="K633" s="15">
        <v>9376.7</v>
      </c>
      <c r="L633" s="15">
        <v>363.68</v>
      </c>
      <c r="M633" s="15">
        <v>86.8</v>
      </c>
      <c r="N633" s="15">
        <v>3.8</v>
      </c>
      <c r="O633" s="15">
        <v>1344</v>
      </c>
      <c r="P633" s="15">
        <f t="shared" si="32"/>
        <v>3.04</v>
      </c>
    </row>
    <row r="634" spans="1:16">
      <c r="A634" s="13">
        <v>202403</v>
      </c>
      <c r="B634" s="11" t="s">
        <v>490</v>
      </c>
      <c r="C634" s="11" t="s">
        <v>1438</v>
      </c>
      <c r="D634" s="11" t="s">
        <v>587</v>
      </c>
      <c r="E634" s="11" t="s">
        <v>1443</v>
      </c>
      <c r="F634" s="11" t="s">
        <v>1005</v>
      </c>
      <c r="G634" s="16" t="s">
        <v>1444</v>
      </c>
      <c r="H634" s="13" t="s">
        <v>1486</v>
      </c>
      <c r="J634" s="15">
        <v>1900</v>
      </c>
      <c r="K634" s="15">
        <v>6099.74</v>
      </c>
      <c r="L634" s="15">
        <v>363.68</v>
      </c>
      <c r="M634" s="15">
        <v>86.8</v>
      </c>
      <c r="N634" s="15">
        <v>3.8</v>
      </c>
      <c r="O634" s="15">
        <v>0</v>
      </c>
      <c r="P634" s="15">
        <f t="shared" si="32"/>
        <v>3.04</v>
      </c>
    </row>
    <row r="635" spans="1:16">
      <c r="A635" s="13">
        <v>202403</v>
      </c>
      <c r="B635" s="11" t="s">
        <v>487</v>
      </c>
      <c r="C635" s="11" t="s">
        <v>1437</v>
      </c>
      <c r="D635" s="11" t="s">
        <v>764</v>
      </c>
      <c r="E635" s="11" t="s">
        <v>1445</v>
      </c>
      <c r="F635" s="11" t="s">
        <v>1446</v>
      </c>
      <c r="G635" s="16" t="s">
        <v>1447</v>
      </c>
      <c r="H635" s="13" t="s">
        <v>1486</v>
      </c>
      <c r="J635" s="15">
        <v>5300</v>
      </c>
      <c r="K635" s="15">
        <v>15499.14</v>
      </c>
      <c r="L635" s="15">
        <v>363.68</v>
      </c>
      <c r="M635" s="15">
        <v>86.8</v>
      </c>
      <c r="N635" s="15">
        <v>3.8</v>
      </c>
      <c r="O635" s="15">
        <v>95</v>
      </c>
      <c r="P635" s="15">
        <f t="shared" si="32"/>
        <v>3.04</v>
      </c>
    </row>
    <row r="636" spans="1:16">
      <c r="A636" s="13">
        <v>202403</v>
      </c>
      <c r="B636" s="11" t="s">
        <v>470</v>
      </c>
      <c r="C636" s="11" t="s">
        <v>580</v>
      </c>
      <c r="D636" s="11" t="s">
        <v>587</v>
      </c>
      <c r="E636" s="11" t="s">
        <v>1459</v>
      </c>
      <c r="F636" s="11" t="s">
        <v>609</v>
      </c>
      <c r="G636" s="16" t="s">
        <v>1460</v>
      </c>
      <c r="H636" s="13" t="s">
        <v>1486</v>
      </c>
      <c r="J636" s="15">
        <v>6000</v>
      </c>
      <c r="K636" s="15">
        <v>15417.8</v>
      </c>
      <c r="L636" s="15">
        <v>363.68</v>
      </c>
      <c r="M636" s="15">
        <v>86.8</v>
      </c>
      <c r="N636" s="15">
        <v>3.8</v>
      </c>
      <c r="O636" s="15">
        <v>0</v>
      </c>
      <c r="P636" s="15">
        <f t="shared" si="32"/>
        <v>3.04</v>
      </c>
    </row>
    <row r="637" spans="1:16">
      <c r="A637" s="13">
        <v>202403</v>
      </c>
      <c r="B637" s="11" t="s">
        <v>504</v>
      </c>
      <c r="C637" s="11" t="s">
        <v>1438</v>
      </c>
      <c r="D637" s="11" t="s">
        <v>587</v>
      </c>
      <c r="E637" s="11" t="s">
        <v>1461</v>
      </c>
      <c r="F637" s="11" t="s">
        <v>713</v>
      </c>
      <c r="G637" s="16" t="s">
        <v>1460</v>
      </c>
      <c r="H637" s="13" t="s">
        <v>1486</v>
      </c>
      <c r="J637" s="15">
        <v>2500</v>
      </c>
      <c r="K637" s="15">
        <v>5050.56</v>
      </c>
      <c r="L637" s="15">
        <v>363.68</v>
      </c>
      <c r="M637" s="15">
        <v>86.8</v>
      </c>
      <c r="N637" s="15">
        <v>3.8</v>
      </c>
      <c r="O637" s="15">
        <v>0</v>
      </c>
      <c r="P637" s="15">
        <f t="shared" si="32"/>
        <v>3.04</v>
      </c>
    </row>
    <row r="638" spans="1:16">
      <c r="A638" s="13">
        <v>202403</v>
      </c>
      <c r="B638" s="11" t="s">
        <v>468</v>
      </c>
      <c r="C638" s="11" t="s">
        <v>1439</v>
      </c>
      <c r="D638" s="11" t="s">
        <v>587</v>
      </c>
      <c r="E638" s="11" t="s">
        <v>1479</v>
      </c>
      <c r="F638" s="11" t="s">
        <v>1312</v>
      </c>
      <c r="G638" s="16" t="s">
        <v>1480</v>
      </c>
      <c r="H638" s="13" t="s">
        <v>1486</v>
      </c>
      <c r="J638" s="15">
        <v>3250</v>
      </c>
      <c r="K638" s="15">
        <v>3903.92</v>
      </c>
      <c r="L638" s="15">
        <v>363.68</v>
      </c>
      <c r="M638" s="15">
        <v>86.8</v>
      </c>
      <c r="N638" s="15">
        <v>3.8</v>
      </c>
      <c r="O638" s="15">
        <v>0</v>
      </c>
      <c r="P638" s="15">
        <f t="shared" si="32"/>
        <v>3.04</v>
      </c>
    </row>
    <row r="639" spans="1:16">
      <c r="A639" s="13">
        <v>202403</v>
      </c>
      <c r="B639" s="11" t="s">
        <v>518</v>
      </c>
      <c r="C639" s="11" t="s">
        <v>1438</v>
      </c>
      <c r="D639" s="11" t="s">
        <v>587</v>
      </c>
      <c r="E639" s="11" t="s">
        <v>1488</v>
      </c>
      <c r="F639" s="11" t="s">
        <v>713</v>
      </c>
      <c r="G639" s="16" t="s">
        <v>1489</v>
      </c>
      <c r="H639" s="13" t="s">
        <v>1486</v>
      </c>
      <c r="I639" s="13" t="s">
        <v>1502</v>
      </c>
      <c r="J639" s="15">
        <v>1900</v>
      </c>
      <c r="K639" s="15">
        <v>3337.11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</row>
    <row r="640" spans="1:16">
      <c r="A640" s="13">
        <v>202403</v>
      </c>
      <c r="B640" s="11" t="s">
        <v>536</v>
      </c>
      <c r="C640" s="11" t="s">
        <v>1437</v>
      </c>
      <c r="D640" s="11" t="s">
        <v>587</v>
      </c>
      <c r="E640" s="11" t="s">
        <v>1491</v>
      </c>
      <c r="F640" s="11" t="s">
        <v>1492</v>
      </c>
      <c r="G640" s="16" t="s">
        <v>1493</v>
      </c>
      <c r="H640" s="13" t="s">
        <v>1486</v>
      </c>
      <c r="J640" s="15">
        <v>2000</v>
      </c>
      <c r="K640" s="15">
        <v>5876.26</v>
      </c>
      <c r="L640" s="15">
        <v>363.68</v>
      </c>
      <c r="M640" s="15">
        <v>86.8</v>
      </c>
      <c r="N640" s="15">
        <v>3.8</v>
      </c>
      <c r="O640" s="15">
        <v>0</v>
      </c>
      <c r="P640" s="15">
        <f>1900*0.16%</f>
        <v>3.04</v>
      </c>
    </row>
    <row r="641" spans="1:16">
      <c r="A641" s="13">
        <v>202403</v>
      </c>
      <c r="B641" s="11" t="s">
        <v>522</v>
      </c>
      <c r="C641" s="11" t="s">
        <v>1437</v>
      </c>
      <c r="D641" s="11" t="s">
        <v>587</v>
      </c>
      <c r="E641" s="11" t="s">
        <v>1495</v>
      </c>
      <c r="F641" s="11" t="s">
        <v>1482</v>
      </c>
      <c r="G641" s="16" t="s">
        <v>1496</v>
      </c>
      <c r="H641" s="13" t="s">
        <v>1486</v>
      </c>
      <c r="J641" s="15">
        <v>2474</v>
      </c>
      <c r="K641" s="15">
        <v>5260.92</v>
      </c>
      <c r="L641" s="15">
        <v>363.68</v>
      </c>
      <c r="M641" s="15">
        <v>86.8</v>
      </c>
      <c r="N641" s="15">
        <v>3.8</v>
      </c>
      <c r="O641" s="15">
        <v>0</v>
      </c>
      <c r="P641" s="15">
        <f>1900*0.16%</f>
        <v>3.04</v>
      </c>
    </row>
    <row r="642" spans="1:16">
      <c r="A642" s="13">
        <v>202403</v>
      </c>
      <c r="B642" s="11" t="s">
        <v>533</v>
      </c>
      <c r="C642" s="11" t="s">
        <v>1438</v>
      </c>
      <c r="D642" s="11" t="s">
        <v>587</v>
      </c>
      <c r="E642" s="11" t="s">
        <v>1497</v>
      </c>
      <c r="F642" s="11" t="s">
        <v>1498</v>
      </c>
      <c r="G642" s="16" t="s">
        <v>1499</v>
      </c>
      <c r="H642" s="13" t="s">
        <v>1486</v>
      </c>
      <c r="J642" s="15">
        <v>1900</v>
      </c>
      <c r="K642" s="15">
        <v>5072.25</v>
      </c>
      <c r="L642" s="15">
        <v>363.68</v>
      </c>
      <c r="M642" s="15">
        <v>86.8</v>
      </c>
      <c r="N642" s="15">
        <v>3.8</v>
      </c>
      <c r="O642" s="15">
        <v>0</v>
      </c>
      <c r="P642" s="15">
        <f>1900*0.16%</f>
        <v>3.04</v>
      </c>
    </row>
    <row r="643" spans="1:16">
      <c r="A643" s="13">
        <v>202403</v>
      </c>
      <c r="B643" s="11" t="s">
        <v>254</v>
      </c>
      <c r="C643" s="11" t="s">
        <v>1438</v>
      </c>
      <c r="D643" s="11" t="s">
        <v>587</v>
      </c>
      <c r="E643" s="11" t="s">
        <v>1503</v>
      </c>
      <c r="F643" s="11" t="s">
        <v>1504</v>
      </c>
      <c r="G643" s="16" t="s">
        <v>1505</v>
      </c>
      <c r="H643" s="13" t="s">
        <v>1486</v>
      </c>
      <c r="I643" s="13" t="s">
        <v>1314</v>
      </c>
      <c r="J643" s="15">
        <v>2500</v>
      </c>
      <c r="K643" s="15">
        <v>4382.26</v>
      </c>
      <c r="L643" s="15">
        <v>363.68</v>
      </c>
      <c r="M643" s="15">
        <v>86.8</v>
      </c>
      <c r="N643" s="15">
        <v>3.8</v>
      </c>
      <c r="O643" s="15">
        <v>0</v>
      </c>
      <c r="P643" s="15">
        <f>1900*0.16%</f>
        <v>3.04</v>
      </c>
    </row>
    <row r="644" spans="1:16">
      <c r="A644" s="13">
        <v>202403</v>
      </c>
      <c r="B644" s="11" t="s">
        <v>206</v>
      </c>
      <c r="C644" s="11" t="s">
        <v>1438</v>
      </c>
      <c r="D644" s="11" t="s">
        <v>587</v>
      </c>
      <c r="E644" s="11" t="s">
        <v>1506</v>
      </c>
      <c r="F644" s="11" t="s">
        <v>1400</v>
      </c>
      <c r="G644" s="16" t="s">
        <v>1507</v>
      </c>
      <c r="H644" s="13" t="s">
        <v>1486</v>
      </c>
      <c r="I644" s="13" t="s">
        <v>1314</v>
      </c>
      <c r="J644" s="15">
        <v>2120</v>
      </c>
      <c r="K644" s="15">
        <v>4479.85</v>
      </c>
      <c r="L644" s="15">
        <v>363.68</v>
      </c>
      <c r="M644" s="15">
        <v>86.8</v>
      </c>
      <c r="N644" s="15">
        <v>3.8</v>
      </c>
      <c r="O644" s="15">
        <v>0</v>
      </c>
      <c r="P644" s="15">
        <f>1900*0.16%</f>
        <v>3.04</v>
      </c>
    </row>
    <row r="645" spans="1:16">
      <c r="A645" s="13">
        <v>202403</v>
      </c>
      <c r="B645" s="11" t="s">
        <v>528</v>
      </c>
      <c r="C645" s="11" t="s">
        <v>1437</v>
      </c>
      <c r="D645" s="11" t="s">
        <v>587</v>
      </c>
      <c r="E645" s="11" t="s">
        <v>1508</v>
      </c>
      <c r="F645" s="11" t="s">
        <v>652</v>
      </c>
      <c r="G645" s="16" t="s">
        <v>1509</v>
      </c>
      <c r="H645" s="13" t="s">
        <v>1486</v>
      </c>
      <c r="I645" s="13" t="s">
        <v>1314</v>
      </c>
      <c r="J645" s="15">
        <v>3200</v>
      </c>
      <c r="K645" s="15">
        <v>4479.49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</row>
    <row r="646" spans="1:16">
      <c r="A646" s="13">
        <v>202403</v>
      </c>
      <c r="B646" s="11" t="s">
        <v>226</v>
      </c>
      <c r="C646" s="11" t="s">
        <v>1437</v>
      </c>
      <c r="D646" s="11" t="s">
        <v>587</v>
      </c>
      <c r="E646" s="11" t="s">
        <v>1007</v>
      </c>
      <c r="F646" s="11" t="s">
        <v>875</v>
      </c>
      <c r="G646" s="16" t="s">
        <v>1008</v>
      </c>
      <c r="H646" s="13" t="s">
        <v>1486</v>
      </c>
      <c r="J646" s="15">
        <v>2363</v>
      </c>
      <c r="K646" s="15">
        <v>6461.9</v>
      </c>
      <c r="L646" s="15">
        <v>363.68</v>
      </c>
      <c r="M646" s="15">
        <v>86.8</v>
      </c>
      <c r="N646" s="15">
        <v>3.8</v>
      </c>
      <c r="O646" s="15">
        <v>0</v>
      </c>
      <c r="P646" s="15">
        <f t="shared" ref="P646:P677" si="33">1900*0.16%</f>
        <v>3.04</v>
      </c>
    </row>
    <row r="647" spans="1:16">
      <c r="A647" s="13">
        <v>202403</v>
      </c>
      <c r="B647" s="11" t="s">
        <v>242</v>
      </c>
      <c r="C647" s="11" t="s">
        <v>1437</v>
      </c>
      <c r="D647" s="11" t="s">
        <v>587</v>
      </c>
      <c r="E647" s="11" t="s">
        <v>1010</v>
      </c>
      <c r="F647" s="11" t="s">
        <v>875</v>
      </c>
      <c r="G647" s="16" t="s">
        <v>1011</v>
      </c>
      <c r="H647" s="13" t="s">
        <v>1486</v>
      </c>
      <c r="J647" s="15">
        <v>2363</v>
      </c>
      <c r="K647" s="15">
        <v>6998.16</v>
      </c>
      <c r="L647" s="15">
        <v>363.68</v>
      </c>
      <c r="M647" s="15">
        <v>86.8</v>
      </c>
      <c r="N647" s="15">
        <v>3.8</v>
      </c>
      <c r="O647" s="15">
        <v>0</v>
      </c>
      <c r="P647" s="15">
        <f t="shared" si="33"/>
        <v>3.04</v>
      </c>
    </row>
    <row r="648" spans="1:16">
      <c r="A648" s="13">
        <v>202403</v>
      </c>
      <c r="B648" s="11" t="s">
        <v>281</v>
      </c>
      <c r="C648" s="11" t="s">
        <v>1437</v>
      </c>
      <c r="D648" s="11" t="s">
        <v>587</v>
      </c>
      <c r="E648" s="11" t="s">
        <v>1012</v>
      </c>
      <c r="F648" s="11" t="s">
        <v>875</v>
      </c>
      <c r="G648" s="16" t="s">
        <v>756</v>
      </c>
      <c r="H648" s="13" t="s">
        <v>1486</v>
      </c>
      <c r="J648" s="15">
        <v>2363</v>
      </c>
      <c r="K648" s="15">
        <v>6033.43</v>
      </c>
      <c r="L648" s="15">
        <v>363.68</v>
      </c>
      <c r="M648" s="15">
        <v>86.8</v>
      </c>
      <c r="N648" s="15">
        <v>3.8</v>
      </c>
      <c r="O648" s="15">
        <v>0</v>
      </c>
      <c r="P648" s="15">
        <f t="shared" si="33"/>
        <v>3.04</v>
      </c>
    </row>
    <row r="649" spans="1:16">
      <c r="A649" s="13">
        <v>202403</v>
      </c>
      <c r="B649" s="11" t="s">
        <v>294</v>
      </c>
      <c r="C649" s="11" t="s">
        <v>1437</v>
      </c>
      <c r="D649" s="11" t="s">
        <v>587</v>
      </c>
      <c r="E649" s="11" t="s">
        <v>1013</v>
      </c>
      <c r="F649" s="11" t="s">
        <v>875</v>
      </c>
      <c r="G649" s="16" t="s">
        <v>1014</v>
      </c>
      <c r="H649" s="13" t="s">
        <v>1486</v>
      </c>
      <c r="J649" s="15">
        <v>2363</v>
      </c>
      <c r="K649" s="15">
        <v>7851.88</v>
      </c>
      <c r="L649" s="15">
        <v>363.68</v>
      </c>
      <c r="M649" s="15">
        <v>86.8</v>
      </c>
      <c r="N649" s="15">
        <v>3.8</v>
      </c>
      <c r="O649" s="15">
        <v>0</v>
      </c>
      <c r="P649" s="15">
        <f t="shared" si="33"/>
        <v>3.04</v>
      </c>
    </row>
    <row r="650" spans="1:16">
      <c r="A650" s="13">
        <v>202403</v>
      </c>
      <c r="B650" s="11" t="s">
        <v>217</v>
      </c>
      <c r="C650" s="11" t="s">
        <v>1438</v>
      </c>
      <c r="D650" s="11" t="s">
        <v>587</v>
      </c>
      <c r="E650" s="11" t="s">
        <v>1019</v>
      </c>
      <c r="F650" s="11" t="s">
        <v>1020</v>
      </c>
      <c r="G650" s="16" t="s">
        <v>1021</v>
      </c>
      <c r="H650" s="13" t="s">
        <v>1494</v>
      </c>
      <c r="J650" s="15">
        <v>1900</v>
      </c>
      <c r="K650" s="15">
        <v>7795.44</v>
      </c>
      <c r="L650" s="15">
        <v>363.68</v>
      </c>
      <c r="M650" s="15">
        <v>86.8</v>
      </c>
      <c r="N650" s="15">
        <v>3.8</v>
      </c>
      <c r="O650" s="15">
        <v>0</v>
      </c>
      <c r="P650" s="15">
        <f t="shared" si="33"/>
        <v>3.04</v>
      </c>
    </row>
    <row r="651" spans="1:16">
      <c r="A651" s="13">
        <v>202403</v>
      </c>
      <c r="B651" s="11" t="s">
        <v>271</v>
      </c>
      <c r="C651" s="11" t="s">
        <v>1438</v>
      </c>
      <c r="D651" s="11" t="s">
        <v>587</v>
      </c>
      <c r="E651" s="11" t="s">
        <v>1022</v>
      </c>
      <c r="F651" s="11" t="s">
        <v>1023</v>
      </c>
      <c r="G651" s="16" t="s">
        <v>1024</v>
      </c>
      <c r="H651" s="13" t="s">
        <v>1494</v>
      </c>
      <c r="J651" s="15">
        <v>1900</v>
      </c>
      <c r="K651" s="15">
        <v>12347.51</v>
      </c>
      <c r="L651" s="15">
        <v>363.68</v>
      </c>
      <c r="M651" s="15">
        <v>86.8</v>
      </c>
      <c r="N651" s="15">
        <v>3.8</v>
      </c>
      <c r="O651" s="15">
        <v>0</v>
      </c>
      <c r="P651" s="15">
        <f t="shared" si="33"/>
        <v>3.04</v>
      </c>
    </row>
    <row r="652" spans="1:16">
      <c r="A652" s="13">
        <v>202403</v>
      </c>
      <c r="B652" s="11" t="s">
        <v>316</v>
      </c>
      <c r="C652" s="11" t="s">
        <v>1438</v>
      </c>
      <c r="D652" s="11" t="s">
        <v>587</v>
      </c>
      <c r="E652" s="11" t="s">
        <v>1029</v>
      </c>
      <c r="F652" s="11" t="s">
        <v>1030</v>
      </c>
      <c r="G652" s="16" t="s">
        <v>1031</v>
      </c>
      <c r="H652" s="13" t="s">
        <v>1494</v>
      </c>
      <c r="J652" s="15">
        <v>1900</v>
      </c>
      <c r="K652" s="15">
        <v>13177.49</v>
      </c>
      <c r="L652" s="15">
        <v>363.68</v>
      </c>
      <c r="M652" s="15">
        <v>86.8</v>
      </c>
      <c r="N652" s="15">
        <v>3.8</v>
      </c>
      <c r="O652" s="15">
        <v>0</v>
      </c>
      <c r="P652" s="15">
        <f t="shared" si="33"/>
        <v>3.04</v>
      </c>
    </row>
    <row r="653" spans="1:16">
      <c r="A653" s="13">
        <v>202403</v>
      </c>
      <c r="B653" s="11" t="s">
        <v>251</v>
      </c>
      <c r="C653" s="11" t="s">
        <v>1438</v>
      </c>
      <c r="D653" s="11" t="s">
        <v>587</v>
      </c>
      <c r="E653" s="11" t="s">
        <v>1032</v>
      </c>
      <c r="F653" s="11" t="s">
        <v>1023</v>
      </c>
      <c r="G653" s="16" t="s">
        <v>1033</v>
      </c>
      <c r="H653" s="13" t="s">
        <v>1494</v>
      </c>
      <c r="J653" s="15">
        <v>1900</v>
      </c>
      <c r="K653" s="15">
        <v>9919.33</v>
      </c>
      <c r="L653" s="15">
        <v>363.68</v>
      </c>
      <c r="M653" s="15">
        <v>86.8</v>
      </c>
      <c r="N653" s="15">
        <v>3.8</v>
      </c>
      <c r="O653" s="15">
        <v>0</v>
      </c>
      <c r="P653" s="15">
        <f t="shared" si="33"/>
        <v>3.04</v>
      </c>
    </row>
    <row r="654" spans="1:16">
      <c r="A654" s="13">
        <v>202403</v>
      </c>
      <c r="B654" s="11" t="s">
        <v>414</v>
      </c>
      <c r="C654" s="11" t="s">
        <v>1438</v>
      </c>
      <c r="D654" s="11" t="s">
        <v>587</v>
      </c>
      <c r="E654" s="11" t="s">
        <v>1034</v>
      </c>
      <c r="F654" s="11" t="s">
        <v>1027</v>
      </c>
      <c r="G654" s="16" t="s">
        <v>1035</v>
      </c>
      <c r="H654" s="13" t="s">
        <v>1494</v>
      </c>
      <c r="J654" s="15">
        <v>1900</v>
      </c>
      <c r="K654" s="15">
        <v>9607.89</v>
      </c>
      <c r="L654" s="15">
        <v>363.68</v>
      </c>
      <c r="M654" s="15">
        <v>86.8</v>
      </c>
      <c r="N654" s="15">
        <v>3.8</v>
      </c>
      <c r="O654" s="15">
        <v>0</v>
      </c>
      <c r="P654" s="15">
        <f t="shared" si="33"/>
        <v>3.04</v>
      </c>
    </row>
    <row r="655" spans="1:16">
      <c r="A655" s="13">
        <v>202403</v>
      </c>
      <c r="B655" s="11" t="s">
        <v>302</v>
      </c>
      <c r="C655" s="11" t="s">
        <v>1438</v>
      </c>
      <c r="D655" s="11" t="s">
        <v>587</v>
      </c>
      <c r="E655" s="11" t="s">
        <v>1036</v>
      </c>
      <c r="F655" s="11" t="s">
        <v>1027</v>
      </c>
      <c r="G655" s="16" t="s">
        <v>1037</v>
      </c>
      <c r="H655" s="13" t="s">
        <v>1494</v>
      </c>
      <c r="J655" s="15">
        <v>1900</v>
      </c>
      <c r="K655" s="15">
        <v>8604.67</v>
      </c>
      <c r="L655" s="15">
        <v>363.68</v>
      </c>
      <c r="M655" s="15">
        <v>86.8</v>
      </c>
      <c r="N655" s="15">
        <v>3.8</v>
      </c>
      <c r="O655" s="15">
        <v>0</v>
      </c>
      <c r="P655" s="15">
        <f t="shared" si="33"/>
        <v>3.04</v>
      </c>
    </row>
    <row r="656" spans="1:16">
      <c r="A656" s="13">
        <v>202403</v>
      </c>
      <c r="B656" s="11" t="s">
        <v>207</v>
      </c>
      <c r="C656" s="11" t="s">
        <v>1438</v>
      </c>
      <c r="D656" s="11" t="s">
        <v>587</v>
      </c>
      <c r="E656" s="11" t="s">
        <v>1038</v>
      </c>
      <c r="F656" s="11" t="s">
        <v>1039</v>
      </c>
      <c r="G656" s="16" t="s">
        <v>1040</v>
      </c>
      <c r="H656" s="13" t="s">
        <v>1494</v>
      </c>
      <c r="J656" s="15">
        <v>1900</v>
      </c>
      <c r="K656" s="15">
        <v>8869.11</v>
      </c>
      <c r="L656" s="15">
        <v>363.68</v>
      </c>
      <c r="M656" s="15">
        <v>86.8</v>
      </c>
      <c r="N656" s="15">
        <v>3.8</v>
      </c>
      <c r="O656" s="15">
        <v>0</v>
      </c>
      <c r="P656" s="15">
        <f t="shared" si="33"/>
        <v>3.04</v>
      </c>
    </row>
    <row r="657" spans="1:16">
      <c r="A657" s="13">
        <v>202403</v>
      </c>
      <c r="B657" s="11" t="s">
        <v>275</v>
      </c>
      <c r="C657" s="11" t="s">
        <v>1438</v>
      </c>
      <c r="D657" s="11" t="s">
        <v>587</v>
      </c>
      <c r="E657" s="11" t="s">
        <v>1041</v>
      </c>
      <c r="F657" s="11" t="s">
        <v>1027</v>
      </c>
      <c r="G657" s="16" t="s">
        <v>1011</v>
      </c>
      <c r="H657" s="13" t="s">
        <v>1494</v>
      </c>
      <c r="J657" s="15">
        <v>1900</v>
      </c>
      <c r="K657" s="15">
        <v>8724.69</v>
      </c>
      <c r="L657" s="15">
        <v>363.68</v>
      </c>
      <c r="M657" s="15">
        <v>86.8</v>
      </c>
      <c r="N657" s="15">
        <v>3.8</v>
      </c>
      <c r="O657" s="15">
        <v>0</v>
      </c>
      <c r="P657" s="15">
        <f t="shared" si="33"/>
        <v>3.04</v>
      </c>
    </row>
    <row r="658" spans="1:16">
      <c r="A658" s="13">
        <v>202403</v>
      </c>
      <c r="B658" s="11" t="s">
        <v>372</v>
      </c>
      <c r="C658" s="11" t="s">
        <v>1438</v>
      </c>
      <c r="D658" s="11" t="s">
        <v>587</v>
      </c>
      <c r="E658" s="11" t="s">
        <v>1042</v>
      </c>
      <c r="F658" s="11" t="s">
        <v>1030</v>
      </c>
      <c r="G658" s="16" t="s">
        <v>1043</v>
      </c>
      <c r="H658" s="13" t="s">
        <v>1494</v>
      </c>
      <c r="J658" s="15">
        <v>1900</v>
      </c>
      <c r="K658" s="15">
        <v>11405.51</v>
      </c>
      <c r="L658" s="15">
        <v>363.68</v>
      </c>
      <c r="M658" s="15">
        <v>86.8</v>
      </c>
      <c r="N658" s="15">
        <v>3.8</v>
      </c>
      <c r="O658" s="15">
        <v>0</v>
      </c>
      <c r="P658" s="15">
        <f t="shared" si="33"/>
        <v>3.04</v>
      </c>
    </row>
    <row r="659" spans="1:16">
      <c r="A659" s="13">
        <v>202403</v>
      </c>
      <c r="B659" s="11" t="s">
        <v>211</v>
      </c>
      <c r="C659" s="11" t="s">
        <v>1438</v>
      </c>
      <c r="D659" s="11" t="s">
        <v>587</v>
      </c>
      <c r="E659" s="11" t="s">
        <v>1044</v>
      </c>
      <c r="F659" s="11" t="s">
        <v>1039</v>
      </c>
      <c r="G659" s="16" t="s">
        <v>1045</v>
      </c>
      <c r="H659" s="13" t="s">
        <v>1494</v>
      </c>
      <c r="J659" s="15">
        <v>1900</v>
      </c>
      <c r="K659" s="15">
        <v>4471.37</v>
      </c>
      <c r="L659" s="15">
        <v>363.68</v>
      </c>
      <c r="M659" s="15">
        <v>86.8</v>
      </c>
      <c r="N659" s="15">
        <v>3.8</v>
      </c>
      <c r="O659" s="15">
        <v>0</v>
      </c>
      <c r="P659" s="15">
        <f t="shared" si="33"/>
        <v>3.04</v>
      </c>
    </row>
    <row r="660" spans="1:16">
      <c r="A660" s="13">
        <v>202403</v>
      </c>
      <c r="B660" s="11" t="s">
        <v>363</v>
      </c>
      <c r="C660" s="11" t="s">
        <v>1438</v>
      </c>
      <c r="D660" s="11" t="s">
        <v>587</v>
      </c>
      <c r="E660" s="11" t="s">
        <v>1046</v>
      </c>
      <c r="F660" s="11" t="s">
        <v>1039</v>
      </c>
      <c r="G660" s="16" t="s">
        <v>1047</v>
      </c>
      <c r="H660" s="13" t="s">
        <v>1494</v>
      </c>
      <c r="J660" s="15">
        <v>1900</v>
      </c>
      <c r="K660" s="15">
        <v>7062.6</v>
      </c>
      <c r="L660" s="15">
        <v>363.68</v>
      </c>
      <c r="M660" s="15">
        <v>86.8</v>
      </c>
      <c r="N660" s="15">
        <v>3.8</v>
      </c>
      <c r="O660" s="15">
        <v>0</v>
      </c>
      <c r="P660" s="15">
        <f t="shared" si="33"/>
        <v>3.04</v>
      </c>
    </row>
    <row r="661" spans="1:16">
      <c r="A661" s="13">
        <v>202403</v>
      </c>
      <c r="B661" s="11" t="s">
        <v>273</v>
      </c>
      <c r="C661" s="11" t="s">
        <v>1438</v>
      </c>
      <c r="D661" s="11" t="s">
        <v>587</v>
      </c>
      <c r="E661" s="11" t="s">
        <v>1048</v>
      </c>
      <c r="F661" s="11" t="s">
        <v>1039</v>
      </c>
      <c r="G661" s="16" t="s">
        <v>1049</v>
      </c>
      <c r="H661" s="13" t="s">
        <v>1494</v>
      </c>
      <c r="J661" s="15">
        <v>1900</v>
      </c>
      <c r="K661" s="15">
        <v>9315.55</v>
      </c>
      <c r="L661" s="15">
        <v>363.68</v>
      </c>
      <c r="M661" s="15">
        <v>86.8</v>
      </c>
      <c r="N661" s="15">
        <v>3.8</v>
      </c>
      <c r="O661" s="15">
        <v>0</v>
      </c>
      <c r="P661" s="15">
        <f t="shared" si="33"/>
        <v>3.04</v>
      </c>
    </row>
    <row r="662" spans="1:16">
      <c r="A662" s="13">
        <v>202403</v>
      </c>
      <c r="B662" s="11" t="s">
        <v>411</v>
      </c>
      <c r="C662" s="11" t="s">
        <v>1438</v>
      </c>
      <c r="D662" s="11" t="s">
        <v>587</v>
      </c>
      <c r="E662" s="11" t="s">
        <v>1050</v>
      </c>
      <c r="F662" s="11" t="s">
        <v>1020</v>
      </c>
      <c r="G662" s="16" t="s">
        <v>1051</v>
      </c>
      <c r="H662" s="13" t="s">
        <v>1494</v>
      </c>
      <c r="J662" s="15">
        <v>1900</v>
      </c>
      <c r="K662" s="15">
        <v>8102.12</v>
      </c>
      <c r="L662" s="15">
        <v>363.68</v>
      </c>
      <c r="M662" s="15">
        <v>86.8</v>
      </c>
      <c r="N662" s="15">
        <v>3.8</v>
      </c>
      <c r="O662" s="15">
        <v>0</v>
      </c>
      <c r="P662" s="15">
        <f t="shared" si="33"/>
        <v>3.04</v>
      </c>
    </row>
    <row r="663" spans="1:16">
      <c r="A663" s="13">
        <v>202403</v>
      </c>
      <c r="B663" s="11" t="s">
        <v>443</v>
      </c>
      <c r="C663" s="11" t="s">
        <v>1438</v>
      </c>
      <c r="D663" s="11" t="s">
        <v>587</v>
      </c>
      <c r="E663" s="11" t="s">
        <v>1052</v>
      </c>
      <c r="F663" s="11" t="s">
        <v>1030</v>
      </c>
      <c r="G663" s="16" t="s">
        <v>1053</v>
      </c>
      <c r="H663" s="13" t="s">
        <v>1494</v>
      </c>
      <c r="J663" s="15">
        <v>1900</v>
      </c>
      <c r="K663" s="15">
        <v>8894.69</v>
      </c>
      <c r="L663" s="15">
        <v>363.68</v>
      </c>
      <c r="M663" s="15">
        <v>86.8</v>
      </c>
      <c r="N663" s="15">
        <v>3.8</v>
      </c>
      <c r="O663" s="15">
        <v>0</v>
      </c>
      <c r="P663" s="15">
        <f t="shared" si="33"/>
        <v>3.04</v>
      </c>
    </row>
    <row r="664" spans="1:16">
      <c r="A664" s="13">
        <v>202403</v>
      </c>
      <c r="B664" s="11" t="s">
        <v>369</v>
      </c>
      <c r="C664" s="11" t="s">
        <v>1438</v>
      </c>
      <c r="D664" s="11" t="s">
        <v>587</v>
      </c>
      <c r="E664" s="11" t="s">
        <v>1054</v>
      </c>
      <c r="F664" s="11" t="s">
        <v>1020</v>
      </c>
      <c r="G664" s="16" t="s">
        <v>1055</v>
      </c>
      <c r="H664" s="13" t="s">
        <v>1494</v>
      </c>
      <c r="J664" s="15">
        <v>1900</v>
      </c>
      <c r="K664" s="15">
        <v>8146.06</v>
      </c>
      <c r="L664" s="15">
        <v>363.68</v>
      </c>
      <c r="M664" s="15">
        <v>86.8</v>
      </c>
      <c r="N664" s="15">
        <v>3.8</v>
      </c>
      <c r="O664" s="15">
        <v>0</v>
      </c>
      <c r="P664" s="15">
        <f t="shared" si="33"/>
        <v>3.04</v>
      </c>
    </row>
    <row r="665" spans="1:16">
      <c r="A665" s="13">
        <v>202403</v>
      </c>
      <c r="B665" s="11" t="s">
        <v>375</v>
      </c>
      <c r="C665" s="11" t="s">
        <v>1438</v>
      </c>
      <c r="D665" s="11" t="s">
        <v>587</v>
      </c>
      <c r="E665" s="11" t="s">
        <v>1056</v>
      </c>
      <c r="F665" s="11" t="s">
        <v>1039</v>
      </c>
      <c r="G665" s="16" t="s">
        <v>1057</v>
      </c>
      <c r="H665" s="13" t="s">
        <v>1494</v>
      </c>
      <c r="J665" s="15">
        <v>1900</v>
      </c>
      <c r="K665" s="15">
        <v>6996.37</v>
      </c>
      <c r="L665" s="15">
        <v>363.68</v>
      </c>
      <c r="M665" s="15">
        <v>86.8</v>
      </c>
      <c r="N665" s="15">
        <v>3.8</v>
      </c>
      <c r="O665" s="15">
        <v>385</v>
      </c>
      <c r="P665" s="15">
        <f t="shared" si="33"/>
        <v>3.04</v>
      </c>
    </row>
    <row r="666" spans="1:16">
      <c r="A666" s="13">
        <v>202403</v>
      </c>
      <c r="B666" s="11" t="s">
        <v>246</v>
      </c>
      <c r="C666" s="11" t="s">
        <v>1438</v>
      </c>
      <c r="D666" s="11" t="s">
        <v>587</v>
      </c>
      <c r="E666" s="11" t="s">
        <v>1058</v>
      </c>
      <c r="F666" s="11" t="s">
        <v>1039</v>
      </c>
      <c r="G666" s="16" t="s">
        <v>1059</v>
      </c>
      <c r="H666" s="13" t="s">
        <v>1494</v>
      </c>
      <c r="J666" s="15">
        <v>1900</v>
      </c>
      <c r="K666" s="15">
        <v>7118.34</v>
      </c>
      <c r="L666" s="15">
        <v>363.68</v>
      </c>
      <c r="M666" s="15">
        <v>86.8</v>
      </c>
      <c r="N666" s="15">
        <v>3.8</v>
      </c>
      <c r="O666" s="15">
        <v>0</v>
      </c>
      <c r="P666" s="15">
        <f t="shared" si="33"/>
        <v>3.04</v>
      </c>
    </row>
    <row r="667" spans="1:16">
      <c r="A667" s="13">
        <v>202403</v>
      </c>
      <c r="B667" s="11" t="s">
        <v>235</v>
      </c>
      <c r="C667" s="11" t="s">
        <v>1438</v>
      </c>
      <c r="D667" s="11" t="s">
        <v>587</v>
      </c>
      <c r="E667" s="11" t="s">
        <v>1060</v>
      </c>
      <c r="F667" s="11" t="s">
        <v>1039</v>
      </c>
      <c r="G667" s="16" t="s">
        <v>1061</v>
      </c>
      <c r="H667" s="13" t="s">
        <v>1494</v>
      </c>
      <c r="J667" s="15">
        <v>1900</v>
      </c>
      <c r="K667" s="15">
        <v>7006.25</v>
      </c>
      <c r="L667" s="15">
        <v>363.68</v>
      </c>
      <c r="M667" s="15">
        <v>86.8</v>
      </c>
      <c r="N667" s="15">
        <v>3.8</v>
      </c>
      <c r="O667" s="15">
        <v>0</v>
      </c>
      <c r="P667" s="15">
        <f t="shared" si="33"/>
        <v>3.04</v>
      </c>
    </row>
    <row r="668" spans="1:16">
      <c r="A668" s="13">
        <v>202403</v>
      </c>
      <c r="B668" s="11" t="s">
        <v>339</v>
      </c>
      <c r="C668" s="11" t="s">
        <v>1438</v>
      </c>
      <c r="D668" s="11" t="s">
        <v>587</v>
      </c>
      <c r="E668" s="11" t="s">
        <v>1064</v>
      </c>
      <c r="F668" s="11" t="s">
        <v>1027</v>
      </c>
      <c r="G668" s="16" t="s">
        <v>1065</v>
      </c>
      <c r="H668" s="13" t="s">
        <v>1494</v>
      </c>
      <c r="J668" s="15">
        <v>1900</v>
      </c>
      <c r="K668" s="15">
        <v>6102.36</v>
      </c>
      <c r="L668" s="15">
        <v>363.68</v>
      </c>
      <c r="M668" s="15">
        <v>86.8</v>
      </c>
      <c r="N668" s="15">
        <v>3.8</v>
      </c>
      <c r="O668" s="15">
        <v>0</v>
      </c>
      <c r="P668" s="15">
        <f t="shared" si="33"/>
        <v>3.04</v>
      </c>
    </row>
    <row r="669" spans="1:16">
      <c r="A669" s="13">
        <v>202403</v>
      </c>
      <c r="B669" s="11" t="s">
        <v>330</v>
      </c>
      <c r="C669" s="11" t="s">
        <v>1438</v>
      </c>
      <c r="D669" s="11" t="s">
        <v>587</v>
      </c>
      <c r="E669" s="11" t="s">
        <v>1066</v>
      </c>
      <c r="F669" s="11" t="s">
        <v>1067</v>
      </c>
      <c r="G669" s="16" t="s">
        <v>1068</v>
      </c>
      <c r="H669" s="13" t="s">
        <v>1494</v>
      </c>
      <c r="J669" s="15">
        <v>1900</v>
      </c>
      <c r="K669" s="15">
        <v>8156.34</v>
      </c>
      <c r="L669" s="15">
        <v>363.68</v>
      </c>
      <c r="M669" s="15">
        <v>86.8</v>
      </c>
      <c r="N669" s="15">
        <v>3.8</v>
      </c>
      <c r="O669" s="15">
        <v>0</v>
      </c>
      <c r="P669" s="15">
        <f t="shared" si="33"/>
        <v>3.04</v>
      </c>
    </row>
    <row r="670" spans="1:16">
      <c r="A670" s="13">
        <v>202403</v>
      </c>
      <c r="B670" s="11" t="s">
        <v>208</v>
      </c>
      <c r="C670" s="11" t="s">
        <v>1438</v>
      </c>
      <c r="D670" s="11" t="s">
        <v>587</v>
      </c>
      <c r="E670" s="11" t="s">
        <v>1069</v>
      </c>
      <c r="F670" s="11" t="s">
        <v>1363</v>
      </c>
      <c r="G670" s="16" t="s">
        <v>1070</v>
      </c>
      <c r="H670" s="13" t="s">
        <v>1494</v>
      </c>
      <c r="J670" s="15">
        <v>1900</v>
      </c>
      <c r="K670" s="15">
        <v>9258.78</v>
      </c>
      <c r="L670" s="15">
        <v>363.68</v>
      </c>
      <c r="M670" s="15">
        <v>86.8</v>
      </c>
      <c r="N670" s="15">
        <v>3.8</v>
      </c>
      <c r="O670" s="15">
        <v>0</v>
      </c>
      <c r="P670" s="15">
        <f t="shared" si="33"/>
        <v>3.04</v>
      </c>
    </row>
    <row r="671" spans="1:16">
      <c r="A671" s="13">
        <v>202403</v>
      </c>
      <c r="B671" s="11" t="s">
        <v>399</v>
      </c>
      <c r="C671" s="11" t="s">
        <v>1438</v>
      </c>
      <c r="D671" s="11" t="s">
        <v>587</v>
      </c>
      <c r="E671" s="11" t="s">
        <v>1071</v>
      </c>
      <c r="F671" s="11" t="s">
        <v>1067</v>
      </c>
      <c r="G671" s="16" t="s">
        <v>756</v>
      </c>
      <c r="H671" s="13" t="s">
        <v>1494</v>
      </c>
      <c r="J671" s="15">
        <v>1900</v>
      </c>
      <c r="K671" s="15">
        <v>7363.71</v>
      </c>
      <c r="L671" s="15">
        <v>363.68</v>
      </c>
      <c r="M671" s="15">
        <v>86.8</v>
      </c>
      <c r="N671" s="15">
        <v>3.8</v>
      </c>
      <c r="O671" s="15">
        <v>100</v>
      </c>
      <c r="P671" s="15">
        <f t="shared" si="33"/>
        <v>3.04</v>
      </c>
    </row>
    <row r="672" spans="1:16">
      <c r="A672" s="13">
        <v>202403</v>
      </c>
      <c r="B672" s="11" t="s">
        <v>230</v>
      </c>
      <c r="C672" s="11" t="s">
        <v>1438</v>
      </c>
      <c r="D672" s="11" t="s">
        <v>587</v>
      </c>
      <c r="E672" s="11" t="s">
        <v>1072</v>
      </c>
      <c r="F672" s="11" t="s">
        <v>1027</v>
      </c>
      <c r="G672" s="16" t="s">
        <v>1073</v>
      </c>
      <c r="H672" s="13" t="s">
        <v>1494</v>
      </c>
      <c r="J672" s="15">
        <v>1900</v>
      </c>
      <c r="K672" s="15">
        <v>9322.68</v>
      </c>
      <c r="L672" s="15">
        <v>363.68</v>
      </c>
      <c r="M672" s="15">
        <v>86.8</v>
      </c>
      <c r="N672" s="15">
        <v>3.8</v>
      </c>
      <c r="O672" s="15">
        <v>0</v>
      </c>
      <c r="P672" s="15">
        <f t="shared" si="33"/>
        <v>3.04</v>
      </c>
    </row>
    <row r="673" spans="1:16">
      <c r="A673" s="13">
        <v>202403</v>
      </c>
      <c r="B673" s="11" t="s">
        <v>343</v>
      </c>
      <c r="C673" s="11" t="s">
        <v>1438</v>
      </c>
      <c r="D673" s="11" t="s">
        <v>587</v>
      </c>
      <c r="E673" s="11" t="s">
        <v>1074</v>
      </c>
      <c r="F673" s="11" t="s">
        <v>1027</v>
      </c>
      <c r="G673" s="16" t="s">
        <v>1075</v>
      </c>
      <c r="H673" s="13" t="s">
        <v>1494</v>
      </c>
      <c r="J673" s="15">
        <v>1900</v>
      </c>
      <c r="K673" s="15">
        <v>7603.91</v>
      </c>
      <c r="L673" s="15">
        <v>363.68</v>
      </c>
      <c r="M673" s="15">
        <v>86.8</v>
      </c>
      <c r="N673" s="15">
        <v>3.8</v>
      </c>
      <c r="O673" s="15">
        <v>0</v>
      </c>
      <c r="P673" s="15">
        <f t="shared" si="33"/>
        <v>3.04</v>
      </c>
    </row>
    <row r="674" spans="1:16">
      <c r="A674" s="13">
        <v>202403</v>
      </c>
      <c r="B674" s="11" t="s">
        <v>297</v>
      </c>
      <c r="C674" s="11" t="s">
        <v>1438</v>
      </c>
      <c r="D674" s="11" t="s">
        <v>587</v>
      </c>
      <c r="E674" s="11" t="s">
        <v>1076</v>
      </c>
      <c r="F674" s="11" t="s">
        <v>1027</v>
      </c>
      <c r="G674" s="16" t="s">
        <v>1077</v>
      </c>
      <c r="H674" s="13" t="s">
        <v>1494</v>
      </c>
      <c r="J674" s="15">
        <v>1900</v>
      </c>
      <c r="K674" s="15">
        <v>9957.78</v>
      </c>
      <c r="L674" s="15">
        <v>363.68</v>
      </c>
      <c r="M674" s="15">
        <v>86.8</v>
      </c>
      <c r="N674" s="15">
        <v>3.8</v>
      </c>
      <c r="O674" s="15">
        <v>0</v>
      </c>
      <c r="P674" s="15">
        <f t="shared" si="33"/>
        <v>3.04</v>
      </c>
    </row>
    <row r="675" spans="1:16">
      <c r="A675" s="13">
        <v>202403</v>
      </c>
      <c r="B675" s="11" t="s">
        <v>341</v>
      </c>
      <c r="C675" s="11" t="s">
        <v>1438</v>
      </c>
      <c r="D675" s="11" t="s">
        <v>587</v>
      </c>
      <c r="E675" s="11" t="s">
        <v>1078</v>
      </c>
      <c r="F675" s="11" t="s">
        <v>1027</v>
      </c>
      <c r="G675" s="16" t="s">
        <v>1079</v>
      </c>
      <c r="H675" s="13" t="s">
        <v>1494</v>
      </c>
      <c r="J675" s="15">
        <v>1900</v>
      </c>
      <c r="K675" s="15">
        <v>8172.81</v>
      </c>
      <c r="L675" s="15">
        <v>363.68</v>
      </c>
      <c r="M675" s="15">
        <v>86.8</v>
      </c>
      <c r="N675" s="15">
        <v>3.8</v>
      </c>
      <c r="O675" s="15">
        <v>0</v>
      </c>
      <c r="P675" s="15">
        <f t="shared" si="33"/>
        <v>3.04</v>
      </c>
    </row>
    <row r="676" spans="1:16">
      <c r="A676" s="13">
        <v>202403</v>
      </c>
      <c r="B676" s="11" t="s">
        <v>237</v>
      </c>
      <c r="C676" s="11" t="s">
        <v>1438</v>
      </c>
      <c r="D676" s="11" t="s">
        <v>587</v>
      </c>
      <c r="E676" s="11" t="s">
        <v>1084</v>
      </c>
      <c r="F676" s="11" t="s">
        <v>1030</v>
      </c>
      <c r="G676" s="16" t="s">
        <v>1083</v>
      </c>
      <c r="H676" s="13" t="s">
        <v>1494</v>
      </c>
      <c r="J676" s="15">
        <v>1900</v>
      </c>
      <c r="K676" s="15">
        <v>11923.02</v>
      </c>
      <c r="L676" s="15">
        <v>363.68</v>
      </c>
      <c r="M676" s="15">
        <v>86.8</v>
      </c>
      <c r="N676" s="15">
        <v>3.8</v>
      </c>
      <c r="O676" s="15">
        <v>0</v>
      </c>
      <c r="P676" s="15">
        <f t="shared" si="33"/>
        <v>3.04</v>
      </c>
    </row>
    <row r="677" spans="1:16">
      <c r="A677" s="13">
        <v>202403</v>
      </c>
      <c r="B677" s="11" t="s">
        <v>361</v>
      </c>
      <c r="C677" s="11" t="s">
        <v>1438</v>
      </c>
      <c r="D677" s="11" t="s">
        <v>587</v>
      </c>
      <c r="E677" s="11" t="s">
        <v>1085</v>
      </c>
      <c r="F677" s="11" t="s">
        <v>1086</v>
      </c>
      <c r="G677" s="16" t="s">
        <v>1087</v>
      </c>
      <c r="H677" s="13" t="s">
        <v>1494</v>
      </c>
      <c r="J677" s="15">
        <v>1900</v>
      </c>
      <c r="K677" s="15">
        <v>10565.14</v>
      </c>
      <c r="L677" s="15">
        <v>363.68</v>
      </c>
      <c r="M677" s="15">
        <v>86.8</v>
      </c>
      <c r="N677" s="15">
        <v>3.8</v>
      </c>
      <c r="O677" s="15">
        <v>0</v>
      </c>
      <c r="P677" s="15">
        <f t="shared" si="33"/>
        <v>3.04</v>
      </c>
    </row>
    <row r="678" spans="1:16">
      <c r="A678" s="13">
        <v>202403</v>
      </c>
      <c r="B678" s="11" t="s">
        <v>360</v>
      </c>
      <c r="C678" s="11" t="s">
        <v>1438</v>
      </c>
      <c r="D678" s="11" t="s">
        <v>587</v>
      </c>
      <c r="E678" s="11" t="s">
        <v>1088</v>
      </c>
      <c r="F678" s="11" t="s">
        <v>1067</v>
      </c>
      <c r="G678" s="16" t="s">
        <v>1089</v>
      </c>
      <c r="H678" s="13" t="s">
        <v>1494</v>
      </c>
      <c r="J678" s="15">
        <v>1900</v>
      </c>
      <c r="K678" s="15">
        <v>8104.47</v>
      </c>
      <c r="L678" s="15">
        <v>363.68</v>
      </c>
      <c r="M678" s="15">
        <v>86.8</v>
      </c>
      <c r="N678" s="15">
        <v>3.8</v>
      </c>
      <c r="O678" s="15">
        <v>95</v>
      </c>
      <c r="P678" s="15">
        <f t="shared" ref="P678:P709" si="34">1900*0.16%</f>
        <v>3.04</v>
      </c>
    </row>
    <row r="679" spans="1:16">
      <c r="A679" s="13">
        <v>202403</v>
      </c>
      <c r="B679" s="11" t="s">
        <v>308</v>
      </c>
      <c r="C679" s="11" t="s">
        <v>1438</v>
      </c>
      <c r="D679" s="11" t="s">
        <v>587</v>
      </c>
      <c r="E679" s="11" t="s">
        <v>1092</v>
      </c>
      <c r="F679" s="11" t="s">
        <v>1067</v>
      </c>
      <c r="G679" s="16" t="s">
        <v>1051</v>
      </c>
      <c r="H679" s="13" t="s">
        <v>1494</v>
      </c>
      <c r="J679" s="15">
        <v>1900</v>
      </c>
      <c r="K679" s="15">
        <v>8759.82</v>
      </c>
      <c r="L679" s="15">
        <v>363.68</v>
      </c>
      <c r="M679" s="15">
        <v>86.8</v>
      </c>
      <c r="N679" s="15">
        <v>3.8</v>
      </c>
      <c r="O679" s="15">
        <v>0</v>
      </c>
      <c r="P679" s="15">
        <f t="shared" si="34"/>
        <v>3.04</v>
      </c>
    </row>
    <row r="680" spans="1:16">
      <c r="A680" s="13">
        <v>202403</v>
      </c>
      <c r="B680" s="11" t="s">
        <v>325</v>
      </c>
      <c r="C680" s="11" t="s">
        <v>1438</v>
      </c>
      <c r="D680" s="11" t="s">
        <v>587</v>
      </c>
      <c r="E680" s="11" t="s">
        <v>1093</v>
      </c>
      <c r="F680" s="11" t="s">
        <v>1027</v>
      </c>
      <c r="G680" s="16" t="s">
        <v>1094</v>
      </c>
      <c r="H680" s="13" t="s">
        <v>1494</v>
      </c>
      <c r="J680" s="15">
        <v>1900</v>
      </c>
      <c r="K680" s="15">
        <v>8618.73</v>
      </c>
      <c r="L680" s="15">
        <v>363.68</v>
      </c>
      <c r="M680" s="15">
        <v>86.8</v>
      </c>
      <c r="N680" s="15">
        <v>3.8</v>
      </c>
      <c r="O680" s="15">
        <v>0</v>
      </c>
      <c r="P680" s="15">
        <f t="shared" si="34"/>
        <v>3.04</v>
      </c>
    </row>
    <row r="681" spans="1:16">
      <c r="A681" s="13">
        <v>202403</v>
      </c>
      <c r="B681" s="11" t="s">
        <v>347</v>
      </c>
      <c r="C681" s="11" t="s">
        <v>1438</v>
      </c>
      <c r="D681" s="11" t="s">
        <v>587</v>
      </c>
      <c r="E681" s="11" t="s">
        <v>1098</v>
      </c>
      <c r="F681" s="11" t="s">
        <v>1020</v>
      </c>
      <c r="G681" s="16" t="s">
        <v>1099</v>
      </c>
      <c r="H681" s="13" t="s">
        <v>1494</v>
      </c>
      <c r="J681" s="15">
        <v>1900</v>
      </c>
      <c r="K681" s="15">
        <v>7921.96</v>
      </c>
      <c r="L681" s="15">
        <v>363.68</v>
      </c>
      <c r="M681" s="15">
        <v>86.8</v>
      </c>
      <c r="N681" s="15">
        <v>3.8</v>
      </c>
      <c r="O681" s="15">
        <v>0</v>
      </c>
      <c r="P681" s="15">
        <f t="shared" si="34"/>
        <v>3.04</v>
      </c>
    </row>
    <row r="682" spans="1:16">
      <c r="A682" s="13">
        <v>202403</v>
      </c>
      <c r="B682" s="11" t="s">
        <v>338</v>
      </c>
      <c r="C682" s="11" t="s">
        <v>1438</v>
      </c>
      <c r="D682" s="11" t="s">
        <v>587</v>
      </c>
      <c r="E682" s="11" t="s">
        <v>1100</v>
      </c>
      <c r="F682" s="11" t="s">
        <v>1020</v>
      </c>
      <c r="G682" s="16" t="s">
        <v>1101</v>
      </c>
      <c r="H682" s="13" t="s">
        <v>1494</v>
      </c>
      <c r="J682" s="15">
        <v>1900</v>
      </c>
      <c r="K682" s="15">
        <v>6477.8</v>
      </c>
      <c r="L682" s="15">
        <v>363.68</v>
      </c>
      <c r="M682" s="15">
        <v>86.8</v>
      </c>
      <c r="N682" s="15">
        <v>3.8</v>
      </c>
      <c r="O682" s="15">
        <v>0</v>
      </c>
      <c r="P682" s="15">
        <f t="shared" si="34"/>
        <v>3.04</v>
      </c>
    </row>
    <row r="683" spans="1:16">
      <c r="A683" s="13">
        <v>202403</v>
      </c>
      <c r="B683" s="11" t="s">
        <v>210</v>
      </c>
      <c r="C683" s="11" t="s">
        <v>1438</v>
      </c>
      <c r="D683" s="11" t="s">
        <v>587</v>
      </c>
      <c r="E683" s="11" t="s">
        <v>1104</v>
      </c>
      <c r="F683" s="11" t="s">
        <v>1020</v>
      </c>
      <c r="G683" s="16" t="s">
        <v>1105</v>
      </c>
      <c r="H683" s="13" t="s">
        <v>1494</v>
      </c>
      <c r="J683" s="15">
        <v>1900</v>
      </c>
      <c r="K683" s="15">
        <v>9080.85</v>
      </c>
      <c r="L683" s="15">
        <v>363.68</v>
      </c>
      <c r="M683" s="15">
        <v>86.8</v>
      </c>
      <c r="N683" s="15">
        <v>3.8</v>
      </c>
      <c r="O683" s="15">
        <v>0</v>
      </c>
      <c r="P683" s="15">
        <f t="shared" si="34"/>
        <v>3.04</v>
      </c>
    </row>
    <row r="684" spans="1:16">
      <c r="A684" s="13">
        <v>202403</v>
      </c>
      <c r="B684" s="11" t="s">
        <v>309</v>
      </c>
      <c r="C684" s="11" t="s">
        <v>1438</v>
      </c>
      <c r="D684" s="11" t="s">
        <v>587</v>
      </c>
      <c r="E684" s="11" t="s">
        <v>1106</v>
      </c>
      <c r="F684" s="11" t="s">
        <v>1020</v>
      </c>
      <c r="G684" s="16" t="s">
        <v>1107</v>
      </c>
      <c r="H684" s="13" t="s">
        <v>1494</v>
      </c>
      <c r="J684" s="15">
        <v>1900</v>
      </c>
      <c r="K684" s="15">
        <v>7663.2</v>
      </c>
      <c r="L684" s="15">
        <v>363.68</v>
      </c>
      <c r="M684" s="15">
        <v>86.8</v>
      </c>
      <c r="N684" s="15">
        <v>3.8</v>
      </c>
      <c r="O684" s="15">
        <v>0</v>
      </c>
      <c r="P684" s="15">
        <f t="shared" si="34"/>
        <v>3.04</v>
      </c>
    </row>
    <row r="685" spans="1:16">
      <c r="A685" s="13">
        <v>202403</v>
      </c>
      <c r="B685" s="11" t="s">
        <v>205</v>
      </c>
      <c r="C685" s="11" t="s">
        <v>1438</v>
      </c>
      <c r="D685" s="11" t="s">
        <v>587</v>
      </c>
      <c r="E685" s="11" t="s">
        <v>1108</v>
      </c>
      <c r="F685" s="11" t="s">
        <v>1039</v>
      </c>
      <c r="G685" s="16" t="s">
        <v>1109</v>
      </c>
      <c r="H685" s="13" t="s">
        <v>1494</v>
      </c>
      <c r="J685" s="15">
        <v>1900</v>
      </c>
      <c r="K685" s="15">
        <v>6874.37</v>
      </c>
      <c r="L685" s="15">
        <v>363.68</v>
      </c>
      <c r="M685" s="15">
        <v>86.8</v>
      </c>
      <c r="N685" s="15">
        <v>3.8</v>
      </c>
      <c r="O685" s="15">
        <v>0</v>
      </c>
      <c r="P685" s="15">
        <f t="shared" si="34"/>
        <v>3.04</v>
      </c>
    </row>
    <row r="686" spans="1:16">
      <c r="A686" s="13">
        <v>202403</v>
      </c>
      <c r="B686" s="11" t="s">
        <v>387</v>
      </c>
      <c r="C686" s="11" t="s">
        <v>1438</v>
      </c>
      <c r="D686" s="11" t="s">
        <v>587</v>
      </c>
      <c r="E686" s="11" t="s">
        <v>1110</v>
      </c>
      <c r="F686" s="11" t="s">
        <v>1039</v>
      </c>
      <c r="G686" s="16" t="s">
        <v>1111</v>
      </c>
      <c r="H686" s="13" t="s">
        <v>1494</v>
      </c>
      <c r="J686" s="15">
        <v>1900</v>
      </c>
      <c r="K686" s="15">
        <v>8279.45</v>
      </c>
      <c r="L686" s="15">
        <v>363.68</v>
      </c>
      <c r="M686" s="15">
        <v>86.8</v>
      </c>
      <c r="N686" s="15">
        <v>3.8</v>
      </c>
      <c r="O686" s="15">
        <v>0</v>
      </c>
      <c r="P686" s="15">
        <f t="shared" si="34"/>
        <v>3.04</v>
      </c>
    </row>
    <row r="687" spans="1:16">
      <c r="A687" s="13">
        <v>202403</v>
      </c>
      <c r="B687" s="11" t="s">
        <v>209</v>
      </c>
      <c r="C687" s="11" t="s">
        <v>1438</v>
      </c>
      <c r="D687" s="11" t="s">
        <v>587</v>
      </c>
      <c r="E687" s="11" t="s">
        <v>1117</v>
      </c>
      <c r="F687" s="11" t="s">
        <v>1020</v>
      </c>
      <c r="G687" s="16" t="s">
        <v>1118</v>
      </c>
      <c r="H687" s="13" t="s">
        <v>1494</v>
      </c>
      <c r="J687" s="15">
        <v>1900</v>
      </c>
      <c r="K687" s="15">
        <v>7638.83</v>
      </c>
      <c r="L687" s="15">
        <v>363.68</v>
      </c>
      <c r="M687" s="15">
        <v>86.8</v>
      </c>
      <c r="N687" s="15">
        <v>3.8</v>
      </c>
      <c r="O687" s="15">
        <v>0</v>
      </c>
      <c r="P687" s="15">
        <f t="shared" si="34"/>
        <v>3.04</v>
      </c>
    </row>
    <row r="688" spans="1:16">
      <c r="A688" s="13">
        <v>202403</v>
      </c>
      <c r="B688" s="11" t="s">
        <v>336</v>
      </c>
      <c r="C688" s="11" t="s">
        <v>1438</v>
      </c>
      <c r="D688" s="11" t="s">
        <v>587</v>
      </c>
      <c r="E688" s="11" t="s">
        <v>1126</v>
      </c>
      <c r="F688" s="11" t="s">
        <v>1027</v>
      </c>
      <c r="G688" s="16" t="s">
        <v>1127</v>
      </c>
      <c r="H688" s="13" t="s">
        <v>1494</v>
      </c>
      <c r="J688" s="15">
        <v>1900</v>
      </c>
      <c r="K688" s="15">
        <v>5521.13</v>
      </c>
      <c r="L688" s="15">
        <v>363.68</v>
      </c>
      <c r="M688" s="15">
        <v>86.8</v>
      </c>
      <c r="N688" s="15">
        <v>3.8</v>
      </c>
      <c r="O688" s="15">
        <v>0</v>
      </c>
      <c r="P688" s="15">
        <f t="shared" si="34"/>
        <v>3.04</v>
      </c>
    </row>
    <row r="689" spans="1:16">
      <c r="A689" s="13">
        <v>202403</v>
      </c>
      <c r="B689" s="11" t="s">
        <v>358</v>
      </c>
      <c r="C689" s="11" t="s">
        <v>1438</v>
      </c>
      <c r="D689" s="11" t="s">
        <v>587</v>
      </c>
      <c r="E689" s="11" t="s">
        <v>1128</v>
      </c>
      <c r="F689" s="11" t="s">
        <v>1027</v>
      </c>
      <c r="G689" s="16" t="s">
        <v>934</v>
      </c>
      <c r="H689" s="13" t="s">
        <v>1494</v>
      </c>
      <c r="J689" s="15">
        <v>1900</v>
      </c>
      <c r="K689" s="15">
        <v>7565.4</v>
      </c>
      <c r="L689" s="15">
        <v>363.68</v>
      </c>
      <c r="M689" s="15">
        <v>86.8</v>
      </c>
      <c r="N689" s="15">
        <v>3.8</v>
      </c>
      <c r="O689" s="15">
        <v>0</v>
      </c>
      <c r="P689" s="15">
        <f t="shared" si="34"/>
        <v>3.04</v>
      </c>
    </row>
    <row r="690" spans="1:16">
      <c r="A690" s="13">
        <v>202403</v>
      </c>
      <c r="B690" s="11" t="s">
        <v>220</v>
      </c>
      <c r="C690" s="11" t="s">
        <v>1438</v>
      </c>
      <c r="D690" s="11" t="s">
        <v>587</v>
      </c>
      <c r="E690" s="11" t="s">
        <v>1129</v>
      </c>
      <c r="F690" s="11" t="s">
        <v>1027</v>
      </c>
      <c r="G690" s="16" t="s">
        <v>1130</v>
      </c>
      <c r="H690" s="13" t="s">
        <v>1494</v>
      </c>
      <c r="J690" s="15">
        <v>1900</v>
      </c>
      <c r="K690" s="15">
        <v>8050.79</v>
      </c>
      <c r="L690" s="15">
        <v>363.68</v>
      </c>
      <c r="M690" s="15">
        <v>86.8</v>
      </c>
      <c r="N690" s="15">
        <v>3.8</v>
      </c>
      <c r="O690" s="15">
        <v>0</v>
      </c>
      <c r="P690" s="15">
        <f t="shared" si="34"/>
        <v>3.04</v>
      </c>
    </row>
    <row r="691" spans="1:16">
      <c r="A691" s="13">
        <v>202403</v>
      </c>
      <c r="B691" s="11" t="s">
        <v>454</v>
      </c>
      <c r="C691" s="11" t="s">
        <v>1438</v>
      </c>
      <c r="D691" s="11" t="s">
        <v>587</v>
      </c>
      <c r="E691" s="11" t="s">
        <v>1131</v>
      </c>
      <c r="F691" s="11" t="s">
        <v>1027</v>
      </c>
      <c r="G691" s="16" t="s">
        <v>1130</v>
      </c>
      <c r="H691" s="13" t="s">
        <v>1494</v>
      </c>
      <c r="J691" s="15">
        <v>1900</v>
      </c>
      <c r="K691" s="15">
        <v>7872.47</v>
      </c>
      <c r="L691" s="15">
        <v>363.68</v>
      </c>
      <c r="M691" s="15">
        <v>86.8</v>
      </c>
      <c r="N691" s="15">
        <v>3.8</v>
      </c>
      <c r="O691" s="15">
        <v>0</v>
      </c>
      <c r="P691" s="15">
        <f t="shared" si="34"/>
        <v>3.04</v>
      </c>
    </row>
    <row r="692" spans="1:16">
      <c r="A692" s="13">
        <v>202403</v>
      </c>
      <c r="B692" s="11" t="s">
        <v>349</v>
      </c>
      <c r="C692" s="11" t="s">
        <v>1438</v>
      </c>
      <c r="D692" s="11" t="s">
        <v>587</v>
      </c>
      <c r="E692" s="11" t="s">
        <v>1132</v>
      </c>
      <c r="F692" s="11" t="s">
        <v>1039</v>
      </c>
      <c r="G692" s="16" t="s">
        <v>1133</v>
      </c>
      <c r="H692" s="13" t="s">
        <v>1494</v>
      </c>
      <c r="J692" s="15">
        <v>1900</v>
      </c>
      <c r="K692" s="15">
        <v>8481.42</v>
      </c>
      <c r="L692" s="15">
        <v>363.68</v>
      </c>
      <c r="M692" s="15">
        <v>86.8</v>
      </c>
      <c r="N692" s="15">
        <v>3.8</v>
      </c>
      <c r="O692" s="15">
        <v>0</v>
      </c>
      <c r="P692" s="15">
        <f t="shared" si="34"/>
        <v>3.04</v>
      </c>
    </row>
    <row r="693" spans="1:16">
      <c r="A693" s="13">
        <v>202403</v>
      </c>
      <c r="B693" s="11" t="s">
        <v>255</v>
      </c>
      <c r="C693" s="11" t="s">
        <v>1438</v>
      </c>
      <c r="D693" s="11" t="s">
        <v>587</v>
      </c>
      <c r="E693" s="11" t="s">
        <v>1134</v>
      </c>
      <c r="F693" s="11" t="s">
        <v>1027</v>
      </c>
      <c r="G693" s="16" t="s">
        <v>976</v>
      </c>
      <c r="H693" s="13" t="s">
        <v>1494</v>
      </c>
      <c r="J693" s="15">
        <v>1900</v>
      </c>
      <c r="K693" s="15">
        <v>8486.8</v>
      </c>
      <c r="L693" s="15">
        <v>363.68</v>
      </c>
      <c r="M693" s="15">
        <v>86.8</v>
      </c>
      <c r="N693" s="15">
        <v>3.8</v>
      </c>
      <c r="O693" s="15">
        <v>0</v>
      </c>
      <c r="P693" s="15">
        <f t="shared" si="34"/>
        <v>3.04</v>
      </c>
    </row>
    <row r="694" spans="1:16">
      <c r="A694" s="13">
        <v>202403</v>
      </c>
      <c r="B694" s="11" t="s">
        <v>314</v>
      </c>
      <c r="C694" s="11" t="s">
        <v>1438</v>
      </c>
      <c r="D694" s="11" t="s">
        <v>587</v>
      </c>
      <c r="E694" s="11" t="s">
        <v>1135</v>
      </c>
      <c r="F694" s="11" t="s">
        <v>1027</v>
      </c>
      <c r="G694" s="16" t="s">
        <v>1136</v>
      </c>
      <c r="H694" s="13" t="s">
        <v>1494</v>
      </c>
      <c r="J694" s="15">
        <v>1900</v>
      </c>
      <c r="K694" s="15">
        <v>7036.21</v>
      </c>
      <c r="L694" s="15">
        <v>363.68</v>
      </c>
      <c r="M694" s="15">
        <v>86.8</v>
      </c>
      <c r="N694" s="15">
        <v>3.8</v>
      </c>
      <c r="O694" s="15">
        <v>0</v>
      </c>
      <c r="P694" s="15">
        <f t="shared" si="34"/>
        <v>3.04</v>
      </c>
    </row>
    <row r="695" spans="1:16">
      <c r="A695" s="13">
        <v>202403</v>
      </c>
      <c r="B695" s="11" t="s">
        <v>266</v>
      </c>
      <c r="C695" s="11" t="s">
        <v>1438</v>
      </c>
      <c r="D695" s="11" t="s">
        <v>587</v>
      </c>
      <c r="E695" s="11" t="s">
        <v>1137</v>
      </c>
      <c r="F695" s="11" t="s">
        <v>1027</v>
      </c>
      <c r="G695" s="16" t="s">
        <v>1138</v>
      </c>
      <c r="H695" s="13" t="s">
        <v>1494</v>
      </c>
      <c r="J695" s="15">
        <v>1900</v>
      </c>
      <c r="K695" s="15">
        <v>7029.48</v>
      </c>
      <c r="L695" s="15">
        <v>363.68</v>
      </c>
      <c r="M695" s="15">
        <v>86.8</v>
      </c>
      <c r="N695" s="15">
        <v>3.8</v>
      </c>
      <c r="O695" s="15">
        <v>0</v>
      </c>
      <c r="P695" s="15">
        <f t="shared" si="34"/>
        <v>3.04</v>
      </c>
    </row>
    <row r="696" spans="1:16">
      <c r="A696" s="13">
        <v>202403</v>
      </c>
      <c r="B696" s="11" t="s">
        <v>272</v>
      </c>
      <c r="C696" s="11" t="s">
        <v>1438</v>
      </c>
      <c r="D696" s="11" t="s">
        <v>587</v>
      </c>
      <c r="E696" s="11" t="s">
        <v>1139</v>
      </c>
      <c r="F696" s="11" t="s">
        <v>1027</v>
      </c>
      <c r="G696" s="16" t="s">
        <v>1138</v>
      </c>
      <c r="H696" s="13" t="s">
        <v>1494</v>
      </c>
      <c r="J696" s="15">
        <v>1900</v>
      </c>
      <c r="K696" s="15">
        <v>7723.9</v>
      </c>
      <c r="L696" s="15">
        <v>363.68</v>
      </c>
      <c r="M696" s="15">
        <v>86.8</v>
      </c>
      <c r="N696" s="15">
        <v>3.8</v>
      </c>
      <c r="O696" s="15">
        <v>0</v>
      </c>
      <c r="P696" s="15">
        <f t="shared" si="34"/>
        <v>3.04</v>
      </c>
    </row>
    <row r="697" spans="1:16">
      <c r="A697" s="13">
        <v>202403</v>
      </c>
      <c r="B697" s="11" t="s">
        <v>410</v>
      </c>
      <c r="C697" s="11" t="s">
        <v>1438</v>
      </c>
      <c r="D697" s="11" t="s">
        <v>587</v>
      </c>
      <c r="E697" s="11" t="s">
        <v>1140</v>
      </c>
      <c r="F697" s="11" t="s">
        <v>1027</v>
      </c>
      <c r="G697" s="16" t="s">
        <v>1141</v>
      </c>
      <c r="H697" s="13" t="s">
        <v>1494</v>
      </c>
      <c r="J697" s="15">
        <v>1900</v>
      </c>
      <c r="K697" s="15">
        <v>5965.2</v>
      </c>
      <c r="L697" s="15">
        <v>363.68</v>
      </c>
      <c r="M697" s="15">
        <v>86.8</v>
      </c>
      <c r="N697" s="15">
        <v>3.8</v>
      </c>
      <c r="O697" s="15">
        <v>0</v>
      </c>
      <c r="P697" s="15">
        <f t="shared" si="34"/>
        <v>3.04</v>
      </c>
    </row>
    <row r="698" spans="1:16">
      <c r="A698" s="13">
        <v>202403</v>
      </c>
      <c r="B698" s="11" t="s">
        <v>431</v>
      </c>
      <c r="C698" s="11" t="s">
        <v>1438</v>
      </c>
      <c r="D698" s="11" t="s">
        <v>587</v>
      </c>
      <c r="E698" s="11" t="s">
        <v>1142</v>
      </c>
      <c r="F698" s="11" t="s">
        <v>1027</v>
      </c>
      <c r="G698" s="16" t="s">
        <v>1143</v>
      </c>
      <c r="H698" s="13" t="s">
        <v>1494</v>
      </c>
      <c r="J698" s="15">
        <v>1900</v>
      </c>
      <c r="K698" s="15">
        <v>6684.95</v>
      </c>
      <c r="L698" s="15">
        <v>363.68</v>
      </c>
      <c r="M698" s="15">
        <v>86.8</v>
      </c>
      <c r="N698" s="15">
        <v>3.8</v>
      </c>
      <c r="O698" s="15">
        <v>0</v>
      </c>
      <c r="P698" s="15">
        <f t="shared" si="34"/>
        <v>3.04</v>
      </c>
    </row>
    <row r="699" spans="1:16">
      <c r="A699" s="13">
        <v>202403</v>
      </c>
      <c r="B699" s="11" t="s">
        <v>354</v>
      </c>
      <c r="C699" s="11" t="s">
        <v>1438</v>
      </c>
      <c r="D699" s="11" t="s">
        <v>587</v>
      </c>
      <c r="E699" s="11" t="s">
        <v>1144</v>
      </c>
      <c r="F699" s="11" t="s">
        <v>1027</v>
      </c>
      <c r="G699" s="16" t="s">
        <v>1143</v>
      </c>
      <c r="H699" s="13" t="s">
        <v>1494</v>
      </c>
      <c r="J699" s="15">
        <v>1900</v>
      </c>
      <c r="K699" s="15">
        <v>7631.9</v>
      </c>
      <c r="L699" s="15">
        <v>363.68</v>
      </c>
      <c r="M699" s="15">
        <v>86.8</v>
      </c>
      <c r="N699" s="15">
        <v>3.8</v>
      </c>
      <c r="O699" s="15">
        <v>0</v>
      </c>
      <c r="P699" s="15">
        <f t="shared" si="34"/>
        <v>3.04</v>
      </c>
    </row>
    <row r="700" spans="1:16">
      <c r="A700" s="13">
        <v>202403</v>
      </c>
      <c r="B700" s="11" t="s">
        <v>215</v>
      </c>
      <c r="C700" s="11" t="s">
        <v>1438</v>
      </c>
      <c r="D700" s="11" t="s">
        <v>587</v>
      </c>
      <c r="E700" s="11" t="s">
        <v>1148</v>
      </c>
      <c r="F700" s="11" t="s">
        <v>1039</v>
      </c>
      <c r="G700" s="16" t="s">
        <v>1149</v>
      </c>
      <c r="H700" s="13" t="s">
        <v>1494</v>
      </c>
      <c r="J700" s="15">
        <v>1900</v>
      </c>
      <c r="K700" s="15">
        <v>6581.65</v>
      </c>
      <c r="L700" s="15">
        <v>363.68</v>
      </c>
      <c r="M700" s="15">
        <v>86.8</v>
      </c>
      <c r="N700" s="15">
        <v>3.8</v>
      </c>
      <c r="O700" s="15">
        <v>0</v>
      </c>
      <c r="P700" s="15">
        <f t="shared" si="34"/>
        <v>3.04</v>
      </c>
    </row>
    <row r="701" spans="1:16">
      <c r="A701" s="13">
        <v>202403</v>
      </c>
      <c r="B701" s="11" t="s">
        <v>282</v>
      </c>
      <c r="C701" s="11" t="s">
        <v>1438</v>
      </c>
      <c r="D701" s="11" t="s">
        <v>587</v>
      </c>
      <c r="E701" s="11" t="s">
        <v>1150</v>
      </c>
      <c r="F701" s="11" t="s">
        <v>1039</v>
      </c>
      <c r="G701" s="16" t="s">
        <v>1151</v>
      </c>
      <c r="H701" s="13" t="s">
        <v>1494</v>
      </c>
      <c r="J701" s="15">
        <v>1900</v>
      </c>
      <c r="K701" s="15">
        <v>7954.92</v>
      </c>
      <c r="L701" s="15">
        <v>363.68</v>
      </c>
      <c r="M701" s="15">
        <v>86.8</v>
      </c>
      <c r="N701" s="15">
        <v>3.8</v>
      </c>
      <c r="O701" s="15">
        <v>0</v>
      </c>
      <c r="P701" s="15">
        <f t="shared" si="34"/>
        <v>3.04</v>
      </c>
    </row>
    <row r="702" spans="1:16">
      <c r="A702" s="13">
        <v>202403</v>
      </c>
      <c r="B702" s="11" t="s">
        <v>444</v>
      </c>
      <c r="C702" s="11" t="s">
        <v>1438</v>
      </c>
      <c r="D702" s="11" t="s">
        <v>587</v>
      </c>
      <c r="E702" s="11" t="s">
        <v>1152</v>
      </c>
      <c r="F702" s="11" t="s">
        <v>1039</v>
      </c>
      <c r="G702" s="16" t="s">
        <v>871</v>
      </c>
      <c r="H702" s="13" t="s">
        <v>1494</v>
      </c>
      <c r="J702" s="15">
        <v>1900</v>
      </c>
      <c r="K702" s="15">
        <v>7837.4</v>
      </c>
      <c r="L702" s="15">
        <v>363.68</v>
      </c>
      <c r="M702" s="15">
        <v>86.8</v>
      </c>
      <c r="N702" s="15">
        <v>3.8</v>
      </c>
      <c r="O702" s="15">
        <v>0</v>
      </c>
      <c r="P702" s="15">
        <f t="shared" si="34"/>
        <v>3.04</v>
      </c>
    </row>
    <row r="703" spans="1:16">
      <c r="A703" s="13">
        <v>202403</v>
      </c>
      <c r="B703" s="11" t="s">
        <v>433</v>
      </c>
      <c r="C703" s="11" t="s">
        <v>1438</v>
      </c>
      <c r="D703" s="11" t="s">
        <v>587</v>
      </c>
      <c r="E703" s="11" t="s">
        <v>885</v>
      </c>
      <c r="F703" s="11" t="s">
        <v>1039</v>
      </c>
      <c r="G703" s="16" t="s">
        <v>887</v>
      </c>
      <c r="H703" s="13" t="s">
        <v>1494</v>
      </c>
      <c r="J703" s="15">
        <v>1900</v>
      </c>
      <c r="K703" s="15">
        <v>6907.9</v>
      </c>
      <c r="L703" s="15">
        <v>363.68</v>
      </c>
      <c r="M703" s="15">
        <v>86.8</v>
      </c>
      <c r="N703" s="15">
        <v>3.8</v>
      </c>
      <c r="O703" s="15">
        <v>0</v>
      </c>
      <c r="P703" s="15">
        <f t="shared" si="34"/>
        <v>3.04</v>
      </c>
    </row>
    <row r="704" spans="1:16">
      <c r="A704" s="13">
        <v>202403</v>
      </c>
      <c r="B704" s="11" t="s">
        <v>324</v>
      </c>
      <c r="C704" s="11" t="s">
        <v>1438</v>
      </c>
      <c r="D704" s="11" t="s">
        <v>587</v>
      </c>
      <c r="E704" s="11" t="s">
        <v>909</v>
      </c>
      <c r="F704" s="11" t="s">
        <v>1027</v>
      </c>
      <c r="G704" s="16" t="s">
        <v>891</v>
      </c>
      <c r="H704" s="13" t="s">
        <v>1486</v>
      </c>
      <c r="J704" s="15">
        <v>1900</v>
      </c>
      <c r="K704" s="15">
        <v>5567.01</v>
      </c>
      <c r="L704" s="15">
        <v>363.68</v>
      </c>
      <c r="M704" s="15">
        <v>86.8</v>
      </c>
      <c r="N704" s="15">
        <v>3.8</v>
      </c>
      <c r="O704" s="15">
        <v>0</v>
      </c>
      <c r="P704" s="15">
        <f t="shared" si="34"/>
        <v>3.04</v>
      </c>
    </row>
    <row r="705" spans="1:16">
      <c r="A705" s="13">
        <v>202403</v>
      </c>
      <c r="B705" s="11" t="s">
        <v>337</v>
      </c>
      <c r="C705" s="11" t="s">
        <v>1438</v>
      </c>
      <c r="D705" s="11" t="s">
        <v>587</v>
      </c>
      <c r="E705" s="11" t="s">
        <v>910</v>
      </c>
      <c r="F705" s="11" t="s">
        <v>1027</v>
      </c>
      <c r="G705" s="16" t="s">
        <v>891</v>
      </c>
      <c r="H705" s="13" t="s">
        <v>1486</v>
      </c>
      <c r="J705" s="15">
        <v>1900</v>
      </c>
      <c r="K705" s="15">
        <v>7217.27</v>
      </c>
      <c r="L705" s="15">
        <v>363.68</v>
      </c>
      <c r="M705" s="15">
        <v>86.8</v>
      </c>
      <c r="N705" s="15">
        <v>3.8</v>
      </c>
      <c r="O705" s="15">
        <v>0</v>
      </c>
      <c r="P705" s="15">
        <f t="shared" si="34"/>
        <v>3.04</v>
      </c>
    </row>
    <row r="706" spans="1:16">
      <c r="A706" s="13">
        <v>202403</v>
      </c>
      <c r="B706" s="11" t="s">
        <v>373</v>
      </c>
      <c r="C706" s="11" t="s">
        <v>1438</v>
      </c>
      <c r="D706" s="11" t="s">
        <v>587</v>
      </c>
      <c r="E706" s="11" t="s">
        <v>967</v>
      </c>
      <c r="F706" s="11" t="s">
        <v>1027</v>
      </c>
      <c r="G706" s="16" t="s">
        <v>968</v>
      </c>
      <c r="H706" s="13" t="s">
        <v>1486</v>
      </c>
      <c r="J706" s="15">
        <v>1900</v>
      </c>
      <c r="K706" s="15">
        <v>7517.59</v>
      </c>
      <c r="L706" s="15">
        <v>363.68</v>
      </c>
      <c r="M706" s="15">
        <v>86.8</v>
      </c>
      <c r="N706" s="15">
        <v>3.8</v>
      </c>
      <c r="O706" s="15">
        <v>0</v>
      </c>
      <c r="P706" s="15">
        <f t="shared" si="34"/>
        <v>3.04</v>
      </c>
    </row>
    <row r="707" spans="1:16">
      <c r="A707" s="13">
        <v>202403</v>
      </c>
      <c r="B707" s="11" t="s">
        <v>423</v>
      </c>
      <c r="C707" s="11" t="s">
        <v>1438</v>
      </c>
      <c r="D707" s="11" t="s">
        <v>587</v>
      </c>
      <c r="E707" s="11" t="s">
        <v>1205</v>
      </c>
      <c r="F707" s="11" t="s">
        <v>1027</v>
      </c>
      <c r="G707" s="16">
        <v>44788</v>
      </c>
      <c r="H707" s="13" t="s">
        <v>1494</v>
      </c>
      <c r="J707" s="15">
        <v>1900</v>
      </c>
      <c r="K707" s="15">
        <v>5506.54</v>
      </c>
      <c r="L707" s="15">
        <v>363.68</v>
      </c>
      <c r="M707" s="15">
        <v>86.8</v>
      </c>
      <c r="N707" s="15">
        <v>3.8</v>
      </c>
      <c r="O707" s="15">
        <v>0</v>
      </c>
      <c r="P707" s="15">
        <f t="shared" si="34"/>
        <v>3.04</v>
      </c>
    </row>
    <row r="708" spans="1:16">
      <c r="A708" s="13">
        <v>202403</v>
      </c>
      <c r="B708" s="11" t="s">
        <v>432</v>
      </c>
      <c r="C708" s="11" t="s">
        <v>1438</v>
      </c>
      <c r="D708" s="11" t="s">
        <v>587</v>
      </c>
      <c r="E708" s="11" t="s">
        <v>1208</v>
      </c>
      <c r="F708" s="11" t="s">
        <v>1027</v>
      </c>
      <c r="G708" s="16">
        <v>44778</v>
      </c>
      <c r="H708" s="13" t="s">
        <v>1494</v>
      </c>
      <c r="J708" s="15">
        <v>1900</v>
      </c>
      <c r="K708" s="15">
        <v>7860.73</v>
      </c>
      <c r="L708" s="15">
        <v>363.68</v>
      </c>
      <c r="M708" s="15">
        <v>86.8</v>
      </c>
      <c r="N708" s="15">
        <v>3.8</v>
      </c>
      <c r="O708" s="15">
        <v>0</v>
      </c>
      <c r="P708" s="15">
        <f t="shared" si="34"/>
        <v>3.04</v>
      </c>
    </row>
    <row r="709" spans="1:16">
      <c r="A709" s="13">
        <v>202403</v>
      </c>
      <c r="B709" s="11" t="s">
        <v>335</v>
      </c>
      <c r="C709" s="11" t="s">
        <v>1438</v>
      </c>
      <c r="D709" s="11" t="s">
        <v>587</v>
      </c>
      <c r="E709" s="11" t="s">
        <v>1215</v>
      </c>
      <c r="F709" s="11" t="s">
        <v>1216</v>
      </c>
      <c r="G709" s="16">
        <v>44803</v>
      </c>
      <c r="H709" s="13" t="s">
        <v>1494</v>
      </c>
      <c r="J709" s="15">
        <v>1900</v>
      </c>
      <c r="K709" s="15">
        <v>6554.22</v>
      </c>
      <c r="L709" s="15">
        <v>363.68</v>
      </c>
      <c r="M709" s="15">
        <v>86.8</v>
      </c>
      <c r="N709" s="15">
        <v>3.8</v>
      </c>
      <c r="O709" s="15">
        <v>0</v>
      </c>
      <c r="P709" s="15">
        <f t="shared" si="34"/>
        <v>3.04</v>
      </c>
    </row>
    <row r="710" spans="1:16">
      <c r="A710" s="13">
        <v>202403</v>
      </c>
      <c r="B710" s="11" t="s">
        <v>223</v>
      </c>
      <c r="C710" s="11" t="s">
        <v>1438</v>
      </c>
      <c r="D710" s="11" t="s">
        <v>587</v>
      </c>
      <c r="E710" s="11" t="s">
        <v>1236</v>
      </c>
      <c r="F710" s="11" t="s">
        <v>1027</v>
      </c>
      <c r="G710" s="16" t="s">
        <v>1227</v>
      </c>
      <c r="H710" s="13" t="s">
        <v>1494</v>
      </c>
      <c r="J710" s="15">
        <v>1900</v>
      </c>
      <c r="K710" s="15">
        <v>6832.78</v>
      </c>
      <c r="L710" s="15">
        <v>363.68</v>
      </c>
      <c r="M710" s="15">
        <v>86.8</v>
      </c>
      <c r="N710" s="15">
        <v>3.8</v>
      </c>
      <c r="O710" s="15">
        <v>0</v>
      </c>
      <c r="P710" s="15">
        <f t="shared" ref="P710:P741" si="35">1900*0.16%</f>
        <v>3.04</v>
      </c>
    </row>
    <row r="711" spans="1:16">
      <c r="A711" s="13">
        <v>202403</v>
      </c>
      <c r="B711" s="11" t="s">
        <v>260</v>
      </c>
      <c r="C711" s="11" t="s">
        <v>1438</v>
      </c>
      <c r="D711" s="11" t="s">
        <v>587</v>
      </c>
      <c r="E711" s="11" t="s">
        <v>1243</v>
      </c>
      <c r="F711" s="11" t="s">
        <v>1216</v>
      </c>
      <c r="G711" s="16" t="s">
        <v>1244</v>
      </c>
      <c r="H711" s="13" t="s">
        <v>1494</v>
      </c>
      <c r="J711" s="15">
        <v>1900</v>
      </c>
      <c r="K711" s="15">
        <v>6582.94</v>
      </c>
      <c r="L711" s="15">
        <v>363.68</v>
      </c>
      <c r="M711" s="15">
        <v>86.8</v>
      </c>
      <c r="N711" s="15">
        <v>3.8</v>
      </c>
      <c r="O711" s="15">
        <v>0</v>
      </c>
      <c r="P711" s="15">
        <f t="shared" si="35"/>
        <v>3.04</v>
      </c>
    </row>
    <row r="712" spans="1:16">
      <c r="A712" s="13">
        <v>202403</v>
      </c>
      <c r="B712" s="11" t="s">
        <v>382</v>
      </c>
      <c r="C712" s="11" t="s">
        <v>1438</v>
      </c>
      <c r="D712" s="11" t="s">
        <v>587</v>
      </c>
      <c r="E712" s="11" t="s">
        <v>950</v>
      </c>
      <c r="F712" s="11" t="s">
        <v>908</v>
      </c>
      <c r="G712" s="16" t="s">
        <v>951</v>
      </c>
      <c r="H712" s="13" t="s">
        <v>1494</v>
      </c>
      <c r="J712" s="15">
        <v>1900</v>
      </c>
      <c r="K712" s="15">
        <v>6395.82</v>
      </c>
      <c r="L712" s="15">
        <v>363.68</v>
      </c>
      <c r="M712" s="15">
        <v>86.8</v>
      </c>
      <c r="N712" s="15">
        <v>3.8</v>
      </c>
      <c r="O712" s="15">
        <v>0</v>
      </c>
      <c r="P712" s="15">
        <f t="shared" si="35"/>
        <v>3.04</v>
      </c>
    </row>
    <row r="713" spans="1:16">
      <c r="A713" s="13">
        <v>202403</v>
      </c>
      <c r="B713" s="11" t="s">
        <v>227</v>
      </c>
      <c r="C713" s="11" t="s">
        <v>1438</v>
      </c>
      <c r="D713" s="11" t="s">
        <v>587</v>
      </c>
      <c r="E713" s="11" t="s">
        <v>1250</v>
      </c>
      <c r="F713" s="11" t="s">
        <v>1216</v>
      </c>
      <c r="G713" s="16" t="s">
        <v>1251</v>
      </c>
      <c r="H713" s="13" t="s">
        <v>1494</v>
      </c>
      <c r="J713" s="15">
        <v>1900</v>
      </c>
      <c r="K713" s="15">
        <v>6833.53</v>
      </c>
      <c r="L713" s="15">
        <v>363.68</v>
      </c>
      <c r="M713" s="15">
        <v>86.8</v>
      </c>
      <c r="N713" s="15">
        <v>3.8</v>
      </c>
      <c r="O713" s="15">
        <v>0</v>
      </c>
      <c r="P713" s="15">
        <f t="shared" si="35"/>
        <v>3.04</v>
      </c>
    </row>
    <row r="714" spans="1:16">
      <c r="A714" s="13">
        <v>202403</v>
      </c>
      <c r="B714" s="11" t="s">
        <v>303</v>
      </c>
      <c r="C714" s="11" t="s">
        <v>1438</v>
      </c>
      <c r="D714" s="11" t="s">
        <v>587</v>
      </c>
      <c r="E714" s="11" t="s">
        <v>1252</v>
      </c>
      <c r="F714" s="11" t="s">
        <v>1027</v>
      </c>
      <c r="G714" s="16" t="s">
        <v>1253</v>
      </c>
      <c r="H714" s="13" t="s">
        <v>1494</v>
      </c>
      <c r="J714" s="15">
        <v>1900</v>
      </c>
      <c r="K714" s="15">
        <v>7337.85</v>
      </c>
      <c r="L714" s="15">
        <v>363.68</v>
      </c>
      <c r="M714" s="15">
        <v>86.8</v>
      </c>
      <c r="N714" s="15">
        <v>3.8</v>
      </c>
      <c r="O714" s="15">
        <v>0</v>
      </c>
      <c r="P714" s="15">
        <f t="shared" si="35"/>
        <v>3.04</v>
      </c>
    </row>
    <row r="715" spans="1:16">
      <c r="A715" s="13">
        <v>202403</v>
      </c>
      <c r="B715" s="11" t="s">
        <v>340</v>
      </c>
      <c r="C715" s="11" t="s">
        <v>1438</v>
      </c>
      <c r="D715" s="11" t="s">
        <v>587</v>
      </c>
      <c r="E715" s="11" t="s">
        <v>1256</v>
      </c>
      <c r="F715" s="11" t="s">
        <v>1027</v>
      </c>
      <c r="G715" s="16" t="s">
        <v>1257</v>
      </c>
      <c r="H715" s="13" t="s">
        <v>1494</v>
      </c>
      <c r="J715" s="15">
        <v>1900</v>
      </c>
      <c r="K715" s="15">
        <v>5682.74</v>
      </c>
      <c r="L715" s="15">
        <v>363.68</v>
      </c>
      <c r="M715" s="15">
        <v>86.8</v>
      </c>
      <c r="N715" s="15">
        <v>3.8</v>
      </c>
      <c r="O715" s="15">
        <v>0</v>
      </c>
      <c r="P715" s="15">
        <f t="shared" si="35"/>
        <v>3.04</v>
      </c>
    </row>
    <row r="716" spans="1:16">
      <c r="A716" s="13">
        <v>202403</v>
      </c>
      <c r="B716" s="11" t="s">
        <v>439</v>
      </c>
      <c r="C716" s="11" t="s">
        <v>1438</v>
      </c>
      <c r="D716" s="11" t="s">
        <v>587</v>
      </c>
      <c r="E716" s="11" t="s">
        <v>855</v>
      </c>
      <c r="F716" s="11" t="s">
        <v>1027</v>
      </c>
      <c r="G716" s="16" t="s">
        <v>857</v>
      </c>
      <c r="H716" s="13" t="s">
        <v>1494</v>
      </c>
      <c r="J716" s="15">
        <v>1900</v>
      </c>
      <c r="K716" s="15">
        <v>8011.76</v>
      </c>
      <c r="L716" s="15">
        <v>363.68</v>
      </c>
      <c r="M716" s="15">
        <v>86.8</v>
      </c>
      <c r="N716" s="15">
        <v>3.8</v>
      </c>
      <c r="O716" s="15">
        <v>0</v>
      </c>
      <c r="P716" s="15">
        <f t="shared" si="35"/>
        <v>3.04</v>
      </c>
    </row>
    <row r="717" spans="1:16">
      <c r="A717" s="13">
        <v>202403</v>
      </c>
      <c r="B717" s="11" t="s">
        <v>292</v>
      </c>
      <c r="C717" s="11" t="s">
        <v>1438</v>
      </c>
      <c r="D717" s="11" t="s">
        <v>587</v>
      </c>
      <c r="E717" s="11" t="s">
        <v>1303</v>
      </c>
      <c r="F717" s="11" t="s">
        <v>1027</v>
      </c>
      <c r="G717" s="16" t="s">
        <v>1304</v>
      </c>
      <c r="H717" s="13" t="s">
        <v>1494</v>
      </c>
      <c r="J717" s="15">
        <v>1900</v>
      </c>
      <c r="K717" s="15">
        <v>7360.06</v>
      </c>
      <c r="L717" s="15">
        <v>363.68</v>
      </c>
      <c r="M717" s="15">
        <v>86.8</v>
      </c>
      <c r="N717" s="15">
        <v>3.8</v>
      </c>
      <c r="O717" s="15">
        <v>0</v>
      </c>
      <c r="P717" s="15">
        <f t="shared" si="35"/>
        <v>3.04</v>
      </c>
    </row>
    <row r="718" spans="1:16">
      <c r="A718" s="13">
        <v>202403</v>
      </c>
      <c r="B718" s="11" t="s">
        <v>422</v>
      </c>
      <c r="C718" s="11" t="s">
        <v>1438</v>
      </c>
      <c r="D718" s="11" t="s">
        <v>587</v>
      </c>
      <c r="E718" s="11" t="s">
        <v>1305</v>
      </c>
      <c r="F718" s="11" t="s">
        <v>1027</v>
      </c>
      <c r="G718" s="16" t="s">
        <v>1304</v>
      </c>
      <c r="H718" s="13" t="s">
        <v>1494</v>
      </c>
      <c r="J718" s="15">
        <v>1900</v>
      </c>
      <c r="K718" s="15">
        <v>1620</v>
      </c>
      <c r="L718" s="15">
        <v>363.68</v>
      </c>
      <c r="M718" s="15">
        <v>86.8</v>
      </c>
      <c r="N718" s="15">
        <v>3.8</v>
      </c>
      <c r="O718" s="15">
        <v>0</v>
      </c>
      <c r="P718" s="15">
        <f t="shared" si="35"/>
        <v>3.04</v>
      </c>
    </row>
    <row r="719" spans="1:16">
      <c r="A719" s="13">
        <v>202403</v>
      </c>
      <c r="B719" s="11" t="s">
        <v>412</v>
      </c>
      <c r="C719" s="11" t="s">
        <v>1438</v>
      </c>
      <c r="D719" s="11" t="s">
        <v>587</v>
      </c>
      <c r="E719" s="11" t="s">
        <v>1306</v>
      </c>
      <c r="F719" s="11" t="s">
        <v>1027</v>
      </c>
      <c r="G719" s="16" t="s">
        <v>1301</v>
      </c>
      <c r="H719" s="13" t="s">
        <v>1494</v>
      </c>
      <c r="J719" s="15">
        <v>1900</v>
      </c>
      <c r="K719" s="15">
        <v>6927.76</v>
      </c>
      <c r="L719" s="15">
        <v>363.68</v>
      </c>
      <c r="M719" s="15">
        <v>86.8</v>
      </c>
      <c r="N719" s="15">
        <v>3.8</v>
      </c>
      <c r="O719" s="15">
        <v>0</v>
      </c>
      <c r="P719" s="15">
        <f t="shared" si="35"/>
        <v>3.04</v>
      </c>
    </row>
    <row r="720" spans="1:16">
      <c r="A720" s="13">
        <v>202403</v>
      </c>
      <c r="B720" s="11" t="s">
        <v>437</v>
      </c>
      <c r="C720" s="11" t="s">
        <v>1438</v>
      </c>
      <c r="D720" s="11" t="s">
        <v>587</v>
      </c>
      <c r="E720" s="11" t="s">
        <v>1322</v>
      </c>
      <c r="F720" s="11" t="s">
        <v>1039</v>
      </c>
      <c r="G720" s="16" t="s">
        <v>1323</v>
      </c>
      <c r="H720" s="13" t="s">
        <v>1494</v>
      </c>
      <c r="J720" s="15">
        <v>1900</v>
      </c>
      <c r="K720" s="15">
        <v>6447.03</v>
      </c>
      <c r="L720" s="15">
        <v>363.68</v>
      </c>
      <c r="M720" s="15">
        <v>86.8</v>
      </c>
      <c r="N720" s="15">
        <v>3.8</v>
      </c>
      <c r="O720" s="15">
        <v>0</v>
      </c>
      <c r="P720" s="15">
        <f t="shared" si="35"/>
        <v>3.04</v>
      </c>
    </row>
    <row r="721" spans="1:16">
      <c r="A721" s="13">
        <v>202403</v>
      </c>
      <c r="B721" s="11" t="s">
        <v>288</v>
      </c>
      <c r="C721" s="11" t="s">
        <v>1438</v>
      </c>
      <c r="D721" s="11" t="s">
        <v>587</v>
      </c>
      <c r="E721" s="11" t="s">
        <v>1324</v>
      </c>
      <c r="F721" s="11" t="s">
        <v>1027</v>
      </c>
      <c r="G721" s="16" t="s">
        <v>1325</v>
      </c>
      <c r="H721" s="13" t="s">
        <v>1494</v>
      </c>
      <c r="J721" s="15">
        <v>1900</v>
      </c>
      <c r="K721" s="15">
        <v>6819.83</v>
      </c>
      <c r="L721" s="15">
        <v>363.68</v>
      </c>
      <c r="M721" s="15">
        <v>86.8</v>
      </c>
      <c r="N721" s="15">
        <v>3.8</v>
      </c>
      <c r="O721" s="15">
        <v>0</v>
      </c>
      <c r="P721" s="15">
        <f t="shared" si="35"/>
        <v>3.04</v>
      </c>
    </row>
    <row r="722" spans="1:16">
      <c r="A722" s="13">
        <v>202403</v>
      </c>
      <c r="B722" s="11" t="s">
        <v>398</v>
      </c>
      <c r="C722" s="11" t="s">
        <v>1438</v>
      </c>
      <c r="D722" s="11" t="s">
        <v>587</v>
      </c>
      <c r="E722" s="11" t="s">
        <v>1326</v>
      </c>
      <c r="F722" s="11" t="s">
        <v>1039</v>
      </c>
      <c r="G722" s="16" t="s">
        <v>1317</v>
      </c>
      <c r="H722" s="13" t="s">
        <v>1494</v>
      </c>
      <c r="J722" s="15">
        <v>1900</v>
      </c>
      <c r="K722" s="15">
        <v>7225.73</v>
      </c>
      <c r="L722" s="15">
        <v>363.68</v>
      </c>
      <c r="M722" s="15">
        <v>86.8</v>
      </c>
      <c r="N722" s="15">
        <v>3.8</v>
      </c>
      <c r="O722" s="15">
        <v>0</v>
      </c>
      <c r="P722" s="15">
        <f t="shared" si="35"/>
        <v>3.04</v>
      </c>
    </row>
    <row r="723" spans="1:16">
      <c r="A723" s="13">
        <v>202403</v>
      </c>
      <c r="B723" s="11" t="s">
        <v>259</v>
      </c>
      <c r="C723" s="11" t="s">
        <v>1438</v>
      </c>
      <c r="D723" s="11" t="s">
        <v>587</v>
      </c>
      <c r="E723" s="11" t="s">
        <v>1299</v>
      </c>
      <c r="F723" s="11" t="s">
        <v>1039</v>
      </c>
      <c r="G723" s="16" t="s">
        <v>1301</v>
      </c>
      <c r="H723" s="13" t="s">
        <v>1494</v>
      </c>
      <c r="J723" s="15">
        <v>1900</v>
      </c>
      <c r="K723" s="15">
        <v>6086.29</v>
      </c>
      <c r="L723" s="15">
        <v>363.68</v>
      </c>
      <c r="M723" s="15">
        <v>86.8</v>
      </c>
      <c r="N723" s="15">
        <v>3.8</v>
      </c>
      <c r="O723" s="15">
        <v>0</v>
      </c>
      <c r="P723" s="15">
        <f t="shared" si="35"/>
        <v>3.04</v>
      </c>
    </row>
    <row r="724" spans="1:16">
      <c r="A724" s="13">
        <v>202403</v>
      </c>
      <c r="B724" s="11" t="s">
        <v>464</v>
      </c>
      <c r="C724" s="11" t="s">
        <v>1438</v>
      </c>
      <c r="D724" s="11" t="s">
        <v>587</v>
      </c>
      <c r="E724" s="11" t="s">
        <v>1412</v>
      </c>
      <c r="F724" s="11" t="s">
        <v>1039</v>
      </c>
      <c r="G724" s="16" t="s">
        <v>1401</v>
      </c>
      <c r="H724" s="13" t="s">
        <v>1494</v>
      </c>
      <c r="J724" s="15">
        <v>1900</v>
      </c>
      <c r="K724" s="15">
        <v>6498.23</v>
      </c>
      <c r="L724" s="15">
        <v>363.68</v>
      </c>
      <c r="M724" s="15">
        <v>86.8</v>
      </c>
      <c r="N724" s="15">
        <v>3.8</v>
      </c>
      <c r="O724" s="15">
        <v>0</v>
      </c>
      <c r="P724" s="15">
        <f t="shared" si="35"/>
        <v>3.04</v>
      </c>
    </row>
    <row r="725" spans="1:16">
      <c r="A725" s="13">
        <v>202403</v>
      </c>
      <c r="B725" s="11" t="s">
        <v>494</v>
      </c>
      <c r="C725" s="11" t="s">
        <v>1438</v>
      </c>
      <c r="D725" s="11" t="s">
        <v>587</v>
      </c>
      <c r="E725" s="11" t="s">
        <v>1413</v>
      </c>
      <c r="F725" s="11" t="s">
        <v>1020</v>
      </c>
      <c r="G725" s="16" t="s">
        <v>1414</v>
      </c>
      <c r="H725" s="13" t="s">
        <v>1494</v>
      </c>
      <c r="J725" s="15">
        <v>1900</v>
      </c>
      <c r="K725" s="15">
        <v>7144.03</v>
      </c>
      <c r="L725" s="15">
        <v>363.68</v>
      </c>
      <c r="M725" s="15">
        <v>86.8</v>
      </c>
      <c r="N725" s="15">
        <v>3.8</v>
      </c>
      <c r="O725" s="15">
        <v>0</v>
      </c>
      <c r="P725" s="15">
        <f t="shared" si="35"/>
        <v>3.04</v>
      </c>
    </row>
    <row r="726" spans="1:16">
      <c r="A726" s="13">
        <v>202403</v>
      </c>
      <c r="B726" s="11" t="s">
        <v>467</v>
      </c>
      <c r="C726" s="11" t="s">
        <v>1438</v>
      </c>
      <c r="D726" s="11" t="s">
        <v>587</v>
      </c>
      <c r="E726" s="11" t="s">
        <v>1415</v>
      </c>
      <c r="F726" s="11" t="s">
        <v>1020</v>
      </c>
      <c r="G726" s="16" t="s">
        <v>1416</v>
      </c>
      <c r="H726" s="13" t="s">
        <v>1494</v>
      </c>
      <c r="J726" s="15">
        <v>1900</v>
      </c>
      <c r="K726" s="15">
        <v>7288.82</v>
      </c>
      <c r="L726" s="15">
        <v>363.68</v>
      </c>
      <c r="M726" s="15">
        <v>86.8</v>
      </c>
      <c r="N726" s="15">
        <v>3.8</v>
      </c>
      <c r="O726" s="15">
        <v>0</v>
      </c>
      <c r="P726" s="15">
        <f t="shared" si="35"/>
        <v>3.04</v>
      </c>
    </row>
    <row r="727" spans="1:16">
      <c r="A727" s="13">
        <v>202403</v>
      </c>
      <c r="B727" s="11" t="s">
        <v>482</v>
      </c>
      <c r="C727" s="11" t="s">
        <v>1438</v>
      </c>
      <c r="D727" s="11" t="s">
        <v>587</v>
      </c>
      <c r="E727" s="11" t="s">
        <v>1417</v>
      </c>
      <c r="F727" s="11" t="s">
        <v>1027</v>
      </c>
      <c r="G727" s="16" t="s">
        <v>1418</v>
      </c>
      <c r="H727" s="13" t="s">
        <v>1494</v>
      </c>
      <c r="J727" s="15">
        <v>1900</v>
      </c>
      <c r="K727" s="15">
        <v>5934.08</v>
      </c>
      <c r="L727" s="15">
        <v>363.68</v>
      </c>
      <c r="M727" s="15">
        <v>86.8</v>
      </c>
      <c r="N727" s="15">
        <v>3.8</v>
      </c>
      <c r="O727" s="15">
        <v>0</v>
      </c>
      <c r="P727" s="15">
        <f t="shared" si="35"/>
        <v>3.04</v>
      </c>
    </row>
    <row r="728" spans="1:16">
      <c r="A728" s="13">
        <v>202403</v>
      </c>
      <c r="B728" s="11" t="s">
        <v>469</v>
      </c>
      <c r="C728" s="11" t="s">
        <v>1438</v>
      </c>
      <c r="D728" s="11" t="s">
        <v>587</v>
      </c>
      <c r="E728" s="11" t="s">
        <v>1435</v>
      </c>
      <c r="F728" s="11" t="s">
        <v>1027</v>
      </c>
      <c r="G728" s="16" t="s">
        <v>1436</v>
      </c>
      <c r="H728" s="13" t="s">
        <v>1494</v>
      </c>
      <c r="J728" s="15">
        <v>1900</v>
      </c>
      <c r="K728" s="15">
        <v>6195.44</v>
      </c>
      <c r="L728" s="15">
        <v>363.68</v>
      </c>
      <c r="M728" s="15">
        <v>86.8</v>
      </c>
      <c r="N728" s="15">
        <v>3.8</v>
      </c>
      <c r="O728" s="15">
        <v>0</v>
      </c>
      <c r="P728" s="15">
        <f t="shared" si="35"/>
        <v>3.04</v>
      </c>
    </row>
    <row r="729" spans="1:16">
      <c r="A729" s="13">
        <v>202403</v>
      </c>
      <c r="B729" s="11" t="s">
        <v>495</v>
      </c>
      <c r="C729" s="11" t="s">
        <v>1438</v>
      </c>
      <c r="D729" s="11" t="s">
        <v>587</v>
      </c>
      <c r="E729" s="11" t="s">
        <v>1467</v>
      </c>
      <c r="F729" s="11" t="s">
        <v>1027</v>
      </c>
      <c r="G729" s="16" t="s">
        <v>1468</v>
      </c>
      <c r="H729" s="13" t="s">
        <v>1494</v>
      </c>
      <c r="J729" s="15">
        <v>1900</v>
      </c>
      <c r="K729" s="15">
        <v>5884.26</v>
      </c>
      <c r="L729" s="15">
        <v>363.68</v>
      </c>
      <c r="M729" s="15">
        <v>86.8</v>
      </c>
      <c r="N729" s="15">
        <v>3.8</v>
      </c>
      <c r="O729" s="15">
        <v>0</v>
      </c>
      <c r="P729" s="15">
        <f t="shared" si="35"/>
        <v>3.04</v>
      </c>
    </row>
    <row r="730" spans="1:16">
      <c r="A730" s="13">
        <v>202403</v>
      </c>
      <c r="B730" s="11" t="s">
        <v>497</v>
      </c>
      <c r="C730" s="11" t="s">
        <v>1438</v>
      </c>
      <c r="D730" s="11" t="s">
        <v>587</v>
      </c>
      <c r="E730" s="11" t="s">
        <v>1470</v>
      </c>
      <c r="F730" s="11" t="s">
        <v>1039</v>
      </c>
      <c r="G730" s="16" t="s">
        <v>1468</v>
      </c>
      <c r="H730" s="13" t="s">
        <v>1494</v>
      </c>
      <c r="J730" s="15">
        <v>1900</v>
      </c>
      <c r="K730" s="15">
        <v>6486.41</v>
      </c>
      <c r="L730" s="15">
        <v>363.68</v>
      </c>
      <c r="M730" s="15">
        <v>86.8</v>
      </c>
      <c r="N730" s="15">
        <v>3.8</v>
      </c>
      <c r="O730" s="15">
        <v>0</v>
      </c>
      <c r="P730" s="15">
        <f t="shared" si="35"/>
        <v>3.04</v>
      </c>
    </row>
    <row r="731" spans="1:16">
      <c r="A731" s="13">
        <v>202403</v>
      </c>
      <c r="B731" s="11" t="s">
        <v>474</v>
      </c>
      <c r="C731" s="11" t="s">
        <v>1438</v>
      </c>
      <c r="D731" s="11" t="s">
        <v>587</v>
      </c>
      <c r="E731" s="11" t="s">
        <v>1471</v>
      </c>
      <c r="F731" s="11" t="s">
        <v>1067</v>
      </c>
      <c r="G731" s="16" t="s">
        <v>1472</v>
      </c>
      <c r="H731" s="13" t="s">
        <v>1494</v>
      </c>
      <c r="J731" s="15">
        <v>1900</v>
      </c>
      <c r="K731" s="15">
        <v>5781.91</v>
      </c>
      <c r="L731" s="15">
        <v>363.68</v>
      </c>
      <c r="M731" s="15">
        <v>86.8</v>
      </c>
      <c r="N731" s="15">
        <v>3.8</v>
      </c>
      <c r="O731" s="15">
        <v>0</v>
      </c>
      <c r="P731" s="15">
        <f t="shared" si="35"/>
        <v>3.04</v>
      </c>
    </row>
    <row r="732" spans="1:16">
      <c r="A732" s="13">
        <v>202403</v>
      </c>
      <c r="B732" s="11" t="s">
        <v>498</v>
      </c>
      <c r="C732" s="11" t="s">
        <v>1438</v>
      </c>
      <c r="D732" s="11" t="s">
        <v>587</v>
      </c>
      <c r="E732" s="11" t="s">
        <v>1474</v>
      </c>
      <c r="F732" s="11" t="s">
        <v>1020</v>
      </c>
      <c r="G732" s="16" t="s">
        <v>1475</v>
      </c>
      <c r="H732" s="13" t="s">
        <v>1494</v>
      </c>
      <c r="J732" s="15">
        <v>1900</v>
      </c>
      <c r="K732" s="15">
        <v>7390.78</v>
      </c>
      <c r="L732" s="15">
        <v>363.68</v>
      </c>
      <c r="M732" s="15">
        <v>86.8</v>
      </c>
      <c r="N732" s="15">
        <v>3.8</v>
      </c>
      <c r="O732" s="15">
        <v>0</v>
      </c>
      <c r="P732" s="15">
        <f t="shared" si="35"/>
        <v>3.04</v>
      </c>
    </row>
    <row r="733" spans="1:16">
      <c r="A733" s="13">
        <v>202403</v>
      </c>
      <c r="B733" s="11" t="s">
        <v>480</v>
      </c>
      <c r="C733" s="11" t="s">
        <v>1438</v>
      </c>
      <c r="D733" s="11" t="s">
        <v>587</v>
      </c>
      <c r="E733" s="11" t="s">
        <v>1384</v>
      </c>
      <c r="F733" s="11" t="s">
        <v>1039</v>
      </c>
      <c r="G733" s="16" t="s">
        <v>1385</v>
      </c>
      <c r="H733" s="13" t="s">
        <v>1494</v>
      </c>
      <c r="J733" s="15">
        <v>1900</v>
      </c>
      <c r="K733" s="15">
        <v>5890.37</v>
      </c>
      <c r="L733" s="15">
        <v>363.68</v>
      </c>
      <c r="M733" s="15">
        <v>86.8</v>
      </c>
      <c r="N733" s="15">
        <v>3.8</v>
      </c>
      <c r="O733" s="15">
        <v>0</v>
      </c>
      <c r="P733" s="15">
        <f t="shared" si="35"/>
        <v>3.04</v>
      </c>
    </row>
    <row r="734" spans="1:16">
      <c r="A734" s="13">
        <v>202403</v>
      </c>
      <c r="B734" s="11" t="s">
        <v>537</v>
      </c>
      <c r="C734" s="11" t="s">
        <v>1438</v>
      </c>
      <c r="D734" s="11" t="s">
        <v>587</v>
      </c>
      <c r="E734" s="11" t="s">
        <v>1510</v>
      </c>
      <c r="F734" s="11" t="s">
        <v>1027</v>
      </c>
      <c r="G734" s="16" t="s">
        <v>1511</v>
      </c>
      <c r="H734" s="13" t="s">
        <v>1494</v>
      </c>
      <c r="I734" s="13" t="s">
        <v>1314</v>
      </c>
      <c r="J734" s="15">
        <v>1900</v>
      </c>
      <c r="K734" s="15">
        <v>6189</v>
      </c>
      <c r="L734" s="15">
        <v>363.68</v>
      </c>
      <c r="M734" s="15">
        <v>86.8</v>
      </c>
      <c r="N734" s="15">
        <v>3.8</v>
      </c>
      <c r="O734" s="15">
        <v>0</v>
      </c>
      <c r="P734" s="15">
        <f t="shared" si="35"/>
        <v>3.04</v>
      </c>
    </row>
    <row r="735" spans="1:16">
      <c r="A735" s="13">
        <v>202403</v>
      </c>
      <c r="B735" s="11" t="s">
        <v>526</v>
      </c>
      <c r="C735" s="11" t="s">
        <v>1438</v>
      </c>
      <c r="D735" s="11" t="s">
        <v>587</v>
      </c>
      <c r="E735" s="11" t="s">
        <v>1512</v>
      </c>
      <c r="F735" s="11" t="s">
        <v>1027</v>
      </c>
      <c r="G735" s="16" t="s">
        <v>1513</v>
      </c>
      <c r="H735" s="13" t="s">
        <v>1494</v>
      </c>
      <c r="I735" s="13" t="s">
        <v>1314</v>
      </c>
      <c r="J735" s="15">
        <v>1900</v>
      </c>
      <c r="K735" s="15">
        <v>5803.99</v>
      </c>
      <c r="L735" s="15">
        <v>363.68</v>
      </c>
      <c r="M735" s="15">
        <v>86.8</v>
      </c>
      <c r="N735" s="15">
        <v>3.8</v>
      </c>
      <c r="O735" s="15">
        <v>0</v>
      </c>
      <c r="P735" s="15">
        <f t="shared" si="35"/>
        <v>3.04</v>
      </c>
    </row>
    <row r="736" spans="1:16">
      <c r="A736" s="13">
        <v>202403</v>
      </c>
      <c r="B736" s="11" t="s">
        <v>530</v>
      </c>
      <c r="C736" s="11" t="s">
        <v>1438</v>
      </c>
      <c r="D736" s="11" t="s">
        <v>587</v>
      </c>
      <c r="E736" s="11" t="s">
        <v>1514</v>
      </c>
      <c r="F736" s="11" t="s">
        <v>1027</v>
      </c>
      <c r="G736" s="16" t="s">
        <v>1513</v>
      </c>
      <c r="H736" s="13" t="s">
        <v>1494</v>
      </c>
      <c r="I736" s="13" t="s">
        <v>1314</v>
      </c>
      <c r="J736" s="15">
        <v>1900</v>
      </c>
      <c r="K736" s="15">
        <v>5366.69</v>
      </c>
      <c r="L736" s="15">
        <v>363.68</v>
      </c>
      <c r="M736" s="15">
        <v>86.8</v>
      </c>
      <c r="N736" s="15">
        <v>3.8</v>
      </c>
      <c r="O736" s="15">
        <v>0</v>
      </c>
      <c r="P736" s="15">
        <f t="shared" si="35"/>
        <v>3.04</v>
      </c>
    </row>
    <row r="737" spans="1:16">
      <c r="A737" s="13">
        <v>202404</v>
      </c>
      <c r="B737" s="11" t="s">
        <v>203</v>
      </c>
      <c r="C737" s="11" t="s">
        <v>575</v>
      </c>
      <c r="D737" s="11" t="s">
        <v>571</v>
      </c>
      <c r="E737" s="11" t="s">
        <v>572</v>
      </c>
      <c r="F737" s="11" t="s">
        <v>578</v>
      </c>
      <c r="G737" s="16" t="s">
        <v>574</v>
      </c>
      <c r="H737" s="13" t="s">
        <v>1486</v>
      </c>
      <c r="J737" s="15">
        <v>43222.5</v>
      </c>
      <c r="K737" s="15">
        <v>59743.32</v>
      </c>
      <c r="L737" s="15">
        <v>363.68</v>
      </c>
      <c r="M737" s="15">
        <v>86.8</v>
      </c>
      <c r="N737" s="15">
        <v>3.8</v>
      </c>
      <c r="O737" s="15">
        <v>0</v>
      </c>
      <c r="P737" s="15">
        <f t="shared" si="35"/>
        <v>3.04</v>
      </c>
    </row>
    <row r="738" spans="1:16">
      <c r="A738" s="13">
        <v>202404</v>
      </c>
      <c r="B738" s="11" t="s">
        <v>448</v>
      </c>
      <c r="C738" s="11" t="s">
        <v>575</v>
      </c>
      <c r="D738" s="11" t="s">
        <v>576</v>
      </c>
      <c r="E738" s="11" t="s">
        <v>577</v>
      </c>
      <c r="F738" s="11" t="s">
        <v>578</v>
      </c>
      <c r="G738" s="16" t="s">
        <v>579</v>
      </c>
      <c r="H738" s="13" t="s">
        <v>1486</v>
      </c>
      <c r="J738" s="15">
        <v>5500</v>
      </c>
      <c r="K738" s="15">
        <v>16600</v>
      </c>
      <c r="L738" s="15">
        <v>363.68</v>
      </c>
      <c r="M738" s="15">
        <v>86.8</v>
      </c>
      <c r="N738" s="15">
        <v>3.8</v>
      </c>
      <c r="O738" s="15">
        <v>95</v>
      </c>
      <c r="P738" s="15">
        <f t="shared" si="35"/>
        <v>3.04</v>
      </c>
    </row>
    <row r="739" spans="1:16">
      <c r="A739" s="13">
        <v>202404</v>
      </c>
      <c r="B739" s="11" t="s">
        <v>295</v>
      </c>
      <c r="C739" s="11" t="s">
        <v>580</v>
      </c>
      <c r="D739" s="11" t="s">
        <v>576</v>
      </c>
      <c r="E739" s="11" t="s">
        <v>581</v>
      </c>
      <c r="F739" s="11" t="s">
        <v>582</v>
      </c>
      <c r="G739" s="16" t="s">
        <v>583</v>
      </c>
      <c r="H739" s="13" t="s">
        <v>1486</v>
      </c>
      <c r="J739" s="15">
        <v>5544</v>
      </c>
      <c r="K739" s="15">
        <v>13344.4</v>
      </c>
      <c r="L739" s="15">
        <v>363.68</v>
      </c>
      <c r="M739" s="15">
        <v>86.8</v>
      </c>
      <c r="N739" s="15">
        <v>3.8</v>
      </c>
      <c r="O739" s="15">
        <v>95</v>
      </c>
      <c r="P739" s="15">
        <f t="shared" si="35"/>
        <v>3.04</v>
      </c>
    </row>
    <row r="740" spans="1:16">
      <c r="A740" s="13">
        <v>202404</v>
      </c>
      <c r="B740" s="11" t="s">
        <v>234</v>
      </c>
      <c r="C740" s="11" t="s">
        <v>580</v>
      </c>
      <c r="D740" s="11" t="s">
        <v>576</v>
      </c>
      <c r="E740" s="11" t="s">
        <v>584</v>
      </c>
      <c r="F740" s="11" t="s">
        <v>585</v>
      </c>
      <c r="G740" s="16" t="s">
        <v>586</v>
      </c>
      <c r="H740" s="13" t="s">
        <v>1486</v>
      </c>
      <c r="J740" s="15">
        <v>5544</v>
      </c>
      <c r="K740" s="15">
        <v>12958.6</v>
      </c>
      <c r="L740" s="15">
        <v>363.68</v>
      </c>
      <c r="M740" s="15">
        <v>86.8</v>
      </c>
      <c r="N740" s="15">
        <v>3.8</v>
      </c>
      <c r="O740" s="15">
        <v>125</v>
      </c>
      <c r="P740" s="15">
        <f t="shared" si="35"/>
        <v>3.04</v>
      </c>
    </row>
    <row r="741" spans="1:16">
      <c r="A741" s="13">
        <v>202404</v>
      </c>
      <c r="B741" s="11" t="s">
        <v>334</v>
      </c>
      <c r="C741" s="11" t="s">
        <v>575</v>
      </c>
      <c r="D741" s="11" t="s">
        <v>587</v>
      </c>
      <c r="E741" s="11" t="s">
        <v>588</v>
      </c>
      <c r="F741" s="11" t="s">
        <v>589</v>
      </c>
      <c r="G741" s="16" t="s">
        <v>590</v>
      </c>
      <c r="H741" s="13" t="s">
        <v>1486</v>
      </c>
      <c r="J741" s="15">
        <v>3200</v>
      </c>
      <c r="K741" s="15">
        <v>9914.77</v>
      </c>
      <c r="L741" s="15">
        <v>363.68</v>
      </c>
      <c r="M741" s="15">
        <v>86.8</v>
      </c>
      <c r="N741" s="15">
        <v>3.8</v>
      </c>
      <c r="O741" s="15">
        <v>95</v>
      </c>
      <c r="P741" s="15">
        <f t="shared" si="35"/>
        <v>3.04</v>
      </c>
    </row>
    <row r="742" spans="1:16">
      <c r="A742" s="13">
        <v>202404</v>
      </c>
      <c r="B742" s="11" t="s">
        <v>342</v>
      </c>
      <c r="C742" s="11" t="s">
        <v>592</v>
      </c>
      <c r="D742" s="11" t="s">
        <v>587</v>
      </c>
      <c r="E742" s="11" t="s">
        <v>593</v>
      </c>
      <c r="F742" s="11" t="s">
        <v>594</v>
      </c>
      <c r="G742" s="16" t="s">
        <v>595</v>
      </c>
      <c r="H742" s="13" t="s">
        <v>1486</v>
      </c>
      <c r="J742" s="15">
        <v>1900</v>
      </c>
      <c r="K742" s="15">
        <v>4373.17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</row>
    <row r="743" spans="1:16">
      <c r="A743" s="13">
        <v>202404</v>
      </c>
      <c r="B743" s="11" t="s">
        <v>225</v>
      </c>
      <c r="C743" s="11" t="s">
        <v>592</v>
      </c>
      <c r="D743" s="11" t="s">
        <v>587</v>
      </c>
      <c r="E743" s="11" t="s">
        <v>596</v>
      </c>
      <c r="F743" s="11" t="s">
        <v>597</v>
      </c>
      <c r="G743" s="16" t="s">
        <v>598</v>
      </c>
      <c r="H743" s="13" t="s">
        <v>1486</v>
      </c>
      <c r="J743" s="15">
        <v>1900</v>
      </c>
      <c r="K743" s="15">
        <v>5353.3</v>
      </c>
      <c r="L743" s="15">
        <v>363.68</v>
      </c>
      <c r="M743" s="15">
        <v>86.8</v>
      </c>
      <c r="N743" s="15">
        <v>3.8</v>
      </c>
      <c r="O743" s="15">
        <v>0</v>
      </c>
      <c r="P743" s="15">
        <f t="shared" ref="P743:P750" si="36">1900*0.16%</f>
        <v>3.04</v>
      </c>
    </row>
    <row r="744" spans="1:16">
      <c r="A744" s="13">
        <v>202404</v>
      </c>
      <c r="B744" s="11" t="s">
        <v>301</v>
      </c>
      <c r="C744" s="11" t="s">
        <v>580</v>
      </c>
      <c r="D744" s="11" t="s">
        <v>587</v>
      </c>
      <c r="E744" s="11" t="s">
        <v>599</v>
      </c>
      <c r="F744" s="11" t="s">
        <v>600</v>
      </c>
      <c r="G744" s="16" t="s">
        <v>601</v>
      </c>
      <c r="H744" s="13" t="s">
        <v>1486</v>
      </c>
      <c r="J744" s="15">
        <v>5746</v>
      </c>
      <c r="K744" s="15">
        <v>13315.6</v>
      </c>
      <c r="L744" s="15">
        <v>363.68</v>
      </c>
      <c r="M744" s="15">
        <v>86.8</v>
      </c>
      <c r="N744" s="15">
        <v>3.8</v>
      </c>
      <c r="O744" s="15">
        <v>1250</v>
      </c>
      <c r="P744" s="15">
        <f t="shared" si="36"/>
        <v>3.04</v>
      </c>
    </row>
    <row r="745" spans="1:16">
      <c r="A745" s="13">
        <v>202404</v>
      </c>
      <c r="B745" s="11" t="s">
        <v>264</v>
      </c>
      <c r="C745" s="11" t="s">
        <v>580</v>
      </c>
      <c r="D745" s="11" t="s">
        <v>587</v>
      </c>
      <c r="E745" s="11" t="s">
        <v>602</v>
      </c>
      <c r="F745" s="11" t="s">
        <v>1336</v>
      </c>
      <c r="G745" s="16" t="s">
        <v>604</v>
      </c>
      <c r="H745" s="13" t="s">
        <v>1486</v>
      </c>
      <c r="J745" s="15">
        <v>2440</v>
      </c>
      <c r="K745" s="15">
        <v>6915.11</v>
      </c>
      <c r="L745" s="15">
        <v>363.68</v>
      </c>
      <c r="M745" s="15">
        <v>86.8</v>
      </c>
      <c r="N745" s="15">
        <v>3.8</v>
      </c>
      <c r="O745" s="15">
        <v>95</v>
      </c>
      <c r="P745" s="15">
        <f t="shared" si="36"/>
        <v>3.04</v>
      </c>
    </row>
    <row r="746" spans="1:16">
      <c r="A746" s="13">
        <v>202404</v>
      </c>
      <c r="B746" s="11" t="s">
        <v>290</v>
      </c>
      <c r="C746" s="11" t="s">
        <v>580</v>
      </c>
      <c r="D746" s="11" t="s">
        <v>587</v>
      </c>
      <c r="E746" s="11" t="s">
        <v>605</v>
      </c>
      <c r="F746" s="11" t="s">
        <v>1515</v>
      </c>
      <c r="G746" s="16" t="s">
        <v>607</v>
      </c>
      <c r="H746" s="13" t="s">
        <v>1486</v>
      </c>
      <c r="J746" s="15">
        <v>5389</v>
      </c>
      <c r="K746" s="15">
        <v>13431</v>
      </c>
      <c r="L746" s="15">
        <v>363.68</v>
      </c>
      <c r="M746" s="15">
        <v>86.8</v>
      </c>
      <c r="N746" s="15">
        <v>3.8</v>
      </c>
      <c r="O746" s="15">
        <v>500</v>
      </c>
      <c r="P746" s="15">
        <f t="shared" si="36"/>
        <v>3.04</v>
      </c>
    </row>
    <row r="747" spans="1:16">
      <c r="A747" s="13">
        <v>202404</v>
      </c>
      <c r="B747" s="11" t="s">
        <v>376</v>
      </c>
      <c r="C747" s="11" t="s">
        <v>580</v>
      </c>
      <c r="D747" s="11" t="s">
        <v>587</v>
      </c>
      <c r="E747" s="11" t="s">
        <v>608</v>
      </c>
      <c r="F747" s="11" t="s">
        <v>609</v>
      </c>
      <c r="G747" s="16" t="s">
        <v>610</v>
      </c>
      <c r="H747" s="13" t="s">
        <v>1486</v>
      </c>
      <c r="J747" s="15">
        <v>2671</v>
      </c>
      <c r="K747" s="15">
        <v>7020.9</v>
      </c>
      <c r="L747" s="15">
        <v>363.68</v>
      </c>
      <c r="M747" s="15">
        <v>86.8</v>
      </c>
      <c r="N747" s="15">
        <v>3.8</v>
      </c>
      <c r="O747" s="15">
        <v>500</v>
      </c>
      <c r="P747" s="15">
        <f t="shared" si="36"/>
        <v>3.04</v>
      </c>
    </row>
    <row r="748" spans="1:16">
      <c r="A748" s="13">
        <v>202404</v>
      </c>
      <c r="B748" s="11" t="s">
        <v>240</v>
      </c>
      <c r="C748" s="11" t="s">
        <v>580</v>
      </c>
      <c r="D748" s="11" t="s">
        <v>587</v>
      </c>
      <c r="E748" s="11" t="s">
        <v>611</v>
      </c>
      <c r="F748" s="11" t="s">
        <v>609</v>
      </c>
      <c r="G748" s="16" t="s">
        <v>612</v>
      </c>
      <c r="H748" s="13" t="s">
        <v>1486</v>
      </c>
      <c r="J748" s="15">
        <v>5746</v>
      </c>
      <c r="K748" s="15">
        <v>13314.3</v>
      </c>
      <c r="L748" s="15">
        <v>363.68</v>
      </c>
      <c r="M748" s="15">
        <v>86.8</v>
      </c>
      <c r="N748" s="15">
        <v>3.8</v>
      </c>
      <c r="O748" s="15">
        <v>1250</v>
      </c>
      <c r="P748" s="15">
        <f t="shared" si="36"/>
        <v>3.04</v>
      </c>
    </row>
    <row r="749" spans="1:16">
      <c r="A749" s="13">
        <v>202404</v>
      </c>
      <c r="B749" s="11" t="s">
        <v>326</v>
      </c>
      <c r="C749" s="11" t="s">
        <v>580</v>
      </c>
      <c r="D749" s="11" t="s">
        <v>587</v>
      </c>
      <c r="E749" s="11" t="s">
        <v>613</v>
      </c>
      <c r="F749" s="11" t="s">
        <v>614</v>
      </c>
      <c r="G749" s="16" t="s">
        <v>615</v>
      </c>
      <c r="H749" s="13" t="s">
        <v>1486</v>
      </c>
      <c r="J749" s="15">
        <v>5544</v>
      </c>
      <c r="K749" s="15">
        <v>15326.57</v>
      </c>
      <c r="L749" s="15">
        <v>363.68</v>
      </c>
      <c r="M749" s="15">
        <v>86.8</v>
      </c>
      <c r="N749" s="15">
        <v>3.8</v>
      </c>
      <c r="O749" s="15">
        <v>500</v>
      </c>
      <c r="P749" s="15">
        <f t="shared" si="36"/>
        <v>3.04</v>
      </c>
    </row>
    <row r="750" spans="1:16">
      <c r="A750" s="13">
        <v>202404</v>
      </c>
      <c r="B750" s="11" t="s">
        <v>299</v>
      </c>
      <c r="C750" s="11" t="s">
        <v>1437</v>
      </c>
      <c r="D750" s="11" t="s">
        <v>587</v>
      </c>
      <c r="E750" s="11" t="s">
        <v>616</v>
      </c>
      <c r="F750" s="11" t="s">
        <v>1217</v>
      </c>
      <c r="G750" s="16">
        <v>42738</v>
      </c>
      <c r="H750" s="13" t="s">
        <v>1486</v>
      </c>
      <c r="J750" s="15">
        <v>3263</v>
      </c>
      <c r="K750" s="15">
        <v>32377.53</v>
      </c>
      <c r="L750" s="15">
        <v>363.68</v>
      </c>
      <c r="M750" s="15">
        <v>86.8</v>
      </c>
      <c r="N750" s="15">
        <v>3.8</v>
      </c>
      <c r="O750" s="15">
        <v>0</v>
      </c>
      <c r="P750" s="15">
        <f t="shared" si="36"/>
        <v>3.04</v>
      </c>
    </row>
    <row r="751" spans="1:16">
      <c r="A751" s="13">
        <v>202404</v>
      </c>
      <c r="B751" s="11" t="s">
        <v>453</v>
      </c>
      <c r="C751" s="11" t="s">
        <v>1438</v>
      </c>
      <c r="D751" s="11" t="s">
        <v>587</v>
      </c>
      <c r="E751" s="11" t="s">
        <v>620</v>
      </c>
      <c r="F751" s="11" t="s">
        <v>621</v>
      </c>
      <c r="G751" s="16" t="s">
        <v>622</v>
      </c>
      <c r="H751" s="13" t="s">
        <v>1486</v>
      </c>
      <c r="J751" s="15">
        <v>2132</v>
      </c>
      <c r="K751" s="15">
        <v>8563.04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</row>
    <row r="752" spans="1:16">
      <c r="A752" s="13">
        <v>202404</v>
      </c>
      <c r="B752" s="11" t="s">
        <v>307</v>
      </c>
      <c r="C752" s="11" t="s">
        <v>575</v>
      </c>
      <c r="D752" s="11" t="s">
        <v>587</v>
      </c>
      <c r="E752" s="11" t="s">
        <v>629</v>
      </c>
      <c r="F752" s="11" t="s">
        <v>578</v>
      </c>
      <c r="G752" s="16" t="s">
        <v>630</v>
      </c>
      <c r="H752" s="13" t="s">
        <v>1486</v>
      </c>
      <c r="J752" s="15">
        <v>5500</v>
      </c>
      <c r="K752" s="15">
        <v>15825</v>
      </c>
      <c r="L752" s="15">
        <v>363.68</v>
      </c>
      <c r="M752" s="15">
        <v>86.8</v>
      </c>
      <c r="N752" s="15">
        <v>3.8</v>
      </c>
      <c r="O752" s="15">
        <v>960</v>
      </c>
      <c r="P752" s="15">
        <f t="shared" ref="P752:P762" si="37">1900*0.16%</f>
        <v>3.04</v>
      </c>
    </row>
    <row r="753" spans="1:16">
      <c r="A753" s="13">
        <v>202404</v>
      </c>
      <c r="B753" s="11" t="s">
        <v>353</v>
      </c>
      <c r="C753" s="11" t="s">
        <v>1438</v>
      </c>
      <c r="D753" s="11" t="s">
        <v>576</v>
      </c>
      <c r="E753" s="11" t="s">
        <v>631</v>
      </c>
      <c r="F753" s="11" t="s">
        <v>683</v>
      </c>
      <c r="G753" s="16" t="s">
        <v>633</v>
      </c>
      <c r="H753" s="13" t="s">
        <v>1486</v>
      </c>
      <c r="J753" s="15">
        <v>6070</v>
      </c>
      <c r="K753" s="15">
        <v>14971.5</v>
      </c>
      <c r="L753" s="15">
        <v>363.68</v>
      </c>
      <c r="M753" s="15">
        <v>86.8</v>
      </c>
      <c r="N753" s="15">
        <v>3.8</v>
      </c>
      <c r="O753" s="15">
        <v>1500</v>
      </c>
      <c r="P753" s="15">
        <f t="shared" si="37"/>
        <v>3.04</v>
      </c>
    </row>
    <row r="754" spans="1:16">
      <c r="A754" s="13">
        <v>202404</v>
      </c>
      <c r="B754" s="11" t="s">
        <v>379</v>
      </c>
      <c r="C754" s="11" t="s">
        <v>1437</v>
      </c>
      <c r="D754" s="11" t="s">
        <v>587</v>
      </c>
      <c r="E754" s="11" t="s">
        <v>634</v>
      </c>
      <c r="F754" s="11" t="s">
        <v>1386</v>
      </c>
      <c r="G754" s="16" t="s">
        <v>636</v>
      </c>
      <c r="H754" s="13" t="s">
        <v>1486</v>
      </c>
      <c r="J754" s="15">
        <v>5520</v>
      </c>
      <c r="K754" s="15">
        <v>50309.83</v>
      </c>
      <c r="L754" s="15">
        <v>363.68</v>
      </c>
      <c r="M754" s="15">
        <v>86.8</v>
      </c>
      <c r="N754" s="15">
        <v>3.8</v>
      </c>
      <c r="O754" s="15">
        <v>750</v>
      </c>
      <c r="P754" s="15">
        <f t="shared" si="37"/>
        <v>3.04</v>
      </c>
    </row>
    <row r="755" spans="1:16">
      <c r="A755" s="13">
        <v>202404</v>
      </c>
      <c r="B755" s="11" t="s">
        <v>248</v>
      </c>
      <c r="C755" s="11" t="s">
        <v>1437</v>
      </c>
      <c r="D755" s="11" t="s">
        <v>587</v>
      </c>
      <c r="E755" s="11" t="s">
        <v>637</v>
      </c>
      <c r="F755" s="11" t="s">
        <v>778</v>
      </c>
      <c r="G755" s="16" t="s">
        <v>639</v>
      </c>
      <c r="H755" s="13" t="s">
        <v>1486</v>
      </c>
      <c r="J755" s="15">
        <v>4250</v>
      </c>
      <c r="K755" s="15">
        <v>26239.14</v>
      </c>
      <c r="L755" s="15">
        <v>363.68</v>
      </c>
      <c r="M755" s="15">
        <v>86.8</v>
      </c>
      <c r="N755" s="15">
        <v>3.8</v>
      </c>
      <c r="O755" s="15">
        <v>0</v>
      </c>
      <c r="P755" s="15">
        <f t="shared" si="37"/>
        <v>3.04</v>
      </c>
    </row>
    <row r="756" spans="1:16">
      <c r="A756" s="13">
        <v>202404</v>
      </c>
      <c r="B756" s="11" t="s">
        <v>261</v>
      </c>
      <c r="C756" s="11" t="s">
        <v>1437</v>
      </c>
      <c r="D756" s="11" t="s">
        <v>587</v>
      </c>
      <c r="E756" s="11" t="s">
        <v>640</v>
      </c>
      <c r="F756" s="11" t="s">
        <v>652</v>
      </c>
      <c r="G756" s="16" t="s">
        <v>642</v>
      </c>
      <c r="H756" s="13" t="s">
        <v>1486</v>
      </c>
      <c r="J756" s="15">
        <v>3440</v>
      </c>
      <c r="K756" s="15">
        <v>28822.44</v>
      </c>
      <c r="L756" s="15">
        <v>363.68</v>
      </c>
      <c r="M756" s="15">
        <v>86.8</v>
      </c>
      <c r="N756" s="15">
        <v>3.8</v>
      </c>
      <c r="O756" s="15">
        <v>0</v>
      </c>
      <c r="P756" s="15">
        <f t="shared" si="37"/>
        <v>3.04</v>
      </c>
    </row>
    <row r="757" spans="1:16">
      <c r="A757" s="13">
        <v>202404</v>
      </c>
      <c r="B757" s="11" t="s">
        <v>405</v>
      </c>
      <c r="C757" s="11" t="s">
        <v>1437</v>
      </c>
      <c r="D757" s="11" t="s">
        <v>587</v>
      </c>
      <c r="E757" s="11" t="s">
        <v>643</v>
      </c>
      <c r="F757" s="11" t="s">
        <v>1219</v>
      </c>
      <c r="G757" s="16" t="s">
        <v>644</v>
      </c>
      <c r="H757" s="13" t="s">
        <v>1486</v>
      </c>
      <c r="J757" s="15">
        <v>4331</v>
      </c>
      <c r="K757" s="15">
        <v>30879.61</v>
      </c>
      <c r="L757" s="15">
        <v>363.68</v>
      </c>
      <c r="M757" s="15">
        <v>86.8</v>
      </c>
      <c r="N757" s="15">
        <v>3.8</v>
      </c>
      <c r="O757" s="15">
        <v>0</v>
      </c>
      <c r="P757" s="15">
        <f t="shared" si="37"/>
        <v>3.04</v>
      </c>
    </row>
    <row r="758" spans="1:16">
      <c r="A758" s="13">
        <v>202404</v>
      </c>
      <c r="B758" s="11" t="s">
        <v>244</v>
      </c>
      <c r="C758" s="11" t="s">
        <v>1438</v>
      </c>
      <c r="D758" s="11" t="s">
        <v>576</v>
      </c>
      <c r="E758" s="11" t="s">
        <v>645</v>
      </c>
      <c r="F758" s="11" t="s">
        <v>646</v>
      </c>
      <c r="G758" s="16" t="s">
        <v>647</v>
      </c>
      <c r="H758" s="13" t="s">
        <v>1486</v>
      </c>
      <c r="J758" s="15">
        <v>4000</v>
      </c>
      <c r="K758" s="15">
        <v>10493.5</v>
      </c>
      <c r="L758" s="15">
        <v>363.68</v>
      </c>
      <c r="M758" s="15">
        <v>86.8</v>
      </c>
      <c r="N758" s="15">
        <v>3.8</v>
      </c>
      <c r="O758" s="15">
        <v>0</v>
      </c>
      <c r="P758" s="15">
        <f t="shared" si="37"/>
        <v>3.04</v>
      </c>
    </row>
    <row r="759" spans="1:16">
      <c r="A759" s="13">
        <v>202404</v>
      </c>
      <c r="B759" s="11" t="s">
        <v>286</v>
      </c>
      <c r="C759" s="11" t="s">
        <v>1437</v>
      </c>
      <c r="D759" s="11" t="s">
        <v>587</v>
      </c>
      <c r="E759" s="11" t="s">
        <v>648</v>
      </c>
      <c r="F759" s="11" t="s">
        <v>1365</v>
      </c>
      <c r="G759" s="16" t="s">
        <v>650</v>
      </c>
      <c r="H759" s="13" t="s">
        <v>1486</v>
      </c>
      <c r="J759" s="15">
        <v>8560</v>
      </c>
      <c r="K759" s="15">
        <v>43230.72</v>
      </c>
      <c r="L759" s="15">
        <v>363.68</v>
      </c>
      <c r="M759" s="15">
        <v>86.8</v>
      </c>
      <c r="N759" s="15">
        <v>3.8</v>
      </c>
      <c r="O759" s="15">
        <v>457.5</v>
      </c>
      <c r="P759" s="15">
        <f t="shared" si="37"/>
        <v>3.04</v>
      </c>
    </row>
    <row r="760" spans="1:16">
      <c r="A760" s="13">
        <v>202404</v>
      </c>
      <c r="B760" s="11" t="s">
        <v>421</v>
      </c>
      <c r="C760" s="11" t="s">
        <v>1437</v>
      </c>
      <c r="D760" s="11" t="s">
        <v>587</v>
      </c>
      <c r="E760" s="11" t="s">
        <v>651</v>
      </c>
      <c r="F760" s="11" t="s">
        <v>652</v>
      </c>
      <c r="G760" s="16" t="s">
        <v>653</v>
      </c>
      <c r="H760" s="13" t="s">
        <v>1486</v>
      </c>
      <c r="J760" s="15">
        <v>5519</v>
      </c>
      <c r="K760" s="15">
        <v>31816.85</v>
      </c>
      <c r="L760" s="15">
        <v>363.68</v>
      </c>
      <c r="M760" s="15">
        <v>86.8</v>
      </c>
      <c r="N760" s="15">
        <v>3.8</v>
      </c>
      <c r="O760" s="15">
        <v>0</v>
      </c>
      <c r="P760" s="15">
        <f t="shared" si="37"/>
        <v>3.04</v>
      </c>
    </row>
    <row r="761" spans="1:16">
      <c r="A761" s="13">
        <v>202404</v>
      </c>
      <c r="B761" s="11" t="s">
        <v>258</v>
      </c>
      <c r="C761" s="11" t="s">
        <v>575</v>
      </c>
      <c r="D761" s="11" t="s">
        <v>587</v>
      </c>
      <c r="E761" s="11" t="s">
        <v>654</v>
      </c>
      <c r="F761" s="11" t="s">
        <v>655</v>
      </c>
      <c r="G761" s="16" t="s">
        <v>656</v>
      </c>
      <c r="H761" s="13" t="s">
        <v>1486</v>
      </c>
      <c r="J761" s="15">
        <v>2888</v>
      </c>
      <c r="K761" s="15">
        <v>7369.06</v>
      </c>
      <c r="L761" s="15">
        <v>363.68</v>
      </c>
      <c r="M761" s="15">
        <v>86.8</v>
      </c>
      <c r="N761" s="15">
        <v>3.8</v>
      </c>
      <c r="O761" s="15">
        <v>0</v>
      </c>
      <c r="P761" s="15">
        <f t="shared" si="37"/>
        <v>3.04</v>
      </c>
    </row>
    <row r="762" spans="1:16">
      <c r="A762" s="13">
        <v>202404</v>
      </c>
      <c r="B762" s="11" t="s">
        <v>416</v>
      </c>
      <c r="C762" s="11" t="s">
        <v>580</v>
      </c>
      <c r="D762" s="11" t="s">
        <v>587</v>
      </c>
      <c r="E762" s="11" t="s">
        <v>665</v>
      </c>
      <c r="F762" s="11" t="s">
        <v>666</v>
      </c>
      <c r="G762" s="16" t="s">
        <v>667</v>
      </c>
      <c r="H762" s="13" t="s">
        <v>1486</v>
      </c>
      <c r="J762" s="15">
        <v>4133</v>
      </c>
      <c r="K762" s="15">
        <v>9424.26</v>
      </c>
      <c r="L762" s="15">
        <v>363.68</v>
      </c>
      <c r="M762" s="15">
        <v>86.8</v>
      </c>
      <c r="N762" s="15">
        <v>3.8</v>
      </c>
      <c r="O762" s="15">
        <v>300</v>
      </c>
      <c r="P762" s="15">
        <f t="shared" si="37"/>
        <v>3.04</v>
      </c>
    </row>
    <row r="763" spans="1:16">
      <c r="A763" s="13">
        <v>202404</v>
      </c>
      <c r="B763" s="11" t="s">
        <v>344</v>
      </c>
      <c r="C763" s="11" t="s">
        <v>575</v>
      </c>
      <c r="D763" s="11" t="s">
        <v>671</v>
      </c>
      <c r="E763" s="11" t="s">
        <v>672</v>
      </c>
      <c r="F763" s="11" t="s">
        <v>578</v>
      </c>
      <c r="G763" s="16" t="s">
        <v>673</v>
      </c>
      <c r="H763" s="13" t="s">
        <v>1486</v>
      </c>
      <c r="J763" s="15">
        <v>8800</v>
      </c>
      <c r="K763" s="15">
        <v>20525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</row>
    <row r="764" spans="1:16">
      <c r="A764" s="13">
        <v>202404</v>
      </c>
      <c r="B764" s="11" t="s">
        <v>298</v>
      </c>
      <c r="C764" s="11" t="s">
        <v>1437</v>
      </c>
      <c r="D764" s="11" t="s">
        <v>587</v>
      </c>
      <c r="E764" s="11" t="s">
        <v>674</v>
      </c>
      <c r="F764" s="11" t="s">
        <v>675</v>
      </c>
      <c r="G764" s="16" t="s">
        <v>676</v>
      </c>
      <c r="H764" s="13" t="s">
        <v>1486</v>
      </c>
      <c r="J764" s="15">
        <v>2532</v>
      </c>
      <c r="K764" s="15">
        <v>7218.7</v>
      </c>
      <c r="L764" s="15">
        <v>363.68</v>
      </c>
      <c r="M764" s="15">
        <v>86.8</v>
      </c>
      <c r="N764" s="15">
        <v>3.8</v>
      </c>
      <c r="O764" s="15">
        <v>0</v>
      </c>
      <c r="P764" s="15">
        <f t="shared" ref="P764:P776" si="38">1900*0.16%</f>
        <v>3.04</v>
      </c>
    </row>
    <row r="765" spans="1:16">
      <c r="A765" s="13">
        <v>202404</v>
      </c>
      <c r="B765" s="11" t="s">
        <v>355</v>
      </c>
      <c r="C765" s="11" t="s">
        <v>1438</v>
      </c>
      <c r="D765" s="11" t="s">
        <v>587</v>
      </c>
      <c r="E765" s="11" t="s">
        <v>685</v>
      </c>
      <c r="F765" s="11" t="s">
        <v>686</v>
      </c>
      <c r="G765" s="16" t="s">
        <v>687</v>
      </c>
      <c r="H765" s="13" t="s">
        <v>1486</v>
      </c>
      <c r="J765" s="15">
        <v>2520</v>
      </c>
      <c r="K765" s="15">
        <v>8790.88</v>
      </c>
      <c r="L765" s="15">
        <v>363.68</v>
      </c>
      <c r="M765" s="15">
        <v>86.8</v>
      </c>
      <c r="N765" s="15">
        <v>3.8</v>
      </c>
      <c r="O765" s="15">
        <v>0</v>
      </c>
      <c r="P765" s="15">
        <f t="shared" si="38"/>
        <v>3.04</v>
      </c>
    </row>
    <row r="766" spans="1:16">
      <c r="A766" s="13">
        <v>202404</v>
      </c>
      <c r="B766" s="11" t="s">
        <v>420</v>
      </c>
      <c r="C766" s="11" t="s">
        <v>580</v>
      </c>
      <c r="D766" s="11" t="s">
        <v>587</v>
      </c>
      <c r="E766" s="11" t="s">
        <v>697</v>
      </c>
      <c r="F766" s="11" t="s">
        <v>698</v>
      </c>
      <c r="G766" s="16" t="s">
        <v>699</v>
      </c>
      <c r="H766" s="13" t="s">
        <v>1486</v>
      </c>
      <c r="J766" s="15">
        <v>4536</v>
      </c>
      <c r="K766" s="15">
        <v>10638.3</v>
      </c>
      <c r="L766" s="15">
        <v>363.68</v>
      </c>
      <c r="M766" s="15">
        <v>86.8</v>
      </c>
      <c r="N766" s="15">
        <v>3.8</v>
      </c>
      <c r="O766" s="15">
        <v>300</v>
      </c>
      <c r="P766" s="15">
        <f t="shared" si="38"/>
        <v>3.04</v>
      </c>
    </row>
    <row r="767" spans="1:16">
      <c r="A767" s="13">
        <v>202404</v>
      </c>
      <c r="B767" s="11" t="s">
        <v>424</v>
      </c>
      <c r="C767" s="11" t="s">
        <v>1437</v>
      </c>
      <c r="D767" s="11" t="s">
        <v>587</v>
      </c>
      <c r="E767" s="11" t="s">
        <v>700</v>
      </c>
      <c r="F767" s="11" t="s">
        <v>617</v>
      </c>
      <c r="G767" s="16" t="s">
        <v>701</v>
      </c>
      <c r="H767" s="13" t="s">
        <v>1486</v>
      </c>
      <c r="J767" s="15">
        <v>2363</v>
      </c>
      <c r="K767" s="15">
        <v>12113.93</v>
      </c>
      <c r="L767" s="15">
        <v>363.68</v>
      </c>
      <c r="M767" s="15">
        <v>86.8</v>
      </c>
      <c r="N767" s="15">
        <v>3.8</v>
      </c>
      <c r="O767" s="15">
        <v>0</v>
      </c>
      <c r="P767" s="15">
        <f t="shared" si="38"/>
        <v>3.04</v>
      </c>
    </row>
    <row r="768" spans="1:16">
      <c r="A768" s="13">
        <v>202404</v>
      </c>
      <c r="B768" s="11" t="s">
        <v>277</v>
      </c>
      <c r="C768" s="11" t="s">
        <v>1438</v>
      </c>
      <c r="D768" s="11" t="s">
        <v>587</v>
      </c>
      <c r="E768" s="11" t="s">
        <v>702</v>
      </c>
      <c r="F768" s="11" t="s">
        <v>703</v>
      </c>
      <c r="G768" s="16" t="s">
        <v>704</v>
      </c>
      <c r="H768" s="13" t="s">
        <v>1486</v>
      </c>
      <c r="J768" s="15">
        <v>1900</v>
      </c>
      <c r="K768" s="15">
        <v>4863.97</v>
      </c>
      <c r="L768" s="15">
        <v>363.68</v>
      </c>
      <c r="M768" s="15">
        <v>86.8</v>
      </c>
      <c r="N768" s="15">
        <v>3.8</v>
      </c>
      <c r="O768" s="15">
        <v>0</v>
      </c>
      <c r="P768" s="15">
        <f t="shared" si="38"/>
        <v>3.04</v>
      </c>
    </row>
    <row r="769" spans="1:16">
      <c r="A769" s="13">
        <v>202404</v>
      </c>
      <c r="B769" s="11" t="s">
        <v>204</v>
      </c>
      <c r="C769" s="11" t="s">
        <v>1438</v>
      </c>
      <c r="D769" s="11" t="s">
        <v>587</v>
      </c>
      <c r="E769" s="11" t="s">
        <v>712</v>
      </c>
      <c r="F769" s="11" t="s">
        <v>880</v>
      </c>
      <c r="G769" s="16" t="s">
        <v>714</v>
      </c>
      <c r="H769" s="13" t="s">
        <v>1486</v>
      </c>
      <c r="J769" s="15">
        <v>1958</v>
      </c>
      <c r="K769" s="15">
        <v>5780.1</v>
      </c>
      <c r="L769" s="15">
        <v>363.68</v>
      </c>
      <c r="M769" s="15">
        <v>86.8</v>
      </c>
      <c r="N769" s="15">
        <v>3.8</v>
      </c>
      <c r="O769" s="15">
        <v>0</v>
      </c>
      <c r="P769" s="15">
        <f t="shared" si="38"/>
        <v>3.04</v>
      </c>
    </row>
    <row r="770" spans="1:16">
      <c r="A770" s="13">
        <v>202404</v>
      </c>
      <c r="B770" s="11" t="s">
        <v>413</v>
      </c>
      <c r="C770" s="11" t="s">
        <v>1437</v>
      </c>
      <c r="D770" s="11" t="s">
        <v>587</v>
      </c>
      <c r="E770" s="11" t="s">
        <v>718</v>
      </c>
      <c r="F770" s="11" t="s">
        <v>638</v>
      </c>
      <c r="G770" s="16" t="s">
        <v>719</v>
      </c>
      <c r="H770" s="13" t="s">
        <v>1486</v>
      </c>
      <c r="J770" s="15">
        <v>3500</v>
      </c>
      <c r="K770" s="15">
        <v>20223.57</v>
      </c>
      <c r="L770" s="15">
        <v>363.68</v>
      </c>
      <c r="M770" s="15">
        <v>86.8</v>
      </c>
      <c r="N770" s="15">
        <v>3.8</v>
      </c>
      <c r="O770" s="15">
        <v>0</v>
      </c>
      <c r="P770" s="15">
        <f t="shared" si="38"/>
        <v>3.04</v>
      </c>
    </row>
    <row r="771" spans="1:16">
      <c r="A771" s="13">
        <v>202404</v>
      </c>
      <c r="B771" s="11" t="s">
        <v>393</v>
      </c>
      <c r="C771" s="11" t="s">
        <v>1437</v>
      </c>
      <c r="D771" s="11" t="s">
        <v>587</v>
      </c>
      <c r="E771" s="11" t="s">
        <v>720</v>
      </c>
      <c r="F771" s="11" t="s">
        <v>721</v>
      </c>
      <c r="G771" s="16" t="s">
        <v>722</v>
      </c>
      <c r="H771" s="13" t="s">
        <v>1486</v>
      </c>
      <c r="J771" s="15">
        <v>3000</v>
      </c>
      <c r="K771" s="15">
        <v>24198.35</v>
      </c>
      <c r="L771" s="15">
        <v>363.68</v>
      </c>
      <c r="M771" s="15">
        <v>86.8</v>
      </c>
      <c r="N771" s="15">
        <v>3.8</v>
      </c>
      <c r="O771" s="15">
        <v>0</v>
      </c>
      <c r="P771" s="15">
        <f t="shared" si="38"/>
        <v>3.04</v>
      </c>
    </row>
    <row r="772" spans="1:16">
      <c r="A772" s="13">
        <v>202404</v>
      </c>
      <c r="B772" s="11" t="s">
        <v>252</v>
      </c>
      <c r="C772" s="11" t="s">
        <v>1437</v>
      </c>
      <c r="D772" s="11" t="s">
        <v>587</v>
      </c>
      <c r="E772" s="11" t="s">
        <v>727</v>
      </c>
      <c r="F772" s="11" t="s">
        <v>778</v>
      </c>
      <c r="G772" s="16" t="s">
        <v>728</v>
      </c>
      <c r="H772" s="13" t="s">
        <v>1486</v>
      </c>
      <c r="J772" s="15">
        <v>4937</v>
      </c>
      <c r="K772" s="15">
        <v>38353.43</v>
      </c>
      <c r="L772" s="15">
        <v>363.68</v>
      </c>
      <c r="M772" s="15">
        <v>86.8</v>
      </c>
      <c r="N772" s="15">
        <v>3.8</v>
      </c>
      <c r="O772" s="15">
        <v>800</v>
      </c>
      <c r="P772" s="15">
        <f t="shared" si="38"/>
        <v>3.04</v>
      </c>
    </row>
    <row r="773" spans="1:16">
      <c r="A773" s="13">
        <v>202404</v>
      </c>
      <c r="B773" s="11" t="s">
        <v>427</v>
      </c>
      <c r="C773" s="11" t="s">
        <v>1439</v>
      </c>
      <c r="D773" s="11" t="s">
        <v>1366</v>
      </c>
      <c r="E773" s="11" t="s">
        <v>729</v>
      </c>
      <c r="F773" s="11" t="s">
        <v>1337</v>
      </c>
      <c r="G773" s="16" t="s">
        <v>731</v>
      </c>
      <c r="H773" s="13" t="s">
        <v>1486</v>
      </c>
      <c r="J773" s="15">
        <v>8080</v>
      </c>
      <c r="K773" s="15">
        <v>15630</v>
      </c>
      <c r="L773" s="15">
        <v>363.68</v>
      </c>
      <c r="M773" s="15">
        <v>86.8</v>
      </c>
      <c r="N773" s="15">
        <v>3.8</v>
      </c>
      <c r="O773" s="15">
        <v>2000</v>
      </c>
      <c r="P773" s="15">
        <f t="shared" si="38"/>
        <v>3.04</v>
      </c>
    </row>
    <row r="774" spans="1:16">
      <c r="A774" s="13">
        <v>202404</v>
      </c>
      <c r="B774" s="11" t="s">
        <v>447</v>
      </c>
      <c r="C774" s="11" t="s">
        <v>575</v>
      </c>
      <c r="D774" s="11" t="s">
        <v>587</v>
      </c>
      <c r="E774" s="11" t="s">
        <v>732</v>
      </c>
      <c r="F774" s="11" t="s">
        <v>710</v>
      </c>
      <c r="G774" s="16" t="s">
        <v>733</v>
      </c>
      <c r="H774" s="13" t="s">
        <v>1486</v>
      </c>
      <c r="J774" s="15">
        <v>3000</v>
      </c>
      <c r="K774" s="15">
        <v>10500</v>
      </c>
      <c r="L774" s="15">
        <v>363.68</v>
      </c>
      <c r="M774" s="15">
        <v>86.8</v>
      </c>
      <c r="N774" s="15">
        <v>3.8</v>
      </c>
      <c r="O774" s="15">
        <v>0</v>
      </c>
      <c r="P774" s="15">
        <f t="shared" si="38"/>
        <v>3.04</v>
      </c>
    </row>
    <row r="775" spans="1:16">
      <c r="A775" s="13">
        <v>202404</v>
      </c>
      <c r="B775" s="11" t="s">
        <v>401</v>
      </c>
      <c r="C775" s="11" t="s">
        <v>1438</v>
      </c>
      <c r="D775" s="11" t="s">
        <v>587</v>
      </c>
      <c r="E775" s="11" t="s">
        <v>734</v>
      </c>
      <c r="F775" s="11" t="s">
        <v>735</v>
      </c>
      <c r="G775" s="16" t="s">
        <v>736</v>
      </c>
      <c r="H775" s="13" t="s">
        <v>1486</v>
      </c>
      <c r="J775" s="15">
        <v>2240</v>
      </c>
      <c r="K775" s="15">
        <v>6870</v>
      </c>
      <c r="L775" s="15">
        <v>363.68</v>
      </c>
      <c r="M775" s="15">
        <v>86.8</v>
      </c>
      <c r="N775" s="15">
        <v>3.8</v>
      </c>
      <c r="O775" s="15">
        <v>0</v>
      </c>
      <c r="P775" s="15">
        <f t="shared" si="38"/>
        <v>3.04</v>
      </c>
    </row>
    <row r="776" spans="1:16">
      <c r="A776" s="13">
        <v>202404</v>
      </c>
      <c r="B776" s="11" t="s">
        <v>321</v>
      </c>
      <c r="C776" s="11" t="s">
        <v>1437</v>
      </c>
      <c r="D776" s="11" t="s">
        <v>587</v>
      </c>
      <c r="E776" s="11" t="s">
        <v>737</v>
      </c>
      <c r="F776" s="11" t="s">
        <v>792</v>
      </c>
      <c r="G776" s="16" t="s">
        <v>739</v>
      </c>
      <c r="H776" s="13" t="s">
        <v>1486</v>
      </c>
      <c r="J776" s="15">
        <v>5240</v>
      </c>
      <c r="K776" s="15">
        <v>16136.9</v>
      </c>
      <c r="L776" s="15">
        <v>363.68</v>
      </c>
      <c r="M776" s="15">
        <v>86.8</v>
      </c>
      <c r="N776" s="15">
        <v>3.8</v>
      </c>
      <c r="O776" s="15">
        <v>475</v>
      </c>
      <c r="P776" s="15">
        <f t="shared" si="38"/>
        <v>3.04</v>
      </c>
    </row>
    <row r="777" spans="1:16">
      <c r="A777" s="13">
        <v>202404</v>
      </c>
      <c r="B777" s="11" t="s">
        <v>388</v>
      </c>
      <c r="C777" s="11" t="s">
        <v>1437</v>
      </c>
      <c r="D777" s="11" t="s">
        <v>1366</v>
      </c>
      <c r="E777" s="11" t="s">
        <v>740</v>
      </c>
      <c r="F777" s="11" t="s">
        <v>1367</v>
      </c>
      <c r="G777" s="16" t="s">
        <v>742</v>
      </c>
      <c r="H777" s="13" t="s">
        <v>1486</v>
      </c>
      <c r="J777" s="15">
        <v>11800</v>
      </c>
      <c r="K777" s="15">
        <v>50178.52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</row>
    <row r="778" spans="1:16">
      <c r="A778" s="13">
        <v>202404</v>
      </c>
      <c r="B778" s="11" t="s">
        <v>279</v>
      </c>
      <c r="C778" s="11" t="s">
        <v>580</v>
      </c>
      <c r="D778" s="11" t="s">
        <v>587</v>
      </c>
      <c r="E778" s="11" t="s">
        <v>743</v>
      </c>
      <c r="F778" s="11" t="s">
        <v>725</v>
      </c>
      <c r="G778" s="16" t="s">
        <v>744</v>
      </c>
      <c r="H778" s="13" t="s">
        <v>1486</v>
      </c>
      <c r="J778" s="15">
        <v>4950</v>
      </c>
      <c r="K778" s="15">
        <v>11633.31</v>
      </c>
      <c r="L778" s="15">
        <v>363.68</v>
      </c>
      <c r="M778" s="15">
        <v>86.8</v>
      </c>
      <c r="N778" s="15">
        <v>3.8</v>
      </c>
      <c r="O778" s="15">
        <v>500</v>
      </c>
      <c r="P778" s="15">
        <f t="shared" ref="P778:P795" si="39">1900*0.16%</f>
        <v>3.04</v>
      </c>
    </row>
    <row r="779" spans="1:16">
      <c r="A779" s="13">
        <v>202404</v>
      </c>
      <c r="B779" s="11" t="s">
        <v>219</v>
      </c>
      <c r="C779" s="11" t="s">
        <v>1437</v>
      </c>
      <c r="D779" s="11" t="s">
        <v>587</v>
      </c>
      <c r="E779" s="11" t="s">
        <v>745</v>
      </c>
      <c r="F779" s="11" t="s">
        <v>652</v>
      </c>
      <c r="G779" s="16" t="s">
        <v>746</v>
      </c>
      <c r="H779" s="13" t="s">
        <v>1486</v>
      </c>
      <c r="J779" s="15">
        <v>3440</v>
      </c>
      <c r="K779" s="15">
        <v>14457.68</v>
      </c>
      <c r="L779" s="15">
        <v>363.68</v>
      </c>
      <c r="M779" s="15">
        <v>86.8</v>
      </c>
      <c r="N779" s="15">
        <v>3.8</v>
      </c>
      <c r="O779" s="15">
        <v>500</v>
      </c>
      <c r="P779" s="15">
        <f t="shared" si="39"/>
        <v>3.04</v>
      </c>
    </row>
    <row r="780" spans="1:16">
      <c r="A780" s="13">
        <v>202404</v>
      </c>
      <c r="B780" s="11" t="s">
        <v>331</v>
      </c>
      <c r="C780" s="11" t="s">
        <v>580</v>
      </c>
      <c r="D780" s="11" t="s">
        <v>587</v>
      </c>
      <c r="E780" s="11" t="s">
        <v>747</v>
      </c>
      <c r="F780" s="11" t="s">
        <v>679</v>
      </c>
      <c r="G780" s="16" t="s">
        <v>748</v>
      </c>
      <c r="H780" s="13" t="s">
        <v>1486</v>
      </c>
      <c r="J780" s="15">
        <v>3326</v>
      </c>
      <c r="K780" s="15">
        <v>7826.1</v>
      </c>
      <c r="L780" s="15">
        <v>363.68</v>
      </c>
      <c r="M780" s="15">
        <v>86.8</v>
      </c>
      <c r="N780" s="15">
        <v>3.8</v>
      </c>
      <c r="O780" s="15">
        <v>0</v>
      </c>
      <c r="P780" s="15">
        <f t="shared" si="39"/>
        <v>3.04</v>
      </c>
    </row>
    <row r="781" spans="1:16">
      <c r="A781" s="13">
        <v>202404</v>
      </c>
      <c r="B781" s="11" t="s">
        <v>435</v>
      </c>
      <c r="C781" s="11" t="s">
        <v>575</v>
      </c>
      <c r="D781" s="11" t="s">
        <v>587</v>
      </c>
      <c r="E781" s="11" t="s">
        <v>749</v>
      </c>
      <c r="F781" s="11" t="s">
        <v>710</v>
      </c>
      <c r="G781" s="16" t="s">
        <v>750</v>
      </c>
      <c r="H781" s="13" t="s">
        <v>1486</v>
      </c>
      <c r="J781" s="15">
        <v>3868</v>
      </c>
      <c r="K781" s="15">
        <v>9522.38</v>
      </c>
      <c r="L781" s="15">
        <v>363.68</v>
      </c>
      <c r="M781" s="15">
        <v>86.8</v>
      </c>
      <c r="N781" s="15">
        <v>3.8</v>
      </c>
      <c r="O781" s="15">
        <v>0</v>
      </c>
      <c r="P781" s="15">
        <f t="shared" si="39"/>
        <v>3.04</v>
      </c>
    </row>
    <row r="782" spans="1:16">
      <c r="A782" s="13">
        <v>202404</v>
      </c>
      <c r="B782" s="11" t="s">
        <v>359</v>
      </c>
      <c r="C782" s="11" t="s">
        <v>1437</v>
      </c>
      <c r="D782" s="11" t="s">
        <v>587</v>
      </c>
      <c r="E782" s="11" t="s">
        <v>755</v>
      </c>
      <c r="F782" s="11" t="s">
        <v>753</v>
      </c>
      <c r="G782" s="16" t="s">
        <v>756</v>
      </c>
      <c r="H782" s="13" t="s">
        <v>1486</v>
      </c>
      <c r="J782" s="15">
        <v>2138</v>
      </c>
      <c r="K782" s="15">
        <v>11770</v>
      </c>
      <c r="L782" s="15">
        <v>363.68</v>
      </c>
      <c r="M782" s="15">
        <v>86.8</v>
      </c>
      <c r="N782" s="15">
        <v>3.8</v>
      </c>
      <c r="O782" s="15">
        <v>0</v>
      </c>
      <c r="P782" s="15">
        <f t="shared" si="39"/>
        <v>3.04</v>
      </c>
    </row>
    <row r="783" spans="1:16">
      <c r="A783" s="13">
        <v>202404</v>
      </c>
      <c r="B783" s="11" t="s">
        <v>441</v>
      </c>
      <c r="C783" s="11" t="s">
        <v>1437</v>
      </c>
      <c r="D783" s="11" t="s">
        <v>587</v>
      </c>
      <c r="E783" s="11" t="s">
        <v>757</v>
      </c>
      <c r="F783" s="11" t="s">
        <v>758</v>
      </c>
      <c r="G783" s="16" t="s">
        <v>759</v>
      </c>
      <c r="H783" s="13" t="s">
        <v>1486</v>
      </c>
      <c r="J783" s="15">
        <v>2000</v>
      </c>
      <c r="K783" s="15">
        <v>6695.53</v>
      </c>
      <c r="L783" s="15">
        <v>363.68</v>
      </c>
      <c r="M783" s="15">
        <v>86.8</v>
      </c>
      <c r="N783" s="15">
        <v>3.8</v>
      </c>
      <c r="O783" s="15">
        <v>0</v>
      </c>
      <c r="P783" s="15">
        <f t="shared" si="39"/>
        <v>3.04</v>
      </c>
    </row>
    <row r="784" spans="1:16">
      <c r="A784" s="13">
        <v>202404</v>
      </c>
      <c r="B784" s="11" t="s">
        <v>256</v>
      </c>
      <c r="C784" s="11" t="s">
        <v>592</v>
      </c>
      <c r="D784" s="11" t="s">
        <v>587</v>
      </c>
      <c r="E784" s="11" t="s">
        <v>760</v>
      </c>
      <c r="F784" s="11" t="s">
        <v>761</v>
      </c>
      <c r="G784" s="16" t="s">
        <v>762</v>
      </c>
      <c r="H784" s="13" t="s">
        <v>1486</v>
      </c>
      <c r="J784" s="15">
        <v>3303</v>
      </c>
      <c r="K784" s="15">
        <v>7275.3</v>
      </c>
      <c r="L784" s="15">
        <v>363.68</v>
      </c>
      <c r="M784" s="15">
        <v>86.8</v>
      </c>
      <c r="N784" s="15">
        <v>3.8</v>
      </c>
      <c r="O784" s="15">
        <v>0</v>
      </c>
      <c r="P784" s="15">
        <f t="shared" si="39"/>
        <v>3.04</v>
      </c>
    </row>
    <row r="785" spans="1:16">
      <c r="A785" s="13">
        <v>202404</v>
      </c>
      <c r="B785" s="11" t="s">
        <v>318</v>
      </c>
      <c r="C785" s="11" t="s">
        <v>1437</v>
      </c>
      <c r="D785" s="11" t="s">
        <v>587</v>
      </c>
      <c r="E785" s="11" t="s">
        <v>763</v>
      </c>
      <c r="F785" s="11" t="s">
        <v>725</v>
      </c>
      <c r="G785" s="16" t="s">
        <v>762</v>
      </c>
      <c r="H785" s="13" t="s">
        <v>1486</v>
      </c>
      <c r="J785" s="15">
        <v>4572</v>
      </c>
      <c r="K785" s="15">
        <v>15180.8</v>
      </c>
      <c r="L785" s="15">
        <v>363.68</v>
      </c>
      <c r="M785" s="15">
        <v>86.8</v>
      </c>
      <c r="N785" s="15">
        <v>3.8</v>
      </c>
      <c r="O785" s="15">
        <v>0</v>
      </c>
      <c r="P785" s="15">
        <f t="shared" si="39"/>
        <v>3.04</v>
      </c>
    </row>
    <row r="786" spans="1:16">
      <c r="A786" s="13">
        <v>202404</v>
      </c>
      <c r="B786" s="11" t="s">
        <v>332</v>
      </c>
      <c r="C786" s="11" t="s">
        <v>592</v>
      </c>
      <c r="D786" s="11" t="s">
        <v>764</v>
      </c>
      <c r="E786" s="11" t="s">
        <v>765</v>
      </c>
      <c r="F786" s="11" t="s">
        <v>766</v>
      </c>
      <c r="G786" s="16" t="s">
        <v>767</v>
      </c>
      <c r="H786" s="13" t="s">
        <v>1486</v>
      </c>
      <c r="J786" s="15">
        <v>5632</v>
      </c>
      <c r="K786" s="15">
        <v>12656.5</v>
      </c>
      <c r="L786" s="15">
        <v>363.68</v>
      </c>
      <c r="M786" s="15">
        <v>86.8</v>
      </c>
      <c r="N786" s="15">
        <v>3.8</v>
      </c>
      <c r="O786" s="15">
        <v>95</v>
      </c>
      <c r="P786" s="15">
        <f t="shared" si="39"/>
        <v>3.04</v>
      </c>
    </row>
    <row r="787" spans="1:16">
      <c r="A787" s="13">
        <v>202404</v>
      </c>
      <c r="B787" s="11" t="s">
        <v>452</v>
      </c>
      <c r="C787" s="11" t="s">
        <v>1438</v>
      </c>
      <c r="D787" s="11" t="s">
        <v>587</v>
      </c>
      <c r="E787" s="11" t="s">
        <v>768</v>
      </c>
      <c r="F787" s="11" t="s">
        <v>686</v>
      </c>
      <c r="G787" s="16" t="s">
        <v>769</v>
      </c>
      <c r="H787" s="13" t="s">
        <v>1486</v>
      </c>
      <c r="J787" s="15">
        <v>2132</v>
      </c>
      <c r="K787" s="15">
        <v>7504.54</v>
      </c>
      <c r="L787" s="15">
        <v>363.68</v>
      </c>
      <c r="M787" s="15">
        <v>86.8</v>
      </c>
      <c r="N787" s="15">
        <v>3.8</v>
      </c>
      <c r="O787" s="15">
        <v>0</v>
      </c>
      <c r="P787" s="15">
        <f t="shared" si="39"/>
        <v>3.04</v>
      </c>
    </row>
    <row r="788" spans="1:16">
      <c r="A788" s="13">
        <v>202404</v>
      </c>
      <c r="B788" s="11" t="s">
        <v>384</v>
      </c>
      <c r="C788" s="11" t="s">
        <v>1437</v>
      </c>
      <c r="D788" s="11" t="s">
        <v>587</v>
      </c>
      <c r="E788" s="11" t="s">
        <v>770</v>
      </c>
      <c r="F788" s="11" t="s">
        <v>771</v>
      </c>
      <c r="G788" s="16" t="s">
        <v>772</v>
      </c>
      <c r="H788" s="13" t="s">
        <v>1486</v>
      </c>
      <c r="J788" s="15">
        <v>7881</v>
      </c>
      <c r="K788" s="15">
        <v>38083.65</v>
      </c>
      <c r="L788" s="15">
        <v>363.68</v>
      </c>
      <c r="M788" s="15">
        <v>86.8</v>
      </c>
      <c r="N788" s="15">
        <v>3.8</v>
      </c>
      <c r="O788" s="15">
        <v>0</v>
      </c>
      <c r="P788" s="15">
        <f t="shared" si="39"/>
        <v>3.04</v>
      </c>
    </row>
    <row r="789" spans="1:16">
      <c r="A789" s="13">
        <v>202404</v>
      </c>
      <c r="B789" s="11" t="s">
        <v>385</v>
      </c>
      <c r="C789" s="11" t="s">
        <v>1437</v>
      </c>
      <c r="D789" s="11" t="s">
        <v>587</v>
      </c>
      <c r="E789" s="11" t="s">
        <v>774</v>
      </c>
      <c r="F789" s="11" t="s">
        <v>652</v>
      </c>
      <c r="G789" s="16" t="s">
        <v>775</v>
      </c>
      <c r="H789" s="13" t="s">
        <v>1486</v>
      </c>
      <c r="J789" s="15">
        <v>3275</v>
      </c>
      <c r="K789" s="15">
        <v>25049.31</v>
      </c>
      <c r="L789" s="15">
        <v>363.68</v>
      </c>
      <c r="M789" s="15">
        <v>86.8</v>
      </c>
      <c r="N789" s="15">
        <v>3.8</v>
      </c>
      <c r="O789" s="15">
        <v>0</v>
      </c>
      <c r="P789" s="15">
        <f t="shared" si="39"/>
        <v>3.04</v>
      </c>
    </row>
    <row r="790" spans="1:16">
      <c r="A790" s="13">
        <v>202404</v>
      </c>
      <c r="B790" s="11" t="s">
        <v>285</v>
      </c>
      <c r="C790" s="11" t="s">
        <v>580</v>
      </c>
      <c r="D790" s="11" t="s">
        <v>587</v>
      </c>
      <c r="E790" s="11" t="s">
        <v>779</v>
      </c>
      <c r="F790" s="11" t="s">
        <v>780</v>
      </c>
      <c r="G790" s="16" t="s">
        <v>775</v>
      </c>
      <c r="H790" s="13" t="s">
        <v>1486</v>
      </c>
      <c r="J790" s="15">
        <v>1900</v>
      </c>
      <c r="K790" s="15">
        <v>4415.7</v>
      </c>
      <c r="L790" s="15">
        <v>363.68</v>
      </c>
      <c r="M790" s="15">
        <v>86.8</v>
      </c>
      <c r="N790" s="15">
        <v>3.8</v>
      </c>
      <c r="O790" s="15">
        <v>0</v>
      </c>
      <c r="P790" s="15">
        <f t="shared" si="39"/>
        <v>3.04</v>
      </c>
    </row>
    <row r="791" spans="1:16">
      <c r="A791" s="13">
        <v>202404</v>
      </c>
      <c r="B791" s="11" t="s">
        <v>280</v>
      </c>
      <c r="C791" s="11" t="s">
        <v>575</v>
      </c>
      <c r="D791" s="11" t="s">
        <v>671</v>
      </c>
      <c r="E791" s="11" t="s">
        <v>784</v>
      </c>
      <c r="F791" s="11" t="s">
        <v>785</v>
      </c>
      <c r="G791" s="16">
        <v>40504</v>
      </c>
      <c r="H791" s="13" t="s">
        <v>1486</v>
      </c>
      <c r="J791" s="15">
        <v>4453</v>
      </c>
      <c r="K791" s="15">
        <v>11489.58</v>
      </c>
      <c r="L791" s="15">
        <v>363.68</v>
      </c>
      <c r="M791" s="15">
        <v>86.8</v>
      </c>
      <c r="N791" s="15">
        <v>3.8</v>
      </c>
      <c r="O791" s="15">
        <v>1000</v>
      </c>
      <c r="P791" s="15">
        <f t="shared" si="39"/>
        <v>3.04</v>
      </c>
    </row>
    <row r="792" spans="1:16">
      <c r="A792" s="13">
        <v>202404</v>
      </c>
      <c r="B792" s="11" t="s">
        <v>428</v>
      </c>
      <c r="C792" s="11" t="s">
        <v>575</v>
      </c>
      <c r="D792" s="11" t="s">
        <v>587</v>
      </c>
      <c r="E792" s="11" t="s">
        <v>786</v>
      </c>
      <c r="F792" s="11" t="s">
        <v>710</v>
      </c>
      <c r="G792" s="16" t="s">
        <v>787</v>
      </c>
      <c r="H792" s="13" t="s">
        <v>1486</v>
      </c>
      <c r="J792" s="15">
        <v>4400</v>
      </c>
      <c r="K792" s="15">
        <v>11320</v>
      </c>
      <c r="L792" s="15">
        <v>339.36</v>
      </c>
      <c r="M792" s="15">
        <v>84.84</v>
      </c>
      <c r="N792" s="15">
        <v>12.73</v>
      </c>
      <c r="O792" s="15">
        <v>500</v>
      </c>
      <c r="P792" s="15">
        <f t="shared" si="39"/>
        <v>3.04</v>
      </c>
    </row>
    <row r="793" spans="1:16">
      <c r="A793" s="13">
        <v>202404</v>
      </c>
      <c r="B793" s="11" t="s">
        <v>445</v>
      </c>
      <c r="C793" s="11" t="s">
        <v>1439</v>
      </c>
      <c r="D793" s="11" t="s">
        <v>587</v>
      </c>
      <c r="E793" s="11" t="s">
        <v>793</v>
      </c>
      <c r="F793" s="11" t="s">
        <v>675</v>
      </c>
      <c r="G793" s="16" t="s">
        <v>794</v>
      </c>
      <c r="H793" s="13" t="s">
        <v>1486</v>
      </c>
      <c r="J793" s="15">
        <v>2400</v>
      </c>
      <c r="K793" s="15">
        <v>6406.47</v>
      </c>
      <c r="L793" s="15">
        <v>363.68</v>
      </c>
      <c r="M793" s="15">
        <v>86.8</v>
      </c>
      <c r="N793" s="15">
        <v>3.8</v>
      </c>
      <c r="O793" s="15">
        <v>0</v>
      </c>
      <c r="P793" s="15">
        <f t="shared" si="39"/>
        <v>3.04</v>
      </c>
    </row>
    <row r="794" spans="1:16">
      <c r="A794" s="13">
        <v>202404</v>
      </c>
      <c r="B794" s="11" t="s">
        <v>426</v>
      </c>
      <c r="C794" s="11" t="s">
        <v>1437</v>
      </c>
      <c r="D794" s="11" t="s">
        <v>587</v>
      </c>
      <c r="E794" s="11" t="s">
        <v>795</v>
      </c>
      <c r="F794" s="11" t="s">
        <v>778</v>
      </c>
      <c r="G794" s="16" t="s">
        <v>796</v>
      </c>
      <c r="H794" s="13" t="s">
        <v>1486</v>
      </c>
      <c r="J794" s="15">
        <v>4800</v>
      </c>
      <c r="K794" s="15">
        <v>30272.15</v>
      </c>
      <c r="L794" s="15">
        <v>363.68</v>
      </c>
      <c r="M794" s="15">
        <v>86.8</v>
      </c>
      <c r="N794" s="15">
        <v>3.8</v>
      </c>
      <c r="O794" s="15">
        <v>1266</v>
      </c>
      <c r="P794" s="15">
        <f t="shared" si="39"/>
        <v>3.04</v>
      </c>
    </row>
    <row r="795" spans="1:16">
      <c r="A795" s="13">
        <v>202404</v>
      </c>
      <c r="B795" s="11" t="s">
        <v>250</v>
      </c>
      <c r="C795" s="11" t="s">
        <v>575</v>
      </c>
      <c r="D795" s="11" t="s">
        <v>587</v>
      </c>
      <c r="E795" s="11" t="s">
        <v>797</v>
      </c>
      <c r="F795" s="11" t="s">
        <v>798</v>
      </c>
      <c r="G795" s="16" t="s">
        <v>796</v>
      </c>
      <c r="H795" s="13" t="s">
        <v>1486</v>
      </c>
      <c r="J795" s="15">
        <v>2760</v>
      </c>
      <c r="K795" s="15">
        <v>8131.58</v>
      </c>
      <c r="L795" s="15">
        <v>363.68</v>
      </c>
      <c r="M795" s="15">
        <v>86.8</v>
      </c>
      <c r="N795" s="15">
        <v>3.8</v>
      </c>
      <c r="O795" s="15">
        <v>0</v>
      </c>
      <c r="P795" s="15">
        <f t="shared" si="39"/>
        <v>3.04</v>
      </c>
    </row>
    <row r="796" spans="1:16">
      <c r="A796" s="13">
        <v>202404</v>
      </c>
      <c r="B796" s="11" t="s">
        <v>346</v>
      </c>
      <c r="C796" s="11" t="s">
        <v>1437</v>
      </c>
      <c r="D796" s="11" t="s">
        <v>587</v>
      </c>
      <c r="E796" s="11" t="s">
        <v>803</v>
      </c>
      <c r="F796" s="11" t="s">
        <v>804</v>
      </c>
      <c r="G796" s="16" t="s">
        <v>396</v>
      </c>
      <c r="H796" s="13" t="s">
        <v>1486</v>
      </c>
      <c r="J796" s="15">
        <v>4925</v>
      </c>
      <c r="K796" s="15">
        <v>14745.83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</row>
    <row r="797" spans="1:16">
      <c r="A797" s="13">
        <v>202404</v>
      </c>
      <c r="B797" s="11" t="s">
        <v>389</v>
      </c>
      <c r="C797" s="11" t="s">
        <v>580</v>
      </c>
      <c r="D797" s="11" t="s">
        <v>587</v>
      </c>
      <c r="E797" s="11" t="s">
        <v>805</v>
      </c>
      <c r="F797" s="11" t="s">
        <v>698</v>
      </c>
      <c r="G797" s="16" t="s">
        <v>396</v>
      </c>
      <c r="H797" s="13" t="s">
        <v>1486</v>
      </c>
      <c r="J797" s="15">
        <v>4050</v>
      </c>
      <c r="K797" s="15">
        <v>8420.8</v>
      </c>
      <c r="L797" s="15">
        <v>363.68</v>
      </c>
      <c r="M797" s="15">
        <v>86.8</v>
      </c>
      <c r="N797" s="15">
        <v>3.8</v>
      </c>
      <c r="O797" s="15">
        <v>1250</v>
      </c>
      <c r="P797" s="15">
        <f>1900*0.16%</f>
        <v>3.04</v>
      </c>
    </row>
    <row r="798" spans="1:16">
      <c r="A798" s="13">
        <v>202404</v>
      </c>
      <c r="B798" s="11" t="s">
        <v>365</v>
      </c>
      <c r="C798" s="11" t="s">
        <v>1438</v>
      </c>
      <c r="D798" s="11" t="s">
        <v>587</v>
      </c>
      <c r="E798" s="11" t="s">
        <v>810</v>
      </c>
      <c r="F798" s="11" t="s">
        <v>1338</v>
      </c>
      <c r="G798" s="16" t="s">
        <v>811</v>
      </c>
      <c r="H798" s="13" t="s">
        <v>1486</v>
      </c>
      <c r="J798" s="15">
        <v>3481</v>
      </c>
      <c r="K798" s="15">
        <v>8603.73</v>
      </c>
      <c r="L798" s="15">
        <v>363.68</v>
      </c>
      <c r="M798" s="15">
        <v>86.8</v>
      </c>
      <c r="N798" s="15">
        <v>3.8</v>
      </c>
      <c r="O798" s="15">
        <v>0</v>
      </c>
      <c r="P798" s="15">
        <f>1900*0.16%</f>
        <v>3.04</v>
      </c>
    </row>
    <row r="799" spans="1:16">
      <c r="A799" s="13">
        <v>202404</v>
      </c>
      <c r="B799" s="11" t="s">
        <v>364</v>
      </c>
      <c r="C799" s="11" t="s">
        <v>1437</v>
      </c>
      <c r="D799" s="11" t="s">
        <v>587</v>
      </c>
      <c r="E799" s="11" t="s">
        <v>812</v>
      </c>
      <c r="F799" s="11" t="s">
        <v>758</v>
      </c>
      <c r="G799" s="16">
        <v>44046</v>
      </c>
      <c r="H799" s="13" t="s">
        <v>1486</v>
      </c>
      <c r="J799" s="15">
        <v>2138</v>
      </c>
      <c r="K799" s="15">
        <v>12456.06</v>
      </c>
      <c r="L799" s="15">
        <v>363.68</v>
      </c>
      <c r="M799" s="15">
        <v>86.8</v>
      </c>
      <c r="N799" s="15">
        <v>3.8</v>
      </c>
      <c r="O799" s="15">
        <v>0</v>
      </c>
      <c r="P799" s="15">
        <f>1900*0.16%</f>
        <v>3.04</v>
      </c>
    </row>
    <row r="800" spans="1:16">
      <c r="A800" s="13">
        <v>202404</v>
      </c>
      <c r="B800" s="11" t="s">
        <v>371</v>
      </c>
      <c r="C800" s="11" t="s">
        <v>592</v>
      </c>
      <c r="D800" s="11" t="s">
        <v>587</v>
      </c>
      <c r="E800" s="11" t="s">
        <v>815</v>
      </c>
      <c r="F800" s="11" t="s">
        <v>816</v>
      </c>
      <c r="G800" s="16" t="s">
        <v>817</v>
      </c>
      <c r="H800" s="13" t="s">
        <v>1486</v>
      </c>
      <c r="J800" s="15">
        <v>4640</v>
      </c>
      <c r="K800" s="15">
        <v>11737.8</v>
      </c>
      <c r="L800" s="15">
        <v>363.68</v>
      </c>
      <c r="M800" s="15">
        <v>86.8</v>
      </c>
      <c r="N800" s="15">
        <v>3.8</v>
      </c>
      <c r="O800" s="15">
        <v>500</v>
      </c>
      <c r="P800" s="15">
        <f>1900*0.16%</f>
        <v>3.04</v>
      </c>
    </row>
    <row r="801" spans="1:16">
      <c r="A801" s="13">
        <v>202404</v>
      </c>
      <c r="B801" s="11" t="s">
        <v>241</v>
      </c>
      <c r="C801" s="11" t="s">
        <v>1437</v>
      </c>
      <c r="D801" s="11" t="s">
        <v>587</v>
      </c>
      <c r="E801" s="11" t="s">
        <v>818</v>
      </c>
      <c r="F801" s="11" t="s">
        <v>819</v>
      </c>
      <c r="G801" s="16" t="s">
        <v>817</v>
      </c>
      <c r="H801" s="13" t="s">
        <v>1486</v>
      </c>
      <c r="J801" s="15">
        <v>3668</v>
      </c>
      <c r="K801" s="15">
        <v>7547.97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</row>
    <row r="802" spans="1:16">
      <c r="A802" s="13">
        <v>202404</v>
      </c>
      <c r="B802" s="11" t="s">
        <v>229</v>
      </c>
      <c r="C802" s="11" t="s">
        <v>1437</v>
      </c>
      <c r="D802" s="11" t="s">
        <v>587</v>
      </c>
      <c r="E802" s="11" t="s">
        <v>823</v>
      </c>
      <c r="F802" s="11" t="s">
        <v>753</v>
      </c>
      <c r="G802" s="16" t="s">
        <v>824</v>
      </c>
      <c r="H802" s="13" t="s">
        <v>1486</v>
      </c>
      <c r="J802" s="15">
        <v>1913</v>
      </c>
      <c r="K802" s="15">
        <v>4545.6</v>
      </c>
      <c r="L802" s="15">
        <v>363.68</v>
      </c>
      <c r="M802" s="15">
        <v>86.8</v>
      </c>
      <c r="N802" s="15">
        <v>3.8</v>
      </c>
      <c r="O802" s="15">
        <v>0</v>
      </c>
      <c r="P802" s="15">
        <f t="shared" ref="P802:P807" si="40">1900*0.16%</f>
        <v>3.04</v>
      </c>
    </row>
    <row r="803" spans="1:16">
      <c r="A803" s="13">
        <v>202404</v>
      </c>
      <c r="B803" s="11" t="s">
        <v>438</v>
      </c>
      <c r="C803" s="11" t="s">
        <v>1437</v>
      </c>
      <c r="D803" s="11" t="s">
        <v>587</v>
      </c>
      <c r="E803" s="11" t="s">
        <v>825</v>
      </c>
      <c r="F803" s="11" t="s">
        <v>804</v>
      </c>
      <c r="G803" s="16" t="s">
        <v>824</v>
      </c>
      <c r="H803" s="13" t="s">
        <v>1486</v>
      </c>
      <c r="J803" s="15">
        <v>5525</v>
      </c>
      <c r="K803" s="15">
        <v>19884.37</v>
      </c>
      <c r="L803" s="15">
        <v>359.52</v>
      </c>
      <c r="M803" s="15">
        <v>112.35</v>
      </c>
      <c r="N803" s="15">
        <v>22.47</v>
      </c>
      <c r="O803" s="15">
        <v>600</v>
      </c>
      <c r="P803" s="15">
        <f t="shared" si="40"/>
        <v>3.04</v>
      </c>
    </row>
    <row r="804" spans="1:16">
      <c r="A804" s="13">
        <v>202404</v>
      </c>
      <c r="B804" s="11" t="s">
        <v>276</v>
      </c>
      <c r="C804" s="11" t="s">
        <v>1439</v>
      </c>
      <c r="D804" s="11" t="s">
        <v>587</v>
      </c>
      <c r="E804" s="11" t="s">
        <v>826</v>
      </c>
      <c r="F804" s="11" t="s">
        <v>827</v>
      </c>
      <c r="G804" s="16" t="s">
        <v>824</v>
      </c>
      <c r="H804" s="13" t="s">
        <v>1486</v>
      </c>
      <c r="J804" s="15">
        <v>3212</v>
      </c>
      <c r="K804" s="15">
        <v>8239.3</v>
      </c>
      <c r="L804" s="15">
        <v>363.68</v>
      </c>
      <c r="M804" s="15">
        <v>86.8</v>
      </c>
      <c r="N804" s="15">
        <v>3.8</v>
      </c>
      <c r="O804" s="15">
        <v>0</v>
      </c>
      <c r="P804" s="15">
        <f t="shared" si="40"/>
        <v>3.04</v>
      </c>
    </row>
    <row r="805" spans="1:16">
      <c r="A805" s="13">
        <v>202404</v>
      </c>
      <c r="B805" s="11" t="s">
        <v>243</v>
      </c>
      <c r="C805" s="11" t="s">
        <v>592</v>
      </c>
      <c r="D805" s="11" t="s">
        <v>587</v>
      </c>
      <c r="E805" s="11" t="s">
        <v>828</v>
      </c>
      <c r="F805" s="11" t="s">
        <v>597</v>
      </c>
      <c r="G805" s="16" t="s">
        <v>829</v>
      </c>
      <c r="H805" s="13" t="s">
        <v>1486</v>
      </c>
      <c r="J805" s="15">
        <v>1900</v>
      </c>
      <c r="K805" s="15">
        <v>4925.6</v>
      </c>
      <c r="L805" s="15">
        <v>363.68</v>
      </c>
      <c r="M805" s="15">
        <v>86.8</v>
      </c>
      <c r="N805" s="15">
        <v>3.8</v>
      </c>
      <c r="O805" s="15">
        <v>0</v>
      </c>
      <c r="P805" s="15">
        <f t="shared" si="40"/>
        <v>3.04</v>
      </c>
    </row>
    <row r="806" spans="1:16">
      <c r="A806" s="13">
        <v>202404</v>
      </c>
      <c r="B806" s="11" t="s">
        <v>268</v>
      </c>
      <c r="C806" s="11" t="s">
        <v>1438</v>
      </c>
      <c r="D806" s="11" t="s">
        <v>587</v>
      </c>
      <c r="E806" s="11" t="s">
        <v>830</v>
      </c>
      <c r="F806" s="11" t="s">
        <v>686</v>
      </c>
      <c r="G806" s="16" t="s">
        <v>831</v>
      </c>
      <c r="H806" s="13" t="s">
        <v>1486</v>
      </c>
      <c r="J806" s="15">
        <v>2120</v>
      </c>
      <c r="K806" s="15">
        <v>7331.06</v>
      </c>
      <c r="L806" s="15">
        <v>363.68</v>
      </c>
      <c r="M806" s="15">
        <v>86.8</v>
      </c>
      <c r="N806" s="15">
        <v>3.8</v>
      </c>
      <c r="O806" s="15">
        <v>0</v>
      </c>
      <c r="P806" s="15">
        <f t="shared" si="40"/>
        <v>3.04</v>
      </c>
    </row>
    <row r="807" spans="1:16">
      <c r="A807" s="13">
        <v>202404</v>
      </c>
      <c r="B807" s="11" t="s">
        <v>218</v>
      </c>
      <c r="C807" s="11" t="s">
        <v>841</v>
      </c>
      <c r="D807" s="11" t="s">
        <v>764</v>
      </c>
      <c r="E807" s="11" t="s">
        <v>842</v>
      </c>
      <c r="F807" s="11" t="s">
        <v>843</v>
      </c>
      <c r="G807" s="16" t="s">
        <v>840</v>
      </c>
      <c r="H807" s="13" t="s">
        <v>1486</v>
      </c>
      <c r="J807" s="15">
        <v>7600</v>
      </c>
      <c r="K807" s="15">
        <v>16099.5</v>
      </c>
      <c r="L807" s="15">
        <v>363.68</v>
      </c>
      <c r="M807" s="15">
        <v>86.8</v>
      </c>
      <c r="N807" s="15">
        <v>3.8</v>
      </c>
      <c r="O807" s="15">
        <v>500</v>
      </c>
      <c r="P807" s="15">
        <f t="shared" si="40"/>
        <v>3.04</v>
      </c>
    </row>
    <row r="808" spans="1:16">
      <c r="A808" s="13">
        <v>202404</v>
      </c>
      <c r="B808" s="11" t="s">
        <v>440</v>
      </c>
      <c r="C808" s="11" t="s">
        <v>1437</v>
      </c>
      <c r="D808" s="11" t="s">
        <v>587</v>
      </c>
      <c r="E808" s="11" t="s">
        <v>848</v>
      </c>
      <c r="F808" s="11" t="s">
        <v>694</v>
      </c>
      <c r="G808" s="16" t="s">
        <v>849</v>
      </c>
      <c r="H808" s="13" t="s">
        <v>1486</v>
      </c>
      <c r="J808" s="15">
        <v>2400</v>
      </c>
      <c r="K808" s="15">
        <v>4645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</row>
    <row r="809" spans="1:16">
      <c r="A809" s="13">
        <v>202404</v>
      </c>
      <c r="B809" s="11" t="s">
        <v>394</v>
      </c>
      <c r="C809" s="11" t="s">
        <v>1439</v>
      </c>
      <c r="D809" s="11" t="s">
        <v>587</v>
      </c>
      <c r="E809" s="11" t="s">
        <v>850</v>
      </c>
      <c r="F809" s="11" t="s">
        <v>851</v>
      </c>
      <c r="G809" s="16" t="s">
        <v>852</v>
      </c>
      <c r="H809" s="13" t="s">
        <v>1486</v>
      </c>
      <c r="J809" s="15">
        <v>1980</v>
      </c>
      <c r="K809" s="15">
        <v>5524.3</v>
      </c>
      <c r="L809" s="15">
        <v>363.68</v>
      </c>
      <c r="M809" s="15">
        <v>86.8</v>
      </c>
      <c r="N809" s="15">
        <v>3.8</v>
      </c>
      <c r="O809" s="15">
        <v>0</v>
      </c>
      <c r="P809" s="15">
        <f>1900*0.16%</f>
        <v>3.04</v>
      </c>
    </row>
    <row r="810" spans="1:16">
      <c r="A810" s="13">
        <v>202404</v>
      </c>
      <c r="B810" s="11" t="s">
        <v>233</v>
      </c>
      <c r="C810" s="11" t="s">
        <v>1439</v>
      </c>
      <c r="D810" s="11" t="s">
        <v>587</v>
      </c>
      <c r="E810" s="11" t="s">
        <v>853</v>
      </c>
      <c r="F810" s="11" t="s">
        <v>1500</v>
      </c>
      <c r="G810" s="16" t="s">
        <v>854</v>
      </c>
      <c r="H810" s="13" t="s">
        <v>1486</v>
      </c>
      <c r="J810" s="15">
        <v>4160</v>
      </c>
      <c r="K810" s="15">
        <v>10311.51</v>
      </c>
      <c r="L810" s="15">
        <v>363.68</v>
      </c>
      <c r="M810" s="15">
        <v>86.8</v>
      </c>
      <c r="N810" s="15">
        <v>3.8</v>
      </c>
      <c r="O810" s="15">
        <v>0</v>
      </c>
      <c r="P810" s="15">
        <f>1900*0.16%</f>
        <v>3.04</v>
      </c>
    </row>
    <row r="811" spans="1:16">
      <c r="A811" s="13">
        <v>202404</v>
      </c>
      <c r="B811" s="11" t="s">
        <v>404</v>
      </c>
      <c r="C811" s="11" t="s">
        <v>1437</v>
      </c>
      <c r="D811" s="11" t="s">
        <v>587</v>
      </c>
      <c r="E811" s="11" t="s">
        <v>858</v>
      </c>
      <c r="F811" s="11" t="s">
        <v>859</v>
      </c>
      <c r="G811" s="16" t="s">
        <v>1501</v>
      </c>
      <c r="H811" s="13" t="s">
        <v>1486</v>
      </c>
      <c r="J811" s="15">
        <v>3128</v>
      </c>
      <c r="K811" s="15">
        <v>5650.55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</row>
    <row r="812" spans="1:16">
      <c r="A812" s="13">
        <v>202404</v>
      </c>
      <c r="B812" s="11" t="s">
        <v>446</v>
      </c>
      <c r="C812" s="11" t="s">
        <v>575</v>
      </c>
      <c r="D812" s="11" t="s">
        <v>587</v>
      </c>
      <c r="E812" s="11" t="s">
        <v>861</v>
      </c>
      <c r="F812" s="11" t="s">
        <v>862</v>
      </c>
      <c r="G812" s="16" t="s">
        <v>860</v>
      </c>
      <c r="H812" s="13" t="s">
        <v>1486</v>
      </c>
      <c r="J812" s="15">
        <v>2760</v>
      </c>
      <c r="K812" s="15">
        <v>8023.39</v>
      </c>
      <c r="L812" s="15">
        <v>363.68</v>
      </c>
      <c r="M812" s="15">
        <v>86.8</v>
      </c>
      <c r="N812" s="15">
        <v>3.8</v>
      </c>
      <c r="O812" s="15">
        <v>0</v>
      </c>
      <c r="P812" s="15">
        <f>1900*0.16%</f>
        <v>3.04</v>
      </c>
    </row>
    <row r="813" spans="1:16">
      <c r="A813" s="13">
        <v>202404</v>
      </c>
      <c r="B813" s="11" t="s">
        <v>406</v>
      </c>
      <c r="C813" s="11" t="s">
        <v>1438</v>
      </c>
      <c r="D813" s="11" t="s">
        <v>587</v>
      </c>
      <c r="E813" s="11" t="s">
        <v>863</v>
      </c>
      <c r="F813" s="11" t="s">
        <v>864</v>
      </c>
      <c r="G813" s="16" t="s">
        <v>865</v>
      </c>
      <c r="H813" s="13" t="s">
        <v>1486</v>
      </c>
      <c r="J813" s="15">
        <v>1900</v>
      </c>
      <c r="K813" s="15">
        <v>4103.7</v>
      </c>
      <c r="L813" s="15">
        <v>363.68</v>
      </c>
      <c r="M813" s="15">
        <v>86.8</v>
      </c>
      <c r="N813" s="15">
        <v>3.8</v>
      </c>
      <c r="O813" s="15">
        <v>0</v>
      </c>
      <c r="P813" s="15">
        <f>1900*0.16%</f>
        <v>3.04</v>
      </c>
    </row>
    <row r="814" spans="1:16">
      <c r="A814" s="13">
        <v>202404</v>
      </c>
      <c r="B814" s="11" t="s">
        <v>368</v>
      </c>
      <c r="C814" s="11" t="s">
        <v>866</v>
      </c>
      <c r="D814" s="11" t="s">
        <v>576</v>
      </c>
      <c r="E814" s="11" t="s">
        <v>867</v>
      </c>
      <c r="F814" s="11" t="s">
        <v>868</v>
      </c>
      <c r="G814" s="16" t="s">
        <v>869</v>
      </c>
      <c r="H814" s="13" t="s">
        <v>1486</v>
      </c>
      <c r="J814" s="15">
        <v>3850</v>
      </c>
      <c r="K814" s="15">
        <v>9280.5</v>
      </c>
      <c r="L814" s="15">
        <v>363.68</v>
      </c>
      <c r="M814" s="15">
        <v>86.8</v>
      </c>
      <c r="N814" s="15">
        <v>3.8</v>
      </c>
      <c r="O814" s="15">
        <v>95</v>
      </c>
      <c r="P814" s="15">
        <f>1900*0.16%</f>
        <v>3.04</v>
      </c>
    </row>
    <row r="815" spans="1:16">
      <c r="A815" s="13">
        <v>202404</v>
      </c>
      <c r="B815" s="11" t="s">
        <v>287</v>
      </c>
      <c r="C815" s="11" t="s">
        <v>592</v>
      </c>
      <c r="D815" s="11" t="s">
        <v>587</v>
      </c>
      <c r="E815" s="11" t="s">
        <v>870</v>
      </c>
      <c r="F815" s="11" t="s">
        <v>761</v>
      </c>
      <c r="G815" s="16" t="s">
        <v>871</v>
      </c>
      <c r="H815" s="13" t="s">
        <v>1486</v>
      </c>
      <c r="J815" s="15">
        <v>2888</v>
      </c>
      <c r="K815" s="15">
        <v>6195.4</v>
      </c>
      <c r="L815" s="15">
        <v>363.68</v>
      </c>
      <c r="M815" s="15">
        <v>86.8</v>
      </c>
      <c r="N815" s="15">
        <v>3.8</v>
      </c>
      <c r="O815" s="15">
        <v>0</v>
      </c>
      <c r="P815" s="15">
        <f>1900*0.16%</f>
        <v>3.04</v>
      </c>
    </row>
    <row r="816" spans="1:16">
      <c r="A816" s="13">
        <v>202404</v>
      </c>
      <c r="B816" s="11" t="s">
        <v>328</v>
      </c>
      <c r="C816" s="11" t="s">
        <v>1437</v>
      </c>
      <c r="D816" s="11" t="s">
        <v>587</v>
      </c>
      <c r="E816" s="11" t="s">
        <v>872</v>
      </c>
      <c r="F816" s="11" t="s">
        <v>652</v>
      </c>
      <c r="G816" s="16" t="s">
        <v>873</v>
      </c>
      <c r="H816" s="13" t="s">
        <v>1486</v>
      </c>
      <c r="J816" s="15">
        <v>4344</v>
      </c>
      <c r="K816" s="15">
        <v>9469.41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</row>
    <row r="817" spans="1:16">
      <c r="A817" s="13">
        <v>202404</v>
      </c>
      <c r="B817" s="11" t="s">
        <v>417</v>
      </c>
      <c r="C817" s="11" t="s">
        <v>1439</v>
      </c>
      <c r="D817" s="11" t="s">
        <v>587</v>
      </c>
      <c r="E817" s="11" t="s">
        <v>876</v>
      </c>
      <c r="F817" s="11" t="s">
        <v>1368</v>
      </c>
      <c r="G817" s="16" t="s">
        <v>877</v>
      </c>
      <c r="H817" s="13" t="s">
        <v>1486</v>
      </c>
      <c r="J817" s="15">
        <v>2980</v>
      </c>
      <c r="K817" s="15">
        <v>8188.5</v>
      </c>
      <c r="L817" s="15">
        <v>363.68</v>
      </c>
      <c r="M817" s="15">
        <v>86.8</v>
      </c>
      <c r="N817" s="15">
        <v>3.8</v>
      </c>
      <c r="O817" s="15">
        <v>0</v>
      </c>
      <c r="P817" s="15">
        <f t="shared" ref="P817:P834" si="41">1900*0.16%</f>
        <v>3.04</v>
      </c>
    </row>
    <row r="818" spans="1:16">
      <c r="A818" s="13">
        <v>202404</v>
      </c>
      <c r="B818" s="11" t="s">
        <v>278</v>
      </c>
      <c r="C818" s="11" t="s">
        <v>580</v>
      </c>
      <c r="D818" s="11" t="s">
        <v>587</v>
      </c>
      <c r="E818" s="11" t="s">
        <v>882</v>
      </c>
      <c r="F818" s="11" t="s">
        <v>698</v>
      </c>
      <c r="G818" s="16" t="s">
        <v>881</v>
      </c>
      <c r="H818" s="13" t="s">
        <v>1486</v>
      </c>
      <c r="J818" s="15">
        <v>4000</v>
      </c>
      <c r="K818" s="15">
        <v>10850</v>
      </c>
      <c r="L818" s="15">
        <v>363.68</v>
      </c>
      <c r="M818" s="15">
        <v>86.8</v>
      </c>
      <c r="N818" s="15">
        <v>3.8</v>
      </c>
      <c r="O818" s="15">
        <v>0</v>
      </c>
      <c r="P818" s="15">
        <f t="shared" si="41"/>
        <v>3.04</v>
      </c>
    </row>
    <row r="819" spans="1:16">
      <c r="A819" s="13">
        <v>202404</v>
      </c>
      <c r="B819" s="11" t="s">
        <v>311</v>
      </c>
      <c r="C819" s="11" t="s">
        <v>866</v>
      </c>
      <c r="D819" s="11" t="s">
        <v>587</v>
      </c>
      <c r="E819" s="11" t="s">
        <v>930</v>
      </c>
      <c r="F819" s="11" t="s">
        <v>931</v>
      </c>
      <c r="G819" s="16" t="s">
        <v>932</v>
      </c>
      <c r="H819" s="13" t="s">
        <v>1486</v>
      </c>
      <c r="J819" s="15">
        <v>2642</v>
      </c>
      <c r="K819" s="15">
        <v>7225.18</v>
      </c>
      <c r="L819" s="15">
        <v>363.68</v>
      </c>
      <c r="M819" s="15">
        <v>86.8</v>
      </c>
      <c r="N819" s="15">
        <v>3.8</v>
      </c>
      <c r="O819" s="15">
        <v>0</v>
      </c>
      <c r="P819" s="15">
        <f t="shared" si="41"/>
        <v>3.04</v>
      </c>
    </row>
    <row r="820" spans="1:16">
      <c r="A820" s="13">
        <v>202404</v>
      </c>
      <c r="B820" s="11" t="s">
        <v>327</v>
      </c>
      <c r="C820" s="11" t="s">
        <v>1438</v>
      </c>
      <c r="D820" s="11" t="s">
        <v>587</v>
      </c>
      <c r="E820" s="11" t="s">
        <v>933</v>
      </c>
      <c r="F820" s="11" t="s">
        <v>686</v>
      </c>
      <c r="G820" s="16" t="s">
        <v>934</v>
      </c>
      <c r="H820" s="13" t="s">
        <v>1486</v>
      </c>
      <c r="J820" s="15">
        <v>2120</v>
      </c>
      <c r="K820" s="15">
        <v>6787.2</v>
      </c>
      <c r="L820" s="15">
        <v>363.68</v>
      </c>
      <c r="M820" s="15">
        <v>86.8</v>
      </c>
      <c r="N820" s="15">
        <v>3.8</v>
      </c>
      <c r="O820" s="15">
        <v>0</v>
      </c>
      <c r="P820" s="15">
        <f t="shared" si="41"/>
        <v>3.04</v>
      </c>
    </row>
    <row r="821" spans="1:16">
      <c r="A821" s="13">
        <v>202404</v>
      </c>
      <c r="B821" s="11" t="s">
        <v>291</v>
      </c>
      <c r="C821" s="11" t="s">
        <v>866</v>
      </c>
      <c r="D821" s="11" t="s">
        <v>587</v>
      </c>
      <c r="E821" s="11" t="s">
        <v>935</v>
      </c>
      <c r="F821" s="11" t="s">
        <v>936</v>
      </c>
      <c r="G821" s="16" t="s">
        <v>937</v>
      </c>
      <c r="H821" s="13" t="s">
        <v>1486</v>
      </c>
      <c r="J821" s="15">
        <v>4800</v>
      </c>
      <c r="K821" s="15">
        <v>12278.36</v>
      </c>
      <c r="L821" s="15">
        <v>363.68</v>
      </c>
      <c r="M821" s="15">
        <v>86.8</v>
      </c>
      <c r="N821" s="15">
        <v>3.8</v>
      </c>
      <c r="O821" s="15">
        <v>0</v>
      </c>
      <c r="P821" s="15">
        <f t="shared" si="41"/>
        <v>3.04</v>
      </c>
    </row>
    <row r="822" spans="1:16">
      <c r="A822" s="13">
        <v>202404</v>
      </c>
      <c r="B822" s="11" t="s">
        <v>429</v>
      </c>
      <c r="C822" s="11" t="s">
        <v>1437</v>
      </c>
      <c r="D822" s="11" t="s">
        <v>587</v>
      </c>
      <c r="E822" s="11" t="s">
        <v>938</v>
      </c>
      <c r="F822" s="11" t="s">
        <v>939</v>
      </c>
      <c r="G822" s="16">
        <v>44431</v>
      </c>
      <c r="H822" s="13" t="s">
        <v>1486</v>
      </c>
      <c r="J822" s="15">
        <v>2750</v>
      </c>
      <c r="K822" s="15">
        <v>8405.37</v>
      </c>
      <c r="L822" s="15">
        <v>363.68</v>
      </c>
      <c r="M822" s="15">
        <v>86.8</v>
      </c>
      <c r="N822" s="15">
        <v>3.8</v>
      </c>
      <c r="O822" s="15">
        <v>0</v>
      </c>
      <c r="P822" s="15">
        <f t="shared" si="41"/>
        <v>3.04</v>
      </c>
    </row>
    <row r="823" spans="1:16">
      <c r="A823" s="13">
        <v>202404</v>
      </c>
      <c r="B823" s="11" t="s">
        <v>391</v>
      </c>
      <c r="C823" s="11" t="s">
        <v>580</v>
      </c>
      <c r="D823" s="11" t="s">
        <v>587</v>
      </c>
      <c r="E823" s="11" t="s">
        <v>940</v>
      </c>
      <c r="F823" s="11" t="s">
        <v>941</v>
      </c>
      <c r="G823" s="16" t="s">
        <v>942</v>
      </c>
      <c r="H823" s="13" t="s">
        <v>1486</v>
      </c>
      <c r="J823" s="15">
        <v>4738</v>
      </c>
      <c r="K823" s="15">
        <v>10829.1</v>
      </c>
      <c r="L823" s="15">
        <v>363.68</v>
      </c>
      <c r="M823" s="15">
        <v>86.8</v>
      </c>
      <c r="N823" s="15">
        <v>3.8</v>
      </c>
      <c r="O823" s="15">
        <v>0</v>
      </c>
      <c r="P823" s="15">
        <f t="shared" si="41"/>
        <v>3.04</v>
      </c>
    </row>
    <row r="824" spans="1:16">
      <c r="A824" s="13">
        <v>202404</v>
      </c>
      <c r="B824" s="11" t="s">
        <v>333</v>
      </c>
      <c r="C824" s="11" t="s">
        <v>575</v>
      </c>
      <c r="D824" s="11" t="s">
        <v>587</v>
      </c>
      <c r="E824" s="11" t="s">
        <v>943</v>
      </c>
      <c r="F824" s="11" t="s">
        <v>944</v>
      </c>
      <c r="G824" s="16" t="s">
        <v>945</v>
      </c>
      <c r="H824" s="13" t="s">
        <v>1486</v>
      </c>
      <c r="J824" s="15">
        <v>2532</v>
      </c>
      <c r="K824" s="15">
        <v>7488.99</v>
      </c>
      <c r="L824" s="15">
        <v>363.68</v>
      </c>
      <c r="M824" s="15">
        <v>86.8</v>
      </c>
      <c r="N824" s="15">
        <v>3.8</v>
      </c>
      <c r="O824" s="15">
        <v>0</v>
      </c>
      <c r="P824" s="15">
        <f t="shared" si="41"/>
        <v>3.04</v>
      </c>
    </row>
    <row r="825" spans="1:16">
      <c r="A825" s="13">
        <v>202404</v>
      </c>
      <c r="B825" s="11" t="s">
        <v>381</v>
      </c>
      <c r="C825" s="11" t="s">
        <v>1438</v>
      </c>
      <c r="D825" s="11" t="s">
        <v>587</v>
      </c>
      <c r="E825" s="11" t="s">
        <v>946</v>
      </c>
      <c r="F825" s="11" t="s">
        <v>686</v>
      </c>
      <c r="G825" s="16" t="s">
        <v>947</v>
      </c>
      <c r="H825" s="13" t="s">
        <v>1486</v>
      </c>
      <c r="J825" s="15">
        <v>2120</v>
      </c>
      <c r="K825" s="15">
        <v>6601.92</v>
      </c>
      <c r="L825" s="15">
        <v>363.68</v>
      </c>
      <c r="M825" s="15">
        <v>86.8</v>
      </c>
      <c r="N825" s="15">
        <v>3.8</v>
      </c>
      <c r="O825" s="15">
        <v>0</v>
      </c>
      <c r="P825" s="15">
        <f t="shared" si="41"/>
        <v>3.04</v>
      </c>
    </row>
    <row r="826" spans="1:16">
      <c r="A826" s="13">
        <v>202404</v>
      </c>
      <c r="B826" s="11" t="s">
        <v>317</v>
      </c>
      <c r="C826" s="11" t="s">
        <v>1438</v>
      </c>
      <c r="D826" s="11" t="s">
        <v>587</v>
      </c>
      <c r="E826" s="11" t="s">
        <v>948</v>
      </c>
      <c r="F826" s="11" t="s">
        <v>686</v>
      </c>
      <c r="G826" s="16" t="s">
        <v>949</v>
      </c>
      <c r="H826" s="13" t="s">
        <v>1486</v>
      </c>
      <c r="J826" s="15">
        <v>2120</v>
      </c>
      <c r="K826" s="15">
        <v>7308.58</v>
      </c>
      <c r="L826" s="15">
        <v>363.68</v>
      </c>
      <c r="M826" s="15">
        <v>86.8</v>
      </c>
      <c r="N826" s="15">
        <v>3.8</v>
      </c>
      <c r="O826" s="15">
        <v>0</v>
      </c>
      <c r="P826" s="15">
        <f t="shared" si="41"/>
        <v>3.04</v>
      </c>
    </row>
    <row r="827" spans="1:16">
      <c r="A827" s="13">
        <v>202404</v>
      </c>
      <c r="B827" s="11" t="s">
        <v>257</v>
      </c>
      <c r="C827" s="11" t="s">
        <v>1437</v>
      </c>
      <c r="D827" s="11" t="s">
        <v>587</v>
      </c>
      <c r="E827" s="11" t="s">
        <v>972</v>
      </c>
      <c r="F827" s="11" t="s">
        <v>778</v>
      </c>
      <c r="G827" s="16" t="s">
        <v>971</v>
      </c>
      <c r="H827" s="13" t="s">
        <v>1486</v>
      </c>
      <c r="J827" s="15">
        <v>3730</v>
      </c>
      <c r="K827" s="15">
        <v>8159.45</v>
      </c>
      <c r="L827" s="15">
        <v>363.68</v>
      </c>
      <c r="M827" s="15">
        <v>86.8</v>
      </c>
      <c r="N827" s="15">
        <v>3.8</v>
      </c>
      <c r="O827" s="15">
        <v>1000</v>
      </c>
      <c r="P827" s="15">
        <f t="shared" si="41"/>
        <v>3.04</v>
      </c>
    </row>
    <row r="828" spans="1:16">
      <c r="A828" s="13">
        <v>202404</v>
      </c>
      <c r="B828" s="11" t="s">
        <v>383</v>
      </c>
      <c r="C828" s="11" t="s">
        <v>580</v>
      </c>
      <c r="D828" s="11" t="s">
        <v>587</v>
      </c>
      <c r="E828" s="11" t="s">
        <v>973</v>
      </c>
      <c r="F828" s="11" t="s">
        <v>698</v>
      </c>
      <c r="G828" s="16" t="s">
        <v>974</v>
      </c>
      <c r="H828" s="13" t="s">
        <v>1486</v>
      </c>
      <c r="J828" s="15">
        <v>3326</v>
      </c>
      <c r="K828" s="15">
        <v>8020.3</v>
      </c>
      <c r="L828" s="15">
        <v>363.68</v>
      </c>
      <c r="M828" s="15">
        <v>86.8</v>
      </c>
      <c r="N828" s="15">
        <v>3.8</v>
      </c>
      <c r="O828" s="15">
        <v>0</v>
      </c>
      <c r="P828" s="15">
        <f t="shared" si="41"/>
        <v>3.04</v>
      </c>
    </row>
    <row r="829" spans="1:16">
      <c r="A829" s="13">
        <v>202404</v>
      </c>
      <c r="B829" s="11" t="s">
        <v>213</v>
      </c>
      <c r="C829" s="11" t="s">
        <v>580</v>
      </c>
      <c r="D829" s="11" t="s">
        <v>587</v>
      </c>
      <c r="E829" s="11" t="s">
        <v>975</v>
      </c>
      <c r="F829" s="11" t="s">
        <v>941</v>
      </c>
      <c r="G829" s="16" t="s">
        <v>976</v>
      </c>
      <c r="H829" s="13" t="s">
        <v>1486</v>
      </c>
      <c r="J829" s="15">
        <v>4738</v>
      </c>
      <c r="K829" s="15">
        <v>11070.9</v>
      </c>
      <c r="L829" s="15">
        <v>363.68</v>
      </c>
      <c r="M829" s="15">
        <v>86.8</v>
      </c>
      <c r="N829" s="15">
        <v>3.8</v>
      </c>
      <c r="O829" s="15">
        <v>0</v>
      </c>
      <c r="P829" s="15">
        <f t="shared" si="41"/>
        <v>3.04</v>
      </c>
    </row>
    <row r="830" spans="1:16">
      <c r="A830" s="13">
        <v>202404</v>
      </c>
      <c r="B830" s="11" t="s">
        <v>329</v>
      </c>
      <c r="C830" s="11" t="s">
        <v>580</v>
      </c>
      <c r="D830" s="11" t="s">
        <v>587</v>
      </c>
      <c r="E830" s="11" t="s">
        <v>977</v>
      </c>
      <c r="F830" s="11" t="s">
        <v>698</v>
      </c>
      <c r="G830" s="16" t="s">
        <v>976</v>
      </c>
      <c r="H830" s="13" t="s">
        <v>1486</v>
      </c>
      <c r="J830" s="15">
        <v>3730</v>
      </c>
      <c r="K830" s="15">
        <v>8782.4</v>
      </c>
      <c r="L830" s="15">
        <v>363.68</v>
      </c>
      <c r="M830" s="15">
        <v>86.8</v>
      </c>
      <c r="N830" s="15">
        <v>3.8</v>
      </c>
      <c r="O830" s="15">
        <v>100</v>
      </c>
      <c r="P830" s="15">
        <f t="shared" si="41"/>
        <v>3.04</v>
      </c>
    </row>
    <row r="831" spans="1:16">
      <c r="A831" s="13">
        <v>202404</v>
      </c>
      <c r="B831" s="11" t="s">
        <v>262</v>
      </c>
      <c r="C831" s="11" t="s">
        <v>1438</v>
      </c>
      <c r="D831" s="11" t="s">
        <v>587</v>
      </c>
      <c r="E831" s="11" t="s">
        <v>1457</v>
      </c>
      <c r="F831" s="11" t="s">
        <v>1218</v>
      </c>
      <c r="G831" s="16" t="s">
        <v>987</v>
      </c>
      <c r="H831" s="13" t="s">
        <v>1486</v>
      </c>
      <c r="J831" s="15">
        <v>4100</v>
      </c>
      <c r="K831" s="15">
        <v>8853.5</v>
      </c>
      <c r="L831" s="15">
        <v>363.68</v>
      </c>
      <c r="M831" s="15">
        <v>86.8</v>
      </c>
      <c r="N831" s="15">
        <v>3.8</v>
      </c>
      <c r="O831" s="15">
        <v>1000</v>
      </c>
      <c r="P831" s="15">
        <f t="shared" si="41"/>
        <v>3.04</v>
      </c>
    </row>
    <row r="832" spans="1:16">
      <c r="A832" s="13">
        <v>202404</v>
      </c>
      <c r="B832" s="11" t="s">
        <v>312</v>
      </c>
      <c r="C832" s="11" t="s">
        <v>580</v>
      </c>
      <c r="D832" s="11" t="s">
        <v>587</v>
      </c>
      <c r="E832" s="11" t="s">
        <v>993</v>
      </c>
      <c r="F832" s="11" t="s">
        <v>994</v>
      </c>
      <c r="G832" s="16" t="s">
        <v>995</v>
      </c>
      <c r="H832" s="13" t="s">
        <v>1486</v>
      </c>
      <c r="J832" s="15">
        <v>2311</v>
      </c>
      <c r="K832" s="15">
        <v>6394.2</v>
      </c>
      <c r="L832" s="15">
        <v>363.68</v>
      </c>
      <c r="M832" s="15">
        <v>86.8</v>
      </c>
      <c r="N832" s="15">
        <v>3.8</v>
      </c>
      <c r="O832" s="15">
        <v>0</v>
      </c>
      <c r="P832" s="15">
        <f t="shared" si="41"/>
        <v>3.04</v>
      </c>
    </row>
    <row r="833" spans="1:16">
      <c r="A833" s="13">
        <v>202404</v>
      </c>
      <c r="B833" s="11" t="s">
        <v>236</v>
      </c>
      <c r="C833" s="11" t="s">
        <v>575</v>
      </c>
      <c r="D833" s="11" t="s">
        <v>587</v>
      </c>
      <c r="E833" s="11" t="s">
        <v>1001</v>
      </c>
      <c r="F833" s="11" t="s">
        <v>1002</v>
      </c>
      <c r="G833" s="16" t="s">
        <v>1003</v>
      </c>
      <c r="H833" s="13" t="s">
        <v>1486</v>
      </c>
      <c r="I833" s="13" t="s">
        <v>523</v>
      </c>
      <c r="J833" s="15">
        <v>3850</v>
      </c>
      <c r="K833" s="15">
        <v>11376</v>
      </c>
      <c r="L833" s="15">
        <v>363.68</v>
      </c>
      <c r="M833" s="15">
        <v>86.8</v>
      </c>
      <c r="N833" s="15">
        <v>3.8</v>
      </c>
      <c r="O833" s="15">
        <v>0</v>
      </c>
      <c r="P833" s="15">
        <f t="shared" si="41"/>
        <v>3.04</v>
      </c>
    </row>
    <row r="834" spans="1:16">
      <c r="A834" s="13">
        <v>202404</v>
      </c>
      <c r="B834" s="11" t="s">
        <v>296</v>
      </c>
      <c r="C834" s="11" t="s">
        <v>1438</v>
      </c>
      <c r="D834" s="11" t="s">
        <v>587</v>
      </c>
      <c r="E834" s="11" t="s">
        <v>1004</v>
      </c>
      <c r="F834" s="11" t="s">
        <v>1005</v>
      </c>
      <c r="G834" s="16" t="s">
        <v>1006</v>
      </c>
      <c r="H834" s="13" t="s">
        <v>1486</v>
      </c>
      <c r="J834" s="15">
        <v>1900</v>
      </c>
      <c r="K834" s="15">
        <v>5218.33</v>
      </c>
      <c r="L834" s="15">
        <v>363.68</v>
      </c>
      <c r="M834" s="15">
        <v>86.8</v>
      </c>
      <c r="N834" s="15">
        <v>3.8</v>
      </c>
      <c r="O834" s="15">
        <v>200</v>
      </c>
      <c r="P834" s="15">
        <f t="shared" si="41"/>
        <v>3.04</v>
      </c>
    </row>
    <row r="835" spans="1:16">
      <c r="A835" s="13">
        <v>202404</v>
      </c>
      <c r="B835" s="11" t="s">
        <v>366</v>
      </c>
      <c r="C835" s="11" t="s">
        <v>575</v>
      </c>
      <c r="D835" s="11" t="s">
        <v>587</v>
      </c>
      <c r="E835" s="11" t="s">
        <v>1161</v>
      </c>
      <c r="F835" s="11" t="s">
        <v>710</v>
      </c>
      <c r="G835" s="16" t="s">
        <v>1162</v>
      </c>
      <c r="H835" s="13" t="s">
        <v>1486</v>
      </c>
      <c r="J835" s="15">
        <v>3850</v>
      </c>
      <c r="K835" s="15">
        <v>7765.45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</row>
    <row r="836" spans="1:16">
      <c r="A836" s="13">
        <v>202404</v>
      </c>
      <c r="B836" s="11" t="s">
        <v>239</v>
      </c>
      <c r="C836" s="11" t="s">
        <v>1438</v>
      </c>
      <c r="D836" s="11" t="s">
        <v>587</v>
      </c>
      <c r="E836" s="11" t="s">
        <v>1015</v>
      </c>
      <c r="F836" s="11" t="s">
        <v>1164</v>
      </c>
      <c r="G836" s="16" t="s">
        <v>1017</v>
      </c>
      <c r="H836" s="13" t="s">
        <v>1486</v>
      </c>
      <c r="J836" s="15">
        <v>3200</v>
      </c>
      <c r="K836" s="15">
        <v>8841.5</v>
      </c>
      <c r="L836" s="15">
        <v>363.68</v>
      </c>
      <c r="M836" s="15">
        <v>86.8</v>
      </c>
      <c r="N836" s="15">
        <v>3.8</v>
      </c>
      <c r="O836" s="15">
        <v>300</v>
      </c>
      <c r="P836" s="15">
        <f t="shared" ref="P836:P843" si="42">1900*0.16%</f>
        <v>3.04</v>
      </c>
    </row>
    <row r="837" spans="1:16">
      <c r="A837" s="13">
        <v>202404</v>
      </c>
      <c r="B837" s="11" t="s">
        <v>386</v>
      </c>
      <c r="C837" s="11" t="s">
        <v>575</v>
      </c>
      <c r="D837" s="11" t="s">
        <v>1178</v>
      </c>
      <c r="E837" s="11" t="s">
        <v>1168</v>
      </c>
      <c r="F837" s="11" t="s">
        <v>578</v>
      </c>
      <c r="G837" s="16" t="s">
        <v>1169</v>
      </c>
      <c r="H837" s="13" t="s">
        <v>1486</v>
      </c>
      <c r="J837" s="15">
        <v>5500</v>
      </c>
      <c r="K837" s="15">
        <v>15890</v>
      </c>
      <c r="L837" s="15">
        <v>363.68</v>
      </c>
      <c r="M837" s="15">
        <v>86.8</v>
      </c>
      <c r="N837" s="15">
        <v>3.8</v>
      </c>
      <c r="O837" s="15">
        <v>0</v>
      </c>
      <c r="P837" s="15">
        <f t="shared" si="42"/>
        <v>3.04</v>
      </c>
    </row>
    <row r="838" spans="1:16">
      <c r="A838" s="13">
        <v>202404</v>
      </c>
      <c r="B838" s="11" t="s">
        <v>407</v>
      </c>
      <c r="C838" s="11" t="s">
        <v>841</v>
      </c>
      <c r="D838" s="11" t="s">
        <v>587</v>
      </c>
      <c r="E838" s="11" t="s">
        <v>1171</v>
      </c>
      <c r="F838" s="11" t="s">
        <v>1172</v>
      </c>
      <c r="G838" s="16" t="s">
        <v>1173</v>
      </c>
      <c r="H838" s="13" t="s">
        <v>1486</v>
      </c>
      <c r="J838" s="15">
        <v>3214</v>
      </c>
      <c r="K838" s="15">
        <v>7943.6</v>
      </c>
      <c r="L838" s="15">
        <v>363.68</v>
      </c>
      <c r="M838" s="15">
        <v>86.8</v>
      </c>
      <c r="N838" s="15">
        <v>3.8</v>
      </c>
      <c r="O838" s="15">
        <v>700</v>
      </c>
      <c r="P838" s="15">
        <f t="shared" si="42"/>
        <v>3.04</v>
      </c>
    </row>
    <row r="839" spans="1:16">
      <c r="A839" s="13">
        <v>202404</v>
      </c>
      <c r="B839" s="11" t="s">
        <v>377</v>
      </c>
      <c r="C839" s="11" t="s">
        <v>580</v>
      </c>
      <c r="D839" s="11" t="s">
        <v>587</v>
      </c>
      <c r="E839" s="11" t="s">
        <v>1171</v>
      </c>
      <c r="F839" s="11" t="s">
        <v>1179</v>
      </c>
      <c r="G839" s="16" t="s">
        <v>1180</v>
      </c>
      <c r="H839" s="13" t="s">
        <v>1486</v>
      </c>
      <c r="J839" s="15">
        <v>2520</v>
      </c>
      <c r="K839" s="15">
        <v>6424.13</v>
      </c>
      <c r="L839" s="15">
        <v>363.68</v>
      </c>
      <c r="M839" s="15">
        <v>86.8</v>
      </c>
      <c r="N839" s="15">
        <v>3.8</v>
      </c>
      <c r="O839" s="15">
        <v>0</v>
      </c>
      <c r="P839" s="15">
        <f t="shared" si="42"/>
        <v>3.04</v>
      </c>
    </row>
    <row r="840" spans="1:16">
      <c r="A840" s="13">
        <v>202404</v>
      </c>
      <c r="B840" s="11" t="s">
        <v>267</v>
      </c>
      <c r="C840" s="11" t="s">
        <v>575</v>
      </c>
      <c r="D840" s="11" t="s">
        <v>587</v>
      </c>
      <c r="E840" s="11" t="s">
        <v>1195</v>
      </c>
      <c r="F840" s="11" t="s">
        <v>710</v>
      </c>
      <c r="G840" s="16" t="s">
        <v>1196</v>
      </c>
      <c r="H840" s="13" t="s">
        <v>1486</v>
      </c>
      <c r="J840" s="15">
        <v>3850</v>
      </c>
      <c r="K840" s="15">
        <v>8560</v>
      </c>
      <c r="L840" s="15">
        <v>363.68</v>
      </c>
      <c r="M840" s="15">
        <v>86.8</v>
      </c>
      <c r="N840" s="15">
        <v>3.8</v>
      </c>
      <c r="O840" s="15">
        <v>0</v>
      </c>
      <c r="P840" s="15">
        <f t="shared" si="42"/>
        <v>3.04</v>
      </c>
    </row>
    <row r="841" spans="1:16">
      <c r="A841" s="13">
        <v>202404</v>
      </c>
      <c r="B841" s="11" t="s">
        <v>293</v>
      </c>
      <c r="C841" s="11" t="s">
        <v>575</v>
      </c>
      <c r="D841" s="11" t="s">
        <v>587</v>
      </c>
      <c r="E841" s="11" t="s">
        <v>1198</v>
      </c>
      <c r="F841" s="11" t="s">
        <v>710</v>
      </c>
      <c r="G841" s="16" t="s">
        <v>1196</v>
      </c>
      <c r="H841" s="13" t="s">
        <v>1486</v>
      </c>
      <c r="J841" s="15">
        <v>3850</v>
      </c>
      <c r="K841" s="15">
        <v>9055</v>
      </c>
      <c r="L841" s="15">
        <v>363.68</v>
      </c>
      <c r="M841" s="15">
        <v>86.8</v>
      </c>
      <c r="N841" s="15">
        <v>3.8</v>
      </c>
      <c r="O841" s="15">
        <v>0</v>
      </c>
      <c r="P841" s="15">
        <f t="shared" si="42"/>
        <v>3.04</v>
      </c>
    </row>
    <row r="842" spans="1:16">
      <c r="A842" s="13">
        <v>202404</v>
      </c>
      <c r="B842" s="11" t="s">
        <v>400</v>
      </c>
      <c r="C842" s="11" t="s">
        <v>1438</v>
      </c>
      <c r="D842" s="11" t="s">
        <v>587</v>
      </c>
      <c r="E842" s="11" t="s">
        <v>1200</v>
      </c>
      <c r="F842" s="11" t="s">
        <v>686</v>
      </c>
      <c r="G842" s="16">
        <v>44782</v>
      </c>
      <c r="H842" s="13" t="s">
        <v>1486</v>
      </c>
      <c r="J842" s="15">
        <v>2120</v>
      </c>
      <c r="K842" s="15">
        <v>6482.89</v>
      </c>
      <c r="L842" s="15">
        <v>363.68</v>
      </c>
      <c r="M842" s="15">
        <v>86.8</v>
      </c>
      <c r="N842" s="15">
        <v>3.8</v>
      </c>
      <c r="O842" s="15">
        <v>0</v>
      </c>
      <c r="P842" s="15">
        <f t="shared" si="42"/>
        <v>3.04</v>
      </c>
    </row>
    <row r="843" spans="1:16">
      <c r="A843" s="13">
        <v>202404</v>
      </c>
      <c r="B843" s="11" t="s">
        <v>238</v>
      </c>
      <c r="C843" s="11" t="s">
        <v>580</v>
      </c>
      <c r="D843" s="11" t="s">
        <v>587</v>
      </c>
      <c r="E843" s="11" t="s">
        <v>1226</v>
      </c>
      <c r="F843" s="11" t="s">
        <v>992</v>
      </c>
      <c r="G843" s="16" t="s">
        <v>1227</v>
      </c>
      <c r="H843" s="13" t="s">
        <v>1486</v>
      </c>
      <c r="J843" s="15">
        <v>2671</v>
      </c>
      <c r="K843" s="15">
        <v>6286</v>
      </c>
      <c r="L843" s="15">
        <v>363.68</v>
      </c>
      <c r="M843" s="15">
        <v>86.8</v>
      </c>
      <c r="N843" s="15">
        <v>3.8</v>
      </c>
      <c r="O843" s="15">
        <v>0</v>
      </c>
      <c r="P843" s="15">
        <f t="shared" si="42"/>
        <v>3.04</v>
      </c>
    </row>
    <row r="844" spans="1:16">
      <c r="A844" s="13">
        <v>202404</v>
      </c>
      <c r="B844" s="11" t="s">
        <v>370</v>
      </c>
      <c r="C844" s="11" t="s">
        <v>1437</v>
      </c>
      <c r="D844" s="11" t="s">
        <v>587</v>
      </c>
      <c r="E844" s="11" t="s">
        <v>1228</v>
      </c>
      <c r="F844" s="11" t="s">
        <v>694</v>
      </c>
      <c r="G844" s="16" t="s">
        <v>1229</v>
      </c>
      <c r="H844" s="13" t="s">
        <v>1486</v>
      </c>
      <c r="J844" s="15">
        <v>4068</v>
      </c>
      <c r="K844" s="15">
        <v>7590.73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</row>
    <row r="845" spans="1:16">
      <c r="A845" s="13">
        <v>202404</v>
      </c>
      <c r="B845" s="11" t="s">
        <v>350</v>
      </c>
      <c r="C845" s="11" t="s">
        <v>1437</v>
      </c>
      <c r="D845" s="11" t="s">
        <v>764</v>
      </c>
      <c r="E845" s="11" t="s">
        <v>1230</v>
      </c>
      <c r="F845" s="11" t="s">
        <v>792</v>
      </c>
      <c r="G845" s="16" t="s">
        <v>1229</v>
      </c>
      <c r="H845" s="13" t="s">
        <v>1486</v>
      </c>
      <c r="J845" s="15">
        <v>5000</v>
      </c>
      <c r="K845" s="15">
        <v>16949.7</v>
      </c>
      <c r="L845" s="15">
        <v>363.68</v>
      </c>
      <c r="M845" s="15">
        <v>86.8</v>
      </c>
      <c r="N845" s="15">
        <v>3.8</v>
      </c>
      <c r="O845" s="15">
        <v>0</v>
      </c>
      <c r="P845" s="15">
        <f>1900*0.16%</f>
        <v>3.04</v>
      </c>
    </row>
    <row r="846" spans="1:16">
      <c r="A846" s="13">
        <v>202404</v>
      </c>
      <c r="B846" s="11" t="s">
        <v>415</v>
      </c>
      <c r="C846" s="11" t="s">
        <v>575</v>
      </c>
      <c r="D846" s="11" t="s">
        <v>587</v>
      </c>
      <c r="E846" s="11" t="s">
        <v>1249</v>
      </c>
      <c r="F846" s="11" t="s">
        <v>710</v>
      </c>
      <c r="G846" s="16" t="s">
        <v>1247</v>
      </c>
      <c r="H846" s="13" t="s">
        <v>1486</v>
      </c>
      <c r="J846" s="15">
        <v>3850</v>
      </c>
      <c r="K846" s="15">
        <v>5805.45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</row>
    <row r="847" spans="1:16">
      <c r="A847" s="13">
        <v>202404</v>
      </c>
      <c r="B847" s="11" t="s">
        <v>322</v>
      </c>
      <c r="C847" s="11" t="s">
        <v>580</v>
      </c>
      <c r="D847" s="11" t="s">
        <v>587</v>
      </c>
      <c r="E847" s="11" t="s">
        <v>1262</v>
      </c>
      <c r="F847" s="11" t="s">
        <v>939</v>
      </c>
      <c r="G847" s="16">
        <v>44886</v>
      </c>
      <c r="H847" s="13" t="s">
        <v>1486</v>
      </c>
      <c r="J847" s="15">
        <v>1900</v>
      </c>
      <c r="K847" s="15">
        <v>5459.96</v>
      </c>
      <c r="L847" s="15">
        <v>363.68</v>
      </c>
      <c r="M847" s="15">
        <v>86.8</v>
      </c>
      <c r="N847" s="15">
        <v>3.8</v>
      </c>
      <c r="O847" s="15">
        <v>0</v>
      </c>
      <c r="P847" s="15">
        <f t="shared" ref="P847:P869" si="43">1900*0.16%</f>
        <v>3.04</v>
      </c>
    </row>
    <row r="848" spans="1:16">
      <c r="A848" s="13">
        <v>202404</v>
      </c>
      <c r="B848" s="11" t="s">
        <v>315</v>
      </c>
      <c r="C848" s="11" t="s">
        <v>575</v>
      </c>
      <c r="D848" s="11" t="s">
        <v>587</v>
      </c>
      <c r="E848" s="11" t="s">
        <v>1267</v>
      </c>
      <c r="F848" s="11" t="s">
        <v>1268</v>
      </c>
      <c r="G848" s="16">
        <v>44879</v>
      </c>
      <c r="H848" s="13" t="s">
        <v>1486</v>
      </c>
      <c r="J848" s="15">
        <v>3050</v>
      </c>
      <c r="K848" s="15">
        <v>7063.2</v>
      </c>
      <c r="L848" s="15">
        <v>363.68</v>
      </c>
      <c r="M848" s="15">
        <v>86.8</v>
      </c>
      <c r="N848" s="15">
        <v>3.8</v>
      </c>
      <c r="O848" s="15">
        <v>0</v>
      </c>
      <c r="P848" s="15">
        <f t="shared" si="43"/>
        <v>3.04</v>
      </c>
    </row>
    <row r="849" spans="1:16">
      <c r="A849" s="13">
        <v>202404</v>
      </c>
      <c r="B849" s="11" t="s">
        <v>224</v>
      </c>
      <c r="C849" s="11" t="s">
        <v>575</v>
      </c>
      <c r="D849" s="11" t="s">
        <v>587</v>
      </c>
      <c r="E849" s="11" t="s">
        <v>1275</v>
      </c>
      <c r="F849" s="11" t="s">
        <v>1276</v>
      </c>
      <c r="G849" s="16">
        <v>44909</v>
      </c>
      <c r="H849" s="13" t="s">
        <v>1486</v>
      </c>
      <c r="J849" s="15">
        <v>3850</v>
      </c>
      <c r="K849" s="15">
        <v>9445</v>
      </c>
      <c r="L849" s="15">
        <v>363.68</v>
      </c>
      <c r="M849" s="15">
        <v>86.8</v>
      </c>
      <c r="N849" s="15">
        <v>3.8</v>
      </c>
      <c r="O849" s="15">
        <v>0</v>
      </c>
      <c r="P849" s="15">
        <f t="shared" si="43"/>
        <v>3.04</v>
      </c>
    </row>
    <row r="850" spans="1:16">
      <c r="A850" s="13">
        <v>202404</v>
      </c>
      <c r="B850" s="11" t="s">
        <v>351</v>
      </c>
      <c r="C850" s="11" t="s">
        <v>1438</v>
      </c>
      <c r="D850" s="11" t="s">
        <v>587</v>
      </c>
      <c r="E850" s="11" t="s">
        <v>1278</v>
      </c>
      <c r="F850" s="11" t="s">
        <v>1279</v>
      </c>
      <c r="G850" s="16" t="s">
        <v>1280</v>
      </c>
      <c r="H850" s="13" t="s">
        <v>1486</v>
      </c>
      <c r="J850" s="15">
        <v>4480</v>
      </c>
      <c r="K850" s="15">
        <v>11580</v>
      </c>
      <c r="L850" s="15">
        <v>363.68</v>
      </c>
      <c r="M850" s="15">
        <v>86.8</v>
      </c>
      <c r="N850" s="15">
        <v>3.8</v>
      </c>
      <c r="O850" s="15">
        <v>95</v>
      </c>
      <c r="P850" s="15">
        <f t="shared" si="43"/>
        <v>3.04</v>
      </c>
    </row>
    <row r="851" spans="1:16">
      <c r="A851" s="13">
        <v>202404</v>
      </c>
      <c r="B851" s="11" t="s">
        <v>451</v>
      </c>
      <c r="C851" s="11" t="s">
        <v>1437</v>
      </c>
      <c r="D851" s="11" t="s">
        <v>587</v>
      </c>
      <c r="E851" s="11" t="s">
        <v>1282</v>
      </c>
      <c r="F851" s="11" t="s">
        <v>778</v>
      </c>
      <c r="G851" s="16" t="s">
        <v>1283</v>
      </c>
      <c r="H851" s="13" t="s">
        <v>1486</v>
      </c>
      <c r="J851" s="15">
        <v>2500</v>
      </c>
      <c r="K851" s="15">
        <v>7410.94</v>
      </c>
      <c r="L851" s="15">
        <v>363.68</v>
      </c>
      <c r="M851" s="15">
        <v>86.8</v>
      </c>
      <c r="N851" s="15">
        <v>3.8</v>
      </c>
      <c r="O851" s="15">
        <v>0</v>
      </c>
      <c r="P851" s="15">
        <f t="shared" si="43"/>
        <v>3.04</v>
      </c>
    </row>
    <row r="852" spans="1:16">
      <c r="A852" s="13">
        <v>202404</v>
      </c>
      <c r="B852" s="11" t="s">
        <v>436</v>
      </c>
      <c r="C852" s="11" t="s">
        <v>1437</v>
      </c>
      <c r="D852" s="11" t="s">
        <v>587</v>
      </c>
      <c r="E852" s="11" t="s">
        <v>1286</v>
      </c>
      <c r="F852" s="11" t="s">
        <v>1340</v>
      </c>
      <c r="G852" s="16" t="s">
        <v>1287</v>
      </c>
      <c r="H852" s="13" t="s">
        <v>1486</v>
      </c>
      <c r="J852" s="15">
        <v>4238</v>
      </c>
      <c r="K852" s="15">
        <v>8426</v>
      </c>
      <c r="L852" s="15">
        <v>363.68</v>
      </c>
      <c r="M852" s="15">
        <v>86.8</v>
      </c>
      <c r="N852" s="15">
        <v>3.8</v>
      </c>
      <c r="O852" s="15">
        <v>0</v>
      </c>
      <c r="P852" s="15">
        <f t="shared" si="43"/>
        <v>3.04</v>
      </c>
    </row>
    <row r="853" spans="1:16">
      <c r="A853" s="13">
        <v>202404</v>
      </c>
      <c r="B853" s="11" t="s">
        <v>348</v>
      </c>
      <c r="C853" s="11" t="s">
        <v>1437</v>
      </c>
      <c r="D853" s="11" t="s">
        <v>764</v>
      </c>
      <c r="E853" s="11" t="s">
        <v>1289</v>
      </c>
      <c r="F853" s="11" t="s">
        <v>792</v>
      </c>
      <c r="G853" s="16" t="s">
        <v>1290</v>
      </c>
      <c r="H853" s="13" t="s">
        <v>1486</v>
      </c>
      <c r="J853" s="15">
        <v>6160</v>
      </c>
      <c r="K853" s="15">
        <v>18012.45</v>
      </c>
      <c r="L853" s="15">
        <v>363.68</v>
      </c>
      <c r="M853" s="15">
        <v>86.8</v>
      </c>
      <c r="N853" s="15">
        <v>3.8</v>
      </c>
      <c r="O853" s="15">
        <v>800</v>
      </c>
      <c r="P853" s="15">
        <f t="shared" si="43"/>
        <v>3.04</v>
      </c>
    </row>
    <row r="854" spans="1:16">
      <c r="A854" s="13">
        <v>202404</v>
      </c>
      <c r="B854" s="11" t="s">
        <v>304</v>
      </c>
      <c r="C854" s="11" t="s">
        <v>1439</v>
      </c>
      <c r="D854" s="11" t="s">
        <v>587</v>
      </c>
      <c r="E854" s="11" t="s">
        <v>1311</v>
      </c>
      <c r="F854" s="11" t="s">
        <v>1312</v>
      </c>
      <c r="G854" s="16" t="s">
        <v>1313</v>
      </c>
      <c r="H854" s="13" t="s">
        <v>1486</v>
      </c>
      <c r="J854" s="15">
        <v>2000</v>
      </c>
      <c r="K854" s="15">
        <v>4980.71</v>
      </c>
      <c r="L854" s="15">
        <v>363.68</v>
      </c>
      <c r="M854" s="15">
        <v>86.8</v>
      </c>
      <c r="N854" s="15">
        <v>3.8</v>
      </c>
      <c r="O854" s="15">
        <v>0</v>
      </c>
      <c r="P854" s="15">
        <f t="shared" si="43"/>
        <v>3.04</v>
      </c>
    </row>
    <row r="855" spans="1:16">
      <c r="A855" s="13">
        <v>202404</v>
      </c>
      <c r="B855" s="11" t="s">
        <v>367</v>
      </c>
      <c r="C855" s="11" t="s">
        <v>1437</v>
      </c>
      <c r="D855" s="11" t="s">
        <v>587</v>
      </c>
      <c r="E855" s="11" t="s">
        <v>1318</v>
      </c>
      <c r="F855" s="11" t="s">
        <v>1294</v>
      </c>
      <c r="G855" s="16" t="s">
        <v>1319</v>
      </c>
      <c r="H855" s="13" t="s">
        <v>1486</v>
      </c>
      <c r="J855" s="15">
        <v>1900</v>
      </c>
      <c r="K855" s="15">
        <v>5468.1</v>
      </c>
      <c r="L855" s="15">
        <v>363.68</v>
      </c>
      <c r="M855" s="15">
        <v>86.8</v>
      </c>
      <c r="N855" s="15">
        <v>3.8</v>
      </c>
      <c r="O855" s="15">
        <v>0</v>
      </c>
      <c r="P855" s="15">
        <f t="shared" si="43"/>
        <v>3.04</v>
      </c>
    </row>
    <row r="856" spans="1:16">
      <c r="A856" s="13">
        <v>202404</v>
      </c>
      <c r="B856" s="11" t="s">
        <v>228</v>
      </c>
      <c r="C856" s="11" t="s">
        <v>592</v>
      </c>
      <c r="D856" s="11" t="s">
        <v>587</v>
      </c>
      <c r="E856" s="11" t="s">
        <v>1327</v>
      </c>
      <c r="F856" s="11" t="s">
        <v>833</v>
      </c>
      <c r="G856" s="16" t="s">
        <v>1328</v>
      </c>
      <c r="H856" s="13" t="s">
        <v>1486</v>
      </c>
      <c r="J856" s="15">
        <v>2000</v>
      </c>
      <c r="K856" s="15">
        <v>5766</v>
      </c>
      <c r="L856" s="15">
        <v>363.68</v>
      </c>
      <c r="M856" s="15">
        <v>86.8</v>
      </c>
      <c r="N856" s="15">
        <v>3.8</v>
      </c>
      <c r="O856" s="15">
        <v>0</v>
      </c>
      <c r="P856" s="15">
        <f t="shared" si="43"/>
        <v>3.04</v>
      </c>
    </row>
    <row r="857" spans="1:16">
      <c r="A857" s="13">
        <v>202404</v>
      </c>
      <c r="B857" s="11" t="s">
        <v>231</v>
      </c>
      <c r="C857" s="11" t="s">
        <v>1439</v>
      </c>
      <c r="D857" s="11" t="s">
        <v>587</v>
      </c>
      <c r="E857" s="11" t="s">
        <v>1334</v>
      </c>
      <c r="F857" s="11" t="s">
        <v>675</v>
      </c>
      <c r="G857" s="16" t="s">
        <v>1335</v>
      </c>
      <c r="H857" s="13" t="s">
        <v>1486</v>
      </c>
      <c r="J857" s="15">
        <v>3026</v>
      </c>
      <c r="K857" s="15">
        <v>6713.33</v>
      </c>
      <c r="L857" s="15">
        <v>363.68</v>
      </c>
      <c r="M857" s="15">
        <v>86.8</v>
      </c>
      <c r="N857" s="15">
        <v>3.8</v>
      </c>
      <c r="O857" s="15">
        <v>0</v>
      </c>
      <c r="P857" s="15">
        <f t="shared" si="43"/>
        <v>3.04</v>
      </c>
    </row>
    <row r="858" spans="1:16">
      <c r="A858" s="13">
        <v>202404</v>
      </c>
      <c r="B858" s="11" t="s">
        <v>265</v>
      </c>
      <c r="C858" s="11" t="s">
        <v>580</v>
      </c>
      <c r="D858" s="11" t="s">
        <v>587</v>
      </c>
      <c r="E858" s="11" t="s">
        <v>1343</v>
      </c>
      <c r="F858" s="11" t="s">
        <v>1344</v>
      </c>
      <c r="G858" s="16" t="s">
        <v>1345</v>
      </c>
      <c r="H858" s="13" t="s">
        <v>1486</v>
      </c>
      <c r="J858" s="15">
        <v>1900</v>
      </c>
      <c r="K858" s="15">
        <v>5199.7</v>
      </c>
      <c r="L858" s="15">
        <v>363.68</v>
      </c>
      <c r="M858" s="15">
        <v>86.8</v>
      </c>
      <c r="N858" s="15">
        <v>3.8</v>
      </c>
      <c r="O858" s="15">
        <v>0</v>
      </c>
      <c r="P858" s="15">
        <f t="shared" si="43"/>
        <v>3.04</v>
      </c>
    </row>
    <row r="859" spans="1:16">
      <c r="A859" s="13">
        <v>202404</v>
      </c>
      <c r="B859" s="11" t="s">
        <v>247</v>
      </c>
      <c r="C859" s="11" t="s">
        <v>580</v>
      </c>
      <c r="D859" s="11" t="s">
        <v>587</v>
      </c>
      <c r="E859" s="11" t="s">
        <v>1347</v>
      </c>
      <c r="F859" s="11" t="s">
        <v>1344</v>
      </c>
      <c r="G859" s="16" t="s">
        <v>1348</v>
      </c>
      <c r="H859" s="13" t="s">
        <v>1486</v>
      </c>
      <c r="J859" s="15">
        <v>1900</v>
      </c>
      <c r="K859" s="15">
        <v>5185.89</v>
      </c>
      <c r="L859" s="15">
        <v>363.68</v>
      </c>
      <c r="M859" s="15">
        <v>86.8</v>
      </c>
      <c r="N859" s="15">
        <v>3.8</v>
      </c>
      <c r="O859" s="15">
        <v>0</v>
      </c>
      <c r="P859" s="15">
        <f t="shared" si="43"/>
        <v>3.04</v>
      </c>
    </row>
    <row r="860" spans="1:16">
      <c r="A860" s="13">
        <v>202404</v>
      </c>
      <c r="B860" s="11" t="s">
        <v>402</v>
      </c>
      <c r="C860" s="11" t="s">
        <v>1437</v>
      </c>
      <c r="D860" s="11" t="s">
        <v>1366</v>
      </c>
      <c r="E860" s="11" t="s">
        <v>1350</v>
      </c>
      <c r="F860" s="11" t="s">
        <v>1351</v>
      </c>
      <c r="G860" s="16" t="s">
        <v>1352</v>
      </c>
      <c r="H860" s="13" t="s">
        <v>1486</v>
      </c>
      <c r="J860" s="15">
        <v>12400</v>
      </c>
      <c r="K860" s="15">
        <v>23494.7</v>
      </c>
      <c r="L860" s="15">
        <v>363.68</v>
      </c>
      <c r="M860" s="15">
        <v>86.8</v>
      </c>
      <c r="N860" s="15">
        <v>3.8</v>
      </c>
      <c r="O860" s="15">
        <v>3128</v>
      </c>
      <c r="P860" s="15">
        <f t="shared" si="43"/>
        <v>3.04</v>
      </c>
    </row>
    <row r="861" spans="1:16">
      <c r="A861" s="13">
        <v>202404</v>
      </c>
      <c r="B861" s="11" t="s">
        <v>390</v>
      </c>
      <c r="C861" s="11" t="s">
        <v>1439</v>
      </c>
      <c r="D861" s="11" t="s">
        <v>587</v>
      </c>
      <c r="E861" s="11" t="s">
        <v>1355</v>
      </c>
      <c r="F861" s="11" t="s">
        <v>675</v>
      </c>
      <c r="G861" s="16" t="s">
        <v>1356</v>
      </c>
      <c r="H861" s="13" t="s">
        <v>1486</v>
      </c>
      <c r="J861" s="15">
        <v>3026</v>
      </c>
      <c r="K861" s="15">
        <v>6653.87</v>
      </c>
      <c r="L861" s="15">
        <v>363.68</v>
      </c>
      <c r="M861" s="15">
        <v>86.8</v>
      </c>
      <c r="N861" s="15">
        <v>3.8</v>
      </c>
      <c r="O861" s="15">
        <v>0</v>
      </c>
      <c r="P861" s="15">
        <f t="shared" si="43"/>
        <v>3.04</v>
      </c>
    </row>
    <row r="862" spans="1:16">
      <c r="A862" s="13">
        <v>202404</v>
      </c>
      <c r="B862" s="11" t="s">
        <v>269</v>
      </c>
      <c r="C862" s="11" t="s">
        <v>1437</v>
      </c>
      <c r="D862" s="11" t="s">
        <v>587</v>
      </c>
      <c r="E862" s="11" t="s">
        <v>1360</v>
      </c>
      <c r="F862" s="11" t="s">
        <v>669</v>
      </c>
      <c r="G862" s="16" t="s">
        <v>1359</v>
      </c>
      <c r="H862" s="13" t="s">
        <v>1486</v>
      </c>
      <c r="J862" s="15">
        <v>2600</v>
      </c>
      <c r="K862" s="15">
        <v>5510.83</v>
      </c>
      <c r="L862" s="15">
        <v>363.68</v>
      </c>
      <c r="M862" s="15">
        <v>86.8</v>
      </c>
      <c r="N862" s="15">
        <v>3.8</v>
      </c>
      <c r="O862" s="15">
        <v>0</v>
      </c>
      <c r="P862" s="15">
        <f t="shared" si="43"/>
        <v>3.04</v>
      </c>
    </row>
    <row r="863" spans="1:16">
      <c r="A863" s="13">
        <v>202404</v>
      </c>
      <c r="B863" s="11" t="s">
        <v>313</v>
      </c>
      <c r="C863" s="11" t="s">
        <v>580</v>
      </c>
      <c r="D863" s="11" t="s">
        <v>587</v>
      </c>
      <c r="E863" s="11" t="s">
        <v>1361</v>
      </c>
      <c r="F863" s="11" t="s">
        <v>992</v>
      </c>
      <c r="G863" s="16" t="s">
        <v>1362</v>
      </c>
      <c r="H863" s="13" t="s">
        <v>1486</v>
      </c>
      <c r="J863" s="15">
        <v>2320</v>
      </c>
      <c r="K863" s="15">
        <v>6295.2</v>
      </c>
      <c r="L863" s="15">
        <v>363.68</v>
      </c>
      <c r="M863" s="15">
        <v>86.8</v>
      </c>
      <c r="N863" s="15">
        <v>3.8</v>
      </c>
      <c r="O863" s="15">
        <v>0</v>
      </c>
      <c r="P863" s="15">
        <f t="shared" si="43"/>
        <v>3.04</v>
      </c>
    </row>
    <row r="864" spans="1:16">
      <c r="A864" s="13">
        <v>202404</v>
      </c>
      <c r="B864" s="11" t="s">
        <v>263</v>
      </c>
      <c r="C864" s="11" t="s">
        <v>661</v>
      </c>
      <c r="D864" s="11" t="s">
        <v>587</v>
      </c>
      <c r="E864" s="11" t="s">
        <v>1369</v>
      </c>
      <c r="F864" s="11" t="s">
        <v>663</v>
      </c>
      <c r="G864" s="16" t="s">
        <v>1370</v>
      </c>
      <c r="H864" s="13" t="s">
        <v>1486</v>
      </c>
      <c r="J864" s="15">
        <v>5200</v>
      </c>
      <c r="K864" s="15">
        <v>13470</v>
      </c>
      <c r="L864" s="15">
        <v>363.68</v>
      </c>
      <c r="M864" s="15">
        <v>86.8</v>
      </c>
      <c r="N864" s="15">
        <v>3.8</v>
      </c>
      <c r="O864" s="15">
        <v>0</v>
      </c>
      <c r="P864" s="15">
        <f t="shared" si="43"/>
        <v>3.04</v>
      </c>
    </row>
    <row r="865" spans="1:16">
      <c r="A865" s="13">
        <v>202404</v>
      </c>
      <c r="B865" s="11" t="s">
        <v>442</v>
      </c>
      <c r="C865" s="11" t="s">
        <v>1437</v>
      </c>
      <c r="D865" s="11" t="s">
        <v>587</v>
      </c>
      <c r="E865" s="11" t="s">
        <v>1375</v>
      </c>
      <c r="F865" s="11" t="s">
        <v>1294</v>
      </c>
      <c r="G865" s="16" t="s">
        <v>1376</v>
      </c>
      <c r="H865" s="13" t="s">
        <v>1486</v>
      </c>
      <c r="J865" s="15">
        <v>1900</v>
      </c>
      <c r="K865" s="15">
        <v>6552.57</v>
      </c>
      <c r="L865" s="15">
        <v>363.68</v>
      </c>
      <c r="M865" s="15">
        <v>86.8</v>
      </c>
      <c r="N865" s="15">
        <v>3.8</v>
      </c>
      <c r="O865" s="15">
        <v>0</v>
      </c>
      <c r="P865" s="15">
        <f t="shared" si="43"/>
        <v>3.04</v>
      </c>
    </row>
    <row r="866" spans="1:16">
      <c r="A866" s="13">
        <v>202404</v>
      </c>
      <c r="B866" s="11" t="s">
        <v>496</v>
      </c>
      <c r="C866" s="11" t="s">
        <v>580</v>
      </c>
      <c r="D866" s="11" t="s">
        <v>587</v>
      </c>
      <c r="E866" s="11" t="s">
        <v>1377</v>
      </c>
      <c r="F866" s="11" t="s">
        <v>1344</v>
      </c>
      <c r="G866" s="16" t="s">
        <v>1378</v>
      </c>
      <c r="H866" s="13" t="s">
        <v>1486</v>
      </c>
      <c r="J866" s="15">
        <v>1900</v>
      </c>
      <c r="K866" s="15">
        <v>4798.2</v>
      </c>
      <c r="L866" s="15">
        <v>363.68</v>
      </c>
      <c r="M866" s="15">
        <v>86.8</v>
      </c>
      <c r="N866" s="15">
        <v>3.8</v>
      </c>
      <c r="O866" s="15">
        <v>0</v>
      </c>
      <c r="P866" s="15">
        <f t="shared" si="43"/>
        <v>3.04</v>
      </c>
    </row>
    <row r="867" spans="1:16">
      <c r="A867" s="13">
        <v>202404</v>
      </c>
      <c r="B867" s="11" t="s">
        <v>488</v>
      </c>
      <c r="C867" s="11" t="s">
        <v>1437</v>
      </c>
      <c r="D867" s="11" t="s">
        <v>587</v>
      </c>
      <c r="E867" s="11" t="s">
        <v>1380</v>
      </c>
      <c r="F867" s="11" t="s">
        <v>1381</v>
      </c>
      <c r="G867" s="16" t="s">
        <v>1378</v>
      </c>
      <c r="H867" s="13" t="s">
        <v>1486</v>
      </c>
      <c r="J867" s="15">
        <v>3000</v>
      </c>
      <c r="K867" s="15">
        <v>6415.1</v>
      </c>
      <c r="L867" s="15">
        <v>363.68</v>
      </c>
      <c r="M867" s="15">
        <v>86.8</v>
      </c>
      <c r="N867" s="15">
        <v>3.8</v>
      </c>
      <c r="O867" s="15">
        <v>0</v>
      </c>
      <c r="P867" s="15">
        <f t="shared" si="43"/>
        <v>3.04</v>
      </c>
    </row>
    <row r="868" spans="1:16">
      <c r="A868" s="13">
        <v>202404</v>
      </c>
      <c r="B868" s="11" t="s">
        <v>486</v>
      </c>
      <c r="C868" s="11" t="s">
        <v>580</v>
      </c>
      <c r="D868" s="11" t="s">
        <v>587</v>
      </c>
      <c r="E868" s="11" t="s">
        <v>1393</v>
      </c>
      <c r="F868" s="11" t="s">
        <v>1344</v>
      </c>
      <c r="G868" s="16" t="s">
        <v>1394</v>
      </c>
      <c r="H868" s="13" t="s">
        <v>1486</v>
      </c>
      <c r="J868" s="15">
        <v>1900</v>
      </c>
      <c r="K868" s="15">
        <v>5095.1</v>
      </c>
      <c r="L868" s="15">
        <v>363.68</v>
      </c>
      <c r="M868" s="15">
        <v>86.8</v>
      </c>
      <c r="N868" s="15">
        <v>3.8</v>
      </c>
      <c r="O868" s="15">
        <v>0</v>
      </c>
      <c r="P868" s="15">
        <f t="shared" si="43"/>
        <v>3.04</v>
      </c>
    </row>
    <row r="869" spans="1:16">
      <c r="A869" s="13">
        <v>202404</v>
      </c>
      <c r="B869" s="11" t="s">
        <v>472</v>
      </c>
      <c r="C869" s="11" t="s">
        <v>580</v>
      </c>
      <c r="D869" s="11" t="s">
        <v>587</v>
      </c>
      <c r="E869" s="11" t="s">
        <v>1395</v>
      </c>
      <c r="F869" s="11" t="s">
        <v>992</v>
      </c>
      <c r="G869" s="16" t="s">
        <v>1396</v>
      </c>
      <c r="H869" s="13" t="s">
        <v>1486</v>
      </c>
      <c r="J869" s="15">
        <v>2520</v>
      </c>
      <c r="K869" s="15">
        <v>5958.9</v>
      </c>
      <c r="L869" s="15">
        <v>363.68</v>
      </c>
      <c r="M869" s="15">
        <v>86.8</v>
      </c>
      <c r="N869" s="15">
        <v>3.8</v>
      </c>
      <c r="O869" s="15">
        <v>0</v>
      </c>
      <c r="P869" s="15">
        <f t="shared" si="43"/>
        <v>3.04</v>
      </c>
    </row>
    <row r="870" spans="1:16">
      <c r="A870" s="13">
        <v>202404</v>
      </c>
      <c r="B870" s="11" t="s">
        <v>492</v>
      </c>
      <c r="C870" s="11" t="s">
        <v>1438</v>
      </c>
      <c r="D870" s="11" t="s">
        <v>587</v>
      </c>
      <c r="E870" s="11" t="s">
        <v>1397</v>
      </c>
      <c r="F870" s="11" t="s">
        <v>856</v>
      </c>
      <c r="G870" s="16" t="s">
        <v>1398</v>
      </c>
      <c r="H870" s="13" t="s">
        <v>1486</v>
      </c>
      <c r="J870" s="15">
        <v>1900</v>
      </c>
      <c r="K870" s="15">
        <v>5444.59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</row>
    <row r="871" spans="1:16">
      <c r="A871" s="13">
        <v>202404</v>
      </c>
      <c r="B871" s="11" t="s">
        <v>477</v>
      </c>
      <c r="C871" s="11" t="s">
        <v>1438</v>
      </c>
      <c r="D871" s="11" t="s">
        <v>587</v>
      </c>
      <c r="E871" s="11" t="s">
        <v>1399</v>
      </c>
      <c r="F871" s="11" t="s">
        <v>686</v>
      </c>
      <c r="G871" s="16" t="s">
        <v>1401</v>
      </c>
      <c r="H871" s="13" t="s">
        <v>1486</v>
      </c>
      <c r="J871" s="15">
        <v>2120</v>
      </c>
      <c r="K871" s="15">
        <v>6270.15</v>
      </c>
      <c r="L871" s="15">
        <v>363.68</v>
      </c>
      <c r="M871" s="15">
        <v>86.8</v>
      </c>
      <c r="N871" s="15">
        <v>3.8</v>
      </c>
      <c r="O871" s="15">
        <v>0</v>
      </c>
      <c r="P871" s="15">
        <f t="shared" ref="P871:P890" si="44">1900*0.16%</f>
        <v>3.04</v>
      </c>
    </row>
    <row r="872" spans="1:16">
      <c r="A872" s="13">
        <v>202404</v>
      </c>
      <c r="B872" s="11" t="s">
        <v>478</v>
      </c>
      <c r="C872" s="11" t="s">
        <v>1437</v>
      </c>
      <c r="D872" s="11" t="s">
        <v>587</v>
      </c>
      <c r="E872" s="11" t="s">
        <v>1404</v>
      </c>
      <c r="F872" s="11" t="s">
        <v>1294</v>
      </c>
      <c r="G872" s="16" t="s">
        <v>1405</v>
      </c>
      <c r="H872" s="13" t="s">
        <v>1486</v>
      </c>
      <c r="J872" s="15">
        <v>1900</v>
      </c>
      <c r="K872" s="15">
        <v>4003.06</v>
      </c>
      <c r="L872" s="15">
        <v>363.68</v>
      </c>
      <c r="M872" s="15">
        <v>86.8</v>
      </c>
      <c r="N872" s="15">
        <v>3.8</v>
      </c>
      <c r="O872" s="15">
        <v>0</v>
      </c>
      <c r="P872" s="15">
        <f t="shared" si="44"/>
        <v>3.04</v>
      </c>
    </row>
    <row r="873" spans="1:16">
      <c r="A873" s="13">
        <v>202404</v>
      </c>
      <c r="B873" s="11" t="s">
        <v>493</v>
      </c>
      <c r="C873" s="11" t="s">
        <v>1437</v>
      </c>
      <c r="D873" s="11" t="s">
        <v>587</v>
      </c>
      <c r="E873" s="11" t="s">
        <v>1406</v>
      </c>
      <c r="F873" s="11" t="s">
        <v>1358</v>
      </c>
      <c r="G873" s="16" t="s">
        <v>1407</v>
      </c>
      <c r="H873" s="13" t="s">
        <v>1486</v>
      </c>
      <c r="J873" s="15">
        <v>5500</v>
      </c>
      <c r="K873" s="15">
        <v>14346.03</v>
      </c>
      <c r="L873" s="15">
        <v>363.68</v>
      </c>
      <c r="M873" s="15">
        <v>86.8</v>
      </c>
      <c r="N873" s="15">
        <v>3.8</v>
      </c>
      <c r="O873" s="15">
        <v>0</v>
      </c>
      <c r="P873" s="15">
        <f t="shared" si="44"/>
        <v>3.04</v>
      </c>
    </row>
    <row r="874" spans="1:16">
      <c r="A874" s="13">
        <v>202404</v>
      </c>
      <c r="B874" s="11" t="s">
        <v>253</v>
      </c>
      <c r="C874" s="11" t="s">
        <v>1438</v>
      </c>
      <c r="D874" s="11" t="s">
        <v>587</v>
      </c>
      <c r="E874" s="11" t="s">
        <v>1062</v>
      </c>
      <c r="F874" s="11" t="s">
        <v>1408</v>
      </c>
      <c r="G874" s="16" t="s">
        <v>1063</v>
      </c>
      <c r="H874" s="13" t="s">
        <v>1494</v>
      </c>
      <c r="J874" s="15">
        <v>3026</v>
      </c>
      <c r="K874" s="15">
        <v>7070.27</v>
      </c>
      <c r="L874" s="15">
        <v>363.68</v>
      </c>
      <c r="M874" s="15">
        <v>86.8</v>
      </c>
      <c r="N874" s="15">
        <v>3.8</v>
      </c>
      <c r="O874" s="15">
        <v>0</v>
      </c>
      <c r="P874" s="15">
        <f t="shared" si="44"/>
        <v>3.04</v>
      </c>
    </row>
    <row r="875" spans="1:16">
      <c r="A875" s="13">
        <v>202404</v>
      </c>
      <c r="B875" s="11" t="s">
        <v>463</v>
      </c>
      <c r="C875" s="11" t="s">
        <v>1437</v>
      </c>
      <c r="D875" s="11" t="s">
        <v>587</v>
      </c>
      <c r="E875" s="11" t="s">
        <v>1425</v>
      </c>
      <c r="F875" s="11" t="s">
        <v>669</v>
      </c>
      <c r="G875" s="16">
        <v>45170</v>
      </c>
      <c r="H875" s="13" t="s">
        <v>1486</v>
      </c>
      <c r="J875" s="15">
        <v>3000</v>
      </c>
      <c r="K875" s="15">
        <v>6027.66</v>
      </c>
      <c r="L875" s="15">
        <v>363.68</v>
      </c>
      <c r="M875" s="15">
        <v>86.8</v>
      </c>
      <c r="N875" s="15">
        <v>3.8</v>
      </c>
      <c r="O875" s="15">
        <v>0</v>
      </c>
      <c r="P875" s="15">
        <f t="shared" si="44"/>
        <v>3.04</v>
      </c>
    </row>
    <row r="876" spans="1:16">
      <c r="A876" s="13">
        <v>202404</v>
      </c>
      <c r="B876" s="11" t="s">
        <v>500</v>
      </c>
      <c r="C876" s="11" t="s">
        <v>1438</v>
      </c>
      <c r="D876" s="11" t="s">
        <v>587</v>
      </c>
      <c r="E876" s="11" t="s">
        <v>1426</v>
      </c>
      <c r="F876" s="11" t="s">
        <v>1427</v>
      </c>
      <c r="G876" s="16" t="s">
        <v>1428</v>
      </c>
      <c r="H876" s="13" t="s">
        <v>1486</v>
      </c>
      <c r="J876" s="15">
        <v>2500</v>
      </c>
      <c r="K876" s="15">
        <v>4379.9</v>
      </c>
      <c r="L876" s="15">
        <v>363.68</v>
      </c>
      <c r="M876" s="15">
        <v>86.8</v>
      </c>
      <c r="N876" s="15">
        <v>3.8</v>
      </c>
      <c r="O876" s="15">
        <v>0</v>
      </c>
      <c r="P876" s="15">
        <f t="shared" si="44"/>
        <v>3.04</v>
      </c>
    </row>
    <row r="877" spans="1:16">
      <c r="A877" s="13">
        <v>202404</v>
      </c>
      <c r="B877" s="11" t="s">
        <v>502</v>
      </c>
      <c r="C877" s="11" t="s">
        <v>1438</v>
      </c>
      <c r="D877" s="11" t="s">
        <v>587</v>
      </c>
      <c r="E877" s="11" t="s">
        <v>1429</v>
      </c>
      <c r="F877" s="11" t="s">
        <v>1220</v>
      </c>
      <c r="G877" s="16" t="s">
        <v>1430</v>
      </c>
      <c r="H877" s="13" t="s">
        <v>1486</v>
      </c>
      <c r="J877" s="15">
        <v>7100</v>
      </c>
      <c r="K877" s="15">
        <v>15783.5</v>
      </c>
      <c r="L877" s="15">
        <v>363.68</v>
      </c>
      <c r="M877" s="15">
        <v>86.8</v>
      </c>
      <c r="N877" s="15">
        <v>3.8</v>
      </c>
      <c r="O877" s="15">
        <v>95</v>
      </c>
      <c r="P877" s="15">
        <f t="shared" si="44"/>
        <v>3.04</v>
      </c>
    </row>
    <row r="878" spans="1:16">
      <c r="A878" s="13">
        <v>202404</v>
      </c>
      <c r="B878" s="11" t="s">
        <v>483</v>
      </c>
      <c r="C878" s="11" t="s">
        <v>575</v>
      </c>
      <c r="D878" s="11" t="s">
        <v>587</v>
      </c>
      <c r="E878" s="11" t="s">
        <v>1431</v>
      </c>
      <c r="F878" s="11" t="s">
        <v>1432</v>
      </c>
      <c r="G878" s="16" t="s">
        <v>1433</v>
      </c>
      <c r="H878" s="13" t="s">
        <v>1486</v>
      </c>
      <c r="J878" s="15">
        <v>3850</v>
      </c>
      <c r="K878" s="15">
        <v>7963.5</v>
      </c>
      <c r="L878" s="15">
        <v>363.68</v>
      </c>
      <c r="M878" s="15">
        <v>86.8</v>
      </c>
      <c r="N878" s="15">
        <v>3.8</v>
      </c>
      <c r="O878" s="15">
        <v>0</v>
      </c>
      <c r="P878" s="15">
        <f t="shared" si="44"/>
        <v>3.04</v>
      </c>
    </row>
    <row r="879" spans="1:16">
      <c r="A879" s="13">
        <v>202404</v>
      </c>
      <c r="B879" s="11" t="s">
        <v>481</v>
      </c>
      <c r="C879" s="11" t="s">
        <v>1437</v>
      </c>
      <c r="D879" s="11" t="s">
        <v>587</v>
      </c>
      <c r="E879" s="11" t="s">
        <v>1440</v>
      </c>
      <c r="F879" s="11" t="s">
        <v>1441</v>
      </c>
      <c r="G879" s="16" t="s">
        <v>1442</v>
      </c>
      <c r="H879" s="13" t="s">
        <v>1486</v>
      </c>
      <c r="J879" s="15">
        <v>4480</v>
      </c>
      <c r="K879" s="15">
        <v>9342.5</v>
      </c>
      <c r="L879" s="15">
        <v>363.68</v>
      </c>
      <c r="M879" s="15">
        <v>86.8</v>
      </c>
      <c r="N879" s="15">
        <v>3.8</v>
      </c>
      <c r="O879" s="15">
        <v>1344</v>
      </c>
      <c r="P879" s="15">
        <f t="shared" si="44"/>
        <v>3.04</v>
      </c>
    </row>
    <row r="880" spans="1:16">
      <c r="A880" s="13">
        <v>202404</v>
      </c>
      <c r="B880" s="11" t="s">
        <v>490</v>
      </c>
      <c r="C880" s="11" t="s">
        <v>1438</v>
      </c>
      <c r="D880" s="11" t="s">
        <v>587</v>
      </c>
      <c r="E880" s="11" t="s">
        <v>1443</v>
      </c>
      <c r="F880" s="11" t="s">
        <v>1005</v>
      </c>
      <c r="G880" s="16" t="s">
        <v>1444</v>
      </c>
      <c r="H880" s="13" t="s">
        <v>1486</v>
      </c>
      <c r="I880" s="13" t="s">
        <v>523</v>
      </c>
      <c r="J880" s="15">
        <v>1900</v>
      </c>
      <c r="K880" s="15">
        <v>5373.37</v>
      </c>
      <c r="L880" s="15">
        <v>363.68</v>
      </c>
      <c r="M880" s="15">
        <v>86.8</v>
      </c>
      <c r="N880" s="15">
        <v>3.8</v>
      </c>
      <c r="O880" s="15">
        <v>0</v>
      </c>
      <c r="P880" s="15">
        <f t="shared" si="44"/>
        <v>3.04</v>
      </c>
    </row>
    <row r="881" spans="1:16">
      <c r="A881" s="13">
        <v>202404</v>
      </c>
      <c r="B881" s="11" t="s">
        <v>487</v>
      </c>
      <c r="C881" s="11" t="s">
        <v>1437</v>
      </c>
      <c r="D881" s="11" t="s">
        <v>764</v>
      </c>
      <c r="E881" s="11" t="s">
        <v>1445</v>
      </c>
      <c r="F881" s="11" t="s">
        <v>1446</v>
      </c>
      <c r="G881" s="16" t="s">
        <v>1447</v>
      </c>
      <c r="H881" s="13" t="s">
        <v>1486</v>
      </c>
      <c r="J881" s="15">
        <v>5300</v>
      </c>
      <c r="K881" s="15">
        <v>15580.86</v>
      </c>
      <c r="L881" s="15">
        <v>363.68</v>
      </c>
      <c r="M881" s="15">
        <v>86.8</v>
      </c>
      <c r="N881" s="15">
        <v>3.8</v>
      </c>
      <c r="O881" s="15">
        <v>95</v>
      </c>
      <c r="P881" s="15">
        <f t="shared" si="44"/>
        <v>3.04</v>
      </c>
    </row>
    <row r="882" spans="1:16">
      <c r="A882" s="13">
        <v>202404</v>
      </c>
      <c r="B882" s="11" t="s">
        <v>470</v>
      </c>
      <c r="C882" s="11" t="s">
        <v>580</v>
      </c>
      <c r="D882" s="11" t="s">
        <v>587</v>
      </c>
      <c r="E882" s="11" t="s">
        <v>1459</v>
      </c>
      <c r="F882" s="11" t="s">
        <v>609</v>
      </c>
      <c r="G882" s="16" t="s">
        <v>1460</v>
      </c>
      <c r="H882" s="13" t="s">
        <v>1486</v>
      </c>
      <c r="J882" s="15">
        <v>6000</v>
      </c>
      <c r="K882" s="15">
        <v>15404.8</v>
      </c>
      <c r="L882" s="15">
        <v>363.68</v>
      </c>
      <c r="M882" s="15">
        <v>86.8</v>
      </c>
      <c r="N882" s="15">
        <v>3.8</v>
      </c>
      <c r="O882" s="15">
        <v>0</v>
      </c>
      <c r="P882" s="15">
        <f t="shared" si="44"/>
        <v>3.04</v>
      </c>
    </row>
    <row r="883" spans="1:16">
      <c r="A883" s="13">
        <v>202404</v>
      </c>
      <c r="B883" s="11" t="s">
        <v>504</v>
      </c>
      <c r="C883" s="11" t="s">
        <v>1438</v>
      </c>
      <c r="D883" s="11" t="s">
        <v>587</v>
      </c>
      <c r="E883" s="11" t="s">
        <v>1461</v>
      </c>
      <c r="F883" s="11" t="s">
        <v>713</v>
      </c>
      <c r="G883" s="16" t="s">
        <v>1460</v>
      </c>
      <c r="H883" s="13" t="s">
        <v>1486</v>
      </c>
      <c r="J883" s="15">
        <v>2500</v>
      </c>
      <c r="K883" s="15">
        <v>5064.16</v>
      </c>
      <c r="L883" s="15">
        <v>363.68</v>
      </c>
      <c r="M883" s="15">
        <v>86.8</v>
      </c>
      <c r="N883" s="15">
        <v>3.8</v>
      </c>
      <c r="O883" s="15">
        <v>0</v>
      </c>
      <c r="P883" s="15">
        <f t="shared" si="44"/>
        <v>3.04</v>
      </c>
    </row>
    <row r="884" spans="1:16">
      <c r="A884" s="13">
        <v>202404</v>
      </c>
      <c r="B884" s="11" t="s">
        <v>468</v>
      </c>
      <c r="C884" s="11" t="s">
        <v>1439</v>
      </c>
      <c r="D884" s="11" t="s">
        <v>587</v>
      </c>
      <c r="E884" s="11" t="s">
        <v>1479</v>
      </c>
      <c r="F884" s="11" t="s">
        <v>1312</v>
      </c>
      <c r="G884" s="16" t="s">
        <v>1480</v>
      </c>
      <c r="H884" s="13" t="s">
        <v>1486</v>
      </c>
      <c r="J884" s="15">
        <v>3250</v>
      </c>
      <c r="K884" s="15">
        <v>4100.3</v>
      </c>
      <c r="L884" s="15">
        <v>363.68</v>
      </c>
      <c r="M884" s="15">
        <v>86.8</v>
      </c>
      <c r="N884" s="15">
        <v>3.8</v>
      </c>
      <c r="O884" s="15">
        <v>0</v>
      </c>
      <c r="P884" s="15">
        <f t="shared" si="44"/>
        <v>3.04</v>
      </c>
    </row>
    <row r="885" spans="1:16">
      <c r="A885" s="13">
        <v>202404</v>
      </c>
      <c r="B885" s="11" t="s">
        <v>536</v>
      </c>
      <c r="C885" s="11" t="s">
        <v>1437</v>
      </c>
      <c r="D885" s="11" t="s">
        <v>587</v>
      </c>
      <c r="E885" s="11" t="s">
        <v>1491</v>
      </c>
      <c r="F885" s="11" t="s">
        <v>1492</v>
      </c>
      <c r="G885" s="16" t="s">
        <v>1493</v>
      </c>
      <c r="H885" s="13" t="s">
        <v>1486</v>
      </c>
      <c r="J885" s="15">
        <v>2000</v>
      </c>
      <c r="K885" s="15">
        <v>5672</v>
      </c>
      <c r="L885" s="15">
        <v>363.68</v>
      </c>
      <c r="M885" s="15">
        <v>86.8</v>
      </c>
      <c r="N885" s="15">
        <v>3.8</v>
      </c>
      <c r="O885" s="15">
        <v>0</v>
      </c>
      <c r="P885" s="15">
        <f t="shared" si="44"/>
        <v>3.04</v>
      </c>
    </row>
    <row r="886" spans="1:16">
      <c r="A886" s="13">
        <v>202404</v>
      </c>
      <c r="B886" s="11" t="s">
        <v>522</v>
      </c>
      <c r="C886" s="11" t="s">
        <v>1437</v>
      </c>
      <c r="D886" s="11" t="s">
        <v>587</v>
      </c>
      <c r="E886" s="11" t="s">
        <v>1495</v>
      </c>
      <c r="F886" s="11" t="s">
        <v>1482</v>
      </c>
      <c r="G886" s="16" t="s">
        <v>1496</v>
      </c>
      <c r="H886" s="13" t="s">
        <v>1486</v>
      </c>
      <c r="J886" s="15">
        <v>2474</v>
      </c>
      <c r="K886" s="15">
        <v>5422.1</v>
      </c>
      <c r="L886" s="15">
        <v>363.68</v>
      </c>
      <c r="M886" s="15">
        <v>86.8</v>
      </c>
      <c r="N886" s="15">
        <v>3.8</v>
      </c>
      <c r="O886" s="15">
        <v>0</v>
      </c>
      <c r="P886" s="15">
        <f t="shared" si="44"/>
        <v>3.04</v>
      </c>
    </row>
    <row r="887" spans="1:16">
      <c r="A887" s="13">
        <v>202404</v>
      </c>
      <c r="B887" s="11" t="s">
        <v>533</v>
      </c>
      <c r="C887" s="11" t="s">
        <v>1438</v>
      </c>
      <c r="D887" s="11" t="s">
        <v>587</v>
      </c>
      <c r="E887" s="11" t="s">
        <v>1497</v>
      </c>
      <c r="F887" s="11" t="s">
        <v>1498</v>
      </c>
      <c r="G887" s="16" t="s">
        <v>1499</v>
      </c>
      <c r="H887" s="13" t="s">
        <v>1486</v>
      </c>
      <c r="J887" s="15">
        <v>1900</v>
      </c>
      <c r="K887" s="15">
        <v>3872.89</v>
      </c>
      <c r="L887" s="15">
        <v>363.68</v>
      </c>
      <c r="M887" s="15">
        <v>86.8</v>
      </c>
      <c r="N887" s="15">
        <v>3.8</v>
      </c>
      <c r="O887" s="15">
        <v>0</v>
      </c>
      <c r="P887" s="15">
        <f t="shared" si="44"/>
        <v>3.04</v>
      </c>
    </row>
    <row r="888" spans="1:16">
      <c r="A888" s="13">
        <v>202404</v>
      </c>
      <c r="B888" s="11" t="s">
        <v>254</v>
      </c>
      <c r="C888" s="11" t="s">
        <v>1438</v>
      </c>
      <c r="D888" s="11" t="s">
        <v>587</v>
      </c>
      <c r="E888" s="11" t="s">
        <v>1503</v>
      </c>
      <c r="F888" s="11" t="s">
        <v>1504</v>
      </c>
      <c r="G888" s="16" t="s">
        <v>1505</v>
      </c>
      <c r="H888" s="13" t="s">
        <v>1486</v>
      </c>
      <c r="J888" s="15">
        <v>2500</v>
      </c>
      <c r="K888" s="15">
        <v>5763.81</v>
      </c>
      <c r="L888" s="15">
        <v>363.68</v>
      </c>
      <c r="M888" s="15">
        <v>86.8</v>
      </c>
      <c r="N888" s="15">
        <v>3.8</v>
      </c>
      <c r="O888" s="15">
        <v>0</v>
      </c>
      <c r="P888" s="15">
        <f t="shared" si="44"/>
        <v>3.04</v>
      </c>
    </row>
    <row r="889" spans="1:16">
      <c r="A889" s="13">
        <v>202404</v>
      </c>
      <c r="B889" s="11" t="s">
        <v>206</v>
      </c>
      <c r="C889" s="11" t="s">
        <v>1438</v>
      </c>
      <c r="D889" s="11" t="s">
        <v>587</v>
      </c>
      <c r="E889" s="11" t="s">
        <v>1506</v>
      </c>
      <c r="F889" s="11" t="s">
        <v>686</v>
      </c>
      <c r="G889" s="16" t="s">
        <v>1507</v>
      </c>
      <c r="H889" s="13" t="s">
        <v>1486</v>
      </c>
      <c r="J889" s="15">
        <v>2120</v>
      </c>
      <c r="K889" s="15">
        <v>5359.05</v>
      </c>
      <c r="L889" s="15">
        <v>363.68</v>
      </c>
      <c r="M889" s="15">
        <v>86.8</v>
      </c>
      <c r="N889" s="15">
        <v>3.8</v>
      </c>
      <c r="O889" s="15">
        <v>0</v>
      </c>
      <c r="P889" s="15">
        <f t="shared" si="44"/>
        <v>3.04</v>
      </c>
    </row>
    <row r="890" spans="1:16">
      <c r="A890" s="13">
        <v>202404</v>
      </c>
      <c r="B890" s="11" t="s">
        <v>528</v>
      </c>
      <c r="C890" s="11" t="s">
        <v>1437</v>
      </c>
      <c r="D890" s="11" t="s">
        <v>587</v>
      </c>
      <c r="E890" s="11" t="s">
        <v>1508</v>
      </c>
      <c r="F890" s="11" t="s">
        <v>652</v>
      </c>
      <c r="G890" s="16" t="s">
        <v>1509</v>
      </c>
      <c r="H890" s="13" t="s">
        <v>1486</v>
      </c>
      <c r="J890" s="15">
        <v>3200</v>
      </c>
      <c r="K890" s="15">
        <v>8361.4</v>
      </c>
      <c r="L890" s="15">
        <v>363.68</v>
      </c>
      <c r="M890" s="15">
        <v>86.8</v>
      </c>
      <c r="N890" s="15">
        <v>3.8</v>
      </c>
      <c r="O890" s="15">
        <v>0</v>
      </c>
      <c r="P890" s="15">
        <f t="shared" si="44"/>
        <v>3.04</v>
      </c>
    </row>
    <row r="891" spans="1:16">
      <c r="A891" s="13">
        <v>202404</v>
      </c>
      <c r="B891" s="11" t="s">
        <v>539</v>
      </c>
      <c r="C891" s="11" t="s">
        <v>1437</v>
      </c>
      <c r="D891" s="11" t="s">
        <v>587</v>
      </c>
      <c r="E891" s="11" t="s">
        <v>1516</v>
      </c>
      <c r="F891" s="11" t="s">
        <v>1517</v>
      </c>
      <c r="G891" s="16" t="s">
        <v>1518</v>
      </c>
      <c r="H891" s="13" t="s">
        <v>1486</v>
      </c>
      <c r="I891" s="13" t="s">
        <v>1329</v>
      </c>
      <c r="J891" s="15">
        <v>3850</v>
      </c>
      <c r="K891" s="15">
        <v>3863.64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</row>
    <row r="892" spans="1:16">
      <c r="A892" s="13">
        <v>202404</v>
      </c>
      <c r="B892" s="11" t="s">
        <v>540</v>
      </c>
      <c r="C892" s="11" t="s">
        <v>580</v>
      </c>
      <c r="D892" s="11" t="s">
        <v>587</v>
      </c>
      <c r="E892" s="11" t="s">
        <v>1519</v>
      </c>
      <c r="F892" s="11" t="s">
        <v>1520</v>
      </c>
      <c r="G892" s="16" t="s">
        <v>1521</v>
      </c>
      <c r="H892" s="13" t="s">
        <v>1486</v>
      </c>
      <c r="I892" s="13" t="s">
        <v>1329</v>
      </c>
      <c r="J892" s="15">
        <v>1900</v>
      </c>
      <c r="K892" s="15">
        <v>4139.1</v>
      </c>
      <c r="L892" s="15">
        <v>363.68</v>
      </c>
      <c r="M892" s="15">
        <v>86.8</v>
      </c>
      <c r="N892" s="15">
        <v>3.8</v>
      </c>
      <c r="O892" s="15">
        <v>0</v>
      </c>
      <c r="P892" s="15">
        <f t="shared" ref="P892:P923" si="45">1900*0.16%</f>
        <v>3.04</v>
      </c>
    </row>
    <row r="893" spans="1:16">
      <c r="A893" s="13">
        <v>202404</v>
      </c>
      <c r="B893" s="11" t="s">
        <v>226</v>
      </c>
      <c r="C893" s="11" t="s">
        <v>1437</v>
      </c>
      <c r="D893" s="11" t="s">
        <v>587</v>
      </c>
      <c r="E893" s="11" t="s">
        <v>1007</v>
      </c>
      <c r="F893" s="11" t="s">
        <v>875</v>
      </c>
      <c r="G893" s="16" t="s">
        <v>1008</v>
      </c>
      <c r="H893" s="13" t="s">
        <v>1486</v>
      </c>
      <c r="J893" s="15">
        <v>2363</v>
      </c>
      <c r="K893" s="15">
        <v>19118.7</v>
      </c>
      <c r="L893" s="15">
        <v>363.68</v>
      </c>
      <c r="M893" s="15">
        <v>86.8</v>
      </c>
      <c r="N893" s="15">
        <v>3.8</v>
      </c>
      <c r="O893" s="15">
        <v>0</v>
      </c>
      <c r="P893" s="15">
        <f t="shared" si="45"/>
        <v>3.04</v>
      </c>
    </row>
    <row r="894" spans="1:16">
      <c r="A894" s="13">
        <v>202404</v>
      </c>
      <c r="B894" s="11" t="s">
        <v>242</v>
      </c>
      <c r="C894" s="11" t="s">
        <v>1437</v>
      </c>
      <c r="D894" s="11" t="s">
        <v>587</v>
      </c>
      <c r="E894" s="11" t="s">
        <v>1010</v>
      </c>
      <c r="F894" s="11" t="s">
        <v>875</v>
      </c>
      <c r="G894" s="16" t="s">
        <v>1011</v>
      </c>
      <c r="H894" s="13" t="s">
        <v>1486</v>
      </c>
      <c r="J894" s="15">
        <v>2363</v>
      </c>
      <c r="K894" s="15">
        <v>7255.3</v>
      </c>
      <c r="L894" s="15">
        <v>363.68</v>
      </c>
      <c r="M894" s="15">
        <v>86.8</v>
      </c>
      <c r="N894" s="15">
        <v>3.8</v>
      </c>
      <c r="O894" s="15">
        <v>0</v>
      </c>
      <c r="P894" s="15">
        <f t="shared" si="45"/>
        <v>3.04</v>
      </c>
    </row>
    <row r="895" spans="1:16">
      <c r="A895" s="13">
        <v>202404</v>
      </c>
      <c r="B895" s="11" t="s">
        <v>281</v>
      </c>
      <c r="C895" s="11" t="s">
        <v>1437</v>
      </c>
      <c r="D895" s="11" t="s">
        <v>587</v>
      </c>
      <c r="E895" s="11" t="s">
        <v>1012</v>
      </c>
      <c r="F895" s="11" t="s">
        <v>875</v>
      </c>
      <c r="G895" s="16" t="s">
        <v>756</v>
      </c>
      <c r="H895" s="13" t="s">
        <v>1486</v>
      </c>
      <c r="J895" s="15">
        <v>2363</v>
      </c>
      <c r="K895" s="15">
        <v>6882.78</v>
      </c>
      <c r="L895" s="15">
        <v>363.68</v>
      </c>
      <c r="M895" s="15">
        <v>86.8</v>
      </c>
      <c r="N895" s="15">
        <v>3.8</v>
      </c>
      <c r="O895" s="15">
        <v>0</v>
      </c>
      <c r="P895" s="15">
        <f t="shared" si="45"/>
        <v>3.04</v>
      </c>
    </row>
    <row r="896" spans="1:16">
      <c r="A896" s="13">
        <v>202404</v>
      </c>
      <c r="B896" s="11" t="s">
        <v>294</v>
      </c>
      <c r="C896" s="11" t="s">
        <v>1437</v>
      </c>
      <c r="D896" s="11" t="s">
        <v>587</v>
      </c>
      <c r="E896" s="11" t="s">
        <v>1013</v>
      </c>
      <c r="F896" s="11" t="s">
        <v>875</v>
      </c>
      <c r="G896" s="16" t="s">
        <v>1014</v>
      </c>
      <c r="H896" s="13" t="s">
        <v>1486</v>
      </c>
      <c r="J896" s="15">
        <v>2363</v>
      </c>
      <c r="K896" s="15">
        <v>22233.36</v>
      </c>
      <c r="L896" s="15">
        <v>363.68</v>
      </c>
      <c r="M896" s="15">
        <v>86.8</v>
      </c>
      <c r="N896" s="15">
        <v>3.8</v>
      </c>
      <c r="O896" s="15">
        <v>0</v>
      </c>
      <c r="P896" s="15">
        <f t="shared" si="45"/>
        <v>3.04</v>
      </c>
    </row>
    <row r="897" spans="1:16">
      <c r="A897" s="13">
        <v>202404</v>
      </c>
      <c r="B897" s="11" t="s">
        <v>217</v>
      </c>
      <c r="C897" s="11" t="s">
        <v>1438</v>
      </c>
      <c r="D897" s="11" t="s">
        <v>587</v>
      </c>
      <c r="E897" s="11" t="s">
        <v>1019</v>
      </c>
      <c r="F897" s="11" t="s">
        <v>1020</v>
      </c>
      <c r="G897" s="16" t="s">
        <v>1021</v>
      </c>
      <c r="H897" s="13" t="s">
        <v>1494</v>
      </c>
      <c r="J897" s="15">
        <v>1900</v>
      </c>
      <c r="K897" s="15">
        <v>6089.11</v>
      </c>
      <c r="L897" s="15">
        <v>363.68</v>
      </c>
      <c r="M897" s="15">
        <v>86.8</v>
      </c>
      <c r="N897" s="15">
        <v>3.8</v>
      </c>
      <c r="O897" s="15">
        <v>0</v>
      </c>
      <c r="P897" s="15">
        <f t="shared" si="45"/>
        <v>3.04</v>
      </c>
    </row>
    <row r="898" spans="1:16">
      <c r="A898" s="13">
        <v>202404</v>
      </c>
      <c r="B898" s="11" t="s">
        <v>271</v>
      </c>
      <c r="C898" s="11" t="s">
        <v>1438</v>
      </c>
      <c r="D898" s="11" t="s">
        <v>587</v>
      </c>
      <c r="E898" s="11" t="s">
        <v>1022</v>
      </c>
      <c r="F898" s="11" t="s">
        <v>1023</v>
      </c>
      <c r="G898" s="16" t="s">
        <v>1024</v>
      </c>
      <c r="H898" s="13" t="s">
        <v>1494</v>
      </c>
      <c r="J898" s="15">
        <v>1900</v>
      </c>
      <c r="K898" s="15">
        <v>10676.82</v>
      </c>
      <c r="L898" s="15">
        <v>363.68</v>
      </c>
      <c r="M898" s="15">
        <v>86.8</v>
      </c>
      <c r="N898" s="15">
        <v>3.8</v>
      </c>
      <c r="O898" s="15">
        <v>0</v>
      </c>
      <c r="P898" s="15">
        <f t="shared" si="45"/>
        <v>3.04</v>
      </c>
    </row>
    <row r="899" spans="1:16">
      <c r="A899" s="13">
        <v>202404</v>
      </c>
      <c r="B899" s="11" t="s">
        <v>316</v>
      </c>
      <c r="C899" s="11" t="s">
        <v>1438</v>
      </c>
      <c r="D899" s="11" t="s">
        <v>587</v>
      </c>
      <c r="E899" s="11" t="s">
        <v>1029</v>
      </c>
      <c r="F899" s="11" t="s">
        <v>1030</v>
      </c>
      <c r="G899" s="16" t="s">
        <v>1031</v>
      </c>
      <c r="H899" s="13" t="s">
        <v>1494</v>
      </c>
      <c r="J899" s="15">
        <v>1900</v>
      </c>
      <c r="K899" s="15">
        <v>9689.21</v>
      </c>
      <c r="L899" s="15">
        <v>363.68</v>
      </c>
      <c r="M899" s="15">
        <v>86.8</v>
      </c>
      <c r="N899" s="15">
        <v>3.8</v>
      </c>
      <c r="O899" s="15">
        <v>0</v>
      </c>
      <c r="P899" s="15">
        <f t="shared" si="45"/>
        <v>3.04</v>
      </c>
    </row>
    <row r="900" spans="1:16">
      <c r="A900" s="13">
        <v>202404</v>
      </c>
      <c r="B900" s="11" t="s">
        <v>251</v>
      </c>
      <c r="C900" s="11" t="s">
        <v>1438</v>
      </c>
      <c r="D900" s="11" t="s">
        <v>587</v>
      </c>
      <c r="E900" s="11" t="s">
        <v>1032</v>
      </c>
      <c r="F900" s="11" t="s">
        <v>1023</v>
      </c>
      <c r="G900" s="16" t="s">
        <v>1033</v>
      </c>
      <c r="H900" s="13" t="s">
        <v>1494</v>
      </c>
      <c r="J900" s="15">
        <v>1900</v>
      </c>
      <c r="K900" s="15">
        <v>8988.03</v>
      </c>
      <c r="L900" s="15">
        <v>363.68</v>
      </c>
      <c r="M900" s="15">
        <v>86.8</v>
      </c>
      <c r="N900" s="15">
        <v>3.8</v>
      </c>
      <c r="O900" s="15">
        <v>0</v>
      </c>
      <c r="P900" s="15">
        <f t="shared" si="45"/>
        <v>3.04</v>
      </c>
    </row>
    <row r="901" spans="1:16">
      <c r="A901" s="13">
        <v>202404</v>
      </c>
      <c r="B901" s="11" t="s">
        <v>414</v>
      </c>
      <c r="C901" s="11" t="s">
        <v>1438</v>
      </c>
      <c r="D901" s="11" t="s">
        <v>587</v>
      </c>
      <c r="E901" s="11" t="s">
        <v>1034</v>
      </c>
      <c r="F901" s="11" t="s">
        <v>1027</v>
      </c>
      <c r="G901" s="16" t="s">
        <v>1035</v>
      </c>
      <c r="H901" s="13" t="s">
        <v>1494</v>
      </c>
      <c r="J901" s="15">
        <v>1900</v>
      </c>
      <c r="K901" s="15">
        <v>8964.81</v>
      </c>
      <c r="L901" s="15">
        <v>363.68</v>
      </c>
      <c r="M901" s="15">
        <v>86.8</v>
      </c>
      <c r="N901" s="15">
        <v>3.8</v>
      </c>
      <c r="O901" s="15">
        <v>0</v>
      </c>
      <c r="P901" s="15">
        <f t="shared" si="45"/>
        <v>3.04</v>
      </c>
    </row>
    <row r="902" spans="1:16">
      <c r="A902" s="13">
        <v>202404</v>
      </c>
      <c r="B902" s="11" t="s">
        <v>302</v>
      </c>
      <c r="C902" s="11" t="s">
        <v>1438</v>
      </c>
      <c r="D902" s="11" t="s">
        <v>587</v>
      </c>
      <c r="E902" s="11" t="s">
        <v>1036</v>
      </c>
      <c r="F902" s="11" t="s">
        <v>1027</v>
      </c>
      <c r="G902" s="16" t="s">
        <v>1037</v>
      </c>
      <c r="H902" s="13" t="s">
        <v>1494</v>
      </c>
      <c r="J902" s="15">
        <v>1900</v>
      </c>
      <c r="K902" s="15">
        <v>7685.8</v>
      </c>
      <c r="L902" s="15">
        <v>363.68</v>
      </c>
      <c r="M902" s="15">
        <v>86.8</v>
      </c>
      <c r="N902" s="15">
        <v>3.8</v>
      </c>
      <c r="O902" s="15">
        <v>0</v>
      </c>
      <c r="P902" s="15">
        <f t="shared" si="45"/>
        <v>3.04</v>
      </c>
    </row>
    <row r="903" spans="1:16">
      <c r="A903" s="13">
        <v>202404</v>
      </c>
      <c r="B903" s="11" t="s">
        <v>207</v>
      </c>
      <c r="C903" s="11" t="s">
        <v>1438</v>
      </c>
      <c r="D903" s="11" t="s">
        <v>587</v>
      </c>
      <c r="E903" s="11" t="s">
        <v>1038</v>
      </c>
      <c r="F903" s="11" t="s">
        <v>1039</v>
      </c>
      <c r="G903" s="16" t="s">
        <v>1040</v>
      </c>
      <c r="H903" s="13" t="s">
        <v>1494</v>
      </c>
      <c r="J903" s="15">
        <v>1900</v>
      </c>
      <c r="K903" s="15">
        <v>8679.61</v>
      </c>
      <c r="L903" s="15">
        <v>363.68</v>
      </c>
      <c r="M903" s="15">
        <v>86.8</v>
      </c>
      <c r="N903" s="15">
        <v>3.8</v>
      </c>
      <c r="O903" s="15">
        <v>0</v>
      </c>
      <c r="P903" s="15">
        <f t="shared" si="45"/>
        <v>3.04</v>
      </c>
    </row>
    <row r="904" spans="1:16">
      <c r="A904" s="13">
        <v>202404</v>
      </c>
      <c r="B904" s="11" t="s">
        <v>275</v>
      </c>
      <c r="C904" s="11" t="s">
        <v>1438</v>
      </c>
      <c r="D904" s="11" t="s">
        <v>587</v>
      </c>
      <c r="E904" s="11" t="s">
        <v>1041</v>
      </c>
      <c r="F904" s="11" t="s">
        <v>1027</v>
      </c>
      <c r="G904" s="16" t="s">
        <v>1011</v>
      </c>
      <c r="H904" s="13" t="s">
        <v>1494</v>
      </c>
      <c r="J904" s="15">
        <v>1900</v>
      </c>
      <c r="K904" s="15">
        <v>6965.73</v>
      </c>
      <c r="L904" s="15">
        <v>363.68</v>
      </c>
      <c r="M904" s="15">
        <v>86.8</v>
      </c>
      <c r="N904" s="15">
        <v>3.8</v>
      </c>
      <c r="O904" s="15">
        <v>0</v>
      </c>
      <c r="P904" s="15">
        <f t="shared" si="45"/>
        <v>3.04</v>
      </c>
    </row>
    <row r="905" spans="1:16">
      <c r="A905" s="13">
        <v>202404</v>
      </c>
      <c r="B905" s="11" t="s">
        <v>372</v>
      </c>
      <c r="C905" s="11" t="s">
        <v>1438</v>
      </c>
      <c r="D905" s="11" t="s">
        <v>587</v>
      </c>
      <c r="E905" s="11" t="s">
        <v>1042</v>
      </c>
      <c r="F905" s="11" t="s">
        <v>1030</v>
      </c>
      <c r="G905" s="16" t="s">
        <v>1043</v>
      </c>
      <c r="H905" s="13" t="s">
        <v>1494</v>
      </c>
      <c r="J905" s="15">
        <v>1900</v>
      </c>
      <c r="K905" s="15">
        <v>8762.3</v>
      </c>
      <c r="L905" s="15">
        <v>363.68</v>
      </c>
      <c r="M905" s="15">
        <v>86.8</v>
      </c>
      <c r="N905" s="15">
        <v>3.8</v>
      </c>
      <c r="O905" s="15">
        <v>0</v>
      </c>
      <c r="P905" s="15">
        <f t="shared" si="45"/>
        <v>3.04</v>
      </c>
    </row>
    <row r="906" spans="1:16">
      <c r="A906" s="13">
        <v>202404</v>
      </c>
      <c r="B906" s="11" t="s">
        <v>211</v>
      </c>
      <c r="C906" s="11" t="s">
        <v>1438</v>
      </c>
      <c r="D906" s="11" t="s">
        <v>587</v>
      </c>
      <c r="E906" s="11" t="s">
        <v>1044</v>
      </c>
      <c r="F906" s="11" t="s">
        <v>1039</v>
      </c>
      <c r="G906" s="16" t="s">
        <v>1045</v>
      </c>
      <c r="H906" s="13" t="s">
        <v>1494</v>
      </c>
      <c r="J906" s="15">
        <v>1900</v>
      </c>
      <c r="K906" s="15">
        <v>7341.31</v>
      </c>
      <c r="L906" s="15">
        <v>363.68</v>
      </c>
      <c r="M906" s="15">
        <v>86.8</v>
      </c>
      <c r="N906" s="15">
        <v>3.8</v>
      </c>
      <c r="O906" s="15">
        <v>0</v>
      </c>
      <c r="P906" s="15">
        <f t="shared" si="45"/>
        <v>3.04</v>
      </c>
    </row>
    <row r="907" spans="1:16">
      <c r="A907" s="13">
        <v>202404</v>
      </c>
      <c r="B907" s="11" t="s">
        <v>363</v>
      </c>
      <c r="C907" s="11" t="s">
        <v>1438</v>
      </c>
      <c r="D907" s="11" t="s">
        <v>587</v>
      </c>
      <c r="E907" s="11" t="s">
        <v>1046</v>
      </c>
      <c r="F907" s="11" t="s">
        <v>1039</v>
      </c>
      <c r="G907" s="16" t="s">
        <v>1047</v>
      </c>
      <c r="H907" s="13" t="s">
        <v>1494</v>
      </c>
      <c r="J907" s="15">
        <v>1900</v>
      </c>
      <c r="K907" s="15">
        <v>7121.01</v>
      </c>
      <c r="L907" s="15">
        <v>363.68</v>
      </c>
      <c r="M907" s="15">
        <v>86.8</v>
      </c>
      <c r="N907" s="15">
        <v>3.8</v>
      </c>
      <c r="O907" s="15">
        <v>0</v>
      </c>
      <c r="P907" s="15">
        <f t="shared" si="45"/>
        <v>3.04</v>
      </c>
    </row>
    <row r="908" spans="1:16">
      <c r="A908" s="13">
        <v>202404</v>
      </c>
      <c r="B908" s="11" t="s">
        <v>273</v>
      </c>
      <c r="C908" s="11" t="s">
        <v>1438</v>
      </c>
      <c r="D908" s="11" t="s">
        <v>587</v>
      </c>
      <c r="E908" s="11" t="s">
        <v>1048</v>
      </c>
      <c r="F908" s="11" t="s">
        <v>1039</v>
      </c>
      <c r="G908" s="16" t="s">
        <v>1049</v>
      </c>
      <c r="H908" s="13" t="s">
        <v>1494</v>
      </c>
      <c r="J908" s="15">
        <v>1900</v>
      </c>
      <c r="K908" s="15">
        <v>8539.91</v>
      </c>
      <c r="L908" s="15">
        <v>363.68</v>
      </c>
      <c r="M908" s="15">
        <v>86.8</v>
      </c>
      <c r="N908" s="15">
        <v>3.8</v>
      </c>
      <c r="O908" s="15">
        <v>0</v>
      </c>
      <c r="P908" s="15">
        <f t="shared" si="45"/>
        <v>3.04</v>
      </c>
    </row>
    <row r="909" spans="1:16">
      <c r="A909" s="13">
        <v>202404</v>
      </c>
      <c r="B909" s="11" t="s">
        <v>411</v>
      </c>
      <c r="C909" s="11" t="s">
        <v>1438</v>
      </c>
      <c r="D909" s="11" t="s">
        <v>587</v>
      </c>
      <c r="E909" s="11" t="s">
        <v>1050</v>
      </c>
      <c r="F909" s="11" t="s">
        <v>1020</v>
      </c>
      <c r="G909" s="16" t="s">
        <v>1051</v>
      </c>
      <c r="H909" s="13" t="s">
        <v>1494</v>
      </c>
      <c r="J909" s="15">
        <v>1900</v>
      </c>
      <c r="K909" s="15">
        <v>6338.58</v>
      </c>
      <c r="L909" s="15">
        <v>363.68</v>
      </c>
      <c r="M909" s="15">
        <v>86.8</v>
      </c>
      <c r="N909" s="15">
        <v>3.8</v>
      </c>
      <c r="O909" s="15">
        <v>0</v>
      </c>
      <c r="P909" s="15">
        <f t="shared" si="45"/>
        <v>3.04</v>
      </c>
    </row>
    <row r="910" spans="1:16">
      <c r="A910" s="13">
        <v>202404</v>
      </c>
      <c r="B910" s="11" t="s">
        <v>443</v>
      </c>
      <c r="C910" s="11" t="s">
        <v>1438</v>
      </c>
      <c r="D910" s="11" t="s">
        <v>587</v>
      </c>
      <c r="E910" s="11" t="s">
        <v>1052</v>
      </c>
      <c r="F910" s="11" t="s">
        <v>1030</v>
      </c>
      <c r="G910" s="16" t="s">
        <v>1053</v>
      </c>
      <c r="H910" s="13" t="s">
        <v>1494</v>
      </c>
      <c r="J910" s="15">
        <v>1900</v>
      </c>
      <c r="K910" s="15">
        <v>9316.08</v>
      </c>
      <c r="L910" s="15">
        <v>363.68</v>
      </c>
      <c r="M910" s="15">
        <v>86.8</v>
      </c>
      <c r="N910" s="15">
        <v>3.8</v>
      </c>
      <c r="O910" s="15">
        <v>0</v>
      </c>
      <c r="P910" s="15">
        <f t="shared" si="45"/>
        <v>3.04</v>
      </c>
    </row>
    <row r="911" spans="1:16">
      <c r="A911" s="13">
        <v>202404</v>
      </c>
      <c r="B911" s="11" t="s">
        <v>369</v>
      </c>
      <c r="C911" s="11" t="s">
        <v>1438</v>
      </c>
      <c r="D911" s="11" t="s">
        <v>587</v>
      </c>
      <c r="E911" s="11" t="s">
        <v>1054</v>
      </c>
      <c r="F911" s="11" t="s">
        <v>1020</v>
      </c>
      <c r="G911" s="16" t="s">
        <v>1055</v>
      </c>
      <c r="H911" s="13" t="s">
        <v>1494</v>
      </c>
      <c r="J911" s="15">
        <v>1900</v>
      </c>
      <c r="K911" s="15">
        <v>6478.83</v>
      </c>
      <c r="L911" s="15">
        <v>363.68</v>
      </c>
      <c r="M911" s="15">
        <v>86.8</v>
      </c>
      <c r="N911" s="15">
        <v>3.8</v>
      </c>
      <c r="O911" s="15">
        <v>0</v>
      </c>
      <c r="P911" s="15">
        <f t="shared" si="45"/>
        <v>3.04</v>
      </c>
    </row>
    <row r="912" spans="1:16">
      <c r="A912" s="13">
        <v>202404</v>
      </c>
      <c r="B912" s="11" t="s">
        <v>375</v>
      </c>
      <c r="C912" s="11" t="s">
        <v>1438</v>
      </c>
      <c r="D912" s="11" t="s">
        <v>587</v>
      </c>
      <c r="E912" s="11" t="s">
        <v>1056</v>
      </c>
      <c r="F912" s="11" t="s">
        <v>1039</v>
      </c>
      <c r="G912" s="16" t="s">
        <v>1057</v>
      </c>
      <c r="H912" s="13" t="s">
        <v>1494</v>
      </c>
      <c r="J912" s="15">
        <v>1900</v>
      </c>
      <c r="K912" s="15">
        <v>7230.8</v>
      </c>
      <c r="L912" s="15">
        <v>363.68</v>
      </c>
      <c r="M912" s="15">
        <v>86.8</v>
      </c>
      <c r="N912" s="15">
        <v>3.8</v>
      </c>
      <c r="O912" s="15">
        <v>385</v>
      </c>
      <c r="P912" s="15">
        <f t="shared" si="45"/>
        <v>3.04</v>
      </c>
    </row>
    <row r="913" spans="1:16">
      <c r="A913" s="13">
        <v>202404</v>
      </c>
      <c r="B913" s="11" t="s">
        <v>246</v>
      </c>
      <c r="C913" s="11" t="s">
        <v>1438</v>
      </c>
      <c r="D913" s="11" t="s">
        <v>587</v>
      </c>
      <c r="E913" s="11" t="s">
        <v>1058</v>
      </c>
      <c r="F913" s="11" t="s">
        <v>1039</v>
      </c>
      <c r="G913" s="16" t="s">
        <v>1059</v>
      </c>
      <c r="H913" s="13" t="s">
        <v>1494</v>
      </c>
      <c r="J913" s="15">
        <v>1900</v>
      </c>
      <c r="K913" s="15">
        <v>7083.65</v>
      </c>
      <c r="L913" s="15">
        <v>363.68</v>
      </c>
      <c r="M913" s="15">
        <v>86.8</v>
      </c>
      <c r="N913" s="15">
        <v>3.8</v>
      </c>
      <c r="O913" s="15">
        <v>0</v>
      </c>
      <c r="P913" s="15">
        <f t="shared" si="45"/>
        <v>3.04</v>
      </c>
    </row>
    <row r="914" spans="1:16">
      <c r="A914" s="13">
        <v>202404</v>
      </c>
      <c r="B914" s="11" t="s">
        <v>235</v>
      </c>
      <c r="C914" s="11" t="s">
        <v>1438</v>
      </c>
      <c r="D914" s="11" t="s">
        <v>587</v>
      </c>
      <c r="E914" s="11" t="s">
        <v>1060</v>
      </c>
      <c r="F914" s="11" t="s">
        <v>1039</v>
      </c>
      <c r="G914" s="16" t="s">
        <v>1061</v>
      </c>
      <c r="H914" s="13" t="s">
        <v>1494</v>
      </c>
      <c r="J914" s="15">
        <v>1900</v>
      </c>
      <c r="K914" s="15">
        <v>7577.15</v>
      </c>
      <c r="L914" s="15">
        <v>363.68</v>
      </c>
      <c r="M914" s="15">
        <v>86.8</v>
      </c>
      <c r="N914" s="15">
        <v>3.8</v>
      </c>
      <c r="O914" s="15">
        <v>0</v>
      </c>
      <c r="P914" s="15">
        <f t="shared" si="45"/>
        <v>3.04</v>
      </c>
    </row>
    <row r="915" spans="1:16">
      <c r="A915" s="13">
        <v>202404</v>
      </c>
      <c r="B915" s="11" t="s">
        <v>339</v>
      </c>
      <c r="C915" s="11" t="s">
        <v>1438</v>
      </c>
      <c r="D915" s="11" t="s">
        <v>587</v>
      </c>
      <c r="E915" s="11" t="s">
        <v>1064</v>
      </c>
      <c r="F915" s="11" t="s">
        <v>1027</v>
      </c>
      <c r="G915" s="16" t="s">
        <v>1065</v>
      </c>
      <c r="H915" s="13" t="s">
        <v>1494</v>
      </c>
      <c r="J915" s="15">
        <v>1900</v>
      </c>
      <c r="K915" s="15">
        <v>5426.93</v>
      </c>
      <c r="L915" s="15">
        <v>363.68</v>
      </c>
      <c r="M915" s="15">
        <v>86.8</v>
      </c>
      <c r="N915" s="15">
        <v>3.8</v>
      </c>
      <c r="O915" s="15">
        <v>0</v>
      </c>
      <c r="P915" s="15">
        <f t="shared" si="45"/>
        <v>3.04</v>
      </c>
    </row>
    <row r="916" spans="1:16">
      <c r="A916" s="13">
        <v>202404</v>
      </c>
      <c r="B916" s="11" t="s">
        <v>330</v>
      </c>
      <c r="C916" s="11" t="s">
        <v>1438</v>
      </c>
      <c r="D916" s="11" t="s">
        <v>587</v>
      </c>
      <c r="E916" s="11" t="s">
        <v>1066</v>
      </c>
      <c r="F916" s="11" t="s">
        <v>1067</v>
      </c>
      <c r="G916" s="16" t="s">
        <v>1068</v>
      </c>
      <c r="H916" s="13" t="s">
        <v>1494</v>
      </c>
      <c r="J916" s="15">
        <v>1900</v>
      </c>
      <c r="K916" s="15">
        <v>7163.77</v>
      </c>
      <c r="L916" s="15">
        <v>363.68</v>
      </c>
      <c r="M916" s="15">
        <v>86.8</v>
      </c>
      <c r="N916" s="15">
        <v>3.8</v>
      </c>
      <c r="O916" s="15">
        <v>0</v>
      </c>
      <c r="P916" s="15">
        <f t="shared" si="45"/>
        <v>3.04</v>
      </c>
    </row>
    <row r="917" spans="1:16">
      <c r="A917" s="13">
        <v>202404</v>
      </c>
      <c r="B917" s="11" t="s">
        <v>208</v>
      </c>
      <c r="C917" s="11" t="s">
        <v>1438</v>
      </c>
      <c r="D917" s="11" t="s">
        <v>587</v>
      </c>
      <c r="E917" s="11" t="s">
        <v>1069</v>
      </c>
      <c r="F917" s="11" t="s">
        <v>1363</v>
      </c>
      <c r="G917" s="16" t="s">
        <v>1070</v>
      </c>
      <c r="H917" s="13" t="s">
        <v>1494</v>
      </c>
      <c r="J917" s="15">
        <v>1900</v>
      </c>
      <c r="K917" s="15">
        <v>7890.37</v>
      </c>
      <c r="L917" s="15">
        <v>363.68</v>
      </c>
      <c r="M917" s="15">
        <v>86.8</v>
      </c>
      <c r="N917" s="15">
        <v>3.8</v>
      </c>
      <c r="O917" s="15">
        <v>0</v>
      </c>
      <c r="P917" s="15">
        <f t="shared" si="45"/>
        <v>3.04</v>
      </c>
    </row>
    <row r="918" spans="1:16">
      <c r="A918" s="13">
        <v>202404</v>
      </c>
      <c r="B918" s="11" t="s">
        <v>399</v>
      </c>
      <c r="C918" s="11" t="s">
        <v>1438</v>
      </c>
      <c r="D918" s="11" t="s">
        <v>587</v>
      </c>
      <c r="E918" s="11" t="s">
        <v>1071</v>
      </c>
      <c r="F918" s="11" t="s">
        <v>1067</v>
      </c>
      <c r="G918" s="16" t="s">
        <v>756</v>
      </c>
      <c r="H918" s="13" t="s">
        <v>1494</v>
      </c>
      <c r="J918" s="15">
        <v>1900</v>
      </c>
      <c r="K918" s="15">
        <v>6330.22</v>
      </c>
      <c r="L918" s="15">
        <v>363.68</v>
      </c>
      <c r="M918" s="15">
        <v>86.8</v>
      </c>
      <c r="N918" s="15">
        <v>3.8</v>
      </c>
      <c r="O918" s="15">
        <v>100</v>
      </c>
      <c r="P918" s="15">
        <f t="shared" si="45"/>
        <v>3.04</v>
      </c>
    </row>
    <row r="919" spans="1:16">
      <c r="A919" s="13">
        <v>202404</v>
      </c>
      <c r="B919" s="11" t="s">
        <v>230</v>
      </c>
      <c r="C919" s="11" t="s">
        <v>1438</v>
      </c>
      <c r="D919" s="11" t="s">
        <v>587</v>
      </c>
      <c r="E919" s="11" t="s">
        <v>1072</v>
      </c>
      <c r="F919" s="11" t="s">
        <v>1027</v>
      </c>
      <c r="G919" s="16" t="s">
        <v>1073</v>
      </c>
      <c r="H919" s="13" t="s">
        <v>1494</v>
      </c>
      <c r="J919" s="15">
        <v>1900</v>
      </c>
      <c r="K919" s="15">
        <v>5956.16</v>
      </c>
      <c r="L919" s="15">
        <v>363.68</v>
      </c>
      <c r="M919" s="15">
        <v>86.8</v>
      </c>
      <c r="N919" s="15">
        <v>3.8</v>
      </c>
      <c r="O919" s="15">
        <v>0</v>
      </c>
      <c r="P919" s="15">
        <f t="shared" si="45"/>
        <v>3.04</v>
      </c>
    </row>
    <row r="920" spans="1:16">
      <c r="A920" s="13">
        <v>202404</v>
      </c>
      <c r="B920" s="11" t="s">
        <v>343</v>
      </c>
      <c r="C920" s="11" t="s">
        <v>1438</v>
      </c>
      <c r="D920" s="11" t="s">
        <v>587</v>
      </c>
      <c r="E920" s="11" t="s">
        <v>1074</v>
      </c>
      <c r="F920" s="11" t="s">
        <v>1027</v>
      </c>
      <c r="G920" s="16" t="s">
        <v>1075</v>
      </c>
      <c r="H920" s="13" t="s">
        <v>1494</v>
      </c>
      <c r="J920" s="15">
        <v>1900</v>
      </c>
      <c r="K920" s="15">
        <v>6208.2</v>
      </c>
      <c r="L920" s="15">
        <v>363.68</v>
      </c>
      <c r="M920" s="15">
        <v>86.8</v>
      </c>
      <c r="N920" s="15">
        <v>3.8</v>
      </c>
      <c r="O920" s="15">
        <v>0</v>
      </c>
      <c r="P920" s="15">
        <f t="shared" si="45"/>
        <v>3.04</v>
      </c>
    </row>
    <row r="921" spans="1:16">
      <c r="A921" s="13">
        <v>202404</v>
      </c>
      <c r="B921" s="11" t="s">
        <v>297</v>
      </c>
      <c r="C921" s="11" t="s">
        <v>1438</v>
      </c>
      <c r="D921" s="11" t="s">
        <v>587</v>
      </c>
      <c r="E921" s="11" t="s">
        <v>1076</v>
      </c>
      <c r="F921" s="11" t="s">
        <v>1027</v>
      </c>
      <c r="G921" s="16" t="s">
        <v>1077</v>
      </c>
      <c r="H921" s="13" t="s">
        <v>1494</v>
      </c>
      <c r="J921" s="15">
        <v>1900</v>
      </c>
      <c r="K921" s="15">
        <v>8055.83</v>
      </c>
      <c r="L921" s="15">
        <v>363.68</v>
      </c>
      <c r="M921" s="15">
        <v>86.8</v>
      </c>
      <c r="N921" s="15">
        <v>3.8</v>
      </c>
      <c r="O921" s="15">
        <v>0</v>
      </c>
      <c r="P921" s="15">
        <f t="shared" si="45"/>
        <v>3.04</v>
      </c>
    </row>
    <row r="922" spans="1:16">
      <c r="A922" s="13">
        <v>202404</v>
      </c>
      <c r="B922" s="11" t="s">
        <v>341</v>
      </c>
      <c r="C922" s="11" t="s">
        <v>1438</v>
      </c>
      <c r="D922" s="11" t="s">
        <v>587</v>
      </c>
      <c r="E922" s="11" t="s">
        <v>1078</v>
      </c>
      <c r="F922" s="11" t="s">
        <v>1027</v>
      </c>
      <c r="G922" s="16" t="s">
        <v>1079</v>
      </c>
      <c r="H922" s="13" t="s">
        <v>1494</v>
      </c>
      <c r="J922" s="15">
        <v>1900</v>
      </c>
      <c r="K922" s="15">
        <v>7800.62</v>
      </c>
      <c r="L922" s="15">
        <v>363.68</v>
      </c>
      <c r="M922" s="15">
        <v>86.8</v>
      </c>
      <c r="N922" s="15">
        <v>3.8</v>
      </c>
      <c r="O922" s="15">
        <v>0</v>
      </c>
      <c r="P922" s="15">
        <f t="shared" si="45"/>
        <v>3.04</v>
      </c>
    </row>
    <row r="923" spans="1:16">
      <c r="A923" s="13">
        <v>202404</v>
      </c>
      <c r="B923" s="11" t="s">
        <v>237</v>
      </c>
      <c r="C923" s="11" t="s">
        <v>1438</v>
      </c>
      <c r="D923" s="11" t="s">
        <v>587</v>
      </c>
      <c r="E923" s="11" t="s">
        <v>1084</v>
      </c>
      <c r="F923" s="11" t="s">
        <v>1030</v>
      </c>
      <c r="G923" s="16" t="s">
        <v>1083</v>
      </c>
      <c r="H923" s="13" t="s">
        <v>1494</v>
      </c>
      <c r="J923" s="15">
        <v>1900</v>
      </c>
      <c r="K923" s="15">
        <v>9454.88</v>
      </c>
      <c r="L923" s="15">
        <v>363.68</v>
      </c>
      <c r="M923" s="15">
        <v>86.8</v>
      </c>
      <c r="N923" s="15">
        <v>3.8</v>
      </c>
      <c r="O923" s="15">
        <v>0</v>
      </c>
      <c r="P923" s="15">
        <f t="shared" si="45"/>
        <v>3.04</v>
      </c>
    </row>
    <row r="924" spans="1:16">
      <c r="A924" s="13">
        <v>202404</v>
      </c>
      <c r="B924" s="11" t="s">
        <v>361</v>
      </c>
      <c r="C924" s="11" t="s">
        <v>1438</v>
      </c>
      <c r="D924" s="11" t="s">
        <v>587</v>
      </c>
      <c r="E924" s="11" t="s">
        <v>1085</v>
      </c>
      <c r="F924" s="11" t="s">
        <v>1086</v>
      </c>
      <c r="G924" s="16" t="s">
        <v>1087</v>
      </c>
      <c r="H924" s="13" t="s">
        <v>1494</v>
      </c>
      <c r="J924" s="15">
        <v>1900</v>
      </c>
      <c r="K924" s="15">
        <v>9747.5</v>
      </c>
      <c r="L924" s="15">
        <v>363.68</v>
      </c>
      <c r="M924" s="15">
        <v>86.8</v>
      </c>
      <c r="N924" s="15">
        <v>3.8</v>
      </c>
      <c r="O924" s="15">
        <v>0</v>
      </c>
      <c r="P924" s="15">
        <f t="shared" ref="P924:P955" si="46">1900*0.16%</f>
        <v>3.04</v>
      </c>
    </row>
    <row r="925" spans="1:16">
      <c r="A925" s="13">
        <v>202404</v>
      </c>
      <c r="B925" s="11" t="s">
        <v>360</v>
      </c>
      <c r="C925" s="11" t="s">
        <v>1438</v>
      </c>
      <c r="D925" s="11" t="s">
        <v>587</v>
      </c>
      <c r="E925" s="11" t="s">
        <v>1088</v>
      </c>
      <c r="F925" s="11" t="s">
        <v>1067</v>
      </c>
      <c r="G925" s="16" t="s">
        <v>1089</v>
      </c>
      <c r="H925" s="13" t="s">
        <v>1494</v>
      </c>
      <c r="J925" s="15">
        <v>1900</v>
      </c>
      <c r="K925" s="15">
        <v>6987.87</v>
      </c>
      <c r="L925" s="15">
        <v>363.68</v>
      </c>
      <c r="M925" s="15">
        <v>86.8</v>
      </c>
      <c r="N925" s="15">
        <v>3.8</v>
      </c>
      <c r="O925" s="15">
        <v>95</v>
      </c>
      <c r="P925" s="15">
        <f t="shared" si="46"/>
        <v>3.04</v>
      </c>
    </row>
    <row r="926" spans="1:16">
      <c r="A926" s="13">
        <v>202404</v>
      </c>
      <c r="B926" s="11" t="s">
        <v>308</v>
      </c>
      <c r="C926" s="11" t="s">
        <v>1438</v>
      </c>
      <c r="D926" s="11" t="s">
        <v>587</v>
      </c>
      <c r="E926" s="11" t="s">
        <v>1092</v>
      </c>
      <c r="F926" s="11" t="s">
        <v>1067</v>
      </c>
      <c r="G926" s="16" t="s">
        <v>1051</v>
      </c>
      <c r="H926" s="13" t="s">
        <v>1494</v>
      </c>
      <c r="J926" s="15">
        <v>1900</v>
      </c>
      <c r="K926" s="15">
        <v>6966.17</v>
      </c>
      <c r="L926" s="15">
        <v>363.68</v>
      </c>
      <c r="M926" s="15">
        <v>86.8</v>
      </c>
      <c r="N926" s="15">
        <v>3.8</v>
      </c>
      <c r="O926" s="15">
        <v>0</v>
      </c>
      <c r="P926" s="15">
        <f t="shared" si="46"/>
        <v>3.04</v>
      </c>
    </row>
    <row r="927" spans="1:16">
      <c r="A927" s="13">
        <v>202404</v>
      </c>
      <c r="B927" s="11" t="s">
        <v>325</v>
      </c>
      <c r="C927" s="11" t="s">
        <v>1438</v>
      </c>
      <c r="D927" s="11" t="s">
        <v>587</v>
      </c>
      <c r="E927" s="11" t="s">
        <v>1093</v>
      </c>
      <c r="F927" s="11" t="s">
        <v>1027</v>
      </c>
      <c r="G927" s="16" t="s">
        <v>1094</v>
      </c>
      <c r="H927" s="13" t="s">
        <v>1494</v>
      </c>
      <c r="J927" s="15">
        <v>1900</v>
      </c>
      <c r="K927" s="15">
        <v>6704.05</v>
      </c>
      <c r="L927" s="15">
        <v>363.68</v>
      </c>
      <c r="M927" s="15">
        <v>86.8</v>
      </c>
      <c r="N927" s="15">
        <v>3.8</v>
      </c>
      <c r="O927" s="15">
        <v>0</v>
      </c>
      <c r="P927" s="15">
        <f t="shared" si="46"/>
        <v>3.04</v>
      </c>
    </row>
    <row r="928" spans="1:16">
      <c r="A928" s="13">
        <v>202404</v>
      </c>
      <c r="B928" s="11" t="s">
        <v>347</v>
      </c>
      <c r="C928" s="11" t="s">
        <v>1438</v>
      </c>
      <c r="D928" s="11" t="s">
        <v>587</v>
      </c>
      <c r="E928" s="11" t="s">
        <v>1098</v>
      </c>
      <c r="F928" s="11" t="s">
        <v>1020</v>
      </c>
      <c r="G928" s="16" t="s">
        <v>1099</v>
      </c>
      <c r="H928" s="13" t="s">
        <v>1494</v>
      </c>
      <c r="J928" s="15">
        <v>1900</v>
      </c>
      <c r="K928" s="15">
        <v>6151.66</v>
      </c>
      <c r="L928" s="15">
        <v>363.68</v>
      </c>
      <c r="M928" s="15">
        <v>86.8</v>
      </c>
      <c r="N928" s="15">
        <v>3.8</v>
      </c>
      <c r="O928" s="15">
        <v>0</v>
      </c>
      <c r="P928" s="15">
        <f t="shared" si="46"/>
        <v>3.04</v>
      </c>
    </row>
    <row r="929" spans="1:16">
      <c r="A929" s="13">
        <v>202404</v>
      </c>
      <c r="B929" s="11" t="s">
        <v>338</v>
      </c>
      <c r="C929" s="11" t="s">
        <v>1438</v>
      </c>
      <c r="D929" s="11" t="s">
        <v>587</v>
      </c>
      <c r="E929" s="11" t="s">
        <v>1100</v>
      </c>
      <c r="F929" s="11" t="s">
        <v>1020</v>
      </c>
      <c r="G929" s="16" t="s">
        <v>1101</v>
      </c>
      <c r="H929" s="13" t="s">
        <v>1494</v>
      </c>
      <c r="J929" s="15">
        <v>1900</v>
      </c>
      <c r="K929" s="15">
        <v>5667.79</v>
      </c>
      <c r="L929" s="15">
        <v>363.68</v>
      </c>
      <c r="M929" s="15">
        <v>86.8</v>
      </c>
      <c r="N929" s="15">
        <v>3.8</v>
      </c>
      <c r="O929" s="15">
        <v>0</v>
      </c>
      <c r="P929" s="15">
        <f t="shared" si="46"/>
        <v>3.04</v>
      </c>
    </row>
    <row r="930" spans="1:16">
      <c r="A930" s="13">
        <v>202404</v>
      </c>
      <c r="B930" s="11" t="s">
        <v>210</v>
      </c>
      <c r="C930" s="11" t="s">
        <v>1438</v>
      </c>
      <c r="D930" s="11" t="s">
        <v>587</v>
      </c>
      <c r="E930" s="11" t="s">
        <v>1104</v>
      </c>
      <c r="F930" s="11" t="s">
        <v>1020</v>
      </c>
      <c r="G930" s="16" t="s">
        <v>1105</v>
      </c>
      <c r="H930" s="13" t="s">
        <v>1494</v>
      </c>
      <c r="J930" s="15">
        <v>1900</v>
      </c>
      <c r="K930" s="15">
        <v>7330.59</v>
      </c>
      <c r="L930" s="15">
        <v>363.68</v>
      </c>
      <c r="M930" s="15">
        <v>86.8</v>
      </c>
      <c r="N930" s="15">
        <v>3.8</v>
      </c>
      <c r="O930" s="15">
        <v>0</v>
      </c>
      <c r="P930" s="15">
        <f t="shared" si="46"/>
        <v>3.04</v>
      </c>
    </row>
    <row r="931" spans="1:16">
      <c r="A931" s="13">
        <v>202404</v>
      </c>
      <c r="B931" s="11" t="s">
        <v>309</v>
      </c>
      <c r="C931" s="11" t="s">
        <v>1438</v>
      </c>
      <c r="D931" s="11" t="s">
        <v>587</v>
      </c>
      <c r="E931" s="11" t="s">
        <v>1106</v>
      </c>
      <c r="F931" s="11" t="s">
        <v>1020</v>
      </c>
      <c r="G931" s="16" t="s">
        <v>1107</v>
      </c>
      <c r="H931" s="13" t="s">
        <v>1494</v>
      </c>
      <c r="J931" s="15">
        <v>1900</v>
      </c>
      <c r="K931" s="15">
        <v>5973.74</v>
      </c>
      <c r="L931" s="15">
        <v>363.68</v>
      </c>
      <c r="M931" s="15">
        <v>86.8</v>
      </c>
      <c r="N931" s="15">
        <v>3.8</v>
      </c>
      <c r="O931" s="15">
        <v>0</v>
      </c>
      <c r="P931" s="15">
        <f t="shared" si="46"/>
        <v>3.04</v>
      </c>
    </row>
    <row r="932" spans="1:16">
      <c r="A932" s="13">
        <v>202404</v>
      </c>
      <c r="B932" s="11" t="s">
        <v>205</v>
      </c>
      <c r="C932" s="11" t="s">
        <v>1438</v>
      </c>
      <c r="D932" s="11" t="s">
        <v>587</v>
      </c>
      <c r="E932" s="11" t="s">
        <v>1108</v>
      </c>
      <c r="F932" s="11" t="s">
        <v>1039</v>
      </c>
      <c r="G932" s="16" t="s">
        <v>1109</v>
      </c>
      <c r="H932" s="13" t="s">
        <v>1494</v>
      </c>
      <c r="J932" s="15">
        <v>1900</v>
      </c>
      <c r="K932" s="15">
        <v>6797.62</v>
      </c>
      <c r="L932" s="15">
        <v>363.68</v>
      </c>
      <c r="M932" s="15">
        <v>86.8</v>
      </c>
      <c r="N932" s="15">
        <v>3.8</v>
      </c>
      <c r="O932" s="15">
        <v>0</v>
      </c>
      <c r="P932" s="15">
        <f t="shared" si="46"/>
        <v>3.04</v>
      </c>
    </row>
    <row r="933" spans="1:16">
      <c r="A933" s="13">
        <v>202404</v>
      </c>
      <c r="B933" s="11" t="s">
        <v>387</v>
      </c>
      <c r="C933" s="11" t="s">
        <v>1438</v>
      </c>
      <c r="D933" s="11" t="s">
        <v>587</v>
      </c>
      <c r="E933" s="11" t="s">
        <v>1110</v>
      </c>
      <c r="F933" s="11" t="s">
        <v>1039</v>
      </c>
      <c r="G933" s="16" t="s">
        <v>1111</v>
      </c>
      <c r="H933" s="13" t="s">
        <v>1494</v>
      </c>
      <c r="J933" s="15">
        <v>1900</v>
      </c>
      <c r="K933" s="15">
        <v>7112.1</v>
      </c>
      <c r="L933" s="15">
        <v>363.68</v>
      </c>
      <c r="M933" s="15">
        <v>86.8</v>
      </c>
      <c r="N933" s="15">
        <v>3.8</v>
      </c>
      <c r="O933" s="15">
        <v>0</v>
      </c>
      <c r="P933" s="15">
        <f t="shared" si="46"/>
        <v>3.04</v>
      </c>
    </row>
    <row r="934" spans="1:16">
      <c r="A934" s="13">
        <v>202404</v>
      </c>
      <c r="B934" s="11" t="s">
        <v>209</v>
      </c>
      <c r="C934" s="11" t="s">
        <v>1438</v>
      </c>
      <c r="D934" s="11" t="s">
        <v>587</v>
      </c>
      <c r="E934" s="11" t="s">
        <v>1117</v>
      </c>
      <c r="F934" s="11" t="s">
        <v>1020</v>
      </c>
      <c r="G934" s="16" t="s">
        <v>1118</v>
      </c>
      <c r="H934" s="13" t="s">
        <v>1494</v>
      </c>
      <c r="J934" s="15">
        <v>1900</v>
      </c>
      <c r="K934" s="15">
        <v>5948.31</v>
      </c>
      <c r="L934" s="15">
        <v>363.68</v>
      </c>
      <c r="M934" s="15">
        <v>86.8</v>
      </c>
      <c r="N934" s="15">
        <v>3.8</v>
      </c>
      <c r="O934" s="15">
        <v>0</v>
      </c>
      <c r="P934" s="15">
        <f t="shared" si="46"/>
        <v>3.04</v>
      </c>
    </row>
    <row r="935" spans="1:16">
      <c r="A935" s="13">
        <v>202404</v>
      </c>
      <c r="B935" s="11" t="s">
        <v>336</v>
      </c>
      <c r="C935" s="11" t="s">
        <v>1438</v>
      </c>
      <c r="D935" s="11" t="s">
        <v>587</v>
      </c>
      <c r="E935" s="11" t="s">
        <v>1126</v>
      </c>
      <c r="F935" s="11" t="s">
        <v>1027</v>
      </c>
      <c r="G935" s="16" t="s">
        <v>1127</v>
      </c>
      <c r="H935" s="13" t="s">
        <v>1494</v>
      </c>
      <c r="J935" s="15">
        <v>1900</v>
      </c>
      <c r="K935" s="15">
        <v>4871.66</v>
      </c>
      <c r="L935" s="15">
        <v>363.68</v>
      </c>
      <c r="M935" s="15">
        <v>86.8</v>
      </c>
      <c r="N935" s="15">
        <v>3.8</v>
      </c>
      <c r="O935" s="15">
        <v>0</v>
      </c>
      <c r="P935" s="15">
        <f t="shared" si="46"/>
        <v>3.04</v>
      </c>
    </row>
    <row r="936" spans="1:16">
      <c r="A936" s="13">
        <v>202404</v>
      </c>
      <c r="B936" s="11" t="s">
        <v>358</v>
      </c>
      <c r="C936" s="11" t="s">
        <v>1438</v>
      </c>
      <c r="D936" s="11" t="s">
        <v>587</v>
      </c>
      <c r="E936" s="11" t="s">
        <v>1128</v>
      </c>
      <c r="F936" s="11" t="s">
        <v>1027</v>
      </c>
      <c r="G936" s="16" t="s">
        <v>934</v>
      </c>
      <c r="H936" s="13" t="s">
        <v>1494</v>
      </c>
      <c r="J936" s="15">
        <v>1900</v>
      </c>
      <c r="K936" s="15">
        <v>6630.94</v>
      </c>
      <c r="L936" s="15">
        <v>363.68</v>
      </c>
      <c r="M936" s="15">
        <v>86.8</v>
      </c>
      <c r="N936" s="15">
        <v>3.8</v>
      </c>
      <c r="O936" s="15">
        <v>0</v>
      </c>
      <c r="P936" s="15">
        <f t="shared" si="46"/>
        <v>3.04</v>
      </c>
    </row>
    <row r="937" spans="1:16">
      <c r="A937" s="13">
        <v>202404</v>
      </c>
      <c r="B937" s="11" t="s">
        <v>220</v>
      </c>
      <c r="C937" s="11" t="s">
        <v>1438</v>
      </c>
      <c r="D937" s="11" t="s">
        <v>587</v>
      </c>
      <c r="E937" s="11" t="s">
        <v>1129</v>
      </c>
      <c r="F937" s="11" t="s">
        <v>1027</v>
      </c>
      <c r="G937" s="16" t="s">
        <v>1130</v>
      </c>
      <c r="H937" s="13" t="s">
        <v>1494</v>
      </c>
      <c r="J937" s="15">
        <v>1900</v>
      </c>
      <c r="K937" s="15">
        <v>7129.29</v>
      </c>
      <c r="L937" s="15">
        <v>363.68</v>
      </c>
      <c r="M937" s="15">
        <v>86.8</v>
      </c>
      <c r="N937" s="15">
        <v>3.8</v>
      </c>
      <c r="O937" s="15">
        <v>0</v>
      </c>
      <c r="P937" s="15">
        <f t="shared" si="46"/>
        <v>3.04</v>
      </c>
    </row>
    <row r="938" spans="1:16">
      <c r="A938" s="13">
        <v>202404</v>
      </c>
      <c r="B938" s="11" t="s">
        <v>454</v>
      </c>
      <c r="C938" s="11" t="s">
        <v>1438</v>
      </c>
      <c r="D938" s="11" t="s">
        <v>587</v>
      </c>
      <c r="E938" s="11" t="s">
        <v>1131</v>
      </c>
      <c r="F938" s="11" t="s">
        <v>1027</v>
      </c>
      <c r="G938" s="16" t="s">
        <v>1130</v>
      </c>
      <c r="H938" s="13" t="s">
        <v>1494</v>
      </c>
      <c r="J938" s="15">
        <v>1900</v>
      </c>
      <c r="K938" s="15">
        <v>6189.04</v>
      </c>
      <c r="L938" s="15">
        <v>363.68</v>
      </c>
      <c r="M938" s="15">
        <v>86.8</v>
      </c>
      <c r="N938" s="15">
        <v>3.8</v>
      </c>
      <c r="O938" s="15">
        <v>0</v>
      </c>
      <c r="P938" s="15">
        <f t="shared" si="46"/>
        <v>3.04</v>
      </c>
    </row>
    <row r="939" spans="1:16">
      <c r="A939" s="13">
        <v>202404</v>
      </c>
      <c r="B939" s="11" t="s">
        <v>349</v>
      </c>
      <c r="C939" s="11" t="s">
        <v>1438</v>
      </c>
      <c r="D939" s="11" t="s">
        <v>587</v>
      </c>
      <c r="E939" s="11" t="s">
        <v>1132</v>
      </c>
      <c r="F939" s="11" t="s">
        <v>1039</v>
      </c>
      <c r="G939" s="16" t="s">
        <v>1133</v>
      </c>
      <c r="H939" s="13" t="s">
        <v>1494</v>
      </c>
      <c r="J939" s="15">
        <v>1900</v>
      </c>
      <c r="K939" s="15">
        <v>7394.95</v>
      </c>
      <c r="L939" s="15">
        <v>363.68</v>
      </c>
      <c r="M939" s="15">
        <v>86.8</v>
      </c>
      <c r="N939" s="15">
        <v>3.8</v>
      </c>
      <c r="O939" s="15">
        <v>0</v>
      </c>
      <c r="P939" s="15">
        <f t="shared" si="46"/>
        <v>3.04</v>
      </c>
    </row>
    <row r="940" spans="1:16">
      <c r="A940" s="13">
        <v>202404</v>
      </c>
      <c r="B940" s="11" t="s">
        <v>255</v>
      </c>
      <c r="C940" s="11" t="s">
        <v>1438</v>
      </c>
      <c r="D940" s="11" t="s">
        <v>587</v>
      </c>
      <c r="E940" s="11" t="s">
        <v>1134</v>
      </c>
      <c r="F940" s="11" t="s">
        <v>1027</v>
      </c>
      <c r="G940" s="16" t="s">
        <v>976</v>
      </c>
      <c r="H940" s="13" t="s">
        <v>1494</v>
      </c>
      <c r="J940" s="15">
        <v>1900</v>
      </c>
      <c r="K940" s="15">
        <v>6013.31</v>
      </c>
      <c r="L940" s="15">
        <v>363.68</v>
      </c>
      <c r="M940" s="15">
        <v>86.8</v>
      </c>
      <c r="N940" s="15">
        <v>3.8</v>
      </c>
      <c r="O940" s="15">
        <v>0</v>
      </c>
      <c r="P940" s="15">
        <f t="shared" si="46"/>
        <v>3.04</v>
      </c>
    </row>
    <row r="941" spans="1:16">
      <c r="A941" s="13">
        <v>202404</v>
      </c>
      <c r="B941" s="11" t="s">
        <v>314</v>
      </c>
      <c r="C941" s="11" t="s">
        <v>1438</v>
      </c>
      <c r="D941" s="11" t="s">
        <v>587</v>
      </c>
      <c r="E941" s="11" t="s">
        <v>1135</v>
      </c>
      <c r="F941" s="11" t="s">
        <v>1027</v>
      </c>
      <c r="G941" s="16" t="s">
        <v>1136</v>
      </c>
      <c r="H941" s="13" t="s">
        <v>1494</v>
      </c>
      <c r="J941" s="15">
        <v>1900</v>
      </c>
      <c r="K941" s="15">
        <v>5270.34</v>
      </c>
      <c r="L941" s="15">
        <v>363.68</v>
      </c>
      <c r="M941" s="15">
        <v>86.8</v>
      </c>
      <c r="N941" s="15">
        <v>3.8</v>
      </c>
      <c r="O941" s="15">
        <v>0</v>
      </c>
      <c r="P941" s="15">
        <f t="shared" si="46"/>
        <v>3.04</v>
      </c>
    </row>
    <row r="942" spans="1:16">
      <c r="A942" s="13">
        <v>202404</v>
      </c>
      <c r="B942" s="11" t="s">
        <v>266</v>
      </c>
      <c r="C942" s="11" t="s">
        <v>1438</v>
      </c>
      <c r="D942" s="11" t="s">
        <v>587</v>
      </c>
      <c r="E942" s="11" t="s">
        <v>1137</v>
      </c>
      <c r="F942" s="11" t="s">
        <v>1027</v>
      </c>
      <c r="G942" s="16" t="s">
        <v>1138</v>
      </c>
      <c r="H942" s="13" t="s">
        <v>1494</v>
      </c>
      <c r="J942" s="15">
        <v>1900</v>
      </c>
      <c r="K942" s="15">
        <v>5932.91</v>
      </c>
      <c r="L942" s="15">
        <v>363.68</v>
      </c>
      <c r="M942" s="15">
        <v>86.8</v>
      </c>
      <c r="N942" s="15">
        <v>3.8</v>
      </c>
      <c r="O942" s="15">
        <v>0</v>
      </c>
      <c r="P942" s="15">
        <f t="shared" si="46"/>
        <v>3.04</v>
      </c>
    </row>
    <row r="943" spans="1:16">
      <c r="A943" s="13">
        <v>202404</v>
      </c>
      <c r="B943" s="11" t="s">
        <v>272</v>
      </c>
      <c r="C943" s="11" t="s">
        <v>1438</v>
      </c>
      <c r="D943" s="11" t="s">
        <v>587</v>
      </c>
      <c r="E943" s="11" t="s">
        <v>1139</v>
      </c>
      <c r="F943" s="11" t="s">
        <v>1027</v>
      </c>
      <c r="G943" s="16" t="s">
        <v>1138</v>
      </c>
      <c r="H943" s="13" t="s">
        <v>1494</v>
      </c>
      <c r="J943" s="15">
        <v>1900</v>
      </c>
      <c r="K943" s="15">
        <v>5653.23</v>
      </c>
      <c r="L943" s="15">
        <v>363.68</v>
      </c>
      <c r="M943" s="15">
        <v>86.8</v>
      </c>
      <c r="N943" s="15">
        <v>3.8</v>
      </c>
      <c r="O943" s="15">
        <v>0</v>
      </c>
      <c r="P943" s="15">
        <f t="shared" si="46"/>
        <v>3.04</v>
      </c>
    </row>
    <row r="944" spans="1:16">
      <c r="A944" s="13">
        <v>202404</v>
      </c>
      <c r="B944" s="11" t="s">
        <v>410</v>
      </c>
      <c r="C944" s="11" t="s">
        <v>1438</v>
      </c>
      <c r="D944" s="11" t="s">
        <v>587</v>
      </c>
      <c r="E944" s="11" t="s">
        <v>1140</v>
      </c>
      <c r="F944" s="11" t="s">
        <v>1027</v>
      </c>
      <c r="G944" s="16" t="s">
        <v>1141</v>
      </c>
      <c r="H944" s="13" t="s">
        <v>1494</v>
      </c>
      <c r="J944" s="15">
        <v>1900</v>
      </c>
      <c r="K944" s="15">
        <v>5362.31</v>
      </c>
      <c r="L944" s="15">
        <v>363.68</v>
      </c>
      <c r="M944" s="15">
        <v>86.8</v>
      </c>
      <c r="N944" s="15">
        <v>3.8</v>
      </c>
      <c r="O944" s="15">
        <v>0</v>
      </c>
      <c r="P944" s="15">
        <f t="shared" si="46"/>
        <v>3.04</v>
      </c>
    </row>
    <row r="945" spans="1:16">
      <c r="A945" s="13">
        <v>202404</v>
      </c>
      <c r="B945" s="11" t="s">
        <v>431</v>
      </c>
      <c r="C945" s="11" t="s">
        <v>1438</v>
      </c>
      <c r="D945" s="11" t="s">
        <v>587</v>
      </c>
      <c r="E945" s="11" t="s">
        <v>1142</v>
      </c>
      <c r="F945" s="11" t="s">
        <v>1027</v>
      </c>
      <c r="G945" s="16" t="s">
        <v>1143</v>
      </c>
      <c r="H945" s="13" t="s">
        <v>1494</v>
      </c>
      <c r="J945" s="15">
        <v>1900</v>
      </c>
      <c r="K945" s="15">
        <v>5344.13</v>
      </c>
      <c r="L945" s="15">
        <v>363.68</v>
      </c>
      <c r="M945" s="15">
        <v>86.8</v>
      </c>
      <c r="N945" s="15">
        <v>3.8</v>
      </c>
      <c r="O945" s="15">
        <v>0</v>
      </c>
      <c r="P945" s="15">
        <f t="shared" si="46"/>
        <v>3.04</v>
      </c>
    </row>
    <row r="946" spans="1:16">
      <c r="A946" s="13">
        <v>202404</v>
      </c>
      <c r="B946" s="11" t="s">
        <v>354</v>
      </c>
      <c r="C946" s="11" t="s">
        <v>1438</v>
      </c>
      <c r="D946" s="11" t="s">
        <v>587</v>
      </c>
      <c r="E946" s="11" t="s">
        <v>1144</v>
      </c>
      <c r="F946" s="11" t="s">
        <v>1027</v>
      </c>
      <c r="G946" s="16" t="s">
        <v>1143</v>
      </c>
      <c r="H946" s="13" t="s">
        <v>1494</v>
      </c>
      <c r="J946" s="15">
        <v>1900</v>
      </c>
      <c r="K946" s="15">
        <v>6448.05</v>
      </c>
      <c r="L946" s="15">
        <v>363.68</v>
      </c>
      <c r="M946" s="15">
        <v>86.8</v>
      </c>
      <c r="N946" s="15">
        <v>3.8</v>
      </c>
      <c r="O946" s="15">
        <v>0</v>
      </c>
      <c r="P946" s="15">
        <f t="shared" si="46"/>
        <v>3.04</v>
      </c>
    </row>
    <row r="947" spans="1:16">
      <c r="A947" s="13">
        <v>202404</v>
      </c>
      <c r="B947" s="11" t="s">
        <v>215</v>
      </c>
      <c r="C947" s="11" t="s">
        <v>1438</v>
      </c>
      <c r="D947" s="11" t="s">
        <v>587</v>
      </c>
      <c r="E947" s="11" t="s">
        <v>1148</v>
      </c>
      <c r="F947" s="11" t="s">
        <v>1039</v>
      </c>
      <c r="G947" s="16" t="s">
        <v>1149</v>
      </c>
      <c r="H947" s="13" t="s">
        <v>1494</v>
      </c>
      <c r="J947" s="15">
        <v>1900</v>
      </c>
      <c r="K947" s="15">
        <v>6304.57</v>
      </c>
      <c r="L947" s="15">
        <v>363.68</v>
      </c>
      <c r="M947" s="15">
        <v>86.8</v>
      </c>
      <c r="N947" s="15">
        <v>3.8</v>
      </c>
      <c r="O947" s="15">
        <v>0</v>
      </c>
      <c r="P947" s="15">
        <f t="shared" si="46"/>
        <v>3.04</v>
      </c>
    </row>
    <row r="948" spans="1:16">
      <c r="A948" s="13">
        <v>202404</v>
      </c>
      <c r="B948" s="11" t="s">
        <v>282</v>
      </c>
      <c r="C948" s="11" t="s">
        <v>1438</v>
      </c>
      <c r="D948" s="11" t="s">
        <v>587</v>
      </c>
      <c r="E948" s="11" t="s">
        <v>1150</v>
      </c>
      <c r="F948" s="11" t="s">
        <v>1039</v>
      </c>
      <c r="G948" s="16" t="s">
        <v>1151</v>
      </c>
      <c r="H948" s="13" t="s">
        <v>1494</v>
      </c>
      <c r="J948" s="15">
        <v>1900</v>
      </c>
      <c r="K948" s="15">
        <v>6424.26</v>
      </c>
      <c r="L948" s="15">
        <v>363.68</v>
      </c>
      <c r="M948" s="15">
        <v>86.8</v>
      </c>
      <c r="N948" s="15">
        <v>3.8</v>
      </c>
      <c r="O948" s="15">
        <v>0</v>
      </c>
      <c r="P948" s="15">
        <f t="shared" si="46"/>
        <v>3.04</v>
      </c>
    </row>
    <row r="949" spans="1:16">
      <c r="A949" s="13">
        <v>202404</v>
      </c>
      <c r="B949" s="11" t="s">
        <v>444</v>
      </c>
      <c r="C949" s="11" t="s">
        <v>1438</v>
      </c>
      <c r="D949" s="11" t="s">
        <v>587</v>
      </c>
      <c r="E949" s="11" t="s">
        <v>1152</v>
      </c>
      <c r="F949" s="11" t="s">
        <v>1039</v>
      </c>
      <c r="G949" s="16" t="s">
        <v>871</v>
      </c>
      <c r="H949" s="13" t="s">
        <v>1494</v>
      </c>
      <c r="J949" s="15">
        <v>1900</v>
      </c>
      <c r="K949" s="15">
        <v>6741.96</v>
      </c>
      <c r="L949" s="15">
        <v>363.68</v>
      </c>
      <c r="M949" s="15">
        <v>86.8</v>
      </c>
      <c r="N949" s="15">
        <v>3.8</v>
      </c>
      <c r="O949" s="15">
        <v>0</v>
      </c>
      <c r="P949" s="15">
        <f t="shared" si="46"/>
        <v>3.04</v>
      </c>
    </row>
    <row r="950" spans="1:16">
      <c r="A950" s="13">
        <v>202404</v>
      </c>
      <c r="B950" s="11" t="s">
        <v>433</v>
      </c>
      <c r="C950" s="11" t="s">
        <v>1438</v>
      </c>
      <c r="D950" s="11" t="s">
        <v>587</v>
      </c>
      <c r="E950" s="11" t="s">
        <v>885</v>
      </c>
      <c r="F950" s="11" t="s">
        <v>1039</v>
      </c>
      <c r="G950" s="16" t="s">
        <v>887</v>
      </c>
      <c r="H950" s="13" t="s">
        <v>1494</v>
      </c>
      <c r="J950" s="15">
        <v>1900</v>
      </c>
      <c r="K950" s="15">
        <v>6380.15</v>
      </c>
      <c r="L950" s="15">
        <v>363.68</v>
      </c>
      <c r="M950" s="15">
        <v>86.8</v>
      </c>
      <c r="N950" s="15">
        <v>3.8</v>
      </c>
      <c r="O950" s="15">
        <v>0</v>
      </c>
      <c r="P950" s="15">
        <f t="shared" si="46"/>
        <v>3.04</v>
      </c>
    </row>
    <row r="951" spans="1:16">
      <c r="A951" s="13">
        <v>202404</v>
      </c>
      <c r="B951" s="11" t="s">
        <v>324</v>
      </c>
      <c r="C951" s="11" t="s">
        <v>1438</v>
      </c>
      <c r="D951" s="11" t="s">
        <v>587</v>
      </c>
      <c r="E951" s="11" t="s">
        <v>909</v>
      </c>
      <c r="F951" s="11" t="s">
        <v>1027</v>
      </c>
      <c r="G951" s="16" t="s">
        <v>891</v>
      </c>
      <c r="H951" s="13" t="s">
        <v>1486</v>
      </c>
      <c r="J951" s="15">
        <v>1900</v>
      </c>
      <c r="K951" s="15">
        <v>4855.41</v>
      </c>
      <c r="L951" s="15">
        <v>363.68</v>
      </c>
      <c r="M951" s="15">
        <v>86.8</v>
      </c>
      <c r="N951" s="15">
        <v>3.8</v>
      </c>
      <c r="O951" s="15">
        <v>0</v>
      </c>
      <c r="P951" s="15">
        <f t="shared" si="46"/>
        <v>3.04</v>
      </c>
    </row>
    <row r="952" spans="1:16">
      <c r="A952" s="13">
        <v>202404</v>
      </c>
      <c r="B952" s="11" t="s">
        <v>337</v>
      </c>
      <c r="C952" s="11" t="s">
        <v>1438</v>
      </c>
      <c r="D952" s="11" t="s">
        <v>587</v>
      </c>
      <c r="E952" s="11" t="s">
        <v>910</v>
      </c>
      <c r="F952" s="11" t="s">
        <v>1027</v>
      </c>
      <c r="G952" s="16" t="s">
        <v>891</v>
      </c>
      <c r="H952" s="13" t="s">
        <v>1486</v>
      </c>
      <c r="J952" s="15">
        <v>1900</v>
      </c>
      <c r="K952" s="15">
        <v>5170.5</v>
      </c>
      <c r="L952" s="15">
        <v>363.68</v>
      </c>
      <c r="M952" s="15">
        <v>86.8</v>
      </c>
      <c r="N952" s="15">
        <v>3.8</v>
      </c>
      <c r="O952" s="15">
        <v>0</v>
      </c>
      <c r="P952" s="15">
        <f t="shared" si="46"/>
        <v>3.04</v>
      </c>
    </row>
    <row r="953" spans="1:16">
      <c r="A953" s="13">
        <v>202404</v>
      </c>
      <c r="B953" s="11" t="s">
        <v>373</v>
      </c>
      <c r="C953" s="11" t="s">
        <v>1438</v>
      </c>
      <c r="D953" s="11" t="s">
        <v>587</v>
      </c>
      <c r="E953" s="11" t="s">
        <v>967</v>
      </c>
      <c r="F953" s="11" t="s">
        <v>1027</v>
      </c>
      <c r="G953" s="16" t="s">
        <v>968</v>
      </c>
      <c r="H953" s="13" t="s">
        <v>1486</v>
      </c>
      <c r="J953" s="15">
        <v>1900</v>
      </c>
      <c r="K953" s="15">
        <v>4860.87</v>
      </c>
      <c r="L953" s="15">
        <v>363.68</v>
      </c>
      <c r="M953" s="15">
        <v>86.8</v>
      </c>
      <c r="N953" s="15">
        <v>3.8</v>
      </c>
      <c r="O953" s="15">
        <v>0</v>
      </c>
      <c r="P953" s="15">
        <f t="shared" si="46"/>
        <v>3.04</v>
      </c>
    </row>
    <row r="954" spans="1:16">
      <c r="A954" s="13">
        <v>202404</v>
      </c>
      <c r="B954" s="11" t="s">
        <v>423</v>
      </c>
      <c r="C954" s="11" t="s">
        <v>1438</v>
      </c>
      <c r="D954" s="11" t="s">
        <v>587</v>
      </c>
      <c r="E954" s="11" t="s">
        <v>1205</v>
      </c>
      <c r="F954" s="11" t="s">
        <v>1027</v>
      </c>
      <c r="G954" s="16">
        <v>44788</v>
      </c>
      <c r="H954" s="13" t="s">
        <v>1494</v>
      </c>
      <c r="J954" s="15">
        <v>1900</v>
      </c>
      <c r="K954" s="15">
        <v>5524.26</v>
      </c>
      <c r="L954" s="15">
        <v>363.68</v>
      </c>
      <c r="M954" s="15">
        <v>86.8</v>
      </c>
      <c r="N954" s="15">
        <v>3.8</v>
      </c>
      <c r="O954" s="15">
        <v>0</v>
      </c>
      <c r="P954" s="15">
        <f t="shared" si="46"/>
        <v>3.04</v>
      </c>
    </row>
    <row r="955" spans="1:16">
      <c r="A955" s="13">
        <v>202404</v>
      </c>
      <c r="B955" s="11" t="s">
        <v>432</v>
      </c>
      <c r="C955" s="11" t="s">
        <v>1438</v>
      </c>
      <c r="D955" s="11" t="s">
        <v>587</v>
      </c>
      <c r="E955" s="11" t="s">
        <v>1208</v>
      </c>
      <c r="F955" s="11" t="s">
        <v>1027</v>
      </c>
      <c r="G955" s="16">
        <v>44778</v>
      </c>
      <c r="H955" s="13" t="s">
        <v>1494</v>
      </c>
      <c r="J955" s="15">
        <v>1900</v>
      </c>
      <c r="K955" s="15">
        <v>5417.04</v>
      </c>
      <c r="L955" s="15">
        <v>363.68</v>
      </c>
      <c r="M955" s="15">
        <v>86.8</v>
      </c>
      <c r="N955" s="15">
        <v>3.8</v>
      </c>
      <c r="O955" s="15">
        <v>0</v>
      </c>
      <c r="P955" s="15">
        <f t="shared" si="46"/>
        <v>3.04</v>
      </c>
    </row>
    <row r="956" spans="1:16">
      <c r="A956" s="13">
        <v>202404</v>
      </c>
      <c r="B956" s="11" t="s">
        <v>335</v>
      </c>
      <c r="C956" s="11" t="s">
        <v>1438</v>
      </c>
      <c r="D956" s="11" t="s">
        <v>587</v>
      </c>
      <c r="E956" s="11" t="s">
        <v>1215</v>
      </c>
      <c r="F956" s="11" t="s">
        <v>1216</v>
      </c>
      <c r="G956" s="16">
        <v>44803</v>
      </c>
      <c r="H956" s="13" t="s">
        <v>1494</v>
      </c>
      <c r="J956" s="15">
        <v>1900</v>
      </c>
      <c r="K956" s="15">
        <v>5559.04</v>
      </c>
      <c r="L956" s="15">
        <v>363.68</v>
      </c>
      <c r="M956" s="15">
        <v>86.8</v>
      </c>
      <c r="N956" s="15">
        <v>3.8</v>
      </c>
      <c r="O956" s="15">
        <v>0</v>
      </c>
      <c r="P956" s="15">
        <f t="shared" ref="P956:P988" si="47">1900*0.16%</f>
        <v>3.04</v>
      </c>
    </row>
    <row r="957" spans="1:16">
      <c r="A957" s="13">
        <v>202404</v>
      </c>
      <c r="B957" s="11" t="s">
        <v>223</v>
      </c>
      <c r="C957" s="11" t="s">
        <v>1438</v>
      </c>
      <c r="D957" s="11" t="s">
        <v>587</v>
      </c>
      <c r="E957" s="11" t="s">
        <v>1236</v>
      </c>
      <c r="F957" s="11" t="s">
        <v>1027</v>
      </c>
      <c r="G957" s="16" t="s">
        <v>1227</v>
      </c>
      <c r="H957" s="13" t="s">
        <v>1494</v>
      </c>
      <c r="J957" s="15">
        <v>1900</v>
      </c>
      <c r="K957" s="15">
        <v>5091.19</v>
      </c>
      <c r="L957" s="15">
        <v>363.68</v>
      </c>
      <c r="M957" s="15">
        <v>86.8</v>
      </c>
      <c r="N957" s="15">
        <v>3.8</v>
      </c>
      <c r="O957" s="15">
        <v>0</v>
      </c>
      <c r="P957" s="15">
        <f t="shared" si="47"/>
        <v>3.04</v>
      </c>
    </row>
    <row r="958" spans="1:16">
      <c r="A958" s="13">
        <v>202404</v>
      </c>
      <c r="B958" s="11" t="s">
        <v>260</v>
      </c>
      <c r="C958" s="11" t="s">
        <v>1438</v>
      </c>
      <c r="D958" s="11" t="s">
        <v>587</v>
      </c>
      <c r="E958" s="11" t="s">
        <v>1243</v>
      </c>
      <c r="F958" s="11" t="s">
        <v>1216</v>
      </c>
      <c r="G958" s="16" t="s">
        <v>1244</v>
      </c>
      <c r="H958" s="13" t="s">
        <v>1494</v>
      </c>
      <c r="J958" s="15">
        <v>1900</v>
      </c>
      <c r="K958" s="15">
        <v>5325.29</v>
      </c>
      <c r="L958" s="15">
        <v>363.68</v>
      </c>
      <c r="M958" s="15">
        <v>86.8</v>
      </c>
      <c r="N958" s="15">
        <v>3.8</v>
      </c>
      <c r="O958" s="15">
        <v>0</v>
      </c>
      <c r="P958" s="15">
        <f t="shared" si="47"/>
        <v>3.04</v>
      </c>
    </row>
    <row r="959" spans="1:16">
      <c r="A959" s="13">
        <v>202404</v>
      </c>
      <c r="B959" s="11" t="s">
        <v>382</v>
      </c>
      <c r="C959" s="11" t="s">
        <v>1438</v>
      </c>
      <c r="D959" s="11" t="s">
        <v>587</v>
      </c>
      <c r="E959" s="11" t="s">
        <v>950</v>
      </c>
      <c r="F959" s="11" t="s">
        <v>908</v>
      </c>
      <c r="G959" s="16" t="s">
        <v>951</v>
      </c>
      <c r="H959" s="13" t="s">
        <v>1494</v>
      </c>
      <c r="J959" s="15">
        <v>1900</v>
      </c>
      <c r="K959" s="15">
        <v>5970.03</v>
      </c>
      <c r="L959" s="15">
        <v>363.68</v>
      </c>
      <c r="M959" s="15">
        <v>86.8</v>
      </c>
      <c r="N959" s="15">
        <v>3.8</v>
      </c>
      <c r="O959" s="15">
        <v>0</v>
      </c>
      <c r="P959" s="15">
        <f t="shared" si="47"/>
        <v>3.04</v>
      </c>
    </row>
    <row r="960" spans="1:16">
      <c r="A960" s="13">
        <v>202404</v>
      </c>
      <c r="B960" s="11" t="s">
        <v>227</v>
      </c>
      <c r="C960" s="11" t="s">
        <v>1438</v>
      </c>
      <c r="D960" s="11" t="s">
        <v>587</v>
      </c>
      <c r="E960" s="11" t="s">
        <v>1250</v>
      </c>
      <c r="F960" s="11" t="s">
        <v>1216</v>
      </c>
      <c r="G960" s="16" t="s">
        <v>1251</v>
      </c>
      <c r="H960" s="13" t="s">
        <v>1494</v>
      </c>
      <c r="J960" s="15">
        <v>1900</v>
      </c>
      <c r="K960" s="15">
        <v>5376.07</v>
      </c>
      <c r="L960" s="15">
        <v>363.68</v>
      </c>
      <c r="M960" s="15">
        <v>86.8</v>
      </c>
      <c r="N960" s="15">
        <v>3.8</v>
      </c>
      <c r="O960" s="15">
        <v>0</v>
      </c>
      <c r="P960" s="15">
        <f t="shared" si="47"/>
        <v>3.04</v>
      </c>
    </row>
    <row r="961" spans="1:16">
      <c r="A961" s="13">
        <v>202404</v>
      </c>
      <c r="B961" s="11" t="s">
        <v>303</v>
      </c>
      <c r="C961" s="11" t="s">
        <v>1438</v>
      </c>
      <c r="D961" s="11" t="s">
        <v>587</v>
      </c>
      <c r="E961" s="11" t="s">
        <v>1252</v>
      </c>
      <c r="F961" s="11" t="s">
        <v>1027</v>
      </c>
      <c r="G961" s="16" t="s">
        <v>1253</v>
      </c>
      <c r="H961" s="13" t="s">
        <v>1494</v>
      </c>
      <c r="J961" s="15">
        <v>1900</v>
      </c>
      <c r="K961" s="15">
        <v>5391.45</v>
      </c>
      <c r="L961" s="15">
        <v>363.68</v>
      </c>
      <c r="M961" s="15">
        <v>86.8</v>
      </c>
      <c r="N961" s="15">
        <v>3.8</v>
      </c>
      <c r="O961" s="15">
        <v>0</v>
      </c>
      <c r="P961" s="15">
        <f t="shared" si="47"/>
        <v>3.04</v>
      </c>
    </row>
    <row r="962" spans="1:16">
      <c r="A962" s="13">
        <v>202404</v>
      </c>
      <c r="B962" s="11" t="s">
        <v>340</v>
      </c>
      <c r="C962" s="11" t="s">
        <v>1438</v>
      </c>
      <c r="D962" s="11" t="s">
        <v>587</v>
      </c>
      <c r="E962" s="11" t="s">
        <v>1256</v>
      </c>
      <c r="F962" s="11" t="s">
        <v>1027</v>
      </c>
      <c r="G962" s="16" t="s">
        <v>1257</v>
      </c>
      <c r="H962" s="13" t="s">
        <v>1494</v>
      </c>
      <c r="J962" s="15">
        <v>1900</v>
      </c>
      <c r="K962" s="15">
        <v>5173.69</v>
      </c>
      <c r="L962" s="15">
        <v>363.68</v>
      </c>
      <c r="M962" s="15">
        <v>86.8</v>
      </c>
      <c r="N962" s="15">
        <v>3.8</v>
      </c>
      <c r="O962" s="15">
        <v>0</v>
      </c>
      <c r="P962" s="15">
        <f t="shared" si="47"/>
        <v>3.04</v>
      </c>
    </row>
    <row r="963" spans="1:16">
      <c r="A963" s="13">
        <v>202404</v>
      </c>
      <c r="B963" s="11" t="s">
        <v>439</v>
      </c>
      <c r="C963" s="11" t="s">
        <v>1438</v>
      </c>
      <c r="D963" s="11" t="s">
        <v>587</v>
      </c>
      <c r="E963" s="11" t="s">
        <v>855</v>
      </c>
      <c r="F963" s="11" t="s">
        <v>1027</v>
      </c>
      <c r="G963" s="16" t="s">
        <v>857</v>
      </c>
      <c r="H963" s="13" t="s">
        <v>1494</v>
      </c>
      <c r="J963" s="15">
        <v>1900</v>
      </c>
      <c r="K963" s="15">
        <v>6009</v>
      </c>
      <c r="L963" s="15">
        <v>363.68</v>
      </c>
      <c r="M963" s="15">
        <v>86.8</v>
      </c>
      <c r="N963" s="15">
        <v>3.8</v>
      </c>
      <c r="O963" s="15">
        <v>0</v>
      </c>
      <c r="P963" s="15">
        <f t="shared" si="47"/>
        <v>3.04</v>
      </c>
    </row>
    <row r="964" spans="1:16">
      <c r="A964" s="13">
        <v>202404</v>
      </c>
      <c r="B964" s="11" t="s">
        <v>292</v>
      </c>
      <c r="C964" s="11" t="s">
        <v>1438</v>
      </c>
      <c r="D964" s="11" t="s">
        <v>587</v>
      </c>
      <c r="E964" s="11" t="s">
        <v>1303</v>
      </c>
      <c r="F964" s="11" t="s">
        <v>1027</v>
      </c>
      <c r="G964" s="16" t="s">
        <v>1304</v>
      </c>
      <c r="H964" s="13" t="s">
        <v>1494</v>
      </c>
      <c r="J964" s="15">
        <v>1900</v>
      </c>
      <c r="K964" s="15">
        <v>5939.75</v>
      </c>
      <c r="L964" s="15">
        <v>363.68</v>
      </c>
      <c r="M964" s="15">
        <v>86.8</v>
      </c>
      <c r="N964" s="15">
        <v>3.8</v>
      </c>
      <c r="O964" s="15">
        <v>0</v>
      </c>
      <c r="P964" s="15">
        <f t="shared" si="47"/>
        <v>3.04</v>
      </c>
    </row>
    <row r="965" spans="1:16">
      <c r="A965" s="13">
        <v>202404</v>
      </c>
      <c r="B965" s="11" t="s">
        <v>422</v>
      </c>
      <c r="C965" s="11" t="s">
        <v>1438</v>
      </c>
      <c r="D965" s="11" t="s">
        <v>587</v>
      </c>
      <c r="E965" s="11" t="s">
        <v>1305</v>
      </c>
      <c r="F965" s="11" t="s">
        <v>1027</v>
      </c>
      <c r="G965" s="16" t="s">
        <v>1304</v>
      </c>
      <c r="H965" s="13" t="s">
        <v>1494</v>
      </c>
      <c r="J965" s="15">
        <v>1900</v>
      </c>
      <c r="K965" s="15">
        <v>1553.91</v>
      </c>
      <c r="L965" s="15">
        <v>363.68</v>
      </c>
      <c r="M965" s="15">
        <v>86.8</v>
      </c>
      <c r="N965" s="15">
        <v>3.8</v>
      </c>
      <c r="O965" s="15">
        <v>0</v>
      </c>
      <c r="P965" s="15">
        <f t="shared" si="47"/>
        <v>3.04</v>
      </c>
    </row>
    <row r="966" spans="1:16">
      <c r="A966" s="13">
        <v>202404</v>
      </c>
      <c r="B966" s="11" t="s">
        <v>412</v>
      </c>
      <c r="C966" s="11" t="s">
        <v>1438</v>
      </c>
      <c r="D966" s="11" t="s">
        <v>587</v>
      </c>
      <c r="E966" s="11" t="s">
        <v>1306</v>
      </c>
      <c r="F966" s="11" t="s">
        <v>1027</v>
      </c>
      <c r="G966" s="16" t="s">
        <v>1301</v>
      </c>
      <c r="H966" s="13" t="s">
        <v>1494</v>
      </c>
      <c r="J966" s="15">
        <v>1900</v>
      </c>
      <c r="K966" s="15">
        <v>5205.47</v>
      </c>
      <c r="L966" s="15">
        <v>363.68</v>
      </c>
      <c r="M966" s="15">
        <v>86.8</v>
      </c>
      <c r="N966" s="15">
        <v>3.8</v>
      </c>
      <c r="O966" s="15">
        <v>0</v>
      </c>
      <c r="P966" s="15">
        <f t="shared" si="47"/>
        <v>3.04</v>
      </c>
    </row>
    <row r="967" spans="1:16">
      <c r="A967" s="13">
        <v>202404</v>
      </c>
      <c r="B967" s="11" t="s">
        <v>437</v>
      </c>
      <c r="C967" s="11" t="s">
        <v>1438</v>
      </c>
      <c r="D967" s="11" t="s">
        <v>587</v>
      </c>
      <c r="E967" s="11" t="s">
        <v>1322</v>
      </c>
      <c r="F967" s="11" t="s">
        <v>1039</v>
      </c>
      <c r="G967" s="16" t="s">
        <v>1323</v>
      </c>
      <c r="H967" s="13" t="s">
        <v>1494</v>
      </c>
      <c r="J967" s="15">
        <v>1900</v>
      </c>
      <c r="K967" s="15">
        <v>6369.33</v>
      </c>
      <c r="L967" s="15">
        <v>363.68</v>
      </c>
      <c r="M967" s="15">
        <v>86.8</v>
      </c>
      <c r="N967" s="15">
        <v>3.8</v>
      </c>
      <c r="O967" s="15">
        <v>0</v>
      </c>
      <c r="P967" s="15">
        <f t="shared" si="47"/>
        <v>3.04</v>
      </c>
    </row>
    <row r="968" spans="1:16">
      <c r="A968" s="13">
        <v>202404</v>
      </c>
      <c r="B968" s="11" t="s">
        <v>288</v>
      </c>
      <c r="C968" s="11" t="s">
        <v>1438</v>
      </c>
      <c r="D968" s="11" t="s">
        <v>587</v>
      </c>
      <c r="E968" s="11" t="s">
        <v>1324</v>
      </c>
      <c r="F968" s="11" t="s">
        <v>1027</v>
      </c>
      <c r="G968" s="16" t="s">
        <v>1325</v>
      </c>
      <c r="H968" s="13" t="s">
        <v>1494</v>
      </c>
      <c r="J968" s="15">
        <v>1900</v>
      </c>
      <c r="K968" s="15">
        <v>5617.2</v>
      </c>
      <c r="L968" s="15">
        <v>363.68</v>
      </c>
      <c r="M968" s="15">
        <v>86.8</v>
      </c>
      <c r="N968" s="15">
        <v>3.8</v>
      </c>
      <c r="O968" s="15">
        <v>0</v>
      </c>
      <c r="P968" s="15">
        <f t="shared" si="47"/>
        <v>3.04</v>
      </c>
    </row>
    <row r="969" spans="1:16">
      <c r="A969" s="13">
        <v>202404</v>
      </c>
      <c r="B969" s="11" t="s">
        <v>398</v>
      </c>
      <c r="C969" s="11" t="s">
        <v>1438</v>
      </c>
      <c r="D969" s="11" t="s">
        <v>587</v>
      </c>
      <c r="E969" s="11" t="s">
        <v>1326</v>
      </c>
      <c r="F969" s="11" t="s">
        <v>1039</v>
      </c>
      <c r="G969" s="16" t="s">
        <v>1317</v>
      </c>
      <c r="H969" s="13" t="s">
        <v>1494</v>
      </c>
      <c r="J969" s="15">
        <v>1900</v>
      </c>
      <c r="K969" s="15">
        <v>6488.18</v>
      </c>
      <c r="L969" s="15">
        <v>363.68</v>
      </c>
      <c r="M969" s="15">
        <v>86.8</v>
      </c>
      <c r="N969" s="15">
        <v>3.8</v>
      </c>
      <c r="O969" s="15">
        <v>0</v>
      </c>
      <c r="P969" s="15">
        <f t="shared" si="47"/>
        <v>3.04</v>
      </c>
    </row>
    <row r="970" spans="1:16">
      <c r="A970" s="13">
        <v>202404</v>
      </c>
      <c r="B970" s="11" t="s">
        <v>259</v>
      </c>
      <c r="C970" s="11" t="s">
        <v>1438</v>
      </c>
      <c r="D970" s="11" t="s">
        <v>587</v>
      </c>
      <c r="E970" s="11" t="s">
        <v>1299</v>
      </c>
      <c r="F970" s="11" t="s">
        <v>1039</v>
      </c>
      <c r="G970" s="16" t="s">
        <v>1301</v>
      </c>
      <c r="H970" s="13" t="s">
        <v>1494</v>
      </c>
      <c r="J970" s="15">
        <v>1900</v>
      </c>
      <c r="K970" s="15">
        <v>5972.14</v>
      </c>
      <c r="L970" s="15">
        <v>363.68</v>
      </c>
      <c r="M970" s="15">
        <v>86.8</v>
      </c>
      <c r="N970" s="15">
        <v>3.8</v>
      </c>
      <c r="O970" s="15">
        <v>0</v>
      </c>
      <c r="P970" s="15">
        <f t="shared" si="47"/>
        <v>3.04</v>
      </c>
    </row>
    <row r="971" spans="1:16">
      <c r="A971" s="13">
        <v>202404</v>
      </c>
      <c r="B971" s="11" t="s">
        <v>464</v>
      </c>
      <c r="C971" s="11" t="s">
        <v>1438</v>
      </c>
      <c r="D971" s="11" t="s">
        <v>587</v>
      </c>
      <c r="E971" s="11" t="s">
        <v>1412</v>
      </c>
      <c r="F971" s="11" t="s">
        <v>1039</v>
      </c>
      <c r="G971" s="16" t="s">
        <v>1401</v>
      </c>
      <c r="H971" s="13" t="s">
        <v>1494</v>
      </c>
      <c r="J971" s="15">
        <v>1900</v>
      </c>
      <c r="K971" s="15">
        <v>6128.17</v>
      </c>
      <c r="L971" s="15">
        <v>363.68</v>
      </c>
      <c r="M971" s="15">
        <v>86.8</v>
      </c>
      <c r="N971" s="15">
        <v>3.8</v>
      </c>
      <c r="O971" s="15">
        <v>0</v>
      </c>
      <c r="P971" s="15">
        <f t="shared" si="47"/>
        <v>3.04</v>
      </c>
    </row>
    <row r="972" spans="1:16">
      <c r="A972" s="13">
        <v>202404</v>
      </c>
      <c r="B972" s="11" t="s">
        <v>494</v>
      </c>
      <c r="C972" s="11" t="s">
        <v>1438</v>
      </c>
      <c r="D972" s="11" t="s">
        <v>587</v>
      </c>
      <c r="E972" s="11" t="s">
        <v>1413</v>
      </c>
      <c r="F972" s="11" t="s">
        <v>1020</v>
      </c>
      <c r="G972" s="16" t="s">
        <v>1414</v>
      </c>
      <c r="H972" s="13" t="s">
        <v>1494</v>
      </c>
      <c r="J972" s="15">
        <v>1900</v>
      </c>
      <c r="K972" s="15">
        <v>5603.14</v>
      </c>
      <c r="L972" s="15">
        <v>363.68</v>
      </c>
      <c r="M972" s="15">
        <v>86.8</v>
      </c>
      <c r="N972" s="15">
        <v>3.8</v>
      </c>
      <c r="O972" s="15">
        <v>0</v>
      </c>
      <c r="P972" s="15">
        <f t="shared" si="47"/>
        <v>3.04</v>
      </c>
    </row>
    <row r="973" spans="1:16">
      <c r="A973" s="13">
        <v>202404</v>
      </c>
      <c r="B973" s="11" t="s">
        <v>467</v>
      </c>
      <c r="C973" s="11" t="s">
        <v>1438</v>
      </c>
      <c r="D973" s="11" t="s">
        <v>587</v>
      </c>
      <c r="E973" s="11" t="s">
        <v>1415</v>
      </c>
      <c r="F973" s="11" t="s">
        <v>1020</v>
      </c>
      <c r="G973" s="16" t="s">
        <v>1416</v>
      </c>
      <c r="H973" s="13" t="s">
        <v>1494</v>
      </c>
      <c r="J973" s="15">
        <v>1900</v>
      </c>
      <c r="K973" s="15">
        <v>5902.83</v>
      </c>
      <c r="L973" s="15">
        <v>363.68</v>
      </c>
      <c r="M973" s="15">
        <v>86.8</v>
      </c>
      <c r="N973" s="15">
        <v>3.8</v>
      </c>
      <c r="O973" s="15">
        <v>0</v>
      </c>
      <c r="P973" s="15">
        <f t="shared" si="47"/>
        <v>3.04</v>
      </c>
    </row>
    <row r="974" spans="1:16">
      <c r="A974" s="13">
        <v>202404</v>
      </c>
      <c r="B974" s="11" t="s">
        <v>482</v>
      </c>
      <c r="C974" s="11" t="s">
        <v>1438</v>
      </c>
      <c r="D974" s="11" t="s">
        <v>587</v>
      </c>
      <c r="E974" s="11" t="s">
        <v>1417</v>
      </c>
      <c r="F974" s="11" t="s">
        <v>1027</v>
      </c>
      <c r="G974" s="16" t="s">
        <v>1418</v>
      </c>
      <c r="H974" s="13" t="s">
        <v>1494</v>
      </c>
      <c r="J974" s="15">
        <v>1900</v>
      </c>
      <c r="K974" s="15">
        <v>5017.34</v>
      </c>
      <c r="L974" s="15">
        <v>363.68</v>
      </c>
      <c r="M974" s="15">
        <v>86.8</v>
      </c>
      <c r="N974" s="15">
        <v>3.8</v>
      </c>
      <c r="O974" s="15">
        <v>0</v>
      </c>
      <c r="P974" s="15">
        <f t="shared" si="47"/>
        <v>3.04</v>
      </c>
    </row>
    <row r="975" spans="1:16">
      <c r="A975" s="13">
        <v>202404</v>
      </c>
      <c r="B975" s="11" t="s">
        <v>469</v>
      </c>
      <c r="C975" s="11" t="s">
        <v>1438</v>
      </c>
      <c r="D975" s="11" t="s">
        <v>587</v>
      </c>
      <c r="E975" s="11" t="s">
        <v>1435</v>
      </c>
      <c r="F975" s="11" t="s">
        <v>1027</v>
      </c>
      <c r="G975" s="16" t="s">
        <v>1436</v>
      </c>
      <c r="H975" s="13" t="s">
        <v>1494</v>
      </c>
      <c r="J975" s="15">
        <v>1900</v>
      </c>
      <c r="K975" s="15">
        <v>4783.43</v>
      </c>
      <c r="L975" s="15">
        <v>363.68</v>
      </c>
      <c r="M975" s="15">
        <v>86.8</v>
      </c>
      <c r="N975" s="15">
        <v>3.8</v>
      </c>
      <c r="O975" s="15">
        <v>0</v>
      </c>
      <c r="P975" s="15">
        <f t="shared" si="47"/>
        <v>3.04</v>
      </c>
    </row>
    <row r="976" spans="1:16">
      <c r="A976" s="13">
        <v>202404</v>
      </c>
      <c r="B976" s="11" t="s">
        <v>495</v>
      </c>
      <c r="C976" s="11" t="s">
        <v>1438</v>
      </c>
      <c r="D976" s="11" t="s">
        <v>587</v>
      </c>
      <c r="E976" s="11" t="s">
        <v>1467</v>
      </c>
      <c r="F976" s="11" t="s">
        <v>1027</v>
      </c>
      <c r="G976" s="16" t="s">
        <v>1468</v>
      </c>
      <c r="H976" s="13" t="s">
        <v>1494</v>
      </c>
      <c r="J976" s="15">
        <v>1900</v>
      </c>
      <c r="K976" s="15">
        <v>5380.24</v>
      </c>
      <c r="L976" s="15">
        <v>363.68</v>
      </c>
      <c r="M976" s="15">
        <v>86.8</v>
      </c>
      <c r="N976" s="15">
        <v>3.8</v>
      </c>
      <c r="O976" s="15">
        <v>0</v>
      </c>
      <c r="P976" s="15">
        <f t="shared" si="47"/>
        <v>3.04</v>
      </c>
    </row>
    <row r="977" spans="1:16">
      <c r="A977" s="13">
        <v>202404</v>
      </c>
      <c r="B977" s="11" t="s">
        <v>497</v>
      </c>
      <c r="C977" s="11" t="s">
        <v>1438</v>
      </c>
      <c r="D977" s="11" t="s">
        <v>587</v>
      </c>
      <c r="E977" s="11" t="s">
        <v>1470</v>
      </c>
      <c r="F977" s="11" t="s">
        <v>1039</v>
      </c>
      <c r="G977" s="16" t="s">
        <v>1468</v>
      </c>
      <c r="H977" s="13" t="s">
        <v>1494</v>
      </c>
      <c r="I977" s="13" t="s">
        <v>532</v>
      </c>
      <c r="J977" s="15">
        <v>1900</v>
      </c>
      <c r="K977" s="15">
        <v>1788.55</v>
      </c>
      <c r="L977" s="15">
        <v>363.68</v>
      </c>
      <c r="M977" s="15">
        <v>86.8</v>
      </c>
      <c r="N977" s="15">
        <v>3.8</v>
      </c>
      <c r="O977" s="15">
        <v>0</v>
      </c>
      <c r="P977" s="15">
        <f t="shared" si="47"/>
        <v>3.04</v>
      </c>
    </row>
    <row r="978" spans="1:16">
      <c r="A978" s="13">
        <v>202404</v>
      </c>
      <c r="B978" s="11" t="s">
        <v>474</v>
      </c>
      <c r="C978" s="11" t="s">
        <v>1438</v>
      </c>
      <c r="D978" s="11" t="s">
        <v>587</v>
      </c>
      <c r="E978" s="11" t="s">
        <v>1471</v>
      </c>
      <c r="F978" s="11" t="s">
        <v>1067</v>
      </c>
      <c r="G978" s="16" t="s">
        <v>1472</v>
      </c>
      <c r="H978" s="13" t="s">
        <v>1494</v>
      </c>
      <c r="I978" s="13" t="s">
        <v>521</v>
      </c>
      <c r="J978" s="15">
        <v>1900</v>
      </c>
      <c r="K978" s="15">
        <v>4892.95</v>
      </c>
      <c r="L978" s="15">
        <v>363.68</v>
      </c>
      <c r="M978" s="15">
        <v>86.8</v>
      </c>
      <c r="N978" s="15">
        <v>3.8</v>
      </c>
      <c r="O978" s="15">
        <v>0</v>
      </c>
      <c r="P978" s="15">
        <f t="shared" si="47"/>
        <v>3.04</v>
      </c>
    </row>
    <row r="979" spans="1:16">
      <c r="A979" s="13">
        <v>202404</v>
      </c>
      <c r="B979" s="11" t="s">
        <v>498</v>
      </c>
      <c r="C979" s="11" t="s">
        <v>1438</v>
      </c>
      <c r="D979" s="11" t="s">
        <v>587</v>
      </c>
      <c r="E979" s="11" t="s">
        <v>1474</v>
      </c>
      <c r="F979" s="11" t="s">
        <v>1020</v>
      </c>
      <c r="G979" s="16" t="s">
        <v>1475</v>
      </c>
      <c r="H979" s="13" t="s">
        <v>1494</v>
      </c>
      <c r="J979" s="15">
        <v>1900</v>
      </c>
      <c r="K979" s="15">
        <v>5878.13</v>
      </c>
      <c r="L979" s="15">
        <v>363.68</v>
      </c>
      <c r="M979" s="15">
        <v>86.8</v>
      </c>
      <c r="N979" s="15">
        <v>3.8</v>
      </c>
      <c r="O979" s="15">
        <v>0</v>
      </c>
      <c r="P979" s="15">
        <f t="shared" si="47"/>
        <v>3.04</v>
      </c>
    </row>
    <row r="980" spans="1:16">
      <c r="A980" s="13">
        <v>202404</v>
      </c>
      <c r="B980" s="11" t="s">
        <v>480</v>
      </c>
      <c r="C980" s="11" t="s">
        <v>1438</v>
      </c>
      <c r="D980" s="11" t="s">
        <v>587</v>
      </c>
      <c r="E980" s="11" t="s">
        <v>1384</v>
      </c>
      <c r="F980" s="11" t="s">
        <v>1039</v>
      </c>
      <c r="G980" s="16" t="s">
        <v>1385</v>
      </c>
      <c r="H980" s="13" t="s">
        <v>1494</v>
      </c>
      <c r="J980" s="15">
        <v>1900</v>
      </c>
      <c r="K980" s="15">
        <v>5191.56</v>
      </c>
      <c r="L980" s="15">
        <v>363.68</v>
      </c>
      <c r="M980" s="15">
        <v>86.8</v>
      </c>
      <c r="N980" s="15">
        <v>3.8</v>
      </c>
      <c r="O980" s="15">
        <v>0</v>
      </c>
      <c r="P980" s="15">
        <f t="shared" si="47"/>
        <v>3.04</v>
      </c>
    </row>
    <row r="981" spans="1:16">
      <c r="A981" s="13">
        <v>202404</v>
      </c>
      <c r="B981" s="11" t="s">
        <v>537</v>
      </c>
      <c r="C981" s="11" t="s">
        <v>1438</v>
      </c>
      <c r="D981" s="11" t="s">
        <v>587</v>
      </c>
      <c r="E981" s="11" t="s">
        <v>1510</v>
      </c>
      <c r="F981" s="11" t="s">
        <v>1027</v>
      </c>
      <c r="G981" s="16" t="s">
        <v>1511</v>
      </c>
      <c r="H981" s="13" t="s">
        <v>1494</v>
      </c>
      <c r="J981" s="15">
        <v>1900</v>
      </c>
      <c r="K981" s="15">
        <v>5017.41</v>
      </c>
      <c r="L981" s="15">
        <v>363.68</v>
      </c>
      <c r="M981" s="15">
        <v>86.8</v>
      </c>
      <c r="N981" s="15">
        <v>3.8</v>
      </c>
      <c r="O981" s="15">
        <v>0</v>
      </c>
      <c r="P981" s="15">
        <f t="shared" si="47"/>
        <v>3.04</v>
      </c>
    </row>
    <row r="982" spans="1:16">
      <c r="A982" s="13">
        <v>202404</v>
      </c>
      <c r="B982" s="11" t="s">
        <v>526</v>
      </c>
      <c r="C982" s="11" t="s">
        <v>1438</v>
      </c>
      <c r="D982" s="11" t="s">
        <v>587</v>
      </c>
      <c r="E982" s="11" t="s">
        <v>1512</v>
      </c>
      <c r="F982" s="11" t="s">
        <v>1027</v>
      </c>
      <c r="G982" s="16" t="s">
        <v>1513</v>
      </c>
      <c r="H982" s="13" t="s">
        <v>1494</v>
      </c>
      <c r="J982" s="15">
        <v>1900</v>
      </c>
      <c r="K982" s="15">
        <v>5147.34</v>
      </c>
      <c r="L982" s="15">
        <v>363.68</v>
      </c>
      <c r="M982" s="15">
        <v>86.8</v>
      </c>
      <c r="N982" s="15">
        <v>3.8</v>
      </c>
      <c r="O982" s="15">
        <v>0</v>
      </c>
      <c r="P982" s="15">
        <f t="shared" si="47"/>
        <v>3.04</v>
      </c>
    </row>
    <row r="983" spans="1:16">
      <c r="A983" s="13">
        <v>202404</v>
      </c>
      <c r="B983" s="11" t="s">
        <v>530</v>
      </c>
      <c r="C983" s="11" t="s">
        <v>1438</v>
      </c>
      <c r="D983" s="11" t="s">
        <v>587</v>
      </c>
      <c r="E983" s="11" t="s">
        <v>1514</v>
      </c>
      <c r="F983" s="11" t="s">
        <v>1027</v>
      </c>
      <c r="G983" s="16" t="s">
        <v>1513</v>
      </c>
      <c r="H983" s="13" t="s">
        <v>1494</v>
      </c>
      <c r="J983" s="15">
        <v>1900</v>
      </c>
      <c r="K983" s="15">
        <v>4619.99</v>
      </c>
      <c r="L983" s="15">
        <v>363.68</v>
      </c>
      <c r="M983" s="15">
        <v>86.8</v>
      </c>
      <c r="N983" s="15">
        <v>3.8</v>
      </c>
      <c r="O983" s="15">
        <v>0</v>
      </c>
      <c r="P983" s="15">
        <f t="shared" si="47"/>
        <v>3.04</v>
      </c>
    </row>
    <row r="984" spans="1:16">
      <c r="A984" s="13">
        <v>202405</v>
      </c>
      <c r="B984" s="11" t="s">
        <v>203</v>
      </c>
      <c r="C984" s="11" t="s">
        <v>575</v>
      </c>
      <c r="D984" s="11" t="s">
        <v>571</v>
      </c>
      <c r="E984" s="11" t="s">
        <v>572</v>
      </c>
      <c r="F984" s="11" t="s">
        <v>578</v>
      </c>
      <c r="G984" s="16" t="s">
        <v>574</v>
      </c>
      <c r="H984" s="13" t="s">
        <v>1486</v>
      </c>
      <c r="J984" s="15">
        <v>43674.5</v>
      </c>
      <c r="K984" s="15">
        <v>49574.5</v>
      </c>
      <c r="L984" s="15">
        <v>363.68</v>
      </c>
      <c r="M984" s="15">
        <v>86.8</v>
      </c>
      <c r="N984" s="15">
        <v>3.8</v>
      </c>
      <c r="O984" s="15">
        <v>0</v>
      </c>
      <c r="P984" s="15">
        <f t="shared" si="47"/>
        <v>3.04</v>
      </c>
    </row>
    <row r="985" spans="1:16">
      <c r="A985" s="13">
        <v>202405</v>
      </c>
      <c r="B985" s="11" t="s">
        <v>448</v>
      </c>
      <c r="C985" s="11" t="s">
        <v>575</v>
      </c>
      <c r="D985" s="11" t="s">
        <v>576</v>
      </c>
      <c r="E985" s="11" t="s">
        <v>577</v>
      </c>
      <c r="F985" s="11" t="s">
        <v>578</v>
      </c>
      <c r="G985" s="16" t="s">
        <v>579</v>
      </c>
      <c r="H985" s="13" t="s">
        <v>1486</v>
      </c>
      <c r="J985" s="15">
        <v>5500</v>
      </c>
      <c r="K985" s="15">
        <v>16600</v>
      </c>
      <c r="L985" s="15">
        <v>363.68</v>
      </c>
      <c r="M985" s="15">
        <v>86.8</v>
      </c>
      <c r="N985" s="15">
        <v>3.8</v>
      </c>
      <c r="O985" s="15">
        <v>95</v>
      </c>
      <c r="P985" s="15">
        <f t="shared" si="47"/>
        <v>3.04</v>
      </c>
    </row>
    <row r="986" spans="1:16">
      <c r="A986" s="13">
        <v>202405</v>
      </c>
      <c r="B986" s="11" t="s">
        <v>295</v>
      </c>
      <c r="C986" s="11" t="s">
        <v>580</v>
      </c>
      <c r="D986" s="11" t="s">
        <v>576</v>
      </c>
      <c r="E986" s="11" t="s">
        <v>581</v>
      </c>
      <c r="F986" s="11" t="s">
        <v>582</v>
      </c>
      <c r="G986" s="16" t="s">
        <v>583</v>
      </c>
      <c r="H986" s="13" t="s">
        <v>1486</v>
      </c>
      <c r="J986" s="15">
        <v>5544</v>
      </c>
      <c r="K986" s="15">
        <v>25790</v>
      </c>
      <c r="L986" s="15">
        <v>363.68</v>
      </c>
      <c r="M986" s="15">
        <v>86.8</v>
      </c>
      <c r="N986" s="15">
        <v>3.8</v>
      </c>
      <c r="O986" s="15">
        <v>95</v>
      </c>
      <c r="P986" s="15">
        <f t="shared" si="47"/>
        <v>3.04</v>
      </c>
    </row>
    <row r="987" spans="1:16">
      <c r="A987" s="13">
        <v>202405</v>
      </c>
      <c r="B987" s="11" t="s">
        <v>234</v>
      </c>
      <c r="C987" s="11" t="s">
        <v>580</v>
      </c>
      <c r="D987" s="11" t="s">
        <v>576</v>
      </c>
      <c r="E987" s="11" t="s">
        <v>584</v>
      </c>
      <c r="F987" s="11" t="s">
        <v>585</v>
      </c>
      <c r="G987" s="16" t="s">
        <v>586</v>
      </c>
      <c r="H987" s="13" t="s">
        <v>1486</v>
      </c>
      <c r="J987" s="15">
        <v>5544</v>
      </c>
      <c r="K987" s="15">
        <v>25347.9</v>
      </c>
      <c r="L987" s="15">
        <v>363.68</v>
      </c>
      <c r="M987" s="15">
        <v>86.8</v>
      </c>
      <c r="N987" s="15">
        <v>3.8</v>
      </c>
      <c r="O987" s="15">
        <v>125</v>
      </c>
      <c r="P987" s="15">
        <f t="shared" si="47"/>
        <v>3.04</v>
      </c>
    </row>
    <row r="988" spans="1:16">
      <c r="A988" s="13">
        <v>202405</v>
      </c>
      <c r="B988" s="11" t="s">
        <v>334</v>
      </c>
      <c r="C988" s="11" t="s">
        <v>575</v>
      </c>
      <c r="D988" s="11" t="s">
        <v>587</v>
      </c>
      <c r="E988" s="11" t="s">
        <v>588</v>
      </c>
      <c r="F988" s="11" t="s">
        <v>589</v>
      </c>
      <c r="G988" s="16" t="s">
        <v>590</v>
      </c>
      <c r="H988" s="13" t="s">
        <v>1486</v>
      </c>
      <c r="J988" s="15">
        <v>3200</v>
      </c>
      <c r="K988" s="15">
        <v>21925.23</v>
      </c>
      <c r="L988" s="15">
        <v>363.68</v>
      </c>
      <c r="M988" s="15">
        <v>86.8</v>
      </c>
      <c r="N988" s="15">
        <v>3.8</v>
      </c>
      <c r="O988" s="15">
        <v>95</v>
      </c>
      <c r="P988" s="15">
        <f t="shared" si="47"/>
        <v>3.04</v>
      </c>
    </row>
    <row r="989" spans="1:16">
      <c r="A989" s="13">
        <v>202405</v>
      </c>
      <c r="B989" s="11" t="s">
        <v>342</v>
      </c>
      <c r="C989" s="11" t="s">
        <v>592</v>
      </c>
      <c r="D989" s="11" t="s">
        <v>587</v>
      </c>
      <c r="E989" s="11" t="s">
        <v>593</v>
      </c>
      <c r="F989" s="11" t="s">
        <v>594</v>
      </c>
      <c r="G989" s="16" t="s">
        <v>595</v>
      </c>
      <c r="H989" s="13" t="s">
        <v>1486</v>
      </c>
      <c r="J989" s="15">
        <v>1900</v>
      </c>
      <c r="K989" s="15">
        <v>4384.22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</row>
    <row r="990" spans="1:16">
      <c r="A990" s="13">
        <v>202405</v>
      </c>
      <c r="B990" s="11" t="s">
        <v>225</v>
      </c>
      <c r="C990" s="11" t="s">
        <v>592</v>
      </c>
      <c r="D990" s="11" t="s">
        <v>587</v>
      </c>
      <c r="E990" s="11" t="s">
        <v>596</v>
      </c>
      <c r="F990" s="11" t="s">
        <v>597</v>
      </c>
      <c r="G990" s="16" t="s">
        <v>598</v>
      </c>
      <c r="H990" s="13" t="s">
        <v>1486</v>
      </c>
      <c r="J990" s="15">
        <v>1900</v>
      </c>
      <c r="K990" s="15">
        <v>5333.3</v>
      </c>
      <c r="L990" s="15">
        <v>363.68</v>
      </c>
      <c r="M990" s="15">
        <v>86.8</v>
      </c>
      <c r="N990" s="15">
        <v>3.8</v>
      </c>
      <c r="O990" s="15">
        <v>0</v>
      </c>
      <c r="P990" s="15">
        <f t="shared" ref="P990:P997" si="48">1900*0.16%</f>
        <v>3.04</v>
      </c>
    </row>
    <row r="991" spans="1:16">
      <c r="A991" s="13">
        <v>202405</v>
      </c>
      <c r="B991" s="11" t="s">
        <v>301</v>
      </c>
      <c r="C991" s="11" t="s">
        <v>580</v>
      </c>
      <c r="D991" s="11" t="s">
        <v>587</v>
      </c>
      <c r="E991" s="11" t="s">
        <v>599</v>
      </c>
      <c r="F991" s="11" t="s">
        <v>600</v>
      </c>
      <c r="G991" s="16" t="s">
        <v>601</v>
      </c>
      <c r="H991" s="13" t="s">
        <v>1486</v>
      </c>
      <c r="J991" s="15">
        <v>5746</v>
      </c>
      <c r="K991" s="15">
        <v>26103.86</v>
      </c>
      <c r="L991" s="15">
        <v>363.68</v>
      </c>
      <c r="M991" s="15">
        <v>86.8</v>
      </c>
      <c r="N991" s="15">
        <v>3.8</v>
      </c>
      <c r="O991" s="15">
        <v>1250</v>
      </c>
      <c r="P991" s="15">
        <f t="shared" si="48"/>
        <v>3.04</v>
      </c>
    </row>
    <row r="992" spans="1:16">
      <c r="A992" s="13">
        <v>202405</v>
      </c>
      <c r="B992" s="11" t="s">
        <v>264</v>
      </c>
      <c r="C992" s="11" t="s">
        <v>580</v>
      </c>
      <c r="D992" s="11" t="s">
        <v>587</v>
      </c>
      <c r="E992" s="11" t="s">
        <v>602</v>
      </c>
      <c r="F992" s="11" t="s">
        <v>1336</v>
      </c>
      <c r="G992" s="16" t="s">
        <v>604</v>
      </c>
      <c r="H992" s="13" t="s">
        <v>1486</v>
      </c>
      <c r="J992" s="15">
        <v>2440</v>
      </c>
      <c r="K992" s="15">
        <v>13139.7</v>
      </c>
      <c r="L992" s="15">
        <v>363.68</v>
      </c>
      <c r="M992" s="15">
        <v>86.8</v>
      </c>
      <c r="N992" s="15">
        <v>3.8</v>
      </c>
      <c r="O992" s="15">
        <v>95</v>
      </c>
      <c r="P992" s="15">
        <f t="shared" si="48"/>
        <v>3.04</v>
      </c>
    </row>
    <row r="993" spans="1:16">
      <c r="A993" s="13">
        <v>202405</v>
      </c>
      <c r="B993" s="11" t="s">
        <v>290</v>
      </c>
      <c r="C993" s="11" t="s">
        <v>580</v>
      </c>
      <c r="D993" s="11" t="s">
        <v>587</v>
      </c>
      <c r="E993" s="11" t="s">
        <v>605</v>
      </c>
      <c r="F993" s="11" t="s">
        <v>1515</v>
      </c>
      <c r="G993" s="16" t="s">
        <v>607</v>
      </c>
      <c r="H993" s="13" t="s">
        <v>1486</v>
      </c>
      <c r="J993" s="15">
        <v>5389</v>
      </c>
      <c r="K993" s="15">
        <v>25414</v>
      </c>
      <c r="L993" s="15">
        <v>363.68</v>
      </c>
      <c r="M993" s="15">
        <v>86.8</v>
      </c>
      <c r="N993" s="15">
        <v>3.8</v>
      </c>
      <c r="O993" s="15">
        <v>500</v>
      </c>
      <c r="P993" s="15">
        <f t="shared" si="48"/>
        <v>3.04</v>
      </c>
    </row>
    <row r="994" spans="1:16">
      <c r="A994" s="13">
        <v>202405</v>
      </c>
      <c r="B994" s="11" t="s">
        <v>376</v>
      </c>
      <c r="C994" s="11" t="s">
        <v>580</v>
      </c>
      <c r="D994" s="11" t="s">
        <v>587</v>
      </c>
      <c r="E994" s="11" t="s">
        <v>608</v>
      </c>
      <c r="F994" s="11" t="s">
        <v>609</v>
      </c>
      <c r="G994" s="16" t="s">
        <v>610</v>
      </c>
      <c r="H994" s="13" t="s">
        <v>1486</v>
      </c>
      <c r="J994" s="15">
        <v>2671</v>
      </c>
      <c r="K994" s="15">
        <v>12957.2</v>
      </c>
      <c r="L994" s="15">
        <v>363.68</v>
      </c>
      <c r="M994" s="15">
        <v>86.8</v>
      </c>
      <c r="N994" s="15">
        <v>3.8</v>
      </c>
      <c r="O994" s="15">
        <v>500</v>
      </c>
      <c r="P994" s="15">
        <f t="shared" si="48"/>
        <v>3.04</v>
      </c>
    </row>
    <row r="995" spans="1:16">
      <c r="A995" s="13">
        <v>202405</v>
      </c>
      <c r="B995" s="11" t="s">
        <v>240</v>
      </c>
      <c r="C995" s="11" t="s">
        <v>580</v>
      </c>
      <c r="D995" s="11" t="s">
        <v>587</v>
      </c>
      <c r="E995" s="11" t="s">
        <v>611</v>
      </c>
      <c r="F995" s="11" t="s">
        <v>609</v>
      </c>
      <c r="G995" s="16" t="s">
        <v>612</v>
      </c>
      <c r="H995" s="13" t="s">
        <v>1486</v>
      </c>
      <c r="J995" s="15">
        <v>5746</v>
      </c>
      <c r="K995" s="15">
        <v>26131.13</v>
      </c>
      <c r="L995" s="15">
        <v>363.68</v>
      </c>
      <c r="M995" s="15">
        <v>86.8</v>
      </c>
      <c r="N995" s="15">
        <v>3.8</v>
      </c>
      <c r="O995" s="15">
        <v>1250</v>
      </c>
      <c r="P995" s="15">
        <f t="shared" si="48"/>
        <v>3.04</v>
      </c>
    </row>
    <row r="996" spans="1:16">
      <c r="A996" s="13">
        <v>202405</v>
      </c>
      <c r="B996" s="11" t="s">
        <v>326</v>
      </c>
      <c r="C996" s="11" t="s">
        <v>580</v>
      </c>
      <c r="D996" s="11" t="s">
        <v>587</v>
      </c>
      <c r="E996" s="11" t="s">
        <v>613</v>
      </c>
      <c r="F996" s="11" t="s">
        <v>614</v>
      </c>
      <c r="G996" s="16" t="s">
        <v>615</v>
      </c>
      <c r="H996" s="13" t="s">
        <v>1486</v>
      </c>
      <c r="J996" s="15">
        <v>5544</v>
      </c>
      <c r="K996" s="15">
        <v>27838.9</v>
      </c>
      <c r="L996" s="15">
        <v>363.68</v>
      </c>
      <c r="M996" s="15">
        <v>86.8</v>
      </c>
      <c r="N996" s="15">
        <v>3.8</v>
      </c>
      <c r="O996" s="15">
        <v>500</v>
      </c>
      <c r="P996" s="15">
        <f t="shared" si="48"/>
        <v>3.04</v>
      </c>
    </row>
    <row r="997" spans="1:16">
      <c r="A997" s="13">
        <v>202405</v>
      </c>
      <c r="B997" s="11" t="s">
        <v>299</v>
      </c>
      <c r="C997" s="11" t="s">
        <v>1437</v>
      </c>
      <c r="D997" s="11" t="s">
        <v>587</v>
      </c>
      <c r="E997" s="11" t="s">
        <v>616</v>
      </c>
      <c r="F997" s="11" t="s">
        <v>1217</v>
      </c>
      <c r="G997" s="16">
        <v>42738</v>
      </c>
      <c r="H997" s="13" t="s">
        <v>1486</v>
      </c>
      <c r="J997" s="15">
        <v>3263</v>
      </c>
      <c r="K997" s="15">
        <v>8500.82</v>
      </c>
      <c r="L997" s="15">
        <v>363.68</v>
      </c>
      <c r="M997" s="15">
        <v>86.8</v>
      </c>
      <c r="N997" s="15">
        <v>3.8</v>
      </c>
      <c r="O997" s="15">
        <v>0</v>
      </c>
      <c r="P997" s="15">
        <f t="shared" si="48"/>
        <v>3.04</v>
      </c>
    </row>
    <row r="998" spans="1:16">
      <c r="A998" s="13">
        <v>202405</v>
      </c>
      <c r="B998" s="11" t="s">
        <v>453</v>
      </c>
      <c r="C998" s="11" t="s">
        <v>1438</v>
      </c>
      <c r="D998" s="11" t="s">
        <v>587</v>
      </c>
      <c r="E998" s="11" t="s">
        <v>620</v>
      </c>
      <c r="F998" s="11" t="s">
        <v>621</v>
      </c>
      <c r="G998" s="16" t="s">
        <v>622</v>
      </c>
      <c r="H998" s="13" t="s">
        <v>1486</v>
      </c>
      <c r="J998" s="15">
        <v>2132</v>
      </c>
      <c r="K998" s="15">
        <v>8848.91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</row>
    <row r="999" spans="1:16">
      <c r="A999" s="13">
        <v>202405</v>
      </c>
      <c r="B999" s="11" t="s">
        <v>307</v>
      </c>
      <c r="C999" s="11" t="s">
        <v>575</v>
      </c>
      <c r="D999" s="11" t="s">
        <v>587</v>
      </c>
      <c r="E999" s="11" t="s">
        <v>629</v>
      </c>
      <c r="F999" s="11" t="s">
        <v>578</v>
      </c>
      <c r="G999" s="16" t="s">
        <v>630</v>
      </c>
      <c r="H999" s="13" t="s">
        <v>1486</v>
      </c>
      <c r="J999" s="15">
        <v>5500</v>
      </c>
      <c r="K999" s="15">
        <v>27729.98</v>
      </c>
      <c r="L999" s="15">
        <v>363.68</v>
      </c>
      <c r="M999" s="15">
        <v>86.8</v>
      </c>
      <c r="N999" s="15">
        <v>3.8</v>
      </c>
      <c r="O999" s="15">
        <v>3000</v>
      </c>
      <c r="P999" s="15">
        <f t="shared" ref="P999:P1009" si="49">1900*0.16%</f>
        <v>3.04</v>
      </c>
    </row>
    <row r="1000" spans="1:16">
      <c r="A1000" s="13">
        <v>202405</v>
      </c>
      <c r="B1000" s="11" t="s">
        <v>353</v>
      </c>
      <c r="C1000" s="11" t="s">
        <v>1438</v>
      </c>
      <c r="D1000" s="11" t="s">
        <v>576</v>
      </c>
      <c r="E1000" s="11" t="s">
        <v>631</v>
      </c>
      <c r="F1000" s="11" t="s">
        <v>683</v>
      </c>
      <c r="G1000" s="16" t="s">
        <v>633</v>
      </c>
      <c r="H1000" s="13" t="s">
        <v>1486</v>
      </c>
      <c r="J1000" s="15">
        <v>6070</v>
      </c>
      <c r="K1000" s="15">
        <v>2988.5</v>
      </c>
      <c r="L1000" s="15">
        <v>363.68</v>
      </c>
      <c r="M1000" s="15">
        <v>86.8</v>
      </c>
      <c r="N1000" s="15">
        <v>3.8</v>
      </c>
      <c r="O1000" s="15">
        <v>1500</v>
      </c>
      <c r="P1000" s="15">
        <f t="shared" si="49"/>
        <v>3.04</v>
      </c>
    </row>
    <row r="1001" spans="1:16">
      <c r="A1001" s="13">
        <v>202405</v>
      </c>
      <c r="B1001" s="11" t="s">
        <v>379</v>
      </c>
      <c r="C1001" s="11" t="s">
        <v>1437</v>
      </c>
      <c r="D1001" s="11" t="s">
        <v>587</v>
      </c>
      <c r="E1001" s="11" t="s">
        <v>634</v>
      </c>
      <c r="F1001" s="11" t="s">
        <v>1386</v>
      </c>
      <c r="G1001" s="16" t="s">
        <v>636</v>
      </c>
      <c r="H1001" s="13" t="s">
        <v>1486</v>
      </c>
      <c r="J1001" s="15">
        <v>5520</v>
      </c>
      <c r="K1001" s="15">
        <v>14365</v>
      </c>
      <c r="L1001" s="15">
        <v>363.68</v>
      </c>
      <c r="M1001" s="15">
        <v>86.8</v>
      </c>
      <c r="N1001" s="15">
        <v>3.8</v>
      </c>
      <c r="O1001" s="15">
        <v>750</v>
      </c>
      <c r="P1001" s="15">
        <f t="shared" si="49"/>
        <v>3.04</v>
      </c>
    </row>
    <row r="1002" spans="1:16">
      <c r="A1002" s="13">
        <v>202405</v>
      </c>
      <c r="B1002" s="11" t="s">
        <v>248</v>
      </c>
      <c r="C1002" s="11" t="s">
        <v>1437</v>
      </c>
      <c r="D1002" s="11" t="s">
        <v>587</v>
      </c>
      <c r="E1002" s="11" t="s">
        <v>637</v>
      </c>
      <c r="F1002" s="11" t="s">
        <v>778</v>
      </c>
      <c r="G1002" s="16" t="s">
        <v>639</v>
      </c>
      <c r="H1002" s="13" t="s">
        <v>1486</v>
      </c>
      <c r="J1002" s="15">
        <v>4250</v>
      </c>
      <c r="K1002" s="15">
        <v>10692.37</v>
      </c>
      <c r="L1002" s="15">
        <v>363.68</v>
      </c>
      <c r="M1002" s="15">
        <v>86.8</v>
      </c>
      <c r="N1002" s="15">
        <v>3.8</v>
      </c>
      <c r="O1002" s="15">
        <v>0</v>
      </c>
      <c r="P1002" s="15">
        <f t="shared" si="49"/>
        <v>3.04</v>
      </c>
    </row>
    <row r="1003" spans="1:16">
      <c r="A1003" s="13">
        <v>202405</v>
      </c>
      <c r="B1003" s="11" t="s">
        <v>261</v>
      </c>
      <c r="C1003" s="11" t="s">
        <v>1437</v>
      </c>
      <c r="D1003" s="11" t="s">
        <v>587</v>
      </c>
      <c r="E1003" s="11" t="s">
        <v>640</v>
      </c>
      <c r="F1003" s="11" t="s">
        <v>652</v>
      </c>
      <c r="G1003" s="16" t="s">
        <v>642</v>
      </c>
      <c r="H1003" s="13" t="s">
        <v>1486</v>
      </c>
      <c r="J1003" s="15">
        <v>3440</v>
      </c>
      <c r="K1003" s="15">
        <v>11824.61</v>
      </c>
      <c r="L1003" s="15">
        <v>363.68</v>
      </c>
      <c r="M1003" s="15">
        <v>86.8</v>
      </c>
      <c r="N1003" s="15">
        <v>3.8</v>
      </c>
      <c r="O1003" s="15">
        <v>0</v>
      </c>
      <c r="P1003" s="15">
        <f t="shared" si="49"/>
        <v>3.04</v>
      </c>
    </row>
    <row r="1004" spans="1:16">
      <c r="A1004" s="13">
        <v>202405</v>
      </c>
      <c r="B1004" s="11" t="s">
        <v>405</v>
      </c>
      <c r="C1004" s="11" t="s">
        <v>1437</v>
      </c>
      <c r="D1004" s="11" t="s">
        <v>587</v>
      </c>
      <c r="E1004" s="11" t="s">
        <v>643</v>
      </c>
      <c r="F1004" s="11" t="s">
        <v>1219</v>
      </c>
      <c r="G1004" s="16" t="s">
        <v>644</v>
      </c>
      <c r="H1004" s="13" t="s">
        <v>1486</v>
      </c>
      <c r="J1004" s="15">
        <v>4331</v>
      </c>
      <c r="K1004" s="15">
        <v>13663.66</v>
      </c>
      <c r="L1004" s="15">
        <v>363.68</v>
      </c>
      <c r="M1004" s="15">
        <v>86.8</v>
      </c>
      <c r="N1004" s="15">
        <v>3.8</v>
      </c>
      <c r="O1004" s="15">
        <v>0</v>
      </c>
      <c r="P1004" s="15">
        <f t="shared" si="49"/>
        <v>3.04</v>
      </c>
    </row>
    <row r="1005" spans="1:16">
      <c r="A1005" s="13">
        <v>202405</v>
      </c>
      <c r="B1005" s="11" t="s">
        <v>244</v>
      </c>
      <c r="C1005" s="11" t="s">
        <v>1438</v>
      </c>
      <c r="D1005" s="11" t="s">
        <v>576</v>
      </c>
      <c r="E1005" s="11" t="s">
        <v>645</v>
      </c>
      <c r="F1005" s="11" t="s">
        <v>646</v>
      </c>
      <c r="G1005" s="16" t="s">
        <v>647</v>
      </c>
      <c r="H1005" s="13" t="s">
        <v>1486</v>
      </c>
      <c r="J1005" s="15">
        <v>4000</v>
      </c>
      <c r="K1005" s="15">
        <v>10343</v>
      </c>
      <c r="L1005" s="15">
        <v>363.68</v>
      </c>
      <c r="M1005" s="15">
        <v>86.8</v>
      </c>
      <c r="N1005" s="15">
        <v>3.8</v>
      </c>
      <c r="O1005" s="15">
        <v>0</v>
      </c>
      <c r="P1005" s="15">
        <f t="shared" si="49"/>
        <v>3.04</v>
      </c>
    </row>
    <row r="1006" spans="1:16">
      <c r="A1006" s="13">
        <v>202405</v>
      </c>
      <c r="B1006" s="11" t="s">
        <v>286</v>
      </c>
      <c r="C1006" s="11" t="s">
        <v>1437</v>
      </c>
      <c r="D1006" s="11" t="s">
        <v>587</v>
      </c>
      <c r="E1006" s="11" t="s">
        <v>648</v>
      </c>
      <c r="F1006" s="11" t="s">
        <v>1365</v>
      </c>
      <c r="G1006" s="16" t="s">
        <v>650</v>
      </c>
      <c r="H1006" s="13" t="s">
        <v>1486</v>
      </c>
      <c r="J1006" s="15">
        <v>8560</v>
      </c>
      <c r="K1006" s="15">
        <v>23247.5</v>
      </c>
      <c r="L1006" s="15">
        <v>363.68</v>
      </c>
      <c r="M1006" s="15">
        <v>86.8</v>
      </c>
      <c r="N1006" s="15">
        <v>3.8</v>
      </c>
      <c r="O1006" s="15">
        <v>457.5</v>
      </c>
      <c r="P1006" s="15">
        <f t="shared" si="49"/>
        <v>3.04</v>
      </c>
    </row>
    <row r="1007" spans="1:16">
      <c r="A1007" s="13">
        <v>202405</v>
      </c>
      <c r="B1007" s="11" t="s">
        <v>421</v>
      </c>
      <c r="C1007" s="11" t="s">
        <v>1437</v>
      </c>
      <c r="D1007" s="11" t="s">
        <v>587</v>
      </c>
      <c r="E1007" s="11" t="s">
        <v>651</v>
      </c>
      <c r="F1007" s="11" t="s">
        <v>652</v>
      </c>
      <c r="G1007" s="16" t="s">
        <v>653</v>
      </c>
      <c r="H1007" s="13" t="s">
        <v>1486</v>
      </c>
      <c r="J1007" s="15">
        <v>5519</v>
      </c>
      <c r="K1007" s="15">
        <v>15636.46</v>
      </c>
      <c r="L1007" s="15">
        <v>363.68</v>
      </c>
      <c r="M1007" s="15">
        <v>86.8</v>
      </c>
      <c r="N1007" s="15">
        <v>3.8</v>
      </c>
      <c r="O1007" s="15">
        <v>0</v>
      </c>
      <c r="P1007" s="15">
        <f t="shared" si="49"/>
        <v>3.04</v>
      </c>
    </row>
    <row r="1008" spans="1:16">
      <c r="A1008" s="13">
        <v>202405</v>
      </c>
      <c r="B1008" s="11" t="s">
        <v>258</v>
      </c>
      <c r="C1008" s="11" t="s">
        <v>575</v>
      </c>
      <c r="D1008" s="11" t="s">
        <v>587</v>
      </c>
      <c r="E1008" s="11" t="s">
        <v>654</v>
      </c>
      <c r="F1008" s="11" t="s">
        <v>655</v>
      </c>
      <c r="G1008" s="16" t="s">
        <v>656</v>
      </c>
      <c r="H1008" s="13" t="s">
        <v>1486</v>
      </c>
      <c r="J1008" s="15">
        <v>2888</v>
      </c>
      <c r="K1008" s="15">
        <v>13942.03</v>
      </c>
      <c r="L1008" s="15">
        <v>363.68</v>
      </c>
      <c r="M1008" s="15">
        <v>86.8</v>
      </c>
      <c r="N1008" s="15">
        <v>3.8</v>
      </c>
      <c r="O1008" s="15">
        <v>0</v>
      </c>
      <c r="P1008" s="15">
        <f t="shared" si="49"/>
        <v>3.04</v>
      </c>
    </row>
    <row r="1009" spans="1:16">
      <c r="A1009" s="13">
        <v>202405</v>
      </c>
      <c r="B1009" s="11" t="s">
        <v>416</v>
      </c>
      <c r="C1009" s="11" t="s">
        <v>580</v>
      </c>
      <c r="D1009" s="11" t="s">
        <v>587</v>
      </c>
      <c r="E1009" s="11" t="s">
        <v>665</v>
      </c>
      <c r="F1009" s="11" t="s">
        <v>666</v>
      </c>
      <c r="G1009" s="16" t="s">
        <v>667</v>
      </c>
      <c r="H1009" s="13" t="s">
        <v>1486</v>
      </c>
      <c r="J1009" s="15">
        <v>4133</v>
      </c>
      <c r="K1009" s="15">
        <v>18551.54</v>
      </c>
      <c r="L1009" s="15">
        <v>363.68</v>
      </c>
      <c r="M1009" s="15">
        <v>86.8</v>
      </c>
      <c r="N1009" s="15">
        <v>3.8</v>
      </c>
      <c r="O1009" s="15">
        <v>300</v>
      </c>
      <c r="P1009" s="15">
        <f t="shared" si="49"/>
        <v>3.04</v>
      </c>
    </row>
    <row r="1010" spans="1:16">
      <c r="A1010" s="13">
        <v>202405</v>
      </c>
      <c r="B1010" s="11" t="s">
        <v>344</v>
      </c>
      <c r="C1010" s="11" t="s">
        <v>575</v>
      </c>
      <c r="D1010" s="11" t="s">
        <v>671</v>
      </c>
      <c r="E1010" s="11" t="s">
        <v>672</v>
      </c>
      <c r="F1010" s="11" t="s">
        <v>578</v>
      </c>
      <c r="G1010" s="16" t="s">
        <v>673</v>
      </c>
      <c r="H1010" s="13" t="s">
        <v>1486</v>
      </c>
      <c r="J1010" s="15">
        <v>8800</v>
      </c>
      <c r="K1010" s="15">
        <v>20494.4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</row>
    <row r="1011" spans="1:16">
      <c r="A1011" s="13">
        <v>202405</v>
      </c>
      <c r="B1011" s="11" t="s">
        <v>298</v>
      </c>
      <c r="C1011" s="11" t="s">
        <v>1437</v>
      </c>
      <c r="D1011" s="11" t="s">
        <v>587</v>
      </c>
      <c r="E1011" s="11" t="s">
        <v>674</v>
      </c>
      <c r="F1011" s="11" t="s">
        <v>675</v>
      </c>
      <c r="G1011" s="16" t="s">
        <v>676</v>
      </c>
      <c r="H1011" s="13" t="s">
        <v>1486</v>
      </c>
      <c r="J1011" s="15">
        <v>2532</v>
      </c>
      <c r="K1011" s="15">
        <v>7196.7</v>
      </c>
      <c r="L1011" s="15">
        <v>363.68</v>
      </c>
      <c r="M1011" s="15">
        <v>86.8</v>
      </c>
      <c r="N1011" s="15">
        <v>3.8</v>
      </c>
      <c r="O1011" s="15">
        <v>0</v>
      </c>
      <c r="P1011" s="15">
        <f t="shared" ref="P1011:P1023" si="50">1900*0.16%</f>
        <v>3.04</v>
      </c>
    </row>
    <row r="1012" spans="1:16">
      <c r="A1012" s="13">
        <v>202405</v>
      </c>
      <c r="B1012" s="11" t="s">
        <v>355</v>
      </c>
      <c r="C1012" s="11" t="s">
        <v>1438</v>
      </c>
      <c r="D1012" s="11" t="s">
        <v>587</v>
      </c>
      <c r="E1012" s="11" t="s">
        <v>685</v>
      </c>
      <c r="F1012" s="11" t="s">
        <v>686</v>
      </c>
      <c r="G1012" s="16" t="s">
        <v>687</v>
      </c>
      <c r="H1012" s="13" t="s">
        <v>1486</v>
      </c>
      <c r="J1012" s="15">
        <v>2520</v>
      </c>
      <c r="K1012" s="15">
        <v>9007.25</v>
      </c>
      <c r="L1012" s="15">
        <v>363.68</v>
      </c>
      <c r="M1012" s="15">
        <v>86.8</v>
      </c>
      <c r="N1012" s="15">
        <v>3.8</v>
      </c>
      <c r="O1012" s="15">
        <v>0</v>
      </c>
      <c r="P1012" s="15">
        <f t="shared" si="50"/>
        <v>3.04</v>
      </c>
    </row>
    <row r="1013" spans="1:16">
      <c r="A1013" s="13">
        <v>202405</v>
      </c>
      <c r="B1013" s="11" t="s">
        <v>420</v>
      </c>
      <c r="C1013" s="11" t="s">
        <v>580</v>
      </c>
      <c r="D1013" s="11" t="s">
        <v>587</v>
      </c>
      <c r="E1013" s="11" t="s">
        <v>697</v>
      </c>
      <c r="F1013" s="11" t="s">
        <v>698</v>
      </c>
      <c r="G1013" s="16" t="s">
        <v>699</v>
      </c>
      <c r="H1013" s="13" t="s">
        <v>1486</v>
      </c>
      <c r="J1013" s="15">
        <v>4536</v>
      </c>
      <c r="K1013" s="15">
        <v>20756.7</v>
      </c>
      <c r="L1013" s="15">
        <v>363.68</v>
      </c>
      <c r="M1013" s="15">
        <v>86.8</v>
      </c>
      <c r="N1013" s="15">
        <v>3.8</v>
      </c>
      <c r="O1013" s="15">
        <v>300</v>
      </c>
      <c r="P1013" s="15">
        <f t="shared" si="50"/>
        <v>3.04</v>
      </c>
    </row>
    <row r="1014" spans="1:16">
      <c r="A1014" s="13">
        <v>202405</v>
      </c>
      <c r="B1014" s="11" t="s">
        <v>424</v>
      </c>
      <c r="C1014" s="11" t="s">
        <v>1437</v>
      </c>
      <c r="D1014" s="11" t="s">
        <v>587</v>
      </c>
      <c r="E1014" s="11" t="s">
        <v>700</v>
      </c>
      <c r="F1014" s="11" t="s">
        <v>617</v>
      </c>
      <c r="G1014" s="16" t="s">
        <v>701</v>
      </c>
      <c r="H1014" s="13" t="s">
        <v>1486</v>
      </c>
      <c r="J1014" s="15">
        <v>2363</v>
      </c>
      <c r="K1014" s="15">
        <v>6626.65</v>
      </c>
      <c r="L1014" s="15">
        <v>363.68</v>
      </c>
      <c r="M1014" s="15">
        <v>86.8</v>
      </c>
      <c r="N1014" s="15">
        <v>3.8</v>
      </c>
      <c r="O1014" s="15">
        <v>0</v>
      </c>
      <c r="P1014" s="15">
        <f t="shared" si="50"/>
        <v>3.04</v>
      </c>
    </row>
    <row r="1015" spans="1:16">
      <c r="A1015" s="13">
        <v>202405</v>
      </c>
      <c r="B1015" s="11" t="s">
        <v>277</v>
      </c>
      <c r="C1015" s="11" t="s">
        <v>1438</v>
      </c>
      <c r="D1015" s="11" t="s">
        <v>587</v>
      </c>
      <c r="E1015" s="11" t="s">
        <v>702</v>
      </c>
      <c r="F1015" s="11" t="s">
        <v>703</v>
      </c>
      <c r="G1015" s="16" t="s">
        <v>704</v>
      </c>
      <c r="H1015" s="13" t="s">
        <v>1486</v>
      </c>
      <c r="J1015" s="15">
        <v>1900</v>
      </c>
      <c r="K1015" s="15">
        <v>4498.2</v>
      </c>
      <c r="L1015" s="15">
        <v>363.68</v>
      </c>
      <c r="M1015" s="15">
        <v>86.8</v>
      </c>
      <c r="N1015" s="15">
        <v>3.8</v>
      </c>
      <c r="O1015" s="15">
        <v>0</v>
      </c>
      <c r="P1015" s="15">
        <f t="shared" si="50"/>
        <v>3.04</v>
      </c>
    </row>
    <row r="1016" spans="1:16">
      <c r="A1016" s="13">
        <v>202405</v>
      </c>
      <c r="B1016" s="11" t="s">
        <v>204</v>
      </c>
      <c r="C1016" s="11" t="s">
        <v>1438</v>
      </c>
      <c r="D1016" s="11" t="s">
        <v>587</v>
      </c>
      <c r="E1016" s="11" t="s">
        <v>712</v>
      </c>
      <c r="F1016" s="11" t="s">
        <v>880</v>
      </c>
      <c r="G1016" s="16" t="s">
        <v>714</v>
      </c>
      <c r="H1016" s="13" t="s">
        <v>1486</v>
      </c>
      <c r="J1016" s="15">
        <v>1958</v>
      </c>
      <c r="K1016" s="15">
        <v>5688.09</v>
      </c>
      <c r="L1016" s="15">
        <v>363.68</v>
      </c>
      <c r="M1016" s="15">
        <v>86.8</v>
      </c>
      <c r="N1016" s="15">
        <v>3.8</v>
      </c>
      <c r="O1016" s="15">
        <v>0</v>
      </c>
      <c r="P1016" s="15">
        <f t="shared" si="50"/>
        <v>3.04</v>
      </c>
    </row>
    <row r="1017" spans="1:16">
      <c r="A1017" s="13">
        <v>202405</v>
      </c>
      <c r="B1017" s="11" t="s">
        <v>413</v>
      </c>
      <c r="C1017" s="11" t="s">
        <v>1437</v>
      </c>
      <c r="D1017" s="11" t="s">
        <v>587</v>
      </c>
      <c r="E1017" s="11" t="s">
        <v>718</v>
      </c>
      <c r="F1017" s="11" t="s">
        <v>638</v>
      </c>
      <c r="G1017" s="16" t="s">
        <v>719</v>
      </c>
      <c r="H1017" s="13" t="s">
        <v>1486</v>
      </c>
      <c r="J1017" s="15">
        <v>3500</v>
      </c>
      <c r="K1017" s="15">
        <v>7734.67</v>
      </c>
      <c r="L1017" s="15">
        <v>363.68</v>
      </c>
      <c r="M1017" s="15">
        <v>86.8</v>
      </c>
      <c r="N1017" s="15">
        <v>3.8</v>
      </c>
      <c r="O1017" s="15">
        <v>0</v>
      </c>
      <c r="P1017" s="15">
        <f t="shared" si="50"/>
        <v>3.04</v>
      </c>
    </row>
    <row r="1018" spans="1:16">
      <c r="A1018" s="13">
        <v>202405</v>
      </c>
      <c r="B1018" s="11" t="s">
        <v>393</v>
      </c>
      <c r="C1018" s="11" t="s">
        <v>1437</v>
      </c>
      <c r="D1018" s="11" t="s">
        <v>587</v>
      </c>
      <c r="E1018" s="11" t="s">
        <v>720</v>
      </c>
      <c r="F1018" s="11" t="s">
        <v>721</v>
      </c>
      <c r="G1018" s="16" t="s">
        <v>722</v>
      </c>
      <c r="H1018" s="13" t="s">
        <v>1486</v>
      </c>
      <c r="J1018" s="15">
        <v>3000</v>
      </c>
      <c r="K1018" s="15">
        <v>6948.74</v>
      </c>
      <c r="L1018" s="15">
        <v>363.68</v>
      </c>
      <c r="M1018" s="15">
        <v>86.8</v>
      </c>
      <c r="N1018" s="15">
        <v>3.8</v>
      </c>
      <c r="O1018" s="15">
        <v>0</v>
      </c>
      <c r="P1018" s="15">
        <f t="shared" si="50"/>
        <v>3.04</v>
      </c>
    </row>
    <row r="1019" spans="1:16">
      <c r="A1019" s="13">
        <v>202405</v>
      </c>
      <c r="B1019" s="11" t="s">
        <v>252</v>
      </c>
      <c r="C1019" s="11" t="s">
        <v>1437</v>
      </c>
      <c r="D1019" s="11" t="s">
        <v>587</v>
      </c>
      <c r="E1019" s="11" t="s">
        <v>727</v>
      </c>
      <c r="F1019" s="11" t="s">
        <v>778</v>
      </c>
      <c r="G1019" s="16" t="s">
        <v>728</v>
      </c>
      <c r="H1019" s="13" t="s">
        <v>1486</v>
      </c>
      <c r="J1019" s="15">
        <v>4937</v>
      </c>
      <c r="K1019" s="15">
        <v>12498.96</v>
      </c>
      <c r="L1019" s="15">
        <v>363.68</v>
      </c>
      <c r="M1019" s="15">
        <v>86.8</v>
      </c>
      <c r="N1019" s="15">
        <v>3.8</v>
      </c>
      <c r="O1019" s="15">
        <v>800</v>
      </c>
      <c r="P1019" s="15">
        <f t="shared" si="50"/>
        <v>3.04</v>
      </c>
    </row>
    <row r="1020" spans="1:16">
      <c r="A1020" s="13">
        <v>202405</v>
      </c>
      <c r="B1020" s="11" t="s">
        <v>427</v>
      </c>
      <c r="C1020" s="11" t="s">
        <v>1439</v>
      </c>
      <c r="D1020" s="11" t="s">
        <v>1366</v>
      </c>
      <c r="E1020" s="11" t="s">
        <v>729</v>
      </c>
      <c r="F1020" s="11" t="s">
        <v>1337</v>
      </c>
      <c r="G1020" s="16" t="s">
        <v>731</v>
      </c>
      <c r="H1020" s="13" t="s">
        <v>1486</v>
      </c>
      <c r="J1020" s="15">
        <v>8080</v>
      </c>
      <c r="K1020" s="15">
        <v>15650</v>
      </c>
      <c r="L1020" s="15">
        <v>363.68</v>
      </c>
      <c r="M1020" s="15">
        <v>86.8</v>
      </c>
      <c r="N1020" s="15">
        <v>3.8</v>
      </c>
      <c r="O1020" s="15">
        <v>2000</v>
      </c>
      <c r="P1020" s="15">
        <f t="shared" si="50"/>
        <v>3.04</v>
      </c>
    </row>
    <row r="1021" spans="1:16">
      <c r="A1021" s="13">
        <v>202405</v>
      </c>
      <c r="B1021" s="11" t="s">
        <v>447</v>
      </c>
      <c r="C1021" s="11" t="s">
        <v>575</v>
      </c>
      <c r="D1021" s="11" t="s">
        <v>587</v>
      </c>
      <c r="E1021" s="11" t="s">
        <v>732</v>
      </c>
      <c r="F1021" s="11" t="s">
        <v>710</v>
      </c>
      <c r="G1021" s="16" t="s">
        <v>733</v>
      </c>
      <c r="H1021" s="13" t="s">
        <v>1486</v>
      </c>
      <c r="J1021" s="15">
        <v>3000</v>
      </c>
      <c r="K1021" s="15">
        <v>10500</v>
      </c>
      <c r="L1021" s="15">
        <v>363.68</v>
      </c>
      <c r="M1021" s="15">
        <v>86.8</v>
      </c>
      <c r="N1021" s="15">
        <v>3.8</v>
      </c>
      <c r="O1021" s="15">
        <v>0</v>
      </c>
      <c r="P1021" s="15">
        <f t="shared" si="50"/>
        <v>3.04</v>
      </c>
    </row>
    <row r="1022" spans="1:16">
      <c r="A1022" s="13">
        <v>202405</v>
      </c>
      <c r="B1022" s="11" t="s">
        <v>401</v>
      </c>
      <c r="C1022" s="11" t="s">
        <v>1438</v>
      </c>
      <c r="D1022" s="11" t="s">
        <v>587</v>
      </c>
      <c r="E1022" s="11" t="s">
        <v>734</v>
      </c>
      <c r="F1022" s="11" t="s">
        <v>735</v>
      </c>
      <c r="G1022" s="16" t="s">
        <v>736</v>
      </c>
      <c r="H1022" s="13" t="s">
        <v>1486</v>
      </c>
      <c r="J1022" s="15">
        <v>2240</v>
      </c>
      <c r="K1022" s="15">
        <v>6820.6</v>
      </c>
      <c r="L1022" s="15">
        <v>363.68</v>
      </c>
      <c r="M1022" s="15">
        <v>86.8</v>
      </c>
      <c r="N1022" s="15">
        <v>3.8</v>
      </c>
      <c r="O1022" s="15">
        <v>0</v>
      </c>
      <c r="P1022" s="15">
        <f t="shared" si="50"/>
        <v>3.04</v>
      </c>
    </row>
    <row r="1023" spans="1:16">
      <c r="A1023" s="13">
        <v>202405</v>
      </c>
      <c r="B1023" s="11" t="s">
        <v>321</v>
      </c>
      <c r="C1023" s="11" t="s">
        <v>1437</v>
      </c>
      <c r="D1023" s="11" t="s">
        <v>587</v>
      </c>
      <c r="E1023" s="11" t="s">
        <v>737</v>
      </c>
      <c r="F1023" s="11" t="s">
        <v>792</v>
      </c>
      <c r="G1023" s="16" t="s">
        <v>739</v>
      </c>
      <c r="H1023" s="13" t="s">
        <v>1486</v>
      </c>
      <c r="J1023" s="15">
        <v>5240</v>
      </c>
      <c r="K1023" s="15">
        <v>14050</v>
      </c>
      <c r="L1023" s="15">
        <v>363.68</v>
      </c>
      <c r="M1023" s="15">
        <v>86.8</v>
      </c>
      <c r="N1023" s="15">
        <v>3.8</v>
      </c>
      <c r="O1023" s="15">
        <v>475</v>
      </c>
      <c r="P1023" s="15">
        <f t="shared" si="50"/>
        <v>3.04</v>
      </c>
    </row>
    <row r="1024" spans="1:16">
      <c r="A1024" s="13">
        <v>202405</v>
      </c>
      <c r="B1024" s="11" t="s">
        <v>388</v>
      </c>
      <c r="C1024" s="11" t="s">
        <v>1437</v>
      </c>
      <c r="D1024" s="11" t="s">
        <v>1366</v>
      </c>
      <c r="E1024" s="11" t="s">
        <v>740</v>
      </c>
      <c r="F1024" s="11" t="s">
        <v>1367</v>
      </c>
      <c r="G1024" s="16" t="s">
        <v>742</v>
      </c>
      <c r="H1024" s="13" t="s">
        <v>1486</v>
      </c>
      <c r="J1024" s="15">
        <v>11800</v>
      </c>
      <c r="K1024" s="15">
        <v>28603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</row>
    <row r="1025" spans="1:16">
      <c r="A1025" s="13">
        <v>202405</v>
      </c>
      <c r="B1025" s="11" t="s">
        <v>279</v>
      </c>
      <c r="C1025" s="11" t="s">
        <v>580</v>
      </c>
      <c r="D1025" s="11" t="s">
        <v>587</v>
      </c>
      <c r="E1025" s="11" t="s">
        <v>743</v>
      </c>
      <c r="F1025" s="11" t="s">
        <v>725</v>
      </c>
      <c r="G1025" s="16" t="s">
        <v>744</v>
      </c>
      <c r="H1025" s="13" t="s">
        <v>1486</v>
      </c>
      <c r="J1025" s="15">
        <v>4950</v>
      </c>
      <c r="K1025" s="15">
        <v>21492.55</v>
      </c>
      <c r="L1025" s="15">
        <v>363.68</v>
      </c>
      <c r="M1025" s="15">
        <v>86.8</v>
      </c>
      <c r="N1025" s="15">
        <v>3.8</v>
      </c>
      <c r="O1025" s="15">
        <v>500</v>
      </c>
      <c r="P1025" s="15">
        <f t="shared" ref="P1025:P1042" si="51">1900*0.16%</f>
        <v>3.04</v>
      </c>
    </row>
    <row r="1026" spans="1:16">
      <c r="A1026" s="13">
        <v>202405</v>
      </c>
      <c r="B1026" s="11" t="s">
        <v>219</v>
      </c>
      <c r="C1026" s="11" t="s">
        <v>1437</v>
      </c>
      <c r="D1026" s="11" t="s">
        <v>587</v>
      </c>
      <c r="E1026" s="11" t="s">
        <v>745</v>
      </c>
      <c r="F1026" s="11" t="s">
        <v>652</v>
      </c>
      <c r="G1026" s="16" t="s">
        <v>746</v>
      </c>
      <c r="H1026" s="13" t="s">
        <v>1486</v>
      </c>
      <c r="J1026" s="15">
        <v>3440</v>
      </c>
      <c r="K1026" s="15">
        <v>8072.16</v>
      </c>
      <c r="L1026" s="15">
        <v>363.68</v>
      </c>
      <c r="M1026" s="15">
        <v>86.8</v>
      </c>
      <c r="N1026" s="15">
        <v>3.8</v>
      </c>
      <c r="O1026" s="15">
        <v>500</v>
      </c>
      <c r="P1026" s="15">
        <f t="shared" si="51"/>
        <v>3.04</v>
      </c>
    </row>
    <row r="1027" spans="1:16">
      <c r="A1027" s="13">
        <v>202405</v>
      </c>
      <c r="B1027" s="11" t="s">
        <v>331</v>
      </c>
      <c r="C1027" s="11" t="s">
        <v>580</v>
      </c>
      <c r="D1027" s="11" t="s">
        <v>587</v>
      </c>
      <c r="E1027" s="11" t="s">
        <v>747</v>
      </c>
      <c r="F1027" s="11" t="s">
        <v>679</v>
      </c>
      <c r="G1027" s="16" t="s">
        <v>748</v>
      </c>
      <c r="H1027" s="13" t="s">
        <v>1486</v>
      </c>
      <c r="J1027" s="15">
        <v>3326</v>
      </c>
      <c r="K1027" s="15">
        <v>15244.4</v>
      </c>
      <c r="L1027" s="15">
        <v>363.68</v>
      </c>
      <c r="M1027" s="15">
        <v>86.8</v>
      </c>
      <c r="N1027" s="15">
        <v>3.8</v>
      </c>
      <c r="O1027" s="15">
        <v>0</v>
      </c>
      <c r="P1027" s="15">
        <f t="shared" si="51"/>
        <v>3.04</v>
      </c>
    </row>
    <row r="1028" spans="1:16">
      <c r="A1028" s="13">
        <v>202405</v>
      </c>
      <c r="B1028" s="11" t="s">
        <v>435</v>
      </c>
      <c r="C1028" s="11" t="s">
        <v>575</v>
      </c>
      <c r="D1028" s="11" t="s">
        <v>587</v>
      </c>
      <c r="E1028" s="11" t="s">
        <v>749</v>
      </c>
      <c r="F1028" s="11" t="s">
        <v>1522</v>
      </c>
      <c r="G1028" s="16" t="s">
        <v>750</v>
      </c>
      <c r="H1028" s="13" t="s">
        <v>1486</v>
      </c>
      <c r="J1028" s="15">
        <v>3868</v>
      </c>
      <c r="K1028" s="15">
        <v>8947</v>
      </c>
      <c r="L1028" s="15">
        <v>363.68</v>
      </c>
      <c r="M1028" s="15">
        <v>86.8</v>
      </c>
      <c r="N1028" s="15">
        <v>3.8</v>
      </c>
      <c r="O1028" s="15">
        <v>0</v>
      </c>
      <c r="P1028" s="15">
        <f t="shared" si="51"/>
        <v>3.04</v>
      </c>
    </row>
    <row r="1029" spans="1:16">
      <c r="A1029" s="13">
        <v>202405</v>
      </c>
      <c r="B1029" s="11" t="s">
        <v>359</v>
      </c>
      <c r="C1029" s="11" t="s">
        <v>1437</v>
      </c>
      <c r="D1029" s="11" t="s">
        <v>587</v>
      </c>
      <c r="E1029" s="11" t="s">
        <v>755</v>
      </c>
      <c r="F1029" s="11" t="s">
        <v>753</v>
      </c>
      <c r="G1029" s="16" t="s">
        <v>756</v>
      </c>
      <c r="H1029" s="13" t="s">
        <v>1486</v>
      </c>
      <c r="J1029" s="15">
        <v>2138</v>
      </c>
      <c r="K1029" s="15">
        <v>5532.56</v>
      </c>
      <c r="L1029" s="15">
        <v>363.68</v>
      </c>
      <c r="M1029" s="15">
        <v>86.8</v>
      </c>
      <c r="N1029" s="15">
        <v>3.8</v>
      </c>
      <c r="O1029" s="15">
        <v>0</v>
      </c>
      <c r="P1029" s="15">
        <f t="shared" si="51"/>
        <v>3.04</v>
      </c>
    </row>
    <row r="1030" spans="1:16">
      <c r="A1030" s="13">
        <v>202405</v>
      </c>
      <c r="B1030" s="11" t="s">
        <v>441</v>
      </c>
      <c r="C1030" s="11" t="s">
        <v>1437</v>
      </c>
      <c r="D1030" s="11" t="s">
        <v>587</v>
      </c>
      <c r="E1030" s="11" t="s">
        <v>757</v>
      </c>
      <c r="F1030" s="11" t="s">
        <v>758</v>
      </c>
      <c r="G1030" s="16" t="s">
        <v>759</v>
      </c>
      <c r="H1030" s="13" t="s">
        <v>1486</v>
      </c>
      <c r="J1030" s="15">
        <v>2000</v>
      </c>
      <c r="K1030" s="15">
        <v>5592.3</v>
      </c>
      <c r="L1030" s="15">
        <v>363.68</v>
      </c>
      <c r="M1030" s="15">
        <v>86.8</v>
      </c>
      <c r="N1030" s="15">
        <v>3.8</v>
      </c>
      <c r="O1030" s="15">
        <v>0</v>
      </c>
      <c r="P1030" s="15">
        <f t="shared" si="51"/>
        <v>3.04</v>
      </c>
    </row>
    <row r="1031" spans="1:16">
      <c r="A1031" s="13">
        <v>202405</v>
      </c>
      <c r="B1031" s="11" t="s">
        <v>256</v>
      </c>
      <c r="C1031" s="11" t="s">
        <v>592</v>
      </c>
      <c r="D1031" s="11" t="s">
        <v>587</v>
      </c>
      <c r="E1031" s="11" t="s">
        <v>760</v>
      </c>
      <c r="F1031" s="11" t="s">
        <v>761</v>
      </c>
      <c r="G1031" s="16" t="s">
        <v>762</v>
      </c>
      <c r="H1031" s="13" t="s">
        <v>1486</v>
      </c>
      <c r="J1031" s="15">
        <v>3303</v>
      </c>
      <c r="K1031" s="15">
        <v>7297.3</v>
      </c>
      <c r="L1031" s="15">
        <v>363.68</v>
      </c>
      <c r="M1031" s="15">
        <v>86.8</v>
      </c>
      <c r="N1031" s="15">
        <v>3.8</v>
      </c>
      <c r="O1031" s="15">
        <v>0</v>
      </c>
      <c r="P1031" s="15">
        <f t="shared" si="51"/>
        <v>3.04</v>
      </c>
    </row>
    <row r="1032" spans="1:16">
      <c r="A1032" s="13">
        <v>202405</v>
      </c>
      <c r="B1032" s="11" t="s">
        <v>318</v>
      </c>
      <c r="C1032" s="11" t="s">
        <v>1437</v>
      </c>
      <c r="D1032" s="11" t="s">
        <v>587</v>
      </c>
      <c r="E1032" s="11" t="s">
        <v>763</v>
      </c>
      <c r="F1032" s="11" t="s">
        <v>725</v>
      </c>
      <c r="G1032" s="16" t="s">
        <v>762</v>
      </c>
      <c r="H1032" s="13" t="s">
        <v>1486</v>
      </c>
      <c r="J1032" s="15">
        <v>4572</v>
      </c>
      <c r="K1032" s="15">
        <v>13082.5</v>
      </c>
      <c r="L1032" s="15">
        <v>363.68</v>
      </c>
      <c r="M1032" s="15">
        <v>86.8</v>
      </c>
      <c r="N1032" s="15">
        <v>3.8</v>
      </c>
      <c r="O1032" s="15">
        <v>0</v>
      </c>
      <c r="P1032" s="15">
        <f t="shared" si="51"/>
        <v>3.04</v>
      </c>
    </row>
    <row r="1033" spans="1:16">
      <c r="A1033" s="13">
        <v>202405</v>
      </c>
      <c r="B1033" s="11" t="s">
        <v>332</v>
      </c>
      <c r="C1033" s="11" t="s">
        <v>592</v>
      </c>
      <c r="D1033" s="11" t="s">
        <v>764</v>
      </c>
      <c r="E1033" s="11" t="s">
        <v>765</v>
      </c>
      <c r="F1033" s="11" t="s">
        <v>766</v>
      </c>
      <c r="G1033" s="16" t="s">
        <v>767</v>
      </c>
      <c r="H1033" s="13" t="s">
        <v>1486</v>
      </c>
      <c r="J1033" s="15">
        <v>5632</v>
      </c>
      <c r="K1033" s="15">
        <v>37622.5</v>
      </c>
      <c r="L1033" s="15">
        <v>363.68</v>
      </c>
      <c r="M1033" s="15">
        <v>86.8</v>
      </c>
      <c r="N1033" s="15">
        <v>3.8</v>
      </c>
      <c r="O1033" s="15">
        <v>95</v>
      </c>
      <c r="P1033" s="15">
        <f t="shared" si="51"/>
        <v>3.04</v>
      </c>
    </row>
    <row r="1034" spans="1:16">
      <c r="A1034" s="13">
        <v>202405</v>
      </c>
      <c r="B1034" s="11" t="s">
        <v>452</v>
      </c>
      <c r="C1034" s="11" t="s">
        <v>1438</v>
      </c>
      <c r="D1034" s="11" t="s">
        <v>587</v>
      </c>
      <c r="E1034" s="11" t="s">
        <v>768</v>
      </c>
      <c r="F1034" s="11" t="s">
        <v>686</v>
      </c>
      <c r="G1034" s="16" t="s">
        <v>769</v>
      </c>
      <c r="H1034" s="13" t="s">
        <v>1486</v>
      </c>
      <c r="J1034" s="15">
        <v>2132</v>
      </c>
      <c r="K1034" s="15">
        <v>7521.73</v>
      </c>
      <c r="L1034" s="15">
        <v>363.68</v>
      </c>
      <c r="M1034" s="15">
        <v>86.8</v>
      </c>
      <c r="N1034" s="15">
        <v>3.8</v>
      </c>
      <c r="O1034" s="15">
        <v>0</v>
      </c>
      <c r="P1034" s="15">
        <f t="shared" si="51"/>
        <v>3.04</v>
      </c>
    </row>
    <row r="1035" spans="1:16">
      <c r="A1035" s="13">
        <v>202405</v>
      </c>
      <c r="B1035" s="11" t="s">
        <v>384</v>
      </c>
      <c r="C1035" s="11" t="s">
        <v>1437</v>
      </c>
      <c r="D1035" s="11" t="s">
        <v>587</v>
      </c>
      <c r="E1035" s="11" t="s">
        <v>770</v>
      </c>
      <c r="F1035" s="11" t="s">
        <v>771</v>
      </c>
      <c r="G1035" s="16" t="s">
        <v>772</v>
      </c>
      <c r="H1035" s="13" t="s">
        <v>1486</v>
      </c>
      <c r="J1035" s="15">
        <v>7881</v>
      </c>
      <c r="K1035" s="15">
        <v>25660.95</v>
      </c>
      <c r="L1035" s="15">
        <v>363.68</v>
      </c>
      <c r="M1035" s="15">
        <v>86.8</v>
      </c>
      <c r="N1035" s="15">
        <v>3.8</v>
      </c>
      <c r="O1035" s="15">
        <v>0</v>
      </c>
      <c r="P1035" s="15">
        <f t="shared" si="51"/>
        <v>3.04</v>
      </c>
    </row>
    <row r="1036" spans="1:16">
      <c r="A1036" s="13">
        <v>202405</v>
      </c>
      <c r="B1036" s="11" t="s">
        <v>385</v>
      </c>
      <c r="C1036" s="11" t="s">
        <v>1437</v>
      </c>
      <c r="D1036" s="11" t="s">
        <v>587</v>
      </c>
      <c r="E1036" s="11" t="s">
        <v>774</v>
      </c>
      <c r="F1036" s="11" t="s">
        <v>652</v>
      </c>
      <c r="G1036" s="16" t="s">
        <v>775</v>
      </c>
      <c r="H1036" s="13" t="s">
        <v>1486</v>
      </c>
      <c r="J1036" s="15">
        <v>3275</v>
      </c>
      <c r="K1036" s="15">
        <v>8666.96</v>
      </c>
      <c r="L1036" s="15">
        <v>363.68</v>
      </c>
      <c r="M1036" s="15">
        <v>86.8</v>
      </c>
      <c r="N1036" s="15">
        <v>3.8</v>
      </c>
      <c r="O1036" s="15">
        <v>0</v>
      </c>
      <c r="P1036" s="15">
        <f t="shared" si="51"/>
        <v>3.04</v>
      </c>
    </row>
    <row r="1037" spans="1:16">
      <c r="A1037" s="13">
        <v>202405</v>
      </c>
      <c r="B1037" s="11" t="s">
        <v>285</v>
      </c>
      <c r="C1037" s="11" t="s">
        <v>580</v>
      </c>
      <c r="D1037" s="11" t="s">
        <v>587</v>
      </c>
      <c r="E1037" s="11" t="s">
        <v>779</v>
      </c>
      <c r="F1037" s="11" t="s">
        <v>780</v>
      </c>
      <c r="G1037" s="16" t="s">
        <v>775</v>
      </c>
      <c r="H1037" s="13" t="s">
        <v>1486</v>
      </c>
      <c r="J1037" s="15">
        <v>1900</v>
      </c>
      <c r="K1037" s="15">
        <v>8270</v>
      </c>
      <c r="L1037" s="15">
        <v>363.68</v>
      </c>
      <c r="M1037" s="15">
        <v>86.8</v>
      </c>
      <c r="N1037" s="15">
        <v>3.8</v>
      </c>
      <c r="O1037" s="15">
        <v>0</v>
      </c>
      <c r="P1037" s="15">
        <f t="shared" si="51"/>
        <v>3.04</v>
      </c>
    </row>
    <row r="1038" spans="1:16">
      <c r="A1038" s="13">
        <v>202405</v>
      </c>
      <c r="B1038" s="11" t="s">
        <v>280</v>
      </c>
      <c r="C1038" s="11" t="s">
        <v>575</v>
      </c>
      <c r="D1038" s="11" t="s">
        <v>671</v>
      </c>
      <c r="E1038" s="11" t="s">
        <v>784</v>
      </c>
      <c r="F1038" s="11" t="s">
        <v>785</v>
      </c>
      <c r="G1038" s="16">
        <v>40504</v>
      </c>
      <c r="H1038" s="13" t="s">
        <v>1486</v>
      </c>
      <c r="J1038" s="15">
        <v>4453</v>
      </c>
      <c r="K1038" s="15">
        <v>10387.5</v>
      </c>
      <c r="L1038" s="15">
        <v>363.68</v>
      </c>
      <c r="M1038" s="15">
        <v>86.8</v>
      </c>
      <c r="N1038" s="15">
        <v>3.8</v>
      </c>
      <c r="O1038" s="15">
        <v>1000</v>
      </c>
      <c r="P1038" s="15">
        <f t="shared" si="51"/>
        <v>3.04</v>
      </c>
    </row>
    <row r="1039" spans="1:16">
      <c r="A1039" s="13">
        <v>202405</v>
      </c>
      <c r="B1039" s="11" t="s">
        <v>428</v>
      </c>
      <c r="C1039" s="11" t="s">
        <v>575</v>
      </c>
      <c r="D1039" s="11" t="s">
        <v>587</v>
      </c>
      <c r="E1039" s="11" t="s">
        <v>786</v>
      </c>
      <c r="F1039" s="11" t="s">
        <v>710</v>
      </c>
      <c r="G1039" s="16" t="s">
        <v>787</v>
      </c>
      <c r="H1039" s="13" t="s">
        <v>1486</v>
      </c>
      <c r="J1039" s="15">
        <v>4400</v>
      </c>
      <c r="K1039" s="15">
        <v>11350</v>
      </c>
      <c r="L1039" s="15">
        <v>339.36</v>
      </c>
      <c r="M1039" s="15">
        <v>84.84</v>
      </c>
      <c r="N1039" s="15">
        <v>12.73</v>
      </c>
      <c r="O1039" s="15">
        <v>500</v>
      </c>
      <c r="P1039" s="15">
        <f t="shared" si="51"/>
        <v>3.04</v>
      </c>
    </row>
    <row r="1040" spans="1:16">
      <c r="A1040" s="13">
        <v>202405</v>
      </c>
      <c r="B1040" s="11" t="s">
        <v>445</v>
      </c>
      <c r="C1040" s="11" t="s">
        <v>1439</v>
      </c>
      <c r="D1040" s="11" t="s">
        <v>587</v>
      </c>
      <c r="E1040" s="11" t="s">
        <v>793</v>
      </c>
      <c r="F1040" s="11" t="s">
        <v>675</v>
      </c>
      <c r="G1040" s="16" t="s">
        <v>794</v>
      </c>
      <c r="H1040" s="13" t="s">
        <v>1486</v>
      </c>
      <c r="J1040" s="15">
        <v>2400</v>
      </c>
      <c r="K1040" s="15">
        <v>6368.88</v>
      </c>
      <c r="L1040" s="15">
        <v>363.68</v>
      </c>
      <c r="M1040" s="15">
        <v>86.8</v>
      </c>
      <c r="N1040" s="15">
        <v>3.8</v>
      </c>
      <c r="O1040" s="15">
        <v>0</v>
      </c>
      <c r="P1040" s="15">
        <f t="shared" si="51"/>
        <v>3.04</v>
      </c>
    </row>
    <row r="1041" spans="1:16">
      <c r="A1041" s="13">
        <v>202405</v>
      </c>
      <c r="B1041" s="11" t="s">
        <v>426</v>
      </c>
      <c r="C1041" s="11" t="s">
        <v>1437</v>
      </c>
      <c r="D1041" s="11" t="s">
        <v>587</v>
      </c>
      <c r="E1041" s="11" t="s">
        <v>795</v>
      </c>
      <c r="F1041" s="11" t="s">
        <v>778</v>
      </c>
      <c r="G1041" s="16" t="s">
        <v>796</v>
      </c>
      <c r="H1041" s="13" t="s">
        <v>1486</v>
      </c>
      <c r="J1041" s="15">
        <v>4800</v>
      </c>
      <c r="K1041" s="15">
        <v>13420.53</v>
      </c>
      <c r="L1041" s="15">
        <v>363.68</v>
      </c>
      <c r="M1041" s="15">
        <v>86.8</v>
      </c>
      <c r="N1041" s="15">
        <v>3.8</v>
      </c>
      <c r="O1041" s="15">
        <v>1266</v>
      </c>
      <c r="P1041" s="15">
        <f t="shared" si="51"/>
        <v>3.04</v>
      </c>
    </row>
    <row r="1042" spans="1:16">
      <c r="A1042" s="13">
        <v>202405</v>
      </c>
      <c r="B1042" s="11" t="s">
        <v>250</v>
      </c>
      <c r="C1042" s="11" t="s">
        <v>575</v>
      </c>
      <c r="D1042" s="11" t="s">
        <v>587</v>
      </c>
      <c r="E1042" s="11" t="s">
        <v>797</v>
      </c>
      <c r="F1042" s="11" t="s">
        <v>798</v>
      </c>
      <c r="G1042" s="16" t="s">
        <v>796</v>
      </c>
      <c r="H1042" s="13" t="s">
        <v>1486</v>
      </c>
      <c r="J1042" s="15">
        <v>2760</v>
      </c>
      <c r="K1042" s="15">
        <v>7757.47</v>
      </c>
      <c r="L1042" s="15">
        <v>363.68</v>
      </c>
      <c r="M1042" s="15">
        <v>86.8</v>
      </c>
      <c r="N1042" s="15">
        <v>3.8</v>
      </c>
      <c r="O1042" s="15">
        <v>0</v>
      </c>
      <c r="P1042" s="15">
        <f t="shared" si="51"/>
        <v>3.04</v>
      </c>
    </row>
    <row r="1043" spans="1:16">
      <c r="A1043" s="13">
        <v>202405</v>
      </c>
      <c r="B1043" s="11" t="s">
        <v>346</v>
      </c>
      <c r="C1043" s="11" t="s">
        <v>1437</v>
      </c>
      <c r="D1043" s="11" t="s">
        <v>587</v>
      </c>
      <c r="E1043" s="11" t="s">
        <v>803</v>
      </c>
      <c r="F1043" s="11" t="s">
        <v>804</v>
      </c>
      <c r="G1043" s="16" t="s">
        <v>396</v>
      </c>
      <c r="H1043" s="13" t="s">
        <v>1486</v>
      </c>
      <c r="J1043" s="15">
        <v>4925</v>
      </c>
      <c r="K1043" s="15">
        <v>7828.48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</row>
    <row r="1044" spans="1:16">
      <c r="A1044" s="13">
        <v>202405</v>
      </c>
      <c r="B1044" s="11" t="s">
        <v>389</v>
      </c>
      <c r="C1044" s="11" t="s">
        <v>580</v>
      </c>
      <c r="D1044" s="11" t="s">
        <v>587</v>
      </c>
      <c r="E1044" s="11" t="s">
        <v>805</v>
      </c>
      <c r="F1044" s="11" t="s">
        <v>698</v>
      </c>
      <c r="G1044" s="16" t="s">
        <v>396</v>
      </c>
      <c r="H1044" s="13" t="s">
        <v>1486</v>
      </c>
      <c r="J1044" s="15">
        <v>4050</v>
      </c>
      <c r="K1044" s="15">
        <v>17478.4</v>
      </c>
      <c r="L1044" s="15">
        <v>363.68</v>
      </c>
      <c r="M1044" s="15">
        <v>86.8</v>
      </c>
      <c r="N1044" s="15">
        <v>3.8</v>
      </c>
      <c r="O1044" s="15">
        <v>1250</v>
      </c>
      <c r="P1044" s="15">
        <f>1900*0.16%</f>
        <v>3.04</v>
      </c>
    </row>
    <row r="1045" spans="1:16">
      <c r="A1045" s="13">
        <v>202405</v>
      </c>
      <c r="B1045" s="11" t="s">
        <v>365</v>
      </c>
      <c r="C1045" s="11" t="s">
        <v>1438</v>
      </c>
      <c r="D1045" s="11" t="s">
        <v>587</v>
      </c>
      <c r="E1045" s="11" t="s">
        <v>810</v>
      </c>
      <c r="F1045" s="11" t="s">
        <v>1338</v>
      </c>
      <c r="G1045" s="16" t="s">
        <v>811</v>
      </c>
      <c r="H1045" s="13" t="s">
        <v>1486</v>
      </c>
      <c r="J1045" s="15">
        <v>3481</v>
      </c>
      <c r="K1045" s="15">
        <v>8368.74</v>
      </c>
      <c r="L1045" s="15">
        <v>363.68</v>
      </c>
      <c r="M1045" s="15">
        <v>86.8</v>
      </c>
      <c r="N1045" s="15">
        <v>3.8</v>
      </c>
      <c r="O1045" s="15">
        <v>0</v>
      </c>
      <c r="P1045" s="15">
        <f>1900*0.16%</f>
        <v>3.04</v>
      </c>
    </row>
    <row r="1046" spans="1:16">
      <c r="A1046" s="13">
        <v>202405</v>
      </c>
      <c r="B1046" s="11" t="s">
        <v>364</v>
      </c>
      <c r="C1046" s="11" t="s">
        <v>1437</v>
      </c>
      <c r="D1046" s="11" t="s">
        <v>587</v>
      </c>
      <c r="E1046" s="11" t="s">
        <v>812</v>
      </c>
      <c r="F1046" s="11" t="s">
        <v>758</v>
      </c>
      <c r="G1046" s="16">
        <v>44046</v>
      </c>
      <c r="H1046" s="13" t="s">
        <v>1486</v>
      </c>
      <c r="J1046" s="15">
        <v>2138</v>
      </c>
      <c r="K1046" s="15">
        <v>6783.84</v>
      </c>
      <c r="L1046" s="15">
        <v>363.68</v>
      </c>
      <c r="M1046" s="15">
        <v>86.8</v>
      </c>
      <c r="N1046" s="15">
        <v>3.8</v>
      </c>
      <c r="O1046" s="15">
        <v>0</v>
      </c>
      <c r="P1046" s="15">
        <f>1900*0.16%</f>
        <v>3.04</v>
      </c>
    </row>
    <row r="1047" spans="1:16">
      <c r="A1047" s="13">
        <v>202405</v>
      </c>
      <c r="B1047" s="11" t="s">
        <v>371</v>
      </c>
      <c r="C1047" s="11" t="s">
        <v>592</v>
      </c>
      <c r="D1047" s="11" t="s">
        <v>587</v>
      </c>
      <c r="E1047" s="11" t="s">
        <v>815</v>
      </c>
      <c r="F1047" s="11" t="s">
        <v>816</v>
      </c>
      <c r="G1047" s="16" t="s">
        <v>817</v>
      </c>
      <c r="H1047" s="13" t="s">
        <v>1486</v>
      </c>
      <c r="J1047" s="15">
        <v>4640</v>
      </c>
      <c r="K1047" s="15">
        <v>11639</v>
      </c>
      <c r="L1047" s="15">
        <v>363.68</v>
      </c>
      <c r="M1047" s="15">
        <v>86.8</v>
      </c>
      <c r="N1047" s="15">
        <v>3.8</v>
      </c>
      <c r="O1047" s="15">
        <v>500</v>
      </c>
      <c r="P1047" s="15">
        <f>1900*0.16%</f>
        <v>3.04</v>
      </c>
    </row>
    <row r="1048" spans="1:16">
      <c r="A1048" s="13">
        <v>202405</v>
      </c>
      <c r="B1048" s="11" t="s">
        <v>241</v>
      </c>
      <c r="C1048" s="11" t="s">
        <v>1437</v>
      </c>
      <c r="D1048" s="11" t="s">
        <v>587</v>
      </c>
      <c r="E1048" s="11" t="s">
        <v>818</v>
      </c>
      <c r="F1048" s="11" t="s">
        <v>819</v>
      </c>
      <c r="G1048" s="16" t="s">
        <v>817</v>
      </c>
      <c r="H1048" s="13" t="s">
        <v>1486</v>
      </c>
      <c r="J1048" s="15">
        <v>3668</v>
      </c>
      <c r="K1048" s="15">
        <v>8584.94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</row>
    <row r="1049" spans="1:16">
      <c r="A1049" s="13">
        <v>202405</v>
      </c>
      <c r="B1049" s="11" t="s">
        <v>229</v>
      </c>
      <c r="C1049" s="11" t="s">
        <v>1437</v>
      </c>
      <c r="D1049" s="11" t="s">
        <v>587</v>
      </c>
      <c r="E1049" s="11" t="s">
        <v>823</v>
      </c>
      <c r="F1049" s="11" t="s">
        <v>753</v>
      </c>
      <c r="G1049" s="16" t="s">
        <v>824</v>
      </c>
      <c r="H1049" s="13" t="s">
        <v>1486</v>
      </c>
      <c r="J1049" s="15">
        <v>1913</v>
      </c>
      <c r="K1049" s="15">
        <v>4411.52</v>
      </c>
      <c r="L1049" s="15">
        <v>363.68</v>
      </c>
      <c r="M1049" s="15">
        <v>86.8</v>
      </c>
      <c r="N1049" s="15">
        <v>3.8</v>
      </c>
      <c r="O1049" s="15">
        <v>0</v>
      </c>
      <c r="P1049" s="15">
        <f t="shared" ref="P1049:P1054" si="52">1900*0.16%</f>
        <v>3.04</v>
      </c>
    </row>
    <row r="1050" spans="1:16">
      <c r="A1050" s="13">
        <v>202405</v>
      </c>
      <c r="B1050" s="11" t="s">
        <v>438</v>
      </c>
      <c r="C1050" s="11" t="s">
        <v>1437</v>
      </c>
      <c r="D1050" s="11" t="s">
        <v>587</v>
      </c>
      <c r="E1050" s="11" t="s">
        <v>825</v>
      </c>
      <c r="F1050" s="11" t="s">
        <v>804</v>
      </c>
      <c r="G1050" s="16" t="s">
        <v>824</v>
      </c>
      <c r="H1050" s="13" t="s">
        <v>1486</v>
      </c>
      <c r="J1050" s="15">
        <v>5525</v>
      </c>
      <c r="K1050" s="15">
        <v>12466.31</v>
      </c>
      <c r="L1050" s="15">
        <v>359.52</v>
      </c>
      <c r="M1050" s="15">
        <v>112.35</v>
      </c>
      <c r="N1050" s="15">
        <v>22.47</v>
      </c>
      <c r="O1050" s="15">
        <v>600</v>
      </c>
      <c r="P1050" s="15">
        <f t="shared" si="52"/>
        <v>3.04</v>
      </c>
    </row>
    <row r="1051" spans="1:16">
      <c r="A1051" s="13">
        <v>202405</v>
      </c>
      <c r="B1051" s="11" t="s">
        <v>276</v>
      </c>
      <c r="C1051" s="11" t="s">
        <v>1439</v>
      </c>
      <c r="D1051" s="11" t="s">
        <v>587</v>
      </c>
      <c r="E1051" s="11" t="s">
        <v>826</v>
      </c>
      <c r="F1051" s="11" t="s">
        <v>827</v>
      </c>
      <c r="G1051" s="16" t="s">
        <v>824</v>
      </c>
      <c r="H1051" s="13" t="s">
        <v>1486</v>
      </c>
      <c r="J1051" s="15">
        <v>3212</v>
      </c>
      <c r="K1051" s="15">
        <v>8340.98</v>
      </c>
      <c r="L1051" s="15">
        <v>363.68</v>
      </c>
      <c r="M1051" s="15">
        <v>86.8</v>
      </c>
      <c r="N1051" s="15">
        <v>3.8</v>
      </c>
      <c r="O1051" s="15">
        <v>0</v>
      </c>
      <c r="P1051" s="15">
        <f t="shared" si="52"/>
        <v>3.04</v>
      </c>
    </row>
    <row r="1052" spans="1:16">
      <c r="A1052" s="13">
        <v>202405</v>
      </c>
      <c r="B1052" s="11" t="s">
        <v>243</v>
      </c>
      <c r="C1052" s="11" t="s">
        <v>592</v>
      </c>
      <c r="D1052" s="11" t="s">
        <v>587</v>
      </c>
      <c r="E1052" s="11" t="s">
        <v>828</v>
      </c>
      <c r="F1052" s="11" t="s">
        <v>597</v>
      </c>
      <c r="G1052" s="16" t="s">
        <v>829</v>
      </c>
      <c r="H1052" s="13" t="s">
        <v>1486</v>
      </c>
      <c r="J1052" s="15">
        <v>1900</v>
      </c>
      <c r="K1052" s="15">
        <v>4896.5</v>
      </c>
      <c r="L1052" s="15">
        <v>363.68</v>
      </c>
      <c r="M1052" s="15">
        <v>86.8</v>
      </c>
      <c r="N1052" s="15">
        <v>3.8</v>
      </c>
      <c r="O1052" s="15">
        <v>0</v>
      </c>
      <c r="P1052" s="15">
        <f t="shared" si="52"/>
        <v>3.04</v>
      </c>
    </row>
    <row r="1053" spans="1:16">
      <c r="A1053" s="13">
        <v>202405</v>
      </c>
      <c r="B1053" s="11" t="s">
        <v>268</v>
      </c>
      <c r="C1053" s="11" t="s">
        <v>1438</v>
      </c>
      <c r="D1053" s="11" t="s">
        <v>587</v>
      </c>
      <c r="E1053" s="11" t="s">
        <v>830</v>
      </c>
      <c r="F1053" s="11" t="s">
        <v>686</v>
      </c>
      <c r="G1053" s="16" t="s">
        <v>831</v>
      </c>
      <c r="H1053" s="13" t="s">
        <v>1486</v>
      </c>
      <c r="J1053" s="15">
        <v>2120</v>
      </c>
      <c r="K1053" s="15">
        <v>6999.19</v>
      </c>
      <c r="L1053" s="15">
        <v>363.68</v>
      </c>
      <c r="M1053" s="15">
        <v>86.8</v>
      </c>
      <c r="N1053" s="15">
        <v>3.8</v>
      </c>
      <c r="O1053" s="15">
        <v>0</v>
      </c>
      <c r="P1053" s="15">
        <f t="shared" si="52"/>
        <v>3.04</v>
      </c>
    </row>
    <row r="1054" spans="1:16">
      <c r="A1054" s="13">
        <v>202405</v>
      </c>
      <c r="B1054" s="11" t="s">
        <v>218</v>
      </c>
      <c r="C1054" s="11" t="s">
        <v>841</v>
      </c>
      <c r="D1054" s="11" t="s">
        <v>764</v>
      </c>
      <c r="E1054" s="11" t="s">
        <v>842</v>
      </c>
      <c r="F1054" s="11" t="s">
        <v>843</v>
      </c>
      <c r="G1054" s="16" t="s">
        <v>840</v>
      </c>
      <c r="H1054" s="13" t="s">
        <v>1486</v>
      </c>
      <c r="J1054" s="15">
        <v>7600</v>
      </c>
      <c r="K1054" s="15">
        <v>3858.3</v>
      </c>
      <c r="L1054" s="15">
        <v>363.68</v>
      </c>
      <c r="M1054" s="15">
        <v>86.8</v>
      </c>
      <c r="N1054" s="15">
        <v>3.8</v>
      </c>
      <c r="O1054" s="15">
        <v>3268</v>
      </c>
      <c r="P1054" s="15">
        <f t="shared" si="52"/>
        <v>3.04</v>
      </c>
    </row>
    <row r="1055" spans="1:16">
      <c r="A1055" s="13">
        <v>202405</v>
      </c>
      <c r="B1055" s="11" t="s">
        <v>440</v>
      </c>
      <c r="C1055" s="11" t="s">
        <v>1437</v>
      </c>
      <c r="D1055" s="11" t="s">
        <v>587</v>
      </c>
      <c r="E1055" s="11" t="s">
        <v>848</v>
      </c>
      <c r="F1055" s="11" t="s">
        <v>694</v>
      </c>
      <c r="G1055" s="16" t="s">
        <v>849</v>
      </c>
      <c r="H1055" s="13" t="s">
        <v>1486</v>
      </c>
      <c r="J1055" s="15">
        <v>2400</v>
      </c>
      <c r="K1055" s="15">
        <v>4645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</row>
    <row r="1056" spans="1:16">
      <c r="A1056" s="13">
        <v>202405</v>
      </c>
      <c r="B1056" s="11" t="s">
        <v>394</v>
      </c>
      <c r="C1056" s="11" t="s">
        <v>1439</v>
      </c>
      <c r="D1056" s="11" t="s">
        <v>587</v>
      </c>
      <c r="E1056" s="11" t="s">
        <v>850</v>
      </c>
      <c r="F1056" s="11" t="s">
        <v>851</v>
      </c>
      <c r="G1056" s="16" t="s">
        <v>852</v>
      </c>
      <c r="H1056" s="13" t="s">
        <v>1486</v>
      </c>
      <c r="J1056" s="15">
        <v>1980</v>
      </c>
      <c r="K1056" s="15">
        <v>5520.3</v>
      </c>
      <c r="L1056" s="15">
        <v>363.68</v>
      </c>
      <c r="M1056" s="15">
        <v>86.8</v>
      </c>
      <c r="N1056" s="15">
        <v>3.8</v>
      </c>
      <c r="O1056" s="15">
        <v>0</v>
      </c>
      <c r="P1056" s="15">
        <f>1900*0.16%</f>
        <v>3.04</v>
      </c>
    </row>
    <row r="1057" spans="1:16">
      <c r="A1057" s="13">
        <v>202405</v>
      </c>
      <c r="B1057" s="11" t="s">
        <v>233</v>
      </c>
      <c r="C1057" s="11" t="s">
        <v>1439</v>
      </c>
      <c r="D1057" s="11" t="s">
        <v>587</v>
      </c>
      <c r="E1057" s="11" t="s">
        <v>853</v>
      </c>
      <c r="F1057" s="11" t="s">
        <v>1500</v>
      </c>
      <c r="G1057" s="16" t="s">
        <v>854</v>
      </c>
      <c r="H1057" s="13" t="s">
        <v>1486</v>
      </c>
      <c r="J1057" s="15">
        <v>4160</v>
      </c>
      <c r="K1057" s="15">
        <v>11050</v>
      </c>
      <c r="L1057" s="15">
        <v>363.68</v>
      </c>
      <c r="M1057" s="15">
        <v>86.8</v>
      </c>
      <c r="N1057" s="15">
        <v>3.8</v>
      </c>
      <c r="O1057" s="15">
        <v>0</v>
      </c>
      <c r="P1057" s="15">
        <f>1900*0.16%</f>
        <v>3.04</v>
      </c>
    </row>
    <row r="1058" spans="1:16">
      <c r="A1058" s="13">
        <v>202405</v>
      </c>
      <c r="B1058" s="11" t="s">
        <v>404</v>
      </c>
      <c r="C1058" s="11" t="s">
        <v>1437</v>
      </c>
      <c r="D1058" s="11" t="s">
        <v>587</v>
      </c>
      <c r="E1058" s="11" t="s">
        <v>858</v>
      </c>
      <c r="F1058" s="11" t="s">
        <v>859</v>
      </c>
      <c r="G1058" s="16" t="s">
        <v>1501</v>
      </c>
      <c r="H1058" s="13" t="s">
        <v>1486</v>
      </c>
      <c r="J1058" s="15">
        <v>3128</v>
      </c>
      <c r="K1058" s="15">
        <v>6614.78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</row>
    <row r="1059" spans="1:16">
      <c r="A1059" s="13">
        <v>202405</v>
      </c>
      <c r="B1059" s="11" t="s">
        <v>446</v>
      </c>
      <c r="C1059" s="11" t="s">
        <v>575</v>
      </c>
      <c r="D1059" s="11" t="s">
        <v>587</v>
      </c>
      <c r="E1059" s="11" t="s">
        <v>861</v>
      </c>
      <c r="F1059" s="11" t="s">
        <v>862</v>
      </c>
      <c r="G1059" s="16" t="s">
        <v>860</v>
      </c>
      <c r="H1059" s="13" t="s">
        <v>1486</v>
      </c>
      <c r="J1059" s="15">
        <v>2760</v>
      </c>
      <c r="K1059" s="15">
        <v>7650</v>
      </c>
      <c r="L1059" s="15">
        <v>363.68</v>
      </c>
      <c r="M1059" s="15">
        <v>86.8</v>
      </c>
      <c r="N1059" s="15">
        <v>3.8</v>
      </c>
      <c r="O1059" s="15">
        <v>0</v>
      </c>
      <c r="P1059" s="15">
        <f>1900*0.16%</f>
        <v>3.04</v>
      </c>
    </row>
    <row r="1060" spans="1:16">
      <c r="A1060" s="13">
        <v>202405</v>
      </c>
      <c r="B1060" s="11" t="s">
        <v>406</v>
      </c>
      <c r="C1060" s="11" t="s">
        <v>1438</v>
      </c>
      <c r="D1060" s="11" t="s">
        <v>587</v>
      </c>
      <c r="E1060" s="11" t="s">
        <v>863</v>
      </c>
      <c r="F1060" s="11" t="s">
        <v>864</v>
      </c>
      <c r="G1060" s="16" t="s">
        <v>865</v>
      </c>
      <c r="H1060" s="13" t="s">
        <v>1486</v>
      </c>
      <c r="J1060" s="15">
        <v>1900</v>
      </c>
      <c r="K1060" s="15">
        <v>3479.23</v>
      </c>
      <c r="L1060" s="15">
        <v>363.68</v>
      </c>
      <c r="M1060" s="15">
        <v>86.8</v>
      </c>
      <c r="N1060" s="15">
        <v>3.8</v>
      </c>
      <c r="O1060" s="15">
        <v>0</v>
      </c>
      <c r="P1060" s="15">
        <f>1900*0.16%</f>
        <v>3.04</v>
      </c>
    </row>
    <row r="1061" spans="1:16">
      <c r="A1061" s="13">
        <v>202405</v>
      </c>
      <c r="B1061" s="11" t="s">
        <v>368</v>
      </c>
      <c r="C1061" s="11" t="s">
        <v>866</v>
      </c>
      <c r="D1061" s="11" t="s">
        <v>576</v>
      </c>
      <c r="E1061" s="11" t="s">
        <v>867</v>
      </c>
      <c r="F1061" s="11" t="s">
        <v>868</v>
      </c>
      <c r="G1061" s="16" t="s">
        <v>869</v>
      </c>
      <c r="H1061" s="13" t="s">
        <v>1486</v>
      </c>
      <c r="J1061" s="15">
        <v>3850</v>
      </c>
      <c r="K1061" s="15">
        <v>9290.5</v>
      </c>
      <c r="L1061" s="15">
        <v>363.68</v>
      </c>
      <c r="M1061" s="15">
        <v>86.8</v>
      </c>
      <c r="N1061" s="15">
        <v>3.8</v>
      </c>
      <c r="O1061" s="15">
        <v>95</v>
      </c>
      <c r="P1061" s="15">
        <f>1900*0.16%</f>
        <v>3.04</v>
      </c>
    </row>
    <row r="1062" spans="1:16">
      <c r="A1062" s="13">
        <v>202405</v>
      </c>
      <c r="B1062" s="11" t="s">
        <v>287</v>
      </c>
      <c r="C1062" s="11" t="s">
        <v>592</v>
      </c>
      <c r="D1062" s="11" t="s">
        <v>587</v>
      </c>
      <c r="E1062" s="11" t="s">
        <v>870</v>
      </c>
      <c r="F1062" s="11" t="s">
        <v>761</v>
      </c>
      <c r="G1062" s="16" t="s">
        <v>871</v>
      </c>
      <c r="H1062" s="13" t="s">
        <v>1486</v>
      </c>
      <c r="J1062" s="15">
        <v>2888</v>
      </c>
      <c r="K1062" s="15">
        <v>6198.9</v>
      </c>
      <c r="L1062" s="15">
        <v>363.68</v>
      </c>
      <c r="M1062" s="15">
        <v>86.8</v>
      </c>
      <c r="N1062" s="15">
        <v>3.8</v>
      </c>
      <c r="O1062" s="15">
        <v>0</v>
      </c>
      <c r="P1062" s="15">
        <f>1900*0.16%</f>
        <v>3.04</v>
      </c>
    </row>
    <row r="1063" spans="1:16">
      <c r="A1063" s="13">
        <v>202405</v>
      </c>
      <c r="B1063" s="11" t="s">
        <v>328</v>
      </c>
      <c r="C1063" s="11" t="s">
        <v>1437</v>
      </c>
      <c r="D1063" s="11" t="s">
        <v>587</v>
      </c>
      <c r="E1063" s="11" t="s">
        <v>872</v>
      </c>
      <c r="F1063" s="11" t="s">
        <v>652</v>
      </c>
      <c r="G1063" s="16" t="s">
        <v>873</v>
      </c>
      <c r="H1063" s="13" t="s">
        <v>1486</v>
      </c>
      <c r="J1063" s="15">
        <v>4344</v>
      </c>
      <c r="K1063" s="15">
        <v>8823.44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</row>
    <row r="1064" spans="1:16">
      <c r="A1064" s="13">
        <v>202405</v>
      </c>
      <c r="B1064" s="11" t="s">
        <v>417</v>
      </c>
      <c r="C1064" s="11" t="s">
        <v>1439</v>
      </c>
      <c r="D1064" s="11" t="s">
        <v>587</v>
      </c>
      <c r="E1064" s="11" t="s">
        <v>876</v>
      </c>
      <c r="F1064" s="11" t="s">
        <v>1368</v>
      </c>
      <c r="G1064" s="16" t="s">
        <v>877</v>
      </c>
      <c r="H1064" s="13" t="s">
        <v>1486</v>
      </c>
      <c r="J1064" s="15">
        <v>2980</v>
      </c>
      <c r="K1064" s="15">
        <v>8188</v>
      </c>
      <c r="L1064" s="15">
        <v>363.68</v>
      </c>
      <c r="M1064" s="15">
        <v>86.8</v>
      </c>
      <c r="N1064" s="15">
        <v>3.8</v>
      </c>
      <c r="O1064" s="15">
        <v>0</v>
      </c>
      <c r="P1064" s="15">
        <f t="shared" ref="P1064:P1080" si="53">1900*0.16%</f>
        <v>3.04</v>
      </c>
    </row>
    <row r="1065" spans="1:16">
      <c r="A1065" s="13">
        <v>202405</v>
      </c>
      <c r="B1065" s="11" t="s">
        <v>278</v>
      </c>
      <c r="C1065" s="11" t="s">
        <v>580</v>
      </c>
      <c r="D1065" s="11" t="s">
        <v>587</v>
      </c>
      <c r="E1065" s="11" t="s">
        <v>882</v>
      </c>
      <c r="F1065" s="11" t="s">
        <v>698</v>
      </c>
      <c r="G1065" s="16" t="s">
        <v>881</v>
      </c>
      <c r="H1065" s="13" t="s">
        <v>1486</v>
      </c>
      <c r="J1065" s="15">
        <v>4000</v>
      </c>
      <c r="K1065" s="15">
        <v>18564</v>
      </c>
      <c r="L1065" s="15">
        <v>363.68</v>
      </c>
      <c r="M1065" s="15">
        <v>86.8</v>
      </c>
      <c r="N1065" s="15">
        <v>3.8</v>
      </c>
      <c r="O1065" s="15">
        <v>0</v>
      </c>
      <c r="P1065" s="15">
        <f t="shared" si="53"/>
        <v>3.04</v>
      </c>
    </row>
    <row r="1066" spans="1:16">
      <c r="A1066" s="13">
        <v>202405</v>
      </c>
      <c r="B1066" s="11" t="s">
        <v>311</v>
      </c>
      <c r="C1066" s="11" t="s">
        <v>866</v>
      </c>
      <c r="D1066" s="11" t="s">
        <v>587</v>
      </c>
      <c r="E1066" s="11" t="s">
        <v>930</v>
      </c>
      <c r="F1066" s="11" t="s">
        <v>931</v>
      </c>
      <c r="G1066" s="16" t="s">
        <v>932</v>
      </c>
      <c r="H1066" s="13" t="s">
        <v>1486</v>
      </c>
      <c r="J1066" s="15">
        <v>2642</v>
      </c>
      <c r="K1066" s="15">
        <v>7235.7</v>
      </c>
      <c r="L1066" s="15">
        <v>363.68</v>
      </c>
      <c r="M1066" s="15">
        <v>86.8</v>
      </c>
      <c r="N1066" s="15">
        <v>3.8</v>
      </c>
      <c r="O1066" s="15">
        <v>0</v>
      </c>
      <c r="P1066" s="15">
        <f t="shared" si="53"/>
        <v>3.04</v>
      </c>
    </row>
    <row r="1067" spans="1:16">
      <c r="A1067" s="13">
        <v>202405</v>
      </c>
      <c r="B1067" s="11" t="s">
        <v>327</v>
      </c>
      <c r="C1067" s="11" t="s">
        <v>1438</v>
      </c>
      <c r="D1067" s="11" t="s">
        <v>587</v>
      </c>
      <c r="E1067" s="11" t="s">
        <v>933</v>
      </c>
      <c r="F1067" s="11" t="s">
        <v>686</v>
      </c>
      <c r="G1067" s="16" t="s">
        <v>934</v>
      </c>
      <c r="H1067" s="13" t="s">
        <v>1486</v>
      </c>
      <c r="J1067" s="15">
        <v>2120</v>
      </c>
      <c r="K1067" s="15">
        <v>6892.34</v>
      </c>
      <c r="L1067" s="15">
        <v>363.68</v>
      </c>
      <c r="M1067" s="15">
        <v>86.8</v>
      </c>
      <c r="N1067" s="15">
        <v>3.8</v>
      </c>
      <c r="O1067" s="15">
        <v>0</v>
      </c>
      <c r="P1067" s="15">
        <f t="shared" si="53"/>
        <v>3.04</v>
      </c>
    </row>
    <row r="1068" spans="1:16">
      <c r="A1068" s="13">
        <v>202405</v>
      </c>
      <c r="B1068" s="11" t="s">
        <v>291</v>
      </c>
      <c r="C1068" s="11" t="s">
        <v>866</v>
      </c>
      <c r="D1068" s="11" t="s">
        <v>587</v>
      </c>
      <c r="E1068" s="11" t="s">
        <v>935</v>
      </c>
      <c r="F1068" s="11" t="s">
        <v>936</v>
      </c>
      <c r="G1068" s="16" t="s">
        <v>937</v>
      </c>
      <c r="H1068" s="13" t="s">
        <v>1486</v>
      </c>
      <c r="J1068" s="15">
        <v>4800</v>
      </c>
      <c r="K1068" s="15">
        <v>12709.57</v>
      </c>
      <c r="L1068" s="15">
        <v>363.68</v>
      </c>
      <c r="M1068" s="15">
        <v>86.8</v>
      </c>
      <c r="N1068" s="15">
        <v>3.8</v>
      </c>
      <c r="O1068" s="15">
        <v>0</v>
      </c>
      <c r="P1068" s="15">
        <f t="shared" si="53"/>
        <v>3.04</v>
      </c>
    </row>
    <row r="1069" spans="1:16">
      <c r="A1069" s="13">
        <v>202405</v>
      </c>
      <c r="B1069" s="11" t="s">
        <v>429</v>
      </c>
      <c r="C1069" s="11" t="s">
        <v>1437</v>
      </c>
      <c r="D1069" s="11" t="s">
        <v>587</v>
      </c>
      <c r="E1069" s="11" t="s">
        <v>938</v>
      </c>
      <c r="F1069" s="11" t="s">
        <v>939</v>
      </c>
      <c r="G1069" s="16">
        <v>44431</v>
      </c>
      <c r="H1069" s="13" t="s">
        <v>1486</v>
      </c>
      <c r="J1069" s="15">
        <v>2750</v>
      </c>
      <c r="K1069" s="15">
        <v>7085.1</v>
      </c>
      <c r="L1069" s="15">
        <v>363.68</v>
      </c>
      <c r="M1069" s="15">
        <v>86.8</v>
      </c>
      <c r="N1069" s="15">
        <v>3.8</v>
      </c>
      <c r="O1069" s="15">
        <v>0</v>
      </c>
      <c r="P1069" s="15">
        <f t="shared" si="53"/>
        <v>3.04</v>
      </c>
    </row>
    <row r="1070" spans="1:16">
      <c r="A1070" s="13">
        <v>202405</v>
      </c>
      <c r="B1070" s="11" t="s">
        <v>391</v>
      </c>
      <c r="C1070" s="11" t="s">
        <v>580</v>
      </c>
      <c r="D1070" s="11" t="s">
        <v>587</v>
      </c>
      <c r="E1070" s="11" t="s">
        <v>940</v>
      </c>
      <c r="F1070" s="11" t="s">
        <v>941</v>
      </c>
      <c r="G1070" s="16" t="s">
        <v>942</v>
      </c>
      <c r="H1070" s="13" t="s">
        <v>1486</v>
      </c>
      <c r="J1070" s="15">
        <v>4738</v>
      </c>
      <c r="K1070" s="15">
        <v>21321.7</v>
      </c>
      <c r="L1070" s="15">
        <v>363.68</v>
      </c>
      <c r="M1070" s="15">
        <v>86.8</v>
      </c>
      <c r="N1070" s="15">
        <v>3.8</v>
      </c>
      <c r="O1070" s="15">
        <v>0</v>
      </c>
      <c r="P1070" s="15">
        <f t="shared" si="53"/>
        <v>3.04</v>
      </c>
    </row>
    <row r="1071" spans="1:16">
      <c r="A1071" s="13">
        <v>202405</v>
      </c>
      <c r="B1071" s="11" t="s">
        <v>333</v>
      </c>
      <c r="C1071" s="11" t="s">
        <v>575</v>
      </c>
      <c r="D1071" s="11" t="s">
        <v>587</v>
      </c>
      <c r="E1071" s="11" t="s">
        <v>943</v>
      </c>
      <c r="F1071" s="11" t="s">
        <v>944</v>
      </c>
      <c r="G1071" s="16" t="s">
        <v>945</v>
      </c>
      <c r="H1071" s="13" t="s">
        <v>1486</v>
      </c>
      <c r="J1071" s="15">
        <v>2532</v>
      </c>
      <c r="K1071" s="15">
        <v>7004.78</v>
      </c>
      <c r="L1071" s="15">
        <v>363.68</v>
      </c>
      <c r="M1071" s="15">
        <v>86.8</v>
      </c>
      <c r="N1071" s="15">
        <v>3.8</v>
      </c>
      <c r="O1071" s="15">
        <v>0</v>
      </c>
      <c r="P1071" s="15">
        <f t="shared" si="53"/>
        <v>3.04</v>
      </c>
    </row>
    <row r="1072" spans="1:16">
      <c r="A1072" s="13">
        <v>202405</v>
      </c>
      <c r="B1072" s="11" t="s">
        <v>381</v>
      </c>
      <c r="C1072" s="11" t="s">
        <v>1438</v>
      </c>
      <c r="D1072" s="11" t="s">
        <v>587</v>
      </c>
      <c r="E1072" s="11" t="s">
        <v>946</v>
      </c>
      <c r="F1072" s="11" t="s">
        <v>686</v>
      </c>
      <c r="G1072" s="16" t="s">
        <v>947</v>
      </c>
      <c r="H1072" s="13" t="s">
        <v>1486</v>
      </c>
      <c r="J1072" s="15">
        <v>2120</v>
      </c>
      <c r="K1072" s="15">
        <v>6423.2</v>
      </c>
      <c r="L1072" s="15">
        <v>363.68</v>
      </c>
      <c r="M1072" s="15">
        <v>86.8</v>
      </c>
      <c r="N1072" s="15">
        <v>3.8</v>
      </c>
      <c r="O1072" s="15">
        <v>0</v>
      </c>
      <c r="P1072" s="15">
        <f t="shared" si="53"/>
        <v>3.04</v>
      </c>
    </row>
    <row r="1073" spans="1:16">
      <c r="A1073" s="13">
        <v>202405</v>
      </c>
      <c r="B1073" s="11" t="s">
        <v>317</v>
      </c>
      <c r="C1073" s="11" t="s">
        <v>1438</v>
      </c>
      <c r="D1073" s="11" t="s">
        <v>587</v>
      </c>
      <c r="E1073" s="11" t="s">
        <v>948</v>
      </c>
      <c r="F1073" s="11" t="s">
        <v>686</v>
      </c>
      <c r="G1073" s="16" t="s">
        <v>949</v>
      </c>
      <c r="H1073" s="13" t="s">
        <v>1486</v>
      </c>
      <c r="J1073" s="15">
        <v>2120</v>
      </c>
      <c r="K1073" s="15">
        <v>6976.74</v>
      </c>
      <c r="L1073" s="15">
        <v>363.68</v>
      </c>
      <c r="M1073" s="15">
        <v>86.8</v>
      </c>
      <c r="N1073" s="15">
        <v>3.8</v>
      </c>
      <c r="O1073" s="15">
        <v>0</v>
      </c>
      <c r="P1073" s="15">
        <f t="shared" si="53"/>
        <v>3.04</v>
      </c>
    </row>
    <row r="1074" spans="1:16">
      <c r="A1074" s="13">
        <v>202405</v>
      </c>
      <c r="B1074" s="11" t="s">
        <v>257</v>
      </c>
      <c r="C1074" s="11" t="s">
        <v>1437</v>
      </c>
      <c r="D1074" s="11" t="s">
        <v>587</v>
      </c>
      <c r="E1074" s="11" t="s">
        <v>972</v>
      </c>
      <c r="F1074" s="11" t="s">
        <v>778</v>
      </c>
      <c r="G1074" s="16" t="s">
        <v>971</v>
      </c>
      <c r="H1074" s="13" t="s">
        <v>1486</v>
      </c>
      <c r="J1074" s="15">
        <v>3730</v>
      </c>
      <c r="K1074" s="15">
        <v>16080.4</v>
      </c>
      <c r="L1074" s="15">
        <v>363.68</v>
      </c>
      <c r="M1074" s="15">
        <v>86.8</v>
      </c>
      <c r="N1074" s="15">
        <v>3.8</v>
      </c>
      <c r="O1074" s="15">
        <v>1000</v>
      </c>
      <c r="P1074" s="15">
        <f t="shared" si="53"/>
        <v>3.04</v>
      </c>
    </row>
    <row r="1075" spans="1:16">
      <c r="A1075" s="13">
        <v>202405</v>
      </c>
      <c r="B1075" s="11" t="s">
        <v>383</v>
      </c>
      <c r="C1075" s="11" t="s">
        <v>580</v>
      </c>
      <c r="D1075" s="11" t="s">
        <v>587</v>
      </c>
      <c r="E1075" s="11" t="s">
        <v>973</v>
      </c>
      <c r="F1075" s="11" t="s">
        <v>698</v>
      </c>
      <c r="G1075" s="16" t="s">
        <v>974</v>
      </c>
      <c r="H1075" s="13" t="s">
        <v>1486</v>
      </c>
      <c r="J1075" s="15">
        <v>3326</v>
      </c>
      <c r="K1075" s="15">
        <v>15362.9</v>
      </c>
      <c r="L1075" s="15">
        <v>363.68</v>
      </c>
      <c r="M1075" s="15">
        <v>86.8</v>
      </c>
      <c r="N1075" s="15">
        <v>3.8</v>
      </c>
      <c r="O1075" s="15">
        <v>0</v>
      </c>
      <c r="P1075" s="15">
        <f t="shared" si="53"/>
        <v>3.04</v>
      </c>
    </row>
    <row r="1076" spans="1:16">
      <c r="A1076" s="13">
        <v>202405</v>
      </c>
      <c r="B1076" s="11" t="s">
        <v>213</v>
      </c>
      <c r="C1076" s="11" t="s">
        <v>580</v>
      </c>
      <c r="D1076" s="11" t="s">
        <v>587</v>
      </c>
      <c r="E1076" s="11" t="s">
        <v>975</v>
      </c>
      <c r="F1076" s="11" t="s">
        <v>941</v>
      </c>
      <c r="G1076" s="16" t="s">
        <v>976</v>
      </c>
      <c r="H1076" s="13" t="s">
        <v>1486</v>
      </c>
      <c r="J1076" s="15">
        <v>4738</v>
      </c>
      <c r="K1076" s="15">
        <v>21612.7</v>
      </c>
      <c r="L1076" s="15">
        <v>363.68</v>
      </c>
      <c r="M1076" s="15">
        <v>86.8</v>
      </c>
      <c r="N1076" s="15">
        <v>3.8</v>
      </c>
      <c r="O1076" s="15">
        <v>0</v>
      </c>
      <c r="P1076" s="15">
        <f t="shared" si="53"/>
        <v>3.04</v>
      </c>
    </row>
    <row r="1077" spans="1:16">
      <c r="A1077" s="13">
        <v>202405</v>
      </c>
      <c r="B1077" s="11" t="s">
        <v>329</v>
      </c>
      <c r="C1077" s="11" t="s">
        <v>580</v>
      </c>
      <c r="D1077" s="11" t="s">
        <v>587</v>
      </c>
      <c r="E1077" s="11" t="s">
        <v>977</v>
      </c>
      <c r="F1077" s="11" t="s">
        <v>698</v>
      </c>
      <c r="G1077" s="16" t="s">
        <v>976</v>
      </c>
      <c r="H1077" s="13" t="s">
        <v>1486</v>
      </c>
      <c r="J1077" s="15">
        <v>3730</v>
      </c>
      <c r="K1077" s="15">
        <v>17081.7</v>
      </c>
      <c r="L1077" s="15">
        <v>363.68</v>
      </c>
      <c r="M1077" s="15">
        <v>86.8</v>
      </c>
      <c r="N1077" s="15">
        <v>3.8</v>
      </c>
      <c r="O1077" s="15">
        <v>100</v>
      </c>
      <c r="P1077" s="15">
        <f t="shared" si="53"/>
        <v>3.04</v>
      </c>
    </row>
    <row r="1078" spans="1:16">
      <c r="A1078" s="13">
        <v>202405</v>
      </c>
      <c r="B1078" s="11" t="s">
        <v>262</v>
      </c>
      <c r="C1078" s="11" t="s">
        <v>1438</v>
      </c>
      <c r="D1078" s="11" t="s">
        <v>587</v>
      </c>
      <c r="E1078" s="11" t="s">
        <v>1457</v>
      </c>
      <c r="F1078" s="11" t="s">
        <v>1218</v>
      </c>
      <c r="G1078" s="16" t="s">
        <v>987</v>
      </c>
      <c r="H1078" s="13" t="s">
        <v>1486</v>
      </c>
      <c r="J1078" s="15">
        <v>4100</v>
      </c>
      <c r="K1078" s="15">
        <v>8843.5</v>
      </c>
      <c r="L1078" s="15">
        <v>363.68</v>
      </c>
      <c r="M1078" s="15">
        <v>86.8</v>
      </c>
      <c r="N1078" s="15">
        <v>3.8</v>
      </c>
      <c r="O1078" s="15">
        <v>1000</v>
      </c>
      <c r="P1078" s="15">
        <f t="shared" si="53"/>
        <v>3.04</v>
      </c>
    </row>
    <row r="1079" spans="1:16">
      <c r="A1079" s="13">
        <v>202405</v>
      </c>
      <c r="B1079" s="11" t="s">
        <v>312</v>
      </c>
      <c r="C1079" s="11" t="s">
        <v>580</v>
      </c>
      <c r="D1079" s="11" t="s">
        <v>587</v>
      </c>
      <c r="E1079" s="11" t="s">
        <v>993</v>
      </c>
      <c r="F1079" s="11" t="s">
        <v>994</v>
      </c>
      <c r="G1079" s="16" t="s">
        <v>995</v>
      </c>
      <c r="H1079" s="13" t="s">
        <v>1486</v>
      </c>
      <c r="J1079" s="15">
        <v>2311</v>
      </c>
      <c r="K1079" s="15">
        <v>12175</v>
      </c>
      <c r="L1079" s="15">
        <v>363.68</v>
      </c>
      <c r="M1079" s="15">
        <v>86.8</v>
      </c>
      <c r="N1079" s="15">
        <v>3.8</v>
      </c>
      <c r="O1079" s="15">
        <v>0</v>
      </c>
      <c r="P1079" s="15">
        <f t="shared" si="53"/>
        <v>3.04</v>
      </c>
    </row>
    <row r="1080" spans="1:16">
      <c r="A1080" s="13">
        <v>202405</v>
      </c>
      <c r="B1080" s="11" t="s">
        <v>296</v>
      </c>
      <c r="C1080" s="11" t="s">
        <v>1438</v>
      </c>
      <c r="D1080" s="11" t="s">
        <v>587</v>
      </c>
      <c r="E1080" s="11" t="s">
        <v>1004</v>
      </c>
      <c r="F1080" s="11" t="s">
        <v>1005</v>
      </c>
      <c r="G1080" s="16" t="s">
        <v>1006</v>
      </c>
      <c r="H1080" s="13" t="s">
        <v>1486</v>
      </c>
      <c r="J1080" s="15">
        <v>1900</v>
      </c>
      <c r="K1080" s="15">
        <v>5000.4</v>
      </c>
      <c r="L1080" s="15">
        <v>363.68</v>
      </c>
      <c r="M1080" s="15">
        <v>86.8</v>
      </c>
      <c r="N1080" s="15">
        <v>3.8</v>
      </c>
      <c r="O1080" s="15">
        <v>200</v>
      </c>
      <c r="P1080" s="15">
        <f t="shared" si="53"/>
        <v>3.04</v>
      </c>
    </row>
    <row r="1081" spans="1:16">
      <c r="A1081" s="13">
        <v>202405</v>
      </c>
      <c r="B1081" s="11" t="s">
        <v>366</v>
      </c>
      <c r="C1081" s="11" t="s">
        <v>575</v>
      </c>
      <c r="D1081" s="11" t="s">
        <v>587</v>
      </c>
      <c r="E1081" s="11" t="s">
        <v>1161</v>
      </c>
      <c r="F1081" s="11" t="s">
        <v>710</v>
      </c>
      <c r="G1081" s="16" t="s">
        <v>1162</v>
      </c>
      <c r="H1081" s="13" t="s">
        <v>1486</v>
      </c>
      <c r="J1081" s="15">
        <v>3850</v>
      </c>
      <c r="K1081" s="15">
        <v>3726.08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</row>
    <row r="1082" spans="1:16">
      <c r="A1082" s="13">
        <v>202405</v>
      </c>
      <c r="B1082" s="11" t="s">
        <v>239</v>
      </c>
      <c r="C1082" s="11" t="s">
        <v>1438</v>
      </c>
      <c r="D1082" s="11" t="s">
        <v>587</v>
      </c>
      <c r="E1082" s="11" t="s">
        <v>1015</v>
      </c>
      <c r="F1082" s="11" t="s">
        <v>1164</v>
      </c>
      <c r="G1082" s="16" t="s">
        <v>1017</v>
      </c>
      <c r="H1082" s="13" t="s">
        <v>1486</v>
      </c>
      <c r="J1082" s="15">
        <v>3200</v>
      </c>
      <c r="K1082" s="15">
        <v>8845</v>
      </c>
      <c r="L1082" s="15">
        <v>363.68</v>
      </c>
      <c r="M1082" s="15">
        <v>86.8</v>
      </c>
      <c r="N1082" s="15">
        <v>3.8</v>
      </c>
      <c r="O1082" s="15">
        <v>300</v>
      </c>
      <c r="P1082" s="15">
        <f t="shared" ref="P1082:P1089" si="54">1900*0.16%</f>
        <v>3.04</v>
      </c>
    </row>
    <row r="1083" spans="1:16">
      <c r="A1083" s="13">
        <v>202405</v>
      </c>
      <c r="B1083" s="11" t="s">
        <v>386</v>
      </c>
      <c r="C1083" s="11" t="s">
        <v>575</v>
      </c>
      <c r="D1083" s="11" t="s">
        <v>1178</v>
      </c>
      <c r="E1083" s="11" t="s">
        <v>1168</v>
      </c>
      <c r="F1083" s="11" t="s">
        <v>578</v>
      </c>
      <c r="G1083" s="16" t="s">
        <v>1169</v>
      </c>
      <c r="H1083" s="13" t="s">
        <v>1486</v>
      </c>
      <c r="J1083" s="15">
        <v>5500</v>
      </c>
      <c r="K1083" s="15">
        <v>15970</v>
      </c>
      <c r="L1083" s="15">
        <v>363.68</v>
      </c>
      <c r="M1083" s="15">
        <v>86.8</v>
      </c>
      <c r="N1083" s="15">
        <v>3.8</v>
      </c>
      <c r="O1083" s="15">
        <v>0</v>
      </c>
      <c r="P1083" s="15">
        <f t="shared" si="54"/>
        <v>3.04</v>
      </c>
    </row>
    <row r="1084" spans="1:16">
      <c r="A1084" s="13">
        <v>202405</v>
      </c>
      <c r="B1084" s="11" t="s">
        <v>407</v>
      </c>
      <c r="C1084" s="11" t="s">
        <v>841</v>
      </c>
      <c r="D1084" s="11" t="s">
        <v>587</v>
      </c>
      <c r="E1084" s="11" t="s">
        <v>1171</v>
      </c>
      <c r="F1084" s="11" t="s">
        <v>1172</v>
      </c>
      <c r="G1084" s="16" t="s">
        <v>1173</v>
      </c>
      <c r="H1084" s="13" t="s">
        <v>1486</v>
      </c>
      <c r="J1084" s="15">
        <v>3214</v>
      </c>
      <c r="K1084" s="15">
        <v>7680.68</v>
      </c>
      <c r="L1084" s="15">
        <v>363.68</v>
      </c>
      <c r="M1084" s="15">
        <v>86.8</v>
      </c>
      <c r="N1084" s="15">
        <v>3.8</v>
      </c>
      <c r="O1084" s="15">
        <v>1250</v>
      </c>
      <c r="P1084" s="15">
        <f t="shared" si="54"/>
        <v>3.04</v>
      </c>
    </row>
    <row r="1085" spans="1:16">
      <c r="A1085" s="13">
        <v>202405</v>
      </c>
      <c r="B1085" s="11" t="s">
        <v>377</v>
      </c>
      <c r="C1085" s="11" t="s">
        <v>580</v>
      </c>
      <c r="D1085" s="11" t="s">
        <v>587</v>
      </c>
      <c r="E1085" s="11" t="s">
        <v>1171</v>
      </c>
      <c r="F1085" s="11" t="s">
        <v>1179</v>
      </c>
      <c r="G1085" s="16" t="s">
        <v>1180</v>
      </c>
      <c r="H1085" s="13" t="s">
        <v>1486</v>
      </c>
      <c r="J1085" s="15">
        <v>2520</v>
      </c>
      <c r="K1085" s="15">
        <v>11567.05</v>
      </c>
      <c r="L1085" s="15">
        <v>363.68</v>
      </c>
      <c r="M1085" s="15">
        <v>86.8</v>
      </c>
      <c r="N1085" s="15">
        <v>3.8</v>
      </c>
      <c r="O1085" s="15">
        <v>0</v>
      </c>
      <c r="P1085" s="15">
        <f t="shared" si="54"/>
        <v>3.04</v>
      </c>
    </row>
    <row r="1086" spans="1:16">
      <c r="A1086" s="13">
        <v>202405</v>
      </c>
      <c r="B1086" s="11" t="s">
        <v>267</v>
      </c>
      <c r="C1086" s="11" t="s">
        <v>575</v>
      </c>
      <c r="D1086" s="11" t="s">
        <v>587</v>
      </c>
      <c r="E1086" s="11" t="s">
        <v>1195</v>
      </c>
      <c r="F1086" s="11" t="s">
        <v>710</v>
      </c>
      <c r="G1086" s="16" t="s">
        <v>1196</v>
      </c>
      <c r="H1086" s="13" t="s">
        <v>1486</v>
      </c>
      <c r="J1086" s="15">
        <v>3850</v>
      </c>
      <c r="K1086" s="15">
        <v>8530</v>
      </c>
      <c r="L1086" s="15">
        <v>363.68</v>
      </c>
      <c r="M1086" s="15">
        <v>86.8</v>
      </c>
      <c r="N1086" s="15">
        <v>3.8</v>
      </c>
      <c r="O1086" s="15">
        <v>0</v>
      </c>
      <c r="P1086" s="15">
        <f t="shared" si="54"/>
        <v>3.04</v>
      </c>
    </row>
    <row r="1087" spans="1:16">
      <c r="A1087" s="13">
        <v>202405</v>
      </c>
      <c r="B1087" s="11" t="s">
        <v>293</v>
      </c>
      <c r="C1087" s="11" t="s">
        <v>575</v>
      </c>
      <c r="D1087" s="11" t="s">
        <v>587</v>
      </c>
      <c r="E1087" s="11" t="s">
        <v>1198</v>
      </c>
      <c r="F1087" s="11" t="s">
        <v>710</v>
      </c>
      <c r="G1087" s="16" t="s">
        <v>1196</v>
      </c>
      <c r="H1087" s="13" t="s">
        <v>1486</v>
      </c>
      <c r="J1087" s="15">
        <v>3850</v>
      </c>
      <c r="K1087" s="15">
        <v>27681.64</v>
      </c>
      <c r="L1087" s="15">
        <v>363.68</v>
      </c>
      <c r="M1087" s="15">
        <v>86.8</v>
      </c>
      <c r="N1087" s="15">
        <v>3.8</v>
      </c>
      <c r="O1087" s="15">
        <v>0</v>
      </c>
      <c r="P1087" s="15">
        <f t="shared" si="54"/>
        <v>3.04</v>
      </c>
    </row>
    <row r="1088" spans="1:16">
      <c r="A1088" s="13">
        <v>202405</v>
      </c>
      <c r="B1088" s="11" t="s">
        <v>400</v>
      </c>
      <c r="C1088" s="11" t="s">
        <v>1438</v>
      </c>
      <c r="D1088" s="11" t="s">
        <v>587</v>
      </c>
      <c r="E1088" s="11" t="s">
        <v>1200</v>
      </c>
      <c r="F1088" s="11" t="s">
        <v>686</v>
      </c>
      <c r="G1088" s="16">
        <v>44782</v>
      </c>
      <c r="H1088" s="13" t="s">
        <v>1486</v>
      </c>
      <c r="J1088" s="15">
        <v>2120</v>
      </c>
      <c r="K1088" s="15">
        <v>5848.56</v>
      </c>
      <c r="L1088" s="15">
        <v>363.68</v>
      </c>
      <c r="M1088" s="15">
        <v>86.8</v>
      </c>
      <c r="N1088" s="15">
        <v>3.8</v>
      </c>
      <c r="O1088" s="15">
        <v>0</v>
      </c>
      <c r="P1088" s="15">
        <f t="shared" si="54"/>
        <v>3.04</v>
      </c>
    </row>
    <row r="1089" spans="1:16">
      <c r="A1089" s="13">
        <v>202405</v>
      </c>
      <c r="B1089" s="11" t="s">
        <v>238</v>
      </c>
      <c r="C1089" s="11" t="s">
        <v>580</v>
      </c>
      <c r="D1089" s="11" t="s">
        <v>587</v>
      </c>
      <c r="E1089" s="11" t="s">
        <v>1226</v>
      </c>
      <c r="F1089" s="11" t="s">
        <v>992</v>
      </c>
      <c r="G1089" s="16" t="s">
        <v>1227</v>
      </c>
      <c r="H1089" s="13" t="s">
        <v>1486</v>
      </c>
      <c r="J1089" s="15">
        <v>2671</v>
      </c>
      <c r="K1089" s="15">
        <v>12222</v>
      </c>
      <c r="L1089" s="15">
        <v>363.68</v>
      </c>
      <c r="M1089" s="15">
        <v>86.8</v>
      </c>
      <c r="N1089" s="15">
        <v>3.8</v>
      </c>
      <c r="O1089" s="15">
        <v>0</v>
      </c>
      <c r="P1089" s="15">
        <f t="shared" si="54"/>
        <v>3.04</v>
      </c>
    </row>
    <row r="1090" spans="1:16">
      <c r="A1090" s="13">
        <v>202405</v>
      </c>
      <c r="B1090" s="11" t="s">
        <v>370</v>
      </c>
      <c r="C1090" s="11" t="s">
        <v>1437</v>
      </c>
      <c r="D1090" s="11" t="s">
        <v>587</v>
      </c>
      <c r="E1090" s="11" t="s">
        <v>1228</v>
      </c>
      <c r="F1090" s="11" t="s">
        <v>694</v>
      </c>
      <c r="G1090" s="16" t="s">
        <v>1229</v>
      </c>
      <c r="H1090" s="13" t="s">
        <v>1486</v>
      </c>
      <c r="J1090" s="15">
        <v>4068</v>
      </c>
      <c r="K1090" s="15">
        <v>3411.08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</row>
    <row r="1091" spans="1:16">
      <c r="A1091" s="13">
        <v>202405</v>
      </c>
      <c r="B1091" s="11" t="s">
        <v>350</v>
      </c>
      <c r="C1091" s="11" t="s">
        <v>1437</v>
      </c>
      <c r="D1091" s="11" t="s">
        <v>764</v>
      </c>
      <c r="E1091" s="11" t="s">
        <v>1230</v>
      </c>
      <c r="F1091" s="11" t="s">
        <v>792</v>
      </c>
      <c r="G1091" s="16" t="s">
        <v>1229</v>
      </c>
      <c r="H1091" s="13" t="s">
        <v>1486</v>
      </c>
      <c r="J1091" s="15">
        <v>5000</v>
      </c>
      <c r="K1091" s="15">
        <v>13065.2</v>
      </c>
      <c r="L1091" s="15">
        <v>363.68</v>
      </c>
      <c r="M1091" s="15">
        <v>86.8</v>
      </c>
      <c r="N1091" s="15">
        <v>3.8</v>
      </c>
      <c r="O1091" s="15">
        <v>0</v>
      </c>
      <c r="P1091" s="15">
        <f>1900*0.16%</f>
        <v>3.04</v>
      </c>
    </row>
    <row r="1092" spans="1:16">
      <c r="A1092" s="13">
        <v>202405</v>
      </c>
      <c r="B1092" s="11" t="s">
        <v>415</v>
      </c>
      <c r="C1092" s="11" t="s">
        <v>575</v>
      </c>
      <c r="D1092" s="11" t="s">
        <v>587</v>
      </c>
      <c r="E1092" s="11" t="s">
        <v>1249</v>
      </c>
      <c r="F1092" s="11" t="s">
        <v>710</v>
      </c>
      <c r="G1092" s="16" t="s">
        <v>1247</v>
      </c>
      <c r="H1092" s="13" t="s">
        <v>1486</v>
      </c>
      <c r="J1092" s="15">
        <v>3850</v>
      </c>
      <c r="K1092" s="15">
        <v>5187.12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</row>
    <row r="1093" spans="1:16">
      <c r="A1093" s="13">
        <v>202405</v>
      </c>
      <c r="B1093" s="11" t="s">
        <v>322</v>
      </c>
      <c r="C1093" s="11" t="s">
        <v>580</v>
      </c>
      <c r="D1093" s="11" t="s">
        <v>587</v>
      </c>
      <c r="E1093" s="11" t="s">
        <v>1262</v>
      </c>
      <c r="F1093" s="11" t="s">
        <v>939</v>
      </c>
      <c r="G1093" s="16">
        <v>44886</v>
      </c>
      <c r="H1093" s="13" t="s">
        <v>1486</v>
      </c>
      <c r="J1093" s="15">
        <v>1900</v>
      </c>
      <c r="K1093" s="15">
        <v>10388.5</v>
      </c>
      <c r="L1093" s="15">
        <v>363.68</v>
      </c>
      <c r="M1093" s="15">
        <v>86.8</v>
      </c>
      <c r="N1093" s="15">
        <v>3.8</v>
      </c>
      <c r="O1093" s="15">
        <v>0</v>
      </c>
      <c r="P1093" s="15">
        <f t="shared" ref="P1093:P1115" si="55">1900*0.16%</f>
        <v>3.04</v>
      </c>
    </row>
    <row r="1094" spans="1:16">
      <c r="A1094" s="13">
        <v>202405</v>
      </c>
      <c r="B1094" s="11" t="s">
        <v>315</v>
      </c>
      <c r="C1094" s="11" t="s">
        <v>575</v>
      </c>
      <c r="D1094" s="11" t="s">
        <v>587</v>
      </c>
      <c r="E1094" s="11" t="s">
        <v>1267</v>
      </c>
      <c r="F1094" s="11" t="s">
        <v>1268</v>
      </c>
      <c r="G1094" s="16">
        <v>44879</v>
      </c>
      <c r="H1094" s="13" t="s">
        <v>1486</v>
      </c>
      <c r="J1094" s="15">
        <v>3050</v>
      </c>
      <c r="K1094" s="15">
        <v>6414.34</v>
      </c>
      <c r="L1094" s="15">
        <v>363.68</v>
      </c>
      <c r="M1094" s="15">
        <v>86.8</v>
      </c>
      <c r="N1094" s="15">
        <v>3.8</v>
      </c>
      <c r="O1094" s="15">
        <v>0</v>
      </c>
      <c r="P1094" s="15">
        <f t="shared" si="55"/>
        <v>3.04</v>
      </c>
    </row>
    <row r="1095" spans="1:16">
      <c r="A1095" s="13">
        <v>202405</v>
      </c>
      <c r="B1095" s="11" t="s">
        <v>224</v>
      </c>
      <c r="C1095" s="11" t="s">
        <v>575</v>
      </c>
      <c r="D1095" s="11" t="s">
        <v>587</v>
      </c>
      <c r="E1095" s="11" t="s">
        <v>1275</v>
      </c>
      <c r="F1095" s="11" t="s">
        <v>1276</v>
      </c>
      <c r="G1095" s="16">
        <v>44909</v>
      </c>
      <c r="H1095" s="13" t="s">
        <v>1486</v>
      </c>
      <c r="J1095" s="15">
        <v>3850</v>
      </c>
      <c r="K1095" s="15">
        <v>9500</v>
      </c>
      <c r="L1095" s="15">
        <v>363.68</v>
      </c>
      <c r="M1095" s="15">
        <v>86.8</v>
      </c>
      <c r="N1095" s="15">
        <v>3.8</v>
      </c>
      <c r="O1095" s="15">
        <v>0</v>
      </c>
      <c r="P1095" s="15">
        <f t="shared" si="55"/>
        <v>3.04</v>
      </c>
    </row>
    <row r="1096" spans="1:16">
      <c r="A1096" s="13">
        <v>202405</v>
      </c>
      <c r="B1096" s="11" t="s">
        <v>351</v>
      </c>
      <c r="C1096" s="11" t="s">
        <v>1438</v>
      </c>
      <c r="D1096" s="11" t="s">
        <v>587</v>
      </c>
      <c r="E1096" s="11" t="s">
        <v>1278</v>
      </c>
      <c r="F1096" s="11" t="s">
        <v>1279</v>
      </c>
      <c r="G1096" s="16" t="s">
        <v>1280</v>
      </c>
      <c r="H1096" s="13" t="s">
        <v>1486</v>
      </c>
      <c r="J1096" s="15">
        <v>4480</v>
      </c>
      <c r="K1096" s="15">
        <v>11541.5</v>
      </c>
      <c r="L1096" s="15">
        <v>363.68</v>
      </c>
      <c r="M1096" s="15">
        <v>86.8</v>
      </c>
      <c r="N1096" s="15">
        <v>3.8</v>
      </c>
      <c r="O1096" s="15">
        <v>95</v>
      </c>
      <c r="P1096" s="15">
        <f t="shared" si="55"/>
        <v>3.04</v>
      </c>
    </row>
    <row r="1097" spans="1:16">
      <c r="A1097" s="13">
        <v>202405</v>
      </c>
      <c r="B1097" s="11" t="s">
        <v>451</v>
      </c>
      <c r="C1097" s="11" t="s">
        <v>1437</v>
      </c>
      <c r="D1097" s="11" t="s">
        <v>587</v>
      </c>
      <c r="E1097" s="11" t="s">
        <v>1282</v>
      </c>
      <c r="F1097" s="11" t="s">
        <v>778</v>
      </c>
      <c r="G1097" s="16" t="s">
        <v>1283</v>
      </c>
      <c r="H1097" s="13" t="s">
        <v>1486</v>
      </c>
      <c r="J1097" s="15">
        <v>2500</v>
      </c>
      <c r="K1097" s="15">
        <v>5910.4</v>
      </c>
      <c r="L1097" s="15">
        <v>363.68</v>
      </c>
      <c r="M1097" s="15">
        <v>86.8</v>
      </c>
      <c r="N1097" s="15">
        <v>3.8</v>
      </c>
      <c r="O1097" s="15">
        <v>0</v>
      </c>
      <c r="P1097" s="15">
        <f t="shared" si="55"/>
        <v>3.04</v>
      </c>
    </row>
    <row r="1098" spans="1:16">
      <c r="A1098" s="13">
        <v>202405</v>
      </c>
      <c r="B1098" s="11" t="s">
        <v>436</v>
      </c>
      <c r="C1098" s="11" t="s">
        <v>1437</v>
      </c>
      <c r="D1098" s="11" t="s">
        <v>587</v>
      </c>
      <c r="E1098" s="11" t="s">
        <v>1286</v>
      </c>
      <c r="F1098" s="11" t="s">
        <v>1340</v>
      </c>
      <c r="G1098" s="16" t="s">
        <v>1287</v>
      </c>
      <c r="H1098" s="13" t="s">
        <v>1486</v>
      </c>
      <c r="J1098" s="15">
        <v>4238</v>
      </c>
      <c r="K1098" s="15">
        <v>8421</v>
      </c>
      <c r="L1098" s="15">
        <v>363.68</v>
      </c>
      <c r="M1098" s="15">
        <v>86.8</v>
      </c>
      <c r="N1098" s="15">
        <v>3.8</v>
      </c>
      <c r="O1098" s="15">
        <v>0</v>
      </c>
      <c r="P1098" s="15">
        <f t="shared" si="55"/>
        <v>3.04</v>
      </c>
    </row>
    <row r="1099" spans="1:16">
      <c r="A1099" s="13">
        <v>202405</v>
      </c>
      <c r="B1099" s="11" t="s">
        <v>348</v>
      </c>
      <c r="C1099" s="11" t="s">
        <v>1437</v>
      </c>
      <c r="D1099" s="11" t="s">
        <v>764</v>
      </c>
      <c r="E1099" s="11" t="s">
        <v>1289</v>
      </c>
      <c r="F1099" s="11" t="s">
        <v>792</v>
      </c>
      <c r="G1099" s="16" t="s">
        <v>1290</v>
      </c>
      <c r="H1099" s="13" t="s">
        <v>1486</v>
      </c>
      <c r="J1099" s="15">
        <v>6160</v>
      </c>
      <c r="K1099" s="15">
        <v>17192.4</v>
      </c>
      <c r="L1099" s="15">
        <v>363.68</v>
      </c>
      <c r="M1099" s="15">
        <v>86.8</v>
      </c>
      <c r="N1099" s="15">
        <v>3.8</v>
      </c>
      <c r="O1099" s="15">
        <v>800</v>
      </c>
      <c r="P1099" s="15">
        <f t="shared" si="55"/>
        <v>3.04</v>
      </c>
    </row>
    <row r="1100" spans="1:16">
      <c r="A1100" s="13">
        <v>202405</v>
      </c>
      <c r="B1100" s="11" t="s">
        <v>304</v>
      </c>
      <c r="C1100" s="11" t="s">
        <v>1439</v>
      </c>
      <c r="D1100" s="11" t="s">
        <v>587</v>
      </c>
      <c r="E1100" s="11" t="s">
        <v>1311</v>
      </c>
      <c r="F1100" s="11" t="s">
        <v>1312</v>
      </c>
      <c r="G1100" s="16" t="s">
        <v>1313</v>
      </c>
      <c r="H1100" s="13" t="s">
        <v>1486</v>
      </c>
      <c r="J1100" s="15">
        <v>2000</v>
      </c>
      <c r="K1100" s="15">
        <v>5175.16</v>
      </c>
      <c r="L1100" s="15">
        <v>363.68</v>
      </c>
      <c r="M1100" s="15">
        <v>86.8</v>
      </c>
      <c r="N1100" s="15">
        <v>3.8</v>
      </c>
      <c r="O1100" s="15">
        <v>0</v>
      </c>
      <c r="P1100" s="15">
        <f t="shared" si="55"/>
        <v>3.04</v>
      </c>
    </row>
    <row r="1101" spans="1:16">
      <c r="A1101" s="13">
        <v>202405</v>
      </c>
      <c r="B1101" s="11" t="s">
        <v>367</v>
      </c>
      <c r="C1101" s="11" t="s">
        <v>1437</v>
      </c>
      <c r="D1101" s="11" t="s">
        <v>587</v>
      </c>
      <c r="E1101" s="11" t="s">
        <v>1318</v>
      </c>
      <c r="F1101" s="11" t="s">
        <v>1294</v>
      </c>
      <c r="G1101" s="16" t="s">
        <v>1319</v>
      </c>
      <c r="H1101" s="13" t="s">
        <v>1486</v>
      </c>
      <c r="J1101" s="15">
        <v>1900</v>
      </c>
      <c r="K1101" s="15">
        <v>5479.2</v>
      </c>
      <c r="L1101" s="15">
        <v>363.68</v>
      </c>
      <c r="M1101" s="15">
        <v>86.8</v>
      </c>
      <c r="N1101" s="15">
        <v>3.8</v>
      </c>
      <c r="O1101" s="15">
        <v>0</v>
      </c>
      <c r="P1101" s="15">
        <f t="shared" si="55"/>
        <v>3.04</v>
      </c>
    </row>
    <row r="1102" spans="1:16">
      <c r="A1102" s="13">
        <v>202405</v>
      </c>
      <c r="B1102" s="11" t="s">
        <v>228</v>
      </c>
      <c r="C1102" s="11" t="s">
        <v>592</v>
      </c>
      <c r="D1102" s="11" t="s">
        <v>587</v>
      </c>
      <c r="E1102" s="11" t="s">
        <v>1327</v>
      </c>
      <c r="F1102" s="11" t="s">
        <v>833</v>
      </c>
      <c r="G1102" s="16" t="s">
        <v>1328</v>
      </c>
      <c r="H1102" s="13" t="s">
        <v>1486</v>
      </c>
      <c r="J1102" s="15">
        <v>2000</v>
      </c>
      <c r="K1102" s="15">
        <v>5466</v>
      </c>
      <c r="L1102" s="15">
        <v>363.68</v>
      </c>
      <c r="M1102" s="15">
        <v>86.8</v>
      </c>
      <c r="N1102" s="15">
        <v>3.8</v>
      </c>
      <c r="O1102" s="15">
        <v>0</v>
      </c>
      <c r="P1102" s="15">
        <f t="shared" si="55"/>
        <v>3.04</v>
      </c>
    </row>
    <row r="1103" spans="1:16">
      <c r="A1103" s="13">
        <v>202405</v>
      </c>
      <c r="B1103" s="11" t="s">
        <v>231</v>
      </c>
      <c r="C1103" s="11" t="s">
        <v>1439</v>
      </c>
      <c r="D1103" s="11" t="s">
        <v>587</v>
      </c>
      <c r="E1103" s="11" t="s">
        <v>1334</v>
      </c>
      <c r="F1103" s="11" t="s">
        <v>675</v>
      </c>
      <c r="G1103" s="16" t="s">
        <v>1335</v>
      </c>
      <c r="H1103" s="13" t="s">
        <v>1486</v>
      </c>
      <c r="J1103" s="15">
        <v>3026</v>
      </c>
      <c r="K1103" s="15">
        <v>6900.82</v>
      </c>
      <c r="L1103" s="15">
        <v>363.68</v>
      </c>
      <c r="M1103" s="15">
        <v>86.8</v>
      </c>
      <c r="N1103" s="15">
        <v>3.8</v>
      </c>
      <c r="O1103" s="15">
        <v>0</v>
      </c>
      <c r="P1103" s="15">
        <f t="shared" si="55"/>
        <v>3.04</v>
      </c>
    </row>
    <row r="1104" spans="1:16">
      <c r="A1104" s="13">
        <v>202405</v>
      </c>
      <c r="B1104" s="11" t="s">
        <v>265</v>
      </c>
      <c r="C1104" s="11" t="s">
        <v>580</v>
      </c>
      <c r="D1104" s="11" t="s">
        <v>587</v>
      </c>
      <c r="E1104" s="11" t="s">
        <v>1343</v>
      </c>
      <c r="F1104" s="11" t="s">
        <v>1344</v>
      </c>
      <c r="G1104" s="16" t="s">
        <v>1345</v>
      </c>
      <c r="H1104" s="13" t="s">
        <v>1486</v>
      </c>
      <c r="J1104" s="15">
        <v>1900</v>
      </c>
      <c r="K1104" s="15">
        <v>9670.7</v>
      </c>
      <c r="L1104" s="15">
        <v>363.68</v>
      </c>
      <c r="M1104" s="15">
        <v>86.8</v>
      </c>
      <c r="N1104" s="15">
        <v>3.8</v>
      </c>
      <c r="O1104" s="15">
        <v>0</v>
      </c>
      <c r="P1104" s="15">
        <f t="shared" si="55"/>
        <v>3.04</v>
      </c>
    </row>
    <row r="1105" spans="1:16">
      <c r="A1105" s="13">
        <v>202405</v>
      </c>
      <c r="B1105" s="11" t="s">
        <v>247</v>
      </c>
      <c r="C1105" s="11" t="s">
        <v>580</v>
      </c>
      <c r="D1105" s="11" t="s">
        <v>587</v>
      </c>
      <c r="E1105" s="11" t="s">
        <v>1347</v>
      </c>
      <c r="F1105" s="11" t="s">
        <v>1344</v>
      </c>
      <c r="G1105" s="16" t="s">
        <v>1348</v>
      </c>
      <c r="H1105" s="13" t="s">
        <v>1486</v>
      </c>
      <c r="J1105" s="15">
        <v>1900</v>
      </c>
      <c r="K1105" s="15">
        <v>5373.1</v>
      </c>
      <c r="L1105" s="15">
        <v>363.68</v>
      </c>
      <c r="M1105" s="15">
        <v>86.8</v>
      </c>
      <c r="N1105" s="15">
        <v>3.8</v>
      </c>
      <c r="O1105" s="15">
        <v>0</v>
      </c>
      <c r="P1105" s="15">
        <f t="shared" si="55"/>
        <v>3.04</v>
      </c>
    </row>
    <row r="1106" spans="1:16">
      <c r="A1106" s="13">
        <v>202405</v>
      </c>
      <c r="B1106" s="11" t="s">
        <v>402</v>
      </c>
      <c r="C1106" s="11" t="s">
        <v>1437</v>
      </c>
      <c r="D1106" s="11" t="s">
        <v>1366</v>
      </c>
      <c r="E1106" s="11" t="s">
        <v>1350</v>
      </c>
      <c r="F1106" s="11" t="s">
        <v>1351</v>
      </c>
      <c r="G1106" s="16" t="s">
        <v>1352</v>
      </c>
      <c r="H1106" s="13" t="s">
        <v>1486</v>
      </c>
      <c r="J1106" s="15">
        <v>12400</v>
      </c>
      <c r="K1106" s="15">
        <v>23455.1</v>
      </c>
      <c r="L1106" s="15">
        <v>363.68</v>
      </c>
      <c r="M1106" s="15">
        <v>86.8</v>
      </c>
      <c r="N1106" s="15">
        <v>3.8</v>
      </c>
      <c r="O1106" s="15">
        <v>3128</v>
      </c>
      <c r="P1106" s="15">
        <f t="shared" si="55"/>
        <v>3.04</v>
      </c>
    </row>
    <row r="1107" spans="1:16">
      <c r="A1107" s="13">
        <v>202405</v>
      </c>
      <c r="B1107" s="11" t="s">
        <v>390</v>
      </c>
      <c r="C1107" s="11" t="s">
        <v>1439</v>
      </c>
      <c r="D1107" s="11" t="s">
        <v>587</v>
      </c>
      <c r="E1107" s="11" t="s">
        <v>1355</v>
      </c>
      <c r="F1107" s="11" t="s">
        <v>675</v>
      </c>
      <c r="G1107" s="16" t="s">
        <v>1356</v>
      </c>
      <c r="H1107" s="13" t="s">
        <v>1486</v>
      </c>
      <c r="J1107" s="15">
        <v>3026</v>
      </c>
      <c r="K1107" s="15">
        <v>6675.56</v>
      </c>
      <c r="L1107" s="15">
        <v>363.68</v>
      </c>
      <c r="M1107" s="15">
        <v>86.8</v>
      </c>
      <c r="N1107" s="15">
        <v>3.8</v>
      </c>
      <c r="O1107" s="15">
        <v>0</v>
      </c>
      <c r="P1107" s="15">
        <f t="shared" si="55"/>
        <v>3.04</v>
      </c>
    </row>
    <row r="1108" spans="1:16">
      <c r="A1108" s="13">
        <v>202405</v>
      </c>
      <c r="B1108" s="11" t="s">
        <v>269</v>
      </c>
      <c r="C1108" s="11" t="s">
        <v>1437</v>
      </c>
      <c r="D1108" s="11" t="s">
        <v>587</v>
      </c>
      <c r="E1108" s="11" t="s">
        <v>1360</v>
      </c>
      <c r="F1108" s="11" t="s">
        <v>669</v>
      </c>
      <c r="G1108" s="16" t="s">
        <v>1359</v>
      </c>
      <c r="H1108" s="13" t="s">
        <v>1486</v>
      </c>
      <c r="J1108" s="15">
        <v>2600</v>
      </c>
      <c r="K1108" s="15">
        <v>5753</v>
      </c>
      <c r="L1108" s="15">
        <v>363.68</v>
      </c>
      <c r="M1108" s="15">
        <v>86.8</v>
      </c>
      <c r="N1108" s="15">
        <v>3.8</v>
      </c>
      <c r="O1108" s="15">
        <v>0</v>
      </c>
      <c r="P1108" s="15">
        <f t="shared" si="55"/>
        <v>3.04</v>
      </c>
    </row>
    <row r="1109" spans="1:16">
      <c r="A1109" s="13">
        <v>202405</v>
      </c>
      <c r="B1109" s="11" t="s">
        <v>313</v>
      </c>
      <c r="C1109" s="11" t="s">
        <v>580</v>
      </c>
      <c r="D1109" s="11" t="s">
        <v>587</v>
      </c>
      <c r="E1109" s="11" t="s">
        <v>1361</v>
      </c>
      <c r="F1109" s="11" t="s">
        <v>992</v>
      </c>
      <c r="G1109" s="16" t="s">
        <v>1362</v>
      </c>
      <c r="H1109" s="13" t="s">
        <v>1486</v>
      </c>
      <c r="J1109" s="15">
        <v>2320</v>
      </c>
      <c r="K1109" s="15">
        <v>12078.4</v>
      </c>
      <c r="L1109" s="15">
        <v>363.68</v>
      </c>
      <c r="M1109" s="15">
        <v>86.8</v>
      </c>
      <c r="N1109" s="15">
        <v>3.8</v>
      </c>
      <c r="O1109" s="15">
        <v>0</v>
      </c>
      <c r="P1109" s="15">
        <f t="shared" si="55"/>
        <v>3.04</v>
      </c>
    </row>
    <row r="1110" spans="1:16">
      <c r="A1110" s="13">
        <v>202405</v>
      </c>
      <c r="B1110" s="11" t="s">
        <v>263</v>
      </c>
      <c r="C1110" s="11" t="s">
        <v>661</v>
      </c>
      <c r="D1110" s="11" t="s">
        <v>587</v>
      </c>
      <c r="E1110" s="11" t="s">
        <v>1369</v>
      </c>
      <c r="F1110" s="11" t="s">
        <v>663</v>
      </c>
      <c r="G1110" s="16" t="s">
        <v>1370</v>
      </c>
      <c r="H1110" s="13" t="s">
        <v>1486</v>
      </c>
      <c r="J1110" s="15">
        <v>5200</v>
      </c>
      <c r="K1110" s="15">
        <v>12746.95</v>
      </c>
      <c r="L1110" s="15">
        <v>363.68</v>
      </c>
      <c r="M1110" s="15">
        <v>86.8</v>
      </c>
      <c r="N1110" s="15">
        <v>3.8</v>
      </c>
      <c r="O1110" s="15">
        <v>0</v>
      </c>
      <c r="P1110" s="15">
        <f t="shared" si="55"/>
        <v>3.04</v>
      </c>
    </row>
    <row r="1111" spans="1:16">
      <c r="A1111" s="13">
        <v>202405</v>
      </c>
      <c r="B1111" s="11" t="s">
        <v>442</v>
      </c>
      <c r="C1111" s="11" t="s">
        <v>1437</v>
      </c>
      <c r="D1111" s="11" t="s">
        <v>587</v>
      </c>
      <c r="E1111" s="11" t="s">
        <v>1375</v>
      </c>
      <c r="F1111" s="11" t="s">
        <v>1294</v>
      </c>
      <c r="G1111" s="16" t="s">
        <v>1376</v>
      </c>
      <c r="H1111" s="13" t="s">
        <v>1486</v>
      </c>
      <c r="J1111" s="15">
        <v>1900</v>
      </c>
      <c r="K1111" s="15">
        <v>5392.9</v>
      </c>
      <c r="L1111" s="15">
        <v>363.68</v>
      </c>
      <c r="M1111" s="15">
        <v>86.8</v>
      </c>
      <c r="N1111" s="15">
        <v>3.8</v>
      </c>
      <c r="O1111" s="15">
        <v>0</v>
      </c>
      <c r="P1111" s="15">
        <f t="shared" si="55"/>
        <v>3.04</v>
      </c>
    </row>
    <row r="1112" spans="1:16">
      <c r="A1112" s="13">
        <v>202405</v>
      </c>
      <c r="B1112" s="11" t="s">
        <v>496</v>
      </c>
      <c r="C1112" s="11" t="s">
        <v>580</v>
      </c>
      <c r="D1112" s="11" t="s">
        <v>587</v>
      </c>
      <c r="E1112" s="11" t="s">
        <v>1377</v>
      </c>
      <c r="F1112" s="11" t="s">
        <v>1344</v>
      </c>
      <c r="G1112" s="16" t="s">
        <v>1378</v>
      </c>
      <c r="H1112" s="13" t="s">
        <v>1486</v>
      </c>
      <c r="J1112" s="15">
        <v>1900</v>
      </c>
      <c r="K1112" s="15">
        <v>9905.4</v>
      </c>
      <c r="L1112" s="15">
        <v>363.68</v>
      </c>
      <c r="M1112" s="15">
        <v>86.8</v>
      </c>
      <c r="N1112" s="15">
        <v>3.8</v>
      </c>
      <c r="O1112" s="15">
        <v>0</v>
      </c>
      <c r="P1112" s="15">
        <f t="shared" si="55"/>
        <v>3.04</v>
      </c>
    </row>
    <row r="1113" spans="1:16">
      <c r="A1113" s="13">
        <v>202405</v>
      </c>
      <c r="B1113" s="11" t="s">
        <v>488</v>
      </c>
      <c r="C1113" s="11" t="s">
        <v>1437</v>
      </c>
      <c r="D1113" s="11" t="s">
        <v>587</v>
      </c>
      <c r="E1113" s="11" t="s">
        <v>1380</v>
      </c>
      <c r="F1113" s="11" t="s">
        <v>1381</v>
      </c>
      <c r="G1113" s="16" t="s">
        <v>1378</v>
      </c>
      <c r="H1113" s="13" t="s">
        <v>1486</v>
      </c>
      <c r="J1113" s="15">
        <v>3000</v>
      </c>
      <c r="K1113" s="15">
        <v>6405.1</v>
      </c>
      <c r="L1113" s="15">
        <v>363.68</v>
      </c>
      <c r="M1113" s="15">
        <v>86.8</v>
      </c>
      <c r="N1113" s="15">
        <v>3.8</v>
      </c>
      <c r="O1113" s="15">
        <v>0</v>
      </c>
      <c r="P1113" s="15">
        <f t="shared" si="55"/>
        <v>3.04</v>
      </c>
    </row>
    <row r="1114" spans="1:16">
      <c r="A1114" s="13">
        <v>202405</v>
      </c>
      <c r="B1114" s="11" t="s">
        <v>486</v>
      </c>
      <c r="C1114" s="11" t="s">
        <v>580</v>
      </c>
      <c r="D1114" s="11" t="s">
        <v>587</v>
      </c>
      <c r="E1114" s="11" t="s">
        <v>1393</v>
      </c>
      <c r="F1114" s="11" t="s">
        <v>1344</v>
      </c>
      <c r="G1114" s="16" t="s">
        <v>1394</v>
      </c>
      <c r="H1114" s="13" t="s">
        <v>1486</v>
      </c>
      <c r="J1114" s="15">
        <v>1900</v>
      </c>
      <c r="K1114" s="15">
        <v>8782</v>
      </c>
      <c r="L1114" s="15">
        <v>363.68</v>
      </c>
      <c r="M1114" s="15">
        <v>86.8</v>
      </c>
      <c r="N1114" s="15">
        <v>3.8</v>
      </c>
      <c r="O1114" s="15">
        <v>0</v>
      </c>
      <c r="P1114" s="15">
        <f t="shared" si="55"/>
        <v>3.04</v>
      </c>
    </row>
    <row r="1115" spans="1:16">
      <c r="A1115" s="13">
        <v>202405</v>
      </c>
      <c r="B1115" s="11" t="s">
        <v>472</v>
      </c>
      <c r="C1115" s="11" t="s">
        <v>580</v>
      </c>
      <c r="D1115" s="11" t="s">
        <v>587</v>
      </c>
      <c r="E1115" s="11" t="s">
        <v>1395</v>
      </c>
      <c r="F1115" s="11" t="s">
        <v>992</v>
      </c>
      <c r="G1115" s="16" t="s">
        <v>1396</v>
      </c>
      <c r="H1115" s="13" t="s">
        <v>1486</v>
      </c>
      <c r="J1115" s="15">
        <v>2520</v>
      </c>
      <c r="K1115" s="15">
        <v>10987.4</v>
      </c>
      <c r="L1115" s="15">
        <v>363.68</v>
      </c>
      <c r="M1115" s="15">
        <v>86.8</v>
      </c>
      <c r="N1115" s="15">
        <v>3.8</v>
      </c>
      <c r="O1115" s="15">
        <v>0</v>
      </c>
      <c r="P1115" s="15">
        <f t="shared" si="55"/>
        <v>3.04</v>
      </c>
    </row>
    <row r="1116" spans="1:16">
      <c r="A1116" s="13">
        <v>202405</v>
      </c>
      <c r="B1116" s="11" t="s">
        <v>492</v>
      </c>
      <c r="C1116" s="11" t="s">
        <v>1438</v>
      </c>
      <c r="D1116" s="11" t="s">
        <v>587</v>
      </c>
      <c r="E1116" s="11" t="s">
        <v>1397</v>
      </c>
      <c r="F1116" s="11" t="s">
        <v>856</v>
      </c>
      <c r="G1116" s="16" t="s">
        <v>1398</v>
      </c>
      <c r="H1116" s="13" t="s">
        <v>1486</v>
      </c>
      <c r="J1116" s="15">
        <v>1900</v>
      </c>
      <c r="K1116" s="15">
        <v>5263.72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</row>
    <row r="1117" spans="1:16">
      <c r="A1117" s="13">
        <v>202405</v>
      </c>
      <c r="B1117" s="11" t="s">
        <v>477</v>
      </c>
      <c r="C1117" s="11" t="s">
        <v>1438</v>
      </c>
      <c r="D1117" s="11" t="s">
        <v>587</v>
      </c>
      <c r="E1117" s="11" t="s">
        <v>1399</v>
      </c>
      <c r="F1117" s="11" t="s">
        <v>686</v>
      </c>
      <c r="G1117" s="16" t="s">
        <v>1401</v>
      </c>
      <c r="H1117" s="13" t="s">
        <v>1486</v>
      </c>
      <c r="J1117" s="15">
        <v>2120</v>
      </c>
      <c r="K1117" s="15">
        <v>6096.51</v>
      </c>
      <c r="L1117" s="15">
        <v>363.68</v>
      </c>
      <c r="M1117" s="15">
        <v>86.8</v>
      </c>
      <c r="N1117" s="15">
        <v>3.8</v>
      </c>
      <c r="O1117" s="15">
        <v>0</v>
      </c>
      <c r="P1117" s="15">
        <f t="shared" ref="P1117:P1137" si="56">1900*0.16%</f>
        <v>3.04</v>
      </c>
    </row>
    <row r="1118" spans="1:16">
      <c r="A1118" s="13">
        <v>202405</v>
      </c>
      <c r="B1118" s="11" t="s">
        <v>478</v>
      </c>
      <c r="C1118" s="11" t="s">
        <v>1437</v>
      </c>
      <c r="D1118" s="11" t="s">
        <v>587</v>
      </c>
      <c r="E1118" s="11" t="s">
        <v>1404</v>
      </c>
      <c r="F1118" s="11" t="s">
        <v>1294</v>
      </c>
      <c r="G1118" s="16" t="s">
        <v>1405</v>
      </c>
      <c r="H1118" s="13" t="s">
        <v>1486</v>
      </c>
      <c r="J1118" s="15">
        <v>1900</v>
      </c>
      <c r="K1118" s="15">
        <v>5148.4</v>
      </c>
      <c r="L1118" s="15">
        <v>363.68</v>
      </c>
      <c r="M1118" s="15">
        <v>86.8</v>
      </c>
      <c r="N1118" s="15">
        <v>3.8</v>
      </c>
      <c r="O1118" s="15">
        <v>0</v>
      </c>
      <c r="P1118" s="15">
        <f t="shared" si="56"/>
        <v>3.04</v>
      </c>
    </row>
    <row r="1119" spans="1:16">
      <c r="A1119" s="13">
        <v>202405</v>
      </c>
      <c r="B1119" s="11" t="s">
        <v>493</v>
      </c>
      <c r="C1119" s="11" t="s">
        <v>1437</v>
      </c>
      <c r="D1119" s="11" t="s">
        <v>587</v>
      </c>
      <c r="E1119" s="11" t="s">
        <v>1406</v>
      </c>
      <c r="F1119" s="11" t="s">
        <v>1358</v>
      </c>
      <c r="G1119" s="16" t="s">
        <v>1407</v>
      </c>
      <c r="H1119" s="13" t="s">
        <v>1486</v>
      </c>
      <c r="J1119" s="15">
        <v>5500</v>
      </c>
      <c r="K1119" s="15">
        <v>13519.38</v>
      </c>
      <c r="L1119" s="15">
        <v>363.68</v>
      </c>
      <c r="M1119" s="15">
        <v>86.8</v>
      </c>
      <c r="N1119" s="15">
        <v>3.8</v>
      </c>
      <c r="O1119" s="15">
        <v>0</v>
      </c>
      <c r="P1119" s="15">
        <f t="shared" si="56"/>
        <v>3.04</v>
      </c>
    </row>
    <row r="1120" spans="1:16">
      <c r="A1120" s="13">
        <v>202405</v>
      </c>
      <c r="B1120" s="11" t="s">
        <v>253</v>
      </c>
      <c r="C1120" s="11" t="s">
        <v>1438</v>
      </c>
      <c r="D1120" s="11" t="s">
        <v>587</v>
      </c>
      <c r="E1120" s="11" t="s">
        <v>1062</v>
      </c>
      <c r="F1120" s="11" t="s">
        <v>1408</v>
      </c>
      <c r="G1120" s="16" t="s">
        <v>1063</v>
      </c>
      <c r="H1120" s="13" t="s">
        <v>1494</v>
      </c>
      <c r="J1120" s="15">
        <v>3026</v>
      </c>
      <c r="K1120" s="15">
        <v>7011.71</v>
      </c>
      <c r="L1120" s="15">
        <v>363.68</v>
      </c>
      <c r="M1120" s="15">
        <v>86.8</v>
      </c>
      <c r="N1120" s="15">
        <v>3.8</v>
      </c>
      <c r="O1120" s="15">
        <v>0</v>
      </c>
      <c r="P1120" s="15">
        <f t="shared" si="56"/>
        <v>3.04</v>
      </c>
    </row>
    <row r="1121" spans="1:16">
      <c r="A1121" s="13">
        <v>202405</v>
      </c>
      <c r="B1121" s="11" t="s">
        <v>463</v>
      </c>
      <c r="C1121" s="11" t="s">
        <v>1437</v>
      </c>
      <c r="D1121" s="11" t="s">
        <v>587</v>
      </c>
      <c r="E1121" s="11" t="s">
        <v>1425</v>
      </c>
      <c r="F1121" s="11" t="s">
        <v>669</v>
      </c>
      <c r="G1121" s="16">
        <v>45170</v>
      </c>
      <c r="H1121" s="13" t="s">
        <v>1486</v>
      </c>
      <c r="J1121" s="15">
        <v>3000</v>
      </c>
      <c r="K1121" s="15">
        <v>6030.58</v>
      </c>
      <c r="L1121" s="15">
        <v>363.68</v>
      </c>
      <c r="M1121" s="15">
        <v>86.8</v>
      </c>
      <c r="N1121" s="15">
        <v>3.8</v>
      </c>
      <c r="O1121" s="15">
        <v>0</v>
      </c>
      <c r="P1121" s="15">
        <f t="shared" si="56"/>
        <v>3.04</v>
      </c>
    </row>
    <row r="1122" spans="1:16">
      <c r="A1122" s="13">
        <v>202405</v>
      </c>
      <c r="B1122" s="11" t="s">
        <v>500</v>
      </c>
      <c r="C1122" s="11" t="s">
        <v>1438</v>
      </c>
      <c r="D1122" s="11" t="s">
        <v>587</v>
      </c>
      <c r="E1122" s="11" t="s">
        <v>1426</v>
      </c>
      <c r="F1122" s="11" t="s">
        <v>1427</v>
      </c>
      <c r="G1122" s="16" t="s">
        <v>1428</v>
      </c>
      <c r="H1122" s="13" t="s">
        <v>1486</v>
      </c>
      <c r="J1122" s="15">
        <v>2500</v>
      </c>
      <c r="K1122" s="15">
        <v>4404.2</v>
      </c>
      <c r="L1122" s="15">
        <v>363.68</v>
      </c>
      <c r="M1122" s="15">
        <v>86.8</v>
      </c>
      <c r="N1122" s="15">
        <v>3.8</v>
      </c>
      <c r="O1122" s="15">
        <v>0</v>
      </c>
      <c r="P1122" s="15">
        <f t="shared" si="56"/>
        <v>3.04</v>
      </c>
    </row>
    <row r="1123" spans="1:16">
      <c r="A1123" s="13">
        <v>202405</v>
      </c>
      <c r="B1123" s="11" t="s">
        <v>502</v>
      </c>
      <c r="C1123" s="11" t="s">
        <v>1438</v>
      </c>
      <c r="D1123" s="11" t="s">
        <v>587</v>
      </c>
      <c r="E1123" s="11" t="s">
        <v>1429</v>
      </c>
      <c r="F1123" s="11" t="s">
        <v>1220</v>
      </c>
      <c r="G1123" s="16" t="s">
        <v>1430</v>
      </c>
      <c r="H1123" s="13" t="s">
        <v>1486</v>
      </c>
      <c r="J1123" s="15">
        <v>7100</v>
      </c>
      <c r="K1123" s="15">
        <v>15849.5</v>
      </c>
      <c r="L1123" s="15">
        <v>363.68</v>
      </c>
      <c r="M1123" s="15">
        <v>86.8</v>
      </c>
      <c r="N1123" s="15">
        <v>3.8</v>
      </c>
      <c r="O1123" s="15">
        <v>95</v>
      </c>
      <c r="P1123" s="15">
        <f t="shared" si="56"/>
        <v>3.04</v>
      </c>
    </row>
    <row r="1124" spans="1:16">
      <c r="A1124" s="13">
        <v>202405</v>
      </c>
      <c r="B1124" s="11" t="s">
        <v>483</v>
      </c>
      <c r="C1124" s="11" t="s">
        <v>575</v>
      </c>
      <c r="D1124" s="11" t="s">
        <v>587</v>
      </c>
      <c r="E1124" s="11" t="s">
        <v>1431</v>
      </c>
      <c r="F1124" s="11" t="s">
        <v>1432</v>
      </c>
      <c r="G1124" s="16" t="s">
        <v>1433</v>
      </c>
      <c r="H1124" s="13" t="s">
        <v>1486</v>
      </c>
      <c r="J1124" s="15">
        <v>3850</v>
      </c>
      <c r="K1124" s="15">
        <v>7252.71</v>
      </c>
      <c r="L1124" s="15">
        <v>363.68</v>
      </c>
      <c r="M1124" s="15">
        <v>86.8</v>
      </c>
      <c r="N1124" s="15">
        <v>3.8</v>
      </c>
      <c r="O1124" s="15">
        <v>0</v>
      </c>
      <c r="P1124" s="15">
        <f t="shared" si="56"/>
        <v>3.04</v>
      </c>
    </row>
    <row r="1125" spans="1:16">
      <c r="A1125" s="13">
        <v>202405</v>
      </c>
      <c r="B1125" s="11" t="s">
        <v>481</v>
      </c>
      <c r="C1125" s="11" t="s">
        <v>1437</v>
      </c>
      <c r="D1125" s="11" t="s">
        <v>587</v>
      </c>
      <c r="E1125" s="11" t="s">
        <v>1440</v>
      </c>
      <c r="F1125" s="11" t="s">
        <v>1441</v>
      </c>
      <c r="G1125" s="16" t="s">
        <v>1442</v>
      </c>
      <c r="H1125" s="13" t="s">
        <v>1486</v>
      </c>
      <c r="J1125" s="15">
        <v>4480</v>
      </c>
      <c r="K1125" s="15">
        <v>9331</v>
      </c>
      <c r="L1125" s="15">
        <v>363.68</v>
      </c>
      <c r="M1125" s="15">
        <v>86.8</v>
      </c>
      <c r="N1125" s="15">
        <v>3.8</v>
      </c>
      <c r="O1125" s="15">
        <v>1344</v>
      </c>
      <c r="P1125" s="15">
        <f t="shared" si="56"/>
        <v>3.04</v>
      </c>
    </row>
    <row r="1126" spans="1:16">
      <c r="A1126" s="13">
        <v>202405</v>
      </c>
      <c r="B1126" s="11" t="s">
        <v>487</v>
      </c>
      <c r="C1126" s="11" t="s">
        <v>1437</v>
      </c>
      <c r="D1126" s="11" t="s">
        <v>764</v>
      </c>
      <c r="E1126" s="11" t="s">
        <v>1445</v>
      </c>
      <c r="F1126" s="11" t="s">
        <v>1446</v>
      </c>
      <c r="G1126" s="16" t="s">
        <v>1447</v>
      </c>
      <c r="H1126" s="13" t="s">
        <v>1486</v>
      </c>
      <c r="J1126" s="15">
        <v>5300</v>
      </c>
      <c r="K1126" s="15">
        <v>14041.58</v>
      </c>
      <c r="L1126" s="15">
        <v>363.68</v>
      </c>
      <c r="M1126" s="15">
        <v>86.8</v>
      </c>
      <c r="N1126" s="15">
        <v>3.8</v>
      </c>
      <c r="O1126" s="15">
        <v>95</v>
      </c>
      <c r="P1126" s="15">
        <f t="shared" si="56"/>
        <v>3.04</v>
      </c>
    </row>
    <row r="1127" spans="1:16">
      <c r="A1127" s="13">
        <v>202405</v>
      </c>
      <c r="B1127" s="11" t="s">
        <v>470</v>
      </c>
      <c r="C1127" s="11" t="s">
        <v>580</v>
      </c>
      <c r="D1127" s="11" t="s">
        <v>587</v>
      </c>
      <c r="E1127" s="11" t="s">
        <v>1459</v>
      </c>
      <c r="F1127" s="11" t="s">
        <v>609</v>
      </c>
      <c r="G1127" s="16" t="s">
        <v>1460</v>
      </c>
      <c r="H1127" s="13" t="s">
        <v>1486</v>
      </c>
      <c r="J1127" s="15">
        <v>6000</v>
      </c>
      <c r="K1127" s="15">
        <v>23475.7</v>
      </c>
      <c r="L1127" s="15">
        <v>363.68</v>
      </c>
      <c r="M1127" s="15">
        <v>86.8</v>
      </c>
      <c r="N1127" s="15">
        <v>3.8</v>
      </c>
      <c r="O1127" s="15">
        <v>0</v>
      </c>
      <c r="P1127" s="15">
        <f t="shared" si="56"/>
        <v>3.04</v>
      </c>
    </row>
    <row r="1128" spans="1:16">
      <c r="A1128" s="13">
        <v>202405</v>
      </c>
      <c r="B1128" s="11" t="s">
        <v>504</v>
      </c>
      <c r="C1128" s="11" t="s">
        <v>1438</v>
      </c>
      <c r="D1128" s="11" t="s">
        <v>587</v>
      </c>
      <c r="E1128" s="11" t="s">
        <v>1461</v>
      </c>
      <c r="F1128" s="11" t="s">
        <v>713</v>
      </c>
      <c r="G1128" s="16" t="s">
        <v>1460</v>
      </c>
      <c r="H1128" s="13" t="s">
        <v>1486</v>
      </c>
      <c r="J1128" s="15">
        <v>2500</v>
      </c>
      <c r="K1128" s="15">
        <v>5008.2</v>
      </c>
      <c r="L1128" s="15">
        <v>363.68</v>
      </c>
      <c r="M1128" s="15">
        <v>86.8</v>
      </c>
      <c r="N1128" s="15">
        <v>3.8</v>
      </c>
      <c r="O1128" s="15">
        <v>0</v>
      </c>
      <c r="P1128" s="15">
        <f t="shared" si="56"/>
        <v>3.04</v>
      </c>
    </row>
    <row r="1129" spans="1:16">
      <c r="A1129" s="13">
        <v>202405</v>
      </c>
      <c r="B1129" s="11" t="s">
        <v>468</v>
      </c>
      <c r="C1129" s="11" t="s">
        <v>1439</v>
      </c>
      <c r="D1129" s="11" t="s">
        <v>587</v>
      </c>
      <c r="E1129" s="11" t="s">
        <v>1479</v>
      </c>
      <c r="F1129" s="11" t="s">
        <v>1312</v>
      </c>
      <c r="G1129" s="16" t="s">
        <v>1480</v>
      </c>
      <c r="H1129" s="13" t="s">
        <v>1486</v>
      </c>
      <c r="J1129" s="15">
        <v>3250</v>
      </c>
      <c r="K1129" s="15">
        <v>4086</v>
      </c>
      <c r="L1129" s="15">
        <v>363.68</v>
      </c>
      <c r="M1129" s="15">
        <v>86.8</v>
      </c>
      <c r="N1129" s="15">
        <v>3.8</v>
      </c>
      <c r="O1129" s="15">
        <v>0</v>
      </c>
      <c r="P1129" s="15">
        <f t="shared" si="56"/>
        <v>3.04</v>
      </c>
    </row>
    <row r="1130" spans="1:16">
      <c r="A1130" s="13">
        <v>202405</v>
      </c>
      <c r="B1130" s="11" t="s">
        <v>536</v>
      </c>
      <c r="C1130" s="11" t="s">
        <v>1437</v>
      </c>
      <c r="D1130" s="11" t="s">
        <v>587</v>
      </c>
      <c r="E1130" s="11" t="s">
        <v>1491</v>
      </c>
      <c r="F1130" s="11" t="s">
        <v>1492</v>
      </c>
      <c r="G1130" s="16" t="s">
        <v>1493</v>
      </c>
      <c r="H1130" s="13" t="s">
        <v>1486</v>
      </c>
      <c r="J1130" s="15">
        <v>2000</v>
      </c>
      <c r="K1130" s="15">
        <v>5681.5</v>
      </c>
      <c r="L1130" s="15">
        <v>363.68</v>
      </c>
      <c r="M1130" s="15">
        <v>86.8</v>
      </c>
      <c r="N1130" s="15">
        <v>3.8</v>
      </c>
      <c r="O1130" s="15">
        <v>0</v>
      </c>
      <c r="P1130" s="15">
        <f t="shared" si="56"/>
        <v>3.04</v>
      </c>
    </row>
    <row r="1131" spans="1:16">
      <c r="A1131" s="13">
        <v>202405</v>
      </c>
      <c r="B1131" s="11" t="s">
        <v>522</v>
      </c>
      <c r="C1131" s="11" t="s">
        <v>1437</v>
      </c>
      <c r="D1131" s="11" t="s">
        <v>587</v>
      </c>
      <c r="E1131" s="11" t="s">
        <v>1495</v>
      </c>
      <c r="F1131" s="11" t="s">
        <v>1482</v>
      </c>
      <c r="G1131" s="16" t="s">
        <v>1496</v>
      </c>
      <c r="H1131" s="13" t="s">
        <v>1486</v>
      </c>
      <c r="J1131" s="15">
        <v>2612</v>
      </c>
      <c r="K1131" s="15">
        <v>5545.8</v>
      </c>
      <c r="L1131" s="15">
        <v>363.68</v>
      </c>
      <c r="M1131" s="15">
        <v>86.8</v>
      </c>
      <c r="N1131" s="15">
        <v>3.8</v>
      </c>
      <c r="O1131" s="15">
        <v>0</v>
      </c>
      <c r="P1131" s="15">
        <f t="shared" si="56"/>
        <v>3.04</v>
      </c>
    </row>
    <row r="1132" spans="1:16">
      <c r="A1132" s="13">
        <v>202405</v>
      </c>
      <c r="B1132" s="11" t="s">
        <v>533</v>
      </c>
      <c r="C1132" s="11" t="s">
        <v>1438</v>
      </c>
      <c r="D1132" s="11" t="s">
        <v>587</v>
      </c>
      <c r="E1132" s="11" t="s">
        <v>1497</v>
      </c>
      <c r="F1132" s="11" t="s">
        <v>1498</v>
      </c>
      <c r="G1132" s="16" t="s">
        <v>1499</v>
      </c>
      <c r="H1132" s="13" t="s">
        <v>1486</v>
      </c>
      <c r="J1132" s="15">
        <v>1900</v>
      </c>
      <c r="K1132" s="15">
        <v>2993.67</v>
      </c>
      <c r="L1132" s="15">
        <v>363.68</v>
      </c>
      <c r="M1132" s="15">
        <v>86.8</v>
      </c>
      <c r="N1132" s="15">
        <v>3.8</v>
      </c>
      <c r="O1132" s="15">
        <v>0</v>
      </c>
      <c r="P1132" s="15">
        <f t="shared" si="56"/>
        <v>3.04</v>
      </c>
    </row>
    <row r="1133" spans="1:16">
      <c r="A1133" s="13">
        <v>202405</v>
      </c>
      <c r="B1133" s="11" t="s">
        <v>254</v>
      </c>
      <c r="C1133" s="11" t="s">
        <v>1438</v>
      </c>
      <c r="D1133" s="11" t="s">
        <v>587</v>
      </c>
      <c r="E1133" s="11" t="s">
        <v>1503</v>
      </c>
      <c r="F1133" s="11" t="s">
        <v>1504</v>
      </c>
      <c r="G1133" s="16" t="s">
        <v>1505</v>
      </c>
      <c r="H1133" s="13" t="s">
        <v>1486</v>
      </c>
      <c r="J1133" s="15">
        <v>2500</v>
      </c>
      <c r="K1133" s="15">
        <v>6106.33</v>
      </c>
      <c r="L1133" s="15">
        <v>363.68</v>
      </c>
      <c r="M1133" s="15">
        <v>86.8</v>
      </c>
      <c r="N1133" s="15">
        <v>3.8</v>
      </c>
      <c r="O1133" s="15">
        <v>0</v>
      </c>
      <c r="P1133" s="15">
        <f t="shared" si="56"/>
        <v>3.04</v>
      </c>
    </row>
    <row r="1134" spans="1:16">
      <c r="A1134" s="13">
        <v>202405</v>
      </c>
      <c r="B1134" s="11" t="s">
        <v>206</v>
      </c>
      <c r="C1134" s="11" t="s">
        <v>1438</v>
      </c>
      <c r="D1134" s="11" t="s">
        <v>587</v>
      </c>
      <c r="E1134" s="11" t="s">
        <v>1506</v>
      </c>
      <c r="F1134" s="11" t="s">
        <v>686</v>
      </c>
      <c r="G1134" s="16" t="s">
        <v>1507</v>
      </c>
      <c r="H1134" s="13" t="s">
        <v>1486</v>
      </c>
      <c r="J1134" s="15">
        <v>2120</v>
      </c>
      <c r="K1134" s="15">
        <v>5448.09</v>
      </c>
      <c r="L1134" s="15">
        <v>363.68</v>
      </c>
      <c r="M1134" s="15">
        <v>86.8</v>
      </c>
      <c r="N1134" s="15">
        <v>3.8</v>
      </c>
      <c r="O1134" s="15">
        <v>0</v>
      </c>
      <c r="P1134" s="15">
        <f t="shared" si="56"/>
        <v>3.04</v>
      </c>
    </row>
    <row r="1135" spans="1:16">
      <c r="A1135" s="13">
        <v>202405</v>
      </c>
      <c r="B1135" s="11" t="s">
        <v>528</v>
      </c>
      <c r="C1135" s="11" t="s">
        <v>1437</v>
      </c>
      <c r="D1135" s="11" t="s">
        <v>587</v>
      </c>
      <c r="E1135" s="11" t="s">
        <v>1508</v>
      </c>
      <c r="F1135" s="11" t="s">
        <v>652</v>
      </c>
      <c r="G1135" s="16" t="s">
        <v>1509</v>
      </c>
      <c r="H1135" s="13" t="s">
        <v>1486</v>
      </c>
      <c r="J1135" s="15">
        <v>3200</v>
      </c>
      <c r="K1135" s="15">
        <v>8233.34</v>
      </c>
      <c r="L1135" s="15">
        <v>363.68</v>
      </c>
      <c r="M1135" s="15">
        <v>86.8</v>
      </c>
      <c r="N1135" s="15">
        <v>3.8</v>
      </c>
      <c r="O1135" s="15">
        <v>0</v>
      </c>
      <c r="P1135" s="15">
        <f t="shared" si="56"/>
        <v>3.04</v>
      </c>
    </row>
    <row r="1136" spans="1:16">
      <c r="A1136" s="13">
        <v>202405</v>
      </c>
      <c r="B1136" s="11" t="s">
        <v>539</v>
      </c>
      <c r="C1136" s="11" t="s">
        <v>1437</v>
      </c>
      <c r="D1136" s="11" t="s">
        <v>587</v>
      </c>
      <c r="E1136" s="11" t="s">
        <v>1516</v>
      </c>
      <c r="F1136" s="11" t="s">
        <v>1517</v>
      </c>
      <c r="G1136" s="16" t="s">
        <v>1521</v>
      </c>
      <c r="H1136" s="13" t="s">
        <v>1486</v>
      </c>
      <c r="J1136" s="15">
        <v>3850</v>
      </c>
      <c r="K1136" s="15">
        <v>10692.5</v>
      </c>
      <c r="L1136" s="15">
        <v>363.68</v>
      </c>
      <c r="M1136" s="15">
        <v>86.8</v>
      </c>
      <c r="N1136" s="15">
        <v>3.8</v>
      </c>
      <c r="O1136" s="15">
        <v>0</v>
      </c>
      <c r="P1136" s="15">
        <f t="shared" si="56"/>
        <v>3.04</v>
      </c>
    </row>
    <row r="1137" spans="1:16">
      <c r="A1137" s="13">
        <v>202405</v>
      </c>
      <c r="B1137" s="11" t="s">
        <v>540</v>
      </c>
      <c r="C1137" s="11" t="s">
        <v>580</v>
      </c>
      <c r="D1137" s="11" t="s">
        <v>587</v>
      </c>
      <c r="E1137" s="11" t="s">
        <v>1519</v>
      </c>
      <c r="F1137" s="11" t="s">
        <v>1520</v>
      </c>
      <c r="G1137" s="16" t="s">
        <v>1521</v>
      </c>
      <c r="H1137" s="13" t="s">
        <v>1486</v>
      </c>
      <c r="J1137" s="15">
        <v>1900</v>
      </c>
      <c r="K1137" s="15">
        <v>4139</v>
      </c>
      <c r="L1137" s="15">
        <v>363.68</v>
      </c>
      <c r="M1137" s="15">
        <v>86.8</v>
      </c>
      <c r="N1137" s="15">
        <v>3.8</v>
      </c>
      <c r="O1137" s="15">
        <v>0</v>
      </c>
      <c r="P1137" s="15">
        <f t="shared" si="56"/>
        <v>3.04</v>
      </c>
    </row>
    <row r="1138" spans="1:16">
      <c r="A1138" s="13">
        <v>202405</v>
      </c>
      <c r="B1138" s="11" t="s">
        <v>535</v>
      </c>
      <c r="C1138" s="11" t="s">
        <v>1437</v>
      </c>
      <c r="D1138" s="11" t="s">
        <v>587</v>
      </c>
      <c r="E1138" s="11" t="s">
        <v>1523</v>
      </c>
      <c r="F1138" s="11" t="s">
        <v>669</v>
      </c>
      <c r="G1138" s="16" t="s">
        <v>1524</v>
      </c>
      <c r="H1138" s="13" t="s">
        <v>1486</v>
      </c>
      <c r="I1138" s="13" t="s">
        <v>1346</v>
      </c>
      <c r="J1138" s="15">
        <v>2750</v>
      </c>
      <c r="K1138" s="15">
        <v>1109.51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</row>
    <row r="1139" spans="1:16">
      <c r="A1139" s="13">
        <v>202405</v>
      </c>
      <c r="B1139" s="11" t="s">
        <v>531</v>
      </c>
      <c r="C1139" s="11" t="s">
        <v>1437</v>
      </c>
      <c r="D1139" s="11" t="s">
        <v>587</v>
      </c>
      <c r="E1139" s="11" t="s">
        <v>1525</v>
      </c>
      <c r="F1139" s="11" t="s">
        <v>1526</v>
      </c>
      <c r="G1139" s="16" t="s">
        <v>1527</v>
      </c>
      <c r="H1139" s="13" t="s">
        <v>1486</v>
      </c>
      <c r="I1139" s="13" t="s">
        <v>1346</v>
      </c>
      <c r="J1139" s="15">
        <v>4000</v>
      </c>
      <c r="K1139" s="15">
        <v>2686.87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</row>
    <row r="1140" spans="1:16">
      <c r="A1140" s="13">
        <v>202405</v>
      </c>
      <c r="B1140" s="11" t="s">
        <v>525</v>
      </c>
      <c r="C1140" s="11" t="s">
        <v>1438</v>
      </c>
      <c r="D1140" s="11" t="s">
        <v>587</v>
      </c>
      <c r="E1140" s="11" t="s">
        <v>1528</v>
      </c>
      <c r="F1140" s="11" t="s">
        <v>880</v>
      </c>
      <c r="G1140" s="16" t="s">
        <v>1529</v>
      </c>
      <c r="H1140" s="13" t="s">
        <v>1486</v>
      </c>
      <c r="I1140" s="13" t="s">
        <v>1346</v>
      </c>
      <c r="J1140" s="15">
        <v>2500</v>
      </c>
      <c r="K1140" s="15">
        <v>2732.13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</row>
    <row r="1141" spans="1:16">
      <c r="A1141" s="13">
        <v>202405</v>
      </c>
      <c r="B1141" s="11" t="s">
        <v>520</v>
      </c>
      <c r="C1141" s="11" t="s">
        <v>1439</v>
      </c>
      <c r="D1141" s="11" t="s">
        <v>587</v>
      </c>
      <c r="E1141" s="11" t="s">
        <v>1530</v>
      </c>
      <c r="F1141" s="11" t="s">
        <v>1354</v>
      </c>
      <c r="G1141" s="16" t="s">
        <v>1531</v>
      </c>
      <c r="H1141" s="13" t="s">
        <v>1486</v>
      </c>
      <c r="I1141" s="13" t="s">
        <v>1346</v>
      </c>
      <c r="J1141" s="15">
        <v>3500</v>
      </c>
      <c r="K1141" s="15">
        <v>4324.53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</row>
    <row r="1142" spans="1:16">
      <c r="A1142" s="13">
        <v>202405</v>
      </c>
      <c r="B1142" s="11" t="s">
        <v>226</v>
      </c>
      <c r="C1142" s="11" t="s">
        <v>1437</v>
      </c>
      <c r="D1142" s="11" t="s">
        <v>587</v>
      </c>
      <c r="E1142" s="11" t="s">
        <v>1007</v>
      </c>
      <c r="F1142" s="11" t="s">
        <v>875</v>
      </c>
      <c r="G1142" s="16" t="s">
        <v>1008</v>
      </c>
      <c r="H1142" s="13" t="s">
        <v>1486</v>
      </c>
      <c r="J1142" s="15">
        <v>2363</v>
      </c>
      <c r="K1142" s="15">
        <v>7177.46</v>
      </c>
      <c r="L1142" s="15">
        <v>363.68</v>
      </c>
      <c r="M1142" s="15">
        <v>86.8</v>
      </c>
      <c r="N1142" s="15">
        <v>3.8</v>
      </c>
      <c r="O1142" s="15">
        <v>0</v>
      </c>
      <c r="P1142" s="15">
        <f t="shared" ref="P1142:P1173" si="57">1900*0.16%</f>
        <v>3.04</v>
      </c>
    </row>
    <row r="1143" spans="1:16">
      <c r="A1143" s="13">
        <v>202405</v>
      </c>
      <c r="B1143" s="11" t="s">
        <v>242</v>
      </c>
      <c r="C1143" s="11" t="s">
        <v>1437</v>
      </c>
      <c r="D1143" s="11" t="s">
        <v>587</v>
      </c>
      <c r="E1143" s="11" t="s">
        <v>1010</v>
      </c>
      <c r="F1143" s="11" t="s">
        <v>875</v>
      </c>
      <c r="G1143" s="16" t="s">
        <v>1011</v>
      </c>
      <c r="H1143" s="13" t="s">
        <v>1486</v>
      </c>
      <c r="J1143" s="15">
        <v>2363</v>
      </c>
      <c r="K1143" s="15">
        <v>7014.84</v>
      </c>
      <c r="L1143" s="15">
        <v>363.68</v>
      </c>
      <c r="M1143" s="15">
        <v>86.8</v>
      </c>
      <c r="N1143" s="15">
        <v>3.8</v>
      </c>
      <c r="O1143" s="15">
        <v>0</v>
      </c>
      <c r="P1143" s="15">
        <f t="shared" si="57"/>
        <v>3.04</v>
      </c>
    </row>
    <row r="1144" spans="1:16">
      <c r="A1144" s="13">
        <v>202405</v>
      </c>
      <c r="B1144" s="11" t="s">
        <v>281</v>
      </c>
      <c r="C1144" s="11" t="s">
        <v>1437</v>
      </c>
      <c r="D1144" s="11" t="s">
        <v>587</v>
      </c>
      <c r="E1144" s="11" t="s">
        <v>1012</v>
      </c>
      <c r="F1144" s="11" t="s">
        <v>875</v>
      </c>
      <c r="G1144" s="16" t="s">
        <v>756</v>
      </c>
      <c r="H1144" s="13" t="s">
        <v>1486</v>
      </c>
      <c r="J1144" s="15">
        <v>2363</v>
      </c>
      <c r="K1144" s="15">
        <v>5620.77</v>
      </c>
      <c r="L1144" s="15">
        <v>363.68</v>
      </c>
      <c r="M1144" s="15">
        <v>86.8</v>
      </c>
      <c r="N1144" s="15">
        <v>3.8</v>
      </c>
      <c r="O1144" s="15">
        <v>0</v>
      </c>
      <c r="P1144" s="15">
        <f t="shared" si="57"/>
        <v>3.04</v>
      </c>
    </row>
    <row r="1145" spans="1:16">
      <c r="A1145" s="13">
        <v>202405</v>
      </c>
      <c r="B1145" s="11" t="s">
        <v>294</v>
      </c>
      <c r="C1145" s="11" t="s">
        <v>1437</v>
      </c>
      <c r="D1145" s="11" t="s">
        <v>587</v>
      </c>
      <c r="E1145" s="11" t="s">
        <v>1013</v>
      </c>
      <c r="F1145" s="11" t="s">
        <v>875</v>
      </c>
      <c r="G1145" s="16" t="s">
        <v>1014</v>
      </c>
      <c r="H1145" s="13" t="s">
        <v>1486</v>
      </c>
      <c r="J1145" s="15">
        <v>2363</v>
      </c>
      <c r="K1145" s="15">
        <v>7949.48</v>
      </c>
      <c r="L1145" s="15">
        <v>363.68</v>
      </c>
      <c r="M1145" s="15">
        <v>86.8</v>
      </c>
      <c r="N1145" s="15">
        <v>3.8</v>
      </c>
      <c r="O1145" s="15">
        <v>0</v>
      </c>
      <c r="P1145" s="15">
        <f t="shared" si="57"/>
        <v>3.04</v>
      </c>
    </row>
    <row r="1146" spans="1:16">
      <c r="A1146" s="13">
        <v>202405</v>
      </c>
      <c r="B1146" s="11" t="s">
        <v>217</v>
      </c>
      <c r="C1146" s="11" t="s">
        <v>1438</v>
      </c>
      <c r="D1146" s="11" t="s">
        <v>587</v>
      </c>
      <c r="E1146" s="11" t="s">
        <v>1019</v>
      </c>
      <c r="F1146" s="11" t="s">
        <v>1020</v>
      </c>
      <c r="G1146" s="16" t="s">
        <v>1021</v>
      </c>
      <c r="H1146" s="13" t="s">
        <v>1494</v>
      </c>
      <c r="J1146" s="15">
        <v>1900</v>
      </c>
      <c r="K1146" s="15">
        <v>5540.66</v>
      </c>
      <c r="L1146" s="15">
        <v>363.68</v>
      </c>
      <c r="M1146" s="15">
        <v>86.8</v>
      </c>
      <c r="N1146" s="15">
        <v>3.8</v>
      </c>
      <c r="O1146" s="15">
        <v>0</v>
      </c>
      <c r="P1146" s="15">
        <f t="shared" si="57"/>
        <v>3.04</v>
      </c>
    </row>
    <row r="1147" spans="1:16">
      <c r="A1147" s="13">
        <v>202405</v>
      </c>
      <c r="B1147" s="11" t="s">
        <v>271</v>
      </c>
      <c r="C1147" s="11" t="s">
        <v>1438</v>
      </c>
      <c r="D1147" s="11" t="s">
        <v>587</v>
      </c>
      <c r="E1147" s="11" t="s">
        <v>1022</v>
      </c>
      <c r="F1147" s="11" t="s">
        <v>1023</v>
      </c>
      <c r="G1147" s="16" t="s">
        <v>1024</v>
      </c>
      <c r="H1147" s="13" t="s">
        <v>1494</v>
      </c>
      <c r="J1147" s="15">
        <v>1900</v>
      </c>
      <c r="K1147" s="15">
        <v>9145.58</v>
      </c>
      <c r="L1147" s="15">
        <v>363.68</v>
      </c>
      <c r="M1147" s="15">
        <v>86.8</v>
      </c>
      <c r="N1147" s="15">
        <v>3.8</v>
      </c>
      <c r="O1147" s="15">
        <v>0</v>
      </c>
      <c r="P1147" s="15">
        <f t="shared" si="57"/>
        <v>3.04</v>
      </c>
    </row>
    <row r="1148" spans="1:16">
      <c r="A1148" s="13">
        <v>202405</v>
      </c>
      <c r="B1148" s="11" t="s">
        <v>316</v>
      </c>
      <c r="C1148" s="11" t="s">
        <v>1438</v>
      </c>
      <c r="D1148" s="11" t="s">
        <v>587</v>
      </c>
      <c r="E1148" s="11" t="s">
        <v>1029</v>
      </c>
      <c r="F1148" s="11" t="s">
        <v>1030</v>
      </c>
      <c r="G1148" s="16" t="s">
        <v>1031</v>
      </c>
      <c r="H1148" s="13" t="s">
        <v>1494</v>
      </c>
      <c r="J1148" s="15">
        <v>1900</v>
      </c>
      <c r="K1148" s="15">
        <v>10073.19</v>
      </c>
      <c r="L1148" s="15">
        <v>363.68</v>
      </c>
      <c r="M1148" s="15">
        <v>86.8</v>
      </c>
      <c r="N1148" s="15">
        <v>3.8</v>
      </c>
      <c r="O1148" s="15">
        <v>0</v>
      </c>
      <c r="P1148" s="15">
        <f t="shared" si="57"/>
        <v>3.04</v>
      </c>
    </row>
    <row r="1149" spans="1:16">
      <c r="A1149" s="13">
        <v>202405</v>
      </c>
      <c r="B1149" s="11" t="s">
        <v>251</v>
      </c>
      <c r="C1149" s="11" t="s">
        <v>1438</v>
      </c>
      <c r="D1149" s="11" t="s">
        <v>587</v>
      </c>
      <c r="E1149" s="11" t="s">
        <v>1032</v>
      </c>
      <c r="F1149" s="11" t="s">
        <v>1023</v>
      </c>
      <c r="G1149" s="16" t="s">
        <v>1033</v>
      </c>
      <c r="H1149" s="13" t="s">
        <v>1494</v>
      </c>
      <c r="J1149" s="15">
        <v>1900</v>
      </c>
      <c r="K1149" s="15">
        <v>6504.65</v>
      </c>
      <c r="L1149" s="15">
        <v>363.68</v>
      </c>
      <c r="M1149" s="15">
        <v>86.8</v>
      </c>
      <c r="N1149" s="15">
        <v>3.8</v>
      </c>
      <c r="O1149" s="15">
        <v>0</v>
      </c>
      <c r="P1149" s="15">
        <f t="shared" si="57"/>
        <v>3.04</v>
      </c>
    </row>
    <row r="1150" spans="1:16">
      <c r="A1150" s="13">
        <v>202405</v>
      </c>
      <c r="B1150" s="11" t="s">
        <v>414</v>
      </c>
      <c r="C1150" s="11" t="s">
        <v>1438</v>
      </c>
      <c r="D1150" s="11" t="s">
        <v>587</v>
      </c>
      <c r="E1150" s="11" t="s">
        <v>1034</v>
      </c>
      <c r="F1150" s="11" t="s">
        <v>1027</v>
      </c>
      <c r="G1150" s="16" t="s">
        <v>1035</v>
      </c>
      <c r="H1150" s="13" t="s">
        <v>1494</v>
      </c>
      <c r="J1150" s="15">
        <v>1900</v>
      </c>
      <c r="K1150" s="15">
        <v>7549.77</v>
      </c>
      <c r="L1150" s="15">
        <v>363.68</v>
      </c>
      <c r="M1150" s="15">
        <v>86.8</v>
      </c>
      <c r="N1150" s="15">
        <v>3.8</v>
      </c>
      <c r="O1150" s="15">
        <v>0</v>
      </c>
      <c r="P1150" s="15">
        <f t="shared" si="57"/>
        <v>3.04</v>
      </c>
    </row>
    <row r="1151" spans="1:16">
      <c r="A1151" s="13">
        <v>202405</v>
      </c>
      <c r="B1151" s="11" t="s">
        <v>302</v>
      </c>
      <c r="C1151" s="11" t="s">
        <v>1438</v>
      </c>
      <c r="D1151" s="11" t="s">
        <v>587</v>
      </c>
      <c r="E1151" s="11" t="s">
        <v>1036</v>
      </c>
      <c r="F1151" s="11" t="s">
        <v>1027</v>
      </c>
      <c r="G1151" s="16" t="s">
        <v>1037</v>
      </c>
      <c r="H1151" s="13" t="s">
        <v>1494</v>
      </c>
      <c r="J1151" s="15">
        <v>1900</v>
      </c>
      <c r="K1151" s="15">
        <v>7614.81</v>
      </c>
      <c r="L1151" s="15">
        <v>363.68</v>
      </c>
      <c r="M1151" s="15">
        <v>86.8</v>
      </c>
      <c r="N1151" s="15">
        <v>3.8</v>
      </c>
      <c r="O1151" s="15">
        <v>0</v>
      </c>
      <c r="P1151" s="15">
        <f t="shared" si="57"/>
        <v>3.04</v>
      </c>
    </row>
    <row r="1152" spans="1:16">
      <c r="A1152" s="13">
        <v>202405</v>
      </c>
      <c r="B1152" s="11" t="s">
        <v>207</v>
      </c>
      <c r="C1152" s="11" t="s">
        <v>1438</v>
      </c>
      <c r="D1152" s="11" t="s">
        <v>587</v>
      </c>
      <c r="E1152" s="11" t="s">
        <v>1038</v>
      </c>
      <c r="F1152" s="11" t="s">
        <v>1039</v>
      </c>
      <c r="G1152" s="16" t="s">
        <v>1040</v>
      </c>
      <c r="H1152" s="13" t="s">
        <v>1494</v>
      </c>
      <c r="J1152" s="15">
        <v>1900</v>
      </c>
      <c r="K1152" s="15">
        <v>7838.44</v>
      </c>
      <c r="L1152" s="15">
        <v>363.68</v>
      </c>
      <c r="M1152" s="15">
        <v>86.8</v>
      </c>
      <c r="N1152" s="15">
        <v>3.8</v>
      </c>
      <c r="O1152" s="15">
        <v>0</v>
      </c>
      <c r="P1152" s="15">
        <f t="shared" si="57"/>
        <v>3.04</v>
      </c>
    </row>
    <row r="1153" spans="1:16">
      <c r="A1153" s="13">
        <v>202405</v>
      </c>
      <c r="B1153" s="11" t="s">
        <v>275</v>
      </c>
      <c r="C1153" s="11" t="s">
        <v>1438</v>
      </c>
      <c r="D1153" s="11" t="s">
        <v>587</v>
      </c>
      <c r="E1153" s="11" t="s">
        <v>1041</v>
      </c>
      <c r="F1153" s="11" t="s">
        <v>1027</v>
      </c>
      <c r="G1153" s="16" t="s">
        <v>1011</v>
      </c>
      <c r="H1153" s="13" t="s">
        <v>1494</v>
      </c>
      <c r="J1153" s="15">
        <v>1900</v>
      </c>
      <c r="K1153" s="15">
        <v>7474.88</v>
      </c>
      <c r="L1153" s="15">
        <v>363.68</v>
      </c>
      <c r="M1153" s="15">
        <v>86.8</v>
      </c>
      <c r="N1153" s="15">
        <v>3.8</v>
      </c>
      <c r="O1153" s="15">
        <v>0</v>
      </c>
      <c r="P1153" s="15">
        <f t="shared" si="57"/>
        <v>3.04</v>
      </c>
    </row>
    <row r="1154" spans="1:16">
      <c r="A1154" s="13">
        <v>202405</v>
      </c>
      <c r="B1154" s="11" t="s">
        <v>372</v>
      </c>
      <c r="C1154" s="11" t="s">
        <v>1438</v>
      </c>
      <c r="D1154" s="11" t="s">
        <v>587</v>
      </c>
      <c r="E1154" s="11" t="s">
        <v>1042</v>
      </c>
      <c r="F1154" s="11" t="s">
        <v>1030</v>
      </c>
      <c r="G1154" s="16" t="s">
        <v>1043</v>
      </c>
      <c r="H1154" s="13" t="s">
        <v>1494</v>
      </c>
      <c r="J1154" s="15">
        <v>1900</v>
      </c>
      <c r="K1154" s="15">
        <v>8380.75</v>
      </c>
      <c r="L1154" s="15">
        <v>363.68</v>
      </c>
      <c r="M1154" s="15">
        <v>86.8</v>
      </c>
      <c r="N1154" s="15">
        <v>3.8</v>
      </c>
      <c r="O1154" s="15">
        <v>0</v>
      </c>
      <c r="P1154" s="15">
        <f t="shared" si="57"/>
        <v>3.04</v>
      </c>
    </row>
    <row r="1155" spans="1:16">
      <c r="A1155" s="13">
        <v>202405</v>
      </c>
      <c r="B1155" s="11" t="s">
        <v>211</v>
      </c>
      <c r="C1155" s="11" t="s">
        <v>1438</v>
      </c>
      <c r="D1155" s="11" t="s">
        <v>587</v>
      </c>
      <c r="E1155" s="11" t="s">
        <v>1044</v>
      </c>
      <c r="F1155" s="11" t="s">
        <v>1039</v>
      </c>
      <c r="G1155" s="16" t="s">
        <v>1045</v>
      </c>
      <c r="H1155" s="13" t="s">
        <v>1494</v>
      </c>
      <c r="J1155" s="15">
        <v>1900</v>
      </c>
      <c r="K1155" s="15">
        <v>5336.23</v>
      </c>
      <c r="L1155" s="15">
        <v>363.68</v>
      </c>
      <c r="M1155" s="15">
        <v>86.8</v>
      </c>
      <c r="N1155" s="15">
        <v>3.8</v>
      </c>
      <c r="O1155" s="15">
        <v>0</v>
      </c>
      <c r="P1155" s="15">
        <f t="shared" si="57"/>
        <v>3.04</v>
      </c>
    </row>
    <row r="1156" spans="1:16">
      <c r="A1156" s="13">
        <v>202405</v>
      </c>
      <c r="B1156" s="11" t="s">
        <v>363</v>
      </c>
      <c r="C1156" s="11" t="s">
        <v>1438</v>
      </c>
      <c r="D1156" s="11" t="s">
        <v>587</v>
      </c>
      <c r="E1156" s="11" t="s">
        <v>1046</v>
      </c>
      <c r="F1156" s="11" t="s">
        <v>1039</v>
      </c>
      <c r="G1156" s="16" t="s">
        <v>1047</v>
      </c>
      <c r="H1156" s="13" t="s">
        <v>1494</v>
      </c>
      <c r="J1156" s="15">
        <v>1900</v>
      </c>
      <c r="K1156" s="15">
        <v>5972.96</v>
      </c>
      <c r="L1156" s="15">
        <v>363.68</v>
      </c>
      <c r="M1156" s="15">
        <v>86.8</v>
      </c>
      <c r="N1156" s="15">
        <v>3.8</v>
      </c>
      <c r="O1156" s="15">
        <v>0</v>
      </c>
      <c r="P1156" s="15">
        <f t="shared" si="57"/>
        <v>3.04</v>
      </c>
    </row>
    <row r="1157" spans="1:16">
      <c r="A1157" s="13">
        <v>202405</v>
      </c>
      <c r="B1157" s="11" t="s">
        <v>273</v>
      </c>
      <c r="C1157" s="11" t="s">
        <v>1438</v>
      </c>
      <c r="D1157" s="11" t="s">
        <v>587</v>
      </c>
      <c r="E1157" s="11" t="s">
        <v>1048</v>
      </c>
      <c r="F1157" s="11" t="s">
        <v>1039</v>
      </c>
      <c r="G1157" s="16" t="s">
        <v>1049</v>
      </c>
      <c r="H1157" s="13" t="s">
        <v>1494</v>
      </c>
      <c r="J1157" s="15">
        <v>1900</v>
      </c>
      <c r="K1157" s="15">
        <v>7589.1</v>
      </c>
      <c r="L1157" s="15">
        <v>363.68</v>
      </c>
      <c r="M1157" s="15">
        <v>86.8</v>
      </c>
      <c r="N1157" s="15">
        <v>3.8</v>
      </c>
      <c r="O1157" s="15">
        <v>0</v>
      </c>
      <c r="P1157" s="15">
        <f t="shared" si="57"/>
        <v>3.04</v>
      </c>
    </row>
    <row r="1158" spans="1:16">
      <c r="A1158" s="13">
        <v>202405</v>
      </c>
      <c r="B1158" s="11" t="s">
        <v>411</v>
      </c>
      <c r="C1158" s="11" t="s">
        <v>1438</v>
      </c>
      <c r="D1158" s="11" t="s">
        <v>587</v>
      </c>
      <c r="E1158" s="11" t="s">
        <v>1050</v>
      </c>
      <c r="F1158" s="11" t="s">
        <v>1020</v>
      </c>
      <c r="G1158" s="16" t="s">
        <v>1051</v>
      </c>
      <c r="H1158" s="13" t="s">
        <v>1494</v>
      </c>
      <c r="J1158" s="15">
        <v>1900</v>
      </c>
      <c r="K1158" s="15">
        <v>5500.5</v>
      </c>
      <c r="L1158" s="15">
        <v>363.68</v>
      </c>
      <c r="M1158" s="15">
        <v>86.8</v>
      </c>
      <c r="N1158" s="15">
        <v>3.8</v>
      </c>
      <c r="O1158" s="15">
        <v>0</v>
      </c>
      <c r="P1158" s="15">
        <f t="shared" si="57"/>
        <v>3.04</v>
      </c>
    </row>
    <row r="1159" spans="1:16">
      <c r="A1159" s="13">
        <v>202405</v>
      </c>
      <c r="B1159" s="11" t="s">
        <v>443</v>
      </c>
      <c r="C1159" s="11" t="s">
        <v>1438</v>
      </c>
      <c r="D1159" s="11" t="s">
        <v>587</v>
      </c>
      <c r="E1159" s="11" t="s">
        <v>1052</v>
      </c>
      <c r="F1159" s="11" t="s">
        <v>1030</v>
      </c>
      <c r="G1159" s="16" t="s">
        <v>1053</v>
      </c>
      <c r="H1159" s="13" t="s">
        <v>1494</v>
      </c>
      <c r="J1159" s="15">
        <v>1900</v>
      </c>
      <c r="K1159" s="15">
        <v>7750.55</v>
      </c>
      <c r="L1159" s="15">
        <v>363.68</v>
      </c>
      <c r="M1159" s="15">
        <v>86.8</v>
      </c>
      <c r="N1159" s="15">
        <v>3.8</v>
      </c>
      <c r="O1159" s="15">
        <v>0</v>
      </c>
      <c r="P1159" s="15">
        <f t="shared" si="57"/>
        <v>3.04</v>
      </c>
    </row>
    <row r="1160" spans="1:16">
      <c r="A1160" s="13">
        <v>202405</v>
      </c>
      <c r="B1160" s="11" t="s">
        <v>369</v>
      </c>
      <c r="C1160" s="11" t="s">
        <v>1438</v>
      </c>
      <c r="D1160" s="11" t="s">
        <v>587</v>
      </c>
      <c r="E1160" s="11" t="s">
        <v>1054</v>
      </c>
      <c r="F1160" s="11" t="s">
        <v>1020</v>
      </c>
      <c r="G1160" s="16" t="s">
        <v>1055</v>
      </c>
      <c r="H1160" s="13" t="s">
        <v>1494</v>
      </c>
      <c r="J1160" s="15">
        <v>1900</v>
      </c>
      <c r="K1160" s="15">
        <v>5987.17</v>
      </c>
      <c r="L1160" s="15">
        <v>363.68</v>
      </c>
      <c r="M1160" s="15">
        <v>86.8</v>
      </c>
      <c r="N1160" s="15">
        <v>3.8</v>
      </c>
      <c r="O1160" s="15">
        <v>0</v>
      </c>
      <c r="P1160" s="15">
        <f t="shared" si="57"/>
        <v>3.04</v>
      </c>
    </row>
    <row r="1161" spans="1:16">
      <c r="A1161" s="13">
        <v>202405</v>
      </c>
      <c r="B1161" s="11" t="s">
        <v>375</v>
      </c>
      <c r="C1161" s="11" t="s">
        <v>1438</v>
      </c>
      <c r="D1161" s="11" t="s">
        <v>587</v>
      </c>
      <c r="E1161" s="11" t="s">
        <v>1056</v>
      </c>
      <c r="F1161" s="11" t="s">
        <v>1039</v>
      </c>
      <c r="G1161" s="16" t="s">
        <v>1057</v>
      </c>
      <c r="H1161" s="13" t="s">
        <v>1494</v>
      </c>
      <c r="J1161" s="15">
        <v>1900</v>
      </c>
      <c r="K1161" s="15">
        <v>6633.93</v>
      </c>
      <c r="L1161" s="15">
        <v>363.68</v>
      </c>
      <c r="M1161" s="15">
        <v>86.8</v>
      </c>
      <c r="N1161" s="15">
        <v>3.8</v>
      </c>
      <c r="O1161" s="15">
        <v>385</v>
      </c>
      <c r="P1161" s="15">
        <f t="shared" si="57"/>
        <v>3.04</v>
      </c>
    </row>
    <row r="1162" spans="1:16">
      <c r="A1162" s="13">
        <v>202405</v>
      </c>
      <c r="B1162" s="11" t="s">
        <v>246</v>
      </c>
      <c r="C1162" s="11" t="s">
        <v>1438</v>
      </c>
      <c r="D1162" s="11" t="s">
        <v>587</v>
      </c>
      <c r="E1162" s="11" t="s">
        <v>1058</v>
      </c>
      <c r="F1162" s="11" t="s">
        <v>1039</v>
      </c>
      <c r="G1162" s="16" t="s">
        <v>1059</v>
      </c>
      <c r="H1162" s="13" t="s">
        <v>1494</v>
      </c>
      <c r="J1162" s="15">
        <v>1900</v>
      </c>
      <c r="K1162" s="15">
        <v>5841.88</v>
      </c>
      <c r="L1162" s="15">
        <v>363.68</v>
      </c>
      <c r="M1162" s="15">
        <v>86.8</v>
      </c>
      <c r="N1162" s="15">
        <v>3.8</v>
      </c>
      <c r="O1162" s="15">
        <v>0</v>
      </c>
      <c r="P1162" s="15">
        <f t="shared" si="57"/>
        <v>3.04</v>
      </c>
    </row>
    <row r="1163" spans="1:16">
      <c r="A1163" s="13">
        <v>202405</v>
      </c>
      <c r="B1163" s="11" t="s">
        <v>235</v>
      </c>
      <c r="C1163" s="11" t="s">
        <v>1438</v>
      </c>
      <c r="D1163" s="11" t="s">
        <v>587</v>
      </c>
      <c r="E1163" s="11" t="s">
        <v>1060</v>
      </c>
      <c r="F1163" s="11" t="s">
        <v>1039</v>
      </c>
      <c r="G1163" s="16" t="s">
        <v>1061</v>
      </c>
      <c r="H1163" s="13" t="s">
        <v>1494</v>
      </c>
      <c r="J1163" s="15">
        <v>1900</v>
      </c>
      <c r="K1163" s="15">
        <v>7118.97</v>
      </c>
      <c r="L1163" s="15">
        <v>363.68</v>
      </c>
      <c r="M1163" s="15">
        <v>86.8</v>
      </c>
      <c r="N1163" s="15">
        <v>3.8</v>
      </c>
      <c r="O1163" s="15">
        <v>0</v>
      </c>
      <c r="P1163" s="15">
        <f t="shared" si="57"/>
        <v>3.04</v>
      </c>
    </row>
    <row r="1164" spans="1:16">
      <c r="A1164" s="13">
        <v>202405</v>
      </c>
      <c r="B1164" s="11" t="s">
        <v>339</v>
      </c>
      <c r="C1164" s="11" t="s">
        <v>1438</v>
      </c>
      <c r="D1164" s="11" t="s">
        <v>587</v>
      </c>
      <c r="E1164" s="11" t="s">
        <v>1064</v>
      </c>
      <c r="F1164" s="11" t="s">
        <v>1027</v>
      </c>
      <c r="G1164" s="16" t="s">
        <v>1065</v>
      </c>
      <c r="H1164" s="13" t="s">
        <v>1494</v>
      </c>
      <c r="J1164" s="15">
        <v>1900</v>
      </c>
      <c r="K1164" s="15">
        <v>5495.26</v>
      </c>
      <c r="L1164" s="15">
        <v>363.68</v>
      </c>
      <c r="M1164" s="15">
        <v>86.8</v>
      </c>
      <c r="N1164" s="15">
        <v>3.8</v>
      </c>
      <c r="O1164" s="15">
        <v>0</v>
      </c>
      <c r="P1164" s="15">
        <f t="shared" si="57"/>
        <v>3.04</v>
      </c>
    </row>
    <row r="1165" spans="1:16">
      <c r="A1165" s="13">
        <v>202405</v>
      </c>
      <c r="B1165" s="11" t="s">
        <v>330</v>
      </c>
      <c r="C1165" s="11" t="s">
        <v>1438</v>
      </c>
      <c r="D1165" s="11" t="s">
        <v>587</v>
      </c>
      <c r="E1165" s="11" t="s">
        <v>1066</v>
      </c>
      <c r="F1165" s="11" t="s">
        <v>1067</v>
      </c>
      <c r="G1165" s="16" t="s">
        <v>1068</v>
      </c>
      <c r="H1165" s="13" t="s">
        <v>1494</v>
      </c>
      <c r="J1165" s="15">
        <v>1900</v>
      </c>
      <c r="K1165" s="15">
        <v>6726.91</v>
      </c>
      <c r="L1165" s="15">
        <v>363.68</v>
      </c>
      <c r="M1165" s="15">
        <v>86.8</v>
      </c>
      <c r="N1165" s="15">
        <v>3.8</v>
      </c>
      <c r="O1165" s="15">
        <v>0</v>
      </c>
      <c r="P1165" s="15">
        <f t="shared" si="57"/>
        <v>3.04</v>
      </c>
    </row>
    <row r="1166" spans="1:16">
      <c r="A1166" s="13">
        <v>202405</v>
      </c>
      <c r="B1166" s="11" t="s">
        <v>208</v>
      </c>
      <c r="C1166" s="11" t="s">
        <v>1438</v>
      </c>
      <c r="D1166" s="11" t="s">
        <v>587</v>
      </c>
      <c r="E1166" s="11" t="s">
        <v>1069</v>
      </c>
      <c r="F1166" s="11" t="s">
        <v>1363</v>
      </c>
      <c r="G1166" s="16" t="s">
        <v>1070</v>
      </c>
      <c r="H1166" s="13" t="s">
        <v>1494</v>
      </c>
      <c r="J1166" s="15">
        <v>1900</v>
      </c>
      <c r="K1166" s="15">
        <v>7309.35</v>
      </c>
      <c r="L1166" s="15">
        <v>363.68</v>
      </c>
      <c r="M1166" s="15">
        <v>86.8</v>
      </c>
      <c r="N1166" s="15">
        <v>3.8</v>
      </c>
      <c r="O1166" s="15">
        <v>0</v>
      </c>
      <c r="P1166" s="15">
        <f t="shared" si="57"/>
        <v>3.04</v>
      </c>
    </row>
    <row r="1167" spans="1:16">
      <c r="A1167" s="13">
        <v>202405</v>
      </c>
      <c r="B1167" s="11" t="s">
        <v>399</v>
      </c>
      <c r="C1167" s="11" t="s">
        <v>1438</v>
      </c>
      <c r="D1167" s="11" t="s">
        <v>587</v>
      </c>
      <c r="E1167" s="11" t="s">
        <v>1071</v>
      </c>
      <c r="F1167" s="11" t="s">
        <v>1067</v>
      </c>
      <c r="G1167" s="16" t="s">
        <v>756</v>
      </c>
      <c r="H1167" s="13" t="s">
        <v>1494</v>
      </c>
      <c r="J1167" s="15">
        <v>1900</v>
      </c>
      <c r="K1167" s="15">
        <v>7144.99</v>
      </c>
      <c r="L1167" s="15">
        <v>363.68</v>
      </c>
      <c r="M1167" s="15">
        <v>86.8</v>
      </c>
      <c r="N1167" s="15">
        <v>3.8</v>
      </c>
      <c r="O1167" s="15">
        <v>100</v>
      </c>
      <c r="P1167" s="15">
        <f t="shared" si="57"/>
        <v>3.04</v>
      </c>
    </row>
    <row r="1168" spans="1:16">
      <c r="A1168" s="13">
        <v>202405</v>
      </c>
      <c r="B1168" s="11" t="s">
        <v>230</v>
      </c>
      <c r="C1168" s="11" t="s">
        <v>1438</v>
      </c>
      <c r="D1168" s="11" t="s">
        <v>587</v>
      </c>
      <c r="E1168" s="11" t="s">
        <v>1072</v>
      </c>
      <c r="F1168" s="11" t="s">
        <v>1027</v>
      </c>
      <c r="G1168" s="16" t="s">
        <v>1073</v>
      </c>
      <c r="H1168" s="13" t="s">
        <v>1494</v>
      </c>
      <c r="J1168" s="15">
        <v>1900</v>
      </c>
      <c r="K1168" s="15">
        <v>5995.44</v>
      </c>
      <c r="L1168" s="15">
        <v>363.68</v>
      </c>
      <c r="M1168" s="15">
        <v>86.8</v>
      </c>
      <c r="N1168" s="15">
        <v>3.8</v>
      </c>
      <c r="O1168" s="15">
        <v>0</v>
      </c>
      <c r="P1168" s="15">
        <f t="shared" si="57"/>
        <v>3.04</v>
      </c>
    </row>
    <row r="1169" spans="1:16">
      <c r="A1169" s="13">
        <v>202405</v>
      </c>
      <c r="B1169" s="11" t="s">
        <v>343</v>
      </c>
      <c r="C1169" s="11" t="s">
        <v>1438</v>
      </c>
      <c r="D1169" s="11" t="s">
        <v>587</v>
      </c>
      <c r="E1169" s="11" t="s">
        <v>1074</v>
      </c>
      <c r="F1169" s="11" t="s">
        <v>1027</v>
      </c>
      <c r="G1169" s="16" t="s">
        <v>1075</v>
      </c>
      <c r="H1169" s="13" t="s">
        <v>1494</v>
      </c>
      <c r="J1169" s="15">
        <v>1900</v>
      </c>
      <c r="K1169" s="15">
        <v>6821.11</v>
      </c>
      <c r="L1169" s="15">
        <v>363.68</v>
      </c>
      <c r="M1169" s="15">
        <v>86.8</v>
      </c>
      <c r="N1169" s="15">
        <v>3.8</v>
      </c>
      <c r="O1169" s="15">
        <v>0</v>
      </c>
      <c r="P1169" s="15">
        <f t="shared" si="57"/>
        <v>3.04</v>
      </c>
    </row>
    <row r="1170" spans="1:16">
      <c r="A1170" s="13">
        <v>202405</v>
      </c>
      <c r="B1170" s="11" t="s">
        <v>297</v>
      </c>
      <c r="C1170" s="11" t="s">
        <v>1438</v>
      </c>
      <c r="D1170" s="11" t="s">
        <v>587</v>
      </c>
      <c r="E1170" s="11" t="s">
        <v>1076</v>
      </c>
      <c r="F1170" s="11" t="s">
        <v>1027</v>
      </c>
      <c r="G1170" s="16" t="s">
        <v>1077</v>
      </c>
      <c r="H1170" s="13" t="s">
        <v>1494</v>
      </c>
      <c r="J1170" s="15">
        <v>1900</v>
      </c>
      <c r="K1170" s="15">
        <v>6005.18</v>
      </c>
      <c r="L1170" s="15">
        <v>363.68</v>
      </c>
      <c r="M1170" s="15">
        <v>86.8</v>
      </c>
      <c r="N1170" s="15">
        <v>3.8</v>
      </c>
      <c r="O1170" s="15">
        <v>0</v>
      </c>
      <c r="P1170" s="15">
        <f t="shared" si="57"/>
        <v>3.04</v>
      </c>
    </row>
    <row r="1171" spans="1:16">
      <c r="A1171" s="13">
        <v>202405</v>
      </c>
      <c r="B1171" s="11" t="s">
        <v>341</v>
      </c>
      <c r="C1171" s="11" t="s">
        <v>1438</v>
      </c>
      <c r="D1171" s="11" t="s">
        <v>587</v>
      </c>
      <c r="E1171" s="11" t="s">
        <v>1078</v>
      </c>
      <c r="F1171" s="11" t="s">
        <v>1027</v>
      </c>
      <c r="G1171" s="16" t="s">
        <v>1079</v>
      </c>
      <c r="H1171" s="13" t="s">
        <v>1494</v>
      </c>
      <c r="J1171" s="15">
        <v>1900</v>
      </c>
      <c r="K1171" s="15">
        <v>7737.88</v>
      </c>
      <c r="L1171" s="15">
        <v>363.68</v>
      </c>
      <c r="M1171" s="15">
        <v>86.8</v>
      </c>
      <c r="N1171" s="15">
        <v>3.8</v>
      </c>
      <c r="O1171" s="15">
        <v>0</v>
      </c>
      <c r="P1171" s="15">
        <f t="shared" si="57"/>
        <v>3.04</v>
      </c>
    </row>
    <row r="1172" spans="1:16">
      <c r="A1172" s="13">
        <v>202405</v>
      </c>
      <c r="B1172" s="11" t="s">
        <v>237</v>
      </c>
      <c r="C1172" s="11" t="s">
        <v>1438</v>
      </c>
      <c r="D1172" s="11" t="s">
        <v>587</v>
      </c>
      <c r="E1172" s="11" t="s">
        <v>1084</v>
      </c>
      <c r="F1172" s="11" t="s">
        <v>1030</v>
      </c>
      <c r="G1172" s="16" t="s">
        <v>1083</v>
      </c>
      <c r="H1172" s="13" t="s">
        <v>1494</v>
      </c>
      <c r="J1172" s="15">
        <v>1900</v>
      </c>
      <c r="K1172" s="15">
        <v>7276.9</v>
      </c>
      <c r="L1172" s="15">
        <v>363.68</v>
      </c>
      <c r="M1172" s="15">
        <v>86.8</v>
      </c>
      <c r="N1172" s="15">
        <v>3.8</v>
      </c>
      <c r="O1172" s="15">
        <v>0</v>
      </c>
      <c r="P1172" s="15">
        <f t="shared" si="57"/>
        <v>3.04</v>
      </c>
    </row>
    <row r="1173" spans="1:16">
      <c r="A1173" s="13">
        <v>202405</v>
      </c>
      <c r="B1173" s="11" t="s">
        <v>361</v>
      </c>
      <c r="C1173" s="11" t="s">
        <v>1438</v>
      </c>
      <c r="D1173" s="11" t="s">
        <v>587</v>
      </c>
      <c r="E1173" s="11" t="s">
        <v>1085</v>
      </c>
      <c r="F1173" s="11" t="s">
        <v>1086</v>
      </c>
      <c r="G1173" s="16" t="s">
        <v>1087</v>
      </c>
      <c r="H1173" s="13" t="s">
        <v>1494</v>
      </c>
      <c r="J1173" s="15">
        <v>1900</v>
      </c>
      <c r="K1173" s="15">
        <v>8903.75</v>
      </c>
      <c r="L1173" s="15">
        <v>363.68</v>
      </c>
      <c r="M1173" s="15">
        <v>86.8</v>
      </c>
      <c r="N1173" s="15">
        <v>3.8</v>
      </c>
      <c r="O1173" s="15">
        <v>0</v>
      </c>
      <c r="P1173" s="15">
        <f t="shared" si="57"/>
        <v>3.04</v>
      </c>
    </row>
    <row r="1174" spans="1:16">
      <c r="A1174" s="13">
        <v>202405</v>
      </c>
      <c r="B1174" s="11" t="s">
        <v>360</v>
      </c>
      <c r="C1174" s="11" t="s">
        <v>1438</v>
      </c>
      <c r="D1174" s="11" t="s">
        <v>587</v>
      </c>
      <c r="E1174" s="11" t="s">
        <v>1088</v>
      </c>
      <c r="F1174" s="11" t="s">
        <v>1067</v>
      </c>
      <c r="G1174" s="16" t="s">
        <v>1089</v>
      </c>
      <c r="H1174" s="13" t="s">
        <v>1494</v>
      </c>
      <c r="J1174" s="15">
        <v>1900</v>
      </c>
      <c r="K1174" s="15">
        <v>7508.52</v>
      </c>
      <c r="L1174" s="15">
        <v>363.68</v>
      </c>
      <c r="M1174" s="15">
        <v>86.8</v>
      </c>
      <c r="N1174" s="15">
        <v>3.8</v>
      </c>
      <c r="O1174" s="15">
        <v>95</v>
      </c>
      <c r="P1174" s="15">
        <f t="shared" ref="P1174:P1205" si="58">1900*0.16%</f>
        <v>3.04</v>
      </c>
    </row>
    <row r="1175" spans="1:16">
      <c r="A1175" s="13">
        <v>202405</v>
      </c>
      <c r="B1175" s="11" t="s">
        <v>308</v>
      </c>
      <c r="C1175" s="11" t="s">
        <v>1438</v>
      </c>
      <c r="D1175" s="11" t="s">
        <v>587</v>
      </c>
      <c r="E1175" s="11" t="s">
        <v>1092</v>
      </c>
      <c r="F1175" s="11" t="s">
        <v>1067</v>
      </c>
      <c r="G1175" s="16" t="s">
        <v>1051</v>
      </c>
      <c r="H1175" s="13" t="s">
        <v>1494</v>
      </c>
      <c r="J1175" s="15">
        <v>1900</v>
      </c>
      <c r="K1175" s="15">
        <v>6826.19</v>
      </c>
      <c r="L1175" s="15">
        <v>363.68</v>
      </c>
      <c r="M1175" s="15">
        <v>86.8</v>
      </c>
      <c r="N1175" s="15">
        <v>3.8</v>
      </c>
      <c r="O1175" s="15">
        <v>0</v>
      </c>
      <c r="P1175" s="15">
        <f t="shared" si="58"/>
        <v>3.04</v>
      </c>
    </row>
    <row r="1176" spans="1:16">
      <c r="A1176" s="13">
        <v>202405</v>
      </c>
      <c r="B1176" s="11" t="s">
        <v>325</v>
      </c>
      <c r="C1176" s="11" t="s">
        <v>1438</v>
      </c>
      <c r="D1176" s="11" t="s">
        <v>587</v>
      </c>
      <c r="E1176" s="11" t="s">
        <v>1093</v>
      </c>
      <c r="F1176" s="11" t="s">
        <v>1027</v>
      </c>
      <c r="G1176" s="16" t="s">
        <v>1094</v>
      </c>
      <c r="H1176" s="13" t="s">
        <v>1494</v>
      </c>
      <c r="J1176" s="15">
        <v>1900</v>
      </c>
      <c r="K1176" s="15">
        <v>6547.89</v>
      </c>
      <c r="L1176" s="15">
        <v>363.68</v>
      </c>
      <c r="M1176" s="15">
        <v>86.8</v>
      </c>
      <c r="N1176" s="15">
        <v>3.8</v>
      </c>
      <c r="O1176" s="15">
        <v>0</v>
      </c>
      <c r="P1176" s="15">
        <f t="shared" si="58"/>
        <v>3.04</v>
      </c>
    </row>
    <row r="1177" spans="1:16">
      <c r="A1177" s="13">
        <v>202405</v>
      </c>
      <c r="B1177" s="11" t="s">
        <v>347</v>
      </c>
      <c r="C1177" s="11" t="s">
        <v>1438</v>
      </c>
      <c r="D1177" s="11" t="s">
        <v>587</v>
      </c>
      <c r="E1177" s="11" t="s">
        <v>1098</v>
      </c>
      <c r="F1177" s="11" t="s">
        <v>1020</v>
      </c>
      <c r="G1177" s="16" t="s">
        <v>1099</v>
      </c>
      <c r="H1177" s="13" t="s">
        <v>1494</v>
      </c>
      <c r="J1177" s="15">
        <v>1900</v>
      </c>
      <c r="K1177" s="15">
        <v>5520.1</v>
      </c>
      <c r="L1177" s="15">
        <v>363.68</v>
      </c>
      <c r="M1177" s="15">
        <v>86.8</v>
      </c>
      <c r="N1177" s="15">
        <v>3.8</v>
      </c>
      <c r="O1177" s="15">
        <v>0</v>
      </c>
      <c r="P1177" s="15">
        <f t="shared" si="58"/>
        <v>3.04</v>
      </c>
    </row>
    <row r="1178" spans="1:16">
      <c r="A1178" s="13">
        <v>202405</v>
      </c>
      <c r="B1178" s="11" t="s">
        <v>338</v>
      </c>
      <c r="C1178" s="11" t="s">
        <v>1438</v>
      </c>
      <c r="D1178" s="11" t="s">
        <v>587</v>
      </c>
      <c r="E1178" s="11" t="s">
        <v>1100</v>
      </c>
      <c r="F1178" s="11" t="s">
        <v>1020</v>
      </c>
      <c r="G1178" s="16" t="s">
        <v>1101</v>
      </c>
      <c r="H1178" s="13" t="s">
        <v>1494</v>
      </c>
      <c r="J1178" s="15">
        <v>1900</v>
      </c>
      <c r="K1178" s="15">
        <v>5170.77</v>
      </c>
      <c r="L1178" s="15">
        <v>363.68</v>
      </c>
      <c r="M1178" s="15">
        <v>86.8</v>
      </c>
      <c r="N1178" s="15">
        <v>3.8</v>
      </c>
      <c r="O1178" s="15">
        <v>0</v>
      </c>
      <c r="P1178" s="15">
        <f t="shared" si="58"/>
        <v>3.04</v>
      </c>
    </row>
    <row r="1179" spans="1:16">
      <c r="A1179" s="13">
        <v>202405</v>
      </c>
      <c r="B1179" s="11" t="s">
        <v>210</v>
      </c>
      <c r="C1179" s="11" t="s">
        <v>1438</v>
      </c>
      <c r="D1179" s="11" t="s">
        <v>587</v>
      </c>
      <c r="E1179" s="11" t="s">
        <v>1104</v>
      </c>
      <c r="F1179" s="11" t="s">
        <v>1020</v>
      </c>
      <c r="G1179" s="16" t="s">
        <v>1105</v>
      </c>
      <c r="H1179" s="13" t="s">
        <v>1494</v>
      </c>
      <c r="J1179" s="15">
        <v>1900</v>
      </c>
      <c r="K1179" s="15">
        <v>6593.13</v>
      </c>
      <c r="L1179" s="15">
        <v>363.68</v>
      </c>
      <c r="M1179" s="15">
        <v>86.8</v>
      </c>
      <c r="N1179" s="15">
        <v>3.8</v>
      </c>
      <c r="O1179" s="15">
        <v>0</v>
      </c>
      <c r="P1179" s="15">
        <f t="shared" si="58"/>
        <v>3.04</v>
      </c>
    </row>
    <row r="1180" spans="1:16">
      <c r="A1180" s="13">
        <v>202405</v>
      </c>
      <c r="B1180" s="11" t="s">
        <v>309</v>
      </c>
      <c r="C1180" s="11" t="s">
        <v>1438</v>
      </c>
      <c r="D1180" s="11" t="s">
        <v>587</v>
      </c>
      <c r="E1180" s="11" t="s">
        <v>1106</v>
      </c>
      <c r="F1180" s="11" t="s">
        <v>1020</v>
      </c>
      <c r="G1180" s="16" t="s">
        <v>1107</v>
      </c>
      <c r="H1180" s="13" t="s">
        <v>1494</v>
      </c>
      <c r="J1180" s="15">
        <v>1900</v>
      </c>
      <c r="K1180" s="15">
        <v>5411.13</v>
      </c>
      <c r="L1180" s="15">
        <v>363.68</v>
      </c>
      <c r="M1180" s="15">
        <v>86.8</v>
      </c>
      <c r="N1180" s="15">
        <v>3.8</v>
      </c>
      <c r="O1180" s="15">
        <v>0</v>
      </c>
      <c r="P1180" s="15">
        <f t="shared" si="58"/>
        <v>3.04</v>
      </c>
    </row>
    <row r="1181" spans="1:16">
      <c r="A1181" s="13">
        <v>202405</v>
      </c>
      <c r="B1181" s="11" t="s">
        <v>205</v>
      </c>
      <c r="C1181" s="11" t="s">
        <v>1438</v>
      </c>
      <c r="D1181" s="11" t="s">
        <v>587</v>
      </c>
      <c r="E1181" s="11" t="s">
        <v>1108</v>
      </c>
      <c r="F1181" s="11" t="s">
        <v>1039</v>
      </c>
      <c r="G1181" s="16" t="s">
        <v>1109</v>
      </c>
      <c r="H1181" s="13" t="s">
        <v>1494</v>
      </c>
      <c r="J1181" s="15">
        <v>1900</v>
      </c>
      <c r="K1181" s="15">
        <v>5715.38</v>
      </c>
      <c r="L1181" s="15">
        <v>363.68</v>
      </c>
      <c r="M1181" s="15">
        <v>86.8</v>
      </c>
      <c r="N1181" s="15">
        <v>3.8</v>
      </c>
      <c r="O1181" s="15">
        <v>0</v>
      </c>
      <c r="P1181" s="15">
        <f t="shared" si="58"/>
        <v>3.04</v>
      </c>
    </row>
    <row r="1182" spans="1:16">
      <c r="A1182" s="13">
        <v>202405</v>
      </c>
      <c r="B1182" s="11" t="s">
        <v>387</v>
      </c>
      <c r="C1182" s="11" t="s">
        <v>1438</v>
      </c>
      <c r="D1182" s="11" t="s">
        <v>587</v>
      </c>
      <c r="E1182" s="11" t="s">
        <v>1110</v>
      </c>
      <c r="F1182" s="11" t="s">
        <v>1039</v>
      </c>
      <c r="G1182" s="16" t="s">
        <v>1111</v>
      </c>
      <c r="H1182" s="13" t="s">
        <v>1494</v>
      </c>
      <c r="J1182" s="15">
        <v>1900</v>
      </c>
      <c r="K1182" s="15">
        <v>6580.45</v>
      </c>
      <c r="L1182" s="15">
        <v>363.68</v>
      </c>
      <c r="M1182" s="15">
        <v>86.8</v>
      </c>
      <c r="N1182" s="15">
        <v>3.8</v>
      </c>
      <c r="O1182" s="15">
        <v>0</v>
      </c>
      <c r="P1182" s="15">
        <f t="shared" si="58"/>
        <v>3.04</v>
      </c>
    </row>
    <row r="1183" spans="1:16">
      <c r="A1183" s="13">
        <v>202405</v>
      </c>
      <c r="B1183" s="11" t="s">
        <v>209</v>
      </c>
      <c r="C1183" s="11" t="s">
        <v>1438</v>
      </c>
      <c r="D1183" s="11" t="s">
        <v>587</v>
      </c>
      <c r="E1183" s="11" t="s">
        <v>1117</v>
      </c>
      <c r="F1183" s="11" t="s">
        <v>1020</v>
      </c>
      <c r="G1183" s="16" t="s">
        <v>1118</v>
      </c>
      <c r="H1183" s="13" t="s">
        <v>1494</v>
      </c>
      <c r="J1183" s="15">
        <v>1900</v>
      </c>
      <c r="K1183" s="15">
        <v>5281.03</v>
      </c>
      <c r="L1183" s="15">
        <v>363.68</v>
      </c>
      <c r="M1183" s="15">
        <v>86.8</v>
      </c>
      <c r="N1183" s="15">
        <v>3.8</v>
      </c>
      <c r="O1183" s="15">
        <v>0</v>
      </c>
      <c r="P1183" s="15">
        <f t="shared" si="58"/>
        <v>3.04</v>
      </c>
    </row>
    <row r="1184" spans="1:16">
      <c r="A1184" s="13">
        <v>202405</v>
      </c>
      <c r="B1184" s="11" t="s">
        <v>336</v>
      </c>
      <c r="C1184" s="11" t="s">
        <v>1438</v>
      </c>
      <c r="D1184" s="11" t="s">
        <v>587</v>
      </c>
      <c r="E1184" s="11" t="s">
        <v>1126</v>
      </c>
      <c r="F1184" s="11" t="s">
        <v>1027</v>
      </c>
      <c r="G1184" s="16" t="s">
        <v>1127</v>
      </c>
      <c r="H1184" s="13" t="s">
        <v>1494</v>
      </c>
      <c r="J1184" s="15">
        <v>1900</v>
      </c>
      <c r="K1184" s="15">
        <v>4931.53</v>
      </c>
      <c r="L1184" s="15">
        <v>363.68</v>
      </c>
      <c r="M1184" s="15">
        <v>86.8</v>
      </c>
      <c r="N1184" s="15">
        <v>3.8</v>
      </c>
      <c r="O1184" s="15">
        <v>0</v>
      </c>
      <c r="P1184" s="15">
        <f t="shared" si="58"/>
        <v>3.04</v>
      </c>
    </row>
    <row r="1185" spans="1:16">
      <c r="A1185" s="13">
        <v>202405</v>
      </c>
      <c r="B1185" s="11" t="s">
        <v>358</v>
      </c>
      <c r="C1185" s="11" t="s">
        <v>1438</v>
      </c>
      <c r="D1185" s="11" t="s">
        <v>587</v>
      </c>
      <c r="E1185" s="11" t="s">
        <v>1128</v>
      </c>
      <c r="F1185" s="11" t="s">
        <v>1027</v>
      </c>
      <c r="G1185" s="16" t="s">
        <v>934</v>
      </c>
      <c r="H1185" s="13" t="s">
        <v>1494</v>
      </c>
      <c r="J1185" s="15">
        <v>1900</v>
      </c>
      <c r="K1185" s="15">
        <v>7249.31</v>
      </c>
      <c r="L1185" s="15">
        <v>363.68</v>
      </c>
      <c r="M1185" s="15">
        <v>86.8</v>
      </c>
      <c r="N1185" s="15">
        <v>3.8</v>
      </c>
      <c r="O1185" s="15">
        <v>0</v>
      </c>
      <c r="P1185" s="15">
        <f t="shared" si="58"/>
        <v>3.04</v>
      </c>
    </row>
    <row r="1186" spans="1:16">
      <c r="A1186" s="13">
        <v>202405</v>
      </c>
      <c r="B1186" s="11" t="s">
        <v>220</v>
      </c>
      <c r="C1186" s="11" t="s">
        <v>1438</v>
      </c>
      <c r="D1186" s="11" t="s">
        <v>587</v>
      </c>
      <c r="E1186" s="11" t="s">
        <v>1129</v>
      </c>
      <c r="F1186" s="11" t="s">
        <v>1027</v>
      </c>
      <c r="G1186" s="16" t="s">
        <v>1130</v>
      </c>
      <c r="H1186" s="13" t="s">
        <v>1494</v>
      </c>
      <c r="J1186" s="15">
        <v>1900</v>
      </c>
      <c r="K1186" s="15">
        <v>6777.24</v>
      </c>
      <c r="L1186" s="15">
        <v>363.68</v>
      </c>
      <c r="M1186" s="15">
        <v>86.8</v>
      </c>
      <c r="N1186" s="15">
        <v>3.8</v>
      </c>
      <c r="O1186" s="15">
        <v>0</v>
      </c>
      <c r="P1186" s="15">
        <f t="shared" si="58"/>
        <v>3.04</v>
      </c>
    </row>
    <row r="1187" spans="1:16">
      <c r="A1187" s="13">
        <v>202405</v>
      </c>
      <c r="B1187" s="11" t="s">
        <v>454</v>
      </c>
      <c r="C1187" s="11" t="s">
        <v>1438</v>
      </c>
      <c r="D1187" s="11" t="s">
        <v>587</v>
      </c>
      <c r="E1187" s="11" t="s">
        <v>1131</v>
      </c>
      <c r="F1187" s="11" t="s">
        <v>1027</v>
      </c>
      <c r="G1187" s="16" t="s">
        <v>1130</v>
      </c>
      <c r="H1187" s="13" t="s">
        <v>1494</v>
      </c>
      <c r="J1187" s="15">
        <v>1900</v>
      </c>
      <c r="K1187" s="15">
        <v>5834.75</v>
      </c>
      <c r="L1187" s="15">
        <v>363.68</v>
      </c>
      <c r="M1187" s="15">
        <v>86.8</v>
      </c>
      <c r="N1187" s="15">
        <v>3.8</v>
      </c>
      <c r="O1187" s="15">
        <v>0</v>
      </c>
      <c r="P1187" s="15">
        <f t="shared" si="58"/>
        <v>3.04</v>
      </c>
    </row>
    <row r="1188" spans="1:16">
      <c r="A1188" s="13">
        <v>202405</v>
      </c>
      <c r="B1188" s="11" t="s">
        <v>349</v>
      </c>
      <c r="C1188" s="11" t="s">
        <v>1438</v>
      </c>
      <c r="D1188" s="11" t="s">
        <v>587</v>
      </c>
      <c r="E1188" s="11" t="s">
        <v>1132</v>
      </c>
      <c r="F1188" s="11" t="s">
        <v>1039</v>
      </c>
      <c r="G1188" s="16" t="s">
        <v>1133</v>
      </c>
      <c r="H1188" s="13" t="s">
        <v>1494</v>
      </c>
      <c r="J1188" s="15">
        <v>1900</v>
      </c>
      <c r="K1188" s="15">
        <v>6748.83</v>
      </c>
      <c r="L1188" s="15">
        <v>363.68</v>
      </c>
      <c r="M1188" s="15">
        <v>86.8</v>
      </c>
      <c r="N1188" s="15">
        <v>3.8</v>
      </c>
      <c r="O1188" s="15">
        <v>0</v>
      </c>
      <c r="P1188" s="15">
        <f t="shared" si="58"/>
        <v>3.04</v>
      </c>
    </row>
    <row r="1189" spans="1:16">
      <c r="A1189" s="13">
        <v>202405</v>
      </c>
      <c r="B1189" s="11" t="s">
        <v>255</v>
      </c>
      <c r="C1189" s="11" t="s">
        <v>1438</v>
      </c>
      <c r="D1189" s="11" t="s">
        <v>587</v>
      </c>
      <c r="E1189" s="11" t="s">
        <v>1134</v>
      </c>
      <c r="F1189" s="11" t="s">
        <v>1027</v>
      </c>
      <c r="G1189" s="16" t="s">
        <v>976</v>
      </c>
      <c r="H1189" s="13" t="s">
        <v>1494</v>
      </c>
      <c r="J1189" s="15">
        <v>1900</v>
      </c>
      <c r="K1189" s="15">
        <v>5520.93</v>
      </c>
      <c r="L1189" s="15">
        <v>363.68</v>
      </c>
      <c r="M1189" s="15">
        <v>86.8</v>
      </c>
      <c r="N1189" s="15">
        <v>3.8</v>
      </c>
      <c r="O1189" s="15">
        <v>0</v>
      </c>
      <c r="P1189" s="15">
        <f t="shared" si="58"/>
        <v>3.04</v>
      </c>
    </row>
    <row r="1190" spans="1:16">
      <c r="A1190" s="13">
        <v>202405</v>
      </c>
      <c r="B1190" s="11" t="s">
        <v>314</v>
      </c>
      <c r="C1190" s="11" t="s">
        <v>1438</v>
      </c>
      <c r="D1190" s="11" t="s">
        <v>587</v>
      </c>
      <c r="E1190" s="11" t="s">
        <v>1135</v>
      </c>
      <c r="F1190" s="11" t="s">
        <v>1027</v>
      </c>
      <c r="G1190" s="16" t="s">
        <v>1136</v>
      </c>
      <c r="H1190" s="13" t="s">
        <v>1494</v>
      </c>
      <c r="J1190" s="15">
        <v>1900</v>
      </c>
      <c r="K1190" s="15">
        <v>4498.29</v>
      </c>
      <c r="L1190" s="15">
        <v>363.68</v>
      </c>
      <c r="M1190" s="15">
        <v>86.8</v>
      </c>
      <c r="N1190" s="15">
        <v>3.8</v>
      </c>
      <c r="O1190" s="15">
        <v>0</v>
      </c>
      <c r="P1190" s="15">
        <f t="shared" si="58"/>
        <v>3.04</v>
      </c>
    </row>
    <row r="1191" spans="1:16">
      <c r="A1191" s="13">
        <v>202405</v>
      </c>
      <c r="B1191" s="11" t="s">
        <v>266</v>
      </c>
      <c r="C1191" s="11" t="s">
        <v>1438</v>
      </c>
      <c r="D1191" s="11" t="s">
        <v>587</v>
      </c>
      <c r="E1191" s="11" t="s">
        <v>1137</v>
      </c>
      <c r="F1191" s="11" t="s">
        <v>1027</v>
      </c>
      <c r="G1191" s="16" t="s">
        <v>1138</v>
      </c>
      <c r="H1191" s="13" t="s">
        <v>1494</v>
      </c>
      <c r="J1191" s="15">
        <v>1900</v>
      </c>
      <c r="K1191" s="15">
        <v>6500.78</v>
      </c>
      <c r="L1191" s="15">
        <v>363.68</v>
      </c>
      <c r="M1191" s="15">
        <v>86.8</v>
      </c>
      <c r="N1191" s="15">
        <v>3.8</v>
      </c>
      <c r="O1191" s="15">
        <v>0</v>
      </c>
      <c r="P1191" s="15">
        <f t="shared" si="58"/>
        <v>3.04</v>
      </c>
    </row>
    <row r="1192" spans="1:16">
      <c r="A1192" s="13">
        <v>202405</v>
      </c>
      <c r="B1192" s="11" t="s">
        <v>272</v>
      </c>
      <c r="C1192" s="11" t="s">
        <v>1438</v>
      </c>
      <c r="D1192" s="11" t="s">
        <v>587</v>
      </c>
      <c r="E1192" s="11" t="s">
        <v>1139</v>
      </c>
      <c r="F1192" s="11" t="s">
        <v>1027</v>
      </c>
      <c r="G1192" s="16" t="s">
        <v>1138</v>
      </c>
      <c r="H1192" s="13" t="s">
        <v>1494</v>
      </c>
      <c r="J1192" s="15">
        <v>1900</v>
      </c>
      <c r="K1192" s="15">
        <v>6103.64</v>
      </c>
      <c r="L1192" s="15">
        <v>363.68</v>
      </c>
      <c r="M1192" s="15">
        <v>86.8</v>
      </c>
      <c r="N1192" s="15">
        <v>3.8</v>
      </c>
      <c r="O1192" s="15">
        <v>0</v>
      </c>
      <c r="P1192" s="15">
        <f t="shared" si="58"/>
        <v>3.04</v>
      </c>
    </row>
    <row r="1193" spans="1:16">
      <c r="A1193" s="13">
        <v>202405</v>
      </c>
      <c r="B1193" s="11" t="s">
        <v>410</v>
      </c>
      <c r="C1193" s="11" t="s">
        <v>1438</v>
      </c>
      <c r="D1193" s="11" t="s">
        <v>587</v>
      </c>
      <c r="E1193" s="11" t="s">
        <v>1140</v>
      </c>
      <c r="F1193" s="11" t="s">
        <v>1027</v>
      </c>
      <c r="G1193" s="16" t="s">
        <v>1141</v>
      </c>
      <c r="H1193" s="13" t="s">
        <v>1494</v>
      </c>
      <c r="J1193" s="15">
        <v>1900</v>
      </c>
      <c r="K1193" s="15">
        <v>4753.91</v>
      </c>
      <c r="L1193" s="15">
        <v>363.68</v>
      </c>
      <c r="M1193" s="15">
        <v>86.8</v>
      </c>
      <c r="N1193" s="15">
        <v>3.8</v>
      </c>
      <c r="O1193" s="15">
        <v>0</v>
      </c>
      <c r="P1193" s="15">
        <f t="shared" si="58"/>
        <v>3.04</v>
      </c>
    </row>
    <row r="1194" spans="1:16">
      <c r="A1194" s="13">
        <v>202405</v>
      </c>
      <c r="B1194" s="11" t="s">
        <v>431</v>
      </c>
      <c r="C1194" s="11" t="s">
        <v>1438</v>
      </c>
      <c r="D1194" s="11" t="s">
        <v>587</v>
      </c>
      <c r="E1194" s="11" t="s">
        <v>1142</v>
      </c>
      <c r="F1194" s="11" t="s">
        <v>1027</v>
      </c>
      <c r="G1194" s="16" t="s">
        <v>1143</v>
      </c>
      <c r="H1194" s="13" t="s">
        <v>1494</v>
      </c>
      <c r="J1194" s="15">
        <v>1900</v>
      </c>
      <c r="K1194" s="15">
        <v>5380.4</v>
      </c>
      <c r="L1194" s="15">
        <v>363.68</v>
      </c>
      <c r="M1194" s="15">
        <v>86.8</v>
      </c>
      <c r="N1194" s="15">
        <v>3.8</v>
      </c>
      <c r="O1194" s="15">
        <v>0</v>
      </c>
      <c r="P1194" s="15">
        <f t="shared" si="58"/>
        <v>3.04</v>
      </c>
    </row>
    <row r="1195" spans="1:16">
      <c r="A1195" s="13">
        <v>202405</v>
      </c>
      <c r="B1195" s="11" t="s">
        <v>354</v>
      </c>
      <c r="C1195" s="11" t="s">
        <v>1438</v>
      </c>
      <c r="D1195" s="11" t="s">
        <v>587</v>
      </c>
      <c r="E1195" s="11" t="s">
        <v>1144</v>
      </c>
      <c r="F1195" s="11" t="s">
        <v>1027</v>
      </c>
      <c r="G1195" s="16" t="s">
        <v>1143</v>
      </c>
      <c r="H1195" s="13" t="s">
        <v>1494</v>
      </c>
      <c r="J1195" s="15">
        <v>1900</v>
      </c>
      <c r="K1195" s="15">
        <v>5768.39</v>
      </c>
      <c r="L1195" s="15">
        <v>363.68</v>
      </c>
      <c r="M1195" s="15">
        <v>86.8</v>
      </c>
      <c r="N1195" s="15">
        <v>3.8</v>
      </c>
      <c r="O1195" s="15">
        <v>0</v>
      </c>
      <c r="P1195" s="15">
        <f t="shared" si="58"/>
        <v>3.04</v>
      </c>
    </row>
    <row r="1196" spans="1:16">
      <c r="A1196" s="13">
        <v>202405</v>
      </c>
      <c r="B1196" s="11" t="s">
        <v>215</v>
      </c>
      <c r="C1196" s="11" t="s">
        <v>1438</v>
      </c>
      <c r="D1196" s="11" t="s">
        <v>587</v>
      </c>
      <c r="E1196" s="11" t="s">
        <v>1148</v>
      </c>
      <c r="F1196" s="11" t="s">
        <v>1039</v>
      </c>
      <c r="G1196" s="16" t="s">
        <v>1149</v>
      </c>
      <c r="H1196" s="13" t="s">
        <v>1494</v>
      </c>
      <c r="J1196" s="15">
        <v>1900</v>
      </c>
      <c r="K1196" s="15">
        <v>5569.2</v>
      </c>
      <c r="L1196" s="15">
        <v>363.68</v>
      </c>
      <c r="M1196" s="15">
        <v>86.8</v>
      </c>
      <c r="N1196" s="15">
        <v>3.8</v>
      </c>
      <c r="O1196" s="15">
        <v>0</v>
      </c>
      <c r="P1196" s="15">
        <f t="shared" si="58"/>
        <v>3.04</v>
      </c>
    </row>
    <row r="1197" spans="1:16">
      <c r="A1197" s="13">
        <v>202405</v>
      </c>
      <c r="B1197" s="11" t="s">
        <v>282</v>
      </c>
      <c r="C1197" s="11" t="s">
        <v>1438</v>
      </c>
      <c r="D1197" s="11" t="s">
        <v>587</v>
      </c>
      <c r="E1197" s="11" t="s">
        <v>1150</v>
      </c>
      <c r="F1197" s="11" t="s">
        <v>1039</v>
      </c>
      <c r="G1197" s="16" t="s">
        <v>1151</v>
      </c>
      <c r="H1197" s="13" t="s">
        <v>1494</v>
      </c>
      <c r="J1197" s="15">
        <v>1900</v>
      </c>
      <c r="K1197" s="15">
        <v>7285.05</v>
      </c>
      <c r="L1197" s="15">
        <v>363.68</v>
      </c>
      <c r="M1197" s="15">
        <v>86.8</v>
      </c>
      <c r="N1197" s="15">
        <v>3.8</v>
      </c>
      <c r="O1197" s="15">
        <v>0</v>
      </c>
      <c r="P1197" s="15">
        <f t="shared" si="58"/>
        <v>3.04</v>
      </c>
    </row>
    <row r="1198" spans="1:16">
      <c r="A1198" s="13">
        <v>202405</v>
      </c>
      <c r="B1198" s="11" t="s">
        <v>444</v>
      </c>
      <c r="C1198" s="11" t="s">
        <v>1438</v>
      </c>
      <c r="D1198" s="11" t="s">
        <v>587</v>
      </c>
      <c r="E1198" s="11" t="s">
        <v>1152</v>
      </c>
      <c r="F1198" s="11" t="s">
        <v>1039</v>
      </c>
      <c r="G1198" s="16" t="s">
        <v>871</v>
      </c>
      <c r="H1198" s="13" t="s">
        <v>1494</v>
      </c>
      <c r="J1198" s="15">
        <v>1900</v>
      </c>
      <c r="K1198" s="15">
        <v>6235.06</v>
      </c>
      <c r="L1198" s="15">
        <v>363.68</v>
      </c>
      <c r="M1198" s="15">
        <v>86.8</v>
      </c>
      <c r="N1198" s="15">
        <v>3.8</v>
      </c>
      <c r="O1198" s="15">
        <v>0</v>
      </c>
      <c r="P1198" s="15">
        <f t="shared" si="58"/>
        <v>3.04</v>
      </c>
    </row>
    <row r="1199" spans="1:16">
      <c r="A1199" s="13">
        <v>202405</v>
      </c>
      <c r="B1199" s="11" t="s">
        <v>433</v>
      </c>
      <c r="C1199" s="11" t="s">
        <v>1438</v>
      </c>
      <c r="D1199" s="11" t="s">
        <v>587</v>
      </c>
      <c r="E1199" s="11" t="s">
        <v>885</v>
      </c>
      <c r="F1199" s="11" t="s">
        <v>1039</v>
      </c>
      <c r="G1199" s="16" t="s">
        <v>887</v>
      </c>
      <c r="H1199" s="13" t="s">
        <v>1494</v>
      </c>
      <c r="J1199" s="15">
        <v>1900</v>
      </c>
      <c r="K1199" s="15">
        <v>5345.09</v>
      </c>
      <c r="L1199" s="15">
        <v>363.68</v>
      </c>
      <c r="M1199" s="15">
        <v>86.8</v>
      </c>
      <c r="N1199" s="15">
        <v>3.8</v>
      </c>
      <c r="O1199" s="15">
        <v>0</v>
      </c>
      <c r="P1199" s="15">
        <f t="shared" si="58"/>
        <v>3.04</v>
      </c>
    </row>
    <row r="1200" spans="1:16">
      <c r="A1200" s="13">
        <v>202405</v>
      </c>
      <c r="B1200" s="11" t="s">
        <v>324</v>
      </c>
      <c r="C1200" s="11" t="s">
        <v>1438</v>
      </c>
      <c r="D1200" s="11" t="s">
        <v>587</v>
      </c>
      <c r="E1200" s="11" t="s">
        <v>909</v>
      </c>
      <c r="F1200" s="11" t="s">
        <v>1027</v>
      </c>
      <c r="G1200" s="16" t="s">
        <v>891</v>
      </c>
      <c r="H1200" s="13" t="s">
        <v>1486</v>
      </c>
      <c r="J1200" s="15">
        <v>1900</v>
      </c>
      <c r="K1200" s="15">
        <v>4443.94</v>
      </c>
      <c r="L1200" s="15">
        <v>363.68</v>
      </c>
      <c r="M1200" s="15">
        <v>86.8</v>
      </c>
      <c r="N1200" s="15">
        <v>3.8</v>
      </c>
      <c r="O1200" s="15">
        <v>0</v>
      </c>
      <c r="P1200" s="15">
        <f t="shared" si="58"/>
        <v>3.04</v>
      </c>
    </row>
    <row r="1201" spans="1:16">
      <c r="A1201" s="13">
        <v>202405</v>
      </c>
      <c r="B1201" s="11" t="s">
        <v>337</v>
      </c>
      <c r="C1201" s="11" t="s">
        <v>1438</v>
      </c>
      <c r="D1201" s="11" t="s">
        <v>587</v>
      </c>
      <c r="E1201" s="11" t="s">
        <v>910</v>
      </c>
      <c r="F1201" s="11" t="s">
        <v>1027</v>
      </c>
      <c r="G1201" s="16" t="s">
        <v>891</v>
      </c>
      <c r="H1201" s="13" t="s">
        <v>1486</v>
      </c>
      <c r="J1201" s="15">
        <v>1900</v>
      </c>
      <c r="K1201" s="15">
        <v>4899.23</v>
      </c>
      <c r="L1201" s="15">
        <v>363.68</v>
      </c>
      <c r="M1201" s="15">
        <v>86.8</v>
      </c>
      <c r="N1201" s="15">
        <v>3.8</v>
      </c>
      <c r="O1201" s="15">
        <v>0</v>
      </c>
      <c r="P1201" s="15">
        <f t="shared" si="58"/>
        <v>3.04</v>
      </c>
    </row>
    <row r="1202" spans="1:16">
      <c r="A1202" s="13">
        <v>202405</v>
      </c>
      <c r="B1202" s="11" t="s">
        <v>373</v>
      </c>
      <c r="C1202" s="11" t="s">
        <v>1438</v>
      </c>
      <c r="D1202" s="11" t="s">
        <v>587</v>
      </c>
      <c r="E1202" s="11" t="s">
        <v>967</v>
      </c>
      <c r="F1202" s="11" t="s">
        <v>1027</v>
      </c>
      <c r="G1202" s="16" t="s">
        <v>968</v>
      </c>
      <c r="H1202" s="13" t="s">
        <v>1486</v>
      </c>
      <c r="J1202" s="15">
        <v>1900</v>
      </c>
      <c r="K1202" s="15">
        <v>4987.93</v>
      </c>
      <c r="L1202" s="15">
        <v>363.68</v>
      </c>
      <c r="M1202" s="15">
        <v>86.8</v>
      </c>
      <c r="N1202" s="15">
        <v>3.8</v>
      </c>
      <c r="O1202" s="15">
        <v>0</v>
      </c>
      <c r="P1202" s="15">
        <f t="shared" si="58"/>
        <v>3.04</v>
      </c>
    </row>
    <row r="1203" spans="1:16">
      <c r="A1203" s="13">
        <v>202405</v>
      </c>
      <c r="B1203" s="11" t="s">
        <v>423</v>
      </c>
      <c r="C1203" s="11" t="s">
        <v>1438</v>
      </c>
      <c r="D1203" s="11" t="s">
        <v>587</v>
      </c>
      <c r="E1203" s="11" t="s">
        <v>1205</v>
      </c>
      <c r="F1203" s="11" t="s">
        <v>1027</v>
      </c>
      <c r="G1203" s="16">
        <v>44788</v>
      </c>
      <c r="H1203" s="13" t="s">
        <v>1494</v>
      </c>
      <c r="J1203" s="15">
        <v>1900</v>
      </c>
      <c r="K1203" s="15">
        <v>6100.84</v>
      </c>
      <c r="L1203" s="15">
        <v>363.68</v>
      </c>
      <c r="M1203" s="15">
        <v>86.8</v>
      </c>
      <c r="N1203" s="15">
        <v>3.8</v>
      </c>
      <c r="O1203" s="15">
        <v>0</v>
      </c>
      <c r="P1203" s="15">
        <f t="shared" si="58"/>
        <v>3.04</v>
      </c>
    </row>
    <row r="1204" spans="1:16">
      <c r="A1204" s="13">
        <v>202405</v>
      </c>
      <c r="B1204" s="11" t="s">
        <v>432</v>
      </c>
      <c r="C1204" s="11" t="s">
        <v>1438</v>
      </c>
      <c r="D1204" s="11" t="s">
        <v>587</v>
      </c>
      <c r="E1204" s="11" t="s">
        <v>1208</v>
      </c>
      <c r="F1204" s="11" t="s">
        <v>1027</v>
      </c>
      <c r="G1204" s="16">
        <v>44778</v>
      </c>
      <c r="H1204" s="13" t="s">
        <v>1494</v>
      </c>
      <c r="J1204" s="15">
        <v>1900</v>
      </c>
      <c r="K1204" s="15">
        <v>5554.9</v>
      </c>
      <c r="L1204" s="15">
        <v>363.68</v>
      </c>
      <c r="M1204" s="15">
        <v>86.8</v>
      </c>
      <c r="N1204" s="15">
        <v>3.8</v>
      </c>
      <c r="O1204" s="15">
        <v>0</v>
      </c>
      <c r="P1204" s="15">
        <f t="shared" si="58"/>
        <v>3.04</v>
      </c>
    </row>
    <row r="1205" spans="1:16">
      <c r="A1205" s="13">
        <v>202405</v>
      </c>
      <c r="B1205" s="11" t="s">
        <v>335</v>
      </c>
      <c r="C1205" s="11" t="s">
        <v>1438</v>
      </c>
      <c r="D1205" s="11" t="s">
        <v>587</v>
      </c>
      <c r="E1205" s="11" t="s">
        <v>1215</v>
      </c>
      <c r="F1205" s="11" t="s">
        <v>1216</v>
      </c>
      <c r="G1205" s="16">
        <v>44803</v>
      </c>
      <c r="H1205" s="13" t="s">
        <v>1494</v>
      </c>
      <c r="J1205" s="15">
        <v>1900</v>
      </c>
      <c r="K1205" s="15">
        <v>4814.96</v>
      </c>
      <c r="L1205" s="15">
        <v>363.68</v>
      </c>
      <c r="M1205" s="15">
        <v>86.8</v>
      </c>
      <c r="N1205" s="15">
        <v>3.8</v>
      </c>
      <c r="O1205" s="15">
        <v>0</v>
      </c>
      <c r="P1205" s="15">
        <f t="shared" si="58"/>
        <v>3.04</v>
      </c>
    </row>
    <row r="1206" spans="1:16">
      <c r="A1206" s="13">
        <v>202405</v>
      </c>
      <c r="B1206" s="11" t="s">
        <v>223</v>
      </c>
      <c r="C1206" s="11" t="s">
        <v>1438</v>
      </c>
      <c r="D1206" s="11" t="s">
        <v>587</v>
      </c>
      <c r="E1206" s="11" t="s">
        <v>1236</v>
      </c>
      <c r="F1206" s="11" t="s">
        <v>1027</v>
      </c>
      <c r="G1206" s="16" t="s">
        <v>1227</v>
      </c>
      <c r="H1206" s="13" t="s">
        <v>1494</v>
      </c>
      <c r="J1206" s="15">
        <v>1900</v>
      </c>
      <c r="K1206" s="15">
        <v>4970.91</v>
      </c>
      <c r="L1206" s="15">
        <v>363.68</v>
      </c>
      <c r="M1206" s="15">
        <v>86.8</v>
      </c>
      <c r="N1206" s="15">
        <v>3.8</v>
      </c>
      <c r="O1206" s="15">
        <v>0</v>
      </c>
      <c r="P1206" s="15">
        <f t="shared" ref="P1206:P1230" si="59">1900*0.16%</f>
        <v>3.04</v>
      </c>
    </row>
    <row r="1207" spans="1:16">
      <c r="A1207" s="13">
        <v>202405</v>
      </c>
      <c r="B1207" s="11" t="s">
        <v>260</v>
      </c>
      <c r="C1207" s="11" t="s">
        <v>1438</v>
      </c>
      <c r="D1207" s="11" t="s">
        <v>587</v>
      </c>
      <c r="E1207" s="11" t="s">
        <v>1243</v>
      </c>
      <c r="F1207" s="11" t="s">
        <v>1216</v>
      </c>
      <c r="G1207" s="16" t="s">
        <v>1244</v>
      </c>
      <c r="H1207" s="13" t="s">
        <v>1494</v>
      </c>
      <c r="J1207" s="15">
        <v>1900</v>
      </c>
      <c r="K1207" s="15">
        <v>4717.05</v>
      </c>
      <c r="L1207" s="15">
        <v>363.68</v>
      </c>
      <c r="M1207" s="15">
        <v>86.8</v>
      </c>
      <c r="N1207" s="15">
        <v>3.8</v>
      </c>
      <c r="O1207" s="15">
        <v>0</v>
      </c>
      <c r="P1207" s="15">
        <f t="shared" si="59"/>
        <v>3.04</v>
      </c>
    </row>
    <row r="1208" spans="1:16">
      <c r="A1208" s="13">
        <v>202405</v>
      </c>
      <c r="B1208" s="11" t="s">
        <v>382</v>
      </c>
      <c r="C1208" s="11" t="s">
        <v>1438</v>
      </c>
      <c r="D1208" s="11" t="s">
        <v>587</v>
      </c>
      <c r="E1208" s="11" t="s">
        <v>950</v>
      </c>
      <c r="F1208" s="11" t="s">
        <v>908</v>
      </c>
      <c r="G1208" s="16" t="s">
        <v>951</v>
      </c>
      <c r="H1208" s="13" t="s">
        <v>1494</v>
      </c>
      <c r="J1208" s="15">
        <v>1900</v>
      </c>
      <c r="K1208" s="15">
        <v>5538.62</v>
      </c>
      <c r="L1208" s="15">
        <v>363.68</v>
      </c>
      <c r="M1208" s="15">
        <v>86.8</v>
      </c>
      <c r="N1208" s="15">
        <v>3.8</v>
      </c>
      <c r="O1208" s="15">
        <v>0</v>
      </c>
      <c r="P1208" s="15">
        <f t="shared" si="59"/>
        <v>3.04</v>
      </c>
    </row>
    <row r="1209" spans="1:16">
      <c r="A1209" s="13">
        <v>202405</v>
      </c>
      <c r="B1209" s="11" t="s">
        <v>227</v>
      </c>
      <c r="C1209" s="11" t="s">
        <v>1438</v>
      </c>
      <c r="D1209" s="11" t="s">
        <v>587</v>
      </c>
      <c r="E1209" s="11" t="s">
        <v>1250</v>
      </c>
      <c r="F1209" s="11" t="s">
        <v>1216</v>
      </c>
      <c r="G1209" s="16" t="s">
        <v>1251</v>
      </c>
      <c r="H1209" s="13" t="s">
        <v>1494</v>
      </c>
      <c r="J1209" s="15">
        <v>1900</v>
      </c>
      <c r="K1209" s="15">
        <v>4894.25</v>
      </c>
      <c r="L1209" s="15">
        <v>363.68</v>
      </c>
      <c r="M1209" s="15">
        <v>86.8</v>
      </c>
      <c r="N1209" s="15">
        <v>3.8</v>
      </c>
      <c r="O1209" s="15">
        <v>0</v>
      </c>
      <c r="P1209" s="15">
        <f t="shared" si="59"/>
        <v>3.04</v>
      </c>
    </row>
    <row r="1210" spans="1:16">
      <c r="A1210" s="13">
        <v>202405</v>
      </c>
      <c r="B1210" s="11" t="s">
        <v>303</v>
      </c>
      <c r="C1210" s="11" t="s">
        <v>1438</v>
      </c>
      <c r="D1210" s="11" t="s">
        <v>587</v>
      </c>
      <c r="E1210" s="11" t="s">
        <v>1252</v>
      </c>
      <c r="F1210" s="11" t="s">
        <v>1027</v>
      </c>
      <c r="G1210" s="16" t="s">
        <v>1253</v>
      </c>
      <c r="H1210" s="13" t="s">
        <v>1494</v>
      </c>
      <c r="J1210" s="15">
        <v>1900</v>
      </c>
      <c r="K1210" s="15">
        <v>5591.75</v>
      </c>
      <c r="L1210" s="15">
        <v>363.68</v>
      </c>
      <c r="M1210" s="15">
        <v>86.8</v>
      </c>
      <c r="N1210" s="15">
        <v>3.8</v>
      </c>
      <c r="O1210" s="15">
        <v>0</v>
      </c>
      <c r="P1210" s="15">
        <f t="shared" si="59"/>
        <v>3.04</v>
      </c>
    </row>
    <row r="1211" spans="1:16">
      <c r="A1211" s="13">
        <v>202405</v>
      </c>
      <c r="B1211" s="11" t="s">
        <v>340</v>
      </c>
      <c r="C1211" s="11" t="s">
        <v>1438</v>
      </c>
      <c r="D1211" s="11" t="s">
        <v>587</v>
      </c>
      <c r="E1211" s="11" t="s">
        <v>1256</v>
      </c>
      <c r="F1211" s="11" t="s">
        <v>1027</v>
      </c>
      <c r="G1211" s="16" t="s">
        <v>1257</v>
      </c>
      <c r="H1211" s="13" t="s">
        <v>1494</v>
      </c>
      <c r="J1211" s="15">
        <v>1900</v>
      </c>
      <c r="K1211" s="15">
        <v>4641.99</v>
      </c>
      <c r="L1211" s="15">
        <v>363.68</v>
      </c>
      <c r="M1211" s="15">
        <v>86.8</v>
      </c>
      <c r="N1211" s="15">
        <v>3.8</v>
      </c>
      <c r="O1211" s="15">
        <v>0</v>
      </c>
      <c r="P1211" s="15">
        <f t="shared" si="59"/>
        <v>3.04</v>
      </c>
    </row>
    <row r="1212" spans="1:16">
      <c r="A1212" s="13">
        <v>202405</v>
      </c>
      <c r="B1212" s="11" t="s">
        <v>439</v>
      </c>
      <c r="C1212" s="11" t="s">
        <v>1438</v>
      </c>
      <c r="D1212" s="11" t="s">
        <v>587</v>
      </c>
      <c r="E1212" s="11" t="s">
        <v>855</v>
      </c>
      <c r="F1212" s="11" t="s">
        <v>1027</v>
      </c>
      <c r="G1212" s="16" t="s">
        <v>857</v>
      </c>
      <c r="H1212" s="13" t="s">
        <v>1494</v>
      </c>
      <c r="J1212" s="15">
        <v>1900</v>
      </c>
      <c r="K1212" s="15">
        <v>6554.77</v>
      </c>
      <c r="L1212" s="15">
        <v>363.68</v>
      </c>
      <c r="M1212" s="15">
        <v>86.8</v>
      </c>
      <c r="N1212" s="15">
        <v>3.8</v>
      </c>
      <c r="O1212" s="15">
        <v>0</v>
      </c>
      <c r="P1212" s="15">
        <f t="shared" si="59"/>
        <v>3.04</v>
      </c>
    </row>
    <row r="1213" spans="1:16">
      <c r="A1213" s="13">
        <v>202405</v>
      </c>
      <c r="B1213" s="11" t="s">
        <v>292</v>
      </c>
      <c r="C1213" s="11" t="s">
        <v>1438</v>
      </c>
      <c r="D1213" s="11" t="s">
        <v>587</v>
      </c>
      <c r="E1213" s="11" t="s">
        <v>1303</v>
      </c>
      <c r="F1213" s="11" t="s">
        <v>1027</v>
      </c>
      <c r="G1213" s="16" t="s">
        <v>1304</v>
      </c>
      <c r="H1213" s="13" t="s">
        <v>1494</v>
      </c>
      <c r="J1213" s="15">
        <v>1900</v>
      </c>
      <c r="K1213" s="15">
        <v>5382.59</v>
      </c>
      <c r="L1213" s="15">
        <v>363.68</v>
      </c>
      <c r="M1213" s="15">
        <v>86.8</v>
      </c>
      <c r="N1213" s="15">
        <v>3.8</v>
      </c>
      <c r="O1213" s="15">
        <v>0</v>
      </c>
      <c r="P1213" s="15">
        <f t="shared" si="59"/>
        <v>3.04</v>
      </c>
    </row>
    <row r="1214" spans="1:16">
      <c r="A1214" s="13">
        <v>202405</v>
      </c>
      <c r="B1214" s="11" t="s">
        <v>422</v>
      </c>
      <c r="C1214" s="11" t="s">
        <v>1438</v>
      </c>
      <c r="D1214" s="11" t="s">
        <v>587</v>
      </c>
      <c r="E1214" s="11" t="s">
        <v>1305</v>
      </c>
      <c r="F1214" s="11" t="s">
        <v>1027</v>
      </c>
      <c r="G1214" s="16" t="s">
        <v>1304</v>
      </c>
      <c r="H1214" s="13" t="s">
        <v>1494</v>
      </c>
      <c r="J1214" s="15">
        <v>1900</v>
      </c>
      <c r="K1214" s="15">
        <v>1550.91</v>
      </c>
      <c r="L1214" s="15">
        <v>363.68</v>
      </c>
      <c r="M1214" s="15">
        <v>86.8</v>
      </c>
      <c r="N1214" s="15">
        <v>3.8</v>
      </c>
      <c r="O1214" s="15">
        <v>0</v>
      </c>
      <c r="P1214" s="15">
        <f t="shared" si="59"/>
        <v>3.04</v>
      </c>
    </row>
    <row r="1215" spans="1:16">
      <c r="A1215" s="13">
        <v>202405</v>
      </c>
      <c r="B1215" s="11" t="s">
        <v>412</v>
      </c>
      <c r="C1215" s="11" t="s">
        <v>1438</v>
      </c>
      <c r="D1215" s="11" t="s">
        <v>587</v>
      </c>
      <c r="E1215" s="11" t="s">
        <v>1306</v>
      </c>
      <c r="F1215" s="11" t="s">
        <v>1027</v>
      </c>
      <c r="G1215" s="16" t="s">
        <v>1301</v>
      </c>
      <c r="H1215" s="13" t="s">
        <v>1494</v>
      </c>
      <c r="J1215" s="15">
        <v>1900</v>
      </c>
      <c r="K1215" s="15">
        <v>5151.97</v>
      </c>
      <c r="L1215" s="15">
        <v>363.68</v>
      </c>
      <c r="M1215" s="15">
        <v>86.8</v>
      </c>
      <c r="N1215" s="15">
        <v>3.8</v>
      </c>
      <c r="O1215" s="15">
        <v>0</v>
      </c>
      <c r="P1215" s="15">
        <f t="shared" si="59"/>
        <v>3.04</v>
      </c>
    </row>
    <row r="1216" spans="1:16">
      <c r="A1216" s="13">
        <v>202405</v>
      </c>
      <c r="B1216" s="11" t="s">
        <v>437</v>
      </c>
      <c r="C1216" s="11" t="s">
        <v>1438</v>
      </c>
      <c r="D1216" s="11" t="s">
        <v>587</v>
      </c>
      <c r="E1216" s="11" t="s">
        <v>1322</v>
      </c>
      <c r="F1216" s="11" t="s">
        <v>1039</v>
      </c>
      <c r="G1216" s="16" t="s">
        <v>1323</v>
      </c>
      <c r="H1216" s="13" t="s">
        <v>1494</v>
      </c>
      <c r="J1216" s="15">
        <v>1900</v>
      </c>
      <c r="K1216" s="15">
        <v>5875.23</v>
      </c>
      <c r="L1216" s="15">
        <v>363.68</v>
      </c>
      <c r="M1216" s="15">
        <v>86.8</v>
      </c>
      <c r="N1216" s="15">
        <v>3.8</v>
      </c>
      <c r="O1216" s="15">
        <v>0</v>
      </c>
      <c r="P1216" s="15">
        <f t="shared" si="59"/>
        <v>3.04</v>
      </c>
    </row>
    <row r="1217" spans="1:16">
      <c r="A1217" s="13">
        <v>202405</v>
      </c>
      <c r="B1217" s="11" t="s">
        <v>288</v>
      </c>
      <c r="C1217" s="11" t="s">
        <v>1438</v>
      </c>
      <c r="D1217" s="11" t="s">
        <v>587</v>
      </c>
      <c r="E1217" s="11" t="s">
        <v>1324</v>
      </c>
      <c r="F1217" s="11" t="s">
        <v>1027</v>
      </c>
      <c r="G1217" s="16" t="s">
        <v>1325</v>
      </c>
      <c r="H1217" s="13" t="s">
        <v>1494</v>
      </c>
      <c r="J1217" s="15">
        <v>1900</v>
      </c>
      <c r="K1217" s="15">
        <v>5282.11</v>
      </c>
      <c r="L1217" s="15">
        <v>363.68</v>
      </c>
      <c r="M1217" s="15">
        <v>86.8</v>
      </c>
      <c r="N1217" s="15">
        <v>3.8</v>
      </c>
      <c r="O1217" s="15">
        <v>0</v>
      </c>
      <c r="P1217" s="15">
        <f t="shared" si="59"/>
        <v>3.04</v>
      </c>
    </row>
    <row r="1218" spans="1:16">
      <c r="A1218" s="13">
        <v>202405</v>
      </c>
      <c r="B1218" s="11" t="s">
        <v>398</v>
      </c>
      <c r="C1218" s="11" t="s">
        <v>1438</v>
      </c>
      <c r="D1218" s="11" t="s">
        <v>587</v>
      </c>
      <c r="E1218" s="11" t="s">
        <v>1326</v>
      </c>
      <c r="F1218" s="11" t="s">
        <v>1039</v>
      </c>
      <c r="G1218" s="16" t="s">
        <v>1317</v>
      </c>
      <c r="H1218" s="13" t="s">
        <v>1494</v>
      </c>
      <c r="J1218" s="15">
        <v>1900</v>
      </c>
      <c r="K1218" s="15">
        <v>5874.74</v>
      </c>
      <c r="L1218" s="15">
        <v>363.68</v>
      </c>
      <c r="M1218" s="15">
        <v>86.8</v>
      </c>
      <c r="N1218" s="15">
        <v>3.8</v>
      </c>
      <c r="O1218" s="15">
        <v>0</v>
      </c>
      <c r="P1218" s="15">
        <f t="shared" si="59"/>
        <v>3.04</v>
      </c>
    </row>
    <row r="1219" spans="1:16">
      <c r="A1219" s="13">
        <v>202405</v>
      </c>
      <c r="B1219" s="11" t="s">
        <v>259</v>
      </c>
      <c r="C1219" s="11" t="s">
        <v>1438</v>
      </c>
      <c r="D1219" s="11" t="s">
        <v>587</v>
      </c>
      <c r="E1219" s="11" t="s">
        <v>1299</v>
      </c>
      <c r="F1219" s="11" t="s">
        <v>1039</v>
      </c>
      <c r="G1219" s="16" t="s">
        <v>1301</v>
      </c>
      <c r="H1219" s="13" t="s">
        <v>1494</v>
      </c>
      <c r="J1219" s="15">
        <v>1900</v>
      </c>
      <c r="K1219" s="15">
        <v>5659.25</v>
      </c>
      <c r="L1219" s="15">
        <v>363.68</v>
      </c>
      <c r="M1219" s="15">
        <v>86.8</v>
      </c>
      <c r="N1219" s="15">
        <v>3.8</v>
      </c>
      <c r="O1219" s="15">
        <v>0</v>
      </c>
      <c r="P1219" s="15">
        <f t="shared" si="59"/>
        <v>3.04</v>
      </c>
    </row>
    <row r="1220" spans="1:16">
      <c r="A1220" s="13">
        <v>202405</v>
      </c>
      <c r="B1220" s="11" t="s">
        <v>464</v>
      </c>
      <c r="C1220" s="11" t="s">
        <v>1438</v>
      </c>
      <c r="D1220" s="11" t="s">
        <v>587</v>
      </c>
      <c r="E1220" s="11" t="s">
        <v>1412</v>
      </c>
      <c r="F1220" s="11" t="s">
        <v>1039</v>
      </c>
      <c r="G1220" s="16" t="s">
        <v>1401</v>
      </c>
      <c r="H1220" s="13" t="s">
        <v>1494</v>
      </c>
      <c r="J1220" s="15">
        <v>1900</v>
      </c>
      <c r="K1220" s="15">
        <v>6086.11</v>
      </c>
      <c r="L1220" s="15">
        <v>363.68</v>
      </c>
      <c r="M1220" s="15">
        <v>86.8</v>
      </c>
      <c r="N1220" s="15">
        <v>3.8</v>
      </c>
      <c r="O1220" s="15">
        <v>0</v>
      </c>
      <c r="P1220" s="15">
        <f t="shared" si="59"/>
        <v>3.04</v>
      </c>
    </row>
    <row r="1221" spans="1:16">
      <c r="A1221" s="13">
        <v>202405</v>
      </c>
      <c r="B1221" s="11" t="s">
        <v>494</v>
      </c>
      <c r="C1221" s="11" t="s">
        <v>1438</v>
      </c>
      <c r="D1221" s="11" t="s">
        <v>587</v>
      </c>
      <c r="E1221" s="11" t="s">
        <v>1413</v>
      </c>
      <c r="F1221" s="11" t="s">
        <v>1020</v>
      </c>
      <c r="G1221" s="16" t="s">
        <v>1414</v>
      </c>
      <c r="H1221" s="13" t="s">
        <v>1494</v>
      </c>
      <c r="J1221" s="15">
        <v>1900</v>
      </c>
      <c r="K1221" s="15">
        <v>4747.07</v>
      </c>
      <c r="L1221" s="15">
        <v>363.68</v>
      </c>
      <c r="M1221" s="15">
        <v>86.8</v>
      </c>
      <c r="N1221" s="15">
        <v>3.8</v>
      </c>
      <c r="O1221" s="15">
        <v>0</v>
      </c>
      <c r="P1221" s="15">
        <f t="shared" si="59"/>
        <v>3.04</v>
      </c>
    </row>
    <row r="1222" spans="1:16">
      <c r="A1222" s="13">
        <v>202405</v>
      </c>
      <c r="B1222" s="11" t="s">
        <v>467</v>
      </c>
      <c r="C1222" s="11" t="s">
        <v>1438</v>
      </c>
      <c r="D1222" s="11" t="s">
        <v>587</v>
      </c>
      <c r="E1222" s="11" t="s">
        <v>1415</v>
      </c>
      <c r="F1222" s="11" t="s">
        <v>1020</v>
      </c>
      <c r="G1222" s="16" t="s">
        <v>1416</v>
      </c>
      <c r="H1222" s="13" t="s">
        <v>1494</v>
      </c>
      <c r="J1222" s="15">
        <v>1900</v>
      </c>
      <c r="K1222" s="15">
        <v>5184.69</v>
      </c>
      <c r="L1222" s="15">
        <v>363.68</v>
      </c>
      <c r="M1222" s="15">
        <v>86.8</v>
      </c>
      <c r="N1222" s="15">
        <v>3.8</v>
      </c>
      <c r="O1222" s="15">
        <v>0</v>
      </c>
      <c r="P1222" s="15">
        <f t="shared" si="59"/>
        <v>3.04</v>
      </c>
    </row>
    <row r="1223" spans="1:16">
      <c r="A1223" s="13">
        <v>202405</v>
      </c>
      <c r="B1223" s="11" t="s">
        <v>482</v>
      </c>
      <c r="C1223" s="11" t="s">
        <v>1438</v>
      </c>
      <c r="D1223" s="11" t="s">
        <v>587</v>
      </c>
      <c r="E1223" s="11" t="s">
        <v>1417</v>
      </c>
      <c r="F1223" s="11" t="s">
        <v>1027</v>
      </c>
      <c r="G1223" s="16" t="s">
        <v>1418</v>
      </c>
      <c r="H1223" s="13" t="s">
        <v>1494</v>
      </c>
      <c r="J1223" s="15">
        <v>1900</v>
      </c>
      <c r="K1223" s="15">
        <v>5397.26</v>
      </c>
      <c r="L1223" s="15">
        <v>363.68</v>
      </c>
      <c r="M1223" s="15">
        <v>86.8</v>
      </c>
      <c r="N1223" s="15">
        <v>3.8</v>
      </c>
      <c r="O1223" s="15">
        <v>0</v>
      </c>
      <c r="P1223" s="15">
        <f t="shared" si="59"/>
        <v>3.04</v>
      </c>
    </row>
    <row r="1224" spans="1:16">
      <c r="A1224" s="13">
        <v>202405</v>
      </c>
      <c r="B1224" s="11" t="s">
        <v>469</v>
      </c>
      <c r="C1224" s="11" t="s">
        <v>1438</v>
      </c>
      <c r="D1224" s="11" t="s">
        <v>587</v>
      </c>
      <c r="E1224" s="11" t="s">
        <v>1435</v>
      </c>
      <c r="F1224" s="11" t="s">
        <v>1027</v>
      </c>
      <c r="G1224" s="16" t="s">
        <v>1436</v>
      </c>
      <c r="H1224" s="13" t="s">
        <v>1494</v>
      </c>
      <c r="J1224" s="15">
        <v>1900</v>
      </c>
      <c r="K1224" s="15">
        <v>3816.06</v>
      </c>
      <c r="L1224" s="15">
        <v>363.68</v>
      </c>
      <c r="M1224" s="15">
        <v>86.8</v>
      </c>
      <c r="N1224" s="15">
        <v>3.8</v>
      </c>
      <c r="O1224" s="15">
        <v>0</v>
      </c>
      <c r="P1224" s="15">
        <f t="shared" si="59"/>
        <v>3.04</v>
      </c>
    </row>
    <row r="1225" spans="1:16">
      <c r="A1225" s="13">
        <v>202405</v>
      </c>
      <c r="B1225" s="11" t="s">
        <v>495</v>
      </c>
      <c r="C1225" s="11" t="s">
        <v>1438</v>
      </c>
      <c r="D1225" s="11" t="s">
        <v>587</v>
      </c>
      <c r="E1225" s="11" t="s">
        <v>1467</v>
      </c>
      <c r="F1225" s="11" t="s">
        <v>1027</v>
      </c>
      <c r="G1225" s="16" t="s">
        <v>1468</v>
      </c>
      <c r="H1225" s="13" t="s">
        <v>1494</v>
      </c>
      <c r="J1225" s="15">
        <v>1900</v>
      </c>
      <c r="K1225" s="15">
        <v>6090.03</v>
      </c>
      <c r="L1225" s="15">
        <v>363.68</v>
      </c>
      <c r="M1225" s="15">
        <v>86.8</v>
      </c>
      <c r="N1225" s="15">
        <v>3.8</v>
      </c>
      <c r="O1225" s="15">
        <v>0</v>
      </c>
      <c r="P1225" s="15">
        <f t="shared" si="59"/>
        <v>3.04</v>
      </c>
    </row>
    <row r="1226" spans="1:16">
      <c r="A1226" s="13">
        <v>202405</v>
      </c>
      <c r="B1226" s="11" t="s">
        <v>498</v>
      </c>
      <c r="C1226" s="11" t="s">
        <v>1438</v>
      </c>
      <c r="D1226" s="11" t="s">
        <v>587</v>
      </c>
      <c r="E1226" s="11" t="s">
        <v>1474</v>
      </c>
      <c r="F1226" s="11" t="s">
        <v>1020</v>
      </c>
      <c r="G1226" s="16" t="s">
        <v>1475</v>
      </c>
      <c r="H1226" s="13" t="s">
        <v>1494</v>
      </c>
      <c r="J1226" s="15">
        <v>1900</v>
      </c>
      <c r="K1226" s="15">
        <v>5303.2</v>
      </c>
      <c r="L1226" s="15">
        <v>363.68</v>
      </c>
      <c r="M1226" s="15">
        <v>86.8</v>
      </c>
      <c r="N1226" s="15">
        <v>3.8</v>
      </c>
      <c r="O1226" s="15">
        <v>0</v>
      </c>
      <c r="P1226" s="15">
        <f t="shared" si="59"/>
        <v>3.04</v>
      </c>
    </row>
    <row r="1227" spans="1:16">
      <c r="A1227" s="13">
        <v>202405</v>
      </c>
      <c r="B1227" s="11" t="s">
        <v>480</v>
      </c>
      <c r="C1227" s="11" t="s">
        <v>1438</v>
      </c>
      <c r="D1227" s="11" t="s">
        <v>587</v>
      </c>
      <c r="E1227" s="11" t="s">
        <v>1384</v>
      </c>
      <c r="F1227" s="11" t="s">
        <v>1039</v>
      </c>
      <c r="G1227" s="16" t="s">
        <v>1385</v>
      </c>
      <c r="H1227" s="13" t="s">
        <v>1494</v>
      </c>
      <c r="J1227" s="15">
        <v>1900</v>
      </c>
      <c r="K1227" s="15">
        <v>5202.44</v>
      </c>
      <c r="L1227" s="15">
        <v>363.68</v>
      </c>
      <c r="M1227" s="15">
        <v>86.8</v>
      </c>
      <c r="N1227" s="15">
        <v>3.8</v>
      </c>
      <c r="O1227" s="15">
        <v>0</v>
      </c>
      <c r="P1227" s="15">
        <f t="shared" si="59"/>
        <v>3.04</v>
      </c>
    </row>
    <row r="1228" spans="1:16">
      <c r="A1228" s="13">
        <v>202405</v>
      </c>
      <c r="B1228" s="11" t="s">
        <v>537</v>
      </c>
      <c r="C1228" s="11" t="s">
        <v>1438</v>
      </c>
      <c r="D1228" s="11" t="s">
        <v>587</v>
      </c>
      <c r="E1228" s="11" t="s">
        <v>1510</v>
      </c>
      <c r="F1228" s="11" t="s">
        <v>1027</v>
      </c>
      <c r="G1228" s="16" t="s">
        <v>1511</v>
      </c>
      <c r="H1228" s="13" t="s">
        <v>1494</v>
      </c>
      <c r="J1228" s="15">
        <v>1900</v>
      </c>
      <c r="K1228" s="15">
        <v>2849.25</v>
      </c>
      <c r="L1228" s="15">
        <v>363.68</v>
      </c>
      <c r="M1228" s="15">
        <v>86.8</v>
      </c>
      <c r="N1228" s="15">
        <v>3.8</v>
      </c>
      <c r="O1228" s="15">
        <v>0</v>
      </c>
      <c r="P1228" s="15">
        <f t="shared" si="59"/>
        <v>3.04</v>
      </c>
    </row>
    <row r="1229" spans="1:16">
      <c r="A1229" s="13">
        <v>202405</v>
      </c>
      <c r="B1229" s="11" t="s">
        <v>526</v>
      </c>
      <c r="C1229" s="11" t="s">
        <v>1438</v>
      </c>
      <c r="D1229" s="11" t="s">
        <v>587</v>
      </c>
      <c r="E1229" s="11" t="s">
        <v>1512</v>
      </c>
      <c r="F1229" s="11" t="s">
        <v>1027</v>
      </c>
      <c r="G1229" s="16" t="s">
        <v>1513</v>
      </c>
      <c r="H1229" s="13" t="s">
        <v>1494</v>
      </c>
      <c r="J1229" s="15">
        <v>1900</v>
      </c>
      <c r="K1229" s="15">
        <v>4013.97</v>
      </c>
      <c r="L1229" s="15">
        <v>363.68</v>
      </c>
      <c r="M1229" s="15">
        <v>86.8</v>
      </c>
      <c r="N1229" s="15">
        <v>3.8</v>
      </c>
      <c r="O1229" s="15">
        <v>0</v>
      </c>
      <c r="P1229" s="15">
        <f t="shared" si="59"/>
        <v>3.04</v>
      </c>
    </row>
    <row r="1230" spans="1:16">
      <c r="A1230" s="13">
        <v>202405</v>
      </c>
      <c r="B1230" s="11" t="s">
        <v>530</v>
      </c>
      <c r="C1230" s="11" t="s">
        <v>1438</v>
      </c>
      <c r="D1230" s="11" t="s">
        <v>587</v>
      </c>
      <c r="E1230" s="11" t="s">
        <v>1514</v>
      </c>
      <c r="F1230" s="11" t="s">
        <v>1027</v>
      </c>
      <c r="G1230" s="16" t="s">
        <v>1513</v>
      </c>
      <c r="H1230" s="13" t="s">
        <v>1494</v>
      </c>
      <c r="J1230" s="15">
        <v>1900</v>
      </c>
      <c r="K1230" s="15">
        <v>4364.84</v>
      </c>
      <c r="L1230" s="15">
        <v>363.68</v>
      </c>
      <c r="M1230" s="15">
        <v>86.8</v>
      </c>
      <c r="N1230" s="15">
        <v>3.8</v>
      </c>
      <c r="O1230" s="15">
        <v>0</v>
      </c>
      <c r="P1230" s="15">
        <f t="shared" si="59"/>
        <v>3.04</v>
      </c>
    </row>
    <row r="1231" spans="1:16">
      <c r="A1231" s="13">
        <v>202406</v>
      </c>
      <c r="B1231" s="11" t="s">
        <v>203</v>
      </c>
      <c r="C1231" s="11" t="s">
        <v>575</v>
      </c>
      <c r="D1231" s="11" t="s">
        <v>571</v>
      </c>
      <c r="E1231" s="11" t="s">
        <v>572</v>
      </c>
      <c r="F1231" s="11" t="s">
        <v>578</v>
      </c>
      <c r="G1231" s="16" t="s">
        <v>574</v>
      </c>
      <c r="H1231" s="13" t="s">
        <v>1486</v>
      </c>
      <c r="I1231" s="13" t="s">
        <v>1532</v>
      </c>
      <c r="J1231" s="15">
        <v>43335.5</v>
      </c>
      <c r="K1231" s="15">
        <v>76525.67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</row>
    <row r="1232" spans="1:16">
      <c r="A1232" s="13">
        <v>202406</v>
      </c>
      <c r="B1232" s="11" t="s">
        <v>448</v>
      </c>
      <c r="C1232" s="11" t="s">
        <v>575</v>
      </c>
      <c r="D1232" s="11" t="s">
        <v>576</v>
      </c>
      <c r="E1232" s="11" t="s">
        <v>577</v>
      </c>
      <c r="F1232" s="11" t="s">
        <v>578</v>
      </c>
      <c r="G1232" s="16" t="s">
        <v>579</v>
      </c>
      <c r="H1232" s="13" t="s">
        <v>1486</v>
      </c>
      <c r="J1232" s="15">
        <v>5500</v>
      </c>
      <c r="K1232" s="15">
        <v>16600</v>
      </c>
      <c r="L1232" s="15">
        <v>363.68</v>
      </c>
      <c r="M1232" s="15">
        <v>86.8</v>
      </c>
      <c r="N1232" s="15">
        <v>3.8</v>
      </c>
      <c r="O1232" s="15">
        <v>95</v>
      </c>
      <c r="P1232" s="15">
        <f>1900*0.16%</f>
        <v>3.04</v>
      </c>
    </row>
    <row r="1233" spans="1:16">
      <c r="A1233" s="13">
        <v>202406</v>
      </c>
      <c r="B1233" s="11" t="s">
        <v>295</v>
      </c>
      <c r="C1233" s="11" t="s">
        <v>580</v>
      </c>
      <c r="D1233" s="11" t="s">
        <v>576</v>
      </c>
      <c r="E1233" s="11" t="s">
        <v>581</v>
      </c>
      <c r="F1233" s="11" t="s">
        <v>582</v>
      </c>
      <c r="G1233" s="16" t="s">
        <v>583</v>
      </c>
      <c r="H1233" s="13" t="s">
        <v>1486</v>
      </c>
      <c r="J1233" s="15">
        <v>5544</v>
      </c>
      <c r="K1233" s="15">
        <v>16617.82</v>
      </c>
      <c r="L1233" s="15">
        <v>363.68</v>
      </c>
      <c r="M1233" s="15">
        <v>86.8</v>
      </c>
      <c r="N1233" s="15">
        <v>3.8</v>
      </c>
      <c r="O1233" s="15">
        <v>95</v>
      </c>
      <c r="P1233" s="15">
        <f>1900*0.16%</f>
        <v>3.04</v>
      </c>
    </row>
    <row r="1234" spans="1:16">
      <c r="A1234" s="13">
        <v>202406</v>
      </c>
      <c r="B1234" s="11" t="s">
        <v>234</v>
      </c>
      <c r="C1234" s="11" t="s">
        <v>580</v>
      </c>
      <c r="D1234" s="11" t="s">
        <v>576</v>
      </c>
      <c r="E1234" s="11" t="s">
        <v>584</v>
      </c>
      <c r="F1234" s="11" t="s">
        <v>585</v>
      </c>
      <c r="G1234" s="16" t="s">
        <v>586</v>
      </c>
      <c r="H1234" s="13" t="s">
        <v>1486</v>
      </c>
      <c r="J1234" s="15">
        <v>5544</v>
      </c>
      <c r="K1234" s="15">
        <v>13012.4</v>
      </c>
      <c r="L1234" s="15">
        <v>363.68</v>
      </c>
      <c r="M1234" s="15">
        <v>86.8</v>
      </c>
      <c r="N1234" s="15">
        <v>3.8</v>
      </c>
      <c r="O1234" s="15">
        <v>125</v>
      </c>
      <c r="P1234" s="15">
        <f>1900*0.16%</f>
        <v>3.04</v>
      </c>
    </row>
    <row r="1235" spans="1:16">
      <c r="A1235" s="13">
        <v>202406</v>
      </c>
      <c r="B1235" s="11" t="s">
        <v>334</v>
      </c>
      <c r="C1235" s="11" t="s">
        <v>575</v>
      </c>
      <c r="D1235" s="11" t="s">
        <v>587</v>
      </c>
      <c r="E1235" s="11" t="s">
        <v>588</v>
      </c>
      <c r="F1235" s="11" t="s">
        <v>589</v>
      </c>
      <c r="G1235" s="16" t="s">
        <v>590</v>
      </c>
      <c r="H1235" s="13" t="s">
        <v>1486</v>
      </c>
      <c r="J1235" s="15">
        <v>3200</v>
      </c>
      <c r="K1235" s="15">
        <v>17027.93</v>
      </c>
      <c r="L1235" s="15">
        <v>363.68</v>
      </c>
      <c r="M1235" s="15">
        <v>86.8</v>
      </c>
      <c r="N1235" s="15">
        <v>3.8</v>
      </c>
      <c r="O1235" s="15">
        <v>95</v>
      </c>
      <c r="P1235" s="15">
        <f>1900*0.16%</f>
        <v>3.04</v>
      </c>
    </row>
    <row r="1236" spans="1:16">
      <c r="A1236" s="13">
        <v>202406</v>
      </c>
      <c r="B1236" s="11" t="s">
        <v>342</v>
      </c>
      <c r="C1236" s="11" t="s">
        <v>592</v>
      </c>
      <c r="D1236" s="11" t="s">
        <v>587</v>
      </c>
      <c r="E1236" s="11" t="s">
        <v>593</v>
      </c>
      <c r="F1236" s="11" t="s">
        <v>594</v>
      </c>
      <c r="G1236" s="16" t="s">
        <v>595</v>
      </c>
      <c r="H1236" s="13" t="s">
        <v>1486</v>
      </c>
      <c r="J1236" s="15">
        <v>1900</v>
      </c>
      <c r="K1236" s="15">
        <v>3940.5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</row>
    <row r="1237" spans="1:16">
      <c r="A1237" s="13">
        <v>202406</v>
      </c>
      <c r="B1237" s="11" t="s">
        <v>225</v>
      </c>
      <c r="C1237" s="11" t="s">
        <v>592</v>
      </c>
      <c r="D1237" s="11" t="s">
        <v>587</v>
      </c>
      <c r="E1237" s="11" t="s">
        <v>596</v>
      </c>
      <c r="F1237" s="11" t="s">
        <v>597</v>
      </c>
      <c r="G1237" s="16" t="s">
        <v>598</v>
      </c>
      <c r="H1237" s="13" t="s">
        <v>1486</v>
      </c>
      <c r="J1237" s="15">
        <v>1900</v>
      </c>
      <c r="K1237" s="15">
        <v>5370.8</v>
      </c>
      <c r="L1237" s="15">
        <v>363.68</v>
      </c>
      <c r="M1237" s="15">
        <v>86.8</v>
      </c>
      <c r="N1237" s="15">
        <v>3.8</v>
      </c>
      <c r="O1237" s="15">
        <v>0</v>
      </c>
      <c r="P1237" s="15">
        <f t="shared" ref="P1237:P1244" si="60">1900*0.16%</f>
        <v>3.04</v>
      </c>
    </row>
    <row r="1238" spans="1:16">
      <c r="A1238" s="13">
        <v>202406</v>
      </c>
      <c r="B1238" s="11" t="s">
        <v>301</v>
      </c>
      <c r="C1238" s="11" t="s">
        <v>580</v>
      </c>
      <c r="D1238" s="11" t="s">
        <v>587</v>
      </c>
      <c r="E1238" s="11" t="s">
        <v>599</v>
      </c>
      <c r="F1238" s="11" t="s">
        <v>600</v>
      </c>
      <c r="G1238" s="16" t="s">
        <v>601</v>
      </c>
      <c r="H1238" s="13" t="s">
        <v>1486</v>
      </c>
      <c r="J1238" s="15">
        <v>5746</v>
      </c>
      <c r="K1238" s="15">
        <v>13335.3</v>
      </c>
      <c r="L1238" s="15">
        <v>363.68</v>
      </c>
      <c r="M1238" s="15">
        <v>86.8</v>
      </c>
      <c r="N1238" s="15">
        <v>3.8</v>
      </c>
      <c r="O1238" s="15">
        <v>1250</v>
      </c>
      <c r="P1238" s="15">
        <f t="shared" si="60"/>
        <v>3.04</v>
      </c>
    </row>
    <row r="1239" spans="1:16">
      <c r="A1239" s="13">
        <v>202406</v>
      </c>
      <c r="B1239" s="11" t="s">
        <v>264</v>
      </c>
      <c r="C1239" s="11" t="s">
        <v>580</v>
      </c>
      <c r="D1239" s="11" t="s">
        <v>587</v>
      </c>
      <c r="E1239" s="11" t="s">
        <v>602</v>
      </c>
      <c r="F1239" s="11" t="s">
        <v>1336</v>
      </c>
      <c r="G1239" s="16" t="s">
        <v>604</v>
      </c>
      <c r="H1239" s="13" t="s">
        <v>1486</v>
      </c>
      <c r="J1239" s="15">
        <v>2440</v>
      </c>
      <c r="K1239" s="15">
        <v>7041.7</v>
      </c>
      <c r="L1239" s="15">
        <v>363.68</v>
      </c>
      <c r="M1239" s="15">
        <v>86.8</v>
      </c>
      <c r="N1239" s="15">
        <v>3.8</v>
      </c>
      <c r="O1239" s="15">
        <v>95</v>
      </c>
      <c r="P1239" s="15">
        <f t="shared" si="60"/>
        <v>3.04</v>
      </c>
    </row>
    <row r="1240" spans="1:16">
      <c r="A1240" s="13">
        <v>202406</v>
      </c>
      <c r="B1240" s="11" t="s">
        <v>290</v>
      </c>
      <c r="C1240" s="11" t="s">
        <v>580</v>
      </c>
      <c r="D1240" s="11" t="s">
        <v>587</v>
      </c>
      <c r="E1240" s="11" t="s">
        <v>605</v>
      </c>
      <c r="F1240" s="11" t="s">
        <v>1515</v>
      </c>
      <c r="G1240" s="16" t="s">
        <v>607</v>
      </c>
      <c r="H1240" s="13" t="s">
        <v>1486</v>
      </c>
      <c r="J1240" s="15">
        <v>5389</v>
      </c>
      <c r="K1240" s="15">
        <v>13491</v>
      </c>
      <c r="L1240" s="15">
        <v>363.68</v>
      </c>
      <c r="M1240" s="15">
        <v>86.8</v>
      </c>
      <c r="N1240" s="15">
        <v>3.8</v>
      </c>
      <c r="O1240" s="15">
        <v>500</v>
      </c>
      <c r="P1240" s="15">
        <f t="shared" si="60"/>
        <v>3.04</v>
      </c>
    </row>
    <row r="1241" spans="1:16">
      <c r="A1241" s="13">
        <v>202406</v>
      </c>
      <c r="B1241" s="11" t="s">
        <v>376</v>
      </c>
      <c r="C1241" s="11" t="s">
        <v>580</v>
      </c>
      <c r="D1241" s="11" t="s">
        <v>587</v>
      </c>
      <c r="E1241" s="11" t="s">
        <v>608</v>
      </c>
      <c r="F1241" s="11" t="s">
        <v>609</v>
      </c>
      <c r="G1241" s="16" t="s">
        <v>610</v>
      </c>
      <c r="H1241" s="13" t="s">
        <v>1486</v>
      </c>
      <c r="J1241" s="15">
        <v>2671</v>
      </c>
      <c r="K1241" s="15">
        <v>7040.8</v>
      </c>
      <c r="L1241" s="15">
        <v>363.68</v>
      </c>
      <c r="M1241" s="15">
        <v>86.8</v>
      </c>
      <c r="N1241" s="15">
        <v>3.8</v>
      </c>
      <c r="O1241" s="15">
        <v>500</v>
      </c>
      <c r="P1241" s="15">
        <f t="shared" si="60"/>
        <v>3.04</v>
      </c>
    </row>
    <row r="1242" spans="1:16">
      <c r="A1242" s="13">
        <v>202406</v>
      </c>
      <c r="B1242" s="11" t="s">
        <v>240</v>
      </c>
      <c r="C1242" s="11" t="s">
        <v>580</v>
      </c>
      <c r="D1242" s="11" t="s">
        <v>587</v>
      </c>
      <c r="E1242" s="11" t="s">
        <v>611</v>
      </c>
      <c r="F1242" s="11" t="s">
        <v>609</v>
      </c>
      <c r="G1242" s="16" t="s">
        <v>612</v>
      </c>
      <c r="H1242" s="13" t="s">
        <v>1486</v>
      </c>
      <c r="J1242" s="15">
        <v>5746</v>
      </c>
      <c r="K1242" s="15">
        <v>13960.31</v>
      </c>
      <c r="L1242" s="15">
        <v>363.68</v>
      </c>
      <c r="M1242" s="15">
        <v>86.8</v>
      </c>
      <c r="N1242" s="15">
        <v>3.8</v>
      </c>
      <c r="O1242" s="15">
        <v>1250</v>
      </c>
      <c r="P1242" s="15">
        <f t="shared" si="60"/>
        <v>3.04</v>
      </c>
    </row>
    <row r="1243" spans="1:16">
      <c r="A1243" s="13">
        <v>202406</v>
      </c>
      <c r="B1243" s="11" t="s">
        <v>326</v>
      </c>
      <c r="C1243" s="11" t="s">
        <v>580</v>
      </c>
      <c r="D1243" s="11" t="s">
        <v>587</v>
      </c>
      <c r="E1243" s="11" t="s">
        <v>613</v>
      </c>
      <c r="F1243" s="11" t="s">
        <v>614</v>
      </c>
      <c r="G1243" s="16" t="s">
        <v>615</v>
      </c>
      <c r="H1243" s="13" t="s">
        <v>1486</v>
      </c>
      <c r="J1243" s="15">
        <v>5544</v>
      </c>
      <c r="K1243" s="15">
        <v>14018.3</v>
      </c>
      <c r="L1243" s="15">
        <v>363.68</v>
      </c>
      <c r="M1243" s="15">
        <v>86.8</v>
      </c>
      <c r="N1243" s="15">
        <v>3.8</v>
      </c>
      <c r="O1243" s="15">
        <v>500</v>
      </c>
      <c r="P1243" s="15">
        <f t="shared" si="60"/>
        <v>3.04</v>
      </c>
    </row>
    <row r="1244" spans="1:16">
      <c r="A1244" s="13">
        <v>202406</v>
      </c>
      <c r="B1244" s="11" t="s">
        <v>299</v>
      </c>
      <c r="C1244" s="11" t="s">
        <v>1437</v>
      </c>
      <c r="D1244" s="11" t="s">
        <v>587</v>
      </c>
      <c r="E1244" s="11" t="s">
        <v>616</v>
      </c>
      <c r="F1244" s="11" t="s">
        <v>1217</v>
      </c>
      <c r="G1244" s="16">
        <v>42738</v>
      </c>
      <c r="H1244" s="13" t="s">
        <v>1486</v>
      </c>
      <c r="J1244" s="15">
        <v>3263</v>
      </c>
      <c r="K1244" s="15">
        <v>8876.61</v>
      </c>
      <c r="L1244" s="15">
        <v>363.68</v>
      </c>
      <c r="M1244" s="15">
        <v>86.8</v>
      </c>
      <c r="N1244" s="15">
        <v>3.8</v>
      </c>
      <c r="O1244" s="15">
        <v>0</v>
      </c>
      <c r="P1244" s="15">
        <f t="shared" si="60"/>
        <v>3.04</v>
      </c>
    </row>
    <row r="1245" spans="1:16">
      <c r="A1245" s="13">
        <v>202406</v>
      </c>
      <c r="B1245" s="11" t="s">
        <v>453</v>
      </c>
      <c r="C1245" s="11" t="s">
        <v>1438</v>
      </c>
      <c r="D1245" s="11" t="s">
        <v>587</v>
      </c>
      <c r="E1245" s="11" t="s">
        <v>620</v>
      </c>
      <c r="F1245" s="11" t="s">
        <v>621</v>
      </c>
      <c r="G1245" s="16" t="s">
        <v>622</v>
      </c>
      <c r="H1245" s="13" t="s">
        <v>1486</v>
      </c>
      <c r="J1245" s="15">
        <v>2132</v>
      </c>
      <c r="K1245" s="15">
        <v>8910.42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</row>
    <row r="1246" spans="1:16">
      <c r="A1246" s="13">
        <v>202406</v>
      </c>
      <c r="B1246" s="11" t="s">
        <v>307</v>
      </c>
      <c r="C1246" s="11" t="s">
        <v>575</v>
      </c>
      <c r="D1246" s="11" t="s">
        <v>587</v>
      </c>
      <c r="E1246" s="11" t="s">
        <v>629</v>
      </c>
      <c r="F1246" s="11" t="s">
        <v>578</v>
      </c>
      <c r="G1246" s="16" t="s">
        <v>630</v>
      </c>
      <c r="H1246" s="13" t="s">
        <v>1486</v>
      </c>
      <c r="J1246" s="15">
        <v>5500</v>
      </c>
      <c r="K1246" s="15">
        <v>13785</v>
      </c>
      <c r="L1246" s="15">
        <v>363.68</v>
      </c>
      <c r="M1246" s="15">
        <v>86.8</v>
      </c>
      <c r="N1246" s="15">
        <v>3.8</v>
      </c>
      <c r="O1246" s="15">
        <v>3000</v>
      </c>
      <c r="P1246" s="15">
        <f t="shared" ref="P1246:P1256" si="61">1900*0.16%</f>
        <v>3.04</v>
      </c>
    </row>
    <row r="1247" spans="1:16">
      <c r="A1247" s="13">
        <v>202406</v>
      </c>
      <c r="B1247" s="11" t="s">
        <v>353</v>
      </c>
      <c r="C1247" s="11" t="s">
        <v>1438</v>
      </c>
      <c r="D1247" s="11" t="s">
        <v>576</v>
      </c>
      <c r="E1247" s="11" t="s">
        <v>631</v>
      </c>
      <c r="F1247" s="11" t="s">
        <v>683</v>
      </c>
      <c r="G1247" s="16" t="s">
        <v>633</v>
      </c>
      <c r="H1247" s="13" t="s">
        <v>1486</v>
      </c>
      <c r="J1247" s="15">
        <v>6070</v>
      </c>
      <c r="K1247" s="15">
        <v>12302.4</v>
      </c>
      <c r="L1247" s="15">
        <v>363.68</v>
      </c>
      <c r="M1247" s="15">
        <v>86.8</v>
      </c>
      <c r="N1247" s="15">
        <v>3.8</v>
      </c>
      <c r="O1247" s="15">
        <v>1500</v>
      </c>
      <c r="P1247" s="15">
        <f t="shared" si="61"/>
        <v>3.04</v>
      </c>
    </row>
    <row r="1248" spans="1:16">
      <c r="A1248" s="13">
        <v>202406</v>
      </c>
      <c r="B1248" s="11" t="s">
        <v>379</v>
      </c>
      <c r="C1248" s="11" t="s">
        <v>1437</v>
      </c>
      <c r="D1248" s="11" t="s">
        <v>587</v>
      </c>
      <c r="E1248" s="11" t="s">
        <v>634</v>
      </c>
      <c r="F1248" s="11" t="s">
        <v>1386</v>
      </c>
      <c r="G1248" s="16" t="s">
        <v>636</v>
      </c>
      <c r="H1248" s="13" t="s">
        <v>1486</v>
      </c>
      <c r="J1248" s="15">
        <v>5520</v>
      </c>
      <c r="K1248" s="15">
        <v>19115</v>
      </c>
      <c r="L1248" s="15">
        <v>363.68</v>
      </c>
      <c r="M1248" s="15">
        <v>86.8</v>
      </c>
      <c r="N1248" s="15">
        <v>3.8</v>
      </c>
      <c r="O1248" s="15">
        <v>750</v>
      </c>
      <c r="P1248" s="15">
        <f t="shared" si="61"/>
        <v>3.04</v>
      </c>
    </row>
    <row r="1249" spans="1:16">
      <c r="A1249" s="13">
        <v>202406</v>
      </c>
      <c r="B1249" s="11" t="s">
        <v>248</v>
      </c>
      <c r="C1249" s="11" t="s">
        <v>1437</v>
      </c>
      <c r="D1249" s="11" t="s">
        <v>587</v>
      </c>
      <c r="E1249" s="11" t="s">
        <v>637</v>
      </c>
      <c r="F1249" s="11" t="s">
        <v>778</v>
      </c>
      <c r="G1249" s="16" t="s">
        <v>639</v>
      </c>
      <c r="H1249" s="13" t="s">
        <v>1486</v>
      </c>
      <c r="J1249" s="15">
        <v>4250</v>
      </c>
      <c r="K1249" s="15">
        <v>10907.78</v>
      </c>
      <c r="L1249" s="15">
        <v>363.68</v>
      </c>
      <c r="M1249" s="15">
        <v>86.8</v>
      </c>
      <c r="N1249" s="15">
        <v>3.8</v>
      </c>
      <c r="O1249" s="15">
        <v>0</v>
      </c>
      <c r="P1249" s="15">
        <f t="shared" si="61"/>
        <v>3.04</v>
      </c>
    </row>
    <row r="1250" spans="1:16">
      <c r="A1250" s="13">
        <v>202406</v>
      </c>
      <c r="B1250" s="11" t="s">
        <v>261</v>
      </c>
      <c r="C1250" s="11" t="s">
        <v>1437</v>
      </c>
      <c r="D1250" s="11" t="s">
        <v>587</v>
      </c>
      <c r="E1250" s="11" t="s">
        <v>640</v>
      </c>
      <c r="F1250" s="11" t="s">
        <v>652</v>
      </c>
      <c r="G1250" s="16" t="s">
        <v>642</v>
      </c>
      <c r="H1250" s="13" t="s">
        <v>1486</v>
      </c>
      <c r="J1250" s="15">
        <v>3440</v>
      </c>
      <c r="K1250" s="15">
        <v>9603.07</v>
      </c>
      <c r="L1250" s="15">
        <v>363.68</v>
      </c>
      <c r="M1250" s="15">
        <v>86.8</v>
      </c>
      <c r="N1250" s="15">
        <v>3.8</v>
      </c>
      <c r="O1250" s="15">
        <v>0</v>
      </c>
      <c r="P1250" s="15">
        <f t="shared" si="61"/>
        <v>3.04</v>
      </c>
    </row>
    <row r="1251" spans="1:16">
      <c r="A1251" s="13">
        <v>202406</v>
      </c>
      <c r="B1251" s="11" t="s">
        <v>405</v>
      </c>
      <c r="C1251" s="11" t="s">
        <v>1437</v>
      </c>
      <c r="D1251" s="11" t="s">
        <v>587</v>
      </c>
      <c r="E1251" s="11" t="s">
        <v>643</v>
      </c>
      <c r="F1251" s="11" t="s">
        <v>1219</v>
      </c>
      <c r="G1251" s="16" t="s">
        <v>644</v>
      </c>
      <c r="H1251" s="13" t="s">
        <v>1486</v>
      </c>
      <c r="J1251" s="15">
        <v>4331</v>
      </c>
      <c r="K1251" s="15">
        <v>13004.53</v>
      </c>
      <c r="L1251" s="15">
        <v>363.68</v>
      </c>
      <c r="M1251" s="15">
        <v>86.8</v>
      </c>
      <c r="N1251" s="15">
        <v>3.8</v>
      </c>
      <c r="O1251" s="15">
        <v>0</v>
      </c>
      <c r="P1251" s="15">
        <f t="shared" si="61"/>
        <v>3.04</v>
      </c>
    </row>
    <row r="1252" spans="1:16">
      <c r="A1252" s="13">
        <v>202406</v>
      </c>
      <c r="B1252" s="11" t="s">
        <v>244</v>
      </c>
      <c r="C1252" s="11" t="s">
        <v>1438</v>
      </c>
      <c r="D1252" s="11" t="s">
        <v>576</v>
      </c>
      <c r="E1252" s="11" t="s">
        <v>645</v>
      </c>
      <c r="F1252" s="11" t="s">
        <v>646</v>
      </c>
      <c r="G1252" s="16" t="s">
        <v>647</v>
      </c>
      <c r="H1252" s="13" t="s">
        <v>1486</v>
      </c>
      <c r="J1252" s="15">
        <v>4000</v>
      </c>
      <c r="K1252" s="15">
        <v>10462</v>
      </c>
      <c r="L1252" s="15">
        <v>363.68</v>
      </c>
      <c r="M1252" s="15">
        <v>86.8</v>
      </c>
      <c r="N1252" s="15">
        <v>3.8</v>
      </c>
      <c r="O1252" s="15">
        <v>0</v>
      </c>
      <c r="P1252" s="15">
        <f t="shared" si="61"/>
        <v>3.04</v>
      </c>
    </row>
    <row r="1253" spans="1:16">
      <c r="A1253" s="13">
        <v>202406</v>
      </c>
      <c r="B1253" s="11" t="s">
        <v>286</v>
      </c>
      <c r="C1253" s="11" t="s">
        <v>1437</v>
      </c>
      <c r="D1253" s="11" t="s">
        <v>587</v>
      </c>
      <c r="E1253" s="11" t="s">
        <v>648</v>
      </c>
      <c r="F1253" s="11" t="s">
        <v>1365</v>
      </c>
      <c r="G1253" s="16" t="s">
        <v>650</v>
      </c>
      <c r="H1253" s="13" t="s">
        <v>1486</v>
      </c>
      <c r="J1253" s="15">
        <v>8560</v>
      </c>
      <c r="K1253" s="15">
        <v>44822.5</v>
      </c>
      <c r="L1253" s="15">
        <v>363.68</v>
      </c>
      <c r="M1253" s="15">
        <v>86.8</v>
      </c>
      <c r="N1253" s="15">
        <v>3.8</v>
      </c>
      <c r="O1253" s="15">
        <v>457.5</v>
      </c>
      <c r="P1253" s="15">
        <f t="shared" si="61"/>
        <v>3.04</v>
      </c>
    </row>
    <row r="1254" spans="1:16">
      <c r="A1254" s="13">
        <v>202406</v>
      </c>
      <c r="B1254" s="11" t="s">
        <v>421</v>
      </c>
      <c r="C1254" s="11" t="s">
        <v>1437</v>
      </c>
      <c r="D1254" s="11" t="s">
        <v>587</v>
      </c>
      <c r="E1254" s="11" t="s">
        <v>651</v>
      </c>
      <c r="F1254" s="11" t="s">
        <v>652</v>
      </c>
      <c r="G1254" s="16" t="s">
        <v>653</v>
      </c>
      <c r="H1254" s="13" t="s">
        <v>1486</v>
      </c>
      <c r="J1254" s="15">
        <v>5519</v>
      </c>
      <c r="K1254" s="15">
        <v>15541.36</v>
      </c>
      <c r="L1254" s="15">
        <v>363.68</v>
      </c>
      <c r="M1254" s="15">
        <v>86.8</v>
      </c>
      <c r="N1254" s="15">
        <v>3.8</v>
      </c>
      <c r="O1254" s="15">
        <v>0</v>
      </c>
      <c r="P1254" s="15">
        <f t="shared" si="61"/>
        <v>3.04</v>
      </c>
    </row>
    <row r="1255" spans="1:16">
      <c r="A1255" s="13">
        <v>202406</v>
      </c>
      <c r="B1255" s="11" t="s">
        <v>258</v>
      </c>
      <c r="C1255" s="11" t="s">
        <v>575</v>
      </c>
      <c r="D1255" s="11" t="s">
        <v>587</v>
      </c>
      <c r="E1255" s="11" t="s">
        <v>654</v>
      </c>
      <c r="F1255" s="11" t="s">
        <v>655</v>
      </c>
      <c r="G1255" s="16" t="s">
        <v>656</v>
      </c>
      <c r="H1255" s="13" t="s">
        <v>1486</v>
      </c>
      <c r="J1255" s="15">
        <v>2888</v>
      </c>
      <c r="K1255" s="15">
        <v>15218.94</v>
      </c>
      <c r="L1255" s="15">
        <v>363.68</v>
      </c>
      <c r="M1255" s="15">
        <v>86.8</v>
      </c>
      <c r="N1255" s="15">
        <v>3.8</v>
      </c>
      <c r="O1255" s="15">
        <v>0</v>
      </c>
      <c r="P1255" s="15">
        <f t="shared" si="61"/>
        <v>3.04</v>
      </c>
    </row>
    <row r="1256" spans="1:16">
      <c r="A1256" s="13">
        <v>202406</v>
      </c>
      <c r="B1256" s="11" t="s">
        <v>416</v>
      </c>
      <c r="C1256" s="11" t="s">
        <v>580</v>
      </c>
      <c r="D1256" s="11" t="s">
        <v>587</v>
      </c>
      <c r="E1256" s="11" t="s">
        <v>665</v>
      </c>
      <c r="F1256" s="11" t="s">
        <v>666</v>
      </c>
      <c r="G1256" s="16" t="s">
        <v>667</v>
      </c>
      <c r="H1256" s="13" t="s">
        <v>1486</v>
      </c>
      <c r="J1256" s="15">
        <v>4133</v>
      </c>
      <c r="K1256" s="15">
        <v>9398.2</v>
      </c>
      <c r="L1256" s="15">
        <v>363.68</v>
      </c>
      <c r="M1256" s="15">
        <v>86.8</v>
      </c>
      <c r="N1256" s="15">
        <v>3.8</v>
      </c>
      <c r="O1256" s="15">
        <v>300</v>
      </c>
      <c r="P1256" s="15">
        <f t="shared" si="61"/>
        <v>3.04</v>
      </c>
    </row>
    <row r="1257" spans="1:16">
      <c r="A1257" s="13">
        <v>202406</v>
      </c>
      <c r="B1257" s="11" t="s">
        <v>344</v>
      </c>
      <c r="C1257" s="11" t="s">
        <v>575</v>
      </c>
      <c r="D1257" s="11" t="s">
        <v>671</v>
      </c>
      <c r="E1257" s="11" t="s">
        <v>672</v>
      </c>
      <c r="F1257" s="11" t="s">
        <v>578</v>
      </c>
      <c r="G1257" s="16" t="s">
        <v>673</v>
      </c>
      <c r="H1257" s="13" t="s">
        <v>1486</v>
      </c>
      <c r="J1257" s="15">
        <v>8800</v>
      </c>
      <c r="K1257" s="15">
        <v>495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</row>
    <row r="1258" spans="1:16">
      <c r="A1258" s="13">
        <v>202406</v>
      </c>
      <c r="B1258" s="11" t="s">
        <v>298</v>
      </c>
      <c r="C1258" s="11" t="s">
        <v>1437</v>
      </c>
      <c r="D1258" s="11" t="s">
        <v>587</v>
      </c>
      <c r="E1258" s="11" t="s">
        <v>674</v>
      </c>
      <c r="F1258" s="11" t="s">
        <v>675</v>
      </c>
      <c r="G1258" s="16" t="s">
        <v>676</v>
      </c>
      <c r="H1258" s="13" t="s">
        <v>1486</v>
      </c>
      <c r="J1258" s="15">
        <v>2532</v>
      </c>
      <c r="K1258" s="15">
        <v>10429.1</v>
      </c>
      <c r="L1258" s="15">
        <v>363.68</v>
      </c>
      <c r="M1258" s="15">
        <v>86.8</v>
      </c>
      <c r="N1258" s="15">
        <v>3.8</v>
      </c>
      <c r="O1258" s="15">
        <v>0</v>
      </c>
      <c r="P1258" s="15">
        <f t="shared" ref="P1258:P1270" si="62">1900*0.16%</f>
        <v>3.04</v>
      </c>
    </row>
    <row r="1259" spans="1:16">
      <c r="A1259" s="13">
        <v>202406</v>
      </c>
      <c r="B1259" s="11" t="s">
        <v>355</v>
      </c>
      <c r="C1259" s="11" t="s">
        <v>1438</v>
      </c>
      <c r="D1259" s="11" t="s">
        <v>587</v>
      </c>
      <c r="E1259" s="11" t="s">
        <v>685</v>
      </c>
      <c r="F1259" s="11" t="s">
        <v>686</v>
      </c>
      <c r="G1259" s="16" t="s">
        <v>687</v>
      </c>
      <c r="H1259" s="13" t="s">
        <v>1486</v>
      </c>
      <c r="J1259" s="15">
        <v>2520</v>
      </c>
      <c r="K1259" s="15">
        <v>9033.25</v>
      </c>
      <c r="L1259" s="15">
        <v>363.68</v>
      </c>
      <c r="M1259" s="15">
        <v>86.8</v>
      </c>
      <c r="N1259" s="15">
        <v>3.8</v>
      </c>
      <c r="O1259" s="15">
        <v>0</v>
      </c>
      <c r="P1259" s="15">
        <f t="shared" si="62"/>
        <v>3.04</v>
      </c>
    </row>
    <row r="1260" spans="1:16">
      <c r="A1260" s="13">
        <v>202406</v>
      </c>
      <c r="B1260" s="11" t="s">
        <v>420</v>
      </c>
      <c r="C1260" s="11" t="s">
        <v>580</v>
      </c>
      <c r="D1260" s="11" t="s">
        <v>587</v>
      </c>
      <c r="E1260" s="11" t="s">
        <v>697</v>
      </c>
      <c r="F1260" s="11" t="s">
        <v>698</v>
      </c>
      <c r="G1260" s="16" t="s">
        <v>699</v>
      </c>
      <c r="H1260" s="13" t="s">
        <v>1486</v>
      </c>
      <c r="J1260" s="15">
        <v>4536</v>
      </c>
      <c r="K1260" s="15">
        <v>10709.1</v>
      </c>
      <c r="L1260" s="15">
        <v>363.68</v>
      </c>
      <c r="M1260" s="15">
        <v>86.8</v>
      </c>
      <c r="N1260" s="15">
        <v>3.8</v>
      </c>
      <c r="O1260" s="15">
        <v>300</v>
      </c>
      <c r="P1260" s="15">
        <f t="shared" si="62"/>
        <v>3.04</v>
      </c>
    </row>
    <row r="1261" spans="1:16">
      <c r="A1261" s="13">
        <v>202406</v>
      </c>
      <c r="B1261" s="11" t="s">
        <v>424</v>
      </c>
      <c r="C1261" s="11" t="s">
        <v>1437</v>
      </c>
      <c r="D1261" s="11" t="s">
        <v>587</v>
      </c>
      <c r="E1261" s="11" t="s">
        <v>700</v>
      </c>
      <c r="F1261" s="11" t="s">
        <v>617</v>
      </c>
      <c r="G1261" s="16" t="s">
        <v>701</v>
      </c>
      <c r="H1261" s="13" t="s">
        <v>1486</v>
      </c>
      <c r="J1261" s="15">
        <v>2363</v>
      </c>
      <c r="K1261" s="15">
        <v>6435.11</v>
      </c>
      <c r="L1261" s="15">
        <v>363.68</v>
      </c>
      <c r="M1261" s="15">
        <v>86.8</v>
      </c>
      <c r="N1261" s="15">
        <v>3.8</v>
      </c>
      <c r="O1261" s="15">
        <v>0</v>
      </c>
      <c r="P1261" s="15">
        <f t="shared" si="62"/>
        <v>3.04</v>
      </c>
    </row>
    <row r="1262" spans="1:16">
      <c r="A1262" s="13">
        <v>202406</v>
      </c>
      <c r="B1262" s="11" t="s">
        <v>277</v>
      </c>
      <c r="C1262" s="11" t="s">
        <v>1438</v>
      </c>
      <c r="D1262" s="11" t="s">
        <v>587</v>
      </c>
      <c r="E1262" s="11" t="s">
        <v>702</v>
      </c>
      <c r="F1262" s="11" t="s">
        <v>703</v>
      </c>
      <c r="G1262" s="16" t="s">
        <v>704</v>
      </c>
      <c r="H1262" s="13" t="s">
        <v>1486</v>
      </c>
      <c r="J1262" s="15">
        <v>1900</v>
      </c>
      <c r="K1262" s="15">
        <v>4526.7</v>
      </c>
      <c r="L1262" s="15">
        <v>363.68</v>
      </c>
      <c r="M1262" s="15">
        <v>86.8</v>
      </c>
      <c r="N1262" s="15">
        <v>3.8</v>
      </c>
      <c r="O1262" s="15">
        <v>0</v>
      </c>
      <c r="P1262" s="15">
        <f t="shared" si="62"/>
        <v>3.04</v>
      </c>
    </row>
    <row r="1263" spans="1:16">
      <c r="A1263" s="13">
        <v>202406</v>
      </c>
      <c r="B1263" s="11" t="s">
        <v>204</v>
      </c>
      <c r="C1263" s="11" t="s">
        <v>1438</v>
      </c>
      <c r="D1263" s="11" t="s">
        <v>587</v>
      </c>
      <c r="E1263" s="11" t="s">
        <v>712</v>
      </c>
      <c r="F1263" s="11" t="s">
        <v>880</v>
      </c>
      <c r="G1263" s="16" t="s">
        <v>714</v>
      </c>
      <c r="H1263" s="13" t="s">
        <v>1486</v>
      </c>
      <c r="J1263" s="15">
        <v>1958</v>
      </c>
      <c r="K1263" s="15">
        <v>5696</v>
      </c>
      <c r="L1263" s="15">
        <v>363.68</v>
      </c>
      <c r="M1263" s="15">
        <v>86.8</v>
      </c>
      <c r="N1263" s="15">
        <v>3.8</v>
      </c>
      <c r="O1263" s="15">
        <v>0</v>
      </c>
      <c r="P1263" s="15">
        <f t="shared" si="62"/>
        <v>3.04</v>
      </c>
    </row>
    <row r="1264" spans="1:16">
      <c r="A1264" s="13">
        <v>202406</v>
      </c>
      <c r="B1264" s="11" t="s">
        <v>413</v>
      </c>
      <c r="C1264" s="11" t="s">
        <v>1437</v>
      </c>
      <c r="D1264" s="11" t="s">
        <v>587</v>
      </c>
      <c r="E1264" s="11" t="s">
        <v>718</v>
      </c>
      <c r="F1264" s="11" t="s">
        <v>638</v>
      </c>
      <c r="G1264" s="16" t="s">
        <v>719</v>
      </c>
      <c r="H1264" s="13" t="s">
        <v>1486</v>
      </c>
      <c r="J1264" s="15">
        <v>3500</v>
      </c>
      <c r="K1264" s="15">
        <v>8126.59</v>
      </c>
      <c r="L1264" s="15">
        <v>363.68</v>
      </c>
      <c r="M1264" s="15">
        <v>86.8</v>
      </c>
      <c r="N1264" s="15">
        <v>3.8</v>
      </c>
      <c r="O1264" s="15">
        <v>0</v>
      </c>
      <c r="P1264" s="15">
        <f t="shared" si="62"/>
        <v>3.04</v>
      </c>
    </row>
    <row r="1265" spans="1:16">
      <c r="A1265" s="13">
        <v>202406</v>
      </c>
      <c r="B1265" s="11" t="s">
        <v>393</v>
      </c>
      <c r="C1265" s="11" t="s">
        <v>1437</v>
      </c>
      <c r="D1265" s="11" t="s">
        <v>587</v>
      </c>
      <c r="E1265" s="11" t="s">
        <v>720</v>
      </c>
      <c r="F1265" s="11" t="s">
        <v>721</v>
      </c>
      <c r="G1265" s="16" t="s">
        <v>722</v>
      </c>
      <c r="H1265" s="13" t="s">
        <v>1486</v>
      </c>
      <c r="J1265" s="15">
        <v>3000</v>
      </c>
      <c r="K1265" s="15">
        <v>7312.07</v>
      </c>
      <c r="L1265" s="15">
        <v>363.68</v>
      </c>
      <c r="M1265" s="15">
        <v>86.8</v>
      </c>
      <c r="N1265" s="15">
        <v>3.8</v>
      </c>
      <c r="O1265" s="15">
        <v>0</v>
      </c>
      <c r="P1265" s="15">
        <f t="shared" si="62"/>
        <v>3.04</v>
      </c>
    </row>
    <row r="1266" spans="1:16">
      <c r="A1266" s="13">
        <v>202406</v>
      </c>
      <c r="B1266" s="11" t="s">
        <v>252</v>
      </c>
      <c r="C1266" s="11" t="s">
        <v>1437</v>
      </c>
      <c r="D1266" s="11" t="s">
        <v>587</v>
      </c>
      <c r="E1266" s="11" t="s">
        <v>727</v>
      </c>
      <c r="F1266" s="11" t="s">
        <v>778</v>
      </c>
      <c r="G1266" s="16" t="s">
        <v>728</v>
      </c>
      <c r="H1266" s="13" t="s">
        <v>1486</v>
      </c>
      <c r="J1266" s="15">
        <v>4937</v>
      </c>
      <c r="K1266" s="15">
        <v>11309.56</v>
      </c>
      <c r="L1266" s="15">
        <v>363.68</v>
      </c>
      <c r="M1266" s="15">
        <v>86.8</v>
      </c>
      <c r="N1266" s="15">
        <v>3.8</v>
      </c>
      <c r="O1266" s="15">
        <v>800</v>
      </c>
      <c r="P1266" s="15">
        <f t="shared" si="62"/>
        <v>3.04</v>
      </c>
    </row>
    <row r="1267" spans="1:16">
      <c r="A1267" s="13">
        <v>202406</v>
      </c>
      <c r="B1267" s="11" t="s">
        <v>427</v>
      </c>
      <c r="C1267" s="11" t="s">
        <v>1439</v>
      </c>
      <c r="D1267" s="11" t="s">
        <v>1366</v>
      </c>
      <c r="E1267" s="11" t="s">
        <v>729</v>
      </c>
      <c r="F1267" s="11" t="s">
        <v>1337</v>
      </c>
      <c r="G1267" s="16" t="s">
        <v>731</v>
      </c>
      <c r="H1267" s="13" t="s">
        <v>1486</v>
      </c>
      <c r="J1267" s="15">
        <v>8080</v>
      </c>
      <c r="K1267" s="15">
        <v>15725</v>
      </c>
      <c r="L1267" s="15">
        <v>363.68</v>
      </c>
      <c r="M1267" s="15">
        <v>86.8</v>
      </c>
      <c r="N1267" s="15">
        <v>3.8</v>
      </c>
      <c r="O1267" s="15">
        <v>2000</v>
      </c>
      <c r="P1267" s="15">
        <f t="shared" si="62"/>
        <v>3.04</v>
      </c>
    </row>
    <row r="1268" spans="1:16">
      <c r="A1268" s="13">
        <v>202406</v>
      </c>
      <c r="B1268" s="11" t="s">
        <v>447</v>
      </c>
      <c r="C1268" s="11" t="s">
        <v>575</v>
      </c>
      <c r="D1268" s="11" t="s">
        <v>587</v>
      </c>
      <c r="E1268" s="11" t="s">
        <v>732</v>
      </c>
      <c r="F1268" s="11" t="s">
        <v>710</v>
      </c>
      <c r="G1268" s="16" t="s">
        <v>733</v>
      </c>
      <c r="H1268" s="13" t="s">
        <v>1486</v>
      </c>
      <c r="J1268" s="15">
        <v>3000</v>
      </c>
      <c r="K1268" s="15">
        <v>10500</v>
      </c>
      <c r="L1268" s="15">
        <v>363.68</v>
      </c>
      <c r="M1268" s="15">
        <v>86.8</v>
      </c>
      <c r="N1268" s="15">
        <v>3.8</v>
      </c>
      <c r="O1268" s="15">
        <v>0</v>
      </c>
      <c r="P1268" s="15">
        <f t="shared" si="62"/>
        <v>3.04</v>
      </c>
    </row>
    <row r="1269" spans="1:16">
      <c r="A1269" s="13">
        <v>202406</v>
      </c>
      <c r="B1269" s="11" t="s">
        <v>401</v>
      </c>
      <c r="C1269" s="11" t="s">
        <v>1438</v>
      </c>
      <c r="D1269" s="11" t="s">
        <v>587</v>
      </c>
      <c r="E1269" s="11" t="s">
        <v>734</v>
      </c>
      <c r="F1269" s="11" t="s">
        <v>735</v>
      </c>
      <c r="G1269" s="16" t="s">
        <v>736</v>
      </c>
      <c r="H1269" s="13" t="s">
        <v>1486</v>
      </c>
      <c r="J1269" s="15">
        <v>2240</v>
      </c>
      <c r="K1269" s="15">
        <v>6847.5</v>
      </c>
      <c r="L1269" s="15">
        <v>363.68</v>
      </c>
      <c r="M1269" s="15">
        <v>86.8</v>
      </c>
      <c r="N1269" s="15">
        <v>3.8</v>
      </c>
      <c r="O1269" s="15">
        <v>0</v>
      </c>
      <c r="P1269" s="15">
        <f t="shared" si="62"/>
        <v>3.04</v>
      </c>
    </row>
    <row r="1270" spans="1:16">
      <c r="A1270" s="13">
        <v>202406</v>
      </c>
      <c r="B1270" s="11" t="s">
        <v>321</v>
      </c>
      <c r="C1270" s="11" t="s">
        <v>1437</v>
      </c>
      <c r="D1270" s="11" t="s">
        <v>587</v>
      </c>
      <c r="E1270" s="11" t="s">
        <v>737</v>
      </c>
      <c r="F1270" s="11" t="s">
        <v>792</v>
      </c>
      <c r="G1270" s="16" t="s">
        <v>739</v>
      </c>
      <c r="H1270" s="13" t="s">
        <v>1486</v>
      </c>
      <c r="J1270" s="15">
        <v>5240</v>
      </c>
      <c r="K1270" s="15">
        <v>14010</v>
      </c>
      <c r="L1270" s="15">
        <v>363.68</v>
      </c>
      <c r="M1270" s="15">
        <v>86.8</v>
      </c>
      <c r="N1270" s="15">
        <v>3.8</v>
      </c>
      <c r="O1270" s="15">
        <v>475</v>
      </c>
      <c r="P1270" s="15">
        <f t="shared" si="62"/>
        <v>3.04</v>
      </c>
    </row>
    <row r="1271" spans="1:16">
      <c r="A1271" s="13">
        <v>202406</v>
      </c>
      <c r="B1271" s="11" t="s">
        <v>388</v>
      </c>
      <c r="C1271" s="11" t="s">
        <v>1437</v>
      </c>
      <c r="D1271" s="11" t="s">
        <v>1366</v>
      </c>
      <c r="E1271" s="11" t="s">
        <v>740</v>
      </c>
      <c r="F1271" s="11" t="s">
        <v>1367</v>
      </c>
      <c r="G1271" s="16" t="s">
        <v>742</v>
      </c>
      <c r="H1271" s="13" t="s">
        <v>1486</v>
      </c>
      <c r="J1271" s="15">
        <v>11800</v>
      </c>
      <c r="K1271" s="15">
        <v>47413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</row>
    <row r="1272" spans="1:16">
      <c r="A1272" s="13">
        <v>202406</v>
      </c>
      <c r="B1272" s="11" t="s">
        <v>279</v>
      </c>
      <c r="C1272" s="11" t="s">
        <v>580</v>
      </c>
      <c r="D1272" s="11" t="s">
        <v>587</v>
      </c>
      <c r="E1272" s="11" t="s">
        <v>743</v>
      </c>
      <c r="F1272" s="11" t="s">
        <v>725</v>
      </c>
      <c r="G1272" s="16" t="s">
        <v>744</v>
      </c>
      <c r="H1272" s="13" t="s">
        <v>1486</v>
      </c>
      <c r="J1272" s="15">
        <v>4950</v>
      </c>
      <c r="K1272" s="15">
        <v>13951.06</v>
      </c>
      <c r="L1272" s="15">
        <v>363.68</v>
      </c>
      <c r="M1272" s="15">
        <v>86.8</v>
      </c>
      <c r="N1272" s="15">
        <v>3.8</v>
      </c>
      <c r="O1272" s="15">
        <v>500</v>
      </c>
      <c r="P1272" s="15">
        <f t="shared" ref="P1272:P1289" si="63">1900*0.16%</f>
        <v>3.04</v>
      </c>
    </row>
    <row r="1273" spans="1:16">
      <c r="A1273" s="13">
        <v>202406</v>
      </c>
      <c r="B1273" s="11" t="s">
        <v>219</v>
      </c>
      <c r="C1273" s="11" t="s">
        <v>1437</v>
      </c>
      <c r="D1273" s="11" t="s">
        <v>587</v>
      </c>
      <c r="E1273" s="11" t="s">
        <v>745</v>
      </c>
      <c r="F1273" s="11" t="s">
        <v>652</v>
      </c>
      <c r="G1273" s="16" t="s">
        <v>746</v>
      </c>
      <c r="H1273" s="13" t="s">
        <v>1486</v>
      </c>
      <c r="J1273" s="15">
        <v>3440</v>
      </c>
      <c r="K1273" s="15">
        <v>8338.5</v>
      </c>
      <c r="L1273" s="15">
        <v>363.68</v>
      </c>
      <c r="M1273" s="15">
        <v>86.8</v>
      </c>
      <c r="N1273" s="15">
        <v>3.8</v>
      </c>
      <c r="O1273" s="15">
        <v>500</v>
      </c>
      <c r="P1273" s="15">
        <f t="shared" si="63"/>
        <v>3.04</v>
      </c>
    </row>
    <row r="1274" spans="1:16">
      <c r="A1274" s="13">
        <v>202406</v>
      </c>
      <c r="B1274" s="11" t="s">
        <v>331</v>
      </c>
      <c r="C1274" s="11" t="s">
        <v>580</v>
      </c>
      <c r="D1274" s="11" t="s">
        <v>587</v>
      </c>
      <c r="E1274" s="11" t="s">
        <v>747</v>
      </c>
      <c r="F1274" s="11" t="s">
        <v>679</v>
      </c>
      <c r="G1274" s="16" t="s">
        <v>748</v>
      </c>
      <c r="H1274" s="13" t="s">
        <v>1486</v>
      </c>
      <c r="J1274" s="15">
        <v>3326</v>
      </c>
      <c r="K1274" s="15">
        <v>7807.5</v>
      </c>
      <c r="L1274" s="15">
        <v>363.68</v>
      </c>
      <c r="M1274" s="15">
        <v>86.8</v>
      </c>
      <c r="N1274" s="15">
        <v>3.8</v>
      </c>
      <c r="O1274" s="15">
        <v>0</v>
      </c>
      <c r="P1274" s="15">
        <f t="shared" si="63"/>
        <v>3.04</v>
      </c>
    </row>
    <row r="1275" spans="1:16">
      <c r="A1275" s="13">
        <v>202406</v>
      </c>
      <c r="B1275" s="11" t="s">
        <v>435</v>
      </c>
      <c r="C1275" s="11" t="s">
        <v>575</v>
      </c>
      <c r="D1275" s="11" t="s">
        <v>587</v>
      </c>
      <c r="E1275" s="11" t="s">
        <v>749</v>
      </c>
      <c r="F1275" s="11" t="s">
        <v>1522</v>
      </c>
      <c r="G1275" s="16" t="s">
        <v>750</v>
      </c>
      <c r="H1275" s="13" t="s">
        <v>1486</v>
      </c>
      <c r="J1275" s="15">
        <v>3868</v>
      </c>
      <c r="K1275" s="15">
        <v>14151.36</v>
      </c>
      <c r="L1275" s="15">
        <v>363.68</v>
      </c>
      <c r="M1275" s="15">
        <v>86.8</v>
      </c>
      <c r="N1275" s="15">
        <v>3.8</v>
      </c>
      <c r="O1275" s="15">
        <v>0</v>
      </c>
      <c r="P1275" s="15">
        <f t="shared" si="63"/>
        <v>3.04</v>
      </c>
    </row>
    <row r="1276" spans="1:16">
      <c r="A1276" s="13">
        <v>202406</v>
      </c>
      <c r="B1276" s="11" t="s">
        <v>359</v>
      </c>
      <c r="C1276" s="11" t="s">
        <v>1437</v>
      </c>
      <c r="D1276" s="11" t="s">
        <v>587</v>
      </c>
      <c r="E1276" s="11" t="s">
        <v>755</v>
      </c>
      <c r="F1276" s="11" t="s">
        <v>753</v>
      </c>
      <c r="G1276" s="16" t="s">
        <v>756</v>
      </c>
      <c r="H1276" s="13" t="s">
        <v>1486</v>
      </c>
      <c r="J1276" s="15">
        <v>2138</v>
      </c>
      <c r="K1276" s="15">
        <v>5700.9</v>
      </c>
      <c r="L1276" s="15">
        <v>363.68</v>
      </c>
      <c r="M1276" s="15">
        <v>86.8</v>
      </c>
      <c r="N1276" s="15">
        <v>3.8</v>
      </c>
      <c r="O1276" s="15">
        <v>0</v>
      </c>
      <c r="P1276" s="15">
        <f t="shared" si="63"/>
        <v>3.04</v>
      </c>
    </row>
    <row r="1277" spans="1:16">
      <c r="A1277" s="13">
        <v>202406</v>
      </c>
      <c r="B1277" s="11" t="s">
        <v>441</v>
      </c>
      <c r="C1277" s="11" t="s">
        <v>1437</v>
      </c>
      <c r="D1277" s="11" t="s">
        <v>587</v>
      </c>
      <c r="E1277" s="11" t="s">
        <v>757</v>
      </c>
      <c r="F1277" s="11" t="s">
        <v>758</v>
      </c>
      <c r="G1277" s="16" t="s">
        <v>759</v>
      </c>
      <c r="H1277" s="13" t="s">
        <v>1486</v>
      </c>
      <c r="J1277" s="15">
        <v>2000</v>
      </c>
      <c r="K1277" s="15">
        <v>5724.9</v>
      </c>
      <c r="L1277" s="15">
        <v>363.68</v>
      </c>
      <c r="M1277" s="15">
        <v>86.8</v>
      </c>
      <c r="N1277" s="15">
        <v>3.8</v>
      </c>
      <c r="O1277" s="15">
        <v>0</v>
      </c>
      <c r="P1277" s="15">
        <f t="shared" si="63"/>
        <v>3.04</v>
      </c>
    </row>
    <row r="1278" spans="1:16">
      <c r="A1278" s="13">
        <v>202406</v>
      </c>
      <c r="B1278" s="11" t="s">
        <v>256</v>
      </c>
      <c r="C1278" s="11" t="s">
        <v>592</v>
      </c>
      <c r="D1278" s="11" t="s">
        <v>587</v>
      </c>
      <c r="E1278" s="11" t="s">
        <v>760</v>
      </c>
      <c r="F1278" s="11" t="s">
        <v>761</v>
      </c>
      <c r="G1278" s="16" t="s">
        <v>762</v>
      </c>
      <c r="H1278" s="13" t="s">
        <v>1486</v>
      </c>
      <c r="J1278" s="15">
        <v>3303</v>
      </c>
      <c r="K1278" s="15">
        <v>7332.1</v>
      </c>
      <c r="L1278" s="15">
        <v>363.68</v>
      </c>
      <c r="M1278" s="15">
        <v>86.8</v>
      </c>
      <c r="N1278" s="15">
        <v>3.8</v>
      </c>
      <c r="O1278" s="15">
        <v>0</v>
      </c>
      <c r="P1278" s="15">
        <f t="shared" si="63"/>
        <v>3.04</v>
      </c>
    </row>
    <row r="1279" spans="1:16">
      <c r="A1279" s="13">
        <v>202406</v>
      </c>
      <c r="B1279" s="11" t="s">
        <v>318</v>
      </c>
      <c r="C1279" s="11" t="s">
        <v>1437</v>
      </c>
      <c r="D1279" s="11" t="s">
        <v>587</v>
      </c>
      <c r="E1279" s="11" t="s">
        <v>763</v>
      </c>
      <c r="F1279" s="11" t="s">
        <v>725</v>
      </c>
      <c r="G1279" s="16" t="s">
        <v>762</v>
      </c>
      <c r="H1279" s="13" t="s">
        <v>1486</v>
      </c>
      <c r="J1279" s="15">
        <v>4572</v>
      </c>
      <c r="K1279" s="15">
        <v>13518.01</v>
      </c>
      <c r="L1279" s="15">
        <v>363.68</v>
      </c>
      <c r="M1279" s="15">
        <v>86.8</v>
      </c>
      <c r="N1279" s="15">
        <v>3.8</v>
      </c>
      <c r="O1279" s="15">
        <v>0</v>
      </c>
      <c r="P1279" s="15">
        <f t="shared" si="63"/>
        <v>3.04</v>
      </c>
    </row>
    <row r="1280" spans="1:16">
      <c r="A1280" s="13">
        <v>202406</v>
      </c>
      <c r="B1280" s="11" t="s">
        <v>332</v>
      </c>
      <c r="C1280" s="11" t="s">
        <v>592</v>
      </c>
      <c r="D1280" s="11" t="s">
        <v>764</v>
      </c>
      <c r="E1280" s="11" t="s">
        <v>765</v>
      </c>
      <c r="F1280" s="11" t="s">
        <v>766</v>
      </c>
      <c r="G1280" s="16" t="s">
        <v>767</v>
      </c>
      <c r="H1280" s="13" t="s">
        <v>1486</v>
      </c>
      <c r="J1280" s="15">
        <v>5632</v>
      </c>
      <c r="K1280" s="15">
        <v>11260.5</v>
      </c>
      <c r="L1280" s="15">
        <v>363.68</v>
      </c>
      <c r="M1280" s="15">
        <v>86.8</v>
      </c>
      <c r="N1280" s="15">
        <v>3.8</v>
      </c>
      <c r="O1280" s="15">
        <v>1500</v>
      </c>
      <c r="P1280" s="15">
        <f t="shared" si="63"/>
        <v>3.04</v>
      </c>
    </row>
    <row r="1281" spans="1:16">
      <c r="A1281" s="13">
        <v>202406</v>
      </c>
      <c r="B1281" s="11" t="s">
        <v>452</v>
      </c>
      <c r="C1281" s="11" t="s">
        <v>1438</v>
      </c>
      <c r="D1281" s="11" t="s">
        <v>587</v>
      </c>
      <c r="E1281" s="11" t="s">
        <v>768</v>
      </c>
      <c r="F1281" s="11" t="s">
        <v>686</v>
      </c>
      <c r="G1281" s="16" t="s">
        <v>769</v>
      </c>
      <c r="H1281" s="13" t="s">
        <v>1486</v>
      </c>
      <c r="J1281" s="15">
        <v>2132</v>
      </c>
      <c r="K1281" s="15">
        <v>7634.07</v>
      </c>
      <c r="L1281" s="15">
        <v>363.68</v>
      </c>
      <c r="M1281" s="15">
        <v>86.8</v>
      </c>
      <c r="N1281" s="15">
        <v>3.8</v>
      </c>
      <c r="O1281" s="15">
        <v>0</v>
      </c>
      <c r="P1281" s="15">
        <f t="shared" si="63"/>
        <v>3.04</v>
      </c>
    </row>
    <row r="1282" spans="1:16">
      <c r="A1282" s="13">
        <v>202406</v>
      </c>
      <c r="B1282" s="11" t="s">
        <v>384</v>
      </c>
      <c r="C1282" s="11" t="s">
        <v>1437</v>
      </c>
      <c r="D1282" s="11" t="s">
        <v>587</v>
      </c>
      <c r="E1282" s="11" t="s">
        <v>770</v>
      </c>
      <c r="F1282" s="11" t="s">
        <v>771</v>
      </c>
      <c r="G1282" s="16" t="s">
        <v>772</v>
      </c>
      <c r="H1282" s="13" t="s">
        <v>1486</v>
      </c>
      <c r="J1282" s="15">
        <v>7881</v>
      </c>
      <c r="K1282" s="15">
        <v>23533.7</v>
      </c>
      <c r="L1282" s="15">
        <v>363.68</v>
      </c>
      <c r="M1282" s="15">
        <v>86.8</v>
      </c>
      <c r="N1282" s="15">
        <v>3.8</v>
      </c>
      <c r="O1282" s="15">
        <v>0</v>
      </c>
      <c r="P1282" s="15">
        <f t="shared" si="63"/>
        <v>3.04</v>
      </c>
    </row>
    <row r="1283" spans="1:16">
      <c r="A1283" s="13">
        <v>202406</v>
      </c>
      <c r="B1283" s="11" t="s">
        <v>385</v>
      </c>
      <c r="C1283" s="11" t="s">
        <v>1437</v>
      </c>
      <c r="D1283" s="11" t="s">
        <v>587</v>
      </c>
      <c r="E1283" s="11" t="s">
        <v>774</v>
      </c>
      <c r="F1283" s="11" t="s">
        <v>652</v>
      </c>
      <c r="G1283" s="16" t="s">
        <v>775</v>
      </c>
      <c r="H1283" s="13" t="s">
        <v>1486</v>
      </c>
      <c r="J1283" s="15">
        <v>3275</v>
      </c>
      <c r="K1283" s="15">
        <v>10729.08</v>
      </c>
      <c r="L1283" s="15">
        <v>363.68</v>
      </c>
      <c r="M1283" s="15">
        <v>86.8</v>
      </c>
      <c r="N1283" s="15">
        <v>3.8</v>
      </c>
      <c r="O1283" s="15">
        <v>0</v>
      </c>
      <c r="P1283" s="15">
        <f t="shared" si="63"/>
        <v>3.04</v>
      </c>
    </row>
    <row r="1284" spans="1:16">
      <c r="A1284" s="13">
        <v>202406</v>
      </c>
      <c r="B1284" s="11" t="s">
        <v>285</v>
      </c>
      <c r="C1284" s="11" t="s">
        <v>580</v>
      </c>
      <c r="D1284" s="11" t="s">
        <v>587</v>
      </c>
      <c r="E1284" s="11" t="s">
        <v>779</v>
      </c>
      <c r="F1284" s="11" t="s">
        <v>780</v>
      </c>
      <c r="G1284" s="16" t="s">
        <v>775</v>
      </c>
      <c r="H1284" s="13" t="s">
        <v>1486</v>
      </c>
      <c r="J1284" s="15">
        <v>1900</v>
      </c>
      <c r="K1284" s="15">
        <v>4450.2</v>
      </c>
      <c r="L1284" s="15">
        <v>363.68</v>
      </c>
      <c r="M1284" s="15">
        <v>86.8</v>
      </c>
      <c r="N1284" s="15">
        <v>3.8</v>
      </c>
      <c r="O1284" s="15">
        <v>0</v>
      </c>
      <c r="P1284" s="15">
        <f t="shared" si="63"/>
        <v>3.04</v>
      </c>
    </row>
    <row r="1285" spans="1:16">
      <c r="A1285" s="13">
        <v>202406</v>
      </c>
      <c r="B1285" s="11" t="s">
        <v>280</v>
      </c>
      <c r="C1285" s="11" t="s">
        <v>575</v>
      </c>
      <c r="D1285" s="11" t="s">
        <v>671</v>
      </c>
      <c r="E1285" s="11" t="s">
        <v>784</v>
      </c>
      <c r="F1285" s="11" t="s">
        <v>785</v>
      </c>
      <c r="G1285" s="16">
        <v>40504</v>
      </c>
      <c r="H1285" s="13" t="s">
        <v>1486</v>
      </c>
      <c r="J1285" s="15">
        <v>4453</v>
      </c>
      <c r="K1285" s="15">
        <v>24782.9</v>
      </c>
      <c r="L1285" s="15">
        <v>363.68</v>
      </c>
      <c r="M1285" s="15">
        <v>86.8</v>
      </c>
      <c r="N1285" s="15">
        <v>3.8</v>
      </c>
      <c r="O1285" s="15">
        <v>1000</v>
      </c>
      <c r="P1285" s="15">
        <f t="shared" si="63"/>
        <v>3.04</v>
      </c>
    </row>
    <row r="1286" spans="1:16">
      <c r="A1286" s="13">
        <v>202406</v>
      </c>
      <c r="B1286" s="11" t="s">
        <v>428</v>
      </c>
      <c r="C1286" s="11" t="s">
        <v>575</v>
      </c>
      <c r="D1286" s="11" t="s">
        <v>587</v>
      </c>
      <c r="E1286" s="11" t="s">
        <v>786</v>
      </c>
      <c r="F1286" s="11" t="s">
        <v>710</v>
      </c>
      <c r="G1286" s="16" t="s">
        <v>787</v>
      </c>
      <c r="H1286" s="13" t="s">
        <v>1486</v>
      </c>
      <c r="J1286" s="15">
        <v>4400</v>
      </c>
      <c r="K1286" s="15">
        <v>11350</v>
      </c>
      <c r="L1286" s="15">
        <v>339.36</v>
      </c>
      <c r="M1286" s="15">
        <v>84.84</v>
      </c>
      <c r="N1286" s="15">
        <v>12.73</v>
      </c>
      <c r="O1286" s="15">
        <v>500</v>
      </c>
      <c r="P1286" s="15">
        <f t="shared" si="63"/>
        <v>3.04</v>
      </c>
    </row>
    <row r="1287" spans="1:16">
      <c r="A1287" s="13">
        <v>202406</v>
      </c>
      <c r="B1287" s="11" t="s">
        <v>445</v>
      </c>
      <c r="C1287" s="11" t="s">
        <v>1439</v>
      </c>
      <c r="D1287" s="11" t="s">
        <v>587</v>
      </c>
      <c r="E1287" s="11" t="s">
        <v>793</v>
      </c>
      <c r="F1287" s="11" t="s">
        <v>675</v>
      </c>
      <c r="G1287" s="16" t="s">
        <v>794</v>
      </c>
      <c r="H1287" s="13" t="s">
        <v>1486</v>
      </c>
      <c r="J1287" s="15">
        <v>2400</v>
      </c>
      <c r="K1287" s="15">
        <v>6367.38</v>
      </c>
      <c r="L1287" s="15">
        <v>363.68</v>
      </c>
      <c r="M1287" s="15">
        <v>86.8</v>
      </c>
      <c r="N1287" s="15">
        <v>3.8</v>
      </c>
      <c r="O1287" s="15">
        <v>0</v>
      </c>
      <c r="P1287" s="15">
        <f t="shared" si="63"/>
        <v>3.04</v>
      </c>
    </row>
    <row r="1288" spans="1:16">
      <c r="A1288" s="13">
        <v>202406</v>
      </c>
      <c r="B1288" s="11" t="s">
        <v>426</v>
      </c>
      <c r="C1288" s="11" t="s">
        <v>1437</v>
      </c>
      <c r="D1288" s="11" t="s">
        <v>587</v>
      </c>
      <c r="E1288" s="11" t="s">
        <v>795</v>
      </c>
      <c r="F1288" s="11" t="s">
        <v>778</v>
      </c>
      <c r="G1288" s="16" t="s">
        <v>796</v>
      </c>
      <c r="H1288" s="13" t="s">
        <v>1486</v>
      </c>
      <c r="J1288" s="15">
        <v>4800</v>
      </c>
      <c r="K1288" s="15">
        <v>12570.28</v>
      </c>
      <c r="L1288" s="15">
        <v>363.68</v>
      </c>
      <c r="M1288" s="15">
        <v>86.8</v>
      </c>
      <c r="N1288" s="15">
        <v>3.8</v>
      </c>
      <c r="O1288" s="15">
        <v>1266</v>
      </c>
      <c r="P1288" s="15">
        <f t="shared" si="63"/>
        <v>3.04</v>
      </c>
    </row>
    <row r="1289" spans="1:16">
      <c r="A1289" s="13">
        <v>202406</v>
      </c>
      <c r="B1289" s="11" t="s">
        <v>250</v>
      </c>
      <c r="C1289" s="11" t="s">
        <v>575</v>
      </c>
      <c r="D1289" s="11" t="s">
        <v>587</v>
      </c>
      <c r="E1289" s="11" t="s">
        <v>797</v>
      </c>
      <c r="F1289" s="11" t="s">
        <v>798</v>
      </c>
      <c r="G1289" s="16" t="s">
        <v>796</v>
      </c>
      <c r="H1289" s="13" t="s">
        <v>1486</v>
      </c>
      <c r="J1289" s="15">
        <v>2760</v>
      </c>
      <c r="K1289" s="15">
        <v>13601.34</v>
      </c>
      <c r="L1289" s="15">
        <v>363.68</v>
      </c>
      <c r="M1289" s="15">
        <v>86.8</v>
      </c>
      <c r="N1289" s="15">
        <v>3.8</v>
      </c>
      <c r="O1289" s="15">
        <v>0</v>
      </c>
      <c r="P1289" s="15">
        <f t="shared" si="63"/>
        <v>3.04</v>
      </c>
    </row>
    <row r="1290" spans="1:16">
      <c r="A1290" s="13">
        <v>202406</v>
      </c>
      <c r="B1290" s="11" t="s">
        <v>346</v>
      </c>
      <c r="C1290" s="11" t="s">
        <v>1437</v>
      </c>
      <c r="D1290" s="11" t="s">
        <v>587</v>
      </c>
      <c r="E1290" s="11" t="s">
        <v>803</v>
      </c>
      <c r="F1290" s="11" t="s">
        <v>804</v>
      </c>
      <c r="G1290" s="16" t="s">
        <v>396</v>
      </c>
      <c r="H1290" s="13" t="s">
        <v>1486</v>
      </c>
      <c r="J1290" s="15">
        <v>4925</v>
      </c>
      <c r="K1290" s="15">
        <v>8043.57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</row>
    <row r="1291" spans="1:16">
      <c r="A1291" s="13">
        <v>202406</v>
      </c>
      <c r="B1291" s="11" t="s">
        <v>389</v>
      </c>
      <c r="C1291" s="11" t="s">
        <v>580</v>
      </c>
      <c r="D1291" s="11" t="s">
        <v>587</v>
      </c>
      <c r="E1291" s="11" t="s">
        <v>805</v>
      </c>
      <c r="F1291" s="11" t="s">
        <v>698</v>
      </c>
      <c r="G1291" s="16" t="s">
        <v>396</v>
      </c>
      <c r="H1291" s="13" t="s">
        <v>1486</v>
      </c>
      <c r="J1291" s="15">
        <v>4050</v>
      </c>
      <c r="K1291" s="15">
        <v>8475.8</v>
      </c>
      <c r="L1291" s="15">
        <v>363.68</v>
      </c>
      <c r="M1291" s="15">
        <v>86.8</v>
      </c>
      <c r="N1291" s="15">
        <v>3.8</v>
      </c>
      <c r="O1291" s="15">
        <v>1250</v>
      </c>
      <c r="P1291" s="15">
        <f>1900*0.16%</f>
        <v>3.04</v>
      </c>
    </row>
    <row r="1292" spans="1:16">
      <c r="A1292" s="13">
        <v>202406</v>
      </c>
      <c r="B1292" s="11" t="s">
        <v>365</v>
      </c>
      <c r="C1292" s="11" t="s">
        <v>1438</v>
      </c>
      <c r="D1292" s="11" t="s">
        <v>587</v>
      </c>
      <c r="E1292" s="11" t="s">
        <v>810</v>
      </c>
      <c r="F1292" s="11" t="s">
        <v>1338</v>
      </c>
      <c r="G1292" s="16" t="s">
        <v>811</v>
      </c>
      <c r="H1292" s="13" t="s">
        <v>1486</v>
      </c>
      <c r="J1292" s="15">
        <v>3481</v>
      </c>
      <c r="K1292" s="15">
        <v>8270.85</v>
      </c>
      <c r="L1292" s="15">
        <v>363.68</v>
      </c>
      <c r="M1292" s="15">
        <v>86.8</v>
      </c>
      <c r="N1292" s="15">
        <v>3.8</v>
      </c>
      <c r="O1292" s="15">
        <v>0</v>
      </c>
      <c r="P1292" s="15">
        <f>1900*0.16%</f>
        <v>3.04</v>
      </c>
    </row>
    <row r="1293" spans="1:16">
      <c r="A1293" s="13">
        <v>202406</v>
      </c>
      <c r="B1293" s="11" t="s">
        <v>364</v>
      </c>
      <c r="C1293" s="11" t="s">
        <v>1437</v>
      </c>
      <c r="D1293" s="11" t="s">
        <v>587</v>
      </c>
      <c r="E1293" s="11" t="s">
        <v>812</v>
      </c>
      <c r="F1293" s="11" t="s">
        <v>758</v>
      </c>
      <c r="G1293" s="16">
        <v>44046</v>
      </c>
      <c r="H1293" s="13" t="s">
        <v>1486</v>
      </c>
      <c r="J1293" s="15">
        <v>2138</v>
      </c>
      <c r="K1293" s="15">
        <v>6363.86</v>
      </c>
      <c r="L1293" s="15">
        <v>363.68</v>
      </c>
      <c r="M1293" s="15">
        <v>86.8</v>
      </c>
      <c r="N1293" s="15">
        <v>3.8</v>
      </c>
      <c r="O1293" s="15">
        <v>0</v>
      </c>
      <c r="P1293" s="15">
        <f>1900*0.16%</f>
        <v>3.04</v>
      </c>
    </row>
    <row r="1294" spans="1:16">
      <c r="A1294" s="13">
        <v>202406</v>
      </c>
      <c r="B1294" s="11" t="s">
        <v>371</v>
      </c>
      <c r="C1294" s="11" t="s">
        <v>592</v>
      </c>
      <c r="D1294" s="11" t="s">
        <v>587</v>
      </c>
      <c r="E1294" s="11" t="s">
        <v>815</v>
      </c>
      <c r="F1294" s="11" t="s">
        <v>816</v>
      </c>
      <c r="G1294" s="16" t="s">
        <v>817</v>
      </c>
      <c r="H1294" s="13" t="s">
        <v>1486</v>
      </c>
      <c r="J1294" s="15">
        <v>4640</v>
      </c>
      <c r="K1294" s="15">
        <v>11632.4</v>
      </c>
      <c r="L1294" s="15">
        <v>363.68</v>
      </c>
      <c r="M1294" s="15">
        <v>86.8</v>
      </c>
      <c r="N1294" s="15">
        <v>3.8</v>
      </c>
      <c r="O1294" s="15">
        <v>500</v>
      </c>
      <c r="P1294" s="15">
        <f>1900*0.16%</f>
        <v>3.04</v>
      </c>
    </row>
    <row r="1295" spans="1:16">
      <c r="A1295" s="13">
        <v>202406</v>
      </c>
      <c r="B1295" s="11" t="s">
        <v>241</v>
      </c>
      <c r="C1295" s="11" t="s">
        <v>1437</v>
      </c>
      <c r="D1295" s="11" t="s">
        <v>587</v>
      </c>
      <c r="E1295" s="11" t="s">
        <v>818</v>
      </c>
      <c r="F1295" s="11" t="s">
        <v>819</v>
      </c>
      <c r="G1295" s="16" t="s">
        <v>817</v>
      </c>
      <c r="H1295" s="13" t="s">
        <v>1486</v>
      </c>
      <c r="J1295" s="15">
        <v>3668</v>
      </c>
      <c r="K1295" s="15">
        <v>7095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</row>
    <row r="1296" spans="1:16">
      <c r="A1296" s="13">
        <v>202406</v>
      </c>
      <c r="B1296" s="11" t="s">
        <v>229</v>
      </c>
      <c r="C1296" s="11" t="s">
        <v>1437</v>
      </c>
      <c r="D1296" s="11" t="s">
        <v>587</v>
      </c>
      <c r="E1296" s="11" t="s">
        <v>823</v>
      </c>
      <c r="F1296" s="11" t="s">
        <v>753</v>
      </c>
      <c r="G1296" s="16" t="s">
        <v>824</v>
      </c>
      <c r="H1296" s="13" t="s">
        <v>1486</v>
      </c>
      <c r="J1296" s="15">
        <v>1913</v>
      </c>
      <c r="K1296" s="15">
        <v>4099.46</v>
      </c>
      <c r="L1296" s="15">
        <v>363.68</v>
      </c>
      <c r="M1296" s="15">
        <v>86.8</v>
      </c>
      <c r="N1296" s="15">
        <v>3.8</v>
      </c>
      <c r="O1296" s="15">
        <v>0</v>
      </c>
      <c r="P1296" s="15">
        <f t="shared" ref="P1296:P1301" si="64">1900*0.16%</f>
        <v>3.04</v>
      </c>
    </row>
    <row r="1297" spans="1:16">
      <c r="A1297" s="13">
        <v>202406</v>
      </c>
      <c r="B1297" s="11" t="s">
        <v>438</v>
      </c>
      <c r="C1297" s="11" t="s">
        <v>1437</v>
      </c>
      <c r="D1297" s="11" t="s">
        <v>587</v>
      </c>
      <c r="E1297" s="11" t="s">
        <v>825</v>
      </c>
      <c r="F1297" s="11" t="s">
        <v>804</v>
      </c>
      <c r="G1297" s="16" t="s">
        <v>824</v>
      </c>
      <c r="H1297" s="13" t="s">
        <v>1486</v>
      </c>
      <c r="J1297" s="15">
        <v>5525</v>
      </c>
      <c r="K1297" s="15">
        <v>12575.79</v>
      </c>
      <c r="L1297" s="15">
        <v>359.52</v>
      </c>
      <c r="M1297" s="15">
        <v>112.35</v>
      </c>
      <c r="N1297" s="15">
        <v>22.47</v>
      </c>
      <c r="O1297" s="15">
        <v>600</v>
      </c>
      <c r="P1297" s="15">
        <f t="shared" si="64"/>
        <v>3.04</v>
      </c>
    </row>
    <row r="1298" spans="1:16">
      <c r="A1298" s="13">
        <v>202406</v>
      </c>
      <c r="B1298" s="11" t="s">
        <v>276</v>
      </c>
      <c r="C1298" s="11" t="s">
        <v>1439</v>
      </c>
      <c r="D1298" s="11" t="s">
        <v>587</v>
      </c>
      <c r="E1298" s="11" t="s">
        <v>826</v>
      </c>
      <c r="F1298" s="11" t="s">
        <v>827</v>
      </c>
      <c r="G1298" s="16" t="s">
        <v>824</v>
      </c>
      <c r="H1298" s="13" t="s">
        <v>1486</v>
      </c>
      <c r="J1298" s="15">
        <v>3212</v>
      </c>
      <c r="K1298" s="15">
        <v>8289.99</v>
      </c>
      <c r="L1298" s="15">
        <v>363.68</v>
      </c>
      <c r="M1298" s="15">
        <v>86.8</v>
      </c>
      <c r="N1298" s="15">
        <v>3.8</v>
      </c>
      <c r="O1298" s="15">
        <v>0</v>
      </c>
      <c r="P1298" s="15">
        <f t="shared" si="64"/>
        <v>3.04</v>
      </c>
    </row>
    <row r="1299" spans="1:16">
      <c r="A1299" s="13">
        <v>202406</v>
      </c>
      <c r="B1299" s="11" t="s">
        <v>243</v>
      </c>
      <c r="C1299" s="11" t="s">
        <v>592</v>
      </c>
      <c r="D1299" s="11" t="s">
        <v>587</v>
      </c>
      <c r="E1299" s="11" t="s">
        <v>828</v>
      </c>
      <c r="F1299" s="11" t="s">
        <v>597</v>
      </c>
      <c r="G1299" s="16" t="s">
        <v>829</v>
      </c>
      <c r="H1299" s="13" t="s">
        <v>1486</v>
      </c>
      <c r="J1299" s="15">
        <v>1900</v>
      </c>
      <c r="K1299" s="15">
        <v>4938.2</v>
      </c>
      <c r="L1299" s="15">
        <v>363.68</v>
      </c>
      <c r="M1299" s="15">
        <v>86.8</v>
      </c>
      <c r="N1299" s="15">
        <v>3.8</v>
      </c>
      <c r="O1299" s="15">
        <v>0</v>
      </c>
      <c r="P1299" s="15">
        <f t="shared" si="64"/>
        <v>3.04</v>
      </c>
    </row>
    <row r="1300" spans="1:16">
      <c r="A1300" s="13">
        <v>202406</v>
      </c>
      <c r="B1300" s="11" t="s">
        <v>268</v>
      </c>
      <c r="C1300" s="11" t="s">
        <v>1438</v>
      </c>
      <c r="D1300" s="11" t="s">
        <v>587</v>
      </c>
      <c r="E1300" s="11" t="s">
        <v>830</v>
      </c>
      <c r="F1300" s="11" t="s">
        <v>686</v>
      </c>
      <c r="G1300" s="16" t="s">
        <v>831</v>
      </c>
      <c r="H1300" s="13" t="s">
        <v>1486</v>
      </c>
      <c r="J1300" s="15">
        <v>2120</v>
      </c>
      <c r="K1300" s="15">
        <v>7827.5</v>
      </c>
      <c r="L1300" s="15">
        <v>363.68</v>
      </c>
      <c r="M1300" s="15">
        <v>86.8</v>
      </c>
      <c r="N1300" s="15">
        <v>3.8</v>
      </c>
      <c r="O1300" s="15">
        <v>0</v>
      </c>
      <c r="P1300" s="15">
        <f t="shared" si="64"/>
        <v>3.04</v>
      </c>
    </row>
    <row r="1301" spans="1:16">
      <c r="A1301" s="13">
        <v>202406</v>
      </c>
      <c r="B1301" s="11" t="s">
        <v>218</v>
      </c>
      <c r="C1301" s="11" t="s">
        <v>841</v>
      </c>
      <c r="D1301" s="11" t="s">
        <v>764</v>
      </c>
      <c r="E1301" s="11" t="s">
        <v>842</v>
      </c>
      <c r="F1301" s="11" t="s">
        <v>843</v>
      </c>
      <c r="G1301" s="16" t="s">
        <v>840</v>
      </c>
      <c r="H1301" s="13" t="s">
        <v>1486</v>
      </c>
      <c r="J1301" s="15">
        <v>7600</v>
      </c>
      <c r="K1301" s="15">
        <v>28298.9</v>
      </c>
      <c r="L1301" s="15">
        <v>363.68</v>
      </c>
      <c r="M1301" s="15">
        <v>86.8</v>
      </c>
      <c r="N1301" s="15">
        <v>3.8</v>
      </c>
      <c r="O1301" s="15">
        <v>3268</v>
      </c>
      <c r="P1301" s="15">
        <f t="shared" si="64"/>
        <v>3.04</v>
      </c>
    </row>
    <row r="1302" spans="1:16">
      <c r="A1302" s="13">
        <v>202406</v>
      </c>
      <c r="B1302" s="11" t="s">
        <v>440</v>
      </c>
      <c r="C1302" s="11" t="s">
        <v>1437</v>
      </c>
      <c r="D1302" s="11" t="s">
        <v>587</v>
      </c>
      <c r="E1302" s="11" t="s">
        <v>848</v>
      </c>
      <c r="F1302" s="11" t="s">
        <v>694</v>
      </c>
      <c r="G1302" s="16" t="s">
        <v>849</v>
      </c>
      <c r="H1302" s="13" t="s">
        <v>1486</v>
      </c>
      <c r="J1302" s="15">
        <v>2400</v>
      </c>
      <c r="K1302" s="15">
        <v>4645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</row>
    <row r="1303" spans="1:16">
      <c r="A1303" s="13">
        <v>202406</v>
      </c>
      <c r="B1303" s="11" t="s">
        <v>394</v>
      </c>
      <c r="C1303" s="11" t="s">
        <v>1439</v>
      </c>
      <c r="D1303" s="11" t="s">
        <v>587</v>
      </c>
      <c r="E1303" s="11" t="s">
        <v>850</v>
      </c>
      <c r="F1303" s="11" t="s">
        <v>851</v>
      </c>
      <c r="G1303" s="16" t="s">
        <v>852</v>
      </c>
      <c r="H1303" s="13" t="s">
        <v>1486</v>
      </c>
      <c r="J1303" s="15">
        <v>1980</v>
      </c>
      <c r="K1303" s="15">
        <v>5548.9</v>
      </c>
      <c r="L1303" s="15">
        <v>363.68</v>
      </c>
      <c r="M1303" s="15">
        <v>86.8</v>
      </c>
      <c r="N1303" s="15">
        <v>3.8</v>
      </c>
      <c r="O1303" s="15">
        <v>0</v>
      </c>
      <c r="P1303" s="15">
        <f>1900*0.16%</f>
        <v>3.04</v>
      </c>
    </row>
    <row r="1304" spans="1:16">
      <c r="A1304" s="13">
        <v>202406</v>
      </c>
      <c r="B1304" s="11" t="s">
        <v>233</v>
      </c>
      <c r="C1304" s="11" t="s">
        <v>1439</v>
      </c>
      <c r="D1304" s="11" t="s">
        <v>587</v>
      </c>
      <c r="E1304" s="11" t="s">
        <v>853</v>
      </c>
      <c r="F1304" s="11" t="s">
        <v>1500</v>
      </c>
      <c r="G1304" s="16" t="s">
        <v>854</v>
      </c>
      <c r="H1304" s="13" t="s">
        <v>1486</v>
      </c>
      <c r="J1304" s="15">
        <v>4160</v>
      </c>
      <c r="K1304" s="15">
        <v>11080</v>
      </c>
      <c r="L1304" s="15">
        <v>363.68</v>
      </c>
      <c r="M1304" s="15">
        <v>86.8</v>
      </c>
      <c r="N1304" s="15">
        <v>3.8</v>
      </c>
      <c r="O1304" s="15">
        <v>0</v>
      </c>
      <c r="P1304" s="15">
        <f>1900*0.16%</f>
        <v>3.04</v>
      </c>
    </row>
    <row r="1305" spans="1:16">
      <c r="A1305" s="13">
        <v>202406</v>
      </c>
      <c r="B1305" s="11" t="s">
        <v>404</v>
      </c>
      <c r="C1305" s="11" t="s">
        <v>1437</v>
      </c>
      <c r="D1305" s="11" t="s">
        <v>587</v>
      </c>
      <c r="E1305" s="11" t="s">
        <v>858</v>
      </c>
      <c r="F1305" s="11" t="s">
        <v>859</v>
      </c>
      <c r="G1305" s="16" t="s">
        <v>1501</v>
      </c>
      <c r="H1305" s="13" t="s">
        <v>1486</v>
      </c>
      <c r="J1305" s="15">
        <v>3128</v>
      </c>
      <c r="K1305" s="15">
        <v>5867.52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</row>
    <row r="1306" spans="1:16">
      <c r="A1306" s="13">
        <v>202406</v>
      </c>
      <c r="B1306" s="11" t="s">
        <v>446</v>
      </c>
      <c r="C1306" s="11" t="s">
        <v>575</v>
      </c>
      <c r="D1306" s="11" t="s">
        <v>587</v>
      </c>
      <c r="E1306" s="11" t="s">
        <v>861</v>
      </c>
      <c r="F1306" s="11" t="s">
        <v>862</v>
      </c>
      <c r="G1306" s="16" t="s">
        <v>860</v>
      </c>
      <c r="H1306" s="13" t="s">
        <v>1486</v>
      </c>
      <c r="J1306" s="15">
        <v>2760</v>
      </c>
      <c r="K1306" s="15">
        <v>11783.81</v>
      </c>
      <c r="L1306" s="15">
        <v>363.68</v>
      </c>
      <c r="M1306" s="15">
        <v>86.8</v>
      </c>
      <c r="N1306" s="15">
        <v>3.8</v>
      </c>
      <c r="O1306" s="15">
        <v>0</v>
      </c>
      <c r="P1306" s="15">
        <f>1900*0.16%</f>
        <v>3.04</v>
      </c>
    </row>
    <row r="1307" spans="1:16">
      <c r="A1307" s="13">
        <v>202406</v>
      </c>
      <c r="B1307" s="11" t="s">
        <v>406</v>
      </c>
      <c r="C1307" s="11" t="s">
        <v>1438</v>
      </c>
      <c r="D1307" s="11" t="s">
        <v>587</v>
      </c>
      <c r="E1307" s="11" t="s">
        <v>863</v>
      </c>
      <c r="F1307" s="11" t="s">
        <v>864</v>
      </c>
      <c r="G1307" s="16" t="s">
        <v>865</v>
      </c>
      <c r="H1307" s="13" t="s">
        <v>1486</v>
      </c>
      <c r="J1307" s="15">
        <v>1900</v>
      </c>
      <c r="K1307" s="15">
        <v>4191</v>
      </c>
      <c r="L1307" s="15">
        <v>363.68</v>
      </c>
      <c r="M1307" s="15">
        <v>86.8</v>
      </c>
      <c r="N1307" s="15">
        <v>3.8</v>
      </c>
      <c r="O1307" s="15">
        <v>0</v>
      </c>
      <c r="P1307" s="15">
        <f>1900*0.16%</f>
        <v>3.04</v>
      </c>
    </row>
    <row r="1308" spans="1:16">
      <c r="A1308" s="13">
        <v>202406</v>
      </c>
      <c r="B1308" s="11" t="s">
        <v>368</v>
      </c>
      <c r="C1308" s="11" t="s">
        <v>866</v>
      </c>
      <c r="D1308" s="11" t="s">
        <v>576</v>
      </c>
      <c r="E1308" s="11" t="s">
        <v>867</v>
      </c>
      <c r="F1308" s="11" t="s">
        <v>868</v>
      </c>
      <c r="G1308" s="16" t="s">
        <v>869</v>
      </c>
      <c r="H1308" s="13" t="s">
        <v>1486</v>
      </c>
      <c r="J1308" s="15">
        <v>3850</v>
      </c>
      <c r="K1308" s="15">
        <v>9360.5</v>
      </c>
      <c r="L1308" s="15">
        <v>363.68</v>
      </c>
      <c r="M1308" s="15">
        <v>86.8</v>
      </c>
      <c r="N1308" s="15">
        <v>3.8</v>
      </c>
      <c r="O1308" s="15">
        <v>95</v>
      </c>
      <c r="P1308" s="15">
        <f>1900*0.16%</f>
        <v>3.04</v>
      </c>
    </row>
    <row r="1309" spans="1:16">
      <c r="A1309" s="13">
        <v>202406</v>
      </c>
      <c r="B1309" s="11" t="s">
        <v>287</v>
      </c>
      <c r="C1309" s="11" t="s">
        <v>592</v>
      </c>
      <c r="D1309" s="11" t="s">
        <v>587</v>
      </c>
      <c r="E1309" s="11" t="s">
        <v>870</v>
      </c>
      <c r="F1309" s="11" t="s">
        <v>761</v>
      </c>
      <c r="G1309" s="16" t="s">
        <v>871</v>
      </c>
      <c r="H1309" s="13" t="s">
        <v>1486</v>
      </c>
      <c r="J1309" s="15">
        <v>2888</v>
      </c>
      <c r="K1309" s="15">
        <v>6246.5</v>
      </c>
      <c r="L1309" s="15">
        <v>363.68</v>
      </c>
      <c r="M1309" s="15">
        <v>86.8</v>
      </c>
      <c r="N1309" s="15">
        <v>3.8</v>
      </c>
      <c r="O1309" s="15">
        <v>0</v>
      </c>
      <c r="P1309" s="15">
        <f>1900*0.16%</f>
        <v>3.04</v>
      </c>
    </row>
    <row r="1310" spans="1:16">
      <c r="A1310" s="13">
        <v>202406</v>
      </c>
      <c r="B1310" s="11" t="s">
        <v>328</v>
      </c>
      <c r="C1310" s="11" t="s">
        <v>1437</v>
      </c>
      <c r="D1310" s="11" t="s">
        <v>587</v>
      </c>
      <c r="E1310" s="11" t="s">
        <v>872</v>
      </c>
      <c r="F1310" s="11" t="s">
        <v>652</v>
      </c>
      <c r="G1310" s="16" t="s">
        <v>873</v>
      </c>
      <c r="H1310" s="13" t="s">
        <v>1486</v>
      </c>
      <c r="J1310" s="15">
        <v>4344</v>
      </c>
      <c r="K1310" s="15">
        <v>7632.79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</row>
    <row r="1311" spans="1:16">
      <c r="A1311" s="13">
        <v>202406</v>
      </c>
      <c r="B1311" s="11" t="s">
        <v>417</v>
      </c>
      <c r="C1311" s="11" t="s">
        <v>1439</v>
      </c>
      <c r="D1311" s="11" t="s">
        <v>587</v>
      </c>
      <c r="E1311" s="11" t="s">
        <v>876</v>
      </c>
      <c r="F1311" s="11" t="s">
        <v>1368</v>
      </c>
      <c r="G1311" s="16" t="s">
        <v>877</v>
      </c>
      <c r="H1311" s="13" t="s">
        <v>1486</v>
      </c>
      <c r="J1311" s="15">
        <v>2980</v>
      </c>
      <c r="K1311" s="15">
        <v>8206.9</v>
      </c>
      <c r="L1311" s="15">
        <v>363.68</v>
      </c>
      <c r="M1311" s="15">
        <v>86.8</v>
      </c>
      <c r="N1311" s="15">
        <v>3.8</v>
      </c>
      <c r="O1311" s="15">
        <v>0</v>
      </c>
      <c r="P1311" s="15">
        <f t="shared" ref="P1311:P1327" si="65">1900*0.16%</f>
        <v>3.04</v>
      </c>
    </row>
    <row r="1312" spans="1:16">
      <c r="A1312" s="13">
        <v>202406</v>
      </c>
      <c r="B1312" s="11" t="s">
        <v>278</v>
      </c>
      <c r="C1312" s="11" t="s">
        <v>580</v>
      </c>
      <c r="D1312" s="11" t="s">
        <v>587</v>
      </c>
      <c r="E1312" s="11" t="s">
        <v>882</v>
      </c>
      <c r="F1312" s="11" t="s">
        <v>698</v>
      </c>
      <c r="G1312" s="16" t="s">
        <v>881</v>
      </c>
      <c r="H1312" s="13" t="s">
        <v>1486</v>
      </c>
      <c r="J1312" s="15">
        <v>4000</v>
      </c>
      <c r="K1312" s="15">
        <v>10842.2</v>
      </c>
      <c r="L1312" s="15">
        <v>363.68</v>
      </c>
      <c r="M1312" s="15">
        <v>86.8</v>
      </c>
      <c r="N1312" s="15">
        <v>3.8</v>
      </c>
      <c r="O1312" s="15">
        <v>0</v>
      </c>
      <c r="P1312" s="15">
        <f t="shared" si="65"/>
        <v>3.04</v>
      </c>
    </row>
    <row r="1313" spans="1:16">
      <c r="A1313" s="13">
        <v>202406</v>
      </c>
      <c r="B1313" s="11" t="s">
        <v>311</v>
      </c>
      <c r="C1313" s="11" t="s">
        <v>866</v>
      </c>
      <c r="D1313" s="11" t="s">
        <v>587</v>
      </c>
      <c r="E1313" s="11" t="s">
        <v>930</v>
      </c>
      <c r="F1313" s="11" t="s">
        <v>931</v>
      </c>
      <c r="G1313" s="16" t="s">
        <v>932</v>
      </c>
      <c r="H1313" s="13" t="s">
        <v>1486</v>
      </c>
      <c r="J1313" s="15">
        <v>2642</v>
      </c>
      <c r="K1313" s="15">
        <v>7072.6</v>
      </c>
      <c r="L1313" s="15">
        <v>363.68</v>
      </c>
      <c r="M1313" s="15">
        <v>86.8</v>
      </c>
      <c r="N1313" s="15">
        <v>3.8</v>
      </c>
      <c r="O1313" s="15">
        <v>0</v>
      </c>
      <c r="P1313" s="15">
        <f t="shared" si="65"/>
        <v>3.04</v>
      </c>
    </row>
    <row r="1314" spans="1:16">
      <c r="A1314" s="13">
        <v>202406</v>
      </c>
      <c r="B1314" s="11" t="s">
        <v>327</v>
      </c>
      <c r="C1314" s="11" t="s">
        <v>1438</v>
      </c>
      <c r="D1314" s="11" t="s">
        <v>587</v>
      </c>
      <c r="E1314" s="11" t="s">
        <v>933</v>
      </c>
      <c r="F1314" s="11" t="s">
        <v>686</v>
      </c>
      <c r="G1314" s="16" t="s">
        <v>934</v>
      </c>
      <c r="H1314" s="13" t="s">
        <v>1486</v>
      </c>
      <c r="J1314" s="15">
        <v>2120</v>
      </c>
      <c r="K1314" s="15">
        <v>7297.56</v>
      </c>
      <c r="L1314" s="15">
        <v>363.68</v>
      </c>
      <c r="M1314" s="15">
        <v>86.8</v>
      </c>
      <c r="N1314" s="15">
        <v>3.8</v>
      </c>
      <c r="O1314" s="15">
        <v>0</v>
      </c>
      <c r="P1314" s="15">
        <f t="shared" si="65"/>
        <v>3.04</v>
      </c>
    </row>
    <row r="1315" spans="1:16">
      <c r="A1315" s="13">
        <v>202406</v>
      </c>
      <c r="B1315" s="11" t="s">
        <v>291</v>
      </c>
      <c r="C1315" s="11" t="s">
        <v>866</v>
      </c>
      <c r="D1315" s="11" t="s">
        <v>587</v>
      </c>
      <c r="E1315" s="11" t="s">
        <v>935</v>
      </c>
      <c r="F1315" s="11" t="s">
        <v>936</v>
      </c>
      <c r="G1315" s="16" t="s">
        <v>937</v>
      </c>
      <c r="H1315" s="13" t="s">
        <v>1486</v>
      </c>
      <c r="J1315" s="15">
        <v>4800</v>
      </c>
      <c r="K1315" s="15">
        <v>12907.57</v>
      </c>
      <c r="L1315" s="15">
        <v>363.68</v>
      </c>
      <c r="M1315" s="15">
        <v>86.8</v>
      </c>
      <c r="N1315" s="15">
        <v>3.8</v>
      </c>
      <c r="O1315" s="15">
        <v>0</v>
      </c>
      <c r="P1315" s="15">
        <f t="shared" si="65"/>
        <v>3.04</v>
      </c>
    </row>
    <row r="1316" spans="1:16">
      <c r="A1316" s="13">
        <v>202406</v>
      </c>
      <c r="B1316" s="11" t="s">
        <v>429</v>
      </c>
      <c r="C1316" s="11" t="s">
        <v>1437</v>
      </c>
      <c r="D1316" s="11" t="s">
        <v>587</v>
      </c>
      <c r="E1316" s="11" t="s">
        <v>938</v>
      </c>
      <c r="F1316" s="11" t="s">
        <v>939</v>
      </c>
      <c r="G1316" s="16">
        <v>44431</v>
      </c>
      <c r="H1316" s="13" t="s">
        <v>1486</v>
      </c>
      <c r="J1316" s="15">
        <v>2750</v>
      </c>
      <c r="K1316" s="15">
        <v>6203.1</v>
      </c>
      <c r="L1316" s="15">
        <v>363.68</v>
      </c>
      <c r="M1316" s="15">
        <v>86.8</v>
      </c>
      <c r="N1316" s="15">
        <v>3.8</v>
      </c>
      <c r="O1316" s="15">
        <v>0</v>
      </c>
      <c r="P1316" s="15">
        <f t="shared" si="65"/>
        <v>3.04</v>
      </c>
    </row>
    <row r="1317" spans="1:16">
      <c r="A1317" s="13">
        <v>202406</v>
      </c>
      <c r="B1317" s="11" t="s">
        <v>391</v>
      </c>
      <c r="C1317" s="11" t="s">
        <v>580</v>
      </c>
      <c r="D1317" s="11" t="s">
        <v>587</v>
      </c>
      <c r="E1317" s="11" t="s">
        <v>940</v>
      </c>
      <c r="F1317" s="11" t="s">
        <v>941</v>
      </c>
      <c r="G1317" s="16" t="s">
        <v>942</v>
      </c>
      <c r="H1317" s="13" t="s">
        <v>1486</v>
      </c>
      <c r="J1317" s="15">
        <v>4738</v>
      </c>
      <c r="K1317" s="15">
        <v>10822.5</v>
      </c>
      <c r="L1317" s="15">
        <v>363.68</v>
      </c>
      <c r="M1317" s="15">
        <v>86.8</v>
      </c>
      <c r="N1317" s="15">
        <v>3.8</v>
      </c>
      <c r="O1317" s="15">
        <v>0</v>
      </c>
      <c r="P1317" s="15">
        <f t="shared" si="65"/>
        <v>3.04</v>
      </c>
    </row>
    <row r="1318" spans="1:16">
      <c r="A1318" s="13">
        <v>202406</v>
      </c>
      <c r="B1318" s="11" t="s">
        <v>333</v>
      </c>
      <c r="C1318" s="11" t="s">
        <v>575</v>
      </c>
      <c r="D1318" s="11" t="s">
        <v>587</v>
      </c>
      <c r="E1318" s="11" t="s">
        <v>943</v>
      </c>
      <c r="F1318" s="11" t="s">
        <v>944</v>
      </c>
      <c r="G1318" s="16" t="s">
        <v>945</v>
      </c>
      <c r="H1318" s="13" t="s">
        <v>1486</v>
      </c>
      <c r="J1318" s="15">
        <v>2532</v>
      </c>
      <c r="K1318" s="15">
        <v>12388.77</v>
      </c>
      <c r="L1318" s="15">
        <v>363.68</v>
      </c>
      <c r="M1318" s="15">
        <v>86.8</v>
      </c>
      <c r="N1318" s="15">
        <v>3.8</v>
      </c>
      <c r="O1318" s="15">
        <v>0</v>
      </c>
      <c r="P1318" s="15">
        <f t="shared" si="65"/>
        <v>3.04</v>
      </c>
    </row>
    <row r="1319" spans="1:16">
      <c r="A1319" s="13">
        <v>202406</v>
      </c>
      <c r="B1319" s="11" t="s">
        <v>381</v>
      </c>
      <c r="C1319" s="11" t="s">
        <v>1438</v>
      </c>
      <c r="D1319" s="11" t="s">
        <v>587</v>
      </c>
      <c r="E1319" s="11" t="s">
        <v>946</v>
      </c>
      <c r="F1319" s="11" t="s">
        <v>686</v>
      </c>
      <c r="G1319" s="16" t="s">
        <v>947</v>
      </c>
      <c r="H1319" s="13" t="s">
        <v>1486</v>
      </c>
      <c r="J1319" s="15">
        <v>2120</v>
      </c>
      <c r="K1319" s="15">
        <v>7573.04</v>
      </c>
      <c r="L1319" s="15">
        <v>363.68</v>
      </c>
      <c r="M1319" s="15">
        <v>86.8</v>
      </c>
      <c r="N1319" s="15">
        <v>3.8</v>
      </c>
      <c r="O1319" s="15">
        <v>0</v>
      </c>
      <c r="P1319" s="15">
        <f t="shared" si="65"/>
        <v>3.04</v>
      </c>
    </row>
    <row r="1320" spans="1:16">
      <c r="A1320" s="13">
        <v>202406</v>
      </c>
      <c r="B1320" s="11" t="s">
        <v>317</v>
      </c>
      <c r="C1320" s="11" t="s">
        <v>1438</v>
      </c>
      <c r="D1320" s="11" t="s">
        <v>587</v>
      </c>
      <c r="E1320" s="11" t="s">
        <v>948</v>
      </c>
      <c r="F1320" s="11" t="s">
        <v>686</v>
      </c>
      <c r="G1320" s="16" t="s">
        <v>949</v>
      </c>
      <c r="H1320" s="13" t="s">
        <v>1486</v>
      </c>
      <c r="J1320" s="15">
        <v>2120</v>
      </c>
      <c r="K1320" s="15">
        <v>7722.25</v>
      </c>
      <c r="L1320" s="15">
        <v>363.68</v>
      </c>
      <c r="M1320" s="15">
        <v>86.8</v>
      </c>
      <c r="N1320" s="15">
        <v>3.8</v>
      </c>
      <c r="O1320" s="15">
        <v>0</v>
      </c>
      <c r="P1320" s="15">
        <f t="shared" si="65"/>
        <v>3.04</v>
      </c>
    </row>
    <row r="1321" spans="1:16">
      <c r="A1321" s="13">
        <v>202406</v>
      </c>
      <c r="B1321" s="11" t="s">
        <v>257</v>
      </c>
      <c r="C1321" s="11" t="s">
        <v>1437</v>
      </c>
      <c r="D1321" s="11" t="s">
        <v>587</v>
      </c>
      <c r="E1321" s="11" t="s">
        <v>972</v>
      </c>
      <c r="F1321" s="11" t="s">
        <v>778</v>
      </c>
      <c r="G1321" s="16" t="s">
        <v>971</v>
      </c>
      <c r="H1321" s="13" t="s">
        <v>1486</v>
      </c>
      <c r="J1321" s="15">
        <v>3730</v>
      </c>
      <c r="K1321" s="15">
        <v>8090.9</v>
      </c>
      <c r="L1321" s="15">
        <v>363.68</v>
      </c>
      <c r="M1321" s="15">
        <v>86.8</v>
      </c>
      <c r="N1321" s="15">
        <v>3.8</v>
      </c>
      <c r="O1321" s="15">
        <v>1000</v>
      </c>
      <c r="P1321" s="15">
        <f t="shared" si="65"/>
        <v>3.04</v>
      </c>
    </row>
    <row r="1322" spans="1:16">
      <c r="A1322" s="13">
        <v>202406</v>
      </c>
      <c r="B1322" s="11" t="s">
        <v>383</v>
      </c>
      <c r="C1322" s="11" t="s">
        <v>580</v>
      </c>
      <c r="D1322" s="11" t="s">
        <v>587</v>
      </c>
      <c r="E1322" s="11" t="s">
        <v>973</v>
      </c>
      <c r="F1322" s="11" t="s">
        <v>698</v>
      </c>
      <c r="G1322" s="16" t="s">
        <v>974</v>
      </c>
      <c r="H1322" s="13" t="s">
        <v>1486</v>
      </c>
      <c r="J1322" s="15">
        <v>3326</v>
      </c>
      <c r="K1322" s="15">
        <v>7966</v>
      </c>
      <c r="L1322" s="15">
        <v>363.68</v>
      </c>
      <c r="M1322" s="15">
        <v>86.8</v>
      </c>
      <c r="N1322" s="15">
        <v>3.8</v>
      </c>
      <c r="O1322" s="15">
        <v>0</v>
      </c>
      <c r="P1322" s="15">
        <f t="shared" si="65"/>
        <v>3.04</v>
      </c>
    </row>
    <row r="1323" spans="1:16">
      <c r="A1323" s="13">
        <v>202406</v>
      </c>
      <c r="B1323" s="11" t="s">
        <v>213</v>
      </c>
      <c r="C1323" s="11" t="s">
        <v>580</v>
      </c>
      <c r="D1323" s="11" t="s">
        <v>587</v>
      </c>
      <c r="E1323" s="11" t="s">
        <v>975</v>
      </c>
      <c r="F1323" s="11" t="s">
        <v>941</v>
      </c>
      <c r="G1323" s="16" t="s">
        <v>976</v>
      </c>
      <c r="H1323" s="13" t="s">
        <v>1486</v>
      </c>
      <c r="J1323" s="15">
        <v>4738</v>
      </c>
      <c r="K1323" s="15">
        <v>11109.3</v>
      </c>
      <c r="L1323" s="15">
        <v>363.68</v>
      </c>
      <c r="M1323" s="15">
        <v>86.8</v>
      </c>
      <c r="N1323" s="15">
        <v>3.8</v>
      </c>
      <c r="O1323" s="15">
        <v>0</v>
      </c>
      <c r="P1323" s="15">
        <f t="shared" si="65"/>
        <v>3.04</v>
      </c>
    </row>
    <row r="1324" spans="1:16">
      <c r="A1324" s="13">
        <v>202406</v>
      </c>
      <c r="B1324" s="11" t="s">
        <v>329</v>
      </c>
      <c r="C1324" s="11" t="s">
        <v>580</v>
      </c>
      <c r="D1324" s="11" t="s">
        <v>587</v>
      </c>
      <c r="E1324" s="11" t="s">
        <v>977</v>
      </c>
      <c r="F1324" s="11" t="s">
        <v>698</v>
      </c>
      <c r="G1324" s="16" t="s">
        <v>976</v>
      </c>
      <c r="H1324" s="13" t="s">
        <v>1486</v>
      </c>
      <c r="J1324" s="15">
        <v>3730</v>
      </c>
      <c r="K1324" s="15">
        <v>8814.3</v>
      </c>
      <c r="L1324" s="15">
        <v>363.68</v>
      </c>
      <c r="M1324" s="15">
        <v>86.8</v>
      </c>
      <c r="N1324" s="15">
        <v>3.8</v>
      </c>
      <c r="O1324" s="15">
        <v>100</v>
      </c>
      <c r="P1324" s="15">
        <f t="shared" si="65"/>
        <v>3.04</v>
      </c>
    </row>
    <row r="1325" spans="1:16">
      <c r="A1325" s="13">
        <v>202406</v>
      </c>
      <c r="B1325" s="11" t="s">
        <v>262</v>
      </c>
      <c r="C1325" s="11" t="s">
        <v>1438</v>
      </c>
      <c r="D1325" s="11" t="s">
        <v>587</v>
      </c>
      <c r="E1325" s="11" t="s">
        <v>1457</v>
      </c>
      <c r="F1325" s="11" t="s">
        <v>1218</v>
      </c>
      <c r="G1325" s="16" t="s">
        <v>987</v>
      </c>
      <c r="H1325" s="13" t="s">
        <v>1486</v>
      </c>
      <c r="J1325" s="15">
        <v>4100</v>
      </c>
      <c r="K1325" s="15">
        <v>8853.5</v>
      </c>
      <c r="L1325" s="15">
        <v>363.68</v>
      </c>
      <c r="M1325" s="15">
        <v>86.8</v>
      </c>
      <c r="N1325" s="15">
        <v>3.8</v>
      </c>
      <c r="O1325" s="15">
        <v>1000</v>
      </c>
      <c r="P1325" s="15">
        <f t="shared" si="65"/>
        <v>3.04</v>
      </c>
    </row>
    <row r="1326" spans="1:16">
      <c r="A1326" s="13">
        <v>202406</v>
      </c>
      <c r="B1326" s="11" t="s">
        <v>312</v>
      </c>
      <c r="C1326" s="11" t="s">
        <v>580</v>
      </c>
      <c r="D1326" s="11" t="s">
        <v>587</v>
      </c>
      <c r="E1326" s="11" t="s">
        <v>993</v>
      </c>
      <c r="F1326" s="11" t="s">
        <v>994</v>
      </c>
      <c r="G1326" s="16" t="s">
        <v>995</v>
      </c>
      <c r="H1326" s="13" t="s">
        <v>1486</v>
      </c>
      <c r="J1326" s="15">
        <v>2311</v>
      </c>
      <c r="K1326" s="15">
        <v>6411.8</v>
      </c>
      <c r="L1326" s="15">
        <v>363.68</v>
      </c>
      <c r="M1326" s="15">
        <v>86.8</v>
      </c>
      <c r="N1326" s="15">
        <v>3.8</v>
      </c>
      <c r="O1326" s="15">
        <v>0</v>
      </c>
      <c r="P1326" s="15">
        <f t="shared" si="65"/>
        <v>3.04</v>
      </c>
    </row>
    <row r="1327" spans="1:16">
      <c r="A1327" s="13">
        <v>202406</v>
      </c>
      <c r="B1327" s="11" t="s">
        <v>296</v>
      </c>
      <c r="C1327" s="11" t="s">
        <v>1438</v>
      </c>
      <c r="D1327" s="11" t="s">
        <v>587</v>
      </c>
      <c r="E1327" s="11" t="s">
        <v>1004</v>
      </c>
      <c r="F1327" s="11" t="s">
        <v>1005</v>
      </c>
      <c r="G1327" s="16" t="s">
        <v>1006</v>
      </c>
      <c r="H1327" s="13" t="s">
        <v>1486</v>
      </c>
      <c r="J1327" s="15">
        <v>1900</v>
      </c>
      <c r="K1327" s="15">
        <v>5432.3</v>
      </c>
      <c r="L1327" s="15">
        <v>363.68</v>
      </c>
      <c r="M1327" s="15">
        <v>86.8</v>
      </c>
      <c r="N1327" s="15">
        <v>3.8</v>
      </c>
      <c r="O1327" s="15">
        <v>200</v>
      </c>
      <c r="P1327" s="15">
        <f t="shared" si="65"/>
        <v>3.04</v>
      </c>
    </row>
    <row r="1328" spans="1:16">
      <c r="A1328" s="13">
        <v>202406</v>
      </c>
      <c r="B1328" s="11" t="s">
        <v>366</v>
      </c>
      <c r="C1328" s="11" t="s">
        <v>575</v>
      </c>
      <c r="D1328" s="11" t="s">
        <v>587</v>
      </c>
      <c r="E1328" s="11" t="s">
        <v>1161</v>
      </c>
      <c r="F1328" s="11" t="s">
        <v>710</v>
      </c>
      <c r="G1328" s="16" t="s">
        <v>1162</v>
      </c>
      <c r="H1328" s="13" t="s">
        <v>1486</v>
      </c>
      <c r="J1328" s="15">
        <v>3850</v>
      </c>
      <c r="K1328" s="15">
        <v>46468.91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</row>
    <row r="1329" spans="1:16">
      <c r="A1329" s="13">
        <v>202406</v>
      </c>
      <c r="B1329" s="11" t="s">
        <v>239</v>
      </c>
      <c r="C1329" s="11" t="s">
        <v>1438</v>
      </c>
      <c r="D1329" s="11" t="s">
        <v>587</v>
      </c>
      <c r="E1329" s="11" t="s">
        <v>1015</v>
      </c>
      <c r="F1329" s="11" t="s">
        <v>1164</v>
      </c>
      <c r="G1329" s="16" t="s">
        <v>1017</v>
      </c>
      <c r="H1329" s="13" t="s">
        <v>1486</v>
      </c>
      <c r="J1329" s="15">
        <v>3200</v>
      </c>
      <c r="K1329" s="15">
        <v>8869.7</v>
      </c>
      <c r="L1329" s="15">
        <v>363.68</v>
      </c>
      <c r="M1329" s="15">
        <v>86.8</v>
      </c>
      <c r="N1329" s="15">
        <v>3.8</v>
      </c>
      <c r="O1329" s="15">
        <v>300</v>
      </c>
      <c r="P1329" s="15">
        <f t="shared" ref="P1329:P1336" si="66">1900*0.16%</f>
        <v>3.04</v>
      </c>
    </row>
    <row r="1330" spans="1:16">
      <c r="A1330" s="13">
        <v>202406</v>
      </c>
      <c r="B1330" s="11" t="s">
        <v>386</v>
      </c>
      <c r="C1330" s="11" t="s">
        <v>575</v>
      </c>
      <c r="D1330" s="11" t="s">
        <v>1178</v>
      </c>
      <c r="E1330" s="11" t="s">
        <v>1168</v>
      </c>
      <c r="F1330" s="11" t="s">
        <v>578</v>
      </c>
      <c r="G1330" s="16" t="s">
        <v>1169</v>
      </c>
      <c r="H1330" s="13" t="s">
        <v>1486</v>
      </c>
      <c r="J1330" s="15">
        <v>5500</v>
      </c>
      <c r="K1330" s="15">
        <v>15940</v>
      </c>
      <c r="L1330" s="15">
        <v>363.68</v>
      </c>
      <c r="M1330" s="15">
        <v>86.8</v>
      </c>
      <c r="N1330" s="15">
        <v>3.8</v>
      </c>
      <c r="O1330" s="15">
        <v>0</v>
      </c>
      <c r="P1330" s="15">
        <f t="shared" si="66"/>
        <v>3.04</v>
      </c>
    </row>
    <row r="1331" spans="1:16">
      <c r="A1331" s="13">
        <v>202406</v>
      </c>
      <c r="B1331" s="11" t="s">
        <v>407</v>
      </c>
      <c r="C1331" s="11" t="s">
        <v>841</v>
      </c>
      <c r="D1331" s="11" t="s">
        <v>587</v>
      </c>
      <c r="E1331" s="11" t="s">
        <v>1171</v>
      </c>
      <c r="F1331" s="11" t="s">
        <v>1172</v>
      </c>
      <c r="G1331" s="16" t="s">
        <v>1173</v>
      </c>
      <c r="H1331" s="13" t="s">
        <v>1486</v>
      </c>
      <c r="J1331" s="15">
        <v>3214</v>
      </c>
      <c r="K1331" s="15">
        <v>9100.23</v>
      </c>
      <c r="L1331" s="15">
        <v>363.68</v>
      </c>
      <c r="M1331" s="15">
        <v>86.8</v>
      </c>
      <c r="N1331" s="15">
        <v>3.8</v>
      </c>
      <c r="O1331" s="15">
        <v>1250</v>
      </c>
      <c r="P1331" s="15">
        <f t="shared" si="66"/>
        <v>3.04</v>
      </c>
    </row>
    <row r="1332" spans="1:16">
      <c r="A1332" s="13">
        <v>202406</v>
      </c>
      <c r="B1332" s="11" t="s">
        <v>377</v>
      </c>
      <c r="C1332" s="11" t="s">
        <v>580</v>
      </c>
      <c r="D1332" s="11" t="s">
        <v>587</v>
      </c>
      <c r="E1332" s="11" t="s">
        <v>1171</v>
      </c>
      <c r="F1332" s="11" t="s">
        <v>1179</v>
      </c>
      <c r="G1332" s="16" t="s">
        <v>1180</v>
      </c>
      <c r="H1332" s="13" t="s">
        <v>1486</v>
      </c>
      <c r="J1332" s="15">
        <v>2520</v>
      </c>
      <c r="K1332" s="15">
        <v>6015.2</v>
      </c>
      <c r="L1332" s="15">
        <v>363.68</v>
      </c>
      <c r="M1332" s="15">
        <v>86.8</v>
      </c>
      <c r="N1332" s="15">
        <v>3.8</v>
      </c>
      <c r="O1332" s="15">
        <v>0</v>
      </c>
      <c r="P1332" s="15">
        <f t="shared" si="66"/>
        <v>3.04</v>
      </c>
    </row>
    <row r="1333" spans="1:16">
      <c r="A1333" s="13">
        <v>202406</v>
      </c>
      <c r="B1333" s="11" t="s">
        <v>267</v>
      </c>
      <c r="C1333" s="11" t="s">
        <v>575</v>
      </c>
      <c r="D1333" s="11" t="s">
        <v>587</v>
      </c>
      <c r="E1333" s="11" t="s">
        <v>1195</v>
      </c>
      <c r="F1333" s="11" t="s">
        <v>710</v>
      </c>
      <c r="G1333" s="16" t="s">
        <v>1196</v>
      </c>
      <c r="H1333" s="13" t="s">
        <v>1486</v>
      </c>
      <c r="J1333" s="15">
        <v>3850</v>
      </c>
      <c r="K1333" s="15">
        <v>8550</v>
      </c>
      <c r="L1333" s="15">
        <v>363.68</v>
      </c>
      <c r="M1333" s="15">
        <v>86.8</v>
      </c>
      <c r="N1333" s="15">
        <v>3.8</v>
      </c>
      <c r="O1333" s="15">
        <v>0</v>
      </c>
      <c r="P1333" s="15">
        <f t="shared" si="66"/>
        <v>3.04</v>
      </c>
    </row>
    <row r="1334" spans="1:16">
      <c r="A1334" s="13">
        <v>202406</v>
      </c>
      <c r="B1334" s="11" t="s">
        <v>293</v>
      </c>
      <c r="C1334" s="11" t="s">
        <v>575</v>
      </c>
      <c r="D1334" s="11" t="s">
        <v>587</v>
      </c>
      <c r="E1334" s="11" t="s">
        <v>1198</v>
      </c>
      <c r="F1334" s="11" t="s">
        <v>710</v>
      </c>
      <c r="G1334" s="16" t="s">
        <v>1196</v>
      </c>
      <c r="H1334" s="13" t="s">
        <v>1486</v>
      </c>
      <c r="J1334" s="15">
        <v>3850</v>
      </c>
      <c r="K1334" s="15">
        <v>9085</v>
      </c>
      <c r="L1334" s="15">
        <v>363.68</v>
      </c>
      <c r="M1334" s="15">
        <v>86.8</v>
      </c>
      <c r="N1334" s="15">
        <v>3.8</v>
      </c>
      <c r="O1334" s="15">
        <v>0</v>
      </c>
      <c r="P1334" s="15">
        <f t="shared" si="66"/>
        <v>3.04</v>
      </c>
    </row>
    <row r="1335" spans="1:16">
      <c r="A1335" s="13">
        <v>202406</v>
      </c>
      <c r="B1335" s="11" t="s">
        <v>400</v>
      </c>
      <c r="C1335" s="11" t="s">
        <v>1438</v>
      </c>
      <c r="D1335" s="11" t="s">
        <v>587</v>
      </c>
      <c r="E1335" s="11" t="s">
        <v>1200</v>
      </c>
      <c r="F1335" s="11" t="s">
        <v>686</v>
      </c>
      <c r="G1335" s="16">
        <v>44782</v>
      </c>
      <c r="H1335" s="13" t="s">
        <v>1486</v>
      </c>
      <c r="J1335" s="15">
        <v>2120</v>
      </c>
      <c r="K1335" s="15">
        <v>6677.15</v>
      </c>
      <c r="L1335" s="15">
        <v>363.68</v>
      </c>
      <c r="M1335" s="15">
        <v>86.8</v>
      </c>
      <c r="N1335" s="15">
        <v>3.8</v>
      </c>
      <c r="O1335" s="15">
        <v>0</v>
      </c>
      <c r="P1335" s="15">
        <f t="shared" si="66"/>
        <v>3.04</v>
      </c>
    </row>
    <row r="1336" spans="1:16">
      <c r="A1336" s="13">
        <v>202406</v>
      </c>
      <c r="B1336" s="11" t="s">
        <v>238</v>
      </c>
      <c r="C1336" s="11" t="s">
        <v>580</v>
      </c>
      <c r="D1336" s="11" t="s">
        <v>587</v>
      </c>
      <c r="E1336" s="11" t="s">
        <v>1226</v>
      </c>
      <c r="F1336" s="11" t="s">
        <v>992</v>
      </c>
      <c r="G1336" s="16" t="s">
        <v>1227</v>
      </c>
      <c r="H1336" s="13" t="s">
        <v>1486</v>
      </c>
      <c r="J1336" s="15">
        <v>2671</v>
      </c>
      <c r="K1336" s="15">
        <v>6259.5</v>
      </c>
      <c r="L1336" s="15">
        <v>363.68</v>
      </c>
      <c r="M1336" s="15">
        <v>86.8</v>
      </c>
      <c r="N1336" s="15">
        <v>3.8</v>
      </c>
      <c r="O1336" s="15">
        <v>0</v>
      </c>
      <c r="P1336" s="15">
        <f t="shared" si="66"/>
        <v>3.04</v>
      </c>
    </row>
    <row r="1337" spans="1:16">
      <c r="A1337" s="13">
        <v>202406</v>
      </c>
      <c r="B1337" s="11" t="s">
        <v>370</v>
      </c>
      <c r="C1337" s="11" t="s">
        <v>1437</v>
      </c>
      <c r="D1337" s="11" t="s">
        <v>587</v>
      </c>
      <c r="E1337" s="11" t="s">
        <v>1228</v>
      </c>
      <c r="F1337" s="11" t="s">
        <v>694</v>
      </c>
      <c r="G1337" s="16" t="s">
        <v>1229</v>
      </c>
      <c r="H1337" s="13" t="s">
        <v>1486</v>
      </c>
      <c r="J1337" s="15">
        <v>4068</v>
      </c>
      <c r="K1337" s="15">
        <v>11311.08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</row>
    <row r="1338" spans="1:16">
      <c r="A1338" s="13">
        <v>202406</v>
      </c>
      <c r="B1338" s="11" t="s">
        <v>350</v>
      </c>
      <c r="C1338" s="11" t="s">
        <v>1437</v>
      </c>
      <c r="D1338" s="11" t="s">
        <v>764</v>
      </c>
      <c r="E1338" s="11" t="s">
        <v>1230</v>
      </c>
      <c r="F1338" s="11" t="s">
        <v>792</v>
      </c>
      <c r="G1338" s="16" t="s">
        <v>1229</v>
      </c>
      <c r="H1338" s="13" t="s">
        <v>1486</v>
      </c>
      <c r="J1338" s="15">
        <v>5000</v>
      </c>
      <c r="K1338" s="15">
        <v>13148.1</v>
      </c>
      <c r="L1338" s="15">
        <v>363.68</v>
      </c>
      <c r="M1338" s="15">
        <v>86.8</v>
      </c>
      <c r="N1338" s="15">
        <v>3.8</v>
      </c>
      <c r="O1338" s="15">
        <v>0</v>
      </c>
      <c r="P1338" s="15">
        <f>1900*0.16%</f>
        <v>3.04</v>
      </c>
    </row>
    <row r="1339" spans="1:16">
      <c r="A1339" s="13">
        <v>202406</v>
      </c>
      <c r="B1339" s="11" t="s">
        <v>415</v>
      </c>
      <c r="C1339" s="11" t="s">
        <v>575</v>
      </c>
      <c r="D1339" s="11" t="s">
        <v>587</v>
      </c>
      <c r="E1339" s="11" t="s">
        <v>1249</v>
      </c>
      <c r="F1339" s="11" t="s">
        <v>710</v>
      </c>
      <c r="G1339" s="16" t="s">
        <v>1247</v>
      </c>
      <c r="H1339" s="13" t="s">
        <v>1486</v>
      </c>
      <c r="J1339" s="15">
        <v>3850</v>
      </c>
      <c r="K1339" s="15">
        <v>5187.12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</row>
    <row r="1340" spans="1:16">
      <c r="A1340" s="13">
        <v>202406</v>
      </c>
      <c r="B1340" s="11" t="s">
        <v>322</v>
      </c>
      <c r="C1340" s="11" t="s">
        <v>580</v>
      </c>
      <c r="D1340" s="11" t="s">
        <v>587</v>
      </c>
      <c r="E1340" s="11" t="s">
        <v>1262</v>
      </c>
      <c r="F1340" s="11" t="s">
        <v>939</v>
      </c>
      <c r="G1340" s="16">
        <v>44886</v>
      </c>
      <c r="H1340" s="13" t="s">
        <v>1486</v>
      </c>
      <c r="J1340" s="15">
        <v>1900</v>
      </c>
      <c r="K1340" s="15">
        <v>5422.5</v>
      </c>
      <c r="L1340" s="15">
        <v>363.68</v>
      </c>
      <c r="M1340" s="15">
        <v>86.8</v>
      </c>
      <c r="N1340" s="15">
        <v>3.8</v>
      </c>
      <c r="O1340" s="15">
        <v>0</v>
      </c>
      <c r="P1340" s="15">
        <f t="shared" ref="P1340:P1351" si="67">1900*0.16%</f>
        <v>3.04</v>
      </c>
    </row>
    <row r="1341" spans="1:16">
      <c r="A1341" s="13">
        <v>202406</v>
      </c>
      <c r="B1341" s="11" t="s">
        <v>315</v>
      </c>
      <c r="C1341" s="11" t="s">
        <v>575</v>
      </c>
      <c r="D1341" s="11" t="s">
        <v>587</v>
      </c>
      <c r="E1341" s="11" t="s">
        <v>1267</v>
      </c>
      <c r="F1341" s="11" t="s">
        <v>1268</v>
      </c>
      <c r="G1341" s="16">
        <v>44879</v>
      </c>
      <c r="H1341" s="13" t="s">
        <v>1486</v>
      </c>
      <c r="J1341" s="15">
        <v>3050</v>
      </c>
      <c r="K1341" s="15">
        <v>10542.94</v>
      </c>
      <c r="L1341" s="15">
        <v>363.68</v>
      </c>
      <c r="M1341" s="15">
        <v>86.8</v>
      </c>
      <c r="N1341" s="15">
        <v>3.8</v>
      </c>
      <c r="O1341" s="15">
        <v>0</v>
      </c>
      <c r="P1341" s="15">
        <f t="shared" si="67"/>
        <v>3.04</v>
      </c>
    </row>
    <row r="1342" spans="1:16">
      <c r="A1342" s="13">
        <v>202406</v>
      </c>
      <c r="B1342" s="11" t="s">
        <v>224</v>
      </c>
      <c r="C1342" s="11" t="s">
        <v>575</v>
      </c>
      <c r="D1342" s="11" t="s">
        <v>587</v>
      </c>
      <c r="E1342" s="11" t="s">
        <v>1275</v>
      </c>
      <c r="F1342" s="11" t="s">
        <v>1276</v>
      </c>
      <c r="G1342" s="16">
        <v>44909</v>
      </c>
      <c r="H1342" s="13" t="s">
        <v>1486</v>
      </c>
      <c r="J1342" s="15">
        <v>3850</v>
      </c>
      <c r="K1342" s="15">
        <v>9450</v>
      </c>
      <c r="L1342" s="15">
        <v>363.68</v>
      </c>
      <c r="M1342" s="15">
        <v>86.8</v>
      </c>
      <c r="N1342" s="15">
        <v>3.8</v>
      </c>
      <c r="O1342" s="15">
        <v>0</v>
      </c>
      <c r="P1342" s="15">
        <f t="shared" si="67"/>
        <v>3.04</v>
      </c>
    </row>
    <row r="1343" spans="1:16">
      <c r="A1343" s="13">
        <v>202406</v>
      </c>
      <c r="B1343" s="11" t="s">
        <v>351</v>
      </c>
      <c r="C1343" s="11" t="s">
        <v>1438</v>
      </c>
      <c r="D1343" s="11" t="s">
        <v>587</v>
      </c>
      <c r="E1343" s="11" t="s">
        <v>1278</v>
      </c>
      <c r="F1343" s="11" t="s">
        <v>1279</v>
      </c>
      <c r="G1343" s="16" t="s">
        <v>1280</v>
      </c>
      <c r="H1343" s="13" t="s">
        <v>1486</v>
      </c>
      <c r="J1343" s="15">
        <v>4480</v>
      </c>
      <c r="K1343" s="15">
        <v>11552.5</v>
      </c>
      <c r="L1343" s="15">
        <v>363.68</v>
      </c>
      <c r="M1343" s="15">
        <v>86.8</v>
      </c>
      <c r="N1343" s="15">
        <v>3.8</v>
      </c>
      <c r="O1343" s="15">
        <v>95</v>
      </c>
      <c r="P1343" s="15">
        <f t="shared" si="67"/>
        <v>3.04</v>
      </c>
    </row>
    <row r="1344" spans="1:16">
      <c r="A1344" s="13">
        <v>202406</v>
      </c>
      <c r="B1344" s="11" t="s">
        <v>451</v>
      </c>
      <c r="C1344" s="11" t="s">
        <v>1437</v>
      </c>
      <c r="D1344" s="11" t="s">
        <v>587</v>
      </c>
      <c r="E1344" s="11" t="s">
        <v>1282</v>
      </c>
      <c r="F1344" s="11" t="s">
        <v>778</v>
      </c>
      <c r="G1344" s="16" t="s">
        <v>1283</v>
      </c>
      <c r="H1344" s="13" t="s">
        <v>1486</v>
      </c>
      <c r="J1344" s="15">
        <v>2500</v>
      </c>
      <c r="K1344" s="15">
        <v>5073.54</v>
      </c>
      <c r="L1344" s="15">
        <v>363.68</v>
      </c>
      <c r="M1344" s="15">
        <v>86.8</v>
      </c>
      <c r="N1344" s="15">
        <v>3.8</v>
      </c>
      <c r="O1344" s="15">
        <v>0</v>
      </c>
      <c r="P1344" s="15">
        <f t="shared" si="67"/>
        <v>3.04</v>
      </c>
    </row>
    <row r="1345" spans="1:16">
      <c r="A1345" s="13">
        <v>202406</v>
      </c>
      <c r="B1345" s="11" t="s">
        <v>436</v>
      </c>
      <c r="C1345" s="11" t="s">
        <v>1437</v>
      </c>
      <c r="D1345" s="11" t="s">
        <v>587</v>
      </c>
      <c r="E1345" s="11" t="s">
        <v>1286</v>
      </c>
      <c r="F1345" s="11" t="s">
        <v>1340</v>
      </c>
      <c r="G1345" s="16" t="s">
        <v>1287</v>
      </c>
      <c r="H1345" s="13" t="s">
        <v>1486</v>
      </c>
      <c r="J1345" s="15">
        <v>4238</v>
      </c>
      <c r="K1345" s="15">
        <v>8420.7</v>
      </c>
      <c r="L1345" s="15">
        <v>363.68</v>
      </c>
      <c r="M1345" s="15">
        <v>86.8</v>
      </c>
      <c r="N1345" s="15">
        <v>3.8</v>
      </c>
      <c r="O1345" s="15">
        <v>0</v>
      </c>
      <c r="P1345" s="15">
        <f t="shared" si="67"/>
        <v>3.04</v>
      </c>
    </row>
    <row r="1346" spans="1:16">
      <c r="A1346" s="13">
        <v>202406</v>
      </c>
      <c r="B1346" s="11" t="s">
        <v>348</v>
      </c>
      <c r="C1346" s="11" t="s">
        <v>1437</v>
      </c>
      <c r="D1346" s="11" t="s">
        <v>764</v>
      </c>
      <c r="E1346" s="11" t="s">
        <v>1289</v>
      </c>
      <c r="F1346" s="11" t="s">
        <v>792</v>
      </c>
      <c r="G1346" s="16" t="s">
        <v>1290</v>
      </c>
      <c r="H1346" s="13" t="s">
        <v>1486</v>
      </c>
      <c r="J1346" s="15">
        <v>6160</v>
      </c>
      <c r="K1346" s="15">
        <v>18645.4</v>
      </c>
      <c r="L1346" s="15">
        <v>363.68</v>
      </c>
      <c r="M1346" s="15">
        <v>86.8</v>
      </c>
      <c r="N1346" s="15">
        <v>3.8</v>
      </c>
      <c r="O1346" s="15">
        <v>800</v>
      </c>
      <c r="P1346" s="15">
        <f t="shared" si="67"/>
        <v>3.04</v>
      </c>
    </row>
    <row r="1347" spans="1:16">
      <c r="A1347" s="13">
        <v>202406</v>
      </c>
      <c r="B1347" s="11" t="s">
        <v>304</v>
      </c>
      <c r="C1347" s="11" t="s">
        <v>1439</v>
      </c>
      <c r="D1347" s="11" t="s">
        <v>587</v>
      </c>
      <c r="E1347" s="11" t="s">
        <v>1311</v>
      </c>
      <c r="F1347" s="11" t="s">
        <v>1312</v>
      </c>
      <c r="G1347" s="16" t="s">
        <v>1313</v>
      </c>
      <c r="H1347" s="13" t="s">
        <v>1486</v>
      </c>
      <c r="J1347" s="15">
        <v>2000</v>
      </c>
      <c r="K1347" s="15">
        <v>5019.73</v>
      </c>
      <c r="L1347" s="15">
        <v>363.68</v>
      </c>
      <c r="M1347" s="15">
        <v>86.8</v>
      </c>
      <c r="N1347" s="15">
        <v>3.8</v>
      </c>
      <c r="O1347" s="15">
        <v>0</v>
      </c>
      <c r="P1347" s="15">
        <f t="shared" si="67"/>
        <v>3.04</v>
      </c>
    </row>
    <row r="1348" spans="1:16">
      <c r="A1348" s="13">
        <v>202406</v>
      </c>
      <c r="B1348" s="11" t="s">
        <v>367</v>
      </c>
      <c r="C1348" s="11" t="s">
        <v>1437</v>
      </c>
      <c r="D1348" s="11" t="s">
        <v>587</v>
      </c>
      <c r="E1348" s="11" t="s">
        <v>1318</v>
      </c>
      <c r="F1348" s="11" t="s">
        <v>1294</v>
      </c>
      <c r="G1348" s="16" t="s">
        <v>1319</v>
      </c>
      <c r="H1348" s="13" t="s">
        <v>1486</v>
      </c>
      <c r="J1348" s="15">
        <v>1900</v>
      </c>
      <c r="K1348" s="15">
        <v>5853.7</v>
      </c>
      <c r="L1348" s="15">
        <v>363.68</v>
      </c>
      <c r="M1348" s="15">
        <v>86.8</v>
      </c>
      <c r="N1348" s="15">
        <v>3.8</v>
      </c>
      <c r="O1348" s="15">
        <v>0</v>
      </c>
      <c r="P1348" s="15">
        <f t="shared" si="67"/>
        <v>3.04</v>
      </c>
    </row>
    <row r="1349" spans="1:16">
      <c r="A1349" s="13">
        <v>202406</v>
      </c>
      <c r="B1349" s="11" t="s">
        <v>228</v>
      </c>
      <c r="C1349" s="11" t="s">
        <v>592</v>
      </c>
      <c r="D1349" s="11" t="s">
        <v>587</v>
      </c>
      <c r="E1349" s="11" t="s">
        <v>1327</v>
      </c>
      <c r="F1349" s="11" t="s">
        <v>833</v>
      </c>
      <c r="G1349" s="16" t="s">
        <v>1328</v>
      </c>
      <c r="H1349" s="13" t="s">
        <v>1486</v>
      </c>
      <c r="J1349" s="15">
        <v>2000</v>
      </c>
      <c r="K1349" s="15">
        <v>5766</v>
      </c>
      <c r="L1349" s="15">
        <v>363.68</v>
      </c>
      <c r="M1349" s="15">
        <v>86.8</v>
      </c>
      <c r="N1349" s="15">
        <v>3.8</v>
      </c>
      <c r="O1349" s="15">
        <v>0</v>
      </c>
      <c r="P1349" s="15">
        <f t="shared" si="67"/>
        <v>3.04</v>
      </c>
    </row>
    <row r="1350" spans="1:16">
      <c r="A1350" s="13">
        <v>202406</v>
      </c>
      <c r="B1350" s="11" t="s">
        <v>231</v>
      </c>
      <c r="C1350" s="11" t="s">
        <v>1439</v>
      </c>
      <c r="D1350" s="11" t="s">
        <v>587</v>
      </c>
      <c r="E1350" s="11" t="s">
        <v>1334</v>
      </c>
      <c r="F1350" s="11" t="s">
        <v>675</v>
      </c>
      <c r="G1350" s="16" t="s">
        <v>1335</v>
      </c>
      <c r="H1350" s="13" t="s">
        <v>1486</v>
      </c>
      <c r="J1350" s="15">
        <v>3026</v>
      </c>
      <c r="K1350" s="15">
        <v>6739.92</v>
      </c>
      <c r="L1350" s="15">
        <v>363.68</v>
      </c>
      <c r="M1350" s="15">
        <v>86.8</v>
      </c>
      <c r="N1350" s="15">
        <v>3.8</v>
      </c>
      <c r="O1350" s="15">
        <v>0</v>
      </c>
      <c r="P1350" s="15">
        <f t="shared" si="67"/>
        <v>3.04</v>
      </c>
    </row>
    <row r="1351" spans="1:16">
      <c r="A1351" s="13">
        <v>202406</v>
      </c>
      <c r="B1351" s="11" t="s">
        <v>265</v>
      </c>
      <c r="C1351" s="11" t="s">
        <v>580</v>
      </c>
      <c r="D1351" s="11" t="s">
        <v>587</v>
      </c>
      <c r="E1351" s="11" t="s">
        <v>1343</v>
      </c>
      <c r="F1351" s="11" t="s">
        <v>1344</v>
      </c>
      <c r="G1351" s="16" t="s">
        <v>1345</v>
      </c>
      <c r="H1351" s="13" t="s">
        <v>1486</v>
      </c>
      <c r="J1351" s="15">
        <v>1900</v>
      </c>
      <c r="K1351" s="15">
        <v>5247.4</v>
      </c>
      <c r="L1351" s="15">
        <v>363.68</v>
      </c>
      <c r="M1351" s="15">
        <v>86.8</v>
      </c>
      <c r="N1351" s="15">
        <v>3.8</v>
      </c>
      <c r="O1351" s="15">
        <v>0</v>
      </c>
      <c r="P1351" s="15">
        <f t="shared" si="67"/>
        <v>3.04</v>
      </c>
    </row>
    <row r="1352" spans="1:16">
      <c r="A1352" s="13">
        <v>202406</v>
      </c>
      <c r="B1352" s="11" t="s">
        <v>247</v>
      </c>
      <c r="C1352" s="11" t="s">
        <v>580</v>
      </c>
      <c r="D1352" s="11" t="s">
        <v>587</v>
      </c>
      <c r="E1352" s="11" t="s">
        <v>1347</v>
      </c>
      <c r="F1352" s="11" t="s">
        <v>1344</v>
      </c>
      <c r="G1352" s="16" t="s">
        <v>1348</v>
      </c>
      <c r="H1352" s="13" t="s">
        <v>1486</v>
      </c>
      <c r="I1352" s="13" t="s">
        <v>1532</v>
      </c>
      <c r="J1352" s="15">
        <v>1900</v>
      </c>
      <c r="K1352" s="15">
        <v>1468.11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</row>
    <row r="1353" spans="1:16">
      <c r="A1353" s="13">
        <v>202406</v>
      </c>
      <c r="B1353" s="11" t="s">
        <v>402</v>
      </c>
      <c r="C1353" s="11" t="s">
        <v>1437</v>
      </c>
      <c r="D1353" s="11" t="s">
        <v>1366</v>
      </c>
      <c r="E1353" s="11" t="s">
        <v>1350</v>
      </c>
      <c r="F1353" s="11" t="s">
        <v>1351</v>
      </c>
      <c r="G1353" s="16" t="s">
        <v>1352</v>
      </c>
      <c r="H1353" s="13" t="s">
        <v>1486</v>
      </c>
      <c r="J1353" s="15">
        <v>12400</v>
      </c>
      <c r="K1353" s="15">
        <v>24666.1</v>
      </c>
      <c r="L1353" s="15">
        <v>363.68</v>
      </c>
      <c r="M1353" s="15">
        <v>86.8</v>
      </c>
      <c r="N1353" s="15">
        <v>3.8</v>
      </c>
      <c r="O1353" s="15">
        <v>3128</v>
      </c>
      <c r="P1353" s="15">
        <f t="shared" ref="P1353:P1362" si="68">1900*0.16%</f>
        <v>3.04</v>
      </c>
    </row>
    <row r="1354" spans="1:16">
      <c r="A1354" s="13">
        <v>202406</v>
      </c>
      <c r="B1354" s="11" t="s">
        <v>390</v>
      </c>
      <c r="C1354" s="11" t="s">
        <v>1439</v>
      </c>
      <c r="D1354" s="11" t="s">
        <v>587</v>
      </c>
      <c r="E1354" s="11" t="s">
        <v>1355</v>
      </c>
      <c r="F1354" s="11" t="s">
        <v>675</v>
      </c>
      <c r="G1354" s="16" t="s">
        <v>1356</v>
      </c>
      <c r="H1354" s="13" t="s">
        <v>1486</v>
      </c>
      <c r="J1354" s="15">
        <v>3026</v>
      </c>
      <c r="K1354" s="15">
        <v>6753.02</v>
      </c>
      <c r="L1354" s="15">
        <v>363.68</v>
      </c>
      <c r="M1354" s="15">
        <v>86.8</v>
      </c>
      <c r="N1354" s="15">
        <v>3.8</v>
      </c>
      <c r="O1354" s="15">
        <v>0</v>
      </c>
      <c r="P1354" s="15">
        <f t="shared" si="68"/>
        <v>3.04</v>
      </c>
    </row>
    <row r="1355" spans="1:16">
      <c r="A1355" s="13">
        <v>202406</v>
      </c>
      <c r="B1355" s="11" t="s">
        <v>269</v>
      </c>
      <c r="C1355" s="11" t="s">
        <v>1437</v>
      </c>
      <c r="D1355" s="11" t="s">
        <v>587</v>
      </c>
      <c r="E1355" s="11" t="s">
        <v>1360</v>
      </c>
      <c r="F1355" s="11" t="s">
        <v>669</v>
      </c>
      <c r="G1355" s="16" t="s">
        <v>1359</v>
      </c>
      <c r="H1355" s="13" t="s">
        <v>1486</v>
      </c>
      <c r="J1355" s="15">
        <v>2600</v>
      </c>
      <c r="K1355" s="15">
        <v>10283.5</v>
      </c>
      <c r="L1355" s="15">
        <v>363.68</v>
      </c>
      <c r="M1355" s="15">
        <v>86.8</v>
      </c>
      <c r="N1355" s="15">
        <v>3.8</v>
      </c>
      <c r="O1355" s="15">
        <v>0</v>
      </c>
      <c r="P1355" s="15">
        <f t="shared" si="68"/>
        <v>3.04</v>
      </c>
    </row>
    <row r="1356" spans="1:16">
      <c r="A1356" s="13">
        <v>202406</v>
      </c>
      <c r="B1356" s="11" t="s">
        <v>313</v>
      </c>
      <c r="C1356" s="11" t="s">
        <v>580</v>
      </c>
      <c r="D1356" s="11" t="s">
        <v>587</v>
      </c>
      <c r="E1356" s="11" t="s">
        <v>1361</v>
      </c>
      <c r="F1356" s="11" t="s">
        <v>992</v>
      </c>
      <c r="G1356" s="16" t="s">
        <v>1362</v>
      </c>
      <c r="H1356" s="13" t="s">
        <v>1486</v>
      </c>
      <c r="J1356" s="15">
        <v>2320</v>
      </c>
      <c r="K1356" s="15">
        <v>6307.2</v>
      </c>
      <c r="L1356" s="15">
        <v>363.68</v>
      </c>
      <c r="M1356" s="15">
        <v>86.8</v>
      </c>
      <c r="N1356" s="15">
        <v>3.8</v>
      </c>
      <c r="O1356" s="15">
        <v>0</v>
      </c>
      <c r="P1356" s="15">
        <f t="shared" si="68"/>
        <v>3.04</v>
      </c>
    </row>
    <row r="1357" spans="1:16">
      <c r="A1357" s="13">
        <v>202406</v>
      </c>
      <c r="B1357" s="11" t="s">
        <v>263</v>
      </c>
      <c r="C1357" s="11" t="s">
        <v>661</v>
      </c>
      <c r="D1357" s="11" t="s">
        <v>587</v>
      </c>
      <c r="E1357" s="11" t="s">
        <v>1369</v>
      </c>
      <c r="F1357" s="11" t="s">
        <v>663</v>
      </c>
      <c r="G1357" s="16" t="s">
        <v>1370</v>
      </c>
      <c r="H1357" s="13" t="s">
        <v>1486</v>
      </c>
      <c r="J1357" s="15">
        <v>5200</v>
      </c>
      <c r="K1357" s="15">
        <v>13440</v>
      </c>
      <c r="L1357" s="15">
        <v>363.68</v>
      </c>
      <c r="M1357" s="15">
        <v>86.8</v>
      </c>
      <c r="N1357" s="15">
        <v>3.8</v>
      </c>
      <c r="O1357" s="15">
        <v>0</v>
      </c>
      <c r="P1357" s="15">
        <f t="shared" si="68"/>
        <v>3.04</v>
      </c>
    </row>
    <row r="1358" spans="1:16">
      <c r="A1358" s="13">
        <v>202406</v>
      </c>
      <c r="B1358" s="11" t="s">
        <v>442</v>
      </c>
      <c r="C1358" s="11" t="s">
        <v>1437</v>
      </c>
      <c r="D1358" s="11" t="s">
        <v>587</v>
      </c>
      <c r="E1358" s="11" t="s">
        <v>1375</v>
      </c>
      <c r="F1358" s="11" t="s">
        <v>1294</v>
      </c>
      <c r="G1358" s="16" t="s">
        <v>1376</v>
      </c>
      <c r="H1358" s="13" t="s">
        <v>1486</v>
      </c>
      <c r="J1358" s="15">
        <v>1900</v>
      </c>
      <c r="K1358" s="15">
        <v>4643</v>
      </c>
      <c r="L1358" s="15">
        <v>363.68</v>
      </c>
      <c r="M1358" s="15">
        <v>86.8</v>
      </c>
      <c r="N1358" s="15">
        <v>3.8</v>
      </c>
      <c r="O1358" s="15">
        <v>0</v>
      </c>
      <c r="P1358" s="15">
        <f t="shared" si="68"/>
        <v>3.04</v>
      </c>
    </row>
    <row r="1359" spans="1:16">
      <c r="A1359" s="13">
        <v>202406</v>
      </c>
      <c r="B1359" s="11" t="s">
        <v>496</v>
      </c>
      <c r="C1359" s="11" t="s">
        <v>580</v>
      </c>
      <c r="D1359" s="11" t="s">
        <v>587</v>
      </c>
      <c r="E1359" s="11" t="s">
        <v>1377</v>
      </c>
      <c r="F1359" s="11" t="s">
        <v>1344</v>
      </c>
      <c r="G1359" s="16" t="s">
        <v>1378</v>
      </c>
      <c r="H1359" s="13" t="s">
        <v>1486</v>
      </c>
      <c r="J1359" s="15">
        <v>1900</v>
      </c>
      <c r="K1359" s="15">
        <v>5296.9</v>
      </c>
      <c r="L1359" s="15">
        <v>363.68</v>
      </c>
      <c r="M1359" s="15">
        <v>86.8</v>
      </c>
      <c r="N1359" s="15">
        <v>3.8</v>
      </c>
      <c r="O1359" s="15">
        <v>0</v>
      </c>
      <c r="P1359" s="15">
        <f t="shared" si="68"/>
        <v>3.04</v>
      </c>
    </row>
    <row r="1360" spans="1:16">
      <c r="A1360" s="13">
        <v>202406</v>
      </c>
      <c r="B1360" s="11" t="s">
        <v>488</v>
      </c>
      <c r="C1360" s="11" t="s">
        <v>1437</v>
      </c>
      <c r="D1360" s="11" t="s">
        <v>587</v>
      </c>
      <c r="E1360" s="11" t="s">
        <v>1380</v>
      </c>
      <c r="F1360" s="11" t="s">
        <v>1381</v>
      </c>
      <c r="G1360" s="16" t="s">
        <v>1378</v>
      </c>
      <c r="H1360" s="13" t="s">
        <v>1486</v>
      </c>
      <c r="J1360" s="15">
        <v>3000</v>
      </c>
      <c r="K1360" s="15">
        <v>10049.6</v>
      </c>
      <c r="L1360" s="15">
        <v>363.68</v>
      </c>
      <c r="M1360" s="15">
        <v>86.8</v>
      </c>
      <c r="N1360" s="15">
        <v>3.8</v>
      </c>
      <c r="O1360" s="15">
        <v>0</v>
      </c>
      <c r="P1360" s="15">
        <f t="shared" si="68"/>
        <v>3.04</v>
      </c>
    </row>
    <row r="1361" spans="1:16">
      <c r="A1361" s="13">
        <v>202406</v>
      </c>
      <c r="B1361" s="11" t="s">
        <v>486</v>
      </c>
      <c r="C1361" s="11" t="s">
        <v>580</v>
      </c>
      <c r="D1361" s="11" t="s">
        <v>587</v>
      </c>
      <c r="E1361" s="11" t="s">
        <v>1393</v>
      </c>
      <c r="F1361" s="11" t="s">
        <v>1344</v>
      </c>
      <c r="G1361" s="16" t="s">
        <v>1394</v>
      </c>
      <c r="H1361" s="13" t="s">
        <v>1486</v>
      </c>
      <c r="J1361" s="15">
        <v>1900</v>
      </c>
      <c r="K1361" s="15">
        <v>5074.4</v>
      </c>
      <c r="L1361" s="15">
        <v>363.68</v>
      </c>
      <c r="M1361" s="15">
        <v>86.8</v>
      </c>
      <c r="N1361" s="15">
        <v>3.8</v>
      </c>
      <c r="O1361" s="15">
        <v>0</v>
      </c>
      <c r="P1361" s="15">
        <f t="shared" si="68"/>
        <v>3.04</v>
      </c>
    </row>
    <row r="1362" spans="1:16">
      <c r="A1362" s="13">
        <v>202406</v>
      </c>
      <c r="B1362" s="11" t="s">
        <v>472</v>
      </c>
      <c r="C1362" s="11" t="s">
        <v>580</v>
      </c>
      <c r="D1362" s="11" t="s">
        <v>587</v>
      </c>
      <c r="E1362" s="11" t="s">
        <v>1395</v>
      </c>
      <c r="F1362" s="11" t="s">
        <v>992</v>
      </c>
      <c r="G1362" s="16" t="s">
        <v>1396</v>
      </c>
      <c r="H1362" s="13" t="s">
        <v>1486</v>
      </c>
      <c r="J1362" s="15">
        <v>2520</v>
      </c>
      <c r="K1362" s="15">
        <v>5996.1</v>
      </c>
      <c r="L1362" s="15">
        <v>363.68</v>
      </c>
      <c r="M1362" s="15">
        <v>86.8</v>
      </c>
      <c r="N1362" s="15">
        <v>3.8</v>
      </c>
      <c r="O1362" s="15">
        <v>0</v>
      </c>
      <c r="P1362" s="15">
        <f t="shared" si="68"/>
        <v>3.04</v>
      </c>
    </row>
    <row r="1363" spans="1:16">
      <c r="A1363" s="13">
        <v>202406</v>
      </c>
      <c r="B1363" s="11" t="s">
        <v>492</v>
      </c>
      <c r="C1363" s="11" t="s">
        <v>1438</v>
      </c>
      <c r="D1363" s="11" t="s">
        <v>587</v>
      </c>
      <c r="E1363" s="11" t="s">
        <v>1397</v>
      </c>
      <c r="F1363" s="11" t="s">
        <v>856</v>
      </c>
      <c r="G1363" s="16" t="s">
        <v>1398</v>
      </c>
      <c r="H1363" s="13" t="s">
        <v>1486</v>
      </c>
      <c r="J1363" s="15">
        <v>1900</v>
      </c>
      <c r="K1363" s="15">
        <v>5200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</row>
    <row r="1364" spans="1:16">
      <c r="A1364" s="13">
        <v>202406</v>
      </c>
      <c r="B1364" s="11" t="s">
        <v>477</v>
      </c>
      <c r="C1364" s="11" t="s">
        <v>1438</v>
      </c>
      <c r="D1364" s="11" t="s">
        <v>587</v>
      </c>
      <c r="E1364" s="11" t="s">
        <v>1399</v>
      </c>
      <c r="F1364" s="11" t="s">
        <v>686</v>
      </c>
      <c r="G1364" s="16" t="s">
        <v>1401</v>
      </c>
      <c r="H1364" s="13" t="s">
        <v>1486</v>
      </c>
      <c r="J1364" s="15">
        <v>2120</v>
      </c>
      <c r="K1364" s="15">
        <v>6887.9</v>
      </c>
      <c r="L1364" s="15">
        <v>363.68</v>
      </c>
      <c r="M1364" s="15">
        <v>86.8</v>
      </c>
      <c r="N1364" s="15">
        <v>3.8</v>
      </c>
      <c r="O1364" s="15">
        <v>0</v>
      </c>
      <c r="P1364" s="15">
        <f>1900*0.16%</f>
        <v>3.04</v>
      </c>
    </row>
    <row r="1365" spans="1:16">
      <c r="A1365" s="13">
        <v>202406</v>
      </c>
      <c r="B1365" s="11" t="s">
        <v>478</v>
      </c>
      <c r="C1365" s="11" t="s">
        <v>1437</v>
      </c>
      <c r="D1365" s="11" t="s">
        <v>587</v>
      </c>
      <c r="E1365" s="11" t="s">
        <v>1404</v>
      </c>
      <c r="F1365" s="11" t="s">
        <v>1294</v>
      </c>
      <c r="G1365" s="16" t="s">
        <v>1405</v>
      </c>
      <c r="H1365" s="13" t="s">
        <v>1486</v>
      </c>
      <c r="J1365" s="15">
        <v>1900</v>
      </c>
      <c r="K1365" s="15">
        <v>5534.3</v>
      </c>
      <c r="L1365" s="15">
        <v>363.68</v>
      </c>
      <c r="M1365" s="15">
        <v>86.8</v>
      </c>
      <c r="N1365" s="15">
        <v>3.8</v>
      </c>
      <c r="O1365" s="15">
        <v>0</v>
      </c>
      <c r="P1365" s="15">
        <f>1900*0.16%</f>
        <v>3.04</v>
      </c>
    </row>
    <row r="1366" spans="1:16">
      <c r="A1366" s="13">
        <v>202406</v>
      </c>
      <c r="B1366" s="11" t="s">
        <v>493</v>
      </c>
      <c r="C1366" s="11" t="s">
        <v>1437</v>
      </c>
      <c r="D1366" s="11" t="s">
        <v>587</v>
      </c>
      <c r="E1366" s="11" t="s">
        <v>1406</v>
      </c>
      <c r="F1366" s="11" t="s">
        <v>1358</v>
      </c>
      <c r="G1366" s="16" t="s">
        <v>1407</v>
      </c>
      <c r="H1366" s="13" t="s">
        <v>1486</v>
      </c>
      <c r="J1366" s="15">
        <v>5500</v>
      </c>
      <c r="K1366" s="15">
        <v>14687.01</v>
      </c>
      <c r="L1366" s="15">
        <v>363.68</v>
      </c>
      <c r="M1366" s="15">
        <v>86.8</v>
      </c>
      <c r="N1366" s="15">
        <v>3.8</v>
      </c>
      <c r="O1366" s="15">
        <v>0</v>
      </c>
      <c r="P1366" s="15">
        <f>1900*0.16%</f>
        <v>3.04</v>
      </c>
    </row>
    <row r="1367" spans="1:16">
      <c r="A1367" s="13">
        <v>202406</v>
      </c>
      <c r="B1367" s="11" t="s">
        <v>253</v>
      </c>
      <c r="C1367" s="11" t="s">
        <v>1438</v>
      </c>
      <c r="D1367" s="11" t="s">
        <v>587</v>
      </c>
      <c r="E1367" s="11" t="s">
        <v>1062</v>
      </c>
      <c r="F1367" s="11" t="s">
        <v>1408</v>
      </c>
      <c r="G1367" s="16" t="s">
        <v>1063</v>
      </c>
      <c r="H1367" s="13" t="s">
        <v>1494</v>
      </c>
      <c r="J1367" s="15">
        <v>3026</v>
      </c>
      <c r="K1367" s="15">
        <v>7162.64</v>
      </c>
      <c r="L1367" s="15">
        <v>363.68</v>
      </c>
      <c r="M1367" s="15">
        <v>86.8</v>
      </c>
      <c r="N1367" s="15">
        <v>3.8</v>
      </c>
      <c r="O1367" s="15">
        <v>0</v>
      </c>
      <c r="P1367" s="15">
        <f>1900*0.16%</f>
        <v>3.04</v>
      </c>
    </row>
    <row r="1368" spans="1:16">
      <c r="A1368" s="13">
        <v>202406</v>
      </c>
      <c r="B1368" s="11" t="s">
        <v>463</v>
      </c>
      <c r="C1368" s="11" t="s">
        <v>1437</v>
      </c>
      <c r="D1368" s="11" t="s">
        <v>587</v>
      </c>
      <c r="E1368" s="11" t="s">
        <v>1425</v>
      </c>
      <c r="F1368" s="11" t="s">
        <v>669</v>
      </c>
      <c r="G1368" s="16">
        <v>45170</v>
      </c>
      <c r="H1368" s="13" t="s">
        <v>1486</v>
      </c>
      <c r="I1368" s="13" t="s">
        <v>1533</v>
      </c>
      <c r="J1368" s="15">
        <v>3000</v>
      </c>
      <c r="K1368" s="15">
        <v>2042.25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</row>
    <row r="1369" spans="1:16">
      <c r="A1369" s="13">
        <v>202406</v>
      </c>
      <c r="B1369" s="11" t="s">
        <v>500</v>
      </c>
      <c r="C1369" s="11" t="s">
        <v>1438</v>
      </c>
      <c r="D1369" s="11" t="s">
        <v>587</v>
      </c>
      <c r="E1369" s="11" t="s">
        <v>1426</v>
      </c>
      <c r="F1369" s="11" t="s">
        <v>1427</v>
      </c>
      <c r="G1369" s="16" t="s">
        <v>1428</v>
      </c>
      <c r="H1369" s="13" t="s">
        <v>1486</v>
      </c>
      <c r="J1369" s="15">
        <v>2500</v>
      </c>
      <c r="K1369" s="15">
        <v>4393.2</v>
      </c>
      <c r="L1369" s="15">
        <v>363.68</v>
      </c>
      <c r="M1369" s="15">
        <v>86.8</v>
      </c>
      <c r="N1369" s="15">
        <v>3.8</v>
      </c>
      <c r="O1369" s="15">
        <v>0</v>
      </c>
      <c r="P1369" s="15">
        <f t="shared" ref="P1369:P1385" si="69">1900*0.16%</f>
        <v>3.04</v>
      </c>
    </row>
    <row r="1370" spans="1:16">
      <c r="A1370" s="13">
        <v>202406</v>
      </c>
      <c r="B1370" s="11" t="s">
        <v>502</v>
      </c>
      <c r="C1370" s="11" t="s">
        <v>1438</v>
      </c>
      <c r="D1370" s="11" t="s">
        <v>587</v>
      </c>
      <c r="E1370" s="11" t="s">
        <v>1429</v>
      </c>
      <c r="F1370" s="11" t="s">
        <v>1220</v>
      </c>
      <c r="G1370" s="16" t="s">
        <v>1430</v>
      </c>
      <c r="H1370" s="13" t="s">
        <v>1486</v>
      </c>
      <c r="J1370" s="15">
        <v>7100</v>
      </c>
      <c r="K1370" s="15">
        <v>15818.2</v>
      </c>
      <c r="L1370" s="15">
        <v>363.68</v>
      </c>
      <c r="M1370" s="15">
        <v>86.8</v>
      </c>
      <c r="N1370" s="15">
        <v>3.8</v>
      </c>
      <c r="O1370" s="15">
        <v>95</v>
      </c>
      <c r="P1370" s="15">
        <f t="shared" si="69"/>
        <v>3.04</v>
      </c>
    </row>
    <row r="1371" spans="1:16">
      <c r="A1371" s="13">
        <v>202406</v>
      </c>
      <c r="B1371" s="11" t="s">
        <v>483</v>
      </c>
      <c r="C1371" s="11" t="s">
        <v>575</v>
      </c>
      <c r="D1371" s="11" t="s">
        <v>587</v>
      </c>
      <c r="E1371" s="11" t="s">
        <v>1431</v>
      </c>
      <c r="F1371" s="11" t="s">
        <v>1432</v>
      </c>
      <c r="G1371" s="16" t="s">
        <v>1433</v>
      </c>
      <c r="H1371" s="13" t="s">
        <v>1486</v>
      </c>
      <c r="J1371" s="15">
        <v>3850</v>
      </c>
      <c r="K1371" s="15">
        <v>7971</v>
      </c>
      <c r="L1371" s="15">
        <v>363.68</v>
      </c>
      <c r="M1371" s="15">
        <v>86.8</v>
      </c>
      <c r="N1371" s="15">
        <v>3.8</v>
      </c>
      <c r="O1371" s="15">
        <v>0</v>
      </c>
      <c r="P1371" s="15">
        <f t="shared" si="69"/>
        <v>3.04</v>
      </c>
    </row>
    <row r="1372" spans="1:16">
      <c r="A1372" s="13">
        <v>202406</v>
      </c>
      <c r="B1372" s="11" t="s">
        <v>481</v>
      </c>
      <c r="C1372" s="11" t="s">
        <v>1437</v>
      </c>
      <c r="D1372" s="11" t="s">
        <v>587</v>
      </c>
      <c r="E1372" s="11" t="s">
        <v>1440</v>
      </c>
      <c r="F1372" s="11" t="s">
        <v>1441</v>
      </c>
      <c r="G1372" s="16" t="s">
        <v>1442</v>
      </c>
      <c r="H1372" s="13" t="s">
        <v>1486</v>
      </c>
      <c r="J1372" s="15">
        <v>4480</v>
      </c>
      <c r="K1372" s="15">
        <v>9370.5</v>
      </c>
      <c r="L1372" s="15">
        <v>363.68</v>
      </c>
      <c r="M1372" s="15">
        <v>86.8</v>
      </c>
      <c r="N1372" s="15">
        <v>3.8</v>
      </c>
      <c r="O1372" s="15">
        <v>1344</v>
      </c>
      <c r="P1372" s="15">
        <f t="shared" si="69"/>
        <v>3.04</v>
      </c>
    </row>
    <row r="1373" spans="1:16">
      <c r="A1373" s="13">
        <v>202406</v>
      </c>
      <c r="B1373" s="11" t="s">
        <v>487</v>
      </c>
      <c r="C1373" s="11" t="s">
        <v>1437</v>
      </c>
      <c r="D1373" s="11" t="s">
        <v>764</v>
      </c>
      <c r="E1373" s="11" t="s">
        <v>1445</v>
      </c>
      <c r="F1373" s="11" t="s">
        <v>1446</v>
      </c>
      <c r="G1373" s="16" t="s">
        <v>1447</v>
      </c>
      <c r="H1373" s="13" t="s">
        <v>1486</v>
      </c>
      <c r="I1373" s="13" t="s">
        <v>1534</v>
      </c>
      <c r="J1373" s="15">
        <v>5300</v>
      </c>
      <c r="K1373" s="15">
        <v>13746.6</v>
      </c>
      <c r="L1373" s="15">
        <v>363.68</v>
      </c>
      <c r="M1373" s="15">
        <v>86.8</v>
      </c>
      <c r="N1373" s="15">
        <v>3.8</v>
      </c>
      <c r="O1373" s="15">
        <v>95</v>
      </c>
      <c r="P1373" s="15">
        <f t="shared" si="69"/>
        <v>3.04</v>
      </c>
    </row>
    <row r="1374" spans="1:16">
      <c r="A1374" s="13">
        <v>202406</v>
      </c>
      <c r="B1374" s="11" t="s">
        <v>470</v>
      </c>
      <c r="C1374" s="11" t="s">
        <v>580</v>
      </c>
      <c r="D1374" s="11" t="s">
        <v>587</v>
      </c>
      <c r="E1374" s="11" t="s">
        <v>1459</v>
      </c>
      <c r="F1374" s="11" t="s">
        <v>609</v>
      </c>
      <c r="G1374" s="16" t="s">
        <v>1460</v>
      </c>
      <c r="H1374" s="13" t="s">
        <v>1486</v>
      </c>
      <c r="J1374" s="15">
        <v>6000</v>
      </c>
      <c r="K1374" s="15">
        <v>15416.1</v>
      </c>
      <c r="L1374" s="15">
        <v>363.68</v>
      </c>
      <c r="M1374" s="15">
        <v>86.8</v>
      </c>
      <c r="N1374" s="15">
        <v>3.8</v>
      </c>
      <c r="O1374" s="15">
        <v>0</v>
      </c>
      <c r="P1374" s="15">
        <f t="shared" si="69"/>
        <v>3.04</v>
      </c>
    </row>
    <row r="1375" spans="1:16">
      <c r="A1375" s="13">
        <v>202406</v>
      </c>
      <c r="B1375" s="11" t="s">
        <v>504</v>
      </c>
      <c r="C1375" s="11" t="s">
        <v>1438</v>
      </c>
      <c r="D1375" s="11" t="s">
        <v>587</v>
      </c>
      <c r="E1375" s="11" t="s">
        <v>1461</v>
      </c>
      <c r="F1375" s="11" t="s">
        <v>713</v>
      </c>
      <c r="G1375" s="16" t="s">
        <v>1460</v>
      </c>
      <c r="H1375" s="13" t="s">
        <v>1486</v>
      </c>
      <c r="J1375" s="15">
        <v>2500</v>
      </c>
      <c r="K1375" s="15">
        <v>5031.25</v>
      </c>
      <c r="L1375" s="15">
        <v>363.68</v>
      </c>
      <c r="M1375" s="15">
        <v>86.8</v>
      </c>
      <c r="N1375" s="15">
        <v>3.8</v>
      </c>
      <c r="O1375" s="15">
        <v>0</v>
      </c>
      <c r="P1375" s="15">
        <f t="shared" si="69"/>
        <v>3.04</v>
      </c>
    </row>
    <row r="1376" spans="1:16">
      <c r="A1376" s="13">
        <v>202406</v>
      </c>
      <c r="B1376" s="11" t="s">
        <v>468</v>
      </c>
      <c r="C1376" s="11" t="s">
        <v>1439</v>
      </c>
      <c r="D1376" s="11" t="s">
        <v>587</v>
      </c>
      <c r="E1376" s="11" t="s">
        <v>1479</v>
      </c>
      <c r="F1376" s="11" t="s">
        <v>1312</v>
      </c>
      <c r="G1376" s="16" t="s">
        <v>1480</v>
      </c>
      <c r="H1376" s="13" t="s">
        <v>1486</v>
      </c>
      <c r="J1376" s="15">
        <v>3250</v>
      </c>
      <c r="K1376" s="15">
        <v>4122.4</v>
      </c>
      <c r="L1376" s="15">
        <v>363.68</v>
      </c>
      <c r="M1376" s="15">
        <v>86.8</v>
      </c>
      <c r="N1376" s="15">
        <v>3.8</v>
      </c>
      <c r="O1376" s="15">
        <v>0</v>
      </c>
      <c r="P1376" s="15">
        <f t="shared" si="69"/>
        <v>3.04</v>
      </c>
    </row>
    <row r="1377" spans="1:16">
      <c r="A1377" s="13">
        <v>202406</v>
      </c>
      <c r="B1377" s="11" t="s">
        <v>536</v>
      </c>
      <c r="C1377" s="11" t="s">
        <v>1437</v>
      </c>
      <c r="D1377" s="11" t="s">
        <v>587</v>
      </c>
      <c r="E1377" s="11" t="s">
        <v>1491</v>
      </c>
      <c r="F1377" s="11" t="s">
        <v>1492</v>
      </c>
      <c r="G1377" s="16" t="s">
        <v>1493</v>
      </c>
      <c r="H1377" s="13" t="s">
        <v>1486</v>
      </c>
      <c r="I1377" s="13" t="s">
        <v>1534</v>
      </c>
      <c r="J1377" s="15">
        <v>2000</v>
      </c>
      <c r="K1377" s="15">
        <v>6030.4</v>
      </c>
      <c r="L1377" s="15">
        <v>363.68</v>
      </c>
      <c r="M1377" s="15">
        <v>86.8</v>
      </c>
      <c r="N1377" s="15">
        <v>3.8</v>
      </c>
      <c r="O1377" s="15">
        <v>0</v>
      </c>
      <c r="P1377" s="15">
        <f t="shared" si="69"/>
        <v>3.04</v>
      </c>
    </row>
    <row r="1378" spans="1:16">
      <c r="A1378" s="13">
        <v>202406</v>
      </c>
      <c r="B1378" s="11" t="s">
        <v>522</v>
      </c>
      <c r="C1378" s="11" t="s">
        <v>1437</v>
      </c>
      <c r="D1378" s="11" t="s">
        <v>587</v>
      </c>
      <c r="E1378" s="11" t="s">
        <v>1495</v>
      </c>
      <c r="F1378" s="11" t="s">
        <v>1482</v>
      </c>
      <c r="G1378" s="16" t="s">
        <v>1496</v>
      </c>
      <c r="H1378" s="13" t="s">
        <v>1486</v>
      </c>
      <c r="J1378" s="15">
        <v>2612</v>
      </c>
      <c r="K1378" s="15">
        <v>5770.7</v>
      </c>
      <c r="L1378" s="15">
        <v>363.68</v>
      </c>
      <c r="M1378" s="15">
        <v>86.8</v>
      </c>
      <c r="N1378" s="15">
        <v>3.8</v>
      </c>
      <c r="O1378" s="15">
        <v>0</v>
      </c>
      <c r="P1378" s="15">
        <f t="shared" si="69"/>
        <v>3.04</v>
      </c>
    </row>
    <row r="1379" spans="1:16">
      <c r="A1379" s="13">
        <v>202406</v>
      </c>
      <c r="B1379" s="11" t="s">
        <v>533</v>
      </c>
      <c r="C1379" s="11" t="s">
        <v>1438</v>
      </c>
      <c r="D1379" s="11" t="s">
        <v>587</v>
      </c>
      <c r="E1379" s="11" t="s">
        <v>1497</v>
      </c>
      <c r="F1379" s="11" t="s">
        <v>1498</v>
      </c>
      <c r="G1379" s="16" t="s">
        <v>1499</v>
      </c>
      <c r="H1379" s="13" t="s">
        <v>1486</v>
      </c>
      <c r="J1379" s="15">
        <v>1900</v>
      </c>
      <c r="K1379" s="15">
        <v>4146.68</v>
      </c>
      <c r="L1379" s="15">
        <v>363.68</v>
      </c>
      <c r="M1379" s="15">
        <v>86.8</v>
      </c>
      <c r="N1379" s="15">
        <v>3.8</v>
      </c>
      <c r="O1379" s="15">
        <v>0</v>
      </c>
      <c r="P1379" s="15">
        <f t="shared" si="69"/>
        <v>3.04</v>
      </c>
    </row>
    <row r="1380" spans="1:16">
      <c r="A1380" s="13">
        <v>202406</v>
      </c>
      <c r="B1380" s="11" t="s">
        <v>254</v>
      </c>
      <c r="C1380" s="11" t="s">
        <v>1438</v>
      </c>
      <c r="D1380" s="11" t="s">
        <v>587</v>
      </c>
      <c r="E1380" s="11" t="s">
        <v>1503</v>
      </c>
      <c r="F1380" s="11" t="s">
        <v>1504</v>
      </c>
      <c r="G1380" s="16" t="s">
        <v>1505</v>
      </c>
      <c r="H1380" s="13" t="s">
        <v>1486</v>
      </c>
      <c r="J1380" s="15">
        <v>2500</v>
      </c>
      <c r="K1380" s="15">
        <v>6488.3</v>
      </c>
      <c r="L1380" s="15">
        <v>363.68</v>
      </c>
      <c r="M1380" s="15">
        <v>86.8</v>
      </c>
      <c r="N1380" s="15">
        <v>3.8</v>
      </c>
      <c r="O1380" s="15">
        <v>0</v>
      </c>
      <c r="P1380" s="15">
        <f t="shared" si="69"/>
        <v>3.04</v>
      </c>
    </row>
    <row r="1381" spans="1:16">
      <c r="A1381" s="13">
        <v>202406</v>
      </c>
      <c r="B1381" s="11" t="s">
        <v>206</v>
      </c>
      <c r="C1381" s="11" t="s">
        <v>1438</v>
      </c>
      <c r="D1381" s="11" t="s">
        <v>587</v>
      </c>
      <c r="E1381" s="11" t="s">
        <v>1506</v>
      </c>
      <c r="F1381" s="11" t="s">
        <v>686</v>
      </c>
      <c r="G1381" s="16" t="s">
        <v>1507</v>
      </c>
      <c r="H1381" s="13" t="s">
        <v>1486</v>
      </c>
      <c r="J1381" s="15">
        <v>2120</v>
      </c>
      <c r="K1381" s="15">
        <v>6936.71</v>
      </c>
      <c r="L1381" s="15">
        <v>363.68</v>
      </c>
      <c r="M1381" s="15">
        <v>86.8</v>
      </c>
      <c r="N1381" s="15">
        <v>3.8</v>
      </c>
      <c r="O1381" s="15">
        <v>0</v>
      </c>
      <c r="P1381" s="15">
        <f t="shared" si="69"/>
        <v>3.04</v>
      </c>
    </row>
    <row r="1382" spans="1:16">
      <c r="A1382" s="13">
        <v>202406</v>
      </c>
      <c r="B1382" s="11" t="s">
        <v>528</v>
      </c>
      <c r="C1382" s="11" t="s">
        <v>1437</v>
      </c>
      <c r="D1382" s="11" t="s">
        <v>587</v>
      </c>
      <c r="E1382" s="11" t="s">
        <v>1508</v>
      </c>
      <c r="F1382" s="11" t="s">
        <v>652</v>
      </c>
      <c r="G1382" s="16" t="s">
        <v>1509</v>
      </c>
      <c r="H1382" s="13" t="s">
        <v>1486</v>
      </c>
      <c r="J1382" s="15">
        <v>3400</v>
      </c>
      <c r="K1382" s="15">
        <v>8458.76</v>
      </c>
      <c r="L1382" s="15">
        <v>363.68</v>
      </c>
      <c r="M1382" s="15">
        <v>86.8</v>
      </c>
      <c r="N1382" s="15">
        <v>3.8</v>
      </c>
      <c r="O1382" s="15">
        <v>0</v>
      </c>
      <c r="P1382" s="15">
        <f t="shared" si="69"/>
        <v>3.04</v>
      </c>
    </row>
    <row r="1383" spans="1:16">
      <c r="A1383" s="13">
        <v>202406</v>
      </c>
      <c r="B1383" s="11" t="s">
        <v>539</v>
      </c>
      <c r="C1383" s="11" t="s">
        <v>575</v>
      </c>
      <c r="D1383" s="11" t="s">
        <v>587</v>
      </c>
      <c r="E1383" s="11" t="s">
        <v>1516</v>
      </c>
      <c r="F1383" s="11" t="s">
        <v>1517</v>
      </c>
      <c r="G1383" s="16" t="s">
        <v>1521</v>
      </c>
      <c r="H1383" s="13" t="s">
        <v>1486</v>
      </c>
      <c r="J1383" s="15">
        <v>3850</v>
      </c>
      <c r="K1383" s="15">
        <v>10725</v>
      </c>
      <c r="L1383" s="15">
        <v>363.68</v>
      </c>
      <c r="M1383" s="15">
        <v>86.8</v>
      </c>
      <c r="N1383" s="15">
        <v>3.8</v>
      </c>
      <c r="O1383" s="15">
        <v>0</v>
      </c>
      <c r="P1383" s="15">
        <f t="shared" si="69"/>
        <v>3.04</v>
      </c>
    </row>
    <row r="1384" spans="1:16">
      <c r="A1384" s="13">
        <v>202406</v>
      </c>
      <c r="B1384" s="11" t="s">
        <v>540</v>
      </c>
      <c r="C1384" s="11" t="s">
        <v>580</v>
      </c>
      <c r="D1384" s="11" t="s">
        <v>587</v>
      </c>
      <c r="E1384" s="11" t="s">
        <v>1519</v>
      </c>
      <c r="F1384" s="11" t="s">
        <v>1520</v>
      </c>
      <c r="G1384" s="16" t="s">
        <v>1521</v>
      </c>
      <c r="H1384" s="13" t="s">
        <v>1486</v>
      </c>
      <c r="J1384" s="15">
        <v>1900</v>
      </c>
      <c r="K1384" s="15">
        <v>4178</v>
      </c>
      <c r="L1384" s="15">
        <v>363.68</v>
      </c>
      <c r="M1384" s="15">
        <v>86.8</v>
      </c>
      <c r="N1384" s="15">
        <v>3.8</v>
      </c>
      <c r="O1384" s="15">
        <v>0</v>
      </c>
      <c r="P1384" s="15">
        <f t="shared" si="69"/>
        <v>3.04</v>
      </c>
    </row>
    <row r="1385" spans="1:16">
      <c r="A1385" s="13">
        <v>202406</v>
      </c>
      <c r="B1385" s="11" t="s">
        <v>535</v>
      </c>
      <c r="C1385" s="11" t="s">
        <v>1437</v>
      </c>
      <c r="D1385" s="11" t="s">
        <v>587</v>
      </c>
      <c r="E1385" s="11" t="s">
        <v>1523</v>
      </c>
      <c r="F1385" s="11" t="s">
        <v>669</v>
      </c>
      <c r="G1385" s="16" t="s">
        <v>1524</v>
      </c>
      <c r="H1385" s="13" t="s">
        <v>1486</v>
      </c>
      <c r="J1385" s="15">
        <v>2750</v>
      </c>
      <c r="K1385" s="15">
        <v>5970.5</v>
      </c>
      <c r="L1385" s="15">
        <v>363.68</v>
      </c>
      <c r="M1385" s="15">
        <v>86.8</v>
      </c>
      <c r="N1385" s="15">
        <v>3.8</v>
      </c>
      <c r="O1385" s="15">
        <v>0</v>
      </c>
      <c r="P1385" s="15">
        <f t="shared" si="69"/>
        <v>3.04</v>
      </c>
    </row>
    <row r="1386" spans="1:16">
      <c r="A1386" s="13">
        <v>202406</v>
      </c>
      <c r="B1386" s="11" t="s">
        <v>531</v>
      </c>
      <c r="C1386" s="11" t="s">
        <v>1437</v>
      </c>
      <c r="D1386" s="11" t="s">
        <v>587</v>
      </c>
      <c r="E1386" s="11" t="s">
        <v>1525</v>
      </c>
      <c r="F1386" s="11" t="s">
        <v>1526</v>
      </c>
      <c r="G1386" s="16" t="s">
        <v>1527</v>
      </c>
      <c r="H1386" s="13" t="s">
        <v>1486</v>
      </c>
      <c r="J1386" s="15">
        <v>4000</v>
      </c>
      <c r="K1386" s="15">
        <v>8489.8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</row>
    <row r="1387" spans="1:16">
      <c r="A1387" s="13">
        <v>202406</v>
      </c>
      <c r="B1387" s="11" t="s">
        <v>525</v>
      </c>
      <c r="C1387" s="11" t="s">
        <v>1438</v>
      </c>
      <c r="D1387" s="11" t="s">
        <v>587</v>
      </c>
      <c r="E1387" s="11" t="s">
        <v>1528</v>
      </c>
      <c r="F1387" s="11" t="s">
        <v>880</v>
      </c>
      <c r="G1387" s="16" t="s">
        <v>1529</v>
      </c>
      <c r="H1387" s="13" t="s">
        <v>1486</v>
      </c>
      <c r="J1387" s="15">
        <v>2500</v>
      </c>
      <c r="K1387" s="15">
        <v>4749</v>
      </c>
      <c r="L1387" s="15">
        <v>363.68</v>
      </c>
      <c r="M1387" s="15">
        <v>86.8</v>
      </c>
      <c r="N1387" s="15">
        <v>3.8</v>
      </c>
      <c r="O1387" s="15">
        <v>0</v>
      </c>
      <c r="P1387" s="15">
        <f>1900*0.16%</f>
        <v>3.04</v>
      </c>
    </row>
    <row r="1388" spans="1:16">
      <c r="A1388" s="13">
        <v>202406</v>
      </c>
      <c r="B1388" s="11" t="s">
        <v>520</v>
      </c>
      <c r="C1388" s="11" t="s">
        <v>1439</v>
      </c>
      <c r="D1388" s="11" t="s">
        <v>587</v>
      </c>
      <c r="E1388" s="11" t="s">
        <v>1530</v>
      </c>
      <c r="F1388" s="11" t="s">
        <v>1354</v>
      </c>
      <c r="G1388" s="16" t="s">
        <v>1531</v>
      </c>
      <c r="H1388" s="13" t="s">
        <v>1486</v>
      </c>
      <c r="J1388" s="15">
        <v>3500</v>
      </c>
      <c r="K1388" s="15">
        <v>7121.22</v>
      </c>
      <c r="L1388" s="15">
        <v>363.68</v>
      </c>
      <c r="M1388" s="15">
        <v>86.8</v>
      </c>
      <c r="N1388" s="15">
        <v>3.8</v>
      </c>
      <c r="O1388" s="15">
        <v>0</v>
      </c>
      <c r="P1388" s="15">
        <f>1900*0.16%</f>
        <v>3.04</v>
      </c>
    </row>
    <row r="1389" spans="1:16">
      <c r="A1389" s="13">
        <v>202406</v>
      </c>
      <c r="B1389" s="11" t="s">
        <v>529</v>
      </c>
      <c r="C1389" s="11" t="s">
        <v>1437</v>
      </c>
      <c r="D1389" s="11" t="s">
        <v>764</v>
      </c>
      <c r="E1389" s="11" t="s">
        <v>1535</v>
      </c>
      <c r="F1389" s="11" t="s">
        <v>792</v>
      </c>
      <c r="G1389" s="16" t="s">
        <v>1536</v>
      </c>
      <c r="H1389" s="13" t="s">
        <v>1486</v>
      </c>
      <c r="I1389" s="13" t="s">
        <v>1371</v>
      </c>
      <c r="J1389" s="15">
        <v>5300</v>
      </c>
      <c r="K1389" s="15">
        <v>3655.92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</row>
    <row r="1390" spans="1:16">
      <c r="A1390" s="13">
        <v>202406</v>
      </c>
      <c r="B1390" s="11" t="s">
        <v>226</v>
      </c>
      <c r="C1390" s="11" t="s">
        <v>1437</v>
      </c>
      <c r="D1390" s="11" t="s">
        <v>587</v>
      </c>
      <c r="E1390" s="11" t="s">
        <v>1007</v>
      </c>
      <c r="F1390" s="11" t="s">
        <v>875</v>
      </c>
      <c r="G1390" s="16" t="s">
        <v>1008</v>
      </c>
      <c r="H1390" s="13" t="s">
        <v>1486</v>
      </c>
      <c r="J1390" s="15">
        <v>2363</v>
      </c>
      <c r="K1390" s="15">
        <v>7205.24</v>
      </c>
      <c r="L1390" s="15">
        <v>363.68</v>
      </c>
      <c r="M1390" s="15">
        <v>86.8</v>
      </c>
      <c r="N1390" s="15">
        <v>3.8</v>
      </c>
      <c r="O1390" s="15">
        <v>0</v>
      </c>
      <c r="P1390" s="15">
        <f t="shared" ref="P1390:P1421" si="70">1900*0.16%</f>
        <v>3.04</v>
      </c>
    </row>
    <row r="1391" spans="1:16">
      <c r="A1391" s="13">
        <v>202406</v>
      </c>
      <c r="B1391" s="11" t="s">
        <v>242</v>
      </c>
      <c r="C1391" s="11" t="s">
        <v>1437</v>
      </c>
      <c r="D1391" s="11" t="s">
        <v>587</v>
      </c>
      <c r="E1391" s="11" t="s">
        <v>1010</v>
      </c>
      <c r="F1391" s="11" t="s">
        <v>875</v>
      </c>
      <c r="G1391" s="16" t="s">
        <v>1011</v>
      </c>
      <c r="H1391" s="13" t="s">
        <v>1486</v>
      </c>
      <c r="J1391" s="15">
        <v>2363</v>
      </c>
      <c r="K1391" s="15">
        <v>7497.9</v>
      </c>
      <c r="L1391" s="15">
        <v>363.68</v>
      </c>
      <c r="M1391" s="15">
        <v>86.8</v>
      </c>
      <c r="N1391" s="15">
        <v>3.8</v>
      </c>
      <c r="O1391" s="15">
        <v>0</v>
      </c>
      <c r="P1391" s="15">
        <f t="shared" si="70"/>
        <v>3.04</v>
      </c>
    </row>
    <row r="1392" spans="1:16">
      <c r="A1392" s="13">
        <v>202406</v>
      </c>
      <c r="B1392" s="11" t="s">
        <v>281</v>
      </c>
      <c r="C1392" s="11" t="s">
        <v>1437</v>
      </c>
      <c r="D1392" s="11" t="s">
        <v>587</v>
      </c>
      <c r="E1392" s="11" t="s">
        <v>1012</v>
      </c>
      <c r="F1392" s="11" t="s">
        <v>875</v>
      </c>
      <c r="G1392" s="16" t="s">
        <v>756</v>
      </c>
      <c r="H1392" s="13" t="s">
        <v>1486</v>
      </c>
      <c r="J1392" s="15">
        <v>2363</v>
      </c>
      <c r="K1392" s="15">
        <v>5905.1</v>
      </c>
      <c r="L1392" s="15">
        <v>363.68</v>
      </c>
      <c r="M1392" s="15">
        <v>86.8</v>
      </c>
      <c r="N1392" s="15">
        <v>3.8</v>
      </c>
      <c r="O1392" s="15">
        <v>0</v>
      </c>
      <c r="P1392" s="15">
        <f t="shared" si="70"/>
        <v>3.04</v>
      </c>
    </row>
    <row r="1393" spans="1:16">
      <c r="A1393" s="13">
        <v>202406</v>
      </c>
      <c r="B1393" s="11" t="s">
        <v>294</v>
      </c>
      <c r="C1393" s="11" t="s">
        <v>1437</v>
      </c>
      <c r="D1393" s="11" t="s">
        <v>587</v>
      </c>
      <c r="E1393" s="11" t="s">
        <v>1013</v>
      </c>
      <c r="F1393" s="11" t="s">
        <v>875</v>
      </c>
      <c r="G1393" s="16" t="s">
        <v>1014</v>
      </c>
      <c r="H1393" s="13" t="s">
        <v>1486</v>
      </c>
      <c r="J1393" s="15">
        <v>2363</v>
      </c>
      <c r="K1393" s="15">
        <v>7602.33</v>
      </c>
      <c r="L1393" s="15">
        <v>363.68</v>
      </c>
      <c r="M1393" s="15">
        <v>86.8</v>
      </c>
      <c r="N1393" s="15">
        <v>3.8</v>
      </c>
      <c r="O1393" s="15">
        <v>0</v>
      </c>
      <c r="P1393" s="15">
        <f t="shared" si="70"/>
        <v>3.04</v>
      </c>
    </row>
    <row r="1394" spans="1:16">
      <c r="A1394" s="13">
        <v>202406</v>
      </c>
      <c r="B1394" s="11" t="s">
        <v>217</v>
      </c>
      <c r="C1394" s="11" t="s">
        <v>1438</v>
      </c>
      <c r="D1394" s="11" t="s">
        <v>587</v>
      </c>
      <c r="E1394" s="11" t="s">
        <v>1019</v>
      </c>
      <c r="F1394" s="11" t="s">
        <v>1020</v>
      </c>
      <c r="G1394" s="16" t="s">
        <v>1021</v>
      </c>
      <c r="H1394" s="13" t="s">
        <v>1494</v>
      </c>
      <c r="J1394" s="15">
        <v>1900</v>
      </c>
      <c r="K1394" s="15">
        <v>5251.17</v>
      </c>
      <c r="L1394" s="15">
        <v>363.68</v>
      </c>
      <c r="M1394" s="15">
        <v>86.8</v>
      </c>
      <c r="N1394" s="15">
        <v>3.8</v>
      </c>
      <c r="O1394" s="15">
        <v>0</v>
      </c>
      <c r="P1394" s="15">
        <f t="shared" si="70"/>
        <v>3.04</v>
      </c>
    </row>
    <row r="1395" spans="1:16">
      <c r="A1395" s="13">
        <v>202406</v>
      </c>
      <c r="B1395" s="11" t="s">
        <v>271</v>
      </c>
      <c r="C1395" s="11" t="s">
        <v>1438</v>
      </c>
      <c r="D1395" s="11" t="s">
        <v>587</v>
      </c>
      <c r="E1395" s="11" t="s">
        <v>1022</v>
      </c>
      <c r="F1395" s="11" t="s">
        <v>1023</v>
      </c>
      <c r="G1395" s="16" t="s">
        <v>1024</v>
      </c>
      <c r="H1395" s="13" t="s">
        <v>1494</v>
      </c>
      <c r="J1395" s="15">
        <v>1900</v>
      </c>
      <c r="K1395" s="15">
        <v>9313.33</v>
      </c>
      <c r="L1395" s="15">
        <v>363.68</v>
      </c>
      <c r="M1395" s="15">
        <v>86.8</v>
      </c>
      <c r="N1395" s="15">
        <v>3.8</v>
      </c>
      <c r="O1395" s="15">
        <v>0</v>
      </c>
      <c r="P1395" s="15">
        <f t="shared" si="70"/>
        <v>3.04</v>
      </c>
    </row>
    <row r="1396" spans="1:16">
      <c r="A1396" s="13">
        <v>202406</v>
      </c>
      <c r="B1396" s="11" t="s">
        <v>316</v>
      </c>
      <c r="C1396" s="11" t="s">
        <v>1438</v>
      </c>
      <c r="D1396" s="11" t="s">
        <v>587</v>
      </c>
      <c r="E1396" s="11" t="s">
        <v>1029</v>
      </c>
      <c r="F1396" s="11" t="s">
        <v>1030</v>
      </c>
      <c r="G1396" s="16" t="s">
        <v>1031</v>
      </c>
      <c r="H1396" s="13" t="s">
        <v>1494</v>
      </c>
      <c r="J1396" s="15">
        <v>1900</v>
      </c>
      <c r="K1396" s="15">
        <v>11252.46</v>
      </c>
      <c r="L1396" s="15">
        <v>363.68</v>
      </c>
      <c r="M1396" s="15">
        <v>86.8</v>
      </c>
      <c r="N1396" s="15">
        <v>3.8</v>
      </c>
      <c r="O1396" s="15">
        <v>0</v>
      </c>
      <c r="P1396" s="15">
        <f t="shared" si="70"/>
        <v>3.04</v>
      </c>
    </row>
    <row r="1397" spans="1:16">
      <c r="A1397" s="13">
        <v>202406</v>
      </c>
      <c r="B1397" s="11" t="s">
        <v>251</v>
      </c>
      <c r="C1397" s="11" t="s">
        <v>1438</v>
      </c>
      <c r="D1397" s="11" t="s">
        <v>587</v>
      </c>
      <c r="E1397" s="11" t="s">
        <v>1032</v>
      </c>
      <c r="F1397" s="11" t="s">
        <v>1023</v>
      </c>
      <c r="G1397" s="16" t="s">
        <v>1033</v>
      </c>
      <c r="H1397" s="13" t="s">
        <v>1494</v>
      </c>
      <c r="J1397" s="15">
        <v>1900</v>
      </c>
      <c r="K1397" s="15">
        <v>7637.27</v>
      </c>
      <c r="L1397" s="15">
        <v>363.68</v>
      </c>
      <c r="M1397" s="15">
        <v>86.8</v>
      </c>
      <c r="N1397" s="15">
        <v>3.8</v>
      </c>
      <c r="O1397" s="15">
        <v>0</v>
      </c>
      <c r="P1397" s="15">
        <f t="shared" si="70"/>
        <v>3.04</v>
      </c>
    </row>
    <row r="1398" spans="1:16">
      <c r="A1398" s="13">
        <v>202406</v>
      </c>
      <c r="B1398" s="11" t="s">
        <v>414</v>
      </c>
      <c r="C1398" s="11" t="s">
        <v>1438</v>
      </c>
      <c r="D1398" s="11" t="s">
        <v>587</v>
      </c>
      <c r="E1398" s="11" t="s">
        <v>1034</v>
      </c>
      <c r="F1398" s="11" t="s">
        <v>1027</v>
      </c>
      <c r="G1398" s="16" t="s">
        <v>1035</v>
      </c>
      <c r="H1398" s="13" t="s">
        <v>1494</v>
      </c>
      <c r="J1398" s="15">
        <v>1900</v>
      </c>
      <c r="K1398" s="15">
        <v>8071.57</v>
      </c>
      <c r="L1398" s="15">
        <v>363.68</v>
      </c>
      <c r="M1398" s="15">
        <v>86.8</v>
      </c>
      <c r="N1398" s="15">
        <v>3.8</v>
      </c>
      <c r="O1398" s="15">
        <v>0</v>
      </c>
      <c r="P1398" s="15">
        <f t="shared" si="70"/>
        <v>3.04</v>
      </c>
    </row>
    <row r="1399" spans="1:16">
      <c r="A1399" s="13">
        <v>202406</v>
      </c>
      <c r="B1399" s="11" t="s">
        <v>302</v>
      </c>
      <c r="C1399" s="11" t="s">
        <v>1438</v>
      </c>
      <c r="D1399" s="11" t="s">
        <v>587</v>
      </c>
      <c r="E1399" s="11" t="s">
        <v>1036</v>
      </c>
      <c r="F1399" s="11" t="s">
        <v>1027</v>
      </c>
      <c r="G1399" s="16" t="s">
        <v>1037</v>
      </c>
      <c r="H1399" s="13" t="s">
        <v>1494</v>
      </c>
      <c r="J1399" s="15">
        <v>1900</v>
      </c>
      <c r="K1399" s="15">
        <v>8304.61</v>
      </c>
      <c r="L1399" s="15">
        <v>363.68</v>
      </c>
      <c r="M1399" s="15">
        <v>86.8</v>
      </c>
      <c r="N1399" s="15">
        <v>3.8</v>
      </c>
      <c r="O1399" s="15">
        <v>0</v>
      </c>
      <c r="P1399" s="15">
        <f t="shared" si="70"/>
        <v>3.04</v>
      </c>
    </row>
    <row r="1400" spans="1:16">
      <c r="A1400" s="13">
        <v>202406</v>
      </c>
      <c r="B1400" s="11" t="s">
        <v>207</v>
      </c>
      <c r="C1400" s="11" t="s">
        <v>1438</v>
      </c>
      <c r="D1400" s="11" t="s">
        <v>587</v>
      </c>
      <c r="E1400" s="11" t="s">
        <v>1038</v>
      </c>
      <c r="F1400" s="11" t="s">
        <v>1039</v>
      </c>
      <c r="G1400" s="16" t="s">
        <v>1040</v>
      </c>
      <c r="H1400" s="13" t="s">
        <v>1494</v>
      </c>
      <c r="J1400" s="15">
        <v>1900</v>
      </c>
      <c r="K1400" s="15">
        <v>6974.38</v>
      </c>
      <c r="L1400" s="15">
        <v>363.68</v>
      </c>
      <c r="M1400" s="15">
        <v>86.8</v>
      </c>
      <c r="N1400" s="15">
        <v>3.8</v>
      </c>
      <c r="O1400" s="15">
        <v>0</v>
      </c>
      <c r="P1400" s="15">
        <f t="shared" si="70"/>
        <v>3.04</v>
      </c>
    </row>
    <row r="1401" spans="1:16">
      <c r="A1401" s="13">
        <v>202406</v>
      </c>
      <c r="B1401" s="11" t="s">
        <v>275</v>
      </c>
      <c r="C1401" s="11" t="s">
        <v>1438</v>
      </c>
      <c r="D1401" s="11" t="s">
        <v>587</v>
      </c>
      <c r="E1401" s="11" t="s">
        <v>1041</v>
      </c>
      <c r="F1401" s="11" t="s">
        <v>1027</v>
      </c>
      <c r="G1401" s="16" t="s">
        <v>1011</v>
      </c>
      <c r="H1401" s="13" t="s">
        <v>1494</v>
      </c>
      <c r="J1401" s="15">
        <v>1900</v>
      </c>
      <c r="K1401" s="15">
        <v>7184.3</v>
      </c>
      <c r="L1401" s="15">
        <v>363.68</v>
      </c>
      <c r="M1401" s="15">
        <v>86.8</v>
      </c>
      <c r="N1401" s="15">
        <v>3.8</v>
      </c>
      <c r="O1401" s="15">
        <v>0</v>
      </c>
      <c r="P1401" s="15">
        <f t="shared" si="70"/>
        <v>3.04</v>
      </c>
    </row>
    <row r="1402" spans="1:16">
      <c r="A1402" s="13">
        <v>202406</v>
      </c>
      <c r="B1402" s="11" t="s">
        <v>372</v>
      </c>
      <c r="C1402" s="11" t="s">
        <v>1438</v>
      </c>
      <c r="D1402" s="11" t="s">
        <v>587</v>
      </c>
      <c r="E1402" s="11" t="s">
        <v>1042</v>
      </c>
      <c r="F1402" s="11" t="s">
        <v>1030</v>
      </c>
      <c r="G1402" s="16" t="s">
        <v>1043</v>
      </c>
      <c r="H1402" s="13" t="s">
        <v>1494</v>
      </c>
      <c r="J1402" s="15">
        <v>1900</v>
      </c>
      <c r="K1402" s="15">
        <v>8740.68</v>
      </c>
      <c r="L1402" s="15">
        <v>363.68</v>
      </c>
      <c r="M1402" s="15">
        <v>86.8</v>
      </c>
      <c r="N1402" s="15">
        <v>3.8</v>
      </c>
      <c r="O1402" s="15">
        <v>0</v>
      </c>
      <c r="P1402" s="15">
        <f t="shared" si="70"/>
        <v>3.04</v>
      </c>
    </row>
    <row r="1403" spans="1:16">
      <c r="A1403" s="13">
        <v>202406</v>
      </c>
      <c r="B1403" s="11" t="s">
        <v>211</v>
      </c>
      <c r="C1403" s="11" t="s">
        <v>1438</v>
      </c>
      <c r="D1403" s="11" t="s">
        <v>587</v>
      </c>
      <c r="E1403" s="11" t="s">
        <v>1044</v>
      </c>
      <c r="F1403" s="11" t="s">
        <v>1039</v>
      </c>
      <c r="G1403" s="16" t="s">
        <v>1045</v>
      </c>
      <c r="H1403" s="13" t="s">
        <v>1494</v>
      </c>
      <c r="J1403" s="15">
        <v>1900</v>
      </c>
      <c r="K1403" s="15">
        <v>6071.55</v>
      </c>
      <c r="L1403" s="15">
        <v>363.68</v>
      </c>
      <c r="M1403" s="15">
        <v>86.8</v>
      </c>
      <c r="N1403" s="15">
        <v>3.8</v>
      </c>
      <c r="O1403" s="15">
        <v>0</v>
      </c>
      <c r="P1403" s="15">
        <f t="shared" si="70"/>
        <v>3.04</v>
      </c>
    </row>
    <row r="1404" spans="1:16">
      <c r="A1404" s="13">
        <v>202406</v>
      </c>
      <c r="B1404" s="11" t="s">
        <v>363</v>
      </c>
      <c r="C1404" s="11" t="s">
        <v>1438</v>
      </c>
      <c r="D1404" s="11" t="s">
        <v>587</v>
      </c>
      <c r="E1404" s="11" t="s">
        <v>1046</v>
      </c>
      <c r="F1404" s="11" t="s">
        <v>1039</v>
      </c>
      <c r="G1404" s="16" t="s">
        <v>1047</v>
      </c>
      <c r="H1404" s="13" t="s">
        <v>1494</v>
      </c>
      <c r="J1404" s="15">
        <v>1900</v>
      </c>
      <c r="K1404" s="15">
        <v>6291.38</v>
      </c>
      <c r="L1404" s="15">
        <v>363.68</v>
      </c>
      <c r="M1404" s="15">
        <v>86.8</v>
      </c>
      <c r="N1404" s="15">
        <v>3.8</v>
      </c>
      <c r="O1404" s="15">
        <v>0</v>
      </c>
      <c r="P1404" s="15">
        <f t="shared" si="70"/>
        <v>3.04</v>
      </c>
    </row>
    <row r="1405" spans="1:16">
      <c r="A1405" s="13">
        <v>202406</v>
      </c>
      <c r="B1405" s="11" t="s">
        <v>273</v>
      </c>
      <c r="C1405" s="11" t="s">
        <v>1438</v>
      </c>
      <c r="D1405" s="11" t="s">
        <v>587</v>
      </c>
      <c r="E1405" s="11" t="s">
        <v>1048</v>
      </c>
      <c r="F1405" s="11" t="s">
        <v>1039</v>
      </c>
      <c r="G1405" s="16" t="s">
        <v>1049</v>
      </c>
      <c r="H1405" s="13" t="s">
        <v>1494</v>
      </c>
      <c r="J1405" s="15">
        <v>1900</v>
      </c>
      <c r="K1405" s="15">
        <v>7606.89</v>
      </c>
      <c r="L1405" s="15">
        <v>363.68</v>
      </c>
      <c r="M1405" s="15">
        <v>86.8</v>
      </c>
      <c r="N1405" s="15">
        <v>3.8</v>
      </c>
      <c r="O1405" s="15">
        <v>0</v>
      </c>
      <c r="P1405" s="15">
        <f t="shared" si="70"/>
        <v>3.04</v>
      </c>
    </row>
    <row r="1406" spans="1:16">
      <c r="A1406" s="13">
        <v>202406</v>
      </c>
      <c r="B1406" s="11" t="s">
        <v>411</v>
      </c>
      <c r="C1406" s="11" t="s">
        <v>1438</v>
      </c>
      <c r="D1406" s="11" t="s">
        <v>587</v>
      </c>
      <c r="E1406" s="11" t="s">
        <v>1050</v>
      </c>
      <c r="F1406" s="11" t="s">
        <v>1020</v>
      </c>
      <c r="G1406" s="16" t="s">
        <v>1051</v>
      </c>
      <c r="H1406" s="13" t="s">
        <v>1494</v>
      </c>
      <c r="J1406" s="15">
        <v>1900</v>
      </c>
      <c r="K1406" s="15">
        <v>5714.92</v>
      </c>
      <c r="L1406" s="15">
        <v>363.68</v>
      </c>
      <c r="M1406" s="15">
        <v>86.8</v>
      </c>
      <c r="N1406" s="15">
        <v>3.8</v>
      </c>
      <c r="O1406" s="15">
        <v>0</v>
      </c>
      <c r="P1406" s="15">
        <f t="shared" si="70"/>
        <v>3.04</v>
      </c>
    </row>
    <row r="1407" spans="1:16">
      <c r="A1407" s="13">
        <v>202406</v>
      </c>
      <c r="B1407" s="11" t="s">
        <v>443</v>
      </c>
      <c r="C1407" s="11" t="s">
        <v>1438</v>
      </c>
      <c r="D1407" s="11" t="s">
        <v>587</v>
      </c>
      <c r="E1407" s="11" t="s">
        <v>1052</v>
      </c>
      <c r="F1407" s="11" t="s">
        <v>1030</v>
      </c>
      <c r="G1407" s="16" t="s">
        <v>1053</v>
      </c>
      <c r="H1407" s="13" t="s">
        <v>1494</v>
      </c>
      <c r="J1407" s="15">
        <v>1900</v>
      </c>
      <c r="K1407" s="15">
        <v>7686.37</v>
      </c>
      <c r="L1407" s="15">
        <v>363.68</v>
      </c>
      <c r="M1407" s="15">
        <v>86.8</v>
      </c>
      <c r="N1407" s="15">
        <v>3.8</v>
      </c>
      <c r="O1407" s="15">
        <v>0</v>
      </c>
      <c r="P1407" s="15">
        <f t="shared" si="70"/>
        <v>3.04</v>
      </c>
    </row>
    <row r="1408" spans="1:16">
      <c r="A1408" s="13">
        <v>202406</v>
      </c>
      <c r="B1408" s="11" t="s">
        <v>369</v>
      </c>
      <c r="C1408" s="11" t="s">
        <v>1438</v>
      </c>
      <c r="D1408" s="11" t="s">
        <v>587</v>
      </c>
      <c r="E1408" s="11" t="s">
        <v>1054</v>
      </c>
      <c r="F1408" s="11" t="s">
        <v>1020</v>
      </c>
      <c r="G1408" s="16" t="s">
        <v>1055</v>
      </c>
      <c r="H1408" s="13" t="s">
        <v>1494</v>
      </c>
      <c r="J1408" s="15">
        <v>1900</v>
      </c>
      <c r="K1408" s="15">
        <v>5490.94</v>
      </c>
      <c r="L1408" s="15">
        <v>363.68</v>
      </c>
      <c r="M1408" s="15">
        <v>86.8</v>
      </c>
      <c r="N1408" s="15">
        <v>3.8</v>
      </c>
      <c r="O1408" s="15">
        <v>0</v>
      </c>
      <c r="P1408" s="15">
        <f t="shared" si="70"/>
        <v>3.04</v>
      </c>
    </row>
    <row r="1409" spans="1:16">
      <c r="A1409" s="13">
        <v>202406</v>
      </c>
      <c r="B1409" s="11" t="s">
        <v>375</v>
      </c>
      <c r="C1409" s="11" t="s">
        <v>1438</v>
      </c>
      <c r="D1409" s="11" t="s">
        <v>587</v>
      </c>
      <c r="E1409" s="11" t="s">
        <v>1056</v>
      </c>
      <c r="F1409" s="11" t="s">
        <v>1039</v>
      </c>
      <c r="G1409" s="16" t="s">
        <v>1057</v>
      </c>
      <c r="H1409" s="13" t="s">
        <v>1494</v>
      </c>
      <c r="J1409" s="15">
        <v>1900</v>
      </c>
      <c r="K1409" s="15">
        <v>6282.26</v>
      </c>
      <c r="L1409" s="15">
        <v>363.68</v>
      </c>
      <c r="M1409" s="15">
        <v>86.8</v>
      </c>
      <c r="N1409" s="15">
        <v>3.8</v>
      </c>
      <c r="O1409" s="15">
        <v>385</v>
      </c>
      <c r="P1409" s="15">
        <f t="shared" si="70"/>
        <v>3.04</v>
      </c>
    </row>
    <row r="1410" spans="1:16">
      <c r="A1410" s="13">
        <v>202406</v>
      </c>
      <c r="B1410" s="11" t="s">
        <v>246</v>
      </c>
      <c r="C1410" s="11" t="s">
        <v>1438</v>
      </c>
      <c r="D1410" s="11" t="s">
        <v>587</v>
      </c>
      <c r="E1410" s="11" t="s">
        <v>1058</v>
      </c>
      <c r="F1410" s="11" t="s">
        <v>1039</v>
      </c>
      <c r="G1410" s="16" t="s">
        <v>1059</v>
      </c>
      <c r="H1410" s="13" t="s">
        <v>1494</v>
      </c>
      <c r="J1410" s="15">
        <v>1900</v>
      </c>
      <c r="K1410" s="15">
        <v>5736.76</v>
      </c>
      <c r="L1410" s="15">
        <v>363.68</v>
      </c>
      <c r="M1410" s="15">
        <v>86.8</v>
      </c>
      <c r="N1410" s="15">
        <v>3.8</v>
      </c>
      <c r="O1410" s="15">
        <v>0</v>
      </c>
      <c r="P1410" s="15">
        <f t="shared" si="70"/>
        <v>3.04</v>
      </c>
    </row>
    <row r="1411" spans="1:16">
      <c r="A1411" s="13">
        <v>202406</v>
      </c>
      <c r="B1411" s="11" t="s">
        <v>235</v>
      </c>
      <c r="C1411" s="11" t="s">
        <v>1438</v>
      </c>
      <c r="D1411" s="11" t="s">
        <v>587</v>
      </c>
      <c r="E1411" s="11" t="s">
        <v>1060</v>
      </c>
      <c r="F1411" s="11" t="s">
        <v>1039</v>
      </c>
      <c r="G1411" s="16" t="s">
        <v>1061</v>
      </c>
      <c r="H1411" s="13" t="s">
        <v>1494</v>
      </c>
      <c r="J1411" s="15">
        <v>1900</v>
      </c>
      <c r="K1411" s="15">
        <v>6222.52</v>
      </c>
      <c r="L1411" s="15">
        <v>363.68</v>
      </c>
      <c r="M1411" s="15">
        <v>86.8</v>
      </c>
      <c r="N1411" s="15">
        <v>3.8</v>
      </c>
      <c r="O1411" s="15">
        <v>0</v>
      </c>
      <c r="P1411" s="15">
        <f t="shared" si="70"/>
        <v>3.04</v>
      </c>
    </row>
    <row r="1412" spans="1:16">
      <c r="A1412" s="13">
        <v>202406</v>
      </c>
      <c r="B1412" s="11" t="s">
        <v>339</v>
      </c>
      <c r="C1412" s="11" t="s">
        <v>1438</v>
      </c>
      <c r="D1412" s="11" t="s">
        <v>587</v>
      </c>
      <c r="E1412" s="11" t="s">
        <v>1064</v>
      </c>
      <c r="F1412" s="11" t="s">
        <v>1027</v>
      </c>
      <c r="G1412" s="16" t="s">
        <v>1065</v>
      </c>
      <c r="H1412" s="13" t="s">
        <v>1494</v>
      </c>
      <c r="J1412" s="15">
        <v>1900</v>
      </c>
      <c r="K1412" s="15">
        <v>5782.34</v>
      </c>
      <c r="L1412" s="15">
        <v>363.68</v>
      </c>
      <c r="M1412" s="15">
        <v>86.8</v>
      </c>
      <c r="N1412" s="15">
        <v>3.8</v>
      </c>
      <c r="O1412" s="15">
        <v>0</v>
      </c>
      <c r="P1412" s="15">
        <f t="shared" si="70"/>
        <v>3.04</v>
      </c>
    </row>
    <row r="1413" spans="1:16">
      <c r="A1413" s="13">
        <v>202406</v>
      </c>
      <c r="B1413" s="11" t="s">
        <v>330</v>
      </c>
      <c r="C1413" s="11" t="s">
        <v>1438</v>
      </c>
      <c r="D1413" s="11" t="s">
        <v>587</v>
      </c>
      <c r="E1413" s="11" t="s">
        <v>1066</v>
      </c>
      <c r="F1413" s="11" t="s">
        <v>1067</v>
      </c>
      <c r="G1413" s="16" t="s">
        <v>1068</v>
      </c>
      <c r="H1413" s="13" t="s">
        <v>1494</v>
      </c>
      <c r="J1413" s="15">
        <v>1900</v>
      </c>
      <c r="K1413" s="15">
        <v>5939.67</v>
      </c>
      <c r="L1413" s="15">
        <v>363.68</v>
      </c>
      <c r="M1413" s="15">
        <v>86.8</v>
      </c>
      <c r="N1413" s="15">
        <v>3.8</v>
      </c>
      <c r="O1413" s="15">
        <v>0</v>
      </c>
      <c r="P1413" s="15">
        <f t="shared" si="70"/>
        <v>3.04</v>
      </c>
    </row>
    <row r="1414" spans="1:16">
      <c r="A1414" s="13">
        <v>202406</v>
      </c>
      <c r="B1414" s="11" t="s">
        <v>208</v>
      </c>
      <c r="C1414" s="11" t="s">
        <v>1438</v>
      </c>
      <c r="D1414" s="11" t="s">
        <v>587</v>
      </c>
      <c r="E1414" s="11" t="s">
        <v>1069</v>
      </c>
      <c r="F1414" s="11" t="s">
        <v>1363</v>
      </c>
      <c r="G1414" s="16" t="s">
        <v>1070</v>
      </c>
      <c r="H1414" s="13" t="s">
        <v>1494</v>
      </c>
      <c r="J1414" s="15">
        <v>1900</v>
      </c>
      <c r="K1414" s="15">
        <v>6871.48</v>
      </c>
      <c r="L1414" s="15">
        <v>363.68</v>
      </c>
      <c r="M1414" s="15">
        <v>86.8</v>
      </c>
      <c r="N1414" s="15">
        <v>3.8</v>
      </c>
      <c r="O1414" s="15">
        <v>0</v>
      </c>
      <c r="P1414" s="15">
        <f t="shared" si="70"/>
        <v>3.04</v>
      </c>
    </row>
    <row r="1415" spans="1:16">
      <c r="A1415" s="13">
        <v>202406</v>
      </c>
      <c r="B1415" s="11" t="s">
        <v>399</v>
      </c>
      <c r="C1415" s="11" t="s">
        <v>1438</v>
      </c>
      <c r="D1415" s="11" t="s">
        <v>587</v>
      </c>
      <c r="E1415" s="11" t="s">
        <v>1071</v>
      </c>
      <c r="F1415" s="11" t="s">
        <v>1067</v>
      </c>
      <c r="G1415" s="16" t="s">
        <v>756</v>
      </c>
      <c r="H1415" s="13" t="s">
        <v>1494</v>
      </c>
      <c r="J1415" s="15">
        <v>1900</v>
      </c>
      <c r="K1415" s="15">
        <v>5707.94</v>
      </c>
      <c r="L1415" s="15">
        <v>363.68</v>
      </c>
      <c r="M1415" s="15">
        <v>86.8</v>
      </c>
      <c r="N1415" s="15">
        <v>3.8</v>
      </c>
      <c r="O1415" s="15">
        <v>100</v>
      </c>
      <c r="P1415" s="15">
        <f t="shared" si="70"/>
        <v>3.04</v>
      </c>
    </row>
    <row r="1416" spans="1:16">
      <c r="A1416" s="13">
        <v>202406</v>
      </c>
      <c r="B1416" s="11" t="s">
        <v>230</v>
      </c>
      <c r="C1416" s="11" t="s">
        <v>1438</v>
      </c>
      <c r="D1416" s="11" t="s">
        <v>587</v>
      </c>
      <c r="E1416" s="11" t="s">
        <v>1072</v>
      </c>
      <c r="F1416" s="11" t="s">
        <v>1027</v>
      </c>
      <c r="G1416" s="16" t="s">
        <v>1073</v>
      </c>
      <c r="H1416" s="13" t="s">
        <v>1494</v>
      </c>
      <c r="J1416" s="15">
        <v>1900</v>
      </c>
      <c r="K1416" s="15">
        <v>6425.95</v>
      </c>
      <c r="L1416" s="15">
        <v>363.68</v>
      </c>
      <c r="M1416" s="15">
        <v>86.8</v>
      </c>
      <c r="N1416" s="15">
        <v>3.8</v>
      </c>
      <c r="O1416" s="15">
        <v>0</v>
      </c>
      <c r="P1416" s="15">
        <f t="shared" si="70"/>
        <v>3.04</v>
      </c>
    </row>
    <row r="1417" spans="1:16">
      <c r="A1417" s="13">
        <v>202406</v>
      </c>
      <c r="B1417" s="11" t="s">
        <v>343</v>
      </c>
      <c r="C1417" s="11" t="s">
        <v>1438</v>
      </c>
      <c r="D1417" s="11" t="s">
        <v>587</v>
      </c>
      <c r="E1417" s="11" t="s">
        <v>1074</v>
      </c>
      <c r="F1417" s="11" t="s">
        <v>1027</v>
      </c>
      <c r="G1417" s="16" t="s">
        <v>1075</v>
      </c>
      <c r="H1417" s="13" t="s">
        <v>1494</v>
      </c>
      <c r="I1417" s="13" t="s">
        <v>1537</v>
      </c>
      <c r="J1417" s="15">
        <v>1900</v>
      </c>
      <c r="K1417" s="15">
        <v>5633.61</v>
      </c>
      <c r="L1417" s="15">
        <v>363.68</v>
      </c>
      <c r="M1417" s="15">
        <v>86.8</v>
      </c>
      <c r="N1417" s="15">
        <v>3.8</v>
      </c>
      <c r="O1417" s="15">
        <v>0</v>
      </c>
      <c r="P1417" s="15">
        <f t="shared" si="70"/>
        <v>3.04</v>
      </c>
    </row>
    <row r="1418" spans="1:16">
      <c r="A1418" s="13">
        <v>202406</v>
      </c>
      <c r="B1418" s="11" t="s">
        <v>297</v>
      </c>
      <c r="C1418" s="11" t="s">
        <v>1438</v>
      </c>
      <c r="D1418" s="11" t="s">
        <v>587</v>
      </c>
      <c r="E1418" s="11" t="s">
        <v>1076</v>
      </c>
      <c r="F1418" s="11" t="s">
        <v>1027</v>
      </c>
      <c r="G1418" s="16" t="s">
        <v>1077</v>
      </c>
      <c r="H1418" s="13" t="s">
        <v>1494</v>
      </c>
      <c r="J1418" s="15">
        <v>1900</v>
      </c>
      <c r="K1418" s="15">
        <v>5653.24</v>
      </c>
      <c r="L1418" s="15">
        <v>363.68</v>
      </c>
      <c r="M1418" s="15">
        <v>86.8</v>
      </c>
      <c r="N1418" s="15">
        <v>3.8</v>
      </c>
      <c r="O1418" s="15">
        <v>0</v>
      </c>
      <c r="P1418" s="15">
        <f t="shared" si="70"/>
        <v>3.04</v>
      </c>
    </row>
    <row r="1419" spans="1:16">
      <c r="A1419" s="13">
        <v>202406</v>
      </c>
      <c r="B1419" s="11" t="s">
        <v>341</v>
      </c>
      <c r="C1419" s="11" t="s">
        <v>1438</v>
      </c>
      <c r="D1419" s="11" t="s">
        <v>587</v>
      </c>
      <c r="E1419" s="11" t="s">
        <v>1078</v>
      </c>
      <c r="F1419" s="11" t="s">
        <v>1027</v>
      </c>
      <c r="G1419" s="16" t="s">
        <v>1079</v>
      </c>
      <c r="H1419" s="13" t="s">
        <v>1494</v>
      </c>
      <c r="J1419" s="15">
        <v>1900</v>
      </c>
      <c r="K1419" s="15">
        <v>7505.82</v>
      </c>
      <c r="L1419" s="15">
        <v>363.68</v>
      </c>
      <c r="M1419" s="15">
        <v>86.8</v>
      </c>
      <c r="N1419" s="15">
        <v>3.8</v>
      </c>
      <c r="O1419" s="15">
        <v>0</v>
      </c>
      <c r="P1419" s="15">
        <f t="shared" si="70"/>
        <v>3.04</v>
      </c>
    </row>
    <row r="1420" spans="1:16">
      <c r="A1420" s="13">
        <v>202406</v>
      </c>
      <c r="B1420" s="11" t="s">
        <v>237</v>
      </c>
      <c r="C1420" s="11" t="s">
        <v>1438</v>
      </c>
      <c r="D1420" s="11" t="s">
        <v>587</v>
      </c>
      <c r="E1420" s="11" t="s">
        <v>1084</v>
      </c>
      <c r="F1420" s="11" t="s">
        <v>1030</v>
      </c>
      <c r="G1420" s="16" t="s">
        <v>1083</v>
      </c>
      <c r="H1420" s="13" t="s">
        <v>1494</v>
      </c>
      <c r="J1420" s="15">
        <v>1900</v>
      </c>
      <c r="K1420" s="15">
        <v>7854.54</v>
      </c>
      <c r="L1420" s="15">
        <v>363.68</v>
      </c>
      <c r="M1420" s="15">
        <v>86.8</v>
      </c>
      <c r="N1420" s="15">
        <v>3.8</v>
      </c>
      <c r="O1420" s="15">
        <v>0</v>
      </c>
      <c r="P1420" s="15">
        <f t="shared" si="70"/>
        <v>3.04</v>
      </c>
    </row>
    <row r="1421" spans="1:16">
      <c r="A1421" s="13">
        <v>202406</v>
      </c>
      <c r="B1421" s="11" t="s">
        <v>361</v>
      </c>
      <c r="C1421" s="11" t="s">
        <v>1438</v>
      </c>
      <c r="D1421" s="11" t="s">
        <v>587</v>
      </c>
      <c r="E1421" s="11" t="s">
        <v>1085</v>
      </c>
      <c r="F1421" s="11" t="s">
        <v>1086</v>
      </c>
      <c r="G1421" s="16" t="s">
        <v>1087</v>
      </c>
      <c r="H1421" s="13" t="s">
        <v>1494</v>
      </c>
      <c r="J1421" s="15">
        <v>1900</v>
      </c>
      <c r="K1421" s="15">
        <v>7932.64</v>
      </c>
      <c r="L1421" s="15">
        <v>363.68</v>
      </c>
      <c r="M1421" s="15">
        <v>86.8</v>
      </c>
      <c r="N1421" s="15">
        <v>3.8</v>
      </c>
      <c r="O1421" s="15">
        <v>0</v>
      </c>
      <c r="P1421" s="15">
        <f t="shared" si="70"/>
        <v>3.04</v>
      </c>
    </row>
    <row r="1422" spans="1:16">
      <c r="A1422" s="13">
        <v>202406</v>
      </c>
      <c r="B1422" s="11" t="s">
        <v>360</v>
      </c>
      <c r="C1422" s="11" t="s">
        <v>1438</v>
      </c>
      <c r="D1422" s="11" t="s">
        <v>587</v>
      </c>
      <c r="E1422" s="11" t="s">
        <v>1088</v>
      </c>
      <c r="F1422" s="11" t="s">
        <v>1067</v>
      </c>
      <c r="G1422" s="16" t="s">
        <v>1089</v>
      </c>
      <c r="H1422" s="13" t="s">
        <v>1494</v>
      </c>
      <c r="J1422" s="15">
        <v>1900</v>
      </c>
      <c r="K1422" s="15">
        <v>6112.08</v>
      </c>
      <c r="L1422" s="15">
        <v>363.68</v>
      </c>
      <c r="M1422" s="15">
        <v>86.8</v>
      </c>
      <c r="N1422" s="15">
        <v>3.8</v>
      </c>
      <c r="O1422" s="15">
        <v>95</v>
      </c>
      <c r="P1422" s="15">
        <f t="shared" ref="P1422:P1453" si="71">1900*0.16%</f>
        <v>3.04</v>
      </c>
    </row>
    <row r="1423" spans="1:16">
      <c r="A1423" s="13">
        <v>202406</v>
      </c>
      <c r="B1423" s="11" t="s">
        <v>308</v>
      </c>
      <c r="C1423" s="11" t="s">
        <v>1438</v>
      </c>
      <c r="D1423" s="11" t="s">
        <v>587</v>
      </c>
      <c r="E1423" s="11" t="s">
        <v>1092</v>
      </c>
      <c r="F1423" s="11" t="s">
        <v>1067</v>
      </c>
      <c r="G1423" s="16" t="s">
        <v>1051</v>
      </c>
      <c r="H1423" s="13" t="s">
        <v>1494</v>
      </c>
      <c r="J1423" s="15">
        <v>1900</v>
      </c>
      <c r="K1423" s="15">
        <v>5678.69</v>
      </c>
      <c r="L1423" s="15">
        <v>363.68</v>
      </c>
      <c r="M1423" s="15">
        <v>86.8</v>
      </c>
      <c r="N1423" s="15">
        <v>3.8</v>
      </c>
      <c r="O1423" s="15">
        <v>0</v>
      </c>
      <c r="P1423" s="15">
        <f t="shared" si="71"/>
        <v>3.04</v>
      </c>
    </row>
    <row r="1424" spans="1:16">
      <c r="A1424" s="13">
        <v>202406</v>
      </c>
      <c r="B1424" s="11" t="s">
        <v>325</v>
      </c>
      <c r="C1424" s="11" t="s">
        <v>1438</v>
      </c>
      <c r="D1424" s="11" t="s">
        <v>587</v>
      </c>
      <c r="E1424" s="11" t="s">
        <v>1093</v>
      </c>
      <c r="F1424" s="11" t="s">
        <v>1027</v>
      </c>
      <c r="G1424" s="16" t="s">
        <v>1094</v>
      </c>
      <c r="H1424" s="13" t="s">
        <v>1494</v>
      </c>
      <c r="J1424" s="15">
        <v>1900</v>
      </c>
      <c r="K1424" s="15">
        <v>7324.63</v>
      </c>
      <c r="L1424" s="15">
        <v>363.68</v>
      </c>
      <c r="M1424" s="15">
        <v>86.8</v>
      </c>
      <c r="N1424" s="15">
        <v>3.8</v>
      </c>
      <c r="O1424" s="15">
        <v>0</v>
      </c>
      <c r="P1424" s="15">
        <f t="shared" si="71"/>
        <v>3.04</v>
      </c>
    </row>
    <row r="1425" spans="1:16">
      <c r="A1425" s="13">
        <v>202406</v>
      </c>
      <c r="B1425" s="11" t="s">
        <v>347</v>
      </c>
      <c r="C1425" s="11" t="s">
        <v>1438</v>
      </c>
      <c r="D1425" s="11" t="s">
        <v>587</v>
      </c>
      <c r="E1425" s="11" t="s">
        <v>1098</v>
      </c>
      <c r="F1425" s="11" t="s">
        <v>1020</v>
      </c>
      <c r="G1425" s="16" t="s">
        <v>1099</v>
      </c>
      <c r="H1425" s="13" t="s">
        <v>1494</v>
      </c>
      <c r="J1425" s="15">
        <v>1900</v>
      </c>
      <c r="K1425" s="15">
        <v>5359.35</v>
      </c>
      <c r="L1425" s="15">
        <v>363.68</v>
      </c>
      <c r="M1425" s="15">
        <v>86.8</v>
      </c>
      <c r="N1425" s="15">
        <v>3.8</v>
      </c>
      <c r="O1425" s="15">
        <v>0</v>
      </c>
      <c r="P1425" s="15">
        <f t="shared" si="71"/>
        <v>3.04</v>
      </c>
    </row>
    <row r="1426" spans="1:16">
      <c r="A1426" s="13">
        <v>202406</v>
      </c>
      <c r="B1426" s="11" t="s">
        <v>338</v>
      </c>
      <c r="C1426" s="11" t="s">
        <v>1438</v>
      </c>
      <c r="D1426" s="11" t="s">
        <v>587</v>
      </c>
      <c r="E1426" s="11" t="s">
        <v>1100</v>
      </c>
      <c r="F1426" s="11" t="s">
        <v>1020</v>
      </c>
      <c r="G1426" s="16" t="s">
        <v>1101</v>
      </c>
      <c r="H1426" s="13" t="s">
        <v>1494</v>
      </c>
      <c r="J1426" s="15">
        <v>1900</v>
      </c>
      <c r="K1426" s="15">
        <v>5301.64</v>
      </c>
      <c r="L1426" s="15">
        <v>363.68</v>
      </c>
      <c r="M1426" s="15">
        <v>86.8</v>
      </c>
      <c r="N1426" s="15">
        <v>3.8</v>
      </c>
      <c r="O1426" s="15">
        <v>0</v>
      </c>
      <c r="P1426" s="15">
        <f t="shared" si="71"/>
        <v>3.04</v>
      </c>
    </row>
    <row r="1427" spans="1:16">
      <c r="A1427" s="13">
        <v>202406</v>
      </c>
      <c r="B1427" s="11" t="s">
        <v>210</v>
      </c>
      <c r="C1427" s="11" t="s">
        <v>1438</v>
      </c>
      <c r="D1427" s="11" t="s">
        <v>587</v>
      </c>
      <c r="E1427" s="11" t="s">
        <v>1104</v>
      </c>
      <c r="F1427" s="11" t="s">
        <v>1020</v>
      </c>
      <c r="G1427" s="16" t="s">
        <v>1105</v>
      </c>
      <c r="H1427" s="13" t="s">
        <v>1494</v>
      </c>
      <c r="J1427" s="15">
        <v>1900</v>
      </c>
      <c r="K1427" s="15">
        <v>6770.73</v>
      </c>
      <c r="L1427" s="15">
        <v>363.68</v>
      </c>
      <c r="M1427" s="15">
        <v>86.8</v>
      </c>
      <c r="N1427" s="15">
        <v>3.8</v>
      </c>
      <c r="O1427" s="15">
        <v>0</v>
      </c>
      <c r="P1427" s="15">
        <f t="shared" si="71"/>
        <v>3.04</v>
      </c>
    </row>
    <row r="1428" spans="1:16">
      <c r="A1428" s="13">
        <v>202406</v>
      </c>
      <c r="B1428" s="11" t="s">
        <v>309</v>
      </c>
      <c r="C1428" s="11" t="s">
        <v>1438</v>
      </c>
      <c r="D1428" s="11" t="s">
        <v>587</v>
      </c>
      <c r="E1428" s="11" t="s">
        <v>1106</v>
      </c>
      <c r="F1428" s="11" t="s">
        <v>1020</v>
      </c>
      <c r="G1428" s="16" t="s">
        <v>1107</v>
      </c>
      <c r="H1428" s="13" t="s">
        <v>1494</v>
      </c>
      <c r="J1428" s="15">
        <v>1900</v>
      </c>
      <c r="K1428" s="15">
        <v>5293.68</v>
      </c>
      <c r="L1428" s="15">
        <v>363.68</v>
      </c>
      <c r="M1428" s="15">
        <v>86.8</v>
      </c>
      <c r="N1428" s="15">
        <v>3.8</v>
      </c>
      <c r="O1428" s="15">
        <v>0</v>
      </c>
      <c r="P1428" s="15">
        <f t="shared" si="71"/>
        <v>3.04</v>
      </c>
    </row>
    <row r="1429" spans="1:16">
      <c r="A1429" s="13">
        <v>202406</v>
      </c>
      <c r="B1429" s="11" t="s">
        <v>205</v>
      </c>
      <c r="C1429" s="11" t="s">
        <v>1438</v>
      </c>
      <c r="D1429" s="11" t="s">
        <v>587</v>
      </c>
      <c r="E1429" s="11" t="s">
        <v>1108</v>
      </c>
      <c r="F1429" s="11" t="s">
        <v>1039</v>
      </c>
      <c r="G1429" s="16" t="s">
        <v>1109</v>
      </c>
      <c r="H1429" s="13" t="s">
        <v>1494</v>
      </c>
      <c r="J1429" s="15">
        <v>1900</v>
      </c>
      <c r="K1429" s="15">
        <v>5703</v>
      </c>
      <c r="L1429" s="15">
        <v>363.68</v>
      </c>
      <c r="M1429" s="15">
        <v>86.8</v>
      </c>
      <c r="N1429" s="15">
        <v>3.8</v>
      </c>
      <c r="O1429" s="15">
        <v>0</v>
      </c>
      <c r="P1429" s="15">
        <f t="shared" si="71"/>
        <v>3.04</v>
      </c>
    </row>
    <row r="1430" spans="1:16">
      <c r="A1430" s="13">
        <v>202406</v>
      </c>
      <c r="B1430" s="11" t="s">
        <v>387</v>
      </c>
      <c r="C1430" s="11" t="s">
        <v>1438</v>
      </c>
      <c r="D1430" s="11" t="s">
        <v>587</v>
      </c>
      <c r="E1430" s="11" t="s">
        <v>1110</v>
      </c>
      <c r="F1430" s="11" t="s">
        <v>1039</v>
      </c>
      <c r="G1430" s="16" t="s">
        <v>1111</v>
      </c>
      <c r="H1430" s="13" t="s">
        <v>1494</v>
      </c>
      <c r="J1430" s="15">
        <v>1900</v>
      </c>
      <c r="K1430" s="15">
        <v>6489.4</v>
      </c>
      <c r="L1430" s="15">
        <v>363.68</v>
      </c>
      <c r="M1430" s="15">
        <v>86.8</v>
      </c>
      <c r="N1430" s="15">
        <v>3.8</v>
      </c>
      <c r="O1430" s="15">
        <v>0</v>
      </c>
      <c r="P1430" s="15">
        <f t="shared" si="71"/>
        <v>3.04</v>
      </c>
    </row>
    <row r="1431" spans="1:16">
      <c r="A1431" s="13">
        <v>202406</v>
      </c>
      <c r="B1431" s="11" t="s">
        <v>209</v>
      </c>
      <c r="C1431" s="11" t="s">
        <v>1438</v>
      </c>
      <c r="D1431" s="11" t="s">
        <v>587</v>
      </c>
      <c r="E1431" s="11" t="s">
        <v>1117</v>
      </c>
      <c r="F1431" s="11" t="s">
        <v>1020</v>
      </c>
      <c r="G1431" s="16" t="s">
        <v>1118</v>
      </c>
      <c r="H1431" s="13" t="s">
        <v>1494</v>
      </c>
      <c r="J1431" s="15">
        <v>1900</v>
      </c>
      <c r="K1431" s="15">
        <v>5348.9</v>
      </c>
      <c r="L1431" s="15">
        <v>363.68</v>
      </c>
      <c r="M1431" s="15">
        <v>86.8</v>
      </c>
      <c r="N1431" s="15">
        <v>3.8</v>
      </c>
      <c r="O1431" s="15">
        <v>0</v>
      </c>
      <c r="P1431" s="15">
        <f t="shared" si="71"/>
        <v>3.04</v>
      </c>
    </row>
    <row r="1432" spans="1:16">
      <c r="A1432" s="13">
        <v>202406</v>
      </c>
      <c r="B1432" s="11" t="s">
        <v>336</v>
      </c>
      <c r="C1432" s="11" t="s">
        <v>1438</v>
      </c>
      <c r="D1432" s="11" t="s">
        <v>587</v>
      </c>
      <c r="E1432" s="11" t="s">
        <v>1126</v>
      </c>
      <c r="F1432" s="11" t="s">
        <v>1027</v>
      </c>
      <c r="G1432" s="16" t="s">
        <v>1127</v>
      </c>
      <c r="H1432" s="13" t="s">
        <v>1494</v>
      </c>
      <c r="J1432" s="15">
        <v>1900</v>
      </c>
      <c r="K1432" s="15">
        <v>5435.64</v>
      </c>
      <c r="L1432" s="15">
        <v>363.68</v>
      </c>
      <c r="M1432" s="15">
        <v>86.8</v>
      </c>
      <c r="N1432" s="15">
        <v>3.8</v>
      </c>
      <c r="O1432" s="15">
        <v>0</v>
      </c>
      <c r="P1432" s="15">
        <f t="shared" si="71"/>
        <v>3.04</v>
      </c>
    </row>
    <row r="1433" spans="1:16">
      <c r="A1433" s="13">
        <v>202406</v>
      </c>
      <c r="B1433" s="11" t="s">
        <v>358</v>
      </c>
      <c r="C1433" s="11" t="s">
        <v>1438</v>
      </c>
      <c r="D1433" s="11" t="s">
        <v>587</v>
      </c>
      <c r="E1433" s="11" t="s">
        <v>1128</v>
      </c>
      <c r="F1433" s="11" t="s">
        <v>1027</v>
      </c>
      <c r="G1433" s="16" t="s">
        <v>934</v>
      </c>
      <c r="H1433" s="13" t="s">
        <v>1494</v>
      </c>
      <c r="J1433" s="15">
        <v>1900</v>
      </c>
      <c r="K1433" s="15">
        <v>6925.37</v>
      </c>
      <c r="L1433" s="15">
        <v>363.68</v>
      </c>
      <c r="M1433" s="15">
        <v>86.8</v>
      </c>
      <c r="N1433" s="15">
        <v>3.8</v>
      </c>
      <c r="O1433" s="15">
        <v>0</v>
      </c>
      <c r="P1433" s="15">
        <f t="shared" si="71"/>
        <v>3.04</v>
      </c>
    </row>
    <row r="1434" spans="1:16">
      <c r="A1434" s="13">
        <v>202406</v>
      </c>
      <c r="B1434" s="11" t="s">
        <v>220</v>
      </c>
      <c r="C1434" s="11" t="s">
        <v>1438</v>
      </c>
      <c r="D1434" s="11" t="s">
        <v>587</v>
      </c>
      <c r="E1434" s="11" t="s">
        <v>1129</v>
      </c>
      <c r="F1434" s="11" t="s">
        <v>1027</v>
      </c>
      <c r="G1434" s="16" t="s">
        <v>1130</v>
      </c>
      <c r="H1434" s="13" t="s">
        <v>1494</v>
      </c>
      <c r="J1434" s="15">
        <v>1900</v>
      </c>
      <c r="K1434" s="15">
        <v>7888.26</v>
      </c>
      <c r="L1434" s="15">
        <v>363.68</v>
      </c>
      <c r="M1434" s="15">
        <v>86.8</v>
      </c>
      <c r="N1434" s="15">
        <v>3.8</v>
      </c>
      <c r="O1434" s="15">
        <v>0</v>
      </c>
      <c r="P1434" s="15">
        <f t="shared" si="71"/>
        <v>3.04</v>
      </c>
    </row>
    <row r="1435" spans="1:16">
      <c r="A1435" s="13">
        <v>202406</v>
      </c>
      <c r="B1435" s="11" t="s">
        <v>454</v>
      </c>
      <c r="C1435" s="11" t="s">
        <v>1438</v>
      </c>
      <c r="D1435" s="11" t="s">
        <v>587</v>
      </c>
      <c r="E1435" s="11" t="s">
        <v>1131</v>
      </c>
      <c r="F1435" s="11" t="s">
        <v>1027</v>
      </c>
      <c r="G1435" s="16" t="s">
        <v>1130</v>
      </c>
      <c r="H1435" s="13" t="s">
        <v>1494</v>
      </c>
      <c r="J1435" s="15">
        <v>1900</v>
      </c>
      <c r="K1435" s="15">
        <v>6537.15</v>
      </c>
      <c r="L1435" s="15">
        <v>363.68</v>
      </c>
      <c r="M1435" s="15">
        <v>86.8</v>
      </c>
      <c r="N1435" s="15">
        <v>3.8</v>
      </c>
      <c r="O1435" s="15">
        <v>0</v>
      </c>
      <c r="P1435" s="15">
        <f t="shared" si="71"/>
        <v>3.04</v>
      </c>
    </row>
    <row r="1436" spans="1:16">
      <c r="A1436" s="13">
        <v>202406</v>
      </c>
      <c r="B1436" s="11" t="s">
        <v>349</v>
      </c>
      <c r="C1436" s="11" t="s">
        <v>1438</v>
      </c>
      <c r="D1436" s="11" t="s">
        <v>587</v>
      </c>
      <c r="E1436" s="11" t="s">
        <v>1132</v>
      </c>
      <c r="F1436" s="11" t="s">
        <v>1039</v>
      </c>
      <c r="G1436" s="16" t="s">
        <v>1133</v>
      </c>
      <c r="H1436" s="13" t="s">
        <v>1494</v>
      </c>
      <c r="J1436" s="15">
        <v>1900</v>
      </c>
      <c r="K1436" s="15">
        <v>6843.15</v>
      </c>
      <c r="L1436" s="15">
        <v>363.68</v>
      </c>
      <c r="M1436" s="15">
        <v>86.8</v>
      </c>
      <c r="N1436" s="15">
        <v>3.8</v>
      </c>
      <c r="O1436" s="15">
        <v>0</v>
      </c>
      <c r="P1436" s="15">
        <f t="shared" si="71"/>
        <v>3.04</v>
      </c>
    </row>
    <row r="1437" spans="1:16">
      <c r="A1437" s="13">
        <v>202406</v>
      </c>
      <c r="B1437" s="11" t="s">
        <v>255</v>
      </c>
      <c r="C1437" s="11" t="s">
        <v>1438</v>
      </c>
      <c r="D1437" s="11" t="s">
        <v>587</v>
      </c>
      <c r="E1437" s="11" t="s">
        <v>1134</v>
      </c>
      <c r="F1437" s="11" t="s">
        <v>1027</v>
      </c>
      <c r="G1437" s="16" t="s">
        <v>976</v>
      </c>
      <c r="H1437" s="13" t="s">
        <v>1494</v>
      </c>
      <c r="J1437" s="15">
        <v>1900</v>
      </c>
      <c r="K1437" s="15">
        <v>4701.69</v>
      </c>
      <c r="L1437" s="15">
        <v>363.68</v>
      </c>
      <c r="M1437" s="15">
        <v>86.8</v>
      </c>
      <c r="N1437" s="15">
        <v>3.8</v>
      </c>
      <c r="O1437" s="15">
        <v>0</v>
      </c>
      <c r="P1437" s="15">
        <f t="shared" si="71"/>
        <v>3.04</v>
      </c>
    </row>
    <row r="1438" spans="1:16">
      <c r="A1438" s="13">
        <v>202406</v>
      </c>
      <c r="B1438" s="11" t="s">
        <v>314</v>
      </c>
      <c r="C1438" s="11" t="s">
        <v>1438</v>
      </c>
      <c r="D1438" s="11" t="s">
        <v>587</v>
      </c>
      <c r="E1438" s="11" t="s">
        <v>1135</v>
      </c>
      <c r="F1438" s="11" t="s">
        <v>1027</v>
      </c>
      <c r="G1438" s="16" t="s">
        <v>1136</v>
      </c>
      <c r="H1438" s="13" t="s">
        <v>1494</v>
      </c>
      <c r="I1438" s="13" t="s">
        <v>1538</v>
      </c>
      <c r="J1438" s="15">
        <v>1900</v>
      </c>
      <c r="K1438" s="15">
        <v>4269.9</v>
      </c>
      <c r="L1438" s="15">
        <v>363.68</v>
      </c>
      <c r="M1438" s="15">
        <v>86.8</v>
      </c>
      <c r="N1438" s="15">
        <v>3.8</v>
      </c>
      <c r="O1438" s="15">
        <v>0</v>
      </c>
      <c r="P1438" s="15">
        <f t="shared" si="71"/>
        <v>3.04</v>
      </c>
    </row>
    <row r="1439" spans="1:16">
      <c r="A1439" s="13">
        <v>202406</v>
      </c>
      <c r="B1439" s="11" t="s">
        <v>266</v>
      </c>
      <c r="C1439" s="11" t="s">
        <v>1438</v>
      </c>
      <c r="D1439" s="11" t="s">
        <v>587</v>
      </c>
      <c r="E1439" s="11" t="s">
        <v>1137</v>
      </c>
      <c r="F1439" s="11" t="s">
        <v>1027</v>
      </c>
      <c r="G1439" s="16" t="s">
        <v>1138</v>
      </c>
      <c r="H1439" s="13" t="s">
        <v>1494</v>
      </c>
      <c r="J1439" s="15">
        <v>1900</v>
      </c>
      <c r="K1439" s="15">
        <v>6576.02</v>
      </c>
      <c r="L1439" s="15">
        <v>363.68</v>
      </c>
      <c r="M1439" s="15">
        <v>86.8</v>
      </c>
      <c r="N1439" s="15">
        <v>3.8</v>
      </c>
      <c r="O1439" s="15">
        <v>0</v>
      </c>
      <c r="P1439" s="15">
        <f t="shared" si="71"/>
        <v>3.04</v>
      </c>
    </row>
    <row r="1440" spans="1:16">
      <c r="A1440" s="13">
        <v>202406</v>
      </c>
      <c r="B1440" s="11" t="s">
        <v>272</v>
      </c>
      <c r="C1440" s="11" t="s">
        <v>1438</v>
      </c>
      <c r="D1440" s="11" t="s">
        <v>587</v>
      </c>
      <c r="E1440" s="11" t="s">
        <v>1139</v>
      </c>
      <c r="F1440" s="11" t="s">
        <v>1027</v>
      </c>
      <c r="G1440" s="16" t="s">
        <v>1138</v>
      </c>
      <c r="H1440" s="13" t="s">
        <v>1494</v>
      </c>
      <c r="J1440" s="15">
        <v>1900</v>
      </c>
      <c r="K1440" s="15">
        <v>6002.92</v>
      </c>
      <c r="L1440" s="15">
        <v>363.68</v>
      </c>
      <c r="M1440" s="15">
        <v>86.8</v>
      </c>
      <c r="N1440" s="15">
        <v>3.8</v>
      </c>
      <c r="O1440" s="15">
        <v>0</v>
      </c>
      <c r="P1440" s="15">
        <f t="shared" si="71"/>
        <v>3.04</v>
      </c>
    </row>
    <row r="1441" spans="1:16">
      <c r="A1441" s="13">
        <v>202406</v>
      </c>
      <c r="B1441" s="11" t="s">
        <v>410</v>
      </c>
      <c r="C1441" s="11" t="s">
        <v>1438</v>
      </c>
      <c r="D1441" s="11" t="s">
        <v>587</v>
      </c>
      <c r="E1441" s="11" t="s">
        <v>1140</v>
      </c>
      <c r="F1441" s="11" t="s">
        <v>1027</v>
      </c>
      <c r="G1441" s="16" t="s">
        <v>1141</v>
      </c>
      <c r="H1441" s="13" t="s">
        <v>1494</v>
      </c>
      <c r="J1441" s="15">
        <v>1900</v>
      </c>
      <c r="K1441" s="15">
        <v>5441.23</v>
      </c>
      <c r="L1441" s="15">
        <v>363.68</v>
      </c>
      <c r="M1441" s="15">
        <v>86.8</v>
      </c>
      <c r="N1441" s="15">
        <v>3.8</v>
      </c>
      <c r="O1441" s="15">
        <v>0</v>
      </c>
      <c r="P1441" s="15">
        <f t="shared" si="71"/>
        <v>3.04</v>
      </c>
    </row>
    <row r="1442" spans="1:16">
      <c r="A1442" s="13">
        <v>202406</v>
      </c>
      <c r="B1442" s="11" t="s">
        <v>431</v>
      </c>
      <c r="C1442" s="11" t="s">
        <v>1438</v>
      </c>
      <c r="D1442" s="11" t="s">
        <v>587</v>
      </c>
      <c r="E1442" s="11" t="s">
        <v>1142</v>
      </c>
      <c r="F1442" s="11" t="s">
        <v>1027</v>
      </c>
      <c r="G1442" s="16" t="s">
        <v>1143</v>
      </c>
      <c r="H1442" s="13" t="s">
        <v>1494</v>
      </c>
      <c r="J1442" s="15">
        <v>1900</v>
      </c>
      <c r="K1442" s="15">
        <v>5318.1</v>
      </c>
      <c r="L1442" s="15">
        <v>363.68</v>
      </c>
      <c r="M1442" s="15">
        <v>86.8</v>
      </c>
      <c r="N1442" s="15">
        <v>3.8</v>
      </c>
      <c r="O1442" s="15">
        <v>0</v>
      </c>
      <c r="P1442" s="15">
        <f t="shared" si="71"/>
        <v>3.04</v>
      </c>
    </row>
    <row r="1443" spans="1:16">
      <c r="A1443" s="13">
        <v>202406</v>
      </c>
      <c r="B1443" s="11" t="s">
        <v>354</v>
      </c>
      <c r="C1443" s="11" t="s">
        <v>1438</v>
      </c>
      <c r="D1443" s="11" t="s">
        <v>587</v>
      </c>
      <c r="E1443" s="11" t="s">
        <v>1144</v>
      </c>
      <c r="F1443" s="11" t="s">
        <v>1027</v>
      </c>
      <c r="G1443" s="16" t="s">
        <v>1143</v>
      </c>
      <c r="H1443" s="13" t="s">
        <v>1494</v>
      </c>
      <c r="J1443" s="15">
        <v>1900</v>
      </c>
      <c r="K1443" s="15">
        <v>6923.62</v>
      </c>
      <c r="L1443" s="15">
        <v>363.68</v>
      </c>
      <c r="M1443" s="15">
        <v>86.8</v>
      </c>
      <c r="N1443" s="15">
        <v>3.8</v>
      </c>
      <c r="O1443" s="15">
        <v>0</v>
      </c>
      <c r="P1443" s="15">
        <f t="shared" si="71"/>
        <v>3.04</v>
      </c>
    </row>
    <row r="1444" spans="1:16">
      <c r="A1444" s="13">
        <v>202406</v>
      </c>
      <c r="B1444" s="11" t="s">
        <v>215</v>
      </c>
      <c r="C1444" s="11" t="s">
        <v>1438</v>
      </c>
      <c r="D1444" s="11" t="s">
        <v>587</v>
      </c>
      <c r="E1444" s="11" t="s">
        <v>1148</v>
      </c>
      <c r="F1444" s="11" t="s">
        <v>1039</v>
      </c>
      <c r="G1444" s="16" t="s">
        <v>1149</v>
      </c>
      <c r="H1444" s="13" t="s">
        <v>1494</v>
      </c>
      <c r="J1444" s="15">
        <v>1900</v>
      </c>
      <c r="K1444" s="15">
        <v>5536.84</v>
      </c>
      <c r="L1444" s="15">
        <v>363.68</v>
      </c>
      <c r="M1444" s="15">
        <v>86.8</v>
      </c>
      <c r="N1444" s="15">
        <v>3.8</v>
      </c>
      <c r="O1444" s="15">
        <v>0</v>
      </c>
      <c r="P1444" s="15">
        <f t="shared" si="71"/>
        <v>3.04</v>
      </c>
    </row>
    <row r="1445" spans="1:16">
      <c r="A1445" s="13">
        <v>202406</v>
      </c>
      <c r="B1445" s="11" t="s">
        <v>282</v>
      </c>
      <c r="C1445" s="11" t="s">
        <v>1438</v>
      </c>
      <c r="D1445" s="11" t="s">
        <v>587</v>
      </c>
      <c r="E1445" s="11" t="s">
        <v>1150</v>
      </c>
      <c r="F1445" s="11" t="s">
        <v>1039</v>
      </c>
      <c r="G1445" s="16" t="s">
        <v>1151</v>
      </c>
      <c r="H1445" s="13" t="s">
        <v>1494</v>
      </c>
      <c r="J1445" s="15">
        <v>1900</v>
      </c>
      <c r="K1445" s="15">
        <v>5522.84</v>
      </c>
      <c r="L1445" s="15">
        <v>363.68</v>
      </c>
      <c r="M1445" s="15">
        <v>86.8</v>
      </c>
      <c r="N1445" s="15">
        <v>3.8</v>
      </c>
      <c r="O1445" s="15">
        <v>0</v>
      </c>
      <c r="P1445" s="15">
        <f t="shared" si="71"/>
        <v>3.04</v>
      </c>
    </row>
    <row r="1446" spans="1:16">
      <c r="A1446" s="13">
        <v>202406</v>
      </c>
      <c r="B1446" s="11" t="s">
        <v>444</v>
      </c>
      <c r="C1446" s="11" t="s">
        <v>1438</v>
      </c>
      <c r="D1446" s="11" t="s">
        <v>587</v>
      </c>
      <c r="E1446" s="11" t="s">
        <v>1152</v>
      </c>
      <c r="F1446" s="11" t="s">
        <v>1039</v>
      </c>
      <c r="G1446" s="16" t="s">
        <v>871</v>
      </c>
      <c r="H1446" s="13" t="s">
        <v>1494</v>
      </c>
      <c r="J1446" s="15">
        <v>1900</v>
      </c>
      <c r="K1446" s="15">
        <v>4608.87</v>
      </c>
      <c r="L1446" s="15">
        <v>363.68</v>
      </c>
      <c r="M1446" s="15">
        <v>86.8</v>
      </c>
      <c r="N1446" s="15">
        <v>3.8</v>
      </c>
      <c r="O1446" s="15">
        <v>0</v>
      </c>
      <c r="P1446" s="15">
        <f t="shared" si="71"/>
        <v>3.04</v>
      </c>
    </row>
    <row r="1447" spans="1:16">
      <c r="A1447" s="13">
        <v>202406</v>
      </c>
      <c r="B1447" s="11" t="s">
        <v>433</v>
      </c>
      <c r="C1447" s="11" t="s">
        <v>1438</v>
      </c>
      <c r="D1447" s="11" t="s">
        <v>587</v>
      </c>
      <c r="E1447" s="11" t="s">
        <v>885</v>
      </c>
      <c r="F1447" s="11" t="s">
        <v>1039</v>
      </c>
      <c r="G1447" s="16" t="s">
        <v>887</v>
      </c>
      <c r="H1447" s="13" t="s">
        <v>1494</v>
      </c>
      <c r="J1447" s="15">
        <v>1900</v>
      </c>
      <c r="K1447" s="15">
        <v>5080.75</v>
      </c>
      <c r="L1447" s="15">
        <v>363.68</v>
      </c>
      <c r="M1447" s="15">
        <v>86.8</v>
      </c>
      <c r="N1447" s="15">
        <v>3.8</v>
      </c>
      <c r="O1447" s="15">
        <v>0</v>
      </c>
      <c r="P1447" s="15">
        <f t="shared" si="71"/>
        <v>3.04</v>
      </c>
    </row>
    <row r="1448" spans="1:16">
      <c r="A1448" s="13">
        <v>202406</v>
      </c>
      <c r="B1448" s="11" t="s">
        <v>324</v>
      </c>
      <c r="C1448" s="11" t="s">
        <v>1438</v>
      </c>
      <c r="D1448" s="11" t="s">
        <v>587</v>
      </c>
      <c r="E1448" s="11" t="s">
        <v>909</v>
      </c>
      <c r="F1448" s="11" t="s">
        <v>1027</v>
      </c>
      <c r="G1448" s="16" t="s">
        <v>891</v>
      </c>
      <c r="H1448" s="13" t="s">
        <v>1486</v>
      </c>
      <c r="J1448" s="15">
        <v>1900</v>
      </c>
      <c r="K1448" s="15">
        <v>4534.94</v>
      </c>
      <c r="L1448" s="15">
        <v>363.68</v>
      </c>
      <c r="M1448" s="15">
        <v>86.8</v>
      </c>
      <c r="N1448" s="15">
        <v>3.8</v>
      </c>
      <c r="O1448" s="15">
        <v>0</v>
      </c>
      <c r="P1448" s="15">
        <f t="shared" si="71"/>
        <v>3.04</v>
      </c>
    </row>
    <row r="1449" spans="1:16">
      <c r="A1449" s="13">
        <v>202406</v>
      </c>
      <c r="B1449" s="11" t="s">
        <v>337</v>
      </c>
      <c r="C1449" s="11" t="s">
        <v>1438</v>
      </c>
      <c r="D1449" s="11" t="s">
        <v>587</v>
      </c>
      <c r="E1449" s="11" t="s">
        <v>910</v>
      </c>
      <c r="F1449" s="11" t="s">
        <v>1027</v>
      </c>
      <c r="G1449" s="16" t="s">
        <v>891</v>
      </c>
      <c r="H1449" s="13" t="s">
        <v>1486</v>
      </c>
      <c r="J1449" s="15">
        <v>1900</v>
      </c>
      <c r="K1449" s="15">
        <v>3051.75</v>
      </c>
      <c r="L1449" s="15">
        <v>363.68</v>
      </c>
      <c r="M1449" s="15">
        <v>86.8</v>
      </c>
      <c r="N1449" s="15">
        <v>3.8</v>
      </c>
      <c r="O1449" s="15">
        <v>0</v>
      </c>
      <c r="P1449" s="15">
        <f t="shared" si="71"/>
        <v>3.04</v>
      </c>
    </row>
    <row r="1450" spans="1:16">
      <c r="A1450" s="13">
        <v>202406</v>
      </c>
      <c r="B1450" s="11" t="s">
        <v>373</v>
      </c>
      <c r="C1450" s="11" t="s">
        <v>1438</v>
      </c>
      <c r="D1450" s="11" t="s">
        <v>587</v>
      </c>
      <c r="E1450" s="11" t="s">
        <v>967</v>
      </c>
      <c r="F1450" s="11" t="s">
        <v>1027</v>
      </c>
      <c r="G1450" s="16" t="s">
        <v>968</v>
      </c>
      <c r="H1450" s="13" t="s">
        <v>1486</v>
      </c>
      <c r="J1450" s="15">
        <v>1900</v>
      </c>
      <c r="K1450" s="15">
        <v>3555.42</v>
      </c>
      <c r="L1450" s="15">
        <v>363.68</v>
      </c>
      <c r="M1450" s="15">
        <v>86.8</v>
      </c>
      <c r="N1450" s="15">
        <v>3.8</v>
      </c>
      <c r="O1450" s="15">
        <v>0</v>
      </c>
      <c r="P1450" s="15">
        <f t="shared" si="71"/>
        <v>3.04</v>
      </c>
    </row>
    <row r="1451" spans="1:16">
      <c r="A1451" s="13">
        <v>202406</v>
      </c>
      <c r="B1451" s="11" t="s">
        <v>423</v>
      </c>
      <c r="C1451" s="11" t="s">
        <v>1438</v>
      </c>
      <c r="D1451" s="11" t="s">
        <v>587</v>
      </c>
      <c r="E1451" s="11" t="s">
        <v>1205</v>
      </c>
      <c r="F1451" s="11" t="s">
        <v>1027</v>
      </c>
      <c r="G1451" s="16">
        <v>44788</v>
      </c>
      <c r="H1451" s="13" t="s">
        <v>1494</v>
      </c>
      <c r="J1451" s="15">
        <v>1900</v>
      </c>
      <c r="K1451" s="15">
        <v>5604.14</v>
      </c>
      <c r="L1451" s="15">
        <v>363.68</v>
      </c>
      <c r="M1451" s="15">
        <v>86.8</v>
      </c>
      <c r="N1451" s="15">
        <v>3.8</v>
      </c>
      <c r="O1451" s="15">
        <v>0</v>
      </c>
      <c r="P1451" s="15">
        <f t="shared" si="71"/>
        <v>3.04</v>
      </c>
    </row>
    <row r="1452" spans="1:16">
      <c r="A1452" s="13">
        <v>202406</v>
      </c>
      <c r="B1452" s="11" t="s">
        <v>432</v>
      </c>
      <c r="C1452" s="11" t="s">
        <v>1438</v>
      </c>
      <c r="D1452" s="11" t="s">
        <v>587</v>
      </c>
      <c r="E1452" s="11" t="s">
        <v>1208</v>
      </c>
      <c r="F1452" s="11" t="s">
        <v>1027</v>
      </c>
      <c r="G1452" s="16">
        <v>44778</v>
      </c>
      <c r="H1452" s="13" t="s">
        <v>1494</v>
      </c>
      <c r="J1452" s="15">
        <v>1900</v>
      </c>
      <c r="K1452" s="15">
        <v>3426.97</v>
      </c>
      <c r="L1452" s="15">
        <v>363.68</v>
      </c>
      <c r="M1452" s="15">
        <v>86.8</v>
      </c>
      <c r="N1452" s="15">
        <v>3.8</v>
      </c>
      <c r="O1452" s="15">
        <v>0</v>
      </c>
      <c r="P1452" s="15">
        <f t="shared" si="71"/>
        <v>3.04</v>
      </c>
    </row>
    <row r="1453" spans="1:16">
      <c r="A1453" s="13">
        <v>202406</v>
      </c>
      <c r="B1453" s="11" t="s">
        <v>335</v>
      </c>
      <c r="C1453" s="11" t="s">
        <v>1438</v>
      </c>
      <c r="D1453" s="11" t="s">
        <v>587</v>
      </c>
      <c r="E1453" s="11" t="s">
        <v>1215</v>
      </c>
      <c r="F1453" s="11" t="s">
        <v>1216</v>
      </c>
      <c r="G1453" s="16">
        <v>44803</v>
      </c>
      <c r="H1453" s="13" t="s">
        <v>1494</v>
      </c>
      <c r="J1453" s="15">
        <v>1900</v>
      </c>
      <c r="K1453" s="15">
        <v>5135.02</v>
      </c>
      <c r="L1453" s="15">
        <v>363.68</v>
      </c>
      <c r="M1453" s="15">
        <v>86.8</v>
      </c>
      <c r="N1453" s="15">
        <v>3.8</v>
      </c>
      <c r="O1453" s="15">
        <v>0</v>
      </c>
      <c r="P1453" s="15">
        <f t="shared" si="71"/>
        <v>3.04</v>
      </c>
    </row>
    <row r="1454" spans="1:16">
      <c r="A1454" s="13">
        <v>202406</v>
      </c>
      <c r="B1454" s="11" t="s">
        <v>223</v>
      </c>
      <c r="C1454" s="11" t="s">
        <v>1438</v>
      </c>
      <c r="D1454" s="11" t="s">
        <v>587</v>
      </c>
      <c r="E1454" s="11" t="s">
        <v>1236</v>
      </c>
      <c r="F1454" s="11" t="s">
        <v>1027</v>
      </c>
      <c r="G1454" s="16" t="s">
        <v>1227</v>
      </c>
      <c r="H1454" s="13" t="s">
        <v>1494</v>
      </c>
      <c r="J1454" s="15">
        <v>1900</v>
      </c>
      <c r="K1454" s="15">
        <v>3759.47</v>
      </c>
      <c r="L1454" s="15">
        <v>363.68</v>
      </c>
      <c r="M1454" s="15">
        <v>86.8</v>
      </c>
      <c r="N1454" s="15">
        <v>3.8</v>
      </c>
      <c r="O1454" s="15">
        <v>0</v>
      </c>
      <c r="P1454" s="15">
        <f t="shared" ref="P1454:P1477" si="72">1900*0.16%</f>
        <v>3.04</v>
      </c>
    </row>
    <row r="1455" spans="1:16">
      <c r="A1455" s="13">
        <v>202406</v>
      </c>
      <c r="B1455" s="11" t="s">
        <v>260</v>
      </c>
      <c r="C1455" s="11" t="s">
        <v>1438</v>
      </c>
      <c r="D1455" s="11" t="s">
        <v>587</v>
      </c>
      <c r="E1455" s="11" t="s">
        <v>1243</v>
      </c>
      <c r="F1455" s="11" t="s">
        <v>1216</v>
      </c>
      <c r="G1455" s="16" t="s">
        <v>1244</v>
      </c>
      <c r="H1455" s="13" t="s">
        <v>1494</v>
      </c>
      <c r="J1455" s="15">
        <v>1900</v>
      </c>
      <c r="K1455" s="15">
        <v>5028.8</v>
      </c>
      <c r="L1455" s="15">
        <v>363.68</v>
      </c>
      <c r="M1455" s="15">
        <v>86.8</v>
      </c>
      <c r="N1455" s="15">
        <v>3.8</v>
      </c>
      <c r="O1455" s="15">
        <v>0</v>
      </c>
      <c r="P1455" s="15">
        <f t="shared" si="72"/>
        <v>3.04</v>
      </c>
    </row>
    <row r="1456" spans="1:16">
      <c r="A1456" s="13">
        <v>202406</v>
      </c>
      <c r="B1456" s="11" t="s">
        <v>382</v>
      </c>
      <c r="C1456" s="11" t="s">
        <v>1438</v>
      </c>
      <c r="D1456" s="11" t="s">
        <v>587</v>
      </c>
      <c r="E1456" s="11" t="s">
        <v>950</v>
      </c>
      <c r="F1456" s="11" t="s">
        <v>908</v>
      </c>
      <c r="G1456" s="16" t="s">
        <v>951</v>
      </c>
      <c r="H1456" s="13" t="s">
        <v>1494</v>
      </c>
      <c r="J1456" s="15">
        <v>1900</v>
      </c>
      <c r="K1456" s="15">
        <v>5303.9</v>
      </c>
      <c r="L1456" s="15">
        <v>363.68</v>
      </c>
      <c r="M1456" s="15">
        <v>86.8</v>
      </c>
      <c r="N1456" s="15">
        <v>3.8</v>
      </c>
      <c r="O1456" s="15">
        <v>0</v>
      </c>
      <c r="P1456" s="15">
        <f t="shared" si="72"/>
        <v>3.04</v>
      </c>
    </row>
    <row r="1457" spans="1:16">
      <c r="A1457" s="13">
        <v>202406</v>
      </c>
      <c r="B1457" s="11" t="s">
        <v>227</v>
      </c>
      <c r="C1457" s="11" t="s">
        <v>1438</v>
      </c>
      <c r="D1457" s="11" t="s">
        <v>587</v>
      </c>
      <c r="E1457" s="11" t="s">
        <v>1250</v>
      </c>
      <c r="F1457" s="11" t="s">
        <v>1216</v>
      </c>
      <c r="G1457" s="16" t="s">
        <v>1251</v>
      </c>
      <c r="H1457" s="13" t="s">
        <v>1494</v>
      </c>
      <c r="J1457" s="15">
        <v>1900</v>
      </c>
      <c r="K1457" s="15">
        <v>5202.49</v>
      </c>
      <c r="L1457" s="15">
        <v>363.68</v>
      </c>
      <c r="M1457" s="15">
        <v>86.8</v>
      </c>
      <c r="N1457" s="15">
        <v>3.8</v>
      </c>
      <c r="O1457" s="15">
        <v>0</v>
      </c>
      <c r="P1457" s="15">
        <f t="shared" si="72"/>
        <v>3.04</v>
      </c>
    </row>
    <row r="1458" spans="1:16">
      <c r="A1458" s="13">
        <v>202406</v>
      </c>
      <c r="B1458" s="11" t="s">
        <v>303</v>
      </c>
      <c r="C1458" s="11" t="s">
        <v>1438</v>
      </c>
      <c r="D1458" s="11" t="s">
        <v>587</v>
      </c>
      <c r="E1458" s="11" t="s">
        <v>1252</v>
      </c>
      <c r="F1458" s="11" t="s">
        <v>1027</v>
      </c>
      <c r="G1458" s="16" t="s">
        <v>1253</v>
      </c>
      <c r="H1458" s="13" t="s">
        <v>1494</v>
      </c>
      <c r="J1458" s="15">
        <v>1900</v>
      </c>
      <c r="K1458" s="15">
        <v>5769.72</v>
      </c>
      <c r="L1458" s="15">
        <v>363.68</v>
      </c>
      <c r="M1458" s="15">
        <v>86.8</v>
      </c>
      <c r="N1458" s="15">
        <v>3.8</v>
      </c>
      <c r="O1458" s="15">
        <v>0</v>
      </c>
      <c r="P1458" s="15">
        <f t="shared" si="72"/>
        <v>3.04</v>
      </c>
    </row>
    <row r="1459" spans="1:16">
      <c r="A1459" s="13">
        <v>202406</v>
      </c>
      <c r="B1459" s="11" t="s">
        <v>340</v>
      </c>
      <c r="C1459" s="11" t="s">
        <v>1438</v>
      </c>
      <c r="D1459" s="11" t="s">
        <v>587</v>
      </c>
      <c r="E1459" s="11" t="s">
        <v>1256</v>
      </c>
      <c r="F1459" s="11" t="s">
        <v>1027</v>
      </c>
      <c r="G1459" s="16" t="s">
        <v>1257</v>
      </c>
      <c r="H1459" s="13" t="s">
        <v>1494</v>
      </c>
      <c r="J1459" s="15">
        <v>1900</v>
      </c>
      <c r="K1459" s="15">
        <v>5200.93</v>
      </c>
      <c r="L1459" s="15">
        <v>363.68</v>
      </c>
      <c r="M1459" s="15">
        <v>86.8</v>
      </c>
      <c r="N1459" s="15">
        <v>3.8</v>
      </c>
      <c r="O1459" s="15">
        <v>0</v>
      </c>
      <c r="P1459" s="15">
        <f t="shared" si="72"/>
        <v>3.04</v>
      </c>
    </row>
    <row r="1460" spans="1:16">
      <c r="A1460" s="13">
        <v>202406</v>
      </c>
      <c r="B1460" s="11" t="s">
        <v>439</v>
      </c>
      <c r="C1460" s="11" t="s">
        <v>1438</v>
      </c>
      <c r="D1460" s="11" t="s">
        <v>587</v>
      </c>
      <c r="E1460" s="11" t="s">
        <v>855</v>
      </c>
      <c r="F1460" s="11" t="s">
        <v>1027</v>
      </c>
      <c r="G1460" s="16" t="s">
        <v>857</v>
      </c>
      <c r="H1460" s="13" t="s">
        <v>1494</v>
      </c>
      <c r="J1460" s="15">
        <v>1900</v>
      </c>
      <c r="K1460" s="15">
        <v>5344.97</v>
      </c>
      <c r="L1460" s="15">
        <v>363.68</v>
      </c>
      <c r="M1460" s="15">
        <v>86.8</v>
      </c>
      <c r="N1460" s="15">
        <v>3.8</v>
      </c>
      <c r="O1460" s="15">
        <v>0</v>
      </c>
      <c r="P1460" s="15">
        <f t="shared" si="72"/>
        <v>3.04</v>
      </c>
    </row>
    <row r="1461" spans="1:16">
      <c r="A1461" s="13">
        <v>202406</v>
      </c>
      <c r="B1461" s="11" t="s">
        <v>292</v>
      </c>
      <c r="C1461" s="11" t="s">
        <v>1438</v>
      </c>
      <c r="D1461" s="11" t="s">
        <v>587</v>
      </c>
      <c r="E1461" s="11" t="s">
        <v>1303</v>
      </c>
      <c r="F1461" s="11" t="s">
        <v>1027</v>
      </c>
      <c r="G1461" s="16" t="s">
        <v>1304</v>
      </c>
      <c r="H1461" s="13" t="s">
        <v>1494</v>
      </c>
      <c r="J1461" s="15">
        <v>1900</v>
      </c>
      <c r="K1461" s="15">
        <v>6594.16</v>
      </c>
      <c r="L1461" s="15">
        <v>363.68</v>
      </c>
      <c r="M1461" s="15">
        <v>86.8</v>
      </c>
      <c r="N1461" s="15">
        <v>3.8</v>
      </c>
      <c r="O1461" s="15">
        <v>0</v>
      </c>
      <c r="P1461" s="15">
        <f t="shared" si="72"/>
        <v>3.04</v>
      </c>
    </row>
    <row r="1462" spans="1:16">
      <c r="A1462" s="13">
        <v>202406</v>
      </c>
      <c r="B1462" s="11" t="s">
        <v>422</v>
      </c>
      <c r="C1462" s="11" t="s">
        <v>1438</v>
      </c>
      <c r="D1462" s="11" t="s">
        <v>587</v>
      </c>
      <c r="E1462" s="11" t="s">
        <v>1305</v>
      </c>
      <c r="F1462" s="11" t="s">
        <v>1027</v>
      </c>
      <c r="G1462" s="16" t="s">
        <v>1304</v>
      </c>
      <c r="H1462" s="13" t="s">
        <v>1494</v>
      </c>
      <c r="J1462" s="15">
        <v>1900</v>
      </c>
      <c r="K1462" s="15">
        <v>1544</v>
      </c>
      <c r="L1462" s="15">
        <v>363.68</v>
      </c>
      <c r="M1462" s="15">
        <v>86.8</v>
      </c>
      <c r="N1462" s="15">
        <v>3.8</v>
      </c>
      <c r="O1462" s="15">
        <v>0</v>
      </c>
      <c r="P1462" s="15">
        <f t="shared" si="72"/>
        <v>3.04</v>
      </c>
    </row>
    <row r="1463" spans="1:16">
      <c r="A1463" s="13">
        <v>202406</v>
      </c>
      <c r="B1463" s="11" t="s">
        <v>412</v>
      </c>
      <c r="C1463" s="11" t="s">
        <v>1438</v>
      </c>
      <c r="D1463" s="11" t="s">
        <v>587</v>
      </c>
      <c r="E1463" s="11" t="s">
        <v>1306</v>
      </c>
      <c r="F1463" s="11" t="s">
        <v>1027</v>
      </c>
      <c r="G1463" s="16" t="s">
        <v>1301</v>
      </c>
      <c r="H1463" s="13" t="s">
        <v>1494</v>
      </c>
      <c r="J1463" s="15">
        <v>1900</v>
      </c>
      <c r="K1463" s="15">
        <v>3647.56</v>
      </c>
      <c r="L1463" s="15">
        <v>363.68</v>
      </c>
      <c r="M1463" s="15">
        <v>86.8</v>
      </c>
      <c r="N1463" s="15">
        <v>3.8</v>
      </c>
      <c r="O1463" s="15">
        <v>0</v>
      </c>
      <c r="P1463" s="15">
        <f t="shared" si="72"/>
        <v>3.04</v>
      </c>
    </row>
    <row r="1464" spans="1:16">
      <c r="A1464" s="13">
        <v>202406</v>
      </c>
      <c r="B1464" s="11" t="s">
        <v>437</v>
      </c>
      <c r="C1464" s="11" t="s">
        <v>1438</v>
      </c>
      <c r="D1464" s="11" t="s">
        <v>587</v>
      </c>
      <c r="E1464" s="11" t="s">
        <v>1322</v>
      </c>
      <c r="F1464" s="11" t="s">
        <v>1039</v>
      </c>
      <c r="G1464" s="16" t="s">
        <v>1323</v>
      </c>
      <c r="H1464" s="13" t="s">
        <v>1494</v>
      </c>
      <c r="J1464" s="15">
        <v>1900</v>
      </c>
      <c r="K1464" s="15">
        <v>5157.1</v>
      </c>
      <c r="L1464" s="15">
        <v>363.68</v>
      </c>
      <c r="M1464" s="15">
        <v>86.8</v>
      </c>
      <c r="N1464" s="15">
        <v>3.8</v>
      </c>
      <c r="O1464" s="15">
        <v>0</v>
      </c>
      <c r="P1464" s="15">
        <f t="shared" si="72"/>
        <v>3.04</v>
      </c>
    </row>
    <row r="1465" spans="1:16">
      <c r="A1465" s="13">
        <v>202406</v>
      </c>
      <c r="B1465" s="11" t="s">
        <v>288</v>
      </c>
      <c r="C1465" s="11" t="s">
        <v>1438</v>
      </c>
      <c r="D1465" s="11" t="s">
        <v>587</v>
      </c>
      <c r="E1465" s="11" t="s">
        <v>1324</v>
      </c>
      <c r="F1465" s="11" t="s">
        <v>1027</v>
      </c>
      <c r="G1465" s="16" t="s">
        <v>1325</v>
      </c>
      <c r="H1465" s="13" t="s">
        <v>1494</v>
      </c>
      <c r="J1465" s="15">
        <v>1900</v>
      </c>
      <c r="K1465" s="15">
        <v>5320.63</v>
      </c>
      <c r="L1465" s="15">
        <v>363.68</v>
      </c>
      <c r="M1465" s="15">
        <v>86.8</v>
      </c>
      <c r="N1465" s="15">
        <v>3.8</v>
      </c>
      <c r="O1465" s="15">
        <v>0</v>
      </c>
      <c r="P1465" s="15">
        <f t="shared" si="72"/>
        <v>3.04</v>
      </c>
    </row>
    <row r="1466" spans="1:16">
      <c r="A1466" s="13">
        <v>202406</v>
      </c>
      <c r="B1466" s="11" t="s">
        <v>398</v>
      </c>
      <c r="C1466" s="11" t="s">
        <v>1438</v>
      </c>
      <c r="D1466" s="11" t="s">
        <v>587</v>
      </c>
      <c r="E1466" s="11" t="s">
        <v>1326</v>
      </c>
      <c r="F1466" s="11" t="s">
        <v>1039</v>
      </c>
      <c r="G1466" s="16" t="s">
        <v>1317</v>
      </c>
      <c r="H1466" s="13" t="s">
        <v>1494</v>
      </c>
      <c r="J1466" s="15">
        <v>1900</v>
      </c>
      <c r="K1466" s="15">
        <v>6060.19</v>
      </c>
      <c r="L1466" s="15">
        <v>363.68</v>
      </c>
      <c r="M1466" s="15">
        <v>86.8</v>
      </c>
      <c r="N1466" s="15">
        <v>3.8</v>
      </c>
      <c r="O1466" s="15">
        <v>0</v>
      </c>
      <c r="P1466" s="15">
        <f t="shared" si="72"/>
        <v>3.04</v>
      </c>
    </row>
    <row r="1467" spans="1:16">
      <c r="A1467" s="13">
        <v>202406</v>
      </c>
      <c r="B1467" s="11" t="s">
        <v>259</v>
      </c>
      <c r="C1467" s="11" t="s">
        <v>1438</v>
      </c>
      <c r="D1467" s="11" t="s">
        <v>587</v>
      </c>
      <c r="E1467" s="11" t="s">
        <v>1299</v>
      </c>
      <c r="F1467" s="11" t="s">
        <v>1039</v>
      </c>
      <c r="G1467" s="16" t="s">
        <v>1301</v>
      </c>
      <c r="H1467" s="13" t="s">
        <v>1494</v>
      </c>
      <c r="J1467" s="15">
        <v>1900</v>
      </c>
      <c r="K1467" s="15">
        <v>3978.4</v>
      </c>
      <c r="L1467" s="15">
        <v>363.68</v>
      </c>
      <c r="M1467" s="15">
        <v>86.8</v>
      </c>
      <c r="N1467" s="15">
        <v>3.8</v>
      </c>
      <c r="O1467" s="15">
        <v>0</v>
      </c>
      <c r="P1467" s="15">
        <f t="shared" si="72"/>
        <v>3.04</v>
      </c>
    </row>
    <row r="1468" spans="1:16">
      <c r="A1468" s="13">
        <v>202406</v>
      </c>
      <c r="B1468" s="11" t="s">
        <v>464</v>
      </c>
      <c r="C1468" s="11" t="s">
        <v>1438</v>
      </c>
      <c r="D1468" s="11" t="s">
        <v>587</v>
      </c>
      <c r="E1468" s="11" t="s">
        <v>1412</v>
      </c>
      <c r="F1468" s="11" t="s">
        <v>1039</v>
      </c>
      <c r="G1468" s="16" t="s">
        <v>1401</v>
      </c>
      <c r="H1468" s="13" t="s">
        <v>1494</v>
      </c>
      <c r="J1468" s="15">
        <v>1900</v>
      </c>
      <c r="K1468" s="15">
        <v>6304.85</v>
      </c>
      <c r="L1468" s="15">
        <v>363.68</v>
      </c>
      <c r="M1468" s="15">
        <v>86.8</v>
      </c>
      <c r="N1468" s="15">
        <v>3.8</v>
      </c>
      <c r="O1468" s="15">
        <v>0</v>
      </c>
      <c r="P1468" s="15">
        <f t="shared" si="72"/>
        <v>3.04</v>
      </c>
    </row>
    <row r="1469" spans="1:16">
      <c r="A1469" s="13">
        <v>202406</v>
      </c>
      <c r="B1469" s="11" t="s">
        <v>494</v>
      </c>
      <c r="C1469" s="11" t="s">
        <v>1438</v>
      </c>
      <c r="D1469" s="11" t="s">
        <v>587</v>
      </c>
      <c r="E1469" s="11" t="s">
        <v>1413</v>
      </c>
      <c r="F1469" s="11" t="s">
        <v>1020</v>
      </c>
      <c r="G1469" s="16" t="s">
        <v>1414</v>
      </c>
      <c r="H1469" s="13" t="s">
        <v>1494</v>
      </c>
      <c r="J1469" s="15">
        <v>1900</v>
      </c>
      <c r="K1469" s="15">
        <v>4764.75</v>
      </c>
      <c r="L1469" s="15">
        <v>363.68</v>
      </c>
      <c r="M1469" s="15">
        <v>86.8</v>
      </c>
      <c r="N1469" s="15">
        <v>3.8</v>
      </c>
      <c r="O1469" s="15">
        <v>0</v>
      </c>
      <c r="P1469" s="15">
        <f t="shared" si="72"/>
        <v>3.04</v>
      </c>
    </row>
    <row r="1470" spans="1:16">
      <c r="A1470" s="13">
        <v>202406</v>
      </c>
      <c r="B1470" s="11" t="s">
        <v>467</v>
      </c>
      <c r="C1470" s="11" t="s">
        <v>1438</v>
      </c>
      <c r="D1470" s="11" t="s">
        <v>587</v>
      </c>
      <c r="E1470" s="11" t="s">
        <v>1415</v>
      </c>
      <c r="F1470" s="11" t="s">
        <v>1020</v>
      </c>
      <c r="G1470" s="16" t="s">
        <v>1416</v>
      </c>
      <c r="H1470" s="13" t="s">
        <v>1494</v>
      </c>
      <c r="J1470" s="15">
        <v>1900</v>
      </c>
      <c r="K1470" s="15">
        <v>5201.82</v>
      </c>
      <c r="L1470" s="15">
        <v>363.68</v>
      </c>
      <c r="M1470" s="15">
        <v>86.8</v>
      </c>
      <c r="N1470" s="15">
        <v>3.8</v>
      </c>
      <c r="O1470" s="15">
        <v>0</v>
      </c>
      <c r="P1470" s="15">
        <f t="shared" si="72"/>
        <v>3.04</v>
      </c>
    </row>
    <row r="1471" spans="1:16">
      <c r="A1471" s="13">
        <v>202406</v>
      </c>
      <c r="B1471" s="11" t="s">
        <v>482</v>
      </c>
      <c r="C1471" s="11" t="s">
        <v>1438</v>
      </c>
      <c r="D1471" s="11" t="s">
        <v>587</v>
      </c>
      <c r="E1471" s="11" t="s">
        <v>1417</v>
      </c>
      <c r="F1471" s="11" t="s">
        <v>1027</v>
      </c>
      <c r="G1471" s="16" t="s">
        <v>1418</v>
      </c>
      <c r="H1471" s="13" t="s">
        <v>1494</v>
      </c>
      <c r="J1471" s="15">
        <v>1900</v>
      </c>
      <c r="K1471" s="15">
        <v>5612.69</v>
      </c>
      <c r="L1471" s="15">
        <v>363.68</v>
      </c>
      <c r="M1471" s="15">
        <v>86.8</v>
      </c>
      <c r="N1471" s="15">
        <v>3.8</v>
      </c>
      <c r="O1471" s="15">
        <v>0</v>
      </c>
      <c r="P1471" s="15">
        <f t="shared" si="72"/>
        <v>3.04</v>
      </c>
    </row>
    <row r="1472" spans="1:16">
      <c r="A1472" s="13">
        <v>202406</v>
      </c>
      <c r="B1472" s="11" t="s">
        <v>469</v>
      </c>
      <c r="C1472" s="11" t="s">
        <v>1438</v>
      </c>
      <c r="D1472" s="11" t="s">
        <v>587</v>
      </c>
      <c r="E1472" s="11" t="s">
        <v>1435</v>
      </c>
      <c r="F1472" s="11" t="s">
        <v>1027</v>
      </c>
      <c r="G1472" s="16" t="s">
        <v>1436</v>
      </c>
      <c r="H1472" s="13" t="s">
        <v>1494</v>
      </c>
      <c r="J1472" s="15">
        <v>1900</v>
      </c>
      <c r="K1472" s="15">
        <v>4976.87</v>
      </c>
      <c r="L1472" s="15">
        <v>363.68</v>
      </c>
      <c r="M1472" s="15">
        <v>86.8</v>
      </c>
      <c r="N1472" s="15">
        <v>3.8</v>
      </c>
      <c r="O1472" s="15">
        <v>0</v>
      </c>
      <c r="P1472" s="15">
        <f t="shared" si="72"/>
        <v>3.04</v>
      </c>
    </row>
    <row r="1473" spans="1:16">
      <c r="A1473" s="13">
        <v>202406</v>
      </c>
      <c r="B1473" s="11" t="s">
        <v>495</v>
      </c>
      <c r="C1473" s="11" t="s">
        <v>1438</v>
      </c>
      <c r="D1473" s="11" t="s">
        <v>587</v>
      </c>
      <c r="E1473" s="11" t="s">
        <v>1467</v>
      </c>
      <c r="F1473" s="11" t="s">
        <v>1027</v>
      </c>
      <c r="G1473" s="16" t="s">
        <v>1468</v>
      </c>
      <c r="H1473" s="13" t="s">
        <v>1494</v>
      </c>
      <c r="J1473" s="15">
        <v>1900</v>
      </c>
      <c r="K1473" s="15">
        <v>6073.69</v>
      </c>
      <c r="L1473" s="15">
        <v>363.68</v>
      </c>
      <c r="M1473" s="15">
        <v>86.8</v>
      </c>
      <c r="N1473" s="15">
        <v>3.8</v>
      </c>
      <c r="O1473" s="15">
        <v>0</v>
      </c>
      <c r="P1473" s="15">
        <f t="shared" si="72"/>
        <v>3.04</v>
      </c>
    </row>
    <row r="1474" spans="1:16">
      <c r="A1474" s="13">
        <v>202406</v>
      </c>
      <c r="B1474" s="11" t="s">
        <v>498</v>
      </c>
      <c r="C1474" s="11" t="s">
        <v>1438</v>
      </c>
      <c r="D1474" s="11" t="s">
        <v>587</v>
      </c>
      <c r="E1474" s="11" t="s">
        <v>1474</v>
      </c>
      <c r="F1474" s="11" t="s">
        <v>1020</v>
      </c>
      <c r="G1474" s="16" t="s">
        <v>1475</v>
      </c>
      <c r="H1474" s="13" t="s">
        <v>1494</v>
      </c>
      <c r="J1474" s="15">
        <v>1900</v>
      </c>
      <c r="K1474" s="15">
        <v>5250.27</v>
      </c>
      <c r="L1474" s="15">
        <v>363.68</v>
      </c>
      <c r="M1474" s="15">
        <v>86.8</v>
      </c>
      <c r="N1474" s="15">
        <v>3.8</v>
      </c>
      <c r="O1474" s="15">
        <v>0</v>
      </c>
      <c r="P1474" s="15">
        <f t="shared" si="72"/>
        <v>3.04</v>
      </c>
    </row>
    <row r="1475" spans="1:16">
      <c r="A1475" s="13">
        <v>202406</v>
      </c>
      <c r="B1475" s="11" t="s">
        <v>480</v>
      </c>
      <c r="C1475" s="11" t="s">
        <v>1438</v>
      </c>
      <c r="D1475" s="11" t="s">
        <v>587</v>
      </c>
      <c r="E1475" s="11" t="s">
        <v>1384</v>
      </c>
      <c r="F1475" s="11" t="s">
        <v>1039</v>
      </c>
      <c r="G1475" s="16" t="s">
        <v>1385</v>
      </c>
      <c r="H1475" s="13" t="s">
        <v>1494</v>
      </c>
      <c r="J1475" s="15">
        <v>1900</v>
      </c>
      <c r="K1475" s="15">
        <v>5333.65</v>
      </c>
      <c r="L1475" s="15">
        <v>363.68</v>
      </c>
      <c r="M1475" s="15">
        <v>86.8</v>
      </c>
      <c r="N1475" s="15">
        <v>3.8</v>
      </c>
      <c r="O1475" s="15">
        <v>0</v>
      </c>
      <c r="P1475" s="15">
        <f t="shared" si="72"/>
        <v>3.04</v>
      </c>
    </row>
    <row r="1476" spans="1:16">
      <c r="A1476" s="13">
        <v>202406</v>
      </c>
      <c r="B1476" s="11" t="s">
        <v>526</v>
      </c>
      <c r="C1476" s="11" t="s">
        <v>1438</v>
      </c>
      <c r="D1476" s="11" t="s">
        <v>587</v>
      </c>
      <c r="E1476" s="11" t="s">
        <v>1512</v>
      </c>
      <c r="F1476" s="11" t="s">
        <v>1027</v>
      </c>
      <c r="G1476" s="16" t="s">
        <v>1513</v>
      </c>
      <c r="H1476" s="13" t="s">
        <v>1494</v>
      </c>
      <c r="J1476" s="15">
        <v>1900</v>
      </c>
      <c r="K1476" s="15">
        <v>3837.19</v>
      </c>
      <c r="L1476" s="15">
        <v>363.68</v>
      </c>
      <c r="M1476" s="15">
        <v>86.8</v>
      </c>
      <c r="N1476" s="15">
        <v>3.8</v>
      </c>
      <c r="O1476" s="15">
        <v>0</v>
      </c>
      <c r="P1476" s="15">
        <f t="shared" si="72"/>
        <v>3.04</v>
      </c>
    </row>
    <row r="1477" spans="1:16">
      <c r="A1477" s="13">
        <v>202406</v>
      </c>
      <c r="B1477" s="11" t="s">
        <v>530</v>
      </c>
      <c r="C1477" s="11" t="s">
        <v>1438</v>
      </c>
      <c r="D1477" s="11" t="s">
        <v>587</v>
      </c>
      <c r="E1477" s="11" t="s">
        <v>1514</v>
      </c>
      <c r="F1477" s="11" t="s">
        <v>1027</v>
      </c>
      <c r="G1477" s="16" t="s">
        <v>1513</v>
      </c>
      <c r="H1477" s="13" t="s">
        <v>1494</v>
      </c>
      <c r="J1477" s="15">
        <v>1900</v>
      </c>
      <c r="K1477" s="15">
        <v>3560.27</v>
      </c>
      <c r="L1477" s="15">
        <v>363.68</v>
      </c>
      <c r="M1477" s="15">
        <v>86.8</v>
      </c>
      <c r="N1477" s="15">
        <v>3.8</v>
      </c>
      <c r="O1477" s="15">
        <v>0</v>
      </c>
      <c r="P1477" s="15">
        <f t="shared" si="72"/>
        <v>3.04</v>
      </c>
    </row>
  </sheetData>
  <autoFilter xmlns:etc="http://www.wps.cn/officeDocument/2017/etCustomData" ref="A1:O1477" etc:filterBottomFollowUsedRange="0">
    <extLst/>
  </autoFilter>
  <conditionalFormatting sqref="B1">
    <cfRule type="duplicateValues" dxfId="22" priority="7"/>
  </conditionalFormatting>
  <conditionalFormatting sqref="B2:B244">
    <cfRule type="duplicateValues" dxfId="22" priority="6"/>
  </conditionalFormatting>
  <conditionalFormatting sqref="B245:B488">
    <cfRule type="duplicateValues" dxfId="22" priority="5"/>
  </conditionalFormatting>
  <conditionalFormatting sqref="B489:B736">
    <cfRule type="duplicateValues" dxfId="22" priority="4"/>
  </conditionalFormatting>
  <conditionalFormatting sqref="B737:B983">
    <cfRule type="duplicateValues" dxfId="22" priority="3"/>
  </conditionalFormatting>
  <conditionalFormatting sqref="B984:B1230">
    <cfRule type="duplicateValues" dxfId="22" priority="2"/>
  </conditionalFormatting>
  <conditionalFormatting sqref="B1231:B1477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Q721"/>
  <sheetViews>
    <sheetView topLeftCell="E1" workbookViewId="0">
      <pane ySplit="1" topLeftCell="A2" activePane="bottomLeft" state="frozen"/>
      <selection/>
      <selection pane="bottomLeft" activeCell="B19" sqref="B19:H21"/>
    </sheetView>
  </sheetViews>
  <sheetFormatPr defaultColWidth="9" defaultRowHeight="14"/>
  <cols>
    <col min="1" max="1" width="8.66666666666667" style="6"/>
    <col min="2" max="2" width="14.0833333333333" style="6" customWidth="1"/>
    <col min="3" max="3" width="13.6666666666667" style="6" customWidth="1"/>
    <col min="4" max="4" width="12.6666666666667" style="6" customWidth="1"/>
    <col min="5" max="5" width="8.66666666666667" style="6"/>
    <col min="6" max="6" width="13" style="6" customWidth="1"/>
    <col min="7" max="7" width="11.5833333333333" style="6" customWidth="1"/>
    <col min="8" max="8" width="8.66666666666667" style="6"/>
    <col min="9" max="9" width="13.5" style="6" customWidth="1"/>
    <col min="10" max="10" width="14.75" style="6" customWidth="1"/>
    <col min="11" max="11" width="10" style="6" customWidth="1"/>
    <col min="12" max="14" width="8.75" style="6" customWidth="1"/>
    <col min="15" max="15" width="9" style="6" customWidth="1"/>
    <col min="17" max="17" width="9" customWidth="1"/>
  </cols>
  <sheetData>
    <row r="1" s="11" customFormat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6">
        <v>202407</v>
      </c>
      <c r="B2" s="6" t="s">
        <v>203</v>
      </c>
      <c r="C2" s="6" t="s">
        <v>575</v>
      </c>
      <c r="D2" s="6" t="s">
        <v>571</v>
      </c>
      <c r="E2" s="6" t="s">
        <v>572</v>
      </c>
      <c r="F2" s="6" t="s">
        <v>578</v>
      </c>
      <c r="G2" s="7" t="s">
        <v>574</v>
      </c>
      <c r="H2" s="6" t="str">
        <f>_xlfn.XLOOKUP(B2,'2024.1-2024.6'!B:B,'2024.1-2024.6'!H:H)</f>
        <v>计时</v>
      </c>
      <c r="I2" s="6" t="s">
        <v>1532</v>
      </c>
      <c r="J2" s="9">
        <v>43335.5</v>
      </c>
      <c r="K2" s="9">
        <v>36247.07</v>
      </c>
      <c r="L2" s="9">
        <v>0</v>
      </c>
      <c r="M2" s="9">
        <v>0</v>
      </c>
      <c r="N2" s="9">
        <v>0</v>
      </c>
      <c r="O2" s="9">
        <v>0</v>
      </c>
      <c r="P2" s="10">
        <v>0</v>
      </c>
    </row>
    <row r="3" spans="1:17">
      <c r="A3" s="6">
        <v>202407</v>
      </c>
      <c r="B3" s="6" t="s">
        <v>448</v>
      </c>
      <c r="C3" s="6" t="s">
        <v>575</v>
      </c>
      <c r="D3" s="6" t="s">
        <v>576</v>
      </c>
      <c r="E3" s="6" t="s">
        <v>577</v>
      </c>
      <c r="F3" s="6" t="s">
        <v>578</v>
      </c>
      <c r="G3" s="7" t="s">
        <v>579</v>
      </c>
      <c r="H3" s="6" t="str">
        <f>_xlfn.XLOOKUP(B3,'2024.1-2024.6'!B:B,'2024.1-2024.6'!H:H)</f>
        <v>计时</v>
      </c>
      <c r="I3" s="6">
        <v>0</v>
      </c>
      <c r="J3" s="9">
        <v>5500</v>
      </c>
      <c r="K3" s="9">
        <v>16600</v>
      </c>
      <c r="L3" s="9">
        <v>363.68</v>
      </c>
      <c r="M3" s="9">
        <v>86.8</v>
      </c>
      <c r="N3" s="9">
        <v>3.8</v>
      </c>
      <c r="O3" s="9">
        <v>95</v>
      </c>
      <c r="P3" s="10">
        <f>1900*0.2%</f>
        <v>3.8</v>
      </c>
      <c r="Q3" s="12"/>
    </row>
    <row r="4" spans="1:16">
      <c r="A4" s="6">
        <v>202407</v>
      </c>
      <c r="B4" s="6" t="s">
        <v>295</v>
      </c>
      <c r="C4" s="6" t="s">
        <v>580</v>
      </c>
      <c r="D4" s="6" t="s">
        <v>576</v>
      </c>
      <c r="E4" s="6" t="s">
        <v>581</v>
      </c>
      <c r="F4" s="6" t="s">
        <v>582</v>
      </c>
      <c r="G4" s="7" t="s">
        <v>583</v>
      </c>
      <c r="H4" s="6" t="str">
        <f>_xlfn.XLOOKUP(B4,'2024.1-2024.6'!B:B,'2024.1-2024.6'!H:H)</f>
        <v>计时</v>
      </c>
      <c r="I4" s="6">
        <v>0</v>
      </c>
      <c r="J4" s="9">
        <v>5544</v>
      </c>
      <c r="K4" s="9">
        <v>13303.2</v>
      </c>
      <c r="L4" s="9">
        <v>363.68</v>
      </c>
      <c r="M4" s="9">
        <v>86.8</v>
      </c>
      <c r="N4" s="9">
        <v>3.8</v>
      </c>
      <c r="O4" s="9">
        <v>95</v>
      </c>
      <c r="P4" s="10">
        <f>1900*0.2%</f>
        <v>3.8</v>
      </c>
    </row>
    <row r="5" spans="1:16">
      <c r="A5" s="6">
        <v>202407</v>
      </c>
      <c r="B5" s="6" t="s">
        <v>234</v>
      </c>
      <c r="C5" s="6" t="s">
        <v>580</v>
      </c>
      <c r="D5" s="6" t="s">
        <v>576</v>
      </c>
      <c r="E5" s="6" t="s">
        <v>584</v>
      </c>
      <c r="F5" s="6" t="s">
        <v>585</v>
      </c>
      <c r="G5" s="7" t="s">
        <v>586</v>
      </c>
      <c r="H5" s="6" t="str">
        <f>_xlfn.XLOOKUP(B5,'2024.1-2024.6'!B:B,'2024.1-2024.6'!H:H)</f>
        <v>计时</v>
      </c>
      <c r="I5" s="6">
        <v>0</v>
      </c>
      <c r="J5" s="9">
        <v>5544</v>
      </c>
      <c r="K5" s="9">
        <v>12973.9</v>
      </c>
      <c r="L5" s="9">
        <v>363.68</v>
      </c>
      <c r="M5" s="9">
        <v>86.8</v>
      </c>
      <c r="N5" s="9">
        <v>3.8</v>
      </c>
      <c r="O5" s="9">
        <v>125</v>
      </c>
      <c r="P5" s="10">
        <f>1900*0.2%</f>
        <v>3.8</v>
      </c>
    </row>
    <row r="6" spans="1:16">
      <c r="A6" s="6">
        <v>202407</v>
      </c>
      <c r="B6" s="6" t="s">
        <v>334</v>
      </c>
      <c r="C6" s="6" t="s">
        <v>575</v>
      </c>
      <c r="D6" s="6" t="s">
        <v>587</v>
      </c>
      <c r="E6" s="6" t="s">
        <v>588</v>
      </c>
      <c r="F6" s="6" t="s">
        <v>589</v>
      </c>
      <c r="G6" s="7" t="s">
        <v>590</v>
      </c>
      <c r="H6" s="6" t="str">
        <f>_xlfn.XLOOKUP(B6,'2024.1-2024.6'!B:B,'2024.1-2024.6'!H:H)</f>
        <v>计时</v>
      </c>
      <c r="I6" s="6">
        <v>0</v>
      </c>
      <c r="J6" s="9">
        <v>3200</v>
      </c>
      <c r="K6" s="9">
        <v>13609.57</v>
      </c>
      <c r="L6" s="9">
        <v>363.68</v>
      </c>
      <c r="M6" s="9">
        <v>86.8</v>
      </c>
      <c r="N6" s="9">
        <v>3.8</v>
      </c>
      <c r="O6" s="9">
        <v>95</v>
      </c>
      <c r="P6" s="10">
        <f>1900*0.2%</f>
        <v>3.8</v>
      </c>
    </row>
    <row r="7" spans="1:16">
      <c r="A7" s="6">
        <v>202407</v>
      </c>
      <c r="B7" s="6" t="s">
        <v>342</v>
      </c>
      <c r="C7" s="6" t="s">
        <v>592</v>
      </c>
      <c r="D7" s="6" t="s">
        <v>587</v>
      </c>
      <c r="E7" s="6" t="s">
        <v>593</v>
      </c>
      <c r="F7" s="6" t="s">
        <v>594</v>
      </c>
      <c r="G7" s="7" t="s">
        <v>595</v>
      </c>
      <c r="H7" s="6" t="str">
        <f>_xlfn.XLOOKUP(B7,'2024.1-2024.6'!B:B,'2024.1-2024.6'!H:H)</f>
        <v>计时</v>
      </c>
      <c r="I7" s="6">
        <v>0</v>
      </c>
      <c r="J7" s="9">
        <v>1900</v>
      </c>
      <c r="K7" s="9">
        <v>4004.6</v>
      </c>
      <c r="L7" s="9">
        <v>0</v>
      </c>
      <c r="M7" s="9">
        <v>0</v>
      </c>
      <c r="N7" s="9">
        <v>0</v>
      </c>
      <c r="O7" s="9">
        <v>0</v>
      </c>
      <c r="P7" s="10">
        <v>0</v>
      </c>
    </row>
    <row r="8" spans="1:16">
      <c r="A8" s="6">
        <v>202407</v>
      </c>
      <c r="B8" s="6" t="s">
        <v>225</v>
      </c>
      <c r="C8" s="6" t="s">
        <v>592</v>
      </c>
      <c r="D8" s="6" t="s">
        <v>587</v>
      </c>
      <c r="E8" s="6" t="s">
        <v>596</v>
      </c>
      <c r="F8" s="6" t="s">
        <v>597</v>
      </c>
      <c r="G8" s="7" t="s">
        <v>598</v>
      </c>
      <c r="H8" s="6" t="str">
        <f>_xlfn.XLOOKUP(B8,'2024.1-2024.6'!B:B,'2024.1-2024.6'!H:H)</f>
        <v>计时</v>
      </c>
      <c r="I8" s="6">
        <v>0</v>
      </c>
      <c r="J8" s="9">
        <v>1900</v>
      </c>
      <c r="K8" s="9">
        <v>4677.27</v>
      </c>
      <c r="L8" s="9">
        <v>363.68</v>
      </c>
      <c r="M8" s="9">
        <v>86.8</v>
      </c>
      <c r="N8" s="9">
        <v>3.8</v>
      </c>
      <c r="O8" s="9">
        <v>0</v>
      </c>
      <c r="P8" s="10">
        <f t="shared" ref="P8:P15" si="0">1900*0.2%</f>
        <v>3.8</v>
      </c>
    </row>
    <row r="9" spans="1:16">
      <c r="A9" s="6">
        <v>202407</v>
      </c>
      <c r="B9" s="6" t="s">
        <v>301</v>
      </c>
      <c r="C9" s="6" t="s">
        <v>580</v>
      </c>
      <c r="D9" s="6" t="s">
        <v>587</v>
      </c>
      <c r="E9" s="6" t="s">
        <v>599</v>
      </c>
      <c r="F9" s="6" t="s">
        <v>600</v>
      </c>
      <c r="G9" s="7" t="s">
        <v>601</v>
      </c>
      <c r="H9" s="6" t="str">
        <f>_xlfn.XLOOKUP(B9,'2024.1-2024.6'!B:B,'2024.1-2024.6'!H:H)</f>
        <v>计时</v>
      </c>
      <c r="I9" s="6">
        <v>0</v>
      </c>
      <c r="J9" s="9">
        <v>5746</v>
      </c>
      <c r="K9" s="9">
        <v>14228.99</v>
      </c>
      <c r="L9" s="9">
        <v>363.68</v>
      </c>
      <c r="M9" s="9">
        <v>86.8</v>
      </c>
      <c r="N9" s="9">
        <v>3.8</v>
      </c>
      <c r="O9" s="9">
        <v>1250</v>
      </c>
      <c r="P9" s="10">
        <f t="shared" si="0"/>
        <v>3.8</v>
      </c>
    </row>
    <row r="10" spans="1:16">
      <c r="A10" s="6">
        <v>202407</v>
      </c>
      <c r="B10" s="6" t="s">
        <v>264</v>
      </c>
      <c r="C10" s="6" t="s">
        <v>580</v>
      </c>
      <c r="D10" s="6" t="s">
        <v>587</v>
      </c>
      <c r="E10" s="6" t="s">
        <v>602</v>
      </c>
      <c r="F10" s="6" t="s">
        <v>1336</v>
      </c>
      <c r="G10" s="7" t="s">
        <v>604</v>
      </c>
      <c r="H10" s="6" t="str">
        <f>_xlfn.XLOOKUP(B10,'2024.1-2024.6'!B:B,'2024.1-2024.6'!H:H)</f>
        <v>计时</v>
      </c>
      <c r="I10" s="6">
        <v>0</v>
      </c>
      <c r="J10" s="9">
        <v>2440</v>
      </c>
      <c r="K10" s="9">
        <v>7044.4</v>
      </c>
      <c r="L10" s="9">
        <v>363.68</v>
      </c>
      <c r="M10" s="9">
        <v>86.8</v>
      </c>
      <c r="N10" s="9">
        <v>3.8</v>
      </c>
      <c r="O10" s="9">
        <v>95</v>
      </c>
      <c r="P10" s="10">
        <f t="shared" si="0"/>
        <v>3.8</v>
      </c>
    </row>
    <row r="11" spans="1:16">
      <c r="A11" s="6">
        <v>202407</v>
      </c>
      <c r="B11" s="6" t="s">
        <v>290</v>
      </c>
      <c r="C11" s="6" t="s">
        <v>580</v>
      </c>
      <c r="D11" s="6" t="s">
        <v>587</v>
      </c>
      <c r="E11" s="6" t="s">
        <v>605</v>
      </c>
      <c r="F11" s="6" t="s">
        <v>1515</v>
      </c>
      <c r="G11" s="7" t="s">
        <v>607</v>
      </c>
      <c r="H11" s="6" t="str">
        <f>_xlfn.XLOOKUP(B11,'2024.1-2024.6'!B:B,'2024.1-2024.6'!H:H)</f>
        <v>计时</v>
      </c>
      <c r="I11" s="6">
        <v>0</v>
      </c>
      <c r="J11" s="9">
        <v>5988</v>
      </c>
      <c r="K11" s="9">
        <v>16413</v>
      </c>
      <c r="L11" s="9">
        <v>363.68</v>
      </c>
      <c r="M11" s="9">
        <v>86.8</v>
      </c>
      <c r="N11" s="9">
        <v>3.8</v>
      </c>
      <c r="O11" s="9">
        <v>500</v>
      </c>
      <c r="P11" s="10">
        <f t="shared" si="0"/>
        <v>3.8</v>
      </c>
    </row>
    <row r="12" spans="1:16">
      <c r="A12" s="6">
        <v>202407</v>
      </c>
      <c r="B12" s="6" t="s">
        <v>376</v>
      </c>
      <c r="C12" s="6" t="s">
        <v>580</v>
      </c>
      <c r="D12" s="6" t="s">
        <v>587</v>
      </c>
      <c r="E12" s="6" t="s">
        <v>608</v>
      </c>
      <c r="F12" s="6" t="s">
        <v>609</v>
      </c>
      <c r="G12" s="7" t="s">
        <v>610</v>
      </c>
      <c r="H12" s="6" t="str">
        <f>_xlfn.XLOOKUP(B12,'2024.1-2024.6'!B:B,'2024.1-2024.6'!H:H)</f>
        <v>计时</v>
      </c>
      <c r="I12" s="6">
        <v>0</v>
      </c>
      <c r="J12" s="9">
        <v>2671</v>
      </c>
      <c r="K12" s="9">
        <v>7017.1</v>
      </c>
      <c r="L12" s="9">
        <v>363.68</v>
      </c>
      <c r="M12" s="9">
        <v>86.8</v>
      </c>
      <c r="N12" s="9">
        <v>3.8</v>
      </c>
      <c r="O12" s="9">
        <v>500</v>
      </c>
      <c r="P12" s="10">
        <f t="shared" si="0"/>
        <v>3.8</v>
      </c>
    </row>
    <row r="13" spans="1:16">
      <c r="A13" s="6">
        <v>202407</v>
      </c>
      <c r="B13" s="6" t="s">
        <v>240</v>
      </c>
      <c r="C13" s="6" t="s">
        <v>580</v>
      </c>
      <c r="D13" s="6" t="s">
        <v>587</v>
      </c>
      <c r="E13" s="6" t="s">
        <v>611</v>
      </c>
      <c r="F13" s="6" t="s">
        <v>609</v>
      </c>
      <c r="G13" s="7" t="s">
        <v>612</v>
      </c>
      <c r="H13" s="6" t="str">
        <f>_xlfn.XLOOKUP(B13,'2024.1-2024.6'!B:B,'2024.1-2024.6'!H:H)</f>
        <v>计时</v>
      </c>
      <c r="I13" s="6">
        <v>0</v>
      </c>
      <c r="J13" s="9">
        <v>5746</v>
      </c>
      <c r="K13" s="9">
        <v>13701.84</v>
      </c>
      <c r="L13" s="9">
        <v>363.68</v>
      </c>
      <c r="M13" s="9">
        <v>86.8</v>
      </c>
      <c r="N13" s="9">
        <v>3.8</v>
      </c>
      <c r="O13" s="9">
        <v>1250</v>
      </c>
      <c r="P13" s="10">
        <f t="shared" si="0"/>
        <v>3.8</v>
      </c>
    </row>
    <row r="14" spans="1:16">
      <c r="A14" s="6">
        <v>202407</v>
      </c>
      <c r="B14" s="6" t="s">
        <v>326</v>
      </c>
      <c r="C14" s="6" t="s">
        <v>580</v>
      </c>
      <c r="D14" s="6" t="s">
        <v>587</v>
      </c>
      <c r="E14" s="6" t="s">
        <v>613</v>
      </c>
      <c r="F14" s="6" t="s">
        <v>614</v>
      </c>
      <c r="G14" s="7" t="s">
        <v>615</v>
      </c>
      <c r="H14" s="6" t="str">
        <f>_xlfn.XLOOKUP(B14,'2024.1-2024.6'!B:B,'2024.1-2024.6'!H:H)</f>
        <v>计时</v>
      </c>
      <c r="I14" s="6">
        <v>0</v>
      </c>
      <c r="J14" s="9">
        <v>5544</v>
      </c>
      <c r="K14" s="9">
        <v>12608.9</v>
      </c>
      <c r="L14" s="9">
        <v>363.68</v>
      </c>
      <c r="M14" s="9">
        <v>86.8</v>
      </c>
      <c r="N14" s="9">
        <v>3.8</v>
      </c>
      <c r="O14" s="9">
        <v>500</v>
      </c>
      <c r="P14" s="10">
        <f t="shared" si="0"/>
        <v>3.8</v>
      </c>
    </row>
    <row r="15" spans="1:16">
      <c r="A15" s="6">
        <v>202407</v>
      </c>
      <c r="B15" s="6" t="s">
        <v>299</v>
      </c>
      <c r="C15" s="6" t="s">
        <v>1437</v>
      </c>
      <c r="D15" s="6" t="s">
        <v>587</v>
      </c>
      <c r="E15" s="6" t="s">
        <v>616</v>
      </c>
      <c r="F15" s="6" t="s">
        <v>1217</v>
      </c>
      <c r="G15" s="7">
        <v>42738</v>
      </c>
      <c r="H15" s="6" t="str">
        <f>_xlfn.XLOOKUP(B15,'2024.1-2024.6'!B:B,'2024.1-2024.6'!H:H)</f>
        <v>计时</v>
      </c>
      <c r="I15" s="6">
        <v>0</v>
      </c>
      <c r="J15" s="9">
        <v>3263</v>
      </c>
      <c r="K15" s="9">
        <v>9004.39</v>
      </c>
      <c r="L15" s="9">
        <v>363.68</v>
      </c>
      <c r="M15" s="9">
        <v>86.8</v>
      </c>
      <c r="N15" s="9">
        <v>3.8</v>
      </c>
      <c r="O15" s="9">
        <v>0</v>
      </c>
      <c r="P15" s="10">
        <f t="shared" si="0"/>
        <v>3.8</v>
      </c>
    </row>
    <row r="16" spans="1:16">
      <c r="A16" s="6">
        <v>202407</v>
      </c>
      <c r="B16" s="6" t="s">
        <v>453</v>
      </c>
      <c r="C16" s="6" t="s">
        <v>1438</v>
      </c>
      <c r="D16" s="6" t="s">
        <v>587</v>
      </c>
      <c r="E16" s="6" t="s">
        <v>620</v>
      </c>
      <c r="F16" s="6" t="s">
        <v>621</v>
      </c>
      <c r="G16" s="7" t="s">
        <v>622</v>
      </c>
      <c r="H16" s="6" t="s">
        <v>1486</v>
      </c>
      <c r="I16" s="6">
        <v>0</v>
      </c>
      <c r="J16" s="9">
        <v>2132</v>
      </c>
      <c r="K16" s="9">
        <v>8969.52</v>
      </c>
      <c r="L16" s="9">
        <v>0</v>
      </c>
      <c r="M16" s="9">
        <v>0</v>
      </c>
      <c r="N16" s="9">
        <v>0</v>
      </c>
      <c r="O16" s="9">
        <v>0</v>
      </c>
      <c r="P16" s="10">
        <v>0</v>
      </c>
    </row>
    <row r="17" spans="1:16">
      <c r="A17" s="6">
        <v>202407</v>
      </c>
      <c r="B17" s="6" t="s">
        <v>307</v>
      </c>
      <c r="C17" s="6" t="s">
        <v>575</v>
      </c>
      <c r="D17" s="6" t="s">
        <v>587</v>
      </c>
      <c r="E17" s="6" t="s">
        <v>629</v>
      </c>
      <c r="F17" s="6" t="s">
        <v>578</v>
      </c>
      <c r="G17" s="7" t="s">
        <v>630</v>
      </c>
      <c r="H17" s="6" t="str">
        <f>_xlfn.XLOOKUP(B17,'2024.1-2024.6'!B:B,'2024.1-2024.6'!H:H)</f>
        <v>计时</v>
      </c>
      <c r="I17" s="6">
        <v>0</v>
      </c>
      <c r="J17" s="9">
        <v>5500</v>
      </c>
      <c r="K17" s="9">
        <v>13785</v>
      </c>
      <c r="L17" s="9">
        <v>363.68</v>
      </c>
      <c r="M17" s="9">
        <v>86.8</v>
      </c>
      <c r="N17" s="9">
        <v>3.8</v>
      </c>
      <c r="O17" s="9">
        <v>3000</v>
      </c>
      <c r="P17" s="10">
        <f t="shared" ref="P17:P27" si="1">1900*0.2%</f>
        <v>3.8</v>
      </c>
    </row>
    <row r="18" spans="1:16">
      <c r="A18" s="6">
        <v>202407</v>
      </c>
      <c r="B18" s="6" t="s">
        <v>353</v>
      </c>
      <c r="C18" s="6" t="s">
        <v>1438</v>
      </c>
      <c r="D18" s="6" t="s">
        <v>576</v>
      </c>
      <c r="E18" s="6" t="s">
        <v>631</v>
      </c>
      <c r="F18" s="6" t="s">
        <v>683</v>
      </c>
      <c r="G18" s="7" t="s">
        <v>633</v>
      </c>
      <c r="H18" s="6" t="str">
        <f>_xlfn.XLOOKUP(B18,'2024.1-2024.6'!B:B,'2024.1-2024.6'!H:H)</f>
        <v>计时</v>
      </c>
      <c r="I18" s="6">
        <v>0</v>
      </c>
      <c r="J18" s="9">
        <v>7100</v>
      </c>
      <c r="K18" s="9">
        <v>17152.3</v>
      </c>
      <c r="L18" s="9">
        <v>363.68</v>
      </c>
      <c r="M18" s="9">
        <v>86.8</v>
      </c>
      <c r="N18" s="9">
        <v>3.8</v>
      </c>
      <c r="O18" s="9">
        <v>1500</v>
      </c>
      <c r="P18" s="10">
        <f t="shared" si="1"/>
        <v>3.8</v>
      </c>
    </row>
    <row r="19" spans="1:16">
      <c r="A19" s="6">
        <v>202407</v>
      </c>
      <c r="B19" s="6" t="s">
        <v>379</v>
      </c>
      <c r="C19" s="6" t="s">
        <v>1437</v>
      </c>
      <c r="D19" s="6" t="s">
        <v>587</v>
      </c>
      <c r="E19" s="6" t="s">
        <v>634</v>
      </c>
      <c r="F19" s="6" t="s">
        <v>1386</v>
      </c>
      <c r="G19" s="7" t="s">
        <v>636</v>
      </c>
      <c r="H19" s="6" t="str">
        <f>_xlfn.XLOOKUP(B19,'2024.1-2024.6'!B:B,'2024.1-2024.6'!H:H)</f>
        <v>计时</v>
      </c>
      <c r="I19" s="6">
        <v>0</v>
      </c>
      <c r="J19" s="9">
        <v>5520</v>
      </c>
      <c r="K19" s="9">
        <v>14385</v>
      </c>
      <c r="L19" s="9">
        <v>363.68</v>
      </c>
      <c r="M19" s="9">
        <v>86.8</v>
      </c>
      <c r="N19" s="9">
        <v>3.8</v>
      </c>
      <c r="O19" s="9">
        <v>750</v>
      </c>
      <c r="P19" s="10">
        <f t="shared" si="1"/>
        <v>3.8</v>
      </c>
    </row>
    <row r="20" spans="1:16">
      <c r="A20" s="6">
        <v>202407</v>
      </c>
      <c r="B20" s="6" t="s">
        <v>248</v>
      </c>
      <c r="C20" s="6" t="s">
        <v>1437</v>
      </c>
      <c r="D20" s="6" t="s">
        <v>587</v>
      </c>
      <c r="E20" s="6" t="s">
        <v>637</v>
      </c>
      <c r="F20" s="6" t="s">
        <v>778</v>
      </c>
      <c r="G20" s="7" t="s">
        <v>639</v>
      </c>
      <c r="H20" s="6" t="str">
        <f>_xlfn.XLOOKUP(B20,'2024.1-2024.6'!B:B,'2024.1-2024.6'!H:H)</f>
        <v>计时</v>
      </c>
      <c r="I20" s="6">
        <v>0</v>
      </c>
      <c r="J20" s="9">
        <v>4250</v>
      </c>
      <c r="K20" s="9">
        <v>11809.1</v>
      </c>
      <c r="L20" s="9">
        <v>363.68</v>
      </c>
      <c r="M20" s="9">
        <v>86.8</v>
      </c>
      <c r="N20" s="9">
        <v>3.8</v>
      </c>
      <c r="O20" s="9">
        <v>0</v>
      </c>
      <c r="P20" s="10">
        <f t="shared" si="1"/>
        <v>3.8</v>
      </c>
    </row>
    <row r="21" spans="1:16">
      <c r="A21" s="6">
        <v>202407</v>
      </c>
      <c r="B21" s="6" t="s">
        <v>261</v>
      </c>
      <c r="C21" s="6" t="s">
        <v>1437</v>
      </c>
      <c r="D21" s="6" t="s">
        <v>587</v>
      </c>
      <c r="E21" s="6" t="s">
        <v>640</v>
      </c>
      <c r="F21" s="6" t="s">
        <v>652</v>
      </c>
      <c r="G21" s="7" t="s">
        <v>642</v>
      </c>
      <c r="H21" s="6" t="str">
        <f>_xlfn.XLOOKUP(B21,'2024.1-2024.6'!B:B,'2024.1-2024.6'!H:H)</f>
        <v>计时</v>
      </c>
      <c r="I21" s="6">
        <v>0</v>
      </c>
      <c r="J21" s="9">
        <v>3440</v>
      </c>
      <c r="K21" s="9">
        <v>9644.68</v>
      </c>
      <c r="L21" s="9">
        <v>363.68</v>
      </c>
      <c r="M21" s="9">
        <v>86.8</v>
      </c>
      <c r="N21" s="9">
        <v>3.8</v>
      </c>
      <c r="O21" s="9">
        <v>0</v>
      </c>
      <c r="P21" s="10">
        <f t="shared" si="1"/>
        <v>3.8</v>
      </c>
    </row>
    <row r="22" spans="1:16">
      <c r="A22" s="6">
        <v>202407</v>
      </c>
      <c r="B22" s="6" t="s">
        <v>405</v>
      </c>
      <c r="C22" s="6" t="s">
        <v>1437</v>
      </c>
      <c r="D22" s="6" t="s">
        <v>587</v>
      </c>
      <c r="E22" s="6" t="s">
        <v>643</v>
      </c>
      <c r="F22" s="6" t="s">
        <v>1219</v>
      </c>
      <c r="G22" s="7" t="s">
        <v>644</v>
      </c>
      <c r="H22" s="6" t="str">
        <f>_xlfn.XLOOKUP(B22,'2024.1-2024.6'!B:B,'2024.1-2024.6'!H:H)</f>
        <v>计时</v>
      </c>
      <c r="I22" s="6">
        <v>0</v>
      </c>
      <c r="J22" s="9">
        <v>4331</v>
      </c>
      <c r="K22" s="9">
        <v>11385.7</v>
      </c>
      <c r="L22" s="9">
        <v>363.68</v>
      </c>
      <c r="M22" s="9">
        <v>86.8</v>
      </c>
      <c r="N22" s="9">
        <v>3.8</v>
      </c>
      <c r="O22" s="9">
        <v>0</v>
      </c>
      <c r="P22" s="10">
        <f t="shared" si="1"/>
        <v>3.8</v>
      </c>
    </row>
    <row r="23" spans="1:16">
      <c r="A23" s="6">
        <v>202407</v>
      </c>
      <c r="B23" s="6" t="s">
        <v>244</v>
      </c>
      <c r="C23" s="6" t="s">
        <v>1438</v>
      </c>
      <c r="D23" s="6" t="s">
        <v>576</v>
      </c>
      <c r="E23" s="6" t="s">
        <v>645</v>
      </c>
      <c r="F23" s="6" t="s">
        <v>646</v>
      </c>
      <c r="G23" s="7" t="s">
        <v>647</v>
      </c>
      <c r="H23" s="6" t="str">
        <f>_xlfn.XLOOKUP(B23,'2024.1-2024.6'!B:B,'2024.1-2024.6'!H:H)</f>
        <v>计时</v>
      </c>
      <c r="I23" s="6">
        <v>0</v>
      </c>
      <c r="J23" s="9">
        <v>4000</v>
      </c>
      <c r="K23" s="9">
        <v>10311.5</v>
      </c>
      <c r="L23" s="9">
        <v>363.68</v>
      </c>
      <c r="M23" s="9">
        <v>86.8</v>
      </c>
      <c r="N23" s="9">
        <v>3.8</v>
      </c>
      <c r="O23" s="9">
        <v>0</v>
      </c>
      <c r="P23" s="10">
        <f t="shared" si="1"/>
        <v>3.8</v>
      </c>
    </row>
    <row r="24" spans="1:16">
      <c r="A24" s="6">
        <v>202407</v>
      </c>
      <c r="B24" s="6" t="s">
        <v>286</v>
      </c>
      <c r="C24" s="6" t="s">
        <v>1437</v>
      </c>
      <c r="D24" s="6" t="s">
        <v>587</v>
      </c>
      <c r="E24" s="6" t="s">
        <v>648</v>
      </c>
      <c r="F24" s="6" t="s">
        <v>1365</v>
      </c>
      <c r="G24" s="7" t="s">
        <v>650</v>
      </c>
      <c r="H24" s="6" t="str">
        <f>_xlfn.XLOOKUP(B24,'2024.1-2024.6'!B:B,'2024.1-2024.6'!H:H)</f>
        <v>计时</v>
      </c>
      <c r="I24" s="6">
        <v>0</v>
      </c>
      <c r="J24" s="9">
        <v>8560</v>
      </c>
      <c r="K24" s="9">
        <v>24237.5</v>
      </c>
      <c r="L24" s="9">
        <v>363.68</v>
      </c>
      <c r="M24" s="9">
        <v>86.8</v>
      </c>
      <c r="N24" s="9">
        <v>3.8</v>
      </c>
      <c r="O24" s="9">
        <v>457.5</v>
      </c>
      <c r="P24" s="10">
        <f t="shared" si="1"/>
        <v>3.8</v>
      </c>
    </row>
    <row r="25" spans="1:16">
      <c r="A25" s="6">
        <v>202407</v>
      </c>
      <c r="B25" s="6" t="s">
        <v>421</v>
      </c>
      <c r="C25" s="6" t="s">
        <v>1437</v>
      </c>
      <c r="D25" s="6" t="s">
        <v>587</v>
      </c>
      <c r="E25" s="6" t="s">
        <v>651</v>
      </c>
      <c r="F25" s="6" t="s">
        <v>652</v>
      </c>
      <c r="G25" s="7" t="s">
        <v>653</v>
      </c>
      <c r="H25" s="6" t="str">
        <f>_xlfn.XLOOKUP(B25,'2024.1-2024.6'!B:B,'2024.1-2024.6'!H:H)</f>
        <v>计时</v>
      </c>
      <c r="I25" s="6">
        <v>0</v>
      </c>
      <c r="J25" s="9">
        <v>5519</v>
      </c>
      <c r="K25" s="9">
        <v>14946.27</v>
      </c>
      <c r="L25" s="9">
        <v>363.68</v>
      </c>
      <c r="M25" s="9">
        <v>86.8</v>
      </c>
      <c r="N25" s="9">
        <v>3.8</v>
      </c>
      <c r="O25" s="9">
        <v>0</v>
      </c>
      <c r="P25" s="10">
        <f t="shared" si="1"/>
        <v>3.8</v>
      </c>
    </row>
    <row r="26" spans="1:16">
      <c r="A26" s="6">
        <v>202407</v>
      </c>
      <c r="B26" s="6" t="s">
        <v>258</v>
      </c>
      <c r="C26" s="6" t="s">
        <v>575</v>
      </c>
      <c r="D26" s="6" t="s">
        <v>587</v>
      </c>
      <c r="E26" s="6" t="s">
        <v>654</v>
      </c>
      <c r="F26" s="6" t="s">
        <v>655</v>
      </c>
      <c r="G26" s="7" t="s">
        <v>656</v>
      </c>
      <c r="H26" s="6" t="str">
        <f>_xlfn.XLOOKUP(B26,'2024.1-2024.6'!B:B,'2024.1-2024.6'!H:H)</f>
        <v>计时</v>
      </c>
      <c r="I26" s="6">
        <v>0</v>
      </c>
      <c r="J26" s="9">
        <v>2888</v>
      </c>
      <c r="K26" s="9">
        <v>6659.5</v>
      </c>
      <c r="L26" s="9">
        <v>363.68</v>
      </c>
      <c r="M26" s="9">
        <v>86.8</v>
      </c>
      <c r="N26" s="9">
        <v>3.8</v>
      </c>
      <c r="O26" s="9">
        <v>0</v>
      </c>
      <c r="P26" s="10">
        <f t="shared" si="1"/>
        <v>3.8</v>
      </c>
    </row>
    <row r="27" spans="1:16">
      <c r="A27" s="6">
        <v>202407</v>
      </c>
      <c r="B27" s="6" t="s">
        <v>416</v>
      </c>
      <c r="C27" s="6" t="s">
        <v>580</v>
      </c>
      <c r="D27" s="6" t="s">
        <v>587</v>
      </c>
      <c r="E27" s="6" t="s">
        <v>665</v>
      </c>
      <c r="F27" s="6" t="s">
        <v>666</v>
      </c>
      <c r="G27" s="7" t="s">
        <v>667</v>
      </c>
      <c r="H27" s="6" t="str">
        <f>_xlfn.XLOOKUP(B27,'2024.1-2024.6'!B:B,'2024.1-2024.6'!H:H)</f>
        <v>计时</v>
      </c>
      <c r="I27" s="6">
        <v>0</v>
      </c>
      <c r="J27" s="9">
        <v>4133</v>
      </c>
      <c r="K27" s="9">
        <v>9309.1</v>
      </c>
      <c r="L27" s="9">
        <v>363.68</v>
      </c>
      <c r="M27" s="9">
        <v>86.8</v>
      </c>
      <c r="N27" s="9">
        <v>3.8</v>
      </c>
      <c r="O27" s="9">
        <v>300</v>
      </c>
      <c r="P27" s="10">
        <f t="shared" si="1"/>
        <v>3.8</v>
      </c>
    </row>
    <row r="28" spans="1:16">
      <c r="A28" s="6">
        <v>202407</v>
      </c>
      <c r="B28" s="6" t="s">
        <v>344</v>
      </c>
      <c r="C28" s="6" t="s">
        <v>575</v>
      </c>
      <c r="D28" s="6" t="s">
        <v>671</v>
      </c>
      <c r="E28" s="6" t="s">
        <v>672</v>
      </c>
      <c r="F28" s="6" t="s">
        <v>578</v>
      </c>
      <c r="G28" s="7" t="s">
        <v>673</v>
      </c>
      <c r="H28" s="6" t="str">
        <f>_xlfn.XLOOKUP(B28,'2024.1-2024.6'!B:B,'2024.1-2024.6'!H:H)</f>
        <v>计时</v>
      </c>
      <c r="I28" s="6">
        <v>0</v>
      </c>
      <c r="J28" s="9">
        <v>8800</v>
      </c>
      <c r="K28" s="9">
        <v>13906.4</v>
      </c>
      <c r="L28" s="9">
        <v>0</v>
      </c>
      <c r="M28" s="9">
        <v>0</v>
      </c>
      <c r="N28" s="9">
        <v>0</v>
      </c>
      <c r="O28" s="9">
        <v>0</v>
      </c>
      <c r="P28" s="10">
        <v>0</v>
      </c>
    </row>
    <row r="29" spans="1:16">
      <c r="A29" s="6">
        <v>202407</v>
      </c>
      <c r="B29" s="6" t="s">
        <v>298</v>
      </c>
      <c r="C29" s="6" t="s">
        <v>1437</v>
      </c>
      <c r="D29" s="6" t="s">
        <v>587</v>
      </c>
      <c r="E29" s="6" t="s">
        <v>674</v>
      </c>
      <c r="F29" s="6" t="s">
        <v>675</v>
      </c>
      <c r="G29" s="7" t="s">
        <v>676</v>
      </c>
      <c r="H29" s="6" t="str">
        <f>_xlfn.XLOOKUP(B29,'2024.1-2024.6'!B:B,'2024.1-2024.6'!H:H)</f>
        <v>计时</v>
      </c>
      <c r="I29" s="6">
        <v>0</v>
      </c>
      <c r="J29" s="9">
        <v>2532</v>
      </c>
      <c r="K29" s="9">
        <v>6678.69</v>
      </c>
      <c r="L29" s="9">
        <v>363.68</v>
      </c>
      <c r="M29" s="9">
        <v>86.8</v>
      </c>
      <c r="N29" s="9">
        <v>3.8</v>
      </c>
      <c r="O29" s="9">
        <v>0</v>
      </c>
      <c r="P29" s="10">
        <f t="shared" ref="P29:P41" si="2">1900*0.2%</f>
        <v>3.8</v>
      </c>
    </row>
    <row r="30" spans="1:16">
      <c r="A30" s="6">
        <v>202407</v>
      </c>
      <c r="B30" s="6" t="s">
        <v>355</v>
      </c>
      <c r="C30" s="6" t="s">
        <v>1438</v>
      </c>
      <c r="D30" s="6" t="s">
        <v>587</v>
      </c>
      <c r="E30" s="6" t="s">
        <v>685</v>
      </c>
      <c r="F30" s="6" t="s">
        <v>686</v>
      </c>
      <c r="G30" s="7" t="s">
        <v>687</v>
      </c>
      <c r="H30" s="6" t="s">
        <v>1486</v>
      </c>
      <c r="I30" s="6">
        <v>0</v>
      </c>
      <c r="J30" s="9">
        <v>2520</v>
      </c>
      <c r="K30" s="9">
        <v>8756.51</v>
      </c>
      <c r="L30" s="9">
        <v>363.68</v>
      </c>
      <c r="M30" s="9">
        <v>86.8</v>
      </c>
      <c r="N30" s="9">
        <v>3.8</v>
      </c>
      <c r="O30" s="9">
        <v>0</v>
      </c>
      <c r="P30" s="10">
        <f t="shared" si="2"/>
        <v>3.8</v>
      </c>
    </row>
    <row r="31" spans="1:16">
      <c r="A31" s="6">
        <v>202407</v>
      </c>
      <c r="B31" s="6" t="s">
        <v>420</v>
      </c>
      <c r="C31" s="6" t="s">
        <v>580</v>
      </c>
      <c r="D31" s="6" t="s">
        <v>587</v>
      </c>
      <c r="E31" s="6" t="s">
        <v>697</v>
      </c>
      <c r="F31" s="6" t="s">
        <v>698</v>
      </c>
      <c r="G31" s="7" t="s">
        <v>699</v>
      </c>
      <c r="H31" s="6" t="str">
        <f>_xlfn.XLOOKUP(B31,'2024.1-2024.6'!B:B,'2024.1-2024.6'!H:H)</f>
        <v>计时</v>
      </c>
      <c r="I31" s="6">
        <v>0</v>
      </c>
      <c r="J31" s="9">
        <v>4536</v>
      </c>
      <c r="K31" s="9">
        <v>10650.1</v>
      </c>
      <c r="L31" s="9">
        <v>363.68</v>
      </c>
      <c r="M31" s="9">
        <v>86.8</v>
      </c>
      <c r="N31" s="9">
        <v>3.8</v>
      </c>
      <c r="O31" s="9">
        <v>300</v>
      </c>
      <c r="P31" s="10">
        <f t="shared" si="2"/>
        <v>3.8</v>
      </c>
    </row>
    <row r="32" spans="1:16">
      <c r="A32" s="6">
        <v>202407</v>
      </c>
      <c r="B32" s="6" t="s">
        <v>424</v>
      </c>
      <c r="C32" s="6" t="s">
        <v>1437</v>
      </c>
      <c r="D32" s="6" t="s">
        <v>587</v>
      </c>
      <c r="E32" s="6" t="s">
        <v>700</v>
      </c>
      <c r="F32" s="6" t="s">
        <v>617</v>
      </c>
      <c r="G32" s="7" t="s">
        <v>701</v>
      </c>
      <c r="H32" s="6" t="str">
        <f>_xlfn.XLOOKUP(B32,'2024.1-2024.6'!B:B,'2024.1-2024.6'!H:H)</f>
        <v>计时</v>
      </c>
      <c r="I32" s="6">
        <v>0</v>
      </c>
      <c r="J32" s="9">
        <v>2363</v>
      </c>
      <c r="K32" s="9">
        <v>6116.97</v>
      </c>
      <c r="L32" s="9">
        <v>363.68</v>
      </c>
      <c r="M32" s="9">
        <v>86.8</v>
      </c>
      <c r="N32" s="9">
        <v>3.8</v>
      </c>
      <c r="O32" s="9">
        <v>0</v>
      </c>
      <c r="P32" s="10">
        <f t="shared" si="2"/>
        <v>3.8</v>
      </c>
    </row>
    <row r="33" spans="1:16">
      <c r="A33" s="6">
        <v>202407</v>
      </c>
      <c r="B33" s="6" t="s">
        <v>277</v>
      </c>
      <c r="C33" s="6" t="s">
        <v>1438</v>
      </c>
      <c r="D33" s="6" t="s">
        <v>587</v>
      </c>
      <c r="E33" s="6" t="s">
        <v>702</v>
      </c>
      <c r="F33" s="6" t="s">
        <v>703</v>
      </c>
      <c r="G33" s="7" t="s">
        <v>704</v>
      </c>
      <c r="H33" s="6" t="s">
        <v>1486</v>
      </c>
      <c r="I33" s="6">
        <v>0</v>
      </c>
      <c r="J33" s="9">
        <v>1900</v>
      </c>
      <c r="K33" s="9">
        <v>4589.4</v>
      </c>
      <c r="L33" s="9">
        <v>363.68</v>
      </c>
      <c r="M33" s="9">
        <v>86.8</v>
      </c>
      <c r="N33" s="9">
        <v>3.8</v>
      </c>
      <c r="O33" s="9">
        <v>0</v>
      </c>
      <c r="P33" s="10">
        <f t="shared" si="2"/>
        <v>3.8</v>
      </c>
    </row>
    <row r="34" spans="1:16">
      <c r="A34" s="6">
        <v>202407</v>
      </c>
      <c r="B34" s="6" t="s">
        <v>204</v>
      </c>
      <c r="C34" s="6" t="s">
        <v>1438</v>
      </c>
      <c r="D34" s="6" t="s">
        <v>587</v>
      </c>
      <c r="E34" s="6" t="s">
        <v>712</v>
      </c>
      <c r="F34" s="6" t="s">
        <v>880</v>
      </c>
      <c r="G34" s="7" t="s">
        <v>714</v>
      </c>
      <c r="H34" s="6" t="str">
        <f>_xlfn.XLOOKUP(B34,'2024.1-2024.6'!B:B,'2024.1-2024.6'!H:H)</f>
        <v>计时</v>
      </c>
      <c r="I34" s="6">
        <v>0</v>
      </c>
      <c r="J34" s="9">
        <v>1958</v>
      </c>
      <c r="K34" s="9">
        <v>5696</v>
      </c>
      <c r="L34" s="9">
        <v>363.68</v>
      </c>
      <c r="M34" s="9">
        <v>86.8</v>
      </c>
      <c r="N34" s="9">
        <v>3.8</v>
      </c>
      <c r="O34" s="9">
        <v>0</v>
      </c>
      <c r="P34" s="10">
        <f t="shared" si="2"/>
        <v>3.8</v>
      </c>
    </row>
    <row r="35" spans="1:16">
      <c r="A35" s="6">
        <v>202407</v>
      </c>
      <c r="B35" s="6" t="s">
        <v>413</v>
      </c>
      <c r="C35" s="6" t="s">
        <v>1437</v>
      </c>
      <c r="D35" s="6" t="s">
        <v>587</v>
      </c>
      <c r="E35" s="6" t="s">
        <v>718</v>
      </c>
      <c r="F35" s="6" t="s">
        <v>638</v>
      </c>
      <c r="G35" s="7" t="s">
        <v>719</v>
      </c>
      <c r="H35" s="6" t="str">
        <f>_xlfn.XLOOKUP(B35,'2024.1-2024.6'!B:B,'2024.1-2024.6'!H:H)</f>
        <v>计时</v>
      </c>
      <c r="I35" s="6">
        <v>0</v>
      </c>
      <c r="J35" s="9">
        <v>3500</v>
      </c>
      <c r="K35" s="9">
        <v>8025.57</v>
      </c>
      <c r="L35" s="9">
        <v>363.68</v>
      </c>
      <c r="M35" s="9">
        <v>86.8</v>
      </c>
      <c r="N35" s="9">
        <v>3.8</v>
      </c>
      <c r="O35" s="9">
        <v>0</v>
      </c>
      <c r="P35" s="10">
        <f t="shared" si="2"/>
        <v>3.8</v>
      </c>
    </row>
    <row r="36" spans="1:16">
      <c r="A36" s="6">
        <v>202407</v>
      </c>
      <c r="B36" s="6" t="s">
        <v>393</v>
      </c>
      <c r="C36" s="6" t="s">
        <v>1437</v>
      </c>
      <c r="D36" s="6" t="s">
        <v>587</v>
      </c>
      <c r="E36" s="6" t="s">
        <v>720</v>
      </c>
      <c r="F36" s="6" t="s">
        <v>721</v>
      </c>
      <c r="G36" s="7" t="s">
        <v>722</v>
      </c>
      <c r="H36" s="6" t="str">
        <f>_xlfn.XLOOKUP(B36,'2024.1-2024.6'!B:B,'2024.1-2024.6'!H:H)</f>
        <v>计时</v>
      </c>
      <c r="I36" s="6">
        <v>0</v>
      </c>
      <c r="J36" s="9">
        <v>3000</v>
      </c>
      <c r="K36" s="9">
        <v>7467.24</v>
      </c>
      <c r="L36" s="9">
        <v>363.68</v>
      </c>
      <c r="M36" s="9">
        <v>86.8</v>
      </c>
      <c r="N36" s="9">
        <v>3.8</v>
      </c>
      <c r="O36" s="9">
        <v>0</v>
      </c>
      <c r="P36" s="10">
        <f t="shared" si="2"/>
        <v>3.8</v>
      </c>
    </row>
    <row r="37" spans="1:16">
      <c r="A37" s="6">
        <v>202407</v>
      </c>
      <c r="B37" s="6" t="s">
        <v>252</v>
      </c>
      <c r="C37" s="6" t="s">
        <v>1437</v>
      </c>
      <c r="D37" s="6" t="s">
        <v>587</v>
      </c>
      <c r="E37" s="6" t="s">
        <v>727</v>
      </c>
      <c r="F37" s="6" t="s">
        <v>778</v>
      </c>
      <c r="G37" s="7" t="s">
        <v>728</v>
      </c>
      <c r="H37" s="6" t="str">
        <f>_xlfn.XLOOKUP(B37,'2024.1-2024.6'!B:B,'2024.1-2024.6'!H:H)</f>
        <v>计时</v>
      </c>
      <c r="I37" s="6">
        <v>0</v>
      </c>
      <c r="J37" s="9">
        <v>4937</v>
      </c>
      <c r="K37" s="9">
        <v>11405.34</v>
      </c>
      <c r="L37" s="9">
        <v>363.68</v>
      </c>
      <c r="M37" s="9">
        <v>86.8</v>
      </c>
      <c r="N37" s="9">
        <v>3.8</v>
      </c>
      <c r="O37" s="9">
        <v>800</v>
      </c>
      <c r="P37" s="10">
        <f t="shared" si="2"/>
        <v>3.8</v>
      </c>
    </row>
    <row r="38" spans="1:16">
      <c r="A38" s="6">
        <v>202407</v>
      </c>
      <c r="B38" s="6" t="s">
        <v>427</v>
      </c>
      <c r="C38" s="6" t="s">
        <v>1439</v>
      </c>
      <c r="D38" s="6" t="s">
        <v>1366</v>
      </c>
      <c r="E38" s="6" t="s">
        <v>729</v>
      </c>
      <c r="F38" s="6" t="s">
        <v>1337</v>
      </c>
      <c r="G38" s="7" t="s">
        <v>731</v>
      </c>
      <c r="H38" s="6" t="str">
        <f>_xlfn.XLOOKUP(B38,'2024.1-2024.6'!B:B,'2024.1-2024.6'!H:H)</f>
        <v>计时</v>
      </c>
      <c r="I38" s="6">
        <v>0</v>
      </c>
      <c r="J38" s="9">
        <v>8080</v>
      </c>
      <c r="K38" s="9">
        <v>15725</v>
      </c>
      <c r="L38" s="9">
        <v>363.68</v>
      </c>
      <c r="M38" s="9">
        <v>86.8</v>
      </c>
      <c r="N38" s="9">
        <v>3.8</v>
      </c>
      <c r="O38" s="9">
        <v>2000</v>
      </c>
      <c r="P38" s="10">
        <f t="shared" si="2"/>
        <v>3.8</v>
      </c>
    </row>
    <row r="39" spans="1:16">
      <c r="A39" s="6">
        <v>202407</v>
      </c>
      <c r="B39" s="6" t="s">
        <v>447</v>
      </c>
      <c r="C39" s="6" t="s">
        <v>575</v>
      </c>
      <c r="D39" s="6" t="s">
        <v>587</v>
      </c>
      <c r="E39" s="6" t="s">
        <v>732</v>
      </c>
      <c r="F39" s="6" t="s">
        <v>710</v>
      </c>
      <c r="G39" s="7" t="s">
        <v>733</v>
      </c>
      <c r="H39" s="6" t="str">
        <f>_xlfn.XLOOKUP(B39,'2024.1-2024.6'!B:B,'2024.1-2024.6'!H:H)</f>
        <v>计时</v>
      </c>
      <c r="I39" s="6">
        <v>0</v>
      </c>
      <c r="J39" s="9">
        <v>3000</v>
      </c>
      <c r="K39" s="9">
        <v>10500</v>
      </c>
      <c r="L39" s="9">
        <v>363.68</v>
      </c>
      <c r="M39" s="9">
        <v>86.8</v>
      </c>
      <c r="N39" s="9">
        <v>3.8</v>
      </c>
      <c r="O39" s="9">
        <v>0</v>
      </c>
      <c r="P39" s="10">
        <f t="shared" si="2"/>
        <v>3.8</v>
      </c>
    </row>
    <row r="40" spans="1:16">
      <c r="A40" s="6">
        <v>202407</v>
      </c>
      <c r="B40" s="6" t="s">
        <v>401</v>
      </c>
      <c r="C40" s="6" t="s">
        <v>1438</v>
      </c>
      <c r="D40" s="6" t="s">
        <v>587</v>
      </c>
      <c r="E40" s="6" t="s">
        <v>734</v>
      </c>
      <c r="F40" s="6" t="s">
        <v>735</v>
      </c>
      <c r="G40" s="7" t="s">
        <v>736</v>
      </c>
      <c r="H40" s="6" t="str">
        <f>_xlfn.XLOOKUP(B40,'2024.1-2024.6'!B:B,'2024.1-2024.6'!H:H)</f>
        <v>计时</v>
      </c>
      <c r="I40" s="6">
        <v>0</v>
      </c>
      <c r="J40" s="9">
        <v>2240</v>
      </c>
      <c r="K40" s="9">
        <v>6814.1</v>
      </c>
      <c r="L40" s="9">
        <v>363.68</v>
      </c>
      <c r="M40" s="9">
        <v>86.8</v>
      </c>
      <c r="N40" s="9">
        <v>3.8</v>
      </c>
      <c r="O40" s="9">
        <v>0</v>
      </c>
      <c r="P40" s="10">
        <f t="shared" si="2"/>
        <v>3.8</v>
      </c>
    </row>
    <row r="41" spans="1:16">
      <c r="A41" s="6">
        <v>202407</v>
      </c>
      <c r="B41" s="6" t="s">
        <v>321</v>
      </c>
      <c r="C41" s="6" t="s">
        <v>1437</v>
      </c>
      <c r="D41" s="6" t="s">
        <v>587</v>
      </c>
      <c r="E41" s="6" t="s">
        <v>737</v>
      </c>
      <c r="F41" s="6" t="s">
        <v>792</v>
      </c>
      <c r="G41" s="7" t="s">
        <v>739</v>
      </c>
      <c r="H41" s="6" t="str">
        <f>_xlfn.XLOOKUP(B41,'2024.1-2024.6'!B:B,'2024.1-2024.6'!H:H)</f>
        <v>计时</v>
      </c>
      <c r="I41" s="6">
        <v>0</v>
      </c>
      <c r="J41" s="9">
        <v>5240</v>
      </c>
      <c r="K41" s="9">
        <v>13460</v>
      </c>
      <c r="L41" s="9">
        <v>363.68</v>
      </c>
      <c r="M41" s="9">
        <v>86.8</v>
      </c>
      <c r="N41" s="9">
        <v>3.8</v>
      </c>
      <c r="O41" s="9">
        <v>475</v>
      </c>
      <c r="P41" s="10">
        <f t="shared" si="2"/>
        <v>3.8</v>
      </c>
    </row>
    <row r="42" spans="1:16">
      <c r="A42" s="6">
        <v>202407</v>
      </c>
      <c r="B42" s="6" t="s">
        <v>388</v>
      </c>
      <c r="C42" s="6" t="s">
        <v>1437</v>
      </c>
      <c r="D42" s="6" t="s">
        <v>1366</v>
      </c>
      <c r="E42" s="6" t="s">
        <v>740</v>
      </c>
      <c r="F42" s="6" t="s">
        <v>1367</v>
      </c>
      <c r="G42" s="7" t="s">
        <v>742</v>
      </c>
      <c r="H42" s="6" t="str">
        <f>_xlfn.XLOOKUP(B42,'2024.1-2024.6'!B:B,'2024.1-2024.6'!H:H)</f>
        <v>计时</v>
      </c>
      <c r="I42" s="6">
        <v>0</v>
      </c>
      <c r="J42" s="9">
        <v>11800</v>
      </c>
      <c r="K42" s="9">
        <v>28613</v>
      </c>
      <c r="L42" s="9">
        <v>0</v>
      </c>
      <c r="M42" s="9">
        <v>0</v>
      </c>
      <c r="N42" s="9">
        <v>0</v>
      </c>
      <c r="O42" s="9">
        <v>0</v>
      </c>
      <c r="P42" s="10">
        <v>0</v>
      </c>
    </row>
    <row r="43" spans="1:16">
      <c r="A43" s="6">
        <v>202407</v>
      </c>
      <c r="B43" s="6" t="s">
        <v>279</v>
      </c>
      <c r="C43" s="6" t="s">
        <v>580</v>
      </c>
      <c r="D43" s="6" t="s">
        <v>587</v>
      </c>
      <c r="E43" s="6" t="s">
        <v>743</v>
      </c>
      <c r="F43" s="6" t="s">
        <v>725</v>
      </c>
      <c r="G43" s="7" t="s">
        <v>744</v>
      </c>
      <c r="H43" s="6" t="str">
        <f>_xlfn.XLOOKUP(B43,'2024.1-2024.6'!B:B,'2024.1-2024.6'!H:H)</f>
        <v>计时</v>
      </c>
      <c r="I43" s="6">
        <v>0</v>
      </c>
      <c r="J43" s="9">
        <v>4950</v>
      </c>
      <c r="K43" s="9">
        <v>12536.08</v>
      </c>
      <c r="L43" s="9">
        <v>363.68</v>
      </c>
      <c r="M43" s="9">
        <v>86.8</v>
      </c>
      <c r="N43" s="9">
        <v>3.8</v>
      </c>
      <c r="O43" s="9">
        <v>500</v>
      </c>
      <c r="P43" s="10">
        <f t="shared" ref="P43:P60" si="3">1900*0.2%</f>
        <v>3.8</v>
      </c>
    </row>
    <row r="44" spans="1:16">
      <c r="A44" s="6">
        <v>202407</v>
      </c>
      <c r="B44" s="6" t="s">
        <v>219</v>
      </c>
      <c r="C44" s="6" t="s">
        <v>1437</v>
      </c>
      <c r="D44" s="6" t="s">
        <v>587</v>
      </c>
      <c r="E44" s="6" t="s">
        <v>745</v>
      </c>
      <c r="F44" s="6" t="s">
        <v>652</v>
      </c>
      <c r="G44" s="7" t="s">
        <v>746</v>
      </c>
      <c r="H44" s="6" t="str">
        <f>_xlfn.XLOOKUP(B44,'2024.1-2024.6'!B:B,'2024.1-2024.6'!H:H)</f>
        <v>计时</v>
      </c>
      <c r="I44" s="6">
        <v>0</v>
      </c>
      <c r="J44" s="9">
        <v>3440</v>
      </c>
      <c r="K44" s="9">
        <v>8237.94</v>
      </c>
      <c r="L44" s="9">
        <v>363.68</v>
      </c>
      <c r="M44" s="9">
        <v>86.8</v>
      </c>
      <c r="N44" s="9">
        <v>3.8</v>
      </c>
      <c r="O44" s="9">
        <v>500</v>
      </c>
      <c r="P44" s="10">
        <f t="shared" si="3"/>
        <v>3.8</v>
      </c>
    </row>
    <row r="45" spans="1:16">
      <c r="A45" s="6">
        <v>202407</v>
      </c>
      <c r="B45" s="6" t="s">
        <v>331</v>
      </c>
      <c r="C45" s="6" t="s">
        <v>580</v>
      </c>
      <c r="D45" s="6" t="s">
        <v>587</v>
      </c>
      <c r="E45" s="6" t="s">
        <v>747</v>
      </c>
      <c r="F45" s="6" t="s">
        <v>679</v>
      </c>
      <c r="G45" s="7" t="s">
        <v>748</v>
      </c>
      <c r="H45" s="6" t="str">
        <f>_xlfn.XLOOKUP(B45,'2024.1-2024.6'!B:B,'2024.1-2024.6'!H:H)</f>
        <v>计时</v>
      </c>
      <c r="I45" s="6">
        <v>0</v>
      </c>
      <c r="J45" s="9">
        <v>3326</v>
      </c>
      <c r="K45" s="9">
        <v>7673</v>
      </c>
      <c r="L45" s="9">
        <v>363.68</v>
      </c>
      <c r="M45" s="9">
        <v>86.8</v>
      </c>
      <c r="N45" s="9">
        <v>3.8</v>
      </c>
      <c r="O45" s="9">
        <v>0</v>
      </c>
      <c r="P45" s="10">
        <f t="shared" si="3"/>
        <v>3.8</v>
      </c>
    </row>
    <row r="46" spans="1:16">
      <c r="A46" s="6">
        <v>202407</v>
      </c>
      <c r="B46" s="6" t="s">
        <v>435</v>
      </c>
      <c r="C46" s="6" t="s">
        <v>575</v>
      </c>
      <c r="D46" s="6" t="s">
        <v>587</v>
      </c>
      <c r="E46" s="6" t="s">
        <v>749</v>
      </c>
      <c r="F46" s="6" t="s">
        <v>1522</v>
      </c>
      <c r="G46" s="7" t="s">
        <v>750</v>
      </c>
      <c r="H46" s="6" t="str">
        <f>_xlfn.XLOOKUP(B46,'2024.1-2024.6'!B:B,'2024.1-2024.6'!H:H)</f>
        <v>计时</v>
      </c>
      <c r="I46" s="6">
        <v>0</v>
      </c>
      <c r="J46" s="9">
        <v>3868</v>
      </c>
      <c r="K46" s="9">
        <v>11523.07</v>
      </c>
      <c r="L46" s="9">
        <v>363.68</v>
      </c>
      <c r="M46" s="9">
        <v>86.8</v>
      </c>
      <c r="N46" s="9">
        <v>3.8</v>
      </c>
      <c r="O46" s="9">
        <v>0</v>
      </c>
      <c r="P46" s="10">
        <f t="shared" si="3"/>
        <v>3.8</v>
      </c>
    </row>
    <row r="47" spans="1:16">
      <c r="A47" s="6">
        <v>202407</v>
      </c>
      <c r="B47" s="6" t="s">
        <v>359</v>
      </c>
      <c r="C47" s="6" t="s">
        <v>1437</v>
      </c>
      <c r="D47" s="6" t="s">
        <v>587</v>
      </c>
      <c r="E47" s="6" t="s">
        <v>755</v>
      </c>
      <c r="F47" s="6" t="s">
        <v>753</v>
      </c>
      <c r="G47" s="7" t="s">
        <v>756</v>
      </c>
      <c r="H47" s="6" t="str">
        <f>_xlfn.XLOOKUP(B47,'2024.1-2024.6'!B:B,'2024.1-2024.6'!H:H)</f>
        <v>计时</v>
      </c>
      <c r="I47" s="6">
        <v>0</v>
      </c>
      <c r="J47" s="9">
        <v>2138</v>
      </c>
      <c r="K47" s="9">
        <v>5631.3</v>
      </c>
      <c r="L47" s="9">
        <v>363.68</v>
      </c>
      <c r="M47" s="9">
        <v>86.8</v>
      </c>
      <c r="N47" s="9">
        <v>3.8</v>
      </c>
      <c r="O47" s="9">
        <v>0</v>
      </c>
      <c r="P47" s="10">
        <f t="shared" si="3"/>
        <v>3.8</v>
      </c>
    </row>
    <row r="48" spans="1:16">
      <c r="A48" s="6">
        <v>202407</v>
      </c>
      <c r="B48" s="6" t="s">
        <v>441</v>
      </c>
      <c r="C48" s="6" t="s">
        <v>1437</v>
      </c>
      <c r="D48" s="6" t="s">
        <v>587</v>
      </c>
      <c r="E48" s="6" t="s">
        <v>757</v>
      </c>
      <c r="F48" s="6" t="s">
        <v>758</v>
      </c>
      <c r="G48" s="7" t="s">
        <v>759</v>
      </c>
      <c r="H48" s="6" t="str">
        <f>_xlfn.XLOOKUP(B48,'2024.1-2024.6'!B:B,'2024.1-2024.6'!H:H)</f>
        <v>计时</v>
      </c>
      <c r="I48" s="6">
        <v>0</v>
      </c>
      <c r="J48" s="9">
        <v>2000</v>
      </c>
      <c r="K48" s="9">
        <v>5703.2</v>
      </c>
      <c r="L48" s="9">
        <v>363.68</v>
      </c>
      <c r="M48" s="9">
        <v>86.8</v>
      </c>
      <c r="N48" s="9">
        <v>3.8</v>
      </c>
      <c r="O48" s="9">
        <v>0</v>
      </c>
      <c r="P48" s="10">
        <f t="shared" si="3"/>
        <v>3.8</v>
      </c>
    </row>
    <row r="49" spans="1:16">
      <c r="A49" s="6">
        <v>202407</v>
      </c>
      <c r="B49" s="6" t="s">
        <v>256</v>
      </c>
      <c r="C49" s="6" t="s">
        <v>592</v>
      </c>
      <c r="D49" s="6" t="s">
        <v>587</v>
      </c>
      <c r="E49" s="6" t="s">
        <v>760</v>
      </c>
      <c r="F49" s="6" t="s">
        <v>761</v>
      </c>
      <c r="G49" s="7" t="s">
        <v>762</v>
      </c>
      <c r="H49" s="6" t="str">
        <f>_xlfn.XLOOKUP(B49,'2024.1-2024.6'!B:B,'2024.1-2024.6'!H:H)</f>
        <v>计时</v>
      </c>
      <c r="I49" s="6">
        <v>0</v>
      </c>
      <c r="J49" s="9">
        <v>3303</v>
      </c>
      <c r="K49" s="9">
        <v>7312.9</v>
      </c>
      <c r="L49" s="9">
        <v>363.68</v>
      </c>
      <c r="M49" s="9">
        <v>86.8</v>
      </c>
      <c r="N49" s="9">
        <v>3.8</v>
      </c>
      <c r="O49" s="9">
        <v>0</v>
      </c>
      <c r="P49" s="10">
        <f t="shared" si="3"/>
        <v>3.8</v>
      </c>
    </row>
    <row r="50" spans="1:16">
      <c r="A50" s="6">
        <v>202407</v>
      </c>
      <c r="B50" s="6" t="s">
        <v>318</v>
      </c>
      <c r="C50" s="6" t="s">
        <v>1437</v>
      </c>
      <c r="D50" s="6" t="s">
        <v>587</v>
      </c>
      <c r="E50" s="6" t="s">
        <v>763</v>
      </c>
      <c r="F50" s="6" t="s">
        <v>725</v>
      </c>
      <c r="G50" s="7" t="s">
        <v>762</v>
      </c>
      <c r="H50" s="6" t="str">
        <f>_xlfn.XLOOKUP(B50,'2024.1-2024.6'!B:B,'2024.1-2024.6'!H:H)</f>
        <v>计时</v>
      </c>
      <c r="I50" s="6">
        <v>0</v>
      </c>
      <c r="J50" s="9">
        <v>4572</v>
      </c>
      <c r="K50" s="9">
        <v>11902.51</v>
      </c>
      <c r="L50" s="9">
        <v>363.68</v>
      </c>
      <c r="M50" s="9">
        <v>86.8</v>
      </c>
      <c r="N50" s="9">
        <v>3.8</v>
      </c>
      <c r="O50" s="9">
        <v>0</v>
      </c>
      <c r="P50" s="10">
        <f t="shared" si="3"/>
        <v>3.8</v>
      </c>
    </row>
    <row r="51" spans="1:16">
      <c r="A51" s="6">
        <v>202407</v>
      </c>
      <c r="B51" s="6" t="s">
        <v>332</v>
      </c>
      <c r="C51" s="6" t="s">
        <v>592</v>
      </c>
      <c r="D51" s="6" t="s">
        <v>764</v>
      </c>
      <c r="E51" s="6" t="s">
        <v>765</v>
      </c>
      <c r="F51" s="6" t="s">
        <v>766</v>
      </c>
      <c r="G51" s="7" t="s">
        <v>767</v>
      </c>
      <c r="H51" s="6" t="str">
        <f>_xlfn.XLOOKUP(B51,'2024.1-2024.6'!B:B,'2024.1-2024.6'!H:H)</f>
        <v>计时</v>
      </c>
      <c r="I51" s="6">
        <v>0</v>
      </c>
      <c r="J51" s="9">
        <v>5632</v>
      </c>
      <c r="K51" s="9">
        <v>8729.74</v>
      </c>
      <c r="L51" s="9">
        <v>363.68</v>
      </c>
      <c r="M51" s="9">
        <v>86.8</v>
      </c>
      <c r="N51" s="9">
        <v>3.8</v>
      </c>
      <c r="O51" s="9">
        <v>1500</v>
      </c>
      <c r="P51" s="10">
        <f t="shared" si="3"/>
        <v>3.8</v>
      </c>
    </row>
    <row r="52" spans="1:16">
      <c r="A52" s="6">
        <v>202407</v>
      </c>
      <c r="B52" s="6" t="s">
        <v>452</v>
      </c>
      <c r="C52" s="6" t="s">
        <v>1438</v>
      </c>
      <c r="D52" s="6" t="s">
        <v>587</v>
      </c>
      <c r="E52" s="6" t="s">
        <v>768</v>
      </c>
      <c r="F52" s="6" t="s">
        <v>686</v>
      </c>
      <c r="G52" s="7" t="s">
        <v>769</v>
      </c>
      <c r="H52" s="6" t="s">
        <v>1486</v>
      </c>
      <c r="I52" s="6">
        <v>0</v>
      </c>
      <c r="J52" s="9">
        <v>2132</v>
      </c>
      <c r="K52" s="9">
        <v>7414.49</v>
      </c>
      <c r="L52" s="9">
        <v>363.68</v>
      </c>
      <c r="M52" s="9">
        <v>86.8</v>
      </c>
      <c r="N52" s="9">
        <v>3.8</v>
      </c>
      <c r="O52" s="9">
        <v>0</v>
      </c>
      <c r="P52" s="10">
        <f t="shared" si="3"/>
        <v>3.8</v>
      </c>
    </row>
    <row r="53" spans="1:16">
      <c r="A53" s="6">
        <v>202407</v>
      </c>
      <c r="B53" s="6" t="s">
        <v>384</v>
      </c>
      <c r="C53" s="6" t="s">
        <v>1437</v>
      </c>
      <c r="D53" s="6" t="s">
        <v>587</v>
      </c>
      <c r="E53" s="6" t="s">
        <v>770</v>
      </c>
      <c r="F53" s="6" t="s">
        <v>771</v>
      </c>
      <c r="G53" s="7" t="s">
        <v>772</v>
      </c>
      <c r="H53" s="6" t="str">
        <f>_xlfn.XLOOKUP(B53,'2024.1-2024.6'!B:B,'2024.1-2024.6'!H:H)</f>
        <v>计时</v>
      </c>
      <c r="I53" s="6">
        <v>0</v>
      </c>
      <c r="J53" s="9">
        <v>3060</v>
      </c>
      <c r="K53" s="9">
        <v>7337.41</v>
      </c>
      <c r="L53" s="9">
        <v>363.68</v>
      </c>
      <c r="M53" s="9">
        <v>86.8</v>
      </c>
      <c r="N53" s="9">
        <v>3.8</v>
      </c>
      <c r="O53" s="9">
        <v>0</v>
      </c>
      <c r="P53" s="10">
        <f t="shared" si="3"/>
        <v>3.8</v>
      </c>
    </row>
    <row r="54" spans="1:16">
      <c r="A54" s="6">
        <v>202407</v>
      </c>
      <c r="B54" s="6" t="s">
        <v>385</v>
      </c>
      <c r="C54" s="6" t="s">
        <v>1437</v>
      </c>
      <c r="D54" s="6" t="s">
        <v>587</v>
      </c>
      <c r="E54" s="6" t="s">
        <v>774</v>
      </c>
      <c r="F54" s="6" t="s">
        <v>652</v>
      </c>
      <c r="G54" s="7" t="s">
        <v>775</v>
      </c>
      <c r="H54" s="6" t="str">
        <f>_xlfn.XLOOKUP(B54,'2024.1-2024.6'!B:B,'2024.1-2024.6'!H:H)</f>
        <v>计时</v>
      </c>
      <c r="I54" s="6">
        <v>0</v>
      </c>
      <c r="J54" s="9">
        <v>3275</v>
      </c>
      <c r="K54" s="9">
        <v>8349.35</v>
      </c>
      <c r="L54" s="9">
        <v>363.68</v>
      </c>
      <c r="M54" s="9">
        <v>86.8</v>
      </c>
      <c r="N54" s="9">
        <v>3.8</v>
      </c>
      <c r="O54" s="9">
        <v>0</v>
      </c>
      <c r="P54" s="10">
        <f t="shared" si="3"/>
        <v>3.8</v>
      </c>
    </row>
    <row r="55" spans="1:16">
      <c r="A55" s="6">
        <v>202407</v>
      </c>
      <c r="B55" s="6" t="s">
        <v>285</v>
      </c>
      <c r="C55" s="6" t="s">
        <v>580</v>
      </c>
      <c r="D55" s="6" t="s">
        <v>587</v>
      </c>
      <c r="E55" s="6" t="s">
        <v>779</v>
      </c>
      <c r="F55" s="6" t="s">
        <v>780</v>
      </c>
      <c r="G55" s="7" t="s">
        <v>775</v>
      </c>
      <c r="H55" s="6" t="str">
        <f>_xlfn.XLOOKUP(B55,'2024.1-2024.6'!B:B,'2024.1-2024.6'!H:H)</f>
        <v>计时</v>
      </c>
      <c r="I55" s="6">
        <v>0</v>
      </c>
      <c r="J55" s="9">
        <v>1900</v>
      </c>
      <c r="K55" s="9">
        <v>4440.7</v>
      </c>
      <c r="L55" s="9">
        <v>363.68</v>
      </c>
      <c r="M55" s="9">
        <v>86.8</v>
      </c>
      <c r="N55" s="9">
        <v>3.8</v>
      </c>
      <c r="O55" s="9">
        <v>0</v>
      </c>
      <c r="P55" s="10">
        <f t="shared" si="3"/>
        <v>3.8</v>
      </c>
    </row>
    <row r="56" spans="1:16">
      <c r="A56" s="6">
        <v>202407</v>
      </c>
      <c r="B56" s="6" t="s">
        <v>280</v>
      </c>
      <c r="C56" s="6" t="s">
        <v>575</v>
      </c>
      <c r="D56" s="6" t="s">
        <v>671</v>
      </c>
      <c r="E56" s="6" t="s">
        <v>784</v>
      </c>
      <c r="F56" s="6" t="s">
        <v>785</v>
      </c>
      <c r="G56" s="7">
        <v>40504</v>
      </c>
      <c r="H56" s="6" t="str">
        <f>_xlfn.XLOOKUP(B56,'2024.1-2024.6'!B:B,'2024.1-2024.6'!H:H)</f>
        <v>计时</v>
      </c>
      <c r="I56" s="6">
        <v>0</v>
      </c>
      <c r="J56" s="9">
        <v>4453</v>
      </c>
      <c r="K56" s="9">
        <v>17455.54</v>
      </c>
      <c r="L56" s="9">
        <v>363.68</v>
      </c>
      <c r="M56" s="9">
        <v>86.8</v>
      </c>
      <c r="N56" s="9">
        <v>3.8</v>
      </c>
      <c r="O56" s="9">
        <v>1000</v>
      </c>
      <c r="P56" s="10">
        <f t="shared" si="3"/>
        <v>3.8</v>
      </c>
    </row>
    <row r="57" spans="1:16">
      <c r="A57" s="6">
        <v>202407</v>
      </c>
      <c r="B57" s="6" t="s">
        <v>428</v>
      </c>
      <c r="C57" s="6" t="s">
        <v>575</v>
      </c>
      <c r="D57" s="6" t="s">
        <v>587</v>
      </c>
      <c r="E57" s="6" t="s">
        <v>786</v>
      </c>
      <c r="F57" s="6" t="s">
        <v>710</v>
      </c>
      <c r="G57" s="7" t="s">
        <v>787</v>
      </c>
      <c r="H57" s="6" t="str">
        <f>_xlfn.XLOOKUP(B57,'2024.1-2024.6'!B:B,'2024.1-2024.6'!H:H)</f>
        <v>计时</v>
      </c>
      <c r="I57" s="6">
        <v>0</v>
      </c>
      <c r="J57" s="9">
        <v>4400</v>
      </c>
      <c r="K57" s="9">
        <v>11350</v>
      </c>
      <c r="L57" s="9">
        <v>339.36</v>
      </c>
      <c r="M57" s="9">
        <v>84.84</v>
      </c>
      <c r="N57" s="9">
        <v>12.73</v>
      </c>
      <c r="O57" s="9">
        <v>500</v>
      </c>
      <c r="P57" s="10">
        <f t="shared" si="3"/>
        <v>3.8</v>
      </c>
    </row>
    <row r="58" spans="1:16">
      <c r="A58" s="6">
        <v>202407</v>
      </c>
      <c r="B58" s="6" t="s">
        <v>445</v>
      </c>
      <c r="C58" s="6" t="s">
        <v>1439</v>
      </c>
      <c r="D58" s="6" t="s">
        <v>587</v>
      </c>
      <c r="E58" s="6" t="s">
        <v>793</v>
      </c>
      <c r="F58" s="6" t="s">
        <v>675</v>
      </c>
      <c r="G58" s="7" t="s">
        <v>794</v>
      </c>
      <c r="H58" s="6" t="str">
        <f>_xlfn.XLOOKUP(B58,'2024.1-2024.6'!B:B,'2024.1-2024.6'!H:H)</f>
        <v>计时</v>
      </c>
      <c r="I58" s="6">
        <v>0</v>
      </c>
      <c r="J58" s="9">
        <v>2400</v>
      </c>
      <c r="K58" s="9">
        <v>6073.91</v>
      </c>
      <c r="L58" s="9">
        <v>363.68</v>
      </c>
      <c r="M58" s="9">
        <v>86.8</v>
      </c>
      <c r="N58" s="9">
        <v>3.8</v>
      </c>
      <c r="O58" s="9">
        <v>0</v>
      </c>
      <c r="P58" s="10">
        <f t="shared" si="3"/>
        <v>3.8</v>
      </c>
    </row>
    <row r="59" spans="1:16">
      <c r="A59" s="6">
        <v>202407</v>
      </c>
      <c r="B59" s="6" t="s">
        <v>426</v>
      </c>
      <c r="C59" s="6" t="s">
        <v>1437</v>
      </c>
      <c r="D59" s="6" t="s">
        <v>587</v>
      </c>
      <c r="E59" s="6" t="s">
        <v>795</v>
      </c>
      <c r="F59" s="6" t="s">
        <v>778</v>
      </c>
      <c r="G59" s="7" t="s">
        <v>796</v>
      </c>
      <c r="H59" s="6" t="str">
        <f>_xlfn.XLOOKUP(B59,'2024.1-2024.6'!B:B,'2024.1-2024.6'!H:H)</f>
        <v>计时</v>
      </c>
      <c r="I59" s="6">
        <v>0</v>
      </c>
      <c r="J59" s="9">
        <v>4800</v>
      </c>
      <c r="K59" s="9">
        <v>12299.6</v>
      </c>
      <c r="L59" s="9">
        <v>363.68</v>
      </c>
      <c r="M59" s="9">
        <v>86.8</v>
      </c>
      <c r="N59" s="9">
        <v>3.8</v>
      </c>
      <c r="O59" s="9">
        <v>1266</v>
      </c>
      <c r="P59" s="10">
        <f t="shared" si="3"/>
        <v>3.8</v>
      </c>
    </row>
    <row r="60" spans="1:16">
      <c r="A60" s="6">
        <v>202407</v>
      </c>
      <c r="B60" s="6" t="s">
        <v>250</v>
      </c>
      <c r="C60" s="6" t="s">
        <v>575</v>
      </c>
      <c r="D60" s="6" t="s">
        <v>587</v>
      </c>
      <c r="E60" s="6" t="s">
        <v>797</v>
      </c>
      <c r="F60" s="6" t="s">
        <v>798</v>
      </c>
      <c r="G60" s="7" t="s">
        <v>796</v>
      </c>
      <c r="H60" s="6" t="str">
        <f>_xlfn.XLOOKUP(B60,'2024.1-2024.6'!B:B,'2024.1-2024.6'!H:H)</f>
        <v>计时</v>
      </c>
      <c r="I60" s="6">
        <v>0</v>
      </c>
      <c r="J60" s="9">
        <v>2760</v>
      </c>
      <c r="K60" s="9">
        <v>10200.97</v>
      </c>
      <c r="L60" s="9">
        <v>363.68</v>
      </c>
      <c r="M60" s="9">
        <v>86.8</v>
      </c>
      <c r="N60" s="9">
        <v>3.8</v>
      </c>
      <c r="O60" s="9">
        <v>0</v>
      </c>
      <c r="P60" s="10">
        <f t="shared" si="3"/>
        <v>3.8</v>
      </c>
    </row>
    <row r="61" spans="1:16">
      <c r="A61" s="6">
        <v>202407</v>
      </c>
      <c r="B61" s="6" t="s">
        <v>346</v>
      </c>
      <c r="C61" s="6" t="s">
        <v>1437</v>
      </c>
      <c r="D61" s="6" t="s">
        <v>587</v>
      </c>
      <c r="E61" s="6" t="s">
        <v>803</v>
      </c>
      <c r="F61" s="6" t="s">
        <v>804</v>
      </c>
      <c r="G61" s="7" t="s">
        <v>396</v>
      </c>
      <c r="H61" s="6" t="str">
        <f>_xlfn.XLOOKUP(B61,'2024.1-2024.6'!B:B,'2024.1-2024.6'!H:H)</f>
        <v>计时</v>
      </c>
      <c r="I61" s="6">
        <v>0</v>
      </c>
      <c r="J61" s="9">
        <v>4925</v>
      </c>
      <c r="K61" s="9">
        <v>8095.51</v>
      </c>
      <c r="L61" s="9">
        <v>0</v>
      </c>
      <c r="M61" s="9">
        <v>0</v>
      </c>
      <c r="N61" s="9">
        <v>0</v>
      </c>
      <c r="O61" s="9">
        <v>0</v>
      </c>
      <c r="P61" s="10">
        <v>0</v>
      </c>
    </row>
    <row r="62" spans="1:16">
      <c r="A62" s="6">
        <v>202407</v>
      </c>
      <c r="B62" s="6" t="s">
        <v>389</v>
      </c>
      <c r="C62" s="6" t="s">
        <v>580</v>
      </c>
      <c r="D62" s="6" t="s">
        <v>587</v>
      </c>
      <c r="E62" s="6" t="s">
        <v>805</v>
      </c>
      <c r="F62" s="6" t="s">
        <v>698</v>
      </c>
      <c r="G62" s="7" t="s">
        <v>396</v>
      </c>
      <c r="H62" s="6" t="str">
        <f>_xlfn.XLOOKUP(B62,'2024.1-2024.6'!B:B,'2024.1-2024.6'!H:H)</f>
        <v>计时</v>
      </c>
      <c r="I62" s="6">
        <v>0</v>
      </c>
      <c r="J62" s="9">
        <v>4050</v>
      </c>
      <c r="K62" s="9">
        <v>8448.7</v>
      </c>
      <c r="L62" s="9">
        <v>363.68</v>
      </c>
      <c r="M62" s="9">
        <v>86.8</v>
      </c>
      <c r="N62" s="9">
        <v>3.8</v>
      </c>
      <c r="O62" s="9">
        <v>1250</v>
      </c>
      <c r="P62" s="10">
        <f>1900*0.2%</f>
        <v>3.8</v>
      </c>
    </row>
    <row r="63" spans="1:16">
      <c r="A63" s="6">
        <v>202407</v>
      </c>
      <c r="B63" s="6" t="s">
        <v>365</v>
      </c>
      <c r="C63" s="6" t="s">
        <v>1438</v>
      </c>
      <c r="D63" s="6" t="s">
        <v>587</v>
      </c>
      <c r="E63" s="6" t="s">
        <v>810</v>
      </c>
      <c r="F63" s="6" t="s">
        <v>1338</v>
      </c>
      <c r="G63" s="7" t="s">
        <v>811</v>
      </c>
      <c r="H63" s="6" t="s">
        <v>1486</v>
      </c>
      <c r="I63" s="6">
        <v>0</v>
      </c>
      <c r="J63" s="9">
        <v>3481</v>
      </c>
      <c r="K63" s="9">
        <v>8275.88</v>
      </c>
      <c r="L63" s="9">
        <v>363.68</v>
      </c>
      <c r="M63" s="9">
        <v>86.8</v>
      </c>
      <c r="N63" s="9">
        <v>3.8</v>
      </c>
      <c r="O63" s="9">
        <v>0</v>
      </c>
      <c r="P63" s="10">
        <f>1900*0.2%</f>
        <v>3.8</v>
      </c>
    </row>
    <row r="64" spans="1:16">
      <c r="A64" s="6">
        <v>202407</v>
      </c>
      <c r="B64" s="6" t="s">
        <v>364</v>
      </c>
      <c r="C64" s="6" t="s">
        <v>1437</v>
      </c>
      <c r="D64" s="6" t="s">
        <v>587</v>
      </c>
      <c r="E64" s="6" t="s">
        <v>812</v>
      </c>
      <c r="F64" s="6" t="s">
        <v>758</v>
      </c>
      <c r="G64" s="7">
        <v>44046</v>
      </c>
      <c r="H64" s="6" t="str">
        <f>_xlfn.XLOOKUP(B64,'2024.1-2024.6'!B:B,'2024.1-2024.6'!H:H)</f>
        <v>计时</v>
      </c>
      <c r="I64" s="6">
        <v>0</v>
      </c>
      <c r="J64" s="9">
        <v>2138</v>
      </c>
      <c r="K64" s="9">
        <v>6146.46</v>
      </c>
      <c r="L64" s="9">
        <v>363.68</v>
      </c>
      <c r="M64" s="9">
        <v>86.8</v>
      </c>
      <c r="N64" s="9">
        <v>3.8</v>
      </c>
      <c r="O64" s="9">
        <v>0</v>
      </c>
      <c r="P64" s="10">
        <f>1900*0.2%</f>
        <v>3.8</v>
      </c>
    </row>
    <row r="65" spans="1:16">
      <c r="A65" s="6">
        <v>202407</v>
      </c>
      <c r="B65" s="6" t="s">
        <v>371</v>
      </c>
      <c r="C65" s="6" t="s">
        <v>592</v>
      </c>
      <c r="D65" s="6" t="s">
        <v>587</v>
      </c>
      <c r="E65" s="6" t="s">
        <v>815</v>
      </c>
      <c r="F65" s="6" t="s">
        <v>816</v>
      </c>
      <c r="G65" s="7" t="s">
        <v>817</v>
      </c>
      <c r="H65" s="6" t="str">
        <f>_xlfn.XLOOKUP(B65,'2024.1-2024.6'!B:B,'2024.1-2024.6'!H:H)</f>
        <v>计时</v>
      </c>
      <c r="I65" s="6">
        <v>0</v>
      </c>
      <c r="J65" s="9">
        <v>4640</v>
      </c>
      <c r="K65" s="9">
        <v>11841.7</v>
      </c>
      <c r="L65" s="9">
        <v>363.68</v>
      </c>
      <c r="M65" s="9">
        <v>86.8</v>
      </c>
      <c r="N65" s="9">
        <v>3.8</v>
      </c>
      <c r="O65" s="9">
        <v>500</v>
      </c>
      <c r="P65" s="10">
        <f>1900*0.2%</f>
        <v>3.8</v>
      </c>
    </row>
    <row r="66" spans="1:16">
      <c r="A66" s="6">
        <v>202407</v>
      </c>
      <c r="B66" s="6" t="s">
        <v>241</v>
      </c>
      <c r="C66" s="6" t="s">
        <v>1437</v>
      </c>
      <c r="D66" s="6" t="s">
        <v>587</v>
      </c>
      <c r="E66" s="6" t="s">
        <v>818</v>
      </c>
      <c r="F66" s="6" t="s">
        <v>819</v>
      </c>
      <c r="G66" s="7" t="s">
        <v>817</v>
      </c>
      <c r="H66" s="6" t="str">
        <f>_xlfn.XLOOKUP(B66,'2024.1-2024.6'!B:B,'2024.1-2024.6'!H:H)</f>
        <v>计时</v>
      </c>
      <c r="I66" s="6">
        <v>0</v>
      </c>
      <c r="J66" s="9">
        <v>3668</v>
      </c>
      <c r="K66" s="9">
        <v>7595</v>
      </c>
      <c r="L66" s="9">
        <v>0</v>
      </c>
      <c r="M66" s="9">
        <v>0</v>
      </c>
      <c r="N66" s="9">
        <v>0</v>
      </c>
      <c r="O66" s="9">
        <v>0</v>
      </c>
      <c r="P66" s="10">
        <v>0</v>
      </c>
    </row>
    <row r="67" spans="1:16">
      <c r="A67" s="6">
        <v>202407</v>
      </c>
      <c r="B67" s="6" t="s">
        <v>229</v>
      </c>
      <c r="C67" s="6" t="s">
        <v>1437</v>
      </c>
      <c r="D67" s="6" t="s">
        <v>587</v>
      </c>
      <c r="E67" s="6" t="s">
        <v>823</v>
      </c>
      <c r="F67" s="6" t="s">
        <v>753</v>
      </c>
      <c r="G67" s="7" t="s">
        <v>824</v>
      </c>
      <c r="H67" s="6" t="str">
        <f>_xlfn.XLOOKUP(B67,'2024.1-2024.6'!B:B,'2024.1-2024.6'!H:H)</f>
        <v>计时</v>
      </c>
      <c r="I67" s="6">
        <v>0</v>
      </c>
      <c r="J67" s="9">
        <v>1913</v>
      </c>
      <c r="K67" s="9">
        <v>4394.83</v>
      </c>
      <c r="L67" s="9">
        <v>363.68</v>
      </c>
      <c r="M67" s="9">
        <v>86.8</v>
      </c>
      <c r="N67" s="9">
        <v>3.8</v>
      </c>
      <c r="O67" s="9">
        <v>0</v>
      </c>
      <c r="P67" s="10">
        <f t="shared" ref="P67:P72" si="4">1900*0.2%</f>
        <v>3.8</v>
      </c>
    </row>
    <row r="68" spans="1:16">
      <c r="A68" s="6">
        <v>202407</v>
      </c>
      <c r="B68" s="6" t="s">
        <v>438</v>
      </c>
      <c r="C68" s="6" t="s">
        <v>1437</v>
      </c>
      <c r="D68" s="6" t="s">
        <v>587</v>
      </c>
      <c r="E68" s="6" t="s">
        <v>825</v>
      </c>
      <c r="F68" s="6" t="s">
        <v>804</v>
      </c>
      <c r="G68" s="7" t="s">
        <v>824</v>
      </c>
      <c r="H68" s="6" t="str">
        <f>_xlfn.XLOOKUP(B68,'2024.1-2024.6'!B:B,'2024.1-2024.6'!H:H)</f>
        <v>计时</v>
      </c>
      <c r="I68" s="6">
        <v>0</v>
      </c>
      <c r="J68" s="9">
        <v>5525</v>
      </c>
      <c r="K68" s="9">
        <v>11932.91</v>
      </c>
      <c r="L68" s="9">
        <v>359.52</v>
      </c>
      <c r="M68" s="9">
        <v>112.35</v>
      </c>
      <c r="N68" s="9">
        <v>22.47</v>
      </c>
      <c r="O68" s="9">
        <v>600</v>
      </c>
      <c r="P68" s="10">
        <f t="shared" si="4"/>
        <v>3.8</v>
      </c>
    </row>
    <row r="69" spans="1:16">
      <c r="A69" s="6">
        <v>202407</v>
      </c>
      <c r="B69" s="6" t="s">
        <v>276</v>
      </c>
      <c r="C69" s="6" t="s">
        <v>1439</v>
      </c>
      <c r="D69" s="6" t="s">
        <v>587</v>
      </c>
      <c r="E69" s="6" t="s">
        <v>826</v>
      </c>
      <c r="F69" s="6" t="s">
        <v>827</v>
      </c>
      <c r="G69" s="7" t="s">
        <v>824</v>
      </c>
      <c r="H69" s="6" t="str">
        <f>_xlfn.XLOOKUP(B69,'2024.1-2024.6'!B:B,'2024.1-2024.6'!H:H)</f>
        <v>计时</v>
      </c>
      <c r="I69" s="6">
        <v>0</v>
      </c>
      <c r="J69" s="9">
        <v>3212</v>
      </c>
      <c r="K69" s="9">
        <v>8245.8</v>
      </c>
      <c r="L69" s="9">
        <v>363.68</v>
      </c>
      <c r="M69" s="9">
        <v>86.8</v>
      </c>
      <c r="N69" s="9">
        <v>3.8</v>
      </c>
      <c r="O69" s="9">
        <v>0</v>
      </c>
      <c r="P69" s="10">
        <f t="shared" si="4"/>
        <v>3.8</v>
      </c>
    </row>
    <row r="70" spans="1:16">
      <c r="A70" s="6">
        <v>202407</v>
      </c>
      <c r="B70" s="6" t="s">
        <v>243</v>
      </c>
      <c r="C70" s="6" t="s">
        <v>592</v>
      </c>
      <c r="D70" s="6" t="s">
        <v>587</v>
      </c>
      <c r="E70" s="6" t="s">
        <v>828</v>
      </c>
      <c r="F70" s="6" t="s">
        <v>597</v>
      </c>
      <c r="G70" s="7" t="s">
        <v>829</v>
      </c>
      <c r="H70" s="6" t="str">
        <f>_xlfn.XLOOKUP(B70,'2024.1-2024.6'!B:B,'2024.1-2024.6'!H:H)</f>
        <v>计时</v>
      </c>
      <c r="I70" s="6">
        <v>0</v>
      </c>
      <c r="J70" s="9">
        <v>1900</v>
      </c>
      <c r="K70" s="9">
        <v>4952</v>
      </c>
      <c r="L70" s="9">
        <v>363.68</v>
      </c>
      <c r="M70" s="9">
        <v>86.8</v>
      </c>
      <c r="N70" s="9">
        <v>3.8</v>
      </c>
      <c r="O70" s="9">
        <v>0</v>
      </c>
      <c r="P70" s="10">
        <f t="shared" si="4"/>
        <v>3.8</v>
      </c>
    </row>
    <row r="71" spans="1:16">
      <c r="A71" s="6">
        <v>202407</v>
      </c>
      <c r="B71" s="6" t="s">
        <v>268</v>
      </c>
      <c r="C71" s="6" t="s">
        <v>1438</v>
      </c>
      <c r="D71" s="6" t="s">
        <v>587</v>
      </c>
      <c r="E71" s="6" t="s">
        <v>830</v>
      </c>
      <c r="F71" s="6" t="s">
        <v>686</v>
      </c>
      <c r="G71" s="7" t="s">
        <v>831</v>
      </c>
      <c r="H71" s="6" t="s">
        <v>1486</v>
      </c>
      <c r="I71" s="6">
        <v>0</v>
      </c>
      <c r="J71" s="9">
        <v>2120</v>
      </c>
      <c r="K71" s="9">
        <v>7590.27</v>
      </c>
      <c r="L71" s="9">
        <v>363.68</v>
      </c>
      <c r="M71" s="9">
        <v>86.8</v>
      </c>
      <c r="N71" s="9">
        <v>3.8</v>
      </c>
      <c r="O71" s="9">
        <v>0</v>
      </c>
      <c r="P71" s="10">
        <f t="shared" si="4"/>
        <v>3.8</v>
      </c>
    </row>
    <row r="72" spans="1:16">
      <c r="A72" s="6">
        <v>202407</v>
      </c>
      <c r="B72" s="6" t="s">
        <v>218</v>
      </c>
      <c r="C72" s="6" t="s">
        <v>841</v>
      </c>
      <c r="D72" s="6" t="s">
        <v>764</v>
      </c>
      <c r="E72" s="6" t="s">
        <v>842</v>
      </c>
      <c r="F72" s="6" t="s">
        <v>843</v>
      </c>
      <c r="G72" s="7" t="s">
        <v>840</v>
      </c>
      <c r="H72" s="6" t="str">
        <f>_xlfn.XLOOKUP(B72,'2024.1-2024.6'!B:B,'2024.1-2024.6'!H:H)</f>
        <v>计时</v>
      </c>
      <c r="I72" s="6">
        <v>0</v>
      </c>
      <c r="J72" s="9">
        <v>7600</v>
      </c>
      <c r="K72" s="9">
        <v>28354</v>
      </c>
      <c r="L72" s="9">
        <v>363.68</v>
      </c>
      <c r="M72" s="9">
        <v>86.8</v>
      </c>
      <c r="N72" s="9">
        <v>3.8</v>
      </c>
      <c r="O72" s="9">
        <v>3268</v>
      </c>
      <c r="P72" s="10">
        <f t="shared" si="4"/>
        <v>3.8</v>
      </c>
    </row>
    <row r="73" spans="1:16">
      <c r="A73" s="6">
        <v>202407</v>
      </c>
      <c r="B73" s="6" t="s">
        <v>440</v>
      </c>
      <c r="C73" s="6" t="s">
        <v>1437</v>
      </c>
      <c r="D73" s="6" t="s">
        <v>587</v>
      </c>
      <c r="E73" s="6" t="s">
        <v>848</v>
      </c>
      <c r="F73" s="6" t="s">
        <v>694</v>
      </c>
      <c r="G73" s="7" t="s">
        <v>849</v>
      </c>
      <c r="H73" s="6" t="str">
        <f>_xlfn.XLOOKUP(B73,'2024.1-2024.6'!B:B,'2024.1-2024.6'!H:H)</f>
        <v>计时</v>
      </c>
      <c r="I73" s="6">
        <v>0</v>
      </c>
      <c r="J73" s="9">
        <v>2400</v>
      </c>
      <c r="K73" s="9">
        <v>11145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spans="1:16">
      <c r="A74" s="6">
        <v>202407</v>
      </c>
      <c r="B74" s="6" t="s">
        <v>394</v>
      </c>
      <c r="C74" s="6" t="s">
        <v>1439</v>
      </c>
      <c r="D74" s="6" t="s">
        <v>587</v>
      </c>
      <c r="E74" s="6" t="s">
        <v>850</v>
      </c>
      <c r="F74" s="6" t="s">
        <v>851</v>
      </c>
      <c r="G74" s="7" t="s">
        <v>852</v>
      </c>
      <c r="H74" s="6" t="str">
        <f>_xlfn.XLOOKUP(B74,'2024.1-2024.6'!B:B,'2024.1-2024.6'!H:H)</f>
        <v>计时</v>
      </c>
      <c r="I74" s="6">
        <v>0</v>
      </c>
      <c r="J74" s="9">
        <v>1980</v>
      </c>
      <c r="K74" s="9">
        <v>5547.8</v>
      </c>
      <c r="L74" s="9">
        <v>363.68</v>
      </c>
      <c r="M74" s="9">
        <v>86.8</v>
      </c>
      <c r="N74" s="9">
        <v>3.8</v>
      </c>
      <c r="O74" s="9">
        <v>0</v>
      </c>
      <c r="P74" s="10">
        <f>1900*0.2%</f>
        <v>3.8</v>
      </c>
    </row>
    <row r="75" spans="1:16">
      <c r="A75" s="6">
        <v>202407</v>
      </c>
      <c r="B75" s="6" t="s">
        <v>233</v>
      </c>
      <c r="C75" s="6" t="s">
        <v>1439</v>
      </c>
      <c r="D75" s="6" t="s">
        <v>587</v>
      </c>
      <c r="E75" s="6" t="s">
        <v>853</v>
      </c>
      <c r="F75" s="6" t="s">
        <v>1500</v>
      </c>
      <c r="G75" s="7" t="s">
        <v>854</v>
      </c>
      <c r="H75" s="6" t="str">
        <f>_xlfn.XLOOKUP(B75,'2024.1-2024.6'!B:B,'2024.1-2024.6'!H:H)</f>
        <v>计时</v>
      </c>
      <c r="I75" s="6">
        <v>0</v>
      </c>
      <c r="J75" s="9">
        <v>4160</v>
      </c>
      <c r="K75" s="9">
        <v>11040</v>
      </c>
      <c r="L75" s="9">
        <v>363.68</v>
      </c>
      <c r="M75" s="9">
        <v>86.8</v>
      </c>
      <c r="N75" s="9">
        <v>3.8</v>
      </c>
      <c r="O75" s="9">
        <v>0</v>
      </c>
      <c r="P75" s="10">
        <f>1900*0.2%</f>
        <v>3.8</v>
      </c>
    </row>
    <row r="76" spans="1:16">
      <c r="A76" s="6">
        <v>202407</v>
      </c>
      <c r="B76" s="6" t="s">
        <v>404</v>
      </c>
      <c r="C76" s="6" t="s">
        <v>1437</v>
      </c>
      <c r="D76" s="6" t="s">
        <v>587</v>
      </c>
      <c r="E76" s="6" t="s">
        <v>858</v>
      </c>
      <c r="F76" s="6" t="s">
        <v>859</v>
      </c>
      <c r="G76" s="7" t="s">
        <v>1501</v>
      </c>
      <c r="H76" s="6" t="str">
        <f>_xlfn.XLOOKUP(B76,'2024.1-2024.6'!B:B,'2024.1-2024.6'!H:H)</f>
        <v>计时</v>
      </c>
      <c r="I76" s="6">
        <v>0</v>
      </c>
      <c r="J76" s="9">
        <v>3128</v>
      </c>
      <c r="K76" s="9">
        <v>6002.34</v>
      </c>
      <c r="L76" s="9">
        <v>0</v>
      </c>
      <c r="M76" s="9">
        <v>0</v>
      </c>
      <c r="N76" s="9">
        <v>0</v>
      </c>
      <c r="O76" s="9">
        <v>0</v>
      </c>
      <c r="P76" s="10">
        <v>0</v>
      </c>
    </row>
    <row r="77" spans="1:16">
      <c r="A77" s="6">
        <v>202407</v>
      </c>
      <c r="B77" s="6" t="s">
        <v>446</v>
      </c>
      <c r="C77" s="6" t="s">
        <v>575</v>
      </c>
      <c r="D77" s="6" t="s">
        <v>587</v>
      </c>
      <c r="E77" s="6" t="s">
        <v>861</v>
      </c>
      <c r="F77" s="6" t="s">
        <v>862</v>
      </c>
      <c r="G77" s="7" t="s">
        <v>860</v>
      </c>
      <c r="H77" s="6" t="str">
        <f>_xlfn.XLOOKUP(B77,'2024.1-2024.6'!B:B,'2024.1-2024.6'!H:H)</f>
        <v>计时</v>
      </c>
      <c r="I77" s="6">
        <v>0</v>
      </c>
      <c r="J77" s="9">
        <v>2760</v>
      </c>
      <c r="K77" s="9">
        <v>9500.78</v>
      </c>
      <c r="L77" s="9">
        <v>363.68</v>
      </c>
      <c r="M77" s="9">
        <v>86.8</v>
      </c>
      <c r="N77" s="9">
        <v>3.8</v>
      </c>
      <c r="O77" s="9">
        <v>0</v>
      </c>
      <c r="P77" s="10">
        <f>1900*0.2%</f>
        <v>3.8</v>
      </c>
    </row>
    <row r="78" spans="1:16">
      <c r="A78" s="6">
        <v>202407</v>
      </c>
      <c r="B78" s="6" t="s">
        <v>406</v>
      </c>
      <c r="C78" s="6" t="s">
        <v>1438</v>
      </c>
      <c r="D78" s="6" t="s">
        <v>587</v>
      </c>
      <c r="E78" s="6" t="s">
        <v>863</v>
      </c>
      <c r="F78" s="6" t="s">
        <v>864</v>
      </c>
      <c r="G78" s="7" t="s">
        <v>865</v>
      </c>
      <c r="H78" s="6" t="str">
        <f>_xlfn.XLOOKUP(B78,'2024.1-2024.6'!B:B,'2024.1-2024.6'!H:H)</f>
        <v>计时</v>
      </c>
      <c r="I78" s="6">
        <v>0</v>
      </c>
      <c r="J78" s="9">
        <v>1900</v>
      </c>
      <c r="K78" s="9">
        <v>4224</v>
      </c>
      <c r="L78" s="9">
        <v>363.68</v>
      </c>
      <c r="M78" s="9">
        <v>86.8</v>
      </c>
      <c r="N78" s="9">
        <v>3.8</v>
      </c>
      <c r="O78" s="9">
        <v>0</v>
      </c>
      <c r="P78" s="10">
        <f>1900*0.2%</f>
        <v>3.8</v>
      </c>
    </row>
    <row r="79" spans="1:16">
      <c r="A79" s="6">
        <v>202407</v>
      </c>
      <c r="B79" s="6" t="s">
        <v>368</v>
      </c>
      <c r="C79" s="6" t="s">
        <v>866</v>
      </c>
      <c r="D79" s="6" t="s">
        <v>576</v>
      </c>
      <c r="E79" s="6" t="s">
        <v>867</v>
      </c>
      <c r="F79" s="6" t="s">
        <v>868</v>
      </c>
      <c r="G79" s="7" t="s">
        <v>869</v>
      </c>
      <c r="H79" s="6" t="str">
        <f>_xlfn.XLOOKUP(B79,'2024.1-2024.6'!B:B,'2024.1-2024.6'!H:H)</f>
        <v>计时</v>
      </c>
      <c r="I79" s="6">
        <v>0</v>
      </c>
      <c r="J79" s="9">
        <v>3850</v>
      </c>
      <c r="K79" s="9">
        <v>9330.5</v>
      </c>
      <c r="L79" s="9">
        <v>363.68</v>
      </c>
      <c r="M79" s="9">
        <v>86.8</v>
      </c>
      <c r="N79" s="9">
        <v>3.8</v>
      </c>
      <c r="O79" s="9">
        <v>95</v>
      </c>
      <c r="P79" s="10">
        <f>1900*0.2%</f>
        <v>3.8</v>
      </c>
    </row>
    <row r="80" spans="1:16">
      <c r="A80" s="6">
        <v>202407</v>
      </c>
      <c r="B80" s="6" t="s">
        <v>287</v>
      </c>
      <c r="C80" s="6" t="s">
        <v>592</v>
      </c>
      <c r="D80" s="6" t="s">
        <v>587</v>
      </c>
      <c r="E80" s="6" t="s">
        <v>870</v>
      </c>
      <c r="F80" s="6" t="s">
        <v>761</v>
      </c>
      <c r="G80" s="7" t="s">
        <v>871</v>
      </c>
      <c r="H80" s="6" t="str">
        <f>_xlfn.XLOOKUP(B80,'2024.1-2024.6'!B:B,'2024.1-2024.6'!H:H)</f>
        <v>计时</v>
      </c>
      <c r="I80" s="6">
        <v>0</v>
      </c>
      <c r="J80" s="9">
        <v>2888</v>
      </c>
      <c r="K80" s="9">
        <v>6356.95</v>
      </c>
      <c r="L80" s="9">
        <v>363.68</v>
      </c>
      <c r="M80" s="9">
        <v>86.8</v>
      </c>
      <c r="N80" s="9">
        <v>3.8</v>
      </c>
      <c r="O80" s="9">
        <v>0</v>
      </c>
      <c r="P80" s="10">
        <f>1900*0.2%</f>
        <v>3.8</v>
      </c>
    </row>
    <row r="81" spans="1:16">
      <c r="A81" s="6">
        <v>202407</v>
      </c>
      <c r="B81" s="6" t="s">
        <v>328</v>
      </c>
      <c r="C81" s="6" t="s">
        <v>1437</v>
      </c>
      <c r="D81" s="6" t="s">
        <v>587</v>
      </c>
      <c r="E81" s="6" t="s">
        <v>872</v>
      </c>
      <c r="F81" s="6" t="s">
        <v>652</v>
      </c>
      <c r="G81" s="7" t="s">
        <v>873</v>
      </c>
      <c r="H81" s="6" t="str">
        <f>_xlfn.XLOOKUP(B81,'2024.1-2024.6'!B:B,'2024.1-2024.6'!H:H)</f>
        <v>计时</v>
      </c>
      <c r="I81" s="6">
        <v>0</v>
      </c>
      <c r="J81" s="9">
        <v>4344</v>
      </c>
      <c r="K81" s="9">
        <v>8044.72</v>
      </c>
      <c r="L81" s="9">
        <v>0</v>
      </c>
      <c r="M81" s="9">
        <v>0</v>
      </c>
      <c r="N81" s="9">
        <v>0</v>
      </c>
      <c r="O81" s="9">
        <v>0</v>
      </c>
      <c r="P81" s="10">
        <v>0</v>
      </c>
    </row>
    <row r="82" spans="1:16">
      <c r="A82" s="6">
        <v>202407</v>
      </c>
      <c r="B82" s="6" t="s">
        <v>417</v>
      </c>
      <c r="C82" s="6" t="s">
        <v>1439</v>
      </c>
      <c r="D82" s="6" t="s">
        <v>587</v>
      </c>
      <c r="E82" s="6" t="s">
        <v>876</v>
      </c>
      <c r="F82" s="6" t="s">
        <v>1368</v>
      </c>
      <c r="G82" s="7" t="s">
        <v>877</v>
      </c>
      <c r="H82" s="6" t="str">
        <f>_xlfn.XLOOKUP(B82,'2024.1-2024.6'!B:B,'2024.1-2024.6'!H:H)</f>
        <v>计时</v>
      </c>
      <c r="I82" s="6">
        <v>0</v>
      </c>
      <c r="J82" s="9">
        <v>2980</v>
      </c>
      <c r="K82" s="9">
        <v>8147.1</v>
      </c>
      <c r="L82" s="9">
        <v>363.68</v>
      </c>
      <c r="M82" s="9">
        <v>86.8</v>
      </c>
      <c r="N82" s="9">
        <v>3.8</v>
      </c>
      <c r="O82" s="9">
        <v>0</v>
      </c>
      <c r="P82" s="10">
        <f t="shared" ref="P82:P98" si="5">1900*0.2%</f>
        <v>3.8</v>
      </c>
    </row>
    <row r="83" spans="1:16">
      <c r="A83" s="6">
        <v>202407</v>
      </c>
      <c r="B83" s="6" t="s">
        <v>278</v>
      </c>
      <c r="C83" s="6" t="s">
        <v>580</v>
      </c>
      <c r="D83" s="6" t="s">
        <v>587</v>
      </c>
      <c r="E83" s="6" t="s">
        <v>882</v>
      </c>
      <c r="F83" s="6" t="s">
        <v>698</v>
      </c>
      <c r="G83" s="7" t="s">
        <v>881</v>
      </c>
      <c r="H83" s="6" t="str">
        <f>_xlfn.XLOOKUP(B83,'2024.1-2024.6'!B:B,'2024.1-2024.6'!H:H)</f>
        <v>计时</v>
      </c>
      <c r="I83" s="6">
        <v>0</v>
      </c>
      <c r="J83" s="9">
        <v>4000</v>
      </c>
      <c r="K83" s="9">
        <v>10706.2</v>
      </c>
      <c r="L83" s="9">
        <v>363.68</v>
      </c>
      <c r="M83" s="9">
        <v>86.8</v>
      </c>
      <c r="N83" s="9">
        <v>3.8</v>
      </c>
      <c r="O83" s="9">
        <v>0</v>
      </c>
      <c r="P83" s="10">
        <f t="shared" si="5"/>
        <v>3.8</v>
      </c>
    </row>
    <row r="84" spans="1:16">
      <c r="A84" s="6">
        <v>202407</v>
      </c>
      <c r="B84" s="6" t="s">
        <v>311</v>
      </c>
      <c r="C84" s="6" t="s">
        <v>866</v>
      </c>
      <c r="D84" s="6" t="s">
        <v>587</v>
      </c>
      <c r="E84" s="6" t="s">
        <v>930</v>
      </c>
      <c r="F84" s="6" t="s">
        <v>931</v>
      </c>
      <c r="G84" s="7" t="s">
        <v>932</v>
      </c>
      <c r="H84" s="6" t="str">
        <f>_xlfn.XLOOKUP(B84,'2024.1-2024.6'!B:B,'2024.1-2024.6'!H:H)</f>
        <v>计时</v>
      </c>
      <c r="I84" s="6">
        <v>0</v>
      </c>
      <c r="J84" s="9">
        <v>2642</v>
      </c>
      <c r="K84" s="9">
        <v>7033.7</v>
      </c>
      <c r="L84" s="9">
        <v>363.68</v>
      </c>
      <c r="M84" s="9">
        <v>86.8</v>
      </c>
      <c r="N84" s="9">
        <v>3.8</v>
      </c>
      <c r="O84" s="9">
        <v>0</v>
      </c>
      <c r="P84" s="10">
        <f t="shared" si="5"/>
        <v>3.8</v>
      </c>
    </row>
    <row r="85" spans="1:16">
      <c r="A85" s="6">
        <v>202407</v>
      </c>
      <c r="B85" s="6" t="s">
        <v>327</v>
      </c>
      <c r="C85" s="6" t="s">
        <v>1438</v>
      </c>
      <c r="D85" s="6" t="s">
        <v>587</v>
      </c>
      <c r="E85" s="6" t="s">
        <v>933</v>
      </c>
      <c r="F85" s="6" t="s">
        <v>686</v>
      </c>
      <c r="G85" s="7" t="s">
        <v>934</v>
      </c>
      <c r="H85" s="6" t="s">
        <v>1486</v>
      </c>
      <c r="I85" s="6">
        <v>0</v>
      </c>
      <c r="J85" s="9">
        <v>2120</v>
      </c>
      <c r="K85" s="9">
        <v>7070.48</v>
      </c>
      <c r="L85" s="9">
        <v>363.68</v>
      </c>
      <c r="M85" s="9">
        <v>86.8</v>
      </c>
      <c r="N85" s="9">
        <v>3.8</v>
      </c>
      <c r="O85" s="9">
        <v>0</v>
      </c>
      <c r="P85" s="10">
        <f t="shared" si="5"/>
        <v>3.8</v>
      </c>
    </row>
    <row r="86" spans="1:16">
      <c r="A86" s="6">
        <v>202407</v>
      </c>
      <c r="B86" s="6" t="s">
        <v>291</v>
      </c>
      <c r="C86" s="6" t="s">
        <v>866</v>
      </c>
      <c r="D86" s="6" t="s">
        <v>587</v>
      </c>
      <c r="E86" s="6" t="s">
        <v>935</v>
      </c>
      <c r="F86" s="6" t="s">
        <v>936</v>
      </c>
      <c r="G86" s="7" t="s">
        <v>937</v>
      </c>
      <c r="H86" s="6" t="str">
        <f>_xlfn.XLOOKUP(B86,'2024.1-2024.6'!B:B,'2024.1-2024.6'!H:H)</f>
        <v>计时</v>
      </c>
      <c r="I86" s="6">
        <v>0</v>
      </c>
      <c r="J86" s="9">
        <v>4800</v>
      </c>
      <c r="K86" s="9">
        <v>12524.06</v>
      </c>
      <c r="L86" s="9">
        <v>363.68</v>
      </c>
      <c r="M86" s="9">
        <v>86.8</v>
      </c>
      <c r="N86" s="9">
        <v>3.8</v>
      </c>
      <c r="O86" s="9">
        <v>0</v>
      </c>
      <c r="P86" s="10">
        <f t="shared" si="5"/>
        <v>3.8</v>
      </c>
    </row>
    <row r="87" spans="1:16">
      <c r="A87" s="6">
        <v>202407</v>
      </c>
      <c r="B87" s="6" t="s">
        <v>429</v>
      </c>
      <c r="C87" s="6" t="s">
        <v>1437</v>
      </c>
      <c r="D87" s="6" t="s">
        <v>587</v>
      </c>
      <c r="E87" s="6" t="s">
        <v>938</v>
      </c>
      <c r="F87" s="6" t="s">
        <v>725</v>
      </c>
      <c r="G87" s="7">
        <v>44431</v>
      </c>
      <c r="H87" s="6" t="str">
        <f>_xlfn.XLOOKUP(B87,'2024.1-2024.6'!B:B,'2024.1-2024.6'!H:H)</f>
        <v>计时</v>
      </c>
      <c r="I87" s="6">
        <v>0</v>
      </c>
      <c r="J87" s="9">
        <v>2750</v>
      </c>
      <c r="K87" s="9">
        <v>6334.03</v>
      </c>
      <c r="L87" s="9">
        <v>363.68</v>
      </c>
      <c r="M87" s="9">
        <v>86.8</v>
      </c>
      <c r="N87" s="9">
        <v>3.8</v>
      </c>
      <c r="O87" s="9">
        <v>0</v>
      </c>
      <c r="P87" s="10">
        <f t="shared" si="5"/>
        <v>3.8</v>
      </c>
    </row>
    <row r="88" spans="1:16">
      <c r="A88" s="6">
        <v>202407</v>
      </c>
      <c r="B88" s="6" t="s">
        <v>391</v>
      </c>
      <c r="C88" s="6" t="s">
        <v>580</v>
      </c>
      <c r="D88" s="6" t="s">
        <v>587</v>
      </c>
      <c r="E88" s="6" t="s">
        <v>940</v>
      </c>
      <c r="F88" s="6" t="s">
        <v>941</v>
      </c>
      <c r="G88" s="7" t="s">
        <v>942</v>
      </c>
      <c r="H88" s="6" t="str">
        <f>_xlfn.XLOOKUP(B88,'2024.1-2024.6'!B:B,'2024.1-2024.6'!H:H)</f>
        <v>计时</v>
      </c>
      <c r="I88" s="6">
        <v>0</v>
      </c>
      <c r="J88" s="9">
        <v>4738</v>
      </c>
      <c r="K88" s="9">
        <v>10844.4</v>
      </c>
      <c r="L88" s="9">
        <v>363.68</v>
      </c>
      <c r="M88" s="9">
        <v>86.8</v>
      </c>
      <c r="N88" s="9">
        <v>3.8</v>
      </c>
      <c r="O88" s="9">
        <v>0</v>
      </c>
      <c r="P88" s="10">
        <f t="shared" si="5"/>
        <v>3.8</v>
      </c>
    </row>
    <row r="89" spans="1:16">
      <c r="A89" s="6">
        <v>202407</v>
      </c>
      <c r="B89" s="6" t="s">
        <v>333</v>
      </c>
      <c r="C89" s="6" t="s">
        <v>575</v>
      </c>
      <c r="D89" s="6" t="s">
        <v>587</v>
      </c>
      <c r="E89" s="6" t="s">
        <v>943</v>
      </c>
      <c r="F89" s="6" t="s">
        <v>944</v>
      </c>
      <c r="G89" s="7" t="s">
        <v>945</v>
      </c>
      <c r="H89" s="6" t="str">
        <f>_xlfn.XLOOKUP(B89,'2024.1-2024.6'!B:B,'2024.1-2024.6'!H:H)</f>
        <v>计时</v>
      </c>
      <c r="I89" s="6">
        <v>0</v>
      </c>
      <c r="J89" s="9">
        <v>2532</v>
      </c>
      <c r="K89" s="9">
        <v>9295.35</v>
      </c>
      <c r="L89" s="9">
        <v>363.68</v>
      </c>
      <c r="M89" s="9">
        <v>86.8</v>
      </c>
      <c r="N89" s="9">
        <v>3.8</v>
      </c>
      <c r="O89" s="9">
        <v>0</v>
      </c>
      <c r="P89" s="10">
        <f t="shared" si="5"/>
        <v>3.8</v>
      </c>
    </row>
    <row r="90" spans="1:16">
      <c r="A90" s="6">
        <v>202407</v>
      </c>
      <c r="B90" s="6" t="s">
        <v>381</v>
      </c>
      <c r="C90" s="6" t="s">
        <v>1438</v>
      </c>
      <c r="D90" s="6" t="s">
        <v>587</v>
      </c>
      <c r="E90" s="6" t="s">
        <v>946</v>
      </c>
      <c r="F90" s="6" t="s">
        <v>686</v>
      </c>
      <c r="G90" s="7" t="s">
        <v>947</v>
      </c>
      <c r="H90" s="6" t="s">
        <v>1486</v>
      </c>
      <c r="I90" s="6">
        <v>0</v>
      </c>
      <c r="J90" s="9">
        <v>2120</v>
      </c>
      <c r="K90" s="9">
        <v>7385.18</v>
      </c>
      <c r="L90" s="9">
        <v>363.68</v>
      </c>
      <c r="M90" s="9">
        <v>86.8</v>
      </c>
      <c r="N90" s="9">
        <v>3.8</v>
      </c>
      <c r="O90" s="9">
        <v>0</v>
      </c>
      <c r="P90" s="10">
        <f t="shared" si="5"/>
        <v>3.8</v>
      </c>
    </row>
    <row r="91" spans="1:16">
      <c r="A91" s="6">
        <v>202407</v>
      </c>
      <c r="B91" s="6" t="s">
        <v>317</v>
      </c>
      <c r="C91" s="6" t="s">
        <v>1438</v>
      </c>
      <c r="D91" s="6" t="s">
        <v>587</v>
      </c>
      <c r="E91" s="6" t="s">
        <v>948</v>
      </c>
      <c r="F91" s="6" t="s">
        <v>686</v>
      </c>
      <c r="G91" s="7" t="s">
        <v>949</v>
      </c>
      <c r="H91" s="6" t="s">
        <v>1486</v>
      </c>
      <c r="I91" s="6">
        <v>0</v>
      </c>
      <c r="J91" s="9">
        <v>2120</v>
      </c>
      <c r="K91" s="9">
        <v>7205.9</v>
      </c>
      <c r="L91" s="9">
        <v>363.68</v>
      </c>
      <c r="M91" s="9">
        <v>86.8</v>
      </c>
      <c r="N91" s="9">
        <v>3.8</v>
      </c>
      <c r="O91" s="9">
        <v>0</v>
      </c>
      <c r="P91" s="10">
        <f t="shared" si="5"/>
        <v>3.8</v>
      </c>
    </row>
    <row r="92" spans="1:16">
      <c r="A92" s="6">
        <v>202407</v>
      </c>
      <c r="B92" s="6" t="s">
        <v>257</v>
      </c>
      <c r="C92" s="6" t="s">
        <v>1437</v>
      </c>
      <c r="D92" s="6" t="s">
        <v>587</v>
      </c>
      <c r="E92" s="6" t="s">
        <v>972</v>
      </c>
      <c r="F92" s="6" t="s">
        <v>778</v>
      </c>
      <c r="G92" s="7" t="s">
        <v>971</v>
      </c>
      <c r="H92" s="6" t="str">
        <f>_xlfn.XLOOKUP(B92,'2024.1-2024.6'!B:B,'2024.1-2024.6'!H:H)</f>
        <v>计时</v>
      </c>
      <c r="I92" s="6">
        <v>0</v>
      </c>
      <c r="J92" s="9">
        <v>3730</v>
      </c>
      <c r="K92" s="9">
        <v>8649.9</v>
      </c>
      <c r="L92" s="9">
        <v>363.68</v>
      </c>
      <c r="M92" s="9">
        <v>86.8</v>
      </c>
      <c r="N92" s="9">
        <v>3.8</v>
      </c>
      <c r="O92" s="9">
        <v>425</v>
      </c>
      <c r="P92" s="10">
        <f t="shared" si="5"/>
        <v>3.8</v>
      </c>
    </row>
    <row r="93" spans="1:16">
      <c r="A93" s="6">
        <v>202407</v>
      </c>
      <c r="B93" s="6" t="s">
        <v>383</v>
      </c>
      <c r="C93" s="6" t="s">
        <v>580</v>
      </c>
      <c r="D93" s="6" t="s">
        <v>587</v>
      </c>
      <c r="E93" s="6" t="s">
        <v>973</v>
      </c>
      <c r="F93" s="6" t="s">
        <v>698</v>
      </c>
      <c r="G93" s="7" t="s">
        <v>974</v>
      </c>
      <c r="H93" s="6" t="str">
        <f>_xlfn.XLOOKUP(B93,'2024.1-2024.6'!B:B,'2024.1-2024.6'!H:H)</f>
        <v>计时</v>
      </c>
      <c r="I93" s="6">
        <v>0</v>
      </c>
      <c r="J93" s="9">
        <v>3326</v>
      </c>
      <c r="K93" s="9">
        <v>7987.5</v>
      </c>
      <c r="L93" s="9">
        <v>363.68</v>
      </c>
      <c r="M93" s="9">
        <v>86.8</v>
      </c>
      <c r="N93" s="9">
        <v>3.8</v>
      </c>
      <c r="O93" s="9">
        <v>0</v>
      </c>
      <c r="P93" s="10">
        <f t="shared" si="5"/>
        <v>3.8</v>
      </c>
    </row>
    <row r="94" spans="1:16">
      <c r="A94" s="6">
        <v>202407</v>
      </c>
      <c r="B94" s="6" t="s">
        <v>213</v>
      </c>
      <c r="C94" s="6" t="s">
        <v>580</v>
      </c>
      <c r="D94" s="6" t="s">
        <v>587</v>
      </c>
      <c r="E94" s="6" t="s">
        <v>975</v>
      </c>
      <c r="F94" s="6" t="s">
        <v>941</v>
      </c>
      <c r="G94" s="7" t="s">
        <v>976</v>
      </c>
      <c r="H94" s="6" t="str">
        <f>_xlfn.XLOOKUP(B94,'2024.1-2024.6'!B:B,'2024.1-2024.6'!H:H)</f>
        <v>计时</v>
      </c>
      <c r="I94" s="6" t="s">
        <v>1539</v>
      </c>
      <c r="J94" s="9">
        <v>4738</v>
      </c>
      <c r="K94" s="9">
        <v>9123.68</v>
      </c>
      <c r="L94" s="9">
        <v>363.68</v>
      </c>
      <c r="M94" s="9">
        <v>86.8</v>
      </c>
      <c r="N94" s="9">
        <v>3.8</v>
      </c>
      <c r="O94" s="9">
        <v>0</v>
      </c>
      <c r="P94" s="10">
        <f t="shared" si="5"/>
        <v>3.8</v>
      </c>
    </row>
    <row r="95" spans="1:16">
      <c r="A95" s="6">
        <v>202407</v>
      </c>
      <c r="B95" s="6" t="s">
        <v>329</v>
      </c>
      <c r="C95" s="6" t="s">
        <v>580</v>
      </c>
      <c r="D95" s="6" t="s">
        <v>587</v>
      </c>
      <c r="E95" s="6" t="s">
        <v>977</v>
      </c>
      <c r="F95" s="6" t="s">
        <v>698</v>
      </c>
      <c r="G95" s="7" t="s">
        <v>976</v>
      </c>
      <c r="H95" s="6" t="str">
        <f>_xlfn.XLOOKUP(B95,'2024.1-2024.6'!B:B,'2024.1-2024.6'!H:H)</f>
        <v>计时</v>
      </c>
      <c r="I95" s="6">
        <v>0</v>
      </c>
      <c r="J95" s="9">
        <v>3730</v>
      </c>
      <c r="K95" s="9">
        <v>8794.2</v>
      </c>
      <c r="L95" s="9">
        <v>363.68</v>
      </c>
      <c r="M95" s="9">
        <v>86.8</v>
      </c>
      <c r="N95" s="9">
        <v>3.8</v>
      </c>
      <c r="O95" s="9">
        <v>100</v>
      </c>
      <c r="P95" s="10">
        <f t="shared" si="5"/>
        <v>3.8</v>
      </c>
    </row>
    <row r="96" spans="1:16">
      <c r="A96" s="6">
        <v>202407</v>
      </c>
      <c r="B96" s="6" t="s">
        <v>262</v>
      </c>
      <c r="C96" s="6" t="s">
        <v>1438</v>
      </c>
      <c r="D96" s="6" t="s">
        <v>587</v>
      </c>
      <c r="E96" s="6" t="s">
        <v>1457</v>
      </c>
      <c r="F96" s="6" t="s">
        <v>1218</v>
      </c>
      <c r="G96" s="7" t="s">
        <v>987</v>
      </c>
      <c r="H96" s="6" t="str">
        <f>_xlfn.XLOOKUP(B96,'2024.1-2024.6'!B:B,'2024.1-2024.6'!H:H)</f>
        <v>计时</v>
      </c>
      <c r="I96" s="6">
        <v>0</v>
      </c>
      <c r="J96" s="9">
        <v>4100</v>
      </c>
      <c r="K96" s="9">
        <v>9023.5</v>
      </c>
      <c r="L96" s="9">
        <v>363.68</v>
      </c>
      <c r="M96" s="9">
        <v>86.8</v>
      </c>
      <c r="N96" s="9">
        <v>3.8</v>
      </c>
      <c r="O96" s="9">
        <v>1000</v>
      </c>
      <c r="P96" s="10">
        <f t="shared" si="5"/>
        <v>3.8</v>
      </c>
    </row>
    <row r="97" spans="1:16">
      <c r="A97" s="6">
        <v>202407</v>
      </c>
      <c r="B97" s="6" t="s">
        <v>312</v>
      </c>
      <c r="C97" s="6" t="s">
        <v>580</v>
      </c>
      <c r="D97" s="6" t="s">
        <v>587</v>
      </c>
      <c r="E97" s="6" t="s">
        <v>993</v>
      </c>
      <c r="F97" s="6" t="s">
        <v>994</v>
      </c>
      <c r="G97" s="7" t="s">
        <v>995</v>
      </c>
      <c r="H97" s="6" t="str">
        <f>_xlfn.XLOOKUP(B97,'2024.1-2024.6'!B:B,'2024.1-2024.6'!H:H)</f>
        <v>计时</v>
      </c>
      <c r="I97" s="6">
        <v>0</v>
      </c>
      <c r="J97" s="9">
        <v>2311</v>
      </c>
      <c r="K97" s="9">
        <v>6381.1</v>
      </c>
      <c r="L97" s="9">
        <v>363.68</v>
      </c>
      <c r="M97" s="9">
        <v>86.8</v>
      </c>
      <c r="N97" s="9">
        <v>3.8</v>
      </c>
      <c r="O97" s="9">
        <v>0</v>
      </c>
      <c r="P97" s="10">
        <f t="shared" si="5"/>
        <v>3.8</v>
      </c>
    </row>
    <row r="98" spans="1:16">
      <c r="A98" s="6">
        <v>202407</v>
      </c>
      <c r="B98" s="6" t="s">
        <v>296</v>
      </c>
      <c r="C98" s="6" t="s">
        <v>1438</v>
      </c>
      <c r="D98" s="6" t="s">
        <v>587</v>
      </c>
      <c r="E98" s="6" t="s">
        <v>1004</v>
      </c>
      <c r="F98" s="6" t="s">
        <v>1005</v>
      </c>
      <c r="G98" s="7" t="s">
        <v>1006</v>
      </c>
      <c r="H98" s="6" t="str">
        <f>_xlfn.XLOOKUP(B98,'2024.1-2024.6'!B:B,'2024.1-2024.6'!H:H)</f>
        <v>计时</v>
      </c>
      <c r="I98" s="6">
        <v>0</v>
      </c>
      <c r="J98" s="9">
        <v>1900</v>
      </c>
      <c r="K98" s="9">
        <v>5706.7</v>
      </c>
      <c r="L98" s="9">
        <v>363.68</v>
      </c>
      <c r="M98" s="9">
        <v>86.8</v>
      </c>
      <c r="N98" s="9">
        <v>3.8</v>
      </c>
      <c r="O98" s="9">
        <v>200</v>
      </c>
      <c r="P98" s="10">
        <f t="shared" si="5"/>
        <v>3.8</v>
      </c>
    </row>
    <row r="99" spans="1:16">
      <c r="A99" s="6">
        <v>202407</v>
      </c>
      <c r="B99" s="6" t="s">
        <v>366</v>
      </c>
      <c r="C99" s="6" t="s">
        <v>575</v>
      </c>
      <c r="D99" s="6" t="s">
        <v>587</v>
      </c>
      <c r="E99" s="6" t="s">
        <v>1161</v>
      </c>
      <c r="F99" s="6" t="s">
        <v>710</v>
      </c>
      <c r="G99" s="7" t="s">
        <v>1162</v>
      </c>
      <c r="H99" s="6" t="str">
        <f>_xlfn.XLOOKUP(B99,'2024.1-2024.6'!B:B,'2024.1-2024.6'!H:H)</f>
        <v>计时</v>
      </c>
      <c r="I99" s="6">
        <v>0</v>
      </c>
      <c r="J99" s="9">
        <v>3850</v>
      </c>
      <c r="K99" s="9">
        <v>3726.08</v>
      </c>
      <c r="L99" s="9">
        <v>0</v>
      </c>
      <c r="M99" s="9">
        <v>0</v>
      </c>
      <c r="N99" s="9">
        <v>0</v>
      </c>
      <c r="O99" s="9">
        <v>0</v>
      </c>
      <c r="P99" s="10">
        <v>0</v>
      </c>
    </row>
    <row r="100" spans="1:16">
      <c r="A100" s="6">
        <v>202407</v>
      </c>
      <c r="B100" s="6" t="s">
        <v>239</v>
      </c>
      <c r="C100" s="6" t="s">
        <v>1438</v>
      </c>
      <c r="D100" s="6" t="s">
        <v>587</v>
      </c>
      <c r="E100" s="6" t="s">
        <v>1015</v>
      </c>
      <c r="F100" s="6" t="s">
        <v>1164</v>
      </c>
      <c r="G100" s="7" t="s">
        <v>1017</v>
      </c>
      <c r="H100" s="6" t="str">
        <f>_xlfn.XLOOKUP(B100,'2024.1-2024.6'!B:B,'2024.1-2024.6'!H:H)</f>
        <v>计时</v>
      </c>
      <c r="I100" s="6">
        <v>0</v>
      </c>
      <c r="J100" s="9">
        <v>3200</v>
      </c>
      <c r="K100" s="9">
        <v>8831</v>
      </c>
      <c r="L100" s="9">
        <v>363.68</v>
      </c>
      <c r="M100" s="9">
        <v>86.8</v>
      </c>
      <c r="N100" s="9">
        <v>3.8</v>
      </c>
      <c r="O100" s="9">
        <v>300</v>
      </c>
      <c r="P100" s="10">
        <f t="shared" ref="P100:P107" si="6">1900*0.2%</f>
        <v>3.8</v>
      </c>
    </row>
    <row r="101" spans="1:16">
      <c r="A101" s="6">
        <v>202407</v>
      </c>
      <c r="B101" s="6" t="s">
        <v>386</v>
      </c>
      <c r="C101" s="6" t="s">
        <v>575</v>
      </c>
      <c r="D101" s="6" t="s">
        <v>1178</v>
      </c>
      <c r="E101" s="6" t="s">
        <v>1168</v>
      </c>
      <c r="F101" s="6" t="s">
        <v>578</v>
      </c>
      <c r="G101" s="7" t="s">
        <v>1169</v>
      </c>
      <c r="H101" s="6" t="str">
        <f>_xlfn.XLOOKUP(B101,'2024.1-2024.6'!B:B,'2024.1-2024.6'!H:H)</f>
        <v>计时</v>
      </c>
      <c r="I101" s="6">
        <v>0</v>
      </c>
      <c r="J101" s="9">
        <v>5500</v>
      </c>
      <c r="K101" s="9">
        <v>21850.18</v>
      </c>
      <c r="L101" s="9">
        <v>363.68</v>
      </c>
      <c r="M101" s="9">
        <v>86.8</v>
      </c>
      <c r="N101" s="9">
        <v>3.8</v>
      </c>
      <c r="O101" s="9">
        <v>0</v>
      </c>
      <c r="P101" s="10">
        <f t="shared" si="6"/>
        <v>3.8</v>
      </c>
    </row>
    <row r="102" spans="1:16">
      <c r="A102" s="6">
        <v>202407</v>
      </c>
      <c r="B102" s="6" t="s">
        <v>407</v>
      </c>
      <c r="C102" s="6" t="s">
        <v>841</v>
      </c>
      <c r="D102" s="6" t="s">
        <v>587</v>
      </c>
      <c r="E102" s="6" t="s">
        <v>1171</v>
      </c>
      <c r="F102" s="6" t="s">
        <v>1172</v>
      </c>
      <c r="G102" s="7" t="s">
        <v>1173</v>
      </c>
      <c r="H102" s="6" t="str">
        <f>_xlfn.XLOOKUP(B102,'2024.1-2024.6'!B:B,'2024.1-2024.6'!H:H)</f>
        <v>计时</v>
      </c>
      <c r="I102" s="6">
        <v>0</v>
      </c>
      <c r="J102" s="9">
        <v>3214</v>
      </c>
      <c r="K102" s="9">
        <v>7880.23</v>
      </c>
      <c r="L102" s="9">
        <v>363.68</v>
      </c>
      <c r="M102" s="9">
        <v>86.8</v>
      </c>
      <c r="N102" s="9">
        <v>3.8</v>
      </c>
      <c r="O102" s="9">
        <v>1250</v>
      </c>
      <c r="P102" s="10">
        <f t="shared" si="6"/>
        <v>3.8</v>
      </c>
    </row>
    <row r="103" spans="1:16">
      <c r="A103" s="6">
        <v>202407</v>
      </c>
      <c r="B103" s="6" t="s">
        <v>377</v>
      </c>
      <c r="C103" s="6" t="s">
        <v>580</v>
      </c>
      <c r="D103" s="6" t="s">
        <v>587</v>
      </c>
      <c r="E103" s="6" t="s">
        <v>1171</v>
      </c>
      <c r="F103" s="6" t="s">
        <v>1179</v>
      </c>
      <c r="G103" s="7" t="s">
        <v>1180</v>
      </c>
      <c r="H103" s="6" t="str">
        <f>_xlfn.XLOOKUP(B103,'2024.1-2024.6'!B:B,'2024.1-2024.6'!H:H)</f>
        <v>计时</v>
      </c>
      <c r="I103" s="6">
        <v>0</v>
      </c>
      <c r="J103" s="9">
        <v>2520</v>
      </c>
      <c r="K103" s="9">
        <v>5948.5</v>
      </c>
      <c r="L103" s="9">
        <v>363.68</v>
      </c>
      <c r="M103" s="9">
        <v>86.8</v>
      </c>
      <c r="N103" s="9">
        <v>3.8</v>
      </c>
      <c r="O103" s="9">
        <v>0</v>
      </c>
      <c r="P103" s="10">
        <f t="shared" si="6"/>
        <v>3.8</v>
      </c>
    </row>
    <row r="104" spans="1:16">
      <c r="A104" s="6">
        <v>202407</v>
      </c>
      <c r="B104" s="6" t="s">
        <v>267</v>
      </c>
      <c r="C104" s="6" t="s">
        <v>575</v>
      </c>
      <c r="D104" s="6" t="s">
        <v>587</v>
      </c>
      <c r="E104" s="6" t="s">
        <v>1195</v>
      </c>
      <c r="F104" s="6" t="s">
        <v>710</v>
      </c>
      <c r="G104" s="7" t="s">
        <v>1196</v>
      </c>
      <c r="H104" s="6" t="str">
        <f>_xlfn.XLOOKUP(B104,'2024.1-2024.6'!B:B,'2024.1-2024.6'!H:H)</f>
        <v>计时</v>
      </c>
      <c r="I104" s="6">
        <v>0</v>
      </c>
      <c r="J104" s="9">
        <v>3850</v>
      </c>
      <c r="K104" s="9">
        <v>8560</v>
      </c>
      <c r="L104" s="9">
        <v>363.68</v>
      </c>
      <c r="M104" s="9">
        <v>86.8</v>
      </c>
      <c r="N104" s="9">
        <v>3.8</v>
      </c>
      <c r="O104" s="9">
        <v>0</v>
      </c>
      <c r="P104" s="10">
        <f t="shared" si="6"/>
        <v>3.8</v>
      </c>
    </row>
    <row r="105" spans="1:16">
      <c r="A105" s="6">
        <v>202407</v>
      </c>
      <c r="B105" s="6" t="s">
        <v>293</v>
      </c>
      <c r="C105" s="6" t="s">
        <v>575</v>
      </c>
      <c r="D105" s="6" t="s">
        <v>587</v>
      </c>
      <c r="E105" s="6" t="s">
        <v>1198</v>
      </c>
      <c r="F105" s="6" t="s">
        <v>710</v>
      </c>
      <c r="G105" s="7" t="s">
        <v>1196</v>
      </c>
      <c r="H105" s="6" t="str">
        <f>_xlfn.XLOOKUP(B105,'2024.1-2024.6'!B:B,'2024.1-2024.6'!H:H)</f>
        <v>计时</v>
      </c>
      <c r="I105" s="6">
        <v>0</v>
      </c>
      <c r="J105" s="9">
        <v>3850</v>
      </c>
      <c r="K105" s="9">
        <v>9075</v>
      </c>
      <c r="L105" s="9">
        <v>363.68</v>
      </c>
      <c r="M105" s="9">
        <v>86.8</v>
      </c>
      <c r="N105" s="9">
        <v>3.8</v>
      </c>
      <c r="O105" s="9">
        <v>0</v>
      </c>
      <c r="P105" s="10">
        <f t="shared" si="6"/>
        <v>3.8</v>
      </c>
    </row>
    <row r="106" spans="1:16">
      <c r="A106" s="6">
        <v>202407</v>
      </c>
      <c r="B106" s="6" t="s">
        <v>400</v>
      </c>
      <c r="C106" s="6" t="s">
        <v>1438</v>
      </c>
      <c r="D106" s="6" t="s">
        <v>587</v>
      </c>
      <c r="E106" s="6" t="s">
        <v>1200</v>
      </c>
      <c r="F106" s="6" t="s">
        <v>686</v>
      </c>
      <c r="G106" s="7">
        <v>44782</v>
      </c>
      <c r="H106" s="6" t="s">
        <v>1486</v>
      </c>
      <c r="I106" s="6">
        <v>0</v>
      </c>
      <c r="J106" s="9">
        <v>2120</v>
      </c>
      <c r="K106" s="9">
        <v>6547.63</v>
      </c>
      <c r="L106" s="9">
        <v>363.68</v>
      </c>
      <c r="M106" s="9">
        <v>86.8</v>
      </c>
      <c r="N106" s="9">
        <v>3.8</v>
      </c>
      <c r="O106" s="9">
        <v>0</v>
      </c>
      <c r="P106" s="10">
        <f t="shared" si="6"/>
        <v>3.8</v>
      </c>
    </row>
    <row r="107" spans="1:16">
      <c r="A107" s="6">
        <v>202407</v>
      </c>
      <c r="B107" s="6" t="s">
        <v>238</v>
      </c>
      <c r="C107" s="6" t="s">
        <v>580</v>
      </c>
      <c r="D107" s="6" t="s">
        <v>587</v>
      </c>
      <c r="E107" s="6" t="s">
        <v>1226</v>
      </c>
      <c r="F107" s="6" t="s">
        <v>992</v>
      </c>
      <c r="G107" s="7" t="s">
        <v>1227</v>
      </c>
      <c r="H107" s="6" t="str">
        <f>_xlfn.XLOOKUP(B107,'2024.1-2024.6'!B:B,'2024.1-2024.6'!H:H)</f>
        <v>计时</v>
      </c>
      <c r="I107" s="6">
        <v>0</v>
      </c>
      <c r="J107" s="9">
        <v>2671</v>
      </c>
      <c r="K107" s="9">
        <v>5997.5</v>
      </c>
      <c r="L107" s="9">
        <v>363.68</v>
      </c>
      <c r="M107" s="9">
        <v>86.8</v>
      </c>
      <c r="N107" s="9">
        <v>3.8</v>
      </c>
      <c r="O107" s="9">
        <v>0</v>
      </c>
      <c r="P107" s="10">
        <f t="shared" si="6"/>
        <v>3.8</v>
      </c>
    </row>
    <row r="108" spans="1:16">
      <c r="A108" s="6">
        <v>202407</v>
      </c>
      <c r="B108" s="6" t="s">
        <v>370</v>
      </c>
      <c r="C108" s="6" t="s">
        <v>1437</v>
      </c>
      <c r="D108" s="6" t="s">
        <v>587</v>
      </c>
      <c r="E108" s="6" t="s">
        <v>1228</v>
      </c>
      <c r="F108" s="6" t="s">
        <v>694</v>
      </c>
      <c r="G108" s="7" t="s">
        <v>1229</v>
      </c>
      <c r="H108" s="6" t="str">
        <f>_xlfn.XLOOKUP(B108,'2024.1-2024.6'!B:B,'2024.1-2024.6'!H:H)</f>
        <v>计时</v>
      </c>
      <c r="I108" s="6">
        <v>0</v>
      </c>
      <c r="J108" s="9">
        <v>4068</v>
      </c>
      <c r="K108" s="9">
        <v>3411.08</v>
      </c>
      <c r="L108" s="9">
        <v>0</v>
      </c>
      <c r="M108" s="9">
        <v>0</v>
      </c>
      <c r="N108" s="9">
        <v>0</v>
      </c>
      <c r="O108" s="9">
        <v>0</v>
      </c>
      <c r="P108" s="10">
        <v>0</v>
      </c>
    </row>
    <row r="109" spans="1:16">
      <c r="A109" s="6">
        <v>202407</v>
      </c>
      <c r="B109" s="6" t="s">
        <v>350</v>
      </c>
      <c r="C109" s="6" t="s">
        <v>1437</v>
      </c>
      <c r="D109" s="6" t="s">
        <v>764</v>
      </c>
      <c r="E109" s="6" t="s">
        <v>1230</v>
      </c>
      <c r="F109" s="6" t="s">
        <v>792</v>
      </c>
      <c r="G109" s="7" t="s">
        <v>1229</v>
      </c>
      <c r="H109" s="6" t="str">
        <f>_xlfn.XLOOKUP(B109,'2024.1-2024.6'!B:B,'2024.1-2024.6'!H:H)</f>
        <v>计时</v>
      </c>
      <c r="I109" s="6">
        <v>0</v>
      </c>
      <c r="J109" s="9">
        <v>5000</v>
      </c>
      <c r="K109" s="9">
        <v>12495.3</v>
      </c>
      <c r="L109" s="9">
        <v>363.68</v>
      </c>
      <c r="M109" s="9">
        <v>86.8</v>
      </c>
      <c r="N109" s="9">
        <v>3.8</v>
      </c>
      <c r="O109" s="9">
        <v>0</v>
      </c>
      <c r="P109" s="10">
        <f>1900*0.2%</f>
        <v>3.8</v>
      </c>
    </row>
    <row r="110" spans="1:16">
      <c r="A110" s="6">
        <v>202407</v>
      </c>
      <c r="B110" s="6" t="s">
        <v>415</v>
      </c>
      <c r="C110" s="6" t="s">
        <v>575</v>
      </c>
      <c r="D110" s="6" t="s">
        <v>587</v>
      </c>
      <c r="E110" s="6" t="s">
        <v>1249</v>
      </c>
      <c r="F110" s="6" t="s">
        <v>710</v>
      </c>
      <c r="G110" s="7" t="s">
        <v>1247</v>
      </c>
      <c r="H110" s="6" t="str">
        <f>_xlfn.XLOOKUP(B110,'2024.1-2024.6'!B:B,'2024.1-2024.6'!H:H)</f>
        <v>计时</v>
      </c>
      <c r="I110" s="6">
        <v>0</v>
      </c>
      <c r="J110" s="9">
        <v>3850</v>
      </c>
      <c r="K110" s="9">
        <v>5754</v>
      </c>
      <c r="L110" s="9">
        <v>0</v>
      </c>
      <c r="M110" s="9">
        <v>0</v>
      </c>
      <c r="N110" s="9">
        <v>0</v>
      </c>
      <c r="O110" s="9">
        <v>0</v>
      </c>
      <c r="P110" s="10">
        <v>0</v>
      </c>
    </row>
    <row r="111" spans="1:16">
      <c r="A111" s="6">
        <v>202407</v>
      </c>
      <c r="B111" s="6" t="s">
        <v>322</v>
      </c>
      <c r="C111" s="6" t="s">
        <v>580</v>
      </c>
      <c r="D111" s="6" t="s">
        <v>587</v>
      </c>
      <c r="E111" s="6" t="s">
        <v>1262</v>
      </c>
      <c r="F111" s="6" t="s">
        <v>725</v>
      </c>
      <c r="G111" s="7">
        <v>44886</v>
      </c>
      <c r="H111" s="6" t="str">
        <f>_xlfn.XLOOKUP(B111,'2024.1-2024.6'!B:B,'2024.1-2024.6'!H:H)</f>
        <v>计时</v>
      </c>
      <c r="I111" s="6">
        <v>0</v>
      </c>
      <c r="J111" s="9">
        <v>1900</v>
      </c>
      <c r="K111" s="9">
        <v>5443.4</v>
      </c>
      <c r="L111" s="9">
        <v>363.68</v>
      </c>
      <c r="M111" s="9">
        <v>86.8</v>
      </c>
      <c r="N111" s="9">
        <v>3.8</v>
      </c>
      <c r="O111" s="9">
        <v>0</v>
      </c>
      <c r="P111" s="10">
        <f t="shared" ref="P111:P132" si="7">1900*0.2%</f>
        <v>3.8</v>
      </c>
    </row>
    <row r="112" spans="1:16">
      <c r="A112" s="6">
        <v>202407</v>
      </c>
      <c r="B112" s="6" t="s">
        <v>315</v>
      </c>
      <c r="C112" s="6" t="s">
        <v>575</v>
      </c>
      <c r="D112" s="6" t="s">
        <v>587</v>
      </c>
      <c r="E112" s="6" t="s">
        <v>1267</v>
      </c>
      <c r="F112" s="6" t="s">
        <v>1268</v>
      </c>
      <c r="G112" s="7">
        <v>44879</v>
      </c>
      <c r="H112" s="6" t="str">
        <f>_xlfn.XLOOKUP(B112,'2024.1-2024.6'!B:B,'2024.1-2024.6'!H:H)</f>
        <v>计时</v>
      </c>
      <c r="I112" s="6">
        <v>0</v>
      </c>
      <c r="J112" s="9">
        <v>3050</v>
      </c>
      <c r="K112" s="9">
        <v>12027.87</v>
      </c>
      <c r="L112" s="9">
        <v>363.68</v>
      </c>
      <c r="M112" s="9">
        <v>86.8</v>
      </c>
      <c r="N112" s="9">
        <v>3.8</v>
      </c>
      <c r="O112" s="9">
        <v>0</v>
      </c>
      <c r="P112" s="10">
        <f t="shared" si="7"/>
        <v>3.8</v>
      </c>
    </row>
    <row r="113" spans="1:16">
      <c r="A113" s="6">
        <v>202407</v>
      </c>
      <c r="B113" s="6" t="s">
        <v>224</v>
      </c>
      <c r="C113" s="6" t="s">
        <v>575</v>
      </c>
      <c r="D113" s="6" t="s">
        <v>587</v>
      </c>
      <c r="E113" s="6" t="s">
        <v>1275</v>
      </c>
      <c r="F113" s="6" t="s">
        <v>1276</v>
      </c>
      <c r="G113" s="7">
        <v>44909</v>
      </c>
      <c r="H113" s="6" t="str">
        <f>_xlfn.XLOOKUP(B113,'2024.1-2024.6'!B:B,'2024.1-2024.6'!H:H)</f>
        <v>计时</v>
      </c>
      <c r="I113" s="6">
        <v>0</v>
      </c>
      <c r="J113" s="9">
        <v>3850</v>
      </c>
      <c r="K113" s="9">
        <v>9439</v>
      </c>
      <c r="L113" s="9">
        <v>363.68</v>
      </c>
      <c r="M113" s="9">
        <v>86.8</v>
      </c>
      <c r="N113" s="9">
        <v>3.8</v>
      </c>
      <c r="O113" s="9">
        <v>0</v>
      </c>
      <c r="P113" s="10">
        <f t="shared" si="7"/>
        <v>3.8</v>
      </c>
    </row>
    <row r="114" spans="1:16">
      <c r="A114" s="6">
        <v>202407</v>
      </c>
      <c r="B114" s="6" t="s">
        <v>351</v>
      </c>
      <c r="C114" s="6" t="s">
        <v>1438</v>
      </c>
      <c r="D114" s="6" t="s">
        <v>587</v>
      </c>
      <c r="E114" s="6" t="s">
        <v>1278</v>
      </c>
      <c r="F114" s="6" t="s">
        <v>1279</v>
      </c>
      <c r="G114" s="7" t="s">
        <v>1280</v>
      </c>
      <c r="H114" s="6" t="str">
        <f>_xlfn.XLOOKUP(B114,'2024.1-2024.6'!B:B,'2024.1-2024.6'!H:H)</f>
        <v>计时</v>
      </c>
      <c r="I114" s="6">
        <v>0</v>
      </c>
      <c r="J114" s="9">
        <v>4480</v>
      </c>
      <c r="K114" s="9">
        <v>11554.9</v>
      </c>
      <c r="L114" s="9">
        <v>363.68</v>
      </c>
      <c r="M114" s="9">
        <v>86.8</v>
      </c>
      <c r="N114" s="9">
        <v>3.8</v>
      </c>
      <c r="O114" s="9">
        <v>95</v>
      </c>
      <c r="P114" s="10">
        <f t="shared" si="7"/>
        <v>3.8</v>
      </c>
    </row>
    <row r="115" spans="1:16">
      <c r="A115" s="6">
        <v>202407</v>
      </c>
      <c r="B115" s="6" t="s">
        <v>451</v>
      </c>
      <c r="C115" s="6" t="s">
        <v>1437</v>
      </c>
      <c r="D115" s="6" t="s">
        <v>587</v>
      </c>
      <c r="E115" s="6" t="s">
        <v>1282</v>
      </c>
      <c r="F115" s="6" t="s">
        <v>778</v>
      </c>
      <c r="G115" s="7" t="s">
        <v>1283</v>
      </c>
      <c r="H115" s="6" t="str">
        <f>_xlfn.XLOOKUP(B115,'2024.1-2024.6'!B:B,'2024.1-2024.6'!H:H)</f>
        <v>计时</v>
      </c>
      <c r="I115" s="6">
        <v>0</v>
      </c>
      <c r="J115" s="9">
        <v>2500</v>
      </c>
      <c r="K115" s="9">
        <v>6709.88</v>
      </c>
      <c r="L115" s="9">
        <v>363.68</v>
      </c>
      <c r="M115" s="9">
        <v>86.8</v>
      </c>
      <c r="N115" s="9">
        <v>3.8</v>
      </c>
      <c r="O115" s="9">
        <v>0</v>
      </c>
      <c r="P115" s="10">
        <f t="shared" si="7"/>
        <v>3.8</v>
      </c>
    </row>
    <row r="116" spans="1:16">
      <c r="A116" s="6">
        <v>202407</v>
      </c>
      <c r="B116" s="6" t="s">
        <v>436</v>
      </c>
      <c r="C116" s="6" t="s">
        <v>1437</v>
      </c>
      <c r="D116" s="6" t="s">
        <v>587</v>
      </c>
      <c r="E116" s="6" t="s">
        <v>1286</v>
      </c>
      <c r="F116" s="6" t="s">
        <v>1340</v>
      </c>
      <c r="G116" s="7" t="s">
        <v>1287</v>
      </c>
      <c r="H116" s="6" t="str">
        <f>_xlfn.XLOOKUP(B116,'2024.1-2024.6'!B:B,'2024.1-2024.6'!H:H)</f>
        <v>计时</v>
      </c>
      <c r="I116" s="6">
        <v>0</v>
      </c>
      <c r="J116" s="9">
        <v>4238</v>
      </c>
      <c r="K116" s="9">
        <v>8324.2</v>
      </c>
      <c r="L116" s="9">
        <v>363.68</v>
      </c>
      <c r="M116" s="9">
        <v>86.8</v>
      </c>
      <c r="N116" s="9">
        <v>3.8</v>
      </c>
      <c r="O116" s="9">
        <v>0</v>
      </c>
      <c r="P116" s="10">
        <f t="shared" si="7"/>
        <v>3.8</v>
      </c>
    </row>
    <row r="117" spans="1:16">
      <c r="A117" s="6">
        <v>202407</v>
      </c>
      <c r="B117" s="6" t="s">
        <v>348</v>
      </c>
      <c r="C117" s="6" t="s">
        <v>1437</v>
      </c>
      <c r="D117" s="6" t="s">
        <v>764</v>
      </c>
      <c r="E117" s="6" t="s">
        <v>1289</v>
      </c>
      <c r="F117" s="6" t="s">
        <v>792</v>
      </c>
      <c r="G117" s="7" t="s">
        <v>1290</v>
      </c>
      <c r="H117" s="6" t="str">
        <f>_xlfn.XLOOKUP(B117,'2024.1-2024.6'!B:B,'2024.1-2024.6'!H:H)</f>
        <v>计时</v>
      </c>
      <c r="I117" s="6">
        <v>0</v>
      </c>
      <c r="J117" s="9">
        <v>6160</v>
      </c>
      <c r="K117" s="9">
        <v>15582</v>
      </c>
      <c r="L117" s="9">
        <v>363.68</v>
      </c>
      <c r="M117" s="9">
        <v>86.8</v>
      </c>
      <c r="N117" s="9">
        <v>3.8</v>
      </c>
      <c r="O117" s="9">
        <v>800</v>
      </c>
      <c r="P117" s="10">
        <f t="shared" si="7"/>
        <v>3.8</v>
      </c>
    </row>
    <row r="118" spans="1:16">
      <c r="A118" s="6">
        <v>202407</v>
      </c>
      <c r="B118" s="6" t="s">
        <v>304</v>
      </c>
      <c r="C118" s="6" t="s">
        <v>1439</v>
      </c>
      <c r="D118" s="6" t="s">
        <v>587</v>
      </c>
      <c r="E118" s="6" t="s">
        <v>1311</v>
      </c>
      <c r="F118" s="6" t="s">
        <v>1312</v>
      </c>
      <c r="G118" s="7" t="s">
        <v>1313</v>
      </c>
      <c r="H118" s="6" t="str">
        <f>_xlfn.XLOOKUP(B118,'2024.1-2024.6'!B:B,'2024.1-2024.6'!H:H)</f>
        <v>计时</v>
      </c>
      <c r="I118" s="6">
        <v>0</v>
      </c>
      <c r="J118" s="9">
        <v>2000</v>
      </c>
      <c r="K118" s="9">
        <v>4979.71</v>
      </c>
      <c r="L118" s="9">
        <v>363.68</v>
      </c>
      <c r="M118" s="9">
        <v>86.8</v>
      </c>
      <c r="N118" s="9">
        <v>3.8</v>
      </c>
      <c r="O118" s="9">
        <v>0</v>
      </c>
      <c r="P118" s="10">
        <f t="shared" si="7"/>
        <v>3.8</v>
      </c>
    </row>
    <row r="119" spans="1:16">
      <c r="A119" s="6">
        <v>202407</v>
      </c>
      <c r="B119" s="6" t="s">
        <v>367</v>
      </c>
      <c r="C119" s="6" t="s">
        <v>1437</v>
      </c>
      <c r="D119" s="6" t="s">
        <v>587</v>
      </c>
      <c r="E119" s="6" t="s">
        <v>1318</v>
      </c>
      <c r="F119" s="6" t="s">
        <v>778</v>
      </c>
      <c r="G119" s="7" t="s">
        <v>1319</v>
      </c>
      <c r="H119" s="6" t="str">
        <f>_xlfn.XLOOKUP(B119,'2024.1-2024.6'!B:B,'2024.1-2024.6'!H:H)</f>
        <v>计时</v>
      </c>
      <c r="I119" s="6">
        <v>0</v>
      </c>
      <c r="J119" s="9">
        <v>1900</v>
      </c>
      <c r="K119" s="9">
        <v>5966.38</v>
      </c>
      <c r="L119" s="9">
        <v>363.68</v>
      </c>
      <c r="M119" s="9">
        <v>86.8</v>
      </c>
      <c r="N119" s="9">
        <v>3.8</v>
      </c>
      <c r="O119" s="9">
        <v>0</v>
      </c>
      <c r="P119" s="10">
        <f t="shared" si="7"/>
        <v>3.8</v>
      </c>
    </row>
    <row r="120" spans="1:16">
      <c r="A120" s="6">
        <v>202407</v>
      </c>
      <c r="B120" s="6" t="s">
        <v>228</v>
      </c>
      <c r="C120" s="6" t="s">
        <v>592</v>
      </c>
      <c r="D120" s="6" t="s">
        <v>587</v>
      </c>
      <c r="E120" s="6" t="s">
        <v>1327</v>
      </c>
      <c r="F120" s="6" t="s">
        <v>833</v>
      </c>
      <c r="G120" s="7" t="s">
        <v>1328</v>
      </c>
      <c r="H120" s="6" t="str">
        <f>_xlfn.XLOOKUP(B120,'2024.1-2024.6'!B:B,'2024.1-2024.6'!H:H)</f>
        <v>计时</v>
      </c>
      <c r="I120" s="6">
        <v>0</v>
      </c>
      <c r="J120" s="9">
        <v>2000</v>
      </c>
      <c r="K120" s="9">
        <v>5766</v>
      </c>
      <c r="L120" s="9">
        <v>363.68</v>
      </c>
      <c r="M120" s="9">
        <v>86.8</v>
      </c>
      <c r="N120" s="9">
        <v>3.8</v>
      </c>
      <c r="O120" s="9">
        <v>0</v>
      </c>
      <c r="P120" s="10">
        <f t="shared" si="7"/>
        <v>3.8</v>
      </c>
    </row>
    <row r="121" spans="1:16">
      <c r="A121" s="6">
        <v>202407</v>
      </c>
      <c r="B121" s="6" t="s">
        <v>231</v>
      </c>
      <c r="C121" s="6" t="s">
        <v>1439</v>
      </c>
      <c r="D121" s="6" t="s">
        <v>587</v>
      </c>
      <c r="E121" s="6" t="s">
        <v>1334</v>
      </c>
      <c r="F121" s="6" t="s">
        <v>675</v>
      </c>
      <c r="G121" s="7" t="s">
        <v>1335</v>
      </c>
      <c r="H121" s="6" t="str">
        <f>_xlfn.XLOOKUP(B121,'2024.1-2024.6'!B:B,'2024.1-2024.6'!H:H)</f>
        <v>计时</v>
      </c>
      <c r="I121" s="6">
        <v>0</v>
      </c>
      <c r="J121" s="9">
        <v>3026</v>
      </c>
      <c r="K121" s="9">
        <v>6769</v>
      </c>
      <c r="L121" s="9">
        <v>363.68</v>
      </c>
      <c r="M121" s="9">
        <v>86.8</v>
      </c>
      <c r="N121" s="9">
        <v>3.8</v>
      </c>
      <c r="O121" s="9">
        <v>0</v>
      </c>
      <c r="P121" s="10">
        <f t="shared" si="7"/>
        <v>3.8</v>
      </c>
    </row>
    <row r="122" spans="1:16">
      <c r="A122" s="6">
        <v>202407</v>
      </c>
      <c r="B122" s="6" t="s">
        <v>265</v>
      </c>
      <c r="C122" s="6" t="s">
        <v>580</v>
      </c>
      <c r="D122" s="6" t="s">
        <v>587</v>
      </c>
      <c r="E122" s="6" t="s">
        <v>1343</v>
      </c>
      <c r="F122" s="6" t="s">
        <v>941</v>
      </c>
      <c r="G122" s="7" t="s">
        <v>1345</v>
      </c>
      <c r="H122" s="6" t="str">
        <f>_xlfn.XLOOKUP(B122,'2024.1-2024.6'!B:B,'2024.1-2024.6'!H:H)</f>
        <v>计时</v>
      </c>
      <c r="I122" s="6">
        <v>0</v>
      </c>
      <c r="J122" s="9">
        <v>1900</v>
      </c>
      <c r="K122" s="9">
        <v>5397.46</v>
      </c>
      <c r="L122" s="9">
        <v>363.68</v>
      </c>
      <c r="M122" s="9">
        <v>86.8</v>
      </c>
      <c r="N122" s="9">
        <v>3.8</v>
      </c>
      <c r="O122" s="9">
        <v>0</v>
      </c>
      <c r="P122" s="10">
        <f t="shared" si="7"/>
        <v>3.8</v>
      </c>
    </row>
    <row r="123" spans="1:16">
      <c r="A123" s="6">
        <v>202407</v>
      </c>
      <c r="B123" s="6" t="s">
        <v>402</v>
      </c>
      <c r="C123" s="6" t="s">
        <v>1437</v>
      </c>
      <c r="D123" s="6" t="s">
        <v>1366</v>
      </c>
      <c r="E123" s="6" t="s">
        <v>1350</v>
      </c>
      <c r="F123" s="6" t="s">
        <v>1351</v>
      </c>
      <c r="G123" s="7" t="s">
        <v>1352</v>
      </c>
      <c r="H123" s="6" t="str">
        <f>_xlfn.XLOOKUP(B123,'2024.1-2024.6'!B:B,'2024.1-2024.6'!H:H)</f>
        <v>计时</v>
      </c>
      <c r="I123" s="6">
        <v>0</v>
      </c>
      <c r="J123" s="9">
        <v>12400</v>
      </c>
      <c r="K123" s="9">
        <v>23538.1</v>
      </c>
      <c r="L123" s="9">
        <v>363.68</v>
      </c>
      <c r="M123" s="9">
        <v>86.8</v>
      </c>
      <c r="N123" s="9">
        <v>3.8</v>
      </c>
      <c r="O123" s="9">
        <v>3128</v>
      </c>
      <c r="P123" s="10">
        <f t="shared" si="7"/>
        <v>3.8</v>
      </c>
    </row>
    <row r="124" spans="1:16">
      <c r="A124" s="6">
        <v>202407</v>
      </c>
      <c r="B124" s="6" t="s">
        <v>390</v>
      </c>
      <c r="C124" s="6" t="s">
        <v>1439</v>
      </c>
      <c r="D124" s="6" t="s">
        <v>587</v>
      </c>
      <c r="E124" s="6" t="s">
        <v>1355</v>
      </c>
      <c r="F124" s="6" t="s">
        <v>675</v>
      </c>
      <c r="G124" s="7" t="s">
        <v>1356</v>
      </c>
      <c r="H124" s="6" t="str">
        <f>_xlfn.XLOOKUP(B124,'2024.1-2024.6'!B:B,'2024.1-2024.6'!H:H)</f>
        <v>计时</v>
      </c>
      <c r="I124" s="6">
        <v>0</v>
      </c>
      <c r="J124" s="9">
        <v>3026</v>
      </c>
      <c r="K124" s="9">
        <v>6710.64</v>
      </c>
      <c r="L124" s="9">
        <v>363.68</v>
      </c>
      <c r="M124" s="9">
        <v>86.8</v>
      </c>
      <c r="N124" s="9">
        <v>3.8</v>
      </c>
      <c r="O124" s="9">
        <v>0</v>
      </c>
      <c r="P124" s="10">
        <f t="shared" si="7"/>
        <v>3.8</v>
      </c>
    </row>
    <row r="125" spans="1:16">
      <c r="A125" s="6">
        <v>202407</v>
      </c>
      <c r="B125" s="6" t="s">
        <v>269</v>
      </c>
      <c r="C125" s="6" t="s">
        <v>1437</v>
      </c>
      <c r="D125" s="6" t="s">
        <v>587</v>
      </c>
      <c r="E125" s="6" t="s">
        <v>1360</v>
      </c>
      <c r="F125" s="6" t="s">
        <v>669</v>
      </c>
      <c r="G125" s="7" t="s">
        <v>1359</v>
      </c>
      <c r="H125" s="6" t="str">
        <f>_xlfn.XLOOKUP(B125,'2024.1-2024.6'!B:B,'2024.1-2024.6'!H:H)</f>
        <v>计时</v>
      </c>
      <c r="I125" s="6">
        <v>0</v>
      </c>
      <c r="J125" s="9">
        <v>2600</v>
      </c>
      <c r="K125" s="9">
        <v>5317.32</v>
      </c>
      <c r="L125" s="9">
        <v>363.68</v>
      </c>
      <c r="M125" s="9">
        <v>86.8</v>
      </c>
      <c r="N125" s="9">
        <v>3.8</v>
      </c>
      <c r="O125" s="9">
        <v>0</v>
      </c>
      <c r="P125" s="10">
        <f t="shared" si="7"/>
        <v>3.8</v>
      </c>
    </row>
    <row r="126" spans="1:16">
      <c r="A126" s="6">
        <v>202407</v>
      </c>
      <c r="B126" s="6" t="s">
        <v>313</v>
      </c>
      <c r="C126" s="6" t="s">
        <v>580</v>
      </c>
      <c r="D126" s="6" t="s">
        <v>587</v>
      </c>
      <c r="E126" s="6" t="s">
        <v>1361</v>
      </c>
      <c r="F126" s="6" t="s">
        <v>992</v>
      </c>
      <c r="G126" s="7" t="s">
        <v>1362</v>
      </c>
      <c r="H126" s="6" t="str">
        <f>_xlfn.XLOOKUP(B126,'2024.1-2024.6'!B:B,'2024.1-2024.6'!H:H)</f>
        <v>计时</v>
      </c>
      <c r="I126" s="6">
        <v>0</v>
      </c>
      <c r="J126" s="9">
        <v>2320</v>
      </c>
      <c r="K126" s="9">
        <v>6264.5</v>
      </c>
      <c r="L126" s="9">
        <v>363.68</v>
      </c>
      <c r="M126" s="9">
        <v>86.8</v>
      </c>
      <c r="N126" s="9">
        <v>3.8</v>
      </c>
      <c r="O126" s="9">
        <v>0</v>
      </c>
      <c r="P126" s="10">
        <f t="shared" si="7"/>
        <v>3.8</v>
      </c>
    </row>
    <row r="127" spans="1:16">
      <c r="A127" s="6">
        <v>202407</v>
      </c>
      <c r="B127" s="6" t="s">
        <v>263</v>
      </c>
      <c r="C127" s="6" t="s">
        <v>661</v>
      </c>
      <c r="D127" s="6" t="s">
        <v>587</v>
      </c>
      <c r="E127" s="6" t="s">
        <v>1369</v>
      </c>
      <c r="F127" s="6" t="s">
        <v>663</v>
      </c>
      <c r="G127" s="7" t="s">
        <v>1370</v>
      </c>
      <c r="H127" s="6" t="str">
        <f>_xlfn.XLOOKUP(B127,'2024.1-2024.6'!B:B,'2024.1-2024.6'!H:H)</f>
        <v>计时</v>
      </c>
      <c r="I127" s="6">
        <v>0</v>
      </c>
      <c r="J127" s="9">
        <v>5200</v>
      </c>
      <c r="K127" s="9">
        <v>13420</v>
      </c>
      <c r="L127" s="9">
        <v>363.68</v>
      </c>
      <c r="M127" s="9">
        <v>86.8</v>
      </c>
      <c r="N127" s="9">
        <v>3.8</v>
      </c>
      <c r="O127" s="9">
        <v>0</v>
      </c>
      <c r="P127" s="10">
        <f t="shared" si="7"/>
        <v>3.8</v>
      </c>
    </row>
    <row r="128" spans="1:16">
      <c r="A128" s="6">
        <v>202407</v>
      </c>
      <c r="B128" s="6" t="s">
        <v>442</v>
      </c>
      <c r="C128" s="6" t="s">
        <v>1437</v>
      </c>
      <c r="D128" s="6" t="s">
        <v>587</v>
      </c>
      <c r="E128" s="6" t="s">
        <v>1375</v>
      </c>
      <c r="F128" s="6" t="s">
        <v>778</v>
      </c>
      <c r="G128" s="7" t="s">
        <v>1376</v>
      </c>
      <c r="H128" s="6" t="str">
        <f>_xlfn.XLOOKUP(B128,'2024.1-2024.6'!B:B,'2024.1-2024.6'!H:H)</f>
        <v>计时</v>
      </c>
      <c r="I128" s="6">
        <v>0</v>
      </c>
      <c r="J128" s="9">
        <v>1900</v>
      </c>
      <c r="K128" s="9">
        <v>5543.42</v>
      </c>
      <c r="L128" s="9">
        <v>363.68</v>
      </c>
      <c r="M128" s="9">
        <v>86.8</v>
      </c>
      <c r="N128" s="9">
        <v>3.8</v>
      </c>
      <c r="O128" s="9">
        <v>0</v>
      </c>
      <c r="P128" s="10">
        <f t="shared" si="7"/>
        <v>3.8</v>
      </c>
    </row>
    <row r="129" spans="1:16">
      <c r="A129" s="6">
        <v>202407</v>
      </c>
      <c r="B129" s="6" t="s">
        <v>496</v>
      </c>
      <c r="C129" s="6" t="s">
        <v>580</v>
      </c>
      <c r="D129" s="6" t="s">
        <v>587</v>
      </c>
      <c r="E129" s="6" t="s">
        <v>1377</v>
      </c>
      <c r="F129" s="6" t="s">
        <v>1344</v>
      </c>
      <c r="G129" s="7" t="s">
        <v>1378</v>
      </c>
      <c r="H129" s="6" t="str">
        <f>_xlfn.XLOOKUP(B129,'2024.1-2024.6'!B:B,'2024.1-2024.6'!H:H)</f>
        <v>计时</v>
      </c>
      <c r="I129" s="6">
        <v>0</v>
      </c>
      <c r="J129" s="9">
        <v>1900</v>
      </c>
      <c r="K129" s="9">
        <v>5318.6</v>
      </c>
      <c r="L129" s="9">
        <v>363.68</v>
      </c>
      <c r="M129" s="9">
        <v>86.8</v>
      </c>
      <c r="N129" s="9">
        <v>3.8</v>
      </c>
      <c r="O129" s="9">
        <v>0</v>
      </c>
      <c r="P129" s="10">
        <f t="shared" si="7"/>
        <v>3.8</v>
      </c>
    </row>
    <row r="130" spans="1:16">
      <c r="A130" s="6">
        <v>202407</v>
      </c>
      <c r="B130" s="6" t="s">
        <v>488</v>
      </c>
      <c r="C130" s="6" t="s">
        <v>1437</v>
      </c>
      <c r="D130" s="6" t="s">
        <v>587</v>
      </c>
      <c r="E130" s="6" t="s">
        <v>1380</v>
      </c>
      <c r="F130" s="6" t="s">
        <v>1381</v>
      </c>
      <c r="G130" s="7" t="s">
        <v>1378</v>
      </c>
      <c r="H130" s="6" t="str">
        <f>_xlfn.XLOOKUP(B130,'2024.1-2024.6'!B:B,'2024.1-2024.6'!H:H)</f>
        <v>计时</v>
      </c>
      <c r="I130" s="6">
        <v>0</v>
      </c>
      <c r="J130" s="9">
        <v>3000</v>
      </c>
      <c r="K130" s="9">
        <v>6420</v>
      </c>
      <c r="L130" s="9">
        <v>363.68</v>
      </c>
      <c r="M130" s="9">
        <v>86.8</v>
      </c>
      <c r="N130" s="9">
        <v>3.8</v>
      </c>
      <c r="O130" s="9">
        <v>0</v>
      </c>
      <c r="P130" s="10">
        <f t="shared" si="7"/>
        <v>3.8</v>
      </c>
    </row>
    <row r="131" spans="1:16">
      <c r="A131" s="6">
        <v>202407</v>
      </c>
      <c r="B131" s="6" t="s">
        <v>486</v>
      </c>
      <c r="C131" s="6" t="s">
        <v>580</v>
      </c>
      <c r="D131" s="6" t="s">
        <v>587</v>
      </c>
      <c r="E131" s="6" t="s">
        <v>1393</v>
      </c>
      <c r="F131" s="6" t="s">
        <v>1344</v>
      </c>
      <c r="G131" s="7" t="s">
        <v>1394</v>
      </c>
      <c r="H131" s="6" t="str">
        <f>_xlfn.XLOOKUP(B131,'2024.1-2024.6'!B:B,'2024.1-2024.6'!H:H)</f>
        <v>计时</v>
      </c>
      <c r="I131" s="6">
        <v>0</v>
      </c>
      <c r="J131" s="9">
        <v>1900</v>
      </c>
      <c r="K131" s="9">
        <v>5018.3</v>
      </c>
      <c r="L131" s="9">
        <v>363.68</v>
      </c>
      <c r="M131" s="9">
        <v>86.8</v>
      </c>
      <c r="N131" s="9">
        <v>3.8</v>
      </c>
      <c r="O131" s="9">
        <v>0</v>
      </c>
      <c r="P131" s="10">
        <f t="shared" si="7"/>
        <v>3.8</v>
      </c>
    </row>
    <row r="132" spans="1:16">
      <c r="A132" s="6">
        <v>202407</v>
      </c>
      <c r="B132" s="6" t="s">
        <v>472</v>
      </c>
      <c r="C132" s="6" t="s">
        <v>580</v>
      </c>
      <c r="D132" s="6" t="s">
        <v>587</v>
      </c>
      <c r="E132" s="6" t="s">
        <v>1395</v>
      </c>
      <c r="F132" s="6" t="s">
        <v>992</v>
      </c>
      <c r="G132" s="7" t="s">
        <v>1396</v>
      </c>
      <c r="H132" s="6" t="str">
        <f>_xlfn.XLOOKUP(B132,'2024.1-2024.6'!B:B,'2024.1-2024.6'!H:H)</f>
        <v>计时</v>
      </c>
      <c r="I132" s="6">
        <v>0</v>
      </c>
      <c r="J132" s="9">
        <v>2520</v>
      </c>
      <c r="K132" s="9">
        <v>5965.1</v>
      </c>
      <c r="L132" s="9">
        <v>363.68</v>
      </c>
      <c r="M132" s="9">
        <v>86.8</v>
      </c>
      <c r="N132" s="9">
        <v>3.8</v>
      </c>
      <c r="O132" s="9">
        <v>0</v>
      </c>
      <c r="P132" s="10">
        <f t="shared" si="7"/>
        <v>3.8</v>
      </c>
    </row>
    <row r="133" spans="1:16">
      <c r="A133" s="6">
        <v>202407</v>
      </c>
      <c r="B133" s="6" t="s">
        <v>492</v>
      </c>
      <c r="C133" s="6" t="s">
        <v>1438</v>
      </c>
      <c r="D133" s="6" t="s">
        <v>587</v>
      </c>
      <c r="E133" s="6" t="s">
        <v>1397</v>
      </c>
      <c r="F133" s="6" t="s">
        <v>856</v>
      </c>
      <c r="G133" s="7" t="s">
        <v>1398</v>
      </c>
      <c r="H133" s="6" t="str">
        <f>_xlfn.XLOOKUP(B133,'2024.1-2024.6'!B:B,'2024.1-2024.6'!H:H)</f>
        <v>计时</v>
      </c>
      <c r="I133" s="6">
        <v>0</v>
      </c>
      <c r="J133" s="9">
        <v>1900</v>
      </c>
      <c r="K133" s="9">
        <v>5924.94</v>
      </c>
      <c r="L133" s="9">
        <v>0</v>
      </c>
      <c r="M133" s="9">
        <v>0</v>
      </c>
      <c r="N133" s="9">
        <v>0</v>
      </c>
      <c r="O133" s="9">
        <v>0</v>
      </c>
      <c r="P133" s="10">
        <v>0</v>
      </c>
    </row>
    <row r="134" spans="1:16">
      <c r="A134" s="6">
        <v>202407</v>
      </c>
      <c r="B134" s="6" t="s">
        <v>477</v>
      </c>
      <c r="C134" s="6" t="s">
        <v>1438</v>
      </c>
      <c r="D134" s="6" t="s">
        <v>587</v>
      </c>
      <c r="E134" s="6" t="s">
        <v>1399</v>
      </c>
      <c r="F134" s="6" t="s">
        <v>686</v>
      </c>
      <c r="G134" s="7" t="s">
        <v>1401</v>
      </c>
      <c r="H134" s="6" t="str">
        <f>_xlfn.XLOOKUP(B134,'2024.1-2024.6'!B:B,'2024.1-2024.6'!H:H)</f>
        <v>计时</v>
      </c>
      <c r="I134" s="6">
        <v>0</v>
      </c>
      <c r="J134" s="9">
        <v>2120</v>
      </c>
      <c r="K134" s="9">
        <v>6018.14</v>
      </c>
      <c r="L134" s="9">
        <v>363.68</v>
      </c>
      <c r="M134" s="9">
        <v>86.8</v>
      </c>
      <c r="N134" s="9">
        <v>3.8</v>
      </c>
      <c r="O134" s="9">
        <v>0</v>
      </c>
      <c r="P134" s="10">
        <f t="shared" ref="P134:P152" si="8">1900*0.2%</f>
        <v>3.8</v>
      </c>
    </row>
    <row r="135" spans="1:16">
      <c r="A135" s="6">
        <v>202407</v>
      </c>
      <c r="B135" s="6" t="s">
        <v>478</v>
      </c>
      <c r="C135" s="6" t="s">
        <v>1437</v>
      </c>
      <c r="D135" s="6" t="s">
        <v>587</v>
      </c>
      <c r="E135" s="6" t="s">
        <v>1404</v>
      </c>
      <c r="F135" s="6" t="s">
        <v>778</v>
      </c>
      <c r="G135" s="7" t="s">
        <v>1405</v>
      </c>
      <c r="H135" s="6" t="str">
        <f>_xlfn.XLOOKUP(B135,'2024.1-2024.6'!B:B,'2024.1-2024.6'!H:H)</f>
        <v>计时</v>
      </c>
      <c r="I135" s="6">
        <v>0</v>
      </c>
      <c r="J135" s="9">
        <v>1900</v>
      </c>
      <c r="K135" s="9">
        <v>5681.4</v>
      </c>
      <c r="L135" s="9">
        <v>363.68</v>
      </c>
      <c r="M135" s="9">
        <v>86.8</v>
      </c>
      <c r="N135" s="9">
        <v>3.8</v>
      </c>
      <c r="O135" s="9">
        <v>0</v>
      </c>
      <c r="P135" s="10">
        <f t="shared" si="8"/>
        <v>3.8</v>
      </c>
    </row>
    <row r="136" spans="1:16">
      <c r="A136" s="6">
        <v>202407</v>
      </c>
      <c r="B136" s="6" t="s">
        <v>493</v>
      </c>
      <c r="C136" s="6" t="s">
        <v>1437</v>
      </c>
      <c r="D136" s="6" t="s">
        <v>587</v>
      </c>
      <c r="E136" s="6" t="s">
        <v>1406</v>
      </c>
      <c r="F136" s="6" t="s">
        <v>1358</v>
      </c>
      <c r="G136" s="7" t="s">
        <v>1407</v>
      </c>
      <c r="H136" s="6" t="str">
        <f>_xlfn.XLOOKUP(B136,'2024.1-2024.6'!B:B,'2024.1-2024.6'!H:H)</f>
        <v>计时</v>
      </c>
      <c r="I136" s="6">
        <v>0</v>
      </c>
      <c r="J136" s="9">
        <v>5500</v>
      </c>
      <c r="K136" s="9">
        <v>12562.07</v>
      </c>
      <c r="L136" s="9">
        <v>363.68</v>
      </c>
      <c r="M136" s="9">
        <v>86.8</v>
      </c>
      <c r="N136" s="9">
        <v>3.8</v>
      </c>
      <c r="O136" s="9">
        <v>0</v>
      </c>
      <c r="P136" s="10">
        <f t="shared" si="8"/>
        <v>3.8</v>
      </c>
    </row>
    <row r="137" spans="1:16">
      <c r="A137" s="6">
        <v>202407</v>
      </c>
      <c r="B137" s="6" t="s">
        <v>253</v>
      </c>
      <c r="C137" s="6" t="s">
        <v>1438</v>
      </c>
      <c r="D137" s="6" t="s">
        <v>587</v>
      </c>
      <c r="E137" s="6" t="s">
        <v>1062</v>
      </c>
      <c r="F137" s="6" t="s">
        <v>1408</v>
      </c>
      <c r="G137" s="7" t="s">
        <v>1063</v>
      </c>
      <c r="H137" s="6" t="s">
        <v>1494</v>
      </c>
      <c r="I137" s="6">
        <v>0</v>
      </c>
      <c r="J137" s="9">
        <v>3026</v>
      </c>
      <c r="K137" s="9">
        <v>7127.64</v>
      </c>
      <c r="L137" s="9">
        <v>363.68</v>
      </c>
      <c r="M137" s="9">
        <v>86.8</v>
      </c>
      <c r="N137" s="9">
        <v>3.8</v>
      </c>
      <c r="O137" s="9">
        <v>0</v>
      </c>
      <c r="P137" s="10">
        <f t="shared" si="8"/>
        <v>3.8</v>
      </c>
    </row>
    <row r="138" spans="1:16">
      <c r="A138" s="6">
        <v>202407</v>
      </c>
      <c r="B138" s="6" t="s">
        <v>500</v>
      </c>
      <c r="C138" s="6" t="s">
        <v>1438</v>
      </c>
      <c r="D138" s="6" t="s">
        <v>587</v>
      </c>
      <c r="E138" s="6" t="s">
        <v>1426</v>
      </c>
      <c r="F138" s="6" t="s">
        <v>1427</v>
      </c>
      <c r="G138" s="7" t="s">
        <v>1428</v>
      </c>
      <c r="H138" s="6" t="str">
        <f>_xlfn.XLOOKUP(B138,'2024.1-2024.6'!B:B,'2024.1-2024.6'!H:H)</f>
        <v>计时</v>
      </c>
      <c r="I138" s="6">
        <v>0</v>
      </c>
      <c r="J138" s="9">
        <v>2500</v>
      </c>
      <c r="K138" s="9">
        <v>4514.9</v>
      </c>
      <c r="L138" s="9">
        <v>363.68</v>
      </c>
      <c r="M138" s="9">
        <v>86.8</v>
      </c>
      <c r="N138" s="9">
        <v>3.8</v>
      </c>
      <c r="O138" s="9">
        <v>0</v>
      </c>
      <c r="P138" s="10">
        <f t="shared" si="8"/>
        <v>3.8</v>
      </c>
    </row>
    <row r="139" spans="1:16">
      <c r="A139" s="6">
        <v>202407</v>
      </c>
      <c r="B139" s="6" t="s">
        <v>502</v>
      </c>
      <c r="C139" s="6" t="s">
        <v>1438</v>
      </c>
      <c r="D139" s="6" t="s">
        <v>587</v>
      </c>
      <c r="E139" s="6" t="s">
        <v>1429</v>
      </c>
      <c r="F139" s="6" t="s">
        <v>1220</v>
      </c>
      <c r="G139" s="7" t="s">
        <v>1430</v>
      </c>
      <c r="H139" s="6" t="str">
        <f>_xlfn.XLOOKUP(B139,'2024.1-2024.6'!B:B,'2024.1-2024.6'!H:H)</f>
        <v>计时</v>
      </c>
      <c r="I139" s="6">
        <v>0</v>
      </c>
      <c r="J139" s="9">
        <v>7100</v>
      </c>
      <c r="K139" s="9">
        <v>15752.5</v>
      </c>
      <c r="L139" s="9">
        <v>363.68</v>
      </c>
      <c r="M139" s="9">
        <v>86.8</v>
      </c>
      <c r="N139" s="9">
        <v>3.8</v>
      </c>
      <c r="O139" s="9">
        <v>95</v>
      </c>
      <c r="P139" s="10">
        <f t="shared" si="8"/>
        <v>3.8</v>
      </c>
    </row>
    <row r="140" spans="1:16">
      <c r="A140" s="6">
        <v>202407</v>
      </c>
      <c r="B140" s="6" t="s">
        <v>483</v>
      </c>
      <c r="C140" s="6" t="s">
        <v>575</v>
      </c>
      <c r="D140" s="6" t="s">
        <v>587</v>
      </c>
      <c r="E140" s="6" t="s">
        <v>1431</v>
      </c>
      <c r="F140" s="6" t="s">
        <v>1432</v>
      </c>
      <c r="G140" s="7" t="s">
        <v>1433</v>
      </c>
      <c r="H140" s="6" t="str">
        <f>_xlfn.XLOOKUP(B140,'2024.1-2024.6'!B:B,'2024.1-2024.6'!H:H)</f>
        <v>计时</v>
      </c>
      <c r="I140" s="6">
        <v>0</v>
      </c>
      <c r="J140" s="9">
        <v>3850</v>
      </c>
      <c r="K140" s="9">
        <v>7959.5</v>
      </c>
      <c r="L140" s="9">
        <v>363.68</v>
      </c>
      <c r="M140" s="9">
        <v>86.8</v>
      </c>
      <c r="N140" s="9">
        <v>3.8</v>
      </c>
      <c r="O140" s="9">
        <v>0</v>
      </c>
      <c r="P140" s="10">
        <f t="shared" si="8"/>
        <v>3.8</v>
      </c>
    </row>
    <row r="141" spans="1:16">
      <c r="A141" s="6">
        <v>202407</v>
      </c>
      <c r="B141" s="6" t="s">
        <v>481</v>
      </c>
      <c r="C141" s="6" t="s">
        <v>1437</v>
      </c>
      <c r="D141" s="6" t="s">
        <v>587</v>
      </c>
      <c r="E141" s="6" t="s">
        <v>1440</v>
      </c>
      <c r="F141" s="6" t="s">
        <v>1441</v>
      </c>
      <c r="G141" s="7" t="s">
        <v>1442</v>
      </c>
      <c r="H141" s="6" t="str">
        <f>_xlfn.XLOOKUP(B141,'2024.1-2024.6'!B:B,'2024.1-2024.6'!H:H)</f>
        <v>计时</v>
      </c>
      <c r="I141" s="6">
        <v>0</v>
      </c>
      <c r="J141" s="9">
        <v>4480</v>
      </c>
      <c r="K141" s="9">
        <v>9376.5</v>
      </c>
      <c r="L141" s="9">
        <v>363.68</v>
      </c>
      <c r="M141" s="9">
        <v>86.8</v>
      </c>
      <c r="N141" s="9">
        <v>3.8</v>
      </c>
      <c r="O141" s="9">
        <v>1344</v>
      </c>
      <c r="P141" s="10">
        <f t="shared" si="8"/>
        <v>3.8</v>
      </c>
    </row>
    <row r="142" spans="1:16">
      <c r="A142" s="6">
        <v>202407</v>
      </c>
      <c r="B142" s="6" t="s">
        <v>470</v>
      </c>
      <c r="C142" s="6" t="s">
        <v>580</v>
      </c>
      <c r="D142" s="6" t="s">
        <v>587</v>
      </c>
      <c r="E142" s="6" t="s">
        <v>1459</v>
      </c>
      <c r="F142" s="6" t="s">
        <v>609</v>
      </c>
      <c r="G142" s="7" t="s">
        <v>1460</v>
      </c>
      <c r="H142" s="6" t="str">
        <f>_xlfn.XLOOKUP(B142,'2024.1-2024.6'!B:B,'2024.1-2024.6'!H:H)</f>
        <v>计时</v>
      </c>
      <c r="I142" s="6">
        <v>0</v>
      </c>
      <c r="J142" s="9">
        <v>6000</v>
      </c>
      <c r="K142" s="9">
        <v>15394.2</v>
      </c>
      <c r="L142" s="9">
        <v>363.68</v>
      </c>
      <c r="M142" s="9">
        <v>86.8</v>
      </c>
      <c r="N142" s="9">
        <v>3.8</v>
      </c>
      <c r="O142" s="9">
        <v>0</v>
      </c>
      <c r="P142" s="10">
        <f t="shared" si="8"/>
        <v>3.8</v>
      </c>
    </row>
    <row r="143" spans="1:16">
      <c r="A143" s="6">
        <v>202407</v>
      </c>
      <c r="B143" s="6" t="s">
        <v>504</v>
      </c>
      <c r="C143" s="6" t="s">
        <v>1438</v>
      </c>
      <c r="D143" s="6" t="s">
        <v>587</v>
      </c>
      <c r="E143" s="6" t="s">
        <v>1461</v>
      </c>
      <c r="F143" s="6" t="s">
        <v>713</v>
      </c>
      <c r="G143" s="7" t="s">
        <v>1460</v>
      </c>
      <c r="H143" s="6" t="str">
        <f>_xlfn.XLOOKUP(B143,'2024.1-2024.6'!B:B,'2024.1-2024.6'!H:H)</f>
        <v>计时</v>
      </c>
      <c r="I143" s="6" t="s">
        <v>1540</v>
      </c>
      <c r="J143" s="9">
        <v>2500</v>
      </c>
      <c r="K143" s="9">
        <v>4254.98</v>
      </c>
      <c r="L143" s="9">
        <v>363.68</v>
      </c>
      <c r="M143" s="9">
        <v>86.8</v>
      </c>
      <c r="N143" s="9">
        <v>3.8</v>
      </c>
      <c r="O143" s="9">
        <v>0</v>
      </c>
      <c r="P143" s="10">
        <f t="shared" si="8"/>
        <v>3.8</v>
      </c>
    </row>
    <row r="144" spans="1:16">
      <c r="A144" s="6">
        <v>202407</v>
      </c>
      <c r="B144" s="6" t="s">
        <v>468</v>
      </c>
      <c r="C144" s="6" t="s">
        <v>1439</v>
      </c>
      <c r="D144" s="6" t="s">
        <v>587</v>
      </c>
      <c r="E144" s="6" t="s">
        <v>1479</v>
      </c>
      <c r="F144" s="6" t="s">
        <v>1312</v>
      </c>
      <c r="G144" s="7" t="s">
        <v>1480</v>
      </c>
      <c r="H144" s="6" t="str">
        <f>_xlfn.XLOOKUP(B144,'2024.1-2024.6'!B:B,'2024.1-2024.6'!H:H)</f>
        <v>计时</v>
      </c>
      <c r="I144" s="6">
        <v>0</v>
      </c>
      <c r="J144" s="9">
        <v>3250</v>
      </c>
      <c r="K144" s="9">
        <v>4080.6</v>
      </c>
      <c r="L144" s="9">
        <v>363.68</v>
      </c>
      <c r="M144" s="9">
        <v>86.8</v>
      </c>
      <c r="N144" s="9">
        <v>3.8</v>
      </c>
      <c r="O144" s="9">
        <v>0</v>
      </c>
      <c r="P144" s="10">
        <f t="shared" si="8"/>
        <v>3.8</v>
      </c>
    </row>
    <row r="145" spans="1:16">
      <c r="A145" s="6">
        <v>202407</v>
      </c>
      <c r="B145" s="6" t="s">
        <v>522</v>
      </c>
      <c r="C145" s="6" t="s">
        <v>1437</v>
      </c>
      <c r="D145" s="6" t="s">
        <v>587</v>
      </c>
      <c r="E145" s="6" t="s">
        <v>1495</v>
      </c>
      <c r="F145" s="6" t="s">
        <v>1482</v>
      </c>
      <c r="G145" s="7" t="s">
        <v>1496</v>
      </c>
      <c r="H145" s="6" t="str">
        <f>_xlfn.XLOOKUP(B145,'2024.1-2024.6'!B:B,'2024.1-2024.6'!H:H)</f>
        <v>计时</v>
      </c>
      <c r="I145" s="6">
        <v>0</v>
      </c>
      <c r="J145" s="9">
        <v>2612</v>
      </c>
      <c r="K145" s="9">
        <v>5723.5</v>
      </c>
      <c r="L145" s="9">
        <v>363.68</v>
      </c>
      <c r="M145" s="9">
        <v>86.8</v>
      </c>
      <c r="N145" s="9">
        <v>3.8</v>
      </c>
      <c r="O145" s="9">
        <v>0</v>
      </c>
      <c r="P145" s="10">
        <f t="shared" si="8"/>
        <v>3.8</v>
      </c>
    </row>
    <row r="146" spans="1:16">
      <c r="A146" s="6">
        <v>202407</v>
      </c>
      <c r="B146" s="6" t="s">
        <v>533</v>
      </c>
      <c r="C146" s="6" t="s">
        <v>1438</v>
      </c>
      <c r="D146" s="6" t="s">
        <v>587</v>
      </c>
      <c r="E146" s="6" t="s">
        <v>1497</v>
      </c>
      <c r="F146" s="6" t="s">
        <v>1498</v>
      </c>
      <c r="G146" s="7" t="s">
        <v>1499</v>
      </c>
      <c r="H146" s="6" t="str">
        <f>_xlfn.XLOOKUP(B146,'2024.1-2024.6'!B:B,'2024.1-2024.6'!H:H)</f>
        <v>计时</v>
      </c>
      <c r="I146" s="6">
        <v>0</v>
      </c>
      <c r="J146" s="9">
        <v>1900</v>
      </c>
      <c r="K146" s="9">
        <v>4953.42</v>
      </c>
      <c r="L146" s="9">
        <v>363.68</v>
      </c>
      <c r="M146" s="9">
        <v>86.8</v>
      </c>
      <c r="N146" s="9">
        <v>3.8</v>
      </c>
      <c r="O146" s="9">
        <v>0</v>
      </c>
      <c r="P146" s="10">
        <f t="shared" si="8"/>
        <v>3.8</v>
      </c>
    </row>
    <row r="147" spans="1:16">
      <c r="A147" s="6">
        <v>202407</v>
      </c>
      <c r="B147" s="6" t="s">
        <v>254</v>
      </c>
      <c r="C147" s="6" t="s">
        <v>1438</v>
      </c>
      <c r="D147" s="6" t="s">
        <v>587</v>
      </c>
      <c r="E147" s="6" t="s">
        <v>1503</v>
      </c>
      <c r="F147" s="6" t="s">
        <v>1504</v>
      </c>
      <c r="G147" s="7" t="s">
        <v>1505</v>
      </c>
      <c r="H147" s="6" t="str">
        <f>_xlfn.XLOOKUP(B147,'2024.1-2024.6'!B:B,'2024.1-2024.6'!H:H)</f>
        <v>计时</v>
      </c>
      <c r="I147" s="6">
        <v>0</v>
      </c>
      <c r="J147" s="9">
        <v>2500</v>
      </c>
      <c r="K147" s="9">
        <v>6598.48</v>
      </c>
      <c r="L147" s="9">
        <v>363.68</v>
      </c>
      <c r="M147" s="9">
        <v>86.8</v>
      </c>
      <c r="N147" s="9">
        <v>3.8</v>
      </c>
      <c r="O147" s="9">
        <v>0</v>
      </c>
      <c r="P147" s="10">
        <f t="shared" si="8"/>
        <v>3.8</v>
      </c>
    </row>
    <row r="148" spans="1:16">
      <c r="A148" s="6">
        <v>202407</v>
      </c>
      <c r="B148" s="6" t="s">
        <v>206</v>
      </c>
      <c r="C148" s="6" t="s">
        <v>1438</v>
      </c>
      <c r="D148" s="6" t="s">
        <v>587</v>
      </c>
      <c r="E148" s="6" t="s">
        <v>1506</v>
      </c>
      <c r="F148" s="6" t="s">
        <v>686</v>
      </c>
      <c r="G148" s="7" t="s">
        <v>1507</v>
      </c>
      <c r="H148" s="6" t="str">
        <f>_xlfn.XLOOKUP(B148,'2024.1-2024.6'!B:B,'2024.1-2024.6'!H:H)</f>
        <v>计时</v>
      </c>
      <c r="I148" s="6">
        <v>0</v>
      </c>
      <c r="J148" s="9">
        <v>2120</v>
      </c>
      <c r="K148" s="9">
        <v>6413.55</v>
      </c>
      <c r="L148" s="9">
        <v>363.68</v>
      </c>
      <c r="M148" s="9">
        <v>86.8</v>
      </c>
      <c r="N148" s="9">
        <v>3.8</v>
      </c>
      <c r="O148" s="9">
        <v>0</v>
      </c>
      <c r="P148" s="10">
        <f t="shared" si="8"/>
        <v>3.8</v>
      </c>
    </row>
    <row r="149" spans="1:16">
      <c r="A149" s="6">
        <v>202407</v>
      </c>
      <c r="B149" s="6" t="s">
        <v>528</v>
      </c>
      <c r="C149" s="6" t="s">
        <v>1437</v>
      </c>
      <c r="D149" s="6" t="s">
        <v>587</v>
      </c>
      <c r="E149" s="6" t="s">
        <v>1508</v>
      </c>
      <c r="F149" s="6" t="s">
        <v>652</v>
      </c>
      <c r="G149" s="7" t="s">
        <v>1509</v>
      </c>
      <c r="H149" s="6" t="str">
        <f>_xlfn.XLOOKUP(B149,'2024.1-2024.6'!B:B,'2024.1-2024.6'!H:H)</f>
        <v>计时</v>
      </c>
      <c r="I149" s="6">
        <v>0</v>
      </c>
      <c r="J149" s="9">
        <v>3400</v>
      </c>
      <c r="K149" s="9">
        <v>9014.31</v>
      </c>
      <c r="L149" s="9">
        <v>363.68</v>
      </c>
      <c r="M149" s="9">
        <v>86.8</v>
      </c>
      <c r="N149" s="9">
        <v>3.8</v>
      </c>
      <c r="O149" s="9">
        <v>0</v>
      </c>
      <c r="P149" s="10">
        <f t="shared" si="8"/>
        <v>3.8</v>
      </c>
    </row>
    <row r="150" spans="1:16">
      <c r="A150" s="6">
        <v>202407</v>
      </c>
      <c r="B150" s="6" t="s">
        <v>539</v>
      </c>
      <c r="C150" s="6" t="s">
        <v>575</v>
      </c>
      <c r="D150" s="6" t="s">
        <v>587</v>
      </c>
      <c r="E150" s="6" t="s">
        <v>1516</v>
      </c>
      <c r="F150" s="6" t="s">
        <v>1517</v>
      </c>
      <c r="G150" s="7" t="s">
        <v>1521</v>
      </c>
      <c r="H150" s="6" t="str">
        <f>_xlfn.XLOOKUP(B150,'2024.1-2024.6'!B:B,'2024.1-2024.6'!H:H)</f>
        <v>计时</v>
      </c>
      <c r="I150" s="6">
        <v>0</v>
      </c>
      <c r="J150" s="9">
        <v>3850</v>
      </c>
      <c r="K150" s="9">
        <v>11385</v>
      </c>
      <c r="L150" s="9">
        <v>363.68</v>
      </c>
      <c r="M150" s="9">
        <v>86.8</v>
      </c>
      <c r="N150" s="9">
        <v>3.8</v>
      </c>
      <c r="O150" s="9">
        <v>0</v>
      </c>
      <c r="P150" s="10">
        <f t="shared" si="8"/>
        <v>3.8</v>
      </c>
    </row>
    <row r="151" spans="1:16">
      <c r="A151" s="6">
        <v>202407</v>
      </c>
      <c r="B151" s="6" t="s">
        <v>540</v>
      </c>
      <c r="C151" s="6" t="s">
        <v>580</v>
      </c>
      <c r="D151" s="6" t="s">
        <v>587</v>
      </c>
      <c r="E151" s="6" t="s">
        <v>1519</v>
      </c>
      <c r="F151" s="6" t="s">
        <v>1520</v>
      </c>
      <c r="G151" s="7" t="s">
        <v>1521</v>
      </c>
      <c r="H151" s="6" t="str">
        <f>_xlfn.XLOOKUP(B151,'2024.1-2024.6'!B:B,'2024.1-2024.6'!H:H)</f>
        <v>计时</v>
      </c>
      <c r="I151" s="6">
        <v>0</v>
      </c>
      <c r="J151" s="9">
        <v>1900</v>
      </c>
      <c r="K151" s="9">
        <v>4544.2</v>
      </c>
      <c r="L151" s="9">
        <v>363.68</v>
      </c>
      <c r="M151" s="9">
        <v>86.8</v>
      </c>
      <c r="N151" s="9">
        <v>3.8</v>
      </c>
      <c r="O151" s="9">
        <v>0</v>
      </c>
      <c r="P151" s="10">
        <f t="shared" si="8"/>
        <v>3.8</v>
      </c>
    </row>
    <row r="152" spans="1:16">
      <c r="A152" s="6">
        <v>202407</v>
      </c>
      <c r="B152" s="6" t="s">
        <v>535</v>
      </c>
      <c r="C152" s="6" t="s">
        <v>1437</v>
      </c>
      <c r="D152" s="6" t="s">
        <v>587</v>
      </c>
      <c r="E152" s="6" t="s">
        <v>1523</v>
      </c>
      <c r="F152" s="6" t="s">
        <v>669</v>
      </c>
      <c r="G152" s="7" t="s">
        <v>1524</v>
      </c>
      <c r="H152" s="6" t="str">
        <f>_xlfn.XLOOKUP(B152,'2024.1-2024.6'!B:B,'2024.1-2024.6'!H:H)</f>
        <v>计时</v>
      </c>
      <c r="I152" s="6">
        <v>0</v>
      </c>
      <c r="J152" s="9">
        <v>2750</v>
      </c>
      <c r="K152" s="9">
        <v>5980.8</v>
      </c>
      <c r="L152" s="9">
        <v>363.68</v>
      </c>
      <c r="M152" s="9">
        <v>86.8</v>
      </c>
      <c r="N152" s="9">
        <v>3.8</v>
      </c>
      <c r="O152" s="9">
        <v>0</v>
      </c>
      <c r="P152" s="10">
        <f t="shared" si="8"/>
        <v>3.8</v>
      </c>
    </row>
    <row r="153" spans="1:16">
      <c r="A153" s="6">
        <v>202407</v>
      </c>
      <c r="B153" s="6" t="s">
        <v>531</v>
      </c>
      <c r="C153" s="6" t="s">
        <v>1437</v>
      </c>
      <c r="D153" s="6" t="s">
        <v>587</v>
      </c>
      <c r="E153" s="6" t="s">
        <v>1525</v>
      </c>
      <c r="F153" s="6" t="s">
        <v>1526</v>
      </c>
      <c r="G153" s="7" t="s">
        <v>1527</v>
      </c>
      <c r="H153" s="6" t="str">
        <f>_xlfn.XLOOKUP(B153,'2024.1-2024.6'!B:B,'2024.1-2024.6'!H:H)</f>
        <v>计时</v>
      </c>
      <c r="I153" s="6">
        <v>0</v>
      </c>
      <c r="J153" s="9">
        <v>4000</v>
      </c>
      <c r="K153" s="9">
        <v>8512.5</v>
      </c>
      <c r="L153" s="9">
        <v>0</v>
      </c>
      <c r="M153" s="9">
        <v>0</v>
      </c>
      <c r="N153" s="9">
        <v>0</v>
      </c>
      <c r="O153" s="9">
        <v>0</v>
      </c>
      <c r="P153" s="10">
        <v>0</v>
      </c>
    </row>
    <row r="154" spans="1:16">
      <c r="A154" s="6">
        <v>202407</v>
      </c>
      <c r="B154" s="6" t="s">
        <v>525</v>
      </c>
      <c r="C154" s="6" t="s">
        <v>1438</v>
      </c>
      <c r="D154" s="6" t="s">
        <v>587</v>
      </c>
      <c r="E154" s="6" t="s">
        <v>1528</v>
      </c>
      <c r="F154" s="6" t="s">
        <v>880</v>
      </c>
      <c r="G154" s="7" t="s">
        <v>1529</v>
      </c>
      <c r="H154" s="6" t="str">
        <f>_xlfn.XLOOKUP(B154,'2024.1-2024.6'!B:B,'2024.1-2024.6'!H:H)</f>
        <v>计时</v>
      </c>
      <c r="I154" s="6">
        <v>0</v>
      </c>
      <c r="J154" s="9">
        <v>2500</v>
      </c>
      <c r="K154" s="9">
        <v>5044.55</v>
      </c>
      <c r="L154" s="9">
        <v>363.68</v>
      </c>
      <c r="M154" s="9">
        <v>86.8</v>
      </c>
      <c r="N154" s="9">
        <v>3.8</v>
      </c>
      <c r="O154" s="9">
        <v>0</v>
      </c>
      <c r="P154" s="10">
        <f t="shared" ref="P154:P185" si="9">1900*0.2%</f>
        <v>3.8</v>
      </c>
    </row>
    <row r="155" spans="1:16">
      <c r="A155" s="6">
        <v>202407</v>
      </c>
      <c r="B155" s="6" t="s">
        <v>520</v>
      </c>
      <c r="C155" s="6" t="s">
        <v>1439</v>
      </c>
      <c r="D155" s="6" t="s">
        <v>587</v>
      </c>
      <c r="E155" s="6" t="s">
        <v>1530</v>
      </c>
      <c r="F155" s="6" t="s">
        <v>1354</v>
      </c>
      <c r="G155" s="7" t="s">
        <v>1531</v>
      </c>
      <c r="H155" s="6" t="str">
        <f>_xlfn.XLOOKUP(B155,'2024.1-2024.6'!B:B,'2024.1-2024.6'!H:H)</f>
        <v>计时</v>
      </c>
      <c r="I155" s="6">
        <v>0</v>
      </c>
      <c r="J155" s="9">
        <v>3500</v>
      </c>
      <c r="K155" s="9">
        <v>7240</v>
      </c>
      <c r="L155" s="9">
        <v>363.68</v>
      </c>
      <c r="M155" s="9">
        <v>86.8</v>
      </c>
      <c r="N155" s="9">
        <v>3.8</v>
      </c>
      <c r="O155" s="9">
        <v>0</v>
      </c>
      <c r="P155" s="10">
        <f t="shared" si="9"/>
        <v>3.8</v>
      </c>
    </row>
    <row r="156" spans="1:16">
      <c r="A156" s="6">
        <v>202407</v>
      </c>
      <c r="B156" s="6" t="s">
        <v>529</v>
      </c>
      <c r="C156" s="6" t="s">
        <v>1437</v>
      </c>
      <c r="D156" s="6" t="s">
        <v>764</v>
      </c>
      <c r="E156" s="6" t="s">
        <v>1535</v>
      </c>
      <c r="F156" s="6" t="s">
        <v>792</v>
      </c>
      <c r="G156" s="7" t="s">
        <v>1536</v>
      </c>
      <c r="H156" s="6" t="str">
        <f>_xlfn.XLOOKUP(B156,'2024.1-2024.6'!B:B,'2024.1-2024.6'!H:H)</f>
        <v>计时</v>
      </c>
      <c r="I156" s="6">
        <v>0</v>
      </c>
      <c r="J156" s="9">
        <v>5300</v>
      </c>
      <c r="K156" s="9">
        <v>13973.8</v>
      </c>
      <c r="L156" s="9">
        <v>363.68</v>
      </c>
      <c r="M156" s="9">
        <v>86.8</v>
      </c>
      <c r="N156" s="9">
        <v>3.8</v>
      </c>
      <c r="O156" s="9">
        <v>0</v>
      </c>
      <c r="P156" s="10">
        <f t="shared" si="9"/>
        <v>3.8</v>
      </c>
    </row>
    <row r="157" spans="1:16">
      <c r="A157" s="6">
        <v>202407</v>
      </c>
      <c r="B157" s="6" t="s">
        <v>548</v>
      </c>
      <c r="C157" s="6" t="s">
        <v>1439</v>
      </c>
      <c r="D157" s="6" t="s">
        <v>587</v>
      </c>
      <c r="E157" s="6" t="s">
        <v>1541</v>
      </c>
      <c r="F157" s="6" t="s">
        <v>851</v>
      </c>
      <c r="G157" s="7">
        <v>45475</v>
      </c>
      <c r="H157" s="6" t="str">
        <f>_xlfn.XLOOKUP(F157,'2024.1-2024.6'!F:F,'2024.1-2024.6'!H:H)</f>
        <v>计时</v>
      </c>
      <c r="I157" s="6" t="s">
        <v>1379</v>
      </c>
      <c r="J157" s="9">
        <v>2542</v>
      </c>
      <c r="K157" s="9">
        <v>4127.08</v>
      </c>
      <c r="L157" s="9">
        <v>363.68</v>
      </c>
      <c r="M157" s="9">
        <v>86.8</v>
      </c>
      <c r="N157" s="9">
        <v>3.8</v>
      </c>
      <c r="O157" s="9">
        <v>0</v>
      </c>
      <c r="P157" s="10">
        <f t="shared" si="9"/>
        <v>3.8</v>
      </c>
    </row>
    <row r="158" spans="1:16">
      <c r="A158" s="6">
        <v>202407</v>
      </c>
      <c r="B158" s="6" t="s">
        <v>226</v>
      </c>
      <c r="C158" s="6" t="s">
        <v>1437</v>
      </c>
      <c r="D158" s="6" t="s">
        <v>587</v>
      </c>
      <c r="E158" s="6" t="s">
        <v>1007</v>
      </c>
      <c r="F158" s="6" t="s">
        <v>875</v>
      </c>
      <c r="G158" s="7" t="s">
        <v>1008</v>
      </c>
      <c r="H158" s="6" t="str">
        <f>_xlfn.XLOOKUP(B158,'2024.1-2024.6'!B:B,'2024.1-2024.6'!H:H)</f>
        <v>计时</v>
      </c>
      <c r="I158" s="6">
        <v>0</v>
      </c>
      <c r="J158" s="9">
        <v>2363</v>
      </c>
      <c r="K158" s="9">
        <v>6578.49</v>
      </c>
      <c r="L158" s="9">
        <v>363.68</v>
      </c>
      <c r="M158" s="9">
        <v>86.8</v>
      </c>
      <c r="N158" s="9">
        <v>3.8</v>
      </c>
      <c r="O158" s="9">
        <v>0</v>
      </c>
      <c r="P158" s="10">
        <f t="shared" si="9"/>
        <v>3.8</v>
      </c>
    </row>
    <row r="159" spans="1:16">
      <c r="A159" s="6">
        <v>202407</v>
      </c>
      <c r="B159" s="6" t="s">
        <v>242</v>
      </c>
      <c r="C159" s="6" t="s">
        <v>1437</v>
      </c>
      <c r="D159" s="6" t="s">
        <v>587</v>
      </c>
      <c r="E159" s="6" t="s">
        <v>1010</v>
      </c>
      <c r="F159" s="6" t="s">
        <v>875</v>
      </c>
      <c r="G159" s="7" t="s">
        <v>1011</v>
      </c>
      <c r="H159" s="6" t="str">
        <f>_xlfn.XLOOKUP(B159,'2024.1-2024.6'!B:B,'2024.1-2024.6'!H:H)</f>
        <v>计时</v>
      </c>
      <c r="I159" s="6">
        <v>0</v>
      </c>
      <c r="J159" s="9">
        <v>2363</v>
      </c>
      <c r="K159" s="9">
        <v>6479</v>
      </c>
      <c r="L159" s="9">
        <v>363.68</v>
      </c>
      <c r="M159" s="9">
        <v>86.8</v>
      </c>
      <c r="N159" s="9">
        <v>3.8</v>
      </c>
      <c r="O159" s="9">
        <v>0</v>
      </c>
      <c r="P159" s="10">
        <f t="shared" si="9"/>
        <v>3.8</v>
      </c>
    </row>
    <row r="160" spans="1:16">
      <c r="A160" s="6">
        <v>202407</v>
      </c>
      <c r="B160" s="6" t="s">
        <v>281</v>
      </c>
      <c r="C160" s="6" t="s">
        <v>1437</v>
      </c>
      <c r="D160" s="6" t="s">
        <v>587</v>
      </c>
      <c r="E160" s="6" t="s">
        <v>1012</v>
      </c>
      <c r="F160" s="6" t="s">
        <v>875</v>
      </c>
      <c r="G160" s="7" t="s">
        <v>756</v>
      </c>
      <c r="H160" s="6" t="str">
        <f>_xlfn.XLOOKUP(B160,'2024.1-2024.6'!B:B,'2024.1-2024.6'!H:H)</f>
        <v>计时</v>
      </c>
      <c r="I160" s="6">
        <v>0</v>
      </c>
      <c r="J160" s="9">
        <v>2363</v>
      </c>
      <c r="K160" s="9">
        <v>5822.77</v>
      </c>
      <c r="L160" s="9">
        <v>363.68</v>
      </c>
      <c r="M160" s="9">
        <v>86.8</v>
      </c>
      <c r="N160" s="9">
        <v>3.8</v>
      </c>
      <c r="O160" s="9">
        <v>0</v>
      </c>
      <c r="P160" s="10">
        <f t="shared" si="9"/>
        <v>3.8</v>
      </c>
    </row>
    <row r="161" spans="1:16">
      <c r="A161" s="6">
        <v>202407</v>
      </c>
      <c r="B161" s="6" t="s">
        <v>294</v>
      </c>
      <c r="C161" s="6" t="s">
        <v>1437</v>
      </c>
      <c r="D161" s="6" t="s">
        <v>587</v>
      </c>
      <c r="E161" s="6" t="s">
        <v>1013</v>
      </c>
      <c r="F161" s="6" t="s">
        <v>875</v>
      </c>
      <c r="G161" s="7" t="s">
        <v>1014</v>
      </c>
      <c r="H161" s="6" t="str">
        <f>_xlfn.XLOOKUP(B161,'2024.1-2024.6'!B:B,'2024.1-2024.6'!H:H)</f>
        <v>计时</v>
      </c>
      <c r="I161" s="6">
        <v>0</v>
      </c>
      <c r="J161" s="9">
        <v>2363</v>
      </c>
      <c r="K161" s="9">
        <v>7368.53</v>
      </c>
      <c r="L161" s="9">
        <v>363.68</v>
      </c>
      <c r="M161" s="9">
        <v>86.8</v>
      </c>
      <c r="N161" s="9">
        <v>3.8</v>
      </c>
      <c r="O161" s="9">
        <v>0</v>
      </c>
      <c r="P161" s="10">
        <f t="shared" si="9"/>
        <v>3.8</v>
      </c>
    </row>
    <row r="162" spans="1:16">
      <c r="A162" s="6">
        <v>202407</v>
      </c>
      <c r="B162" s="6" t="s">
        <v>217</v>
      </c>
      <c r="C162" s="6" t="s">
        <v>1438</v>
      </c>
      <c r="D162" s="6" t="s">
        <v>587</v>
      </c>
      <c r="E162" s="6" t="s">
        <v>1019</v>
      </c>
      <c r="F162" s="6" t="s">
        <v>1020</v>
      </c>
      <c r="G162" s="7" t="s">
        <v>1021</v>
      </c>
      <c r="H162" s="6" t="s">
        <v>1494</v>
      </c>
      <c r="I162" s="6">
        <v>0</v>
      </c>
      <c r="J162" s="9">
        <v>1900</v>
      </c>
      <c r="K162" s="9">
        <v>6832.66</v>
      </c>
      <c r="L162" s="9">
        <v>363.68</v>
      </c>
      <c r="M162" s="9">
        <v>86.8</v>
      </c>
      <c r="N162" s="9">
        <v>3.8</v>
      </c>
      <c r="O162" s="9">
        <v>0</v>
      </c>
      <c r="P162" s="10">
        <f t="shared" si="9"/>
        <v>3.8</v>
      </c>
    </row>
    <row r="163" spans="1:16">
      <c r="A163" s="6">
        <v>202407</v>
      </c>
      <c r="B163" s="6" t="s">
        <v>271</v>
      </c>
      <c r="C163" s="6" t="s">
        <v>1438</v>
      </c>
      <c r="D163" s="6" t="s">
        <v>587</v>
      </c>
      <c r="E163" s="6" t="s">
        <v>1022</v>
      </c>
      <c r="F163" s="6" t="s">
        <v>1023</v>
      </c>
      <c r="G163" s="7" t="s">
        <v>1024</v>
      </c>
      <c r="H163" s="6" t="s">
        <v>1494</v>
      </c>
      <c r="I163" s="6">
        <v>0</v>
      </c>
      <c r="J163" s="9">
        <v>1900</v>
      </c>
      <c r="K163" s="9">
        <v>10265.59</v>
      </c>
      <c r="L163" s="9">
        <v>363.68</v>
      </c>
      <c r="M163" s="9">
        <v>86.8</v>
      </c>
      <c r="N163" s="9">
        <v>3.8</v>
      </c>
      <c r="O163" s="9">
        <v>0</v>
      </c>
      <c r="P163" s="10">
        <f t="shared" si="9"/>
        <v>3.8</v>
      </c>
    </row>
    <row r="164" spans="1:16">
      <c r="A164" s="6">
        <v>202407</v>
      </c>
      <c r="B164" s="6" t="s">
        <v>316</v>
      </c>
      <c r="C164" s="6" t="s">
        <v>1438</v>
      </c>
      <c r="D164" s="6" t="s">
        <v>587</v>
      </c>
      <c r="E164" s="6" t="s">
        <v>1029</v>
      </c>
      <c r="F164" s="6" t="s">
        <v>1030</v>
      </c>
      <c r="G164" s="7" t="s">
        <v>1031</v>
      </c>
      <c r="H164" s="6" t="s">
        <v>1494</v>
      </c>
      <c r="I164" s="6">
        <v>0</v>
      </c>
      <c r="J164" s="9">
        <v>1900</v>
      </c>
      <c r="K164" s="9">
        <v>11235.77</v>
      </c>
      <c r="L164" s="9">
        <v>363.68</v>
      </c>
      <c r="M164" s="9">
        <v>86.8</v>
      </c>
      <c r="N164" s="9">
        <v>3.8</v>
      </c>
      <c r="O164" s="9">
        <v>0</v>
      </c>
      <c r="P164" s="10">
        <f t="shared" si="9"/>
        <v>3.8</v>
      </c>
    </row>
    <row r="165" spans="1:16">
      <c r="A165" s="6">
        <v>202407</v>
      </c>
      <c r="B165" s="6" t="s">
        <v>251</v>
      </c>
      <c r="C165" s="6" t="s">
        <v>1438</v>
      </c>
      <c r="D165" s="6" t="s">
        <v>587</v>
      </c>
      <c r="E165" s="6" t="s">
        <v>1032</v>
      </c>
      <c r="F165" s="6" t="s">
        <v>1023</v>
      </c>
      <c r="G165" s="7" t="s">
        <v>1033</v>
      </c>
      <c r="H165" s="6" t="s">
        <v>1494</v>
      </c>
      <c r="I165" s="6">
        <v>0</v>
      </c>
      <c r="J165" s="9">
        <v>1900</v>
      </c>
      <c r="K165" s="9">
        <v>9626.4</v>
      </c>
      <c r="L165" s="9">
        <v>363.68</v>
      </c>
      <c r="M165" s="9">
        <v>86.8</v>
      </c>
      <c r="N165" s="9">
        <v>3.8</v>
      </c>
      <c r="O165" s="9">
        <v>0</v>
      </c>
      <c r="P165" s="10">
        <f t="shared" si="9"/>
        <v>3.8</v>
      </c>
    </row>
    <row r="166" spans="1:16">
      <c r="A166" s="6">
        <v>202407</v>
      </c>
      <c r="B166" s="6" t="s">
        <v>414</v>
      </c>
      <c r="C166" s="6" t="s">
        <v>1438</v>
      </c>
      <c r="D166" s="6" t="s">
        <v>587</v>
      </c>
      <c r="E166" s="6" t="s">
        <v>1034</v>
      </c>
      <c r="F166" s="6" t="s">
        <v>1027</v>
      </c>
      <c r="G166" s="7" t="s">
        <v>1035</v>
      </c>
      <c r="H166" s="6" t="s">
        <v>1494</v>
      </c>
      <c r="I166" s="6">
        <v>0</v>
      </c>
      <c r="J166" s="9">
        <v>1900</v>
      </c>
      <c r="K166" s="9">
        <v>9026.63</v>
      </c>
      <c r="L166" s="9">
        <v>363.68</v>
      </c>
      <c r="M166" s="9">
        <v>86.8</v>
      </c>
      <c r="N166" s="9">
        <v>3.8</v>
      </c>
      <c r="O166" s="9">
        <v>0</v>
      </c>
      <c r="P166" s="10">
        <f t="shared" si="9"/>
        <v>3.8</v>
      </c>
    </row>
    <row r="167" spans="1:16">
      <c r="A167" s="6">
        <v>202407</v>
      </c>
      <c r="B167" s="6" t="s">
        <v>302</v>
      </c>
      <c r="C167" s="6" t="s">
        <v>1438</v>
      </c>
      <c r="D167" s="6" t="s">
        <v>587</v>
      </c>
      <c r="E167" s="6" t="s">
        <v>1036</v>
      </c>
      <c r="F167" s="6" t="s">
        <v>1027</v>
      </c>
      <c r="G167" s="7" t="s">
        <v>1037</v>
      </c>
      <c r="H167" s="6" t="s">
        <v>1494</v>
      </c>
      <c r="I167" s="6">
        <v>0</v>
      </c>
      <c r="J167" s="9">
        <v>1900</v>
      </c>
      <c r="K167" s="9">
        <v>8916.4</v>
      </c>
      <c r="L167" s="9">
        <v>363.68</v>
      </c>
      <c r="M167" s="9">
        <v>86.8</v>
      </c>
      <c r="N167" s="9">
        <v>3.8</v>
      </c>
      <c r="O167" s="9">
        <v>0</v>
      </c>
      <c r="P167" s="10">
        <f t="shared" si="9"/>
        <v>3.8</v>
      </c>
    </row>
    <row r="168" spans="1:16">
      <c r="A168" s="6">
        <v>202407</v>
      </c>
      <c r="B168" s="6" t="s">
        <v>207</v>
      </c>
      <c r="C168" s="6" t="s">
        <v>1438</v>
      </c>
      <c r="D168" s="6" t="s">
        <v>587</v>
      </c>
      <c r="E168" s="6" t="s">
        <v>1038</v>
      </c>
      <c r="F168" s="6" t="s">
        <v>1039</v>
      </c>
      <c r="G168" s="7" t="s">
        <v>1040</v>
      </c>
      <c r="H168" s="6" t="s">
        <v>1494</v>
      </c>
      <c r="I168" s="6">
        <v>0</v>
      </c>
      <c r="J168" s="9">
        <v>1900</v>
      </c>
      <c r="K168" s="9">
        <v>8065.95</v>
      </c>
      <c r="L168" s="9">
        <v>363.68</v>
      </c>
      <c r="M168" s="9">
        <v>86.8</v>
      </c>
      <c r="N168" s="9">
        <v>3.8</v>
      </c>
      <c r="O168" s="9">
        <v>0</v>
      </c>
      <c r="P168" s="10">
        <f t="shared" si="9"/>
        <v>3.8</v>
      </c>
    </row>
    <row r="169" spans="1:16">
      <c r="A169" s="6">
        <v>202407</v>
      </c>
      <c r="B169" s="6" t="s">
        <v>275</v>
      </c>
      <c r="C169" s="6" t="s">
        <v>1438</v>
      </c>
      <c r="D169" s="6" t="s">
        <v>587</v>
      </c>
      <c r="E169" s="6" t="s">
        <v>1041</v>
      </c>
      <c r="F169" s="6" t="s">
        <v>1027</v>
      </c>
      <c r="G169" s="7" t="s">
        <v>1011</v>
      </c>
      <c r="H169" s="6" t="s">
        <v>1494</v>
      </c>
      <c r="I169" s="6">
        <v>0</v>
      </c>
      <c r="J169" s="9">
        <v>1900</v>
      </c>
      <c r="K169" s="9">
        <v>9307.71</v>
      </c>
      <c r="L169" s="9">
        <v>363.68</v>
      </c>
      <c r="M169" s="9">
        <v>86.8</v>
      </c>
      <c r="N169" s="9">
        <v>3.8</v>
      </c>
      <c r="O169" s="9">
        <v>0</v>
      </c>
      <c r="P169" s="10">
        <f t="shared" si="9"/>
        <v>3.8</v>
      </c>
    </row>
    <row r="170" spans="1:16">
      <c r="A170" s="6">
        <v>202407</v>
      </c>
      <c r="B170" s="6" t="s">
        <v>372</v>
      </c>
      <c r="C170" s="6" t="s">
        <v>1438</v>
      </c>
      <c r="D170" s="6" t="s">
        <v>587</v>
      </c>
      <c r="E170" s="6" t="s">
        <v>1042</v>
      </c>
      <c r="F170" s="6" t="s">
        <v>1030</v>
      </c>
      <c r="G170" s="7" t="s">
        <v>1043</v>
      </c>
      <c r="H170" s="6" t="s">
        <v>1494</v>
      </c>
      <c r="I170" s="6">
        <v>0</v>
      </c>
      <c r="J170" s="9">
        <v>1900</v>
      </c>
      <c r="K170" s="9">
        <v>11591.2</v>
      </c>
      <c r="L170" s="9">
        <v>363.68</v>
      </c>
      <c r="M170" s="9">
        <v>86.8</v>
      </c>
      <c r="N170" s="9">
        <v>3.8</v>
      </c>
      <c r="O170" s="9">
        <v>0</v>
      </c>
      <c r="P170" s="10">
        <f t="shared" si="9"/>
        <v>3.8</v>
      </c>
    </row>
    <row r="171" spans="1:16">
      <c r="A171" s="6">
        <v>202407</v>
      </c>
      <c r="B171" s="6" t="s">
        <v>211</v>
      </c>
      <c r="C171" s="6" t="s">
        <v>1438</v>
      </c>
      <c r="D171" s="6" t="s">
        <v>587</v>
      </c>
      <c r="E171" s="6" t="s">
        <v>1044</v>
      </c>
      <c r="F171" s="6" t="s">
        <v>1039</v>
      </c>
      <c r="G171" s="7" t="s">
        <v>1045</v>
      </c>
      <c r="H171" s="6" t="s">
        <v>1494</v>
      </c>
      <c r="I171" s="6">
        <v>0</v>
      </c>
      <c r="J171" s="9">
        <v>1900</v>
      </c>
      <c r="K171" s="9">
        <v>7035.53</v>
      </c>
      <c r="L171" s="9">
        <v>363.68</v>
      </c>
      <c r="M171" s="9">
        <v>86.8</v>
      </c>
      <c r="N171" s="9">
        <v>3.8</v>
      </c>
      <c r="O171" s="9">
        <v>0</v>
      </c>
      <c r="P171" s="10">
        <f t="shared" si="9"/>
        <v>3.8</v>
      </c>
    </row>
    <row r="172" spans="1:16">
      <c r="A172" s="6">
        <v>202407</v>
      </c>
      <c r="B172" s="6" t="s">
        <v>363</v>
      </c>
      <c r="C172" s="6" t="s">
        <v>1438</v>
      </c>
      <c r="D172" s="6" t="s">
        <v>587</v>
      </c>
      <c r="E172" s="6" t="s">
        <v>1046</v>
      </c>
      <c r="F172" s="6" t="s">
        <v>1039</v>
      </c>
      <c r="G172" s="7" t="s">
        <v>1047</v>
      </c>
      <c r="H172" s="6" t="s">
        <v>1494</v>
      </c>
      <c r="I172" s="6">
        <v>0</v>
      </c>
      <c r="J172" s="9">
        <v>1900</v>
      </c>
      <c r="K172" s="9">
        <v>7248.31</v>
      </c>
      <c r="L172" s="9">
        <v>363.68</v>
      </c>
      <c r="M172" s="9">
        <v>86.8</v>
      </c>
      <c r="N172" s="9">
        <v>3.8</v>
      </c>
      <c r="O172" s="9">
        <v>0</v>
      </c>
      <c r="P172" s="10">
        <f t="shared" si="9"/>
        <v>3.8</v>
      </c>
    </row>
    <row r="173" spans="1:16">
      <c r="A173" s="6">
        <v>202407</v>
      </c>
      <c r="B173" s="6" t="s">
        <v>273</v>
      </c>
      <c r="C173" s="6" t="s">
        <v>1438</v>
      </c>
      <c r="D173" s="6" t="s">
        <v>587</v>
      </c>
      <c r="E173" s="6" t="s">
        <v>1048</v>
      </c>
      <c r="F173" s="6" t="s">
        <v>1039</v>
      </c>
      <c r="G173" s="7" t="s">
        <v>1049</v>
      </c>
      <c r="H173" s="6" t="s">
        <v>1494</v>
      </c>
      <c r="I173" s="6">
        <v>0</v>
      </c>
      <c r="J173" s="9">
        <v>1900</v>
      </c>
      <c r="K173" s="9">
        <v>8476.32</v>
      </c>
      <c r="L173" s="9">
        <v>363.68</v>
      </c>
      <c r="M173" s="9">
        <v>86.8</v>
      </c>
      <c r="N173" s="9">
        <v>3.8</v>
      </c>
      <c r="O173" s="9">
        <v>0</v>
      </c>
      <c r="P173" s="10">
        <f t="shared" si="9"/>
        <v>3.8</v>
      </c>
    </row>
    <row r="174" spans="1:16">
      <c r="A174" s="6">
        <v>202407</v>
      </c>
      <c r="B174" s="6" t="s">
        <v>411</v>
      </c>
      <c r="C174" s="6" t="s">
        <v>1438</v>
      </c>
      <c r="D174" s="6" t="s">
        <v>587</v>
      </c>
      <c r="E174" s="6" t="s">
        <v>1050</v>
      </c>
      <c r="F174" s="6" t="s">
        <v>1020</v>
      </c>
      <c r="G174" s="7" t="s">
        <v>1051</v>
      </c>
      <c r="H174" s="6" t="s">
        <v>1494</v>
      </c>
      <c r="I174" s="6">
        <v>0</v>
      </c>
      <c r="J174" s="9">
        <v>1900</v>
      </c>
      <c r="K174" s="9">
        <v>7047.09</v>
      </c>
      <c r="L174" s="9">
        <v>363.68</v>
      </c>
      <c r="M174" s="9">
        <v>86.8</v>
      </c>
      <c r="N174" s="9">
        <v>3.8</v>
      </c>
      <c r="O174" s="9">
        <v>0</v>
      </c>
      <c r="P174" s="10">
        <f t="shared" si="9"/>
        <v>3.8</v>
      </c>
    </row>
    <row r="175" spans="1:16">
      <c r="A175" s="6">
        <v>202407</v>
      </c>
      <c r="B175" s="6" t="s">
        <v>443</v>
      </c>
      <c r="C175" s="6" t="s">
        <v>1438</v>
      </c>
      <c r="D175" s="6" t="s">
        <v>587</v>
      </c>
      <c r="E175" s="6" t="s">
        <v>1052</v>
      </c>
      <c r="F175" s="6" t="s">
        <v>1030</v>
      </c>
      <c r="G175" s="7" t="s">
        <v>1053</v>
      </c>
      <c r="H175" s="6" t="s">
        <v>1494</v>
      </c>
      <c r="I175" s="6">
        <v>0</v>
      </c>
      <c r="J175" s="9">
        <v>1900</v>
      </c>
      <c r="K175" s="9">
        <v>10244.25</v>
      </c>
      <c r="L175" s="9">
        <v>363.68</v>
      </c>
      <c r="M175" s="9">
        <v>86.8</v>
      </c>
      <c r="N175" s="9">
        <v>3.8</v>
      </c>
      <c r="O175" s="9">
        <v>0</v>
      </c>
      <c r="P175" s="10">
        <f t="shared" si="9"/>
        <v>3.8</v>
      </c>
    </row>
    <row r="176" spans="1:16">
      <c r="A176" s="6">
        <v>202407</v>
      </c>
      <c r="B176" s="6" t="s">
        <v>369</v>
      </c>
      <c r="C176" s="6" t="s">
        <v>1438</v>
      </c>
      <c r="D176" s="6" t="s">
        <v>587</v>
      </c>
      <c r="E176" s="6" t="s">
        <v>1054</v>
      </c>
      <c r="F176" s="6" t="s">
        <v>1020</v>
      </c>
      <c r="G176" s="7" t="s">
        <v>1055</v>
      </c>
      <c r="H176" s="6" t="s">
        <v>1494</v>
      </c>
      <c r="I176" s="6">
        <v>0</v>
      </c>
      <c r="J176" s="9">
        <v>1900</v>
      </c>
      <c r="K176" s="9">
        <v>7440.87</v>
      </c>
      <c r="L176" s="9">
        <v>363.68</v>
      </c>
      <c r="M176" s="9">
        <v>86.8</v>
      </c>
      <c r="N176" s="9">
        <v>3.8</v>
      </c>
      <c r="O176" s="9">
        <v>0</v>
      </c>
      <c r="P176" s="10">
        <f t="shared" si="9"/>
        <v>3.8</v>
      </c>
    </row>
    <row r="177" spans="1:16">
      <c r="A177" s="6">
        <v>202407</v>
      </c>
      <c r="B177" s="6" t="s">
        <v>375</v>
      </c>
      <c r="C177" s="6" t="s">
        <v>1438</v>
      </c>
      <c r="D177" s="6" t="s">
        <v>587</v>
      </c>
      <c r="E177" s="6" t="s">
        <v>1056</v>
      </c>
      <c r="F177" s="6" t="s">
        <v>1039</v>
      </c>
      <c r="G177" s="7" t="s">
        <v>1057</v>
      </c>
      <c r="H177" s="6" t="s">
        <v>1494</v>
      </c>
      <c r="I177" s="6">
        <v>0</v>
      </c>
      <c r="J177" s="9">
        <v>1900</v>
      </c>
      <c r="K177" s="9">
        <v>7424.07</v>
      </c>
      <c r="L177" s="9">
        <v>363.68</v>
      </c>
      <c r="M177" s="9">
        <v>86.8</v>
      </c>
      <c r="N177" s="9">
        <v>3.8</v>
      </c>
      <c r="O177" s="9">
        <v>385</v>
      </c>
      <c r="P177" s="10">
        <f t="shared" si="9"/>
        <v>3.8</v>
      </c>
    </row>
    <row r="178" spans="1:16">
      <c r="A178" s="6">
        <v>202407</v>
      </c>
      <c r="B178" s="6" t="s">
        <v>246</v>
      </c>
      <c r="C178" s="6" t="s">
        <v>1438</v>
      </c>
      <c r="D178" s="6" t="s">
        <v>587</v>
      </c>
      <c r="E178" s="6" t="s">
        <v>1058</v>
      </c>
      <c r="F178" s="6" t="s">
        <v>1039</v>
      </c>
      <c r="G178" s="7" t="s">
        <v>1059</v>
      </c>
      <c r="H178" s="6" t="s">
        <v>1494</v>
      </c>
      <c r="I178" s="6">
        <v>0</v>
      </c>
      <c r="J178" s="9">
        <v>1900</v>
      </c>
      <c r="K178" s="9">
        <v>6548.38</v>
      </c>
      <c r="L178" s="9">
        <v>363.68</v>
      </c>
      <c r="M178" s="9">
        <v>86.8</v>
      </c>
      <c r="N178" s="9">
        <v>3.8</v>
      </c>
      <c r="O178" s="9">
        <v>0</v>
      </c>
      <c r="P178" s="10">
        <f t="shared" si="9"/>
        <v>3.8</v>
      </c>
    </row>
    <row r="179" spans="1:16">
      <c r="A179" s="6">
        <v>202407</v>
      </c>
      <c r="B179" s="6" t="s">
        <v>235</v>
      </c>
      <c r="C179" s="6" t="s">
        <v>1438</v>
      </c>
      <c r="D179" s="6" t="s">
        <v>587</v>
      </c>
      <c r="E179" s="6" t="s">
        <v>1060</v>
      </c>
      <c r="F179" s="6" t="s">
        <v>1039</v>
      </c>
      <c r="G179" s="7" t="s">
        <v>1061</v>
      </c>
      <c r="H179" s="6" t="s">
        <v>1494</v>
      </c>
      <c r="I179" s="6">
        <v>0</v>
      </c>
      <c r="J179" s="9">
        <v>1900</v>
      </c>
      <c r="K179" s="9">
        <v>7684.11</v>
      </c>
      <c r="L179" s="9">
        <v>363.68</v>
      </c>
      <c r="M179" s="9">
        <v>86.8</v>
      </c>
      <c r="N179" s="9">
        <v>3.8</v>
      </c>
      <c r="O179" s="9">
        <v>0</v>
      </c>
      <c r="P179" s="10">
        <f t="shared" si="9"/>
        <v>3.8</v>
      </c>
    </row>
    <row r="180" spans="1:16">
      <c r="A180" s="6">
        <v>202407</v>
      </c>
      <c r="B180" s="6" t="s">
        <v>339</v>
      </c>
      <c r="C180" s="6" t="s">
        <v>1438</v>
      </c>
      <c r="D180" s="6" t="s">
        <v>587</v>
      </c>
      <c r="E180" s="6" t="s">
        <v>1064</v>
      </c>
      <c r="F180" s="6" t="s">
        <v>1027</v>
      </c>
      <c r="G180" s="7" t="s">
        <v>1065</v>
      </c>
      <c r="H180" s="6" t="s">
        <v>1494</v>
      </c>
      <c r="I180" s="6">
        <v>0</v>
      </c>
      <c r="J180" s="9">
        <v>1900</v>
      </c>
      <c r="K180" s="9">
        <v>6922.12</v>
      </c>
      <c r="L180" s="9">
        <v>363.68</v>
      </c>
      <c r="M180" s="9">
        <v>86.8</v>
      </c>
      <c r="N180" s="9">
        <v>3.8</v>
      </c>
      <c r="O180" s="9">
        <v>0</v>
      </c>
      <c r="P180" s="10">
        <f t="shared" si="9"/>
        <v>3.8</v>
      </c>
    </row>
    <row r="181" spans="1:16">
      <c r="A181" s="6">
        <v>202407</v>
      </c>
      <c r="B181" s="6" t="s">
        <v>330</v>
      </c>
      <c r="C181" s="6" t="s">
        <v>1438</v>
      </c>
      <c r="D181" s="6" t="s">
        <v>587</v>
      </c>
      <c r="E181" s="6" t="s">
        <v>1066</v>
      </c>
      <c r="F181" s="6" t="s">
        <v>1067</v>
      </c>
      <c r="G181" s="7" t="s">
        <v>1068</v>
      </c>
      <c r="H181" s="6" t="s">
        <v>1494</v>
      </c>
      <c r="I181" s="6">
        <v>0</v>
      </c>
      <c r="J181" s="9">
        <v>1900</v>
      </c>
      <c r="K181" s="9">
        <v>4974.18</v>
      </c>
      <c r="L181" s="9">
        <v>363.68</v>
      </c>
      <c r="M181" s="9">
        <v>86.8</v>
      </c>
      <c r="N181" s="9">
        <v>3.8</v>
      </c>
      <c r="O181" s="9">
        <v>0</v>
      </c>
      <c r="P181" s="10">
        <f t="shared" si="9"/>
        <v>3.8</v>
      </c>
    </row>
    <row r="182" spans="1:16">
      <c r="A182" s="6">
        <v>202407</v>
      </c>
      <c r="B182" s="6" t="s">
        <v>208</v>
      </c>
      <c r="C182" s="6" t="s">
        <v>1438</v>
      </c>
      <c r="D182" s="6" t="s">
        <v>587</v>
      </c>
      <c r="E182" s="6" t="s">
        <v>1069</v>
      </c>
      <c r="F182" s="6" t="s">
        <v>1363</v>
      </c>
      <c r="G182" s="7" t="s">
        <v>1070</v>
      </c>
      <c r="H182" s="6" t="s">
        <v>1494</v>
      </c>
      <c r="I182" s="6">
        <v>0</v>
      </c>
      <c r="J182" s="9">
        <v>1900</v>
      </c>
      <c r="K182" s="9">
        <v>8544.36</v>
      </c>
      <c r="L182" s="9">
        <v>363.68</v>
      </c>
      <c r="M182" s="9">
        <v>86.8</v>
      </c>
      <c r="N182" s="9">
        <v>3.8</v>
      </c>
      <c r="O182" s="9">
        <v>0</v>
      </c>
      <c r="P182" s="10">
        <f t="shared" si="9"/>
        <v>3.8</v>
      </c>
    </row>
    <row r="183" spans="1:16">
      <c r="A183" s="6">
        <v>202407</v>
      </c>
      <c r="B183" s="6" t="s">
        <v>399</v>
      </c>
      <c r="C183" s="6" t="s">
        <v>1438</v>
      </c>
      <c r="D183" s="6" t="s">
        <v>587</v>
      </c>
      <c r="E183" s="6" t="s">
        <v>1071</v>
      </c>
      <c r="F183" s="6" t="s">
        <v>1067</v>
      </c>
      <c r="G183" s="7" t="s">
        <v>756</v>
      </c>
      <c r="H183" s="6" t="s">
        <v>1494</v>
      </c>
      <c r="I183" s="6">
        <v>0</v>
      </c>
      <c r="J183" s="9">
        <v>1900</v>
      </c>
      <c r="K183" s="9">
        <v>7117.52</v>
      </c>
      <c r="L183" s="9">
        <v>363.68</v>
      </c>
      <c r="M183" s="9">
        <v>86.8</v>
      </c>
      <c r="N183" s="9">
        <v>3.8</v>
      </c>
      <c r="O183" s="9">
        <v>100</v>
      </c>
      <c r="P183" s="10">
        <f t="shared" si="9"/>
        <v>3.8</v>
      </c>
    </row>
    <row r="184" spans="1:16">
      <c r="A184" s="6">
        <v>202407</v>
      </c>
      <c r="B184" s="6" t="s">
        <v>230</v>
      </c>
      <c r="C184" s="6" t="s">
        <v>1438</v>
      </c>
      <c r="D184" s="6" t="s">
        <v>587</v>
      </c>
      <c r="E184" s="6" t="s">
        <v>1072</v>
      </c>
      <c r="F184" s="6" t="s">
        <v>1027</v>
      </c>
      <c r="G184" s="7" t="s">
        <v>1073</v>
      </c>
      <c r="H184" s="6" t="s">
        <v>1494</v>
      </c>
      <c r="I184" s="6">
        <v>0</v>
      </c>
      <c r="J184" s="9">
        <v>1900</v>
      </c>
      <c r="K184" s="9">
        <v>9082.73</v>
      </c>
      <c r="L184" s="9">
        <v>363.68</v>
      </c>
      <c r="M184" s="9">
        <v>86.8</v>
      </c>
      <c r="N184" s="9">
        <v>3.8</v>
      </c>
      <c r="O184" s="9">
        <v>0</v>
      </c>
      <c r="P184" s="10">
        <f t="shared" si="9"/>
        <v>3.8</v>
      </c>
    </row>
    <row r="185" spans="1:16">
      <c r="A185" s="6">
        <v>202407</v>
      </c>
      <c r="B185" s="6" t="s">
        <v>297</v>
      </c>
      <c r="C185" s="6" t="s">
        <v>1438</v>
      </c>
      <c r="D185" s="6" t="s">
        <v>587</v>
      </c>
      <c r="E185" s="6" t="s">
        <v>1076</v>
      </c>
      <c r="F185" s="6" t="s">
        <v>1027</v>
      </c>
      <c r="G185" s="7" t="s">
        <v>1077</v>
      </c>
      <c r="H185" s="6" t="s">
        <v>1494</v>
      </c>
      <c r="I185" s="6">
        <v>0</v>
      </c>
      <c r="J185" s="9">
        <v>1900</v>
      </c>
      <c r="K185" s="9">
        <v>7195.14</v>
      </c>
      <c r="L185" s="9">
        <v>363.68</v>
      </c>
      <c r="M185" s="9">
        <v>86.8</v>
      </c>
      <c r="N185" s="9">
        <v>3.8</v>
      </c>
      <c r="O185" s="9">
        <v>0</v>
      </c>
      <c r="P185" s="10">
        <f t="shared" si="9"/>
        <v>3.8</v>
      </c>
    </row>
    <row r="186" spans="1:16">
      <c r="A186" s="6">
        <v>202407</v>
      </c>
      <c r="B186" s="6" t="s">
        <v>341</v>
      </c>
      <c r="C186" s="6" t="s">
        <v>1438</v>
      </c>
      <c r="D186" s="6" t="s">
        <v>587</v>
      </c>
      <c r="E186" s="6" t="s">
        <v>1078</v>
      </c>
      <c r="F186" s="6" t="s">
        <v>1027</v>
      </c>
      <c r="G186" s="7" t="s">
        <v>1079</v>
      </c>
      <c r="H186" s="6" t="s">
        <v>1494</v>
      </c>
      <c r="I186" s="6">
        <v>0</v>
      </c>
      <c r="J186" s="9">
        <v>1900</v>
      </c>
      <c r="K186" s="9">
        <v>8619.95</v>
      </c>
      <c r="L186" s="9">
        <v>363.68</v>
      </c>
      <c r="M186" s="9">
        <v>86.8</v>
      </c>
      <c r="N186" s="9">
        <v>3.8</v>
      </c>
      <c r="O186" s="9">
        <v>0</v>
      </c>
      <c r="P186" s="10">
        <f t="shared" ref="P186:P217" si="10">1900*0.2%</f>
        <v>3.8</v>
      </c>
    </row>
    <row r="187" spans="1:16">
      <c r="A187" s="6">
        <v>202407</v>
      </c>
      <c r="B187" s="6" t="s">
        <v>237</v>
      </c>
      <c r="C187" s="6" t="s">
        <v>1438</v>
      </c>
      <c r="D187" s="6" t="s">
        <v>587</v>
      </c>
      <c r="E187" s="6" t="s">
        <v>1084</v>
      </c>
      <c r="F187" s="6" t="s">
        <v>1030</v>
      </c>
      <c r="G187" s="7" t="s">
        <v>1083</v>
      </c>
      <c r="H187" s="6" t="s">
        <v>1494</v>
      </c>
      <c r="I187" s="6">
        <v>0</v>
      </c>
      <c r="J187" s="9">
        <v>1900</v>
      </c>
      <c r="K187" s="9">
        <v>8792.22</v>
      </c>
      <c r="L187" s="9">
        <v>363.68</v>
      </c>
      <c r="M187" s="9">
        <v>86.8</v>
      </c>
      <c r="N187" s="9">
        <v>3.8</v>
      </c>
      <c r="O187" s="9">
        <v>0</v>
      </c>
      <c r="P187" s="10">
        <f t="shared" si="10"/>
        <v>3.8</v>
      </c>
    </row>
    <row r="188" spans="1:16">
      <c r="A188" s="6">
        <v>202407</v>
      </c>
      <c r="B188" s="6" t="s">
        <v>361</v>
      </c>
      <c r="C188" s="6" t="s">
        <v>1438</v>
      </c>
      <c r="D188" s="6" t="s">
        <v>587</v>
      </c>
      <c r="E188" s="6" t="s">
        <v>1085</v>
      </c>
      <c r="F188" s="6" t="s">
        <v>1086</v>
      </c>
      <c r="G188" s="7" t="s">
        <v>1087</v>
      </c>
      <c r="H188" s="6" t="s">
        <v>1494</v>
      </c>
      <c r="I188" s="6">
        <v>0</v>
      </c>
      <c r="J188" s="9">
        <v>1900</v>
      </c>
      <c r="K188" s="9">
        <v>9903.24</v>
      </c>
      <c r="L188" s="9">
        <v>363.68</v>
      </c>
      <c r="M188" s="9">
        <v>86.8</v>
      </c>
      <c r="N188" s="9">
        <v>3.8</v>
      </c>
      <c r="O188" s="9">
        <v>0</v>
      </c>
      <c r="P188" s="10">
        <f t="shared" si="10"/>
        <v>3.8</v>
      </c>
    </row>
    <row r="189" spans="1:16">
      <c r="A189" s="6">
        <v>202407</v>
      </c>
      <c r="B189" s="6" t="s">
        <v>360</v>
      </c>
      <c r="C189" s="6" t="s">
        <v>1438</v>
      </c>
      <c r="D189" s="6" t="s">
        <v>587</v>
      </c>
      <c r="E189" s="6" t="s">
        <v>1088</v>
      </c>
      <c r="F189" s="6" t="s">
        <v>1067</v>
      </c>
      <c r="G189" s="7" t="s">
        <v>1089</v>
      </c>
      <c r="H189" s="6" t="s">
        <v>1494</v>
      </c>
      <c r="I189" s="6">
        <v>0</v>
      </c>
      <c r="J189" s="9">
        <v>1900</v>
      </c>
      <c r="K189" s="9">
        <v>7743.23</v>
      </c>
      <c r="L189" s="9">
        <v>363.68</v>
      </c>
      <c r="M189" s="9">
        <v>86.8</v>
      </c>
      <c r="N189" s="9">
        <v>3.8</v>
      </c>
      <c r="O189" s="9">
        <v>95</v>
      </c>
      <c r="P189" s="10">
        <f t="shared" si="10"/>
        <v>3.8</v>
      </c>
    </row>
    <row r="190" spans="1:16">
      <c r="A190" s="6">
        <v>202407</v>
      </c>
      <c r="B190" s="6" t="s">
        <v>308</v>
      </c>
      <c r="C190" s="6" t="s">
        <v>1438</v>
      </c>
      <c r="D190" s="6" t="s">
        <v>587</v>
      </c>
      <c r="E190" s="6" t="s">
        <v>1092</v>
      </c>
      <c r="F190" s="6" t="s">
        <v>1067</v>
      </c>
      <c r="G190" s="7" t="s">
        <v>1051</v>
      </c>
      <c r="H190" s="6" t="s">
        <v>1494</v>
      </c>
      <c r="I190" s="6">
        <v>0</v>
      </c>
      <c r="J190" s="9">
        <v>1900</v>
      </c>
      <c r="K190" s="9">
        <v>7462.13</v>
      </c>
      <c r="L190" s="9">
        <v>363.68</v>
      </c>
      <c r="M190" s="9">
        <v>86.8</v>
      </c>
      <c r="N190" s="9">
        <v>3.8</v>
      </c>
      <c r="O190" s="9">
        <v>0</v>
      </c>
      <c r="P190" s="10">
        <f t="shared" si="10"/>
        <v>3.8</v>
      </c>
    </row>
    <row r="191" spans="1:16">
      <c r="A191" s="6">
        <v>202407</v>
      </c>
      <c r="B191" s="6" t="s">
        <v>325</v>
      </c>
      <c r="C191" s="6" t="s">
        <v>1438</v>
      </c>
      <c r="D191" s="6" t="s">
        <v>587</v>
      </c>
      <c r="E191" s="6" t="s">
        <v>1093</v>
      </c>
      <c r="F191" s="6" t="s">
        <v>1027</v>
      </c>
      <c r="G191" s="7" t="s">
        <v>1094</v>
      </c>
      <c r="H191" s="6" t="s">
        <v>1494</v>
      </c>
      <c r="I191" s="6">
        <v>0</v>
      </c>
      <c r="J191" s="9">
        <v>1900</v>
      </c>
      <c r="K191" s="9">
        <v>7939.86</v>
      </c>
      <c r="L191" s="9">
        <v>363.68</v>
      </c>
      <c r="M191" s="9">
        <v>86.8</v>
      </c>
      <c r="N191" s="9">
        <v>3.8</v>
      </c>
      <c r="O191" s="9">
        <v>0</v>
      </c>
      <c r="P191" s="10">
        <f t="shared" si="10"/>
        <v>3.8</v>
      </c>
    </row>
    <row r="192" spans="1:16">
      <c r="A192" s="6">
        <v>202407</v>
      </c>
      <c r="B192" s="6" t="s">
        <v>347</v>
      </c>
      <c r="C192" s="6" t="s">
        <v>1438</v>
      </c>
      <c r="D192" s="6" t="s">
        <v>587</v>
      </c>
      <c r="E192" s="6" t="s">
        <v>1098</v>
      </c>
      <c r="F192" s="6" t="s">
        <v>1020</v>
      </c>
      <c r="G192" s="7" t="s">
        <v>1099</v>
      </c>
      <c r="H192" s="6" t="s">
        <v>1494</v>
      </c>
      <c r="I192" s="6">
        <v>0</v>
      </c>
      <c r="J192" s="9">
        <v>1900</v>
      </c>
      <c r="K192" s="9">
        <v>6975.67</v>
      </c>
      <c r="L192" s="9">
        <v>363.68</v>
      </c>
      <c r="M192" s="9">
        <v>86.8</v>
      </c>
      <c r="N192" s="9">
        <v>3.8</v>
      </c>
      <c r="O192" s="9">
        <v>0</v>
      </c>
      <c r="P192" s="10">
        <f t="shared" si="10"/>
        <v>3.8</v>
      </c>
    </row>
    <row r="193" spans="1:16">
      <c r="A193" s="6">
        <v>202407</v>
      </c>
      <c r="B193" s="6" t="s">
        <v>338</v>
      </c>
      <c r="C193" s="6" t="s">
        <v>1438</v>
      </c>
      <c r="D193" s="6" t="s">
        <v>587</v>
      </c>
      <c r="E193" s="6" t="s">
        <v>1100</v>
      </c>
      <c r="F193" s="6" t="s">
        <v>1020</v>
      </c>
      <c r="G193" s="7" t="s">
        <v>1101</v>
      </c>
      <c r="H193" s="6" t="s">
        <v>1494</v>
      </c>
      <c r="I193" s="6">
        <v>0</v>
      </c>
      <c r="J193" s="9">
        <v>1900</v>
      </c>
      <c r="K193" s="9">
        <v>6677.34</v>
      </c>
      <c r="L193" s="9">
        <v>363.68</v>
      </c>
      <c r="M193" s="9">
        <v>86.8</v>
      </c>
      <c r="N193" s="9">
        <v>3.8</v>
      </c>
      <c r="O193" s="9">
        <v>0</v>
      </c>
      <c r="P193" s="10">
        <f t="shared" si="10"/>
        <v>3.8</v>
      </c>
    </row>
    <row r="194" spans="1:16">
      <c r="A194" s="6">
        <v>202407</v>
      </c>
      <c r="B194" s="6" t="s">
        <v>210</v>
      </c>
      <c r="C194" s="6" t="s">
        <v>1438</v>
      </c>
      <c r="D194" s="6" t="s">
        <v>587</v>
      </c>
      <c r="E194" s="6" t="s">
        <v>1104</v>
      </c>
      <c r="F194" s="6" t="s">
        <v>1020</v>
      </c>
      <c r="G194" s="7" t="s">
        <v>1105</v>
      </c>
      <c r="H194" s="6" t="s">
        <v>1494</v>
      </c>
      <c r="I194" s="6">
        <v>0</v>
      </c>
      <c r="J194" s="9">
        <v>1900</v>
      </c>
      <c r="K194" s="9">
        <v>8506.46</v>
      </c>
      <c r="L194" s="9">
        <v>363.68</v>
      </c>
      <c r="M194" s="9">
        <v>86.8</v>
      </c>
      <c r="N194" s="9">
        <v>3.8</v>
      </c>
      <c r="O194" s="9">
        <v>0</v>
      </c>
      <c r="P194" s="10">
        <f t="shared" si="10"/>
        <v>3.8</v>
      </c>
    </row>
    <row r="195" spans="1:16">
      <c r="A195" s="6">
        <v>202407</v>
      </c>
      <c r="B195" s="6" t="s">
        <v>309</v>
      </c>
      <c r="C195" s="6" t="s">
        <v>1438</v>
      </c>
      <c r="D195" s="6" t="s">
        <v>587</v>
      </c>
      <c r="E195" s="6" t="s">
        <v>1106</v>
      </c>
      <c r="F195" s="6" t="s">
        <v>1020</v>
      </c>
      <c r="G195" s="7" t="s">
        <v>1107</v>
      </c>
      <c r="H195" s="6" t="s">
        <v>1494</v>
      </c>
      <c r="I195" s="6">
        <v>0</v>
      </c>
      <c r="J195" s="9">
        <v>1900</v>
      </c>
      <c r="K195" s="9">
        <v>6724.19</v>
      </c>
      <c r="L195" s="9">
        <v>363.68</v>
      </c>
      <c r="M195" s="9">
        <v>86.8</v>
      </c>
      <c r="N195" s="9">
        <v>3.8</v>
      </c>
      <c r="O195" s="9">
        <v>0</v>
      </c>
      <c r="P195" s="10">
        <f t="shared" si="10"/>
        <v>3.8</v>
      </c>
    </row>
    <row r="196" spans="1:16">
      <c r="A196" s="6">
        <v>202407</v>
      </c>
      <c r="B196" s="6" t="s">
        <v>205</v>
      </c>
      <c r="C196" s="6" t="s">
        <v>1438</v>
      </c>
      <c r="D196" s="6" t="s">
        <v>587</v>
      </c>
      <c r="E196" s="6" t="s">
        <v>1108</v>
      </c>
      <c r="F196" s="6" t="s">
        <v>1039</v>
      </c>
      <c r="G196" s="7" t="s">
        <v>1109</v>
      </c>
      <c r="H196" s="6" t="s">
        <v>1494</v>
      </c>
      <c r="I196" s="6">
        <v>0</v>
      </c>
      <c r="J196" s="9">
        <v>1900</v>
      </c>
      <c r="K196" s="9">
        <v>7213.07</v>
      </c>
      <c r="L196" s="9">
        <v>363.68</v>
      </c>
      <c r="M196" s="9">
        <v>86.8</v>
      </c>
      <c r="N196" s="9">
        <v>3.8</v>
      </c>
      <c r="O196" s="9">
        <v>0</v>
      </c>
      <c r="P196" s="10">
        <f t="shared" si="10"/>
        <v>3.8</v>
      </c>
    </row>
    <row r="197" spans="1:16">
      <c r="A197" s="6">
        <v>202407</v>
      </c>
      <c r="B197" s="6" t="s">
        <v>387</v>
      </c>
      <c r="C197" s="6" t="s">
        <v>1438</v>
      </c>
      <c r="D197" s="6" t="s">
        <v>587</v>
      </c>
      <c r="E197" s="6" t="s">
        <v>1110</v>
      </c>
      <c r="F197" s="6" t="s">
        <v>1039</v>
      </c>
      <c r="G197" s="7" t="s">
        <v>1111</v>
      </c>
      <c r="H197" s="6" t="s">
        <v>1494</v>
      </c>
      <c r="I197" s="6">
        <v>0</v>
      </c>
      <c r="J197" s="9">
        <v>1900</v>
      </c>
      <c r="K197" s="9">
        <v>7256.08</v>
      </c>
      <c r="L197" s="9">
        <v>363.68</v>
      </c>
      <c r="M197" s="9">
        <v>86.8</v>
      </c>
      <c r="N197" s="9">
        <v>3.8</v>
      </c>
      <c r="O197" s="9">
        <v>0</v>
      </c>
      <c r="P197" s="10">
        <f t="shared" si="10"/>
        <v>3.8</v>
      </c>
    </row>
    <row r="198" spans="1:16">
      <c r="A198" s="6">
        <v>202407</v>
      </c>
      <c r="B198" s="6" t="s">
        <v>209</v>
      </c>
      <c r="C198" s="6" t="s">
        <v>1438</v>
      </c>
      <c r="D198" s="6" t="s">
        <v>587</v>
      </c>
      <c r="E198" s="6" t="s">
        <v>1117</v>
      </c>
      <c r="F198" s="6" t="s">
        <v>1020</v>
      </c>
      <c r="G198" s="7" t="s">
        <v>1118</v>
      </c>
      <c r="H198" s="6" t="s">
        <v>1494</v>
      </c>
      <c r="I198" s="6">
        <v>0</v>
      </c>
      <c r="J198" s="9">
        <v>1900</v>
      </c>
      <c r="K198" s="9">
        <v>6727.58</v>
      </c>
      <c r="L198" s="9">
        <v>363.68</v>
      </c>
      <c r="M198" s="9">
        <v>86.8</v>
      </c>
      <c r="N198" s="9">
        <v>3.8</v>
      </c>
      <c r="O198" s="9">
        <v>0</v>
      </c>
      <c r="P198" s="10">
        <f t="shared" si="10"/>
        <v>3.8</v>
      </c>
    </row>
    <row r="199" spans="1:16">
      <c r="A199" s="6">
        <v>202407</v>
      </c>
      <c r="B199" s="6" t="s">
        <v>336</v>
      </c>
      <c r="C199" s="6" t="s">
        <v>1438</v>
      </c>
      <c r="D199" s="6" t="s">
        <v>587</v>
      </c>
      <c r="E199" s="6" t="s">
        <v>1126</v>
      </c>
      <c r="F199" s="6" t="s">
        <v>1027</v>
      </c>
      <c r="G199" s="7" t="s">
        <v>1127</v>
      </c>
      <c r="H199" s="6" t="s">
        <v>1494</v>
      </c>
      <c r="I199" s="6">
        <v>0</v>
      </c>
      <c r="J199" s="9">
        <v>1900</v>
      </c>
      <c r="K199" s="9">
        <v>6658.33</v>
      </c>
      <c r="L199" s="9">
        <v>363.68</v>
      </c>
      <c r="M199" s="9">
        <v>86.8</v>
      </c>
      <c r="N199" s="9">
        <v>3.8</v>
      </c>
      <c r="O199" s="9">
        <v>0</v>
      </c>
      <c r="P199" s="10">
        <f t="shared" si="10"/>
        <v>3.8</v>
      </c>
    </row>
    <row r="200" spans="1:16">
      <c r="A200" s="6">
        <v>202407</v>
      </c>
      <c r="B200" s="6" t="s">
        <v>358</v>
      </c>
      <c r="C200" s="6" t="s">
        <v>1438</v>
      </c>
      <c r="D200" s="6" t="s">
        <v>587</v>
      </c>
      <c r="E200" s="6" t="s">
        <v>1128</v>
      </c>
      <c r="F200" s="6" t="s">
        <v>1027</v>
      </c>
      <c r="G200" s="7" t="s">
        <v>934</v>
      </c>
      <c r="H200" s="6" t="s">
        <v>1494</v>
      </c>
      <c r="I200" s="6">
        <v>0</v>
      </c>
      <c r="J200" s="9">
        <v>1900</v>
      </c>
      <c r="K200" s="9">
        <v>9265.31</v>
      </c>
      <c r="L200" s="9">
        <v>363.68</v>
      </c>
      <c r="M200" s="9">
        <v>86.8</v>
      </c>
      <c r="N200" s="9">
        <v>3.8</v>
      </c>
      <c r="O200" s="9">
        <v>0</v>
      </c>
      <c r="P200" s="10">
        <f t="shared" si="10"/>
        <v>3.8</v>
      </c>
    </row>
    <row r="201" spans="1:16">
      <c r="A201" s="6">
        <v>202407</v>
      </c>
      <c r="B201" s="6" t="s">
        <v>220</v>
      </c>
      <c r="C201" s="6" t="s">
        <v>1438</v>
      </c>
      <c r="D201" s="6" t="s">
        <v>587</v>
      </c>
      <c r="E201" s="6" t="s">
        <v>1129</v>
      </c>
      <c r="F201" s="6" t="s">
        <v>1027</v>
      </c>
      <c r="G201" s="7" t="s">
        <v>1130</v>
      </c>
      <c r="H201" s="6" t="s">
        <v>1494</v>
      </c>
      <c r="I201" s="6">
        <v>0</v>
      </c>
      <c r="J201" s="9">
        <v>1900</v>
      </c>
      <c r="K201" s="9">
        <v>8614.04</v>
      </c>
      <c r="L201" s="9">
        <v>363.68</v>
      </c>
      <c r="M201" s="9">
        <v>86.8</v>
      </c>
      <c r="N201" s="9">
        <v>3.8</v>
      </c>
      <c r="O201" s="9">
        <v>0</v>
      </c>
      <c r="P201" s="10">
        <f t="shared" si="10"/>
        <v>3.8</v>
      </c>
    </row>
    <row r="202" spans="1:16">
      <c r="A202" s="6">
        <v>202407</v>
      </c>
      <c r="B202" s="6" t="s">
        <v>454</v>
      </c>
      <c r="C202" s="6" t="s">
        <v>1438</v>
      </c>
      <c r="D202" s="6" t="s">
        <v>587</v>
      </c>
      <c r="E202" s="6" t="s">
        <v>1131</v>
      </c>
      <c r="F202" s="6" t="s">
        <v>1027</v>
      </c>
      <c r="G202" s="7" t="s">
        <v>1130</v>
      </c>
      <c r="H202" s="6" t="s">
        <v>1494</v>
      </c>
      <c r="I202" s="6">
        <v>0</v>
      </c>
      <c r="J202" s="9">
        <v>1900</v>
      </c>
      <c r="K202" s="9">
        <v>7938.99</v>
      </c>
      <c r="L202" s="9">
        <v>363.68</v>
      </c>
      <c r="M202" s="9">
        <v>86.8</v>
      </c>
      <c r="N202" s="9">
        <v>3.8</v>
      </c>
      <c r="O202" s="9">
        <v>0</v>
      </c>
      <c r="P202" s="10">
        <f t="shared" si="10"/>
        <v>3.8</v>
      </c>
    </row>
    <row r="203" spans="1:16">
      <c r="A203" s="6">
        <v>202407</v>
      </c>
      <c r="B203" s="6" t="s">
        <v>349</v>
      </c>
      <c r="C203" s="6" t="s">
        <v>1438</v>
      </c>
      <c r="D203" s="6" t="s">
        <v>587</v>
      </c>
      <c r="E203" s="6" t="s">
        <v>1132</v>
      </c>
      <c r="F203" s="6" t="s">
        <v>1039</v>
      </c>
      <c r="G203" s="7" t="s">
        <v>1133</v>
      </c>
      <c r="H203" s="6" t="s">
        <v>1494</v>
      </c>
      <c r="I203" s="6">
        <v>0</v>
      </c>
      <c r="J203" s="9">
        <v>1900</v>
      </c>
      <c r="K203" s="9">
        <v>7451</v>
      </c>
      <c r="L203" s="9">
        <v>363.68</v>
      </c>
      <c r="M203" s="9">
        <v>86.8</v>
      </c>
      <c r="N203" s="9">
        <v>3.8</v>
      </c>
      <c r="O203" s="9">
        <v>0</v>
      </c>
      <c r="P203" s="10">
        <f t="shared" si="10"/>
        <v>3.8</v>
      </c>
    </row>
    <row r="204" spans="1:16">
      <c r="A204" s="6">
        <v>202407</v>
      </c>
      <c r="B204" s="6" t="s">
        <v>255</v>
      </c>
      <c r="C204" s="6" t="s">
        <v>1438</v>
      </c>
      <c r="D204" s="6" t="s">
        <v>587</v>
      </c>
      <c r="E204" s="6" t="s">
        <v>1134</v>
      </c>
      <c r="F204" s="6" t="s">
        <v>1027</v>
      </c>
      <c r="G204" s="7" t="s">
        <v>976</v>
      </c>
      <c r="H204" s="6" t="s">
        <v>1494</v>
      </c>
      <c r="I204" s="6">
        <v>0</v>
      </c>
      <c r="J204" s="9">
        <v>1900</v>
      </c>
      <c r="K204" s="9">
        <v>5742.33</v>
      </c>
      <c r="L204" s="9">
        <v>363.68</v>
      </c>
      <c r="M204" s="9">
        <v>86.8</v>
      </c>
      <c r="N204" s="9">
        <v>3.8</v>
      </c>
      <c r="O204" s="9">
        <v>0</v>
      </c>
      <c r="P204" s="10">
        <f t="shared" si="10"/>
        <v>3.8</v>
      </c>
    </row>
    <row r="205" spans="1:16">
      <c r="A205" s="6">
        <v>202407</v>
      </c>
      <c r="B205" s="6" t="s">
        <v>266</v>
      </c>
      <c r="C205" s="6" t="s">
        <v>1438</v>
      </c>
      <c r="D205" s="6" t="s">
        <v>587</v>
      </c>
      <c r="E205" s="6" t="s">
        <v>1137</v>
      </c>
      <c r="F205" s="6" t="s">
        <v>1027</v>
      </c>
      <c r="G205" s="7" t="s">
        <v>1138</v>
      </c>
      <c r="H205" s="6" t="s">
        <v>1494</v>
      </c>
      <c r="I205" s="6">
        <v>0</v>
      </c>
      <c r="J205" s="9">
        <v>1900</v>
      </c>
      <c r="K205" s="9">
        <v>8739.65</v>
      </c>
      <c r="L205" s="9">
        <v>363.68</v>
      </c>
      <c r="M205" s="9">
        <v>86.8</v>
      </c>
      <c r="N205" s="9">
        <v>3.8</v>
      </c>
      <c r="O205" s="9">
        <v>0</v>
      </c>
      <c r="P205" s="10">
        <f t="shared" si="10"/>
        <v>3.8</v>
      </c>
    </row>
    <row r="206" spans="1:16">
      <c r="A206" s="6">
        <v>202407</v>
      </c>
      <c r="B206" s="6" t="s">
        <v>272</v>
      </c>
      <c r="C206" s="6" t="s">
        <v>1438</v>
      </c>
      <c r="D206" s="6" t="s">
        <v>587</v>
      </c>
      <c r="E206" s="6" t="s">
        <v>1139</v>
      </c>
      <c r="F206" s="6" t="s">
        <v>1027</v>
      </c>
      <c r="G206" s="7" t="s">
        <v>1138</v>
      </c>
      <c r="H206" s="6" t="s">
        <v>1494</v>
      </c>
      <c r="I206" s="6">
        <v>0</v>
      </c>
      <c r="J206" s="9">
        <v>1900</v>
      </c>
      <c r="K206" s="9">
        <v>8209.35</v>
      </c>
      <c r="L206" s="9">
        <v>363.68</v>
      </c>
      <c r="M206" s="9">
        <v>86.8</v>
      </c>
      <c r="N206" s="9">
        <v>3.8</v>
      </c>
      <c r="O206" s="9">
        <v>0</v>
      </c>
      <c r="P206" s="10">
        <f t="shared" si="10"/>
        <v>3.8</v>
      </c>
    </row>
    <row r="207" spans="1:16">
      <c r="A207" s="6">
        <v>202407</v>
      </c>
      <c r="B207" s="6" t="s">
        <v>410</v>
      </c>
      <c r="C207" s="6" t="s">
        <v>1438</v>
      </c>
      <c r="D207" s="6" t="s">
        <v>587</v>
      </c>
      <c r="E207" s="6" t="s">
        <v>1140</v>
      </c>
      <c r="F207" s="6" t="s">
        <v>1027</v>
      </c>
      <c r="G207" s="7" t="s">
        <v>1141</v>
      </c>
      <c r="H207" s="6" t="s">
        <v>1494</v>
      </c>
      <c r="I207" s="6">
        <v>0</v>
      </c>
      <c r="J207" s="9">
        <v>1900</v>
      </c>
      <c r="K207" s="9">
        <v>6656.77</v>
      </c>
      <c r="L207" s="9">
        <v>363.68</v>
      </c>
      <c r="M207" s="9">
        <v>86.8</v>
      </c>
      <c r="N207" s="9">
        <v>3.8</v>
      </c>
      <c r="O207" s="9">
        <v>0</v>
      </c>
      <c r="P207" s="10">
        <f t="shared" si="10"/>
        <v>3.8</v>
      </c>
    </row>
    <row r="208" spans="1:16">
      <c r="A208" s="6">
        <v>202407</v>
      </c>
      <c r="B208" s="6" t="s">
        <v>431</v>
      </c>
      <c r="C208" s="6" t="s">
        <v>1438</v>
      </c>
      <c r="D208" s="6" t="s">
        <v>587</v>
      </c>
      <c r="E208" s="6" t="s">
        <v>1142</v>
      </c>
      <c r="F208" s="6" t="s">
        <v>1027</v>
      </c>
      <c r="G208" s="7" t="s">
        <v>1143</v>
      </c>
      <c r="H208" s="6" t="s">
        <v>1494</v>
      </c>
      <c r="I208" s="6">
        <v>0</v>
      </c>
      <c r="J208" s="9">
        <v>1900</v>
      </c>
      <c r="K208" s="9">
        <v>6613.26</v>
      </c>
      <c r="L208" s="9">
        <v>363.68</v>
      </c>
      <c r="M208" s="9">
        <v>86.8</v>
      </c>
      <c r="N208" s="9">
        <v>3.8</v>
      </c>
      <c r="O208" s="9">
        <v>0</v>
      </c>
      <c r="P208" s="10">
        <f t="shared" si="10"/>
        <v>3.8</v>
      </c>
    </row>
    <row r="209" spans="1:16">
      <c r="A209" s="6">
        <v>202407</v>
      </c>
      <c r="B209" s="6" t="s">
        <v>354</v>
      </c>
      <c r="C209" s="6" t="s">
        <v>1438</v>
      </c>
      <c r="D209" s="6" t="s">
        <v>587</v>
      </c>
      <c r="E209" s="6" t="s">
        <v>1144</v>
      </c>
      <c r="F209" s="6" t="s">
        <v>1027</v>
      </c>
      <c r="G209" s="7" t="s">
        <v>1143</v>
      </c>
      <c r="H209" s="6" t="s">
        <v>1494</v>
      </c>
      <c r="I209" s="6">
        <v>0</v>
      </c>
      <c r="J209" s="9">
        <v>1900</v>
      </c>
      <c r="K209" s="9">
        <v>7272.57</v>
      </c>
      <c r="L209" s="9">
        <v>363.68</v>
      </c>
      <c r="M209" s="9">
        <v>86.8</v>
      </c>
      <c r="N209" s="9">
        <v>3.8</v>
      </c>
      <c r="O209" s="9">
        <v>0</v>
      </c>
      <c r="P209" s="10">
        <f t="shared" si="10"/>
        <v>3.8</v>
      </c>
    </row>
    <row r="210" spans="1:16">
      <c r="A210" s="6">
        <v>202407</v>
      </c>
      <c r="B210" s="6" t="s">
        <v>215</v>
      </c>
      <c r="C210" s="6" t="s">
        <v>1438</v>
      </c>
      <c r="D210" s="6" t="s">
        <v>587</v>
      </c>
      <c r="E210" s="6" t="s">
        <v>1148</v>
      </c>
      <c r="F210" s="6" t="s">
        <v>1039</v>
      </c>
      <c r="G210" s="7" t="s">
        <v>1149</v>
      </c>
      <c r="H210" s="6" t="s">
        <v>1494</v>
      </c>
      <c r="I210" s="6">
        <v>0</v>
      </c>
      <c r="J210" s="9">
        <v>1900</v>
      </c>
      <c r="K210" s="9">
        <v>6977.32</v>
      </c>
      <c r="L210" s="9">
        <v>363.68</v>
      </c>
      <c r="M210" s="9">
        <v>86.8</v>
      </c>
      <c r="N210" s="9">
        <v>3.8</v>
      </c>
      <c r="O210" s="9">
        <v>0</v>
      </c>
      <c r="P210" s="10">
        <f t="shared" si="10"/>
        <v>3.8</v>
      </c>
    </row>
    <row r="211" spans="1:16">
      <c r="A211" s="6">
        <v>202407</v>
      </c>
      <c r="B211" s="6" t="s">
        <v>282</v>
      </c>
      <c r="C211" s="6" t="s">
        <v>1438</v>
      </c>
      <c r="D211" s="6" t="s">
        <v>587</v>
      </c>
      <c r="E211" s="6" t="s">
        <v>1150</v>
      </c>
      <c r="F211" s="6" t="s">
        <v>1039</v>
      </c>
      <c r="G211" s="7" t="s">
        <v>1151</v>
      </c>
      <c r="H211" s="6" t="s">
        <v>1494</v>
      </c>
      <c r="I211" s="6">
        <v>0</v>
      </c>
      <c r="J211" s="9">
        <v>1900</v>
      </c>
      <c r="K211" s="9">
        <v>7545.46</v>
      </c>
      <c r="L211" s="9">
        <v>363.68</v>
      </c>
      <c r="M211" s="9">
        <v>86.8</v>
      </c>
      <c r="N211" s="9">
        <v>3.8</v>
      </c>
      <c r="O211" s="9">
        <v>0</v>
      </c>
      <c r="P211" s="10">
        <f t="shared" si="10"/>
        <v>3.8</v>
      </c>
    </row>
    <row r="212" spans="1:16">
      <c r="A212" s="6">
        <v>202407</v>
      </c>
      <c r="B212" s="6" t="s">
        <v>444</v>
      </c>
      <c r="C212" s="6" t="s">
        <v>1438</v>
      </c>
      <c r="D212" s="6" t="s">
        <v>587</v>
      </c>
      <c r="E212" s="6" t="s">
        <v>1152</v>
      </c>
      <c r="F212" s="6" t="s">
        <v>1039</v>
      </c>
      <c r="G212" s="7" t="s">
        <v>871</v>
      </c>
      <c r="H212" s="6" t="s">
        <v>1494</v>
      </c>
      <c r="I212" s="6">
        <v>0</v>
      </c>
      <c r="J212" s="9">
        <v>1900</v>
      </c>
      <c r="K212" s="9">
        <v>3338.57</v>
      </c>
      <c r="L212" s="9">
        <v>363.68</v>
      </c>
      <c r="M212" s="9">
        <v>86.8</v>
      </c>
      <c r="N212" s="9">
        <v>3.8</v>
      </c>
      <c r="O212" s="9">
        <v>0</v>
      </c>
      <c r="P212" s="10">
        <f t="shared" si="10"/>
        <v>3.8</v>
      </c>
    </row>
    <row r="213" spans="1:16">
      <c r="A213" s="6">
        <v>202407</v>
      </c>
      <c r="B213" s="6" t="s">
        <v>433</v>
      </c>
      <c r="C213" s="6" t="s">
        <v>1438</v>
      </c>
      <c r="D213" s="6" t="s">
        <v>587</v>
      </c>
      <c r="E213" s="6" t="s">
        <v>885</v>
      </c>
      <c r="F213" s="6" t="s">
        <v>1039</v>
      </c>
      <c r="G213" s="7" t="s">
        <v>887</v>
      </c>
      <c r="H213" s="6" t="s">
        <v>1494</v>
      </c>
      <c r="I213" s="6">
        <v>0</v>
      </c>
      <c r="J213" s="9">
        <v>1900</v>
      </c>
      <c r="K213" s="9">
        <v>6495.3</v>
      </c>
      <c r="L213" s="9">
        <v>363.68</v>
      </c>
      <c r="M213" s="9">
        <v>86.8</v>
      </c>
      <c r="N213" s="9">
        <v>3.8</v>
      </c>
      <c r="O213" s="9">
        <v>0</v>
      </c>
      <c r="P213" s="10">
        <f t="shared" si="10"/>
        <v>3.8</v>
      </c>
    </row>
    <row r="214" spans="1:16">
      <c r="A214" s="6">
        <v>202407</v>
      </c>
      <c r="B214" s="6" t="s">
        <v>324</v>
      </c>
      <c r="C214" s="6" t="s">
        <v>1438</v>
      </c>
      <c r="D214" s="6" t="s">
        <v>587</v>
      </c>
      <c r="E214" s="6" t="s">
        <v>909</v>
      </c>
      <c r="F214" s="6" t="s">
        <v>1027</v>
      </c>
      <c r="G214" s="7" t="s">
        <v>891</v>
      </c>
      <c r="H214" s="6" t="s">
        <v>1486</v>
      </c>
      <c r="I214" s="6">
        <v>0</v>
      </c>
      <c r="J214" s="9">
        <v>1900</v>
      </c>
      <c r="K214" s="9">
        <v>4881.45</v>
      </c>
      <c r="L214" s="9">
        <v>363.68</v>
      </c>
      <c r="M214" s="9">
        <v>86.8</v>
      </c>
      <c r="N214" s="9">
        <v>3.8</v>
      </c>
      <c r="O214" s="9">
        <v>0</v>
      </c>
      <c r="P214" s="10">
        <f t="shared" si="10"/>
        <v>3.8</v>
      </c>
    </row>
    <row r="215" spans="1:16">
      <c r="A215" s="6">
        <v>202407</v>
      </c>
      <c r="B215" s="6" t="s">
        <v>337</v>
      </c>
      <c r="C215" s="6" t="s">
        <v>1438</v>
      </c>
      <c r="D215" s="6" t="s">
        <v>587</v>
      </c>
      <c r="E215" s="6" t="s">
        <v>910</v>
      </c>
      <c r="F215" s="6" t="s">
        <v>1027</v>
      </c>
      <c r="G215" s="7" t="s">
        <v>891</v>
      </c>
      <c r="H215" s="6" t="s">
        <v>1486</v>
      </c>
      <c r="I215" s="6">
        <v>0</v>
      </c>
      <c r="J215" s="9">
        <v>1900</v>
      </c>
      <c r="K215" s="9">
        <v>6655.47</v>
      </c>
      <c r="L215" s="9">
        <v>363.68</v>
      </c>
      <c r="M215" s="9">
        <v>86.8</v>
      </c>
      <c r="N215" s="9">
        <v>3.8</v>
      </c>
      <c r="O215" s="9">
        <v>0</v>
      </c>
      <c r="P215" s="10">
        <f t="shared" si="10"/>
        <v>3.8</v>
      </c>
    </row>
    <row r="216" spans="1:16">
      <c r="A216" s="6">
        <v>202407</v>
      </c>
      <c r="B216" s="6" t="s">
        <v>373</v>
      </c>
      <c r="C216" s="6" t="s">
        <v>1438</v>
      </c>
      <c r="D216" s="6" t="s">
        <v>587</v>
      </c>
      <c r="E216" s="6" t="s">
        <v>967</v>
      </c>
      <c r="F216" s="6" t="s">
        <v>1027</v>
      </c>
      <c r="G216" s="7" t="s">
        <v>968</v>
      </c>
      <c r="H216" s="6" t="s">
        <v>1486</v>
      </c>
      <c r="I216" s="6">
        <v>0</v>
      </c>
      <c r="J216" s="9">
        <v>1900</v>
      </c>
      <c r="K216" s="9">
        <v>5455.93</v>
      </c>
      <c r="L216" s="9">
        <v>363.68</v>
      </c>
      <c r="M216" s="9">
        <v>86.8</v>
      </c>
      <c r="N216" s="9">
        <v>3.8</v>
      </c>
      <c r="O216" s="9">
        <v>0</v>
      </c>
      <c r="P216" s="10">
        <f t="shared" si="10"/>
        <v>3.8</v>
      </c>
    </row>
    <row r="217" spans="1:16">
      <c r="A217" s="6">
        <v>202407</v>
      </c>
      <c r="B217" s="6" t="s">
        <v>423</v>
      </c>
      <c r="C217" s="6" t="s">
        <v>1438</v>
      </c>
      <c r="D217" s="6" t="s">
        <v>587</v>
      </c>
      <c r="E217" s="6" t="s">
        <v>1205</v>
      </c>
      <c r="F217" s="6" t="s">
        <v>1027</v>
      </c>
      <c r="G217" s="7">
        <v>44788</v>
      </c>
      <c r="H217" s="6" t="s">
        <v>1494</v>
      </c>
      <c r="I217" s="6">
        <v>0</v>
      </c>
      <c r="J217" s="9">
        <v>1900</v>
      </c>
      <c r="K217" s="9">
        <v>7145.33</v>
      </c>
      <c r="L217" s="9">
        <v>363.68</v>
      </c>
      <c r="M217" s="9">
        <v>86.8</v>
      </c>
      <c r="N217" s="9">
        <v>3.8</v>
      </c>
      <c r="O217" s="9">
        <v>0</v>
      </c>
      <c r="P217" s="10">
        <f t="shared" si="10"/>
        <v>3.8</v>
      </c>
    </row>
    <row r="218" spans="1:16">
      <c r="A218" s="6">
        <v>202407</v>
      </c>
      <c r="B218" s="6" t="s">
        <v>432</v>
      </c>
      <c r="C218" s="6" t="s">
        <v>1438</v>
      </c>
      <c r="D218" s="6" t="s">
        <v>587</v>
      </c>
      <c r="E218" s="6" t="s">
        <v>1208</v>
      </c>
      <c r="F218" s="6" t="s">
        <v>1027</v>
      </c>
      <c r="G218" s="7">
        <v>44778</v>
      </c>
      <c r="H218" s="6" t="s">
        <v>1494</v>
      </c>
      <c r="I218" s="6">
        <v>0</v>
      </c>
      <c r="J218" s="9">
        <v>1900</v>
      </c>
      <c r="K218" s="9">
        <v>5238.28</v>
      </c>
      <c r="L218" s="9">
        <v>363.68</v>
      </c>
      <c r="M218" s="9">
        <v>86.8</v>
      </c>
      <c r="N218" s="9">
        <v>3.8</v>
      </c>
      <c r="O218" s="9">
        <v>0</v>
      </c>
      <c r="P218" s="10">
        <f t="shared" ref="P218:P247" si="11">1900*0.2%</f>
        <v>3.8</v>
      </c>
    </row>
    <row r="219" spans="1:16">
      <c r="A219" s="6">
        <v>202407</v>
      </c>
      <c r="B219" s="6" t="s">
        <v>335</v>
      </c>
      <c r="C219" s="6" t="s">
        <v>1438</v>
      </c>
      <c r="D219" s="6" t="s">
        <v>587</v>
      </c>
      <c r="E219" s="6" t="s">
        <v>1215</v>
      </c>
      <c r="F219" s="6" t="s">
        <v>1216</v>
      </c>
      <c r="G219" s="7">
        <v>44803</v>
      </c>
      <c r="H219" s="6" t="s">
        <v>1494</v>
      </c>
      <c r="I219" s="6">
        <v>0</v>
      </c>
      <c r="J219" s="9">
        <v>1900</v>
      </c>
      <c r="K219" s="9">
        <v>6661.17</v>
      </c>
      <c r="L219" s="9">
        <v>363.68</v>
      </c>
      <c r="M219" s="9">
        <v>86.8</v>
      </c>
      <c r="N219" s="9">
        <v>3.8</v>
      </c>
      <c r="O219" s="9">
        <v>0</v>
      </c>
      <c r="P219" s="10">
        <f t="shared" si="11"/>
        <v>3.8</v>
      </c>
    </row>
    <row r="220" spans="1:16">
      <c r="A220" s="6">
        <v>202407</v>
      </c>
      <c r="B220" s="6" t="s">
        <v>223</v>
      </c>
      <c r="C220" s="6" t="s">
        <v>1438</v>
      </c>
      <c r="D220" s="6" t="s">
        <v>587</v>
      </c>
      <c r="E220" s="6" t="s">
        <v>1236</v>
      </c>
      <c r="F220" s="6" t="s">
        <v>1027</v>
      </c>
      <c r="G220" s="7" t="s">
        <v>1227</v>
      </c>
      <c r="H220" s="6" t="s">
        <v>1494</v>
      </c>
      <c r="I220" s="6">
        <v>0</v>
      </c>
      <c r="J220" s="9">
        <v>1900</v>
      </c>
      <c r="K220" s="9">
        <v>6495.17</v>
      </c>
      <c r="L220" s="9">
        <v>363.68</v>
      </c>
      <c r="M220" s="9">
        <v>86.8</v>
      </c>
      <c r="N220" s="9">
        <v>3.8</v>
      </c>
      <c r="O220" s="9">
        <v>0</v>
      </c>
      <c r="P220" s="10">
        <f t="shared" si="11"/>
        <v>3.8</v>
      </c>
    </row>
    <row r="221" spans="1:16">
      <c r="A221" s="6">
        <v>202407</v>
      </c>
      <c r="B221" s="6" t="s">
        <v>260</v>
      </c>
      <c r="C221" s="6" t="s">
        <v>1438</v>
      </c>
      <c r="D221" s="6" t="s">
        <v>587</v>
      </c>
      <c r="E221" s="6" t="s">
        <v>1243</v>
      </c>
      <c r="F221" s="6" t="s">
        <v>1216</v>
      </c>
      <c r="G221" s="7" t="s">
        <v>1244</v>
      </c>
      <c r="H221" s="6" t="s">
        <v>1494</v>
      </c>
      <c r="I221" s="6">
        <v>0</v>
      </c>
      <c r="J221" s="9">
        <v>1900</v>
      </c>
      <c r="K221" s="9">
        <v>6308.12</v>
      </c>
      <c r="L221" s="9">
        <v>363.68</v>
      </c>
      <c r="M221" s="9">
        <v>86.8</v>
      </c>
      <c r="N221" s="9">
        <v>3.8</v>
      </c>
      <c r="O221" s="9">
        <v>0</v>
      </c>
      <c r="P221" s="10">
        <f t="shared" si="11"/>
        <v>3.8</v>
      </c>
    </row>
    <row r="222" spans="1:16">
      <c r="A222" s="6">
        <v>202407</v>
      </c>
      <c r="B222" s="6" t="s">
        <v>382</v>
      </c>
      <c r="C222" s="6" t="s">
        <v>1438</v>
      </c>
      <c r="D222" s="6" t="s">
        <v>587</v>
      </c>
      <c r="E222" s="6" t="s">
        <v>950</v>
      </c>
      <c r="F222" s="6" t="s">
        <v>908</v>
      </c>
      <c r="G222" s="7" t="s">
        <v>951</v>
      </c>
      <c r="H222" s="6" t="s">
        <v>1494</v>
      </c>
      <c r="I222" s="6">
        <v>0</v>
      </c>
      <c r="J222" s="9">
        <v>1900</v>
      </c>
      <c r="K222" s="9">
        <v>6405.4</v>
      </c>
      <c r="L222" s="9">
        <v>363.68</v>
      </c>
      <c r="M222" s="9">
        <v>86.8</v>
      </c>
      <c r="N222" s="9">
        <v>3.8</v>
      </c>
      <c r="O222" s="9">
        <v>0</v>
      </c>
      <c r="P222" s="10">
        <f t="shared" si="11"/>
        <v>3.8</v>
      </c>
    </row>
    <row r="223" spans="1:16">
      <c r="A223" s="6">
        <v>202407</v>
      </c>
      <c r="B223" s="6" t="s">
        <v>227</v>
      </c>
      <c r="C223" s="6" t="s">
        <v>1438</v>
      </c>
      <c r="D223" s="6" t="s">
        <v>587</v>
      </c>
      <c r="E223" s="6" t="s">
        <v>1250</v>
      </c>
      <c r="F223" s="6" t="s">
        <v>1216</v>
      </c>
      <c r="G223" s="7" t="s">
        <v>1251</v>
      </c>
      <c r="H223" s="6" t="s">
        <v>1494</v>
      </c>
      <c r="I223" s="6">
        <v>0</v>
      </c>
      <c r="J223" s="9">
        <v>1900</v>
      </c>
      <c r="K223" s="9">
        <v>6730.75</v>
      </c>
      <c r="L223" s="9">
        <v>363.68</v>
      </c>
      <c r="M223" s="9">
        <v>86.8</v>
      </c>
      <c r="N223" s="9">
        <v>3.8</v>
      </c>
      <c r="O223" s="9">
        <v>0</v>
      </c>
      <c r="P223" s="10">
        <f t="shared" si="11"/>
        <v>3.8</v>
      </c>
    </row>
    <row r="224" spans="1:16">
      <c r="A224" s="6">
        <v>202407</v>
      </c>
      <c r="B224" s="6" t="s">
        <v>303</v>
      </c>
      <c r="C224" s="6" t="s">
        <v>1438</v>
      </c>
      <c r="D224" s="6" t="s">
        <v>587</v>
      </c>
      <c r="E224" s="6" t="s">
        <v>1252</v>
      </c>
      <c r="F224" s="6" t="s">
        <v>1027</v>
      </c>
      <c r="G224" s="7" t="s">
        <v>1253</v>
      </c>
      <c r="H224" s="6" t="s">
        <v>1494</v>
      </c>
      <c r="I224" s="6">
        <v>0</v>
      </c>
      <c r="J224" s="9">
        <v>1900</v>
      </c>
      <c r="K224" s="9">
        <v>7251.53</v>
      </c>
      <c r="L224" s="9">
        <v>363.68</v>
      </c>
      <c r="M224" s="9">
        <v>86.8</v>
      </c>
      <c r="N224" s="9">
        <v>3.8</v>
      </c>
      <c r="O224" s="9">
        <v>0</v>
      </c>
      <c r="P224" s="10">
        <f t="shared" si="11"/>
        <v>3.8</v>
      </c>
    </row>
    <row r="225" spans="1:16">
      <c r="A225" s="6">
        <v>202407</v>
      </c>
      <c r="B225" s="6" t="s">
        <v>340</v>
      </c>
      <c r="C225" s="6" t="s">
        <v>1438</v>
      </c>
      <c r="D225" s="6" t="s">
        <v>587</v>
      </c>
      <c r="E225" s="6" t="s">
        <v>1256</v>
      </c>
      <c r="F225" s="6" t="s">
        <v>1027</v>
      </c>
      <c r="G225" s="7" t="s">
        <v>1257</v>
      </c>
      <c r="H225" s="6" t="s">
        <v>1494</v>
      </c>
      <c r="I225" s="6">
        <v>0</v>
      </c>
      <c r="J225" s="9">
        <v>1900</v>
      </c>
      <c r="K225" s="9">
        <v>6270.21</v>
      </c>
      <c r="L225" s="9">
        <v>363.68</v>
      </c>
      <c r="M225" s="9">
        <v>86.8</v>
      </c>
      <c r="N225" s="9">
        <v>3.8</v>
      </c>
      <c r="O225" s="9">
        <v>0</v>
      </c>
      <c r="P225" s="10">
        <f t="shared" si="11"/>
        <v>3.8</v>
      </c>
    </row>
    <row r="226" spans="1:16">
      <c r="A226" s="6">
        <v>202407</v>
      </c>
      <c r="B226" s="6" t="s">
        <v>439</v>
      </c>
      <c r="C226" s="6" t="s">
        <v>1438</v>
      </c>
      <c r="D226" s="6" t="s">
        <v>587</v>
      </c>
      <c r="E226" s="6" t="s">
        <v>855</v>
      </c>
      <c r="F226" s="6" t="s">
        <v>1027</v>
      </c>
      <c r="G226" s="7" t="s">
        <v>857</v>
      </c>
      <c r="H226" s="6" t="s">
        <v>1494</v>
      </c>
      <c r="I226" s="6">
        <v>0</v>
      </c>
      <c r="J226" s="9">
        <v>1900</v>
      </c>
      <c r="K226" s="9">
        <v>6829.59</v>
      </c>
      <c r="L226" s="9">
        <v>363.68</v>
      </c>
      <c r="M226" s="9">
        <v>86.8</v>
      </c>
      <c r="N226" s="9">
        <v>3.8</v>
      </c>
      <c r="O226" s="9">
        <v>0</v>
      </c>
      <c r="P226" s="10">
        <f t="shared" si="11"/>
        <v>3.8</v>
      </c>
    </row>
    <row r="227" spans="1:16">
      <c r="A227" s="6">
        <v>202407</v>
      </c>
      <c r="B227" s="6" t="s">
        <v>292</v>
      </c>
      <c r="C227" s="6" t="s">
        <v>1438</v>
      </c>
      <c r="D227" s="6" t="s">
        <v>587</v>
      </c>
      <c r="E227" s="6" t="s">
        <v>1303</v>
      </c>
      <c r="F227" s="6" t="s">
        <v>1027</v>
      </c>
      <c r="G227" s="7" t="s">
        <v>1304</v>
      </c>
      <c r="H227" s="6" t="s">
        <v>1494</v>
      </c>
      <c r="I227" s="6">
        <v>0</v>
      </c>
      <c r="J227" s="9">
        <v>1900</v>
      </c>
      <c r="K227" s="9">
        <v>7712.64</v>
      </c>
      <c r="L227" s="9">
        <v>363.68</v>
      </c>
      <c r="M227" s="9">
        <v>86.8</v>
      </c>
      <c r="N227" s="9">
        <v>3.8</v>
      </c>
      <c r="O227" s="9">
        <v>0</v>
      </c>
      <c r="P227" s="10">
        <f t="shared" si="11"/>
        <v>3.8</v>
      </c>
    </row>
    <row r="228" spans="1:16">
      <c r="A228" s="6">
        <v>202407</v>
      </c>
      <c r="B228" s="6" t="s">
        <v>422</v>
      </c>
      <c r="C228" s="6" t="s">
        <v>1438</v>
      </c>
      <c r="D228" s="6" t="s">
        <v>587</v>
      </c>
      <c r="E228" s="6" t="s">
        <v>1305</v>
      </c>
      <c r="F228" s="6" t="s">
        <v>1027</v>
      </c>
      <c r="G228" s="7" t="s">
        <v>1304</v>
      </c>
      <c r="H228" s="6" t="s">
        <v>1494</v>
      </c>
      <c r="I228" s="6">
        <v>0</v>
      </c>
      <c r="J228" s="9">
        <v>1900</v>
      </c>
      <c r="K228" s="9">
        <v>1573.6</v>
      </c>
      <c r="L228" s="9">
        <v>363.68</v>
      </c>
      <c r="M228" s="9">
        <v>86.8</v>
      </c>
      <c r="N228" s="9">
        <v>3.8</v>
      </c>
      <c r="O228" s="9">
        <v>0</v>
      </c>
      <c r="P228" s="10">
        <f t="shared" si="11"/>
        <v>3.8</v>
      </c>
    </row>
    <row r="229" spans="1:16">
      <c r="A229" s="6">
        <v>202407</v>
      </c>
      <c r="B229" s="6" t="s">
        <v>412</v>
      </c>
      <c r="C229" s="6" t="s">
        <v>1438</v>
      </c>
      <c r="D229" s="6" t="s">
        <v>587</v>
      </c>
      <c r="E229" s="6" t="s">
        <v>1306</v>
      </c>
      <c r="F229" s="6" t="s">
        <v>1027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5375.13</v>
      </c>
      <c r="L229" s="9">
        <v>363.68</v>
      </c>
      <c r="M229" s="9">
        <v>86.8</v>
      </c>
      <c r="N229" s="9">
        <v>3.8</v>
      </c>
      <c r="O229" s="9">
        <v>0</v>
      </c>
      <c r="P229" s="10">
        <f t="shared" si="11"/>
        <v>3.8</v>
      </c>
    </row>
    <row r="230" spans="1:16">
      <c r="A230" s="6">
        <v>202407</v>
      </c>
      <c r="B230" s="6" t="s">
        <v>437</v>
      </c>
      <c r="C230" s="6" t="s">
        <v>1438</v>
      </c>
      <c r="D230" s="6" t="s">
        <v>587</v>
      </c>
      <c r="E230" s="6" t="s">
        <v>1322</v>
      </c>
      <c r="F230" s="6" t="s">
        <v>1039</v>
      </c>
      <c r="G230" s="7" t="s">
        <v>1323</v>
      </c>
      <c r="H230" s="6" t="s">
        <v>1494</v>
      </c>
      <c r="I230" s="6">
        <v>0</v>
      </c>
      <c r="J230" s="9">
        <v>1900</v>
      </c>
      <c r="K230" s="9">
        <v>5782.39</v>
      </c>
      <c r="L230" s="9">
        <v>363.68</v>
      </c>
      <c r="M230" s="9">
        <v>86.8</v>
      </c>
      <c r="N230" s="9">
        <v>3.8</v>
      </c>
      <c r="O230" s="9">
        <v>0</v>
      </c>
      <c r="P230" s="10">
        <f t="shared" si="11"/>
        <v>3.8</v>
      </c>
    </row>
    <row r="231" spans="1:16">
      <c r="A231" s="6">
        <v>202407</v>
      </c>
      <c r="B231" s="6" t="s">
        <v>288</v>
      </c>
      <c r="C231" s="6" t="s">
        <v>1438</v>
      </c>
      <c r="D231" s="6" t="s">
        <v>587</v>
      </c>
      <c r="E231" s="6" t="s">
        <v>1324</v>
      </c>
      <c r="F231" s="6" t="s">
        <v>1027</v>
      </c>
      <c r="G231" s="7" t="s">
        <v>1325</v>
      </c>
      <c r="H231" s="6" t="s">
        <v>1494</v>
      </c>
      <c r="I231" s="6">
        <v>0</v>
      </c>
      <c r="J231" s="9">
        <v>1900</v>
      </c>
      <c r="K231" s="9">
        <v>7285.07</v>
      </c>
      <c r="L231" s="9">
        <v>363.68</v>
      </c>
      <c r="M231" s="9">
        <v>86.8</v>
      </c>
      <c r="N231" s="9">
        <v>3.8</v>
      </c>
      <c r="O231" s="9">
        <v>0</v>
      </c>
      <c r="P231" s="10">
        <f t="shared" si="11"/>
        <v>3.8</v>
      </c>
    </row>
    <row r="232" spans="1:16">
      <c r="A232" s="6">
        <v>202407</v>
      </c>
      <c r="B232" s="6" t="s">
        <v>398</v>
      </c>
      <c r="C232" s="6" t="s">
        <v>1438</v>
      </c>
      <c r="D232" s="6" t="s">
        <v>587</v>
      </c>
      <c r="E232" s="6" t="s">
        <v>1326</v>
      </c>
      <c r="F232" s="6" t="s">
        <v>1039</v>
      </c>
      <c r="G232" s="7" t="s">
        <v>1317</v>
      </c>
      <c r="H232" s="6" t="s">
        <v>1494</v>
      </c>
      <c r="I232" s="6">
        <v>0</v>
      </c>
      <c r="J232" s="9">
        <v>1900</v>
      </c>
      <c r="K232" s="9">
        <v>6725.96</v>
      </c>
      <c r="L232" s="9">
        <v>363.68</v>
      </c>
      <c r="M232" s="9">
        <v>86.8</v>
      </c>
      <c r="N232" s="9">
        <v>3.8</v>
      </c>
      <c r="O232" s="9">
        <v>0</v>
      </c>
      <c r="P232" s="10">
        <f t="shared" si="11"/>
        <v>3.8</v>
      </c>
    </row>
    <row r="233" spans="1:16">
      <c r="A233" s="6">
        <v>202407</v>
      </c>
      <c r="B233" s="6" t="s">
        <v>259</v>
      </c>
      <c r="C233" s="6" t="s">
        <v>1438</v>
      </c>
      <c r="D233" s="6" t="s">
        <v>587</v>
      </c>
      <c r="E233" s="6" t="s">
        <v>1299</v>
      </c>
      <c r="F233" s="6" t="s">
        <v>1039</v>
      </c>
      <c r="G233" s="7" t="s">
        <v>1301</v>
      </c>
      <c r="H233" s="6" t="s">
        <v>1494</v>
      </c>
      <c r="I233" s="6">
        <v>0</v>
      </c>
      <c r="J233" s="9">
        <v>1900</v>
      </c>
      <c r="K233" s="9">
        <v>5796.98</v>
      </c>
      <c r="L233" s="9">
        <v>363.68</v>
      </c>
      <c r="M233" s="9">
        <v>86.8</v>
      </c>
      <c r="N233" s="9">
        <v>3.8</v>
      </c>
      <c r="O233" s="9">
        <v>0</v>
      </c>
      <c r="P233" s="10">
        <f t="shared" si="11"/>
        <v>3.8</v>
      </c>
    </row>
    <row r="234" spans="1:16">
      <c r="A234" s="6">
        <v>202407</v>
      </c>
      <c r="B234" s="6" t="s">
        <v>464</v>
      </c>
      <c r="C234" s="6" t="s">
        <v>1438</v>
      </c>
      <c r="D234" s="6" t="s">
        <v>587</v>
      </c>
      <c r="E234" s="6" t="s">
        <v>1412</v>
      </c>
      <c r="F234" s="6" t="s">
        <v>1039</v>
      </c>
      <c r="G234" s="7" t="s">
        <v>1401</v>
      </c>
      <c r="H234" s="6" t="s">
        <v>1494</v>
      </c>
      <c r="I234" s="6">
        <v>0</v>
      </c>
      <c r="J234" s="9">
        <v>1900</v>
      </c>
      <c r="K234" s="9">
        <v>6387.37</v>
      </c>
      <c r="L234" s="9">
        <v>363.68</v>
      </c>
      <c r="M234" s="9">
        <v>86.8</v>
      </c>
      <c r="N234" s="9">
        <v>3.8</v>
      </c>
      <c r="O234" s="9">
        <v>0</v>
      </c>
      <c r="P234" s="10">
        <f t="shared" si="11"/>
        <v>3.8</v>
      </c>
    </row>
    <row r="235" spans="1:16">
      <c r="A235" s="6">
        <v>202407</v>
      </c>
      <c r="B235" s="6" t="s">
        <v>494</v>
      </c>
      <c r="C235" s="6" t="s">
        <v>1438</v>
      </c>
      <c r="D235" s="6" t="s">
        <v>587</v>
      </c>
      <c r="E235" s="6" t="s">
        <v>1413</v>
      </c>
      <c r="F235" s="6" t="s">
        <v>1020</v>
      </c>
      <c r="G235" s="7" t="s">
        <v>1414</v>
      </c>
      <c r="H235" s="6" t="s">
        <v>1494</v>
      </c>
      <c r="I235" s="6">
        <v>0</v>
      </c>
      <c r="J235" s="9">
        <v>1900</v>
      </c>
      <c r="K235" s="9">
        <v>6331.21</v>
      </c>
      <c r="L235" s="9">
        <v>363.68</v>
      </c>
      <c r="M235" s="9">
        <v>86.8</v>
      </c>
      <c r="N235" s="9">
        <v>3.8</v>
      </c>
      <c r="O235" s="9">
        <v>0</v>
      </c>
      <c r="P235" s="10">
        <f t="shared" si="11"/>
        <v>3.8</v>
      </c>
    </row>
    <row r="236" spans="1:16">
      <c r="A236" s="6">
        <v>202407</v>
      </c>
      <c r="B236" s="6" t="s">
        <v>467</v>
      </c>
      <c r="C236" s="6" t="s">
        <v>1438</v>
      </c>
      <c r="D236" s="6" t="s">
        <v>587</v>
      </c>
      <c r="E236" s="6" t="s">
        <v>1415</v>
      </c>
      <c r="F236" s="6" t="s">
        <v>1020</v>
      </c>
      <c r="G236" s="7" t="s">
        <v>1416</v>
      </c>
      <c r="H236" s="6" t="s">
        <v>1494</v>
      </c>
      <c r="I236" s="6">
        <v>0</v>
      </c>
      <c r="J236" s="9">
        <v>1900</v>
      </c>
      <c r="K236" s="9">
        <v>6687.58</v>
      </c>
      <c r="L236" s="9">
        <v>363.68</v>
      </c>
      <c r="M236" s="9">
        <v>86.8</v>
      </c>
      <c r="N236" s="9">
        <v>3.8</v>
      </c>
      <c r="O236" s="9">
        <v>0</v>
      </c>
      <c r="P236" s="10">
        <f t="shared" si="11"/>
        <v>3.8</v>
      </c>
    </row>
    <row r="237" spans="1:16">
      <c r="A237" s="6">
        <v>202407</v>
      </c>
      <c r="B237" s="6" t="s">
        <v>482</v>
      </c>
      <c r="C237" s="6" t="s">
        <v>1438</v>
      </c>
      <c r="D237" s="6" t="s">
        <v>587</v>
      </c>
      <c r="E237" s="6" t="s">
        <v>1417</v>
      </c>
      <c r="F237" s="6" t="s">
        <v>1027</v>
      </c>
      <c r="G237" s="7" t="s">
        <v>1418</v>
      </c>
      <c r="H237" s="6" t="s">
        <v>1494</v>
      </c>
      <c r="I237" s="6">
        <v>0</v>
      </c>
      <c r="J237" s="9">
        <v>1900</v>
      </c>
      <c r="K237" s="9">
        <v>6469.4</v>
      </c>
      <c r="L237" s="9">
        <v>363.68</v>
      </c>
      <c r="M237" s="9">
        <v>86.8</v>
      </c>
      <c r="N237" s="9">
        <v>3.8</v>
      </c>
      <c r="O237" s="9">
        <v>0</v>
      </c>
      <c r="P237" s="10">
        <f t="shared" si="11"/>
        <v>3.8</v>
      </c>
    </row>
    <row r="238" spans="1:16">
      <c r="A238" s="6">
        <v>202407</v>
      </c>
      <c r="B238" s="6" t="s">
        <v>469</v>
      </c>
      <c r="C238" s="6" t="s">
        <v>1438</v>
      </c>
      <c r="D238" s="6" t="s">
        <v>587</v>
      </c>
      <c r="E238" s="6" t="s">
        <v>1435</v>
      </c>
      <c r="F238" s="6" t="s">
        <v>1027</v>
      </c>
      <c r="G238" s="7" t="s">
        <v>1436</v>
      </c>
      <c r="H238" s="6" t="s">
        <v>1494</v>
      </c>
      <c r="I238" s="6">
        <v>0</v>
      </c>
      <c r="J238" s="9">
        <v>1900</v>
      </c>
      <c r="K238" s="9">
        <v>6478.65</v>
      </c>
      <c r="L238" s="9">
        <v>363.68</v>
      </c>
      <c r="M238" s="9">
        <v>86.8</v>
      </c>
      <c r="N238" s="9">
        <v>3.8</v>
      </c>
      <c r="O238" s="9">
        <v>0</v>
      </c>
      <c r="P238" s="10">
        <f t="shared" si="11"/>
        <v>3.8</v>
      </c>
    </row>
    <row r="239" spans="1:16">
      <c r="A239" s="6">
        <v>202407</v>
      </c>
      <c r="B239" s="6" t="s">
        <v>495</v>
      </c>
      <c r="C239" s="6" t="s">
        <v>1438</v>
      </c>
      <c r="D239" s="6" t="s">
        <v>587</v>
      </c>
      <c r="E239" s="6" t="s">
        <v>1467</v>
      </c>
      <c r="F239" s="6" t="s">
        <v>1027</v>
      </c>
      <c r="G239" s="7" t="s">
        <v>1468</v>
      </c>
      <c r="H239" s="6" t="s">
        <v>1494</v>
      </c>
      <c r="I239" s="6">
        <v>0</v>
      </c>
      <c r="J239" s="9">
        <v>1900</v>
      </c>
      <c r="K239" s="9">
        <v>7931.59</v>
      </c>
      <c r="L239" s="9">
        <v>363.68</v>
      </c>
      <c r="M239" s="9">
        <v>86.8</v>
      </c>
      <c r="N239" s="9">
        <v>3.8</v>
      </c>
      <c r="O239" s="9">
        <v>0</v>
      </c>
      <c r="P239" s="10">
        <f t="shared" si="11"/>
        <v>3.8</v>
      </c>
    </row>
    <row r="240" spans="1:16">
      <c r="A240" s="6">
        <v>202407</v>
      </c>
      <c r="B240" s="6" t="s">
        <v>498</v>
      </c>
      <c r="C240" s="6" t="s">
        <v>1438</v>
      </c>
      <c r="D240" s="6" t="s">
        <v>587</v>
      </c>
      <c r="E240" s="6" t="s">
        <v>1474</v>
      </c>
      <c r="F240" s="6" t="s">
        <v>1020</v>
      </c>
      <c r="G240" s="7" t="s">
        <v>1475</v>
      </c>
      <c r="H240" s="6" t="s">
        <v>1494</v>
      </c>
      <c r="I240" s="6">
        <v>0</v>
      </c>
      <c r="J240" s="9">
        <v>1900</v>
      </c>
      <c r="K240" s="9">
        <v>6671.1</v>
      </c>
      <c r="L240" s="9">
        <v>363.68</v>
      </c>
      <c r="M240" s="9">
        <v>86.8</v>
      </c>
      <c r="N240" s="9">
        <v>3.8</v>
      </c>
      <c r="O240" s="9">
        <v>0</v>
      </c>
      <c r="P240" s="10">
        <f t="shared" si="11"/>
        <v>3.8</v>
      </c>
    </row>
    <row r="241" spans="1:16">
      <c r="A241" s="6">
        <v>202407</v>
      </c>
      <c r="B241" s="6" t="s">
        <v>480</v>
      </c>
      <c r="C241" s="6" t="s">
        <v>1438</v>
      </c>
      <c r="D241" s="6" t="s">
        <v>587</v>
      </c>
      <c r="E241" s="6" t="s">
        <v>1384</v>
      </c>
      <c r="F241" s="6" t="s">
        <v>1039</v>
      </c>
      <c r="G241" s="7" t="s">
        <v>1385</v>
      </c>
      <c r="H241" s="6" t="s">
        <v>1494</v>
      </c>
      <c r="I241" s="6">
        <v>0</v>
      </c>
      <c r="J241" s="9">
        <v>1900</v>
      </c>
      <c r="K241" s="9">
        <v>5302.84</v>
      </c>
      <c r="L241" s="9">
        <v>363.68</v>
      </c>
      <c r="M241" s="9">
        <v>86.8</v>
      </c>
      <c r="N241" s="9">
        <v>3.8</v>
      </c>
      <c r="O241" s="9">
        <v>0</v>
      </c>
      <c r="P241" s="10">
        <f t="shared" si="11"/>
        <v>3.8</v>
      </c>
    </row>
    <row r="242" spans="1:16">
      <c r="A242" s="6">
        <v>202407</v>
      </c>
      <c r="B242" s="6" t="s">
        <v>526</v>
      </c>
      <c r="C242" s="6" t="s">
        <v>1438</v>
      </c>
      <c r="D242" s="6" t="s">
        <v>587</v>
      </c>
      <c r="E242" s="6" t="s">
        <v>1512</v>
      </c>
      <c r="F242" s="6" t="s">
        <v>1027</v>
      </c>
      <c r="G242" s="7" t="s">
        <v>1513</v>
      </c>
      <c r="H242" s="6" t="s">
        <v>1494</v>
      </c>
      <c r="I242" s="6">
        <v>0</v>
      </c>
      <c r="J242" s="9">
        <v>1900</v>
      </c>
      <c r="K242" s="9">
        <v>6092.45</v>
      </c>
      <c r="L242" s="9">
        <v>363.68</v>
      </c>
      <c r="M242" s="9">
        <v>86.8</v>
      </c>
      <c r="N242" s="9">
        <v>3.8</v>
      </c>
      <c r="O242" s="9">
        <v>0</v>
      </c>
      <c r="P242" s="10">
        <f t="shared" si="11"/>
        <v>3.8</v>
      </c>
    </row>
    <row r="243" spans="1:16">
      <c r="A243" s="6">
        <v>202407</v>
      </c>
      <c r="B243" s="6" t="s">
        <v>530</v>
      </c>
      <c r="C243" s="6" t="s">
        <v>1438</v>
      </c>
      <c r="D243" s="6" t="s">
        <v>587</v>
      </c>
      <c r="E243" s="6" t="s">
        <v>1514</v>
      </c>
      <c r="F243" s="6" t="s">
        <v>1027</v>
      </c>
      <c r="G243" s="7" t="s">
        <v>1513</v>
      </c>
      <c r="H243" s="6" t="s">
        <v>1494</v>
      </c>
      <c r="I243" s="6">
        <v>0</v>
      </c>
      <c r="J243" s="9">
        <v>1900</v>
      </c>
      <c r="K243" s="9">
        <v>5718.43</v>
      </c>
      <c r="L243" s="9">
        <v>363.68</v>
      </c>
      <c r="M243" s="9">
        <v>86.8</v>
      </c>
      <c r="N243" s="9">
        <v>3.8</v>
      </c>
      <c r="O243" s="9">
        <v>0</v>
      </c>
      <c r="P243" s="10">
        <f t="shared" si="11"/>
        <v>3.8</v>
      </c>
    </row>
    <row r="244" spans="1:16">
      <c r="A244" s="6">
        <v>202408</v>
      </c>
      <c r="B244" s="6" t="s">
        <v>448</v>
      </c>
      <c r="C244" s="6" t="s">
        <v>575</v>
      </c>
      <c r="D244" s="6" t="s">
        <v>1542</v>
      </c>
      <c r="E244" s="6" t="s">
        <v>577</v>
      </c>
      <c r="F244" s="6" t="s">
        <v>578</v>
      </c>
      <c r="G244" s="7" t="s">
        <v>579</v>
      </c>
      <c r="H244" s="6" t="str">
        <f>_xlfn.XLOOKUP(B244,'2024.1-2024.6'!B:B,'2024.1-2024.6'!H:H)</f>
        <v>计时</v>
      </c>
      <c r="I244" s="6">
        <v>0</v>
      </c>
      <c r="J244" s="9">
        <v>5500</v>
      </c>
      <c r="K244" s="9">
        <v>16600</v>
      </c>
      <c r="L244" s="9">
        <v>363.68</v>
      </c>
      <c r="M244" s="9">
        <v>86.8</v>
      </c>
      <c r="N244" s="9">
        <v>3.8</v>
      </c>
      <c r="O244" s="9">
        <v>95</v>
      </c>
      <c r="P244" s="10">
        <f t="shared" si="11"/>
        <v>3.8</v>
      </c>
    </row>
    <row r="245" spans="1:16">
      <c r="A245" s="6">
        <v>202408</v>
      </c>
      <c r="B245" s="6" t="s">
        <v>295</v>
      </c>
      <c r="C245" s="6" t="s">
        <v>580</v>
      </c>
      <c r="D245" s="6" t="s">
        <v>1543</v>
      </c>
      <c r="E245" s="6" t="s">
        <v>581</v>
      </c>
      <c r="F245" s="6" t="s">
        <v>582</v>
      </c>
      <c r="G245" s="7" t="s">
        <v>583</v>
      </c>
      <c r="H245" s="6" t="str">
        <f>_xlfn.XLOOKUP(B245,'2024.1-2024.6'!B:B,'2024.1-2024.6'!H:H)</f>
        <v>计时</v>
      </c>
      <c r="I245" s="6">
        <v>0</v>
      </c>
      <c r="J245" s="9">
        <v>5544</v>
      </c>
      <c r="K245" s="9">
        <v>13197.1</v>
      </c>
      <c r="L245" s="9">
        <v>363.68</v>
      </c>
      <c r="M245" s="9">
        <v>86.8</v>
      </c>
      <c r="N245" s="9">
        <v>3.8</v>
      </c>
      <c r="O245" s="9">
        <v>95</v>
      </c>
      <c r="P245" s="10">
        <f t="shared" si="11"/>
        <v>3.8</v>
      </c>
    </row>
    <row r="246" spans="1:16">
      <c r="A246" s="6">
        <v>202408</v>
      </c>
      <c r="B246" s="6" t="s">
        <v>234</v>
      </c>
      <c r="C246" s="6" t="s">
        <v>580</v>
      </c>
      <c r="D246" s="6" t="s">
        <v>1543</v>
      </c>
      <c r="E246" s="6" t="s">
        <v>584</v>
      </c>
      <c r="F246" s="6" t="s">
        <v>585</v>
      </c>
      <c r="G246" s="7" t="s">
        <v>586</v>
      </c>
      <c r="H246" s="6" t="str">
        <f>_xlfn.XLOOKUP(B246,'2024.1-2024.6'!B:B,'2024.1-2024.6'!H:H)</f>
        <v>计时</v>
      </c>
      <c r="I246" s="6">
        <v>0</v>
      </c>
      <c r="J246" s="9">
        <v>5544</v>
      </c>
      <c r="K246" s="9">
        <v>13004</v>
      </c>
      <c r="L246" s="9">
        <v>363.68</v>
      </c>
      <c r="M246" s="9">
        <v>86.8</v>
      </c>
      <c r="N246" s="9">
        <v>3.8</v>
      </c>
      <c r="O246" s="9">
        <v>125</v>
      </c>
      <c r="P246" s="10">
        <f t="shared" si="11"/>
        <v>3.8</v>
      </c>
    </row>
    <row r="247" spans="1:16">
      <c r="A247" s="6">
        <v>202408</v>
      </c>
      <c r="B247" s="6" t="s">
        <v>334</v>
      </c>
      <c r="C247" s="6" t="s">
        <v>575</v>
      </c>
      <c r="D247" s="6" t="s">
        <v>1543</v>
      </c>
      <c r="E247" s="6" t="s">
        <v>588</v>
      </c>
      <c r="F247" s="6" t="s">
        <v>589</v>
      </c>
      <c r="G247" s="7" t="s">
        <v>590</v>
      </c>
      <c r="H247" s="6" t="str">
        <f>_xlfn.XLOOKUP(B247,'2024.1-2024.6'!B:B,'2024.1-2024.6'!H:H)</f>
        <v>计时</v>
      </c>
      <c r="I247" s="6">
        <v>0</v>
      </c>
      <c r="J247" s="9">
        <v>3200</v>
      </c>
      <c r="K247" s="9">
        <v>7367.73</v>
      </c>
      <c r="L247" s="9">
        <v>363.68</v>
      </c>
      <c r="M247" s="9">
        <v>86.8</v>
      </c>
      <c r="N247" s="9">
        <v>3.8</v>
      </c>
      <c r="O247" s="9">
        <v>95</v>
      </c>
      <c r="P247" s="10">
        <f t="shared" si="11"/>
        <v>3.8</v>
      </c>
    </row>
    <row r="248" spans="1:16">
      <c r="A248" s="6">
        <v>202408</v>
      </c>
      <c r="B248" s="6" t="s">
        <v>342</v>
      </c>
      <c r="C248" s="6" t="s">
        <v>592</v>
      </c>
      <c r="D248" s="6" t="s">
        <v>1544</v>
      </c>
      <c r="E248" s="6" t="s">
        <v>593</v>
      </c>
      <c r="F248" s="6" t="s">
        <v>594</v>
      </c>
      <c r="G248" s="7" t="s">
        <v>595</v>
      </c>
      <c r="H248" s="6" t="str">
        <f>_xlfn.XLOOKUP(B248,'2024.1-2024.6'!B:B,'2024.1-2024.6'!H:H)</f>
        <v>计时</v>
      </c>
      <c r="I248" s="6">
        <v>0</v>
      </c>
      <c r="J248" s="9">
        <v>1900</v>
      </c>
      <c r="K248" s="9">
        <v>4018.5</v>
      </c>
      <c r="L248" s="9">
        <v>0</v>
      </c>
      <c r="M248" s="9">
        <v>0</v>
      </c>
      <c r="N248" s="9">
        <v>0</v>
      </c>
      <c r="O248" s="9">
        <v>0</v>
      </c>
      <c r="P248" s="10">
        <v>0</v>
      </c>
    </row>
    <row r="249" spans="1:16">
      <c r="A249" s="6">
        <v>202408</v>
      </c>
      <c r="B249" s="6" t="s">
        <v>225</v>
      </c>
      <c r="C249" s="6" t="s">
        <v>592</v>
      </c>
      <c r="D249" s="6" t="s">
        <v>1545</v>
      </c>
      <c r="E249" s="6" t="s">
        <v>596</v>
      </c>
      <c r="F249" s="6" t="s">
        <v>597</v>
      </c>
      <c r="G249" s="7" t="s">
        <v>598</v>
      </c>
      <c r="H249" s="6" t="str">
        <f>_xlfn.XLOOKUP(B249,'2024.1-2024.6'!B:B,'2024.1-2024.6'!H:H)</f>
        <v>计时</v>
      </c>
      <c r="I249" s="6">
        <v>0</v>
      </c>
      <c r="J249" s="9">
        <v>1900</v>
      </c>
      <c r="K249" s="9">
        <v>5338.2</v>
      </c>
      <c r="L249" s="9">
        <v>363.68</v>
      </c>
      <c r="M249" s="9">
        <v>86.8</v>
      </c>
      <c r="N249" s="9">
        <v>3.8</v>
      </c>
      <c r="O249" s="9">
        <v>0</v>
      </c>
      <c r="P249" s="10">
        <f t="shared" ref="P249:P256" si="12">1900*0.2%</f>
        <v>3.8</v>
      </c>
    </row>
    <row r="250" spans="1:16">
      <c r="A250" s="6">
        <v>202408</v>
      </c>
      <c r="B250" s="6" t="s">
        <v>301</v>
      </c>
      <c r="C250" s="6" t="s">
        <v>580</v>
      </c>
      <c r="D250" s="6" t="s">
        <v>1546</v>
      </c>
      <c r="E250" s="6" t="s">
        <v>599</v>
      </c>
      <c r="F250" s="6" t="s">
        <v>600</v>
      </c>
      <c r="G250" s="7" t="s">
        <v>601</v>
      </c>
      <c r="H250" s="6" t="str">
        <f>_xlfn.XLOOKUP(B250,'2024.1-2024.6'!B:B,'2024.1-2024.6'!H:H)</f>
        <v>计时</v>
      </c>
      <c r="I250" s="6">
        <v>0</v>
      </c>
      <c r="J250" s="9">
        <v>5746</v>
      </c>
      <c r="K250" s="9">
        <v>13294.7</v>
      </c>
      <c r="L250" s="9">
        <v>363.68</v>
      </c>
      <c r="M250" s="9">
        <v>86.8</v>
      </c>
      <c r="N250" s="9">
        <v>3.8</v>
      </c>
      <c r="O250" s="9">
        <v>1250</v>
      </c>
      <c r="P250" s="10">
        <f t="shared" si="12"/>
        <v>3.8</v>
      </c>
    </row>
    <row r="251" spans="1:16">
      <c r="A251" s="6">
        <v>202408</v>
      </c>
      <c r="B251" s="6" t="s">
        <v>264</v>
      </c>
      <c r="C251" s="6" t="s">
        <v>580</v>
      </c>
      <c r="D251" s="6" t="s">
        <v>1547</v>
      </c>
      <c r="E251" s="6" t="s">
        <v>602</v>
      </c>
      <c r="F251" s="6" t="s">
        <v>1336</v>
      </c>
      <c r="G251" s="7" t="s">
        <v>604</v>
      </c>
      <c r="H251" s="6" t="str">
        <f>_xlfn.XLOOKUP(B251,'2024.1-2024.6'!B:B,'2024.1-2024.6'!H:H)</f>
        <v>计时</v>
      </c>
      <c r="I251" s="6">
        <v>0</v>
      </c>
      <c r="J251" s="9">
        <v>2440</v>
      </c>
      <c r="K251" s="9">
        <v>7044.7</v>
      </c>
      <c r="L251" s="9">
        <v>363.68</v>
      </c>
      <c r="M251" s="9">
        <v>86.8</v>
      </c>
      <c r="N251" s="9">
        <v>3.8</v>
      </c>
      <c r="O251" s="9">
        <v>95</v>
      </c>
      <c r="P251" s="10">
        <f t="shared" si="12"/>
        <v>3.8</v>
      </c>
    </row>
    <row r="252" spans="1:16">
      <c r="A252" s="6">
        <v>202408</v>
      </c>
      <c r="B252" s="6" t="s">
        <v>290</v>
      </c>
      <c r="C252" s="6" t="s">
        <v>580</v>
      </c>
      <c r="D252" s="6" t="s">
        <v>671</v>
      </c>
      <c r="E252" s="6" t="s">
        <v>605</v>
      </c>
      <c r="F252" s="6" t="s">
        <v>1515</v>
      </c>
      <c r="G252" s="7" t="s">
        <v>607</v>
      </c>
      <c r="H252" s="6" t="str">
        <f>_xlfn.XLOOKUP(B252,'2024.1-2024.6'!B:B,'2024.1-2024.6'!H:H)</f>
        <v>计时</v>
      </c>
      <c r="I252" s="6">
        <v>0</v>
      </c>
      <c r="J252" s="9">
        <v>5988</v>
      </c>
      <c r="K252" s="9">
        <v>16372.5</v>
      </c>
      <c r="L252" s="9">
        <v>363.68</v>
      </c>
      <c r="M252" s="9">
        <v>86.8</v>
      </c>
      <c r="N252" s="9">
        <v>3.8</v>
      </c>
      <c r="O252" s="9">
        <v>500</v>
      </c>
      <c r="P252" s="10">
        <f t="shared" si="12"/>
        <v>3.8</v>
      </c>
    </row>
    <row r="253" spans="1:16">
      <c r="A253" s="6">
        <v>202408</v>
      </c>
      <c r="B253" s="6" t="s">
        <v>376</v>
      </c>
      <c r="C253" s="6" t="s">
        <v>580</v>
      </c>
      <c r="D253" s="6" t="s">
        <v>1546</v>
      </c>
      <c r="E253" s="6" t="s">
        <v>608</v>
      </c>
      <c r="F253" s="6" t="s">
        <v>609</v>
      </c>
      <c r="G253" s="7" t="s">
        <v>610</v>
      </c>
      <c r="H253" s="6" t="str">
        <f>_xlfn.XLOOKUP(B253,'2024.1-2024.6'!B:B,'2024.1-2024.6'!H:H)</f>
        <v>计时</v>
      </c>
      <c r="I253" s="6">
        <v>0</v>
      </c>
      <c r="J253" s="9">
        <v>2671</v>
      </c>
      <c r="K253" s="9">
        <v>7013.4</v>
      </c>
      <c r="L253" s="9">
        <v>363.68</v>
      </c>
      <c r="M253" s="9">
        <v>86.8</v>
      </c>
      <c r="N253" s="9">
        <v>3.8</v>
      </c>
      <c r="O253" s="9">
        <v>500</v>
      </c>
      <c r="P253" s="10">
        <f t="shared" si="12"/>
        <v>3.8</v>
      </c>
    </row>
    <row r="254" spans="1:16">
      <c r="A254" s="6">
        <v>202408</v>
      </c>
      <c r="B254" s="6" t="s">
        <v>240</v>
      </c>
      <c r="C254" s="6" t="s">
        <v>580</v>
      </c>
      <c r="D254" s="6" t="s">
        <v>1546</v>
      </c>
      <c r="E254" s="6" t="s">
        <v>611</v>
      </c>
      <c r="F254" s="6" t="s">
        <v>609</v>
      </c>
      <c r="G254" s="7" t="s">
        <v>612</v>
      </c>
      <c r="H254" s="6" t="str">
        <f>_xlfn.XLOOKUP(B254,'2024.1-2024.6'!B:B,'2024.1-2024.6'!H:H)</f>
        <v>计时</v>
      </c>
      <c r="I254" s="6">
        <v>0</v>
      </c>
      <c r="J254" s="9">
        <v>5746</v>
      </c>
      <c r="K254" s="9">
        <v>13310.3</v>
      </c>
      <c r="L254" s="9">
        <v>363.68</v>
      </c>
      <c r="M254" s="9">
        <v>86.8</v>
      </c>
      <c r="N254" s="9">
        <v>3.8</v>
      </c>
      <c r="O254" s="9">
        <v>1250</v>
      </c>
      <c r="P254" s="10">
        <f t="shared" si="12"/>
        <v>3.8</v>
      </c>
    </row>
    <row r="255" spans="1:16">
      <c r="A255" s="6">
        <v>202408</v>
      </c>
      <c r="B255" s="6" t="s">
        <v>326</v>
      </c>
      <c r="C255" s="6" t="s">
        <v>580</v>
      </c>
      <c r="D255" s="6" t="s">
        <v>1546</v>
      </c>
      <c r="E255" s="6" t="s">
        <v>613</v>
      </c>
      <c r="F255" s="6" t="s">
        <v>614</v>
      </c>
      <c r="G255" s="7" t="s">
        <v>615</v>
      </c>
      <c r="H255" s="6" t="str">
        <f>_xlfn.XLOOKUP(B255,'2024.1-2024.6'!B:B,'2024.1-2024.6'!H:H)</f>
        <v>计时</v>
      </c>
      <c r="I255" s="6">
        <v>0</v>
      </c>
      <c r="J255" s="9">
        <v>5544</v>
      </c>
      <c r="K255" s="9">
        <v>12589.1</v>
      </c>
      <c r="L255" s="9">
        <v>363.68</v>
      </c>
      <c r="M255" s="9">
        <v>86.8</v>
      </c>
      <c r="N255" s="9">
        <v>3.8</v>
      </c>
      <c r="O255" s="9">
        <v>500</v>
      </c>
      <c r="P255" s="10">
        <f t="shared" si="12"/>
        <v>3.8</v>
      </c>
    </row>
    <row r="256" spans="1:16">
      <c r="A256" s="6">
        <v>202408</v>
      </c>
      <c r="B256" s="6" t="s">
        <v>299</v>
      </c>
      <c r="C256" s="6" t="s">
        <v>1437</v>
      </c>
      <c r="D256" s="6" t="s">
        <v>1546</v>
      </c>
      <c r="E256" s="6" t="s">
        <v>616</v>
      </c>
      <c r="F256" s="6" t="s">
        <v>1217</v>
      </c>
      <c r="G256" s="7">
        <v>42738</v>
      </c>
      <c r="H256" s="6" t="str">
        <f>_xlfn.XLOOKUP(B256,'2024.1-2024.6'!B:B,'2024.1-2024.6'!H:H)</f>
        <v>计时</v>
      </c>
      <c r="I256" s="6">
        <v>0</v>
      </c>
      <c r="J256" s="9">
        <v>3263</v>
      </c>
      <c r="K256" s="9">
        <v>8686.99</v>
      </c>
      <c r="L256" s="9">
        <v>363.68</v>
      </c>
      <c r="M256" s="9">
        <v>86.8</v>
      </c>
      <c r="N256" s="9">
        <v>3.8</v>
      </c>
      <c r="O256" s="9">
        <v>0</v>
      </c>
      <c r="P256" s="10">
        <f t="shared" si="12"/>
        <v>3.8</v>
      </c>
    </row>
    <row r="257" spans="1:16">
      <c r="A257" s="6">
        <v>202408</v>
      </c>
      <c r="B257" s="6" t="s">
        <v>453</v>
      </c>
      <c r="C257" s="6" t="s">
        <v>1438</v>
      </c>
      <c r="D257" s="6" t="s">
        <v>1548</v>
      </c>
      <c r="E257" s="6" t="s">
        <v>620</v>
      </c>
      <c r="F257" s="6" t="s">
        <v>621</v>
      </c>
      <c r="G257" s="7" t="s">
        <v>622</v>
      </c>
      <c r="H257" s="6" t="s">
        <v>1486</v>
      </c>
      <c r="I257" s="6">
        <v>0</v>
      </c>
      <c r="J257" s="9">
        <v>2132</v>
      </c>
      <c r="K257" s="9">
        <v>9040.72</v>
      </c>
      <c r="L257" s="9">
        <v>0</v>
      </c>
      <c r="M257" s="9">
        <v>0</v>
      </c>
      <c r="N257" s="9">
        <v>0</v>
      </c>
      <c r="O257" s="9">
        <v>0</v>
      </c>
      <c r="P257" s="10">
        <v>0</v>
      </c>
    </row>
    <row r="258" spans="1:16">
      <c r="A258" s="6">
        <v>202408</v>
      </c>
      <c r="B258" s="6" t="s">
        <v>307</v>
      </c>
      <c r="C258" s="6" t="s">
        <v>575</v>
      </c>
      <c r="D258" s="6" t="s">
        <v>1542</v>
      </c>
      <c r="E258" s="6" t="s">
        <v>629</v>
      </c>
      <c r="F258" s="6" t="s">
        <v>578</v>
      </c>
      <c r="G258" s="7" t="s">
        <v>630</v>
      </c>
      <c r="H258" s="6" t="str">
        <f>_xlfn.XLOOKUP(B258,'2024.1-2024.6'!B:B,'2024.1-2024.6'!H:H)</f>
        <v>计时</v>
      </c>
      <c r="I258" s="6">
        <v>0</v>
      </c>
      <c r="J258" s="9">
        <v>5500</v>
      </c>
      <c r="K258" s="9">
        <v>13795</v>
      </c>
      <c r="L258" s="9">
        <v>363.68</v>
      </c>
      <c r="M258" s="9">
        <v>86.8</v>
      </c>
      <c r="N258" s="9">
        <v>3.8</v>
      </c>
      <c r="O258" s="9">
        <v>3000</v>
      </c>
      <c r="P258" s="10">
        <f t="shared" ref="P258:P268" si="13">1900*0.2%</f>
        <v>3.8</v>
      </c>
    </row>
    <row r="259" spans="1:16">
      <c r="A259" s="6">
        <v>202408</v>
      </c>
      <c r="B259" s="6" t="s">
        <v>353</v>
      </c>
      <c r="C259" s="6" t="s">
        <v>1438</v>
      </c>
      <c r="D259" s="6" t="s">
        <v>671</v>
      </c>
      <c r="E259" s="6" t="s">
        <v>631</v>
      </c>
      <c r="F259" s="6" t="s">
        <v>683</v>
      </c>
      <c r="G259" s="7" t="s">
        <v>633</v>
      </c>
      <c r="H259" s="6" t="str">
        <f>_xlfn.XLOOKUP(B259,'2024.1-2024.6'!B:B,'2024.1-2024.6'!H:H)</f>
        <v>计时</v>
      </c>
      <c r="I259" s="6">
        <v>0</v>
      </c>
      <c r="J259" s="9">
        <v>7100</v>
      </c>
      <c r="K259" s="9">
        <v>14755.2</v>
      </c>
      <c r="L259" s="9">
        <v>363.68</v>
      </c>
      <c r="M259" s="9">
        <v>86.8</v>
      </c>
      <c r="N259" s="9">
        <v>3.8</v>
      </c>
      <c r="O259" s="9">
        <v>1500</v>
      </c>
      <c r="P259" s="10">
        <f t="shared" si="13"/>
        <v>3.8</v>
      </c>
    </row>
    <row r="260" spans="1:16">
      <c r="A260" s="6">
        <v>202408</v>
      </c>
      <c r="B260" s="6" t="s">
        <v>379</v>
      </c>
      <c r="C260" s="6" t="s">
        <v>1437</v>
      </c>
      <c r="D260" s="6" t="s">
        <v>1543</v>
      </c>
      <c r="E260" s="6" t="s">
        <v>634</v>
      </c>
      <c r="F260" s="6" t="s">
        <v>1386</v>
      </c>
      <c r="G260" s="7" t="s">
        <v>636</v>
      </c>
      <c r="H260" s="6" t="str">
        <f>_xlfn.XLOOKUP(B260,'2024.1-2024.6'!B:B,'2024.1-2024.6'!H:H)</f>
        <v>计时</v>
      </c>
      <c r="I260" s="6">
        <v>0</v>
      </c>
      <c r="J260" s="9">
        <v>5520</v>
      </c>
      <c r="K260" s="9">
        <v>14540.17</v>
      </c>
      <c r="L260" s="9">
        <v>363.68</v>
      </c>
      <c r="M260" s="9">
        <v>86.8</v>
      </c>
      <c r="N260" s="9">
        <v>3.8</v>
      </c>
      <c r="O260" s="9">
        <v>750</v>
      </c>
      <c r="P260" s="10">
        <f t="shared" si="13"/>
        <v>3.8</v>
      </c>
    </row>
    <row r="261" spans="1:16">
      <c r="A261" s="6">
        <v>202408</v>
      </c>
      <c r="B261" s="6" t="s">
        <v>248</v>
      </c>
      <c r="C261" s="6" t="s">
        <v>1437</v>
      </c>
      <c r="D261" s="6" t="s">
        <v>1546</v>
      </c>
      <c r="E261" s="6" t="s">
        <v>637</v>
      </c>
      <c r="F261" s="6" t="s">
        <v>778</v>
      </c>
      <c r="G261" s="7" t="s">
        <v>639</v>
      </c>
      <c r="H261" s="6" t="str">
        <f>_xlfn.XLOOKUP(B261,'2024.1-2024.6'!B:B,'2024.1-2024.6'!H:H)</f>
        <v>计时</v>
      </c>
      <c r="I261" s="6">
        <v>0</v>
      </c>
      <c r="J261" s="9">
        <v>4250</v>
      </c>
      <c r="K261" s="9">
        <v>10853.94</v>
      </c>
      <c r="L261" s="9">
        <v>363.68</v>
      </c>
      <c r="M261" s="9">
        <v>86.8</v>
      </c>
      <c r="N261" s="9">
        <v>3.8</v>
      </c>
      <c r="O261" s="9">
        <v>0</v>
      </c>
      <c r="P261" s="10">
        <f t="shared" si="13"/>
        <v>3.8</v>
      </c>
    </row>
    <row r="262" spans="1:16">
      <c r="A262" s="6">
        <v>202408</v>
      </c>
      <c r="B262" s="6" t="s">
        <v>261</v>
      </c>
      <c r="C262" s="6" t="s">
        <v>1437</v>
      </c>
      <c r="D262" s="6" t="s">
        <v>1546</v>
      </c>
      <c r="E262" s="6" t="s">
        <v>640</v>
      </c>
      <c r="F262" s="6" t="s">
        <v>652</v>
      </c>
      <c r="G262" s="7" t="s">
        <v>642</v>
      </c>
      <c r="H262" s="6" t="str">
        <f>_xlfn.XLOOKUP(B262,'2024.1-2024.6'!B:B,'2024.1-2024.6'!H:H)</f>
        <v>计时</v>
      </c>
      <c r="I262" s="6">
        <v>0</v>
      </c>
      <c r="J262" s="9">
        <v>3440</v>
      </c>
      <c r="K262" s="9">
        <v>9626.88</v>
      </c>
      <c r="L262" s="9">
        <v>363.68</v>
      </c>
      <c r="M262" s="9">
        <v>86.8</v>
      </c>
      <c r="N262" s="9">
        <v>3.8</v>
      </c>
      <c r="O262" s="9">
        <v>0</v>
      </c>
      <c r="P262" s="10">
        <f t="shared" si="13"/>
        <v>3.8</v>
      </c>
    </row>
    <row r="263" spans="1:16">
      <c r="A263" s="6">
        <v>202408</v>
      </c>
      <c r="B263" s="6" t="s">
        <v>405</v>
      </c>
      <c r="C263" s="6" t="s">
        <v>1437</v>
      </c>
      <c r="D263" s="6" t="s">
        <v>1549</v>
      </c>
      <c r="E263" s="6" t="s">
        <v>643</v>
      </c>
      <c r="F263" s="6" t="s">
        <v>1219</v>
      </c>
      <c r="G263" s="7" t="s">
        <v>644</v>
      </c>
      <c r="H263" s="6" t="str">
        <f>_xlfn.XLOOKUP(B263,'2024.1-2024.6'!B:B,'2024.1-2024.6'!H:H)</f>
        <v>计时</v>
      </c>
      <c r="I263" s="6">
        <v>0</v>
      </c>
      <c r="J263" s="9">
        <v>4331</v>
      </c>
      <c r="K263" s="9">
        <v>11500.64</v>
      </c>
      <c r="L263" s="9">
        <v>363.68</v>
      </c>
      <c r="M263" s="9">
        <v>86.8</v>
      </c>
      <c r="N263" s="9">
        <v>3.8</v>
      </c>
      <c r="O263" s="9">
        <v>0</v>
      </c>
      <c r="P263" s="10">
        <f t="shared" si="13"/>
        <v>3.8</v>
      </c>
    </row>
    <row r="264" spans="1:16">
      <c r="A264" s="6">
        <v>202408</v>
      </c>
      <c r="B264" s="6" t="s">
        <v>244</v>
      </c>
      <c r="C264" s="6" t="s">
        <v>1438</v>
      </c>
      <c r="D264" s="6" t="s">
        <v>1550</v>
      </c>
      <c r="E264" s="6" t="s">
        <v>645</v>
      </c>
      <c r="F264" s="6" t="s">
        <v>646</v>
      </c>
      <c r="G264" s="7" t="s">
        <v>647</v>
      </c>
      <c r="H264" s="6" t="str">
        <f>_xlfn.XLOOKUP(B264,'2024.1-2024.6'!B:B,'2024.1-2024.6'!H:H)</f>
        <v>计时</v>
      </c>
      <c r="I264" s="6">
        <v>0</v>
      </c>
      <c r="J264" s="9">
        <v>4000</v>
      </c>
      <c r="K264" s="9">
        <v>10304</v>
      </c>
      <c r="L264" s="9">
        <v>363.68</v>
      </c>
      <c r="M264" s="9">
        <v>86.8</v>
      </c>
      <c r="N264" s="9">
        <v>3.8</v>
      </c>
      <c r="O264" s="9">
        <v>0</v>
      </c>
      <c r="P264" s="10">
        <f t="shared" si="13"/>
        <v>3.8</v>
      </c>
    </row>
    <row r="265" spans="1:16">
      <c r="A265" s="6">
        <v>202408</v>
      </c>
      <c r="B265" s="6" t="s">
        <v>286</v>
      </c>
      <c r="C265" s="6" t="s">
        <v>1437</v>
      </c>
      <c r="D265" s="6" t="s">
        <v>1542</v>
      </c>
      <c r="E265" s="6" t="s">
        <v>648</v>
      </c>
      <c r="F265" s="6" t="s">
        <v>1365</v>
      </c>
      <c r="G265" s="7" t="s">
        <v>650</v>
      </c>
      <c r="H265" s="6" t="str">
        <f>_xlfn.XLOOKUP(B265,'2024.1-2024.6'!B:B,'2024.1-2024.6'!H:H)</f>
        <v>计时</v>
      </c>
      <c r="I265" s="6">
        <v>0</v>
      </c>
      <c r="J265" s="9">
        <v>8560</v>
      </c>
      <c r="K265" s="9">
        <v>24127.5</v>
      </c>
      <c r="L265" s="9">
        <v>363.68</v>
      </c>
      <c r="M265" s="9">
        <v>86.8</v>
      </c>
      <c r="N265" s="9">
        <v>3.8</v>
      </c>
      <c r="O265" s="9">
        <v>457.5</v>
      </c>
      <c r="P265" s="10">
        <f t="shared" si="13"/>
        <v>3.8</v>
      </c>
    </row>
    <row r="266" spans="1:16">
      <c r="A266" s="6">
        <v>202408</v>
      </c>
      <c r="B266" s="6" t="s">
        <v>421</v>
      </c>
      <c r="C266" s="6" t="s">
        <v>1437</v>
      </c>
      <c r="D266" s="6" t="s">
        <v>1546</v>
      </c>
      <c r="E266" s="6" t="s">
        <v>651</v>
      </c>
      <c r="F266" s="6" t="s">
        <v>652</v>
      </c>
      <c r="G266" s="7" t="s">
        <v>653</v>
      </c>
      <c r="H266" s="6" t="str">
        <f>_xlfn.XLOOKUP(B266,'2024.1-2024.6'!B:B,'2024.1-2024.6'!H:H)</f>
        <v>计时</v>
      </c>
      <c r="I266" s="6">
        <v>0</v>
      </c>
      <c r="J266" s="9">
        <v>5519</v>
      </c>
      <c r="K266" s="9">
        <v>13901.01</v>
      </c>
      <c r="L266" s="9">
        <v>363.68</v>
      </c>
      <c r="M266" s="9">
        <v>86.8</v>
      </c>
      <c r="N266" s="9">
        <v>3.8</v>
      </c>
      <c r="O266" s="9">
        <v>0</v>
      </c>
      <c r="P266" s="10">
        <f t="shared" si="13"/>
        <v>3.8</v>
      </c>
    </row>
    <row r="267" spans="1:16">
      <c r="A267" s="6">
        <v>202408</v>
      </c>
      <c r="B267" s="6" t="s">
        <v>258</v>
      </c>
      <c r="C267" s="6" t="s">
        <v>575</v>
      </c>
      <c r="D267" s="6" t="s">
        <v>1551</v>
      </c>
      <c r="E267" s="6" t="s">
        <v>654</v>
      </c>
      <c r="F267" s="6" t="s">
        <v>655</v>
      </c>
      <c r="G267" s="7" t="s">
        <v>656</v>
      </c>
      <c r="H267" s="6" t="str">
        <f>_xlfn.XLOOKUP(B267,'2024.1-2024.6'!B:B,'2024.1-2024.6'!H:H)</f>
        <v>计时</v>
      </c>
      <c r="I267" s="6">
        <v>0</v>
      </c>
      <c r="J267" s="9">
        <v>2888</v>
      </c>
      <c r="K267" s="9">
        <v>5816.74</v>
      </c>
      <c r="L267" s="9">
        <v>363.68</v>
      </c>
      <c r="M267" s="9">
        <v>86.8</v>
      </c>
      <c r="N267" s="9">
        <v>3.8</v>
      </c>
      <c r="O267" s="9">
        <v>0</v>
      </c>
      <c r="P267" s="10">
        <f t="shared" si="13"/>
        <v>3.8</v>
      </c>
    </row>
    <row r="268" spans="1:16">
      <c r="A268" s="6">
        <v>202408</v>
      </c>
      <c r="B268" s="6" t="s">
        <v>416</v>
      </c>
      <c r="C268" s="6" t="s">
        <v>580</v>
      </c>
      <c r="D268" s="6" t="s">
        <v>1546</v>
      </c>
      <c r="E268" s="6" t="s">
        <v>665</v>
      </c>
      <c r="F268" s="6" t="s">
        <v>666</v>
      </c>
      <c r="G268" s="7" t="s">
        <v>667</v>
      </c>
      <c r="H268" s="6" t="str">
        <f>_xlfn.XLOOKUP(B268,'2024.1-2024.6'!B:B,'2024.1-2024.6'!H:H)</f>
        <v>计时</v>
      </c>
      <c r="I268" s="6">
        <v>0</v>
      </c>
      <c r="J268" s="9">
        <v>4133</v>
      </c>
      <c r="K268" s="9">
        <v>9335.5</v>
      </c>
      <c r="L268" s="9">
        <v>363.68</v>
      </c>
      <c r="M268" s="9">
        <v>86.8</v>
      </c>
      <c r="N268" s="9">
        <v>3.8</v>
      </c>
      <c r="O268" s="9">
        <v>300</v>
      </c>
      <c r="P268" s="10">
        <f t="shared" si="13"/>
        <v>3.8</v>
      </c>
    </row>
    <row r="269" spans="1:16">
      <c r="A269" s="6">
        <v>202408</v>
      </c>
      <c r="B269" s="6" t="s">
        <v>344</v>
      </c>
      <c r="C269" s="6" t="s">
        <v>575</v>
      </c>
      <c r="D269" s="6" t="s">
        <v>1542</v>
      </c>
      <c r="E269" s="6" t="s">
        <v>672</v>
      </c>
      <c r="F269" s="6" t="s">
        <v>578</v>
      </c>
      <c r="G269" s="7" t="s">
        <v>673</v>
      </c>
      <c r="H269" s="6" t="str">
        <f>_xlfn.XLOOKUP(B269,'2024.1-2024.6'!B:B,'2024.1-2024.6'!H:H)</f>
        <v>计时</v>
      </c>
      <c r="I269" s="6">
        <v>0</v>
      </c>
      <c r="J269" s="9">
        <v>8800</v>
      </c>
      <c r="K269" s="9">
        <v>13935</v>
      </c>
      <c r="L269" s="9">
        <v>0</v>
      </c>
      <c r="M269" s="9">
        <v>0</v>
      </c>
      <c r="N269" s="9">
        <v>0</v>
      </c>
      <c r="O269" s="9">
        <v>0</v>
      </c>
      <c r="P269" s="10">
        <v>0</v>
      </c>
    </row>
    <row r="270" spans="1:16">
      <c r="A270" s="6">
        <v>202408</v>
      </c>
      <c r="B270" s="6" t="s">
        <v>298</v>
      </c>
      <c r="C270" s="6" t="s">
        <v>1437</v>
      </c>
      <c r="D270" s="6" t="s">
        <v>1551</v>
      </c>
      <c r="E270" s="6" t="s">
        <v>674</v>
      </c>
      <c r="F270" s="6" t="s">
        <v>675</v>
      </c>
      <c r="G270" s="7" t="s">
        <v>676</v>
      </c>
      <c r="H270" s="6" t="str">
        <f>_xlfn.XLOOKUP(B270,'2024.1-2024.6'!B:B,'2024.1-2024.6'!H:H)</f>
        <v>计时</v>
      </c>
      <c r="I270" s="6">
        <v>0</v>
      </c>
      <c r="J270" s="9">
        <v>2532</v>
      </c>
      <c r="K270" s="9">
        <v>6251.07</v>
      </c>
      <c r="L270" s="9">
        <v>363.68</v>
      </c>
      <c r="M270" s="9">
        <v>86.8</v>
      </c>
      <c r="N270" s="9">
        <v>3.8</v>
      </c>
      <c r="O270" s="9">
        <v>0</v>
      </c>
      <c r="P270" s="10">
        <f t="shared" ref="P270:P282" si="14">1900*0.2%</f>
        <v>3.8</v>
      </c>
    </row>
    <row r="271" spans="1:16">
      <c r="A271" s="6">
        <v>202408</v>
      </c>
      <c r="B271" s="6" t="s">
        <v>355</v>
      </c>
      <c r="C271" s="6" t="s">
        <v>1438</v>
      </c>
      <c r="D271" s="6" t="s">
        <v>1552</v>
      </c>
      <c r="E271" s="6" t="s">
        <v>685</v>
      </c>
      <c r="F271" s="6" t="s">
        <v>686</v>
      </c>
      <c r="G271" s="7" t="s">
        <v>687</v>
      </c>
      <c r="H271" s="6" t="s">
        <v>1486</v>
      </c>
      <c r="I271" s="6">
        <v>0</v>
      </c>
      <c r="J271" s="9">
        <v>2520</v>
      </c>
      <c r="K271" s="9">
        <v>9252.68</v>
      </c>
      <c r="L271" s="9">
        <v>363.68</v>
      </c>
      <c r="M271" s="9">
        <v>86.8</v>
      </c>
      <c r="N271" s="9">
        <v>3.8</v>
      </c>
      <c r="O271" s="9">
        <v>0</v>
      </c>
      <c r="P271" s="10">
        <f t="shared" si="14"/>
        <v>3.8</v>
      </c>
    </row>
    <row r="272" spans="1:16">
      <c r="A272" s="6">
        <v>202408</v>
      </c>
      <c r="B272" s="6" t="s">
        <v>420</v>
      </c>
      <c r="C272" s="6" t="s">
        <v>580</v>
      </c>
      <c r="D272" s="6" t="s">
        <v>1546</v>
      </c>
      <c r="E272" s="6" t="s">
        <v>697</v>
      </c>
      <c r="F272" s="6" t="s">
        <v>698</v>
      </c>
      <c r="G272" s="7" t="s">
        <v>699</v>
      </c>
      <c r="H272" s="6" t="str">
        <f>_xlfn.XLOOKUP(B272,'2024.1-2024.6'!B:B,'2024.1-2024.6'!H:H)</f>
        <v>计时</v>
      </c>
      <c r="I272" s="6">
        <v>0</v>
      </c>
      <c r="J272" s="9">
        <v>4536</v>
      </c>
      <c r="K272" s="9">
        <v>10664.7</v>
      </c>
      <c r="L272" s="9">
        <v>363.68</v>
      </c>
      <c r="M272" s="9">
        <v>86.8</v>
      </c>
      <c r="N272" s="9">
        <v>3.8</v>
      </c>
      <c r="O272" s="9">
        <v>300</v>
      </c>
      <c r="P272" s="10">
        <f t="shared" si="14"/>
        <v>3.8</v>
      </c>
    </row>
    <row r="273" spans="1:16">
      <c r="A273" s="6">
        <v>202408</v>
      </c>
      <c r="B273" s="6" t="s">
        <v>424</v>
      </c>
      <c r="C273" s="6" t="s">
        <v>1437</v>
      </c>
      <c r="D273" s="6" t="s">
        <v>1549</v>
      </c>
      <c r="E273" s="6" t="s">
        <v>700</v>
      </c>
      <c r="F273" s="6" t="s">
        <v>617</v>
      </c>
      <c r="G273" s="7" t="s">
        <v>701</v>
      </c>
      <c r="H273" s="6" t="str">
        <f>_xlfn.XLOOKUP(B273,'2024.1-2024.6'!B:B,'2024.1-2024.6'!H:H)</f>
        <v>计时</v>
      </c>
      <c r="I273" s="6">
        <v>0</v>
      </c>
      <c r="J273" s="9">
        <v>2363</v>
      </c>
      <c r="K273" s="9">
        <v>6167.64</v>
      </c>
      <c r="L273" s="9">
        <v>363.68</v>
      </c>
      <c r="M273" s="9">
        <v>86.8</v>
      </c>
      <c r="N273" s="9">
        <v>3.8</v>
      </c>
      <c r="O273" s="9">
        <v>0</v>
      </c>
      <c r="P273" s="10">
        <f t="shared" si="14"/>
        <v>3.8</v>
      </c>
    </row>
    <row r="274" spans="1:16">
      <c r="A274" s="6">
        <v>202408</v>
      </c>
      <c r="B274" s="6" t="s">
        <v>277</v>
      </c>
      <c r="C274" s="6" t="s">
        <v>1438</v>
      </c>
      <c r="D274" s="6" t="s">
        <v>1553</v>
      </c>
      <c r="E274" s="6" t="s">
        <v>702</v>
      </c>
      <c r="F274" s="6" t="s">
        <v>703</v>
      </c>
      <c r="G274" s="7" t="s">
        <v>704</v>
      </c>
      <c r="H274" s="6" t="s">
        <v>1486</v>
      </c>
      <c r="I274" s="6">
        <v>0</v>
      </c>
      <c r="J274" s="9">
        <v>1900</v>
      </c>
      <c r="K274" s="9">
        <v>4600</v>
      </c>
      <c r="L274" s="9">
        <v>363.68</v>
      </c>
      <c r="M274" s="9">
        <v>86.8</v>
      </c>
      <c r="N274" s="9">
        <v>3.8</v>
      </c>
      <c r="O274" s="9">
        <v>0</v>
      </c>
      <c r="P274" s="10">
        <f t="shared" si="14"/>
        <v>3.8</v>
      </c>
    </row>
    <row r="275" spans="1:16">
      <c r="A275" s="6">
        <v>202408</v>
      </c>
      <c r="B275" s="6" t="s">
        <v>204</v>
      </c>
      <c r="C275" s="6" t="s">
        <v>1438</v>
      </c>
      <c r="D275" s="6" t="s">
        <v>1551</v>
      </c>
      <c r="E275" s="6" t="s">
        <v>712</v>
      </c>
      <c r="F275" s="6" t="s">
        <v>880</v>
      </c>
      <c r="G275" s="7" t="s">
        <v>714</v>
      </c>
      <c r="H275" s="6" t="str">
        <f>_xlfn.XLOOKUP(B275,'2024.1-2024.6'!B:B,'2024.1-2024.6'!H:H)</f>
        <v>计时</v>
      </c>
      <c r="I275" s="6">
        <v>0</v>
      </c>
      <c r="J275" s="9">
        <v>1958</v>
      </c>
      <c r="K275" s="9">
        <v>5696</v>
      </c>
      <c r="L275" s="9">
        <v>363.68</v>
      </c>
      <c r="M275" s="9">
        <v>86.8</v>
      </c>
      <c r="N275" s="9">
        <v>3.8</v>
      </c>
      <c r="O275" s="9">
        <v>0</v>
      </c>
      <c r="P275" s="10">
        <f t="shared" si="14"/>
        <v>3.8</v>
      </c>
    </row>
    <row r="276" spans="1:16">
      <c r="A276" s="6">
        <v>202408</v>
      </c>
      <c r="B276" s="6" t="s">
        <v>413</v>
      </c>
      <c r="C276" s="6" t="s">
        <v>1437</v>
      </c>
      <c r="D276" s="6" t="s">
        <v>1549</v>
      </c>
      <c r="E276" s="6" t="s">
        <v>718</v>
      </c>
      <c r="F276" s="6" t="s">
        <v>638</v>
      </c>
      <c r="G276" s="7" t="s">
        <v>719</v>
      </c>
      <c r="H276" s="6" t="str">
        <f>_xlfn.XLOOKUP(B276,'2024.1-2024.6'!B:B,'2024.1-2024.6'!H:H)</f>
        <v>计时</v>
      </c>
      <c r="I276" s="6">
        <v>0</v>
      </c>
      <c r="J276" s="9">
        <v>3500</v>
      </c>
      <c r="K276" s="9">
        <v>7965</v>
      </c>
      <c r="L276" s="9">
        <v>363.68</v>
      </c>
      <c r="M276" s="9">
        <v>86.8</v>
      </c>
      <c r="N276" s="9">
        <v>3.8</v>
      </c>
      <c r="O276" s="9">
        <v>0</v>
      </c>
      <c r="P276" s="10">
        <f t="shared" si="14"/>
        <v>3.8</v>
      </c>
    </row>
    <row r="277" spans="1:16">
      <c r="A277" s="6">
        <v>202408</v>
      </c>
      <c r="B277" s="6" t="s">
        <v>393</v>
      </c>
      <c r="C277" s="6" t="s">
        <v>1437</v>
      </c>
      <c r="D277" s="6" t="s">
        <v>1549</v>
      </c>
      <c r="E277" s="6" t="s">
        <v>720</v>
      </c>
      <c r="F277" s="6" t="s">
        <v>721</v>
      </c>
      <c r="G277" s="7" t="s">
        <v>722</v>
      </c>
      <c r="H277" s="6" t="str">
        <f>_xlfn.XLOOKUP(B277,'2024.1-2024.6'!B:B,'2024.1-2024.6'!H:H)</f>
        <v>计时</v>
      </c>
      <c r="I277" s="6">
        <v>0</v>
      </c>
      <c r="J277" s="9">
        <v>3000</v>
      </c>
      <c r="K277" s="9">
        <v>6818.6</v>
      </c>
      <c r="L277" s="9">
        <v>363.68</v>
      </c>
      <c r="M277" s="9">
        <v>86.8</v>
      </c>
      <c r="N277" s="9">
        <v>3.8</v>
      </c>
      <c r="O277" s="9">
        <v>0</v>
      </c>
      <c r="P277" s="10">
        <f t="shared" si="14"/>
        <v>3.8</v>
      </c>
    </row>
    <row r="278" spans="1:16">
      <c r="A278" s="6">
        <v>202408</v>
      </c>
      <c r="B278" s="6" t="s">
        <v>252</v>
      </c>
      <c r="C278" s="6" t="s">
        <v>1437</v>
      </c>
      <c r="D278" s="6" t="s">
        <v>1546</v>
      </c>
      <c r="E278" s="6" t="s">
        <v>727</v>
      </c>
      <c r="F278" s="6" t="s">
        <v>778</v>
      </c>
      <c r="G278" s="7" t="s">
        <v>728</v>
      </c>
      <c r="H278" s="6" t="str">
        <f>_xlfn.XLOOKUP(B278,'2024.1-2024.6'!B:B,'2024.1-2024.6'!H:H)</f>
        <v>计时</v>
      </c>
      <c r="I278" s="6">
        <v>0</v>
      </c>
      <c r="J278" s="9">
        <v>4937</v>
      </c>
      <c r="K278" s="9">
        <v>11383.28</v>
      </c>
      <c r="L278" s="9">
        <v>363.68</v>
      </c>
      <c r="M278" s="9">
        <v>86.8</v>
      </c>
      <c r="N278" s="9">
        <v>3.8</v>
      </c>
      <c r="O278" s="9">
        <v>800</v>
      </c>
      <c r="P278" s="10">
        <f t="shared" si="14"/>
        <v>3.8</v>
      </c>
    </row>
    <row r="279" spans="1:16">
      <c r="A279" s="6">
        <v>202408</v>
      </c>
      <c r="B279" s="6" t="s">
        <v>427</v>
      </c>
      <c r="C279" s="6" t="s">
        <v>1439</v>
      </c>
      <c r="D279" s="6" t="s">
        <v>1542</v>
      </c>
      <c r="E279" s="6" t="s">
        <v>729</v>
      </c>
      <c r="F279" s="6" t="s">
        <v>1337</v>
      </c>
      <c r="G279" s="7" t="s">
        <v>731</v>
      </c>
      <c r="H279" s="6" t="str">
        <f>_xlfn.XLOOKUP(B279,'2024.1-2024.6'!B:B,'2024.1-2024.6'!H:H)</f>
        <v>计时</v>
      </c>
      <c r="I279" s="6">
        <v>0</v>
      </c>
      <c r="J279" s="9">
        <v>8080</v>
      </c>
      <c r="K279" s="9">
        <v>15740</v>
      </c>
      <c r="L279" s="9">
        <v>363.68</v>
      </c>
      <c r="M279" s="9">
        <v>86.8</v>
      </c>
      <c r="N279" s="9">
        <v>3.8</v>
      </c>
      <c r="O279" s="9">
        <v>2000</v>
      </c>
      <c r="P279" s="10">
        <f t="shared" si="14"/>
        <v>3.8</v>
      </c>
    </row>
    <row r="280" spans="1:16">
      <c r="A280" s="6">
        <v>202408</v>
      </c>
      <c r="B280" s="6" t="s">
        <v>447</v>
      </c>
      <c r="C280" s="6" t="s">
        <v>575</v>
      </c>
      <c r="D280" s="6" t="s">
        <v>1002</v>
      </c>
      <c r="E280" s="6" t="s">
        <v>732</v>
      </c>
      <c r="F280" s="6" t="s">
        <v>710</v>
      </c>
      <c r="G280" s="7" t="s">
        <v>733</v>
      </c>
      <c r="H280" s="6" t="str">
        <f>_xlfn.XLOOKUP(B280,'2024.1-2024.6'!B:B,'2024.1-2024.6'!H:H)</f>
        <v>计时</v>
      </c>
      <c r="I280" s="6">
        <v>0</v>
      </c>
      <c r="J280" s="9">
        <v>3000</v>
      </c>
      <c r="K280" s="9">
        <v>10500</v>
      </c>
      <c r="L280" s="9">
        <v>363.68</v>
      </c>
      <c r="M280" s="9">
        <v>86.8</v>
      </c>
      <c r="N280" s="9">
        <v>3.8</v>
      </c>
      <c r="O280" s="9">
        <v>0</v>
      </c>
      <c r="P280" s="10">
        <f t="shared" si="14"/>
        <v>3.8</v>
      </c>
    </row>
    <row r="281" spans="1:16">
      <c r="A281" s="6">
        <v>202408</v>
      </c>
      <c r="B281" s="6" t="s">
        <v>401</v>
      </c>
      <c r="C281" s="6" t="s">
        <v>1438</v>
      </c>
      <c r="D281" s="6" t="s">
        <v>1551</v>
      </c>
      <c r="E281" s="6" t="s">
        <v>734</v>
      </c>
      <c r="F281" s="6" t="s">
        <v>735</v>
      </c>
      <c r="G281" s="7" t="s">
        <v>736</v>
      </c>
      <c r="H281" s="6" t="str">
        <f>_xlfn.XLOOKUP(B281,'2024.1-2024.6'!B:B,'2024.1-2024.6'!H:H)</f>
        <v>计时</v>
      </c>
      <c r="I281" s="6">
        <v>0</v>
      </c>
      <c r="J281" s="9">
        <v>2240</v>
      </c>
      <c r="K281" s="9">
        <v>6821</v>
      </c>
      <c r="L281" s="9">
        <v>363.68</v>
      </c>
      <c r="M281" s="9">
        <v>86.8</v>
      </c>
      <c r="N281" s="9">
        <v>3.8</v>
      </c>
      <c r="O281" s="9">
        <v>0</v>
      </c>
      <c r="P281" s="10">
        <f t="shared" si="14"/>
        <v>3.8</v>
      </c>
    </row>
    <row r="282" spans="1:16">
      <c r="A282" s="6">
        <v>202408</v>
      </c>
      <c r="B282" s="6" t="s">
        <v>321</v>
      </c>
      <c r="C282" s="6" t="s">
        <v>1437</v>
      </c>
      <c r="D282" s="6" t="s">
        <v>671</v>
      </c>
      <c r="E282" s="6" t="s">
        <v>737</v>
      </c>
      <c r="F282" s="6" t="s">
        <v>792</v>
      </c>
      <c r="G282" s="7" t="s">
        <v>739</v>
      </c>
      <c r="H282" s="6" t="str">
        <f>_xlfn.XLOOKUP(B282,'2024.1-2024.6'!B:B,'2024.1-2024.6'!H:H)</f>
        <v>计时</v>
      </c>
      <c r="I282" s="6">
        <v>0</v>
      </c>
      <c r="J282" s="9">
        <v>5240</v>
      </c>
      <c r="K282" s="9">
        <v>14020</v>
      </c>
      <c r="L282" s="9">
        <v>363.68</v>
      </c>
      <c r="M282" s="9">
        <v>86.8</v>
      </c>
      <c r="N282" s="9">
        <v>3.8</v>
      </c>
      <c r="O282" s="9">
        <v>475</v>
      </c>
      <c r="P282" s="10">
        <f t="shared" si="14"/>
        <v>3.8</v>
      </c>
    </row>
    <row r="283" spans="1:16">
      <c r="A283" s="6">
        <v>202408</v>
      </c>
      <c r="B283" s="6" t="s">
        <v>388</v>
      </c>
      <c r="C283" s="6" t="s">
        <v>1437</v>
      </c>
      <c r="D283" s="6" t="s">
        <v>1542</v>
      </c>
      <c r="E283" s="6" t="s">
        <v>740</v>
      </c>
      <c r="F283" s="6" t="s">
        <v>1367</v>
      </c>
      <c r="G283" s="7" t="s">
        <v>742</v>
      </c>
      <c r="H283" s="6" t="str">
        <f>_xlfn.XLOOKUP(B283,'2024.1-2024.6'!B:B,'2024.1-2024.6'!H:H)</f>
        <v>计时</v>
      </c>
      <c r="I283" s="6">
        <v>0</v>
      </c>
      <c r="J283" s="9">
        <v>11800</v>
      </c>
      <c r="K283" s="9">
        <v>28613</v>
      </c>
      <c r="L283" s="9">
        <v>0</v>
      </c>
      <c r="M283" s="9">
        <v>0</v>
      </c>
      <c r="N283" s="9">
        <v>0</v>
      </c>
      <c r="O283" s="9">
        <v>0</v>
      </c>
      <c r="P283" s="10">
        <v>0</v>
      </c>
    </row>
    <row r="284" spans="1:16">
      <c r="A284" s="6">
        <v>202408</v>
      </c>
      <c r="B284" s="6" t="s">
        <v>279</v>
      </c>
      <c r="C284" s="6" t="s">
        <v>580</v>
      </c>
      <c r="D284" s="6" t="s">
        <v>1546</v>
      </c>
      <c r="E284" s="6" t="s">
        <v>743</v>
      </c>
      <c r="F284" s="6" t="s">
        <v>725</v>
      </c>
      <c r="G284" s="7" t="s">
        <v>744</v>
      </c>
      <c r="H284" s="6" t="str">
        <f>_xlfn.XLOOKUP(B284,'2024.1-2024.6'!B:B,'2024.1-2024.6'!H:H)</f>
        <v>计时</v>
      </c>
      <c r="I284" s="6">
        <v>0</v>
      </c>
      <c r="J284" s="9">
        <v>4950</v>
      </c>
      <c r="K284" s="9">
        <v>11807.87</v>
      </c>
      <c r="L284" s="9">
        <v>363.68</v>
      </c>
      <c r="M284" s="9">
        <v>86.8</v>
      </c>
      <c r="N284" s="9">
        <v>3.8</v>
      </c>
      <c r="O284" s="9">
        <v>500</v>
      </c>
      <c r="P284" s="10">
        <f t="shared" ref="P284:P301" si="15">1900*0.2%</f>
        <v>3.8</v>
      </c>
    </row>
    <row r="285" spans="1:16">
      <c r="A285" s="6">
        <v>202408</v>
      </c>
      <c r="B285" s="6" t="s">
        <v>219</v>
      </c>
      <c r="C285" s="6" t="s">
        <v>1437</v>
      </c>
      <c r="D285" s="6" t="s">
        <v>1546</v>
      </c>
      <c r="E285" s="6" t="s">
        <v>745</v>
      </c>
      <c r="F285" s="6" t="s">
        <v>652</v>
      </c>
      <c r="G285" s="7" t="s">
        <v>746</v>
      </c>
      <c r="H285" s="6" t="str">
        <f>_xlfn.XLOOKUP(B285,'2024.1-2024.6'!B:B,'2024.1-2024.6'!H:H)</f>
        <v>计时</v>
      </c>
      <c r="I285" s="6">
        <v>0</v>
      </c>
      <c r="J285" s="9">
        <v>3440</v>
      </c>
      <c r="K285" s="9">
        <v>8416.62</v>
      </c>
      <c r="L285" s="9">
        <v>363.68</v>
      </c>
      <c r="M285" s="9">
        <v>86.8</v>
      </c>
      <c r="N285" s="9">
        <v>3.8</v>
      </c>
      <c r="O285" s="9">
        <v>500</v>
      </c>
      <c r="P285" s="10">
        <f t="shared" si="15"/>
        <v>3.8</v>
      </c>
    </row>
    <row r="286" spans="1:16">
      <c r="A286" s="6">
        <v>202408</v>
      </c>
      <c r="B286" s="6" t="s">
        <v>331</v>
      </c>
      <c r="C286" s="6" t="s">
        <v>580</v>
      </c>
      <c r="D286" s="6" t="s">
        <v>1546</v>
      </c>
      <c r="E286" s="6" t="s">
        <v>747</v>
      </c>
      <c r="F286" s="6" t="s">
        <v>679</v>
      </c>
      <c r="G286" s="7" t="s">
        <v>748</v>
      </c>
      <c r="H286" s="6" t="str">
        <f>_xlfn.XLOOKUP(B286,'2024.1-2024.6'!B:B,'2024.1-2024.6'!H:H)</f>
        <v>计时</v>
      </c>
      <c r="I286" s="6">
        <v>0</v>
      </c>
      <c r="J286" s="9">
        <v>3326</v>
      </c>
      <c r="K286" s="9">
        <v>7710.3</v>
      </c>
      <c r="L286" s="9">
        <v>363.68</v>
      </c>
      <c r="M286" s="9">
        <v>86.8</v>
      </c>
      <c r="N286" s="9">
        <v>3.8</v>
      </c>
      <c r="O286" s="9">
        <v>0</v>
      </c>
      <c r="P286" s="10">
        <f t="shared" si="15"/>
        <v>3.8</v>
      </c>
    </row>
    <row r="287" spans="1:16">
      <c r="A287" s="6">
        <v>202408</v>
      </c>
      <c r="B287" s="6" t="s">
        <v>435</v>
      </c>
      <c r="C287" s="6" t="s">
        <v>575</v>
      </c>
      <c r="D287" s="6" t="s">
        <v>1551</v>
      </c>
      <c r="E287" s="6" t="s">
        <v>749</v>
      </c>
      <c r="F287" s="6" t="s">
        <v>1522</v>
      </c>
      <c r="G287" s="7" t="s">
        <v>750</v>
      </c>
      <c r="H287" s="6" t="str">
        <f>_xlfn.XLOOKUP(B287,'2024.1-2024.6'!B:B,'2024.1-2024.6'!H:H)</f>
        <v>计时</v>
      </c>
      <c r="I287" s="6">
        <v>0</v>
      </c>
      <c r="J287" s="9">
        <v>3868</v>
      </c>
      <c r="K287" s="9">
        <v>9004</v>
      </c>
      <c r="L287" s="9">
        <v>363.68</v>
      </c>
      <c r="M287" s="9">
        <v>86.8</v>
      </c>
      <c r="N287" s="9">
        <v>3.8</v>
      </c>
      <c r="O287" s="9">
        <v>0</v>
      </c>
      <c r="P287" s="10">
        <f t="shared" si="15"/>
        <v>3.8</v>
      </c>
    </row>
    <row r="288" spans="1:16">
      <c r="A288" s="6">
        <v>202408</v>
      </c>
      <c r="B288" s="6" t="s">
        <v>359</v>
      </c>
      <c r="C288" s="6" t="s">
        <v>1437</v>
      </c>
      <c r="D288" s="6" t="s">
        <v>1554</v>
      </c>
      <c r="E288" s="6" t="s">
        <v>755</v>
      </c>
      <c r="F288" s="6" t="s">
        <v>753</v>
      </c>
      <c r="G288" s="7" t="s">
        <v>756</v>
      </c>
      <c r="H288" s="6" t="str">
        <f>_xlfn.XLOOKUP(B288,'2024.1-2024.6'!B:B,'2024.1-2024.6'!H:H)</f>
        <v>计时</v>
      </c>
      <c r="I288" s="6">
        <v>0</v>
      </c>
      <c r="J288" s="9">
        <v>2138</v>
      </c>
      <c r="K288" s="9">
        <v>5647.73</v>
      </c>
      <c r="L288" s="9">
        <v>363.68</v>
      </c>
      <c r="M288" s="9">
        <v>86.8</v>
      </c>
      <c r="N288" s="9">
        <v>3.8</v>
      </c>
      <c r="O288" s="9">
        <v>0</v>
      </c>
      <c r="P288" s="10">
        <f t="shared" si="15"/>
        <v>3.8</v>
      </c>
    </row>
    <row r="289" spans="1:16">
      <c r="A289" s="6">
        <v>202408</v>
      </c>
      <c r="B289" s="6" t="s">
        <v>441</v>
      </c>
      <c r="C289" s="6" t="s">
        <v>1437</v>
      </c>
      <c r="D289" s="6" t="s">
        <v>1554</v>
      </c>
      <c r="E289" s="6" t="s">
        <v>757</v>
      </c>
      <c r="F289" s="6" t="s">
        <v>758</v>
      </c>
      <c r="G289" s="7" t="s">
        <v>759</v>
      </c>
      <c r="H289" s="6" t="str">
        <f>_xlfn.XLOOKUP(B289,'2024.1-2024.6'!B:B,'2024.1-2024.6'!H:H)</f>
        <v>计时</v>
      </c>
      <c r="I289" s="6">
        <v>0</v>
      </c>
      <c r="J289" s="9">
        <v>2000</v>
      </c>
      <c r="K289" s="9">
        <v>5674</v>
      </c>
      <c r="L289" s="9">
        <v>363.68</v>
      </c>
      <c r="M289" s="9">
        <v>86.8</v>
      </c>
      <c r="N289" s="9">
        <v>3.8</v>
      </c>
      <c r="O289" s="9">
        <v>0</v>
      </c>
      <c r="P289" s="10">
        <f t="shared" si="15"/>
        <v>3.8</v>
      </c>
    </row>
    <row r="290" spans="1:16">
      <c r="A290" s="6">
        <v>202408</v>
      </c>
      <c r="B290" s="6" t="s">
        <v>256</v>
      </c>
      <c r="C290" s="6" t="s">
        <v>592</v>
      </c>
      <c r="D290" s="6" t="s">
        <v>1551</v>
      </c>
      <c r="E290" s="6" t="s">
        <v>760</v>
      </c>
      <c r="F290" s="6" t="s">
        <v>761</v>
      </c>
      <c r="G290" s="7" t="s">
        <v>762</v>
      </c>
      <c r="H290" s="6" t="str">
        <f>_xlfn.XLOOKUP(B290,'2024.1-2024.6'!B:B,'2024.1-2024.6'!H:H)</f>
        <v>计时</v>
      </c>
      <c r="I290" s="6">
        <v>0</v>
      </c>
      <c r="J290" s="9">
        <v>3303</v>
      </c>
      <c r="K290" s="9">
        <v>7282.7</v>
      </c>
      <c r="L290" s="9">
        <v>363.68</v>
      </c>
      <c r="M290" s="9">
        <v>86.8</v>
      </c>
      <c r="N290" s="9">
        <v>3.8</v>
      </c>
      <c r="O290" s="9">
        <v>0</v>
      </c>
      <c r="P290" s="10">
        <f t="shared" si="15"/>
        <v>3.8</v>
      </c>
    </row>
    <row r="291" spans="1:16">
      <c r="A291" s="6">
        <v>202408</v>
      </c>
      <c r="B291" s="6" t="s">
        <v>318</v>
      </c>
      <c r="C291" s="6" t="s">
        <v>1437</v>
      </c>
      <c r="D291" s="6" t="s">
        <v>1546</v>
      </c>
      <c r="E291" s="6" t="s">
        <v>763</v>
      </c>
      <c r="F291" s="6" t="s">
        <v>725</v>
      </c>
      <c r="G291" s="7" t="s">
        <v>762</v>
      </c>
      <c r="H291" s="6" t="str">
        <f>_xlfn.XLOOKUP(B291,'2024.1-2024.6'!B:B,'2024.1-2024.6'!H:H)</f>
        <v>计时</v>
      </c>
      <c r="I291" s="6">
        <v>0</v>
      </c>
      <c r="J291" s="9">
        <v>4572</v>
      </c>
      <c r="K291" s="9">
        <v>11320.68</v>
      </c>
      <c r="L291" s="9">
        <v>363.68</v>
      </c>
      <c r="M291" s="9">
        <v>86.8</v>
      </c>
      <c r="N291" s="9">
        <v>3.8</v>
      </c>
      <c r="O291" s="9">
        <v>0</v>
      </c>
      <c r="P291" s="10">
        <f t="shared" si="15"/>
        <v>3.8</v>
      </c>
    </row>
    <row r="292" spans="1:16">
      <c r="A292" s="6">
        <v>202408</v>
      </c>
      <c r="B292" s="6" t="s">
        <v>332</v>
      </c>
      <c r="C292" s="6" t="s">
        <v>592</v>
      </c>
      <c r="D292" s="6" t="s">
        <v>671</v>
      </c>
      <c r="E292" s="6" t="s">
        <v>765</v>
      </c>
      <c r="F292" s="6" t="s">
        <v>766</v>
      </c>
      <c r="G292" s="7" t="s">
        <v>767</v>
      </c>
      <c r="H292" s="6" t="str">
        <f>_xlfn.XLOOKUP(B292,'2024.1-2024.6'!B:B,'2024.1-2024.6'!H:H)</f>
        <v>计时</v>
      </c>
      <c r="I292" s="6">
        <v>0</v>
      </c>
      <c r="J292" s="9">
        <v>5632</v>
      </c>
      <c r="K292" s="9">
        <v>11210</v>
      </c>
      <c r="L292" s="9">
        <v>363.68</v>
      </c>
      <c r="M292" s="9">
        <v>86.8</v>
      </c>
      <c r="N292" s="9">
        <v>3.8</v>
      </c>
      <c r="O292" s="9">
        <v>1500</v>
      </c>
      <c r="P292" s="10">
        <f t="shared" si="15"/>
        <v>3.8</v>
      </c>
    </row>
    <row r="293" spans="1:16">
      <c r="A293" s="6">
        <v>202408</v>
      </c>
      <c r="B293" s="6" t="s">
        <v>452</v>
      </c>
      <c r="C293" s="6" t="s">
        <v>1438</v>
      </c>
      <c r="D293" s="6" t="s">
        <v>1552</v>
      </c>
      <c r="E293" s="6" t="s">
        <v>768</v>
      </c>
      <c r="F293" s="6" t="s">
        <v>686</v>
      </c>
      <c r="G293" s="7" t="s">
        <v>769</v>
      </c>
      <c r="H293" s="6" t="s">
        <v>1486</v>
      </c>
      <c r="I293" s="6">
        <v>0</v>
      </c>
      <c r="J293" s="9">
        <v>2132</v>
      </c>
      <c r="K293" s="9">
        <v>7635.06</v>
      </c>
      <c r="L293" s="9">
        <v>363.68</v>
      </c>
      <c r="M293" s="9">
        <v>86.8</v>
      </c>
      <c r="N293" s="9">
        <v>3.8</v>
      </c>
      <c r="O293" s="9">
        <v>0</v>
      </c>
      <c r="P293" s="10">
        <f t="shared" si="15"/>
        <v>3.8</v>
      </c>
    </row>
    <row r="294" spans="1:16">
      <c r="A294" s="6">
        <v>202408</v>
      </c>
      <c r="B294" s="6" t="s">
        <v>384</v>
      </c>
      <c r="C294" s="6" t="s">
        <v>1437</v>
      </c>
      <c r="D294" s="6" t="s">
        <v>1546</v>
      </c>
      <c r="E294" s="6" t="s">
        <v>770</v>
      </c>
      <c r="F294" s="6" t="s">
        <v>771</v>
      </c>
      <c r="G294" s="7" t="s">
        <v>772</v>
      </c>
      <c r="H294" s="6" t="str">
        <f>_xlfn.XLOOKUP(B294,'2024.1-2024.6'!B:B,'2024.1-2024.6'!H:H)</f>
        <v>计时</v>
      </c>
      <c r="I294" s="6">
        <v>0</v>
      </c>
      <c r="J294" s="9">
        <v>3060</v>
      </c>
      <c r="K294" s="9">
        <v>7100</v>
      </c>
      <c r="L294" s="9">
        <v>363.68</v>
      </c>
      <c r="M294" s="9">
        <v>86.8</v>
      </c>
      <c r="N294" s="9">
        <v>3.8</v>
      </c>
      <c r="O294" s="9">
        <v>0</v>
      </c>
      <c r="P294" s="10">
        <f t="shared" si="15"/>
        <v>3.8</v>
      </c>
    </row>
    <row r="295" spans="1:16">
      <c r="A295" s="6">
        <v>202408</v>
      </c>
      <c r="B295" s="6" t="s">
        <v>385</v>
      </c>
      <c r="C295" s="6" t="s">
        <v>1437</v>
      </c>
      <c r="D295" s="6" t="s">
        <v>1546</v>
      </c>
      <c r="E295" s="6" t="s">
        <v>774</v>
      </c>
      <c r="F295" s="6" t="s">
        <v>652</v>
      </c>
      <c r="G295" s="7" t="s">
        <v>775</v>
      </c>
      <c r="H295" s="6" t="str">
        <f>_xlfn.XLOOKUP(B295,'2024.1-2024.6'!B:B,'2024.1-2024.6'!H:H)</f>
        <v>计时</v>
      </c>
      <c r="I295" s="6">
        <v>0</v>
      </c>
      <c r="J295" s="9">
        <v>3275</v>
      </c>
      <c r="K295" s="9">
        <v>8029.63</v>
      </c>
      <c r="L295" s="9">
        <v>363.68</v>
      </c>
      <c r="M295" s="9">
        <v>86.8</v>
      </c>
      <c r="N295" s="9">
        <v>3.8</v>
      </c>
      <c r="O295" s="9">
        <v>0</v>
      </c>
      <c r="P295" s="10">
        <f t="shared" si="15"/>
        <v>3.8</v>
      </c>
    </row>
    <row r="296" spans="1:16">
      <c r="A296" s="6">
        <v>202408</v>
      </c>
      <c r="B296" s="6" t="s">
        <v>285</v>
      </c>
      <c r="C296" s="6" t="s">
        <v>580</v>
      </c>
      <c r="D296" s="6" t="s">
        <v>1553</v>
      </c>
      <c r="E296" s="6" t="s">
        <v>779</v>
      </c>
      <c r="F296" s="6" t="s">
        <v>780</v>
      </c>
      <c r="G296" s="7" t="s">
        <v>775</v>
      </c>
      <c r="H296" s="6" t="str">
        <f>_xlfn.XLOOKUP(B296,'2024.1-2024.6'!B:B,'2024.1-2024.6'!H:H)</f>
        <v>计时</v>
      </c>
      <c r="I296" s="6">
        <v>0</v>
      </c>
      <c r="J296" s="9">
        <v>1900</v>
      </c>
      <c r="K296" s="9">
        <v>4428.4</v>
      </c>
      <c r="L296" s="9">
        <v>363.68</v>
      </c>
      <c r="M296" s="9">
        <v>86.8</v>
      </c>
      <c r="N296" s="9">
        <v>3.8</v>
      </c>
      <c r="O296" s="9">
        <v>0</v>
      </c>
      <c r="P296" s="10">
        <f t="shared" si="15"/>
        <v>3.8</v>
      </c>
    </row>
    <row r="297" spans="1:16">
      <c r="A297" s="6">
        <v>202408</v>
      </c>
      <c r="B297" s="6" t="s">
        <v>280</v>
      </c>
      <c r="C297" s="6" t="s">
        <v>575</v>
      </c>
      <c r="D297" s="6" t="s">
        <v>1542</v>
      </c>
      <c r="E297" s="6" t="s">
        <v>784</v>
      </c>
      <c r="F297" s="6" t="s">
        <v>785</v>
      </c>
      <c r="G297" s="7">
        <v>40504</v>
      </c>
      <c r="H297" s="6" t="str">
        <f>_xlfn.XLOOKUP(B297,'2024.1-2024.6'!B:B,'2024.1-2024.6'!H:H)</f>
        <v>计时</v>
      </c>
      <c r="I297" s="6">
        <v>0</v>
      </c>
      <c r="J297" s="9">
        <v>4453</v>
      </c>
      <c r="K297" s="9">
        <v>10397.5</v>
      </c>
      <c r="L297" s="9">
        <v>363.68</v>
      </c>
      <c r="M297" s="9">
        <v>86.8</v>
      </c>
      <c r="N297" s="9">
        <v>3.8</v>
      </c>
      <c r="O297" s="9">
        <v>1000</v>
      </c>
      <c r="P297" s="10">
        <f t="shared" si="15"/>
        <v>3.8</v>
      </c>
    </row>
    <row r="298" spans="1:16">
      <c r="A298" s="6">
        <v>202408</v>
      </c>
      <c r="B298" s="6" t="s">
        <v>428</v>
      </c>
      <c r="C298" s="6" t="s">
        <v>575</v>
      </c>
      <c r="D298" s="6" t="s">
        <v>1542</v>
      </c>
      <c r="E298" s="6" t="s">
        <v>786</v>
      </c>
      <c r="F298" s="6" t="s">
        <v>710</v>
      </c>
      <c r="G298" s="7" t="s">
        <v>787</v>
      </c>
      <c r="H298" s="6" t="str">
        <f>_xlfn.XLOOKUP(B298,'2024.1-2024.6'!B:B,'2024.1-2024.6'!H:H)</f>
        <v>计时</v>
      </c>
      <c r="I298" s="6">
        <v>0</v>
      </c>
      <c r="J298" s="9">
        <v>4400</v>
      </c>
      <c r="K298" s="9">
        <v>11350</v>
      </c>
      <c r="L298" s="9">
        <v>339.36</v>
      </c>
      <c r="M298" s="9">
        <v>84.84</v>
      </c>
      <c r="N298" s="9">
        <v>12.73</v>
      </c>
      <c r="O298" s="9">
        <v>500</v>
      </c>
      <c r="P298" s="10">
        <f t="shared" si="15"/>
        <v>3.8</v>
      </c>
    </row>
    <row r="299" spans="1:16">
      <c r="A299" s="6">
        <v>202408</v>
      </c>
      <c r="B299" s="6" t="s">
        <v>445</v>
      </c>
      <c r="C299" s="6" t="s">
        <v>1439</v>
      </c>
      <c r="D299" s="6" t="s">
        <v>1547</v>
      </c>
      <c r="E299" s="6" t="s">
        <v>793</v>
      </c>
      <c r="F299" s="6" t="s">
        <v>675</v>
      </c>
      <c r="G299" s="7" t="s">
        <v>794</v>
      </c>
      <c r="H299" s="6" t="str">
        <f>_xlfn.XLOOKUP(B299,'2024.1-2024.6'!B:B,'2024.1-2024.6'!H:H)</f>
        <v>计时</v>
      </c>
      <c r="I299" s="6">
        <v>0</v>
      </c>
      <c r="J299" s="9">
        <v>2400</v>
      </c>
      <c r="K299" s="9">
        <v>5954.55</v>
      </c>
      <c r="L299" s="9">
        <v>363.68</v>
      </c>
      <c r="M299" s="9">
        <v>86.8</v>
      </c>
      <c r="N299" s="9">
        <v>3.8</v>
      </c>
      <c r="O299" s="9">
        <v>0</v>
      </c>
      <c r="P299" s="10">
        <f t="shared" si="15"/>
        <v>3.8</v>
      </c>
    </row>
    <row r="300" spans="1:16">
      <c r="A300" s="6">
        <v>202408</v>
      </c>
      <c r="B300" s="6" t="s">
        <v>426</v>
      </c>
      <c r="C300" s="6" t="s">
        <v>1437</v>
      </c>
      <c r="D300" s="6" t="s">
        <v>1546</v>
      </c>
      <c r="E300" s="6" t="s">
        <v>795</v>
      </c>
      <c r="F300" s="6" t="s">
        <v>778</v>
      </c>
      <c r="G300" s="7" t="s">
        <v>796</v>
      </c>
      <c r="H300" s="6" t="str">
        <f>_xlfn.XLOOKUP(B300,'2024.1-2024.6'!B:B,'2024.1-2024.6'!H:H)</f>
        <v>计时</v>
      </c>
      <c r="I300" s="6">
        <v>0</v>
      </c>
      <c r="J300" s="9">
        <v>4800</v>
      </c>
      <c r="K300" s="9">
        <v>11800.38</v>
      </c>
      <c r="L300" s="9">
        <v>363.68</v>
      </c>
      <c r="M300" s="9">
        <v>86.8</v>
      </c>
      <c r="N300" s="9">
        <v>3.8</v>
      </c>
      <c r="O300" s="9">
        <v>1266</v>
      </c>
      <c r="P300" s="10">
        <f t="shared" si="15"/>
        <v>3.8</v>
      </c>
    </row>
    <row r="301" spans="1:16">
      <c r="A301" s="6">
        <v>202408</v>
      </c>
      <c r="B301" s="6" t="s">
        <v>250</v>
      </c>
      <c r="C301" s="6" t="s">
        <v>575</v>
      </c>
      <c r="D301" s="6" t="s">
        <v>1547</v>
      </c>
      <c r="E301" s="6" t="s">
        <v>797</v>
      </c>
      <c r="F301" s="6" t="s">
        <v>798</v>
      </c>
      <c r="G301" s="7" t="s">
        <v>796</v>
      </c>
      <c r="H301" s="6" t="str">
        <f>_xlfn.XLOOKUP(B301,'2024.1-2024.6'!B:B,'2024.1-2024.6'!H:H)</f>
        <v>计时</v>
      </c>
      <c r="I301" s="6">
        <v>0</v>
      </c>
      <c r="J301" s="9">
        <v>2760</v>
      </c>
      <c r="K301" s="9">
        <v>7659.2</v>
      </c>
      <c r="L301" s="9">
        <v>363.68</v>
      </c>
      <c r="M301" s="9">
        <v>86.8</v>
      </c>
      <c r="N301" s="9">
        <v>3.8</v>
      </c>
      <c r="O301" s="9">
        <v>0</v>
      </c>
      <c r="P301" s="10">
        <f t="shared" si="15"/>
        <v>3.8</v>
      </c>
    </row>
    <row r="302" spans="1:16">
      <c r="A302" s="6">
        <v>202408</v>
      </c>
      <c r="B302" s="6" t="s">
        <v>346</v>
      </c>
      <c r="C302" s="6" t="s">
        <v>1437</v>
      </c>
      <c r="D302" s="6" t="s">
        <v>1546</v>
      </c>
      <c r="E302" s="6" t="s">
        <v>803</v>
      </c>
      <c r="F302" s="6" t="s">
        <v>804</v>
      </c>
      <c r="G302" s="7" t="s">
        <v>396</v>
      </c>
      <c r="H302" s="6" t="str">
        <f>_xlfn.XLOOKUP(B302,'2024.1-2024.6'!B:B,'2024.1-2024.6'!H:H)</f>
        <v>计时</v>
      </c>
      <c r="I302" s="6">
        <v>0</v>
      </c>
      <c r="J302" s="9">
        <v>4925</v>
      </c>
      <c r="K302" s="9">
        <v>7840.54</v>
      </c>
      <c r="L302" s="9">
        <v>0</v>
      </c>
      <c r="M302" s="9">
        <v>0</v>
      </c>
      <c r="N302" s="9">
        <v>0</v>
      </c>
      <c r="O302" s="9">
        <v>0</v>
      </c>
      <c r="P302" s="10">
        <v>0</v>
      </c>
    </row>
    <row r="303" spans="1:16">
      <c r="A303" s="6">
        <v>202408</v>
      </c>
      <c r="B303" s="6" t="s">
        <v>389</v>
      </c>
      <c r="C303" s="6" t="s">
        <v>580</v>
      </c>
      <c r="D303" s="6" t="s">
        <v>1546</v>
      </c>
      <c r="E303" s="6" t="s">
        <v>805</v>
      </c>
      <c r="F303" s="6" t="s">
        <v>698</v>
      </c>
      <c r="G303" s="7" t="s">
        <v>396</v>
      </c>
      <c r="H303" s="6" t="str">
        <f>_xlfn.XLOOKUP(B303,'2024.1-2024.6'!B:B,'2024.1-2024.6'!H:H)</f>
        <v>计时</v>
      </c>
      <c r="I303" s="6">
        <v>0</v>
      </c>
      <c r="J303" s="9">
        <v>4050</v>
      </c>
      <c r="K303" s="9">
        <v>8427.3</v>
      </c>
      <c r="L303" s="9">
        <v>363.68</v>
      </c>
      <c r="M303" s="9">
        <v>86.8</v>
      </c>
      <c r="N303" s="9">
        <v>3.8</v>
      </c>
      <c r="O303" s="9">
        <v>1250</v>
      </c>
      <c r="P303" s="10">
        <f>1900*0.2%</f>
        <v>3.8</v>
      </c>
    </row>
    <row r="304" spans="1:16">
      <c r="A304" s="6">
        <v>202408</v>
      </c>
      <c r="B304" s="6" t="s">
        <v>365</v>
      </c>
      <c r="C304" s="6" t="s">
        <v>1438</v>
      </c>
      <c r="D304" s="6" t="s">
        <v>1552</v>
      </c>
      <c r="E304" s="6" t="s">
        <v>810</v>
      </c>
      <c r="F304" s="6" t="s">
        <v>1338</v>
      </c>
      <c r="G304" s="7" t="s">
        <v>811</v>
      </c>
      <c r="H304" s="6" t="s">
        <v>1486</v>
      </c>
      <c r="I304" s="6">
        <v>0</v>
      </c>
      <c r="J304" s="9">
        <v>3481</v>
      </c>
      <c r="K304" s="9">
        <v>8565.92</v>
      </c>
      <c r="L304" s="9">
        <v>363.68</v>
      </c>
      <c r="M304" s="9">
        <v>86.8</v>
      </c>
      <c r="N304" s="9">
        <v>3.8</v>
      </c>
      <c r="O304" s="9">
        <v>0</v>
      </c>
      <c r="P304" s="10">
        <f>1900*0.2%</f>
        <v>3.8</v>
      </c>
    </row>
    <row r="305" spans="1:16">
      <c r="A305" s="6">
        <v>202408</v>
      </c>
      <c r="B305" s="6" t="s">
        <v>364</v>
      </c>
      <c r="C305" s="6" t="s">
        <v>1437</v>
      </c>
      <c r="D305" s="6" t="s">
        <v>1554</v>
      </c>
      <c r="E305" s="6" t="s">
        <v>812</v>
      </c>
      <c r="F305" s="6" t="s">
        <v>758</v>
      </c>
      <c r="G305" s="7">
        <v>44046</v>
      </c>
      <c r="H305" s="6" t="str">
        <f>_xlfn.XLOOKUP(B305,'2024.1-2024.6'!B:B,'2024.1-2024.6'!H:H)</f>
        <v>计时</v>
      </c>
      <c r="I305" s="6">
        <v>0</v>
      </c>
      <c r="J305" s="9">
        <v>2138</v>
      </c>
      <c r="K305" s="9">
        <v>5955</v>
      </c>
      <c r="L305" s="9">
        <v>363.68</v>
      </c>
      <c r="M305" s="9">
        <v>86.8</v>
      </c>
      <c r="N305" s="9">
        <v>3.8</v>
      </c>
      <c r="O305" s="9">
        <v>0</v>
      </c>
      <c r="P305" s="10">
        <f>1900*0.2%</f>
        <v>3.8</v>
      </c>
    </row>
    <row r="306" spans="1:16">
      <c r="A306" s="6">
        <v>202408</v>
      </c>
      <c r="B306" s="6" t="s">
        <v>371</v>
      </c>
      <c r="C306" s="6" t="s">
        <v>592</v>
      </c>
      <c r="D306" s="6" t="s">
        <v>1546</v>
      </c>
      <c r="E306" s="6" t="s">
        <v>815</v>
      </c>
      <c r="F306" s="6" t="s">
        <v>816</v>
      </c>
      <c r="G306" s="7" t="s">
        <v>817</v>
      </c>
      <c r="H306" s="6" t="str">
        <f>_xlfn.XLOOKUP(B306,'2024.1-2024.6'!B:B,'2024.1-2024.6'!H:H)</f>
        <v>计时</v>
      </c>
      <c r="I306" s="6">
        <v>0</v>
      </c>
      <c r="J306" s="9">
        <v>4640</v>
      </c>
      <c r="K306" s="9">
        <v>11808</v>
      </c>
      <c r="L306" s="9">
        <v>363.68</v>
      </c>
      <c r="M306" s="9">
        <v>86.8</v>
      </c>
      <c r="N306" s="9">
        <v>3.8</v>
      </c>
      <c r="O306" s="9">
        <v>500</v>
      </c>
      <c r="P306" s="10">
        <f>1900*0.2%</f>
        <v>3.8</v>
      </c>
    </row>
    <row r="307" spans="1:16">
      <c r="A307" s="6">
        <v>202408</v>
      </c>
      <c r="B307" s="6" t="s">
        <v>241</v>
      </c>
      <c r="C307" s="6" t="s">
        <v>1437</v>
      </c>
      <c r="D307" s="6" t="s">
        <v>1546</v>
      </c>
      <c r="E307" s="6" t="s">
        <v>818</v>
      </c>
      <c r="F307" s="6" t="s">
        <v>819</v>
      </c>
      <c r="G307" s="7" t="s">
        <v>817</v>
      </c>
      <c r="H307" s="6" t="str">
        <f>_xlfn.XLOOKUP(B307,'2024.1-2024.6'!B:B,'2024.1-2024.6'!H:H)</f>
        <v>计时</v>
      </c>
      <c r="I307" s="6">
        <v>0</v>
      </c>
      <c r="J307" s="9">
        <v>3668</v>
      </c>
      <c r="K307" s="9">
        <v>7580.8</v>
      </c>
      <c r="L307" s="9">
        <v>0</v>
      </c>
      <c r="M307" s="9">
        <v>0</v>
      </c>
      <c r="N307" s="9">
        <v>0</v>
      </c>
      <c r="O307" s="9">
        <v>0</v>
      </c>
      <c r="P307" s="10">
        <v>0</v>
      </c>
    </row>
    <row r="308" spans="1:16">
      <c r="A308" s="6">
        <v>202408</v>
      </c>
      <c r="B308" s="6" t="s">
        <v>229</v>
      </c>
      <c r="C308" s="6" t="s">
        <v>1437</v>
      </c>
      <c r="D308" s="6" t="s">
        <v>1554</v>
      </c>
      <c r="E308" s="6" t="s">
        <v>823</v>
      </c>
      <c r="F308" s="6" t="s">
        <v>753</v>
      </c>
      <c r="G308" s="7" t="s">
        <v>824</v>
      </c>
      <c r="H308" s="6" t="str">
        <f>_xlfn.XLOOKUP(B308,'2024.1-2024.6'!B:B,'2024.1-2024.6'!H:H)</f>
        <v>计时</v>
      </c>
      <c r="I308" s="6">
        <v>0</v>
      </c>
      <c r="J308" s="9">
        <v>1913</v>
      </c>
      <c r="K308" s="9">
        <v>4072.56</v>
      </c>
      <c r="L308" s="9">
        <v>363.68</v>
      </c>
      <c r="M308" s="9">
        <v>86.8</v>
      </c>
      <c r="N308" s="9">
        <v>3.8</v>
      </c>
      <c r="O308" s="9">
        <v>0</v>
      </c>
      <c r="P308" s="10">
        <f t="shared" ref="P308:P313" si="16">1900*0.2%</f>
        <v>3.8</v>
      </c>
    </row>
    <row r="309" spans="1:16">
      <c r="A309" s="6">
        <v>202408</v>
      </c>
      <c r="B309" s="6" t="s">
        <v>438</v>
      </c>
      <c r="C309" s="6" t="s">
        <v>1437</v>
      </c>
      <c r="D309" s="6" t="s">
        <v>1546</v>
      </c>
      <c r="E309" s="6" t="s">
        <v>825</v>
      </c>
      <c r="F309" s="6" t="s">
        <v>804</v>
      </c>
      <c r="G309" s="7" t="s">
        <v>824</v>
      </c>
      <c r="H309" s="6" t="str">
        <f>_xlfn.XLOOKUP(B309,'2024.1-2024.6'!B:B,'2024.1-2024.6'!H:H)</f>
        <v>计时</v>
      </c>
      <c r="I309" s="6">
        <v>0</v>
      </c>
      <c r="J309" s="9">
        <v>5525</v>
      </c>
      <c r="K309" s="9">
        <v>12367.08</v>
      </c>
      <c r="L309" s="9">
        <v>359.52</v>
      </c>
      <c r="M309" s="9">
        <v>112.35</v>
      </c>
      <c r="N309" s="9">
        <v>22.47</v>
      </c>
      <c r="O309" s="9">
        <v>600</v>
      </c>
      <c r="P309" s="10">
        <f t="shared" si="16"/>
        <v>3.8</v>
      </c>
    </row>
    <row r="310" spans="1:16">
      <c r="A310" s="6">
        <v>202408</v>
      </c>
      <c r="B310" s="6" t="s">
        <v>276</v>
      </c>
      <c r="C310" s="6" t="s">
        <v>1439</v>
      </c>
      <c r="D310" s="6" t="s">
        <v>1551</v>
      </c>
      <c r="E310" s="6" t="s">
        <v>826</v>
      </c>
      <c r="F310" s="6" t="s">
        <v>827</v>
      </c>
      <c r="G310" s="7" t="s">
        <v>824</v>
      </c>
      <c r="H310" s="6" t="str">
        <f>_xlfn.XLOOKUP(B310,'2024.1-2024.6'!B:B,'2024.1-2024.6'!H:H)</f>
        <v>计时</v>
      </c>
      <c r="I310" s="6">
        <v>0</v>
      </c>
      <c r="J310" s="9">
        <v>3212</v>
      </c>
      <c r="K310" s="9">
        <v>8347.19</v>
      </c>
      <c r="L310" s="9">
        <v>363.68</v>
      </c>
      <c r="M310" s="9">
        <v>86.8</v>
      </c>
      <c r="N310" s="9">
        <v>3.8</v>
      </c>
      <c r="O310" s="9">
        <v>0</v>
      </c>
      <c r="P310" s="10">
        <f t="shared" si="16"/>
        <v>3.8</v>
      </c>
    </row>
    <row r="311" spans="1:16">
      <c r="A311" s="6">
        <v>202408</v>
      </c>
      <c r="B311" s="6" t="s">
        <v>243</v>
      </c>
      <c r="C311" s="6" t="s">
        <v>592</v>
      </c>
      <c r="D311" s="6" t="s">
        <v>1545</v>
      </c>
      <c r="E311" s="6" t="s">
        <v>828</v>
      </c>
      <c r="F311" s="6" t="s">
        <v>597</v>
      </c>
      <c r="G311" s="7" t="s">
        <v>829</v>
      </c>
      <c r="H311" s="6" t="str">
        <f>_xlfn.XLOOKUP(B311,'2024.1-2024.6'!B:B,'2024.1-2024.6'!H:H)</f>
        <v>计时</v>
      </c>
      <c r="I311" s="6" t="s">
        <v>1555</v>
      </c>
      <c r="J311" s="9">
        <v>1900</v>
      </c>
      <c r="K311" s="9">
        <v>4967.2</v>
      </c>
      <c r="L311" s="9">
        <v>363.68</v>
      </c>
      <c r="M311" s="9">
        <v>86.8</v>
      </c>
      <c r="N311" s="9">
        <v>3.8</v>
      </c>
      <c r="O311" s="9">
        <v>0</v>
      </c>
      <c r="P311" s="10">
        <f t="shared" si="16"/>
        <v>3.8</v>
      </c>
    </row>
    <row r="312" spans="1:16">
      <c r="A312" s="6">
        <v>202408</v>
      </c>
      <c r="B312" s="6" t="s">
        <v>268</v>
      </c>
      <c r="C312" s="6" t="s">
        <v>1438</v>
      </c>
      <c r="D312" s="6" t="s">
        <v>1552</v>
      </c>
      <c r="E312" s="6" t="s">
        <v>830</v>
      </c>
      <c r="F312" s="6" t="s">
        <v>686</v>
      </c>
      <c r="G312" s="7" t="s">
        <v>831</v>
      </c>
      <c r="H312" s="6" t="s">
        <v>1486</v>
      </c>
      <c r="I312" s="6">
        <v>0</v>
      </c>
      <c r="J312" s="9">
        <v>2120</v>
      </c>
      <c r="K312" s="9">
        <v>7737.31</v>
      </c>
      <c r="L312" s="9">
        <v>363.68</v>
      </c>
      <c r="M312" s="9">
        <v>86.8</v>
      </c>
      <c r="N312" s="9">
        <v>3.8</v>
      </c>
      <c r="O312" s="9">
        <v>0</v>
      </c>
      <c r="P312" s="10">
        <f t="shared" si="16"/>
        <v>3.8</v>
      </c>
    </row>
    <row r="313" spans="1:16">
      <c r="A313" s="6">
        <v>202408</v>
      </c>
      <c r="B313" s="6" t="s">
        <v>218</v>
      </c>
      <c r="C313" s="6" t="s">
        <v>841</v>
      </c>
      <c r="D313" s="6" t="s">
        <v>671</v>
      </c>
      <c r="E313" s="6" t="s">
        <v>842</v>
      </c>
      <c r="F313" s="6" t="s">
        <v>843</v>
      </c>
      <c r="G313" s="7" t="s">
        <v>840</v>
      </c>
      <c r="H313" s="6" t="str">
        <f>_xlfn.XLOOKUP(B313,'2024.1-2024.6'!B:B,'2024.1-2024.6'!H:H)</f>
        <v>计时</v>
      </c>
      <c r="I313" s="6">
        <v>0</v>
      </c>
      <c r="J313" s="9">
        <v>7600</v>
      </c>
      <c r="K313" s="9">
        <v>34765</v>
      </c>
      <c r="L313" s="9">
        <v>363.68</v>
      </c>
      <c r="M313" s="9">
        <v>86.8</v>
      </c>
      <c r="N313" s="9">
        <v>3.8</v>
      </c>
      <c r="O313" s="9">
        <v>3268</v>
      </c>
      <c r="P313" s="10">
        <f t="shared" si="16"/>
        <v>3.8</v>
      </c>
    </row>
    <row r="314" spans="1:16">
      <c r="A314" s="6">
        <v>202408</v>
      </c>
      <c r="B314" s="6" t="s">
        <v>440</v>
      </c>
      <c r="C314" s="6" t="s">
        <v>1437</v>
      </c>
      <c r="D314" s="6" t="s">
        <v>1551</v>
      </c>
      <c r="E314" s="6" t="s">
        <v>848</v>
      </c>
      <c r="F314" s="6" t="s">
        <v>694</v>
      </c>
      <c r="G314" s="7" t="s">
        <v>849</v>
      </c>
      <c r="H314" s="6" t="str">
        <f>_xlfn.XLOOKUP(B314,'2024.1-2024.6'!B:B,'2024.1-2024.6'!H:H)</f>
        <v>计时</v>
      </c>
      <c r="I314" s="6">
        <v>0</v>
      </c>
      <c r="J314" s="9">
        <v>2400</v>
      </c>
      <c r="K314" s="9">
        <v>4645</v>
      </c>
      <c r="L314" s="9">
        <v>0</v>
      </c>
      <c r="M314" s="9">
        <v>0</v>
      </c>
      <c r="N314" s="9">
        <v>0</v>
      </c>
      <c r="O314" s="9">
        <v>0</v>
      </c>
      <c r="P314" s="10">
        <v>0</v>
      </c>
    </row>
    <row r="315" spans="1:16">
      <c r="A315" s="6">
        <v>202408</v>
      </c>
      <c r="B315" s="6" t="s">
        <v>233</v>
      </c>
      <c r="C315" s="6" t="s">
        <v>1439</v>
      </c>
      <c r="D315" s="6" t="s">
        <v>1543</v>
      </c>
      <c r="E315" s="6" t="s">
        <v>853</v>
      </c>
      <c r="F315" s="6" t="s">
        <v>1500</v>
      </c>
      <c r="G315" s="7" t="s">
        <v>854</v>
      </c>
      <c r="H315" s="6" t="str">
        <f>_xlfn.XLOOKUP(B315,'2024.1-2024.6'!B:B,'2024.1-2024.6'!H:H)</f>
        <v>计时</v>
      </c>
      <c r="I315" s="6" t="s">
        <v>549</v>
      </c>
      <c r="J315" s="9">
        <v>4160</v>
      </c>
      <c r="K315" s="9">
        <v>8030.91</v>
      </c>
      <c r="L315" s="9">
        <v>363.68</v>
      </c>
      <c r="M315" s="9">
        <v>86.8</v>
      </c>
      <c r="N315" s="9">
        <v>3.8</v>
      </c>
      <c r="O315" s="9">
        <v>0</v>
      </c>
      <c r="P315" s="10">
        <f>1900*0.2%</f>
        <v>3.8</v>
      </c>
    </row>
    <row r="316" spans="1:16">
      <c r="A316" s="6">
        <v>202408</v>
      </c>
      <c r="B316" s="6" t="s">
        <v>404</v>
      </c>
      <c r="C316" s="6" t="s">
        <v>1437</v>
      </c>
      <c r="D316" s="6" t="s">
        <v>1546</v>
      </c>
      <c r="E316" s="6" t="s">
        <v>858</v>
      </c>
      <c r="F316" s="6" t="s">
        <v>859</v>
      </c>
      <c r="G316" s="7" t="s">
        <v>1501</v>
      </c>
      <c r="H316" s="6" t="str">
        <f>_xlfn.XLOOKUP(B316,'2024.1-2024.6'!B:B,'2024.1-2024.6'!H:H)</f>
        <v>计时</v>
      </c>
      <c r="I316" s="6">
        <v>0</v>
      </c>
      <c r="J316" s="9">
        <v>3128</v>
      </c>
      <c r="K316" s="9">
        <v>5390</v>
      </c>
      <c r="L316" s="9">
        <v>0</v>
      </c>
      <c r="M316" s="9">
        <v>0</v>
      </c>
      <c r="N316" s="9">
        <v>0</v>
      </c>
      <c r="O316" s="9">
        <v>0</v>
      </c>
      <c r="P316" s="10">
        <v>0</v>
      </c>
    </row>
    <row r="317" spans="1:16">
      <c r="A317" s="6">
        <v>202408</v>
      </c>
      <c r="B317" s="6" t="s">
        <v>446</v>
      </c>
      <c r="C317" s="6" t="s">
        <v>575</v>
      </c>
      <c r="D317" s="6" t="s">
        <v>1551</v>
      </c>
      <c r="E317" s="6" t="s">
        <v>861</v>
      </c>
      <c r="F317" s="6" t="s">
        <v>862</v>
      </c>
      <c r="G317" s="7" t="s">
        <v>860</v>
      </c>
      <c r="H317" s="6" t="str">
        <f>_xlfn.XLOOKUP(B317,'2024.1-2024.6'!B:B,'2024.1-2024.6'!H:H)</f>
        <v>计时</v>
      </c>
      <c r="I317" s="6">
        <v>0</v>
      </c>
      <c r="J317" s="9">
        <v>2760</v>
      </c>
      <c r="K317" s="9">
        <v>7644</v>
      </c>
      <c r="L317" s="9">
        <v>363.68</v>
      </c>
      <c r="M317" s="9">
        <v>86.8</v>
      </c>
      <c r="N317" s="9">
        <v>3.8</v>
      </c>
      <c r="O317" s="9">
        <v>0</v>
      </c>
      <c r="P317" s="10">
        <f>1900*0.2%</f>
        <v>3.8</v>
      </c>
    </row>
    <row r="318" spans="1:16">
      <c r="A318" s="6">
        <v>202408</v>
      </c>
      <c r="B318" s="6" t="s">
        <v>406</v>
      </c>
      <c r="C318" s="6" t="s">
        <v>1438</v>
      </c>
      <c r="D318" s="6" t="s">
        <v>1553</v>
      </c>
      <c r="E318" s="6" t="s">
        <v>863</v>
      </c>
      <c r="F318" s="6" t="s">
        <v>864</v>
      </c>
      <c r="G318" s="7" t="s">
        <v>865</v>
      </c>
      <c r="H318" s="6" t="str">
        <f>_xlfn.XLOOKUP(B318,'2024.1-2024.6'!B:B,'2024.1-2024.6'!H:H)</f>
        <v>计时</v>
      </c>
      <c r="I318" s="6">
        <v>0</v>
      </c>
      <c r="J318" s="9">
        <v>1900</v>
      </c>
      <c r="K318" s="9">
        <v>3763.63</v>
      </c>
      <c r="L318" s="9">
        <v>363.68</v>
      </c>
      <c r="M318" s="9">
        <v>86.8</v>
      </c>
      <c r="N318" s="9">
        <v>3.8</v>
      </c>
      <c r="O318" s="9">
        <v>0</v>
      </c>
      <c r="P318" s="10">
        <f>1900*0.2%</f>
        <v>3.8</v>
      </c>
    </row>
    <row r="319" spans="1:16">
      <c r="A319" s="6">
        <v>202408</v>
      </c>
      <c r="B319" s="6" t="s">
        <v>368</v>
      </c>
      <c r="C319" s="6" t="s">
        <v>866</v>
      </c>
      <c r="D319" s="6" t="s">
        <v>1543</v>
      </c>
      <c r="E319" s="6" t="s">
        <v>867</v>
      </c>
      <c r="F319" s="6" t="s">
        <v>868</v>
      </c>
      <c r="G319" s="7" t="s">
        <v>869</v>
      </c>
      <c r="H319" s="6" t="str">
        <f>_xlfn.XLOOKUP(B319,'2024.1-2024.6'!B:B,'2024.1-2024.6'!H:H)</f>
        <v>计时</v>
      </c>
      <c r="I319" s="6">
        <v>0</v>
      </c>
      <c r="J319" s="9">
        <v>3850</v>
      </c>
      <c r="K319" s="9">
        <v>9330.5</v>
      </c>
      <c r="L319" s="9">
        <v>363.68</v>
      </c>
      <c r="M319" s="9">
        <v>86.8</v>
      </c>
      <c r="N319" s="9">
        <v>3.8</v>
      </c>
      <c r="O319" s="9">
        <v>95</v>
      </c>
      <c r="P319" s="10">
        <f>1900*0.2%</f>
        <v>3.8</v>
      </c>
    </row>
    <row r="320" spans="1:16">
      <c r="A320" s="6">
        <v>202408</v>
      </c>
      <c r="B320" s="6" t="s">
        <v>287</v>
      </c>
      <c r="C320" s="6" t="s">
        <v>592</v>
      </c>
      <c r="D320" s="6" t="s">
        <v>1551</v>
      </c>
      <c r="E320" s="6" t="s">
        <v>870</v>
      </c>
      <c r="F320" s="6" t="s">
        <v>761</v>
      </c>
      <c r="G320" s="7" t="s">
        <v>871</v>
      </c>
      <c r="H320" s="6" t="str">
        <f>_xlfn.XLOOKUP(B320,'2024.1-2024.6'!B:B,'2024.1-2024.6'!H:H)</f>
        <v>计时</v>
      </c>
      <c r="I320" s="6">
        <v>0</v>
      </c>
      <c r="J320" s="9">
        <v>2888</v>
      </c>
      <c r="K320" s="9">
        <v>6185.7</v>
      </c>
      <c r="L320" s="9">
        <v>363.68</v>
      </c>
      <c r="M320" s="9">
        <v>86.8</v>
      </c>
      <c r="N320" s="9">
        <v>3.8</v>
      </c>
      <c r="O320" s="9">
        <v>0</v>
      </c>
      <c r="P320" s="10">
        <f>1900*0.2%</f>
        <v>3.8</v>
      </c>
    </row>
    <row r="321" spans="1:16">
      <c r="A321" s="6">
        <v>202408</v>
      </c>
      <c r="B321" s="6" t="s">
        <v>328</v>
      </c>
      <c r="C321" s="6" t="s">
        <v>1437</v>
      </c>
      <c r="D321" s="6" t="s">
        <v>1546</v>
      </c>
      <c r="E321" s="6" t="s">
        <v>872</v>
      </c>
      <c r="F321" s="6" t="s">
        <v>652</v>
      </c>
      <c r="G321" s="7" t="s">
        <v>873</v>
      </c>
      <c r="H321" s="6" t="str">
        <f>_xlfn.XLOOKUP(B321,'2024.1-2024.6'!B:B,'2024.1-2024.6'!H:H)</f>
        <v>计时</v>
      </c>
      <c r="I321" s="6">
        <v>0</v>
      </c>
      <c r="J321" s="9">
        <v>4344</v>
      </c>
      <c r="K321" s="9">
        <v>7573.44</v>
      </c>
      <c r="L321" s="9">
        <v>0</v>
      </c>
      <c r="M321" s="9">
        <v>0</v>
      </c>
      <c r="N321" s="9">
        <v>0</v>
      </c>
      <c r="O321" s="9">
        <v>0</v>
      </c>
      <c r="P321" s="10">
        <v>0</v>
      </c>
    </row>
    <row r="322" spans="1:16">
      <c r="A322" s="6">
        <v>202408</v>
      </c>
      <c r="B322" s="6" t="s">
        <v>417</v>
      </c>
      <c r="C322" s="6" t="s">
        <v>1439</v>
      </c>
      <c r="D322" s="6" t="s">
        <v>1543</v>
      </c>
      <c r="E322" s="6" t="s">
        <v>876</v>
      </c>
      <c r="F322" s="6" t="s">
        <v>1368</v>
      </c>
      <c r="G322" s="7" t="s">
        <v>877</v>
      </c>
      <c r="H322" s="6" t="str">
        <f>_xlfn.XLOOKUP(B322,'2024.1-2024.6'!B:B,'2024.1-2024.6'!H:H)</f>
        <v>计时</v>
      </c>
      <c r="I322" s="6">
        <v>0</v>
      </c>
      <c r="J322" s="9">
        <v>2980</v>
      </c>
      <c r="K322" s="9">
        <v>8190.3</v>
      </c>
      <c r="L322" s="9">
        <v>363.68</v>
      </c>
      <c r="M322" s="9">
        <v>86.8</v>
      </c>
      <c r="N322" s="9">
        <v>3.8</v>
      </c>
      <c r="O322" s="9">
        <v>0</v>
      </c>
      <c r="P322" s="10">
        <f t="shared" ref="P322:P337" si="17">1900*0.2%</f>
        <v>3.8</v>
      </c>
    </row>
    <row r="323" spans="1:16">
      <c r="A323" s="6">
        <v>202408</v>
      </c>
      <c r="B323" s="6" t="s">
        <v>278</v>
      </c>
      <c r="C323" s="6" t="s">
        <v>580</v>
      </c>
      <c r="D323" s="6" t="s">
        <v>1546</v>
      </c>
      <c r="E323" s="6" t="s">
        <v>882</v>
      </c>
      <c r="F323" s="6" t="s">
        <v>698</v>
      </c>
      <c r="G323" s="7" t="s">
        <v>881</v>
      </c>
      <c r="H323" s="6" t="str">
        <f>_xlfn.XLOOKUP(B323,'2024.1-2024.6'!B:B,'2024.1-2024.6'!H:H)</f>
        <v>计时</v>
      </c>
      <c r="I323" s="6">
        <v>0</v>
      </c>
      <c r="J323" s="9">
        <v>4000</v>
      </c>
      <c r="K323" s="9">
        <v>10966.26</v>
      </c>
      <c r="L323" s="9">
        <v>363.68</v>
      </c>
      <c r="M323" s="9">
        <v>86.8</v>
      </c>
      <c r="N323" s="9">
        <v>3.8</v>
      </c>
      <c r="O323" s="9">
        <v>0</v>
      </c>
      <c r="P323" s="10">
        <f t="shared" si="17"/>
        <v>3.8</v>
      </c>
    </row>
    <row r="324" spans="1:16">
      <c r="A324" s="6">
        <v>202408</v>
      </c>
      <c r="B324" s="6" t="s">
        <v>311</v>
      </c>
      <c r="C324" s="6" t="s">
        <v>866</v>
      </c>
      <c r="D324" s="6" t="s">
        <v>1551</v>
      </c>
      <c r="E324" s="6" t="s">
        <v>930</v>
      </c>
      <c r="F324" s="6" t="s">
        <v>931</v>
      </c>
      <c r="G324" s="7" t="s">
        <v>932</v>
      </c>
      <c r="H324" s="6" t="str">
        <f>_xlfn.XLOOKUP(B324,'2024.1-2024.6'!B:B,'2024.1-2024.6'!H:H)</f>
        <v>计时</v>
      </c>
      <c r="I324" s="6">
        <v>0</v>
      </c>
      <c r="J324" s="9">
        <v>2642</v>
      </c>
      <c r="K324" s="9">
        <v>7080.73</v>
      </c>
      <c r="L324" s="9">
        <v>363.68</v>
      </c>
      <c r="M324" s="9">
        <v>86.8</v>
      </c>
      <c r="N324" s="9">
        <v>3.8</v>
      </c>
      <c r="O324" s="9">
        <v>0</v>
      </c>
      <c r="P324" s="10">
        <f t="shared" si="17"/>
        <v>3.8</v>
      </c>
    </row>
    <row r="325" spans="1:16">
      <c r="A325" s="6">
        <v>202408</v>
      </c>
      <c r="B325" s="6" t="s">
        <v>327</v>
      </c>
      <c r="C325" s="6" t="s">
        <v>1438</v>
      </c>
      <c r="D325" s="6" t="s">
        <v>1552</v>
      </c>
      <c r="E325" s="6" t="s">
        <v>933</v>
      </c>
      <c r="F325" s="6" t="s">
        <v>686</v>
      </c>
      <c r="G325" s="7" t="s">
        <v>934</v>
      </c>
      <c r="H325" s="6" t="s">
        <v>1486</v>
      </c>
      <c r="I325" s="6">
        <v>0</v>
      </c>
      <c r="J325" s="9">
        <v>2120</v>
      </c>
      <c r="K325" s="9">
        <v>7530.41</v>
      </c>
      <c r="L325" s="9">
        <v>363.68</v>
      </c>
      <c r="M325" s="9">
        <v>86.8</v>
      </c>
      <c r="N325" s="9">
        <v>3.8</v>
      </c>
      <c r="O325" s="9">
        <v>0</v>
      </c>
      <c r="P325" s="10">
        <f t="shared" si="17"/>
        <v>3.8</v>
      </c>
    </row>
    <row r="326" spans="1:16">
      <c r="A326" s="6">
        <v>202408</v>
      </c>
      <c r="B326" s="6" t="s">
        <v>291</v>
      </c>
      <c r="C326" s="6" t="s">
        <v>866</v>
      </c>
      <c r="D326" s="6" t="s">
        <v>1546</v>
      </c>
      <c r="E326" s="6" t="s">
        <v>935</v>
      </c>
      <c r="F326" s="6" t="s">
        <v>936</v>
      </c>
      <c r="G326" s="7" t="s">
        <v>937</v>
      </c>
      <c r="H326" s="6" t="str">
        <f>_xlfn.XLOOKUP(B326,'2024.1-2024.6'!B:B,'2024.1-2024.6'!H:H)</f>
        <v>计时</v>
      </c>
      <c r="I326" s="6">
        <v>0</v>
      </c>
      <c r="J326" s="9">
        <v>4800</v>
      </c>
      <c r="K326" s="9">
        <v>12450.58</v>
      </c>
      <c r="L326" s="9">
        <v>363.68</v>
      </c>
      <c r="M326" s="9">
        <v>86.8</v>
      </c>
      <c r="N326" s="9">
        <v>3.8</v>
      </c>
      <c r="O326" s="9">
        <v>0</v>
      </c>
      <c r="P326" s="10">
        <f t="shared" si="17"/>
        <v>3.8</v>
      </c>
    </row>
    <row r="327" spans="1:16">
      <c r="A327" s="6">
        <v>202408</v>
      </c>
      <c r="B327" s="6" t="s">
        <v>429</v>
      </c>
      <c r="C327" s="6" t="s">
        <v>1437</v>
      </c>
      <c r="D327" s="6" t="s">
        <v>1546</v>
      </c>
      <c r="E327" s="6" t="s">
        <v>938</v>
      </c>
      <c r="F327" s="6" t="s">
        <v>725</v>
      </c>
      <c r="G327" s="7">
        <v>44431</v>
      </c>
      <c r="H327" s="6" t="str">
        <f>_xlfn.XLOOKUP(B327,'2024.1-2024.6'!B:B,'2024.1-2024.6'!H:H)</f>
        <v>计时</v>
      </c>
      <c r="I327" s="6">
        <v>0</v>
      </c>
      <c r="J327" s="9">
        <v>2750</v>
      </c>
      <c r="K327" s="9">
        <v>6182.4</v>
      </c>
      <c r="L327" s="9">
        <v>363.68</v>
      </c>
      <c r="M327" s="9">
        <v>86.8</v>
      </c>
      <c r="N327" s="9">
        <v>3.8</v>
      </c>
      <c r="O327" s="9">
        <v>0</v>
      </c>
      <c r="P327" s="10">
        <f t="shared" si="17"/>
        <v>3.8</v>
      </c>
    </row>
    <row r="328" spans="1:16">
      <c r="A328" s="6">
        <v>202408</v>
      </c>
      <c r="B328" s="6" t="s">
        <v>391</v>
      </c>
      <c r="C328" s="6" t="s">
        <v>580</v>
      </c>
      <c r="D328" s="6" t="s">
        <v>1546</v>
      </c>
      <c r="E328" s="6" t="s">
        <v>940</v>
      </c>
      <c r="F328" s="6" t="s">
        <v>941</v>
      </c>
      <c r="G328" s="7" t="s">
        <v>942</v>
      </c>
      <c r="H328" s="6" t="str">
        <f>_xlfn.XLOOKUP(B328,'2024.1-2024.6'!B:B,'2024.1-2024.6'!H:H)</f>
        <v>计时</v>
      </c>
      <c r="I328" s="6">
        <v>0</v>
      </c>
      <c r="J328" s="9">
        <v>4738</v>
      </c>
      <c r="K328" s="9">
        <v>10875.9</v>
      </c>
      <c r="L328" s="9">
        <v>363.68</v>
      </c>
      <c r="M328" s="9">
        <v>86.8</v>
      </c>
      <c r="N328" s="9">
        <v>3.8</v>
      </c>
      <c r="O328" s="9">
        <v>0</v>
      </c>
      <c r="P328" s="10">
        <f t="shared" si="17"/>
        <v>3.8</v>
      </c>
    </row>
    <row r="329" spans="1:16">
      <c r="A329" s="6">
        <v>202408</v>
      </c>
      <c r="B329" s="6" t="s">
        <v>333</v>
      </c>
      <c r="C329" s="6" t="s">
        <v>575</v>
      </c>
      <c r="D329" s="6" t="s">
        <v>1551</v>
      </c>
      <c r="E329" s="6" t="s">
        <v>943</v>
      </c>
      <c r="F329" s="6" t="s">
        <v>944</v>
      </c>
      <c r="G329" s="7" t="s">
        <v>945</v>
      </c>
      <c r="H329" s="6" t="str">
        <f>_xlfn.XLOOKUP(B329,'2024.1-2024.6'!B:B,'2024.1-2024.6'!H:H)</f>
        <v>计时</v>
      </c>
      <c r="I329" s="6">
        <v>0</v>
      </c>
      <c r="J329" s="9">
        <v>2532</v>
      </c>
      <c r="K329" s="9">
        <v>6974.6</v>
      </c>
      <c r="L329" s="9">
        <v>363.68</v>
      </c>
      <c r="M329" s="9">
        <v>86.8</v>
      </c>
      <c r="N329" s="9">
        <v>3.8</v>
      </c>
      <c r="O329" s="9">
        <v>0</v>
      </c>
      <c r="P329" s="10">
        <f t="shared" si="17"/>
        <v>3.8</v>
      </c>
    </row>
    <row r="330" spans="1:16">
      <c r="A330" s="6">
        <v>202408</v>
      </c>
      <c r="B330" s="6" t="s">
        <v>381</v>
      </c>
      <c r="C330" s="6" t="s">
        <v>1438</v>
      </c>
      <c r="D330" s="6" t="s">
        <v>1552</v>
      </c>
      <c r="E330" s="6" t="s">
        <v>946</v>
      </c>
      <c r="F330" s="6" t="s">
        <v>686</v>
      </c>
      <c r="G330" s="7" t="s">
        <v>947</v>
      </c>
      <c r="H330" s="6" t="s">
        <v>1486</v>
      </c>
      <c r="I330" s="6">
        <v>0</v>
      </c>
      <c r="J330" s="9">
        <v>2120</v>
      </c>
      <c r="K330" s="9">
        <v>7393.19</v>
      </c>
      <c r="L330" s="9">
        <v>363.68</v>
      </c>
      <c r="M330" s="9">
        <v>86.8</v>
      </c>
      <c r="N330" s="9">
        <v>3.8</v>
      </c>
      <c r="O330" s="9">
        <v>0</v>
      </c>
      <c r="P330" s="10">
        <f t="shared" si="17"/>
        <v>3.8</v>
      </c>
    </row>
    <row r="331" spans="1:16">
      <c r="A331" s="6">
        <v>202408</v>
      </c>
      <c r="B331" s="6" t="s">
        <v>317</v>
      </c>
      <c r="C331" s="6" t="s">
        <v>1438</v>
      </c>
      <c r="D331" s="6" t="s">
        <v>1552</v>
      </c>
      <c r="E331" s="6" t="s">
        <v>948</v>
      </c>
      <c r="F331" s="6" t="s">
        <v>686</v>
      </c>
      <c r="G331" s="7" t="s">
        <v>949</v>
      </c>
      <c r="H331" s="6" t="s">
        <v>1486</v>
      </c>
      <c r="I331" s="6">
        <v>0</v>
      </c>
      <c r="J331" s="9">
        <v>2120</v>
      </c>
      <c r="K331" s="9">
        <v>7077.01</v>
      </c>
      <c r="L331" s="9">
        <v>363.68</v>
      </c>
      <c r="M331" s="9">
        <v>86.8</v>
      </c>
      <c r="N331" s="9">
        <v>3.8</v>
      </c>
      <c r="O331" s="9">
        <v>0</v>
      </c>
      <c r="P331" s="10">
        <f t="shared" si="17"/>
        <v>3.8</v>
      </c>
    </row>
    <row r="332" spans="1:16">
      <c r="A332" s="6">
        <v>202408</v>
      </c>
      <c r="B332" s="6" t="s">
        <v>257</v>
      </c>
      <c r="C332" s="6" t="s">
        <v>1437</v>
      </c>
      <c r="D332" s="6" t="s">
        <v>1546</v>
      </c>
      <c r="E332" s="6" t="s">
        <v>972</v>
      </c>
      <c r="F332" s="6" t="s">
        <v>778</v>
      </c>
      <c r="G332" s="7" t="s">
        <v>971</v>
      </c>
      <c r="H332" s="6" t="str">
        <f>_xlfn.XLOOKUP(B332,'2024.1-2024.6'!B:B,'2024.1-2024.6'!H:H)</f>
        <v>计时</v>
      </c>
      <c r="I332" s="6">
        <v>0</v>
      </c>
      <c r="J332" s="9">
        <v>3730</v>
      </c>
      <c r="K332" s="9">
        <v>8660.8</v>
      </c>
      <c r="L332" s="9">
        <v>363.68</v>
      </c>
      <c r="M332" s="9">
        <v>86.8</v>
      </c>
      <c r="N332" s="9">
        <v>3.8</v>
      </c>
      <c r="O332" s="9">
        <v>425</v>
      </c>
      <c r="P332" s="10">
        <f t="shared" si="17"/>
        <v>3.8</v>
      </c>
    </row>
    <row r="333" spans="1:16">
      <c r="A333" s="6">
        <v>202408</v>
      </c>
      <c r="B333" s="6" t="s">
        <v>383</v>
      </c>
      <c r="C333" s="6" t="s">
        <v>580</v>
      </c>
      <c r="D333" s="6" t="s">
        <v>1546</v>
      </c>
      <c r="E333" s="6" t="s">
        <v>973</v>
      </c>
      <c r="F333" s="6" t="s">
        <v>698</v>
      </c>
      <c r="G333" s="7" t="s">
        <v>974</v>
      </c>
      <c r="H333" s="6" t="str">
        <f>_xlfn.XLOOKUP(B333,'2024.1-2024.6'!B:B,'2024.1-2024.6'!H:H)</f>
        <v>计时</v>
      </c>
      <c r="I333" s="6">
        <v>0</v>
      </c>
      <c r="J333" s="9">
        <v>3326</v>
      </c>
      <c r="K333" s="9">
        <v>7995.7</v>
      </c>
      <c r="L333" s="9">
        <v>363.68</v>
      </c>
      <c r="M333" s="9">
        <v>86.8</v>
      </c>
      <c r="N333" s="9">
        <v>3.8</v>
      </c>
      <c r="O333" s="9">
        <v>0</v>
      </c>
      <c r="P333" s="10">
        <f t="shared" si="17"/>
        <v>3.8</v>
      </c>
    </row>
    <row r="334" spans="1:16">
      <c r="A334" s="6">
        <v>202408</v>
      </c>
      <c r="B334" s="6" t="s">
        <v>329</v>
      </c>
      <c r="C334" s="6" t="s">
        <v>580</v>
      </c>
      <c r="D334" s="6" t="s">
        <v>1546</v>
      </c>
      <c r="E334" s="6" t="s">
        <v>977</v>
      </c>
      <c r="F334" s="6" t="s">
        <v>698</v>
      </c>
      <c r="G334" s="7" t="s">
        <v>976</v>
      </c>
      <c r="H334" s="6" t="str">
        <f>_xlfn.XLOOKUP(B334,'2024.1-2024.6'!B:B,'2024.1-2024.6'!H:H)</f>
        <v>计时</v>
      </c>
      <c r="I334" s="6">
        <v>0</v>
      </c>
      <c r="J334" s="9">
        <v>3730</v>
      </c>
      <c r="K334" s="9">
        <v>8784.4</v>
      </c>
      <c r="L334" s="9">
        <v>363.68</v>
      </c>
      <c r="M334" s="9">
        <v>86.8</v>
      </c>
      <c r="N334" s="9">
        <v>3.8</v>
      </c>
      <c r="O334" s="9">
        <v>100</v>
      </c>
      <c r="P334" s="10">
        <f t="shared" si="17"/>
        <v>3.8</v>
      </c>
    </row>
    <row r="335" spans="1:16">
      <c r="A335" s="6">
        <v>202408</v>
      </c>
      <c r="B335" s="6" t="s">
        <v>262</v>
      </c>
      <c r="C335" s="6" t="s">
        <v>1438</v>
      </c>
      <c r="D335" s="6" t="s">
        <v>671</v>
      </c>
      <c r="E335" s="6" t="s">
        <v>1457</v>
      </c>
      <c r="F335" s="6" t="s">
        <v>1218</v>
      </c>
      <c r="G335" s="7" t="s">
        <v>987</v>
      </c>
      <c r="H335" s="6" t="str">
        <f>_xlfn.XLOOKUP(B335,'2024.1-2024.6'!B:B,'2024.1-2024.6'!H:H)</f>
        <v>计时</v>
      </c>
      <c r="I335" s="6">
        <v>0</v>
      </c>
      <c r="J335" s="9">
        <v>4100</v>
      </c>
      <c r="K335" s="9">
        <v>9023.5</v>
      </c>
      <c r="L335" s="9">
        <v>363.68</v>
      </c>
      <c r="M335" s="9">
        <v>86.8</v>
      </c>
      <c r="N335" s="9">
        <v>3.8</v>
      </c>
      <c r="O335" s="9">
        <v>1000</v>
      </c>
      <c r="P335" s="10">
        <f t="shared" si="17"/>
        <v>3.8</v>
      </c>
    </row>
    <row r="336" spans="1:16">
      <c r="A336" s="6">
        <v>202408</v>
      </c>
      <c r="B336" s="6" t="s">
        <v>312</v>
      </c>
      <c r="C336" s="6" t="s">
        <v>580</v>
      </c>
      <c r="D336" s="6" t="s">
        <v>1551</v>
      </c>
      <c r="E336" s="6" t="s">
        <v>993</v>
      </c>
      <c r="F336" s="6" t="s">
        <v>994</v>
      </c>
      <c r="G336" s="7" t="s">
        <v>995</v>
      </c>
      <c r="H336" s="6" t="str">
        <f>_xlfn.XLOOKUP(B336,'2024.1-2024.6'!B:B,'2024.1-2024.6'!H:H)</f>
        <v>计时</v>
      </c>
      <c r="I336" s="6">
        <v>0</v>
      </c>
      <c r="J336" s="9">
        <v>2311</v>
      </c>
      <c r="K336" s="9">
        <v>6393.1</v>
      </c>
      <c r="L336" s="9">
        <v>363.68</v>
      </c>
      <c r="M336" s="9">
        <v>86.8</v>
      </c>
      <c r="N336" s="9">
        <v>3.8</v>
      </c>
      <c r="O336" s="9">
        <v>0</v>
      </c>
      <c r="P336" s="10">
        <f t="shared" si="17"/>
        <v>3.8</v>
      </c>
    </row>
    <row r="337" spans="1:16">
      <c r="A337" s="6">
        <v>202408</v>
      </c>
      <c r="B337" s="6" t="s">
        <v>296</v>
      </c>
      <c r="C337" s="6" t="s">
        <v>1438</v>
      </c>
      <c r="D337" s="6" t="s">
        <v>1552</v>
      </c>
      <c r="E337" s="6" t="s">
        <v>1004</v>
      </c>
      <c r="F337" s="6" t="s">
        <v>1005</v>
      </c>
      <c r="G337" s="7" t="s">
        <v>1006</v>
      </c>
      <c r="H337" s="6" t="str">
        <f>_xlfn.XLOOKUP(B337,'2024.1-2024.6'!B:B,'2024.1-2024.6'!H:H)</f>
        <v>计时</v>
      </c>
      <c r="I337" s="6">
        <v>0</v>
      </c>
      <c r="J337" s="9">
        <v>1900</v>
      </c>
      <c r="K337" s="9">
        <v>5521.46</v>
      </c>
      <c r="L337" s="9">
        <v>363.68</v>
      </c>
      <c r="M337" s="9">
        <v>86.8</v>
      </c>
      <c r="N337" s="9">
        <v>3.8</v>
      </c>
      <c r="O337" s="9">
        <v>200</v>
      </c>
      <c r="P337" s="10">
        <f t="shared" si="17"/>
        <v>3.8</v>
      </c>
    </row>
    <row r="338" spans="1:16">
      <c r="A338" s="6">
        <v>202408</v>
      </c>
      <c r="B338" s="6" t="s">
        <v>366</v>
      </c>
      <c r="C338" s="6" t="s">
        <v>575</v>
      </c>
      <c r="D338" s="6" t="s">
        <v>1002</v>
      </c>
      <c r="E338" s="6" t="s">
        <v>1161</v>
      </c>
      <c r="F338" s="6" t="s">
        <v>710</v>
      </c>
      <c r="G338" s="7" t="s">
        <v>1162</v>
      </c>
      <c r="H338" s="6" t="str">
        <f>_xlfn.XLOOKUP(B338,'2024.1-2024.6'!B:B,'2024.1-2024.6'!H:H)</f>
        <v>计时</v>
      </c>
      <c r="I338" s="6">
        <v>0</v>
      </c>
      <c r="J338" s="9">
        <v>3850</v>
      </c>
      <c r="K338" s="9">
        <v>7690</v>
      </c>
      <c r="L338" s="9">
        <v>0</v>
      </c>
      <c r="M338" s="9">
        <v>0</v>
      </c>
      <c r="N338" s="9">
        <v>0</v>
      </c>
      <c r="O338" s="9">
        <v>0</v>
      </c>
      <c r="P338" s="10">
        <v>0</v>
      </c>
    </row>
    <row r="339" spans="1:16">
      <c r="A339" s="6">
        <v>202408</v>
      </c>
      <c r="B339" s="6" t="s">
        <v>239</v>
      </c>
      <c r="C339" s="6" t="s">
        <v>1438</v>
      </c>
      <c r="D339" s="6" t="s">
        <v>1543</v>
      </c>
      <c r="E339" s="6" t="s">
        <v>1015</v>
      </c>
      <c r="F339" s="6" t="s">
        <v>1164</v>
      </c>
      <c r="G339" s="7" t="s">
        <v>1017</v>
      </c>
      <c r="H339" s="6" t="str">
        <f>_xlfn.XLOOKUP(B339,'2024.1-2024.6'!B:B,'2024.1-2024.6'!H:H)</f>
        <v>计时</v>
      </c>
      <c r="I339" s="6">
        <v>0</v>
      </c>
      <c r="J339" s="9">
        <v>3200</v>
      </c>
      <c r="K339" s="9">
        <v>8825</v>
      </c>
      <c r="L339" s="9">
        <v>363.68</v>
      </c>
      <c r="M339" s="9">
        <v>86.8</v>
      </c>
      <c r="N339" s="9">
        <v>3.8</v>
      </c>
      <c r="O339" s="9">
        <v>300</v>
      </c>
      <c r="P339" s="10">
        <f t="shared" ref="P339:P346" si="18">1900*0.2%</f>
        <v>3.8</v>
      </c>
    </row>
    <row r="340" spans="1:16">
      <c r="A340" s="6">
        <v>202408</v>
      </c>
      <c r="B340" s="6" t="s">
        <v>386</v>
      </c>
      <c r="C340" s="6" t="s">
        <v>575</v>
      </c>
      <c r="D340" s="6" t="s">
        <v>1542</v>
      </c>
      <c r="E340" s="6" t="s">
        <v>1168</v>
      </c>
      <c r="F340" s="6" t="s">
        <v>578</v>
      </c>
      <c r="G340" s="7" t="s">
        <v>1169</v>
      </c>
      <c r="H340" s="6" t="str">
        <f>_xlfn.XLOOKUP(B340,'2024.1-2024.6'!B:B,'2024.1-2024.6'!H:H)</f>
        <v>计时</v>
      </c>
      <c r="I340" s="6">
        <v>0</v>
      </c>
      <c r="J340" s="9">
        <v>5500</v>
      </c>
      <c r="K340" s="9">
        <v>15838</v>
      </c>
      <c r="L340" s="9">
        <v>363.68</v>
      </c>
      <c r="M340" s="9">
        <v>86.8</v>
      </c>
      <c r="N340" s="9">
        <v>3.8</v>
      </c>
      <c r="O340" s="9">
        <v>0</v>
      </c>
      <c r="P340" s="10">
        <f t="shared" si="18"/>
        <v>3.8</v>
      </c>
    </row>
    <row r="341" spans="1:16">
      <c r="A341" s="6">
        <v>202408</v>
      </c>
      <c r="B341" s="6" t="s">
        <v>407</v>
      </c>
      <c r="C341" s="6" t="s">
        <v>841</v>
      </c>
      <c r="D341" s="6" t="s">
        <v>1547</v>
      </c>
      <c r="E341" s="6" t="s">
        <v>1171</v>
      </c>
      <c r="F341" s="6" t="s">
        <v>1172</v>
      </c>
      <c r="G341" s="7" t="s">
        <v>1173</v>
      </c>
      <c r="H341" s="6" t="str">
        <f>_xlfn.XLOOKUP(B341,'2024.1-2024.6'!B:B,'2024.1-2024.6'!H:H)</f>
        <v>计时</v>
      </c>
      <c r="I341" s="6">
        <v>0</v>
      </c>
      <c r="J341" s="9">
        <v>3214</v>
      </c>
      <c r="K341" s="9">
        <v>10544.5</v>
      </c>
      <c r="L341" s="9">
        <v>363.68</v>
      </c>
      <c r="M341" s="9">
        <v>86.8</v>
      </c>
      <c r="N341" s="9">
        <v>3.8</v>
      </c>
      <c r="O341" s="9">
        <v>1250</v>
      </c>
      <c r="P341" s="10">
        <f t="shared" si="18"/>
        <v>3.8</v>
      </c>
    </row>
    <row r="342" spans="1:16">
      <c r="A342" s="6">
        <v>202408</v>
      </c>
      <c r="B342" s="6" t="s">
        <v>377</v>
      </c>
      <c r="C342" s="6" t="s">
        <v>580</v>
      </c>
      <c r="D342" s="6" t="s">
        <v>1554</v>
      </c>
      <c r="E342" s="6" t="s">
        <v>1171</v>
      </c>
      <c r="F342" s="6" t="s">
        <v>1179</v>
      </c>
      <c r="G342" s="7" t="s">
        <v>1180</v>
      </c>
      <c r="H342" s="6" t="str">
        <f>_xlfn.XLOOKUP(B342,'2024.1-2024.6'!B:B,'2024.1-2024.6'!H:H)</f>
        <v>计时</v>
      </c>
      <c r="I342" s="6">
        <v>0</v>
      </c>
      <c r="J342" s="9">
        <v>2520</v>
      </c>
      <c r="K342" s="9">
        <v>6417.83</v>
      </c>
      <c r="L342" s="9">
        <v>363.68</v>
      </c>
      <c r="M342" s="9">
        <v>86.8</v>
      </c>
      <c r="N342" s="9">
        <v>3.8</v>
      </c>
      <c r="O342" s="9">
        <v>0</v>
      </c>
      <c r="P342" s="10">
        <f t="shared" si="18"/>
        <v>3.8</v>
      </c>
    </row>
    <row r="343" spans="1:16">
      <c r="A343" s="6">
        <v>202408</v>
      </c>
      <c r="B343" s="6" t="s">
        <v>267</v>
      </c>
      <c r="C343" s="6" t="s">
        <v>575</v>
      </c>
      <c r="D343" s="6" t="s">
        <v>1002</v>
      </c>
      <c r="E343" s="6" t="s">
        <v>1195</v>
      </c>
      <c r="F343" s="6" t="s">
        <v>710</v>
      </c>
      <c r="G343" s="7" t="s">
        <v>1196</v>
      </c>
      <c r="H343" s="6" t="str">
        <f>_xlfn.XLOOKUP(B343,'2024.1-2024.6'!B:B,'2024.1-2024.6'!H:H)</f>
        <v>计时</v>
      </c>
      <c r="I343" s="6">
        <v>0</v>
      </c>
      <c r="J343" s="9">
        <v>3850</v>
      </c>
      <c r="K343" s="9">
        <v>8560</v>
      </c>
      <c r="L343" s="9">
        <v>363.68</v>
      </c>
      <c r="M343" s="9">
        <v>86.8</v>
      </c>
      <c r="N343" s="9">
        <v>3.8</v>
      </c>
      <c r="O343" s="9">
        <v>0</v>
      </c>
      <c r="P343" s="10">
        <f t="shared" si="18"/>
        <v>3.8</v>
      </c>
    </row>
    <row r="344" spans="1:16">
      <c r="A344" s="6">
        <v>202408</v>
      </c>
      <c r="B344" s="6" t="s">
        <v>293</v>
      </c>
      <c r="C344" s="6" t="s">
        <v>575</v>
      </c>
      <c r="D344" s="6" t="s">
        <v>1002</v>
      </c>
      <c r="E344" s="6" t="s">
        <v>1198</v>
      </c>
      <c r="F344" s="6" t="s">
        <v>710</v>
      </c>
      <c r="G344" s="7" t="s">
        <v>1196</v>
      </c>
      <c r="H344" s="6" t="str">
        <f>_xlfn.XLOOKUP(B344,'2024.1-2024.6'!B:B,'2024.1-2024.6'!H:H)</f>
        <v>计时</v>
      </c>
      <c r="I344" s="6">
        <v>0</v>
      </c>
      <c r="J344" s="9">
        <v>3850</v>
      </c>
      <c r="K344" s="9">
        <v>9075</v>
      </c>
      <c r="L344" s="9">
        <v>363.68</v>
      </c>
      <c r="M344" s="9">
        <v>86.8</v>
      </c>
      <c r="N344" s="9">
        <v>3.8</v>
      </c>
      <c r="O344" s="9">
        <v>0</v>
      </c>
      <c r="P344" s="10">
        <f t="shared" si="18"/>
        <v>3.8</v>
      </c>
    </row>
    <row r="345" spans="1:16">
      <c r="A345" s="6">
        <v>202408</v>
      </c>
      <c r="B345" s="6" t="s">
        <v>400</v>
      </c>
      <c r="C345" s="6" t="s">
        <v>1438</v>
      </c>
      <c r="D345" s="6" t="s">
        <v>1552</v>
      </c>
      <c r="E345" s="6" t="s">
        <v>1200</v>
      </c>
      <c r="F345" s="6" t="s">
        <v>686</v>
      </c>
      <c r="G345" s="7">
        <v>44782</v>
      </c>
      <c r="H345" s="6" t="s">
        <v>1486</v>
      </c>
      <c r="I345" s="6">
        <v>0</v>
      </c>
      <c r="J345" s="9">
        <v>2120</v>
      </c>
      <c r="K345" s="9">
        <v>6618.94</v>
      </c>
      <c r="L345" s="9">
        <v>363.68</v>
      </c>
      <c r="M345" s="9">
        <v>86.8</v>
      </c>
      <c r="N345" s="9">
        <v>3.8</v>
      </c>
      <c r="O345" s="9">
        <v>0</v>
      </c>
      <c r="P345" s="10">
        <f t="shared" si="18"/>
        <v>3.8</v>
      </c>
    </row>
    <row r="346" spans="1:16">
      <c r="A346" s="6">
        <v>202408</v>
      </c>
      <c r="B346" s="6" t="s">
        <v>238</v>
      </c>
      <c r="C346" s="6" t="s">
        <v>580</v>
      </c>
      <c r="D346" s="6" t="s">
        <v>1554</v>
      </c>
      <c r="E346" s="6" t="s">
        <v>1226</v>
      </c>
      <c r="F346" s="6" t="s">
        <v>992</v>
      </c>
      <c r="G346" s="7" t="s">
        <v>1227</v>
      </c>
      <c r="H346" s="6" t="str">
        <f>_xlfn.XLOOKUP(B346,'2024.1-2024.6'!B:B,'2024.1-2024.6'!H:H)</f>
        <v>计时</v>
      </c>
      <c r="I346" s="6">
        <v>0</v>
      </c>
      <c r="J346" s="9">
        <v>2671</v>
      </c>
      <c r="K346" s="9">
        <v>5987.9</v>
      </c>
      <c r="L346" s="9">
        <v>363.68</v>
      </c>
      <c r="M346" s="9">
        <v>86.8</v>
      </c>
      <c r="N346" s="9">
        <v>3.8</v>
      </c>
      <c r="O346" s="9">
        <v>0</v>
      </c>
      <c r="P346" s="10">
        <f t="shared" si="18"/>
        <v>3.8</v>
      </c>
    </row>
    <row r="347" spans="1:16">
      <c r="A347" s="6">
        <v>202408</v>
      </c>
      <c r="B347" s="6" t="s">
        <v>370</v>
      </c>
      <c r="C347" s="6" t="s">
        <v>1437</v>
      </c>
      <c r="D347" s="6" t="s">
        <v>1551</v>
      </c>
      <c r="E347" s="6" t="s">
        <v>1228</v>
      </c>
      <c r="F347" s="6" t="s">
        <v>694</v>
      </c>
      <c r="G347" s="7" t="s">
        <v>1229</v>
      </c>
      <c r="H347" s="6" t="str">
        <f>_xlfn.XLOOKUP(B347,'2024.1-2024.6'!B:B,'2024.1-2024.6'!H:H)</f>
        <v>计时</v>
      </c>
      <c r="I347" s="6">
        <v>0</v>
      </c>
      <c r="J347" s="9">
        <v>4068</v>
      </c>
      <c r="K347" s="9">
        <v>7375</v>
      </c>
      <c r="L347" s="9">
        <v>0</v>
      </c>
      <c r="M347" s="9">
        <v>0</v>
      </c>
      <c r="N347" s="9">
        <v>0</v>
      </c>
      <c r="O347" s="9">
        <v>0</v>
      </c>
      <c r="P347" s="10">
        <v>0</v>
      </c>
    </row>
    <row r="348" spans="1:16">
      <c r="A348" s="6">
        <v>202408</v>
      </c>
      <c r="B348" s="6" t="s">
        <v>350</v>
      </c>
      <c r="C348" s="6" t="s">
        <v>1437</v>
      </c>
      <c r="D348" s="6" t="s">
        <v>671</v>
      </c>
      <c r="E348" s="6" t="s">
        <v>1230</v>
      </c>
      <c r="F348" s="6" t="s">
        <v>792</v>
      </c>
      <c r="G348" s="7" t="s">
        <v>1229</v>
      </c>
      <c r="H348" s="6" t="str">
        <f>_xlfn.XLOOKUP(B348,'2024.1-2024.6'!B:B,'2024.1-2024.6'!H:H)</f>
        <v>计时</v>
      </c>
      <c r="I348" s="6" t="s">
        <v>549</v>
      </c>
      <c r="J348" s="9">
        <v>5000</v>
      </c>
      <c r="K348" s="9">
        <v>10055.41</v>
      </c>
      <c r="L348" s="9">
        <v>363.68</v>
      </c>
      <c r="M348" s="9">
        <v>86.8</v>
      </c>
      <c r="N348" s="9">
        <v>3.8</v>
      </c>
      <c r="O348" s="9">
        <v>0</v>
      </c>
      <c r="P348" s="10">
        <f>1900*0.2%</f>
        <v>3.8</v>
      </c>
    </row>
    <row r="349" spans="1:16">
      <c r="A349" s="6">
        <v>202408</v>
      </c>
      <c r="B349" s="6" t="s">
        <v>415</v>
      </c>
      <c r="C349" s="6" t="s">
        <v>575</v>
      </c>
      <c r="D349" s="6" t="s">
        <v>1002</v>
      </c>
      <c r="E349" s="6" t="s">
        <v>1249</v>
      </c>
      <c r="F349" s="6" t="s">
        <v>710</v>
      </c>
      <c r="G349" s="7" t="s">
        <v>1247</v>
      </c>
      <c r="H349" s="6" t="str">
        <f>_xlfn.XLOOKUP(B349,'2024.1-2024.6'!B:B,'2024.1-2024.6'!H:H)</f>
        <v>计时</v>
      </c>
      <c r="I349" s="6">
        <v>0</v>
      </c>
      <c r="J349" s="9">
        <v>3850</v>
      </c>
      <c r="K349" s="9">
        <v>5730</v>
      </c>
      <c r="L349" s="9">
        <v>0</v>
      </c>
      <c r="M349" s="9">
        <v>0</v>
      </c>
      <c r="N349" s="9">
        <v>0</v>
      </c>
      <c r="O349" s="9">
        <v>0</v>
      </c>
      <c r="P349" s="10">
        <v>0</v>
      </c>
    </row>
    <row r="350" spans="1:16">
      <c r="A350" s="6">
        <v>202408</v>
      </c>
      <c r="B350" s="6" t="s">
        <v>322</v>
      </c>
      <c r="C350" s="6" t="s">
        <v>580</v>
      </c>
      <c r="D350" s="6" t="s">
        <v>1554</v>
      </c>
      <c r="E350" s="6" t="s">
        <v>1262</v>
      </c>
      <c r="F350" s="6" t="s">
        <v>725</v>
      </c>
      <c r="G350" s="7">
        <v>44886</v>
      </c>
      <c r="H350" s="6" t="str">
        <f>_xlfn.XLOOKUP(B350,'2024.1-2024.6'!B:B,'2024.1-2024.6'!H:H)</f>
        <v>计时</v>
      </c>
      <c r="I350" s="6">
        <v>0</v>
      </c>
      <c r="J350" s="9">
        <v>1900</v>
      </c>
      <c r="K350" s="9">
        <v>5368</v>
      </c>
      <c r="L350" s="9">
        <v>363.68</v>
      </c>
      <c r="M350" s="9">
        <v>86.8</v>
      </c>
      <c r="N350" s="9">
        <v>3.8</v>
      </c>
      <c r="O350" s="9">
        <v>0</v>
      </c>
      <c r="P350" s="10">
        <f t="shared" ref="P350:P371" si="19">1900*0.2%</f>
        <v>3.8</v>
      </c>
    </row>
    <row r="351" spans="1:16">
      <c r="A351" s="6">
        <v>202408</v>
      </c>
      <c r="B351" s="6" t="s">
        <v>315</v>
      </c>
      <c r="C351" s="6" t="s">
        <v>575</v>
      </c>
      <c r="D351" s="6" t="s">
        <v>1551</v>
      </c>
      <c r="E351" s="6" t="s">
        <v>1267</v>
      </c>
      <c r="F351" s="6" t="s">
        <v>1268</v>
      </c>
      <c r="G351" s="7">
        <v>44879</v>
      </c>
      <c r="H351" s="6" t="str">
        <f>_xlfn.XLOOKUP(B351,'2024.1-2024.6'!B:B,'2024.1-2024.6'!H:H)</f>
        <v>计时</v>
      </c>
      <c r="I351" s="6">
        <v>0</v>
      </c>
      <c r="J351" s="9">
        <v>3050</v>
      </c>
      <c r="K351" s="9">
        <v>6582.8</v>
      </c>
      <c r="L351" s="9">
        <v>363.68</v>
      </c>
      <c r="M351" s="9">
        <v>86.8</v>
      </c>
      <c r="N351" s="9">
        <v>3.8</v>
      </c>
      <c r="O351" s="9">
        <v>0</v>
      </c>
      <c r="P351" s="10">
        <f t="shared" si="19"/>
        <v>3.8</v>
      </c>
    </row>
    <row r="352" spans="1:16">
      <c r="A352" s="6">
        <v>202408</v>
      </c>
      <c r="B352" s="6" t="s">
        <v>224</v>
      </c>
      <c r="C352" s="6" t="s">
        <v>575</v>
      </c>
      <c r="D352" s="6" t="s">
        <v>1002</v>
      </c>
      <c r="E352" s="6" t="s">
        <v>1275</v>
      </c>
      <c r="F352" s="6" t="s">
        <v>1276</v>
      </c>
      <c r="G352" s="7">
        <v>44909</v>
      </c>
      <c r="H352" s="6" t="str">
        <f>_xlfn.XLOOKUP(B352,'2024.1-2024.6'!B:B,'2024.1-2024.6'!H:H)</f>
        <v>计时</v>
      </c>
      <c r="I352" s="6">
        <v>0</v>
      </c>
      <c r="J352" s="9">
        <v>3850</v>
      </c>
      <c r="K352" s="9">
        <v>9440</v>
      </c>
      <c r="L352" s="9">
        <v>363.68</v>
      </c>
      <c r="M352" s="9">
        <v>86.8</v>
      </c>
      <c r="N352" s="9">
        <v>3.8</v>
      </c>
      <c r="O352" s="9">
        <v>0</v>
      </c>
      <c r="P352" s="10">
        <f t="shared" si="19"/>
        <v>3.8</v>
      </c>
    </row>
    <row r="353" spans="1:16">
      <c r="A353" s="6">
        <v>202408</v>
      </c>
      <c r="B353" s="6" t="s">
        <v>351</v>
      </c>
      <c r="C353" s="6" t="s">
        <v>1438</v>
      </c>
      <c r="D353" s="6" t="s">
        <v>1543</v>
      </c>
      <c r="E353" s="6" t="s">
        <v>1278</v>
      </c>
      <c r="F353" s="6" t="s">
        <v>1279</v>
      </c>
      <c r="G353" s="7" t="s">
        <v>1280</v>
      </c>
      <c r="H353" s="6" t="str">
        <f>_xlfn.XLOOKUP(B353,'2024.1-2024.6'!B:B,'2024.1-2024.6'!H:H)</f>
        <v>计时</v>
      </c>
      <c r="I353" s="6">
        <v>0</v>
      </c>
      <c r="J353" s="9">
        <v>4480</v>
      </c>
      <c r="K353" s="9">
        <v>11520</v>
      </c>
      <c r="L353" s="9">
        <v>363.68</v>
      </c>
      <c r="M353" s="9">
        <v>86.8</v>
      </c>
      <c r="N353" s="9">
        <v>3.8</v>
      </c>
      <c r="O353" s="9">
        <v>95</v>
      </c>
      <c r="P353" s="10">
        <f t="shared" si="19"/>
        <v>3.8</v>
      </c>
    </row>
    <row r="354" spans="1:16">
      <c r="A354" s="6">
        <v>202408</v>
      </c>
      <c r="B354" s="6" t="s">
        <v>451</v>
      </c>
      <c r="C354" s="6" t="s">
        <v>1437</v>
      </c>
      <c r="D354" s="6" t="s">
        <v>1554</v>
      </c>
      <c r="E354" s="6" t="s">
        <v>1282</v>
      </c>
      <c r="F354" s="6" t="s">
        <v>778</v>
      </c>
      <c r="G354" s="7" t="s">
        <v>1283</v>
      </c>
      <c r="H354" s="6" t="str">
        <f>_xlfn.XLOOKUP(B354,'2024.1-2024.6'!B:B,'2024.1-2024.6'!H:H)</f>
        <v>计时</v>
      </c>
      <c r="I354" s="6">
        <v>0</v>
      </c>
      <c r="J354" s="9">
        <v>2500</v>
      </c>
      <c r="K354" s="9">
        <v>6169.4</v>
      </c>
      <c r="L354" s="9">
        <v>363.68</v>
      </c>
      <c r="M354" s="9">
        <v>86.8</v>
      </c>
      <c r="N354" s="9">
        <v>3.8</v>
      </c>
      <c r="O354" s="9">
        <v>0</v>
      </c>
      <c r="P354" s="10">
        <f t="shared" si="19"/>
        <v>3.8</v>
      </c>
    </row>
    <row r="355" spans="1:16">
      <c r="A355" s="6">
        <v>202408</v>
      </c>
      <c r="B355" s="6" t="s">
        <v>436</v>
      </c>
      <c r="C355" s="6" t="s">
        <v>1437</v>
      </c>
      <c r="D355" s="6" t="s">
        <v>1551</v>
      </c>
      <c r="E355" s="6" t="s">
        <v>1286</v>
      </c>
      <c r="F355" s="6" t="s">
        <v>1340</v>
      </c>
      <c r="G355" s="7" t="s">
        <v>1287</v>
      </c>
      <c r="H355" s="6" t="str">
        <f>_xlfn.XLOOKUP(B355,'2024.1-2024.6'!B:B,'2024.1-2024.6'!H:H)</f>
        <v>计时</v>
      </c>
      <c r="I355" s="6">
        <v>0</v>
      </c>
      <c r="J355" s="9">
        <v>4238</v>
      </c>
      <c r="K355" s="9">
        <v>8336.2</v>
      </c>
      <c r="L355" s="9">
        <v>363.68</v>
      </c>
      <c r="M355" s="9">
        <v>86.8</v>
      </c>
      <c r="N355" s="9">
        <v>3.8</v>
      </c>
      <c r="O355" s="9">
        <v>0</v>
      </c>
      <c r="P355" s="10">
        <f t="shared" si="19"/>
        <v>3.8</v>
      </c>
    </row>
    <row r="356" spans="1:16">
      <c r="A356" s="6">
        <v>202408</v>
      </c>
      <c r="B356" s="6" t="s">
        <v>348</v>
      </c>
      <c r="C356" s="6" t="s">
        <v>1437</v>
      </c>
      <c r="D356" s="6" t="s">
        <v>671</v>
      </c>
      <c r="E356" s="6" t="s">
        <v>1289</v>
      </c>
      <c r="F356" s="6" t="s">
        <v>792</v>
      </c>
      <c r="G356" s="7" t="s">
        <v>1290</v>
      </c>
      <c r="H356" s="6" t="str">
        <f>_xlfn.XLOOKUP(B356,'2024.1-2024.6'!B:B,'2024.1-2024.6'!H:H)</f>
        <v>计时</v>
      </c>
      <c r="I356" s="6">
        <v>0</v>
      </c>
      <c r="J356" s="9">
        <v>6160</v>
      </c>
      <c r="K356" s="9">
        <v>15739.7</v>
      </c>
      <c r="L356" s="9">
        <v>363.68</v>
      </c>
      <c r="M356" s="9">
        <v>86.8</v>
      </c>
      <c r="N356" s="9">
        <v>3.8</v>
      </c>
      <c r="O356" s="9">
        <v>800</v>
      </c>
      <c r="P356" s="10">
        <f t="shared" si="19"/>
        <v>3.8</v>
      </c>
    </row>
    <row r="357" spans="1:16">
      <c r="A357" s="6">
        <v>202408</v>
      </c>
      <c r="B357" s="6" t="s">
        <v>304</v>
      </c>
      <c r="C357" s="6" t="s">
        <v>1439</v>
      </c>
      <c r="D357" s="6" t="s">
        <v>1553</v>
      </c>
      <c r="E357" s="6" t="s">
        <v>1311</v>
      </c>
      <c r="F357" s="6" t="s">
        <v>1312</v>
      </c>
      <c r="G357" s="7" t="s">
        <v>1313</v>
      </c>
      <c r="H357" s="6" t="str">
        <f>_xlfn.XLOOKUP(B357,'2024.1-2024.6'!B:B,'2024.1-2024.6'!H:H)</f>
        <v>计时</v>
      </c>
      <c r="I357" s="6">
        <v>0</v>
      </c>
      <c r="J357" s="9">
        <v>2000</v>
      </c>
      <c r="K357" s="9">
        <v>4936.82</v>
      </c>
      <c r="L357" s="9">
        <v>363.68</v>
      </c>
      <c r="M357" s="9">
        <v>86.8</v>
      </c>
      <c r="N357" s="9">
        <v>3.8</v>
      </c>
      <c r="O357" s="9">
        <v>0</v>
      </c>
      <c r="P357" s="10">
        <f t="shared" si="19"/>
        <v>3.8</v>
      </c>
    </row>
    <row r="358" spans="1:16">
      <c r="A358" s="6">
        <v>202408</v>
      </c>
      <c r="B358" s="6" t="s">
        <v>367</v>
      </c>
      <c r="C358" s="6" t="s">
        <v>1437</v>
      </c>
      <c r="D358" s="6" t="s">
        <v>1554</v>
      </c>
      <c r="E358" s="6" t="s">
        <v>1318</v>
      </c>
      <c r="F358" s="6" t="s">
        <v>778</v>
      </c>
      <c r="G358" s="7" t="s">
        <v>1319</v>
      </c>
      <c r="H358" s="6" t="str">
        <f>_xlfn.XLOOKUP(B358,'2024.1-2024.6'!B:B,'2024.1-2024.6'!H:H)</f>
        <v>计时</v>
      </c>
      <c r="I358" s="6">
        <v>0</v>
      </c>
      <c r="J358" s="9">
        <v>1900</v>
      </c>
      <c r="K358" s="9">
        <v>5804.08</v>
      </c>
      <c r="L358" s="9">
        <v>363.68</v>
      </c>
      <c r="M358" s="9">
        <v>86.8</v>
      </c>
      <c r="N358" s="9">
        <v>3.8</v>
      </c>
      <c r="O358" s="9">
        <v>0</v>
      </c>
      <c r="P358" s="10">
        <f t="shared" si="19"/>
        <v>3.8</v>
      </c>
    </row>
    <row r="359" spans="1:16">
      <c r="A359" s="6">
        <v>202408</v>
      </c>
      <c r="B359" s="6" t="s">
        <v>228</v>
      </c>
      <c r="C359" s="6" t="s">
        <v>592</v>
      </c>
      <c r="D359" s="6" t="s">
        <v>1551</v>
      </c>
      <c r="E359" s="6" t="s">
        <v>1327</v>
      </c>
      <c r="F359" s="6" t="s">
        <v>833</v>
      </c>
      <c r="G359" s="7" t="s">
        <v>1328</v>
      </c>
      <c r="H359" s="6" t="str">
        <f>_xlfn.XLOOKUP(B359,'2024.1-2024.6'!B:B,'2024.1-2024.6'!H:H)</f>
        <v>计时</v>
      </c>
      <c r="I359" s="6">
        <v>0</v>
      </c>
      <c r="J359" s="9">
        <v>2000</v>
      </c>
      <c r="K359" s="9">
        <v>5766</v>
      </c>
      <c r="L359" s="9">
        <v>363.68</v>
      </c>
      <c r="M359" s="9">
        <v>86.8</v>
      </c>
      <c r="N359" s="9">
        <v>3.8</v>
      </c>
      <c r="O359" s="9">
        <v>0</v>
      </c>
      <c r="P359" s="10">
        <f t="shared" si="19"/>
        <v>3.8</v>
      </c>
    </row>
    <row r="360" spans="1:16">
      <c r="A360" s="6">
        <v>202408</v>
      </c>
      <c r="B360" s="6" t="s">
        <v>231</v>
      </c>
      <c r="C360" s="6" t="s">
        <v>1439</v>
      </c>
      <c r="D360" s="6" t="s">
        <v>1551</v>
      </c>
      <c r="E360" s="6" t="s">
        <v>1334</v>
      </c>
      <c r="F360" s="6" t="s">
        <v>675</v>
      </c>
      <c r="G360" s="7" t="s">
        <v>1335</v>
      </c>
      <c r="H360" s="6" t="str">
        <f>_xlfn.XLOOKUP(B360,'2024.1-2024.6'!B:B,'2024.1-2024.6'!H:H)</f>
        <v>计时</v>
      </c>
      <c r="I360" s="6">
        <v>0</v>
      </c>
      <c r="J360" s="9">
        <v>3026</v>
      </c>
      <c r="K360" s="9">
        <v>6731.13</v>
      </c>
      <c r="L360" s="9">
        <v>363.68</v>
      </c>
      <c r="M360" s="9">
        <v>86.8</v>
      </c>
      <c r="N360" s="9">
        <v>3.8</v>
      </c>
      <c r="O360" s="9">
        <v>0</v>
      </c>
      <c r="P360" s="10">
        <f t="shared" si="19"/>
        <v>3.8</v>
      </c>
    </row>
    <row r="361" spans="1:16">
      <c r="A361" s="6">
        <v>202408</v>
      </c>
      <c r="B361" s="6" t="s">
        <v>265</v>
      </c>
      <c r="C361" s="6" t="s">
        <v>580</v>
      </c>
      <c r="D361" s="6" t="s">
        <v>1554</v>
      </c>
      <c r="E361" s="6" t="s">
        <v>1343</v>
      </c>
      <c r="F361" s="6" t="s">
        <v>941</v>
      </c>
      <c r="G361" s="7" t="s">
        <v>1345</v>
      </c>
      <c r="H361" s="6" t="str">
        <f>_xlfn.XLOOKUP(B361,'2024.1-2024.6'!B:B,'2024.1-2024.6'!H:H)</f>
        <v>计时</v>
      </c>
      <c r="I361" s="6">
        <v>0</v>
      </c>
      <c r="J361" s="9">
        <v>1900</v>
      </c>
      <c r="K361" s="9">
        <v>5223.1</v>
      </c>
      <c r="L361" s="9">
        <v>363.68</v>
      </c>
      <c r="M361" s="9">
        <v>86.8</v>
      </c>
      <c r="N361" s="9">
        <v>3.8</v>
      </c>
      <c r="O361" s="9">
        <v>0</v>
      </c>
      <c r="P361" s="10">
        <f t="shared" si="19"/>
        <v>3.8</v>
      </c>
    </row>
    <row r="362" spans="1:16">
      <c r="A362" s="6">
        <v>202408</v>
      </c>
      <c r="B362" s="6" t="s">
        <v>402</v>
      </c>
      <c r="C362" s="6" t="s">
        <v>1437</v>
      </c>
      <c r="D362" s="6" t="s">
        <v>1542</v>
      </c>
      <c r="E362" s="6" t="s">
        <v>1350</v>
      </c>
      <c r="F362" s="6" t="s">
        <v>1351</v>
      </c>
      <c r="G362" s="7" t="s">
        <v>1352</v>
      </c>
      <c r="H362" s="6" t="str">
        <f>_xlfn.XLOOKUP(B362,'2024.1-2024.6'!B:B,'2024.1-2024.6'!H:H)</f>
        <v>计时</v>
      </c>
      <c r="I362" s="6">
        <v>0</v>
      </c>
      <c r="J362" s="9">
        <v>12400</v>
      </c>
      <c r="K362" s="9">
        <v>23426.8</v>
      </c>
      <c r="L362" s="9">
        <v>363.68</v>
      </c>
      <c r="M362" s="9">
        <v>86.8</v>
      </c>
      <c r="N362" s="9">
        <v>3.8</v>
      </c>
      <c r="O362" s="9">
        <v>3128</v>
      </c>
      <c r="P362" s="10">
        <f t="shared" si="19"/>
        <v>3.8</v>
      </c>
    </row>
    <row r="363" spans="1:16">
      <c r="A363" s="6">
        <v>202408</v>
      </c>
      <c r="B363" s="6" t="s">
        <v>390</v>
      </c>
      <c r="C363" s="6" t="s">
        <v>1439</v>
      </c>
      <c r="D363" s="6" t="s">
        <v>1551</v>
      </c>
      <c r="E363" s="6" t="s">
        <v>1355</v>
      </c>
      <c r="F363" s="6" t="s">
        <v>675</v>
      </c>
      <c r="G363" s="7" t="s">
        <v>1356</v>
      </c>
      <c r="H363" s="6" t="str">
        <f>_xlfn.XLOOKUP(B363,'2024.1-2024.6'!B:B,'2024.1-2024.6'!H:H)</f>
        <v>计时</v>
      </c>
      <c r="I363" s="6">
        <v>0</v>
      </c>
      <c r="J363" s="9">
        <v>3026</v>
      </c>
      <c r="K363" s="9">
        <v>6686.14</v>
      </c>
      <c r="L363" s="9">
        <v>363.68</v>
      </c>
      <c r="M363" s="9">
        <v>86.8</v>
      </c>
      <c r="N363" s="9">
        <v>3.8</v>
      </c>
      <c r="O363" s="9">
        <v>0</v>
      </c>
      <c r="P363" s="10">
        <f t="shared" si="19"/>
        <v>3.8</v>
      </c>
    </row>
    <row r="364" spans="1:16">
      <c r="A364" s="6">
        <v>202408</v>
      </c>
      <c r="B364" s="6" t="s">
        <v>269</v>
      </c>
      <c r="C364" s="6" t="s">
        <v>1437</v>
      </c>
      <c r="D364" s="6" t="s">
        <v>1551</v>
      </c>
      <c r="E364" s="6" t="s">
        <v>1360</v>
      </c>
      <c r="F364" s="6" t="s">
        <v>669</v>
      </c>
      <c r="G364" s="7" t="s">
        <v>1359</v>
      </c>
      <c r="H364" s="6" t="str">
        <f>_xlfn.XLOOKUP(B364,'2024.1-2024.6'!B:B,'2024.1-2024.6'!H:H)</f>
        <v>计时</v>
      </c>
      <c r="I364" s="6">
        <v>0</v>
      </c>
      <c r="J364" s="9">
        <v>2600</v>
      </c>
      <c r="K364" s="9">
        <v>5769.9</v>
      </c>
      <c r="L364" s="9">
        <v>363.68</v>
      </c>
      <c r="M364" s="9">
        <v>86.8</v>
      </c>
      <c r="N364" s="9">
        <v>3.8</v>
      </c>
      <c r="O364" s="9">
        <v>0</v>
      </c>
      <c r="P364" s="10">
        <f t="shared" si="19"/>
        <v>3.8</v>
      </c>
    </row>
    <row r="365" spans="1:16">
      <c r="A365" s="6">
        <v>202408</v>
      </c>
      <c r="B365" s="6" t="s">
        <v>313</v>
      </c>
      <c r="C365" s="6" t="s">
        <v>580</v>
      </c>
      <c r="D365" s="6" t="s">
        <v>1554</v>
      </c>
      <c r="E365" s="6" t="s">
        <v>1361</v>
      </c>
      <c r="F365" s="6" t="s">
        <v>992</v>
      </c>
      <c r="G365" s="7" t="s">
        <v>1362</v>
      </c>
      <c r="H365" s="6" t="str">
        <f>_xlfn.XLOOKUP(B365,'2024.1-2024.6'!B:B,'2024.1-2024.6'!H:H)</f>
        <v>计时</v>
      </c>
      <c r="I365" s="6">
        <v>0</v>
      </c>
      <c r="J365" s="9">
        <v>2320</v>
      </c>
      <c r="K365" s="9">
        <v>6285.1</v>
      </c>
      <c r="L365" s="9">
        <v>363.68</v>
      </c>
      <c r="M365" s="9">
        <v>86.8</v>
      </c>
      <c r="N365" s="9">
        <v>3.8</v>
      </c>
      <c r="O365" s="9">
        <v>0</v>
      </c>
      <c r="P365" s="10">
        <f t="shared" si="19"/>
        <v>3.8</v>
      </c>
    </row>
    <row r="366" spans="1:16">
      <c r="A366" s="6">
        <v>202408</v>
      </c>
      <c r="B366" s="6" t="s">
        <v>263</v>
      </c>
      <c r="C366" s="6" t="s">
        <v>661</v>
      </c>
      <c r="D366" s="6" t="s">
        <v>1543</v>
      </c>
      <c r="E366" s="6" t="s">
        <v>1369</v>
      </c>
      <c r="F366" s="6" t="s">
        <v>663</v>
      </c>
      <c r="G366" s="7" t="s">
        <v>1370</v>
      </c>
      <c r="H366" s="6" t="str">
        <f>_xlfn.XLOOKUP(B366,'2024.1-2024.6'!B:B,'2024.1-2024.6'!H:H)</f>
        <v>计时</v>
      </c>
      <c r="I366" s="6">
        <v>0</v>
      </c>
      <c r="J366" s="9">
        <v>5200</v>
      </c>
      <c r="K366" s="9">
        <v>12732.27</v>
      </c>
      <c r="L366" s="9">
        <v>363.68</v>
      </c>
      <c r="M366" s="9">
        <v>86.8</v>
      </c>
      <c r="N366" s="9">
        <v>3.8</v>
      </c>
      <c r="O366" s="9">
        <v>0</v>
      </c>
      <c r="P366" s="10">
        <f t="shared" si="19"/>
        <v>3.8</v>
      </c>
    </row>
    <row r="367" spans="1:16">
      <c r="A367" s="6">
        <v>202408</v>
      </c>
      <c r="B367" s="6" t="s">
        <v>442</v>
      </c>
      <c r="C367" s="6" t="s">
        <v>1437</v>
      </c>
      <c r="D367" s="6" t="s">
        <v>1554</v>
      </c>
      <c r="E367" s="6" t="s">
        <v>1375</v>
      </c>
      <c r="F367" s="6" t="s">
        <v>778</v>
      </c>
      <c r="G367" s="7" t="s">
        <v>1376</v>
      </c>
      <c r="H367" s="6" t="str">
        <f>_xlfn.XLOOKUP(B367,'2024.1-2024.6'!B:B,'2024.1-2024.6'!H:H)</f>
        <v>计时</v>
      </c>
      <c r="I367" s="6">
        <v>0</v>
      </c>
      <c r="J367" s="9">
        <v>1900</v>
      </c>
      <c r="K367" s="9">
        <v>5416.7</v>
      </c>
      <c r="L367" s="9">
        <v>363.68</v>
      </c>
      <c r="M367" s="9">
        <v>86.8</v>
      </c>
      <c r="N367" s="9">
        <v>3.8</v>
      </c>
      <c r="O367" s="9">
        <v>0</v>
      </c>
      <c r="P367" s="10">
        <f t="shared" si="19"/>
        <v>3.8</v>
      </c>
    </row>
    <row r="368" spans="1:16">
      <c r="A368" s="6">
        <v>202408</v>
      </c>
      <c r="B368" s="6" t="s">
        <v>496</v>
      </c>
      <c r="C368" s="6" t="s">
        <v>580</v>
      </c>
      <c r="D368" s="6" t="s">
        <v>1554</v>
      </c>
      <c r="E368" s="6" t="s">
        <v>1377</v>
      </c>
      <c r="F368" s="6" t="s">
        <v>1344</v>
      </c>
      <c r="G368" s="7" t="s">
        <v>1378</v>
      </c>
      <c r="H368" s="6" t="str">
        <f>_xlfn.XLOOKUP(B368,'2024.1-2024.6'!B:B,'2024.1-2024.6'!H:H)</f>
        <v>计时</v>
      </c>
      <c r="I368" s="6">
        <v>0</v>
      </c>
      <c r="J368" s="9">
        <v>1900</v>
      </c>
      <c r="K368" s="9">
        <v>5250.4</v>
      </c>
      <c r="L368" s="9">
        <v>363.68</v>
      </c>
      <c r="M368" s="9">
        <v>86.8</v>
      </c>
      <c r="N368" s="9">
        <v>3.8</v>
      </c>
      <c r="O368" s="9">
        <v>0</v>
      </c>
      <c r="P368" s="10">
        <f t="shared" si="19"/>
        <v>3.8</v>
      </c>
    </row>
    <row r="369" spans="1:16">
      <c r="A369" s="6">
        <v>202408</v>
      </c>
      <c r="B369" s="6" t="s">
        <v>488</v>
      </c>
      <c r="C369" s="6" t="s">
        <v>1437</v>
      </c>
      <c r="D369" s="6" t="s">
        <v>1551</v>
      </c>
      <c r="E369" s="6" t="s">
        <v>1380</v>
      </c>
      <c r="F369" s="6" t="s">
        <v>1381</v>
      </c>
      <c r="G369" s="7" t="s">
        <v>1378</v>
      </c>
      <c r="H369" s="6" t="str">
        <f>_xlfn.XLOOKUP(B369,'2024.1-2024.6'!B:B,'2024.1-2024.6'!H:H)</f>
        <v>计时</v>
      </c>
      <c r="I369" s="6">
        <v>0</v>
      </c>
      <c r="J369" s="9">
        <v>3000</v>
      </c>
      <c r="K369" s="9">
        <v>5914.98</v>
      </c>
      <c r="L369" s="9">
        <v>363.68</v>
      </c>
      <c r="M369" s="9">
        <v>86.8</v>
      </c>
      <c r="N369" s="9">
        <v>3.8</v>
      </c>
      <c r="O369" s="9">
        <v>0</v>
      </c>
      <c r="P369" s="10">
        <f t="shared" si="19"/>
        <v>3.8</v>
      </c>
    </row>
    <row r="370" spans="1:16">
      <c r="A370" s="6">
        <v>202408</v>
      </c>
      <c r="B370" s="6" t="s">
        <v>486</v>
      </c>
      <c r="C370" s="6" t="s">
        <v>580</v>
      </c>
      <c r="D370" s="6" t="s">
        <v>1554</v>
      </c>
      <c r="E370" s="6" t="s">
        <v>1393</v>
      </c>
      <c r="F370" s="6" t="s">
        <v>1344</v>
      </c>
      <c r="G370" s="7" t="s">
        <v>1394</v>
      </c>
      <c r="H370" s="6" t="str">
        <f>_xlfn.XLOOKUP(B370,'2024.1-2024.6'!B:B,'2024.1-2024.6'!H:H)</f>
        <v>计时</v>
      </c>
      <c r="I370" s="6">
        <v>0</v>
      </c>
      <c r="J370" s="9">
        <v>1900</v>
      </c>
      <c r="K370" s="9">
        <v>5076.4</v>
      </c>
      <c r="L370" s="9">
        <v>363.68</v>
      </c>
      <c r="M370" s="9">
        <v>86.8</v>
      </c>
      <c r="N370" s="9">
        <v>3.8</v>
      </c>
      <c r="O370" s="9">
        <v>0</v>
      </c>
      <c r="P370" s="10">
        <f t="shared" si="19"/>
        <v>3.8</v>
      </c>
    </row>
    <row r="371" spans="1:16">
      <c r="A371" s="6">
        <v>202408</v>
      </c>
      <c r="B371" s="6" t="s">
        <v>472</v>
      </c>
      <c r="C371" s="6" t="s">
        <v>580</v>
      </c>
      <c r="D371" s="6" t="s">
        <v>1554</v>
      </c>
      <c r="E371" s="6" t="s">
        <v>1395</v>
      </c>
      <c r="F371" s="6" t="s">
        <v>992</v>
      </c>
      <c r="G371" s="7" t="s">
        <v>1396</v>
      </c>
      <c r="H371" s="6" t="str">
        <f>_xlfn.XLOOKUP(B371,'2024.1-2024.6'!B:B,'2024.1-2024.6'!H:H)</f>
        <v>计时</v>
      </c>
      <c r="I371" s="6">
        <v>0</v>
      </c>
      <c r="J371" s="9">
        <v>2520</v>
      </c>
      <c r="K371" s="9">
        <v>5958.7</v>
      </c>
      <c r="L371" s="9">
        <v>363.68</v>
      </c>
      <c r="M371" s="9">
        <v>86.8</v>
      </c>
      <c r="N371" s="9">
        <v>3.8</v>
      </c>
      <c r="O371" s="9">
        <v>0</v>
      </c>
      <c r="P371" s="10">
        <f t="shared" si="19"/>
        <v>3.8</v>
      </c>
    </row>
    <row r="372" spans="1:16">
      <c r="A372" s="6">
        <v>202408</v>
      </c>
      <c r="B372" s="6" t="s">
        <v>492</v>
      </c>
      <c r="C372" s="6" t="s">
        <v>1438</v>
      </c>
      <c r="D372" s="6" t="s">
        <v>856</v>
      </c>
      <c r="E372" s="6" t="s">
        <v>1397</v>
      </c>
      <c r="F372" s="6" t="s">
        <v>856</v>
      </c>
      <c r="G372" s="7" t="s">
        <v>1398</v>
      </c>
      <c r="H372" s="6" t="str">
        <f>_xlfn.XLOOKUP(B372,'2024.1-2024.6'!B:B,'2024.1-2024.6'!H:H)</f>
        <v>计时</v>
      </c>
      <c r="I372" s="6">
        <v>0</v>
      </c>
      <c r="J372" s="9">
        <v>1900</v>
      </c>
      <c r="K372" s="9">
        <v>5926.12</v>
      </c>
      <c r="L372" s="9">
        <v>0</v>
      </c>
      <c r="M372" s="9">
        <v>0</v>
      </c>
      <c r="N372" s="9">
        <v>0</v>
      </c>
      <c r="O372" s="9">
        <v>0</v>
      </c>
      <c r="P372" s="10">
        <v>0</v>
      </c>
    </row>
    <row r="373" spans="1:16">
      <c r="A373" s="6">
        <v>202408</v>
      </c>
      <c r="B373" s="6" t="s">
        <v>477</v>
      </c>
      <c r="C373" s="6" t="s">
        <v>1438</v>
      </c>
      <c r="D373" s="6" t="s">
        <v>1552</v>
      </c>
      <c r="E373" s="6" t="s">
        <v>1399</v>
      </c>
      <c r="F373" s="6" t="s">
        <v>686</v>
      </c>
      <c r="G373" s="7" t="s">
        <v>1401</v>
      </c>
      <c r="H373" s="6" t="str">
        <f>_xlfn.XLOOKUP(B373,'2024.1-2024.6'!B:B,'2024.1-2024.6'!H:H)</f>
        <v>计时</v>
      </c>
      <c r="I373" s="6">
        <v>0</v>
      </c>
      <c r="J373" s="9">
        <v>2120</v>
      </c>
      <c r="K373" s="9">
        <v>6073.29</v>
      </c>
      <c r="L373" s="9">
        <v>363.68</v>
      </c>
      <c r="M373" s="9">
        <v>86.8</v>
      </c>
      <c r="N373" s="9">
        <v>3.8</v>
      </c>
      <c r="O373" s="9">
        <v>0</v>
      </c>
      <c r="P373" s="10">
        <f t="shared" ref="P373:P390" si="20">1900*0.2%</f>
        <v>3.8</v>
      </c>
    </row>
    <row r="374" spans="1:16">
      <c r="A374" s="6">
        <v>202408</v>
      </c>
      <c r="B374" s="6" t="s">
        <v>478</v>
      </c>
      <c r="C374" s="6" t="s">
        <v>1437</v>
      </c>
      <c r="D374" s="6" t="s">
        <v>1554</v>
      </c>
      <c r="E374" s="6" t="s">
        <v>1404</v>
      </c>
      <c r="F374" s="6" t="s">
        <v>778</v>
      </c>
      <c r="G374" s="7" t="s">
        <v>1405</v>
      </c>
      <c r="H374" s="6" t="str">
        <f>_xlfn.XLOOKUP(B374,'2024.1-2024.6'!B:B,'2024.1-2024.6'!H:H)</f>
        <v>计时</v>
      </c>
      <c r="I374" s="6">
        <v>0</v>
      </c>
      <c r="J374" s="9">
        <v>1900</v>
      </c>
      <c r="K374" s="9">
        <v>5499.3</v>
      </c>
      <c r="L374" s="9">
        <v>363.68</v>
      </c>
      <c r="M374" s="9">
        <v>86.8</v>
      </c>
      <c r="N374" s="9">
        <v>3.8</v>
      </c>
      <c r="O374" s="9">
        <v>0</v>
      </c>
      <c r="P374" s="10">
        <f t="shared" si="20"/>
        <v>3.8</v>
      </c>
    </row>
    <row r="375" spans="1:16">
      <c r="A375" s="6">
        <v>202408</v>
      </c>
      <c r="B375" s="6" t="s">
        <v>493</v>
      </c>
      <c r="C375" s="6" t="s">
        <v>1437</v>
      </c>
      <c r="D375" s="6" t="s">
        <v>1546</v>
      </c>
      <c r="E375" s="6" t="s">
        <v>1406</v>
      </c>
      <c r="F375" s="6" t="s">
        <v>1358</v>
      </c>
      <c r="G375" s="7" t="s">
        <v>1407</v>
      </c>
      <c r="H375" s="6" t="str">
        <f>_xlfn.XLOOKUP(B375,'2024.1-2024.6'!B:B,'2024.1-2024.6'!H:H)</f>
        <v>计时</v>
      </c>
      <c r="I375" s="6">
        <v>0</v>
      </c>
      <c r="J375" s="9">
        <v>5500</v>
      </c>
      <c r="K375" s="9">
        <v>12584.57</v>
      </c>
      <c r="L375" s="9">
        <v>363.68</v>
      </c>
      <c r="M375" s="9">
        <v>86.8</v>
      </c>
      <c r="N375" s="9">
        <v>3.8</v>
      </c>
      <c r="O375" s="9">
        <v>0</v>
      </c>
      <c r="P375" s="10">
        <f t="shared" si="20"/>
        <v>3.8</v>
      </c>
    </row>
    <row r="376" spans="1:16">
      <c r="A376" s="6">
        <v>202408</v>
      </c>
      <c r="B376" s="6" t="s">
        <v>253</v>
      </c>
      <c r="C376" s="6" t="s">
        <v>1438</v>
      </c>
      <c r="D376" s="6" t="s">
        <v>1551</v>
      </c>
      <c r="E376" s="6" t="s">
        <v>1062</v>
      </c>
      <c r="F376" s="6" t="s">
        <v>1408</v>
      </c>
      <c r="G376" s="7" t="s">
        <v>1063</v>
      </c>
      <c r="H376" s="6" t="s">
        <v>1494</v>
      </c>
      <c r="I376" s="6">
        <v>0</v>
      </c>
      <c r="J376" s="9">
        <v>3026</v>
      </c>
      <c r="K376" s="9">
        <v>7081.77</v>
      </c>
      <c r="L376" s="9">
        <v>363.68</v>
      </c>
      <c r="M376" s="9">
        <v>86.8</v>
      </c>
      <c r="N376" s="9">
        <v>3.8</v>
      </c>
      <c r="O376" s="9">
        <v>0</v>
      </c>
      <c r="P376" s="10">
        <f t="shared" si="20"/>
        <v>3.8</v>
      </c>
    </row>
    <row r="377" spans="1:16">
      <c r="A377" s="6">
        <v>202408</v>
      </c>
      <c r="B377" s="6" t="s">
        <v>500</v>
      </c>
      <c r="C377" s="6" t="s">
        <v>1438</v>
      </c>
      <c r="D377" s="6" t="s">
        <v>1553</v>
      </c>
      <c r="E377" s="6" t="s">
        <v>1426</v>
      </c>
      <c r="F377" s="6" t="s">
        <v>1427</v>
      </c>
      <c r="G377" s="7" t="s">
        <v>1428</v>
      </c>
      <c r="H377" s="6" t="str">
        <f>_xlfn.XLOOKUP(B377,'2024.1-2024.6'!B:B,'2024.1-2024.6'!H:H)</f>
        <v>计时</v>
      </c>
      <c r="I377" s="6">
        <v>0</v>
      </c>
      <c r="J377" s="9">
        <v>2500</v>
      </c>
      <c r="K377" s="9">
        <v>4436.6</v>
      </c>
      <c r="L377" s="9">
        <v>363.68</v>
      </c>
      <c r="M377" s="9">
        <v>86.8</v>
      </c>
      <c r="N377" s="9">
        <v>3.8</v>
      </c>
      <c r="O377" s="9">
        <v>0</v>
      </c>
      <c r="P377" s="10">
        <f t="shared" si="20"/>
        <v>3.8</v>
      </c>
    </row>
    <row r="378" spans="1:16">
      <c r="A378" s="6">
        <v>202408</v>
      </c>
      <c r="B378" s="6" t="s">
        <v>502</v>
      </c>
      <c r="C378" s="6" t="s">
        <v>1438</v>
      </c>
      <c r="D378" s="6" t="s">
        <v>671</v>
      </c>
      <c r="E378" s="6" t="s">
        <v>1429</v>
      </c>
      <c r="F378" s="6" t="s">
        <v>1220</v>
      </c>
      <c r="G378" s="7" t="s">
        <v>1430</v>
      </c>
      <c r="H378" s="6" t="str">
        <f>_xlfn.XLOOKUP(B378,'2024.1-2024.6'!B:B,'2024.1-2024.6'!H:H)</f>
        <v>计时</v>
      </c>
      <c r="I378" s="6">
        <v>0</v>
      </c>
      <c r="J378" s="9">
        <v>7100</v>
      </c>
      <c r="K378" s="9">
        <v>15807.5</v>
      </c>
      <c r="L378" s="9">
        <v>363.68</v>
      </c>
      <c r="M378" s="9">
        <v>86.8</v>
      </c>
      <c r="N378" s="9">
        <v>3.8</v>
      </c>
      <c r="O378" s="9">
        <v>95</v>
      </c>
      <c r="P378" s="10">
        <f t="shared" si="20"/>
        <v>3.8</v>
      </c>
    </row>
    <row r="379" spans="1:16">
      <c r="A379" s="6">
        <v>202408</v>
      </c>
      <c r="B379" s="6" t="s">
        <v>483</v>
      </c>
      <c r="C379" s="6" t="s">
        <v>575</v>
      </c>
      <c r="D379" s="6" t="s">
        <v>1002</v>
      </c>
      <c r="E379" s="6" t="s">
        <v>1431</v>
      </c>
      <c r="F379" s="6" t="s">
        <v>1432</v>
      </c>
      <c r="G379" s="7" t="s">
        <v>1433</v>
      </c>
      <c r="H379" s="6" t="str">
        <f>_xlfn.XLOOKUP(B379,'2024.1-2024.6'!B:B,'2024.1-2024.6'!H:H)</f>
        <v>计时</v>
      </c>
      <c r="I379" s="6" t="s">
        <v>550</v>
      </c>
      <c r="J379" s="9">
        <v>3850</v>
      </c>
      <c r="K379" s="9">
        <v>4335.45</v>
      </c>
      <c r="L379" s="9">
        <v>363.68</v>
      </c>
      <c r="M379" s="9">
        <v>86.8</v>
      </c>
      <c r="N379" s="9">
        <v>3.8</v>
      </c>
      <c r="O379" s="9">
        <v>0</v>
      </c>
      <c r="P379" s="10">
        <f t="shared" si="20"/>
        <v>3.8</v>
      </c>
    </row>
    <row r="380" spans="1:16">
      <c r="A380" s="6">
        <v>202408</v>
      </c>
      <c r="B380" s="6" t="s">
        <v>481</v>
      </c>
      <c r="C380" s="6" t="s">
        <v>1437</v>
      </c>
      <c r="D380" s="6" t="s">
        <v>1543</v>
      </c>
      <c r="E380" s="6" t="s">
        <v>1440</v>
      </c>
      <c r="F380" s="6" t="s">
        <v>1441</v>
      </c>
      <c r="G380" s="7" t="s">
        <v>1442</v>
      </c>
      <c r="H380" s="6" t="str">
        <f>_xlfn.XLOOKUP(B380,'2024.1-2024.6'!B:B,'2024.1-2024.6'!H:H)</f>
        <v>计时</v>
      </c>
      <c r="I380" s="6">
        <v>0</v>
      </c>
      <c r="J380" s="9">
        <v>4480</v>
      </c>
      <c r="K380" s="9">
        <v>9259.5</v>
      </c>
      <c r="L380" s="9">
        <v>363.68</v>
      </c>
      <c r="M380" s="9">
        <v>86.8</v>
      </c>
      <c r="N380" s="9">
        <v>3.8</v>
      </c>
      <c r="O380" s="9">
        <v>1344</v>
      </c>
      <c r="P380" s="10">
        <f t="shared" si="20"/>
        <v>3.8</v>
      </c>
    </row>
    <row r="381" spans="1:16">
      <c r="A381" s="6">
        <v>202408</v>
      </c>
      <c r="B381" s="6" t="s">
        <v>470</v>
      </c>
      <c r="C381" s="6" t="s">
        <v>580</v>
      </c>
      <c r="D381" s="6" t="s">
        <v>1546</v>
      </c>
      <c r="E381" s="6" t="s">
        <v>1459</v>
      </c>
      <c r="F381" s="6" t="s">
        <v>609</v>
      </c>
      <c r="G381" s="7" t="s">
        <v>1460</v>
      </c>
      <c r="H381" s="6" t="str">
        <f>_xlfn.XLOOKUP(B381,'2024.1-2024.6'!B:B,'2024.1-2024.6'!H:H)</f>
        <v>计时</v>
      </c>
      <c r="I381" s="6">
        <v>0</v>
      </c>
      <c r="J381" s="9">
        <v>6000</v>
      </c>
      <c r="K381" s="9">
        <v>15409.8</v>
      </c>
      <c r="L381" s="9">
        <v>363.68</v>
      </c>
      <c r="M381" s="9">
        <v>86.8</v>
      </c>
      <c r="N381" s="9">
        <v>3.8</v>
      </c>
      <c r="O381" s="9">
        <v>0</v>
      </c>
      <c r="P381" s="10">
        <f t="shared" si="20"/>
        <v>3.8</v>
      </c>
    </row>
    <row r="382" spans="1:16">
      <c r="A382" s="6">
        <v>202408</v>
      </c>
      <c r="B382" s="6" t="s">
        <v>468</v>
      </c>
      <c r="C382" s="6" t="s">
        <v>1439</v>
      </c>
      <c r="D382" s="6" t="s">
        <v>1553</v>
      </c>
      <c r="E382" s="6" t="s">
        <v>1479</v>
      </c>
      <c r="F382" s="6" t="s">
        <v>1312</v>
      </c>
      <c r="G382" s="7" t="s">
        <v>1480</v>
      </c>
      <c r="H382" s="6" t="str">
        <f>_xlfn.XLOOKUP(B382,'2024.1-2024.6'!B:B,'2024.1-2024.6'!H:H)</f>
        <v>计时</v>
      </c>
      <c r="I382" s="6">
        <v>0</v>
      </c>
      <c r="J382" s="9">
        <v>3250</v>
      </c>
      <c r="K382" s="9">
        <v>4110.8</v>
      </c>
      <c r="L382" s="9">
        <v>363.68</v>
      </c>
      <c r="M382" s="9">
        <v>86.8</v>
      </c>
      <c r="N382" s="9">
        <v>3.8</v>
      </c>
      <c r="O382" s="9">
        <v>0</v>
      </c>
      <c r="P382" s="10">
        <f t="shared" si="20"/>
        <v>3.8</v>
      </c>
    </row>
    <row r="383" spans="1:16">
      <c r="A383" s="6">
        <v>202408</v>
      </c>
      <c r="B383" s="6" t="s">
        <v>522</v>
      </c>
      <c r="C383" s="6" t="s">
        <v>1437</v>
      </c>
      <c r="D383" s="6" t="s">
        <v>1551</v>
      </c>
      <c r="E383" s="6" t="s">
        <v>1495</v>
      </c>
      <c r="F383" s="6" t="s">
        <v>1482</v>
      </c>
      <c r="G383" s="7" t="s">
        <v>1496</v>
      </c>
      <c r="H383" s="6" t="str">
        <f>_xlfn.XLOOKUP(B383,'2024.1-2024.6'!B:B,'2024.1-2024.6'!H:H)</f>
        <v>计时</v>
      </c>
      <c r="I383" s="6">
        <v>0</v>
      </c>
      <c r="J383" s="9">
        <v>2612</v>
      </c>
      <c r="K383" s="9">
        <v>5719.2</v>
      </c>
      <c r="L383" s="9">
        <v>363.68</v>
      </c>
      <c r="M383" s="9">
        <v>86.8</v>
      </c>
      <c r="N383" s="9">
        <v>3.8</v>
      </c>
      <c r="O383" s="9">
        <v>0</v>
      </c>
      <c r="P383" s="10">
        <f t="shared" si="20"/>
        <v>3.8</v>
      </c>
    </row>
    <row r="384" spans="1:16">
      <c r="A384" s="6">
        <v>202408</v>
      </c>
      <c r="B384" s="6" t="s">
        <v>533</v>
      </c>
      <c r="C384" s="6" t="s">
        <v>1438</v>
      </c>
      <c r="D384" s="6" t="s">
        <v>1552</v>
      </c>
      <c r="E384" s="6" t="s">
        <v>1497</v>
      </c>
      <c r="F384" s="6" t="s">
        <v>1498</v>
      </c>
      <c r="G384" s="7" t="s">
        <v>1499</v>
      </c>
      <c r="H384" s="6" t="str">
        <f>_xlfn.XLOOKUP(B384,'2024.1-2024.6'!B:B,'2024.1-2024.6'!H:H)</f>
        <v>计时</v>
      </c>
      <c r="I384" s="6">
        <v>0</v>
      </c>
      <c r="J384" s="9">
        <v>1900</v>
      </c>
      <c r="K384" s="9">
        <v>3875.55</v>
      </c>
      <c r="L384" s="9">
        <v>363.68</v>
      </c>
      <c r="M384" s="9">
        <v>86.8</v>
      </c>
      <c r="N384" s="9">
        <v>3.8</v>
      </c>
      <c r="O384" s="9">
        <v>0</v>
      </c>
      <c r="P384" s="10">
        <f t="shared" si="20"/>
        <v>3.8</v>
      </c>
    </row>
    <row r="385" spans="1:16">
      <c r="A385" s="6">
        <v>202408</v>
      </c>
      <c r="B385" s="6" t="s">
        <v>254</v>
      </c>
      <c r="C385" s="6" t="s">
        <v>1438</v>
      </c>
      <c r="D385" s="6" t="s">
        <v>1552</v>
      </c>
      <c r="E385" s="6" t="s">
        <v>1503</v>
      </c>
      <c r="F385" s="6" t="s">
        <v>1504</v>
      </c>
      <c r="G385" s="7" t="s">
        <v>1505</v>
      </c>
      <c r="H385" s="6" t="str">
        <f>_xlfn.XLOOKUP(B385,'2024.1-2024.6'!B:B,'2024.1-2024.6'!H:H)</f>
        <v>计时</v>
      </c>
      <c r="I385" s="6">
        <v>0</v>
      </c>
      <c r="J385" s="9">
        <v>2500</v>
      </c>
      <c r="K385" s="9">
        <v>6455.6</v>
      </c>
      <c r="L385" s="9">
        <v>363.68</v>
      </c>
      <c r="M385" s="9">
        <v>86.8</v>
      </c>
      <c r="N385" s="9">
        <v>3.8</v>
      </c>
      <c r="O385" s="9">
        <v>0</v>
      </c>
      <c r="P385" s="10">
        <f t="shared" si="20"/>
        <v>3.8</v>
      </c>
    </row>
    <row r="386" spans="1:16">
      <c r="A386" s="6">
        <v>202408</v>
      </c>
      <c r="B386" s="6" t="s">
        <v>206</v>
      </c>
      <c r="C386" s="6" t="s">
        <v>1438</v>
      </c>
      <c r="D386" s="6" t="s">
        <v>1552</v>
      </c>
      <c r="E386" s="6" t="s">
        <v>1506</v>
      </c>
      <c r="F386" s="6" t="s">
        <v>686</v>
      </c>
      <c r="G386" s="7" t="s">
        <v>1507</v>
      </c>
      <c r="H386" s="6" t="str">
        <f>_xlfn.XLOOKUP(B386,'2024.1-2024.6'!B:B,'2024.1-2024.6'!H:H)</f>
        <v>计时</v>
      </c>
      <c r="I386" s="6">
        <v>0</v>
      </c>
      <c r="J386" s="9">
        <v>2120</v>
      </c>
      <c r="K386" s="9">
        <v>6162.04</v>
      </c>
      <c r="L386" s="9">
        <v>363.68</v>
      </c>
      <c r="M386" s="9">
        <v>86.8</v>
      </c>
      <c r="N386" s="9">
        <v>3.8</v>
      </c>
      <c r="O386" s="9">
        <v>0</v>
      </c>
      <c r="P386" s="10">
        <f t="shared" si="20"/>
        <v>3.8</v>
      </c>
    </row>
    <row r="387" spans="1:16">
      <c r="A387" s="6">
        <v>202408</v>
      </c>
      <c r="B387" s="6" t="s">
        <v>528</v>
      </c>
      <c r="C387" s="6" t="s">
        <v>1437</v>
      </c>
      <c r="D387" s="6" t="s">
        <v>1546</v>
      </c>
      <c r="E387" s="6" t="s">
        <v>1508</v>
      </c>
      <c r="F387" s="6" t="s">
        <v>652</v>
      </c>
      <c r="G387" s="7" t="s">
        <v>1509</v>
      </c>
      <c r="H387" s="6" t="str">
        <f>_xlfn.XLOOKUP(B387,'2024.1-2024.6'!B:B,'2024.1-2024.6'!H:H)</f>
        <v>计时</v>
      </c>
      <c r="I387" s="6">
        <v>0</v>
      </c>
      <c r="J387" s="9">
        <v>3400</v>
      </c>
      <c r="K387" s="9">
        <v>9059.22</v>
      </c>
      <c r="L387" s="9">
        <v>363.68</v>
      </c>
      <c r="M387" s="9">
        <v>86.8</v>
      </c>
      <c r="N387" s="9">
        <v>3.8</v>
      </c>
      <c r="O387" s="9">
        <v>0</v>
      </c>
      <c r="P387" s="10">
        <f t="shared" si="20"/>
        <v>3.8</v>
      </c>
    </row>
    <row r="388" spans="1:16">
      <c r="A388" s="6">
        <v>202408</v>
      </c>
      <c r="B388" s="6" t="s">
        <v>539</v>
      </c>
      <c r="C388" s="6" t="s">
        <v>575</v>
      </c>
      <c r="D388" s="6" t="s">
        <v>1002</v>
      </c>
      <c r="E388" s="6" t="s">
        <v>1516</v>
      </c>
      <c r="F388" s="6" t="s">
        <v>1517</v>
      </c>
      <c r="G388" s="7" t="s">
        <v>1521</v>
      </c>
      <c r="H388" s="6" t="str">
        <f>_xlfn.XLOOKUP(B388,'2024.1-2024.6'!B:B,'2024.1-2024.6'!H:H)</f>
        <v>计时</v>
      </c>
      <c r="I388" s="6">
        <v>0</v>
      </c>
      <c r="J388" s="9">
        <v>3850</v>
      </c>
      <c r="K388" s="9">
        <v>11355</v>
      </c>
      <c r="L388" s="9">
        <v>363.68</v>
      </c>
      <c r="M388" s="9">
        <v>86.8</v>
      </c>
      <c r="N388" s="9">
        <v>3.8</v>
      </c>
      <c r="O388" s="9">
        <v>0</v>
      </c>
      <c r="P388" s="10">
        <f t="shared" si="20"/>
        <v>3.8</v>
      </c>
    </row>
    <row r="389" spans="1:16">
      <c r="A389" s="6">
        <v>202408</v>
      </c>
      <c r="B389" s="6" t="s">
        <v>540</v>
      </c>
      <c r="C389" s="6" t="s">
        <v>580</v>
      </c>
      <c r="D389" s="6" t="s">
        <v>1554</v>
      </c>
      <c r="E389" s="6" t="s">
        <v>1519</v>
      </c>
      <c r="F389" s="6" t="s">
        <v>1520</v>
      </c>
      <c r="G389" s="7" t="s">
        <v>1521</v>
      </c>
      <c r="H389" s="6" t="str">
        <f>_xlfn.XLOOKUP(B389,'2024.1-2024.6'!B:B,'2024.1-2024.6'!H:H)</f>
        <v>计时</v>
      </c>
      <c r="I389" s="6">
        <v>0</v>
      </c>
      <c r="J389" s="9">
        <v>1900</v>
      </c>
      <c r="K389" s="9">
        <v>4234.93</v>
      </c>
      <c r="L389" s="9">
        <v>363.68</v>
      </c>
      <c r="M389" s="9">
        <v>86.8</v>
      </c>
      <c r="N389" s="9">
        <v>3.8</v>
      </c>
      <c r="O389" s="9">
        <v>0</v>
      </c>
      <c r="P389" s="10">
        <f t="shared" si="20"/>
        <v>3.8</v>
      </c>
    </row>
    <row r="390" spans="1:16">
      <c r="A390" s="6">
        <v>202408</v>
      </c>
      <c r="B390" s="6" t="s">
        <v>535</v>
      </c>
      <c r="C390" s="6" t="s">
        <v>1437</v>
      </c>
      <c r="D390" s="6" t="s">
        <v>1551</v>
      </c>
      <c r="E390" s="6" t="s">
        <v>1523</v>
      </c>
      <c r="F390" s="6" t="s">
        <v>669</v>
      </c>
      <c r="G390" s="7" t="s">
        <v>1524</v>
      </c>
      <c r="H390" s="6" t="str">
        <f>_xlfn.XLOOKUP(B390,'2024.1-2024.6'!B:B,'2024.1-2024.6'!H:H)</f>
        <v>计时</v>
      </c>
      <c r="I390" s="6">
        <v>0</v>
      </c>
      <c r="J390" s="9">
        <v>2750</v>
      </c>
      <c r="K390" s="9">
        <v>5486.68</v>
      </c>
      <c r="L390" s="9">
        <v>363.68</v>
      </c>
      <c r="M390" s="9">
        <v>86.8</v>
      </c>
      <c r="N390" s="9">
        <v>3.8</v>
      </c>
      <c r="O390" s="9">
        <v>0</v>
      </c>
      <c r="P390" s="10">
        <f t="shared" si="20"/>
        <v>3.8</v>
      </c>
    </row>
    <row r="391" spans="1:16">
      <c r="A391" s="6">
        <v>202408</v>
      </c>
      <c r="B391" s="6" t="s">
        <v>531</v>
      </c>
      <c r="C391" s="6" t="s">
        <v>1437</v>
      </c>
      <c r="D391" s="6" t="s">
        <v>1546</v>
      </c>
      <c r="E391" s="6" t="s">
        <v>1525</v>
      </c>
      <c r="F391" s="6" t="s">
        <v>1526</v>
      </c>
      <c r="G391" s="7" t="s">
        <v>1527</v>
      </c>
      <c r="H391" s="6" t="str">
        <f>_xlfn.XLOOKUP(B391,'2024.1-2024.6'!B:B,'2024.1-2024.6'!H:H)</f>
        <v>计时</v>
      </c>
      <c r="I391" s="6">
        <v>0</v>
      </c>
      <c r="J391" s="9">
        <v>4500</v>
      </c>
      <c r="K391" s="9">
        <v>5219.88</v>
      </c>
      <c r="L391" s="9">
        <v>0</v>
      </c>
      <c r="M391" s="9">
        <v>0</v>
      </c>
      <c r="N391" s="9">
        <v>0</v>
      </c>
      <c r="O391" s="9">
        <v>0</v>
      </c>
      <c r="P391" s="10">
        <v>0</v>
      </c>
    </row>
    <row r="392" spans="1:16">
      <c r="A392" s="6">
        <v>202408</v>
      </c>
      <c r="B392" s="6" t="s">
        <v>525</v>
      </c>
      <c r="C392" s="6" t="s">
        <v>1438</v>
      </c>
      <c r="D392" s="6" t="s">
        <v>1551</v>
      </c>
      <c r="E392" s="6" t="s">
        <v>1528</v>
      </c>
      <c r="F392" s="6" t="s">
        <v>880</v>
      </c>
      <c r="G392" s="7" t="s">
        <v>1529</v>
      </c>
      <c r="H392" s="6" t="str">
        <f>_xlfn.XLOOKUP(B392,'2024.1-2024.6'!B:B,'2024.1-2024.6'!H:H)</f>
        <v>计时</v>
      </c>
      <c r="I392" s="6">
        <v>0</v>
      </c>
      <c r="J392" s="9">
        <v>2500</v>
      </c>
      <c r="K392" s="9">
        <v>5743.65</v>
      </c>
      <c r="L392" s="9">
        <v>363.68</v>
      </c>
      <c r="M392" s="9">
        <v>86.8</v>
      </c>
      <c r="N392" s="9">
        <v>3.8</v>
      </c>
      <c r="O392" s="9">
        <v>0</v>
      </c>
      <c r="P392" s="10">
        <f>1900*0.2%</f>
        <v>3.8</v>
      </c>
    </row>
    <row r="393" spans="1:16">
      <c r="A393" s="6">
        <v>202408</v>
      </c>
      <c r="B393" s="6" t="s">
        <v>520</v>
      </c>
      <c r="C393" s="6" t="s">
        <v>1439</v>
      </c>
      <c r="D393" s="6" t="s">
        <v>1551</v>
      </c>
      <c r="E393" s="6" t="s">
        <v>1530</v>
      </c>
      <c r="F393" s="6" t="s">
        <v>1354</v>
      </c>
      <c r="G393" s="7" t="s">
        <v>1531</v>
      </c>
      <c r="H393" s="6" t="str">
        <f>_xlfn.XLOOKUP(B393,'2024.1-2024.6'!B:B,'2024.1-2024.6'!H:H)</f>
        <v>计时</v>
      </c>
      <c r="I393" s="6">
        <v>0</v>
      </c>
      <c r="J393" s="9">
        <v>3811</v>
      </c>
      <c r="K393" s="9">
        <v>7694.35</v>
      </c>
      <c r="L393" s="9">
        <v>363.68</v>
      </c>
      <c r="M393" s="9">
        <v>86.8</v>
      </c>
      <c r="N393" s="9">
        <v>3.8</v>
      </c>
      <c r="O393" s="9">
        <v>0</v>
      </c>
      <c r="P393" s="10">
        <f>1900*0.2%</f>
        <v>3.8</v>
      </c>
    </row>
    <row r="394" spans="1:16">
      <c r="A394" s="6">
        <v>202408</v>
      </c>
      <c r="B394" s="6" t="s">
        <v>529</v>
      </c>
      <c r="C394" s="6" t="s">
        <v>1437</v>
      </c>
      <c r="D394" s="6" t="s">
        <v>671</v>
      </c>
      <c r="E394" s="6" t="s">
        <v>1535</v>
      </c>
      <c r="F394" s="6" t="s">
        <v>792</v>
      </c>
      <c r="G394" s="7" t="s">
        <v>1536</v>
      </c>
      <c r="H394" s="6" t="str">
        <f>_xlfn.XLOOKUP(B394,'2024.1-2024.6'!B:B,'2024.1-2024.6'!H:H)</f>
        <v>计时</v>
      </c>
      <c r="I394" s="6">
        <v>0</v>
      </c>
      <c r="J394" s="9">
        <v>5300</v>
      </c>
      <c r="K394" s="9">
        <v>12722.7</v>
      </c>
      <c r="L394" s="9">
        <v>363.68</v>
      </c>
      <c r="M394" s="9">
        <v>86.8</v>
      </c>
      <c r="N394" s="9">
        <v>3.8</v>
      </c>
      <c r="O394" s="9">
        <v>1200</v>
      </c>
      <c r="P394" s="10">
        <f>1900*0.2%</f>
        <v>3.8</v>
      </c>
    </row>
    <row r="395" spans="1:16">
      <c r="A395" s="6">
        <v>202408</v>
      </c>
      <c r="B395" s="6" t="s">
        <v>548</v>
      </c>
      <c r="C395" s="6" t="s">
        <v>1439</v>
      </c>
      <c r="D395" s="6" t="s">
        <v>1553</v>
      </c>
      <c r="E395" s="6" t="s">
        <v>1541</v>
      </c>
      <c r="F395" s="6" t="s">
        <v>851</v>
      </c>
      <c r="G395" s="7">
        <v>45475</v>
      </c>
      <c r="H395" s="6" t="str">
        <f>_xlfn.XLOOKUP(F395,'2024.1-2024.6'!F:F,'2024.1-2024.6'!H:H)</f>
        <v>计时</v>
      </c>
      <c r="I395" s="6">
        <v>0</v>
      </c>
      <c r="J395" s="9">
        <v>2542</v>
      </c>
      <c r="K395" s="9">
        <v>4194.81</v>
      </c>
      <c r="L395" s="9">
        <v>363.68</v>
      </c>
      <c r="M395" s="9">
        <v>86.8</v>
      </c>
      <c r="N395" s="9">
        <v>3.8</v>
      </c>
      <c r="O395" s="9">
        <v>0</v>
      </c>
      <c r="P395" s="10">
        <f>1900*0.2%</f>
        <v>3.8</v>
      </c>
    </row>
    <row r="396" spans="1:16">
      <c r="A396" s="6">
        <v>202408</v>
      </c>
      <c r="B396" s="6" t="s">
        <v>552</v>
      </c>
      <c r="C396" s="6" t="s">
        <v>1437</v>
      </c>
      <c r="D396" s="6" t="s">
        <v>671</v>
      </c>
      <c r="E396" s="6" t="s">
        <v>1556</v>
      </c>
      <c r="F396" s="6" t="s">
        <v>792</v>
      </c>
      <c r="G396" s="7" t="s">
        <v>1557</v>
      </c>
      <c r="H396" s="6" t="str">
        <f>_xlfn.XLOOKUP(F396,'2024.1-2024.6'!F:F,'2024.1-2024.6'!H:H)</f>
        <v>计时</v>
      </c>
      <c r="I396" s="6" t="s">
        <v>465</v>
      </c>
      <c r="J396" s="9">
        <v>5900</v>
      </c>
      <c r="K396" s="9">
        <v>15434.9</v>
      </c>
      <c r="L396" s="9">
        <v>363.68</v>
      </c>
      <c r="M396" s="9">
        <v>86.8</v>
      </c>
      <c r="N396" s="9">
        <v>3.8</v>
      </c>
      <c r="O396" s="9">
        <v>0</v>
      </c>
      <c r="P396" s="10">
        <f>1900*0.2%</f>
        <v>3.8</v>
      </c>
    </row>
    <row r="397" spans="1:16">
      <c r="A397" s="6">
        <v>202408</v>
      </c>
      <c r="B397" s="6" t="s">
        <v>553</v>
      </c>
      <c r="C397" s="6" t="s">
        <v>575</v>
      </c>
      <c r="D397" s="6" t="s">
        <v>1002</v>
      </c>
      <c r="E397" s="6" t="s">
        <v>1558</v>
      </c>
      <c r="F397" s="6" t="s">
        <v>1559</v>
      </c>
      <c r="G397" s="7" t="s">
        <v>1560</v>
      </c>
      <c r="H397" s="6" t="s">
        <v>1486</v>
      </c>
      <c r="I397" s="6" t="s">
        <v>465</v>
      </c>
      <c r="J397" s="9">
        <v>3850</v>
      </c>
      <c r="K397" s="9">
        <v>4179.9</v>
      </c>
      <c r="L397" s="9">
        <v>0</v>
      </c>
      <c r="M397" s="9">
        <v>0</v>
      </c>
      <c r="N397" s="9">
        <v>0</v>
      </c>
      <c r="O397" s="9">
        <v>0</v>
      </c>
      <c r="P397" s="10">
        <v>0</v>
      </c>
    </row>
    <row r="398" spans="1:16">
      <c r="A398" s="6">
        <v>202408</v>
      </c>
      <c r="B398" s="6" t="s">
        <v>226</v>
      </c>
      <c r="C398" s="6" t="s">
        <v>1437</v>
      </c>
      <c r="D398" s="6" t="s">
        <v>1549</v>
      </c>
      <c r="E398" s="6" t="s">
        <v>1007</v>
      </c>
      <c r="F398" s="6" t="s">
        <v>875</v>
      </c>
      <c r="G398" s="7" t="s">
        <v>1008</v>
      </c>
      <c r="H398" s="6" t="str">
        <f>_xlfn.XLOOKUP(B398,'2024.1-2024.6'!B:B,'2024.1-2024.6'!H:H)</f>
        <v>计时</v>
      </c>
      <c r="I398" s="6">
        <v>0</v>
      </c>
      <c r="J398" s="9">
        <v>2363</v>
      </c>
      <c r="K398" s="9">
        <v>6812.07</v>
      </c>
      <c r="L398" s="9">
        <v>363.68</v>
      </c>
      <c r="M398" s="9">
        <v>86.8</v>
      </c>
      <c r="N398" s="9">
        <v>3.8</v>
      </c>
      <c r="O398" s="9">
        <v>0</v>
      </c>
      <c r="P398" s="10">
        <f t="shared" ref="P398:P429" si="21">1900*0.2%</f>
        <v>3.8</v>
      </c>
    </row>
    <row r="399" spans="1:16">
      <c r="A399" s="6">
        <v>202408</v>
      </c>
      <c r="B399" s="6" t="s">
        <v>242</v>
      </c>
      <c r="C399" s="6" t="s">
        <v>1437</v>
      </c>
      <c r="D399" s="6" t="s">
        <v>1549</v>
      </c>
      <c r="E399" s="6" t="s">
        <v>1010</v>
      </c>
      <c r="F399" s="6" t="s">
        <v>875</v>
      </c>
      <c r="G399" s="7" t="s">
        <v>1011</v>
      </c>
      <c r="H399" s="6" t="str">
        <f>_xlfn.XLOOKUP(B399,'2024.1-2024.6'!B:B,'2024.1-2024.6'!H:H)</f>
        <v>计时</v>
      </c>
      <c r="I399" s="6">
        <v>0</v>
      </c>
      <c r="J399" s="9">
        <v>2363</v>
      </c>
      <c r="K399" s="9">
        <v>6855.56</v>
      </c>
      <c r="L399" s="9">
        <v>363.68</v>
      </c>
      <c r="M399" s="9">
        <v>86.8</v>
      </c>
      <c r="N399" s="9">
        <v>3.8</v>
      </c>
      <c r="O399" s="9">
        <v>0</v>
      </c>
      <c r="P399" s="10">
        <f t="shared" si="21"/>
        <v>3.8</v>
      </c>
    </row>
    <row r="400" spans="1:16">
      <c r="A400" s="6">
        <v>202408</v>
      </c>
      <c r="B400" s="6" t="s">
        <v>281</v>
      </c>
      <c r="C400" s="6" t="s">
        <v>1437</v>
      </c>
      <c r="D400" s="6" t="s">
        <v>1549</v>
      </c>
      <c r="E400" s="6" t="s">
        <v>1012</v>
      </c>
      <c r="F400" s="6" t="s">
        <v>875</v>
      </c>
      <c r="G400" s="7" t="s">
        <v>756</v>
      </c>
      <c r="H400" s="6" t="str">
        <f>_xlfn.XLOOKUP(B400,'2024.1-2024.6'!B:B,'2024.1-2024.6'!H:H)</f>
        <v>计时</v>
      </c>
      <c r="I400" s="6">
        <v>0</v>
      </c>
      <c r="J400" s="9">
        <v>2363</v>
      </c>
      <c r="K400" s="9">
        <v>5823.67</v>
      </c>
      <c r="L400" s="9">
        <v>363.68</v>
      </c>
      <c r="M400" s="9">
        <v>86.8</v>
      </c>
      <c r="N400" s="9">
        <v>3.8</v>
      </c>
      <c r="O400" s="9">
        <v>0</v>
      </c>
      <c r="P400" s="10">
        <f t="shared" si="21"/>
        <v>3.8</v>
      </c>
    </row>
    <row r="401" spans="1:16">
      <c r="A401" s="6">
        <v>202408</v>
      </c>
      <c r="B401" s="6" t="s">
        <v>294</v>
      </c>
      <c r="C401" s="6" t="s">
        <v>1437</v>
      </c>
      <c r="D401" s="6" t="s">
        <v>1549</v>
      </c>
      <c r="E401" s="6" t="s">
        <v>1013</v>
      </c>
      <c r="F401" s="6" t="s">
        <v>875</v>
      </c>
      <c r="G401" s="7" t="s">
        <v>1014</v>
      </c>
      <c r="H401" s="6" t="str">
        <f>_xlfn.XLOOKUP(B401,'2024.1-2024.6'!B:B,'2024.1-2024.6'!H:H)</f>
        <v>计时</v>
      </c>
      <c r="I401" s="6">
        <v>0</v>
      </c>
      <c r="J401" s="9">
        <v>2363</v>
      </c>
      <c r="K401" s="9">
        <v>6700.06</v>
      </c>
      <c r="L401" s="9">
        <v>363.68</v>
      </c>
      <c r="M401" s="9">
        <v>86.8</v>
      </c>
      <c r="N401" s="9">
        <v>3.8</v>
      </c>
      <c r="O401" s="9">
        <v>0</v>
      </c>
      <c r="P401" s="10">
        <f t="shared" si="21"/>
        <v>3.8</v>
      </c>
    </row>
    <row r="402" spans="1:16">
      <c r="A402" s="6">
        <v>202408</v>
      </c>
      <c r="B402" s="6" t="s">
        <v>217</v>
      </c>
      <c r="C402" s="6" t="s">
        <v>1438</v>
      </c>
      <c r="D402" s="6" t="s">
        <v>1552</v>
      </c>
      <c r="E402" s="6" t="s">
        <v>1019</v>
      </c>
      <c r="F402" s="6" t="s">
        <v>1020</v>
      </c>
      <c r="G402" s="7" t="s">
        <v>1021</v>
      </c>
      <c r="H402" s="6" t="s">
        <v>1494</v>
      </c>
      <c r="I402" s="6">
        <v>0</v>
      </c>
      <c r="J402" s="9">
        <v>1900</v>
      </c>
      <c r="K402" s="9">
        <v>5957.16</v>
      </c>
      <c r="L402" s="9">
        <v>363.68</v>
      </c>
      <c r="M402" s="9">
        <v>86.8</v>
      </c>
      <c r="N402" s="9">
        <v>3.8</v>
      </c>
      <c r="O402" s="9">
        <v>0</v>
      </c>
      <c r="P402" s="10">
        <f t="shared" si="21"/>
        <v>3.8</v>
      </c>
    </row>
    <row r="403" spans="1:16">
      <c r="A403" s="6">
        <v>202408</v>
      </c>
      <c r="B403" s="6" t="s">
        <v>271</v>
      </c>
      <c r="C403" s="6" t="s">
        <v>1438</v>
      </c>
      <c r="D403" s="6" t="s">
        <v>1561</v>
      </c>
      <c r="E403" s="6" t="s">
        <v>1022</v>
      </c>
      <c r="F403" s="6" t="s">
        <v>1023</v>
      </c>
      <c r="G403" s="7" t="s">
        <v>1024</v>
      </c>
      <c r="H403" s="6" t="s">
        <v>1494</v>
      </c>
      <c r="I403" s="6">
        <v>0</v>
      </c>
      <c r="J403" s="9">
        <v>1900</v>
      </c>
      <c r="K403" s="9">
        <v>8861.55</v>
      </c>
      <c r="L403" s="9">
        <v>363.68</v>
      </c>
      <c r="M403" s="9">
        <v>86.8</v>
      </c>
      <c r="N403" s="9">
        <v>3.8</v>
      </c>
      <c r="O403" s="9">
        <v>0</v>
      </c>
      <c r="P403" s="10">
        <f t="shared" si="21"/>
        <v>3.8</v>
      </c>
    </row>
    <row r="404" spans="1:16">
      <c r="A404" s="6">
        <v>202408</v>
      </c>
      <c r="B404" s="6" t="s">
        <v>316</v>
      </c>
      <c r="C404" s="6" t="s">
        <v>1438</v>
      </c>
      <c r="D404" s="6" t="s">
        <v>1561</v>
      </c>
      <c r="E404" s="6" t="s">
        <v>1029</v>
      </c>
      <c r="F404" s="6" t="s">
        <v>1030</v>
      </c>
      <c r="G404" s="7" t="s">
        <v>1031</v>
      </c>
      <c r="H404" s="6" t="s">
        <v>1494</v>
      </c>
      <c r="I404" s="6">
        <v>0</v>
      </c>
      <c r="J404" s="9">
        <v>1900</v>
      </c>
      <c r="K404" s="9">
        <v>11457.67</v>
      </c>
      <c r="L404" s="9">
        <v>363.68</v>
      </c>
      <c r="M404" s="9">
        <v>86.8</v>
      </c>
      <c r="N404" s="9">
        <v>3.8</v>
      </c>
      <c r="O404" s="9">
        <v>0</v>
      </c>
      <c r="P404" s="10">
        <f t="shared" si="21"/>
        <v>3.8</v>
      </c>
    </row>
    <row r="405" spans="1:16">
      <c r="A405" s="6">
        <v>202408</v>
      </c>
      <c r="B405" s="6" t="s">
        <v>251</v>
      </c>
      <c r="C405" s="6" t="s">
        <v>1438</v>
      </c>
      <c r="D405" s="6" t="s">
        <v>1561</v>
      </c>
      <c r="E405" s="6" t="s">
        <v>1032</v>
      </c>
      <c r="F405" s="6" t="s">
        <v>1023</v>
      </c>
      <c r="G405" s="7" t="s">
        <v>1033</v>
      </c>
      <c r="H405" s="6" t="s">
        <v>1494</v>
      </c>
      <c r="I405" s="6">
        <v>0</v>
      </c>
      <c r="J405" s="9">
        <v>1900</v>
      </c>
      <c r="K405" s="9">
        <v>6399.14</v>
      </c>
      <c r="L405" s="9">
        <v>363.68</v>
      </c>
      <c r="M405" s="9">
        <v>86.8</v>
      </c>
      <c r="N405" s="9">
        <v>3.8</v>
      </c>
      <c r="O405" s="9">
        <v>0</v>
      </c>
      <c r="P405" s="10">
        <f t="shared" si="21"/>
        <v>3.8</v>
      </c>
    </row>
    <row r="406" spans="1:16">
      <c r="A406" s="6">
        <v>202408</v>
      </c>
      <c r="B406" s="6" t="s">
        <v>414</v>
      </c>
      <c r="C406" s="6" t="s">
        <v>1438</v>
      </c>
      <c r="D406" s="6" t="s">
        <v>1552</v>
      </c>
      <c r="E406" s="6" t="s">
        <v>1034</v>
      </c>
      <c r="F406" s="6" t="s">
        <v>1027</v>
      </c>
      <c r="G406" s="7" t="s">
        <v>1035</v>
      </c>
      <c r="H406" s="6" t="s">
        <v>1494</v>
      </c>
      <c r="I406" s="6">
        <v>0</v>
      </c>
      <c r="J406" s="9">
        <v>1900</v>
      </c>
      <c r="K406" s="9">
        <v>9048.25</v>
      </c>
      <c r="L406" s="9">
        <v>363.68</v>
      </c>
      <c r="M406" s="9">
        <v>86.8</v>
      </c>
      <c r="N406" s="9">
        <v>3.8</v>
      </c>
      <c r="O406" s="9">
        <v>0</v>
      </c>
      <c r="P406" s="10">
        <f t="shared" si="21"/>
        <v>3.8</v>
      </c>
    </row>
    <row r="407" spans="1:16">
      <c r="A407" s="6">
        <v>202408</v>
      </c>
      <c r="B407" s="6" t="s">
        <v>302</v>
      </c>
      <c r="C407" s="6" t="s">
        <v>1438</v>
      </c>
      <c r="D407" s="6" t="s">
        <v>1552</v>
      </c>
      <c r="E407" s="6" t="s">
        <v>1036</v>
      </c>
      <c r="F407" s="6" t="s">
        <v>1027</v>
      </c>
      <c r="G407" s="7" t="s">
        <v>1037</v>
      </c>
      <c r="H407" s="6" t="s">
        <v>1494</v>
      </c>
      <c r="I407" s="6">
        <v>0</v>
      </c>
      <c r="J407" s="9">
        <v>1900</v>
      </c>
      <c r="K407" s="9">
        <v>8836.72</v>
      </c>
      <c r="L407" s="9">
        <v>363.68</v>
      </c>
      <c r="M407" s="9">
        <v>86.8</v>
      </c>
      <c r="N407" s="9">
        <v>3.8</v>
      </c>
      <c r="O407" s="9">
        <v>0</v>
      </c>
      <c r="P407" s="10">
        <f t="shared" si="21"/>
        <v>3.8</v>
      </c>
    </row>
    <row r="408" spans="1:16">
      <c r="A408" s="6">
        <v>202408</v>
      </c>
      <c r="B408" s="6" t="s">
        <v>207</v>
      </c>
      <c r="C408" s="6" t="s">
        <v>1438</v>
      </c>
      <c r="D408" s="6" t="s">
        <v>1552</v>
      </c>
      <c r="E408" s="6" t="s">
        <v>1038</v>
      </c>
      <c r="F408" s="6" t="s">
        <v>1039</v>
      </c>
      <c r="G408" s="7" t="s">
        <v>1040</v>
      </c>
      <c r="H408" s="6" t="s">
        <v>1494</v>
      </c>
      <c r="I408" s="6">
        <v>0</v>
      </c>
      <c r="J408" s="9">
        <v>1900</v>
      </c>
      <c r="K408" s="9">
        <v>7694.39</v>
      </c>
      <c r="L408" s="9">
        <v>363.68</v>
      </c>
      <c r="M408" s="9">
        <v>86.8</v>
      </c>
      <c r="N408" s="9">
        <v>3.8</v>
      </c>
      <c r="O408" s="9">
        <v>0</v>
      </c>
      <c r="P408" s="10">
        <f t="shared" si="21"/>
        <v>3.8</v>
      </c>
    </row>
    <row r="409" spans="1:16">
      <c r="A409" s="6">
        <v>202408</v>
      </c>
      <c r="B409" s="6" t="s">
        <v>275</v>
      </c>
      <c r="C409" s="6" t="s">
        <v>1438</v>
      </c>
      <c r="D409" s="6" t="s">
        <v>1552</v>
      </c>
      <c r="E409" s="6" t="s">
        <v>1041</v>
      </c>
      <c r="F409" s="6" t="s">
        <v>1027</v>
      </c>
      <c r="G409" s="7" t="s">
        <v>1011</v>
      </c>
      <c r="H409" s="6" t="s">
        <v>1494</v>
      </c>
      <c r="I409" s="6">
        <v>0</v>
      </c>
      <c r="J409" s="9">
        <v>1900</v>
      </c>
      <c r="K409" s="9">
        <v>7395.17</v>
      </c>
      <c r="L409" s="9">
        <v>363.68</v>
      </c>
      <c r="M409" s="9">
        <v>86.8</v>
      </c>
      <c r="N409" s="9">
        <v>3.8</v>
      </c>
      <c r="O409" s="9">
        <v>0</v>
      </c>
      <c r="P409" s="10">
        <f t="shared" si="21"/>
        <v>3.8</v>
      </c>
    </row>
    <row r="410" spans="1:16">
      <c r="A410" s="6">
        <v>202408</v>
      </c>
      <c r="B410" s="6" t="s">
        <v>372</v>
      </c>
      <c r="C410" s="6" t="s">
        <v>1438</v>
      </c>
      <c r="D410" s="6" t="s">
        <v>1561</v>
      </c>
      <c r="E410" s="6" t="s">
        <v>1042</v>
      </c>
      <c r="F410" s="6" t="s">
        <v>1030</v>
      </c>
      <c r="G410" s="7" t="s">
        <v>1043</v>
      </c>
      <c r="H410" s="6" t="s">
        <v>1494</v>
      </c>
      <c r="I410" s="6">
        <v>0</v>
      </c>
      <c r="J410" s="9">
        <v>1900</v>
      </c>
      <c r="K410" s="9">
        <v>9469.24</v>
      </c>
      <c r="L410" s="9">
        <v>363.68</v>
      </c>
      <c r="M410" s="9">
        <v>86.8</v>
      </c>
      <c r="N410" s="9">
        <v>3.8</v>
      </c>
      <c r="O410" s="9">
        <v>0</v>
      </c>
      <c r="P410" s="10">
        <f t="shared" si="21"/>
        <v>3.8</v>
      </c>
    </row>
    <row r="411" spans="1:16">
      <c r="A411" s="6">
        <v>202408</v>
      </c>
      <c r="B411" s="6" t="s">
        <v>211</v>
      </c>
      <c r="C411" s="6" t="s">
        <v>1438</v>
      </c>
      <c r="D411" s="6" t="s">
        <v>1552</v>
      </c>
      <c r="E411" s="6" t="s">
        <v>1044</v>
      </c>
      <c r="F411" s="6" t="s">
        <v>1039</v>
      </c>
      <c r="G411" s="7" t="s">
        <v>1045</v>
      </c>
      <c r="H411" s="6" t="s">
        <v>1494</v>
      </c>
      <c r="I411" s="6">
        <v>0</v>
      </c>
      <c r="J411" s="9">
        <v>1900</v>
      </c>
      <c r="K411" s="9">
        <v>6712.42</v>
      </c>
      <c r="L411" s="9">
        <v>363.68</v>
      </c>
      <c r="M411" s="9">
        <v>86.8</v>
      </c>
      <c r="N411" s="9">
        <v>3.8</v>
      </c>
      <c r="O411" s="9">
        <v>0</v>
      </c>
      <c r="P411" s="10">
        <f t="shared" si="21"/>
        <v>3.8</v>
      </c>
    </row>
    <row r="412" spans="1:16">
      <c r="A412" s="6">
        <v>202408</v>
      </c>
      <c r="B412" s="6" t="s">
        <v>363</v>
      </c>
      <c r="C412" s="6" t="s">
        <v>1438</v>
      </c>
      <c r="D412" s="6" t="s">
        <v>1552</v>
      </c>
      <c r="E412" s="6" t="s">
        <v>1046</v>
      </c>
      <c r="F412" s="6" t="s">
        <v>1039</v>
      </c>
      <c r="G412" s="7" t="s">
        <v>1047</v>
      </c>
      <c r="H412" s="6" t="s">
        <v>1494</v>
      </c>
      <c r="I412" s="6">
        <v>0</v>
      </c>
      <c r="J412" s="9">
        <v>1900</v>
      </c>
      <c r="K412" s="9">
        <v>6464.26</v>
      </c>
      <c r="L412" s="9">
        <v>363.68</v>
      </c>
      <c r="M412" s="9">
        <v>86.8</v>
      </c>
      <c r="N412" s="9">
        <v>3.8</v>
      </c>
      <c r="O412" s="9">
        <v>0</v>
      </c>
      <c r="P412" s="10">
        <f t="shared" si="21"/>
        <v>3.8</v>
      </c>
    </row>
    <row r="413" spans="1:16">
      <c r="A413" s="6">
        <v>202408</v>
      </c>
      <c r="B413" s="6" t="s">
        <v>273</v>
      </c>
      <c r="C413" s="6" t="s">
        <v>1438</v>
      </c>
      <c r="D413" s="6" t="s">
        <v>1552</v>
      </c>
      <c r="E413" s="6" t="s">
        <v>1048</v>
      </c>
      <c r="F413" s="6" t="s">
        <v>1039</v>
      </c>
      <c r="G413" s="7" t="s">
        <v>1049</v>
      </c>
      <c r="H413" s="6" t="s">
        <v>1494</v>
      </c>
      <c r="I413" s="6">
        <v>0</v>
      </c>
      <c r="J413" s="9">
        <v>1900</v>
      </c>
      <c r="K413" s="9">
        <v>7363.29</v>
      </c>
      <c r="L413" s="9">
        <v>363.68</v>
      </c>
      <c r="M413" s="9">
        <v>86.8</v>
      </c>
      <c r="N413" s="9">
        <v>3.8</v>
      </c>
      <c r="O413" s="9">
        <v>0</v>
      </c>
      <c r="P413" s="10">
        <f t="shared" si="21"/>
        <v>3.8</v>
      </c>
    </row>
    <row r="414" spans="1:16">
      <c r="A414" s="6">
        <v>202408</v>
      </c>
      <c r="B414" s="6" t="s">
        <v>411</v>
      </c>
      <c r="C414" s="6" t="s">
        <v>1438</v>
      </c>
      <c r="D414" s="6" t="s">
        <v>1552</v>
      </c>
      <c r="E414" s="6" t="s">
        <v>1050</v>
      </c>
      <c r="F414" s="6" t="s">
        <v>1020</v>
      </c>
      <c r="G414" s="7" t="s">
        <v>1051</v>
      </c>
      <c r="H414" s="6" t="s">
        <v>1494</v>
      </c>
      <c r="I414" s="6">
        <v>0</v>
      </c>
      <c r="J414" s="9">
        <v>1900</v>
      </c>
      <c r="K414" s="9">
        <v>5740.12</v>
      </c>
      <c r="L414" s="9">
        <v>363.68</v>
      </c>
      <c r="M414" s="9">
        <v>86.8</v>
      </c>
      <c r="N414" s="9">
        <v>3.8</v>
      </c>
      <c r="O414" s="9">
        <v>0</v>
      </c>
      <c r="P414" s="10">
        <f t="shared" si="21"/>
        <v>3.8</v>
      </c>
    </row>
    <row r="415" spans="1:16">
      <c r="A415" s="6">
        <v>202408</v>
      </c>
      <c r="B415" s="6" t="s">
        <v>443</v>
      </c>
      <c r="C415" s="6" t="s">
        <v>1438</v>
      </c>
      <c r="D415" s="6" t="s">
        <v>1561</v>
      </c>
      <c r="E415" s="6" t="s">
        <v>1052</v>
      </c>
      <c r="F415" s="6" t="s">
        <v>1030</v>
      </c>
      <c r="G415" s="7" t="s">
        <v>1053</v>
      </c>
      <c r="H415" s="6" t="s">
        <v>1494</v>
      </c>
      <c r="I415" s="6">
        <v>0</v>
      </c>
      <c r="J415" s="9">
        <v>1900</v>
      </c>
      <c r="K415" s="9">
        <v>8944.85</v>
      </c>
      <c r="L415" s="9">
        <v>363.68</v>
      </c>
      <c r="M415" s="9">
        <v>86.8</v>
      </c>
      <c r="N415" s="9">
        <v>3.8</v>
      </c>
      <c r="O415" s="9">
        <v>0</v>
      </c>
      <c r="P415" s="10">
        <f t="shared" si="21"/>
        <v>3.8</v>
      </c>
    </row>
    <row r="416" spans="1:16">
      <c r="A416" s="6">
        <v>202408</v>
      </c>
      <c r="B416" s="6" t="s">
        <v>369</v>
      </c>
      <c r="C416" s="6" t="s">
        <v>1438</v>
      </c>
      <c r="D416" s="6" t="s">
        <v>1552</v>
      </c>
      <c r="E416" s="6" t="s">
        <v>1054</v>
      </c>
      <c r="F416" s="6" t="s">
        <v>1020</v>
      </c>
      <c r="G416" s="7" t="s">
        <v>1055</v>
      </c>
      <c r="H416" s="6" t="s">
        <v>1494</v>
      </c>
      <c r="I416" s="6">
        <v>0</v>
      </c>
      <c r="J416" s="9">
        <v>1900</v>
      </c>
      <c r="K416" s="9">
        <v>5886.39</v>
      </c>
      <c r="L416" s="9">
        <v>363.68</v>
      </c>
      <c r="M416" s="9">
        <v>86.8</v>
      </c>
      <c r="N416" s="9">
        <v>3.8</v>
      </c>
      <c r="O416" s="9">
        <v>0</v>
      </c>
      <c r="P416" s="10">
        <f t="shared" si="21"/>
        <v>3.8</v>
      </c>
    </row>
    <row r="417" spans="1:16">
      <c r="A417" s="6">
        <v>202408</v>
      </c>
      <c r="B417" s="6" t="s">
        <v>375</v>
      </c>
      <c r="C417" s="6" t="s">
        <v>1438</v>
      </c>
      <c r="D417" s="6" t="s">
        <v>1552</v>
      </c>
      <c r="E417" s="6" t="s">
        <v>1056</v>
      </c>
      <c r="F417" s="6" t="s">
        <v>1039</v>
      </c>
      <c r="G417" s="7" t="s">
        <v>1057</v>
      </c>
      <c r="H417" s="6" t="s">
        <v>1494</v>
      </c>
      <c r="I417" s="6">
        <v>0</v>
      </c>
      <c r="J417" s="9">
        <v>1900</v>
      </c>
      <c r="K417" s="9">
        <v>7003.32</v>
      </c>
      <c r="L417" s="9">
        <v>363.68</v>
      </c>
      <c r="M417" s="9">
        <v>86.8</v>
      </c>
      <c r="N417" s="9">
        <v>3.8</v>
      </c>
      <c r="O417" s="9">
        <v>385</v>
      </c>
      <c r="P417" s="10">
        <f t="shared" si="21"/>
        <v>3.8</v>
      </c>
    </row>
    <row r="418" spans="1:16">
      <c r="A418" s="6">
        <v>202408</v>
      </c>
      <c r="B418" s="6" t="s">
        <v>246</v>
      </c>
      <c r="C418" s="6" t="s">
        <v>1438</v>
      </c>
      <c r="D418" s="6" t="s">
        <v>1552</v>
      </c>
      <c r="E418" s="6" t="s">
        <v>1058</v>
      </c>
      <c r="F418" s="6" t="s">
        <v>1039</v>
      </c>
      <c r="G418" s="7" t="s">
        <v>1059</v>
      </c>
      <c r="H418" s="6" t="s">
        <v>1494</v>
      </c>
      <c r="I418" s="6">
        <v>0</v>
      </c>
      <c r="J418" s="9">
        <v>1900</v>
      </c>
      <c r="K418" s="9">
        <v>6213.17</v>
      </c>
      <c r="L418" s="9">
        <v>363.68</v>
      </c>
      <c r="M418" s="9">
        <v>86.8</v>
      </c>
      <c r="N418" s="9">
        <v>3.8</v>
      </c>
      <c r="O418" s="9">
        <v>0</v>
      </c>
      <c r="P418" s="10">
        <f t="shared" si="21"/>
        <v>3.8</v>
      </c>
    </row>
    <row r="419" spans="1:16">
      <c r="A419" s="6">
        <v>202408</v>
      </c>
      <c r="B419" s="6" t="s">
        <v>235</v>
      </c>
      <c r="C419" s="6" t="s">
        <v>1438</v>
      </c>
      <c r="D419" s="6" t="s">
        <v>1552</v>
      </c>
      <c r="E419" s="6" t="s">
        <v>1060</v>
      </c>
      <c r="F419" s="6" t="s">
        <v>1039</v>
      </c>
      <c r="G419" s="7" t="s">
        <v>1061</v>
      </c>
      <c r="H419" s="6" t="s">
        <v>1494</v>
      </c>
      <c r="I419" s="6">
        <v>0</v>
      </c>
      <c r="J419" s="9">
        <v>1900</v>
      </c>
      <c r="K419" s="9">
        <v>7358.8</v>
      </c>
      <c r="L419" s="9">
        <v>363.68</v>
      </c>
      <c r="M419" s="9">
        <v>86.8</v>
      </c>
      <c r="N419" s="9">
        <v>3.8</v>
      </c>
      <c r="O419" s="9">
        <v>0</v>
      </c>
      <c r="P419" s="10">
        <f t="shared" si="21"/>
        <v>3.8</v>
      </c>
    </row>
    <row r="420" spans="1:16">
      <c r="A420" s="6">
        <v>202408</v>
      </c>
      <c r="B420" s="6" t="s">
        <v>339</v>
      </c>
      <c r="C420" s="6" t="s">
        <v>1438</v>
      </c>
      <c r="D420" s="6" t="s">
        <v>1552</v>
      </c>
      <c r="E420" s="6" t="s">
        <v>1064</v>
      </c>
      <c r="F420" s="6" t="s">
        <v>1027</v>
      </c>
      <c r="G420" s="7" t="s">
        <v>1065</v>
      </c>
      <c r="H420" s="6" t="s">
        <v>1494</v>
      </c>
      <c r="I420" s="6">
        <v>0</v>
      </c>
      <c r="J420" s="9">
        <v>1900</v>
      </c>
      <c r="K420" s="9">
        <v>5885.09</v>
      </c>
      <c r="L420" s="9">
        <v>363.68</v>
      </c>
      <c r="M420" s="9">
        <v>86.8</v>
      </c>
      <c r="N420" s="9">
        <v>3.8</v>
      </c>
      <c r="O420" s="9">
        <v>0</v>
      </c>
      <c r="P420" s="10">
        <f t="shared" si="21"/>
        <v>3.8</v>
      </c>
    </row>
    <row r="421" spans="1:16">
      <c r="A421" s="6">
        <v>202408</v>
      </c>
      <c r="B421" s="6" t="s">
        <v>330</v>
      </c>
      <c r="C421" s="6" t="s">
        <v>1438</v>
      </c>
      <c r="D421" s="6" t="s">
        <v>1552</v>
      </c>
      <c r="E421" s="6" t="s">
        <v>1066</v>
      </c>
      <c r="F421" s="6" t="s">
        <v>1067</v>
      </c>
      <c r="G421" s="7" t="s">
        <v>1068</v>
      </c>
      <c r="H421" s="6" t="s">
        <v>1494</v>
      </c>
      <c r="I421" s="6">
        <v>0</v>
      </c>
      <c r="J421" s="9">
        <v>1900</v>
      </c>
      <c r="K421" s="9">
        <v>6601.71</v>
      </c>
      <c r="L421" s="9">
        <v>363.68</v>
      </c>
      <c r="M421" s="9">
        <v>86.8</v>
      </c>
      <c r="N421" s="9">
        <v>3.8</v>
      </c>
      <c r="O421" s="9">
        <v>0</v>
      </c>
      <c r="P421" s="10">
        <f t="shared" si="21"/>
        <v>3.8</v>
      </c>
    </row>
    <row r="422" spans="1:16">
      <c r="A422" s="6">
        <v>202408</v>
      </c>
      <c r="B422" s="6" t="s">
        <v>208</v>
      </c>
      <c r="C422" s="6" t="s">
        <v>1438</v>
      </c>
      <c r="D422" s="6" t="s">
        <v>1548</v>
      </c>
      <c r="E422" s="6" t="s">
        <v>1069</v>
      </c>
      <c r="F422" s="6" t="s">
        <v>1363</v>
      </c>
      <c r="G422" s="7" t="s">
        <v>1070</v>
      </c>
      <c r="H422" s="6" t="s">
        <v>1494</v>
      </c>
      <c r="I422" s="6">
        <v>0</v>
      </c>
      <c r="J422" s="9">
        <v>1900</v>
      </c>
      <c r="K422" s="9">
        <v>7415.05</v>
      </c>
      <c r="L422" s="9">
        <v>363.68</v>
      </c>
      <c r="M422" s="9">
        <v>86.8</v>
      </c>
      <c r="N422" s="9">
        <v>3.8</v>
      </c>
      <c r="O422" s="9">
        <v>0</v>
      </c>
      <c r="P422" s="10">
        <f t="shared" si="21"/>
        <v>3.8</v>
      </c>
    </row>
    <row r="423" spans="1:16">
      <c r="A423" s="6">
        <v>202408</v>
      </c>
      <c r="B423" s="6" t="s">
        <v>399</v>
      </c>
      <c r="C423" s="6" t="s">
        <v>1438</v>
      </c>
      <c r="D423" s="6" t="s">
        <v>1552</v>
      </c>
      <c r="E423" s="6" t="s">
        <v>1071</v>
      </c>
      <c r="F423" s="6" t="s">
        <v>1067</v>
      </c>
      <c r="G423" s="7" t="s">
        <v>756</v>
      </c>
      <c r="H423" s="6" t="s">
        <v>1494</v>
      </c>
      <c r="I423" s="6">
        <v>0</v>
      </c>
      <c r="J423" s="9">
        <v>1900</v>
      </c>
      <c r="K423" s="9">
        <v>6568.97</v>
      </c>
      <c r="L423" s="9">
        <v>363.68</v>
      </c>
      <c r="M423" s="9">
        <v>86.8</v>
      </c>
      <c r="N423" s="9">
        <v>3.8</v>
      </c>
      <c r="O423" s="9">
        <v>100</v>
      </c>
      <c r="P423" s="10">
        <f t="shared" si="21"/>
        <v>3.8</v>
      </c>
    </row>
    <row r="424" spans="1:16">
      <c r="A424" s="6">
        <v>202408</v>
      </c>
      <c r="B424" s="6" t="s">
        <v>230</v>
      </c>
      <c r="C424" s="6" t="s">
        <v>1438</v>
      </c>
      <c r="D424" s="6" t="s">
        <v>1552</v>
      </c>
      <c r="E424" s="6" t="s">
        <v>1072</v>
      </c>
      <c r="F424" s="6" t="s">
        <v>1027</v>
      </c>
      <c r="G424" s="7" t="s">
        <v>1073</v>
      </c>
      <c r="H424" s="6" t="s">
        <v>1494</v>
      </c>
      <c r="I424" s="6">
        <v>0</v>
      </c>
      <c r="J424" s="9">
        <v>1900</v>
      </c>
      <c r="K424" s="9">
        <v>6670.65</v>
      </c>
      <c r="L424" s="9">
        <v>363.68</v>
      </c>
      <c r="M424" s="9">
        <v>86.8</v>
      </c>
      <c r="N424" s="9">
        <v>3.8</v>
      </c>
      <c r="O424" s="9">
        <v>0</v>
      </c>
      <c r="P424" s="10">
        <f t="shared" si="21"/>
        <v>3.8</v>
      </c>
    </row>
    <row r="425" spans="1:16">
      <c r="A425" s="6">
        <v>202408</v>
      </c>
      <c r="B425" s="6" t="s">
        <v>297</v>
      </c>
      <c r="C425" s="6" t="s">
        <v>1438</v>
      </c>
      <c r="D425" s="6" t="s">
        <v>1552</v>
      </c>
      <c r="E425" s="6" t="s">
        <v>1076</v>
      </c>
      <c r="F425" s="6" t="s">
        <v>1027</v>
      </c>
      <c r="G425" s="7" t="s">
        <v>1077</v>
      </c>
      <c r="H425" s="6" t="s">
        <v>1494</v>
      </c>
      <c r="I425" s="6">
        <v>0</v>
      </c>
      <c r="J425" s="9">
        <v>1900</v>
      </c>
      <c r="K425" s="9">
        <v>5755.32</v>
      </c>
      <c r="L425" s="9">
        <v>363.68</v>
      </c>
      <c r="M425" s="9">
        <v>86.8</v>
      </c>
      <c r="N425" s="9">
        <v>3.8</v>
      </c>
      <c r="O425" s="9">
        <v>0</v>
      </c>
      <c r="P425" s="10">
        <f t="shared" si="21"/>
        <v>3.8</v>
      </c>
    </row>
    <row r="426" spans="1:16">
      <c r="A426" s="6">
        <v>202408</v>
      </c>
      <c r="B426" s="6" t="s">
        <v>341</v>
      </c>
      <c r="C426" s="6" t="s">
        <v>1438</v>
      </c>
      <c r="D426" s="6" t="s">
        <v>1552</v>
      </c>
      <c r="E426" s="6" t="s">
        <v>1078</v>
      </c>
      <c r="F426" s="6" t="s">
        <v>1027</v>
      </c>
      <c r="G426" s="7" t="s">
        <v>1079</v>
      </c>
      <c r="H426" s="6" t="s">
        <v>1494</v>
      </c>
      <c r="I426" s="6">
        <v>0</v>
      </c>
      <c r="J426" s="9">
        <v>1900</v>
      </c>
      <c r="K426" s="9">
        <v>8066.94</v>
      </c>
      <c r="L426" s="9">
        <v>363.68</v>
      </c>
      <c r="M426" s="9">
        <v>86.8</v>
      </c>
      <c r="N426" s="9">
        <v>3.8</v>
      </c>
      <c r="O426" s="9">
        <v>0</v>
      </c>
      <c r="P426" s="10">
        <f t="shared" si="21"/>
        <v>3.8</v>
      </c>
    </row>
    <row r="427" spans="1:16">
      <c r="A427" s="6">
        <v>202408</v>
      </c>
      <c r="B427" s="6" t="s">
        <v>237</v>
      </c>
      <c r="C427" s="6" t="s">
        <v>1438</v>
      </c>
      <c r="D427" s="6" t="s">
        <v>1561</v>
      </c>
      <c r="E427" s="6" t="s">
        <v>1084</v>
      </c>
      <c r="F427" s="6" t="s">
        <v>1030</v>
      </c>
      <c r="G427" s="7" t="s">
        <v>1083</v>
      </c>
      <c r="H427" s="6" t="s">
        <v>1494</v>
      </c>
      <c r="I427" s="6">
        <v>0</v>
      </c>
      <c r="J427" s="9">
        <v>1900</v>
      </c>
      <c r="K427" s="9">
        <v>9895.47</v>
      </c>
      <c r="L427" s="9">
        <v>363.68</v>
      </c>
      <c r="M427" s="9">
        <v>86.8</v>
      </c>
      <c r="N427" s="9">
        <v>3.8</v>
      </c>
      <c r="O427" s="9">
        <v>0</v>
      </c>
      <c r="P427" s="10">
        <f t="shared" si="21"/>
        <v>3.8</v>
      </c>
    </row>
    <row r="428" spans="1:16">
      <c r="A428" s="6">
        <v>202408</v>
      </c>
      <c r="B428" s="6" t="s">
        <v>361</v>
      </c>
      <c r="C428" s="6" t="s">
        <v>1438</v>
      </c>
      <c r="D428" s="6" t="s">
        <v>1561</v>
      </c>
      <c r="E428" s="6" t="s">
        <v>1085</v>
      </c>
      <c r="F428" s="6" t="s">
        <v>1086</v>
      </c>
      <c r="G428" s="7" t="s">
        <v>1087</v>
      </c>
      <c r="H428" s="6" t="s">
        <v>1494</v>
      </c>
      <c r="I428" s="6">
        <v>0</v>
      </c>
      <c r="J428" s="9">
        <v>1900</v>
      </c>
      <c r="K428" s="9">
        <v>9141.22</v>
      </c>
      <c r="L428" s="9">
        <v>363.68</v>
      </c>
      <c r="M428" s="9">
        <v>86.8</v>
      </c>
      <c r="N428" s="9">
        <v>3.8</v>
      </c>
      <c r="O428" s="9">
        <v>0</v>
      </c>
      <c r="P428" s="10">
        <f t="shared" si="21"/>
        <v>3.8</v>
      </c>
    </row>
    <row r="429" spans="1:16">
      <c r="A429" s="6">
        <v>202408</v>
      </c>
      <c r="B429" s="6" t="s">
        <v>360</v>
      </c>
      <c r="C429" s="6" t="s">
        <v>1438</v>
      </c>
      <c r="D429" s="6" t="s">
        <v>1552</v>
      </c>
      <c r="E429" s="6" t="s">
        <v>1088</v>
      </c>
      <c r="F429" s="6" t="s">
        <v>1067</v>
      </c>
      <c r="G429" s="7" t="s">
        <v>1089</v>
      </c>
      <c r="H429" s="6" t="s">
        <v>1494</v>
      </c>
      <c r="I429" s="6">
        <v>0</v>
      </c>
      <c r="J429" s="9">
        <v>1900</v>
      </c>
      <c r="K429" s="9">
        <v>7574.02</v>
      </c>
      <c r="L429" s="9">
        <v>363.68</v>
      </c>
      <c r="M429" s="9">
        <v>86.8</v>
      </c>
      <c r="N429" s="9">
        <v>3.8</v>
      </c>
      <c r="O429" s="9">
        <v>95</v>
      </c>
      <c r="P429" s="10">
        <f t="shared" si="21"/>
        <v>3.8</v>
      </c>
    </row>
    <row r="430" spans="1:16">
      <c r="A430" s="6">
        <v>202408</v>
      </c>
      <c r="B430" s="6" t="s">
        <v>308</v>
      </c>
      <c r="C430" s="6" t="s">
        <v>1438</v>
      </c>
      <c r="D430" s="6" t="s">
        <v>1552</v>
      </c>
      <c r="E430" s="6" t="s">
        <v>1092</v>
      </c>
      <c r="F430" s="6" t="s">
        <v>1067</v>
      </c>
      <c r="G430" s="7" t="s">
        <v>1051</v>
      </c>
      <c r="H430" s="6" t="s">
        <v>1494</v>
      </c>
      <c r="I430" s="6">
        <v>0</v>
      </c>
      <c r="J430" s="9">
        <v>1900</v>
      </c>
      <c r="K430" s="9">
        <v>6973.41</v>
      </c>
      <c r="L430" s="9">
        <v>363.68</v>
      </c>
      <c r="M430" s="9">
        <v>86.8</v>
      </c>
      <c r="N430" s="9">
        <v>3.8</v>
      </c>
      <c r="O430" s="9">
        <v>0</v>
      </c>
      <c r="P430" s="10">
        <f t="shared" ref="P430:P461" si="22">1900*0.2%</f>
        <v>3.8</v>
      </c>
    </row>
    <row r="431" spans="1:16">
      <c r="A431" s="6">
        <v>202408</v>
      </c>
      <c r="B431" s="6" t="s">
        <v>325</v>
      </c>
      <c r="C431" s="6" t="s">
        <v>1438</v>
      </c>
      <c r="D431" s="6" t="s">
        <v>1552</v>
      </c>
      <c r="E431" s="6" t="s">
        <v>1093</v>
      </c>
      <c r="F431" s="6" t="s">
        <v>1027</v>
      </c>
      <c r="G431" s="7" t="s">
        <v>1094</v>
      </c>
      <c r="H431" s="6" t="s">
        <v>1494</v>
      </c>
      <c r="I431" s="6">
        <v>0</v>
      </c>
      <c r="J431" s="9">
        <v>1900</v>
      </c>
      <c r="K431" s="9">
        <v>7703.97</v>
      </c>
      <c r="L431" s="9">
        <v>363.68</v>
      </c>
      <c r="M431" s="9">
        <v>86.8</v>
      </c>
      <c r="N431" s="9">
        <v>3.8</v>
      </c>
      <c r="O431" s="9">
        <v>0</v>
      </c>
      <c r="P431" s="10">
        <f t="shared" si="22"/>
        <v>3.8</v>
      </c>
    </row>
    <row r="432" spans="1:16">
      <c r="A432" s="6">
        <v>202408</v>
      </c>
      <c r="B432" s="6" t="s">
        <v>347</v>
      </c>
      <c r="C432" s="6" t="s">
        <v>1438</v>
      </c>
      <c r="D432" s="6" t="s">
        <v>1552</v>
      </c>
      <c r="E432" s="6" t="s">
        <v>1098</v>
      </c>
      <c r="F432" s="6" t="s">
        <v>1020</v>
      </c>
      <c r="G432" s="7" t="s">
        <v>1099</v>
      </c>
      <c r="H432" s="6" t="s">
        <v>1494</v>
      </c>
      <c r="I432" s="6">
        <v>0</v>
      </c>
      <c r="J432" s="9">
        <v>1900</v>
      </c>
      <c r="K432" s="9">
        <v>5661.72</v>
      </c>
      <c r="L432" s="9">
        <v>363.68</v>
      </c>
      <c r="M432" s="9">
        <v>86.8</v>
      </c>
      <c r="N432" s="9">
        <v>3.8</v>
      </c>
      <c r="O432" s="9">
        <v>0</v>
      </c>
      <c r="P432" s="10">
        <f t="shared" si="22"/>
        <v>3.8</v>
      </c>
    </row>
    <row r="433" spans="1:16">
      <c r="A433" s="6">
        <v>202408</v>
      </c>
      <c r="B433" s="6" t="s">
        <v>338</v>
      </c>
      <c r="C433" s="6" t="s">
        <v>1438</v>
      </c>
      <c r="D433" s="6" t="s">
        <v>1552</v>
      </c>
      <c r="E433" s="6" t="s">
        <v>1100</v>
      </c>
      <c r="F433" s="6" t="s">
        <v>1020</v>
      </c>
      <c r="G433" s="7" t="s">
        <v>1101</v>
      </c>
      <c r="H433" s="6" t="s">
        <v>1494</v>
      </c>
      <c r="I433" s="6">
        <v>0</v>
      </c>
      <c r="J433" s="9">
        <v>1900</v>
      </c>
      <c r="K433" s="9">
        <v>5662.42</v>
      </c>
      <c r="L433" s="9">
        <v>363.68</v>
      </c>
      <c r="M433" s="9">
        <v>86.8</v>
      </c>
      <c r="N433" s="9">
        <v>3.8</v>
      </c>
      <c r="O433" s="9">
        <v>0</v>
      </c>
      <c r="P433" s="10">
        <f t="shared" si="22"/>
        <v>3.8</v>
      </c>
    </row>
    <row r="434" spans="1:16">
      <c r="A434" s="6">
        <v>202408</v>
      </c>
      <c r="B434" s="6" t="s">
        <v>210</v>
      </c>
      <c r="C434" s="6" t="s">
        <v>1438</v>
      </c>
      <c r="D434" s="6" t="s">
        <v>1548</v>
      </c>
      <c r="E434" s="6" t="s">
        <v>1104</v>
      </c>
      <c r="F434" s="6" t="s">
        <v>1020</v>
      </c>
      <c r="G434" s="7" t="s">
        <v>1105</v>
      </c>
      <c r="H434" s="6" t="s">
        <v>1494</v>
      </c>
      <c r="I434" s="6">
        <v>0</v>
      </c>
      <c r="J434" s="9">
        <v>1900</v>
      </c>
      <c r="K434" s="9">
        <v>7016.11</v>
      </c>
      <c r="L434" s="9">
        <v>363.68</v>
      </c>
      <c r="M434" s="9">
        <v>86.8</v>
      </c>
      <c r="N434" s="9">
        <v>3.8</v>
      </c>
      <c r="O434" s="9">
        <v>0</v>
      </c>
      <c r="P434" s="10">
        <f t="shared" si="22"/>
        <v>3.8</v>
      </c>
    </row>
    <row r="435" spans="1:16">
      <c r="A435" s="6">
        <v>202408</v>
      </c>
      <c r="B435" s="6" t="s">
        <v>309</v>
      </c>
      <c r="C435" s="6" t="s">
        <v>1438</v>
      </c>
      <c r="D435" s="6" t="s">
        <v>1552</v>
      </c>
      <c r="E435" s="6" t="s">
        <v>1106</v>
      </c>
      <c r="F435" s="6" t="s">
        <v>1020</v>
      </c>
      <c r="G435" s="7" t="s">
        <v>1107</v>
      </c>
      <c r="H435" s="6" t="s">
        <v>1494</v>
      </c>
      <c r="I435" s="6">
        <v>0</v>
      </c>
      <c r="J435" s="9">
        <v>1900</v>
      </c>
      <c r="K435" s="9">
        <v>5620.66</v>
      </c>
      <c r="L435" s="9">
        <v>363.68</v>
      </c>
      <c r="M435" s="9">
        <v>86.8</v>
      </c>
      <c r="N435" s="9">
        <v>3.8</v>
      </c>
      <c r="O435" s="9">
        <v>0</v>
      </c>
      <c r="P435" s="10">
        <f t="shared" si="22"/>
        <v>3.8</v>
      </c>
    </row>
    <row r="436" spans="1:16">
      <c r="A436" s="6">
        <v>202408</v>
      </c>
      <c r="B436" s="6" t="s">
        <v>205</v>
      </c>
      <c r="C436" s="6" t="s">
        <v>1438</v>
      </c>
      <c r="D436" s="6" t="s">
        <v>1552</v>
      </c>
      <c r="E436" s="6" t="s">
        <v>1108</v>
      </c>
      <c r="F436" s="6" t="s">
        <v>1039</v>
      </c>
      <c r="G436" s="7" t="s">
        <v>1109</v>
      </c>
      <c r="H436" s="6" t="s">
        <v>1494</v>
      </c>
      <c r="I436" s="6">
        <v>0</v>
      </c>
      <c r="J436" s="9">
        <v>1900</v>
      </c>
      <c r="K436" s="9">
        <v>6811.92</v>
      </c>
      <c r="L436" s="9">
        <v>363.68</v>
      </c>
      <c r="M436" s="9">
        <v>86.8</v>
      </c>
      <c r="N436" s="9">
        <v>3.8</v>
      </c>
      <c r="O436" s="9">
        <v>0</v>
      </c>
      <c r="P436" s="10">
        <f t="shared" si="22"/>
        <v>3.8</v>
      </c>
    </row>
    <row r="437" spans="1:16">
      <c r="A437" s="6">
        <v>202408</v>
      </c>
      <c r="B437" s="6" t="s">
        <v>387</v>
      </c>
      <c r="C437" s="6" t="s">
        <v>1438</v>
      </c>
      <c r="D437" s="6" t="s">
        <v>1552</v>
      </c>
      <c r="E437" s="6" t="s">
        <v>1110</v>
      </c>
      <c r="F437" s="6" t="s">
        <v>1039</v>
      </c>
      <c r="G437" s="7" t="s">
        <v>1111</v>
      </c>
      <c r="H437" s="6" t="s">
        <v>1494</v>
      </c>
      <c r="I437" s="6">
        <v>0</v>
      </c>
      <c r="J437" s="9">
        <v>1900</v>
      </c>
      <c r="K437" s="9">
        <v>6469.54</v>
      </c>
      <c r="L437" s="9">
        <v>363.68</v>
      </c>
      <c r="M437" s="9">
        <v>86.8</v>
      </c>
      <c r="N437" s="9">
        <v>3.8</v>
      </c>
      <c r="O437" s="9">
        <v>0</v>
      </c>
      <c r="P437" s="10">
        <f t="shared" si="22"/>
        <v>3.8</v>
      </c>
    </row>
    <row r="438" spans="1:16">
      <c r="A438" s="6">
        <v>202408</v>
      </c>
      <c r="B438" s="6" t="s">
        <v>209</v>
      </c>
      <c r="C438" s="6" t="s">
        <v>1438</v>
      </c>
      <c r="D438" s="6" t="s">
        <v>1552</v>
      </c>
      <c r="E438" s="6" t="s">
        <v>1117</v>
      </c>
      <c r="F438" s="6" t="s">
        <v>1020</v>
      </c>
      <c r="G438" s="7" t="s">
        <v>1118</v>
      </c>
      <c r="H438" s="6" t="s">
        <v>1494</v>
      </c>
      <c r="I438" s="6">
        <v>0</v>
      </c>
      <c r="J438" s="9">
        <v>1900</v>
      </c>
      <c r="K438" s="9">
        <v>5708.19</v>
      </c>
      <c r="L438" s="9">
        <v>363.68</v>
      </c>
      <c r="M438" s="9">
        <v>86.8</v>
      </c>
      <c r="N438" s="9">
        <v>3.8</v>
      </c>
      <c r="O438" s="9">
        <v>0</v>
      </c>
      <c r="P438" s="10">
        <f t="shared" si="22"/>
        <v>3.8</v>
      </c>
    </row>
    <row r="439" spans="1:16">
      <c r="A439" s="6">
        <v>202408</v>
      </c>
      <c r="B439" s="6" t="s">
        <v>336</v>
      </c>
      <c r="C439" s="6" t="s">
        <v>1438</v>
      </c>
      <c r="D439" s="6" t="s">
        <v>1552</v>
      </c>
      <c r="E439" s="6" t="s">
        <v>1126</v>
      </c>
      <c r="F439" s="6" t="s">
        <v>1027</v>
      </c>
      <c r="G439" s="7" t="s">
        <v>1127</v>
      </c>
      <c r="H439" s="6" t="s">
        <v>1494</v>
      </c>
      <c r="I439" s="6">
        <v>0</v>
      </c>
      <c r="J439" s="9">
        <v>1900</v>
      </c>
      <c r="K439" s="9">
        <v>3685.91</v>
      </c>
      <c r="L439" s="9">
        <v>363.68</v>
      </c>
      <c r="M439" s="9">
        <v>86.8</v>
      </c>
      <c r="N439" s="9">
        <v>3.8</v>
      </c>
      <c r="O439" s="9">
        <v>0</v>
      </c>
      <c r="P439" s="10">
        <f t="shared" si="22"/>
        <v>3.8</v>
      </c>
    </row>
    <row r="440" spans="1:16">
      <c r="A440" s="6">
        <v>202408</v>
      </c>
      <c r="B440" s="6" t="s">
        <v>358</v>
      </c>
      <c r="C440" s="6" t="s">
        <v>1438</v>
      </c>
      <c r="D440" s="6" t="s">
        <v>1552</v>
      </c>
      <c r="E440" s="6" t="s">
        <v>1128</v>
      </c>
      <c r="F440" s="6" t="s">
        <v>1027</v>
      </c>
      <c r="G440" s="7" t="s">
        <v>934</v>
      </c>
      <c r="H440" s="6" t="s">
        <v>1494</v>
      </c>
      <c r="I440" s="6">
        <v>0</v>
      </c>
      <c r="J440" s="9">
        <v>1900</v>
      </c>
      <c r="K440" s="9">
        <v>6972.88</v>
      </c>
      <c r="L440" s="9">
        <v>363.68</v>
      </c>
      <c r="M440" s="9">
        <v>86.8</v>
      </c>
      <c r="N440" s="9">
        <v>3.8</v>
      </c>
      <c r="O440" s="9">
        <v>0</v>
      </c>
      <c r="P440" s="10">
        <f t="shared" si="22"/>
        <v>3.8</v>
      </c>
    </row>
    <row r="441" spans="1:16">
      <c r="A441" s="6">
        <v>202408</v>
      </c>
      <c r="B441" s="6" t="s">
        <v>220</v>
      </c>
      <c r="C441" s="6" t="s">
        <v>1438</v>
      </c>
      <c r="D441" s="6" t="s">
        <v>1552</v>
      </c>
      <c r="E441" s="6" t="s">
        <v>1129</v>
      </c>
      <c r="F441" s="6" t="s">
        <v>1027</v>
      </c>
      <c r="G441" s="7" t="s">
        <v>1130</v>
      </c>
      <c r="H441" s="6" t="s">
        <v>1494</v>
      </c>
      <c r="I441" s="6">
        <v>0</v>
      </c>
      <c r="J441" s="9">
        <v>1900</v>
      </c>
      <c r="K441" s="9">
        <v>8202.06</v>
      </c>
      <c r="L441" s="9">
        <v>363.68</v>
      </c>
      <c r="M441" s="9">
        <v>86.8</v>
      </c>
      <c r="N441" s="9">
        <v>3.8</v>
      </c>
      <c r="O441" s="9">
        <v>0</v>
      </c>
      <c r="P441" s="10">
        <f t="shared" si="22"/>
        <v>3.8</v>
      </c>
    </row>
    <row r="442" spans="1:16">
      <c r="A442" s="6">
        <v>202408</v>
      </c>
      <c r="B442" s="6" t="s">
        <v>454</v>
      </c>
      <c r="C442" s="6" t="s">
        <v>1438</v>
      </c>
      <c r="D442" s="6" t="s">
        <v>1552</v>
      </c>
      <c r="E442" s="6" t="s">
        <v>1131</v>
      </c>
      <c r="F442" s="6" t="s">
        <v>1027</v>
      </c>
      <c r="G442" s="7" t="s">
        <v>1130</v>
      </c>
      <c r="H442" s="6" t="s">
        <v>1494</v>
      </c>
      <c r="I442" s="6">
        <v>0</v>
      </c>
      <c r="J442" s="9">
        <v>1900</v>
      </c>
      <c r="K442" s="9">
        <v>7292.73</v>
      </c>
      <c r="L442" s="9">
        <v>363.68</v>
      </c>
      <c r="M442" s="9">
        <v>86.8</v>
      </c>
      <c r="N442" s="9">
        <v>3.8</v>
      </c>
      <c r="O442" s="9">
        <v>0</v>
      </c>
      <c r="P442" s="10">
        <f t="shared" si="22"/>
        <v>3.8</v>
      </c>
    </row>
    <row r="443" spans="1:16">
      <c r="A443" s="6">
        <v>202408</v>
      </c>
      <c r="B443" s="6" t="s">
        <v>349</v>
      </c>
      <c r="C443" s="6" t="s">
        <v>1438</v>
      </c>
      <c r="D443" s="6" t="s">
        <v>1552</v>
      </c>
      <c r="E443" s="6" t="s">
        <v>1132</v>
      </c>
      <c r="F443" s="6" t="s">
        <v>1039</v>
      </c>
      <c r="G443" s="7" t="s">
        <v>1133</v>
      </c>
      <c r="H443" s="6" t="s">
        <v>1494</v>
      </c>
      <c r="I443" s="6">
        <v>0</v>
      </c>
      <c r="J443" s="9">
        <v>1900</v>
      </c>
      <c r="K443" s="9">
        <v>6689.75</v>
      </c>
      <c r="L443" s="9">
        <v>363.68</v>
      </c>
      <c r="M443" s="9">
        <v>86.8</v>
      </c>
      <c r="N443" s="9">
        <v>3.8</v>
      </c>
      <c r="O443" s="9">
        <v>0</v>
      </c>
      <c r="P443" s="10">
        <f t="shared" si="22"/>
        <v>3.8</v>
      </c>
    </row>
    <row r="444" spans="1:16">
      <c r="A444" s="6">
        <v>202408</v>
      </c>
      <c r="B444" s="6" t="s">
        <v>255</v>
      </c>
      <c r="C444" s="6" t="s">
        <v>1438</v>
      </c>
      <c r="D444" s="6" t="s">
        <v>1552</v>
      </c>
      <c r="E444" s="6" t="s">
        <v>1134</v>
      </c>
      <c r="F444" s="6" t="s">
        <v>1027</v>
      </c>
      <c r="G444" s="7" t="s">
        <v>976</v>
      </c>
      <c r="H444" s="6" t="s">
        <v>1494</v>
      </c>
      <c r="I444" s="6">
        <v>0</v>
      </c>
      <c r="J444" s="9">
        <v>1900</v>
      </c>
      <c r="K444" s="9">
        <v>5297.73</v>
      </c>
      <c r="L444" s="9">
        <v>363.68</v>
      </c>
      <c r="M444" s="9">
        <v>86.8</v>
      </c>
      <c r="N444" s="9">
        <v>3.8</v>
      </c>
      <c r="O444" s="9">
        <v>0</v>
      </c>
      <c r="P444" s="10">
        <f t="shared" si="22"/>
        <v>3.8</v>
      </c>
    </row>
    <row r="445" spans="1:16">
      <c r="A445" s="6">
        <v>202408</v>
      </c>
      <c r="B445" s="6" t="s">
        <v>266</v>
      </c>
      <c r="C445" s="6" t="s">
        <v>1438</v>
      </c>
      <c r="D445" s="6" t="s">
        <v>1552</v>
      </c>
      <c r="E445" s="6" t="s">
        <v>1137</v>
      </c>
      <c r="F445" s="6" t="s">
        <v>1027</v>
      </c>
      <c r="G445" s="7" t="s">
        <v>1138</v>
      </c>
      <c r="H445" s="6" t="s">
        <v>1494</v>
      </c>
      <c r="I445" s="6">
        <v>0</v>
      </c>
      <c r="J445" s="9">
        <v>1900</v>
      </c>
      <c r="K445" s="9">
        <v>6576.4</v>
      </c>
      <c r="L445" s="9">
        <v>363.68</v>
      </c>
      <c r="M445" s="9">
        <v>86.8</v>
      </c>
      <c r="N445" s="9">
        <v>3.8</v>
      </c>
      <c r="O445" s="9">
        <v>0</v>
      </c>
      <c r="P445" s="10">
        <f t="shared" si="22"/>
        <v>3.8</v>
      </c>
    </row>
    <row r="446" spans="1:16">
      <c r="A446" s="6">
        <v>202408</v>
      </c>
      <c r="B446" s="6" t="s">
        <v>272</v>
      </c>
      <c r="C446" s="6" t="s">
        <v>1438</v>
      </c>
      <c r="D446" s="6" t="s">
        <v>1552</v>
      </c>
      <c r="E446" s="6" t="s">
        <v>1139</v>
      </c>
      <c r="F446" s="6" t="s">
        <v>1027</v>
      </c>
      <c r="G446" s="7" t="s">
        <v>1138</v>
      </c>
      <c r="H446" s="6" t="s">
        <v>1494</v>
      </c>
      <c r="I446" s="6">
        <v>0</v>
      </c>
      <c r="J446" s="9">
        <v>1900</v>
      </c>
      <c r="K446" s="9">
        <v>6373.5</v>
      </c>
      <c r="L446" s="9">
        <v>363.68</v>
      </c>
      <c r="M446" s="9">
        <v>86.8</v>
      </c>
      <c r="N446" s="9">
        <v>3.8</v>
      </c>
      <c r="O446" s="9">
        <v>0</v>
      </c>
      <c r="P446" s="10">
        <f t="shared" si="22"/>
        <v>3.8</v>
      </c>
    </row>
    <row r="447" spans="1:16">
      <c r="A447" s="6">
        <v>202408</v>
      </c>
      <c r="B447" s="6" t="s">
        <v>410</v>
      </c>
      <c r="C447" s="6" t="s">
        <v>1438</v>
      </c>
      <c r="D447" s="6" t="s">
        <v>1552</v>
      </c>
      <c r="E447" s="6" t="s">
        <v>1140</v>
      </c>
      <c r="F447" s="6" t="s">
        <v>1027</v>
      </c>
      <c r="G447" s="7" t="s">
        <v>1141</v>
      </c>
      <c r="H447" s="6" t="s">
        <v>1494</v>
      </c>
      <c r="I447" s="6">
        <v>0</v>
      </c>
      <c r="J447" s="9">
        <v>1900</v>
      </c>
      <c r="K447" s="9">
        <v>4471.21</v>
      </c>
      <c r="L447" s="9">
        <v>363.68</v>
      </c>
      <c r="M447" s="9">
        <v>86.8</v>
      </c>
      <c r="N447" s="9">
        <v>3.8</v>
      </c>
      <c r="O447" s="9">
        <v>0</v>
      </c>
      <c r="P447" s="10">
        <f t="shared" si="22"/>
        <v>3.8</v>
      </c>
    </row>
    <row r="448" spans="1:16">
      <c r="A448" s="6">
        <v>202408</v>
      </c>
      <c r="B448" s="6" t="s">
        <v>431</v>
      </c>
      <c r="C448" s="6" t="s">
        <v>1438</v>
      </c>
      <c r="D448" s="6" t="s">
        <v>1552</v>
      </c>
      <c r="E448" s="6" t="s">
        <v>1142</v>
      </c>
      <c r="F448" s="6" t="s">
        <v>1027</v>
      </c>
      <c r="G448" s="7" t="s">
        <v>1143</v>
      </c>
      <c r="H448" s="6" t="s">
        <v>1494</v>
      </c>
      <c r="I448" s="6">
        <v>0</v>
      </c>
      <c r="J448" s="9">
        <v>1900</v>
      </c>
      <c r="K448" s="9">
        <v>2540.03</v>
      </c>
      <c r="L448" s="9">
        <v>363.68</v>
      </c>
      <c r="M448" s="9">
        <v>86.8</v>
      </c>
      <c r="N448" s="9">
        <v>3.8</v>
      </c>
      <c r="O448" s="9">
        <v>0</v>
      </c>
      <c r="P448" s="10">
        <f t="shared" si="22"/>
        <v>3.8</v>
      </c>
    </row>
    <row r="449" spans="1:16">
      <c r="A449" s="6">
        <v>202408</v>
      </c>
      <c r="B449" s="6" t="s">
        <v>354</v>
      </c>
      <c r="C449" s="6" t="s">
        <v>1438</v>
      </c>
      <c r="D449" s="6" t="s">
        <v>1552</v>
      </c>
      <c r="E449" s="6" t="s">
        <v>1144</v>
      </c>
      <c r="F449" s="6" t="s">
        <v>1027</v>
      </c>
      <c r="G449" s="7" t="s">
        <v>1143</v>
      </c>
      <c r="H449" s="6" t="s">
        <v>1494</v>
      </c>
      <c r="I449" s="6">
        <v>0</v>
      </c>
      <c r="J449" s="9">
        <v>1900</v>
      </c>
      <c r="K449" s="9">
        <v>7939.9</v>
      </c>
      <c r="L449" s="9">
        <v>363.68</v>
      </c>
      <c r="M449" s="9">
        <v>86.8</v>
      </c>
      <c r="N449" s="9">
        <v>3.8</v>
      </c>
      <c r="O449" s="9">
        <v>0</v>
      </c>
      <c r="P449" s="10">
        <f t="shared" si="22"/>
        <v>3.8</v>
      </c>
    </row>
    <row r="450" spans="1:16">
      <c r="A450" s="6">
        <v>202408</v>
      </c>
      <c r="B450" s="6" t="s">
        <v>215</v>
      </c>
      <c r="C450" s="6" t="s">
        <v>1438</v>
      </c>
      <c r="D450" s="6" t="s">
        <v>1552</v>
      </c>
      <c r="E450" s="6" t="s">
        <v>1148</v>
      </c>
      <c r="F450" s="6" t="s">
        <v>1039</v>
      </c>
      <c r="G450" s="7" t="s">
        <v>1149</v>
      </c>
      <c r="H450" s="6" t="s">
        <v>1494</v>
      </c>
      <c r="I450" s="6">
        <v>0</v>
      </c>
      <c r="J450" s="9">
        <v>1900</v>
      </c>
      <c r="K450" s="9">
        <v>6358.09</v>
      </c>
      <c r="L450" s="9">
        <v>363.68</v>
      </c>
      <c r="M450" s="9">
        <v>86.8</v>
      </c>
      <c r="N450" s="9">
        <v>3.8</v>
      </c>
      <c r="O450" s="9">
        <v>0</v>
      </c>
      <c r="P450" s="10">
        <f t="shared" si="22"/>
        <v>3.8</v>
      </c>
    </row>
    <row r="451" spans="1:16">
      <c r="A451" s="6">
        <v>202408</v>
      </c>
      <c r="B451" s="6" t="s">
        <v>282</v>
      </c>
      <c r="C451" s="6" t="s">
        <v>1438</v>
      </c>
      <c r="D451" s="6" t="s">
        <v>1552</v>
      </c>
      <c r="E451" s="6" t="s">
        <v>1150</v>
      </c>
      <c r="F451" s="6" t="s">
        <v>1039</v>
      </c>
      <c r="G451" s="7" t="s">
        <v>1151</v>
      </c>
      <c r="H451" s="6" t="s">
        <v>1494</v>
      </c>
      <c r="I451" s="6">
        <v>0</v>
      </c>
      <c r="J451" s="9">
        <v>1900</v>
      </c>
      <c r="K451" s="9">
        <v>7190.2</v>
      </c>
      <c r="L451" s="9">
        <v>363.68</v>
      </c>
      <c r="M451" s="9">
        <v>86.8</v>
      </c>
      <c r="N451" s="9">
        <v>3.8</v>
      </c>
      <c r="O451" s="9">
        <v>0</v>
      </c>
      <c r="P451" s="10">
        <f t="shared" si="22"/>
        <v>3.8</v>
      </c>
    </row>
    <row r="452" spans="1:16">
      <c r="A452" s="6">
        <v>202408</v>
      </c>
      <c r="B452" s="6" t="s">
        <v>444</v>
      </c>
      <c r="C452" s="6" t="s">
        <v>1438</v>
      </c>
      <c r="D452" s="6" t="s">
        <v>1552</v>
      </c>
      <c r="E452" s="6" t="s">
        <v>1152</v>
      </c>
      <c r="F452" s="6" t="s">
        <v>1039</v>
      </c>
      <c r="G452" s="7" t="s">
        <v>871</v>
      </c>
      <c r="H452" s="6" t="s">
        <v>1494</v>
      </c>
      <c r="I452" s="6">
        <v>0</v>
      </c>
      <c r="J452" s="9">
        <v>1900</v>
      </c>
      <c r="K452" s="9">
        <v>6712.48</v>
      </c>
      <c r="L452" s="9">
        <v>363.68</v>
      </c>
      <c r="M452" s="9">
        <v>86.8</v>
      </c>
      <c r="N452" s="9">
        <v>3.8</v>
      </c>
      <c r="O452" s="9">
        <v>0</v>
      </c>
      <c r="P452" s="10">
        <f t="shared" si="22"/>
        <v>3.8</v>
      </c>
    </row>
    <row r="453" spans="1:16">
      <c r="A453" s="6">
        <v>202408</v>
      </c>
      <c r="B453" s="6" t="s">
        <v>433</v>
      </c>
      <c r="C453" s="6" t="s">
        <v>1438</v>
      </c>
      <c r="D453" s="6" t="s">
        <v>1552</v>
      </c>
      <c r="E453" s="6" t="s">
        <v>885</v>
      </c>
      <c r="F453" s="6" t="s">
        <v>1039</v>
      </c>
      <c r="G453" s="7" t="s">
        <v>887</v>
      </c>
      <c r="H453" s="6" t="s">
        <v>1494</v>
      </c>
      <c r="I453" s="6">
        <v>0</v>
      </c>
      <c r="J453" s="9">
        <v>1900</v>
      </c>
      <c r="K453" s="9">
        <v>5855.07</v>
      </c>
      <c r="L453" s="9">
        <v>363.68</v>
      </c>
      <c r="M453" s="9">
        <v>86.8</v>
      </c>
      <c r="N453" s="9">
        <v>3.8</v>
      </c>
      <c r="O453" s="9">
        <v>0</v>
      </c>
      <c r="P453" s="10">
        <f t="shared" si="22"/>
        <v>3.8</v>
      </c>
    </row>
    <row r="454" spans="1:16">
      <c r="A454" s="6">
        <v>202408</v>
      </c>
      <c r="B454" s="6" t="s">
        <v>324</v>
      </c>
      <c r="C454" s="6" t="s">
        <v>1438</v>
      </c>
      <c r="D454" s="6" t="s">
        <v>1552</v>
      </c>
      <c r="E454" s="6" t="s">
        <v>909</v>
      </c>
      <c r="F454" s="6" t="s">
        <v>1027</v>
      </c>
      <c r="G454" s="7" t="s">
        <v>891</v>
      </c>
      <c r="H454" s="6" t="s">
        <v>1486</v>
      </c>
      <c r="I454" s="6">
        <v>0</v>
      </c>
      <c r="J454" s="9">
        <v>1900</v>
      </c>
      <c r="K454" s="9">
        <v>5596.5</v>
      </c>
      <c r="L454" s="9">
        <v>363.68</v>
      </c>
      <c r="M454" s="9">
        <v>86.8</v>
      </c>
      <c r="N454" s="9">
        <v>3.8</v>
      </c>
      <c r="O454" s="9">
        <v>0</v>
      </c>
      <c r="P454" s="10">
        <f t="shared" si="22"/>
        <v>3.8</v>
      </c>
    </row>
    <row r="455" spans="1:16">
      <c r="A455" s="6">
        <v>202408</v>
      </c>
      <c r="B455" s="6" t="s">
        <v>337</v>
      </c>
      <c r="C455" s="6" t="s">
        <v>1438</v>
      </c>
      <c r="D455" s="6" t="s">
        <v>1552</v>
      </c>
      <c r="E455" s="6" t="s">
        <v>910</v>
      </c>
      <c r="F455" s="6" t="s">
        <v>1027</v>
      </c>
      <c r="G455" s="7" t="s">
        <v>891</v>
      </c>
      <c r="H455" s="6" t="s">
        <v>1486</v>
      </c>
      <c r="I455" s="6">
        <v>0</v>
      </c>
      <c r="J455" s="9">
        <v>1900</v>
      </c>
      <c r="K455" s="9">
        <v>5391.82</v>
      </c>
      <c r="L455" s="9">
        <v>363.68</v>
      </c>
      <c r="M455" s="9">
        <v>86.8</v>
      </c>
      <c r="N455" s="9">
        <v>3.8</v>
      </c>
      <c r="O455" s="9">
        <v>0</v>
      </c>
      <c r="P455" s="10">
        <f t="shared" si="22"/>
        <v>3.8</v>
      </c>
    </row>
    <row r="456" spans="1:16">
      <c r="A456" s="6">
        <v>202408</v>
      </c>
      <c r="B456" s="6" t="s">
        <v>373</v>
      </c>
      <c r="C456" s="6" t="s">
        <v>1438</v>
      </c>
      <c r="D456" s="6" t="s">
        <v>1552</v>
      </c>
      <c r="E456" s="6" t="s">
        <v>967</v>
      </c>
      <c r="F456" s="6" t="s">
        <v>1027</v>
      </c>
      <c r="G456" s="7" t="s">
        <v>968</v>
      </c>
      <c r="H456" s="6" t="s">
        <v>1486</v>
      </c>
      <c r="I456" s="6">
        <v>0</v>
      </c>
      <c r="J456" s="9">
        <v>1900</v>
      </c>
      <c r="K456" s="9">
        <v>5056.91</v>
      </c>
      <c r="L456" s="9">
        <v>363.68</v>
      </c>
      <c r="M456" s="9">
        <v>86.8</v>
      </c>
      <c r="N456" s="9">
        <v>3.8</v>
      </c>
      <c r="O456" s="9">
        <v>0</v>
      </c>
      <c r="P456" s="10">
        <f t="shared" si="22"/>
        <v>3.8</v>
      </c>
    </row>
    <row r="457" spans="1:16">
      <c r="A457" s="6">
        <v>202408</v>
      </c>
      <c r="B457" s="6" t="s">
        <v>423</v>
      </c>
      <c r="C457" s="6" t="s">
        <v>1438</v>
      </c>
      <c r="D457" s="6" t="s">
        <v>1552</v>
      </c>
      <c r="E457" s="6" t="s">
        <v>1205</v>
      </c>
      <c r="F457" s="6" t="s">
        <v>1027</v>
      </c>
      <c r="G457" s="7">
        <v>44788</v>
      </c>
      <c r="H457" s="6" t="s">
        <v>1494</v>
      </c>
      <c r="I457" s="6">
        <v>0</v>
      </c>
      <c r="J457" s="9">
        <v>1900</v>
      </c>
      <c r="K457" s="9">
        <v>6014.52</v>
      </c>
      <c r="L457" s="9">
        <v>363.68</v>
      </c>
      <c r="M457" s="9">
        <v>86.8</v>
      </c>
      <c r="N457" s="9">
        <v>3.8</v>
      </c>
      <c r="O457" s="9">
        <v>0</v>
      </c>
      <c r="P457" s="10">
        <f t="shared" si="22"/>
        <v>3.8</v>
      </c>
    </row>
    <row r="458" spans="1:16">
      <c r="A458" s="6">
        <v>202408</v>
      </c>
      <c r="B458" s="6" t="s">
        <v>432</v>
      </c>
      <c r="C458" s="6" t="s">
        <v>1438</v>
      </c>
      <c r="D458" s="6" t="s">
        <v>1552</v>
      </c>
      <c r="E458" s="6" t="s">
        <v>1208</v>
      </c>
      <c r="F458" s="6" t="s">
        <v>1027</v>
      </c>
      <c r="G458" s="7">
        <v>44778</v>
      </c>
      <c r="H458" s="6" t="s">
        <v>1494</v>
      </c>
      <c r="I458" s="6">
        <v>0</v>
      </c>
      <c r="J458" s="9">
        <v>1900</v>
      </c>
      <c r="K458" s="9">
        <v>4892.79</v>
      </c>
      <c r="L458" s="9">
        <v>363.68</v>
      </c>
      <c r="M458" s="9">
        <v>86.8</v>
      </c>
      <c r="N458" s="9">
        <v>3.8</v>
      </c>
      <c r="O458" s="9">
        <v>0</v>
      </c>
      <c r="P458" s="10">
        <f t="shared" si="22"/>
        <v>3.8</v>
      </c>
    </row>
    <row r="459" spans="1:16">
      <c r="A459" s="6">
        <v>202408</v>
      </c>
      <c r="B459" s="6" t="s">
        <v>335</v>
      </c>
      <c r="C459" s="6" t="s">
        <v>1438</v>
      </c>
      <c r="D459" s="6" t="s">
        <v>1552</v>
      </c>
      <c r="E459" s="6" t="s">
        <v>1215</v>
      </c>
      <c r="F459" s="6" t="s">
        <v>1216</v>
      </c>
      <c r="G459" s="7">
        <v>44803</v>
      </c>
      <c r="H459" s="6" t="s">
        <v>1494</v>
      </c>
      <c r="I459" s="6">
        <v>0</v>
      </c>
      <c r="J459" s="9">
        <v>1900</v>
      </c>
      <c r="K459" s="9">
        <v>5465.96</v>
      </c>
      <c r="L459" s="9">
        <v>363.68</v>
      </c>
      <c r="M459" s="9">
        <v>86.8</v>
      </c>
      <c r="N459" s="9">
        <v>3.8</v>
      </c>
      <c r="O459" s="9">
        <v>0</v>
      </c>
      <c r="P459" s="10">
        <f t="shared" si="22"/>
        <v>3.8</v>
      </c>
    </row>
    <row r="460" spans="1:16">
      <c r="A460" s="6">
        <v>202408</v>
      </c>
      <c r="B460" s="6" t="s">
        <v>223</v>
      </c>
      <c r="C460" s="6" t="s">
        <v>1438</v>
      </c>
      <c r="D460" s="6" t="s">
        <v>1552</v>
      </c>
      <c r="E460" s="6" t="s">
        <v>1236</v>
      </c>
      <c r="F460" s="6" t="s">
        <v>1027</v>
      </c>
      <c r="G460" s="7" t="s">
        <v>1227</v>
      </c>
      <c r="H460" s="6" t="s">
        <v>1494</v>
      </c>
      <c r="I460" s="6">
        <v>0</v>
      </c>
      <c r="J460" s="9">
        <v>1900</v>
      </c>
      <c r="K460" s="9">
        <v>6007.27</v>
      </c>
      <c r="L460" s="9">
        <v>363.68</v>
      </c>
      <c r="M460" s="9">
        <v>86.8</v>
      </c>
      <c r="N460" s="9">
        <v>3.8</v>
      </c>
      <c r="O460" s="9">
        <v>0</v>
      </c>
      <c r="P460" s="10">
        <f t="shared" si="22"/>
        <v>3.8</v>
      </c>
    </row>
    <row r="461" spans="1:16">
      <c r="A461" s="6">
        <v>202408</v>
      </c>
      <c r="B461" s="6" t="s">
        <v>260</v>
      </c>
      <c r="C461" s="6" t="s">
        <v>1438</v>
      </c>
      <c r="D461" s="6" t="s">
        <v>1552</v>
      </c>
      <c r="E461" s="6" t="s">
        <v>1243</v>
      </c>
      <c r="F461" s="6" t="s">
        <v>1216</v>
      </c>
      <c r="G461" s="7" t="s">
        <v>1244</v>
      </c>
      <c r="H461" s="6" t="s">
        <v>1494</v>
      </c>
      <c r="I461" s="6">
        <v>0</v>
      </c>
      <c r="J461" s="9">
        <v>1900</v>
      </c>
      <c r="K461" s="9">
        <v>5312.66</v>
      </c>
      <c r="L461" s="9">
        <v>363.68</v>
      </c>
      <c r="M461" s="9">
        <v>86.8</v>
      </c>
      <c r="N461" s="9">
        <v>3.8</v>
      </c>
      <c r="O461" s="9">
        <v>0</v>
      </c>
      <c r="P461" s="10">
        <f t="shared" si="22"/>
        <v>3.8</v>
      </c>
    </row>
    <row r="462" spans="1:16">
      <c r="A462" s="6">
        <v>202408</v>
      </c>
      <c r="B462" s="6" t="s">
        <v>382</v>
      </c>
      <c r="C462" s="6" t="s">
        <v>1438</v>
      </c>
      <c r="D462" s="6" t="s">
        <v>1552</v>
      </c>
      <c r="E462" s="6" t="s">
        <v>950</v>
      </c>
      <c r="F462" s="6" t="s">
        <v>908</v>
      </c>
      <c r="G462" s="7" t="s">
        <v>951</v>
      </c>
      <c r="H462" s="6" t="s">
        <v>1494</v>
      </c>
      <c r="I462" s="6">
        <v>0</v>
      </c>
      <c r="J462" s="9">
        <v>1900</v>
      </c>
      <c r="K462" s="9">
        <v>6130.83</v>
      </c>
      <c r="L462" s="9">
        <v>363.68</v>
      </c>
      <c r="M462" s="9">
        <v>86.8</v>
      </c>
      <c r="N462" s="9">
        <v>3.8</v>
      </c>
      <c r="O462" s="9">
        <v>0</v>
      </c>
      <c r="P462" s="10">
        <f t="shared" ref="P462:P487" si="23">1900*0.2%</f>
        <v>3.8</v>
      </c>
    </row>
    <row r="463" spans="1:16">
      <c r="A463" s="6">
        <v>202408</v>
      </c>
      <c r="B463" s="6" t="s">
        <v>227</v>
      </c>
      <c r="C463" s="6" t="s">
        <v>1438</v>
      </c>
      <c r="D463" s="6" t="s">
        <v>1552</v>
      </c>
      <c r="E463" s="6" t="s">
        <v>1250</v>
      </c>
      <c r="F463" s="6" t="s">
        <v>1216</v>
      </c>
      <c r="G463" s="7" t="s">
        <v>1251</v>
      </c>
      <c r="H463" s="6" t="s">
        <v>1494</v>
      </c>
      <c r="I463" s="6">
        <v>0</v>
      </c>
      <c r="J463" s="9">
        <v>1900</v>
      </c>
      <c r="K463" s="9">
        <v>5517.44</v>
      </c>
      <c r="L463" s="9">
        <v>363.68</v>
      </c>
      <c r="M463" s="9">
        <v>86.8</v>
      </c>
      <c r="N463" s="9">
        <v>3.8</v>
      </c>
      <c r="O463" s="9">
        <v>0</v>
      </c>
      <c r="P463" s="10">
        <f t="shared" si="23"/>
        <v>3.8</v>
      </c>
    </row>
    <row r="464" spans="1:16">
      <c r="A464" s="6">
        <v>202408</v>
      </c>
      <c r="B464" s="6" t="s">
        <v>303</v>
      </c>
      <c r="C464" s="6" t="s">
        <v>1438</v>
      </c>
      <c r="D464" s="6" t="s">
        <v>1552</v>
      </c>
      <c r="E464" s="6" t="s">
        <v>1252</v>
      </c>
      <c r="F464" s="6" t="s">
        <v>1027</v>
      </c>
      <c r="G464" s="7" t="s">
        <v>1253</v>
      </c>
      <c r="H464" s="6" t="s">
        <v>1494</v>
      </c>
      <c r="I464" s="6">
        <v>0</v>
      </c>
      <c r="J464" s="9">
        <v>1900</v>
      </c>
      <c r="K464" s="9">
        <v>6064.48</v>
      </c>
      <c r="L464" s="9">
        <v>363.68</v>
      </c>
      <c r="M464" s="9">
        <v>86.8</v>
      </c>
      <c r="N464" s="9">
        <v>3.8</v>
      </c>
      <c r="O464" s="9">
        <v>0</v>
      </c>
      <c r="P464" s="10">
        <f t="shared" si="23"/>
        <v>3.8</v>
      </c>
    </row>
    <row r="465" spans="1:16">
      <c r="A465" s="6">
        <v>202408</v>
      </c>
      <c r="B465" s="6" t="s">
        <v>340</v>
      </c>
      <c r="C465" s="6" t="s">
        <v>1438</v>
      </c>
      <c r="D465" s="6" t="s">
        <v>1552</v>
      </c>
      <c r="E465" s="6" t="s">
        <v>1256</v>
      </c>
      <c r="F465" s="6" t="s">
        <v>1027</v>
      </c>
      <c r="G465" s="7" t="s">
        <v>1257</v>
      </c>
      <c r="H465" s="6" t="s">
        <v>1494</v>
      </c>
      <c r="I465" s="6">
        <v>0</v>
      </c>
      <c r="J465" s="9">
        <v>1900</v>
      </c>
      <c r="K465" s="9">
        <v>5305.6</v>
      </c>
      <c r="L465" s="9">
        <v>363.68</v>
      </c>
      <c r="M465" s="9">
        <v>86.8</v>
      </c>
      <c r="N465" s="9">
        <v>3.8</v>
      </c>
      <c r="O465" s="9">
        <v>0</v>
      </c>
      <c r="P465" s="10">
        <f t="shared" si="23"/>
        <v>3.8</v>
      </c>
    </row>
    <row r="466" spans="1:16">
      <c r="A466" s="6">
        <v>202408</v>
      </c>
      <c r="B466" s="6" t="s">
        <v>439</v>
      </c>
      <c r="C466" s="6" t="s">
        <v>1438</v>
      </c>
      <c r="D466" s="6" t="s">
        <v>1552</v>
      </c>
      <c r="E466" s="6" t="s">
        <v>855</v>
      </c>
      <c r="F466" s="6" t="s">
        <v>1027</v>
      </c>
      <c r="G466" s="7" t="s">
        <v>857</v>
      </c>
      <c r="H466" s="6" t="s">
        <v>1494</v>
      </c>
      <c r="I466" s="6">
        <v>0</v>
      </c>
      <c r="J466" s="9">
        <v>1900</v>
      </c>
      <c r="K466" s="9">
        <v>2749.82</v>
      </c>
      <c r="L466" s="9">
        <v>363.68</v>
      </c>
      <c r="M466" s="9">
        <v>86.8</v>
      </c>
      <c r="N466" s="9">
        <v>3.8</v>
      </c>
      <c r="O466" s="9">
        <v>0</v>
      </c>
      <c r="P466" s="10">
        <f t="shared" si="23"/>
        <v>3.8</v>
      </c>
    </row>
    <row r="467" spans="1:16">
      <c r="A467" s="6">
        <v>202408</v>
      </c>
      <c r="B467" s="6" t="s">
        <v>292</v>
      </c>
      <c r="C467" s="6" t="s">
        <v>1438</v>
      </c>
      <c r="D467" s="6" t="s">
        <v>1552</v>
      </c>
      <c r="E467" s="6" t="s">
        <v>1303</v>
      </c>
      <c r="F467" s="6" t="s">
        <v>1027</v>
      </c>
      <c r="G467" s="7" t="s">
        <v>1304</v>
      </c>
      <c r="H467" s="6" t="s">
        <v>1494</v>
      </c>
      <c r="I467" s="6">
        <v>0</v>
      </c>
      <c r="J467" s="9">
        <v>1900</v>
      </c>
      <c r="K467" s="9">
        <v>7345.48</v>
      </c>
      <c r="L467" s="9">
        <v>363.68</v>
      </c>
      <c r="M467" s="9">
        <v>86.8</v>
      </c>
      <c r="N467" s="9">
        <v>3.8</v>
      </c>
      <c r="O467" s="9">
        <v>0</v>
      </c>
      <c r="P467" s="10">
        <f t="shared" si="23"/>
        <v>3.8</v>
      </c>
    </row>
    <row r="468" spans="1:16">
      <c r="A468" s="6">
        <v>202408</v>
      </c>
      <c r="B468" s="6" t="s">
        <v>422</v>
      </c>
      <c r="C468" s="6" t="s">
        <v>1438</v>
      </c>
      <c r="D468" s="6" t="s">
        <v>1552</v>
      </c>
      <c r="E468" s="6" t="s">
        <v>1305</v>
      </c>
      <c r="F468" s="6" t="s">
        <v>1027</v>
      </c>
      <c r="G468" s="7" t="s">
        <v>1304</v>
      </c>
      <c r="H468" s="6" t="s">
        <v>1494</v>
      </c>
      <c r="I468" s="6" t="s">
        <v>554</v>
      </c>
      <c r="J468" s="9">
        <v>1900</v>
      </c>
      <c r="K468" s="9">
        <v>1470</v>
      </c>
      <c r="L468" s="9">
        <v>363.68</v>
      </c>
      <c r="M468" s="9">
        <v>86.8</v>
      </c>
      <c r="N468" s="9">
        <v>3.8</v>
      </c>
      <c r="O468" s="9">
        <v>0</v>
      </c>
      <c r="P468" s="10">
        <f t="shared" si="23"/>
        <v>3.8</v>
      </c>
    </row>
    <row r="469" spans="1:16">
      <c r="A469" s="6">
        <v>202408</v>
      </c>
      <c r="B469" s="6" t="s">
        <v>412</v>
      </c>
      <c r="C469" s="6" t="s">
        <v>1438</v>
      </c>
      <c r="D469" s="6" t="s">
        <v>1552</v>
      </c>
      <c r="E469" s="6" t="s">
        <v>1306</v>
      </c>
      <c r="F469" s="6" t="s">
        <v>1027</v>
      </c>
      <c r="G469" s="7" t="s">
        <v>1301</v>
      </c>
      <c r="H469" s="6" t="s">
        <v>1494</v>
      </c>
      <c r="I469" s="6">
        <v>0</v>
      </c>
      <c r="J469" s="9">
        <v>1900</v>
      </c>
      <c r="K469" s="9">
        <v>5121.4</v>
      </c>
      <c r="L469" s="9">
        <v>363.68</v>
      </c>
      <c r="M469" s="9">
        <v>86.8</v>
      </c>
      <c r="N469" s="9">
        <v>3.8</v>
      </c>
      <c r="O469" s="9">
        <v>0</v>
      </c>
      <c r="P469" s="10">
        <f t="shared" si="23"/>
        <v>3.8</v>
      </c>
    </row>
    <row r="470" spans="1:16">
      <c r="A470" s="6">
        <v>202408</v>
      </c>
      <c r="B470" s="6" t="s">
        <v>437</v>
      </c>
      <c r="C470" s="6" t="s">
        <v>1438</v>
      </c>
      <c r="D470" s="6" t="s">
        <v>1552</v>
      </c>
      <c r="E470" s="6" t="s">
        <v>1322</v>
      </c>
      <c r="F470" s="6" t="s">
        <v>1039</v>
      </c>
      <c r="G470" s="7" t="s">
        <v>1323</v>
      </c>
      <c r="H470" s="6" t="s">
        <v>1494</v>
      </c>
      <c r="I470" s="6">
        <v>0</v>
      </c>
      <c r="J470" s="9">
        <v>1900</v>
      </c>
      <c r="K470" s="9">
        <v>5851.03</v>
      </c>
      <c r="L470" s="9">
        <v>363.68</v>
      </c>
      <c r="M470" s="9">
        <v>86.8</v>
      </c>
      <c r="N470" s="9">
        <v>3.8</v>
      </c>
      <c r="O470" s="9">
        <v>0</v>
      </c>
      <c r="P470" s="10">
        <f t="shared" si="23"/>
        <v>3.8</v>
      </c>
    </row>
    <row r="471" spans="1:16">
      <c r="A471" s="6">
        <v>202408</v>
      </c>
      <c r="B471" s="6" t="s">
        <v>288</v>
      </c>
      <c r="C471" s="6" t="s">
        <v>1438</v>
      </c>
      <c r="D471" s="6" t="s">
        <v>1552</v>
      </c>
      <c r="E471" s="6" t="s">
        <v>1324</v>
      </c>
      <c r="F471" s="6" t="s">
        <v>1027</v>
      </c>
      <c r="G471" s="7" t="s">
        <v>1325</v>
      </c>
      <c r="H471" s="6" t="s">
        <v>1494</v>
      </c>
      <c r="I471" s="6">
        <v>0</v>
      </c>
      <c r="J471" s="9">
        <v>1900</v>
      </c>
      <c r="K471" s="9">
        <v>5748.79</v>
      </c>
      <c r="L471" s="9">
        <v>363.68</v>
      </c>
      <c r="M471" s="9">
        <v>86.8</v>
      </c>
      <c r="N471" s="9">
        <v>3.8</v>
      </c>
      <c r="O471" s="9">
        <v>0</v>
      </c>
      <c r="P471" s="10">
        <f t="shared" si="23"/>
        <v>3.8</v>
      </c>
    </row>
    <row r="472" spans="1:16">
      <c r="A472" s="6">
        <v>202408</v>
      </c>
      <c r="B472" s="6" t="s">
        <v>398</v>
      </c>
      <c r="C472" s="6" t="s">
        <v>1438</v>
      </c>
      <c r="D472" s="6" t="s">
        <v>1552</v>
      </c>
      <c r="E472" s="6" t="s">
        <v>1326</v>
      </c>
      <c r="F472" s="6" t="s">
        <v>1039</v>
      </c>
      <c r="G472" s="7" t="s">
        <v>1317</v>
      </c>
      <c r="H472" s="6" t="s">
        <v>1494</v>
      </c>
      <c r="I472" s="6">
        <v>0</v>
      </c>
      <c r="J472" s="9">
        <v>1900</v>
      </c>
      <c r="K472" s="9">
        <v>5824.81</v>
      </c>
      <c r="L472" s="9">
        <v>363.68</v>
      </c>
      <c r="M472" s="9">
        <v>86.8</v>
      </c>
      <c r="N472" s="9">
        <v>3.8</v>
      </c>
      <c r="O472" s="9">
        <v>0</v>
      </c>
      <c r="P472" s="10">
        <f t="shared" si="23"/>
        <v>3.8</v>
      </c>
    </row>
    <row r="473" spans="1:16">
      <c r="A473" s="6">
        <v>202408</v>
      </c>
      <c r="B473" s="6" t="s">
        <v>259</v>
      </c>
      <c r="C473" s="6" t="s">
        <v>1438</v>
      </c>
      <c r="D473" s="6" t="s">
        <v>1552</v>
      </c>
      <c r="E473" s="6" t="s">
        <v>1299</v>
      </c>
      <c r="F473" s="6" t="s">
        <v>1039</v>
      </c>
      <c r="G473" s="7" t="s">
        <v>1301</v>
      </c>
      <c r="H473" s="6" t="s">
        <v>1494</v>
      </c>
      <c r="I473" s="6">
        <v>0</v>
      </c>
      <c r="J473" s="9">
        <v>1900</v>
      </c>
      <c r="K473" s="9">
        <v>3819.3</v>
      </c>
      <c r="L473" s="9">
        <v>363.68</v>
      </c>
      <c r="M473" s="9">
        <v>86.8</v>
      </c>
      <c r="N473" s="9">
        <v>3.8</v>
      </c>
      <c r="O473" s="9">
        <v>0</v>
      </c>
      <c r="P473" s="10">
        <f t="shared" si="23"/>
        <v>3.8</v>
      </c>
    </row>
    <row r="474" spans="1:16">
      <c r="A474" s="6">
        <v>202408</v>
      </c>
      <c r="B474" s="6" t="s">
        <v>464</v>
      </c>
      <c r="C474" s="6" t="s">
        <v>1438</v>
      </c>
      <c r="D474" s="6" t="s">
        <v>1552</v>
      </c>
      <c r="E474" s="6" t="s">
        <v>1412</v>
      </c>
      <c r="F474" s="6" t="s">
        <v>1039</v>
      </c>
      <c r="G474" s="7" t="s">
        <v>1401</v>
      </c>
      <c r="H474" s="6" t="s">
        <v>1494</v>
      </c>
      <c r="I474" s="6">
        <v>0</v>
      </c>
      <c r="J474" s="9">
        <v>1900</v>
      </c>
      <c r="K474" s="9">
        <v>6028.91</v>
      </c>
      <c r="L474" s="9">
        <v>363.68</v>
      </c>
      <c r="M474" s="9">
        <v>86.8</v>
      </c>
      <c r="N474" s="9">
        <v>3.8</v>
      </c>
      <c r="O474" s="9">
        <v>0</v>
      </c>
      <c r="P474" s="10">
        <f t="shared" si="23"/>
        <v>3.8</v>
      </c>
    </row>
    <row r="475" spans="1:16">
      <c r="A475" s="6">
        <v>202408</v>
      </c>
      <c r="B475" s="6" t="s">
        <v>494</v>
      </c>
      <c r="C475" s="6" t="s">
        <v>1438</v>
      </c>
      <c r="D475" s="6" t="s">
        <v>1552</v>
      </c>
      <c r="E475" s="6" t="s">
        <v>1413</v>
      </c>
      <c r="F475" s="6" t="s">
        <v>1020</v>
      </c>
      <c r="G475" s="7" t="s">
        <v>1414</v>
      </c>
      <c r="H475" s="6" t="s">
        <v>1494</v>
      </c>
      <c r="I475" s="6">
        <v>0</v>
      </c>
      <c r="J475" s="9">
        <v>1900</v>
      </c>
      <c r="K475" s="9">
        <v>5276.48</v>
      </c>
      <c r="L475" s="9">
        <v>363.68</v>
      </c>
      <c r="M475" s="9">
        <v>86.8</v>
      </c>
      <c r="N475" s="9">
        <v>3.8</v>
      </c>
      <c r="O475" s="9">
        <v>0</v>
      </c>
      <c r="P475" s="10">
        <f t="shared" si="23"/>
        <v>3.8</v>
      </c>
    </row>
    <row r="476" spans="1:16">
      <c r="A476" s="6">
        <v>202408</v>
      </c>
      <c r="B476" s="6" t="s">
        <v>467</v>
      </c>
      <c r="C476" s="6" t="s">
        <v>1438</v>
      </c>
      <c r="D476" s="6" t="s">
        <v>1552</v>
      </c>
      <c r="E476" s="6" t="s">
        <v>1415</v>
      </c>
      <c r="F476" s="6" t="s">
        <v>1020</v>
      </c>
      <c r="G476" s="7" t="s">
        <v>1416</v>
      </c>
      <c r="H476" s="6" t="s">
        <v>1494</v>
      </c>
      <c r="I476" s="6">
        <v>0</v>
      </c>
      <c r="J476" s="9">
        <v>1900</v>
      </c>
      <c r="K476" s="9">
        <v>5363.94</v>
      </c>
      <c r="L476" s="9">
        <v>363.68</v>
      </c>
      <c r="M476" s="9">
        <v>86.8</v>
      </c>
      <c r="N476" s="9">
        <v>3.8</v>
      </c>
      <c r="O476" s="9">
        <v>0</v>
      </c>
      <c r="P476" s="10">
        <f t="shared" si="23"/>
        <v>3.8</v>
      </c>
    </row>
    <row r="477" spans="1:16">
      <c r="A477" s="6">
        <v>202408</v>
      </c>
      <c r="B477" s="6" t="s">
        <v>482</v>
      </c>
      <c r="C477" s="6" t="s">
        <v>1438</v>
      </c>
      <c r="D477" s="6" t="s">
        <v>1552</v>
      </c>
      <c r="E477" s="6" t="s">
        <v>1417</v>
      </c>
      <c r="F477" s="6" t="s">
        <v>1027</v>
      </c>
      <c r="G477" s="7" t="s">
        <v>1418</v>
      </c>
      <c r="H477" s="6" t="s">
        <v>1494</v>
      </c>
      <c r="I477" s="6">
        <v>0</v>
      </c>
      <c r="J477" s="9">
        <v>1900</v>
      </c>
      <c r="K477" s="9">
        <v>5846.94</v>
      </c>
      <c r="L477" s="9">
        <v>363.68</v>
      </c>
      <c r="M477" s="9">
        <v>86.8</v>
      </c>
      <c r="N477" s="9">
        <v>3.8</v>
      </c>
      <c r="O477" s="9">
        <v>0</v>
      </c>
      <c r="P477" s="10">
        <f t="shared" si="23"/>
        <v>3.8</v>
      </c>
    </row>
    <row r="478" spans="1:16">
      <c r="A478" s="6">
        <v>202408</v>
      </c>
      <c r="B478" s="6" t="s">
        <v>469</v>
      </c>
      <c r="C478" s="6" t="s">
        <v>1438</v>
      </c>
      <c r="D478" s="6" t="s">
        <v>1552</v>
      </c>
      <c r="E478" s="6" t="s">
        <v>1435</v>
      </c>
      <c r="F478" s="6" t="s">
        <v>1027</v>
      </c>
      <c r="G478" s="7" t="s">
        <v>1436</v>
      </c>
      <c r="H478" s="6" t="s">
        <v>1494</v>
      </c>
      <c r="I478" s="6">
        <v>0</v>
      </c>
      <c r="J478" s="9">
        <v>1900</v>
      </c>
      <c r="K478" s="9">
        <v>4548.95</v>
      </c>
      <c r="L478" s="9">
        <v>363.68</v>
      </c>
      <c r="M478" s="9">
        <v>86.8</v>
      </c>
      <c r="N478" s="9">
        <v>3.8</v>
      </c>
      <c r="O478" s="9">
        <v>0</v>
      </c>
      <c r="P478" s="10">
        <f t="shared" si="23"/>
        <v>3.8</v>
      </c>
    </row>
    <row r="479" spans="1:16">
      <c r="A479" s="6">
        <v>202408</v>
      </c>
      <c r="B479" s="6" t="s">
        <v>495</v>
      </c>
      <c r="C479" s="6" t="s">
        <v>1438</v>
      </c>
      <c r="D479" s="6" t="s">
        <v>1552</v>
      </c>
      <c r="E479" s="6" t="s">
        <v>1467</v>
      </c>
      <c r="F479" s="6" t="s">
        <v>1027</v>
      </c>
      <c r="G479" s="7" t="s">
        <v>1468</v>
      </c>
      <c r="H479" s="6" t="s">
        <v>1494</v>
      </c>
      <c r="I479" s="6">
        <v>0</v>
      </c>
      <c r="J479" s="9">
        <v>1900</v>
      </c>
      <c r="K479" s="9">
        <v>6077.1</v>
      </c>
      <c r="L479" s="9">
        <v>363.68</v>
      </c>
      <c r="M479" s="9">
        <v>86.8</v>
      </c>
      <c r="N479" s="9">
        <v>3.8</v>
      </c>
      <c r="O479" s="9">
        <v>0</v>
      </c>
      <c r="P479" s="10">
        <f t="shared" si="23"/>
        <v>3.8</v>
      </c>
    </row>
    <row r="480" spans="1:16">
      <c r="A480" s="6">
        <v>202408</v>
      </c>
      <c r="B480" s="6" t="s">
        <v>498</v>
      </c>
      <c r="C480" s="6" t="s">
        <v>1438</v>
      </c>
      <c r="D480" s="6" t="s">
        <v>1552</v>
      </c>
      <c r="E480" s="6" t="s">
        <v>1474</v>
      </c>
      <c r="F480" s="6" t="s">
        <v>1020</v>
      </c>
      <c r="G480" s="7" t="s">
        <v>1475</v>
      </c>
      <c r="H480" s="6" t="s">
        <v>1494</v>
      </c>
      <c r="I480" s="6">
        <v>0</v>
      </c>
      <c r="J480" s="9">
        <v>1900</v>
      </c>
      <c r="K480" s="9">
        <v>5393.5</v>
      </c>
      <c r="L480" s="9">
        <v>363.68</v>
      </c>
      <c r="M480" s="9">
        <v>86.8</v>
      </c>
      <c r="N480" s="9">
        <v>3.8</v>
      </c>
      <c r="O480" s="9">
        <v>0</v>
      </c>
      <c r="P480" s="10">
        <f t="shared" si="23"/>
        <v>3.8</v>
      </c>
    </row>
    <row r="481" spans="1:16">
      <c r="A481" s="6">
        <v>202408</v>
      </c>
      <c r="B481" s="6" t="s">
        <v>480</v>
      </c>
      <c r="C481" s="6" t="s">
        <v>1438</v>
      </c>
      <c r="D481" s="6" t="s">
        <v>1552</v>
      </c>
      <c r="E481" s="6" t="s">
        <v>1384</v>
      </c>
      <c r="F481" s="6" t="s">
        <v>1039</v>
      </c>
      <c r="G481" s="7" t="s">
        <v>1385</v>
      </c>
      <c r="H481" s="6" t="s">
        <v>1494</v>
      </c>
      <c r="I481" s="6">
        <v>0</v>
      </c>
      <c r="J481" s="9">
        <v>1900</v>
      </c>
      <c r="K481" s="9">
        <v>4523.27</v>
      </c>
      <c r="L481" s="9">
        <v>363.68</v>
      </c>
      <c r="M481" s="9">
        <v>86.8</v>
      </c>
      <c r="N481" s="9">
        <v>3.8</v>
      </c>
      <c r="O481" s="9">
        <v>0</v>
      </c>
      <c r="P481" s="10">
        <f t="shared" si="23"/>
        <v>3.8</v>
      </c>
    </row>
    <row r="482" spans="1:16">
      <c r="A482" s="6">
        <v>202408</v>
      </c>
      <c r="B482" s="6" t="s">
        <v>526</v>
      </c>
      <c r="C482" s="6" t="s">
        <v>1438</v>
      </c>
      <c r="D482" s="6" t="s">
        <v>1552</v>
      </c>
      <c r="E482" s="6" t="s">
        <v>1512</v>
      </c>
      <c r="F482" s="6" t="s">
        <v>1027</v>
      </c>
      <c r="G482" s="7" t="s">
        <v>1513</v>
      </c>
      <c r="H482" s="6" t="s">
        <v>1494</v>
      </c>
      <c r="I482" s="6">
        <v>0</v>
      </c>
      <c r="J482" s="9">
        <v>1900</v>
      </c>
      <c r="K482" s="9">
        <v>5477.24</v>
      </c>
      <c r="L482" s="9">
        <v>363.68</v>
      </c>
      <c r="M482" s="9">
        <v>86.8</v>
      </c>
      <c r="N482" s="9">
        <v>3.8</v>
      </c>
      <c r="O482" s="9">
        <v>0</v>
      </c>
      <c r="P482" s="10">
        <f t="shared" si="23"/>
        <v>3.8</v>
      </c>
    </row>
    <row r="483" spans="1:16">
      <c r="A483" s="6">
        <v>202408</v>
      </c>
      <c r="B483" s="6" t="s">
        <v>530</v>
      </c>
      <c r="C483" s="6" t="s">
        <v>1438</v>
      </c>
      <c r="D483" s="6" t="s">
        <v>1552</v>
      </c>
      <c r="E483" s="6" t="s">
        <v>1514</v>
      </c>
      <c r="F483" s="6" t="s">
        <v>1027</v>
      </c>
      <c r="G483" s="7" t="s">
        <v>1513</v>
      </c>
      <c r="H483" s="6" t="s">
        <v>1494</v>
      </c>
      <c r="I483" s="6">
        <v>0</v>
      </c>
      <c r="J483" s="9">
        <v>1900</v>
      </c>
      <c r="K483" s="9">
        <v>4540.33</v>
      </c>
      <c r="L483" s="9">
        <v>363.68</v>
      </c>
      <c r="M483" s="9">
        <v>86.8</v>
      </c>
      <c r="N483" s="9">
        <v>3.8</v>
      </c>
      <c r="O483" s="9">
        <v>0</v>
      </c>
      <c r="P483" s="10">
        <f t="shared" si="23"/>
        <v>3.8</v>
      </c>
    </row>
    <row r="484" spans="1:16">
      <c r="A484" s="6">
        <v>202409</v>
      </c>
      <c r="B484" s="6" t="s">
        <v>448</v>
      </c>
      <c r="C484" s="6" t="s">
        <v>575</v>
      </c>
      <c r="D484" s="6" t="s">
        <v>1542</v>
      </c>
      <c r="E484" s="6" t="s">
        <v>577</v>
      </c>
      <c r="F484" s="6" t="s">
        <v>578</v>
      </c>
      <c r="G484" s="7" t="s">
        <v>579</v>
      </c>
      <c r="H484" s="6" t="str">
        <f>_xlfn.XLOOKUP(B484,'2024.1-2024.6'!B:B,'2024.1-2024.6'!H:H)</f>
        <v>计时</v>
      </c>
      <c r="I484" s="6">
        <v>0</v>
      </c>
      <c r="J484" s="9">
        <v>5500</v>
      </c>
      <c r="K484" s="9">
        <v>16600</v>
      </c>
      <c r="L484" s="9">
        <v>363.68</v>
      </c>
      <c r="M484" s="9">
        <v>90.92</v>
      </c>
      <c r="N484" s="9">
        <v>9.09</v>
      </c>
      <c r="O484" s="9">
        <v>95</v>
      </c>
      <c r="P484" s="10">
        <f t="shared" si="23"/>
        <v>3.8</v>
      </c>
    </row>
    <row r="485" spans="1:16">
      <c r="A485" s="6">
        <v>202409</v>
      </c>
      <c r="B485" s="6" t="s">
        <v>295</v>
      </c>
      <c r="C485" s="6" t="s">
        <v>580</v>
      </c>
      <c r="D485" s="6" t="s">
        <v>1543</v>
      </c>
      <c r="E485" s="6" t="s">
        <v>581</v>
      </c>
      <c r="F485" s="6" t="s">
        <v>582</v>
      </c>
      <c r="G485" s="7" t="s">
        <v>583</v>
      </c>
      <c r="H485" s="6" t="str">
        <f>_xlfn.XLOOKUP(B485,'2024.1-2024.6'!B:B,'2024.1-2024.6'!H:H)</f>
        <v>计时</v>
      </c>
      <c r="I485" s="6">
        <v>0</v>
      </c>
      <c r="J485" s="9">
        <v>5544</v>
      </c>
      <c r="K485" s="9">
        <v>13320</v>
      </c>
      <c r="L485" s="9">
        <v>363.68</v>
      </c>
      <c r="M485" s="9">
        <v>90.92</v>
      </c>
      <c r="N485" s="9">
        <v>9.09</v>
      </c>
      <c r="O485" s="9">
        <v>95</v>
      </c>
      <c r="P485" s="10">
        <f t="shared" si="23"/>
        <v>3.8</v>
      </c>
    </row>
    <row r="486" spans="1:16">
      <c r="A486" s="6">
        <v>202409</v>
      </c>
      <c r="B486" s="6" t="s">
        <v>234</v>
      </c>
      <c r="C486" s="6" t="s">
        <v>580</v>
      </c>
      <c r="D486" s="6" t="s">
        <v>1543</v>
      </c>
      <c r="E486" s="6" t="s">
        <v>584</v>
      </c>
      <c r="F486" s="6" t="s">
        <v>585</v>
      </c>
      <c r="G486" s="7" t="s">
        <v>586</v>
      </c>
      <c r="H486" s="6" t="str">
        <f>_xlfn.XLOOKUP(B486,'2024.1-2024.6'!B:B,'2024.1-2024.6'!H:H)</f>
        <v>计时</v>
      </c>
      <c r="I486" s="6">
        <v>0</v>
      </c>
      <c r="J486" s="9">
        <v>5544</v>
      </c>
      <c r="K486" s="9">
        <v>13011</v>
      </c>
      <c r="L486" s="9">
        <v>363.68</v>
      </c>
      <c r="M486" s="9">
        <v>90.92</v>
      </c>
      <c r="N486" s="9">
        <v>9.09</v>
      </c>
      <c r="O486" s="9">
        <v>125</v>
      </c>
      <c r="P486" s="10">
        <f t="shared" si="23"/>
        <v>3.8</v>
      </c>
    </row>
    <row r="487" spans="1:16">
      <c r="A487" s="6">
        <v>202409</v>
      </c>
      <c r="B487" s="6" t="s">
        <v>334</v>
      </c>
      <c r="C487" s="6" t="s">
        <v>575</v>
      </c>
      <c r="D487" s="6" t="s">
        <v>1543</v>
      </c>
      <c r="E487" s="6" t="s">
        <v>588</v>
      </c>
      <c r="F487" s="6" t="s">
        <v>589</v>
      </c>
      <c r="G487" s="7" t="s">
        <v>590</v>
      </c>
      <c r="H487" s="6" t="str">
        <f>_xlfn.XLOOKUP(B487,'2024.1-2024.6'!B:B,'2024.1-2024.6'!H:H)</f>
        <v>计时</v>
      </c>
      <c r="I487" s="6">
        <v>0</v>
      </c>
      <c r="J487" s="9">
        <v>3200</v>
      </c>
      <c r="K487" s="9">
        <v>16905.48</v>
      </c>
      <c r="L487" s="9">
        <v>363.68</v>
      </c>
      <c r="M487" s="9">
        <v>90.92</v>
      </c>
      <c r="N487" s="9">
        <v>9.09</v>
      </c>
      <c r="O487" s="9">
        <v>95</v>
      </c>
      <c r="P487" s="10">
        <f t="shared" si="23"/>
        <v>3.8</v>
      </c>
    </row>
    <row r="488" spans="1:16">
      <c r="A488" s="6">
        <v>202409</v>
      </c>
      <c r="B488" s="6" t="s">
        <v>342</v>
      </c>
      <c r="C488" s="6" t="s">
        <v>592</v>
      </c>
      <c r="D488" s="6" t="s">
        <v>1544</v>
      </c>
      <c r="E488" s="6" t="s">
        <v>593</v>
      </c>
      <c r="F488" s="6" t="s">
        <v>594</v>
      </c>
      <c r="G488" s="7" t="s">
        <v>595</v>
      </c>
      <c r="H488" s="6" t="str">
        <f>_xlfn.XLOOKUP(B488,'2024.1-2024.6'!B:B,'2024.1-2024.6'!H:H)</f>
        <v>计时</v>
      </c>
      <c r="I488" s="6">
        <v>0</v>
      </c>
      <c r="J488" s="9">
        <v>1900</v>
      </c>
      <c r="K488" s="9">
        <v>4020.4</v>
      </c>
      <c r="L488" s="9">
        <v>0</v>
      </c>
      <c r="M488" s="9">
        <v>0</v>
      </c>
      <c r="N488" s="9">
        <v>0</v>
      </c>
      <c r="O488" s="9">
        <v>0</v>
      </c>
      <c r="P488" s="10">
        <v>0</v>
      </c>
    </row>
    <row r="489" spans="1:16">
      <c r="A489" s="6">
        <v>202409</v>
      </c>
      <c r="B489" s="6" t="s">
        <v>225</v>
      </c>
      <c r="C489" s="6" t="s">
        <v>592</v>
      </c>
      <c r="D489" s="6" t="s">
        <v>1545</v>
      </c>
      <c r="E489" s="6" t="s">
        <v>596</v>
      </c>
      <c r="F489" s="6" t="s">
        <v>597</v>
      </c>
      <c r="G489" s="7" t="s">
        <v>598</v>
      </c>
      <c r="H489" s="6" t="str">
        <f>_xlfn.XLOOKUP(B489,'2024.1-2024.6'!B:B,'2024.1-2024.6'!H:H)</f>
        <v>计时</v>
      </c>
      <c r="I489" s="6">
        <v>0</v>
      </c>
      <c r="J489" s="9">
        <v>1900</v>
      </c>
      <c r="K489" s="9">
        <v>5344.3</v>
      </c>
      <c r="L489" s="9">
        <v>363.68</v>
      </c>
      <c r="M489" s="9">
        <v>90.92</v>
      </c>
      <c r="N489" s="9">
        <v>9.09</v>
      </c>
      <c r="O489" s="9">
        <v>0</v>
      </c>
      <c r="P489" s="10">
        <f t="shared" ref="P489:P496" si="24">1900*0.2%</f>
        <v>3.8</v>
      </c>
    </row>
    <row r="490" spans="1:16">
      <c r="A490" s="6">
        <v>202409</v>
      </c>
      <c r="B490" s="6" t="s">
        <v>301</v>
      </c>
      <c r="C490" s="6" t="s">
        <v>580</v>
      </c>
      <c r="D490" s="6" t="s">
        <v>1546</v>
      </c>
      <c r="E490" s="6" t="s">
        <v>599</v>
      </c>
      <c r="F490" s="6" t="s">
        <v>600</v>
      </c>
      <c r="G490" s="7" t="s">
        <v>601</v>
      </c>
      <c r="H490" s="6" t="str">
        <f>_xlfn.XLOOKUP(B490,'2024.1-2024.6'!B:B,'2024.1-2024.6'!H:H)</f>
        <v>计时</v>
      </c>
      <c r="I490" s="6">
        <v>0</v>
      </c>
      <c r="J490" s="9">
        <v>5746</v>
      </c>
      <c r="K490" s="9">
        <v>13317.9</v>
      </c>
      <c r="L490" s="9">
        <v>363.68</v>
      </c>
      <c r="M490" s="9">
        <v>90.92</v>
      </c>
      <c r="N490" s="9">
        <v>9.09</v>
      </c>
      <c r="O490" s="9">
        <v>1250</v>
      </c>
      <c r="P490" s="10">
        <f t="shared" si="24"/>
        <v>3.8</v>
      </c>
    </row>
    <row r="491" spans="1:16">
      <c r="A491" s="6">
        <v>202409</v>
      </c>
      <c r="B491" s="6" t="s">
        <v>264</v>
      </c>
      <c r="C491" s="6" t="s">
        <v>580</v>
      </c>
      <c r="D491" s="6" t="s">
        <v>1547</v>
      </c>
      <c r="E491" s="6" t="s">
        <v>602</v>
      </c>
      <c r="F491" s="6" t="s">
        <v>1336</v>
      </c>
      <c r="G491" s="7" t="s">
        <v>604</v>
      </c>
      <c r="H491" s="6" t="str">
        <f>_xlfn.XLOOKUP(B491,'2024.1-2024.6'!B:B,'2024.1-2024.6'!H:H)</f>
        <v>计时</v>
      </c>
      <c r="I491" s="6">
        <v>0</v>
      </c>
      <c r="J491" s="9">
        <v>2440</v>
      </c>
      <c r="K491" s="9">
        <v>7056</v>
      </c>
      <c r="L491" s="9">
        <v>363.68</v>
      </c>
      <c r="M491" s="9">
        <v>90.92</v>
      </c>
      <c r="N491" s="9">
        <v>9.09</v>
      </c>
      <c r="O491" s="9">
        <v>95</v>
      </c>
      <c r="P491" s="10">
        <f t="shared" si="24"/>
        <v>3.8</v>
      </c>
    </row>
    <row r="492" spans="1:16">
      <c r="A492" s="6">
        <v>202409</v>
      </c>
      <c r="B492" s="6" t="s">
        <v>290</v>
      </c>
      <c r="C492" s="6" t="s">
        <v>580</v>
      </c>
      <c r="D492" s="6" t="s">
        <v>671</v>
      </c>
      <c r="E492" s="6" t="s">
        <v>605</v>
      </c>
      <c r="F492" s="6" t="s">
        <v>1515</v>
      </c>
      <c r="G492" s="7" t="s">
        <v>607</v>
      </c>
      <c r="H492" s="6" t="str">
        <f>_xlfn.XLOOKUP(B492,'2024.1-2024.6'!B:B,'2024.1-2024.6'!H:H)</f>
        <v>计时</v>
      </c>
      <c r="I492" s="6">
        <v>0</v>
      </c>
      <c r="J492" s="9">
        <v>5988</v>
      </c>
      <c r="K492" s="9">
        <v>16446.4</v>
      </c>
      <c r="L492" s="9">
        <v>363.68</v>
      </c>
      <c r="M492" s="9">
        <v>90.92</v>
      </c>
      <c r="N492" s="9">
        <v>9.09</v>
      </c>
      <c r="O492" s="9">
        <v>500</v>
      </c>
      <c r="P492" s="10">
        <f t="shared" si="24"/>
        <v>3.8</v>
      </c>
    </row>
    <row r="493" spans="1:16">
      <c r="A493" s="6">
        <v>202409</v>
      </c>
      <c r="B493" s="6" t="s">
        <v>376</v>
      </c>
      <c r="C493" s="6" t="s">
        <v>580</v>
      </c>
      <c r="D493" s="6" t="s">
        <v>1546</v>
      </c>
      <c r="E493" s="6" t="s">
        <v>608</v>
      </c>
      <c r="F493" s="6" t="s">
        <v>609</v>
      </c>
      <c r="G493" s="7" t="s">
        <v>610</v>
      </c>
      <c r="H493" s="6" t="str">
        <f>_xlfn.XLOOKUP(B493,'2024.1-2024.6'!B:B,'2024.1-2024.6'!H:H)</f>
        <v>计时</v>
      </c>
      <c r="I493" s="6">
        <v>0</v>
      </c>
      <c r="J493" s="9">
        <v>2671</v>
      </c>
      <c r="K493" s="9">
        <v>7045.7</v>
      </c>
      <c r="L493" s="9">
        <v>363.68</v>
      </c>
      <c r="M493" s="9">
        <v>90.92</v>
      </c>
      <c r="N493" s="9">
        <v>9.09</v>
      </c>
      <c r="O493" s="9">
        <v>500</v>
      </c>
      <c r="P493" s="10">
        <f t="shared" si="24"/>
        <v>3.8</v>
      </c>
    </row>
    <row r="494" spans="1:16">
      <c r="A494" s="6">
        <v>202409</v>
      </c>
      <c r="B494" s="6" t="s">
        <v>240</v>
      </c>
      <c r="C494" s="6" t="s">
        <v>580</v>
      </c>
      <c r="D494" s="6" t="s">
        <v>1546</v>
      </c>
      <c r="E494" s="6" t="s">
        <v>611</v>
      </c>
      <c r="F494" s="6" t="s">
        <v>609</v>
      </c>
      <c r="G494" s="7" t="s">
        <v>612</v>
      </c>
      <c r="H494" s="6" t="str">
        <f>_xlfn.XLOOKUP(B494,'2024.1-2024.6'!B:B,'2024.1-2024.6'!H:H)</f>
        <v>计时</v>
      </c>
      <c r="I494" s="6">
        <v>0</v>
      </c>
      <c r="J494" s="9">
        <v>5746</v>
      </c>
      <c r="K494" s="9">
        <v>14348.49</v>
      </c>
      <c r="L494" s="9">
        <v>363.68</v>
      </c>
      <c r="M494" s="9">
        <v>90.92</v>
      </c>
      <c r="N494" s="9">
        <v>9.09</v>
      </c>
      <c r="O494" s="9">
        <v>1250</v>
      </c>
      <c r="P494" s="10">
        <f t="shared" si="24"/>
        <v>3.8</v>
      </c>
    </row>
    <row r="495" spans="1:16">
      <c r="A495" s="6">
        <v>202409</v>
      </c>
      <c r="B495" s="6" t="s">
        <v>326</v>
      </c>
      <c r="C495" s="6" t="s">
        <v>580</v>
      </c>
      <c r="D495" s="6" t="s">
        <v>1546</v>
      </c>
      <c r="E495" s="6" t="s">
        <v>613</v>
      </c>
      <c r="F495" s="6" t="s">
        <v>614</v>
      </c>
      <c r="G495" s="7" t="s">
        <v>615</v>
      </c>
      <c r="H495" s="6" t="str">
        <f>_xlfn.XLOOKUP(B495,'2024.1-2024.6'!B:B,'2024.1-2024.6'!H:H)</f>
        <v>计时</v>
      </c>
      <c r="I495" s="6">
        <v>0</v>
      </c>
      <c r="J495" s="9">
        <v>5544</v>
      </c>
      <c r="K495" s="9">
        <v>12620.8</v>
      </c>
      <c r="L495" s="9">
        <v>363.68</v>
      </c>
      <c r="M495" s="9">
        <v>90.92</v>
      </c>
      <c r="N495" s="9">
        <v>9.09</v>
      </c>
      <c r="O495" s="9">
        <v>500</v>
      </c>
      <c r="P495" s="10">
        <f t="shared" si="24"/>
        <v>3.8</v>
      </c>
    </row>
    <row r="496" spans="1:16">
      <c r="A496" s="6">
        <v>202409</v>
      </c>
      <c r="B496" s="6" t="s">
        <v>299</v>
      </c>
      <c r="C496" s="6" t="s">
        <v>1437</v>
      </c>
      <c r="D496" s="6" t="s">
        <v>1546</v>
      </c>
      <c r="E496" s="6" t="s">
        <v>616</v>
      </c>
      <c r="F496" s="6" t="s">
        <v>1217</v>
      </c>
      <c r="G496" s="7">
        <v>42738</v>
      </c>
      <c r="H496" s="6" t="str">
        <f>_xlfn.XLOOKUP(B496,'2024.1-2024.6'!B:B,'2024.1-2024.6'!H:H)</f>
        <v>计时</v>
      </c>
      <c r="I496" s="6">
        <v>0</v>
      </c>
      <c r="J496" s="9">
        <v>3263</v>
      </c>
      <c r="K496" s="9">
        <v>8744.56</v>
      </c>
      <c r="L496" s="9">
        <v>363.68</v>
      </c>
      <c r="M496" s="9">
        <v>90.92</v>
      </c>
      <c r="N496" s="9">
        <v>9.09</v>
      </c>
      <c r="O496" s="9">
        <v>0</v>
      </c>
      <c r="P496" s="10">
        <f t="shared" si="24"/>
        <v>3.8</v>
      </c>
    </row>
    <row r="497" spans="1:16">
      <c r="A497" s="6">
        <v>202409</v>
      </c>
      <c r="B497" s="6" t="s">
        <v>453</v>
      </c>
      <c r="C497" s="6" t="s">
        <v>1438</v>
      </c>
      <c r="D497" s="6" t="s">
        <v>1548</v>
      </c>
      <c r="E497" s="6" t="s">
        <v>620</v>
      </c>
      <c r="F497" s="6" t="s">
        <v>621</v>
      </c>
      <c r="G497" s="7" t="s">
        <v>622</v>
      </c>
      <c r="H497" s="6" t="s">
        <v>1486</v>
      </c>
      <c r="I497" s="6">
        <v>0</v>
      </c>
      <c r="J497" s="9">
        <v>2132</v>
      </c>
      <c r="K497" s="9">
        <v>8314.7</v>
      </c>
      <c r="L497" s="9">
        <v>0</v>
      </c>
      <c r="M497" s="9">
        <v>0</v>
      </c>
      <c r="N497" s="9">
        <v>0</v>
      </c>
      <c r="O497" s="9">
        <v>0</v>
      </c>
      <c r="P497" s="10">
        <v>0</v>
      </c>
    </row>
    <row r="498" spans="1:16">
      <c r="A498" s="6">
        <v>202409</v>
      </c>
      <c r="B498" s="6" t="s">
        <v>307</v>
      </c>
      <c r="C498" s="6" t="s">
        <v>575</v>
      </c>
      <c r="D498" s="6" t="s">
        <v>1542</v>
      </c>
      <c r="E498" s="6" t="s">
        <v>629</v>
      </c>
      <c r="F498" s="6" t="s">
        <v>578</v>
      </c>
      <c r="G498" s="7" t="s">
        <v>630</v>
      </c>
      <c r="H498" s="6" t="str">
        <f>_xlfn.XLOOKUP(B498,'2024.1-2024.6'!B:B,'2024.1-2024.6'!H:H)</f>
        <v>计时</v>
      </c>
      <c r="I498" s="6">
        <v>0</v>
      </c>
      <c r="J498" s="9">
        <v>5500</v>
      </c>
      <c r="K498" s="9">
        <v>13795</v>
      </c>
      <c r="L498" s="9">
        <v>363.68</v>
      </c>
      <c r="M498" s="9">
        <v>90.92</v>
      </c>
      <c r="N498" s="9">
        <v>9.09</v>
      </c>
      <c r="O498" s="9">
        <v>3000</v>
      </c>
      <c r="P498" s="10">
        <f t="shared" ref="P498:P508" si="25">1900*0.2%</f>
        <v>3.8</v>
      </c>
    </row>
    <row r="499" spans="1:16">
      <c r="A499" s="6">
        <v>202409</v>
      </c>
      <c r="B499" s="6" t="s">
        <v>353</v>
      </c>
      <c r="C499" s="6" t="s">
        <v>1438</v>
      </c>
      <c r="D499" s="6" t="s">
        <v>671</v>
      </c>
      <c r="E499" s="6" t="s">
        <v>631</v>
      </c>
      <c r="F499" s="6" t="s">
        <v>683</v>
      </c>
      <c r="G499" s="7" t="s">
        <v>633</v>
      </c>
      <c r="H499" s="6" t="str">
        <f>_xlfn.XLOOKUP(B499,'2024.1-2024.6'!B:B,'2024.1-2024.6'!H:H)</f>
        <v>计时</v>
      </c>
      <c r="I499" s="6">
        <v>0</v>
      </c>
      <c r="J499" s="9">
        <v>7100</v>
      </c>
      <c r="K499" s="9">
        <v>14894.5</v>
      </c>
      <c r="L499" s="9">
        <v>363.68</v>
      </c>
      <c r="M499" s="9">
        <v>90.92</v>
      </c>
      <c r="N499" s="9">
        <v>9.09</v>
      </c>
      <c r="O499" s="9">
        <v>1500</v>
      </c>
      <c r="P499" s="10">
        <f t="shared" si="25"/>
        <v>3.8</v>
      </c>
    </row>
    <row r="500" spans="1:16">
      <c r="A500" s="6">
        <v>202409</v>
      </c>
      <c r="B500" s="6" t="s">
        <v>379</v>
      </c>
      <c r="C500" s="6" t="s">
        <v>1437</v>
      </c>
      <c r="D500" s="6" t="s">
        <v>1543</v>
      </c>
      <c r="E500" s="6" t="s">
        <v>634</v>
      </c>
      <c r="F500" s="6" t="s">
        <v>1386</v>
      </c>
      <c r="G500" s="7" t="s">
        <v>636</v>
      </c>
      <c r="H500" s="6" t="str">
        <f>_xlfn.XLOOKUP(B500,'2024.1-2024.6'!B:B,'2024.1-2024.6'!H:H)</f>
        <v>计时</v>
      </c>
      <c r="I500" s="6">
        <v>0</v>
      </c>
      <c r="J500" s="9">
        <v>5520</v>
      </c>
      <c r="K500" s="9">
        <v>14411.5</v>
      </c>
      <c r="L500" s="9">
        <v>363.68</v>
      </c>
      <c r="M500" s="9">
        <v>90.92</v>
      </c>
      <c r="N500" s="9">
        <v>9.09</v>
      </c>
      <c r="O500" s="9">
        <v>750</v>
      </c>
      <c r="P500" s="10">
        <f t="shared" si="25"/>
        <v>3.8</v>
      </c>
    </row>
    <row r="501" spans="1:16">
      <c r="A501" s="6">
        <v>202409</v>
      </c>
      <c r="B501" s="6" t="s">
        <v>248</v>
      </c>
      <c r="C501" s="6" t="s">
        <v>1437</v>
      </c>
      <c r="D501" s="6" t="s">
        <v>1546</v>
      </c>
      <c r="E501" s="6" t="s">
        <v>637</v>
      </c>
      <c r="F501" s="6" t="s">
        <v>778</v>
      </c>
      <c r="G501" s="7" t="s">
        <v>639</v>
      </c>
      <c r="H501" s="6" t="str">
        <f>_xlfn.XLOOKUP(B501,'2024.1-2024.6'!B:B,'2024.1-2024.6'!H:H)</f>
        <v>计时</v>
      </c>
      <c r="I501" s="6">
        <v>0</v>
      </c>
      <c r="J501" s="9">
        <v>4250</v>
      </c>
      <c r="K501" s="9">
        <v>11403.43</v>
      </c>
      <c r="L501" s="9">
        <v>363.68</v>
      </c>
      <c r="M501" s="9">
        <v>90.92</v>
      </c>
      <c r="N501" s="9">
        <v>9.09</v>
      </c>
      <c r="O501" s="9">
        <v>0</v>
      </c>
      <c r="P501" s="10">
        <f t="shared" si="25"/>
        <v>3.8</v>
      </c>
    </row>
    <row r="502" spans="1:16">
      <c r="A502" s="6">
        <v>202409</v>
      </c>
      <c r="B502" s="6" t="s">
        <v>261</v>
      </c>
      <c r="C502" s="6" t="s">
        <v>1437</v>
      </c>
      <c r="D502" s="6" t="s">
        <v>1546</v>
      </c>
      <c r="E502" s="6" t="s">
        <v>640</v>
      </c>
      <c r="F502" s="6" t="s">
        <v>652</v>
      </c>
      <c r="G502" s="7" t="s">
        <v>642</v>
      </c>
      <c r="H502" s="6" t="str">
        <f>_xlfn.XLOOKUP(B502,'2024.1-2024.6'!B:B,'2024.1-2024.6'!H:H)</f>
        <v>计时</v>
      </c>
      <c r="I502" s="6">
        <v>0</v>
      </c>
      <c r="J502" s="9">
        <v>3440</v>
      </c>
      <c r="K502" s="9">
        <v>9300.43</v>
      </c>
      <c r="L502" s="9">
        <v>363.68</v>
      </c>
      <c r="M502" s="9">
        <v>90.92</v>
      </c>
      <c r="N502" s="9">
        <v>9.09</v>
      </c>
      <c r="O502" s="9">
        <v>0</v>
      </c>
      <c r="P502" s="10">
        <f t="shared" si="25"/>
        <v>3.8</v>
      </c>
    </row>
    <row r="503" spans="1:16">
      <c r="A503" s="6">
        <v>202409</v>
      </c>
      <c r="B503" s="6" t="s">
        <v>405</v>
      </c>
      <c r="C503" s="6" t="s">
        <v>1437</v>
      </c>
      <c r="D503" s="6" t="s">
        <v>1549</v>
      </c>
      <c r="E503" s="6" t="s">
        <v>643</v>
      </c>
      <c r="F503" s="6" t="s">
        <v>1219</v>
      </c>
      <c r="G503" s="7" t="s">
        <v>644</v>
      </c>
      <c r="H503" s="6" t="str">
        <f>_xlfn.XLOOKUP(B503,'2024.1-2024.6'!B:B,'2024.1-2024.6'!H:H)</f>
        <v>计时</v>
      </c>
      <c r="I503" s="6">
        <v>0</v>
      </c>
      <c r="J503" s="9">
        <v>4331</v>
      </c>
      <c r="K503" s="9">
        <v>13243.66</v>
      </c>
      <c r="L503" s="9">
        <v>363.68</v>
      </c>
      <c r="M503" s="9">
        <v>90.92</v>
      </c>
      <c r="N503" s="9">
        <v>9.09</v>
      </c>
      <c r="O503" s="9">
        <v>0</v>
      </c>
      <c r="P503" s="10">
        <f t="shared" si="25"/>
        <v>3.8</v>
      </c>
    </row>
    <row r="504" spans="1:16">
      <c r="A504" s="6">
        <v>202409</v>
      </c>
      <c r="B504" s="6" t="s">
        <v>244</v>
      </c>
      <c r="C504" s="6" t="s">
        <v>1438</v>
      </c>
      <c r="D504" s="6" t="s">
        <v>1550</v>
      </c>
      <c r="E504" s="6" t="s">
        <v>645</v>
      </c>
      <c r="F504" s="6" t="s">
        <v>646</v>
      </c>
      <c r="G504" s="7" t="s">
        <v>647</v>
      </c>
      <c r="H504" s="6" t="str">
        <f>_xlfn.XLOOKUP(B504,'2024.1-2024.6'!B:B,'2024.1-2024.6'!H:H)</f>
        <v>计时</v>
      </c>
      <c r="I504" s="6">
        <v>0</v>
      </c>
      <c r="J504" s="9">
        <v>4000</v>
      </c>
      <c r="K504" s="9">
        <v>10320.5</v>
      </c>
      <c r="L504" s="9">
        <v>363.68</v>
      </c>
      <c r="M504" s="9">
        <v>90.92</v>
      </c>
      <c r="N504" s="9">
        <v>9.09</v>
      </c>
      <c r="O504" s="9">
        <v>0</v>
      </c>
      <c r="P504" s="10">
        <f t="shared" si="25"/>
        <v>3.8</v>
      </c>
    </row>
    <row r="505" spans="1:16">
      <c r="A505" s="6">
        <v>202409</v>
      </c>
      <c r="B505" s="6" t="s">
        <v>286</v>
      </c>
      <c r="C505" s="6" t="s">
        <v>1437</v>
      </c>
      <c r="D505" s="6" t="s">
        <v>1542</v>
      </c>
      <c r="E505" s="6" t="s">
        <v>648</v>
      </c>
      <c r="F505" s="6" t="s">
        <v>1365</v>
      </c>
      <c r="G505" s="7" t="s">
        <v>650</v>
      </c>
      <c r="H505" s="6" t="str">
        <f>_xlfn.XLOOKUP(B505,'2024.1-2024.6'!B:B,'2024.1-2024.6'!H:H)</f>
        <v>计时</v>
      </c>
      <c r="I505" s="6">
        <v>0</v>
      </c>
      <c r="J505" s="9">
        <v>8560</v>
      </c>
      <c r="K505" s="9">
        <v>24277.5</v>
      </c>
      <c r="L505" s="9">
        <v>363.68</v>
      </c>
      <c r="M505" s="9">
        <v>90.92</v>
      </c>
      <c r="N505" s="9">
        <v>9.09</v>
      </c>
      <c r="O505" s="9">
        <v>457.5</v>
      </c>
      <c r="P505" s="10">
        <f t="shared" si="25"/>
        <v>3.8</v>
      </c>
    </row>
    <row r="506" spans="1:16">
      <c r="A506" s="6">
        <v>202409</v>
      </c>
      <c r="B506" s="6" t="s">
        <v>421</v>
      </c>
      <c r="C506" s="6" t="s">
        <v>1437</v>
      </c>
      <c r="D506" s="6" t="s">
        <v>1546</v>
      </c>
      <c r="E506" s="6" t="s">
        <v>651</v>
      </c>
      <c r="F506" s="6" t="s">
        <v>652</v>
      </c>
      <c r="G506" s="7" t="s">
        <v>653</v>
      </c>
      <c r="H506" s="6" t="str">
        <f>_xlfn.XLOOKUP(B506,'2024.1-2024.6'!B:B,'2024.1-2024.6'!H:H)</f>
        <v>计时</v>
      </c>
      <c r="I506" s="6">
        <v>0</v>
      </c>
      <c r="J506" s="9">
        <v>5519</v>
      </c>
      <c r="K506" s="9">
        <v>13857.73</v>
      </c>
      <c r="L506" s="9">
        <v>363.68</v>
      </c>
      <c r="M506" s="9">
        <v>90.92</v>
      </c>
      <c r="N506" s="9">
        <v>9.09</v>
      </c>
      <c r="O506" s="9">
        <v>0</v>
      </c>
      <c r="P506" s="10">
        <f t="shared" si="25"/>
        <v>3.8</v>
      </c>
    </row>
    <row r="507" spans="1:16">
      <c r="A507" s="6">
        <v>202409</v>
      </c>
      <c r="B507" s="6" t="s">
        <v>258</v>
      </c>
      <c r="C507" s="6" t="s">
        <v>575</v>
      </c>
      <c r="D507" s="6" t="s">
        <v>1551</v>
      </c>
      <c r="E507" s="6" t="s">
        <v>654</v>
      </c>
      <c r="F507" s="6" t="s">
        <v>655</v>
      </c>
      <c r="G507" s="7" t="s">
        <v>656</v>
      </c>
      <c r="H507" s="6" t="str">
        <f>_xlfn.XLOOKUP(B507,'2024.1-2024.6'!B:B,'2024.1-2024.6'!H:H)</f>
        <v>计时</v>
      </c>
      <c r="I507" s="6">
        <v>0</v>
      </c>
      <c r="J507" s="9">
        <v>2888</v>
      </c>
      <c r="K507" s="9">
        <v>12089.34</v>
      </c>
      <c r="L507" s="9">
        <v>363.68</v>
      </c>
      <c r="M507" s="9">
        <v>90.92</v>
      </c>
      <c r="N507" s="9">
        <v>9.09</v>
      </c>
      <c r="O507" s="9">
        <v>0</v>
      </c>
      <c r="P507" s="10">
        <f t="shared" si="25"/>
        <v>3.8</v>
      </c>
    </row>
    <row r="508" spans="1:16">
      <c r="A508" s="6">
        <v>202409</v>
      </c>
      <c r="B508" s="6" t="s">
        <v>416</v>
      </c>
      <c r="C508" s="6" t="s">
        <v>580</v>
      </c>
      <c r="D508" s="6" t="s">
        <v>1546</v>
      </c>
      <c r="E508" s="6" t="s">
        <v>665</v>
      </c>
      <c r="F508" s="6" t="s">
        <v>666</v>
      </c>
      <c r="G508" s="7" t="s">
        <v>667</v>
      </c>
      <c r="H508" s="6" t="str">
        <f>_xlfn.XLOOKUP(B508,'2024.1-2024.6'!B:B,'2024.1-2024.6'!H:H)</f>
        <v>计时</v>
      </c>
      <c r="I508" s="6">
        <v>0</v>
      </c>
      <c r="J508" s="9">
        <v>4133</v>
      </c>
      <c r="K508" s="9">
        <v>9339.9</v>
      </c>
      <c r="L508" s="9">
        <v>363.68</v>
      </c>
      <c r="M508" s="9">
        <v>90.92</v>
      </c>
      <c r="N508" s="9">
        <v>9.09</v>
      </c>
      <c r="O508" s="9">
        <v>300</v>
      </c>
      <c r="P508" s="10">
        <f t="shared" si="25"/>
        <v>3.8</v>
      </c>
    </row>
    <row r="509" spans="1:16">
      <c r="A509" s="6">
        <v>202409</v>
      </c>
      <c r="B509" s="6" t="s">
        <v>344</v>
      </c>
      <c r="C509" s="6" t="s">
        <v>575</v>
      </c>
      <c r="D509" s="6" t="s">
        <v>1542</v>
      </c>
      <c r="E509" s="6" t="s">
        <v>672</v>
      </c>
      <c r="F509" s="6" t="s">
        <v>578</v>
      </c>
      <c r="G509" s="7" t="s">
        <v>673</v>
      </c>
      <c r="H509" s="6" t="str">
        <f>_xlfn.XLOOKUP(B509,'2024.1-2024.6'!B:B,'2024.1-2024.6'!H:H)</f>
        <v>计时</v>
      </c>
      <c r="I509" s="6">
        <v>0</v>
      </c>
      <c r="J509" s="9">
        <v>8800</v>
      </c>
      <c r="K509" s="9">
        <v>13920</v>
      </c>
      <c r="L509" s="9">
        <v>0</v>
      </c>
      <c r="M509" s="9">
        <v>0</v>
      </c>
      <c r="N509" s="9">
        <v>0</v>
      </c>
      <c r="O509" s="9">
        <v>0</v>
      </c>
      <c r="P509" s="10">
        <v>0</v>
      </c>
    </row>
    <row r="510" spans="1:16">
      <c r="A510" s="6">
        <v>202409</v>
      </c>
      <c r="B510" s="6" t="s">
        <v>298</v>
      </c>
      <c r="C510" s="6" t="s">
        <v>1437</v>
      </c>
      <c r="D510" s="6" t="s">
        <v>1551</v>
      </c>
      <c r="E510" s="6" t="s">
        <v>674</v>
      </c>
      <c r="F510" s="6" t="s">
        <v>675</v>
      </c>
      <c r="G510" s="7" t="s">
        <v>676</v>
      </c>
      <c r="H510" s="6" t="str">
        <f>_xlfn.XLOOKUP(B510,'2024.1-2024.6'!B:B,'2024.1-2024.6'!H:H)</f>
        <v>计时</v>
      </c>
      <c r="I510" s="6">
        <v>0</v>
      </c>
      <c r="J510" s="9">
        <v>2532</v>
      </c>
      <c r="K510" s="9">
        <v>7206.6</v>
      </c>
      <c r="L510" s="9">
        <v>363.68</v>
      </c>
      <c r="M510" s="9">
        <v>90.92</v>
      </c>
      <c r="N510" s="9">
        <v>9.09</v>
      </c>
      <c r="O510" s="9">
        <v>0</v>
      </c>
      <c r="P510" s="10">
        <f t="shared" ref="P510:P522" si="26">1900*0.2%</f>
        <v>3.8</v>
      </c>
    </row>
    <row r="511" spans="1:16">
      <c r="A511" s="6">
        <v>202409</v>
      </c>
      <c r="B511" s="6" t="s">
        <v>355</v>
      </c>
      <c r="C511" s="6" t="s">
        <v>1438</v>
      </c>
      <c r="D511" s="6" t="s">
        <v>1552</v>
      </c>
      <c r="E511" s="6" t="s">
        <v>685</v>
      </c>
      <c r="F511" s="6" t="s">
        <v>686</v>
      </c>
      <c r="G511" s="7" t="s">
        <v>687</v>
      </c>
      <c r="H511" s="6" t="s">
        <v>1486</v>
      </c>
      <c r="I511" s="6">
        <v>0</v>
      </c>
      <c r="J511" s="9">
        <v>2520</v>
      </c>
      <c r="K511" s="9">
        <v>8784.56</v>
      </c>
      <c r="L511" s="9">
        <v>363.68</v>
      </c>
      <c r="M511" s="9">
        <v>90.92</v>
      </c>
      <c r="N511" s="9">
        <v>9.09</v>
      </c>
      <c r="O511" s="9">
        <v>0</v>
      </c>
      <c r="P511" s="10">
        <f t="shared" si="26"/>
        <v>3.8</v>
      </c>
    </row>
    <row r="512" spans="1:16">
      <c r="A512" s="6">
        <v>202409</v>
      </c>
      <c r="B512" s="6" t="s">
        <v>420</v>
      </c>
      <c r="C512" s="6" t="s">
        <v>580</v>
      </c>
      <c r="D512" s="6" t="s">
        <v>1546</v>
      </c>
      <c r="E512" s="6" t="s">
        <v>697</v>
      </c>
      <c r="F512" s="6" t="s">
        <v>698</v>
      </c>
      <c r="G512" s="7" t="s">
        <v>699</v>
      </c>
      <c r="H512" s="6" t="str">
        <f>_xlfn.XLOOKUP(B512,'2024.1-2024.6'!B:B,'2024.1-2024.6'!H:H)</f>
        <v>计时</v>
      </c>
      <c r="I512" s="6">
        <v>0</v>
      </c>
      <c r="J512" s="9">
        <v>4536</v>
      </c>
      <c r="K512" s="9">
        <v>10668</v>
      </c>
      <c r="L512" s="9">
        <v>363.68</v>
      </c>
      <c r="M512" s="9">
        <v>90.92</v>
      </c>
      <c r="N512" s="9">
        <v>9.09</v>
      </c>
      <c r="O512" s="9">
        <v>300</v>
      </c>
      <c r="P512" s="10">
        <f t="shared" si="26"/>
        <v>3.8</v>
      </c>
    </row>
    <row r="513" spans="1:16">
      <c r="A513" s="6">
        <v>202409</v>
      </c>
      <c r="B513" s="6" t="s">
        <v>424</v>
      </c>
      <c r="C513" s="6" t="s">
        <v>1437</v>
      </c>
      <c r="D513" s="6" t="s">
        <v>1549</v>
      </c>
      <c r="E513" s="6" t="s">
        <v>700</v>
      </c>
      <c r="F513" s="6" t="s">
        <v>617</v>
      </c>
      <c r="G513" s="7" t="s">
        <v>701</v>
      </c>
      <c r="H513" s="6" t="str">
        <f>_xlfn.XLOOKUP(B513,'2024.1-2024.6'!B:B,'2024.1-2024.6'!H:H)</f>
        <v>计时</v>
      </c>
      <c r="I513" s="6">
        <v>0</v>
      </c>
      <c r="J513" s="9">
        <v>2363</v>
      </c>
      <c r="K513" s="9">
        <v>6234</v>
      </c>
      <c r="L513" s="9">
        <v>363.68</v>
      </c>
      <c r="M513" s="9">
        <v>90.92</v>
      </c>
      <c r="N513" s="9">
        <v>9.09</v>
      </c>
      <c r="O513" s="9">
        <v>0</v>
      </c>
      <c r="P513" s="10">
        <f t="shared" si="26"/>
        <v>3.8</v>
      </c>
    </row>
    <row r="514" spans="1:16">
      <c r="A514" s="6">
        <v>202409</v>
      </c>
      <c r="B514" s="6" t="s">
        <v>277</v>
      </c>
      <c r="C514" s="6" t="s">
        <v>1438</v>
      </c>
      <c r="D514" s="6" t="s">
        <v>1553</v>
      </c>
      <c r="E514" s="6" t="s">
        <v>702</v>
      </c>
      <c r="F514" s="6" t="s">
        <v>703</v>
      </c>
      <c r="G514" s="7" t="s">
        <v>704</v>
      </c>
      <c r="H514" s="6" t="s">
        <v>1486</v>
      </c>
      <c r="I514" s="6">
        <v>0</v>
      </c>
      <c r="J514" s="9">
        <v>1900</v>
      </c>
      <c r="K514" s="9">
        <v>4521.7</v>
      </c>
      <c r="L514" s="9">
        <v>363.68</v>
      </c>
      <c r="M514" s="9">
        <v>90.92</v>
      </c>
      <c r="N514" s="9">
        <v>9.09</v>
      </c>
      <c r="O514" s="9">
        <v>0</v>
      </c>
      <c r="P514" s="10">
        <f t="shared" si="26"/>
        <v>3.8</v>
      </c>
    </row>
    <row r="515" spans="1:16">
      <c r="A515" s="6">
        <v>202409</v>
      </c>
      <c r="B515" s="6" t="s">
        <v>204</v>
      </c>
      <c r="C515" s="6" t="s">
        <v>1438</v>
      </c>
      <c r="D515" s="6" t="s">
        <v>1551</v>
      </c>
      <c r="E515" s="6" t="s">
        <v>712</v>
      </c>
      <c r="F515" s="6" t="s">
        <v>880</v>
      </c>
      <c r="G515" s="7" t="s">
        <v>714</v>
      </c>
      <c r="H515" s="6" t="str">
        <f>_xlfn.XLOOKUP(B515,'2024.1-2024.6'!B:B,'2024.1-2024.6'!H:H)</f>
        <v>计时</v>
      </c>
      <c r="I515" s="6" t="s">
        <v>1562</v>
      </c>
      <c r="J515" s="9">
        <v>1958</v>
      </c>
      <c r="K515" s="9">
        <v>1210.5</v>
      </c>
      <c r="L515" s="9">
        <v>363.68</v>
      </c>
      <c r="M515" s="9">
        <v>90.92</v>
      </c>
      <c r="N515" s="9">
        <v>9.09</v>
      </c>
      <c r="O515" s="9">
        <v>0</v>
      </c>
      <c r="P515" s="10">
        <f t="shared" si="26"/>
        <v>3.8</v>
      </c>
    </row>
    <row r="516" spans="1:16">
      <c r="A516" s="6">
        <v>202409</v>
      </c>
      <c r="B516" s="6" t="s">
        <v>413</v>
      </c>
      <c r="C516" s="6" t="s">
        <v>1437</v>
      </c>
      <c r="D516" s="6" t="s">
        <v>1549</v>
      </c>
      <c r="E516" s="6" t="s">
        <v>718</v>
      </c>
      <c r="F516" s="6" t="s">
        <v>638</v>
      </c>
      <c r="G516" s="7" t="s">
        <v>719</v>
      </c>
      <c r="H516" s="6" t="str">
        <f>_xlfn.XLOOKUP(B516,'2024.1-2024.6'!B:B,'2024.1-2024.6'!H:H)</f>
        <v>计时</v>
      </c>
      <c r="I516" s="6">
        <v>0</v>
      </c>
      <c r="J516" s="9">
        <v>3500</v>
      </c>
      <c r="K516" s="9">
        <v>7973.2</v>
      </c>
      <c r="L516" s="9">
        <v>363.68</v>
      </c>
      <c r="M516" s="9">
        <v>90.92</v>
      </c>
      <c r="N516" s="9">
        <v>9.09</v>
      </c>
      <c r="O516" s="9">
        <v>0</v>
      </c>
      <c r="P516" s="10">
        <f t="shared" si="26"/>
        <v>3.8</v>
      </c>
    </row>
    <row r="517" spans="1:16">
      <c r="A517" s="6">
        <v>202409</v>
      </c>
      <c r="B517" s="6" t="s">
        <v>393</v>
      </c>
      <c r="C517" s="6" t="s">
        <v>1437</v>
      </c>
      <c r="D517" s="6" t="s">
        <v>1549</v>
      </c>
      <c r="E517" s="6" t="s">
        <v>720</v>
      </c>
      <c r="F517" s="6" t="s">
        <v>721</v>
      </c>
      <c r="G517" s="7" t="s">
        <v>722</v>
      </c>
      <c r="H517" s="6" t="str">
        <f>_xlfn.XLOOKUP(B517,'2024.1-2024.6'!B:B,'2024.1-2024.6'!H:H)</f>
        <v>计时</v>
      </c>
      <c r="I517" s="6">
        <v>0</v>
      </c>
      <c r="J517" s="9">
        <v>3000</v>
      </c>
      <c r="K517" s="9">
        <v>7128.16</v>
      </c>
      <c r="L517" s="9">
        <v>363.68</v>
      </c>
      <c r="M517" s="9">
        <v>90.92</v>
      </c>
      <c r="N517" s="9">
        <v>9.09</v>
      </c>
      <c r="O517" s="9">
        <v>0</v>
      </c>
      <c r="P517" s="10">
        <f t="shared" si="26"/>
        <v>3.8</v>
      </c>
    </row>
    <row r="518" spans="1:16">
      <c r="A518" s="6">
        <v>202409</v>
      </c>
      <c r="B518" s="6" t="s">
        <v>252</v>
      </c>
      <c r="C518" s="6" t="s">
        <v>1437</v>
      </c>
      <c r="D518" s="6" t="s">
        <v>1546</v>
      </c>
      <c r="E518" s="6" t="s">
        <v>727</v>
      </c>
      <c r="F518" s="6" t="s">
        <v>778</v>
      </c>
      <c r="G518" s="7" t="s">
        <v>728</v>
      </c>
      <c r="H518" s="6" t="str">
        <f>_xlfn.XLOOKUP(B518,'2024.1-2024.6'!B:B,'2024.1-2024.6'!H:H)</f>
        <v>计时</v>
      </c>
      <c r="I518" s="6">
        <v>0</v>
      </c>
      <c r="J518" s="9">
        <v>4937</v>
      </c>
      <c r="K518" s="9">
        <v>11804.8</v>
      </c>
      <c r="L518" s="9">
        <v>363.68</v>
      </c>
      <c r="M518" s="9">
        <v>90.92</v>
      </c>
      <c r="N518" s="9">
        <v>9.09</v>
      </c>
      <c r="O518" s="9">
        <v>1200</v>
      </c>
      <c r="P518" s="10">
        <f t="shared" si="26"/>
        <v>3.8</v>
      </c>
    </row>
    <row r="519" spans="1:16">
      <c r="A519" s="6">
        <v>202409</v>
      </c>
      <c r="B519" s="6" t="s">
        <v>427</v>
      </c>
      <c r="C519" s="6" t="s">
        <v>1439</v>
      </c>
      <c r="D519" s="6" t="s">
        <v>1542</v>
      </c>
      <c r="E519" s="6" t="s">
        <v>729</v>
      </c>
      <c r="F519" s="6" t="s">
        <v>1337</v>
      </c>
      <c r="G519" s="7" t="s">
        <v>731</v>
      </c>
      <c r="H519" s="6" t="str">
        <f>_xlfn.XLOOKUP(B519,'2024.1-2024.6'!B:B,'2024.1-2024.6'!H:H)</f>
        <v>计时</v>
      </c>
      <c r="I519" s="6">
        <v>0</v>
      </c>
      <c r="J519" s="9">
        <v>8080</v>
      </c>
      <c r="K519" s="9">
        <v>15715</v>
      </c>
      <c r="L519" s="9">
        <v>363.68</v>
      </c>
      <c r="M519" s="9">
        <v>90.92</v>
      </c>
      <c r="N519" s="9">
        <v>9.09</v>
      </c>
      <c r="O519" s="9">
        <v>2000</v>
      </c>
      <c r="P519" s="10">
        <f t="shared" si="26"/>
        <v>3.8</v>
      </c>
    </row>
    <row r="520" spans="1:16">
      <c r="A520" s="6">
        <v>202409</v>
      </c>
      <c r="B520" s="6" t="s">
        <v>447</v>
      </c>
      <c r="C520" s="6" t="s">
        <v>575</v>
      </c>
      <c r="D520" s="6" t="s">
        <v>1002</v>
      </c>
      <c r="E520" s="6" t="s">
        <v>732</v>
      </c>
      <c r="F520" s="6" t="s">
        <v>710</v>
      </c>
      <c r="G520" s="7" t="s">
        <v>733</v>
      </c>
      <c r="H520" s="6" t="str">
        <f>_xlfn.XLOOKUP(B520,'2024.1-2024.6'!B:B,'2024.1-2024.6'!H:H)</f>
        <v>计时</v>
      </c>
      <c r="I520" s="6">
        <v>0</v>
      </c>
      <c r="J520" s="9">
        <v>3000</v>
      </c>
      <c r="K520" s="9">
        <v>10500</v>
      </c>
      <c r="L520" s="9">
        <v>363.68</v>
      </c>
      <c r="M520" s="9">
        <v>90.92</v>
      </c>
      <c r="N520" s="9">
        <v>9.09</v>
      </c>
      <c r="O520" s="9">
        <v>0</v>
      </c>
      <c r="P520" s="10">
        <f t="shared" si="26"/>
        <v>3.8</v>
      </c>
    </row>
    <row r="521" spans="1:16">
      <c r="A521" s="6">
        <v>202409</v>
      </c>
      <c r="B521" s="6" t="s">
        <v>401</v>
      </c>
      <c r="C521" s="6" t="s">
        <v>1438</v>
      </c>
      <c r="D521" s="6" t="s">
        <v>1551</v>
      </c>
      <c r="E521" s="6" t="s">
        <v>734</v>
      </c>
      <c r="F521" s="6" t="s">
        <v>735</v>
      </c>
      <c r="G521" s="7" t="s">
        <v>736</v>
      </c>
      <c r="H521" s="6" t="str">
        <f>_xlfn.XLOOKUP(B521,'2024.1-2024.6'!B:B,'2024.1-2024.6'!H:H)</f>
        <v>计时</v>
      </c>
      <c r="I521" s="6">
        <v>0</v>
      </c>
      <c r="J521" s="9">
        <v>2240</v>
      </c>
      <c r="K521" s="9">
        <v>6829</v>
      </c>
      <c r="L521" s="9">
        <v>363.68</v>
      </c>
      <c r="M521" s="9">
        <v>90.92</v>
      </c>
      <c r="N521" s="9">
        <v>9.09</v>
      </c>
      <c r="O521" s="9">
        <v>0</v>
      </c>
      <c r="P521" s="10">
        <f t="shared" si="26"/>
        <v>3.8</v>
      </c>
    </row>
    <row r="522" spans="1:16">
      <c r="A522" s="6">
        <v>202409</v>
      </c>
      <c r="B522" s="6" t="s">
        <v>321</v>
      </c>
      <c r="C522" s="6" t="s">
        <v>1437</v>
      </c>
      <c r="D522" s="6" t="s">
        <v>671</v>
      </c>
      <c r="E522" s="6" t="s">
        <v>737</v>
      </c>
      <c r="F522" s="6" t="s">
        <v>792</v>
      </c>
      <c r="G522" s="7" t="s">
        <v>739</v>
      </c>
      <c r="H522" s="6" t="str">
        <f>_xlfn.XLOOKUP(B522,'2024.1-2024.6'!B:B,'2024.1-2024.6'!H:H)</f>
        <v>计时</v>
      </c>
      <c r="I522" s="6">
        <v>0</v>
      </c>
      <c r="J522" s="9">
        <v>5240</v>
      </c>
      <c r="K522" s="9">
        <v>14004.4</v>
      </c>
      <c r="L522" s="9">
        <v>363.68</v>
      </c>
      <c r="M522" s="9">
        <v>90.92</v>
      </c>
      <c r="N522" s="9">
        <v>9.09</v>
      </c>
      <c r="O522" s="9">
        <v>475</v>
      </c>
      <c r="P522" s="10">
        <f t="shared" si="26"/>
        <v>3.8</v>
      </c>
    </row>
    <row r="523" spans="1:16">
      <c r="A523" s="6">
        <v>202409</v>
      </c>
      <c r="B523" s="6" t="s">
        <v>388</v>
      </c>
      <c r="C523" s="6" t="s">
        <v>1437</v>
      </c>
      <c r="D523" s="6" t="s">
        <v>1542</v>
      </c>
      <c r="E523" s="6" t="s">
        <v>740</v>
      </c>
      <c r="F523" s="6" t="s">
        <v>1367</v>
      </c>
      <c r="G523" s="7" t="s">
        <v>742</v>
      </c>
      <c r="H523" s="6" t="str">
        <f>_xlfn.XLOOKUP(B523,'2024.1-2024.6'!B:B,'2024.1-2024.6'!H:H)</f>
        <v>计时</v>
      </c>
      <c r="I523" s="6">
        <v>0</v>
      </c>
      <c r="J523" s="9">
        <v>11800</v>
      </c>
      <c r="K523" s="9">
        <v>28613</v>
      </c>
      <c r="L523" s="9">
        <v>0</v>
      </c>
      <c r="M523" s="9">
        <v>0</v>
      </c>
      <c r="N523" s="9">
        <v>0</v>
      </c>
      <c r="O523" s="9">
        <v>0</v>
      </c>
      <c r="P523" s="10">
        <v>0</v>
      </c>
    </row>
    <row r="524" spans="1:16">
      <c r="A524" s="6">
        <v>202409</v>
      </c>
      <c r="B524" s="6" t="s">
        <v>279</v>
      </c>
      <c r="C524" s="6" t="s">
        <v>580</v>
      </c>
      <c r="D524" s="6" t="s">
        <v>1546</v>
      </c>
      <c r="E524" s="6" t="s">
        <v>743</v>
      </c>
      <c r="F524" s="6" t="s">
        <v>725</v>
      </c>
      <c r="G524" s="7" t="s">
        <v>744</v>
      </c>
      <c r="H524" s="6" t="str">
        <f>_xlfn.XLOOKUP(B524,'2024.1-2024.6'!B:B,'2024.1-2024.6'!H:H)</f>
        <v>计时</v>
      </c>
      <c r="I524" s="6">
        <v>0</v>
      </c>
      <c r="J524" s="9">
        <v>4950</v>
      </c>
      <c r="K524" s="9">
        <v>12582.96</v>
      </c>
      <c r="L524" s="9">
        <v>363.68</v>
      </c>
      <c r="M524" s="9">
        <v>90.92</v>
      </c>
      <c r="N524" s="9">
        <v>9.09</v>
      </c>
      <c r="O524" s="9">
        <v>500</v>
      </c>
      <c r="P524" s="10">
        <f t="shared" ref="P524:P541" si="27">1900*0.2%</f>
        <v>3.8</v>
      </c>
    </row>
    <row r="525" spans="1:16">
      <c r="A525" s="6">
        <v>202409</v>
      </c>
      <c r="B525" s="6" t="s">
        <v>219</v>
      </c>
      <c r="C525" s="6" t="s">
        <v>1437</v>
      </c>
      <c r="D525" s="6" t="s">
        <v>1546</v>
      </c>
      <c r="E525" s="6" t="s">
        <v>745</v>
      </c>
      <c r="F525" s="6" t="s">
        <v>652</v>
      </c>
      <c r="G525" s="7" t="s">
        <v>746</v>
      </c>
      <c r="H525" s="6" t="str">
        <f>_xlfn.XLOOKUP(B525,'2024.1-2024.6'!B:B,'2024.1-2024.6'!H:H)</f>
        <v>计时</v>
      </c>
      <c r="I525" s="6">
        <v>0</v>
      </c>
      <c r="J525" s="9">
        <v>3440</v>
      </c>
      <c r="K525" s="9">
        <v>8304.36</v>
      </c>
      <c r="L525" s="9">
        <v>363.68</v>
      </c>
      <c r="M525" s="9">
        <v>90.92</v>
      </c>
      <c r="N525" s="9">
        <v>9.09</v>
      </c>
      <c r="O525" s="9">
        <v>500</v>
      </c>
      <c r="P525" s="10">
        <f t="shared" si="27"/>
        <v>3.8</v>
      </c>
    </row>
    <row r="526" spans="1:16">
      <c r="A526" s="6">
        <v>202409</v>
      </c>
      <c r="B526" s="6" t="s">
        <v>331</v>
      </c>
      <c r="C526" s="6" t="s">
        <v>580</v>
      </c>
      <c r="D526" s="6" t="s">
        <v>1546</v>
      </c>
      <c r="E526" s="6" t="s">
        <v>747</v>
      </c>
      <c r="F526" s="6" t="s">
        <v>679</v>
      </c>
      <c r="G526" s="7" t="s">
        <v>748</v>
      </c>
      <c r="H526" s="6" t="str">
        <f>_xlfn.XLOOKUP(B526,'2024.1-2024.6'!B:B,'2024.1-2024.6'!H:H)</f>
        <v>计时</v>
      </c>
      <c r="I526" s="6">
        <v>0</v>
      </c>
      <c r="J526" s="9">
        <v>3326</v>
      </c>
      <c r="K526" s="9">
        <v>7796.1</v>
      </c>
      <c r="L526" s="9">
        <v>363.68</v>
      </c>
      <c r="M526" s="9">
        <v>90.92</v>
      </c>
      <c r="N526" s="9">
        <v>9.09</v>
      </c>
      <c r="O526" s="9">
        <v>0</v>
      </c>
      <c r="P526" s="10">
        <f t="shared" si="27"/>
        <v>3.8</v>
      </c>
    </row>
    <row r="527" spans="1:16">
      <c r="A527" s="6">
        <v>202409</v>
      </c>
      <c r="B527" s="6" t="s">
        <v>435</v>
      </c>
      <c r="C527" s="6" t="s">
        <v>575</v>
      </c>
      <c r="D527" s="6" t="s">
        <v>1551</v>
      </c>
      <c r="E527" s="6" t="s">
        <v>749</v>
      </c>
      <c r="F527" s="6" t="s">
        <v>1522</v>
      </c>
      <c r="G527" s="7" t="s">
        <v>750</v>
      </c>
      <c r="H527" s="6" t="str">
        <f>_xlfn.XLOOKUP(B527,'2024.1-2024.6'!B:B,'2024.1-2024.6'!H:H)</f>
        <v>计时</v>
      </c>
      <c r="I527" s="6">
        <v>0</v>
      </c>
      <c r="J527" s="9">
        <v>3868</v>
      </c>
      <c r="K527" s="9">
        <v>9656.95</v>
      </c>
      <c r="L527" s="9">
        <v>363.68</v>
      </c>
      <c r="M527" s="9">
        <v>90.92</v>
      </c>
      <c r="N527" s="9">
        <v>9.09</v>
      </c>
      <c r="O527" s="9">
        <v>0</v>
      </c>
      <c r="P527" s="10">
        <f t="shared" si="27"/>
        <v>3.8</v>
      </c>
    </row>
    <row r="528" spans="1:16">
      <c r="A528" s="6">
        <v>202409</v>
      </c>
      <c r="B528" s="6" t="s">
        <v>359</v>
      </c>
      <c r="C528" s="6" t="s">
        <v>1437</v>
      </c>
      <c r="D528" s="6" t="s">
        <v>1554</v>
      </c>
      <c r="E528" s="6" t="s">
        <v>755</v>
      </c>
      <c r="F528" s="6" t="s">
        <v>753</v>
      </c>
      <c r="G528" s="7" t="s">
        <v>756</v>
      </c>
      <c r="H528" s="6" t="str">
        <f>_xlfn.XLOOKUP(B528,'2024.1-2024.6'!B:B,'2024.1-2024.6'!H:H)</f>
        <v>计时</v>
      </c>
      <c r="I528" s="6">
        <v>0</v>
      </c>
      <c r="J528" s="9">
        <v>2138</v>
      </c>
      <c r="K528" s="9">
        <v>5655.2</v>
      </c>
      <c r="L528" s="9">
        <v>363.68</v>
      </c>
      <c r="M528" s="9">
        <v>90.92</v>
      </c>
      <c r="N528" s="9">
        <v>9.09</v>
      </c>
      <c r="O528" s="9">
        <v>0</v>
      </c>
      <c r="P528" s="10">
        <f t="shared" si="27"/>
        <v>3.8</v>
      </c>
    </row>
    <row r="529" spans="1:16">
      <c r="A529" s="6">
        <v>202409</v>
      </c>
      <c r="B529" s="6" t="s">
        <v>441</v>
      </c>
      <c r="C529" s="6" t="s">
        <v>1437</v>
      </c>
      <c r="D529" s="6" t="s">
        <v>1554</v>
      </c>
      <c r="E529" s="6" t="s">
        <v>757</v>
      </c>
      <c r="F529" s="6" t="s">
        <v>758</v>
      </c>
      <c r="G529" s="7" t="s">
        <v>759</v>
      </c>
      <c r="H529" s="6" t="str">
        <f>_xlfn.XLOOKUP(B529,'2024.1-2024.6'!B:B,'2024.1-2024.6'!H:H)</f>
        <v>计时</v>
      </c>
      <c r="I529" s="6">
        <v>0</v>
      </c>
      <c r="J529" s="9">
        <v>2000</v>
      </c>
      <c r="K529" s="9">
        <v>5847.7</v>
      </c>
      <c r="L529" s="9">
        <v>363.68</v>
      </c>
      <c r="M529" s="9">
        <v>90.92</v>
      </c>
      <c r="N529" s="9">
        <v>9.09</v>
      </c>
      <c r="O529" s="9">
        <v>0</v>
      </c>
      <c r="P529" s="10">
        <f t="shared" si="27"/>
        <v>3.8</v>
      </c>
    </row>
    <row r="530" spans="1:16">
      <c r="A530" s="6">
        <v>202409</v>
      </c>
      <c r="B530" s="6" t="s">
        <v>256</v>
      </c>
      <c r="C530" s="6" t="s">
        <v>592</v>
      </c>
      <c r="D530" s="6" t="s">
        <v>1551</v>
      </c>
      <c r="E530" s="6" t="s">
        <v>760</v>
      </c>
      <c r="F530" s="6" t="s">
        <v>761</v>
      </c>
      <c r="G530" s="7" t="s">
        <v>762</v>
      </c>
      <c r="H530" s="6" t="str">
        <f>_xlfn.XLOOKUP(B530,'2024.1-2024.6'!B:B,'2024.1-2024.6'!H:H)</f>
        <v>计时</v>
      </c>
      <c r="I530" s="6">
        <v>0</v>
      </c>
      <c r="J530" s="9">
        <v>3303</v>
      </c>
      <c r="K530" s="9">
        <v>7288.2</v>
      </c>
      <c r="L530" s="9">
        <v>363.68</v>
      </c>
      <c r="M530" s="9">
        <v>90.92</v>
      </c>
      <c r="N530" s="9">
        <v>9.09</v>
      </c>
      <c r="O530" s="9">
        <v>0</v>
      </c>
      <c r="P530" s="10">
        <f t="shared" si="27"/>
        <v>3.8</v>
      </c>
    </row>
    <row r="531" spans="1:16">
      <c r="A531" s="6">
        <v>202409</v>
      </c>
      <c r="B531" s="6" t="s">
        <v>318</v>
      </c>
      <c r="C531" s="6" t="s">
        <v>1437</v>
      </c>
      <c r="D531" s="6" t="s">
        <v>1546</v>
      </c>
      <c r="E531" s="6" t="s">
        <v>763</v>
      </c>
      <c r="F531" s="6" t="s">
        <v>725</v>
      </c>
      <c r="G531" s="7" t="s">
        <v>762</v>
      </c>
      <c r="H531" s="6" t="str">
        <f>_xlfn.XLOOKUP(B531,'2024.1-2024.6'!B:B,'2024.1-2024.6'!H:H)</f>
        <v>计时</v>
      </c>
      <c r="I531" s="6">
        <v>0</v>
      </c>
      <c r="J531" s="9">
        <v>4572</v>
      </c>
      <c r="K531" s="9">
        <v>13185.43</v>
      </c>
      <c r="L531" s="9">
        <v>363.68</v>
      </c>
      <c r="M531" s="9">
        <v>90.92</v>
      </c>
      <c r="N531" s="9">
        <v>9.09</v>
      </c>
      <c r="O531" s="9">
        <v>0</v>
      </c>
      <c r="P531" s="10">
        <f t="shared" si="27"/>
        <v>3.8</v>
      </c>
    </row>
    <row r="532" spans="1:16">
      <c r="A532" s="6">
        <v>202409</v>
      </c>
      <c r="B532" s="6" t="s">
        <v>332</v>
      </c>
      <c r="C532" s="6" t="s">
        <v>592</v>
      </c>
      <c r="D532" s="6" t="s">
        <v>671</v>
      </c>
      <c r="E532" s="6" t="s">
        <v>765</v>
      </c>
      <c r="F532" s="6" t="s">
        <v>766</v>
      </c>
      <c r="G532" s="7" t="s">
        <v>767</v>
      </c>
      <c r="H532" s="6" t="str">
        <f>_xlfn.XLOOKUP(B532,'2024.1-2024.6'!B:B,'2024.1-2024.6'!H:H)</f>
        <v>计时</v>
      </c>
      <c r="I532" s="6">
        <v>0</v>
      </c>
      <c r="J532" s="9">
        <v>5632</v>
      </c>
      <c r="K532" s="9">
        <v>11223.5</v>
      </c>
      <c r="L532" s="9">
        <v>363.68</v>
      </c>
      <c r="M532" s="9">
        <v>90.92</v>
      </c>
      <c r="N532" s="9">
        <v>9.09</v>
      </c>
      <c r="O532" s="9">
        <v>1500</v>
      </c>
      <c r="P532" s="10">
        <f t="shared" si="27"/>
        <v>3.8</v>
      </c>
    </row>
    <row r="533" spans="1:16">
      <c r="A533" s="6">
        <v>202409</v>
      </c>
      <c r="B533" s="6" t="s">
        <v>452</v>
      </c>
      <c r="C533" s="6" t="s">
        <v>1438</v>
      </c>
      <c r="D533" s="6" t="s">
        <v>1552</v>
      </c>
      <c r="E533" s="6" t="s">
        <v>768</v>
      </c>
      <c r="F533" s="6" t="s">
        <v>686</v>
      </c>
      <c r="G533" s="7" t="s">
        <v>769</v>
      </c>
      <c r="H533" s="6" t="s">
        <v>1486</v>
      </c>
      <c r="I533" s="6">
        <v>0</v>
      </c>
      <c r="J533" s="9">
        <v>2132</v>
      </c>
      <c r="K533" s="9">
        <v>7017.6</v>
      </c>
      <c r="L533" s="9">
        <v>363.68</v>
      </c>
      <c r="M533" s="9">
        <v>90.92</v>
      </c>
      <c r="N533" s="9">
        <v>9.09</v>
      </c>
      <c r="O533" s="9">
        <v>0</v>
      </c>
      <c r="P533" s="10">
        <f t="shared" si="27"/>
        <v>3.8</v>
      </c>
    </row>
    <row r="534" spans="1:16">
      <c r="A534" s="6">
        <v>202409</v>
      </c>
      <c r="B534" s="6" t="s">
        <v>384</v>
      </c>
      <c r="C534" s="6" t="s">
        <v>1437</v>
      </c>
      <c r="D534" s="6" t="s">
        <v>1546</v>
      </c>
      <c r="E534" s="6" t="s">
        <v>770</v>
      </c>
      <c r="F534" s="6" t="s">
        <v>771</v>
      </c>
      <c r="G534" s="7" t="s">
        <v>772</v>
      </c>
      <c r="H534" s="6" t="str">
        <f>_xlfn.XLOOKUP(B534,'2024.1-2024.6'!B:B,'2024.1-2024.6'!H:H)</f>
        <v>计时</v>
      </c>
      <c r="I534" s="6">
        <v>0</v>
      </c>
      <c r="J534" s="9">
        <v>3060</v>
      </c>
      <c r="K534" s="9">
        <v>7100</v>
      </c>
      <c r="L534" s="9">
        <v>363.68</v>
      </c>
      <c r="M534" s="9">
        <v>90.92</v>
      </c>
      <c r="N534" s="9">
        <v>9.09</v>
      </c>
      <c r="O534" s="9">
        <v>0</v>
      </c>
      <c r="P534" s="10">
        <f t="shared" si="27"/>
        <v>3.8</v>
      </c>
    </row>
    <row r="535" spans="1:16">
      <c r="A535" s="6">
        <v>202409</v>
      </c>
      <c r="B535" s="6" t="s">
        <v>385</v>
      </c>
      <c r="C535" s="6" t="s">
        <v>1437</v>
      </c>
      <c r="D535" s="6" t="s">
        <v>1546</v>
      </c>
      <c r="E535" s="6" t="s">
        <v>774</v>
      </c>
      <c r="F535" s="6" t="s">
        <v>652</v>
      </c>
      <c r="G535" s="7" t="s">
        <v>775</v>
      </c>
      <c r="H535" s="6" t="str">
        <f>_xlfn.XLOOKUP(B535,'2024.1-2024.6'!B:B,'2024.1-2024.6'!H:H)</f>
        <v>计时</v>
      </c>
      <c r="I535" s="6">
        <v>0</v>
      </c>
      <c r="J535" s="9">
        <v>3275</v>
      </c>
      <c r="K535" s="9">
        <v>9155.99</v>
      </c>
      <c r="L535" s="9">
        <v>363.68</v>
      </c>
      <c r="M535" s="9">
        <v>90.92</v>
      </c>
      <c r="N535" s="9">
        <v>9.09</v>
      </c>
      <c r="O535" s="9">
        <v>0</v>
      </c>
      <c r="P535" s="10">
        <f t="shared" si="27"/>
        <v>3.8</v>
      </c>
    </row>
    <row r="536" spans="1:16">
      <c r="A536" s="6">
        <v>202409</v>
      </c>
      <c r="B536" s="6" t="s">
        <v>285</v>
      </c>
      <c r="C536" s="6" t="s">
        <v>580</v>
      </c>
      <c r="D536" s="6" t="s">
        <v>1553</v>
      </c>
      <c r="E536" s="6" t="s">
        <v>779</v>
      </c>
      <c r="F536" s="6" t="s">
        <v>780</v>
      </c>
      <c r="G536" s="7" t="s">
        <v>775</v>
      </c>
      <c r="H536" s="6" t="str">
        <f>_xlfn.XLOOKUP(B536,'2024.1-2024.6'!B:B,'2024.1-2024.6'!H:H)</f>
        <v>计时</v>
      </c>
      <c r="I536" s="6">
        <v>0</v>
      </c>
      <c r="J536" s="9">
        <v>1900</v>
      </c>
      <c r="K536" s="9">
        <v>4443.5</v>
      </c>
      <c r="L536" s="9">
        <v>363.68</v>
      </c>
      <c r="M536" s="9">
        <v>90.92</v>
      </c>
      <c r="N536" s="9">
        <v>9.09</v>
      </c>
      <c r="O536" s="9">
        <v>0</v>
      </c>
      <c r="P536" s="10">
        <f t="shared" si="27"/>
        <v>3.8</v>
      </c>
    </row>
    <row r="537" spans="1:16">
      <c r="A537" s="6">
        <v>202409</v>
      </c>
      <c r="B537" s="6" t="s">
        <v>280</v>
      </c>
      <c r="C537" s="6" t="s">
        <v>575</v>
      </c>
      <c r="D537" s="6" t="s">
        <v>1542</v>
      </c>
      <c r="E537" s="6" t="s">
        <v>784</v>
      </c>
      <c r="F537" s="6" t="s">
        <v>785</v>
      </c>
      <c r="G537" s="7">
        <v>40504</v>
      </c>
      <c r="H537" s="6" t="str">
        <f>_xlfn.XLOOKUP(B537,'2024.1-2024.6'!B:B,'2024.1-2024.6'!H:H)</f>
        <v>计时</v>
      </c>
      <c r="I537" s="6">
        <v>0</v>
      </c>
      <c r="J537" s="9">
        <v>4453</v>
      </c>
      <c r="K537" s="9">
        <v>21063.04</v>
      </c>
      <c r="L537" s="9">
        <v>363.68</v>
      </c>
      <c r="M537" s="9">
        <v>90.92</v>
      </c>
      <c r="N537" s="9">
        <v>9.09</v>
      </c>
      <c r="O537" s="9">
        <v>1000</v>
      </c>
      <c r="P537" s="10">
        <f t="shared" si="27"/>
        <v>3.8</v>
      </c>
    </row>
    <row r="538" spans="1:16">
      <c r="A538" s="6">
        <v>202409</v>
      </c>
      <c r="B538" s="6" t="s">
        <v>428</v>
      </c>
      <c r="C538" s="6" t="s">
        <v>575</v>
      </c>
      <c r="D538" s="6" t="s">
        <v>1542</v>
      </c>
      <c r="E538" s="6" t="s">
        <v>786</v>
      </c>
      <c r="F538" s="6" t="s">
        <v>710</v>
      </c>
      <c r="G538" s="7" t="s">
        <v>787</v>
      </c>
      <c r="H538" s="6" t="str">
        <f>_xlfn.XLOOKUP(B538,'2024.1-2024.6'!B:B,'2024.1-2024.6'!H:H)</f>
        <v>计时</v>
      </c>
      <c r="I538" s="6">
        <v>0</v>
      </c>
      <c r="J538" s="9">
        <v>4400</v>
      </c>
      <c r="K538" s="9">
        <v>11350</v>
      </c>
      <c r="L538" s="9">
        <v>464.64</v>
      </c>
      <c r="M538" s="9">
        <v>91.8</v>
      </c>
      <c r="N538" s="9">
        <v>17.41</v>
      </c>
      <c r="O538" s="9">
        <v>500</v>
      </c>
      <c r="P538" s="10">
        <f t="shared" si="27"/>
        <v>3.8</v>
      </c>
    </row>
    <row r="539" spans="1:16">
      <c r="A539" s="6">
        <v>202409</v>
      </c>
      <c r="B539" s="6" t="s">
        <v>445</v>
      </c>
      <c r="C539" s="6" t="s">
        <v>1439</v>
      </c>
      <c r="D539" s="6" t="s">
        <v>1547</v>
      </c>
      <c r="E539" s="6" t="s">
        <v>793</v>
      </c>
      <c r="F539" s="6" t="s">
        <v>675</v>
      </c>
      <c r="G539" s="7" t="s">
        <v>794</v>
      </c>
      <c r="H539" s="6" t="str">
        <f>_xlfn.XLOOKUP(B539,'2024.1-2024.6'!B:B,'2024.1-2024.6'!H:H)</f>
        <v>计时</v>
      </c>
      <c r="I539" s="6">
        <v>0</v>
      </c>
      <c r="J539" s="9">
        <v>2400</v>
      </c>
      <c r="K539" s="9">
        <v>6347.9</v>
      </c>
      <c r="L539" s="9">
        <v>363.68</v>
      </c>
      <c r="M539" s="9">
        <v>90.92</v>
      </c>
      <c r="N539" s="9">
        <v>9.09</v>
      </c>
      <c r="O539" s="9">
        <v>0</v>
      </c>
      <c r="P539" s="10">
        <f t="shared" si="27"/>
        <v>3.8</v>
      </c>
    </row>
    <row r="540" spans="1:16">
      <c r="A540" s="6">
        <v>202409</v>
      </c>
      <c r="B540" s="6" t="s">
        <v>426</v>
      </c>
      <c r="C540" s="6" t="s">
        <v>1437</v>
      </c>
      <c r="D540" s="6" t="s">
        <v>1546</v>
      </c>
      <c r="E540" s="6" t="s">
        <v>795</v>
      </c>
      <c r="F540" s="6" t="s">
        <v>778</v>
      </c>
      <c r="G540" s="7" t="s">
        <v>796</v>
      </c>
      <c r="H540" s="6" t="str">
        <f>_xlfn.XLOOKUP(B540,'2024.1-2024.6'!B:B,'2024.1-2024.6'!H:H)</f>
        <v>计时</v>
      </c>
      <c r="I540" s="6">
        <v>0</v>
      </c>
      <c r="J540" s="9">
        <v>4800</v>
      </c>
      <c r="K540" s="9">
        <v>12745.7</v>
      </c>
      <c r="L540" s="9">
        <v>363.68</v>
      </c>
      <c r="M540" s="9">
        <v>90.92</v>
      </c>
      <c r="N540" s="9">
        <v>9.09</v>
      </c>
      <c r="O540" s="9">
        <v>1266</v>
      </c>
      <c r="P540" s="10">
        <f t="shared" si="27"/>
        <v>3.8</v>
      </c>
    </row>
    <row r="541" spans="1:16">
      <c r="A541" s="6">
        <v>202409</v>
      </c>
      <c r="B541" s="6" t="s">
        <v>250</v>
      </c>
      <c r="C541" s="6" t="s">
        <v>575</v>
      </c>
      <c r="D541" s="6" t="s">
        <v>1547</v>
      </c>
      <c r="E541" s="6" t="s">
        <v>797</v>
      </c>
      <c r="F541" s="6" t="s">
        <v>798</v>
      </c>
      <c r="G541" s="7" t="s">
        <v>796</v>
      </c>
      <c r="H541" s="6" t="str">
        <f>_xlfn.XLOOKUP(B541,'2024.1-2024.6'!B:B,'2024.1-2024.6'!H:H)</f>
        <v>计时</v>
      </c>
      <c r="I541" s="6">
        <v>0</v>
      </c>
      <c r="J541" s="9">
        <v>2760</v>
      </c>
      <c r="K541" s="9">
        <v>12111.28</v>
      </c>
      <c r="L541" s="9">
        <v>363.68</v>
      </c>
      <c r="M541" s="9">
        <v>90.92</v>
      </c>
      <c r="N541" s="9">
        <v>9.09</v>
      </c>
      <c r="O541" s="9">
        <v>0</v>
      </c>
      <c r="P541" s="10">
        <f t="shared" si="27"/>
        <v>3.8</v>
      </c>
    </row>
    <row r="542" spans="1:16">
      <c r="A542" s="6">
        <v>202409</v>
      </c>
      <c r="B542" s="6" t="s">
        <v>346</v>
      </c>
      <c r="C542" s="6" t="s">
        <v>1437</v>
      </c>
      <c r="D542" s="6" t="s">
        <v>1546</v>
      </c>
      <c r="E542" s="6" t="s">
        <v>803</v>
      </c>
      <c r="F542" s="6" t="s">
        <v>804</v>
      </c>
      <c r="G542" s="7" t="s">
        <v>396</v>
      </c>
      <c r="H542" s="6" t="str">
        <f>_xlfn.XLOOKUP(B542,'2024.1-2024.6'!B:B,'2024.1-2024.6'!H:H)</f>
        <v>计时</v>
      </c>
      <c r="I542" s="6">
        <v>0</v>
      </c>
      <c r="J542" s="9">
        <v>4925</v>
      </c>
      <c r="K542" s="9">
        <v>8001.11</v>
      </c>
      <c r="L542" s="9">
        <v>0</v>
      </c>
      <c r="M542" s="9">
        <v>0</v>
      </c>
      <c r="N542" s="9">
        <v>0</v>
      </c>
      <c r="O542" s="9">
        <v>0</v>
      </c>
      <c r="P542" s="10">
        <v>0</v>
      </c>
    </row>
    <row r="543" spans="1:16">
      <c r="A543" s="6">
        <v>202409</v>
      </c>
      <c r="B543" s="6" t="s">
        <v>389</v>
      </c>
      <c r="C543" s="6" t="s">
        <v>580</v>
      </c>
      <c r="D543" s="6" t="s">
        <v>1546</v>
      </c>
      <c r="E543" s="6" t="s">
        <v>805</v>
      </c>
      <c r="F543" s="6" t="s">
        <v>698</v>
      </c>
      <c r="G543" s="7" t="s">
        <v>396</v>
      </c>
      <c r="H543" s="6" t="str">
        <f>_xlfn.XLOOKUP(B543,'2024.1-2024.6'!B:B,'2024.1-2024.6'!H:H)</f>
        <v>计时</v>
      </c>
      <c r="I543" s="6">
        <v>0</v>
      </c>
      <c r="J543" s="9">
        <v>4050</v>
      </c>
      <c r="K543" s="9">
        <v>8455.4</v>
      </c>
      <c r="L543" s="9">
        <v>363.68</v>
      </c>
      <c r="M543" s="9">
        <v>90.92</v>
      </c>
      <c r="N543" s="9">
        <v>9.09</v>
      </c>
      <c r="O543" s="9">
        <v>1250</v>
      </c>
      <c r="P543" s="10">
        <f>1900*0.2%</f>
        <v>3.8</v>
      </c>
    </row>
    <row r="544" spans="1:16">
      <c r="A544" s="6">
        <v>202409</v>
      </c>
      <c r="B544" s="6" t="s">
        <v>365</v>
      </c>
      <c r="C544" s="6" t="s">
        <v>1438</v>
      </c>
      <c r="D544" s="6" t="s">
        <v>1552</v>
      </c>
      <c r="E544" s="6" t="s">
        <v>810</v>
      </c>
      <c r="F544" s="6" t="s">
        <v>1338</v>
      </c>
      <c r="G544" s="7" t="s">
        <v>811</v>
      </c>
      <c r="H544" s="6" t="s">
        <v>1486</v>
      </c>
      <c r="I544" s="6">
        <v>0</v>
      </c>
      <c r="J544" s="9">
        <v>3481</v>
      </c>
      <c r="K544" s="9">
        <v>9333.67</v>
      </c>
      <c r="L544" s="9">
        <v>363.68</v>
      </c>
      <c r="M544" s="9">
        <v>90.92</v>
      </c>
      <c r="N544" s="9">
        <v>9.09</v>
      </c>
      <c r="O544" s="9">
        <v>0</v>
      </c>
      <c r="P544" s="10">
        <f>1900*0.2%</f>
        <v>3.8</v>
      </c>
    </row>
    <row r="545" spans="1:16">
      <c r="A545" s="6">
        <v>202409</v>
      </c>
      <c r="B545" s="6" t="s">
        <v>364</v>
      </c>
      <c r="C545" s="6" t="s">
        <v>1437</v>
      </c>
      <c r="D545" s="6" t="s">
        <v>1554</v>
      </c>
      <c r="E545" s="6" t="s">
        <v>812</v>
      </c>
      <c r="F545" s="6" t="s">
        <v>758</v>
      </c>
      <c r="G545" s="7">
        <v>44046</v>
      </c>
      <c r="H545" s="6" t="str">
        <f>_xlfn.XLOOKUP(B545,'2024.1-2024.6'!B:B,'2024.1-2024.6'!H:H)</f>
        <v>计时</v>
      </c>
      <c r="I545" s="6">
        <v>0</v>
      </c>
      <c r="J545" s="9">
        <v>2138</v>
      </c>
      <c r="K545" s="9">
        <v>6816.11</v>
      </c>
      <c r="L545" s="9">
        <v>363.68</v>
      </c>
      <c r="M545" s="9">
        <v>90.92</v>
      </c>
      <c r="N545" s="9">
        <v>9.09</v>
      </c>
      <c r="O545" s="9">
        <v>0</v>
      </c>
      <c r="P545" s="10">
        <f>1900*0.2%</f>
        <v>3.8</v>
      </c>
    </row>
    <row r="546" spans="1:16">
      <c r="A546" s="6">
        <v>202409</v>
      </c>
      <c r="B546" s="6" t="s">
        <v>371</v>
      </c>
      <c r="C546" s="6" t="s">
        <v>592</v>
      </c>
      <c r="D546" s="6" t="s">
        <v>1546</v>
      </c>
      <c r="E546" s="6" t="s">
        <v>815</v>
      </c>
      <c r="F546" s="6" t="s">
        <v>816</v>
      </c>
      <c r="G546" s="7" t="s">
        <v>817</v>
      </c>
      <c r="H546" s="6" t="str">
        <f>_xlfn.XLOOKUP(B546,'2024.1-2024.6'!B:B,'2024.1-2024.6'!H:H)</f>
        <v>计时</v>
      </c>
      <c r="I546" s="6">
        <v>0</v>
      </c>
      <c r="J546" s="9">
        <v>4640</v>
      </c>
      <c r="K546" s="9">
        <v>11724.7</v>
      </c>
      <c r="L546" s="9">
        <v>363.68</v>
      </c>
      <c r="M546" s="9">
        <v>90.92</v>
      </c>
      <c r="N546" s="9">
        <v>9.09</v>
      </c>
      <c r="O546" s="9">
        <v>500</v>
      </c>
      <c r="P546" s="10">
        <f>1900*0.2%</f>
        <v>3.8</v>
      </c>
    </row>
    <row r="547" spans="1:16">
      <c r="A547" s="6">
        <v>202409</v>
      </c>
      <c r="B547" s="6" t="s">
        <v>241</v>
      </c>
      <c r="C547" s="6" t="s">
        <v>1437</v>
      </c>
      <c r="D547" s="6" t="s">
        <v>1546</v>
      </c>
      <c r="E547" s="6" t="s">
        <v>818</v>
      </c>
      <c r="F547" s="6" t="s">
        <v>819</v>
      </c>
      <c r="G547" s="7" t="s">
        <v>817</v>
      </c>
      <c r="H547" s="6" t="str">
        <f>_xlfn.XLOOKUP(B547,'2024.1-2024.6'!B:B,'2024.1-2024.6'!H:H)</f>
        <v>计时</v>
      </c>
      <c r="I547" s="6">
        <v>0</v>
      </c>
      <c r="J547" s="9">
        <v>3668</v>
      </c>
      <c r="K547" s="9">
        <v>7595</v>
      </c>
      <c r="L547" s="9">
        <v>0</v>
      </c>
      <c r="M547" s="9">
        <v>0</v>
      </c>
      <c r="N547" s="9">
        <v>0</v>
      </c>
      <c r="O547" s="9">
        <v>0</v>
      </c>
      <c r="P547" s="10">
        <v>0</v>
      </c>
    </row>
    <row r="548" spans="1:16">
      <c r="A548" s="6">
        <v>202409</v>
      </c>
      <c r="B548" s="6" t="s">
        <v>229</v>
      </c>
      <c r="C548" s="6" t="s">
        <v>1437</v>
      </c>
      <c r="D548" s="6" t="s">
        <v>1554</v>
      </c>
      <c r="E548" s="6" t="s">
        <v>823</v>
      </c>
      <c r="F548" s="6" t="s">
        <v>753</v>
      </c>
      <c r="G548" s="7" t="s">
        <v>824</v>
      </c>
      <c r="H548" s="6" t="str">
        <f>_xlfn.XLOOKUP(B548,'2024.1-2024.6'!B:B,'2024.1-2024.6'!H:H)</f>
        <v>计时</v>
      </c>
      <c r="I548" s="6">
        <v>0</v>
      </c>
      <c r="J548" s="9">
        <v>1913</v>
      </c>
      <c r="K548" s="9">
        <v>4858.3</v>
      </c>
      <c r="L548" s="9">
        <v>363.68</v>
      </c>
      <c r="M548" s="9">
        <v>90.92</v>
      </c>
      <c r="N548" s="9">
        <v>9.09</v>
      </c>
      <c r="O548" s="9">
        <v>0</v>
      </c>
      <c r="P548" s="10">
        <f>1900*0.2%</f>
        <v>3.8</v>
      </c>
    </row>
    <row r="549" spans="1:16">
      <c r="A549" s="6">
        <v>202409</v>
      </c>
      <c r="B549" s="6" t="s">
        <v>438</v>
      </c>
      <c r="C549" s="6" t="s">
        <v>1437</v>
      </c>
      <c r="D549" s="6" t="s">
        <v>1546</v>
      </c>
      <c r="E549" s="6" t="s">
        <v>825</v>
      </c>
      <c r="F549" s="6" t="s">
        <v>804</v>
      </c>
      <c r="G549" s="7" t="s">
        <v>824</v>
      </c>
      <c r="H549" s="6" t="str">
        <f>_xlfn.XLOOKUP(B549,'2024.1-2024.6'!B:B,'2024.1-2024.6'!H:H)</f>
        <v>计时</v>
      </c>
      <c r="I549" s="6">
        <v>0</v>
      </c>
      <c r="J549" s="9">
        <v>5525</v>
      </c>
      <c r="K549" s="9">
        <v>12432.91</v>
      </c>
      <c r="L549" s="9">
        <v>359.52</v>
      </c>
      <c r="M549" s="9">
        <v>112.35</v>
      </c>
      <c r="N549" s="9">
        <v>22.47</v>
      </c>
      <c r="O549" s="9">
        <v>600</v>
      </c>
      <c r="P549" s="10">
        <f>1900*0.2%</f>
        <v>3.8</v>
      </c>
    </row>
    <row r="550" spans="1:16">
      <c r="A550" s="6">
        <v>202409</v>
      </c>
      <c r="B550" s="6" t="s">
        <v>276</v>
      </c>
      <c r="C550" s="6" t="s">
        <v>1439</v>
      </c>
      <c r="D550" s="6" t="s">
        <v>1551</v>
      </c>
      <c r="E550" s="6" t="s">
        <v>826</v>
      </c>
      <c r="F550" s="6" t="s">
        <v>827</v>
      </c>
      <c r="G550" s="7" t="s">
        <v>824</v>
      </c>
      <c r="H550" s="6" t="str">
        <f>_xlfn.XLOOKUP(B550,'2024.1-2024.6'!B:B,'2024.1-2024.6'!H:H)</f>
        <v>计时</v>
      </c>
      <c r="I550" s="6">
        <v>0</v>
      </c>
      <c r="J550" s="9">
        <v>3212</v>
      </c>
      <c r="K550" s="9">
        <v>8402.36</v>
      </c>
      <c r="L550" s="9">
        <v>363.68</v>
      </c>
      <c r="M550" s="9">
        <v>90.92</v>
      </c>
      <c r="N550" s="9">
        <v>9.09</v>
      </c>
      <c r="O550" s="9">
        <v>0</v>
      </c>
      <c r="P550" s="10">
        <f>1900*0.2%</f>
        <v>3.8</v>
      </c>
    </row>
    <row r="551" spans="1:16">
      <c r="A551" s="6">
        <v>202409</v>
      </c>
      <c r="B551" s="6" t="s">
        <v>243</v>
      </c>
      <c r="C551" s="6" t="s">
        <v>592</v>
      </c>
      <c r="D551" s="6" t="s">
        <v>1545</v>
      </c>
      <c r="E551" s="6" t="s">
        <v>828</v>
      </c>
      <c r="F551" s="6" t="s">
        <v>597</v>
      </c>
      <c r="G551" s="7" t="s">
        <v>829</v>
      </c>
      <c r="H551" s="6" t="str">
        <f>_xlfn.XLOOKUP(B551,'2024.1-2024.6'!B:B,'2024.1-2024.6'!H:H)</f>
        <v>计时</v>
      </c>
      <c r="I551" s="6">
        <v>0</v>
      </c>
      <c r="J551" s="9">
        <v>1900</v>
      </c>
      <c r="K551" s="9">
        <v>5864.84</v>
      </c>
      <c r="L551" s="9">
        <v>0</v>
      </c>
      <c r="M551" s="9">
        <v>0</v>
      </c>
      <c r="N551" s="9">
        <v>0</v>
      </c>
      <c r="O551" s="9">
        <v>0</v>
      </c>
      <c r="P551" s="10">
        <v>0</v>
      </c>
    </row>
    <row r="552" spans="1:16">
      <c r="A552" s="6">
        <v>202409</v>
      </c>
      <c r="B552" s="6" t="s">
        <v>268</v>
      </c>
      <c r="C552" s="6" t="s">
        <v>1438</v>
      </c>
      <c r="D552" s="6" t="s">
        <v>1552</v>
      </c>
      <c r="E552" s="6" t="s">
        <v>830</v>
      </c>
      <c r="F552" s="6" t="s">
        <v>686</v>
      </c>
      <c r="G552" s="7" t="s">
        <v>831</v>
      </c>
      <c r="H552" s="6" t="s">
        <v>1486</v>
      </c>
      <c r="I552" s="6">
        <v>0</v>
      </c>
      <c r="J552" s="9">
        <v>2120</v>
      </c>
      <c r="K552" s="9">
        <v>8111.65</v>
      </c>
      <c r="L552" s="9">
        <v>363.68</v>
      </c>
      <c r="M552" s="9">
        <v>90.92</v>
      </c>
      <c r="N552" s="9">
        <v>9.09</v>
      </c>
      <c r="O552" s="9">
        <v>0</v>
      </c>
      <c r="P552" s="10">
        <f>1900*0.2%</f>
        <v>3.8</v>
      </c>
    </row>
    <row r="553" spans="1:16">
      <c r="A553" s="6">
        <v>202409</v>
      </c>
      <c r="B553" s="6" t="s">
        <v>218</v>
      </c>
      <c r="C553" s="6" t="s">
        <v>841</v>
      </c>
      <c r="D553" s="6" t="s">
        <v>671</v>
      </c>
      <c r="E553" s="6" t="s">
        <v>842</v>
      </c>
      <c r="F553" s="6" t="s">
        <v>843</v>
      </c>
      <c r="G553" s="7" t="s">
        <v>840</v>
      </c>
      <c r="H553" s="6" t="str">
        <f>_xlfn.XLOOKUP(B553,'2024.1-2024.6'!B:B,'2024.1-2024.6'!H:H)</f>
        <v>计时</v>
      </c>
      <c r="I553" s="6">
        <v>0</v>
      </c>
      <c r="J553" s="9">
        <v>7600</v>
      </c>
      <c r="K553" s="9">
        <v>28286.6</v>
      </c>
      <c r="L553" s="9">
        <v>363.68</v>
      </c>
      <c r="M553" s="9">
        <v>90.92</v>
      </c>
      <c r="N553" s="9">
        <v>9.09</v>
      </c>
      <c r="O553" s="9">
        <v>3268</v>
      </c>
      <c r="P553" s="10">
        <f>1900*0.2%</f>
        <v>3.8</v>
      </c>
    </row>
    <row r="554" spans="1:16">
      <c r="A554" s="6">
        <v>202409</v>
      </c>
      <c r="B554" s="6" t="s">
        <v>440</v>
      </c>
      <c r="C554" s="6" t="s">
        <v>1437</v>
      </c>
      <c r="D554" s="6" t="s">
        <v>1551</v>
      </c>
      <c r="E554" s="6" t="s">
        <v>848</v>
      </c>
      <c r="F554" s="6" t="s">
        <v>694</v>
      </c>
      <c r="G554" s="7" t="s">
        <v>849</v>
      </c>
      <c r="H554" s="6" t="str">
        <f>_xlfn.XLOOKUP(B554,'2024.1-2024.6'!B:B,'2024.1-2024.6'!H:H)</f>
        <v>计时</v>
      </c>
      <c r="I554" s="6">
        <v>0</v>
      </c>
      <c r="J554" s="9">
        <v>2400</v>
      </c>
      <c r="K554" s="9">
        <v>4645</v>
      </c>
      <c r="L554" s="9">
        <v>0</v>
      </c>
      <c r="M554" s="9">
        <v>0</v>
      </c>
      <c r="N554" s="9">
        <v>0</v>
      </c>
      <c r="O554" s="9">
        <v>0</v>
      </c>
      <c r="P554" s="10">
        <v>0</v>
      </c>
    </row>
    <row r="555" spans="1:16">
      <c r="A555" s="6">
        <v>202409</v>
      </c>
      <c r="B555" s="6" t="s">
        <v>404</v>
      </c>
      <c r="C555" s="6" t="s">
        <v>1437</v>
      </c>
      <c r="D555" s="6" t="s">
        <v>1546</v>
      </c>
      <c r="E555" s="6" t="s">
        <v>858</v>
      </c>
      <c r="F555" s="6" t="s">
        <v>859</v>
      </c>
      <c r="G555" s="7" t="s">
        <v>1501</v>
      </c>
      <c r="H555" s="6" t="str">
        <f>_xlfn.XLOOKUP(B555,'2024.1-2024.6'!B:B,'2024.1-2024.6'!H:H)</f>
        <v>计时</v>
      </c>
      <c r="I555" s="6">
        <v>0</v>
      </c>
      <c r="J555" s="9">
        <v>3128</v>
      </c>
      <c r="K555" s="9">
        <v>5524.83</v>
      </c>
      <c r="L555" s="9">
        <v>0</v>
      </c>
      <c r="M555" s="9">
        <v>0</v>
      </c>
      <c r="N555" s="9">
        <v>0</v>
      </c>
      <c r="O555" s="9">
        <v>0</v>
      </c>
      <c r="P555" s="10">
        <v>0</v>
      </c>
    </row>
    <row r="556" spans="1:16">
      <c r="A556" s="6">
        <v>202409</v>
      </c>
      <c r="B556" s="6" t="s">
        <v>446</v>
      </c>
      <c r="C556" s="6" t="s">
        <v>575</v>
      </c>
      <c r="D556" s="6" t="s">
        <v>1551</v>
      </c>
      <c r="E556" s="6" t="s">
        <v>861</v>
      </c>
      <c r="F556" s="6" t="s">
        <v>862</v>
      </c>
      <c r="G556" s="7" t="s">
        <v>860</v>
      </c>
      <c r="H556" s="6" t="str">
        <f>_xlfn.XLOOKUP(B556,'2024.1-2024.6'!B:B,'2024.1-2024.6'!H:H)</f>
        <v>计时</v>
      </c>
      <c r="I556" s="6">
        <v>0</v>
      </c>
      <c r="J556" s="9">
        <v>2760</v>
      </c>
      <c r="K556" s="9">
        <v>11321.28</v>
      </c>
      <c r="L556" s="9">
        <v>363.68</v>
      </c>
      <c r="M556" s="9">
        <v>90.92</v>
      </c>
      <c r="N556" s="9">
        <v>9.09</v>
      </c>
      <c r="O556" s="9">
        <v>0</v>
      </c>
      <c r="P556" s="10">
        <f>1900*0.2%</f>
        <v>3.8</v>
      </c>
    </row>
    <row r="557" spans="1:16">
      <c r="A557" s="6">
        <v>202409</v>
      </c>
      <c r="B557" s="6" t="s">
        <v>406</v>
      </c>
      <c r="C557" s="6" t="s">
        <v>1438</v>
      </c>
      <c r="D557" s="6" t="s">
        <v>1553</v>
      </c>
      <c r="E557" s="6" t="s">
        <v>863</v>
      </c>
      <c r="F557" s="6" t="s">
        <v>864</v>
      </c>
      <c r="G557" s="7" t="s">
        <v>865</v>
      </c>
      <c r="H557" s="6" t="str">
        <f>_xlfn.XLOOKUP(B557,'2024.1-2024.6'!B:B,'2024.1-2024.6'!H:H)</f>
        <v>计时</v>
      </c>
      <c r="I557" s="6">
        <v>0</v>
      </c>
      <c r="J557" s="9">
        <v>1900</v>
      </c>
      <c r="K557" s="9">
        <v>3929.5</v>
      </c>
      <c r="L557" s="9">
        <v>363.68</v>
      </c>
      <c r="M557" s="9">
        <v>90.92</v>
      </c>
      <c r="N557" s="9">
        <v>9.09</v>
      </c>
      <c r="O557" s="9">
        <v>0</v>
      </c>
      <c r="P557" s="10">
        <f>1900*0.2%</f>
        <v>3.8</v>
      </c>
    </row>
    <row r="558" spans="1:16">
      <c r="A558" s="6">
        <v>202409</v>
      </c>
      <c r="B558" s="6" t="s">
        <v>368</v>
      </c>
      <c r="C558" s="6" t="s">
        <v>866</v>
      </c>
      <c r="D558" s="6" t="s">
        <v>1543</v>
      </c>
      <c r="E558" s="6" t="s">
        <v>867</v>
      </c>
      <c r="F558" s="6" t="s">
        <v>868</v>
      </c>
      <c r="G558" s="7" t="s">
        <v>869</v>
      </c>
      <c r="H558" s="6" t="str">
        <f>_xlfn.XLOOKUP(B558,'2024.1-2024.6'!B:B,'2024.1-2024.6'!H:H)</f>
        <v>计时</v>
      </c>
      <c r="I558" s="6">
        <v>0</v>
      </c>
      <c r="J558" s="9">
        <v>3850</v>
      </c>
      <c r="K558" s="9">
        <v>9370.5</v>
      </c>
      <c r="L558" s="9">
        <v>363.68</v>
      </c>
      <c r="M558" s="9">
        <v>90.92</v>
      </c>
      <c r="N558" s="9">
        <v>9.09</v>
      </c>
      <c r="O558" s="9">
        <v>95</v>
      </c>
      <c r="P558" s="10">
        <f>1900*0.2%</f>
        <v>3.8</v>
      </c>
    </row>
    <row r="559" spans="1:16">
      <c r="A559" s="6">
        <v>202409</v>
      </c>
      <c r="B559" s="6" t="s">
        <v>287</v>
      </c>
      <c r="C559" s="6" t="s">
        <v>592</v>
      </c>
      <c r="D559" s="6" t="s">
        <v>1551</v>
      </c>
      <c r="E559" s="6" t="s">
        <v>870</v>
      </c>
      <c r="F559" s="6" t="s">
        <v>761</v>
      </c>
      <c r="G559" s="7" t="s">
        <v>871</v>
      </c>
      <c r="H559" s="6" t="str">
        <f>_xlfn.XLOOKUP(B559,'2024.1-2024.6'!B:B,'2024.1-2024.6'!H:H)</f>
        <v>计时</v>
      </c>
      <c r="I559" s="6">
        <v>0</v>
      </c>
      <c r="J559" s="9">
        <v>2888</v>
      </c>
      <c r="K559" s="9">
        <v>6185</v>
      </c>
      <c r="L559" s="9">
        <v>363.68</v>
      </c>
      <c r="M559" s="9">
        <v>90.92</v>
      </c>
      <c r="N559" s="9">
        <v>9.09</v>
      </c>
      <c r="O559" s="9">
        <v>0</v>
      </c>
      <c r="P559" s="10">
        <f>1900*0.2%</f>
        <v>3.8</v>
      </c>
    </row>
    <row r="560" spans="1:16">
      <c r="A560" s="6">
        <v>202409</v>
      </c>
      <c r="B560" s="6" t="s">
        <v>328</v>
      </c>
      <c r="C560" s="6" t="s">
        <v>1437</v>
      </c>
      <c r="D560" s="6" t="s">
        <v>1546</v>
      </c>
      <c r="E560" s="6" t="s">
        <v>872</v>
      </c>
      <c r="F560" s="6" t="s">
        <v>652</v>
      </c>
      <c r="G560" s="7" t="s">
        <v>873</v>
      </c>
      <c r="H560" s="6" t="str">
        <f>_xlfn.XLOOKUP(B560,'2024.1-2024.6'!B:B,'2024.1-2024.6'!H:H)</f>
        <v>计时</v>
      </c>
      <c r="I560" s="6">
        <v>0</v>
      </c>
      <c r="J560" s="9">
        <v>4344</v>
      </c>
      <c r="K560" s="9">
        <v>7670.24</v>
      </c>
      <c r="L560" s="9">
        <v>0</v>
      </c>
      <c r="M560" s="9">
        <v>0</v>
      </c>
      <c r="N560" s="9">
        <v>0</v>
      </c>
      <c r="O560" s="9">
        <v>0</v>
      </c>
      <c r="P560" s="10">
        <v>0</v>
      </c>
    </row>
    <row r="561" spans="1:16">
      <c r="A561" s="6">
        <v>202409</v>
      </c>
      <c r="B561" s="6" t="s">
        <v>417</v>
      </c>
      <c r="C561" s="6" t="s">
        <v>1439</v>
      </c>
      <c r="D561" s="6" t="s">
        <v>1543</v>
      </c>
      <c r="E561" s="6" t="s">
        <v>876</v>
      </c>
      <c r="F561" s="6" t="s">
        <v>1368</v>
      </c>
      <c r="G561" s="7" t="s">
        <v>877</v>
      </c>
      <c r="H561" s="6" t="str">
        <f>_xlfn.XLOOKUP(B561,'2024.1-2024.6'!B:B,'2024.1-2024.6'!H:H)</f>
        <v>计时</v>
      </c>
      <c r="I561" s="6">
        <v>0</v>
      </c>
      <c r="J561" s="9">
        <v>2980</v>
      </c>
      <c r="K561" s="9">
        <v>8173.2</v>
      </c>
      <c r="L561" s="9">
        <v>363.68</v>
      </c>
      <c r="M561" s="9">
        <v>90.92</v>
      </c>
      <c r="N561" s="9">
        <v>9.09</v>
      </c>
      <c r="O561" s="9">
        <v>0</v>
      </c>
      <c r="P561" s="10">
        <f t="shared" ref="P561:P576" si="28">1900*0.2%</f>
        <v>3.8</v>
      </c>
    </row>
    <row r="562" spans="1:16">
      <c r="A562" s="6">
        <v>202409</v>
      </c>
      <c r="B562" s="6" t="s">
        <v>278</v>
      </c>
      <c r="C562" s="6" t="s">
        <v>580</v>
      </c>
      <c r="D562" s="6" t="s">
        <v>1546</v>
      </c>
      <c r="E562" s="6" t="s">
        <v>882</v>
      </c>
      <c r="F562" s="6" t="s">
        <v>698</v>
      </c>
      <c r="G562" s="7" t="s">
        <v>881</v>
      </c>
      <c r="H562" s="6" t="str">
        <f>_xlfn.XLOOKUP(B562,'2024.1-2024.6'!B:B,'2024.1-2024.6'!H:H)</f>
        <v>计时</v>
      </c>
      <c r="I562" s="6">
        <v>0</v>
      </c>
      <c r="J562" s="9">
        <v>4000</v>
      </c>
      <c r="K562" s="9">
        <v>10632.1</v>
      </c>
      <c r="L562" s="9">
        <v>363.68</v>
      </c>
      <c r="M562" s="9">
        <v>90.92</v>
      </c>
      <c r="N562" s="9">
        <v>9.09</v>
      </c>
      <c r="O562" s="9">
        <v>0</v>
      </c>
      <c r="P562" s="10">
        <f t="shared" si="28"/>
        <v>3.8</v>
      </c>
    </row>
    <row r="563" spans="1:16">
      <c r="A563" s="6">
        <v>202409</v>
      </c>
      <c r="B563" s="6" t="s">
        <v>311</v>
      </c>
      <c r="C563" s="6" t="s">
        <v>866</v>
      </c>
      <c r="D563" s="6" t="s">
        <v>1551</v>
      </c>
      <c r="E563" s="6" t="s">
        <v>930</v>
      </c>
      <c r="F563" s="6" t="s">
        <v>931</v>
      </c>
      <c r="G563" s="7" t="s">
        <v>932</v>
      </c>
      <c r="H563" s="6" t="str">
        <f>_xlfn.XLOOKUP(B563,'2024.1-2024.6'!B:B,'2024.1-2024.6'!H:H)</f>
        <v>计时</v>
      </c>
      <c r="I563" s="6">
        <v>0</v>
      </c>
      <c r="J563" s="9">
        <v>2642</v>
      </c>
      <c r="K563" s="9">
        <v>7179.28</v>
      </c>
      <c r="L563" s="9">
        <v>363.68</v>
      </c>
      <c r="M563" s="9">
        <v>90.92</v>
      </c>
      <c r="N563" s="9">
        <v>9.09</v>
      </c>
      <c r="O563" s="9">
        <v>0</v>
      </c>
      <c r="P563" s="10">
        <f t="shared" si="28"/>
        <v>3.8</v>
      </c>
    </row>
    <row r="564" spans="1:16">
      <c r="A564" s="6">
        <v>202409</v>
      </c>
      <c r="B564" s="6" t="s">
        <v>327</v>
      </c>
      <c r="C564" s="6" t="s">
        <v>1438</v>
      </c>
      <c r="D564" s="6" t="s">
        <v>1552</v>
      </c>
      <c r="E564" s="6" t="s">
        <v>933</v>
      </c>
      <c r="F564" s="6" t="s">
        <v>686</v>
      </c>
      <c r="G564" s="7" t="s">
        <v>934</v>
      </c>
      <c r="H564" s="6" t="s">
        <v>1486</v>
      </c>
      <c r="I564" s="6">
        <v>0</v>
      </c>
      <c r="J564" s="9">
        <v>2120</v>
      </c>
      <c r="K564" s="9">
        <v>6758.79</v>
      </c>
      <c r="L564" s="9">
        <v>363.68</v>
      </c>
      <c r="M564" s="9">
        <v>90.92</v>
      </c>
      <c r="N564" s="9">
        <v>9.09</v>
      </c>
      <c r="O564" s="9">
        <v>0</v>
      </c>
      <c r="P564" s="10">
        <f t="shared" si="28"/>
        <v>3.8</v>
      </c>
    </row>
    <row r="565" spans="1:16">
      <c r="A565" s="6">
        <v>202409</v>
      </c>
      <c r="B565" s="6" t="s">
        <v>291</v>
      </c>
      <c r="C565" s="6" t="s">
        <v>866</v>
      </c>
      <c r="D565" s="6" t="s">
        <v>1546</v>
      </c>
      <c r="E565" s="6" t="s">
        <v>935</v>
      </c>
      <c r="F565" s="6" t="s">
        <v>936</v>
      </c>
      <c r="G565" s="7" t="s">
        <v>937</v>
      </c>
      <c r="H565" s="6" t="str">
        <f>_xlfn.XLOOKUP(B565,'2024.1-2024.6'!B:B,'2024.1-2024.6'!H:H)</f>
        <v>计时</v>
      </c>
      <c r="I565" s="6">
        <v>0</v>
      </c>
      <c r="J565" s="9">
        <v>4800</v>
      </c>
      <c r="K565" s="9">
        <v>12565.06</v>
      </c>
      <c r="L565" s="9">
        <v>363.68</v>
      </c>
      <c r="M565" s="9">
        <v>90.92</v>
      </c>
      <c r="N565" s="9">
        <v>9.09</v>
      </c>
      <c r="O565" s="9">
        <v>0</v>
      </c>
      <c r="P565" s="10">
        <f t="shared" si="28"/>
        <v>3.8</v>
      </c>
    </row>
    <row r="566" spans="1:16">
      <c r="A566" s="6">
        <v>202409</v>
      </c>
      <c r="B566" s="6" t="s">
        <v>429</v>
      </c>
      <c r="C566" s="6" t="s">
        <v>1437</v>
      </c>
      <c r="D566" s="6" t="s">
        <v>1546</v>
      </c>
      <c r="E566" s="6" t="s">
        <v>938</v>
      </c>
      <c r="F566" s="6" t="s">
        <v>725</v>
      </c>
      <c r="G566" s="7">
        <v>44431</v>
      </c>
      <c r="H566" s="6" t="str">
        <f>_xlfn.XLOOKUP(B566,'2024.1-2024.6'!B:B,'2024.1-2024.6'!H:H)</f>
        <v>计时</v>
      </c>
      <c r="I566" s="6">
        <v>0</v>
      </c>
      <c r="J566" s="9">
        <v>2750</v>
      </c>
      <c r="K566" s="9">
        <v>6200.4</v>
      </c>
      <c r="L566" s="9">
        <v>363.68</v>
      </c>
      <c r="M566" s="9">
        <v>90.92</v>
      </c>
      <c r="N566" s="9">
        <v>9.09</v>
      </c>
      <c r="O566" s="9">
        <v>0</v>
      </c>
      <c r="P566" s="10">
        <f t="shared" si="28"/>
        <v>3.8</v>
      </c>
    </row>
    <row r="567" spans="1:16">
      <c r="A567" s="6">
        <v>202409</v>
      </c>
      <c r="B567" s="6" t="s">
        <v>391</v>
      </c>
      <c r="C567" s="6" t="s">
        <v>580</v>
      </c>
      <c r="D567" s="6" t="s">
        <v>1546</v>
      </c>
      <c r="E567" s="6" t="s">
        <v>940</v>
      </c>
      <c r="F567" s="6" t="s">
        <v>941</v>
      </c>
      <c r="G567" s="7" t="s">
        <v>942</v>
      </c>
      <c r="H567" s="6" t="str">
        <f>_xlfn.XLOOKUP(B567,'2024.1-2024.6'!B:B,'2024.1-2024.6'!H:H)</f>
        <v>计时</v>
      </c>
      <c r="I567" s="6">
        <v>0</v>
      </c>
      <c r="J567" s="9">
        <v>4738</v>
      </c>
      <c r="K567" s="9">
        <v>10868.7</v>
      </c>
      <c r="L567" s="9">
        <v>363.68</v>
      </c>
      <c r="M567" s="9">
        <v>90.92</v>
      </c>
      <c r="N567" s="9">
        <v>9.09</v>
      </c>
      <c r="O567" s="9">
        <v>0</v>
      </c>
      <c r="P567" s="10">
        <f t="shared" si="28"/>
        <v>3.8</v>
      </c>
    </row>
    <row r="568" spans="1:16">
      <c r="A568" s="6">
        <v>202409</v>
      </c>
      <c r="B568" s="6" t="s">
        <v>333</v>
      </c>
      <c r="C568" s="6" t="s">
        <v>575</v>
      </c>
      <c r="D568" s="6" t="s">
        <v>1551</v>
      </c>
      <c r="E568" s="6" t="s">
        <v>943</v>
      </c>
      <c r="F568" s="6" t="s">
        <v>944</v>
      </c>
      <c r="G568" s="7" t="s">
        <v>945</v>
      </c>
      <c r="H568" s="6" t="str">
        <f>_xlfn.XLOOKUP(B568,'2024.1-2024.6'!B:B,'2024.1-2024.6'!H:H)</f>
        <v>计时</v>
      </c>
      <c r="I568" s="6">
        <v>0</v>
      </c>
      <c r="J568" s="9">
        <v>2532</v>
      </c>
      <c r="K568" s="9">
        <v>11149.26</v>
      </c>
      <c r="L568" s="9">
        <v>363.68</v>
      </c>
      <c r="M568" s="9">
        <v>90.92</v>
      </c>
      <c r="N568" s="9">
        <v>9.09</v>
      </c>
      <c r="O568" s="9">
        <v>0</v>
      </c>
      <c r="P568" s="10">
        <f t="shared" si="28"/>
        <v>3.8</v>
      </c>
    </row>
    <row r="569" spans="1:16">
      <c r="A569" s="6">
        <v>202409</v>
      </c>
      <c r="B569" s="6" t="s">
        <v>381</v>
      </c>
      <c r="C569" s="6" t="s">
        <v>1438</v>
      </c>
      <c r="D569" s="6" t="s">
        <v>1552</v>
      </c>
      <c r="E569" s="6" t="s">
        <v>946</v>
      </c>
      <c r="F569" s="6" t="s">
        <v>686</v>
      </c>
      <c r="G569" s="7" t="s">
        <v>947</v>
      </c>
      <c r="H569" s="6" t="s">
        <v>1486</v>
      </c>
      <c r="I569" s="6">
        <v>0</v>
      </c>
      <c r="J569" s="9">
        <v>2120</v>
      </c>
      <c r="K569" s="9">
        <v>7373.45</v>
      </c>
      <c r="L569" s="9">
        <v>363.68</v>
      </c>
      <c r="M569" s="9">
        <v>90.92</v>
      </c>
      <c r="N569" s="9">
        <v>9.09</v>
      </c>
      <c r="O569" s="9">
        <v>0</v>
      </c>
      <c r="P569" s="10">
        <f t="shared" si="28"/>
        <v>3.8</v>
      </c>
    </row>
    <row r="570" spans="1:16">
      <c r="A570" s="6">
        <v>202409</v>
      </c>
      <c r="B570" s="6" t="s">
        <v>317</v>
      </c>
      <c r="C570" s="6" t="s">
        <v>1438</v>
      </c>
      <c r="D570" s="6" t="s">
        <v>1552</v>
      </c>
      <c r="E570" s="6" t="s">
        <v>948</v>
      </c>
      <c r="F570" s="6" t="s">
        <v>686</v>
      </c>
      <c r="G570" s="7" t="s">
        <v>949</v>
      </c>
      <c r="H570" s="6" t="s">
        <v>1486</v>
      </c>
      <c r="I570" s="6">
        <v>0</v>
      </c>
      <c r="J570" s="9">
        <v>2120</v>
      </c>
      <c r="K570" s="9">
        <v>7279.6</v>
      </c>
      <c r="L570" s="9">
        <v>363.68</v>
      </c>
      <c r="M570" s="9">
        <v>90.92</v>
      </c>
      <c r="N570" s="9">
        <v>9.09</v>
      </c>
      <c r="O570" s="9">
        <v>0</v>
      </c>
      <c r="P570" s="10">
        <f t="shared" si="28"/>
        <v>3.8</v>
      </c>
    </row>
    <row r="571" spans="1:16">
      <c r="A571" s="6">
        <v>202409</v>
      </c>
      <c r="B571" s="6" t="s">
        <v>257</v>
      </c>
      <c r="C571" s="6" t="s">
        <v>1437</v>
      </c>
      <c r="D571" s="6" t="s">
        <v>1546</v>
      </c>
      <c r="E571" s="6" t="s">
        <v>972</v>
      </c>
      <c r="F571" s="6" t="s">
        <v>778</v>
      </c>
      <c r="G571" s="7" t="s">
        <v>971</v>
      </c>
      <c r="H571" s="6" t="str">
        <f>_xlfn.XLOOKUP(B571,'2024.1-2024.6'!B:B,'2024.1-2024.6'!H:H)</f>
        <v>计时</v>
      </c>
      <c r="I571" s="6">
        <v>0</v>
      </c>
      <c r="J571" s="9">
        <v>3730</v>
      </c>
      <c r="K571" s="9">
        <v>8649</v>
      </c>
      <c r="L571" s="9">
        <v>363.68</v>
      </c>
      <c r="M571" s="9">
        <v>90.92</v>
      </c>
      <c r="N571" s="9">
        <v>9.09</v>
      </c>
      <c r="O571" s="9">
        <v>425</v>
      </c>
      <c r="P571" s="10">
        <f t="shared" si="28"/>
        <v>3.8</v>
      </c>
    </row>
    <row r="572" spans="1:16">
      <c r="A572" s="6">
        <v>202409</v>
      </c>
      <c r="B572" s="6" t="s">
        <v>383</v>
      </c>
      <c r="C572" s="6" t="s">
        <v>580</v>
      </c>
      <c r="D572" s="6" t="s">
        <v>1546</v>
      </c>
      <c r="E572" s="6" t="s">
        <v>973</v>
      </c>
      <c r="F572" s="6" t="s">
        <v>698</v>
      </c>
      <c r="G572" s="7" t="s">
        <v>974</v>
      </c>
      <c r="H572" s="6" t="str">
        <f>_xlfn.XLOOKUP(B572,'2024.1-2024.6'!B:B,'2024.1-2024.6'!H:H)</f>
        <v>计时</v>
      </c>
      <c r="I572" s="6">
        <v>0</v>
      </c>
      <c r="J572" s="9">
        <v>3326</v>
      </c>
      <c r="K572" s="9">
        <v>7984.4</v>
      </c>
      <c r="L572" s="9">
        <v>363.68</v>
      </c>
      <c r="M572" s="9">
        <v>90.92</v>
      </c>
      <c r="N572" s="9">
        <v>9.09</v>
      </c>
      <c r="O572" s="9">
        <v>0</v>
      </c>
      <c r="P572" s="10">
        <f t="shared" si="28"/>
        <v>3.8</v>
      </c>
    </row>
    <row r="573" spans="1:16">
      <c r="A573" s="6">
        <v>202409</v>
      </c>
      <c r="B573" s="6" t="s">
        <v>329</v>
      </c>
      <c r="C573" s="6" t="s">
        <v>580</v>
      </c>
      <c r="D573" s="6" t="s">
        <v>1546</v>
      </c>
      <c r="E573" s="6" t="s">
        <v>977</v>
      </c>
      <c r="F573" s="6" t="s">
        <v>698</v>
      </c>
      <c r="G573" s="7" t="s">
        <v>976</v>
      </c>
      <c r="H573" s="6" t="str">
        <f>_xlfn.XLOOKUP(B573,'2024.1-2024.6'!B:B,'2024.1-2024.6'!H:H)</f>
        <v>计时</v>
      </c>
      <c r="I573" s="6">
        <v>0</v>
      </c>
      <c r="J573" s="9">
        <v>3730</v>
      </c>
      <c r="K573" s="9">
        <v>8799.7</v>
      </c>
      <c r="L573" s="9">
        <v>363.68</v>
      </c>
      <c r="M573" s="9">
        <v>90.92</v>
      </c>
      <c r="N573" s="9">
        <v>9.09</v>
      </c>
      <c r="O573" s="9">
        <v>100</v>
      </c>
      <c r="P573" s="10">
        <f t="shared" si="28"/>
        <v>3.8</v>
      </c>
    </row>
    <row r="574" spans="1:16">
      <c r="A574" s="6">
        <v>202409</v>
      </c>
      <c r="B574" s="6" t="s">
        <v>262</v>
      </c>
      <c r="C574" s="6" t="s">
        <v>1438</v>
      </c>
      <c r="D574" s="6" t="s">
        <v>671</v>
      </c>
      <c r="E574" s="6" t="s">
        <v>1457</v>
      </c>
      <c r="F574" s="6" t="s">
        <v>1218</v>
      </c>
      <c r="G574" s="7" t="s">
        <v>987</v>
      </c>
      <c r="H574" s="6" t="str">
        <f>_xlfn.XLOOKUP(B574,'2024.1-2024.6'!B:B,'2024.1-2024.6'!H:H)</f>
        <v>计时</v>
      </c>
      <c r="I574" s="6">
        <v>0</v>
      </c>
      <c r="J574" s="9">
        <v>4100</v>
      </c>
      <c r="K574" s="9">
        <v>9023.5</v>
      </c>
      <c r="L574" s="9">
        <v>363.68</v>
      </c>
      <c r="M574" s="9">
        <v>90.92</v>
      </c>
      <c r="N574" s="9">
        <v>9.09</v>
      </c>
      <c r="O574" s="9">
        <v>1000</v>
      </c>
      <c r="P574" s="10">
        <f t="shared" si="28"/>
        <v>3.8</v>
      </c>
    </row>
    <row r="575" spans="1:16">
      <c r="A575" s="6">
        <v>202409</v>
      </c>
      <c r="B575" s="6" t="s">
        <v>312</v>
      </c>
      <c r="C575" s="6" t="s">
        <v>580</v>
      </c>
      <c r="D575" s="6" t="s">
        <v>1551</v>
      </c>
      <c r="E575" s="6" t="s">
        <v>993</v>
      </c>
      <c r="F575" s="6" t="s">
        <v>994</v>
      </c>
      <c r="G575" s="7" t="s">
        <v>995</v>
      </c>
      <c r="H575" s="6" t="str">
        <f>_xlfn.XLOOKUP(B575,'2024.1-2024.6'!B:B,'2024.1-2024.6'!H:H)</f>
        <v>计时</v>
      </c>
      <c r="I575" s="6">
        <v>0</v>
      </c>
      <c r="J575" s="9">
        <v>2311</v>
      </c>
      <c r="K575" s="9">
        <v>6392.9</v>
      </c>
      <c r="L575" s="9">
        <v>363.68</v>
      </c>
      <c r="M575" s="9">
        <v>90.92</v>
      </c>
      <c r="N575" s="9">
        <v>9.09</v>
      </c>
      <c r="O575" s="9">
        <v>0</v>
      </c>
      <c r="P575" s="10">
        <f t="shared" si="28"/>
        <v>3.8</v>
      </c>
    </row>
    <row r="576" spans="1:16">
      <c r="A576" s="6">
        <v>202409</v>
      </c>
      <c r="B576" s="6" t="s">
        <v>296</v>
      </c>
      <c r="C576" s="6" t="s">
        <v>1438</v>
      </c>
      <c r="D576" s="6" t="s">
        <v>1552</v>
      </c>
      <c r="E576" s="6" t="s">
        <v>1004</v>
      </c>
      <c r="F576" s="6" t="s">
        <v>1005</v>
      </c>
      <c r="G576" s="7" t="s">
        <v>1006</v>
      </c>
      <c r="H576" s="6" t="str">
        <f>_xlfn.XLOOKUP(B576,'2024.1-2024.6'!B:B,'2024.1-2024.6'!H:H)</f>
        <v>计时</v>
      </c>
      <c r="I576" s="6">
        <v>0</v>
      </c>
      <c r="J576" s="9">
        <v>1900</v>
      </c>
      <c r="K576" s="9">
        <v>4762.15</v>
      </c>
      <c r="L576" s="9">
        <v>363.68</v>
      </c>
      <c r="M576" s="9">
        <v>90.92</v>
      </c>
      <c r="N576" s="9">
        <v>9.09</v>
      </c>
      <c r="O576" s="9">
        <v>200</v>
      </c>
      <c r="P576" s="10">
        <f t="shared" si="28"/>
        <v>3.8</v>
      </c>
    </row>
    <row r="577" spans="1:16">
      <c r="A577" s="6">
        <v>202409</v>
      </c>
      <c r="B577" s="6" t="s">
        <v>366</v>
      </c>
      <c r="C577" s="6" t="s">
        <v>575</v>
      </c>
      <c r="D577" s="6" t="s">
        <v>1002</v>
      </c>
      <c r="E577" s="6" t="s">
        <v>1161</v>
      </c>
      <c r="F577" s="6" t="s">
        <v>710</v>
      </c>
      <c r="G577" s="7" t="s">
        <v>1162</v>
      </c>
      <c r="H577" s="6" t="str">
        <f>_xlfn.XLOOKUP(B577,'2024.1-2024.6'!B:B,'2024.1-2024.6'!H:H)</f>
        <v>计时</v>
      </c>
      <c r="I577" s="6">
        <v>0</v>
      </c>
      <c r="J577" s="9">
        <v>3850</v>
      </c>
      <c r="K577" s="9">
        <v>22995.73</v>
      </c>
      <c r="L577" s="9">
        <v>0</v>
      </c>
      <c r="M577" s="9">
        <v>0</v>
      </c>
      <c r="N577" s="9">
        <v>0</v>
      </c>
      <c r="O577" s="9">
        <v>0</v>
      </c>
      <c r="P577" s="10">
        <v>0</v>
      </c>
    </row>
    <row r="578" spans="1:16">
      <c r="A578" s="6">
        <v>202409</v>
      </c>
      <c r="B578" s="6" t="s">
        <v>239</v>
      </c>
      <c r="C578" s="6" t="s">
        <v>1438</v>
      </c>
      <c r="D578" s="6" t="s">
        <v>1543</v>
      </c>
      <c r="E578" s="6" t="s">
        <v>1015</v>
      </c>
      <c r="F578" s="6" t="s">
        <v>1164</v>
      </c>
      <c r="G578" s="7" t="s">
        <v>1017</v>
      </c>
      <c r="H578" s="6" t="str">
        <f>_xlfn.XLOOKUP(B578,'2024.1-2024.6'!B:B,'2024.1-2024.6'!H:H)</f>
        <v>计时</v>
      </c>
      <c r="I578" s="6">
        <v>0</v>
      </c>
      <c r="J578" s="9">
        <v>3200</v>
      </c>
      <c r="K578" s="9">
        <v>8845</v>
      </c>
      <c r="L578" s="9">
        <v>363.68</v>
      </c>
      <c r="M578" s="9">
        <v>90.92</v>
      </c>
      <c r="N578" s="9">
        <v>9.09</v>
      </c>
      <c r="O578" s="9">
        <v>300</v>
      </c>
      <c r="P578" s="10">
        <f t="shared" ref="P578:P585" si="29">1900*0.2%</f>
        <v>3.8</v>
      </c>
    </row>
    <row r="579" spans="1:16">
      <c r="A579" s="6">
        <v>202409</v>
      </c>
      <c r="B579" s="6" t="s">
        <v>386</v>
      </c>
      <c r="C579" s="6" t="s">
        <v>575</v>
      </c>
      <c r="D579" s="6" t="s">
        <v>1542</v>
      </c>
      <c r="E579" s="6" t="s">
        <v>1168</v>
      </c>
      <c r="F579" s="6" t="s">
        <v>578</v>
      </c>
      <c r="G579" s="7" t="s">
        <v>1169</v>
      </c>
      <c r="H579" s="6" t="str">
        <f>_xlfn.XLOOKUP(B579,'2024.1-2024.6'!B:B,'2024.1-2024.6'!H:H)</f>
        <v>计时</v>
      </c>
      <c r="I579" s="6">
        <v>0</v>
      </c>
      <c r="J579" s="9">
        <v>5500</v>
      </c>
      <c r="K579" s="9">
        <v>35985.99</v>
      </c>
      <c r="L579" s="9">
        <v>363.68</v>
      </c>
      <c r="M579" s="9">
        <v>90.92</v>
      </c>
      <c r="N579" s="9">
        <v>9.09</v>
      </c>
      <c r="O579" s="9">
        <v>0</v>
      </c>
      <c r="P579" s="10">
        <f t="shared" si="29"/>
        <v>3.8</v>
      </c>
    </row>
    <row r="580" spans="1:16">
      <c r="A580" s="6">
        <v>202409</v>
      </c>
      <c r="B580" s="6" t="s">
        <v>407</v>
      </c>
      <c r="C580" s="6" t="s">
        <v>841</v>
      </c>
      <c r="D580" s="6" t="s">
        <v>1547</v>
      </c>
      <c r="E580" s="6" t="s">
        <v>1171</v>
      </c>
      <c r="F580" s="6" t="s">
        <v>1172</v>
      </c>
      <c r="G580" s="7" t="s">
        <v>1173</v>
      </c>
      <c r="H580" s="6" t="str">
        <f>_xlfn.XLOOKUP(B580,'2024.1-2024.6'!B:B,'2024.1-2024.6'!H:H)</f>
        <v>计时</v>
      </c>
      <c r="I580" s="6">
        <v>0</v>
      </c>
      <c r="J580" s="9">
        <v>3214</v>
      </c>
      <c r="K580" s="9">
        <v>7373.6</v>
      </c>
      <c r="L580" s="9">
        <v>363.68</v>
      </c>
      <c r="M580" s="9">
        <v>90.92</v>
      </c>
      <c r="N580" s="9">
        <v>9.09</v>
      </c>
      <c r="O580" s="9">
        <v>1250</v>
      </c>
      <c r="P580" s="10">
        <f t="shared" si="29"/>
        <v>3.8</v>
      </c>
    </row>
    <row r="581" spans="1:16">
      <c r="A581" s="6">
        <v>202409</v>
      </c>
      <c r="B581" s="6" t="s">
        <v>377</v>
      </c>
      <c r="C581" s="6" t="s">
        <v>580</v>
      </c>
      <c r="D581" s="6" t="s">
        <v>1554</v>
      </c>
      <c r="E581" s="6" t="s">
        <v>1171</v>
      </c>
      <c r="F581" s="6" t="s">
        <v>1179</v>
      </c>
      <c r="G581" s="7" t="s">
        <v>1180</v>
      </c>
      <c r="H581" s="6" t="str">
        <f>_xlfn.XLOOKUP(B581,'2024.1-2024.6'!B:B,'2024.1-2024.6'!H:H)</f>
        <v>计时</v>
      </c>
      <c r="I581" s="6">
        <v>0</v>
      </c>
      <c r="J581" s="9">
        <v>2520</v>
      </c>
      <c r="K581" s="9">
        <v>6082.59</v>
      </c>
      <c r="L581" s="9">
        <v>363.68</v>
      </c>
      <c r="M581" s="9">
        <v>90.92</v>
      </c>
      <c r="N581" s="9">
        <v>9.09</v>
      </c>
      <c r="O581" s="9">
        <v>0</v>
      </c>
      <c r="P581" s="10">
        <f t="shared" si="29"/>
        <v>3.8</v>
      </c>
    </row>
    <row r="582" spans="1:16">
      <c r="A582" s="6">
        <v>202409</v>
      </c>
      <c r="B582" s="6" t="s">
        <v>267</v>
      </c>
      <c r="C582" s="6" t="s">
        <v>575</v>
      </c>
      <c r="D582" s="6" t="s">
        <v>1002</v>
      </c>
      <c r="E582" s="6" t="s">
        <v>1195</v>
      </c>
      <c r="F582" s="6" t="s">
        <v>710</v>
      </c>
      <c r="G582" s="7" t="s">
        <v>1196</v>
      </c>
      <c r="H582" s="6" t="str">
        <f>_xlfn.XLOOKUP(B582,'2024.1-2024.6'!B:B,'2024.1-2024.6'!H:H)</f>
        <v>计时</v>
      </c>
      <c r="I582" s="6">
        <v>0</v>
      </c>
      <c r="J582" s="9">
        <v>3850</v>
      </c>
      <c r="K582" s="9">
        <v>8550</v>
      </c>
      <c r="L582" s="9">
        <v>363.68</v>
      </c>
      <c r="M582" s="9">
        <v>90.92</v>
      </c>
      <c r="N582" s="9">
        <v>9.09</v>
      </c>
      <c r="O582" s="9">
        <v>0</v>
      </c>
      <c r="P582" s="10">
        <f t="shared" si="29"/>
        <v>3.8</v>
      </c>
    </row>
    <row r="583" spans="1:16">
      <c r="A583" s="6">
        <v>202409</v>
      </c>
      <c r="B583" s="6" t="s">
        <v>293</v>
      </c>
      <c r="C583" s="6" t="s">
        <v>575</v>
      </c>
      <c r="D583" s="6" t="s">
        <v>1002</v>
      </c>
      <c r="E583" s="6" t="s">
        <v>1198</v>
      </c>
      <c r="F583" s="6" t="s">
        <v>710</v>
      </c>
      <c r="G583" s="7" t="s">
        <v>1196</v>
      </c>
      <c r="H583" s="6" t="str">
        <f>_xlfn.XLOOKUP(B583,'2024.1-2024.6'!B:B,'2024.1-2024.6'!H:H)</f>
        <v>计时</v>
      </c>
      <c r="I583" s="6">
        <v>0</v>
      </c>
      <c r="J583" s="9">
        <v>3850</v>
      </c>
      <c r="K583" s="9">
        <v>9035</v>
      </c>
      <c r="L583" s="9">
        <v>363.68</v>
      </c>
      <c r="M583" s="9">
        <v>90.92</v>
      </c>
      <c r="N583" s="9">
        <v>9.09</v>
      </c>
      <c r="O583" s="9">
        <v>0</v>
      </c>
      <c r="P583" s="10">
        <f t="shared" si="29"/>
        <v>3.8</v>
      </c>
    </row>
    <row r="584" spans="1:16">
      <c r="A584" s="6">
        <v>202409</v>
      </c>
      <c r="B584" s="6" t="s">
        <v>400</v>
      </c>
      <c r="C584" s="6" t="s">
        <v>1438</v>
      </c>
      <c r="D584" s="6" t="s">
        <v>1552</v>
      </c>
      <c r="E584" s="6" t="s">
        <v>1200</v>
      </c>
      <c r="F584" s="6" t="s">
        <v>686</v>
      </c>
      <c r="G584" s="7">
        <v>44782</v>
      </c>
      <c r="H584" s="6" t="s">
        <v>1486</v>
      </c>
      <c r="I584" s="6">
        <v>0</v>
      </c>
      <c r="J584" s="9">
        <v>2120</v>
      </c>
      <c r="K584" s="9">
        <v>6339.07</v>
      </c>
      <c r="L584" s="9">
        <v>363.68</v>
      </c>
      <c r="M584" s="9">
        <v>90.92</v>
      </c>
      <c r="N584" s="9">
        <v>9.09</v>
      </c>
      <c r="O584" s="9">
        <v>0</v>
      </c>
      <c r="P584" s="10">
        <f t="shared" si="29"/>
        <v>3.8</v>
      </c>
    </row>
    <row r="585" spans="1:16">
      <c r="A585" s="6">
        <v>202409</v>
      </c>
      <c r="B585" s="6" t="s">
        <v>238</v>
      </c>
      <c r="C585" s="6" t="s">
        <v>580</v>
      </c>
      <c r="D585" s="6" t="s">
        <v>1554</v>
      </c>
      <c r="E585" s="6" t="s">
        <v>1226</v>
      </c>
      <c r="F585" s="6" t="s">
        <v>992</v>
      </c>
      <c r="G585" s="7" t="s">
        <v>1227</v>
      </c>
      <c r="H585" s="6" t="str">
        <f>_xlfn.XLOOKUP(B585,'2024.1-2024.6'!B:B,'2024.1-2024.6'!H:H)</f>
        <v>计时</v>
      </c>
      <c r="I585" s="6">
        <v>0</v>
      </c>
      <c r="J585" s="9">
        <v>2671</v>
      </c>
      <c r="K585" s="9">
        <v>5193.59</v>
      </c>
      <c r="L585" s="9">
        <v>363.68</v>
      </c>
      <c r="M585" s="9">
        <v>90.92</v>
      </c>
      <c r="N585" s="9">
        <v>9.09</v>
      </c>
      <c r="O585" s="9">
        <v>0</v>
      </c>
      <c r="P585" s="10">
        <f t="shared" si="29"/>
        <v>3.8</v>
      </c>
    </row>
    <row r="586" spans="1:16">
      <c r="A586" s="6">
        <v>202409</v>
      </c>
      <c r="B586" s="6" t="s">
        <v>370</v>
      </c>
      <c r="C586" s="6" t="s">
        <v>1437</v>
      </c>
      <c r="D586" s="6" t="s">
        <v>1551</v>
      </c>
      <c r="E586" s="6" t="s">
        <v>1228</v>
      </c>
      <c r="F586" s="6" t="s">
        <v>694</v>
      </c>
      <c r="G586" s="7" t="s">
        <v>1229</v>
      </c>
      <c r="H586" s="6" t="str">
        <f>_xlfn.XLOOKUP(B586,'2024.1-2024.6'!B:B,'2024.1-2024.6'!H:H)</f>
        <v>计时</v>
      </c>
      <c r="I586" s="6">
        <v>0</v>
      </c>
      <c r="J586" s="9">
        <v>4068</v>
      </c>
      <c r="K586" s="9">
        <v>7382</v>
      </c>
      <c r="L586" s="9">
        <v>0</v>
      </c>
      <c r="M586" s="9">
        <v>0</v>
      </c>
      <c r="N586" s="9">
        <v>0</v>
      </c>
      <c r="O586" s="9">
        <v>0</v>
      </c>
      <c r="P586" s="10">
        <v>0</v>
      </c>
    </row>
    <row r="587" spans="1:16">
      <c r="A587" s="6">
        <v>202409</v>
      </c>
      <c r="B587" s="6" t="s">
        <v>350</v>
      </c>
      <c r="C587" s="6" t="s">
        <v>1437</v>
      </c>
      <c r="D587" s="6" t="s">
        <v>671</v>
      </c>
      <c r="E587" s="6" t="s">
        <v>1230</v>
      </c>
      <c r="F587" s="6" t="s">
        <v>792</v>
      </c>
      <c r="G587" s="7" t="s">
        <v>1229</v>
      </c>
      <c r="H587" s="6" t="str">
        <f>_xlfn.XLOOKUP(B587,'2024.1-2024.6'!B:B,'2024.1-2024.6'!H:H)</f>
        <v>计时</v>
      </c>
      <c r="I587" s="6">
        <v>0</v>
      </c>
      <c r="J587" s="9">
        <v>5000</v>
      </c>
      <c r="K587" s="9">
        <v>24046.02</v>
      </c>
      <c r="L587" s="9">
        <v>0</v>
      </c>
      <c r="M587" s="9">
        <v>0</v>
      </c>
      <c r="N587" s="9">
        <v>0</v>
      </c>
      <c r="O587" s="9">
        <v>0</v>
      </c>
      <c r="P587" s="10">
        <v>0</v>
      </c>
    </row>
    <row r="588" spans="1:16">
      <c r="A588" s="6">
        <v>202409</v>
      </c>
      <c r="B588" s="6" t="s">
        <v>415</v>
      </c>
      <c r="C588" s="6" t="s">
        <v>575</v>
      </c>
      <c r="D588" s="6" t="s">
        <v>1002</v>
      </c>
      <c r="E588" s="6" t="s">
        <v>1249</v>
      </c>
      <c r="F588" s="6" t="s">
        <v>710</v>
      </c>
      <c r="G588" s="7" t="s">
        <v>1247</v>
      </c>
      <c r="H588" s="6" t="str">
        <f>_xlfn.XLOOKUP(B588,'2024.1-2024.6'!B:B,'2024.1-2024.6'!H:H)</f>
        <v>计时</v>
      </c>
      <c r="I588" s="6" t="s">
        <v>1563</v>
      </c>
      <c r="J588" s="9">
        <v>3850</v>
      </c>
      <c r="K588" s="9">
        <v>5747</v>
      </c>
      <c r="L588" s="9">
        <v>0</v>
      </c>
      <c r="M588" s="9">
        <v>0</v>
      </c>
      <c r="N588" s="9">
        <v>0</v>
      </c>
      <c r="O588" s="9">
        <v>0</v>
      </c>
      <c r="P588" s="10">
        <v>0</v>
      </c>
    </row>
    <row r="589" spans="1:16">
      <c r="A589" s="6">
        <v>202409</v>
      </c>
      <c r="B589" s="6" t="s">
        <v>322</v>
      </c>
      <c r="C589" s="6" t="s">
        <v>580</v>
      </c>
      <c r="D589" s="6" t="s">
        <v>1554</v>
      </c>
      <c r="E589" s="6" t="s">
        <v>1262</v>
      </c>
      <c r="F589" s="6" t="s">
        <v>725</v>
      </c>
      <c r="G589" s="7">
        <v>44886</v>
      </c>
      <c r="H589" s="6" t="str">
        <f>_xlfn.XLOOKUP(B589,'2024.1-2024.6'!B:B,'2024.1-2024.6'!H:H)</f>
        <v>计时</v>
      </c>
      <c r="I589" s="6">
        <v>0</v>
      </c>
      <c r="J589" s="9">
        <v>1900</v>
      </c>
      <c r="K589" s="9">
        <v>5400.8</v>
      </c>
      <c r="L589" s="9">
        <v>363.68</v>
      </c>
      <c r="M589" s="9">
        <v>90.92</v>
      </c>
      <c r="N589" s="9">
        <v>9.09</v>
      </c>
      <c r="O589" s="9">
        <v>0</v>
      </c>
      <c r="P589" s="10">
        <f t="shared" ref="P589:P610" si="30">1900*0.2%</f>
        <v>3.8</v>
      </c>
    </row>
    <row r="590" spans="1:16">
      <c r="A590" s="6">
        <v>202409</v>
      </c>
      <c r="B590" s="6" t="s">
        <v>315</v>
      </c>
      <c r="C590" s="6" t="s">
        <v>575</v>
      </c>
      <c r="D590" s="6" t="s">
        <v>1551</v>
      </c>
      <c r="E590" s="6" t="s">
        <v>1267</v>
      </c>
      <c r="F590" s="6" t="s">
        <v>1268</v>
      </c>
      <c r="G590" s="7">
        <v>44879</v>
      </c>
      <c r="H590" s="6" t="str">
        <f>_xlfn.XLOOKUP(B590,'2024.1-2024.6'!B:B,'2024.1-2024.6'!H:H)</f>
        <v>计时</v>
      </c>
      <c r="I590" s="6">
        <v>0</v>
      </c>
      <c r="J590" s="9">
        <v>3050</v>
      </c>
      <c r="K590" s="9">
        <v>11426.18</v>
      </c>
      <c r="L590" s="9">
        <v>363.68</v>
      </c>
      <c r="M590" s="9">
        <v>90.92</v>
      </c>
      <c r="N590" s="9">
        <v>9.09</v>
      </c>
      <c r="O590" s="9">
        <v>0</v>
      </c>
      <c r="P590" s="10">
        <f t="shared" si="30"/>
        <v>3.8</v>
      </c>
    </row>
    <row r="591" spans="1:16">
      <c r="A591" s="6">
        <v>202409</v>
      </c>
      <c r="B591" s="6" t="s">
        <v>224</v>
      </c>
      <c r="C591" s="6" t="s">
        <v>575</v>
      </c>
      <c r="D591" s="6" t="s">
        <v>1002</v>
      </c>
      <c r="E591" s="6" t="s">
        <v>1275</v>
      </c>
      <c r="F591" s="6" t="s">
        <v>1276</v>
      </c>
      <c r="G591" s="7">
        <v>44909</v>
      </c>
      <c r="H591" s="6" t="str">
        <f>_xlfn.XLOOKUP(B591,'2024.1-2024.6'!B:B,'2024.1-2024.6'!H:H)</f>
        <v>计时</v>
      </c>
      <c r="I591" s="6">
        <v>0</v>
      </c>
      <c r="J591" s="9">
        <v>3850</v>
      </c>
      <c r="K591" s="9">
        <v>19507</v>
      </c>
      <c r="L591" s="9">
        <v>363.68</v>
      </c>
      <c r="M591" s="9">
        <v>90.92</v>
      </c>
      <c r="N591" s="9">
        <v>9.09</v>
      </c>
      <c r="O591" s="9">
        <v>0</v>
      </c>
      <c r="P591" s="10">
        <f t="shared" si="30"/>
        <v>3.8</v>
      </c>
    </row>
    <row r="592" spans="1:16">
      <c r="A592" s="6">
        <v>202409</v>
      </c>
      <c r="B592" s="6" t="s">
        <v>351</v>
      </c>
      <c r="C592" s="6" t="s">
        <v>1438</v>
      </c>
      <c r="D592" s="6" t="s">
        <v>1543</v>
      </c>
      <c r="E592" s="6" t="s">
        <v>1278</v>
      </c>
      <c r="F592" s="6" t="s">
        <v>1279</v>
      </c>
      <c r="G592" s="7" t="s">
        <v>1280</v>
      </c>
      <c r="H592" s="6" t="str">
        <f>_xlfn.XLOOKUP(B592,'2024.1-2024.6'!B:B,'2024.1-2024.6'!H:H)</f>
        <v>计时</v>
      </c>
      <c r="I592" s="6">
        <v>0</v>
      </c>
      <c r="J592" s="9">
        <v>4480</v>
      </c>
      <c r="K592" s="9">
        <v>11545</v>
      </c>
      <c r="L592" s="9">
        <v>363.68</v>
      </c>
      <c r="M592" s="9">
        <v>90.92</v>
      </c>
      <c r="N592" s="9">
        <v>9.09</v>
      </c>
      <c r="O592" s="9">
        <v>95</v>
      </c>
      <c r="P592" s="10">
        <f t="shared" si="30"/>
        <v>3.8</v>
      </c>
    </row>
    <row r="593" spans="1:16">
      <c r="A593" s="6">
        <v>202409</v>
      </c>
      <c r="B593" s="6" t="s">
        <v>451</v>
      </c>
      <c r="C593" s="6" t="s">
        <v>1437</v>
      </c>
      <c r="D593" s="6" t="s">
        <v>1554</v>
      </c>
      <c r="E593" s="6" t="s">
        <v>1282</v>
      </c>
      <c r="F593" s="6" t="s">
        <v>778</v>
      </c>
      <c r="G593" s="7" t="s">
        <v>1283</v>
      </c>
      <c r="H593" s="6" t="str">
        <f>_xlfn.XLOOKUP(B593,'2024.1-2024.6'!B:B,'2024.1-2024.6'!H:H)</f>
        <v>计时</v>
      </c>
      <c r="I593" s="6">
        <v>0</v>
      </c>
      <c r="J593" s="9">
        <v>2500</v>
      </c>
      <c r="K593" s="9">
        <v>6219.9</v>
      </c>
      <c r="L593" s="9">
        <v>363.68</v>
      </c>
      <c r="M593" s="9">
        <v>90.92</v>
      </c>
      <c r="N593" s="9">
        <v>9.09</v>
      </c>
      <c r="O593" s="9">
        <v>0</v>
      </c>
      <c r="P593" s="10">
        <f t="shared" si="30"/>
        <v>3.8</v>
      </c>
    </row>
    <row r="594" spans="1:16">
      <c r="A594" s="6">
        <v>202409</v>
      </c>
      <c r="B594" s="6" t="s">
        <v>436</v>
      </c>
      <c r="C594" s="6" t="s">
        <v>1437</v>
      </c>
      <c r="D594" s="6" t="s">
        <v>1551</v>
      </c>
      <c r="E594" s="6" t="s">
        <v>1286</v>
      </c>
      <c r="F594" s="6" t="s">
        <v>1340</v>
      </c>
      <c r="G594" s="7" t="s">
        <v>1287</v>
      </c>
      <c r="H594" s="6" t="str">
        <f>_xlfn.XLOOKUP(B594,'2024.1-2024.6'!B:B,'2024.1-2024.6'!H:H)</f>
        <v>计时</v>
      </c>
      <c r="I594" s="6">
        <v>0</v>
      </c>
      <c r="J594" s="9">
        <v>4238</v>
      </c>
      <c r="K594" s="9">
        <v>8354.7</v>
      </c>
      <c r="L594" s="9">
        <v>363.68</v>
      </c>
      <c r="M594" s="9">
        <v>90.92</v>
      </c>
      <c r="N594" s="9">
        <v>9.09</v>
      </c>
      <c r="O594" s="9">
        <v>0</v>
      </c>
      <c r="P594" s="10">
        <f t="shared" si="30"/>
        <v>3.8</v>
      </c>
    </row>
    <row r="595" spans="1:16">
      <c r="A595" s="6">
        <v>202409</v>
      </c>
      <c r="B595" s="6" t="s">
        <v>348</v>
      </c>
      <c r="C595" s="6" t="s">
        <v>1437</v>
      </c>
      <c r="D595" s="6" t="s">
        <v>671</v>
      </c>
      <c r="E595" s="6" t="s">
        <v>1289</v>
      </c>
      <c r="F595" s="6" t="s">
        <v>792</v>
      </c>
      <c r="G595" s="7" t="s">
        <v>1290</v>
      </c>
      <c r="H595" s="6" t="str">
        <f>_xlfn.XLOOKUP(B595,'2024.1-2024.6'!B:B,'2024.1-2024.6'!H:H)</f>
        <v>计时</v>
      </c>
      <c r="I595" s="6">
        <v>0</v>
      </c>
      <c r="J595" s="9">
        <v>6160</v>
      </c>
      <c r="K595" s="9">
        <v>15745</v>
      </c>
      <c r="L595" s="9">
        <v>363.68</v>
      </c>
      <c r="M595" s="9">
        <v>90.92</v>
      </c>
      <c r="N595" s="9">
        <v>9.09</v>
      </c>
      <c r="O595" s="9">
        <v>800</v>
      </c>
      <c r="P595" s="10">
        <f t="shared" si="30"/>
        <v>3.8</v>
      </c>
    </row>
    <row r="596" spans="1:16">
      <c r="A596" s="6">
        <v>202409</v>
      </c>
      <c r="B596" s="6" t="s">
        <v>304</v>
      </c>
      <c r="C596" s="6" t="s">
        <v>1439</v>
      </c>
      <c r="D596" s="6" t="s">
        <v>1553</v>
      </c>
      <c r="E596" s="6" t="s">
        <v>1311</v>
      </c>
      <c r="F596" s="6" t="s">
        <v>1312</v>
      </c>
      <c r="G596" s="7" t="s">
        <v>1313</v>
      </c>
      <c r="H596" s="6" t="str">
        <f>_xlfn.XLOOKUP(B596,'2024.1-2024.6'!B:B,'2024.1-2024.6'!H:H)</f>
        <v>计时</v>
      </c>
      <c r="I596" s="6">
        <v>0</v>
      </c>
      <c r="J596" s="9">
        <v>2000</v>
      </c>
      <c r="K596" s="9">
        <v>4949.44</v>
      </c>
      <c r="L596" s="9">
        <v>363.68</v>
      </c>
      <c r="M596" s="9">
        <v>90.92</v>
      </c>
      <c r="N596" s="9">
        <v>9.09</v>
      </c>
      <c r="O596" s="9">
        <v>0</v>
      </c>
      <c r="P596" s="10">
        <f t="shared" si="30"/>
        <v>3.8</v>
      </c>
    </row>
    <row r="597" spans="1:16">
      <c r="A597" s="6">
        <v>202409</v>
      </c>
      <c r="B597" s="6" t="s">
        <v>367</v>
      </c>
      <c r="C597" s="6" t="s">
        <v>1437</v>
      </c>
      <c r="D597" s="6" t="s">
        <v>1554</v>
      </c>
      <c r="E597" s="6" t="s">
        <v>1318</v>
      </c>
      <c r="F597" s="6" t="s">
        <v>778</v>
      </c>
      <c r="G597" s="7" t="s">
        <v>1319</v>
      </c>
      <c r="H597" s="6" t="str">
        <f>_xlfn.XLOOKUP(B597,'2024.1-2024.6'!B:B,'2024.1-2024.6'!H:H)</f>
        <v>计时</v>
      </c>
      <c r="I597" s="6">
        <v>0</v>
      </c>
      <c r="J597" s="9">
        <v>1900</v>
      </c>
      <c r="K597" s="9">
        <v>5805.8</v>
      </c>
      <c r="L597" s="9">
        <v>363.68</v>
      </c>
      <c r="M597" s="9">
        <v>90.92</v>
      </c>
      <c r="N597" s="9">
        <v>9.09</v>
      </c>
      <c r="O597" s="9">
        <v>0</v>
      </c>
      <c r="P597" s="10">
        <f t="shared" si="30"/>
        <v>3.8</v>
      </c>
    </row>
    <row r="598" spans="1:16">
      <c r="A598" s="6">
        <v>202409</v>
      </c>
      <c r="B598" s="6" t="s">
        <v>228</v>
      </c>
      <c r="C598" s="6" t="s">
        <v>592</v>
      </c>
      <c r="D598" s="6" t="s">
        <v>1551</v>
      </c>
      <c r="E598" s="6" t="s">
        <v>1327</v>
      </c>
      <c r="F598" s="6" t="s">
        <v>833</v>
      </c>
      <c r="G598" s="7" t="s">
        <v>1328</v>
      </c>
      <c r="H598" s="6" t="str">
        <f>_xlfn.XLOOKUP(B598,'2024.1-2024.6'!B:B,'2024.1-2024.6'!H:H)</f>
        <v>计时</v>
      </c>
      <c r="I598" s="6">
        <v>0</v>
      </c>
      <c r="J598" s="9">
        <v>2000</v>
      </c>
      <c r="K598" s="9">
        <v>5766</v>
      </c>
      <c r="L598" s="9">
        <v>363.68</v>
      </c>
      <c r="M598" s="9">
        <v>90.92</v>
      </c>
      <c r="N598" s="9">
        <v>9.09</v>
      </c>
      <c r="O598" s="9">
        <v>0</v>
      </c>
      <c r="P598" s="10">
        <f t="shared" si="30"/>
        <v>3.8</v>
      </c>
    </row>
    <row r="599" spans="1:16">
      <c r="A599" s="6">
        <v>202409</v>
      </c>
      <c r="B599" s="6" t="s">
        <v>231</v>
      </c>
      <c r="C599" s="6" t="s">
        <v>1439</v>
      </c>
      <c r="D599" s="6" t="s">
        <v>1551</v>
      </c>
      <c r="E599" s="6" t="s">
        <v>1334</v>
      </c>
      <c r="F599" s="6" t="s">
        <v>675</v>
      </c>
      <c r="G599" s="7" t="s">
        <v>1335</v>
      </c>
      <c r="H599" s="6" t="str">
        <f>_xlfn.XLOOKUP(B599,'2024.1-2024.6'!B:B,'2024.1-2024.6'!H:H)</f>
        <v>计时</v>
      </c>
      <c r="I599" s="6">
        <v>0</v>
      </c>
      <c r="J599" s="9">
        <v>3026</v>
      </c>
      <c r="K599" s="9">
        <v>6493.03</v>
      </c>
      <c r="L599" s="9">
        <v>363.68</v>
      </c>
      <c r="M599" s="9">
        <v>90.92</v>
      </c>
      <c r="N599" s="9">
        <v>9.09</v>
      </c>
      <c r="O599" s="9">
        <v>250</v>
      </c>
      <c r="P599" s="10">
        <f t="shared" si="30"/>
        <v>3.8</v>
      </c>
    </row>
    <row r="600" spans="1:16">
      <c r="A600" s="6">
        <v>202409</v>
      </c>
      <c r="B600" s="6" t="s">
        <v>265</v>
      </c>
      <c r="C600" s="6" t="s">
        <v>580</v>
      </c>
      <c r="D600" s="6" t="s">
        <v>1554</v>
      </c>
      <c r="E600" s="6" t="s">
        <v>1343</v>
      </c>
      <c r="F600" s="6" t="s">
        <v>941</v>
      </c>
      <c r="G600" s="7" t="s">
        <v>1345</v>
      </c>
      <c r="H600" s="6" t="str">
        <f>_xlfn.XLOOKUP(B600,'2024.1-2024.6'!B:B,'2024.1-2024.6'!H:H)</f>
        <v>计时</v>
      </c>
      <c r="I600" s="6">
        <v>0</v>
      </c>
      <c r="J600" s="9">
        <v>1900</v>
      </c>
      <c r="K600" s="9">
        <v>5207.2</v>
      </c>
      <c r="L600" s="9">
        <v>363.68</v>
      </c>
      <c r="M600" s="9">
        <v>90.92</v>
      </c>
      <c r="N600" s="9">
        <v>9.09</v>
      </c>
      <c r="O600" s="9">
        <v>0</v>
      </c>
      <c r="P600" s="10">
        <f t="shared" si="30"/>
        <v>3.8</v>
      </c>
    </row>
    <row r="601" spans="1:16">
      <c r="A601" s="6">
        <v>202409</v>
      </c>
      <c r="B601" s="6" t="s">
        <v>402</v>
      </c>
      <c r="C601" s="6" t="s">
        <v>1437</v>
      </c>
      <c r="D601" s="6" t="s">
        <v>1542</v>
      </c>
      <c r="E601" s="6" t="s">
        <v>1350</v>
      </c>
      <c r="F601" s="6" t="s">
        <v>1351</v>
      </c>
      <c r="G601" s="7" t="s">
        <v>1352</v>
      </c>
      <c r="H601" s="6" t="str">
        <f>_xlfn.XLOOKUP(B601,'2024.1-2024.6'!B:B,'2024.1-2024.6'!H:H)</f>
        <v>计时</v>
      </c>
      <c r="I601" s="6">
        <v>0</v>
      </c>
      <c r="J601" s="9">
        <v>12400</v>
      </c>
      <c r="K601" s="9">
        <v>23512</v>
      </c>
      <c r="L601" s="9">
        <v>363.68</v>
      </c>
      <c r="M601" s="9">
        <v>90.92</v>
      </c>
      <c r="N601" s="9">
        <v>9.09</v>
      </c>
      <c r="O601" s="9">
        <v>3128</v>
      </c>
      <c r="P601" s="10">
        <f t="shared" si="30"/>
        <v>3.8</v>
      </c>
    </row>
    <row r="602" spans="1:16">
      <c r="A602" s="6">
        <v>202409</v>
      </c>
      <c r="B602" s="6" t="s">
        <v>390</v>
      </c>
      <c r="C602" s="6" t="s">
        <v>1439</v>
      </c>
      <c r="D602" s="6" t="s">
        <v>1551</v>
      </c>
      <c r="E602" s="6" t="s">
        <v>1355</v>
      </c>
      <c r="F602" s="6" t="s">
        <v>675</v>
      </c>
      <c r="G602" s="7" t="s">
        <v>1356</v>
      </c>
      <c r="H602" s="6" t="str">
        <f>_xlfn.XLOOKUP(B602,'2024.1-2024.6'!B:B,'2024.1-2024.6'!H:H)</f>
        <v>计时</v>
      </c>
      <c r="I602" s="6">
        <v>0</v>
      </c>
      <c r="J602" s="9">
        <v>3026</v>
      </c>
      <c r="K602" s="9">
        <v>6687.66</v>
      </c>
      <c r="L602" s="9">
        <v>363.68</v>
      </c>
      <c r="M602" s="9">
        <v>90.92</v>
      </c>
      <c r="N602" s="9">
        <v>9.09</v>
      </c>
      <c r="O602" s="9">
        <v>0</v>
      </c>
      <c r="P602" s="10">
        <f t="shared" si="30"/>
        <v>3.8</v>
      </c>
    </row>
    <row r="603" spans="1:16">
      <c r="A603" s="6">
        <v>202409</v>
      </c>
      <c r="B603" s="6" t="s">
        <v>269</v>
      </c>
      <c r="C603" s="6" t="s">
        <v>1437</v>
      </c>
      <c r="D603" s="6" t="s">
        <v>1551</v>
      </c>
      <c r="E603" s="6" t="s">
        <v>1360</v>
      </c>
      <c r="F603" s="6" t="s">
        <v>669</v>
      </c>
      <c r="G603" s="7" t="s">
        <v>1359</v>
      </c>
      <c r="H603" s="6" t="str">
        <f>_xlfn.XLOOKUP(B603,'2024.1-2024.6'!B:B,'2024.1-2024.6'!H:H)</f>
        <v>计时</v>
      </c>
      <c r="I603" s="6">
        <v>0</v>
      </c>
      <c r="J603" s="9">
        <v>2600</v>
      </c>
      <c r="K603" s="9">
        <v>5800</v>
      </c>
      <c r="L603" s="9">
        <v>363.68</v>
      </c>
      <c r="M603" s="9">
        <v>90.92</v>
      </c>
      <c r="N603" s="9">
        <v>9.09</v>
      </c>
      <c r="O603" s="9">
        <v>0</v>
      </c>
      <c r="P603" s="10">
        <f t="shared" si="30"/>
        <v>3.8</v>
      </c>
    </row>
    <row r="604" spans="1:16">
      <c r="A604" s="6">
        <v>202409</v>
      </c>
      <c r="B604" s="6" t="s">
        <v>313</v>
      </c>
      <c r="C604" s="6" t="s">
        <v>580</v>
      </c>
      <c r="D604" s="6" t="s">
        <v>1554</v>
      </c>
      <c r="E604" s="6" t="s">
        <v>1361</v>
      </c>
      <c r="F604" s="6" t="s">
        <v>992</v>
      </c>
      <c r="G604" s="7" t="s">
        <v>1362</v>
      </c>
      <c r="H604" s="6" t="str">
        <f>_xlfn.XLOOKUP(B604,'2024.1-2024.6'!B:B,'2024.1-2024.6'!H:H)</f>
        <v>计时</v>
      </c>
      <c r="I604" s="6">
        <v>0</v>
      </c>
      <c r="J604" s="9">
        <v>2320</v>
      </c>
      <c r="K604" s="9">
        <v>6294.8</v>
      </c>
      <c r="L604" s="9">
        <v>363.68</v>
      </c>
      <c r="M604" s="9">
        <v>90.92</v>
      </c>
      <c r="N604" s="9">
        <v>9.09</v>
      </c>
      <c r="O604" s="9">
        <v>0</v>
      </c>
      <c r="P604" s="10">
        <f t="shared" si="30"/>
        <v>3.8</v>
      </c>
    </row>
    <row r="605" spans="1:16">
      <c r="A605" s="6">
        <v>202409</v>
      </c>
      <c r="B605" s="6" t="s">
        <v>263</v>
      </c>
      <c r="C605" s="6" t="s">
        <v>661</v>
      </c>
      <c r="D605" s="6" t="s">
        <v>1543</v>
      </c>
      <c r="E605" s="6" t="s">
        <v>1369</v>
      </c>
      <c r="F605" s="6" t="s">
        <v>663</v>
      </c>
      <c r="G605" s="7" t="s">
        <v>1370</v>
      </c>
      <c r="H605" s="6" t="str">
        <f>_xlfn.XLOOKUP(B605,'2024.1-2024.6'!B:B,'2024.1-2024.6'!H:H)</f>
        <v>计时</v>
      </c>
      <c r="I605" s="6">
        <v>0</v>
      </c>
      <c r="J605" s="9">
        <v>5200</v>
      </c>
      <c r="K605" s="9">
        <v>13290</v>
      </c>
      <c r="L605" s="9">
        <v>363.68</v>
      </c>
      <c r="M605" s="9">
        <v>90.92</v>
      </c>
      <c r="N605" s="9">
        <v>9.09</v>
      </c>
      <c r="O605" s="9">
        <v>0</v>
      </c>
      <c r="P605" s="10">
        <f t="shared" si="30"/>
        <v>3.8</v>
      </c>
    </row>
    <row r="606" spans="1:16">
      <c r="A606" s="6">
        <v>202409</v>
      </c>
      <c r="B606" s="6" t="s">
        <v>442</v>
      </c>
      <c r="C606" s="6" t="s">
        <v>1437</v>
      </c>
      <c r="D606" s="6" t="s">
        <v>1554</v>
      </c>
      <c r="E606" s="6" t="s">
        <v>1375</v>
      </c>
      <c r="F606" s="6" t="s">
        <v>778</v>
      </c>
      <c r="G606" s="7" t="s">
        <v>1376</v>
      </c>
      <c r="H606" s="6" t="str">
        <f>_xlfn.XLOOKUP(B606,'2024.1-2024.6'!B:B,'2024.1-2024.6'!H:H)</f>
        <v>计时</v>
      </c>
      <c r="I606" s="6">
        <v>0</v>
      </c>
      <c r="J606" s="9">
        <v>1900</v>
      </c>
      <c r="K606" s="9">
        <v>4885.29</v>
      </c>
      <c r="L606" s="9">
        <v>363.68</v>
      </c>
      <c r="M606" s="9">
        <v>90.92</v>
      </c>
      <c r="N606" s="9">
        <v>9.09</v>
      </c>
      <c r="O606" s="9">
        <v>0</v>
      </c>
      <c r="P606" s="10">
        <f t="shared" si="30"/>
        <v>3.8</v>
      </c>
    </row>
    <row r="607" spans="1:16">
      <c r="A607" s="6">
        <v>202409</v>
      </c>
      <c r="B607" s="6" t="s">
        <v>496</v>
      </c>
      <c r="C607" s="6" t="s">
        <v>580</v>
      </c>
      <c r="D607" s="6" t="s">
        <v>1554</v>
      </c>
      <c r="E607" s="6" t="s">
        <v>1377</v>
      </c>
      <c r="F607" s="6" t="s">
        <v>1344</v>
      </c>
      <c r="G607" s="7" t="s">
        <v>1378</v>
      </c>
      <c r="H607" s="6" t="str">
        <f>_xlfn.XLOOKUP(B607,'2024.1-2024.6'!B:B,'2024.1-2024.6'!H:H)</f>
        <v>计时</v>
      </c>
      <c r="I607" s="6">
        <v>0</v>
      </c>
      <c r="J607" s="9">
        <v>1900</v>
      </c>
      <c r="K607" s="9">
        <v>5258.7</v>
      </c>
      <c r="L607" s="9">
        <v>363.68</v>
      </c>
      <c r="M607" s="9">
        <v>90.92</v>
      </c>
      <c r="N607" s="9">
        <v>9.09</v>
      </c>
      <c r="O607" s="9">
        <v>0</v>
      </c>
      <c r="P607" s="10">
        <f t="shared" si="30"/>
        <v>3.8</v>
      </c>
    </row>
    <row r="608" spans="1:16">
      <c r="A608" s="6">
        <v>202409</v>
      </c>
      <c r="B608" s="6" t="s">
        <v>488</v>
      </c>
      <c r="C608" s="6" t="s">
        <v>1437</v>
      </c>
      <c r="D608" s="6" t="s">
        <v>1551</v>
      </c>
      <c r="E608" s="6" t="s">
        <v>1380</v>
      </c>
      <c r="F608" s="6" t="s">
        <v>1381</v>
      </c>
      <c r="G608" s="7" t="s">
        <v>1378</v>
      </c>
      <c r="H608" s="6" t="str">
        <f>_xlfn.XLOOKUP(B608,'2024.1-2024.6'!B:B,'2024.1-2024.6'!H:H)</f>
        <v>计时</v>
      </c>
      <c r="I608" s="6">
        <v>0</v>
      </c>
      <c r="J608" s="9">
        <v>3000</v>
      </c>
      <c r="K608" s="9">
        <v>5657.82</v>
      </c>
      <c r="L608" s="9">
        <v>363.68</v>
      </c>
      <c r="M608" s="9">
        <v>90.92</v>
      </c>
      <c r="N608" s="9">
        <v>9.09</v>
      </c>
      <c r="O608" s="9">
        <v>0</v>
      </c>
      <c r="P608" s="10">
        <f t="shared" si="30"/>
        <v>3.8</v>
      </c>
    </row>
    <row r="609" spans="1:16">
      <c r="A609" s="6">
        <v>202409</v>
      </c>
      <c r="B609" s="6" t="s">
        <v>486</v>
      </c>
      <c r="C609" s="6" t="s">
        <v>580</v>
      </c>
      <c r="D609" s="6" t="s">
        <v>1554</v>
      </c>
      <c r="E609" s="6" t="s">
        <v>1393</v>
      </c>
      <c r="F609" s="6" t="s">
        <v>1344</v>
      </c>
      <c r="G609" s="7" t="s">
        <v>1394</v>
      </c>
      <c r="H609" s="6" t="str">
        <f>_xlfn.XLOOKUP(B609,'2024.1-2024.6'!B:B,'2024.1-2024.6'!H:H)</f>
        <v>计时</v>
      </c>
      <c r="I609" s="6">
        <v>0</v>
      </c>
      <c r="J609" s="9">
        <v>1900</v>
      </c>
      <c r="K609" s="9">
        <v>5053.1</v>
      </c>
      <c r="L609" s="9">
        <v>363.68</v>
      </c>
      <c r="M609" s="9">
        <v>90.92</v>
      </c>
      <c r="N609" s="9">
        <v>9.09</v>
      </c>
      <c r="O609" s="9">
        <v>0</v>
      </c>
      <c r="P609" s="10">
        <f t="shared" si="30"/>
        <v>3.8</v>
      </c>
    </row>
    <row r="610" spans="1:16">
      <c r="A610" s="6">
        <v>202409</v>
      </c>
      <c r="B610" s="6" t="s">
        <v>472</v>
      </c>
      <c r="C610" s="6" t="s">
        <v>580</v>
      </c>
      <c r="D610" s="6" t="s">
        <v>1554</v>
      </c>
      <c r="E610" s="6" t="s">
        <v>1395</v>
      </c>
      <c r="F610" s="6" t="s">
        <v>992</v>
      </c>
      <c r="G610" s="7" t="s">
        <v>1396</v>
      </c>
      <c r="H610" s="6" t="str">
        <f>_xlfn.XLOOKUP(B610,'2024.1-2024.6'!B:B,'2024.1-2024.6'!H:H)</f>
        <v>计时</v>
      </c>
      <c r="I610" s="6">
        <v>0</v>
      </c>
      <c r="J610" s="9">
        <v>2520</v>
      </c>
      <c r="K610" s="9">
        <v>5958.1</v>
      </c>
      <c r="L610" s="9">
        <v>363.68</v>
      </c>
      <c r="M610" s="9">
        <v>90.92</v>
      </c>
      <c r="N610" s="9">
        <v>9.09</v>
      </c>
      <c r="O610" s="9">
        <v>0</v>
      </c>
      <c r="P610" s="10">
        <f t="shared" si="30"/>
        <v>3.8</v>
      </c>
    </row>
    <row r="611" spans="1:16">
      <c r="A611" s="6">
        <v>202409</v>
      </c>
      <c r="B611" s="6" t="s">
        <v>492</v>
      </c>
      <c r="C611" s="6" t="s">
        <v>1438</v>
      </c>
      <c r="D611" s="6" t="s">
        <v>856</v>
      </c>
      <c r="E611" s="6" t="s">
        <v>1397</v>
      </c>
      <c r="F611" s="6" t="s">
        <v>856</v>
      </c>
      <c r="G611" s="7" t="s">
        <v>1398</v>
      </c>
      <c r="H611" s="6" t="str">
        <f>_xlfn.XLOOKUP(B611,'2024.1-2024.6'!B:B,'2024.1-2024.6'!H:H)</f>
        <v>计时</v>
      </c>
      <c r="I611" s="6">
        <v>0</v>
      </c>
      <c r="J611" s="9">
        <v>1900</v>
      </c>
      <c r="K611" s="9">
        <v>5200</v>
      </c>
      <c r="L611" s="9">
        <v>0</v>
      </c>
      <c r="M611" s="9">
        <v>0</v>
      </c>
      <c r="N611" s="9">
        <v>0</v>
      </c>
      <c r="O611" s="9">
        <v>0</v>
      </c>
      <c r="P611" s="10">
        <v>0</v>
      </c>
    </row>
    <row r="612" spans="1:16">
      <c r="A612" s="6">
        <v>202409</v>
      </c>
      <c r="B612" s="6" t="s">
        <v>477</v>
      </c>
      <c r="C612" s="6" t="s">
        <v>1438</v>
      </c>
      <c r="D612" s="6" t="s">
        <v>1552</v>
      </c>
      <c r="E612" s="6" t="s">
        <v>1399</v>
      </c>
      <c r="F612" s="6" t="s">
        <v>686</v>
      </c>
      <c r="G612" s="7" t="s">
        <v>1401</v>
      </c>
      <c r="H612" s="6" t="str">
        <f>_xlfn.XLOOKUP(B612,'2024.1-2024.6'!B:B,'2024.1-2024.6'!H:H)</f>
        <v>计时</v>
      </c>
      <c r="I612" s="6">
        <v>0</v>
      </c>
      <c r="J612" s="9">
        <v>2120</v>
      </c>
      <c r="K612" s="9">
        <v>6115.54</v>
      </c>
      <c r="L612" s="9">
        <v>363.68</v>
      </c>
      <c r="M612" s="9">
        <v>90.92</v>
      </c>
      <c r="N612" s="9">
        <v>9.09</v>
      </c>
      <c r="O612" s="9">
        <v>0</v>
      </c>
      <c r="P612" s="10">
        <f t="shared" ref="P612:P621" si="31">1900*0.2%</f>
        <v>3.8</v>
      </c>
    </row>
    <row r="613" spans="1:16">
      <c r="A613" s="6">
        <v>202409</v>
      </c>
      <c r="B613" s="6" t="s">
        <v>478</v>
      </c>
      <c r="C613" s="6" t="s">
        <v>1437</v>
      </c>
      <c r="D613" s="6" t="s">
        <v>1554</v>
      </c>
      <c r="E613" s="6" t="s">
        <v>1404</v>
      </c>
      <c r="F613" s="6" t="s">
        <v>778</v>
      </c>
      <c r="G613" s="7" t="s">
        <v>1405</v>
      </c>
      <c r="H613" s="6" t="str">
        <f>_xlfn.XLOOKUP(B613,'2024.1-2024.6'!B:B,'2024.1-2024.6'!H:H)</f>
        <v>计时</v>
      </c>
      <c r="I613" s="6">
        <v>0</v>
      </c>
      <c r="J613" s="9">
        <v>1900</v>
      </c>
      <c r="K613" s="9">
        <v>5581.9</v>
      </c>
      <c r="L613" s="9">
        <v>363.68</v>
      </c>
      <c r="M613" s="9">
        <v>90.92</v>
      </c>
      <c r="N613" s="9">
        <v>9.09</v>
      </c>
      <c r="O613" s="9">
        <v>0</v>
      </c>
      <c r="P613" s="10">
        <f t="shared" si="31"/>
        <v>3.8</v>
      </c>
    </row>
    <row r="614" spans="1:16">
      <c r="A614" s="6">
        <v>202409</v>
      </c>
      <c r="B614" s="6" t="s">
        <v>493</v>
      </c>
      <c r="C614" s="6" t="s">
        <v>1437</v>
      </c>
      <c r="D614" s="6" t="s">
        <v>1546</v>
      </c>
      <c r="E614" s="6" t="s">
        <v>1406</v>
      </c>
      <c r="F614" s="6" t="s">
        <v>1358</v>
      </c>
      <c r="G614" s="7" t="s">
        <v>1407</v>
      </c>
      <c r="H614" s="6" t="str">
        <f>_xlfn.XLOOKUP(B614,'2024.1-2024.6'!B:B,'2024.1-2024.6'!H:H)</f>
        <v>计时</v>
      </c>
      <c r="I614" s="6">
        <v>0</v>
      </c>
      <c r="J614" s="9">
        <v>5500</v>
      </c>
      <c r="K614" s="9">
        <v>14592.88</v>
      </c>
      <c r="L614" s="9">
        <v>363.68</v>
      </c>
      <c r="M614" s="9">
        <v>90.92</v>
      </c>
      <c r="N614" s="9">
        <v>9.09</v>
      </c>
      <c r="O614" s="9">
        <v>0</v>
      </c>
      <c r="P614" s="10">
        <f t="shared" si="31"/>
        <v>3.8</v>
      </c>
    </row>
    <row r="615" spans="1:16">
      <c r="A615" s="6">
        <v>202409</v>
      </c>
      <c r="B615" s="6" t="s">
        <v>253</v>
      </c>
      <c r="C615" s="6" t="s">
        <v>1438</v>
      </c>
      <c r="D615" s="6" t="s">
        <v>1551</v>
      </c>
      <c r="E615" s="6" t="s">
        <v>1062</v>
      </c>
      <c r="F615" s="6" t="s">
        <v>1408</v>
      </c>
      <c r="G615" s="7" t="s">
        <v>1063</v>
      </c>
      <c r="H615" s="6" t="s">
        <v>1494</v>
      </c>
      <c r="I615" s="6">
        <v>0</v>
      </c>
      <c r="J615" s="9">
        <v>3026</v>
      </c>
      <c r="K615" s="9">
        <v>6980.12</v>
      </c>
      <c r="L615" s="9">
        <v>363.68</v>
      </c>
      <c r="M615" s="9">
        <v>90.92</v>
      </c>
      <c r="N615" s="9">
        <v>9.09</v>
      </c>
      <c r="O615" s="9">
        <v>0</v>
      </c>
      <c r="P615" s="10">
        <f t="shared" si="31"/>
        <v>3.8</v>
      </c>
    </row>
    <row r="616" spans="1:16">
      <c r="A616" s="6">
        <v>202409</v>
      </c>
      <c r="B616" s="6" t="s">
        <v>500</v>
      </c>
      <c r="C616" s="6" t="s">
        <v>1438</v>
      </c>
      <c r="D616" s="6" t="s">
        <v>1553</v>
      </c>
      <c r="E616" s="6" t="s">
        <v>1426</v>
      </c>
      <c r="F616" s="6" t="s">
        <v>1427</v>
      </c>
      <c r="G616" s="7" t="s">
        <v>1428</v>
      </c>
      <c r="H616" s="6" t="str">
        <f>_xlfn.XLOOKUP(B616,'2024.1-2024.6'!B:B,'2024.1-2024.6'!H:H)</f>
        <v>计时</v>
      </c>
      <c r="I616" s="6">
        <v>0</v>
      </c>
      <c r="J616" s="9">
        <v>2500</v>
      </c>
      <c r="K616" s="9">
        <v>4550.35</v>
      </c>
      <c r="L616" s="9">
        <v>363.68</v>
      </c>
      <c r="M616" s="9">
        <v>90.92</v>
      </c>
      <c r="N616" s="9">
        <v>9.09</v>
      </c>
      <c r="O616" s="9">
        <v>0</v>
      </c>
      <c r="P616" s="10">
        <f t="shared" si="31"/>
        <v>3.8</v>
      </c>
    </row>
    <row r="617" spans="1:16">
      <c r="A617" s="6">
        <v>202409</v>
      </c>
      <c r="B617" s="6" t="s">
        <v>502</v>
      </c>
      <c r="C617" s="6" t="s">
        <v>1438</v>
      </c>
      <c r="D617" s="6" t="s">
        <v>671</v>
      </c>
      <c r="E617" s="6" t="s">
        <v>1429</v>
      </c>
      <c r="F617" s="6" t="s">
        <v>1220</v>
      </c>
      <c r="G617" s="7" t="s">
        <v>1430</v>
      </c>
      <c r="H617" s="6" t="str">
        <f>_xlfn.XLOOKUP(B617,'2024.1-2024.6'!B:B,'2024.1-2024.6'!H:H)</f>
        <v>计时</v>
      </c>
      <c r="I617" s="6">
        <v>0</v>
      </c>
      <c r="J617" s="9">
        <v>7100</v>
      </c>
      <c r="K617" s="9">
        <v>15822.5</v>
      </c>
      <c r="L617" s="9">
        <v>363.68</v>
      </c>
      <c r="M617" s="9">
        <v>90.92</v>
      </c>
      <c r="N617" s="9">
        <v>9.09</v>
      </c>
      <c r="O617" s="9">
        <v>95</v>
      </c>
      <c r="P617" s="10">
        <f t="shared" si="31"/>
        <v>3.8</v>
      </c>
    </row>
    <row r="618" spans="1:16">
      <c r="A618" s="6">
        <v>202409</v>
      </c>
      <c r="B618" s="6" t="s">
        <v>481</v>
      </c>
      <c r="C618" s="6" t="s">
        <v>1437</v>
      </c>
      <c r="D618" s="6" t="s">
        <v>1543</v>
      </c>
      <c r="E618" s="6" t="s">
        <v>1440</v>
      </c>
      <c r="F618" s="6" t="s">
        <v>1441</v>
      </c>
      <c r="G618" s="7" t="s">
        <v>1442</v>
      </c>
      <c r="H618" s="6" t="str">
        <f>_xlfn.XLOOKUP(B618,'2024.1-2024.6'!B:B,'2024.1-2024.6'!H:H)</f>
        <v>计时</v>
      </c>
      <c r="I618" s="6">
        <v>0</v>
      </c>
      <c r="J618" s="9">
        <v>4480</v>
      </c>
      <c r="K618" s="9">
        <v>8800.57</v>
      </c>
      <c r="L618" s="9">
        <v>363.68</v>
      </c>
      <c r="M618" s="9">
        <v>90.92</v>
      </c>
      <c r="N618" s="9">
        <v>9.09</v>
      </c>
      <c r="O618" s="9">
        <v>1344</v>
      </c>
      <c r="P618" s="10">
        <f t="shared" si="31"/>
        <v>3.8</v>
      </c>
    </row>
    <row r="619" spans="1:16">
      <c r="A619" s="6">
        <v>202409</v>
      </c>
      <c r="B619" s="6" t="s">
        <v>470</v>
      </c>
      <c r="C619" s="6" t="s">
        <v>580</v>
      </c>
      <c r="D619" s="6" t="s">
        <v>1546</v>
      </c>
      <c r="E619" s="6" t="s">
        <v>1459</v>
      </c>
      <c r="F619" s="6" t="s">
        <v>609</v>
      </c>
      <c r="G619" s="7" t="s">
        <v>1460</v>
      </c>
      <c r="H619" s="6" t="str">
        <f>_xlfn.XLOOKUP(B619,'2024.1-2024.6'!B:B,'2024.1-2024.6'!H:H)</f>
        <v>计时</v>
      </c>
      <c r="I619" s="6">
        <v>0</v>
      </c>
      <c r="J619" s="9">
        <v>6000</v>
      </c>
      <c r="K619" s="9">
        <v>15431.3</v>
      </c>
      <c r="L619" s="9">
        <v>363.68</v>
      </c>
      <c r="M619" s="9">
        <v>90.92</v>
      </c>
      <c r="N619" s="9">
        <v>9.09</v>
      </c>
      <c r="O619" s="9">
        <v>0</v>
      </c>
      <c r="P619" s="10">
        <f t="shared" si="31"/>
        <v>3.8</v>
      </c>
    </row>
    <row r="620" spans="1:16">
      <c r="A620" s="6">
        <v>202409</v>
      </c>
      <c r="B620" s="6" t="s">
        <v>468</v>
      </c>
      <c r="C620" s="6" t="s">
        <v>1439</v>
      </c>
      <c r="D620" s="6" t="s">
        <v>1553</v>
      </c>
      <c r="E620" s="6" t="s">
        <v>1479</v>
      </c>
      <c r="F620" s="6" t="s">
        <v>1312</v>
      </c>
      <c r="G620" s="7" t="s">
        <v>1480</v>
      </c>
      <c r="H620" s="6" t="str">
        <f>_xlfn.XLOOKUP(B620,'2024.1-2024.6'!B:B,'2024.1-2024.6'!H:H)</f>
        <v>计时</v>
      </c>
      <c r="I620" s="6">
        <v>0</v>
      </c>
      <c r="J620" s="9">
        <v>3250</v>
      </c>
      <c r="K620" s="9">
        <v>4100.1</v>
      </c>
      <c r="L620" s="9">
        <v>363.68</v>
      </c>
      <c r="M620" s="9">
        <v>90.92</v>
      </c>
      <c r="N620" s="9">
        <v>9.09</v>
      </c>
      <c r="O620" s="9">
        <v>0</v>
      </c>
      <c r="P620" s="10">
        <f t="shared" si="31"/>
        <v>3.8</v>
      </c>
    </row>
    <row r="621" spans="1:16">
      <c r="A621" s="6">
        <v>202409</v>
      </c>
      <c r="B621" s="6" t="s">
        <v>522</v>
      </c>
      <c r="C621" s="6" t="s">
        <v>1437</v>
      </c>
      <c r="D621" s="6" t="s">
        <v>1551</v>
      </c>
      <c r="E621" s="6" t="s">
        <v>1495</v>
      </c>
      <c r="F621" s="6" t="s">
        <v>1482</v>
      </c>
      <c r="G621" s="7" t="s">
        <v>1496</v>
      </c>
      <c r="H621" s="6" t="str">
        <f>_xlfn.XLOOKUP(B621,'2024.1-2024.6'!B:B,'2024.1-2024.6'!H:H)</f>
        <v>计时</v>
      </c>
      <c r="I621" s="6">
        <v>0</v>
      </c>
      <c r="J621" s="9">
        <v>2612</v>
      </c>
      <c r="K621" s="9">
        <v>5727.7</v>
      </c>
      <c r="L621" s="9">
        <v>363.68</v>
      </c>
      <c r="M621" s="9">
        <v>90.92</v>
      </c>
      <c r="N621" s="9">
        <v>9.09</v>
      </c>
      <c r="O621" s="9">
        <v>0</v>
      </c>
      <c r="P621" s="10">
        <f t="shared" si="31"/>
        <v>3.8</v>
      </c>
    </row>
    <row r="622" spans="1:16">
      <c r="A622" s="6">
        <v>202409</v>
      </c>
      <c r="B622" s="6" t="s">
        <v>533</v>
      </c>
      <c r="C622" s="6" t="s">
        <v>1438</v>
      </c>
      <c r="D622" s="6" t="s">
        <v>1552</v>
      </c>
      <c r="E622" s="6" t="s">
        <v>1497</v>
      </c>
      <c r="F622" s="6" t="s">
        <v>1498</v>
      </c>
      <c r="G622" s="7" t="s">
        <v>1499</v>
      </c>
      <c r="H622" s="6" t="str">
        <f>_xlfn.XLOOKUP(B622,'2024.1-2024.6'!B:B,'2024.1-2024.6'!H:H)</f>
        <v>计时</v>
      </c>
      <c r="I622" s="6" t="s">
        <v>1564</v>
      </c>
      <c r="J622" s="9">
        <v>1900</v>
      </c>
      <c r="K622" s="9">
        <v>561.43</v>
      </c>
      <c r="L622" s="9">
        <v>0</v>
      </c>
      <c r="M622" s="9">
        <v>0</v>
      </c>
      <c r="N622" s="9">
        <v>0</v>
      </c>
      <c r="O622" s="9">
        <v>0</v>
      </c>
      <c r="P622" s="10">
        <v>0</v>
      </c>
    </row>
    <row r="623" spans="1:16">
      <c r="A623" s="6">
        <v>202409</v>
      </c>
      <c r="B623" s="6" t="s">
        <v>254</v>
      </c>
      <c r="C623" s="6" t="s">
        <v>1438</v>
      </c>
      <c r="D623" s="6" t="s">
        <v>1552</v>
      </c>
      <c r="E623" s="6" t="s">
        <v>1503</v>
      </c>
      <c r="F623" s="6" t="s">
        <v>1504</v>
      </c>
      <c r="G623" s="7" t="s">
        <v>1505</v>
      </c>
      <c r="H623" s="6" t="str">
        <f>_xlfn.XLOOKUP(B623,'2024.1-2024.6'!B:B,'2024.1-2024.6'!H:H)</f>
        <v>计时</v>
      </c>
      <c r="I623" s="6">
        <v>0</v>
      </c>
      <c r="J623" s="9">
        <v>2500</v>
      </c>
      <c r="K623" s="9">
        <v>6139.8</v>
      </c>
      <c r="L623" s="9">
        <v>363.68</v>
      </c>
      <c r="M623" s="9">
        <v>90.92</v>
      </c>
      <c r="N623" s="9">
        <v>9.09</v>
      </c>
      <c r="O623" s="9">
        <v>0</v>
      </c>
      <c r="P623" s="10">
        <f t="shared" ref="P623:P628" si="32">1900*0.2%</f>
        <v>3.8</v>
      </c>
    </row>
    <row r="624" spans="1:16">
      <c r="A624" s="6">
        <v>202409</v>
      </c>
      <c r="B624" s="6" t="s">
        <v>206</v>
      </c>
      <c r="C624" s="6" t="s">
        <v>1438</v>
      </c>
      <c r="D624" s="6" t="s">
        <v>1552</v>
      </c>
      <c r="E624" s="6" t="s">
        <v>1506</v>
      </c>
      <c r="F624" s="6" t="s">
        <v>686</v>
      </c>
      <c r="G624" s="7" t="s">
        <v>1507</v>
      </c>
      <c r="H624" s="6" t="str">
        <f>_xlfn.XLOOKUP(B624,'2024.1-2024.6'!B:B,'2024.1-2024.6'!H:H)</f>
        <v>计时</v>
      </c>
      <c r="I624" s="6">
        <v>0</v>
      </c>
      <c r="J624" s="9">
        <v>2120</v>
      </c>
      <c r="K624" s="9">
        <v>5953.13</v>
      </c>
      <c r="L624" s="9">
        <v>363.68</v>
      </c>
      <c r="M624" s="9">
        <v>90.92</v>
      </c>
      <c r="N624" s="9">
        <v>9.09</v>
      </c>
      <c r="O624" s="9">
        <v>0</v>
      </c>
      <c r="P624" s="10">
        <f t="shared" si="32"/>
        <v>3.8</v>
      </c>
    </row>
    <row r="625" spans="1:16">
      <c r="A625" s="6">
        <v>202409</v>
      </c>
      <c r="B625" s="6" t="s">
        <v>528</v>
      </c>
      <c r="C625" s="6" t="s">
        <v>1437</v>
      </c>
      <c r="D625" s="6" t="s">
        <v>1546</v>
      </c>
      <c r="E625" s="6" t="s">
        <v>1508</v>
      </c>
      <c r="F625" s="6" t="s">
        <v>652</v>
      </c>
      <c r="G625" s="7" t="s">
        <v>1509</v>
      </c>
      <c r="H625" s="6" t="str">
        <f>_xlfn.XLOOKUP(B625,'2024.1-2024.6'!B:B,'2024.1-2024.6'!H:H)</f>
        <v>计时</v>
      </c>
      <c r="I625" s="6">
        <v>0</v>
      </c>
      <c r="J625" s="9">
        <v>3400</v>
      </c>
      <c r="K625" s="9">
        <v>9492.52</v>
      </c>
      <c r="L625" s="9">
        <v>363.68</v>
      </c>
      <c r="M625" s="9">
        <v>90.92</v>
      </c>
      <c r="N625" s="9">
        <v>9.09</v>
      </c>
      <c r="O625" s="9">
        <v>0</v>
      </c>
      <c r="P625" s="10">
        <f t="shared" si="32"/>
        <v>3.8</v>
      </c>
    </row>
    <row r="626" spans="1:16">
      <c r="A626" s="6">
        <v>202409</v>
      </c>
      <c r="B626" s="6" t="s">
        <v>539</v>
      </c>
      <c r="C626" s="6" t="s">
        <v>575</v>
      </c>
      <c r="D626" s="6" t="s">
        <v>1002</v>
      </c>
      <c r="E626" s="6" t="s">
        <v>1516</v>
      </c>
      <c r="F626" s="6" t="s">
        <v>1517</v>
      </c>
      <c r="G626" s="7" t="s">
        <v>1521</v>
      </c>
      <c r="H626" s="6" t="str">
        <f>_xlfn.XLOOKUP(B626,'2024.1-2024.6'!B:B,'2024.1-2024.6'!H:H)</f>
        <v>计时</v>
      </c>
      <c r="I626" s="6">
        <v>0</v>
      </c>
      <c r="J626" s="9">
        <v>3850</v>
      </c>
      <c r="K626" s="9">
        <v>11385</v>
      </c>
      <c r="L626" s="9">
        <v>363.68</v>
      </c>
      <c r="M626" s="9">
        <v>90.92</v>
      </c>
      <c r="N626" s="9">
        <v>9.09</v>
      </c>
      <c r="O626" s="9">
        <v>0</v>
      </c>
      <c r="P626" s="10">
        <f t="shared" si="32"/>
        <v>3.8</v>
      </c>
    </row>
    <row r="627" spans="1:16">
      <c r="A627" s="6">
        <v>202409</v>
      </c>
      <c r="B627" s="6" t="s">
        <v>540</v>
      </c>
      <c r="C627" s="6" t="s">
        <v>580</v>
      </c>
      <c r="D627" s="6" t="s">
        <v>1554</v>
      </c>
      <c r="E627" s="6" t="s">
        <v>1519</v>
      </c>
      <c r="F627" s="6" t="s">
        <v>1520</v>
      </c>
      <c r="G627" s="7" t="s">
        <v>1521</v>
      </c>
      <c r="H627" s="6" t="str">
        <f>_xlfn.XLOOKUP(B627,'2024.1-2024.6'!B:B,'2024.1-2024.6'!H:H)</f>
        <v>计时</v>
      </c>
      <c r="I627" s="6">
        <v>0</v>
      </c>
      <c r="J627" s="9">
        <v>1900</v>
      </c>
      <c r="K627" s="9">
        <v>4088.82</v>
      </c>
      <c r="L627" s="9">
        <v>363.68</v>
      </c>
      <c r="M627" s="9">
        <v>90.92</v>
      </c>
      <c r="N627" s="9">
        <v>9.09</v>
      </c>
      <c r="O627" s="9">
        <v>0</v>
      </c>
      <c r="P627" s="10">
        <f t="shared" si="32"/>
        <v>3.8</v>
      </c>
    </row>
    <row r="628" spans="1:16">
      <c r="A628" s="6">
        <v>202409</v>
      </c>
      <c r="B628" s="6" t="s">
        <v>535</v>
      </c>
      <c r="C628" s="6" t="s">
        <v>1437</v>
      </c>
      <c r="D628" s="6" t="s">
        <v>1551</v>
      </c>
      <c r="E628" s="6" t="s">
        <v>1523</v>
      </c>
      <c r="F628" s="6" t="s">
        <v>669</v>
      </c>
      <c r="G628" s="7" t="s">
        <v>1524</v>
      </c>
      <c r="H628" s="6" t="str">
        <f>_xlfn.XLOOKUP(B628,'2024.1-2024.6'!B:B,'2024.1-2024.6'!H:H)</f>
        <v>计时</v>
      </c>
      <c r="I628" s="6">
        <v>0</v>
      </c>
      <c r="J628" s="9">
        <v>2888</v>
      </c>
      <c r="K628" s="9">
        <v>6265.7</v>
      </c>
      <c r="L628" s="9">
        <v>363.68</v>
      </c>
      <c r="M628" s="9">
        <v>90.92</v>
      </c>
      <c r="N628" s="9">
        <v>9.09</v>
      </c>
      <c r="O628" s="9">
        <v>0</v>
      </c>
      <c r="P628" s="10">
        <f t="shared" si="32"/>
        <v>3.8</v>
      </c>
    </row>
    <row r="629" spans="1:16">
      <c r="A629" s="6">
        <v>202409</v>
      </c>
      <c r="B629" s="6" t="s">
        <v>531</v>
      </c>
      <c r="C629" s="6" t="s">
        <v>1437</v>
      </c>
      <c r="D629" s="6" t="s">
        <v>1546</v>
      </c>
      <c r="E629" s="6" t="s">
        <v>1525</v>
      </c>
      <c r="F629" s="6" t="s">
        <v>1526</v>
      </c>
      <c r="G629" s="7" t="s">
        <v>1527</v>
      </c>
      <c r="H629" s="6" t="str">
        <f>_xlfn.XLOOKUP(B629,'2024.1-2024.6'!B:B,'2024.1-2024.6'!H:H)</f>
        <v>计时</v>
      </c>
      <c r="I629" s="6">
        <v>0</v>
      </c>
      <c r="J629" s="9">
        <v>4500</v>
      </c>
      <c r="K629" s="9">
        <v>6272.34</v>
      </c>
      <c r="L629" s="9">
        <v>0</v>
      </c>
      <c r="M629" s="9">
        <v>0</v>
      </c>
      <c r="N629" s="9">
        <v>0</v>
      </c>
      <c r="O629" s="9">
        <v>0</v>
      </c>
      <c r="P629" s="10">
        <v>0</v>
      </c>
    </row>
    <row r="630" spans="1:16">
      <c r="A630" s="6">
        <v>202409</v>
      </c>
      <c r="B630" s="6" t="s">
        <v>525</v>
      </c>
      <c r="C630" s="6" t="s">
        <v>1438</v>
      </c>
      <c r="D630" s="6" t="s">
        <v>1551</v>
      </c>
      <c r="E630" s="6" t="s">
        <v>1528</v>
      </c>
      <c r="F630" s="6" t="s">
        <v>880</v>
      </c>
      <c r="G630" s="7" t="s">
        <v>1529</v>
      </c>
      <c r="H630" s="6" t="str">
        <f>_xlfn.XLOOKUP(B630,'2024.1-2024.6'!B:B,'2024.1-2024.6'!H:H)</f>
        <v>计时</v>
      </c>
      <c r="I630" s="6">
        <v>0</v>
      </c>
      <c r="J630" s="9">
        <v>2500</v>
      </c>
      <c r="K630" s="9">
        <v>5460.55</v>
      </c>
      <c r="L630" s="9">
        <v>363.68</v>
      </c>
      <c r="M630" s="9">
        <v>90.92</v>
      </c>
      <c r="N630" s="9">
        <v>9.09</v>
      </c>
      <c r="O630" s="9">
        <v>0</v>
      </c>
      <c r="P630" s="10">
        <f t="shared" ref="P630:P661" si="33">1900*0.2%</f>
        <v>3.8</v>
      </c>
    </row>
    <row r="631" spans="1:16">
      <c r="A631" s="6">
        <v>202409</v>
      </c>
      <c r="B631" s="6" t="s">
        <v>520</v>
      </c>
      <c r="C631" s="6" t="s">
        <v>1439</v>
      </c>
      <c r="D631" s="6" t="s">
        <v>1551</v>
      </c>
      <c r="E631" s="6" t="s">
        <v>1530</v>
      </c>
      <c r="F631" s="6" t="s">
        <v>1354</v>
      </c>
      <c r="G631" s="7" t="s">
        <v>1531</v>
      </c>
      <c r="H631" s="6" t="str">
        <f>_xlfn.XLOOKUP(B631,'2024.1-2024.6'!B:B,'2024.1-2024.6'!H:H)</f>
        <v>计时</v>
      </c>
      <c r="I631" s="6">
        <v>0</v>
      </c>
      <c r="J631" s="9">
        <v>3811</v>
      </c>
      <c r="K631" s="9">
        <v>7897.4</v>
      </c>
      <c r="L631" s="9">
        <v>363.68</v>
      </c>
      <c r="M631" s="9">
        <v>90.92</v>
      </c>
      <c r="N631" s="9">
        <v>9.09</v>
      </c>
      <c r="O631" s="9">
        <v>0</v>
      </c>
      <c r="P631" s="10">
        <f t="shared" si="33"/>
        <v>3.8</v>
      </c>
    </row>
    <row r="632" spans="1:16">
      <c r="A632" s="6">
        <v>202409</v>
      </c>
      <c r="B632" s="6" t="s">
        <v>529</v>
      </c>
      <c r="C632" s="6" t="s">
        <v>1437</v>
      </c>
      <c r="D632" s="6" t="s">
        <v>671</v>
      </c>
      <c r="E632" s="6" t="s">
        <v>1535</v>
      </c>
      <c r="F632" s="6" t="s">
        <v>792</v>
      </c>
      <c r="G632" s="7" t="s">
        <v>1536</v>
      </c>
      <c r="H632" s="6" t="str">
        <f>_xlfn.XLOOKUP(B632,'2024.1-2024.6'!B:B,'2024.1-2024.6'!H:H)</f>
        <v>计时</v>
      </c>
      <c r="I632" s="6">
        <v>0</v>
      </c>
      <c r="J632" s="9">
        <v>5300</v>
      </c>
      <c r="K632" s="9">
        <v>13332</v>
      </c>
      <c r="L632" s="9">
        <v>363.68</v>
      </c>
      <c r="M632" s="9">
        <v>90.92</v>
      </c>
      <c r="N632" s="9">
        <v>9.09</v>
      </c>
      <c r="O632" s="9">
        <v>600</v>
      </c>
      <c r="P632" s="10">
        <f t="shared" si="33"/>
        <v>3.8</v>
      </c>
    </row>
    <row r="633" spans="1:16">
      <c r="A633" s="6">
        <v>202409</v>
      </c>
      <c r="B633" s="6" t="s">
        <v>548</v>
      </c>
      <c r="C633" s="6" t="s">
        <v>1439</v>
      </c>
      <c r="D633" s="6" t="s">
        <v>1553</v>
      </c>
      <c r="E633" s="6" t="s">
        <v>1541</v>
      </c>
      <c r="F633" s="6" t="s">
        <v>851</v>
      </c>
      <c r="G633" s="7">
        <v>45475</v>
      </c>
      <c r="H633" s="6" t="str">
        <f>_xlfn.XLOOKUP(F633,'2024.1-2024.6'!F:F,'2024.1-2024.6'!H:H)</f>
        <v>计时</v>
      </c>
      <c r="I633" s="6">
        <v>0</v>
      </c>
      <c r="J633" s="9">
        <v>2542</v>
      </c>
      <c r="K633" s="9">
        <v>4533.61</v>
      </c>
      <c r="L633" s="9">
        <v>363.68</v>
      </c>
      <c r="M633" s="9">
        <v>90.92</v>
      </c>
      <c r="N633" s="9">
        <v>9.09</v>
      </c>
      <c r="O633" s="9">
        <v>0</v>
      </c>
      <c r="P633" s="10">
        <f t="shared" si="33"/>
        <v>3.8</v>
      </c>
    </row>
    <row r="634" spans="1:16">
      <c r="A634" s="6">
        <v>202409</v>
      </c>
      <c r="B634" s="6" t="s">
        <v>552</v>
      </c>
      <c r="C634" s="6" t="s">
        <v>1437</v>
      </c>
      <c r="D634" s="6" t="s">
        <v>671</v>
      </c>
      <c r="E634" s="6" t="s">
        <v>1556</v>
      </c>
      <c r="F634" s="6" t="s">
        <v>792</v>
      </c>
      <c r="G634" s="7" t="s">
        <v>1557</v>
      </c>
      <c r="H634" s="6" t="str">
        <f>_xlfn.XLOOKUP(F634,'2024.1-2024.6'!F:F,'2024.1-2024.6'!H:H)</f>
        <v>计时</v>
      </c>
      <c r="I634" s="6">
        <v>0</v>
      </c>
      <c r="J634" s="9">
        <v>5900</v>
      </c>
      <c r="K634" s="9">
        <v>15412.5</v>
      </c>
      <c r="L634" s="9">
        <v>363.68</v>
      </c>
      <c r="M634" s="9">
        <v>90.92</v>
      </c>
      <c r="N634" s="9">
        <v>9.09</v>
      </c>
      <c r="O634" s="9">
        <v>0</v>
      </c>
      <c r="P634" s="10">
        <f t="shared" si="33"/>
        <v>3.8</v>
      </c>
    </row>
    <row r="635" spans="1:16">
      <c r="A635" s="6">
        <v>202409</v>
      </c>
      <c r="B635" s="6" t="s">
        <v>553</v>
      </c>
      <c r="C635" s="6" t="s">
        <v>575</v>
      </c>
      <c r="D635" s="6" t="s">
        <v>1002</v>
      </c>
      <c r="E635" s="6" t="s">
        <v>1558</v>
      </c>
      <c r="F635" s="6" t="s">
        <v>1559</v>
      </c>
      <c r="G635" s="7" t="s">
        <v>1560</v>
      </c>
      <c r="H635" s="6" t="s">
        <v>1486</v>
      </c>
      <c r="I635" s="6">
        <v>0</v>
      </c>
      <c r="J635" s="9">
        <v>3850</v>
      </c>
      <c r="K635" s="9">
        <v>7767.61</v>
      </c>
      <c r="L635" s="9">
        <v>363.68</v>
      </c>
      <c r="M635" s="9">
        <v>90.92</v>
      </c>
      <c r="N635" s="9">
        <v>9.09</v>
      </c>
      <c r="O635" s="9">
        <v>0</v>
      </c>
      <c r="P635" s="10">
        <f t="shared" si="33"/>
        <v>3.8</v>
      </c>
    </row>
    <row r="636" spans="1:16">
      <c r="A636" s="6">
        <v>202409</v>
      </c>
      <c r="B636" s="6" t="s">
        <v>551</v>
      </c>
      <c r="C636" s="6" t="s">
        <v>1439</v>
      </c>
      <c r="D636" s="6" t="s">
        <v>1543</v>
      </c>
      <c r="E636" s="6" t="s">
        <v>1565</v>
      </c>
      <c r="F636" s="6" t="s">
        <v>1500</v>
      </c>
      <c r="G636" s="7">
        <v>45544</v>
      </c>
      <c r="H636" s="6" t="str">
        <f>_xlfn.XLOOKUP(F636,'2024.1-2024.6'!F:F,'2024.1-2024.6'!H:H)</f>
        <v>计时</v>
      </c>
      <c r="I636" s="6" t="s">
        <v>1223</v>
      </c>
      <c r="J636" s="9">
        <v>3840</v>
      </c>
      <c r="K636" s="9">
        <v>7140.05</v>
      </c>
      <c r="L636" s="9">
        <v>363.68</v>
      </c>
      <c r="M636" s="9">
        <v>90.92</v>
      </c>
      <c r="N636" s="9">
        <v>9.09</v>
      </c>
      <c r="O636" s="9">
        <v>0</v>
      </c>
      <c r="P636" s="10">
        <f t="shared" si="33"/>
        <v>3.8</v>
      </c>
    </row>
    <row r="637" spans="1:16">
      <c r="A637" s="6">
        <v>202409</v>
      </c>
      <c r="B637" s="6" t="s">
        <v>226</v>
      </c>
      <c r="C637" s="6" t="s">
        <v>1437</v>
      </c>
      <c r="D637" s="6" t="s">
        <v>1549</v>
      </c>
      <c r="E637" s="6" t="s">
        <v>1007</v>
      </c>
      <c r="F637" s="6" t="s">
        <v>875</v>
      </c>
      <c r="G637" s="7" t="s">
        <v>1008</v>
      </c>
      <c r="H637" s="6" t="str">
        <f>_xlfn.XLOOKUP(B637,'2024.1-2024.6'!B:B,'2024.1-2024.6'!H:H)</f>
        <v>计时</v>
      </c>
      <c r="I637" s="6">
        <v>0</v>
      </c>
      <c r="J637" s="9">
        <v>2363</v>
      </c>
      <c r="K637" s="9">
        <v>7721.9</v>
      </c>
      <c r="L637" s="9">
        <v>363.68</v>
      </c>
      <c r="M637" s="9">
        <v>90.92</v>
      </c>
      <c r="N637" s="9">
        <v>9.09</v>
      </c>
      <c r="O637" s="9">
        <v>0</v>
      </c>
      <c r="P637" s="10">
        <f t="shared" si="33"/>
        <v>3.8</v>
      </c>
    </row>
    <row r="638" spans="1:16">
      <c r="A638" s="6">
        <v>202409</v>
      </c>
      <c r="B638" s="6" t="s">
        <v>242</v>
      </c>
      <c r="C638" s="6" t="s">
        <v>1437</v>
      </c>
      <c r="D638" s="6" t="s">
        <v>1549</v>
      </c>
      <c r="E638" s="6" t="s">
        <v>1010</v>
      </c>
      <c r="F638" s="6" t="s">
        <v>875</v>
      </c>
      <c r="G638" s="7" t="s">
        <v>1011</v>
      </c>
      <c r="H638" s="6" t="str">
        <f>_xlfn.XLOOKUP(B638,'2024.1-2024.6'!B:B,'2024.1-2024.6'!H:H)</f>
        <v>计时</v>
      </c>
      <c r="I638" s="6">
        <v>0</v>
      </c>
      <c r="J638" s="9">
        <v>2363</v>
      </c>
      <c r="K638" s="9">
        <v>7791.22</v>
      </c>
      <c r="L638" s="9">
        <v>363.68</v>
      </c>
      <c r="M638" s="9">
        <v>90.92</v>
      </c>
      <c r="N638" s="9">
        <v>9.09</v>
      </c>
      <c r="O638" s="9">
        <v>0</v>
      </c>
      <c r="P638" s="10">
        <f t="shared" si="33"/>
        <v>3.8</v>
      </c>
    </row>
    <row r="639" spans="1:16">
      <c r="A639" s="6">
        <v>202409</v>
      </c>
      <c r="B639" s="6" t="s">
        <v>281</v>
      </c>
      <c r="C639" s="6" t="s">
        <v>1437</v>
      </c>
      <c r="D639" s="6" t="s">
        <v>1549</v>
      </c>
      <c r="E639" s="6" t="s">
        <v>1012</v>
      </c>
      <c r="F639" s="6" t="s">
        <v>875</v>
      </c>
      <c r="G639" s="7" t="s">
        <v>756</v>
      </c>
      <c r="H639" s="6" t="str">
        <f>_xlfn.XLOOKUP(B639,'2024.1-2024.6'!B:B,'2024.1-2024.6'!H:H)</f>
        <v>计时</v>
      </c>
      <c r="I639" s="6">
        <v>0</v>
      </c>
      <c r="J639" s="9">
        <v>2363</v>
      </c>
      <c r="K639" s="9">
        <v>5940.6</v>
      </c>
      <c r="L639" s="9">
        <v>363.68</v>
      </c>
      <c r="M639" s="9">
        <v>90.92</v>
      </c>
      <c r="N639" s="9">
        <v>9.09</v>
      </c>
      <c r="O639" s="9">
        <v>0</v>
      </c>
      <c r="P639" s="10">
        <f t="shared" si="33"/>
        <v>3.8</v>
      </c>
    </row>
    <row r="640" spans="1:16">
      <c r="A640" s="6">
        <v>202409</v>
      </c>
      <c r="B640" s="6" t="s">
        <v>294</v>
      </c>
      <c r="C640" s="6" t="s">
        <v>1437</v>
      </c>
      <c r="D640" s="6" t="s">
        <v>1549</v>
      </c>
      <c r="E640" s="6" t="s">
        <v>1013</v>
      </c>
      <c r="F640" s="6" t="s">
        <v>875</v>
      </c>
      <c r="G640" s="7" t="s">
        <v>1014</v>
      </c>
      <c r="H640" s="6" t="str">
        <f>_xlfn.XLOOKUP(B640,'2024.1-2024.6'!B:B,'2024.1-2024.6'!H:H)</f>
        <v>计时</v>
      </c>
      <c r="I640" s="6">
        <v>0</v>
      </c>
      <c r="J640" s="9">
        <v>2363</v>
      </c>
      <c r="K640" s="9">
        <v>7671.9</v>
      </c>
      <c r="L640" s="9">
        <v>363.68</v>
      </c>
      <c r="M640" s="9">
        <v>90.92</v>
      </c>
      <c r="N640" s="9">
        <v>9.09</v>
      </c>
      <c r="O640" s="9">
        <v>0</v>
      </c>
      <c r="P640" s="10">
        <f t="shared" si="33"/>
        <v>3.8</v>
      </c>
    </row>
    <row r="641" spans="1:16">
      <c r="A641" s="6">
        <v>202409</v>
      </c>
      <c r="B641" s="6" t="s">
        <v>217</v>
      </c>
      <c r="C641" s="6" t="s">
        <v>1438</v>
      </c>
      <c r="D641" s="6" t="s">
        <v>1552</v>
      </c>
      <c r="E641" s="6" t="s">
        <v>1019</v>
      </c>
      <c r="F641" s="6" t="s">
        <v>1020</v>
      </c>
      <c r="G641" s="7" t="s">
        <v>1021</v>
      </c>
      <c r="H641" s="6" t="s">
        <v>1494</v>
      </c>
      <c r="I641" s="6">
        <v>0</v>
      </c>
      <c r="J641" s="9">
        <v>1900</v>
      </c>
      <c r="K641" s="9">
        <v>5730.4</v>
      </c>
      <c r="L641" s="9">
        <v>363.68</v>
      </c>
      <c r="M641" s="9">
        <v>90.92</v>
      </c>
      <c r="N641" s="9">
        <v>9.09</v>
      </c>
      <c r="O641" s="9">
        <v>0</v>
      </c>
      <c r="P641" s="10">
        <f t="shared" si="33"/>
        <v>3.8</v>
      </c>
    </row>
    <row r="642" spans="1:16">
      <c r="A642" s="6">
        <v>202409</v>
      </c>
      <c r="B642" s="6" t="s">
        <v>271</v>
      </c>
      <c r="C642" s="6" t="s">
        <v>1438</v>
      </c>
      <c r="D642" s="6" t="s">
        <v>1561</v>
      </c>
      <c r="E642" s="6" t="s">
        <v>1022</v>
      </c>
      <c r="F642" s="6" t="s">
        <v>1023</v>
      </c>
      <c r="G642" s="7" t="s">
        <v>1024</v>
      </c>
      <c r="H642" s="6" t="s">
        <v>1494</v>
      </c>
      <c r="I642" s="6">
        <v>0</v>
      </c>
      <c r="J642" s="9">
        <v>1900</v>
      </c>
      <c r="K642" s="9">
        <v>9293.97</v>
      </c>
      <c r="L642" s="9">
        <v>363.68</v>
      </c>
      <c r="M642" s="9">
        <v>90.92</v>
      </c>
      <c r="N642" s="9">
        <v>9.09</v>
      </c>
      <c r="O642" s="9">
        <v>0</v>
      </c>
      <c r="P642" s="10">
        <f t="shared" si="33"/>
        <v>3.8</v>
      </c>
    </row>
    <row r="643" spans="1:16">
      <c r="A643" s="6">
        <v>202409</v>
      </c>
      <c r="B643" s="6" t="s">
        <v>316</v>
      </c>
      <c r="C643" s="6" t="s">
        <v>1438</v>
      </c>
      <c r="D643" s="6" t="s">
        <v>1561</v>
      </c>
      <c r="E643" s="6" t="s">
        <v>1029</v>
      </c>
      <c r="F643" s="6" t="s">
        <v>1030</v>
      </c>
      <c r="G643" s="7" t="s">
        <v>1031</v>
      </c>
      <c r="H643" s="6" t="s">
        <v>1494</v>
      </c>
      <c r="I643" s="6">
        <v>0</v>
      </c>
      <c r="J643" s="9">
        <v>1900</v>
      </c>
      <c r="K643" s="9">
        <v>10205.5</v>
      </c>
      <c r="L643" s="9">
        <v>363.68</v>
      </c>
      <c r="M643" s="9">
        <v>90.92</v>
      </c>
      <c r="N643" s="9">
        <v>9.09</v>
      </c>
      <c r="O643" s="9">
        <v>0</v>
      </c>
      <c r="P643" s="10">
        <f t="shared" si="33"/>
        <v>3.8</v>
      </c>
    </row>
    <row r="644" spans="1:16">
      <c r="A644" s="6">
        <v>202409</v>
      </c>
      <c r="B644" s="6" t="s">
        <v>251</v>
      </c>
      <c r="C644" s="6" t="s">
        <v>1438</v>
      </c>
      <c r="D644" s="6" t="s">
        <v>1561</v>
      </c>
      <c r="E644" s="6" t="s">
        <v>1032</v>
      </c>
      <c r="F644" s="6" t="s">
        <v>1023</v>
      </c>
      <c r="G644" s="7" t="s">
        <v>1033</v>
      </c>
      <c r="H644" s="6" t="s">
        <v>1494</v>
      </c>
      <c r="I644" s="6">
        <v>0</v>
      </c>
      <c r="J644" s="9">
        <v>1900</v>
      </c>
      <c r="K644" s="9">
        <v>7616.52</v>
      </c>
      <c r="L644" s="9">
        <v>363.68</v>
      </c>
      <c r="M644" s="9">
        <v>90.92</v>
      </c>
      <c r="N644" s="9">
        <v>9.09</v>
      </c>
      <c r="O644" s="9">
        <v>0</v>
      </c>
      <c r="P644" s="10">
        <f t="shared" si="33"/>
        <v>3.8</v>
      </c>
    </row>
    <row r="645" spans="1:16">
      <c r="A645" s="6">
        <v>202409</v>
      </c>
      <c r="B645" s="6" t="s">
        <v>414</v>
      </c>
      <c r="C645" s="6" t="s">
        <v>1438</v>
      </c>
      <c r="D645" s="6" t="s">
        <v>1552</v>
      </c>
      <c r="E645" s="6" t="s">
        <v>1034</v>
      </c>
      <c r="F645" s="6" t="s">
        <v>1027</v>
      </c>
      <c r="G645" s="7" t="s">
        <v>1035</v>
      </c>
      <c r="H645" s="6" t="s">
        <v>1494</v>
      </c>
      <c r="I645" s="6">
        <v>0</v>
      </c>
      <c r="J645" s="9">
        <v>1900</v>
      </c>
      <c r="K645" s="9">
        <v>8388.63</v>
      </c>
      <c r="L645" s="9">
        <v>363.68</v>
      </c>
      <c r="M645" s="9">
        <v>90.92</v>
      </c>
      <c r="N645" s="9">
        <v>9.09</v>
      </c>
      <c r="O645" s="9">
        <v>0</v>
      </c>
      <c r="P645" s="10">
        <f t="shared" si="33"/>
        <v>3.8</v>
      </c>
    </row>
    <row r="646" spans="1:16">
      <c r="A646" s="6">
        <v>202409</v>
      </c>
      <c r="B646" s="6" t="s">
        <v>302</v>
      </c>
      <c r="C646" s="6" t="s">
        <v>1438</v>
      </c>
      <c r="D646" s="6" t="s">
        <v>1552</v>
      </c>
      <c r="E646" s="6" t="s">
        <v>1036</v>
      </c>
      <c r="F646" s="6" t="s">
        <v>1027</v>
      </c>
      <c r="G646" s="7" t="s">
        <v>1037</v>
      </c>
      <c r="H646" s="6" t="s">
        <v>1494</v>
      </c>
      <c r="I646" s="6">
        <v>0</v>
      </c>
      <c r="J646" s="9">
        <v>1900</v>
      </c>
      <c r="K646" s="9">
        <v>8245.64</v>
      </c>
      <c r="L646" s="9">
        <v>363.68</v>
      </c>
      <c r="M646" s="9">
        <v>90.92</v>
      </c>
      <c r="N646" s="9">
        <v>9.09</v>
      </c>
      <c r="O646" s="9">
        <v>0</v>
      </c>
      <c r="P646" s="10">
        <f t="shared" si="33"/>
        <v>3.8</v>
      </c>
    </row>
    <row r="647" spans="1:16">
      <c r="A647" s="6">
        <v>202409</v>
      </c>
      <c r="B647" s="6" t="s">
        <v>207</v>
      </c>
      <c r="C647" s="6" t="s">
        <v>1438</v>
      </c>
      <c r="D647" s="6" t="s">
        <v>1552</v>
      </c>
      <c r="E647" s="6" t="s">
        <v>1038</v>
      </c>
      <c r="F647" s="6" t="s">
        <v>1039</v>
      </c>
      <c r="G647" s="7" t="s">
        <v>1040</v>
      </c>
      <c r="H647" s="6" t="s">
        <v>1494</v>
      </c>
      <c r="I647" s="6">
        <v>0</v>
      </c>
      <c r="J647" s="9">
        <v>1900</v>
      </c>
      <c r="K647" s="9">
        <v>8175.8</v>
      </c>
      <c r="L647" s="9">
        <v>363.68</v>
      </c>
      <c r="M647" s="9">
        <v>90.92</v>
      </c>
      <c r="N647" s="9">
        <v>9.09</v>
      </c>
      <c r="O647" s="9">
        <v>0</v>
      </c>
      <c r="P647" s="10">
        <f t="shared" si="33"/>
        <v>3.8</v>
      </c>
    </row>
    <row r="648" spans="1:16">
      <c r="A648" s="6">
        <v>202409</v>
      </c>
      <c r="B648" s="6" t="s">
        <v>275</v>
      </c>
      <c r="C648" s="6" t="s">
        <v>1438</v>
      </c>
      <c r="D648" s="6" t="s">
        <v>1552</v>
      </c>
      <c r="E648" s="6" t="s">
        <v>1041</v>
      </c>
      <c r="F648" s="6" t="s">
        <v>1027</v>
      </c>
      <c r="G648" s="7" t="s">
        <v>1011</v>
      </c>
      <c r="H648" s="6" t="s">
        <v>1494</v>
      </c>
      <c r="I648" s="6">
        <v>0</v>
      </c>
      <c r="J648" s="9">
        <v>1900</v>
      </c>
      <c r="K648" s="9">
        <v>5908.3</v>
      </c>
      <c r="L648" s="9">
        <v>363.68</v>
      </c>
      <c r="M648" s="9">
        <v>90.92</v>
      </c>
      <c r="N648" s="9">
        <v>9.09</v>
      </c>
      <c r="O648" s="9">
        <v>0</v>
      </c>
      <c r="P648" s="10">
        <f t="shared" si="33"/>
        <v>3.8</v>
      </c>
    </row>
    <row r="649" spans="1:16">
      <c r="A649" s="6">
        <v>202409</v>
      </c>
      <c r="B649" s="6" t="s">
        <v>372</v>
      </c>
      <c r="C649" s="6" t="s">
        <v>1438</v>
      </c>
      <c r="D649" s="6" t="s">
        <v>1561</v>
      </c>
      <c r="E649" s="6" t="s">
        <v>1042</v>
      </c>
      <c r="F649" s="6" t="s">
        <v>1030</v>
      </c>
      <c r="G649" s="7" t="s">
        <v>1043</v>
      </c>
      <c r="H649" s="6" t="s">
        <v>1494</v>
      </c>
      <c r="I649" s="6">
        <v>0</v>
      </c>
      <c r="J649" s="9">
        <v>1900</v>
      </c>
      <c r="K649" s="9">
        <v>8723.95</v>
      </c>
      <c r="L649" s="9">
        <v>363.68</v>
      </c>
      <c r="M649" s="9">
        <v>90.92</v>
      </c>
      <c r="N649" s="9">
        <v>9.09</v>
      </c>
      <c r="O649" s="9">
        <v>0</v>
      </c>
      <c r="P649" s="10">
        <f t="shared" si="33"/>
        <v>3.8</v>
      </c>
    </row>
    <row r="650" spans="1:16">
      <c r="A650" s="6">
        <v>202409</v>
      </c>
      <c r="B650" s="6" t="s">
        <v>211</v>
      </c>
      <c r="C650" s="6" t="s">
        <v>1438</v>
      </c>
      <c r="D650" s="6" t="s">
        <v>1552</v>
      </c>
      <c r="E650" s="6" t="s">
        <v>1044</v>
      </c>
      <c r="F650" s="6" t="s">
        <v>1039</v>
      </c>
      <c r="G650" s="7" t="s">
        <v>1045</v>
      </c>
      <c r="H650" s="6" t="s">
        <v>1494</v>
      </c>
      <c r="I650" s="6">
        <v>0</v>
      </c>
      <c r="J650" s="9">
        <v>1900</v>
      </c>
      <c r="K650" s="9">
        <v>5135.53</v>
      </c>
      <c r="L650" s="9">
        <v>363.68</v>
      </c>
      <c r="M650" s="9">
        <v>90.92</v>
      </c>
      <c r="N650" s="9">
        <v>9.09</v>
      </c>
      <c r="O650" s="9">
        <v>0</v>
      </c>
      <c r="P650" s="10">
        <f t="shared" si="33"/>
        <v>3.8</v>
      </c>
    </row>
    <row r="651" spans="1:16">
      <c r="A651" s="6">
        <v>202409</v>
      </c>
      <c r="B651" s="6" t="s">
        <v>363</v>
      </c>
      <c r="C651" s="6" t="s">
        <v>1438</v>
      </c>
      <c r="D651" s="6" t="s">
        <v>1552</v>
      </c>
      <c r="E651" s="6" t="s">
        <v>1046</v>
      </c>
      <c r="F651" s="6" t="s">
        <v>1039</v>
      </c>
      <c r="G651" s="7" t="s">
        <v>1047</v>
      </c>
      <c r="H651" s="6" t="s">
        <v>1494</v>
      </c>
      <c r="I651" s="6">
        <v>0</v>
      </c>
      <c r="J651" s="9">
        <v>1900</v>
      </c>
      <c r="K651" s="9">
        <v>6504.76</v>
      </c>
      <c r="L651" s="9">
        <v>363.68</v>
      </c>
      <c r="M651" s="9">
        <v>90.92</v>
      </c>
      <c r="N651" s="9">
        <v>9.09</v>
      </c>
      <c r="O651" s="9">
        <v>0</v>
      </c>
      <c r="P651" s="10">
        <f t="shared" si="33"/>
        <v>3.8</v>
      </c>
    </row>
    <row r="652" spans="1:16">
      <c r="A652" s="6">
        <v>202409</v>
      </c>
      <c r="B652" s="6" t="s">
        <v>273</v>
      </c>
      <c r="C652" s="6" t="s">
        <v>1438</v>
      </c>
      <c r="D652" s="6" t="s">
        <v>1552</v>
      </c>
      <c r="E652" s="6" t="s">
        <v>1048</v>
      </c>
      <c r="F652" s="6" t="s">
        <v>1039</v>
      </c>
      <c r="G652" s="7" t="s">
        <v>1049</v>
      </c>
      <c r="H652" s="6" t="s">
        <v>1494</v>
      </c>
      <c r="I652" s="6">
        <v>0</v>
      </c>
      <c r="J652" s="9">
        <v>1900</v>
      </c>
      <c r="K652" s="9">
        <v>8023.9</v>
      </c>
      <c r="L652" s="9">
        <v>363.68</v>
      </c>
      <c r="M652" s="9">
        <v>90.92</v>
      </c>
      <c r="N652" s="9">
        <v>9.09</v>
      </c>
      <c r="O652" s="9">
        <v>0</v>
      </c>
      <c r="P652" s="10">
        <f t="shared" si="33"/>
        <v>3.8</v>
      </c>
    </row>
    <row r="653" spans="1:16">
      <c r="A653" s="6">
        <v>202409</v>
      </c>
      <c r="B653" s="6" t="s">
        <v>411</v>
      </c>
      <c r="C653" s="6" t="s">
        <v>1438</v>
      </c>
      <c r="D653" s="6" t="s">
        <v>1552</v>
      </c>
      <c r="E653" s="6" t="s">
        <v>1050</v>
      </c>
      <c r="F653" s="6" t="s">
        <v>1020</v>
      </c>
      <c r="G653" s="7" t="s">
        <v>1051</v>
      </c>
      <c r="H653" s="6" t="s">
        <v>1494</v>
      </c>
      <c r="I653" s="6">
        <v>0</v>
      </c>
      <c r="J653" s="9">
        <v>1900</v>
      </c>
      <c r="K653" s="9">
        <v>5765.07</v>
      </c>
      <c r="L653" s="9">
        <v>363.68</v>
      </c>
      <c r="M653" s="9">
        <v>90.92</v>
      </c>
      <c r="N653" s="9">
        <v>9.09</v>
      </c>
      <c r="O653" s="9">
        <v>0</v>
      </c>
      <c r="P653" s="10">
        <f t="shared" si="33"/>
        <v>3.8</v>
      </c>
    </row>
    <row r="654" spans="1:16">
      <c r="A654" s="6">
        <v>202409</v>
      </c>
      <c r="B654" s="6" t="s">
        <v>443</v>
      </c>
      <c r="C654" s="6" t="s">
        <v>1438</v>
      </c>
      <c r="D654" s="6" t="s">
        <v>1561</v>
      </c>
      <c r="E654" s="6" t="s">
        <v>1052</v>
      </c>
      <c r="F654" s="6" t="s">
        <v>1030</v>
      </c>
      <c r="G654" s="7" t="s">
        <v>1053</v>
      </c>
      <c r="H654" s="6" t="s">
        <v>1494</v>
      </c>
      <c r="I654" s="6">
        <v>0</v>
      </c>
      <c r="J654" s="9">
        <v>1900</v>
      </c>
      <c r="K654" s="9">
        <v>8179.78</v>
      </c>
      <c r="L654" s="9">
        <v>363.68</v>
      </c>
      <c r="M654" s="9">
        <v>90.92</v>
      </c>
      <c r="N654" s="9">
        <v>9.09</v>
      </c>
      <c r="O654" s="9">
        <v>0</v>
      </c>
      <c r="P654" s="10">
        <f t="shared" si="33"/>
        <v>3.8</v>
      </c>
    </row>
    <row r="655" spans="1:16">
      <c r="A655" s="6">
        <v>202409</v>
      </c>
      <c r="B655" s="6" t="s">
        <v>369</v>
      </c>
      <c r="C655" s="6" t="s">
        <v>1438</v>
      </c>
      <c r="D655" s="6" t="s">
        <v>1552</v>
      </c>
      <c r="E655" s="6" t="s">
        <v>1054</v>
      </c>
      <c r="F655" s="6" t="s">
        <v>1020</v>
      </c>
      <c r="G655" s="7" t="s">
        <v>1055</v>
      </c>
      <c r="H655" s="6" t="s">
        <v>1494</v>
      </c>
      <c r="I655" s="6">
        <v>0</v>
      </c>
      <c r="J655" s="9">
        <v>1900</v>
      </c>
      <c r="K655" s="9">
        <v>5635.7</v>
      </c>
      <c r="L655" s="9">
        <v>363.68</v>
      </c>
      <c r="M655" s="9">
        <v>90.92</v>
      </c>
      <c r="N655" s="9">
        <v>9.09</v>
      </c>
      <c r="O655" s="9">
        <v>0</v>
      </c>
      <c r="P655" s="10">
        <f t="shared" si="33"/>
        <v>3.8</v>
      </c>
    </row>
    <row r="656" spans="1:16">
      <c r="A656" s="6">
        <v>202409</v>
      </c>
      <c r="B656" s="6" t="s">
        <v>375</v>
      </c>
      <c r="C656" s="6" t="s">
        <v>1438</v>
      </c>
      <c r="D656" s="6" t="s">
        <v>1552</v>
      </c>
      <c r="E656" s="6" t="s">
        <v>1056</v>
      </c>
      <c r="F656" s="6" t="s">
        <v>1039</v>
      </c>
      <c r="G656" s="7" t="s">
        <v>1057</v>
      </c>
      <c r="H656" s="6" t="s">
        <v>1494</v>
      </c>
      <c r="I656" s="6">
        <v>0</v>
      </c>
      <c r="J656" s="9">
        <v>1900</v>
      </c>
      <c r="K656" s="9">
        <v>6622.82</v>
      </c>
      <c r="L656" s="9">
        <v>363.68</v>
      </c>
      <c r="M656" s="9">
        <v>90.92</v>
      </c>
      <c r="N656" s="9">
        <v>9.09</v>
      </c>
      <c r="O656" s="9">
        <v>385</v>
      </c>
      <c r="P656" s="10">
        <f t="shared" si="33"/>
        <v>3.8</v>
      </c>
    </row>
    <row r="657" spans="1:16">
      <c r="A657" s="6">
        <v>202409</v>
      </c>
      <c r="B657" s="6" t="s">
        <v>246</v>
      </c>
      <c r="C657" s="6" t="s">
        <v>1438</v>
      </c>
      <c r="D657" s="6" t="s">
        <v>1552</v>
      </c>
      <c r="E657" s="6" t="s">
        <v>1058</v>
      </c>
      <c r="F657" s="6" t="s">
        <v>1039</v>
      </c>
      <c r="G657" s="7" t="s">
        <v>1059</v>
      </c>
      <c r="H657" s="6" t="s">
        <v>1494</v>
      </c>
      <c r="I657" s="6">
        <v>0</v>
      </c>
      <c r="J657" s="9">
        <v>1900</v>
      </c>
      <c r="K657" s="9">
        <v>6168.08</v>
      </c>
      <c r="L657" s="9">
        <v>363.68</v>
      </c>
      <c r="M657" s="9">
        <v>90.92</v>
      </c>
      <c r="N657" s="9">
        <v>9.09</v>
      </c>
      <c r="O657" s="9">
        <v>0</v>
      </c>
      <c r="P657" s="10">
        <f t="shared" si="33"/>
        <v>3.8</v>
      </c>
    </row>
    <row r="658" spans="1:16">
      <c r="A658" s="6">
        <v>202409</v>
      </c>
      <c r="B658" s="6" t="s">
        <v>235</v>
      </c>
      <c r="C658" s="6" t="s">
        <v>1438</v>
      </c>
      <c r="D658" s="6" t="s">
        <v>1552</v>
      </c>
      <c r="E658" s="6" t="s">
        <v>1060</v>
      </c>
      <c r="F658" s="6" t="s">
        <v>1039</v>
      </c>
      <c r="G658" s="7" t="s">
        <v>1061</v>
      </c>
      <c r="H658" s="6" t="s">
        <v>1494</v>
      </c>
      <c r="I658" s="6">
        <v>0</v>
      </c>
      <c r="J658" s="9">
        <v>1900</v>
      </c>
      <c r="K658" s="9">
        <v>6904.5</v>
      </c>
      <c r="L658" s="9">
        <v>363.68</v>
      </c>
      <c r="M658" s="9">
        <v>90.92</v>
      </c>
      <c r="N658" s="9">
        <v>9.09</v>
      </c>
      <c r="O658" s="9">
        <v>0</v>
      </c>
      <c r="P658" s="10">
        <f t="shared" si="33"/>
        <v>3.8</v>
      </c>
    </row>
    <row r="659" spans="1:16">
      <c r="A659" s="6">
        <v>202409</v>
      </c>
      <c r="B659" s="6" t="s">
        <v>339</v>
      </c>
      <c r="C659" s="6" t="s">
        <v>1438</v>
      </c>
      <c r="D659" s="6" t="s">
        <v>1552</v>
      </c>
      <c r="E659" s="6" t="s">
        <v>1064</v>
      </c>
      <c r="F659" s="6" t="s">
        <v>1027</v>
      </c>
      <c r="G659" s="7" t="s">
        <v>1065</v>
      </c>
      <c r="H659" s="6" t="s">
        <v>1494</v>
      </c>
      <c r="I659" s="6">
        <v>0</v>
      </c>
      <c r="J659" s="9">
        <v>1900</v>
      </c>
      <c r="K659" s="9">
        <v>5620.36</v>
      </c>
      <c r="L659" s="9">
        <v>363.68</v>
      </c>
      <c r="M659" s="9">
        <v>90.92</v>
      </c>
      <c r="N659" s="9">
        <v>9.09</v>
      </c>
      <c r="O659" s="9">
        <v>0</v>
      </c>
      <c r="P659" s="10">
        <f t="shared" si="33"/>
        <v>3.8</v>
      </c>
    </row>
    <row r="660" spans="1:16">
      <c r="A660" s="6">
        <v>202409</v>
      </c>
      <c r="B660" s="6" t="s">
        <v>330</v>
      </c>
      <c r="C660" s="6" t="s">
        <v>1438</v>
      </c>
      <c r="D660" s="6" t="s">
        <v>1552</v>
      </c>
      <c r="E660" s="6" t="s">
        <v>1066</v>
      </c>
      <c r="F660" s="6" t="s">
        <v>1067</v>
      </c>
      <c r="G660" s="7" t="s">
        <v>1068</v>
      </c>
      <c r="H660" s="6" t="s">
        <v>1494</v>
      </c>
      <c r="I660" s="6">
        <v>0</v>
      </c>
      <c r="J660" s="9">
        <v>1900</v>
      </c>
      <c r="K660" s="9">
        <v>7466.74</v>
      </c>
      <c r="L660" s="9">
        <v>363.68</v>
      </c>
      <c r="M660" s="9">
        <v>90.92</v>
      </c>
      <c r="N660" s="9">
        <v>9.09</v>
      </c>
      <c r="O660" s="9">
        <v>0</v>
      </c>
      <c r="P660" s="10">
        <f t="shared" si="33"/>
        <v>3.8</v>
      </c>
    </row>
    <row r="661" spans="1:16">
      <c r="A661" s="6">
        <v>202409</v>
      </c>
      <c r="B661" s="6" t="s">
        <v>208</v>
      </c>
      <c r="C661" s="6" t="s">
        <v>1438</v>
      </c>
      <c r="D661" s="6" t="s">
        <v>1548</v>
      </c>
      <c r="E661" s="6" t="s">
        <v>1069</v>
      </c>
      <c r="F661" s="6" t="s">
        <v>1363</v>
      </c>
      <c r="G661" s="7" t="s">
        <v>1070</v>
      </c>
      <c r="H661" s="6" t="s">
        <v>1494</v>
      </c>
      <c r="I661" s="6">
        <v>0</v>
      </c>
      <c r="J661" s="9">
        <v>1900</v>
      </c>
      <c r="K661" s="9">
        <v>7011.27</v>
      </c>
      <c r="L661" s="9">
        <v>363.68</v>
      </c>
      <c r="M661" s="9">
        <v>90.92</v>
      </c>
      <c r="N661" s="9">
        <v>9.09</v>
      </c>
      <c r="O661" s="9">
        <v>0</v>
      </c>
      <c r="P661" s="10">
        <f t="shared" si="33"/>
        <v>3.8</v>
      </c>
    </row>
    <row r="662" spans="1:16">
      <c r="A662" s="6">
        <v>202409</v>
      </c>
      <c r="B662" s="6" t="s">
        <v>399</v>
      </c>
      <c r="C662" s="6" t="s">
        <v>1438</v>
      </c>
      <c r="D662" s="6" t="s">
        <v>1552</v>
      </c>
      <c r="E662" s="6" t="s">
        <v>1071</v>
      </c>
      <c r="F662" s="6" t="s">
        <v>1067</v>
      </c>
      <c r="G662" s="7" t="s">
        <v>756</v>
      </c>
      <c r="H662" s="6" t="s">
        <v>1494</v>
      </c>
      <c r="I662" s="6">
        <v>0</v>
      </c>
      <c r="J662" s="9">
        <v>1900</v>
      </c>
      <c r="K662" s="9">
        <v>7586.32</v>
      </c>
      <c r="L662" s="9">
        <v>363.68</v>
      </c>
      <c r="M662" s="9">
        <v>90.92</v>
      </c>
      <c r="N662" s="9">
        <v>9.09</v>
      </c>
      <c r="O662" s="9">
        <v>100</v>
      </c>
      <c r="P662" s="10">
        <f t="shared" ref="P662:P693" si="34">1900*0.2%</f>
        <v>3.8</v>
      </c>
    </row>
    <row r="663" spans="1:16">
      <c r="A663" s="6">
        <v>202409</v>
      </c>
      <c r="B663" s="6" t="s">
        <v>230</v>
      </c>
      <c r="C663" s="6" t="s">
        <v>1438</v>
      </c>
      <c r="D663" s="6" t="s">
        <v>1552</v>
      </c>
      <c r="E663" s="6" t="s">
        <v>1072</v>
      </c>
      <c r="F663" s="6" t="s">
        <v>1027</v>
      </c>
      <c r="G663" s="7" t="s">
        <v>1073</v>
      </c>
      <c r="H663" s="6" t="s">
        <v>1494</v>
      </c>
      <c r="I663" s="6">
        <v>0</v>
      </c>
      <c r="J663" s="9">
        <v>1900</v>
      </c>
      <c r="K663" s="9">
        <v>5569.84</v>
      </c>
      <c r="L663" s="9">
        <v>363.68</v>
      </c>
      <c r="M663" s="9">
        <v>90.92</v>
      </c>
      <c r="N663" s="9">
        <v>9.09</v>
      </c>
      <c r="O663" s="9">
        <v>0</v>
      </c>
      <c r="P663" s="10">
        <f t="shared" si="34"/>
        <v>3.8</v>
      </c>
    </row>
    <row r="664" spans="1:16">
      <c r="A664" s="6">
        <v>202409</v>
      </c>
      <c r="B664" s="6" t="s">
        <v>297</v>
      </c>
      <c r="C664" s="6" t="s">
        <v>1438</v>
      </c>
      <c r="D664" s="6" t="s">
        <v>1552</v>
      </c>
      <c r="E664" s="6" t="s">
        <v>1076</v>
      </c>
      <c r="F664" s="6" t="s">
        <v>1027</v>
      </c>
      <c r="G664" s="7" t="s">
        <v>1077</v>
      </c>
      <c r="H664" s="6" t="s">
        <v>1494</v>
      </c>
      <c r="I664" s="6">
        <v>0</v>
      </c>
      <c r="J664" s="9">
        <v>1900</v>
      </c>
      <c r="K664" s="9">
        <v>5858.72</v>
      </c>
      <c r="L664" s="9">
        <v>363.68</v>
      </c>
      <c r="M664" s="9">
        <v>90.92</v>
      </c>
      <c r="N664" s="9">
        <v>9.09</v>
      </c>
      <c r="O664" s="9">
        <v>0</v>
      </c>
      <c r="P664" s="10">
        <f t="shared" si="34"/>
        <v>3.8</v>
      </c>
    </row>
    <row r="665" spans="1:16">
      <c r="A665" s="6">
        <v>202409</v>
      </c>
      <c r="B665" s="6" t="s">
        <v>341</v>
      </c>
      <c r="C665" s="6" t="s">
        <v>1438</v>
      </c>
      <c r="D665" s="6" t="s">
        <v>1552</v>
      </c>
      <c r="E665" s="6" t="s">
        <v>1078</v>
      </c>
      <c r="F665" s="6" t="s">
        <v>1027</v>
      </c>
      <c r="G665" s="7" t="s">
        <v>1079</v>
      </c>
      <c r="H665" s="6" t="s">
        <v>1494</v>
      </c>
      <c r="I665" s="6">
        <v>0</v>
      </c>
      <c r="J665" s="9">
        <v>1900</v>
      </c>
      <c r="K665" s="9">
        <v>7269.57</v>
      </c>
      <c r="L665" s="9">
        <v>363.68</v>
      </c>
      <c r="M665" s="9">
        <v>90.92</v>
      </c>
      <c r="N665" s="9">
        <v>9.09</v>
      </c>
      <c r="O665" s="9">
        <v>0</v>
      </c>
      <c r="P665" s="10">
        <f t="shared" si="34"/>
        <v>3.8</v>
      </c>
    </row>
    <row r="666" spans="1:16">
      <c r="A666" s="6">
        <v>202409</v>
      </c>
      <c r="B666" s="6" t="s">
        <v>237</v>
      </c>
      <c r="C666" s="6" t="s">
        <v>1438</v>
      </c>
      <c r="D666" s="6" t="s">
        <v>1561</v>
      </c>
      <c r="E666" s="6" t="s">
        <v>1084</v>
      </c>
      <c r="F666" s="6" t="s">
        <v>1030</v>
      </c>
      <c r="G666" s="7" t="s">
        <v>1083</v>
      </c>
      <c r="H666" s="6" t="s">
        <v>1494</v>
      </c>
      <c r="I666" s="6">
        <v>0</v>
      </c>
      <c r="J666" s="9">
        <v>1900</v>
      </c>
      <c r="K666" s="9">
        <v>6394.71</v>
      </c>
      <c r="L666" s="9">
        <v>363.68</v>
      </c>
      <c r="M666" s="9">
        <v>90.92</v>
      </c>
      <c r="N666" s="9">
        <v>9.09</v>
      </c>
      <c r="O666" s="9">
        <v>0</v>
      </c>
      <c r="P666" s="10">
        <f t="shared" si="34"/>
        <v>3.8</v>
      </c>
    </row>
    <row r="667" spans="1:16">
      <c r="A667" s="6">
        <v>202409</v>
      </c>
      <c r="B667" s="6" t="s">
        <v>361</v>
      </c>
      <c r="C667" s="6" t="s">
        <v>1438</v>
      </c>
      <c r="D667" s="6" t="s">
        <v>1561</v>
      </c>
      <c r="E667" s="6" t="s">
        <v>1085</v>
      </c>
      <c r="F667" s="6" t="s">
        <v>1086</v>
      </c>
      <c r="G667" s="7" t="s">
        <v>1087</v>
      </c>
      <c r="H667" s="6" t="s">
        <v>1494</v>
      </c>
      <c r="I667" s="6">
        <v>0</v>
      </c>
      <c r="J667" s="9">
        <v>1900</v>
      </c>
      <c r="K667" s="9">
        <v>9429.72</v>
      </c>
      <c r="L667" s="9">
        <v>363.68</v>
      </c>
      <c r="M667" s="9">
        <v>90.92</v>
      </c>
      <c r="N667" s="9">
        <v>9.09</v>
      </c>
      <c r="O667" s="9">
        <v>0</v>
      </c>
      <c r="P667" s="10">
        <f t="shared" si="34"/>
        <v>3.8</v>
      </c>
    </row>
    <row r="668" spans="1:16">
      <c r="A668" s="6">
        <v>202409</v>
      </c>
      <c r="B668" s="6" t="s">
        <v>360</v>
      </c>
      <c r="C668" s="6" t="s">
        <v>1438</v>
      </c>
      <c r="D668" s="6" t="s">
        <v>1552</v>
      </c>
      <c r="E668" s="6" t="s">
        <v>1088</v>
      </c>
      <c r="F668" s="6" t="s">
        <v>1067</v>
      </c>
      <c r="G668" s="7" t="s">
        <v>1089</v>
      </c>
      <c r="H668" s="6" t="s">
        <v>1494</v>
      </c>
      <c r="I668" s="6">
        <v>0</v>
      </c>
      <c r="J668" s="9">
        <v>1900</v>
      </c>
      <c r="K668" s="9">
        <v>8278.11</v>
      </c>
      <c r="L668" s="9">
        <v>363.68</v>
      </c>
      <c r="M668" s="9">
        <v>90.92</v>
      </c>
      <c r="N668" s="9">
        <v>9.09</v>
      </c>
      <c r="O668" s="9">
        <v>95</v>
      </c>
      <c r="P668" s="10">
        <f t="shared" si="34"/>
        <v>3.8</v>
      </c>
    </row>
    <row r="669" spans="1:16">
      <c r="A669" s="6">
        <v>202409</v>
      </c>
      <c r="B669" s="6" t="s">
        <v>308</v>
      </c>
      <c r="C669" s="6" t="s">
        <v>1438</v>
      </c>
      <c r="D669" s="6" t="s">
        <v>1552</v>
      </c>
      <c r="E669" s="6" t="s">
        <v>1092</v>
      </c>
      <c r="F669" s="6" t="s">
        <v>1067</v>
      </c>
      <c r="G669" s="7" t="s">
        <v>1051</v>
      </c>
      <c r="H669" s="6" t="s">
        <v>1494</v>
      </c>
      <c r="I669" s="6">
        <v>0</v>
      </c>
      <c r="J669" s="9">
        <v>1900</v>
      </c>
      <c r="K669" s="9">
        <v>7494.84</v>
      </c>
      <c r="L669" s="9">
        <v>363.68</v>
      </c>
      <c r="M669" s="9">
        <v>90.92</v>
      </c>
      <c r="N669" s="9">
        <v>9.09</v>
      </c>
      <c r="O669" s="9">
        <v>0</v>
      </c>
      <c r="P669" s="10">
        <f t="shared" si="34"/>
        <v>3.8</v>
      </c>
    </row>
    <row r="670" spans="1:16">
      <c r="A670" s="6">
        <v>202409</v>
      </c>
      <c r="B670" s="6" t="s">
        <v>325</v>
      </c>
      <c r="C670" s="6" t="s">
        <v>1438</v>
      </c>
      <c r="D670" s="6" t="s">
        <v>1552</v>
      </c>
      <c r="E670" s="6" t="s">
        <v>1093</v>
      </c>
      <c r="F670" s="6" t="s">
        <v>1027</v>
      </c>
      <c r="G670" s="7" t="s">
        <v>1094</v>
      </c>
      <c r="H670" s="6" t="s">
        <v>1494</v>
      </c>
      <c r="I670" s="6">
        <v>0</v>
      </c>
      <c r="J670" s="9">
        <v>1900</v>
      </c>
      <c r="K670" s="9">
        <v>7196.34</v>
      </c>
      <c r="L670" s="9">
        <v>363.68</v>
      </c>
      <c r="M670" s="9">
        <v>90.92</v>
      </c>
      <c r="N670" s="9">
        <v>9.09</v>
      </c>
      <c r="O670" s="9">
        <v>0</v>
      </c>
      <c r="P670" s="10">
        <f t="shared" si="34"/>
        <v>3.8</v>
      </c>
    </row>
    <row r="671" spans="1:16">
      <c r="A671" s="6">
        <v>202409</v>
      </c>
      <c r="B671" s="6" t="s">
        <v>347</v>
      </c>
      <c r="C671" s="6" t="s">
        <v>1438</v>
      </c>
      <c r="D671" s="6" t="s">
        <v>1552</v>
      </c>
      <c r="E671" s="6" t="s">
        <v>1098</v>
      </c>
      <c r="F671" s="6" t="s">
        <v>1020</v>
      </c>
      <c r="G671" s="7" t="s">
        <v>1099</v>
      </c>
      <c r="H671" s="6" t="s">
        <v>1494</v>
      </c>
      <c r="I671" s="6">
        <v>0</v>
      </c>
      <c r="J671" s="9">
        <v>1900</v>
      </c>
      <c r="K671" s="9">
        <v>5448.79</v>
      </c>
      <c r="L671" s="9">
        <v>363.68</v>
      </c>
      <c r="M671" s="9">
        <v>90.92</v>
      </c>
      <c r="N671" s="9">
        <v>9.09</v>
      </c>
      <c r="O671" s="9">
        <v>0</v>
      </c>
      <c r="P671" s="10">
        <f t="shared" si="34"/>
        <v>3.8</v>
      </c>
    </row>
    <row r="672" spans="1:16">
      <c r="A672" s="6">
        <v>202409</v>
      </c>
      <c r="B672" s="6" t="s">
        <v>338</v>
      </c>
      <c r="C672" s="6" t="s">
        <v>1438</v>
      </c>
      <c r="D672" s="6" t="s">
        <v>1552</v>
      </c>
      <c r="E672" s="6" t="s">
        <v>1100</v>
      </c>
      <c r="F672" s="6" t="s">
        <v>1020</v>
      </c>
      <c r="G672" s="7" t="s">
        <v>1101</v>
      </c>
      <c r="H672" s="6" t="s">
        <v>1494</v>
      </c>
      <c r="I672" s="6">
        <v>0</v>
      </c>
      <c r="J672" s="9">
        <v>1900</v>
      </c>
      <c r="K672" s="9">
        <v>5408.91</v>
      </c>
      <c r="L672" s="9">
        <v>363.68</v>
      </c>
      <c r="M672" s="9">
        <v>90.92</v>
      </c>
      <c r="N672" s="9">
        <v>9.09</v>
      </c>
      <c r="O672" s="9">
        <v>0</v>
      </c>
      <c r="P672" s="10">
        <f t="shared" si="34"/>
        <v>3.8</v>
      </c>
    </row>
    <row r="673" spans="1:16">
      <c r="A673" s="6">
        <v>202409</v>
      </c>
      <c r="B673" s="6" t="s">
        <v>210</v>
      </c>
      <c r="C673" s="6" t="s">
        <v>1438</v>
      </c>
      <c r="D673" s="6" t="s">
        <v>1548</v>
      </c>
      <c r="E673" s="6" t="s">
        <v>1104</v>
      </c>
      <c r="F673" s="6" t="s">
        <v>1020</v>
      </c>
      <c r="G673" s="7" t="s">
        <v>1105</v>
      </c>
      <c r="H673" s="6" t="s">
        <v>1494</v>
      </c>
      <c r="I673" s="6">
        <v>0</v>
      </c>
      <c r="J673" s="9">
        <v>1900</v>
      </c>
      <c r="K673" s="9">
        <v>6758.9</v>
      </c>
      <c r="L673" s="9">
        <v>363.68</v>
      </c>
      <c r="M673" s="9">
        <v>90.92</v>
      </c>
      <c r="N673" s="9">
        <v>9.09</v>
      </c>
      <c r="O673" s="9">
        <v>0</v>
      </c>
      <c r="P673" s="10">
        <f t="shared" si="34"/>
        <v>3.8</v>
      </c>
    </row>
    <row r="674" spans="1:16">
      <c r="A674" s="6">
        <v>202409</v>
      </c>
      <c r="B674" s="6" t="s">
        <v>309</v>
      </c>
      <c r="C674" s="6" t="s">
        <v>1438</v>
      </c>
      <c r="D674" s="6" t="s">
        <v>1552</v>
      </c>
      <c r="E674" s="6" t="s">
        <v>1106</v>
      </c>
      <c r="F674" s="6" t="s">
        <v>1020</v>
      </c>
      <c r="G674" s="7" t="s">
        <v>1107</v>
      </c>
      <c r="H674" s="6" t="s">
        <v>1494</v>
      </c>
      <c r="I674" s="6">
        <v>0</v>
      </c>
      <c r="J674" s="9">
        <v>1900</v>
      </c>
      <c r="K674" s="9">
        <v>5473.11</v>
      </c>
      <c r="L674" s="9">
        <v>363.68</v>
      </c>
      <c r="M674" s="9">
        <v>90.92</v>
      </c>
      <c r="N674" s="9">
        <v>9.09</v>
      </c>
      <c r="O674" s="9">
        <v>0</v>
      </c>
      <c r="P674" s="10">
        <f t="shared" si="34"/>
        <v>3.8</v>
      </c>
    </row>
    <row r="675" spans="1:16">
      <c r="A675" s="6">
        <v>202409</v>
      </c>
      <c r="B675" s="6" t="s">
        <v>205</v>
      </c>
      <c r="C675" s="6" t="s">
        <v>1438</v>
      </c>
      <c r="D675" s="6" t="s">
        <v>1552</v>
      </c>
      <c r="E675" s="6" t="s">
        <v>1108</v>
      </c>
      <c r="F675" s="6" t="s">
        <v>1039</v>
      </c>
      <c r="G675" s="7" t="s">
        <v>1109</v>
      </c>
      <c r="H675" s="6" t="s">
        <v>1494</v>
      </c>
      <c r="I675" s="6">
        <v>0</v>
      </c>
      <c r="J675" s="9">
        <v>1900</v>
      </c>
      <c r="K675" s="9">
        <v>6435.3</v>
      </c>
      <c r="L675" s="9">
        <v>363.68</v>
      </c>
      <c r="M675" s="9">
        <v>90.92</v>
      </c>
      <c r="N675" s="9">
        <v>9.09</v>
      </c>
      <c r="O675" s="9">
        <v>0</v>
      </c>
      <c r="P675" s="10">
        <f t="shared" si="34"/>
        <v>3.8</v>
      </c>
    </row>
    <row r="676" spans="1:16">
      <c r="A676" s="6">
        <v>202409</v>
      </c>
      <c r="B676" s="6" t="s">
        <v>387</v>
      </c>
      <c r="C676" s="6" t="s">
        <v>1438</v>
      </c>
      <c r="D676" s="6" t="s">
        <v>1552</v>
      </c>
      <c r="E676" s="6" t="s">
        <v>1110</v>
      </c>
      <c r="F676" s="6" t="s">
        <v>1039</v>
      </c>
      <c r="G676" s="7" t="s">
        <v>1111</v>
      </c>
      <c r="H676" s="6" t="s">
        <v>1494</v>
      </c>
      <c r="I676" s="6">
        <v>0</v>
      </c>
      <c r="J676" s="9">
        <v>1900</v>
      </c>
      <c r="K676" s="9">
        <v>6879.31</v>
      </c>
      <c r="L676" s="9">
        <v>363.68</v>
      </c>
      <c r="M676" s="9">
        <v>90.92</v>
      </c>
      <c r="N676" s="9">
        <v>9.09</v>
      </c>
      <c r="O676" s="9">
        <v>0</v>
      </c>
      <c r="P676" s="10">
        <f t="shared" si="34"/>
        <v>3.8</v>
      </c>
    </row>
    <row r="677" spans="1:16">
      <c r="A677" s="6">
        <v>202409</v>
      </c>
      <c r="B677" s="6" t="s">
        <v>209</v>
      </c>
      <c r="C677" s="6" t="s">
        <v>1438</v>
      </c>
      <c r="D677" s="6" t="s">
        <v>1552</v>
      </c>
      <c r="E677" s="6" t="s">
        <v>1117</v>
      </c>
      <c r="F677" s="6" t="s">
        <v>1020</v>
      </c>
      <c r="G677" s="7" t="s">
        <v>1118</v>
      </c>
      <c r="H677" s="6" t="s">
        <v>1494</v>
      </c>
      <c r="I677" s="6">
        <v>0</v>
      </c>
      <c r="J677" s="9">
        <v>1900</v>
      </c>
      <c r="K677" s="9">
        <v>5288.06</v>
      </c>
      <c r="L677" s="9">
        <v>363.68</v>
      </c>
      <c r="M677" s="9">
        <v>90.92</v>
      </c>
      <c r="N677" s="9">
        <v>9.09</v>
      </c>
      <c r="O677" s="9">
        <v>0</v>
      </c>
      <c r="P677" s="10">
        <f t="shared" si="34"/>
        <v>3.8</v>
      </c>
    </row>
    <row r="678" spans="1:16">
      <c r="A678" s="6">
        <v>202409</v>
      </c>
      <c r="B678" s="6" t="s">
        <v>336</v>
      </c>
      <c r="C678" s="6" t="s">
        <v>1438</v>
      </c>
      <c r="D678" s="6" t="s">
        <v>1552</v>
      </c>
      <c r="E678" s="6" t="s">
        <v>1126</v>
      </c>
      <c r="F678" s="6" t="s">
        <v>1027</v>
      </c>
      <c r="G678" s="7" t="s">
        <v>1127</v>
      </c>
      <c r="H678" s="6" t="s">
        <v>1494</v>
      </c>
      <c r="I678" s="6">
        <v>0</v>
      </c>
      <c r="J678" s="9">
        <v>1900</v>
      </c>
      <c r="K678" s="9">
        <v>5382.78</v>
      </c>
      <c r="L678" s="9">
        <v>363.68</v>
      </c>
      <c r="M678" s="9">
        <v>90.92</v>
      </c>
      <c r="N678" s="9">
        <v>9.09</v>
      </c>
      <c r="O678" s="9">
        <v>0</v>
      </c>
      <c r="P678" s="10">
        <f t="shared" si="34"/>
        <v>3.8</v>
      </c>
    </row>
    <row r="679" spans="1:16">
      <c r="A679" s="6">
        <v>202409</v>
      </c>
      <c r="B679" s="6" t="s">
        <v>358</v>
      </c>
      <c r="C679" s="6" t="s">
        <v>1438</v>
      </c>
      <c r="D679" s="6" t="s">
        <v>1552</v>
      </c>
      <c r="E679" s="6" t="s">
        <v>1128</v>
      </c>
      <c r="F679" s="6" t="s">
        <v>1027</v>
      </c>
      <c r="G679" s="7" t="s">
        <v>934</v>
      </c>
      <c r="H679" s="6" t="s">
        <v>1494</v>
      </c>
      <c r="I679" s="6">
        <v>0</v>
      </c>
      <c r="J679" s="9">
        <v>1900</v>
      </c>
      <c r="K679" s="9">
        <v>6166.16</v>
      </c>
      <c r="L679" s="9">
        <v>363.68</v>
      </c>
      <c r="M679" s="9">
        <v>90.92</v>
      </c>
      <c r="N679" s="9">
        <v>9.09</v>
      </c>
      <c r="O679" s="9">
        <v>0</v>
      </c>
      <c r="P679" s="10">
        <f t="shared" si="34"/>
        <v>3.8</v>
      </c>
    </row>
    <row r="680" spans="1:16">
      <c r="A680" s="6">
        <v>202409</v>
      </c>
      <c r="B680" s="6" t="s">
        <v>220</v>
      </c>
      <c r="C680" s="6" t="s">
        <v>1438</v>
      </c>
      <c r="D680" s="6" t="s">
        <v>1552</v>
      </c>
      <c r="E680" s="6" t="s">
        <v>1129</v>
      </c>
      <c r="F680" s="6" t="s">
        <v>1027</v>
      </c>
      <c r="G680" s="7" t="s">
        <v>1130</v>
      </c>
      <c r="H680" s="6" t="s">
        <v>1494</v>
      </c>
      <c r="I680" s="6">
        <v>0</v>
      </c>
      <c r="J680" s="9">
        <v>1900</v>
      </c>
      <c r="K680" s="9">
        <v>7934.19</v>
      </c>
      <c r="L680" s="9">
        <v>363.68</v>
      </c>
      <c r="M680" s="9">
        <v>90.92</v>
      </c>
      <c r="N680" s="9">
        <v>9.09</v>
      </c>
      <c r="O680" s="9">
        <v>0</v>
      </c>
      <c r="P680" s="10">
        <f t="shared" si="34"/>
        <v>3.8</v>
      </c>
    </row>
    <row r="681" spans="1:16">
      <c r="A681" s="6">
        <v>202409</v>
      </c>
      <c r="B681" s="6" t="s">
        <v>454</v>
      </c>
      <c r="C681" s="6" t="s">
        <v>1438</v>
      </c>
      <c r="D681" s="6" t="s">
        <v>1552</v>
      </c>
      <c r="E681" s="6" t="s">
        <v>1131</v>
      </c>
      <c r="F681" s="6" t="s">
        <v>1027</v>
      </c>
      <c r="G681" s="7" t="s">
        <v>1130</v>
      </c>
      <c r="H681" s="6" t="s">
        <v>1494</v>
      </c>
      <c r="I681" s="6">
        <v>0</v>
      </c>
      <c r="J681" s="9">
        <v>1900</v>
      </c>
      <c r="K681" s="9">
        <v>6778.28</v>
      </c>
      <c r="L681" s="9">
        <v>363.68</v>
      </c>
      <c r="M681" s="9">
        <v>90.92</v>
      </c>
      <c r="N681" s="9">
        <v>9.09</v>
      </c>
      <c r="O681" s="9">
        <v>0</v>
      </c>
      <c r="P681" s="10">
        <f t="shared" si="34"/>
        <v>3.8</v>
      </c>
    </row>
    <row r="682" spans="1:16">
      <c r="A682" s="6">
        <v>202409</v>
      </c>
      <c r="B682" s="6" t="s">
        <v>349</v>
      </c>
      <c r="C682" s="6" t="s">
        <v>1438</v>
      </c>
      <c r="D682" s="6" t="s">
        <v>1552</v>
      </c>
      <c r="E682" s="6" t="s">
        <v>1132</v>
      </c>
      <c r="F682" s="6" t="s">
        <v>1039</v>
      </c>
      <c r="G682" s="7" t="s">
        <v>1133</v>
      </c>
      <c r="H682" s="6" t="s">
        <v>1494</v>
      </c>
      <c r="I682" s="6">
        <v>0</v>
      </c>
      <c r="J682" s="9">
        <v>1900</v>
      </c>
      <c r="K682" s="9">
        <v>7165.98</v>
      </c>
      <c r="L682" s="9">
        <v>363.68</v>
      </c>
      <c r="M682" s="9">
        <v>90.92</v>
      </c>
      <c r="N682" s="9">
        <v>9.09</v>
      </c>
      <c r="O682" s="9">
        <v>0</v>
      </c>
      <c r="P682" s="10">
        <f t="shared" si="34"/>
        <v>3.8</v>
      </c>
    </row>
    <row r="683" spans="1:16">
      <c r="A683" s="6">
        <v>202409</v>
      </c>
      <c r="B683" s="6" t="s">
        <v>255</v>
      </c>
      <c r="C683" s="6" t="s">
        <v>1438</v>
      </c>
      <c r="D683" s="6" t="s">
        <v>1552</v>
      </c>
      <c r="E683" s="6" t="s">
        <v>1134</v>
      </c>
      <c r="F683" s="6" t="s">
        <v>1027</v>
      </c>
      <c r="G683" s="7" t="s">
        <v>976</v>
      </c>
      <c r="H683" s="6" t="s">
        <v>1494</v>
      </c>
      <c r="I683" s="6">
        <v>0</v>
      </c>
      <c r="J683" s="9">
        <v>1900</v>
      </c>
      <c r="K683" s="9">
        <v>4844.17</v>
      </c>
      <c r="L683" s="9">
        <v>363.68</v>
      </c>
      <c r="M683" s="9">
        <v>90.92</v>
      </c>
      <c r="N683" s="9">
        <v>9.09</v>
      </c>
      <c r="O683" s="9">
        <v>0</v>
      </c>
      <c r="P683" s="10">
        <f t="shared" si="34"/>
        <v>3.8</v>
      </c>
    </row>
    <row r="684" spans="1:16">
      <c r="A684" s="6">
        <v>202409</v>
      </c>
      <c r="B684" s="6" t="s">
        <v>266</v>
      </c>
      <c r="C684" s="6" t="s">
        <v>1438</v>
      </c>
      <c r="D684" s="6" t="s">
        <v>1552</v>
      </c>
      <c r="E684" s="6" t="s">
        <v>1137</v>
      </c>
      <c r="F684" s="6" t="s">
        <v>1027</v>
      </c>
      <c r="G684" s="7" t="s">
        <v>1138</v>
      </c>
      <c r="H684" s="6" t="s">
        <v>1494</v>
      </c>
      <c r="I684" s="6">
        <v>0</v>
      </c>
      <c r="J684" s="9">
        <v>1900</v>
      </c>
      <c r="K684" s="9">
        <v>4998.36</v>
      </c>
      <c r="L684" s="9">
        <v>363.68</v>
      </c>
      <c r="M684" s="9">
        <v>90.92</v>
      </c>
      <c r="N684" s="9">
        <v>9.09</v>
      </c>
      <c r="O684" s="9">
        <v>0</v>
      </c>
      <c r="P684" s="10">
        <f t="shared" si="34"/>
        <v>3.8</v>
      </c>
    </row>
    <row r="685" spans="1:16">
      <c r="A685" s="6">
        <v>202409</v>
      </c>
      <c r="B685" s="6" t="s">
        <v>272</v>
      </c>
      <c r="C685" s="6" t="s">
        <v>1438</v>
      </c>
      <c r="D685" s="6" t="s">
        <v>1552</v>
      </c>
      <c r="E685" s="6" t="s">
        <v>1139</v>
      </c>
      <c r="F685" s="6" t="s">
        <v>1027</v>
      </c>
      <c r="G685" s="7" t="s">
        <v>1138</v>
      </c>
      <c r="H685" s="6" t="s">
        <v>1494</v>
      </c>
      <c r="I685" s="6">
        <v>0</v>
      </c>
      <c r="J685" s="9">
        <v>1900</v>
      </c>
      <c r="K685" s="9">
        <v>5798.27</v>
      </c>
      <c r="L685" s="9">
        <v>363.68</v>
      </c>
      <c r="M685" s="9">
        <v>90.92</v>
      </c>
      <c r="N685" s="9">
        <v>9.09</v>
      </c>
      <c r="O685" s="9">
        <v>0</v>
      </c>
      <c r="P685" s="10">
        <f t="shared" si="34"/>
        <v>3.8</v>
      </c>
    </row>
    <row r="686" spans="1:16">
      <c r="A686" s="6">
        <v>202409</v>
      </c>
      <c r="B686" s="6" t="s">
        <v>410</v>
      </c>
      <c r="C686" s="6" t="s">
        <v>1438</v>
      </c>
      <c r="D686" s="6" t="s">
        <v>1552</v>
      </c>
      <c r="E686" s="6" t="s">
        <v>1140</v>
      </c>
      <c r="F686" s="6" t="s">
        <v>1027</v>
      </c>
      <c r="G686" s="7" t="s">
        <v>1141</v>
      </c>
      <c r="H686" s="6" t="s">
        <v>1494</v>
      </c>
      <c r="I686" s="6">
        <v>0</v>
      </c>
      <c r="J686" s="9">
        <v>1900</v>
      </c>
      <c r="K686" s="9">
        <v>5019.6</v>
      </c>
      <c r="L686" s="9">
        <v>363.68</v>
      </c>
      <c r="M686" s="9">
        <v>90.92</v>
      </c>
      <c r="N686" s="9">
        <v>9.09</v>
      </c>
      <c r="O686" s="9">
        <v>0</v>
      </c>
      <c r="P686" s="10">
        <f t="shared" si="34"/>
        <v>3.8</v>
      </c>
    </row>
    <row r="687" spans="1:16">
      <c r="A687" s="6">
        <v>202409</v>
      </c>
      <c r="B687" s="6" t="s">
        <v>431</v>
      </c>
      <c r="C687" s="6" t="s">
        <v>1438</v>
      </c>
      <c r="D687" s="6" t="s">
        <v>1552</v>
      </c>
      <c r="E687" s="6" t="s">
        <v>1142</v>
      </c>
      <c r="F687" s="6" t="s">
        <v>1027</v>
      </c>
      <c r="G687" s="7" t="s">
        <v>1143</v>
      </c>
      <c r="H687" s="6" t="s">
        <v>1494</v>
      </c>
      <c r="I687" s="6">
        <v>0</v>
      </c>
      <c r="J687" s="9">
        <v>1900</v>
      </c>
      <c r="K687" s="9">
        <v>2311.48</v>
      </c>
      <c r="L687" s="9">
        <v>363.68</v>
      </c>
      <c r="M687" s="9">
        <v>90.92</v>
      </c>
      <c r="N687" s="9">
        <v>9.09</v>
      </c>
      <c r="O687" s="9">
        <v>0</v>
      </c>
      <c r="P687" s="10">
        <f t="shared" si="34"/>
        <v>3.8</v>
      </c>
    </row>
    <row r="688" spans="1:16">
      <c r="A688" s="6">
        <v>202409</v>
      </c>
      <c r="B688" s="6" t="s">
        <v>354</v>
      </c>
      <c r="C688" s="6" t="s">
        <v>1438</v>
      </c>
      <c r="D688" s="6" t="s">
        <v>1552</v>
      </c>
      <c r="E688" s="6" t="s">
        <v>1144</v>
      </c>
      <c r="F688" s="6" t="s">
        <v>1027</v>
      </c>
      <c r="G688" s="7" t="s">
        <v>1143</v>
      </c>
      <c r="H688" s="6" t="s">
        <v>1494</v>
      </c>
      <c r="I688" s="6">
        <v>0</v>
      </c>
      <c r="J688" s="9">
        <v>1900</v>
      </c>
      <c r="K688" s="9">
        <v>6948.93</v>
      </c>
      <c r="L688" s="9">
        <v>363.68</v>
      </c>
      <c r="M688" s="9">
        <v>90.92</v>
      </c>
      <c r="N688" s="9">
        <v>9.09</v>
      </c>
      <c r="O688" s="9">
        <v>0</v>
      </c>
      <c r="P688" s="10">
        <f t="shared" si="34"/>
        <v>3.8</v>
      </c>
    </row>
    <row r="689" spans="1:16">
      <c r="A689" s="6">
        <v>202409</v>
      </c>
      <c r="B689" s="6" t="s">
        <v>215</v>
      </c>
      <c r="C689" s="6" t="s">
        <v>1438</v>
      </c>
      <c r="D689" s="6" t="s">
        <v>1552</v>
      </c>
      <c r="E689" s="6" t="s">
        <v>1148</v>
      </c>
      <c r="F689" s="6" t="s">
        <v>1039</v>
      </c>
      <c r="G689" s="7" t="s">
        <v>1149</v>
      </c>
      <c r="H689" s="6" t="s">
        <v>1494</v>
      </c>
      <c r="I689" s="6">
        <v>0</v>
      </c>
      <c r="J689" s="9">
        <v>1900</v>
      </c>
      <c r="K689" s="9">
        <v>5061.47</v>
      </c>
      <c r="L689" s="9">
        <v>363.68</v>
      </c>
      <c r="M689" s="9">
        <v>90.92</v>
      </c>
      <c r="N689" s="9">
        <v>9.09</v>
      </c>
      <c r="O689" s="9">
        <v>0</v>
      </c>
      <c r="P689" s="10">
        <f t="shared" si="34"/>
        <v>3.8</v>
      </c>
    </row>
    <row r="690" spans="1:16">
      <c r="A690" s="6">
        <v>202409</v>
      </c>
      <c r="B690" s="6" t="s">
        <v>282</v>
      </c>
      <c r="C690" s="6" t="s">
        <v>1438</v>
      </c>
      <c r="D690" s="6" t="s">
        <v>1552</v>
      </c>
      <c r="E690" s="6" t="s">
        <v>1150</v>
      </c>
      <c r="F690" s="6" t="s">
        <v>1039</v>
      </c>
      <c r="G690" s="7" t="s">
        <v>1151</v>
      </c>
      <c r="H690" s="6" t="s">
        <v>1494</v>
      </c>
      <c r="I690" s="6">
        <v>0</v>
      </c>
      <c r="J690" s="9">
        <v>1900</v>
      </c>
      <c r="K690" s="9">
        <v>7664.6</v>
      </c>
      <c r="L690" s="9">
        <v>363.68</v>
      </c>
      <c r="M690" s="9">
        <v>90.92</v>
      </c>
      <c r="N690" s="9">
        <v>9.09</v>
      </c>
      <c r="O690" s="9">
        <v>0</v>
      </c>
      <c r="P690" s="10">
        <f t="shared" si="34"/>
        <v>3.8</v>
      </c>
    </row>
    <row r="691" spans="1:16">
      <c r="A691" s="6">
        <v>202409</v>
      </c>
      <c r="B691" s="6" t="s">
        <v>444</v>
      </c>
      <c r="C691" s="6" t="s">
        <v>1438</v>
      </c>
      <c r="D691" s="6" t="s">
        <v>1552</v>
      </c>
      <c r="E691" s="6" t="s">
        <v>1152</v>
      </c>
      <c r="F691" s="6" t="s">
        <v>1039</v>
      </c>
      <c r="G691" s="7" t="s">
        <v>871</v>
      </c>
      <c r="H691" s="6" t="s">
        <v>1494</v>
      </c>
      <c r="I691" s="6">
        <v>0</v>
      </c>
      <c r="J691" s="9">
        <v>1900</v>
      </c>
      <c r="K691" s="9">
        <v>6454.64</v>
      </c>
      <c r="L691" s="9">
        <v>363.68</v>
      </c>
      <c r="M691" s="9">
        <v>90.92</v>
      </c>
      <c r="N691" s="9">
        <v>9.09</v>
      </c>
      <c r="O691" s="9">
        <v>0</v>
      </c>
      <c r="P691" s="10">
        <f t="shared" si="34"/>
        <v>3.8</v>
      </c>
    </row>
    <row r="692" spans="1:16">
      <c r="A692" s="6">
        <v>202409</v>
      </c>
      <c r="B692" s="6" t="s">
        <v>433</v>
      </c>
      <c r="C692" s="6" t="s">
        <v>1438</v>
      </c>
      <c r="D692" s="6" t="s">
        <v>1552</v>
      </c>
      <c r="E692" s="6" t="s">
        <v>885</v>
      </c>
      <c r="F692" s="6" t="s">
        <v>1039</v>
      </c>
      <c r="G692" s="7" t="s">
        <v>887</v>
      </c>
      <c r="H692" s="6" t="s">
        <v>1494</v>
      </c>
      <c r="I692" s="6">
        <v>0</v>
      </c>
      <c r="J692" s="9">
        <v>1900</v>
      </c>
      <c r="K692" s="9">
        <v>5554.97</v>
      </c>
      <c r="L692" s="9">
        <v>363.68</v>
      </c>
      <c r="M692" s="9">
        <v>90.92</v>
      </c>
      <c r="N692" s="9">
        <v>9.09</v>
      </c>
      <c r="O692" s="9">
        <v>0</v>
      </c>
      <c r="P692" s="10">
        <f t="shared" si="34"/>
        <v>3.8</v>
      </c>
    </row>
    <row r="693" spans="1:16">
      <c r="A693" s="6">
        <v>202409</v>
      </c>
      <c r="B693" s="6" t="s">
        <v>324</v>
      </c>
      <c r="C693" s="6" t="s">
        <v>1438</v>
      </c>
      <c r="D693" s="6" t="s">
        <v>1552</v>
      </c>
      <c r="E693" s="6" t="s">
        <v>909</v>
      </c>
      <c r="F693" s="6" t="s">
        <v>1027</v>
      </c>
      <c r="G693" s="7" t="s">
        <v>891</v>
      </c>
      <c r="H693" s="6" t="s">
        <v>1486</v>
      </c>
      <c r="I693" s="6">
        <v>0</v>
      </c>
      <c r="J693" s="9">
        <v>1900</v>
      </c>
      <c r="K693" s="9">
        <v>3818.79</v>
      </c>
      <c r="L693" s="9">
        <v>363.68</v>
      </c>
      <c r="M693" s="9">
        <v>90.92</v>
      </c>
      <c r="N693" s="9">
        <v>9.09</v>
      </c>
      <c r="O693" s="9">
        <v>0</v>
      </c>
      <c r="P693" s="10">
        <f t="shared" si="34"/>
        <v>3.8</v>
      </c>
    </row>
    <row r="694" spans="1:16">
      <c r="A694" s="6">
        <v>202409</v>
      </c>
      <c r="B694" s="6" t="s">
        <v>337</v>
      </c>
      <c r="C694" s="6" t="s">
        <v>1438</v>
      </c>
      <c r="D694" s="6" t="s">
        <v>1552</v>
      </c>
      <c r="E694" s="6" t="s">
        <v>910</v>
      </c>
      <c r="F694" s="6" t="s">
        <v>1027</v>
      </c>
      <c r="G694" s="7" t="s">
        <v>891</v>
      </c>
      <c r="H694" s="6" t="s">
        <v>1486</v>
      </c>
      <c r="I694" s="6">
        <v>0</v>
      </c>
      <c r="J694" s="9">
        <v>1900</v>
      </c>
      <c r="K694" s="9">
        <v>4275.55</v>
      </c>
      <c r="L694" s="9">
        <v>363.68</v>
      </c>
      <c r="M694" s="9">
        <v>90.92</v>
      </c>
      <c r="N694" s="9">
        <v>9.09</v>
      </c>
      <c r="O694" s="9">
        <v>0</v>
      </c>
      <c r="P694" s="10">
        <f t="shared" ref="P694:P721" si="35">1900*0.2%</f>
        <v>3.8</v>
      </c>
    </row>
    <row r="695" spans="1:16">
      <c r="A695" s="6">
        <v>202409</v>
      </c>
      <c r="B695" s="6" t="s">
        <v>373</v>
      </c>
      <c r="C695" s="6" t="s">
        <v>1438</v>
      </c>
      <c r="D695" s="6" t="s">
        <v>1552</v>
      </c>
      <c r="E695" s="6" t="s">
        <v>967</v>
      </c>
      <c r="F695" s="6" t="s">
        <v>1027</v>
      </c>
      <c r="G695" s="7" t="s">
        <v>968</v>
      </c>
      <c r="H695" s="6" t="s">
        <v>1486</v>
      </c>
      <c r="I695" s="6">
        <v>0</v>
      </c>
      <c r="J695" s="9">
        <v>1900</v>
      </c>
      <c r="K695" s="9">
        <v>4364.4</v>
      </c>
      <c r="L695" s="9">
        <v>363.68</v>
      </c>
      <c r="M695" s="9">
        <v>90.92</v>
      </c>
      <c r="N695" s="9">
        <v>9.09</v>
      </c>
      <c r="O695" s="9">
        <v>0</v>
      </c>
      <c r="P695" s="10">
        <f t="shared" si="35"/>
        <v>3.8</v>
      </c>
    </row>
    <row r="696" spans="1:16">
      <c r="A696" s="6">
        <v>202409</v>
      </c>
      <c r="B696" s="6" t="s">
        <v>423</v>
      </c>
      <c r="C696" s="6" t="s">
        <v>1438</v>
      </c>
      <c r="D696" s="6" t="s">
        <v>1552</v>
      </c>
      <c r="E696" s="6" t="s">
        <v>1205</v>
      </c>
      <c r="F696" s="6" t="s">
        <v>1027</v>
      </c>
      <c r="G696" s="7">
        <v>44788</v>
      </c>
      <c r="H696" s="6" t="s">
        <v>1494</v>
      </c>
      <c r="I696" s="6">
        <v>0</v>
      </c>
      <c r="J696" s="9">
        <v>1900</v>
      </c>
      <c r="K696" s="9">
        <v>5716.79</v>
      </c>
      <c r="L696" s="9">
        <v>363.68</v>
      </c>
      <c r="M696" s="9">
        <v>90.92</v>
      </c>
      <c r="N696" s="9">
        <v>9.09</v>
      </c>
      <c r="O696" s="9">
        <v>0</v>
      </c>
      <c r="P696" s="10">
        <f t="shared" si="35"/>
        <v>3.8</v>
      </c>
    </row>
    <row r="697" spans="1:16">
      <c r="A697" s="6">
        <v>202409</v>
      </c>
      <c r="B697" s="6" t="s">
        <v>432</v>
      </c>
      <c r="C697" s="6" t="s">
        <v>1438</v>
      </c>
      <c r="D697" s="6" t="s">
        <v>1552</v>
      </c>
      <c r="E697" s="6" t="s">
        <v>1208</v>
      </c>
      <c r="F697" s="6" t="s">
        <v>1027</v>
      </c>
      <c r="G697" s="7">
        <v>44778</v>
      </c>
      <c r="H697" s="6" t="s">
        <v>1494</v>
      </c>
      <c r="I697" s="6">
        <v>0</v>
      </c>
      <c r="J697" s="9">
        <v>1900</v>
      </c>
      <c r="K697" s="9">
        <v>4968.04</v>
      </c>
      <c r="L697" s="9">
        <v>363.68</v>
      </c>
      <c r="M697" s="9">
        <v>90.92</v>
      </c>
      <c r="N697" s="9">
        <v>9.09</v>
      </c>
      <c r="O697" s="9">
        <v>0</v>
      </c>
      <c r="P697" s="10">
        <f t="shared" si="35"/>
        <v>3.8</v>
      </c>
    </row>
    <row r="698" spans="1:16">
      <c r="A698" s="6">
        <v>202409</v>
      </c>
      <c r="B698" s="6" t="s">
        <v>335</v>
      </c>
      <c r="C698" s="6" t="s">
        <v>1438</v>
      </c>
      <c r="D698" s="6" t="s">
        <v>1552</v>
      </c>
      <c r="E698" s="6" t="s">
        <v>1215</v>
      </c>
      <c r="F698" s="6" t="s">
        <v>1216</v>
      </c>
      <c r="G698" s="7">
        <v>44803</v>
      </c>
      <c r="H698" s="6" t="s">
        <v>1494</v>
      </c>
      <c r="I698" s="6">
        <v>0</v>
      </c>
      <c r="J698" s="9">
        <v>1900</v>
      </c>
      <c r="K698" s="9">
        <v>5487.79</v>
      </c>
      <c r="L698" s="9">
        <v>363.68</v>
      </c>
      <c r="M698" s="9">
        <v>90.92</v>
      </c>
      <c r="N698" s="9">
        <v>9.09</v>
      </c>
      <c r="O698" s="9">
        <v>0</v>
      </c>
      <c r="P698" s="10">
        <f t="shared" si="35"/>
        <v>3.8</v>
      </c>
    </row>
    <row r="699" spans="1:16">
      <c r="A699" s="6">
        <v>202409</v>
      </c>
      <c r="B699" s="6" t="s">
        <v>223</v>
      </c>
      <c r="C699" s="6" t="s">
        <v>1438</v>
      </c>
      <c r="D699" s="6" t="s">
        <v>1552</v>
      </c>
      <c r="E699" s="6" t="s">
        <v>1236</v>
      </c>
      <c r="F699" s="6" t="s">
        <v>1027</v>
      </c>
      <c r="G699" s="7" t="s">
        <v>1227</v>
      </c>
      <c r="H699" s="6" t="s">
        <v>1494</v>
      </c>
      <c r="I699" s="6">
        <v>0</v>
      </c>
      <c r="J699" s="9">
        <v>1900</v>
      </c>
      <c r="K699" s="9">
        <v>5687.81</v>
      </c>
      <c r="L699" s="9">
        <v>363.68</v>
      </c>
      <c r="M699" s="9">
        <v>90.92</v>
      </c>
      <c r="N699" s="9">
        <v>9.09</v>
      </c>
      <c r="O699" s="9">
        <v>0</v>
      </c>
      <c r="P699" s="10">
        <f t="shared" si="35"/>
        <v>3.8</v>
      </c>
    </row>
    <row r="700" spans="1:16">
      <c r="A700" s="6">
        <v>202409</v>
      </c>
      <c r="B700" s="6" t="s">
        <v>260</v>
      </c>
      <c r="C700" s="6" t="s">
        <v>1438</v>
      </c>
      <c r="D700" s="6" t="s">
        <v>1552</v>
      </c>
      <c r="E700" s="6" t="s">
        <v>1243</v>
      </c>
      <c r="F700" s="6" t="s">
        <v>1216</v>
      </c>
      <c r="G700" s="7" t="s">
        <v>1244</v>
      </c>
      <c r="H700" s="6" t="s">
        <v>1494</v>
      </c>
      <c r="I700" s="6">
        <v>0</v>
      </c>
      <c r="J700" s="9">
        <v>1900</v>
      </c>
      <c r="K700" s="9">
        <v>5199.42</v>
      </c>
      <c r="L700" s="9">
        <v>363.68</v>
      </c>
      <c r="M700" s="9">
        <v>90.92</v>
      </c>
      <c r="N700" s="9">
        <v>9.09</v>
      </c>
      <c r="O700" s="9">
        <v>0</v>
      </c>
      <c r="P700" s="10">
        <f t="shared" si="35"/>
        <v>3.8</v>
      </c>
    </row>
    <row r="701" spans="1:16">
      <c r="A701" s="6">
        <v>202409</v>
      </c>
      <c r="B701" s="6" t="s">
        <v>382</v>
      </c>
      <c r="C701" s="6" t="s">
        <v>1438</v>
      </c>
      <c r="D701" s="6" t="s">
        <v>1552</v>
      </c>
      <c r="E701" s="6" t="s">
        <v>950</v>
      </c>
      <c r="F701" s="6" t="s">
        <v>908</v>
      </c>
      <c r="G701" s="7" t="s">
        <v>951</v>
      </c>
      <c r="H701" s="6" t="s">
        <v>1494</v>
      </c>
      <c r="I701" s="6">
        <v>0</v>
      </c>
      <c r="J701" s="9">
        <v>1900</v>
      </c>
      <c r="K701" s="9">
        <v>5837.59</v>
      </c>
      <c r="L701" s="9">
        <v>363.68</v>
      </c>
      <c r="M701" s="9">
        <v>90.92</v>
      </c>
      <c r="N701" s="9">
        <v>9.09</v>
      </c>
      <c r="O701" s="9">
        <v>0</v>
      </c>
      <c r="P701" s="10">
        <f t="shared" si="35"/>
        <v>3.8</v>
      </c>
    </row>
    <row r="702" spans="1:16">
      <c r="A702" s="6">
        <v>202409</v>
      </c>
      <c r="B702" s="6" t="s">
        <v>227</v>
      </c>
      <c r="C702" s="6" t="s">
        <v>1438</v>
      </c>
      <c r="D702" s="6" t="s">
        <v>1552</v>
      </c>
      <c r="E702" s="6" t="s">
        <v>1250</v>
      </c>
      <c r="F702" s="6" t="s">
        <v>1216</v>
      </c>
      <c r="G702" s="7" t="s">
        <v>1251</v>
      </c>
      <c r="H702" s="6" t="s">
        <v>1494</v>
      </c>
      <c r="I702" s="6">
        <v>0</v>
      </c>
      <c r="J702" s="9">
        <v>1900</v>
      </c>
      <c r="K702" s="9">
        <v>5497.69</v>
      </c>
      <c r="L702" s="9">
        <v>363.68</v>
      </c>
      <c r="M702" s="9">
        <v>90.92</v>
      </c>
      <c r="N702" s="9">
        <v>9.09</v>
      </c>
      <c r="O702" s="9">
        <v>0</v>
      </c>
      <c r="P702" s="10">
        <f t="shared" si="35"/>
        <v>3.8</v>
      </c>
    </row>
    <row r="703" spans="1:16">
      <c r="A703" s="6">
        <v>202409</v>
      </c>
      <c r="B703" s="6" t="s">
        <v>303</v>
      </c>
      <c r="C703" s="6" t="s">
        <v>1438</v>
      </c>
      <c r="D703" s="6" t="s">
        <v>1552</v>
      </c>
      <c r="E703" s="6" t="s">
        <v>1252</v>
      </c>
      <c r="F703" s="6" t="s">
        <v>1027</v>
      </c>
      <c r="G703" s="7" t="s">
        <v>1253</v>
      </c>
      <c r="H703" s="6" t="s">
        <v>1494</v>
      </c>
      <c r="I703" s="6">
        <v>0</v>
      </c>
      <c r="J703" s="9">
        <v>1900</v>
      </c>
      <c r="K703" s="9">
        <v>4954.61</v>
      </c>
      <c r="L703" s="9">
        <v>363.68</v>
      </c>
      <c r="M703" s="9">
        <v>90.92</v>
      </c>
      <c r="N703" s="9">
        <v>9.09</v>
      </c>
      <c r="O703" s="9">
        <v>0</v>
      </c>
      <c r="P703" s="10">
        <f t="shared" si="35"/>
        <v>3.8</v>
      </c>
    </row>
    <row r="704" spans="1:16">
      <c r="A704" s="6">
        <v>202409</v>
      </c>
      <c r="B704" s="6" t="s">
        <v>340</v>
      </c>
      <c r="C704" s="6" t="s">
        <v>1438</v>
      </c>
      <c r="D704" s="6" t="s">
        <v>1552</v>
      </c>
      <c r="E704" s="6" t="s">
        <v>1256</v>
      </c>
      <c r="F704" s="6" t="s">
        <v>1027</v>
      </c>
      <c r="G704" s="7" t="s">
        <v>1257</v>
      </c>
      <c r="H704" s="6" t="s">
        <v>1494</v>
      </c>
      <c r="I704" s="6">
        <v>0</v>
      </c>
      <c r="J704" s="9">
        <v>1900</v>
      </c>
      <c r="K704" s="9">
        <v>5071.22</v>
      </c>
      <c r="L704" s="9">
        <v>363.68</v>
      </c>
      <c r="M704" s="9">
        <v>90.92</v>
      </c>
      <c r="N704" s="9">
        <v>9.09</v>
      </c>
      <c r="O704" s="9">
        <v>0</v>
      </c>
      <c r="P704" s="10">
        <f t="shared" si="35"/>
        <v>3.8</v>
      </c>
    </row>
    <row r="705" spans="1:16">
      <c r="A705" s="6">
        <v>202409</v>
      </c>
      <c r="B705" s="6" t="s">
        <v>439</v>
      </c>
      <c r="C705" s="6" t="s">
        <v>1438</v>
      </c>
      <c r="D705" s="6" t="s">
        <v>1552</v>
      </c>
      <c r="E705" s="6" t="s">
        <v>855</v>
      </c>
      <c r="F705" s="6" t="s">
        <v>1027</v>
      </c>
      <c r="G705" s="7" t="s">
        <v>857</v>
      </c>
      <c r="H705" s="6" t="s">
        <v>1494</v>
      </c>
      <c r="I705" s="6">
        <v>0</v>
      </c>
      <c r="J705" s="9">
        <v>1900</v>
      </c>
      <c r="K705" s="9">
        <v>4437.95</v>
      </c>
      <c r="L705" s="9">
        <v>363.68</v>
      </c>
      <c r="M705" s="9">
        <v>90.92</v>
      </c>
      <c r="N705" s="9">
        <v>9.09</v>
      </c>
      <c r="O705" s="9">
        <v>0</v>
      </c>
      <c r="P705" s="10">
        <f t="shared" si="35"/>
        <v>3.8</v>
      </c>
    </row>
    <row r="706" spans="1:16">
      <c r="A706" s="6">
        <v>202409</v>
      </c>
      <c r="B706" s="6" t="s">
        <v>292</v>
      </c>
      <c r="C706" s="6" t="s">
        <v>1438</v>
      </c>
      <c r="D706" s="6" t="s">
        <v>1552</v>
      </c>
      <c r="E706" s="6" t="s">
        <v>1303</v>
      </c>
      <c r="F706" s="6" t="s">
        <v>1027</v>
      </c>
      <c r="G706" s="7" t="s">
        <v>1304</v>
      </c>
      <c r="H706" s="6" t="s">
        <v>1494</v>
      </c>
      <c r="I706" s="6">
        <v>0</v>
      </c>
      <c r="J706" s="9">
        <v>1900</v>
      </c>
      <c r="K706" s="9">
        <v>6713.33</v>
      </c>
      <c r="L706" s="9">
        <v>363.68</v>
      </c>
      <c r="M706" s="9">
        <v>90.92</v>
      </c>
      <c r="N706" s="9">
        <v>9.09</v>
      </c>
      <c r="O706" s="9">
        <v>0</v>
      </c>
      <c r="P706" s="10">
        <f t="shared" si="35"/>
        <v>3.8</v>
      </c>
    </row>
    <row r="707" spans="1:16">
      <c r="A707" s="6">
        <v>202409</v>
      </c>
      <c r="B707" s="6" t="s">
        <v>412</v>
      </c>
      <c r="C707" s="6" t="s">
        <v>1438</v>
      </c>
      <c r="D707" s="6" t="s">
        <v>1552</v>
      </c>
      <c r="E707" s="6" t="s">
        <v>1306</v>
      </c>
      <c r="F707" s="6" t="s">
        <v>1027</v>
      </c>
      <c r="G707" s="7" t="s">
        <v>1301</v>
      </c>
      <c r="H707" s="6" t="s">
        <v>1494</v>
      </c>
      <c r="I707" s="6">
        <v>0</v>
      </c>
      <c r="J707" s="9">
        <v>1900</v>
      </c>
      <c r="K707" s="9">
        <v>4604.18</v>
      </c>
      <c r="L707" s="9">
        <v>363.68</v>
      </c>
      <c r="M707" s="9">
        <v>90.92</v>
      </c>
      <c r="N707" s="9">
        <v>9.09</v>
      </c>
      <c r="O707" s="9">
        <v>0</v>
      </c>
      <c r="P707" s="10">
        <f t="shared" si="35"/>
        <v>3.8</v>
      </c>
    </row>
    <row r="708" spans="1:16">
      <c r="A708" s="6">
        <v>202409</v>
      </c>
      <c r="B708" s="6" t="s">
        <v>437</v>
      </c>
      <c r="C708" s="6" t="s">
        <v>1438</v>
      </c>
      <c r="D708" s="6" t="s">
        <v>1552</v>
      </c>
      <c r="E708" s="6" t="s">
        <v>1322</v>
      </c>
      <c r="F708" s="6" t="s">
        <v>1039</v>
      </c>
      <c r="G708" s="7" t="s">
        <v>1323</v>
      </c>
      <c r="H708" s="6" t="s">
        <v>1494</v>
      </c>
      <c r="I708" s="6">
        <v>0</v>
      </c>
      <c r="J708" s="9">
        <v>1900</v>
      </c>
      <c r="K708" s="9">
        <v>5466.15</v>
      </c>
      <c r="L708" s="9">
        <v>363.68</v>
      </c>
      <c r="M708" s="9">
        <v>90.92</v>
      </c>
      <c r="N708" s="9">
        <v>9.09</v>
      </c>
      <c r="O708" s="9">
        <v>0</v>
      </c>
      <c r="P708" s="10">
        <f t="shared" si="35"/>
        <v>3.8</v>
      </c>
    </row>
    <row r="709" spans="1:16">
      <c r="A709" s="6">
        <v>202409</v>
      </c>
      <c r="B709" s="6" t="s">
        <v>288</v>
      </c>
      <c r="C709" s="6" t="s">
        <v>1438</v>
      </c>
      <c r="D709" s="6" t="s">
        <v>1552</v>
      </c>
      <c r="E709" s="6" t="s">
        <v>1324</v>
      </c>
      <c r="F709" s="6" t="s">
        <v>1027</v>
      </c>
      <c r="G709" s="7" t="s">
        <v>1325</v>
      </c>
      <c r="H709" s="6" t="s">
        <v>1494</v>
      </c>
      <c r="I709" s="6">
        <v>0</v>
      </c>
      <c r="J709" s="9">
        <v>1900</v>
      </c>
      <c r="K709" s="9">
        <v>5000.16</v>
      </c>
      <c r="L709" s="9">
        <v>363.68</v>
      </c>
      <c r="M709" s="9">
        <v>90.92</v>
      </c>
      <c r="N709" s="9">
        <v>9.09</v>
      </c>
      <c r="O709" s="9">
        <v>0</v>
      </c>
      <c r="P709" s="10">
        <f t="shared" si="35"/>
        <v>3.8</v>
      </c>
    </row>
    <row r="710" spans="1:16">
      <c r="A710" s="6">
        <v>202409</v>
      </c>
      <c r="B710" s="6" t="s">
        <v>398</v>
      </c>
      <c r="C710" s="6" t="s">
        <v>1438</v>
      </c>
      <c r="D710" s="6" t="s">
        <v>1552</v>
      </c>
      <c r="E710" s="6" t="s">
        <v>1326</v>
      </c>
      <c r="F710" s="6" t="s">
        <v>1039</v>
      </c>
      <c r="G710" s="7" t="s">
        <v>1317</v>
      </c>
      <c r="H710" s="6" t="s">
        <v>1494</v>
      </c>
      <c r="I710" s="6">
        <v>0</v>
      </c>
      <c r="J710" s="9">
        <v>1900</v>
      </c>
      <c r="K710" s="9">
        <v>5856.59</v>
      </c>
      <c r="L710" s="9">
        <v>363.68</v>
      </c>
      <c r="M710" s="9">
        <v>90.92</v>
      </c>
      <c r="N710" s="9">
        <v>9.09</v>
      </c>
      <c r="O710" s="9">
        <v>0</v>
      </c>
      <c r="P710" s="10">
        <f t="shared" si="35"/>
        <v>3.8</v>
      </c>
    </row>
    <row r="711" spans="1:16">
      <c r="A711" s="6">
        <v>202409</v>
      </c>
      <c r="B711" s="6" t="s">
        <v>259</v>
      </c>
      <c r="C711" s="6" t="s">
        <v>1438</v>
      </c>
      <c r="D711" s="6" t="s">
        <v>1552</v>
      </c>
      <c r="E711" s="6" t="s">
        <v>1299</v>
      </c>
      <c r="F711" s="6" t="s">
        <v>1039</v>
      </c>
      <c r="G711" s="7" t="s">
        <v>1301</v>
      </c>
      <c r="H711" s="6" t="s">
        <v>1494</v>
      </c>
      <c r="I711" s="6">
        <v>0</v>
      </c>
      <c r="J711" s="9">
        <v>1900</v>
      </c>
      <c r="K711" s="9">
        <v>5009.18</v>
      </c>
      <c r="L711" s="9">
        <v>363.68</v>
      </c>
      <c r="M711" s="9">
        <v>90.92</v>
      </c>
      <c r="N711" s="9">
        <v>9.09</v>
      </c>
      <c r="O711" s="9">
        <v>0</v>
      </c>
      <c r="P711" s="10">
        <f t="shared" si="35"/>
        <v>3.8</v>
      </c>
    </row>
    <row r="712" spans="1:16">
      <c r="A712" s="6">
        <v>202409</v>
      </c>
      <c r="B712" s="6" t="s">
        <v>464</v>
      </c>
      <c r="C712" s="6" t="s">
        <v>1438</v>
      </c>
      <c r="D712" s="6" t="s">
        <v>1552</v>
      </c>
      <c r="E712" s="6" t="s">
        <v>1412</v>
      </c>
      <c r="F712" s="6" t="s">
        <v>1039</v>
      </c>
      <c r="G712" s="7" t="s">
        <v>1401</v>
      </c>
      <c r="H712" s="6" t="s">
        <v>1494</v>
      </c>
      <c r="I712" s="6">
        <v>0</v>
      </c>
      <c r="J712" s="9">
        <v>1900</v>
      </c>
      <c r="K712" s="9">
        <v>6468.87</v>
      </c>
      <c r="L712" s="9">
        <v>363.68</v>
      </c>
      <c r="M712" s="9">
        <v>90.92</v>
      </c>
      <c r="N712" s="9">
        <v>9.09</v>
      </c>
      <c r="O712" s="9">
        <v>0</v>
      </c>
      <c r="P712" s="10">
        <f t="shared" si="35"/>
        <v>3.8</v>
      </c>
    </row>
    <row r="713" spans="1:16">
      <c r="A713" s="6">
        <v>202409</v>
      </c>
      <c r="B713" s="6" t="s">
        <v>494</v>
      </c>
      <c r="C713" s="6" t="s">
        <v>1438</v>
      </c>
      <c r="D713" s="6" t="s">
        <v>1552</v>
      </c>
      <c r="E713" s="6" t="s">
        <v>1413</v>
      </c>
      <c r="F713" s="6" t="s">
        <v>1020</v>
      </c>
      <c r="G713" s="7" t="s">
        <v>1414</v>
      </c>
      <c r="H713" s="6" t="s">
        <v>1494</v>
      </c>
      <c r="I713" s="6">
        <v>0</v>
      </c>
      <c r="J713" s="9">
        <v>1900</v>
      </c>
      <c r="K713" s="9">
        <v>4848.76</v>
      </c>
      <c r="L713" s="9">
        <v>363.68</v>
      </c>
      <c r="M713" s="9">
        <v>90.92</v>
      </c>
      <c r="N713" s="9">
        <v>9.09</v>
      </c>
      <c r="O713" s="9">
        <v>0</v>
      </c>
      <c r="P713" s="10">
        <f t="shared" si="35"/>
        <v>3.8</v>
      </c>
    </row>
    <row r="714" spans="1:16">
      <c r="A714" s="6">
        <v>202409</v>
      </c>
      <c r="B714" s="6" t="s">
        <v>467</v>
      </c>
      <c r="C714" s="6" t="s">
        <v>1438</v>
      </c>
      <c r="D714" s="6" t="s">
        <v>1552</v>
      </c>
      <c r="E714" s="6" t="s">
        <v>1415</v>
      </c>
      <c r="F714" s="6" t="s">
        <v>1020</v>
      </c>
      <c r="G714" s="7" t="s">
        <v>1416</v>
      </c>
      <c r="H714" s="6" t="s">
        <v>1494</v>
      </c>
      <c r="I714" s="6">
        <v>0</v>
      </c>
      <c r="J714" s="9">
        <v>1900</v>
      </c>
      <c r="K714" s="9">
        <v>5113.76</v>
      </c>
      <c r="L714" s="9">
        <v>363.68</v>
      </c>
      <c r="M714" s="9">
        <v>90.92</v>
      </c>
      <c r="N714" s="9">
        <v>9.09</v>
      </c>
      <c r="O714" s="9">
        <v>0</v>
      </c>
      <c r="P714" s="10">
        <f t="shared" si="35"/>
        <v>3.8</v>
      </c>
    </row>
    <row r="715" spans="1:16">
      <c r="A715" s="6">
        <v>202409</v>
      </c>
      <c r="B715" s="6" t="s">
        <v>482</v>
      </c>
      <c r="C715" s="6" t="s">
        <v>1438</v>
      </c>
      <c r="D715" s="6" t="s">
        <v>1552</v>
      </c>
      <c r="E715" s="6" t="s">
        <v>1417</v>
      </c>
      <c r="F715" s="6" t="s">
        <v>1027</v>
      </c>
      <c r="G715" s="7" t="s">
        <v>1418</v>
      </c>
      <c r="H715" s="6" t="s">
        <v>1494</v>
      </c>
      <c r="I715" s="6">
        <v>0</v>
      </c>
      <c r="J715" s="9">
        <v>1900</v>
      </c>
      <c r="K715" s="9">
        <v>5060.76</v>
      </c>
      <c r="L715" s="9">
        <v>363.68</v>
      </c>
      <c r="M715" s="9">
        <v>90.92</v>
      </c>
      <c r="N715" s="9">
        <v>9.09</v>
      </c>
      <c r="O715" s="9">
        <v>0</v>
      </c>
      <c r="P715" s="10">
        <f t="shared" si="35"/>
        <v>3.8</v>
      </c>
    </row>
    <row r="716" spans="1:16">
      <c r="A716" s="6">
        <v>202409</v>
      </c>
      <c r="B716" s="6" t="s">
        <v>469</v>
      </c>
      <c r="C716" s="6" t="s">
        <v>1438</v>
      </c>
      <c r="D716" s="6" t="s">
        <v>1552</v>
      </c>
      <c r="E716" s="6" t="s">
        <v>1435</v>
      </c>
      <c r="F716" s="6" t="s">
        <v>1027</v>
      </c>
      <c r="G716" s="7" t="s">
        <v>1436</v>
      </c>
      <c r="H716" s="6" t="s">
        <v>1494</v>
      </c>
      <c r="I716" s="6">
        <v>0</v>
      </c>
      <c r="J716" s="9">
        <v>1900</v>
      </c>
      <c r="K716" s="9">
        <v>3875.53</v>
      </c>
      <c r="L716" s="9">
        <v>363.68</v>
      </c>
      <c r="M716" s="9">
        <v>90.92</v>
      </c>
      <c r="N716" s="9">
        <v>9.09</v>
      </c>
      <c r="O716" s="9">
        <v>0</v>
      </c>
      <c r="P716" s="10">
        <f t="shared" si="35"/>
        <v>3.8</v>
      </c>
    </row>
    <row r="717" spans="1:16">
      <c r="A717" s="6">
        <v>202409</v>
      </c>
      <c r="B717" s="6" t="s">
        <v>495</v>
      </c>
      <c r="C717" s="6" t="s">
        <v>1438</v>
      </c>
      <c r="D717" s="6" t="s">
        <v>1552</v>
      </c>
      <c r="E717" s="6" t="s">
        <v>1467</v>
      </c>
      <c r="F717" s="6" t="s">
        <v>1027</v>
      </c>
      <c r="G717" s="7" t="s">
        <v>1468</v>
      </c>
      <c r="H717" s="6" t="s">
        <v>1494</v>
      </c>
      <c r="I717" s="6">
        <v>0</v>
      </c>
      <c r="J717" s="9">
        <v>1900</v>
      </c>
      <c r="K717" s="9">
        <v>5380.3</v>
      </c>
      <c r="L717" s="9">
        <v>363.68</v>
      </c>
      <c r="M717" s="9">
        <v>90.92</v>
      </c>
      <c r="N717" s="9">
        <v>9.09</v>
      </c>
      <c r="O717" s="9">
        <v>0</v>
      </c>
      <c r="P717" s="10">
        <f t="shared" si="35"/>
        <v>3.8</v>
      </c>
    </row>
    <row r="718" spans="1:16">
      <c r="A718" s="6">
        <v>202409</v>
      </c>
      <c r="B718" s="6" t="s">
        <v>498</v>
      </c>
      <c r="C718" s="6" t="s">
        <v>1438</v>
      </c>
      <c r="D718" s="6" t="s">
        <v>1552</v>
      </c>
      <c r="E718" s="6" t="s">
        <v>1474</v>
      </c>
      <c r="F718" s="6" t="s">
        <v>1020</v>
      </c>
      <c r="G718" s="7" t="s">
        <v>1475</v>
      </c>
      <c r="H718" s="6" t="s">
        <v>1494</v>
      </c>
      <c r="I718" s="6">
        <v>0</v>
      </c>
      <c r="J718" s="9">
        <v>1900</v>
      </c>
      <c r="K718" s="9">
        <v>5075.67</v>
      </c>
      <c r="L718" s="9">
        <v>363.68</v>
      </c>
      <c r="M718" s="9">
        <v>90.92</v>
      </c>
      <c r="N718" s="9">
        <v>9.09</v>
      </c>
      <c r="O718" s="9">
        <v>0</v>
      </c>
      <c r="P718" s="10">
        <f t="shared" si="35"/>
        <v>3.8</v>
      </c>
    </row>
    <row r="719" spans="1:16">
      <c r="A719" s="6">
        <v>202409</v>
      </c>
      <c r="B719" s="6" t="s">
        <v>480</v>
      </c>
      <c r="C719" s="6" t="s">
        <v>1438</v>
      </c>
      <c r="D719" s="6" t="s">
        <v>1552</v>
      </c>
      <c r="E719" s="6" t="s">
        <v>1384</v>
      </c>
      <c r="F719" s="6" t="s">
        <v>1039</v>
      </c>
      <c r="G719" s="7" t="s">
        <v>1385</v>
      </c>
      <c r="H719" s="6" t="s">
        <v>1494</v>
      </c>
      <c r="I719" s="6">
        <v>0</v>
      </c>
      <c r="J719" s="9">
        <v>1900</v>
      </c>
      <c r="K719" s="9">
        <v>5045.28</v>
      </c>
      <c r="L719" s="9">
        <v>363.68</v>
      </c>
      <c r="M719" s="9">
        <v>90.92</v>
      </c>
      <c r="N719" s="9">
        <v>9.09</v>
      </c>
      <c r="O719" s="9">
        <v>0</v>
      </c>
      <c r="P719" s="10">
        <f t="shared" si="35"/>
        <v>3.8</v>
      </c>
    </row>
    <row r="720" spans="1:16">
      <c r="A720" s="6">
        <v>202409</v>
      </c>
      <c r="B720" s="6" t="s">
        <v>526</v>
      </c>
      <c r="C720" s="6" t="s">
        <v>1438</v>
      </c>
      <c r="D720" s="6" t="s">
        <v>1552</v>
      </c>
      <c r="E720" s="6" t="s">
        <v>1512</v>
      </c>
      <c r="F720" s="6" t="s">
        <v>1027</v>
      </c>
      <c r="G720" s="7" t="s">
        <v>1513</v>
      </c>
      <c r="H720" s="6" t="s">
        <v>1494</v>
      </c>
      <c r="I720" s="6" t="s">
        <v>1566</v>
      </c>
      <c r="J720" s="9">
        <v>1900</v>
      </c>
      <c r="K720" s="9">
        <v>1971.96</v>
      </c>
      <c r="L720" s="9">
        <v>363.68</v>
      </c>
      <c r="M720" s="9">
        <v>90.92</v>
      </c>
      <c r="N720" s="9">
        <v>9.09</v>
      </c>
      <c r="O720" s="9">
        <v>0</v>
      </c>
      <c r="P720" s="10">
        <f t="shared" si="35"/>
        <v>3.8</v>
      </c>
    </row>
    <row r="721" spans="1:16">
      <c r="A721" s="6">
        <v>202409</v>
      </c>
      <c r="B721" s="6" t="s">
        <v>530</v>
      </c>
      <c r="C721" s="6" t="s">
        <v>1438</v>
      </c>
      <c r="D721" s="6" t="s">
        <v>1552</v>
      </c>
      <c r="E721" s="6" t="s">
        <v>1514</v>
      </c>
      <c r="F721" s="6" t="s">
        <v>1027</v>
      </c>
      <c r="G721" s="7" t="s">
        <v>1513</v>
      </c>
      <c r="H721" s="6" t="s">
        <v>1494</v>
      </c>
      <c r="I721" s="6">
        <v>0</v>
      </c>
      <c r="J721" s="9">
        <v>1900</v>
      </c>
      <c r="K721" s="9">
        <v>4631.55</v>
      </c>
      <c r="L721" s="9">
        <v>363.68</v>
      </c>
      <c r="M721" s="9">
        <v>90.92</v>
      </c>
      <c r="N721" s="9">
        <v>9.09</v>
      </c>
      <c r="O721" s="9">
        <v>0</v>
      </c>
      <c r="P721" s="10">
        <f t="shared" si="35"/>
        <v>3.8</v>
      </c>
    </row>
  </sheetData>
  <autoFilter xmlns:etc="http://www.wps.cn/officeDocument/2017/etCustomData" ref="A1:O721" etc:filterBottomFollowUsedRange="0"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239"/>
  <sheetViews>
    <sheetView zoomScale="70" zoomScaleNormal="70" topLeftCell="A26" workbookViewId="0">
      <selection activeCell="B19" sqref="B19:H21"/>
    </sheetView>
  </sheetViews>
  <sheetFormatPr defaultColWidth="9" defaultRowHeight="14"/>
  <cols>
    <col min="6" max="6" width="16.3333333333333" customWidth="1"/>
    <col min="10" max="10" width="12.3333333333333" customWidth="1"/>
    <col min="11" max="11" width="12.0833333333333" customWidth="1"/>
    <col min="12" max="14" width="8.75" customWidth="1"/>
    <col min="15" max="15" width="9" customWidth="1"/>
    <col min="16" max="16" width="8.75" customWidth="1"/>
  </cols>
  <sheetData>
    <row r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hidden="1" spans="1:16">
      <c r="A2" s="6">
        <v>202409</v>
      </c>
      <c r="B2" s="6" t="s">
        <v>448</v>
      </c>
      <c r="C2" s="6" t="s">
        <v>575</v>
      </c>
      <c r="D2" s="6" t="s">
        <v>1542</v>
      </c>
      <c r="E2" s="6" t="s">
        <v>577</v>
      </c>
      <c r="F2" s="6" t="s">
        <v>578</v>
      </c>
      <c r="G2" s="7" t="s">
        <v>579</v>
      </c>
      <c r="H2" s="6" t="s">
        <v>1486</v>
      </c>
      <c r="I2" s="6">
        <v>0</v>
      </c>
      <c r="J2" s="9">
        <v>5500</v>
      </c>
      <c r="K2" s="9">
        <v>16600</v>
      </c>
      <c r="L2" s="9">
        <v>363.68</v>
      </c>
      <c r="M2" s="9">
        <v>90.92</v>
      </c>
      <c r="N2" s="9">
        <v>9.09</v>
      </c>
      <c r="O2" s="9">
        <v>95</v>
      </c>
      <c r="P2" s="10">
        <f>1900*0.2%</f>
        <v>3.8</v>
      </c>
    </row>
    <row r="3" spans="1:16">
      <c r="A3" s="6">
        <v>202409</v>
      </c>
      <c r="B3" s="6" t="s">
        <v>295</v>
      </c>
      <c r="C3" s="6" t="s">
        <v>580</v>
      </c>
      <c r="D3" s="6" t="s">
        <v>1543</v>
      </c>
      <c r="E3" s="6" t="s">
        <v>581</v>
      </c>
      <c r="F3" s="6" t="s">
        <v>582</v>
      </c>
      <c r="G3" s="7" t="s">
        <v>583</v>
      </c>
      <c r="H3" s="6" t="s">
        <v>1486</v>
      </c>
      <c r="I3" s="6">
        <v>0</v>
      </c>
      <c r="J3" s="9">
        <v>5544</v>
      </c>
      <c r="K3" s="9">
        <v>13320</v>
      </c>
      <c r="L3" s="9">
        <v>363.68</v>
      </c>
      <c r="M3" s="9">
        <v>90.92</v>
      </c>
      <c r="N3" s="9">
        <v>9.09</v>
      </c>
      <c r="O3" s="9">
        <v>95</v>
      </c>
      <c r="P3" s="10">
        <f>1900*0.2%</f>
        <v>3.8</v>
      </c>
    </row>
    <row r="4" spans="1:16">
      <c r="A4" s="6">
        <v>202409</v>
      </c>
      <c r="B4" s="6" t="s">
        <v>234</v>
      </c>
      <c r="C4" s="6" t="s">
        <v>580</v>
      </c>
      <c r="D4" s="6" t="s">
        <v>1543</v>
      </c>
      <c r="E4" s="6" t="s">
        <v>584</v>
      </c>
      <c r="F4" s="6" t="s">
        <v>585</v>
      </c>
      <c r="G4" s="7" t="s">
        <v>586</v>
      </c>
      <c r="H4" s="6" t="s">
        <v>1486</v>
      </c>
      <c r="I4" s="6">
        <v>0</v>
      </c>
      <c r="J4" s="9">
        <v>5544</v>
      </c>
      <c r="K4" s="9">
        <v>13011</v>
      </c>
      <c r="L4" s="9">
        <v>363.68</v>
      </c>
      <c r="M4" s="9">
        <v>90.92</v>
      </c>
      <c r="N4" s="9">
        <v>9.09</v>
      </c>
      <c r="O4" s="9">
        <v>125</v>
      </c>
      <c r="P4" s="10">
        <f>1900*0.2%</f>
        <v>3.8</v>
      </c>
    </row>
    <row r="5" hidden="1" spans="1:16">
      <c r="A5" s="6">
        <v>202409</v>
      </c>
      <c r="B5" s="6" t="s">
        <v>334</v>
      </c>
      <c r="C5" s="6" t="s">
        <v>575</v>
      </c>
      <c r="D5" s="6" t="s">
        <v>1543</v>
      </c>
      <c r="E5" s="6" t="s">
        <v>588</v>
      </c>
      <c r="F5" s="6" t="s">
        <v>589</v>
      </c>
      <c r="G5" s="7" t="s">
        <v>590</v>
      </c>
      <c r="H5" s="6" t="s">
        <v>1486</v>
      </c>
      <c r="I5" s="6">
        <v>0</v>
      </c>
      <c r="J5" s="9">
        <v>3200</v>
      </c>
      <c r="K5" s="9">
        <v>16905.48</v>
      </c>
      <c r="L5" s="9">
        <v>363.68</v>
      </c>
      <c r="M5" s="9">
        <v>90.92</v>
      </c>
      <c r="N5" s="9">
        <v>9.09</v>
      </c>
      <c r="O5" s="9">
        <v>95</v>
      </c>
      <c r="P5" s="10">
        <f>1900*0.2%</f>
        <v>3.8</v>
      </c>
    </row>
    <row r="6" hidden="1" spans="1:16">
      <c r="A6" s="6">
        <v>202409</v>
      </c>
      <c r="B6" s="6" t="s">
        <v>342</v>
      </c>
      <c r="C6" s="6" t="s">
        <v>592</v>
      </c>
      <c r="D6" s="6" t="s">
        <v>1544</v>
      </c>
      <c r="E6" s="6" t="s">
        <v>593</v>
      </c>
      <c r="F6" s="6" t="s">
        <v>594</v>
      </c>
      <c r="G6" s="7" t="s">
        <v>595</v>
      </c>
      <c r="H6" s="6" t="s">
        <v>1486</v>
      </c>
      <c r="I6" s="6">
        <v>0</v>
      </c>
      <c r="J6" s="9">
        <v>1900</v>
      </c>
      <c r="K6" s="9">
        <v>4020.4</v>
      </c>
      <c r="L6" s="9">
        <v>0</v>
      </c>
      <c r="M6" s="9">
        <v>0</v>
      </c>
      <c r="N6" s="9">
        <v>0</v>
      </c>
      <c r="O6" s="9">
        <v>0</v>
      </c>
      <c r="P6" s="10">
        <v>0</v>
      </c>
    </row>
    <row r="7" hidden="1" spans="1:16">
      <c r="A7" s="6">
        <v>202409</v>
      </c>
      <c r="B7" s="6" t="s">
        <v>225</v>
      </c>
      <c r="C7" s="6" t="s">
        <v>592</v>
      </c>
      <c r="D7" s="6" t="s">
        <v>1545</v>
      </c>
      <c r="E7" s="6" t="s">
        <v>596</v>
      </c>
      <c r="F7" s="6" t="s">
        <v>597</v>
      </c>
      <c r="G7" s="7" t="s">
        <v>598</v>
      </c>
      <c r="H7" s="6" t="s">
        <v>1486</v>
      </c>
      <c r="I7" s="6">
        <v>0</v>
      </c>
      <c r="J7" s="9">
        <v>1900</v>
      </c>
      <c r="K7" s="9">
        <v>5344.3</v>
      </c>
      <c r="L7" s="9">
        <v>363.68</v>
      </c>
      <c r="M7" s="9">
        <v>90.92</v>
      </c>
      <c r="N7" s="9">
        <v>9.09</v>
      </c>
      <c r="O7" s="9">
        <v>0</v>
      </c>
      <c r="P7" s="10">
        <f t="shared" ref="P7:P14" si="0">1900*0.2%</f>
        <v>3.8</v>
      </c>
    </row>
    <row r="8" spans="1:16">
      <c r="A8" s="6">
        <v>202409</v>
      </c>
      <c r="B8" s="6" t="s">
        <v>301</v>
      </c>
      <c r="C8" s="6" t="s">
        <v>580</v>
      </c>
      <c r="D8" s="6" t="s">
        <v>1546</v>
      </c>
      <c r="E8" s="6" t="s">
        <v>599</v>
      </c>
      <c r="F8" s="6" t="s">
        <v>600</v>
      </c>
      <c r="G8" s="7" t="s">
        <v>601</v>
      </c>
      <c r="H8" s="6" t="s">
        <v>1486</v>
      </c>
      <c r="I8" s="6">
        <v>0</v>
      </c>
      <c r="J8" s="9">
        <v>5746</v>
      </c>
      <c r="K8" s="9">
        <v>13317.9</v>
      </c>
      <c r="L8" s="9">
        <v>363.68</v>
      </c>
      <c r="M8" s="9">
        <v>90.92</v>
      </c>
      <c r="N8" s="9">
        <v>9.09</v>
      </c>
      <c r="O8" s="9">
        <v>1250</v>
      </c>
      <c r="P8" s="10">
        <f t="shared" si="0"/>
        <v>3.8</v>
      </c>
    </row>
    <row r="9" spans="1:16">
      <c r="A9" s="6">
        <v>202409</v>
      </c>
      <c r="B9" s="6" t="s">
        <v>264</v>
      </c>
      <c r="C9" s="6" t="s">
        <v>580</v>
      </c>
      <c r="D9" s="6" t="s">
        <v>1547</v>
      </c>
      <c r="E9" s="6" t="s">
        <v>602</v>
      </c>
      <c r="F9" s="6" t="s">
        <v>1336</v>
      </c>
      <c r="G9" s="7" t="s">
        <v>604</v>
      </c>
      <c r="H9" s="6" t="s">
        <v>1486</v>
      </c>
      <c r="I9" s="6">
        <v>0</v>
      </c>
      <c r="J9" s="9">
        <v>2440</v>
      </c>
      <c r="K9" s="9">
        <v>7056</v>
      </c>
      <c r="L9" s="9">
        <v>363.68</v>
      </c>
      <c r="M9" s="9">
        <v>90.92</v>
      </c>
      <c r="N9" s="9">
        <v>9.09</v>
      </c>
      <c r="O9" s="9">
        <v>95</v>
      </c>
      <c r="P9" s="10">
        <f t="shared" si="0"/>
        <v>3.8</v>
      </c>
    </row>
    <row r="10" spans="1:16">
      <c r="A10" s="6">
        <v>202409</v>
      </c>
      <c r="B10" s="6" t="s">
        <v>290</v>
      </c>
      <c r="C10" s="6" t="s">
        <v>580</v>
      </c>
      <c r="D10" s="6" t="s">
        <v>671</v>
      </c>
      <c r="E10" s="6" t="s">
        <v>605</v>
      </c>
      <c r="F10" s="6" t="s">
        <v>1515</v>
      </c>
      <c r="G10" s="7" t="s">
        <v>607</v>
      </c>
      <c r="H10" s="6" t="s">
        <v>1486</v>
      </c>
      <c r="I10" s="6">
        <v>0</v>
      </c>
      <c r="J10" s="9">
        <v>5988</v>
      </c>
      <c r="K10" s="9">
        <v>16446.4</v>
      </c>
      <c r="L10" s="9">
        <v>363.68</v>
      </c>
      <c r="M10" s="9">
        <v>90.92</v>
      </c>
      <c r="N10" s="9">
        <v>9.09</v>
      </c>
      <c r="O10" s="9">
        <v>500</v>
      </c>
      <c r="P10" s="10">
        <f t="shared" si="0"/>
        <v>3.8</v>
      </c>
    </row>
    <row r="11" spans="1:16">
      <c r="A11" s="6">
        <v>202409</v>
      </c>
      <c r="B11" s="6" t="s">
        <v>376</v>
      </c>
      <c r="C11" s="6" t="s">
        <v>580</v>
      </c>
      <c r="D11" s="6" t="s">
        <v>1546</v>
      </c>
      <c r="E11" s="6" t="s">
        <v>608</v>
      </c>
      <c r="F11" s="6" t="s">
        <v>609</v>
      </c>
      <c r="G11" s="7" t="s">
        <v>610</v>
      </c>
      <c r="H11" s="6" t="s">
        <v>1486</v>
      </c>
      <c r="I11" s="6">
        <v>0</v>
      </c>
      <c r="J11" s="9">
        <v>2671</v>
      </c>
      <c r="K11" s="9">
        <v>7045.7</v>
      </c>
      <c r="L11" s="9">
        <v>363.68</v>
      </c>
      <c r="M11" s="9">
        <v>90.92</v>
      </c>
      <c r="N11" s="9">
        <v>9.09</v>
      </c>
      <c r="O11" s="9">
        <v>500</v>
      </c>
      <c r="P11" s="10">
        <f t="shared" si="0"/>
        <v>3.8</v>
      </c>
    </row>
    <row r="12" spans="1:16">
      <c r="A12" s="6">
        <v>202409</v>
      </c>
      <c r="B12" s="6" t="s">
        <v>240</v>
      </c>
      <c r="C12" s="6" t="s">
        <v>580</v>
      </c>
      <c r="D12" s="6" t="s">
        <v>1546</v>
      </c>
      <c r="E12" s="6" t="s">
        <v>611</v>
      </c>
      <c r="F12" s="6" t="s">
        <v>609</v>
      </c>
      <c r="G12" s="7" t="s">
        <v>612</v>
      </c>
      <c r="H12" s="6" t="s">
        <v>1486</v>
      </c>
      <c r="I12" s="6">
        <v>0</v>
      </c>
      <c r="J12" s="9">
        <v>5746</v>
      </c>
      <c r="K12" s="9">
        <v>14348.49</v>
      </c>
      <c r="L12" s="9">
        <v>363.68</v>
      </c>
      <c r="M12" s="9">
        <v>90.92</v>
      </c>
      <c r="N12" s="9">
        <v>9.09</v>
      </c>
      <c r="O12" s="9">
        <v>1250</v>
      </c>
      <c r="P12" s="10">
        <f t="shared" si="0"/>
        <v>3.8</v>
      </c>
    </row>
    <row r="13" spans="1:16">
      <c r="A13" s="6">
        <v>202409</v>
      </c>
      <c r="B13" s="6" t="s">
        <v>326</v>
      </c>
      <c r="C13" s="6" t="s">
        <v>580</v>
      </c>
      <c r="D13" s="6" t="s">
        <v>1546</v>
      </c>
      <c r="E13" s="6" t="s">
        <v>613</v>
      </c>
      <c r="F13" s="6" t="s">
        <v>614</v>
      </c>
      <c r="G13" s="7" t="s">
        <v>615</v>
      </c>
      <c r="H13" s="6" t="s">
        <v>1486</v>
      </c>
      <c r="I13" s="6">
        <v>0</v>
      </c>
      <c r="J13" s="9">
        <v>5544</v>
      </c>
      <c r="K13" s="9">
        <v>12620.8</v>
      </c>
      <c r="L13" s="9">
        <v>363.68</v>
      </c>
      <c r="M13" s="9">
        <v>90.92</v>
      </c>
      <c r="N13" s="9">
        <v>9.09</v>
      </c>
      <c r="O13" s="9">
        <v>500</v>
      </c>
      <c r="P13" s="10">
        <f t="shared" si="0"/>
        <v>3.8</v>
      </c>
    </row>
    <row r="14" hidden="1" spans="1:16">
      <c r="A14" s="6">
        <v>202409</v>
      </c>
      <c r="B14" s="6" t="s">
        <v>299</v>
      </c>
      <c r="C14" s="6" t="s">
        <v>1437</v>
      </c>
      <c r="D14" s="6" t="s">
        <v>1546</v>
      </c>
      <c r="E14" s="6" t="s">
        <v>616</v>
      </c>
      <c r="F14" s="6" t="s">
        <v>1217</v>
      </c>
      <c r="G14" s="7">
        <v>42738</v>
      </c>
      <c r="H14" s="6" t="s">
        <v>1486</v>
      </c>
      <c r="I14" s="6">
        <v>0</v>
      </c>
      <c r="J14" s="9">
        <v>3263</v>
      </c>
      <c r="K14" s="9">
        <v>8744.56</v>
      </c>
      <c r="L14" s="9">
        <v>363.68</v>
      </c>
      <c r="M14" s="9">
        <v>90.92</v>
      </c>
      <c r="N14" s="9">
        <v>9.09</v>
      </c>
      <c r="O14" s="9">
        <v>0</v>
      </c>
      <c r="P14" s="10">
        <f t="shared" si="0"/>
        <v>3.8</v>
      </c>
    </row>
    <row r="15" hidden="1" spans="1:16">
      <c r="A15" s="6">
        <v>202409</v>
      </c>
      <c r="B15" s="6" t="s">
        <v>453</v>
      </c>
      <c r="C15" s="6" t="s">
        <v>1438</v>
      </c>
      <c r="D15" s="6" t="s">
        <v>1548</v>
      </c>
      <c r="E15" s="6" t="s">
        <v>620</v>
      </c>
      <c r="F15" s="6" t="s">
        <v>621</v>
      </c>
      <c r="G15" s="7" t="s">
        <v>622</v>
      </c>
      <c r="H15" s="6" t="s">
        <v>1486</v>
      </c>
      <c r="I15" s="6">
        <v>0</v>
      </c>
      <c r="J15" s="9">
        <v>2132</v>
      </c>
      <c r="K15" s="9">
        <v>8314.7</v>
      </c>
      <c r="L15" s="9">
        <v>0</v>
      </c>
      <c r="M15" s="9">
        <v>0</v>
      </c>
      <c r="N15" s="9">
        <v>0</v>
      </c>
      <c r="O15" s="9">
        <v>0</v>
      </c>
      <c r="P15" s="10">
        <v>0</v>
      </c>
    </row>
    <row r="16" hidden="1" spans="1:16">
      <c r="A16" s="6">
        <v>202409</v>
      </c>
      <c r="B16" s="6" t="s">
        <v>307</v>
      </c>
      <c r="C16" s="6" t="s">
        <v>575</v>
      </c>
      <c r="D16" s="6" t="s">
        <v>1542</v>
      </c>
      <c r="E16" s="6" t="s">
        <v>629</v>
      </c>
      <c r="F16" s="6" t="s">
        <v>578</v>
      </c>
      <c r="G16" s="7" t="s">
        <v>630</v>
      </c>
      <c r="H16" s="6" t="s">
        <v>1486</v>
      </c>
      <c r="I16" s="6">
        <v>0</v>
      </c>
      <c r="J16" s="9">
        <v>5500</v>
      </c>
      <c r="K16" s="9">
        <v>13795</v>
      </c>
      <c r="L16" s="9">
        <v>363.68</v>
      </c>
      <c r="M16" s="9">
        <v>90.92</v>
      </c>
      <c r="N16" s="9">
        <v>9.09</v>
      </c>
      <c r="O16" s="9">
        <v>3000</v>
      </c>
      <c r="P16" s="10">
        <f t="shared" ref="P16:P26" si="1">1900*0.2%</f>
        <v>3.8</v>
      </c>
    </row>
    <row r="17" hidden="1" spans="1:16">
      <c r="A17" s="6">
        <v>202409</v>
      </c>
      <c r="B17" s="6" t="s">
        <v>353</v>
      </c>
      <c r="C17" s="6" t="s">
        <v>1438</v>
      </c>
      <c r="D17" s="6" t="s">
        <v>671</v>
      </c>
      <c r="E17" s="6" t="s">
        <v>631</v>
      </c>
      <c r="F17" s="6" t="s">
        <v>683</v>
      </c>
      <c r="G17" s="7" t="s">
        <v>633</v>
      </c>
      <c r="H17" s="6" t="s">
        <v>1486</v>
      </c>
      <c r="I17" s="6">
        <v>0</v>
      </c>
      <c r="J17" s="9">
        <v>7100</v>
      </c>
      <c r="K17" s="9">
        <v>14894.5</v>
      </c>
      <c r="L17" s="9">
        <v>363.68</v>
      </c>
      <c r="M17" s="9">
        <v>90.92</v>
      </c>
      <c r="N17" s="9">
        <v>9.09</v>
      </c>
      <c r="O17" s="9">
        <v>1500</v>
      </c>
      <c r="P17" s="10">
        <f t="shared" si="1"/>
        <v>3.8</v>
      </c>
    </row>
    <row r="18" hidden="1" spans="1:16">
      <c r="A18" s="6">
        <v>202409</v>
      </c>
      <c r="B18" s="6" t="s">
        <v>379</v>
      </c>
      <c r="C18" s="6" t="s">
        <v>1437</v>
      </c>
      <c r="D18" s="6" t="s">
        <v>1543</v>
      </c>
      <c r="E18" s="6" t="s">
        <v>634</v>
      </c>
      <c r="F18" s="6" t="s">
        <v>1386</v>
      </c>
      <c r="G18" s="7" t="s">
        <v>636</v>
      </c>
      <c r="H18" s="6" t="s">
        <v>1486</v>
      </c>
      <c r="I18" s="6">
        <v>0</v>
      </c>
      <c r="J18" s="9">
        <v>5520</v>
      </c>
      <c r="K18" s="9">
        <v>14411.5</v>
      </c>
      <c r="L18" s="9">
        <v>363.68</v>
      </c>
      <c r="M18" s="9">
        <v>90.92</v>
      </c>
      <c r="N18" s="9">
        <v>9.09</v>
      </c>
      <c r="O18" s="9">
        <v>750</v>
      </c>
      <c r="P18" s="10">
        <f t="shared" si="1"/>
        <v>3.8</v>
      </c>
    </row>
    <row r="19" hidden="1" spans="1:16">
      <c r="A19" s="6">
        <v>202409</v>
      </c>
      <c r="B19" s="6" t="s">
        <v>248</v>
      </c>
      <c r="C19" s="6" t="s">
        <v>1437</v>
      </c>
      <c r="D19" s="6" t="s">
        <v>1546</v>
      </c>
      <c r="E19" s="6" t="s">
        <v>637</v>
      </c>
      <c r="F19" s="6" t="s">
        <v>778</v>
      </c>
      <c r="G19" s="7" t="s">
        <v>639</v>
      </c>
      <c r="H19" s="6" t="s">
        <v>1486</v>
      </c>
      <c r="I19" s="6">
        <v>0</v>
      </c>
      <c r="J19" s="9">
        <v>4250</v>
      </c>
      <c r="K19" s="9">
        <v>11403.43</v>
      </c>
      <c r="L19" s="9">
        <v>363.68</v>
      </c>
      <c r="M19" s="9">
        <v>90.92</v>
      </c>
      <c r="N19" s="9">
        <v>9.09</v>
      </c>
      <c r="O19" s="9">
        <v>0</v>
      </c>
      <c r="P19" s="10">
        <f t="shared" si="1"/>
        <v>3.8</v>
      </c>
    </row>
    <row r="20" hidden="1" spans="1:16">
      <c r="A20" s="6">
        <v>202409</v>
      </c>
      <c r="B20" s="6" t="s">
        <v>261</v>
      </c>
      <c r="C20" s="6" t="s">
        <v>1437</v>
      </c>
      <c r="D20" s="6" t="s">
        <v>1546</v>
      </c>
      <c r="E20" s="6" t="s">
        <v>640</v>
      </c>
      <c r="F20" s="6" t="s">
        <v>652</v>
      </c>
      <c r="G20" s="7" t="s">
        <v>642</v>
      </c>
      <c r="H20" s="6" t="s">
        <v>1486</v>
      </c>
      <c r="I20" s="6">
        <v>0</v>
      </c>
      <c r="J20" s="9">
        <v>3440</v>
      </c>
      <c r="K20" s="9">
        <v>9300.43</v>
      </c>
      <c r="L20" s="9">
        <v>363.68</v>
      </c>
      <c r="M20" s="9">
        <v>90.92</v>
      </c>
      <c r="N20" s="9">
        <v>9.09</v>
      </c>
      <c r="O20" s="9">
        <v>0</v>
      </c>
      <c r="P20" s="10">
        <f t="shared" si="1"/>
        <v>3.8</v>
      </c>
    </row>
    <row r="21" hidden="1" spans="1:16">
      <c r="A21" s="6">
        <v>202409</v>
      </c>
      <c r="B21" s="6" t="s">
        <v>405</v>
      </c>
      <c r="C21" s="6" t="s">
        <v>1437</v>
      </c>
      <c r="D21" s="6" t="s">
        <v>1549</v>
      </c>
      <c r="E21" s="6" t="s">
        <v>643</v>
      </c>
      <c r="F21" s="6" t="s">
        <v>1219</v>
      </c>
      <c r="G21" s="7" t="s">
        <v>644</v>
      </c>
      <c r="H21" s="6" t="s">
        <v>1486</v>
      </c>
      <c r="I21" s="6">
        <v>0</v>
      </c>
      <c r="J21" s="9">
        <v>4331</v>
      </c>
      <c r="K21" s="9">
        <v>13243.66</v>
      </c>
      <c r="L21" s="9">
        <v>363.68</v>
      </c>
      <c r="M21" s="9">
        <v>90.92</v>
      </c>
      <c r="N21" s="9">
        <v>9.09</v>
      </c>
      <c r="O21" s="9">
        <v>0</v>
      </c>
      <c r="P21" s="10">
        <f t="shared" si="1"/>
        <v>3.8</v>
      </c>
    </row>
    <row r="22" hidden="1" spans="1:16">
      <c r="A22" s="6">
        <v>202409</v>
      </c>
      <c r="B22" s="6" t="s">
        <v>244</v>
      </c>
      <c r="C22" s="6" t="s">
        <v>1438</v>
      </c>
      <c r="D22" s="6" t="s">
        <v>1550</v>
      </c>
      <c r="E22" s="6" t="s">
        <v>645</v>
      </c>
      <c r="F22" s="6" t="s">
        <v>646</v>
      </c>
      <c r="G22" s="7" t="s">
        <v>647</v>
      </c>
      <c r="H22" s="6" t="s">
        <v>1486</v>
      </c>
      <c r="I22" s="6">
        <v>0</v>
      </c>
      <c r="J22" s="9">
        <v>4000</v>
      </c>
      <c r="K22" s="9">
        <v>10320.5</v>
      </c>
      <c r="L22" s="9">
        <v>363.68</v>
      </c>
      <c r="M22" s="9">
        <v>90.92</v>
      </c>
      <c r="N22" s="9">
        <v>9.09</v>
      </c>
      <c r="O22" s="9">
        <v>0</v>
      </c>
      <c r="P22" s="10">
        <f t="shared" si="1"/>
        <v>3.8</v>
      </c>
    </row>
    <row r="23" hidden="1" spans="1:16">
      <c r="A23" s="6">
        <v>202409</v>
      </c>
      <c r="B23" s="6" t="s">
        <v>286</v>
      </c>
      <c r="C23" s="6" t="s">
        <v>1437</v>
      </c>
      <c r="D23" s="6" t="s">
        <v>1542</v>
      </c>
      <c r="E23" s="6" t="s">
        <v>648</v>
      </c>
      <c r="F23" s="6" t="s">
        <v>1365</v>
      </c>
      <c r="G23" s="7" t="s">
        <v>650</v>
      </c>
      <c r="H23" s="6" t="s">
        <v>1486</v>
      </c>
      <c r="I23" s="6">
        <v>0</v>
      </c>
      <c r="J23" s="9">
        <v>8560</v>
      </c>
      <c r="K23" s="9">
        <v>24277.5</v>
      </c>
      <c r="L23" s="9">
        <v>363.68</v>
      </c>
      <c r="M23" s="9">
        <v>90.92</v>
      </c>
      <c r="N23" s="9">
        <v>9.09</v>
      </c>
      <c r="O23" s="9">
        <v>457.5</v>
      </c>
      <c r="P23" s="10">
        <f t="shared" si="1"/>
        <v>3.8</v>
      </c>
    </row>
    <row r="24" hidden="1" spans="1:16">
      <c r="A24" s="6">
        <v>202409</v>
      </c>
      <c r="B24" s="6" t="s">
        <v>421</v>
      </c>
      <c r="C24" s="6" t="s">
        <v>1437</v>
      </c>
      <c r="D24" s="6" t="s">
        <v>1546</v>
      </c>
      <c r="E24" s="6" t="s">
        <v>651</v>
      </c>
      <c r="F24" s="6" t="s">
        <v>652</v>
      </c>
      <c r="G24" s="7" t="s">
        <v>653</v>
      </c>
      <c r="H24" s="6" t="s">
        <v>1486</v>
      </c>
      <c r="I24" s="6">
        <v>0</v>
      </c>
      <c r="J24" s="9">
        <v>5519</v>
      </c>
      <c r="K24" s="9">
        <v>13857.73</v>
      </c>
      <c r="L24" s="9">
        <v>363.68</v>
      </c>
      <c r="M24" s="9">
        <v>90.92</v>
      </c>
      <c r="N24" s="9">
        <v>9.09</v>
      </c>
      <c r="O24" s="9">
        <v>0</v>
      </c>
      <c r="P24" s="10">
        <f t="shared" si="1"/>
        <v>3.8</v>
      </c>
    </row>
    <row r="25" hidden="1" spans="1:16">
      <c r="A25" s="6">
        <v>202409</v>
      </c>
      <c r="B25" s="6" t="s">
        <v>258</v>
      </c>
      <c r="C25" s="6" t="s">
        <v>575</v>
      </c>
      <c r="D25" s="6" t="s">
        <v>1551</v>
      </c>
      <c r="E25" s="6" t="s">
        <v>654</v>
      </c>
      <c r="F25" s="6" t="s">
        <v>655</v>
      </c>
      <c r="G25" s="7" t="s">
        <v>656</v>
      </c>
      <c r="H25" s="6" t="s">
        <v>1486</v>
      </c>
      <c r="I25" s="6">
        <v>0</v>
      </c>
      <c r="J25" s="9">
        <v>2888</v>
      </c>
      <c r="K25" s="9">
        <v>12089.34</v>
      </c>
      <c r="L25" s="9">
        <v>363.68</v>
      </c>
      <c r="M25" s="9">
        <v>90.92</v>
      </c>
      <c r="N25" s="9">
        <v>9.09</v>
      </c>
      <c r="O25" s="9">
        <v>0</v>
      </c>
      <c r="P25" s="10">
        <f t="shared" si="1"/>
        <v>3.8</v>
      </c>
    </row>
    <row r="26" spans="1:16">
      <c r="A26" s="6">
        <v>202409</v>
      </c>
      <c r="B26" s="6" t="s">
        <v>416</v>
      </c>
      <c r="C26" s="6" t="s">
        <v>580</v>
      </c>
      <c r="D26" s="6" t="s">
        <v>1546</v>
      </c>
      <c r="E26" s="6" t="s">
        <v>665</v>
      </c>
      <c r="F26" s="6" t="s">
        <v>666</v>
      </c>
      <c r="G26" s="7" t="s">
        <v>667</v>
      </c>
      <c r="H26" s="6" t="s">
        <v>1486</v>
      </c>
      <c r="I26" s="6">
        <v>0</v>
      </c>
      <c r="J26" s="9">
        <v>4133</v>
      </c>
      <c r="K26" s="9">
        <v>9339.9</v>
      </c>
      <c r="L26" s="9">
        <v>363.68</v>
      </c>
      <c r="M26" s="9">
        <v>90.92</v>
      </c>
      <c r="N26" s="9">
        <v>9.09</v>
      </c>
      <c r="O26" s="9">
        <v>300</v>
      </c>
      <c r="P26" s="10">
        <f t="shared" si="1"/>
        <v>3.8</v>
      </c>
    </row>
    <row r="27" hidden="1" spans="1:16">
      <c r="A27" s="6">
        <v>202409</v>
      </c>
      <c r="B27" s="6" t="s">
        <v>344</v>
      </c>
      <c r="C27" s="6" t="s">
        <v>575</v>
      </c>
      <c r="D27" s="6" t="s">
        <v>1542</v>
      </c>
      <c r="E27" s="6" t="s">
        <v>672</v>
      </c>
      <c r="F27" s="6" t="s">
        <v>578</v>
      </c>
      <c r="G27" s="7" t="s">
        <v>673</v>
      </c>
      <c r="H27" s="6" t="s">
        <v>1486</v>
      </c>
      <c r="I27" s="6">
        <v>0</v>
      </c>
      <c r="J27" s="9">
        <v>8800</v>
      </c>
      <c r="K27" s="9">
        <v>13920</v>
      </c>
      <c r="L27" s="9">
        <v>0</v>
      </c>
      <c r="M27" s="9">
        <v>0</v>
      </c>
      <c r="N27" s="9">
        <v>0</v>
      </c>
      <c r="O27" s="9">
        <v>0</v>
      </c>
      <c r="P27" s="10">
        <v>0</v>
      </c>
    </row>
    <row r="28" hidden="1" spans="1:16">
      <c r="A28" s="6">
        <v>202409</v>
      </c>
      <c r="B28" s="6" t="s">
        <v>298</v>
      </c>
      <c r="C28" s="6" t="s">
        <v>1437</v>
      </c>
      <c r="D28" s="6" t="s">
        <v>1551</v>
      </c>
      <c r="E28" s="6" t="s">
        <v>674</v>
      </c>
      <c r="F28" s="6" t="s">
        <v>675</v>
      </c>
      <c r="G28" s="7" t="s">
        <v>676</v>
      </c>
      <c r="H28" s="6" t="s">
        <v>1486</v>
      </c>
      <c r="I28" s="6">
        <v>0</v>
      </c>
      <c r="J28" s="9">
        <v>2532</v>
      </c>
      <c r="K28" s="9">
        <v>7206.6</v>
      </c>
      <c r="L28" s="9">
        <v>363.68</v>
      </c>
      <c r="M28" s="9">
        <v>90.92</v>
      </c>
      <c r="N28" s="9">
        <v>9.09</v>
      </c>
      <c r="O28" s="9">
        <v>0</v>
      </c>
      <c r="P28" s="10">
        <f t="shared" ref="P28:P40" si="2">1900*0.2%</f>
        <v>3.8</v>
      </c>
    </row>
    <row r="29" hidden="1" spans="1:16">
      <c r="A29" s="6">
        <v>202409</v>
      </c>
      <c r="B29" s="6" t="s">
        <v>355</v>
      </c>
      <c r="C29" s="6" t="s">
        <v>1438</v>
      </c>
      <c r="D29" s="6" t="s">
        <v>1552</v>
      </c>
      <c r="E29" s="6" t="s">
        <v>685</v>
      </c>
      <c r="F29" s="6" t="s">
        <v>686</v>
      </c>
      <c r="G29" s="7" t="s">
        <v>687</v>
      </c>
      <c r="H29" s="6" t="s">
        <v>1486</v>
      </c>
      <c r="I29" s="6">
        <v>0</v>
      </c>
      <c r="J29" s="9">
        <v>2520</v>
      </c>
      <c r="K29" s="9">
        <v>8784.56</v>
      </c>
      <c r="L29" s="9">
        <v>363.68</v>
      </c>
      <c r="M29" s="9">
        <v>90.92</v>
      </c>
      <c r="N29" s="9">
        <v>9.09</v>
      </c>
      <c r="O29" s="9">
        <v>0</v>
      </c>
      <c r="P29" s="10">
        <f t="shared" si="2"/>
        <v>3.8</v>
      </c>
    </row>
    <row r="30" spans="1:16">
      <c r="A30" s="6">
        <v>202409</v>
      </c>
      <c r="B30" s="6" t="s">
        <v>420</v>
      </c>
      <c r="C30" s="6" t="s">
        <v>580</v>
      </c>
      <c r="D30" s="6" t="s">
        <v>1546</v>
      </c>
      <c r="E30" s="6" t="s">
        <v>697</v>
      </c>
      <c r="F30" s="6" t="s">
        <v>698</v>
      </c>
      <c r="G30" s="7" t="s">
        <v>699</v>
      </c>
      <c r="H30" s="6" t="s">
        <v>1486</v>
      </c>
      <c r="I30" s="6">
        <v>0</v>
      </c>
      <c r="J30" s="9">
        <v>4536</v>
      </c>
      <c r="K30" s="9">
        <v>10668</v>
      </c>
      <c r="L30" s="9">
        <v>363.68</v>
      </c>
      <c r="M30" s="9">
        <v>90.92</v>
      </c>
      <c r="N30" s="9">
        <v>9.09</v>
      </c>
      <c r="O30" s="9">
        <v>300</v>
      </c>
      <c r="P30" s="10">
        <f t="shared" si="2"/>
        <v>3.8</v>
      </c>
    </row>
    <row r="31" hidden="1" spans="1:16">
      <c r="A31" s="6">
        <v>202409</v>
      </c>
      <c r="B31" s="6" t="s">
        <v>424</v>
      </c>
      <c r="C31" s="6" t="s">
        <v>1437</v>
      </c>
      <c r="D31" s="6" t="s">
        <v>1549</v>
      </c>
      <c r="E31" s="6" t="s">
        <v>700</v>
      </c>
      <c r="F31" s="6" t="s">
        <v>617</v>
      </c>
      <c r="G31" s="7" t="s">
        <v>701</v>
      </c>
      <c r="H31" s="6" t="s">
        <v>1486</v>
      </c>
      <c r="I31" s="6">
        <v>0</v>
      </c>
      <c r="J31" s="9">
        <v>2363</v>
      </c>
      <c r="K31" s="9">
        <v>6234</v>
      </c>
      <c r="L31" s="9">
        <v>363.68</v>
      </c>
      <c r="M31" s="9">
        <v>90.92</v>
      </c>
      <c r="N31" s="9">
        <v>9.09</v>
      </c>
      <c r="O31" s="9">
        <v>0</v>
      </c>
      <c r="P31" s="10">
        <f t="shared" si="2"/>
        <v>3.8</v>
      </c>
    </row>
    <row r="32" hidden="1" spans="1:16">
      <c r="A32" s="6">
        <v>202409</v>
      </c>
      <c r="B32" s="6" t="s">
        <v>277</v>
      </c>
      <c r="C32" s="6" t="s">
        <v>1438</v>
      </c>
      <c r="D32" s="6" t="s">
        <v>1553</v>
      </c>
      <c r="E32" s="6" t="s">
        <v>702</v>
      </c>
      <c r="F32" s="6" t="s">
        <v>703</v>
      </c>
      <c r="G32" s="7" t="s">
        <v>704</v>
      </c>
      <c r="H32" s="6" t="s">
        <v>1486</v>
      </c>
      <c r="I32" s="6">
        <v>0</v>
      </c>
      <c r="J32" s="9">
        <v>1900</v>
      </c>
      <c r="K32" s="9">
        <v>4521.7</v>
      </c>
      <c r="L32" s="9">
        <v>363.68</v>
      </c>
      <c r="M32" s="9">
        <v>90.92</v>
      </c>
      <c r="N32" s="9">
        <v>9.09</v>
      </c>
      <c r="O32" s="9">
        <v>0</v>
      </c>
      <c r="P32" s="10">
        <f t="shared" si="2"/>
        <v>3.8</v>
      </c>
    </row>
    <row r="33" hidden="1" spans="1:16">
      <c r="A33" s="6">
        <v>202409</v>
      </c>
      <c r="B33" s="6" t="s">
        <v>204</v>
      </c>
      <c r="C33" s="6" t="s">
        <v>1438</v>
      </c>
      <c r="D33" s="6" t="s">
        <v>1551</v>
      </c>
      <c r="E33" s="6" t="s">
        <v>712</v>
      </c>
      <c r="F33" s="6" t="s">
        <v>880</v>
      </c>
      <c r="G33" s="7" t="s">
        <v>714</v>
      </c>
      <c r="H33" s="6" t="s">
        <v>1486</v>
      </c>
      <c r="I33" s="6" t="s">
        <v>1562</v>
      </c>
      <c r="J33" s="9">
        <v>1958</v>
      </c>
      <c r="K33" s="9">
        <v>1210.5</v>
      </c>
      <c r="L33" s="9">
        <v>363.68</v>
      </c>
      <c r="M33" s="9">
        <v>90.92</v>
      </c>
      <c r="N33" s="9">
        <v>9.09</v>
      </c>
      <c r="O33" s="9">
        <v>0</v>
      </c>
      <c r="P33" s="10">
        <f t="shared" si="2"/>
        <v>3.8</v>
      </c>
    </row>
    <row r="34" hidden="1" spans="1:16">
      <c r="A34" s="6">
        <v>202409</v>
      </c>
      <c r="B34" s="6" t="s">
        <v>413</v>
      </c>
      <c r="C34" s="6" t="s">
        <v>1437</v>
      </c>
      <c r="D34" s="6" t="s">
        <v>1549</v>
      </c>
      <c r="E34" s="6" t="s">
        <v>718</v>
      </c>
      <c r="F34" s="6" t="s">
        <v>638</v>
      </c>
      <c r="G34" s="7" t="s">
        <v>719</v>
      </c>
      <c r="H34" s="6" t="s">
        <v>1486</v>
      </c>
      <c r="I34" s="6">
        <v>0</v>
      </c>
      <c r="J34" s="9">
        <v>3500</v>
      </c>
      <c r="K34" s="9">
        <v>7973.2</v>
      </c>
      <c r="L34" s="9">
        <v>363.68</v>
      </c>
      <c r="M34" s="9">
        <v>90.92</v>
      </c>
      <c r="N34" s="9">
        <v>9.09</v>
      </c>
      <c r="O34" s="9">
        <v>0</v>
      </c>
      <c r="P34" s="10">
        <f t="shared" si="2"/>
        <v>3.8</v>
      </c>
    </row>
    <row r="35" hidden="1" spans="1:16">
      <c r="A35" s="6">
        <v>202409</v>
      </c>
      <c r="B35" s="6" t="s">
        <v>393</v>
      </c>
      <c r="C35" s="6" t="s">
        <v>1437</v>
      </c>
      <c r="D35" s="6" t="s">
        <v>1549</v>
      </c>
      <c r="E35" s="6" t="s">
        <v>720</v>
      </c>
      <c r="F35" s="6" t="s">
        <v>721</v>
      </c>
      <c r="G35" s="7" t="s">
        <v>722</v>
      </c>
      <c r="H35" s="6" t="s">
        <v>1486</v>
      </c>
      <c r="I35" s="6">
        <v>0</v>
      </c>
      <c r="J35" s="9">
        <v>3000</v>
      </c>
      <c r="K35" s="9">
        <v>7128.16</v>
      </c>
      <c r="L35" s="9">
        <v>363.68</v>
      </c>
      <c r="M35" s="9">
        <v>90.92</v>
      </c>
      <c r="N35" s="9">
        <v>9.09</v>
      </c>
      <c r="O35" s="9">
        <v>0</v>
      </c>
      <c r="P35" s="10">
        <f t="shared" si="2"/>
        <v>3.8</v>
      </c>
    </row>
    <row r="36" hidden="1" spans="1:16">
      <c r="A36" s="6">
        <v>202409</v>
      </c>
      <c r="B36" s="6" t="s">
        <v>252</v>
      </c>
      <c r="C36" s="6" t="s">
        <v>1437</v>
      </c>
      <c r="D36" s="6" t="s">
        <v>1546</v>
      </c>
      <c r="E36" s="6" t="s">
        <v>727</v>
      </c>
      <c r="F36" s="6" t="s">
        <v>778</v>
      </c>
      <c r="G36" s="7" t="s">
        <v>728</v>
      </c>
      <c r="H36" s="6" t="s">
        <v>1486</v>
      </c>
      <c r="I36" s="6">
        <v>0</v>
      </c>
      <c r="J36" s="9">
        <v>4937</v>
      </c>
      <c r="K36" s="9">
        <v>11804.8</v>
      </c>
      <c r="L36" s="9">
        <v>363.68</v>
      </c>
      <c r="M36" s="9">
        <v>90.92</v>
      </c>
      <c r="N36" s="9">
        <v>9.09</v>
      </c>
      <c r="O36" s="9">
        <v>1200</v>
      </c>
      <c r="P36" s="10">
        <f t="shared" si="2"/>
        <v>3.8</v>
      </c>
    </row>
    <row r="37" hidden="1" spans="1:16">
      <c r="A37" s="6">
        <v>202409</v>
      </c>
      <c r="B37" s="6" t="s">
        <v>427</v>
      </c>
      <c r="C37" s="6" t="s">
        <v>1439</v>
      </c>
      <c r="D37" s="6" t="s">
        <v>1542</v>
      </c>
      <c r="E37" s="6" t="s">
        <v>729</v>
      </c>
      <c r="F37" s="6" t="s">
        <v>1337</v>
      </c>
      <c r="G37" s="7" t="s">
        <v>731</v>
      </c>
      <c r="H37" s="6" t="s">
        <v>1486</v>
      </c>
      <c r="I37" s="6">
        <v>0</v>
      </c>
      <c r="J37" s="9">
        <v>8080</v>
      </c>
      <c r="K37" s="9">
        <v>15715</v>
      </c>
      <c r="L37" s="9">
        <v>363.68</v>
      </c>
      <c r="M37" s="9">
        <v>90.92</v>
      </c>
      <c r="N37" s="9">
        <v>9.09</v>
      </c>
      <c r="O37" s="9">
        <v>2000</v>
      </c>
      <c r="P37" s="10">
        <f t="shared" si="2"/>
        <v>3.8</v>
      </c>
    </row>
    <row r="38" hidden="1" spans="1:16">
      <c r="A38" s="6">
        <v>202409</v>
      </c>
      <c r="B38" s="6" t="s">
        <v>447</v>
      </c>
      <c r="C38" s="6" t="s">
        <v>575</v>
      </c>
      <c r="D38" s="6" t="s">
        <v>1002</v>
      </c>
      <c r="E38" s="6" t="s">
        <v>732</v>
      </c>
      <c r="F38" s="6" t="s">
        <v>710</v>
      </c>
      <c r="G38" s="7" t="s">
        <v>733</v>
      </c>
      <c r="H38" s="6" t="s">
        <v>1486</v>
      </c>
      <c r="I38" s="6">
        <v>0</v>
      </c>
      <c r="J38" s="9">
        <v>3000</v>
      </c>
      <c r="K38" s="9">
        <v>10500</v>
      </c>
      <c r="L38" s="9">
        <v>363.68</v>
      </c>
      <c r="M38" s="9">
        <v>90.92</v>
      </c>
      <c r="N38" s="9">
        <v>9.09</v>
      </c>
      <c r="O38" s="9">
        <v>0</v>
      </c>
      <c r="P38" s="10">
        <f t="shared" si="2"/>
        <v>3.8</v>
      </c>
    </row>
    <row r="39" hidden="1" spans="1:16">
      <c r="A39" s="6">
        <v>202409</v>
      </c>
      <c r="B39" s="6" t="s">
        <v>401</v>
      </c>
      <c r="C39" s="6" t="s">
        <v>1438</v>
      </c>
      <c r="D39" s="6" t="s">
        <v>1551</v>
      </c>
      <c r="E39" s="6" t="s">
        <v>734</v>
      </c>
      <c r="F39" s="6" t="s">
        <v>735</v>
      </c>
      <c r="G39" s="7" t="s">
        <v>736</v>
      </c>
      <c r="H39" s="6" t="s">
        <v>1486</v>
      </c>
      <c r="I39" s="6">
        <v>0</v>
      </c>
      <c r="J39" s="9">
        <v>2240</v>
      </c>
      <c r="K39" s="9">
        <v>6829</v>
      </c>
      <c r="L39" s="9">
        <v>363.68</v>
      </c>
      <c r="M39" s="9">
        <v>90.92</v>
      </c>
      <c r="N39" s="9">
        <v>9.09</v>
      </c>
      <c r="O39" s="9">
        <v>0</v>
      </c>
      <c r="P39" s="10">
        <f t="shared" si="2"/>
        <v>3.8</v>
      </c>
    </row>
    <row r="40" hidden="1" spans="1:16">
      <c r="A40" s="6">
        <v>202409</v>
      </c>
      <c r="B40" s="6" t="s">
        <v>321</v>
      </c>
      <c r="C40" s="6" t="s">
        <v>1437</v>
      </c>
      <c r="D40" s="6" t="s">
        <v>671</v>
      </c>
      <c r="E40" s="6" t="s">
        <v>737</v>
      </c>
      <c r="F40" s="6" t="s">
        <v>792</v>
      </c>
      <c r="G40" s="7" t="s">
        <v>739</v>
      </c>
      <c r="H40" s="6" t="s">
        <v>1486</v>
      </c>
      <c r="I40" s="6">
        <v>0</v>
      </c>
      <c r="J40" s="9">
        <v>5240</v>
      </c>
      <c r="K40" s="9">
        <v>14004.4</v>
      </c>
      <c r="L40" s="9">
        <v>363.68</v>
      </c>
      <c r="M40" s="9">
        <v>90.92</v>
      </c>
      <c r="N40" s="9">
        <v>9.09</v>
      </c>
      <c r="O40" s="9">
        <v>475</v>
      </c>
      <c r="P40" s="10">
        <f t="shared" si="2"/>
        <v>3.8</v>
      </c>
    </row>
    <row r="41" hidden="1" spans="1:16">
      <c r="A41" s="6">
        <v>202409</v>
      </c>
      <c r="B41" s="6" t="s">
        <v>388</v>
      </c>
      <c r="C41" s="6" t="s">
        <v>1437</v>
      </c>
      <c r="D41" s="6" t="s">
        <v>1542</v>
      </c>
      <c r="E41" s="6" t="s">
        <v>740</v>
      </c>
      <c r="F41" s="6" t="s">
        <v>1367</v>
      </c>
      <c r="G41" s="7" t="s">
        <v>742</v>
      </c>
      <c r="H41" s="6" t="s">
        <v>1486</v>
      </c>
      <c r="I41" s="6">
        <v>0</v>
      </c>
      <c r="J41" s="9">
        <v>11800</v>
      </c>
      <c r="K41" s="9">
        <v>28613</v>
      </c>
      <c r="L41" s="9">
        <v>0</v>
      </c>
      <c r="M41" s="9">
        <v>0</v>
      </c>
      <c r="N41" s="9">
        <v>0</v>
      </c>
      <c r="O41" s="9">
        <v>0</v>
      </c>
      <c r="P41" s="10">
        <v>0</v>
      </c>
    </row>
    <row r="42" spans="1:16">
      <c r="A42" s="6">
        <v>202409</v>
      </c>
      <c r="B42" s="6" t="s">
        <v>279</v>
      </c>
      <c r="C42" s="6" t="s">
        <v>580</v>
      </c>
      <c r="D42" s="6" t="s">
        <v>1546</v>
      </c>
      <c r="E42" s="6" t="s">
        <v>743</v>
      </c>
      <c r="F42" s="6" t="s">
        <v>725</v>
      </c>
      <c r="G42" s="7" t="s">
        <v>744</v>
      </c>
      <c r="H42" s="6" t="s">
        <v>1486</v>
      </c>
      <c r="I42" s="6">
        <v>0</v>
      </c>
      <c r="J42" s="9">
        <v>4950</v>
      </c>
      <c r="K42" s="9">
        <v>12582.96</v>
      </c>
      <c r="L42" s="9">
        <v>363.68</v>
      </c>
      <c r="M42" s="9">
        <v>90.92</v>
      </c>
      <c r="N42" s="9">
        <v>9.09</v>
      </c>
      <c r="O42" s="9">
        <v>500</v>
      </c>
      <c r="P42" s="10">
        <f t="shared" ref="P42:P59" si="3">1900*0.2%</f>
        <v>3.8</v>
      </c>
    </row>
    <row r="43" hidden="1" spans="1:16">
      <c r="A43" s="6">
        <v>202409</v>
      </c>
      <c r="B43" s="6" t="s">
        <v>219</v>
      </c>
      <c r="C43" s="6" t="s">
        <v>1437</v>
      </c>
      <c r="D43" s="6" t="s">
        <v>1546</v>
      </c>
      <c r="E43" s="6" t="s">
        <v>745</v>
      </c>
      <c r="F43" s="6" t="s">
        <v>652</v>
      </c>
      <c r="G43" s="7" t="s">
        <v>746</v>
      </c>
      <c r="H43" s="6" t="s">
        <v>1486</v>
      </c>
      <c r="I43" s="6">
        <v>0</v>
      </c>
      <c r="J43" s="9">
        <v>3440</v>
      </c>
      <c r="K43" s="9">
        <v>8304.36</v>
      </c>
      <c r="L43" s="9">
        <v>363.68</v>
      </c>
      <c r="M43" s="9">
        <v>90.92</v>
      </c>
      <c r="N43" s="9">
        <v>9.09</v>
      </c>
      <c r="O43" s="9">
        <v>500</v>
      </c>
      <c r="P43" s="10">
        <f t="shared" si="3"/>
        <v>3.8</v>
      </c>
    </row>
    <row r="44" spans="1:16">
      <c r="A44" s="6">
        <v>202409</v>
      </c>
      <c r="B44" s="6" t="s">
        <v>331</v>
      </c>
      <c r="C44" s="6" t="s">
        <v>580</v>
      </c>
      <c r="D44" s="6" t="s">
        <v>1546</v>
      </c>
      <c r="E44" s="6" t="s">
        <v>747</v>
      </c>
      <c r="F44" s="6" t="s">
        <v>679</v>
      </c>
      <c r="G44" s="7" t="s">
        <v>748</v>
      </c>
      <c r="H44" s="6" t="s">
        <v>1486</v>
      </c>
      <c r="I44" s="6">
        <v>0</v>
      </c>
      <c r="J44" s="9">
        <v>3326</v>
      </c>
      <c r="K44" s="9">
        <v>7796.1</v>
      </c>
      <c r="L44" s="9">
        <v>363.68</v>
      </c>
      <c r="M44" s="9">
        <v>90.92</v>
      </c>
      <c r="N44" s="9">
        <v>9.09</v>
      </c>
      <c r="O44" s="9">
        <v>0</v>
      </c>
      <c r="P44" s="10">
        <f t="shared" si="3"/>
        <v>3.8</v>
      </c>
    </row>
    <row r="45" hidden="1" spans="1:16">
      <c r="A45" s="6">
        <v>202409</v>
      </c>
      <c r="B45" s="6" t="s">
        <v>435</v>
      </c>
      <c r="C45" s="6" t="s">
        <v>575</v>
      </c>
      <c r="D45" s="6" t="s">
        <v>1551</v>
      </c>
      <c r="E45" s="6" t="s">
        <v>749</v>
      </c>
      <c r="F45" s="6" t="s">
        <v>1522</v>
      </c>
      <c r="G45" s="7" t="s">
        <v>750</v>
      </c>
      <c r="H45" s="6" t="s">
        <v>1486</v>
      </c>
      <c r="I45" s="6">
        <v>0</v>
      </c>
      <c r="J45" s="9">
        <v>3868</v>
      </c>
      <c r="K45" s="9">
        <v>9656.95</v>
      </c>
      <c r="L45" s="9">
        <v>363.68</v>
      </c>
      <c r="M45" s="9">
        <v>90.92</v>
      </c>
      <c r="N45" s="9">
        <v>9.09</v>
      </c>
      <c r="O45" s="9">
        <v>0</v>
      </c>
      <c r="P45" s="10">
        <f t="shared" si="3"/>
        <v>3.8</v>
      </c>
    </row>
    <row r="46" hidden="1" spans="1:16">
      <c r="A46" s="6">
        <v>202409</v>
      </c>
      <c r="B46" s="6" t="s">
        <v>359</v>
      </c>
      <c r="C46" s="6" t="s">
        <v>1437</v>
      </c>
      <c r="D46" s="6" t="s">
        <v>1554</v>
      </c>
      <c r="E46" s="6" t="s">
        <v>755</v>
      </c>
      <c r="F46" s="6" t="s">
        <v>753</v>
      </c>
      <c r="G46" s="7" t="s">
        <v>756</v>
      </c>
      <c r="H46" s="6" t="s">
        <v>1486</v>
      </c>
      <c r="I46" s="6">
        <v>0</v>
      </c>
      <c r="J46" s="9">
        <v>2138</v>
      </c>
      <c r="K46" s="9">
        <v>5655.2</v>
      </c>
      <c r="L46" s="9">
        <v>363.68</v>
      </c>
      <c r="M46" s="9">
        <v>90.92</v>
      </c>
      <c r="N46" s="9">
        <v>9.09</v>
      </c>
      <c r="O46" s="9">
        <v>0</v>
      </c>
      <c r="P46" s="10">
        <f t="shared" si="3"/>
        <v>3.8</v>
      </c>
    </row>
    <row r="47" hidden="1" spans="1:16">
      <c r="A47" s="6">
        <v>202409</v>
      </c>
      <c r="B47" s="6" t="s">
        <v>441</v>
      </c>
      <c r="C47" s="6" t="s">
        <v>1437</v>
      </c>
      <c r="D47" s="6" t="s">
        <v>1554</v>
      </c>
      <c r="E47" s="6" t="s">
        <v>757</v>
      </c>
      <c r="F47" s="6" t="s">
        <v>758</v>
      </c>
      <c r="G47" s="7" t="s">
        <v>759</v>
      </c>
      <c r="H47" s="6" t="s">
        <v>1486</v>
      </c>
      <c r="I47" s="6">
        <v>0</v>
      </c>
      <c r="J47" s="9">
        <v>2000</v>
      </c>
      <c r="K47" s="9">
        <v>5847.7</v>
      </c>
      <c r="L47" s="9">
        <v>363.68</v>
      </c>
      <c r="M47" s="9">
        <v>90.92</v>
      </c>
      <c r="N47" s="9">
        <v>9.09</v>
      </c>
      <c r="O47" s="9">
        <v>0</v>
      </c>
      <c r="P47" s="10">
        <f t="shared" si="3"/>
        <v>3.8</v>
      </c>
    </row>
    <row r="48" hidden="1" spans="1:16">
      <c r="A48" s="6">
        <v>202409</v>
      </c>
      <c r="B48" s="6" t="s">
        <v>256</v>
      </c>
      <c r="C48" s="6" t="s">
        <v>592</v>
      </c>
      <c r="D48" s="6" t="s">
        <v>1551</v>
      </c>
      <c r="E48" s="6" t="s">
        <v>760</v>
      </c>
      <c r="F48" s="6" t="s">
        <v>761</v>
      </c>
      <c r="G48" s="7" t="s">
        <v>762</v>
      </c>
      <c r="H48" s="6" t="s">
        <v>1486</v>
      </c>
      <c r="I48" s="6">
        <v>0</v>
      </c>
      <c r="J48" s="9">
        <v>3303</v>
      </c>
      <c r="K48" s="9">
        <v>7288.2</v>
      </c>
      <c r="L48" s="9">
        <v>363.68</v>
      </c>
      <c r="M48" s="9">
        <v>90.92</v>
      </c>
      <c r="N48" s="9">
        <v>9.09</v>
      </c>
      <c r="O48" s="9">
        <v>0</v>
      </c>
      <c r="P48" s="10">
        <f t="shared" si="3"/>
        <v>3.8</v>
      </c>
    </row>
    <row r="49" hidden="1" spans="1:16">
      <c r="A49" s="6">
        <v>202409</v>
      </c>
      <c r="B49" s="6" t="s">
        <v>318</v>
      </c>
      <c r="C49" s="6" t="s">
        <v>1437</v>
      </c>
      <c r="D49" s="6" t="s">
        <v>1546</v>
      </c>
      <c r="E49" s="6" t="s">
        <v>763</v>
      </c>
      <c r="F49" s="6" t="s">
        <v>725</v>
      </c>
      <c r="G49" s="7" t="s">
        <v>762</v>
      </c>
      <c r="H49" s="6" t="s">
        <v>1486</v>
      </c>
      <c r="I49" s="6">
        <v>0</v>
      </c>
      <c r="J49" s="9">
        <v>4572</v>
      </c>
      <c r="K49" s="9">
        <v>13185.43</v>
      </c>
      <c r="L49" s="9">
        <v>363.68</v>
      </c>
      <c r="M49" s="9">
        <v>90.92</v>
      </c>
      <c r="N49" s="9">
        <v>9.09</v>
      </c>
      <c r="O49" s="9">
        <v>0</v>
      </c>
      <c r="P49" s="10">
        <f t="shared" si="3"/>
        <v>3.8</v>
      </c>
    </row>
    <row r="50" hidden="1" spans="1:16">
      <c r="A50" s="6">
        <v>202409</v>
      </c>
      <c r="B50" s="6" t="s">
        <v>332</v>
      </c>
      <c r="C50" s="6" t="s">
        <v>592</v>
      </c>
      <c r="D50" s="6" t="s">
        <v>671</v>
      </c>
      <c r="E50" s="6" t="s">
        <v>765</v>
      </c>
      <c r="F50" s="6" t="s">
        <v>766</v>
      </c>
      <c r="G50" s="7" t="s">
        <v>767</v>
      </c>
      <c r="H50" s="6" t="s">
        <v>1486</v>
      </c>
      <c r="I50" s="6">
        <v>0</v>
      </c>
      <c r="J50" s="9">
        <v>5632</v>
      </c>
      <c r="K50" s="9">
        <v>11223.5</v>
      </c>
      <c r="L50" s="9">
        <v>363.68</v>
      </c>
      <c r="M50" s="9">
        <v>90.92</v>
      </c>
      <c r="N50" s="9">
        <v>9.09</v>
      </c>
      <c r="O50" s="9">
        <v>1500</v>
      </c>
      <c r="P50" s="10">
        <f t="shared" si="3"/>
        <v>3.8</v>
      </c>
    </row>
    <row r="51" hidden="1" spans="1:16">
      <c r="A51" s="6">
        <v>202409</v>
      </c>
      <c r="B51" s="6" t="s">
        <v>452</v>
      </c>
      <c r="C51" s="6" t="s">
        <v>1438</v>
      </c>
      <c r="D51" s="6" t="s">
        <v>1552</v>
      </c>
      <c r="E51" s="6" t="s">
        <v>768</v>
      </c>
      <c r="F51" s="6" t="s">
        <v>686</v>
      </c>
      <c r="G51" s="7" t="s">
        <v>769</v>
      </c>
      <c r="H51" s="6" t="s">
        <v>1486</v>
      </c>
      <c r="I51" s="6">
        <v>0</v>
      </c>
      <c r="J51" s="9">
        <v>2132</v>
      </c>
      <c r="K51" s="9">
        <v>7017.6</v>
      </c>
      <c r="L51" s="9">
        <v>363.68</v>
      </c>
      <c r="M51" s="9">
        <v>90.92</v>
      </c>
      <c r="N51" s="9">
        <v>9.09</v>
      </c>
      <c r="O51" s="9">
        <v>0</v>
      </c>
      <c r="P51" s="10">
        <f t="shared" si="3"/>
        <v>3.8</v>
      </c>
    </row>
    <row r="52" hidden="1" spans="1:16">
      <c r="A52" s="6">
        <v>202409</v>
      </c>
      <c r="B52" s="6" t="s">
        <v>384</v>
      </c>
      <c r="C52" s="6" t="s">
        <v>1437</v>
      </c>
      <c r="D52" s="6" t="s">
        <v>1546</v>
      </c>
      <c r="E52" s="6" t="s">
        <v>770</v>
      </c>
      <c r="F52" s="6" t="s">
        <v>771</v>
      </c>
      <c r="G52" s="7" t="s">
        <v>772</v>
      </c>
      <c r="H52" s="6" t="s">
        <v>1486</v>
      </c>
      <c r="I52" s="6">
        <v>0</v>
      </c>
      <c r="J52" s="9">
        <v>3060</v>
      </c>
      <c r="K52" s="9">
        <v>7100</v>
      </c>
      <c r="L52" s="9">
        <v>363.68</v>
      </c>
      <c r="M52" s="9">
        <v>90.92</v>
      </c>
      <c r="N52" s="9">
        <v>9.09</v>
      </c>
      <c r="O52" s="9">
        <v>0</v>
      </c>
      <c r="P52" s="10">
        <f t="shared" si="3"/>
        <v>3.8</v>
      </c>
    </row>
    <row r="53" hidden="1" spans="1:16">
      <c r="A53" s="6">
        <v>202409</v>
      </c>
      <c r="B53" s="6" t="s">
        <v>385</v>
      </c>
      <c r="C53" s="6" t="s">
        <v>1437</v>
      </c>
      <c r="D53" s="6" t="s">
        <v>1546</v>
      </c>
      <c r="E53" s="6" t="s">
        <v>774</v>
      </c>
      <c r="F53" s="6" t="s">
        <v>652</v>
      </c>
      <c r="G53" s="7" t="s">
        <v>775</v>
      </c>
      <c r="H53" s="6" t="s">
        <v>1486</v>
      </c>
      <c r="I53" s="6">
        <v>0</v>
      </c>
      <c r="J53" s="9">
        <v>3275</v>
      </c>
      <c r="K53" s="9">
        <v>9155.99</v>
      </c>
      <c r="L53" s="9">
        <v>363.68</v>
      </c>
      <c r="M53" s="9">
        <v>90.92</v>
      </c>
      <c r="N53" s="9">
        <v>9.09</v>
      </c>
      <c r="O53" s="9">
        <v>0</v>
      </c>
      <c r="P53" s="10">
        <f t="shared" si="3"/>
        <v>3.8</v>
      </c>
    </row>
    <row r="54" spans="1:16">
      <c r="A54" s="6">
        <v>202409</v>
      </c>
      <c r="B54" s="6" t="s">
        <v>285</v>
      </c>
      <c r="C54" s="6" t="s">
        <v>580</v>
      </c>
      <c r="D54" s="6" t="s">
        <v>1553</v>
      </c>
      <c r="E54" s="6" t="s">
        <v>779</v>
      </c>
      <c r="F54" s="6" t="s">
        <v>780</v>
      </c>
      <c r="G54" s="7" t="s">
        <v>775</v>
      </c>
      <c r="H54" s="6" t="s">
        <v>1486</v>
      </c>
      <c r="I54" s="6">
        <v>0</v>
      </c>
      <c r="J54" s="9">
        <v>1900</v>
      </c>
      <c r="K54" s="9">
        <v>4443.5</v>
      </c>
      <c r="L54" s="9">
        <v>363.68</v>
      </c>
      <c r="M54" s="9">
        <v>90.92</v>
      </c>
      <c r="N54" s="9">
        <v>9.09</v>
      </c>
      <c r="O54" s="9">
        <v>0</v>
      </c>
      <c r="P54" s="10">
        <f t="shared" si="3"/>
        <v>3.8</v>
      </c>
    </row>
    <row r="55" hidden="1" spans="1:16">
      <c r="A55" s="6">
        <v>202409</v>
      </c>
      <c r="B55" s="6" t="s">
        <v>280</v>
      </c>
      <c r="C55" s="6" t="s">
        <v>575</v>
      </c>
      <c r="D55" s="6" t="s">
        <v>1542</v>
      </c>
      <c r="E55" s="6" t="s">
        <v>784</v>
      </c>
      <c r="F55" s="6" t="s">
        <v>785</v>
      </c>
      <c r="G55" s="7">
        <v>40504</v>
      </c>
      <c r="H55" s="6" t="s">
        <v>1486</v>
      </c>
      <c r="I55" s="6">
        <v>0</v>
      </c>
      <c r="J55" s="9">
        <v>4453</v>
      </c>
      <c r="K55" s="9">
        <v>21063.04</v>
      </c>
      <c r="L55" s="9">
        <v>363.68</v>
      </c>
      <c r="M55" s="9">
        <v>90.92</v>
      </c>
      <c r="N55" s="9">
        <v>9.09</v>
      </c>
      <c r="O55" s="9">
        <v>1000</v>
      </c>
      <c r="P55" s="10">
        <f t="shared" si="3"/>
        <v>3.8</v>
      </c>
    </row>
    <row r="56" hidden="1" spans="1:16">
      <c r="A56" s="6">
        <v>202409</v>
      </c>
      <c r="B56" s="6" t="s">
        <v>428</v>
      </c>
      <c r="C56" s="6" t="s">
        <v>575</v>
      </c>
      <c r="D56" s="6" t="s">
        <v>1542</v>
      </c>
      <c r="E56" s="6" t="s">
        <v>786</v>
      </c>
      <c r="F56" s="6" t="s">
        <v>710</v>
      </c>
      <c r="G56" s="7" t="s">
        <v>787</v>
      </c>
      <c r="H56" s="6" t="s">
        <v>1486</v>
      </c>
      <c r="I56" s="6">
        <v>0</v>
      </c>
      <c r="J56" s="9">
        <v>4400</v>
      </c>
      <c r="K56" s="9">
        <v>11350</v>
      </c>
      <c r="L56" s="9">
        <v>464.64</v>
      </c>
      <c r="M56" s="9">
        <v>91.8</v>
      </c>
      <c r="N56" s="9">
        <v>17.41</v>
      </c>
      <c r="O56" s="9">
        <v>500</v>
      </c>
      <c r="P56" s="10">
        <f t="shared" si="3"/>
        <v>3.8</v>
      </c>
    </row>
    <row r="57" hidden="1" spans="1:16">
      <c r="A57" s="6">
        <v>202409</v>
      </c>
      <c r="B57" s="6" t="s">
        <v>445</v>
      </c>
      <c r="C57" s="6" t="s">
        <v>1439</v>
      </c>
      <c r="D57" s="6" t="s">
        <v>1547</v>
      </c>
      <c r="E57" s="6" t="s">
        <v>793</v>
      </c>
      <c r="F57" s="6" t="s">
        <v>675</v>
      </c>
      <c r="G57" s="7" t="s">
        <v>794</v>
      </c>
      <c r="H57" s="6" t="s">
        <v>1486</v>
      </c>
      <c r="I57" s="6">
        <v>0</v>
      </c>
      <c r="J57" s="9">
        <v>2400</v>
      </c>
      <c r="K57" s="9">
        <v>6347.9</v>
      </c>
      <c r="L57" s="9">
        <v>363.68</v>
      </c>
      <c r="M57" s="9">
        <v>90.92</v>
      </c>
      <c r="N57" s="9">
        <v>9.09</v>
      </c>
      <c r="O57" s="9">
        <v>0</v>
      </c>
      <c r="P57" s="10">
        <f t="shared" si="3"/>
        <v>3.8</v>
      </c>
    </row>
    <row r="58" hidden="1" spans="1:16">
      <c r="A58" s="6">
        <v>202409</v>
      </c>
      <c r="B58" s="6" t="s">
        <v>426</v>
      </c>
      <c r="C58" s="6" t="s">
        <v>1437</v>
      </c>
      <c r="D58" s="6" t="s">
        <v>1546</v>
      </c>
      <c r="E58" s="6" t="s">
        <v>795</v>
      </c>
      <c r="F58" s="6" t="s">
        <v>778</v>
      </c>
      <c r="G58" s="7" t="s">
        <v>796</v>
      </c>
      <c r="H58" s="6" t="s">
        <v>1486</v>
      </c>
      <c r="I58" s="6">
        <v>0</v>
      </c>
      <c r="J58" s="9">
        <v>4800</v>
      </c>
      <c r="K58" s="9">
        <v>12745.7</v>
      </c>
      <c r="L58" s="9">
        <v>363.68</v>
      </c>
      <c r="M58" s="9">
        <v>90.92</v>
      </c>
      <c r="N58" s="9">
        <v>9.09</v>
      </c>
      <c r="O58" s="9">
        <v>1266</v>
      </c>
      <c r="P58" s="10">
        <f t="shared" si="3"/>
        <v>3.8</v>
      </c>
    </row>
    <row r="59" hidden="1" spans="1:16">
      <c r="A59" s="6">
        <v>202409</v>
      </c>
      <c r="B59" s="6" t="s">
        <v>250</v>
      </c>
      <c r="C59" s="6" t="s">
        <v>575</v>
      </c>
      <c r="D59" s="6" t="s">
        <v>1547</v>
      </c>
      <c r="E59" s="6" t="s">
        <v>797</v>
      </c>
      <c r="F59" s="6" t="s">
        <v>798</v>
      </c>
      <c r="G59" s="7" t="s">
        <v>796</v>
      </c>
      <c r="H59" s="6" t="s">
        <v>1486</v>
      </c>
      <c r="I59" s="6">
        <v>0</v>
      </c>
      <c r="J59" s="9">
        <v>2760</v>
      </c>
      <c r="K59" s="9">
        <v>12111.28</v>
      </c>
      <c r="L59" s="9">
        <v>363.68</v>
      </c>
      <c r="M59" s="9">
        <v>90.92</v>
      </c>
      <c r="N59" s="9">
        <v>9.09</v>
      </c>
      <c r="O59" s="9">
        <v>0</v>
      </c>
      <c r="P59" s="10">
        <f t="shared" si="3"/>
        <v>3.8</v>
      </c>
    </row>
    <row r="60" hidden="1" spans="1:16">
      <c r="A60" s="6">
        <v>202409</v>
      </c>
      <c r="B60" s="6" t="s">
        <v>346</v>
      </c>
      <c r="C60" s="6" t="s">
        <v>1437</v>
      </c>
      <c r="D60" s="6" t="s">
        <v>1546</v>
      </c>
      <c r="E60" s="6" t="s">
        <v>803</v>
      </c>
      <c r="F60" s="6" t="s">
        <v>804</v>
      </c>
      <c r="G60" s="7" t="s">
        <v>396</v>
      </c>
      <c r="H60" s="6" t="s">
        <v>1486</v>
      </c>
      <c r="I60" s="6">
        <v>0</v>
      </c>
      <c r="J60" s="9">
        <v>4925</v>
      </c>
      <c r="K60" s="9">
        <v>8001.11</v>
      </c>
      <c r="L60" s="9">
        <v>0</v>
      </c>
      <c r="M60" s="9">
        <v>0</v>
      </c>
      <c r="N60" s="9">
        <v>0</v>
      </c>
      <c r="O60" s="9">
        <v>0</v>
      </c>
      <c r="P60" s="10">
        <v>0</v>
      </c>
    </row>
    <row r="61" spans="1:16">
      <c r="A61" s="6">
        <v>202409</v>
      </c>
      <c r="B61" s="6" t="s">
        <v>389</v>
      </c>
      <c r="C61" s="6" t="s">
        <v>580</v>
      </c>
      <c r="D61" s="6" t="s">
        <v>1546</v>
      </c>
      <c r="E61" s="6" t="s">
        <v>805</v>
      </c>
      <c r="F61" s="6" t="s">
        <v>698</v>
      </c>
      <c r="G61" s="7" t="s">
        <v>396</v>
      </c>
      <c r="H61" s="6" t="s">
        <v>1486</v>
      </c>
      <c r="I61" s="6">
        <v>0</v>
      </c>
      <c r="J61" s="9">
        <v>4050</v>
      </c>
      <c r="K61" s="9">
        <v>8455.4</v>
      </c>
      <c r="L61" s="9">
        <v>363.68</v>
      </c>
      <c r="M61" s="9">
        <v>90.92</v>
      </c>
      <c r="N61" s="9">
        <v>9.09</v>
      </c>
      <c r="O61" s="9">
        <v>1250</v>
      </c>
      <c r="P61" s="10">
        <f>1900*0.2%</f>
        <v>3.8</v>
      </c>
    </row>
    <row r="62" hidden="1" spans="1:16">
      <c r="A62" s="6">
        <v>202409</v>
      </c>
      <c r="B62" s="6" t="s">
        <v>365</v>
      </c>
      <c r="C62" s="6" t="s">
        <v>1438</v>
      </c>
      <c r="D62" s="6" t="s">
        <v>1552</v>
      </c>
      <c r="E62" s="6" t="s">
        <v>810</v>
      </c>
      <c r="F62" s="6" t="s">
        <v>1338</v>
      </c>
      <c r="G62" s="7" t="s">
        <v>811</v>
      </c>
      <c r="H62" s="6" t="s">
        <v>1486</v>
      </c>
      <c r="I62" s="6">
        <v>0</v>
      </c>
      <c r="J62" s="9">
        <v>3481</v>
      </c>
      <c r="K62" s="9">
        <v>9333.67</v>
      </c>
      <c r="L62" s="9">
        <v>363.68</v>
      </c>
      <c r="M62" s="9">
        <v>90.92</v>
      </c>
      <c r="N62" s="9">
        <v>9.09</v>
      </c>
      <c r="O62" s="9">
        <v>0</v>
      </c>
      <c r="P62" s="10">
        <f>1900*0.2%</f>
        <v>3.8</v>
      </c>
    </row>
    <row r="63" hidden="1" spans="1:16">
      <c r="A63" s="6">
        <v>202409</v>
      </c>
      <c r="B63" s="6" t="s">
        <v>364</v>
      </c>
      <c r="C63" s="6" t="s">
        <v>1437</v>
      </c>
      <c r="D63" s="6" t="s">
        <v>1554</v>
      </c>
      <c r="E63" s="6" t="s">
        <v>812</v>
      </c>
      <c r="F63" s="6" t="s">
        <v>758</v>
      </c>
      <c r="G63" s="7">
        <v>44046</v>
      </c>
      <c r="H63" s="6" t="s">
        <v>1486</v>
      </c>
      <c r="I63" s="6">
        <v>0</v>
      </c>
      <c r="J63" s="9">
        <v>2138</v>
      </c>
      <c r="K63" s="9">
        <v>6816.11</v>
      </c>
      <c r="L63" s="9">
        <v>363.68</v>
      </c>
      <c r="M63" s="9">
        <v>90.92</v>
      </c>
      <c r="N63" s="9">
        <v>9.09</v>
      </c>
      <c r="O63" s="9">
        <v>0</v>
      </c>
      <c r="P63" s="10">
        <f>1900*0.2%</f>
        <v>3.8</v>
      </c>
    </row>
    <row r="64" hidden="1" spans="1:16">
      <c r="A64" s="6">
        <v>202409</v>
      </c>
      <c r="B64" s="6" t="s">
        <v>371</v>
      </c>
      <c r="C64" s="6" t="s">
        <v>592</v>
      </c>
      <c r="D64" s="6" t="s">
        <v>1546</v>
      </c>
      <c r="E64" s="6" t="s">
        <v>815</v>
      </c>
      <c r="F64" s="6" t="s">
        <v>816</v>
      </c>
      <c r="G64" s="7" t="s">
        <v>817</v>
      </c>
      <c r="H64" s="6" t="s">
        <v>1486</v>
      </c>
      <c r="I64" s="6">
        <v>0</v>
      </c>
      <c r="J64" s="9">
        <v>4640</v>
      </c>
      <c r="K64" s="9">
        <v>11724.7</v>
      </c>
      <c r="L64" s="9">
        <v>363.68</v>
      </c>
      <c r="M64" s="9">
        <v>90.92</v>
      </c>
      <c r="N64" s="9">
        <v>9.09</v>
      </c>
      <c r="O64" s="9">
        <v>500</v>
      </c>
      <c r="P64" s="10">
        <f>1900*0.2%</f>
        <v>3.8</v>
      </c>
    </row>
    <row r="65" hidden="1" spans="1:16">
      <c r="A65" s="6">
        <v>202409</v>
      </c>
      <c r="B65" s="6" t="s">
        <v>241</v>
      </c>
      <c r="C65" s="6" t="s">
        <v>1437</v>
      </c>
      <c r="D65" s="6" t="s">
        <v>1546</v>
      </c>
      <c r="E65" s="6" t="s">
        <v>818</v>
      </c>
      <c r="F65" s="6" t="s">
        <v>819</v>
      </c>
      <c r="G65" s="7" t="s">
        <v>817</v>
      </c>
      <c r="H65" s="6" t="s">
        <v>1486</v>
      </c>
      <c r="I65" s="6">
        <v>0</v>
      </c>
      <c r="J65" s="9">
        <v>3668</v>
      </c>
      <c r="K65" s="9">
        <v>7595</v>
      </c>
      <c r="L65" s="9">
        <v>0</v>
      </c>
      <c r="M65" s="9">
        <v>0</v>
      </c>
      <c r="N65" s="9">
        <v>0</v>
      </c>
      <c r="O65" s="9">
        <v>0</v>
      </c>
      <c r="P65" s="10">
        <v>0</v>
      </c>
    </row>
    <row r="66" hidden="1" spans="1:16">
      <c r="A66" s="6">
        <v>202409</v>
      </c>
      <c r="B66" s="6" t="s">
        <v>229</v>
      </c>
      <c r="C66" s="6" t="s">
        <v>1437</v>
      </c>
      <c r="D66" s="6" t="s">
        <v>1554</v>
      </c>
      <c r="E66" s="6" t="s">
        <v>823</v>
      </c>
      <c r="F66" s="6" t="s">
        <v>753</v>
      </c>
      <c r="G66" s="7" t="s">
        <v>824</v>
      </c>
      <c r="H66" s="6" t="s">
        <v>1486</v>
      </c>
      <c r="I66" s="6">
        <v>0</v>
      </c>
      <c r="J66" s="9">
        <v>1913</v>
      </c>
      <c r="K66" s="9">
        <v>4858.3</v>
      </c>
      <c r="L66" s="9">
        <v>363.68</v>
      </c>
      <c r="M66" s="9">
        <v>90.92</v>
      </c>
      <c r="N66" s="9">
        <v>9.09</v>
      </c>
      <c r="O66" s="9">
        <v>0</v>
      </c>
      <c r="P66" s="10">
        <f>1900*0.2%</f>
        <v>3.8</v>
      </c>
    </row>
    <row r="67" hidden="1" spans="1:16">
      <c r="A67" s="6">
        <v>202409</v>
      </c>
      <c r="B67" s="6" t="s">
        <v>438</v>
      </c>
      <c r="C67" s="6" t="s">
        <v>1437</v>
      </c>
      <c r="D67" s="6" t="s">
        <v>1546</v>
      </c>
      <c r="E67" s="6" t="s">
        <v>825</v>
      </c>
      <c r="F67" s="6" t="s">
        <v>804</v>
      </c>
      <c r="G67" s="7" t="s">
        <v>824</v>
      </c>
      <c r="H67" s="6" t="s">
        <v>1486</v>
      </c>
      <c r="I67" s="6">
        <v>0</v>
      </c>
      <c r="J67" s="9">
        <v>5525</v>
      </c>
      <c r="K67" s="9">
        <v>12432.91</v>
      </c>
      <c r="L67" s="9">
        <v>359.52</v>
      </c>
      <c r="M67" s="9">
        <v>112.35</v>
      </c>
      <c r="N67" s="9">
        <v>22.47</v>
      </c>
      <c r="O67" s="9">
        <v>600</v>
      </c>
      <c r="P67" s="10">
        <f>1900*0.2%</f>
        <v>3.8</v>
      </c>
    </row>
    <row r="68" hidden="1" spans="1:16">
      <c r="A68" s="6">
        <v>202409</v>
      </c>
      <c r="B68" s="6" t="s">
        <v>276</v>
      </c>
      <c r="C68" s="6" t="s">
        <v>1439</v>
      </c>
      <c r="D68" s="6" t="s">
        <v>1551</v>
      </c>
      <c r="E68" s="6" t="s">
        <v>826</v>
      </c>
      <c r="F68" s="6" t="s">
        <v>827</v>
      </c>
      <c r="G68" s="7" t="s">
        <v>824</v>
      </c>
      <c r="H68" s="6" t="s">
        <v>1486</v>
      </c>
      <c r="I68" s="6">
        <v>0</v>
      </c>
      <c r="J68" s="9">
        <v>3212</v>
      </c>
      <c r="K68" s="9">
        <v>8402.36</v>
      </c>
      <c r="L68" s="9">
        <v>363.68</v>
      </c>
      <c r="M68" s="9">
        <v>90.92</v>
      </c>
      <c r="N68" s="9">
        <v>9.09</v>
      </c>
      <c r="O68" s="9">
        <v>0</v>
      </c>
      <c r="P68" s="10">
        <f>1900*0.2%</f>
        <v>3.8</v>
      </c>
    </row>
    <row r="69" hidden="1" spans="1:16">
      <c r="A69" s="6">
        <v>202409</v>
      </c>
      <c r="B69" s="6" t="s">
        <v>243</v>
      </c>
      <c r="C69" s="6" t="s">
        <v>592</v>
      </c>
      <c r="D69" s="6" t="s">
        <v>1545</v>
      </c>
      <c r="E69" s="6" t="s">
        <v>828</v>
      </c>
      <c r="F69" s="6" t="s">
        <v>597</v>
      </c>
      <c r="G69" s="7" t="s">
        <v>829</v>
      </c>
      <c r="H69" s="6" t="s">
        <v>1486</v>
      </c>
      <c r="I69" s="6">
        <v>0</v>
      </c>
      <c r="J69" s="9">
        <v>1900</v>
      </c>
      <c r="K69" s="9">
        <v>5864.84</v>
      </c>
      <c r="L69" s="9">
        <v>0</v>
      </c>
      <c r="M69" s="9">
        <v>0</v>
      </c>
      <c r="N69" s="9">
        <v>0</v>
      </c>
      <c r="O69" s="9">
        <v>0</v>
      </c>
      <c r="P69" s="10">
        <v>0</v>
      </c>
    </row>
    <row r="70" hidden="1" spans="1:16">
      <c r="A70" s="6">
        <v>202409</v>
      </c>
      <c r="B70" s="6" t="s">
        <v>268</v>
      </c>
      <c r="C70" s="6" t="s">
        <v>1438</v>
      </c>
      <c r="D70" s="6" t="s">
        <v>1552</v>
      </c>
      <c r="E70" s="6" t="s">
        <v>830</v>
      </c>
      <c r="F70" s="6" t="s">
        <v>686</v>
      </c>
      <c r="G70" s="7" t="s">
        <v>831</v>
      </c>
      <c r="H70" s="6" t="s">
        <v>1486</v>
      </c>
      <c r="I70" s="6">
        <v>0</v>
      </c>
      <c r="J70" s="9">
        <v>2120</v>
      </c>
      <c r="K70" s="9">
        <v>8111.65</v>
      </c>
      <c r="L70" s="9">
        <v>363.68</v>
      </c>
      <c r="M70" s="9">
        <v>90.92</v>
      </c>
      <c r="N70" s="9">
        <v>9.09</v>
      </c>
      <c r="O70" s="9">
        <v>0</v>
      </c>
      <c r="P70" s="10">
        <f>1900*0.2%</f>
        <v>3.8</v>
      </c>
    </row>
    <row r="71" hidden="1" spans="1:16">
      <c r="A71" s="6">
        <v>202409</v>
      </c>
      <c r="B71" s="6" t="s">
        <v>218</v>
      </c>
      <c r="C71" s="6" t="s">
        <v>841</v>
      </c>
      <c r="D71" s="6" t="s">
        <v>671</v>
      </c>
      <c r="E71" s="6" t="s">
        <v>842</v>
      </c>
      <c r="F71" s="6" t="s">
        <v>843</v>
      </c>
      <c r="G71" s="7" t="s">
        <v>840</v>
      </c>
      <c r="H71" s="6" t="s">
        <v>1486</v>
      </c>
      <c r="I71" s="6">
        <v>0</v>
      </c>
      <c r="J71" s="9">
        <v>7600</v>
      </c>
      <c r="K71" s="9">
        <v>28286.6</v>
      </c>
      <c r="L71" s="9">
        <v>363.68</v>
      </c>
      <c r="M71" s="9">
        <v>90.92</v>
      </c>
      <c r="N71" s="9">
        <v>9.09</v>
      </c>
      <c r="O71" s="9">
        <v>3268</v>
      </c>
      <c r="P71" s="10">
        <f>1900*0.2%</f>
        <v>3.8</v>
      </c>
    </row>
    <row r="72" hidden="1" spans="1:16">
      <c r="A72" s="6">
        <v>202409</v>
      </c>
      <c r="B72" s="6" t="s">
        <v>440</v>
      </c>
      <c r="C72" s="6" t="s">
        <v>1437</v>
      </c>
      <c r="D72" s="6" t="s">
        <v>1551</v>
      </c>
      <c r="E72" s="6" t="s">
        <v>848</v>
      </c>
      <c r="F72" s="6" t="s">
        <v>694</v>
      </c>
      <c r="G72" s="7" t="s">
        <v>849</v>
      </c>
      <c r="H72" s="6" t="s">
        <v>1486</v>
      </c>
      <c r="I72" s="6">
        <v>0</v>
      </c>
      <c r="J72" s="9">
        <v>2400</v>
      </c>
      <c r="K72" s="9">
        <v>4645</v>
      </c>
      <c r="L72" s="9">
        <v>0</v>
      </c>
      <c r="M72" s="9">
        <v>0</v>
      </c>
      <c r="N72" s="9">
        <v>0</v>
      </c>
      <c r="O72" s="9">
        <v>0</v>
      </c>
      <c r="P72" s="10">
        <v>0</v>
      </c>
    </row>
    <row r="73" hidden="1" spans="1:16">
      <c r="A73" s="6">
        <v>202409</v>
      </c>
      <c r="B73" s="6" t="s">
        <v>404</v>
      </c>
      <c r="C73" s="6" t="s">
        <v>1437</v>
      </c>
      <c r="D73" s="6" t="s">
        <v>1546</v>
      </c>
      <c r="E73" s="6" t="s">
        <v>858</v>
      </c>
      <c r="F73" s="6" t="s">
        <v>859</v>
      </c>
      <c r="G73" s="7" t="s">
        <v>1501</v>
      </c>
      <c r="H73" s="6" t="s">
        <v>1486</v>
      </c>
      <c r="I73" s="6">
        <v>0</v>
      </c>
      <c r="J73" s="9">
        <v>3128</v>
      </c>
      <c r="K73" s="9">
        <v>5524.83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hidden="1" spans="1:16">
      <c r="A74" s="6">
        <v>202409</v>
      </c>
      <c r="B74" s="6" t="s">
        <v>446</v>
      </c>
      <c r="C74" s="6" t="s">
        <v>575</v>
      </c>
      <c r="D74" s="6" t="s">
        <v>1551</v>
      </c>
      <c r="E74" s="6" t="s">
        <v>861</v>
      </c>
      <c r="F74" s="6" t="s">
        <v>862</v>
      </c>
      <c r="G74" s="7" t="s">
        <v>860</v>
      </c>
      <c r="H74" s="6" t="s">
        <v>1486</v>
      </c>
      <c r="I74" s="6">
        <v>0</v>
      </c>
      <c r="J74" s="9">
        <v>2760</v>
      </c>
      <c r="K74" s="9">
        <v>11321.28</v>
      </c>
      <c r="L74" s="9">
        <v>363.68</v>
      </c>
      <c r="M74" s="9">
        <v>90.92</v>
      </c>
      <c r="N74" s="9">
        <v>9.09</v>
      </c>
      <c r="O74" s="9">
        <v>0</v>
      </c>
      <c r="P74" s="10">
        <f>1900*0.2%</f>
        <v>3.8</v>
      </c>
    </row>
    <row r="75" hidden="1" spans="1:16">
      <c r="A75" s="6">
        <v>202409</v>
      </c>
      <c r="B75" s="6" t="s">
        <v>406</v>
      </c>
      <c r="C75" s="6" t="s">
        <v>1438</v>
      </c>
      <c r="D75" s="6" t="s">
        <v>1553</v>
      </c>
      <c r="E75" s="6" t="s">
        <v>863</v>
      </c>
      <c r="F75" s="6" t="s">
        <v>864</v>
      </c>
      <c r="G75" s="7" t="s">
        <v>865</v>
      </c>
      <c r="H75" s="6" t="s">
        <v>1486</v>
      </c>
      <c r="I75" s="6">
        <v>0</v>
      </c>
      <c r="J75" s="9">
        <v>1900</v>
      </c>
      <c r="K75" s="9">
        <v>3929.5</v>
      </c>
      <c r="L75" s="9">
        <v>363.68</v>
      </c>
      <c r="M75" s="9">
        <v>90.92</v>
      </c>
      <c r="N75" s="9">
        <v>9.09</v>
      </c>
      <c r="O75" s="9">
        <v>0</v>
      </c>
      <c r="P75" s="10">
        <f>1900*0.2%</f>
        <v>3.8</v>
      </c>
    </row>
    <row r="76" hidden="1" spans="1:16">
      <c r="A76" s="6">
        <v>202409</v>
      </c>
      <c r="B76" s="6" t="s">
        <v>368</v>
      </c>
      <c r="C76" s="6" t="s">
        <v>866</v>
      </c>
      <c r="D76" s="6" t="s">
        <v>1543</v>
      </c>
      <c r="E76" s="6" t="s">
        <v>867</v>
      </c>
      <c r="F76" s="6" t="s">
        <v>868</v>
      </c>
      <c r="G76" s="7" t="s">
        <v>869</v>
      </c>
      <c r="H76" s="6" t="s">
        <v>1486</v>
      </c>
      <c r="I76" s="6">
        <v>0</v>
      </c>
      <c r="J76" s="9">
        <v>3850</v>
      </c>
      <c r="K76" s="9">
        <v>9370.5</v>
      </c>
      <c r="L76" s="9">
        <v>363.68</v>
      </c>
      <c r="M76" s="9">
        <v>90.92</v>
      </c>
      <c r="N76" s="9">
        <v>9.09</v>
      </c>
      <c r="O76" s="9">
        <v>95</v>
      </c>
      <c r="P76" s="10">
        <f>1900*0.2%</f>
        <v>3.8</v>
      </c>
    </row>
    <row r="77" hidden="1" spans="1:16">
      <c r="A77" s="6">
        <v>202409</v>
      </c>
      <c r="B77" s="6" t="s">
        <v>287</v>
      </c>
      <c r="C77" s="6" t="s">
        <v>592</v>
      </c>
      <c r="D77" s="6" t="s">
        <v>1551</v>
      </c>
      <c r="E77" s="6" t="s">
        <v>870</v>
      </c>
      <c r="F77" s="6" t="s">
        <v>761</v>
      </c>
      <c r="G77" s="7" t="s">
        <v>871</v>
      </c>
      <c r="H77" s="6" t="s">
        <v>1486</v>
      </c>
      <c r="I77" s="6">
        <v>0</v>
      </c>
      <c r="J77" s="9">
        <v>2888</v>
      </c>
      <c r="K77" s="9">
        <v>6185</v>
      </c>
      <c r="L77" s="9">
        <v>363.68</v>
      </c>
      <c r="M77" s="9">
        <v>90.92</v>
      </c>
      <c r="N77" s="9">
        <v>9.09</v>
      </c>
      <c r="O77" s="9">
        <v>0</v>
      </c>
      <c r="P77" s="10">
        <f>1900*0.2%</f>
        <v>3.8</v>
      </c>
    </row>
    <row r="78" hidden="1" spans="1:16">
      <c r="A78" s="6">
        <v>202409</v>
      </c>
      <c r="B78" s="6" t="s">
        <v>328</v>
      </c>
      <c r="C78" s="6" t="s">
        <v>1437</v>
      </c>
      <c r="D78" s="6" t="s">
        <v>1546</v>
      </c>
      <c r="E78" s="6" t="s">
        <v>872</v>
      </c>
      <c r="F78" s="6" t="s">
        <v>652</v>
      </c>
      <c r="G78" s="7" t="s">
        <v>873</v>
      </c>
      <c r="H78" s="6" t="s">
        <v>1486</v>
      </c>
      <c r="I78" s="6">
        <v>0</v>
      </c>
      <c r="J78" s="9">
        <v>4344</v>
      </c>
      <c r="K78" s="9">
        <v>7670.24</v>
      </c>
      <c r="L78" s="9">
        <v>0</v>
      </c>
      <c r="M78" s="9">
        <v>0</v>
      </c>
      <c r="N78" s="9">
        <v>0</v>
      </c>
      <c r="O78" s="9">
        <v>0</v>
      </c>
      <c r="P78" s="10">
        <v>0</v>
      </c>
    </row>
    <row r="79" hidden="1" spans="1:16">
      <c r="A79" s="6">
        <v>202409</v>
      </c>
      <c r="B79" s="6" t="s">
        <v>417</v>
      </c>
      <c r="C79" s="6" t="s">
        <v>1439</v>
      </c>
      <c r="D79" s="6" t="s">
        <v>1543</v>
      </c>
      <c r="E79" s="6" t="s">
        <v>876</v>
      </c>
      <c r="F79" s="6" t="s">
        <v>1368</v>
      </c>
      <c r="G79" s="7" t="s">
        <v>877</v>
      </c>
      <c r="H79" s="6" t="s">
        <v>1486</v>
      </c>
      <c r="I79" s="6">
        <v>0</v>
      </c>
      <c r="J79" s="9">
        <v>2980</v>
      </c>
      <c r="K79" s="9">
        <v>8173.2</v>
      </c>
      <c r="L79" s="9">
        <v>363.68</v>
      </c>
      <c r="M79" s="9">
        <v>90.92</v>
      </c>
      <c r="N79" s="9">
        <v>9.09</v>
      </c>
      <c r="O79" s="9">
        <v>0</v>
      </c>
      <c r="P79" s="10">
        <f t="shared" ref="P79:P94" si="4">1900*0.2%</f>
        <v>3.8</v>
      </c>
    </row>
    <row r="80" spans="1:16">
      <c r="A80" s="6">
        <v>202409</v>
      </c>
      <c r="B80" s="6" t="s">
        <v>278</v>
      </c>
      <c r="C80" s="6" t="s">
        <v>580</v>
      </c>
      <c r="D80" s="6" t="s">
        <v>1546</v>
      </c>
      <c r="E80" s="6" t="s">
        <v>882</v>
      </c>
      <c r="F80" s="6" t="s">
        <v>698</v>
      </c>
      <c r="G80" s="7" t="s">
        <v>881</v>
      </c>
      <c r="H80" s="6" t="s">
        <v>1486</v>
      </c>
      <c r="I80" s="6">
        <v>0</v>
      </c>
      <c r="J80" s="9">
        <v>4000</v>
      </c>
      <c r="K80" s="9">
        <v>10632.1</v>
      </c>
      <c r="L80" s="9">
        <v>363.68</v>
      </c>
      <c r="M80" s="9">
        <v>90.92</v>
      </c>
      <c r="N80" s="9">
        <v>9.09</v>
      </c>
      <c r="O80" s="9">
        <v>0</v>
      </c>
      <c r="P80" s="10">
        <f t="shared" si="4"/>
        <v>3.8</v>
      </c>
    </row>
    <row r="81" hidden="1" spans="1:16">
      <c r="A81" s="6">
        <v>202409</v>
      </c>
      <c r="B81" s="6" t="s">
        <v>311</v>
      </c>
      <c r="C81" s="6" t="s">
        <v>866</v>
      </c>
      <c r="D81" s="6" t="s">
        <v>1551</v>
      </c>
      <c r="E81" s="6" t="s">
        <v>930</v>
      </c>
      <c r="F81" s="6" t="s">
        <v>931</v>
      </c>
      <c r="G81" s="7" t="s">
        <v>932</v>
      </c>
      <c r="H81" s="6" t="s">
        <v>1486</v>
      </c>
      <c r="I81" s="6">
        <v>0</v>
      </c>
      <c r="J81" s="9">
        <v>2642</v>
      </c>
      <c r="K81" s="9">
        <v>7179.28</v>
      </c>
      <c r="L81" s="9">
        <v>363.68</v>
      </c>
      <c r="M81" s="9">
        <v>90.92</v>
      </c>
      <c r="N81" s="9">
        <v>9.09</v>
      </c>
      <c r="O81" s="9">
        <v>0</v>
      </c>
      <c r="P81" s="10">
        <f t="shared" si="4"/>
        <v>3.8</v>
      </c>
    </row>
    <row r="82" hidden="1" spans="1:16">
      <c r="A82" s="6">
        <v>202409</v>
      </c>
      <c r="B82" s="6" t="s">
        <v>327</v>
      </c>
      <c r="C82" s="6" t="s">
        <v>1438</v>
      </c>
      <c r="D82" s="6" t="s">
        <v>1552</v>
      </c>
      <c r="E82" s="6" t="s">
        <v>933</v>
      </c>
      <c r="F82" s="6" t="s">
        <v>686</v>
      </c>
      <c r="G82" s="7" t="s">
        <v>934</v>
      </c>
      <c r="H82" s="6" t="s">
        <v>1486</v>
      </c>
      <c r="I82" s="6">
        <v>0</v>
      </c>
      <c r="J82" s="9">
        <v>2120</v>
      </c>
      <c r="K82" s="9">
        <v>6758.79</v>
      </c>
      <c r="L82" s="9">
        <v>363.68</v>
      </c>
      <c r="M82" s="9">
        <v>90.92</v>
      </c>
      <c r="N82" s="9">
        <v>9.09</v>
      </c>
      <c r="O82" s="9">
        <v>0</v>
      </c>
      <c r="P82" s="10">
        <f t="shared" si="4"/>
        <v>3.8</v>
      </c>
    </row>
    <row r="83" hidden="1" spans="1:16">
      <c r="A83" s="6">
        <v>202409</v>
      </c>
      <c r="B83" s="6" t="s">
        <v>291</v>
      </c>
      <c r="C83" s="6" t="s">
        <v>866</v>
      </c>
      <c r="D83" s="6" t="s">
        <v>1546</v>
      </c>
      <c r="E83" s="6" t="s">
        <v>935</v>
      </c>
      <c r="F83" s="6" t="s">
        <v>936</v>
      </c>
      <c r="G83" s="7" t="s">
        <v>937</v>
      </c>
      <c r="H83" s="6" t="s">
        <v>1486</v>
      </c>
      <c r="I83" s="6">
        <v>0</v>
      </c>
      <c r="J83" s="9">
        <v>4800</v>
      </c>
      <c r="K83" s="9">
        <v>12565.06</v>
      </c>
      <c r="L83" s="9">
        <v>363.68</v>
      </c>
      <c r="M83" s="9">
        <v>90.92</v>
      </c>
      <c r="N83" s="9">
        <v>9.09</v>
      </c>
      <c r="O83" s="9">
        <v>0</v>
      </c>
      <c r="P83" s="10">
        <f t="shared" si="4"/>
        <v>3.8</v>
      </c>
    </row>
    <row r="84" hidden="1" spans="1:16">
      <c r="A84" s="6">
        <v>202409</v>
      </c>
      <c r="B84" s="6" t="s">
        <v>429</v>
      </c>
      <c r="C84" s="6" t="s">
        <v>1437</v>
      </c>
      <c r="D84" s="6" t="s">
        <v>1546</v>
      </c>
      <c r="E84" s="6" t="s">
        <v>938</v>
      </c>
      <c r="F84" s="6" t="s">
        <v>725</v>
      </c>
      <c r="G84" s="7">
        <v>44431</v>
      </c>
      <c r="H84" s="6" t="s">
        <v>1486</v>
      </c>
      <c r="I84" s="6">
        <v>0</v>
      </c>
      <c r="J84" s="9">
        <v>2750</v>
      </c>
      <c r="K84" s="9">
        <v>6200.4</v>
      </c>
      <c r="L84" s="9">
        <v>363.68</v>
      </c>
      <c r="M84" s="9">
        <v>90.92</v>
      </c>
      <c r="N84" s="9">
        <v>9.09</v>
      </c>
      <c r="O84" s="9">
        <v>0</v>
      </c>
      <c r="P84" s="10">
        <f t="shared" si="4"/>
        <v>3.8</v>
      </c>
    </row>
    <row r="85" spans="1:16">
      <c r="A85" s="6">
        <v>202409</v>
      </c>
      <c r="B85" s="6" t="s">
        <v>391</v>
      </c>
      <c r="C85" s="6" t="s">
        <v>580</v>
      </c>
      <c r="D85" s="6" t="s">
        <v>1546</v>
      </c>
      <c r="E85" s="6" t="s">
        <v>940</v>
      </c>
      <c r="F85" s="6" t="s">
        <v>941</v>
      </c>
      <c r="G85" s="7" t="s">
        <v>942</v>
      </c>
      <c r="H85" s="6" t="s">
        <v>1486</v>
      </c>
      <c r="I85" s="6">
        <v>0</v>
      </c>
      <c r="J85" s="9">
        <v>4738</v>
      </c>
      <c r="K85" s="9">
        <v>10868.7</v>
      </c>
      <c r="L85" s="9">
        <v>363.68</v>
      </c>
      <c r="M85" s="9">
        <v>90.92</v>
      </c>
      <c r="N85" s="9">
        <v>9.09</v>
      </c>
      <c r="O85" s="9">
        <v>0</v>
      </c>
      <c r="P85" s="10">
        <f t="shared" si="4"/>
        <v>3.8</v>
      </c>
    </row>
    <row r="86" hidden="1" spans="1:16">
      <c r="A86" s="6">
        <v>202409</v>
      </c>
      <c r="B86" s="6" t="s">
        <v>333</v>
      </c>
      <c r="C86" s="6" t="s">
        <v>575</v>
      </c>
      <c r="D86" s="6" t="s">
        <v>1551</v>
      </c>
      <c r="E86" s="6" t="s">
        <v>943</v>
      </c>
      <c r="F86" s="6" t="s">
        <v>944</v>
      </c>
      <c r="G86" s="7" t="s">
        <v>945</v>
      </c>
      <c r="H86" s="6" t="s">
        <v>1486</v>
      </c>
      <c r="I86" s="6">
        <v>0</v>
      </c>
      <c r="J86" s="9">
        <v>2532</v>
      </c>
      <c r="K86" s="9">
        <v>11149.26</v>
      </c>
      <c r="L86" s="9">
        <v>363.68</v>
      </c>
      <c r="M86" s="9">
        <v>90.92</v>
      </c>
      <c r="N86" s="9">
        <v>9.09</v>
      </c>
      <c r="O86" s="9">
        <v>0</v>
      </c>
      <c r="P86" s="10">
        <f t="shared" si="4"/>
        <v>3.8</v>
      </c>
    </row>
    <row r="87" hidden="1" spans="1:16">
      <c r="A87" s="6">
        <v>202409</v>
      </c>
      <c r="B87" s="6" t="s">
        <v>381</v>
      </c>
      <c r="C87" s="6" t="s">
        <v>1438</v>
      </c>
      <c r="D87" s="6" t="s">
        <v>1552</v>
      </c>
      <c r="E87" s="6" t="s">
        <v>946</v>
      </c>
      <c r="F87" s="6" t="s">
        <v>686</v>
      </c>
      <c r="G87" s="7" t="s">
        <v>947</v>
      </c>
      <c r="H87" s="6" t="s">
        <v>1486</v>
      </c>
      <c r="I87" s="6">
        <v>0</v>
      </c>
      <c r="J87" s="9">
        <v>2120</v>
      </c>
      <c r="K87" s="9">
        <v>7373.45</v>
      </c>
      <c r="L87" s="9">
        <v>363.68</v>
      </c>
      <c r="M87" s="9">
        <v>90.92</v>
      </c>
      <c r="N87" s="9">
        <v>9.09</v>
      </c>
      <c r="O87" s="9">
        <v>0</v>
      </c>
      <c r="P87" s="10">
        <f t="shared" si="4"/>
        <v>3.8</v>
      </c>
    </row>
    <row r="88" hidden="1" spans="1:16">
      <c r="A88" s="6">
        <v>202409</v>
      </c>
      <c r="B88" s="6" t="s">
        <v>317</v>
      </c>
      <c r="C88" s="6" t="s">
        <v>1438</v>
      </c>
      <c r="D88" s="6" t="s">
        <v>1552</v>
      </c>
      <c r="E88" s="6" t="s">
        <v>948</v>
      </c>
      <c r="F88" s="6" t="s">
        <v>686</v>
      </c>
      <c r="G88" s="7" t="s">
        <v>949</v>
      </c>
      <c r="H88" s="6" t="s">
        <v>1486</v>
      </c>
      <c r="I88" s="6">
        <v>0</v>
      </c>
      <c r="J88" s="9">
        <v>2120</v>
      </c>
      <c r="K88" s="9">
        <v>7279.6</v>
      </c>
      <c r="L88" s="9">
        <v>363.68</v>
      </c>
      <c r="M88" s="9">
        <v>90.92</v>
      </c>
      <c r="N88" s="9">
        <v>9.09</v>
      </c>
      <c r="O88" s="9">
        <v>0</v>
      </c>
      <c r="P88" s="10">
        <f t="shared" si="4"/>
        <v>3.8</v>
      </c>
    </row>
    <row r="89" hidden="1" spans="1:16">
      <c r="A89" s="6">
        <v>202409</v>
      </c>
      <c r="B89" s="6" t="s">
        <v>257</v>
      </c>
      <c r="C89" s="6" t="s">
        <v>1437</v>
      </c>
      <c r="D89" s="6" t="s">
        <v>1546</v>
      </c>
      <c r="E89" s="6" t="s">
        <v>972</v>
      </c>
      <c r="F89" s="6" t="s">
        <v>778</v>
      </c>
      <c r="G89" s="7" t="s">
        <v>971</v>
      </c>
      <c r="H89" s="6" t="s">
        <v>1486</v>
      </c>
      <c r="I89" s="6">
        <v>0</v>
      </c>
      <c r="J89" s="9">
        <v>3730</v>
      </c>
      <c r="K89" s="9">
        <v>8649</v>
      </c>
      <c r="L89" s="9">
        <v>363.68</v>
      </c>
      <c r="M89" s="9">
        <v>90.92</v>
      </c>
      <c r="N89" s="9">
        <v>9.09</v>
      </c>
      <c r="O89" s="9">
        <v>425</v>
      </c>
      <c r="P89" s="10">
        <f t="shared" si="4"/>
        <v>3.8</v>
      </c>
    </row>
    <row r="90" spans="1:16">
      <c r="A90" s="6">
        <v>202409</v>
      </c>
      <c r="B90" s="6" t="s">
        <v>383</v>
      </c>
      <c r="C90" s="6" t="s">
        <v>580</v>
      </c>
      <c r="D90" s="6" t="s">
        <v>1546</v>
      </c>
      <c r="E90" s="6" t="s">
        <v>973</v>
      </c>
      <c r="F90" s="6" t="s">
        <v>698</v>
      </c>
      <c r="G90" s="7" t="s">
        <v>974</v>
      </c>
      <c r="H90" s="6" t="s">
        <v>1486</v>
      </c>
      <c r="I90" s="6">
        <v>0</v>
      </c>
      <c r="J90" s="9">
        <v>3326</v>
      </c>
      <c r="K90" s="9">
        <v>7984.4</v>
      </c>
      <c r="L90" s="9">
        <v>363.68</v>
      </c>
      <c r="M90" s="9">
        <v>90.92</v>
      </c>
      <c r="N90" s="9">
        <v>9.09</v>
      </c>
      <c r="O90" s="9">
        <v>0</v>
      </c>
      <c r="P90" s="10">
        <f t="shared" si="4"/>
        <v>3.8</v>
      </c>
    </row>
    <row r="91" spans="1:16">
      <c r="A91" s="6">
        <v>202409</v>
      </c>
      <c r="B91" s="6" t="s">
        <v>329</v>
      </c>
      <c r="C91" s="6" t="s">
        <v>580</v>
      </c>
      <c r="D91" s="6" t="s">
        <v>1546</v>
      </c>
      <c r="E91" s="6" t="s">
        <v>977</v>
      </c>
      <c r="F91" s="6" t="s">
        <v>698</v>
      </c>
      <c r="G91" s="7" t="s">
        <v>976</v>
      </c>
      <c r="H91" s="6" t="s">
        <v>1486</v>
      </c>
      <c r="I91" s="6">
        <v>0</v>
      </c>
      <c r="J91" s="9">
        <v>3730</v>
      </c>
      <c r="K91" s="9">
        <v>8799.7</v>
      </c>
      <c r="L91" s="9">
        <v>363.68</v>
      </c>
      <c r="M91" s="9">
        <v>90.92</v>
      </c>
      <c r="N91" s="9">
        <v>9.09</v>
      </c>
      <c r="O91" s="9">
        <v>100</v>
      </c>
      <c r="P91" s="10">
        <f t="shared" si="4"/>
        <v>3.8</v>
      </c>
    </row>
    <row r="92" hidden="1" spans="1:16">
      <c r="A92" s="6">
        <v>202409</v>
      </c>
      <c r="B92" s="6" t="s">
        <v>262</v>
      </c>
      <c r="C92" s="6" t="s">
        <v>1438</v>
      </c>
      <c r="D92" s="6" t="s">
        <v>671</v>
      </c>
      <c r="E92" s="6" t="s">
        <v>1457</v>
      </c>
      <c r="F92" s="6" t="s">
        <v>1218</v>
      </c>
      <c r="G92" s="7" t="s">
        <v>987</v>
      </c>
      <c r="H92" s="6" t="s">
        <v>1486</v>
      </c>
      <c r="I92" s="6">
        <v>0</v>
      </c>
      <c r="J92" s="9">
        <v>4100</v>
      </c>
      <c r="K92" s="9">
        <v>9023.5</v>
      </c>
      <c r="L92" s="9">
        <v>363.68</v>
      </c>
      <c r="M92" s="9">
        <v>90.92</v>
      </c>
      <c r="N92" s="9">
        <v>9.09</v>
      </c>
      <c r="O92" s="9">
        <v>1000</v>
      </c>
      <c r="P92" s="10">
        <f t="shared" si="4"/>
        <v>3.8</v>
      </c>
    </row>
    <row r="93" spans="1:16">
      <c r="A93" s="6">
        <v>202409</v>
      </c>
      <c r="B93" s="6" t="s">
        <v>312</v>
      </c>
      <c r="C93" s="6" t="s">
        <v>580</v>
      </c>
      <c r="D93" s="6" t="s">
        <v>1551</v>
      </c>
      <c r="E93" s="6" t="s">
        <v>993</v>
      </c>
      <c r="F93" s="6" t="s">
        <v>994</v>
      </c>
      <c r="G93" s="7" t="s">
        <v>995</v>
      </c>
      <c r="H93" s="6" t="s">
        <v>1486</v>
      </c>
      <c r="I93" s="6">
        <v>0</v>
      </c>
      <c r="J93" s="9">
        <v>2311</v>
      </c>
      <c r="K93" s="9">
        <v>6392.9</v>
      </c>
      <c r="L93" s="9">
        <v>363.68</v>
      </c>
      <c r="M93" s="9">
        <v>90.92</v>
      </c>
      <c r="N93" s="9">
        <v>9.09</v>
      </c>
      <c r="O93" s="9">
        <v>0</v>
      </c>
      <c r="P93" s="10">
        <f t="shared" si="4"/>
        <v>3.8</v>
      </c>
    </row>
    <row r="94" hidden="1" spans="1:16">
      <c r="A94" s="6">
        <v>202409</v>
      </c>
      <c r="B94" s="6" t="s">
        <v>296</v>
      </c>
      <c r="C94" s="6" t="s">
        <v>1438</v>
      </c>
      <c r="D94" s="6" t="s">
        <v>1552</v>
      </c>
      <c r="E94" s="6" t="s">
        <v>1004</v>
      </c>
      <c r="F94" s="6" t="s">
        <v>1005</v>
      </c>
      <c r="G94" s="7" t="s">
        <v>1006</v>
      </c>
      <c r="H94" s="6" t="s">
        <v>1486</v>
      </c>
      <c r="I94" s="6">
        <v>0</v>
      </c>
      <c r="J94" s="9">
        <v>1900</v>
      </c>
      <c r="K94" s="9">
        <v>4762.15</v>
      </c>
      <c r="L94" s="9">
        <v>363.68</v>
      </c>
      <c r="M94" s="9">
        <v>90.92</v>
      </c>
      <c r="N94" s="9">
        <v>9.09</v>
      </c>
      <c r="O94" s="9">
        <v>200</v>
      </c>
      <c r="P94" s="10">
        <f t="shared" si="4"/>
        <v>3.8</v>
      </c>
    </row>
    <row r="95" hidden="1" spans="1:16">
      <c r="A95" s="6">
        <v>202409</v>
      </c>
      <c r="B95" s="6" t="s">
        <v>366</v>
      </c>
      <c r="C95" s="6" t="s">
        <v>575</v>
      </c>
      <c r="D95" s="6" t="s">
        <v>1002</v>
      </c>
      <c r="E95" s="6" t="s">
        <v>1161</v>
      </c>
      <c r="F95" s="6" t="s">
        <v>710</v>
      </c>
      <c r="G95" s="7" t="s">
        <v>1162</v>
      </c>
      <c r="H95" s="6" t="s">
        <v>1486</v>
      </c>
      <c r="I95" s="6">
        <v>0</v>
      </c>
      <c r="J95" s="9">
        <v>3850</v>
      </c>
      <c r="K95" s="9">
        <v>22995.73</v>
      </c>
      <c r="L95" s="9">
        <v>0</v>
      </c>
      <c r="M95" s="9">
        <v>0</v>
      </c>
      <c r="N95" s="9">
        <v>0</v>
      </c>
      <c r="O95" s="9">
        <v>0</v>
      </c>
      <c r="P95" s="10">
        <v>0</v>
      </c>
    </row>
    <row r="96" hidden="1" spans="1:16">
      <c r="A96" s="6">
        <v>202409</v>
      </c>
      <c r="B96" s="6" t="s">
        <v>239</v>
      </c>
      <c r="C96" s="6" t="s">
        <v>1438</v>
      </c>
      <c r="D96" s="6" t="s">
        <v>1543</v>
      </c>
      <c r="E96" s="6" t="s">
        <v>1015</v>
      </c>
      <c r="F96" s="6" t="s">
        <v>1164</v>
      </c>
      <c r="G96" s="7" t="s">
        <v>1017</v>
      </c>
      <c r="H96" s="6" t="s">
        <v>1486</v>
      </c>
      <c r="I96" s="6">
        <v>0</v>
      </c>
      <c r="J96" s="9">
        <v>3200</v>
      </c>
      <c r="K96" s="9">
        <v>8845</v>
      </c>
      <c r="L96" s="9">
        <v>363.68</v>
      </c>
      <c r="M96" s="9">
        <v>90.92</v>
      </c>
      <c r="N96" s="9">
        <v>9.09</v>
      </c>
      <c r="O96" s="9">
        <v>300</v>
      </c>
      <c r="P96" s="10">
        <f t="shared" ref="P96:P103" si="5">1900*0.2%</f>
        <v>3.8</v>
      </c>
    </row>
    <row r="97" hidden="1" spans="1:16">
      <c r="A97" s="6">
        <v>202409</v>
      </c>
      <c r="B97" s="6" t="s">
        <v>386</v>
      </c>
      <c r="C97" s="6" t="s">
        <v>575</v>
      </c>
      <c r="D97" s="6" t="s">
        <v>1542</v>
      </c>
      <c r="E97" s="6" t="s">
        <v>1168</v>
      </c>
      <c r="F97" s="6" t="s">
        <v>578</v>
      </c>
      <c r="G97" s="7" t="s">
        <v>1169</v>
      </c>
      <c r="H97" s="6" t="s">
        <v>1486</v>
      </c>
      <c r="I97" s="6">
        <v>0</v>
      </c>
      <c r="J97" s="9">
        <v>5500</v>
      </c>
      <c r="K97" s="9">
        <v>35985.99</v>
      </c>
      <c r="L97" s="9">
        <v>363.68</v>
      </c>
      <c r="M97" s="9">
        <v>90.92</v>
      </c>
      <c r="N97" s="9">
        <v>9.09</v>
      </c>
      <c r="O97" s="9">
        <v>0</v>
      </c>
      <c r="P97" s="10">
        <f t="shared" si="5"/>
        <v>3.8</v>
      </c>
    </row>
    <row r="98" hidden="1" spans="1:16">
      <c r="A98" s="6">
        <v>202409</v>
      </c>
      <c r="B98" s="6" t="s">
        <v>407</v>
      </c>
      <c r="C98" s="6" t="s">
        <v>841</v>
      </c>
      <c r="D98" s="6" t="s">
        <v>1547</v>
      </c>
      <c r="E98" s="6" t="s">
        <v>1171</v>
      </c>
      <c r="F98" s="6" t="s">
        <v>1172</v>
      </c>
      <c r="G98" s="7" t="s">
        <v>1173</v>
      </c>
      <c r="H98" s="6" t="s">
        <v>1486</v>
      </c>
      <c r="I98" s="6">
        <v>0</v>
      </c>
      <c r="J98" s="9">
        <v>3214</v>
      </c>
      <c r="K98" s="9">
        <v>7373.6</v>
      </c>
      <c r="L98" s="9">
        <v>363.68</v>
      </c>
      <c r="M98" s="9">
        <v>90.92</v>
      </c>
      <c r="N98" s="9">
        <v>9.09</v>
      </c>
      <c r="O98" s="9">
        <v>1250</v>
      </c>
      <c r="P98" s="10">
        <f t="shared" si="5"/>
        <v>3.8</v>
      </c>
    </row>
    <row r="99" spans="1:16">
      <c r="A99" s="6">
        <v>202409</v>
      </c>
      <c r="B99" s="6" t="s">
        <v>377</v>
      </c>
      <c r="C99" s="6" t="s">
        <v>580</v>
      </c>
      <c r="D99" s="6" t="s">
        <v>1554</v>
      </c>
      <c r="E99" s="6" t="s">
        <v>1171</v>
      </c>
      <c r="F99" s="6" t="s">
        <v>1179</v>
      </c>
      <c r="G99" s="7" t="s">
        <v>1180</v>
      </c>
      <c r="H99" s="6" t="s">
        <v>1486</v>
      </c>
      <c r="I99" s="6">
        <v>0</v>
      </c>
      <c r="J99" s="9">
        <v>2520</v>
      </c>
      <c r="K99" s="9">
        <v>6082.59</v>
      </c>
      <c r="L99" s="9">
        <v>363.68</v>
      </c>
      <c r="M99" s="9">
        <v>90.92</v>
      </c>
      <c r="N99" s="9">
        <v>9.09</v>
      </c>
      <c r="O99" s="9">
        <v>0</v>
      </c>
      <c r="P99" s="10">
        <f t="shared" si="5"/>
        <v>3.8</v>
      </c>
    </row>
    <row r="100" hidden="1" spans="1:16">
      <c r="A100" s="6">
        <v>202409</v>
      </c>
      <c r="B100" s="6" t="s">
        <v>267</v>
      </c>
      <c r="C100" s="6" t="s">
        <v>575</v>
      </c>
      <c r="D100" s="6" t="s">
        <v>1002</v>
      </c>
      <c r="E100" s="6" t="s">
        <v>1195</v>
      </c>
      <c r="F100" s="6" t="s">
        <v>710</v>
      </c>
      <c r="G100" s="7" t="s">
        <v>1196</v>
      </c>
      <c r="H100" s="6" t="s">
        <v>1486</v>
      </c>
      <c r="I100" s="6">
        <v>0</v>
      </c>
      <c r="J100" s="9">
        <v>3850</v>
      </c>
      <c r="K100" s="9">
        <v>8550</v>
      </c>
      <c r="L100" s="9">
        <v>363.68</v>
      </c>
      <c r="M100" s="9">
        <v>90.92</v>
      </c>
      <c r="N100" s="9">
        <v>9.09</v>
      </c>
      <c r="O100" s="9">
        <v>0</v>
      </c>
      <c r="P100" s="10">
        <f t="shared" si="5"/>
        <v>3.8</v>
      </c>
    </row>
    <row r="101" hidden="1" spans="1:16">
      <c r="A101" s="6">
        <v>202409</v>
      </c>
      <c r="B101" s="6" t="s">
        <v>293</v>
      </c>
      <c r="C101" s="6" t="s">
        <v>575</v>
      </c>
      <c r="D101" s="6" t="s">
        <v>1002</v>
      </c>
      <c r="E101" s="6" t="s">
        <v>1198</v>
      </c>
      <c r="F101" s="6" t="s">
        <v>710</v>
      </c>
      <c r="G101" s="7" t="s">
        <v>1196</v>
      </c>
      <c r="H101" s="6" t="s">
        <v>1486</v>
      </c>
      <c r="I101" s="6">
        <v>0</v>
      </c>
      <c r="J101" s="9">
        <v>3850</v>
      </c>
      <c r="K101" s="9">
        <v>9035</v>
      </c>
      <c r="L101" s="9">
        <v>363.68</v>
      </c>
      <c r="M101" s="9">
        <v>90.92</v>
      </c>
      <c r="N101" s="9">
        <v>9.09</v>
      </c>
      <c r="O101" s="9">
        <v>0</v>
      </c>
      <c r="P101" s="10">
        <f t="shared" si="5"/>
        <v>3.8</v>
      </c>
    </row>
    <row r="102" hidden="1" spans="1:16">
      <c r="A102" s="6">
        <v>202409</v>
      </c>
      <c r="B102" s="6" t="s">
        <v>400</v>
      </c>
      <c r="C102" s="6" t="s">
        <v>1438</v>
      </c>
      <c r="D102" s="6" t="s">
        <v>1552</v>
      </c>
      <c r="E102" s="6" t="s">
        <v>1200</v>
      </c>
      <c r="F102" s="6" t="s">
        <v>686</v>
      </c>
      <c r="G102" s="7">
        <v>44782</v>
      </c>
      <c r="H102" s="6" t="s">
        <v>1486</v>
      </c>
      <c r="I102" s="6">
        <v>0</v>
      </c>
      <c r="J102" s="9">
        <v>2120</v>
      </c>
      <c r="K102" s="9">
        <v>6339.07</v>
      </c>
      <c r="L102" s="9">
        <v>363.68</v>
      </c>
      <c r="M102" s="9">
        <v>90.92</v>
      </c>
      <c r="N102" s="9">
        <v>9.09</v>
      </c>
      <c r="O102" s="9">
        <v>0</v>
      </c>
      <c r="P102" s="10">
        <f t="shared" si="5"/>
        <v>3.8</v>
      </c>
    </row>
    <row r="103" spans="1:16">
      <c r="A103" s="6">
        <v>202409</v>
      </c>
      <c r="B103" s="6" t="s">
        <v>238</v>
      </c>
      <c r="C103" s="6" t="s">
        <v>580</v>
      </c>
      <c r="D103" s="6" t="s">
        <v>1554</v>
      </c>
      <c r="E103" s="6" t="s">
        <v>1226</v>
      </c>
      <c r="F103" s="6" t="s">
        <v>992</v>
      </c>
      <c r="G103" s="7" t="s">
        <v>1227</v>
      </c>
      <c r="H103" s="6" t="s">
        <v>1486</v>
      </c>
      <c r="I103" s="6">
        <v>0</v>
      </c>
      <c r="J103" s="9">
        <v>2671</v>
      </c>
      <c r="K103" s="9">
        <v>5193.59</v>
      </c>
      <c r="L103" s="9">
        <v>363.68</v>
      </c>
      <c r="M103" s="9">
        <v>90.92</v>
      </c>
      <c r="N103" s="9">
        <v>9.09</v>
      </c>
      <c r="O103" s="9">
        <v>0</v>
      </c>
      <c r="P103" s="10">
        <f t="shared" si="5"/>
        <v>3.8</v>
      </c>
    </row>
    <row r="104" hidden="1" spans="1:16">
      <c r="A104" s="6">
        <v>202409</v>
      </c>
      <c r="B104" s="6" t="s">
        <v>370</v>
      </c>
      <c r="C104" s="6" t="s">
        <v>1437</v>
      </c>
      <c r="D104" s="6" t="s">
        <v>1551</v>
      </c>
      <c r="E104" s="6" t="s">
        <v>1228</v>
      </c>
      <c r="F104" s="6" t="s">
        <v>694</v>
      </c>
      <c r="G104" s="7" t="s">
        <v>1229</v>
      </c>
      <c r="H104" s="6" t="s">
        <v>1486</v>
      </c>
      <c r="I104" s="6">
        <v>0</v>
      </c>
      <c r="J104" s="9">
        <v>4068</v>
      </c>
      <c r="K104" s="9">
        <v>7382</v>
      </c>
      <c r="L104" s="9">
        <v>0</v>
      </c>
      <c r="M104" s="9">
        <v>0</v>
      </c>
      <c r="N104" s="9">
        <v>0</v>
      </c>
      <c r="O104" s="9">
        <v>0</v>
      </c>
      <c r="P104" s="10">
        <v>0</v>
      </c>
    </row>
    <row r="105" hidden="1" spans="1:16">
      <c r="A105" s="6">
        <v>202409</v>
      </c>
      <c r="B105" s="6" t="s">
        <v>350</v>
      </c>
      <c r="C105" s="6" t="s">
        <v>1437</v>
      </c>
      <c r="D105" s="6" t="s">
        <v>671</v>
      </c>
      <c r="E105" s="6" t="s">
        <v>1230</v>
      </c>
      <c r="F105" s="6" t="s">
        <v>792</v>
      </c>
      <c r="G105" s="7" t="s">
        <v>1229</v>
      </c>
      <c r="H105" s="6" t="s">
        <v>1486</v>
      </c>
      <c r="I105" s="6">
        <v>0</v>
      </c>
      <c r="J105" s="9">
        <v>5000</v>
      </c>
      <c r="K105" s="9">
        <v>24046.02</v>
      </c>
      <c r="L105" s="9">
        <v>0</v>
      </c>
      <c r="M105" s="9">
        <v>0</v>
      </c>
      <c r="N105" s="9">
        <v>0</v>
      </c>
      <c r="O105" s="9">
        <v>0</v>
      </c>
      <c r="P105" s="10">
        <v>0</v>
      </c>
    </row>
    <row r="106" hidden="1" spans="1:16">
      <c r="A106" s="6">
        <v>202409</v>
      </c>
      <c r="B106" s="6" t="s">
        <v>415</v>
      </c>
      <c r="C106" s="6" t="s">
        <v>575</v>
      </c>
      <c r="D106" s="6" t="s">
        <v>1002</v>
      </c>
      <c r="E106" s="6" t="s">
        <v>1249</v>
      </c>
      <c r="F106" s="6" t="s">
        <v>710</v>
      </c>
      <c r="G106" s="7" t="s">
        <v>1247</v>
      </c>
      <c r="H106" s="6" t="s">
        <v>1486</v>
      </c>
      <c r="I106" s="6" t="s">
        <v>1563</v>
      </c>
      <c r="J106" s="9">
        <v>3850</v>
      </c>
      <c r="K106" s="9">
        <v>5747</v>
      </c>
      <c r="L106" s="9">
        <v>0</v>
      </c>
      <c r="M106" s="9">
        <v>0</v>
      </c>
      <c r="N106" s="9">
        <v>0</v>
      </c>
      <c r="O106" s="9">
        <v>0</v>
      </c>
      <c r="P106" s="10">
        <v>0</v>
      </c>
    </row>
    <row r="107" spans="1:16">
      <c r="A107" s="6">
        <v>202409</v>
      </c>
      <c r="B107" s="6" t="s">
        <v>322</v>
      </c>
      <c r="C107" s="6" t="s">
        <v>580</v>
      </c>
      <c r="D107" s="6" t="s">
        <v>1554</v>
      </c>
      <c r="E107" s="6" t="s">
        <v>1262</v>
      </c>
      <c r="F107" s="6" t="s">
        <v>725</v>
      </c>
      <c r="G107" s="7">
        <v>44886</v>
      </c>
      <c r="H107" s="6" t="s">
        <v>1486</v>
      </c>
      <c r="I107" s="6">
        <v>0</v>
      </c>
      <c r="J107" s="9">
        <v>1900</v>
      </c>
      <c r="K107" s="9">
        <v>5400.8</v>
      </c>
      <c r="L107" s="9">
        <v>363.68</v>
      </c>
      <c r="M107" s="9">
        <v>90.92</v>
      </c>
      <c r="N107" s="9">
        <v>9.09</v>
      </c>
      <c r="O107" s="9">
        <v>0</v>
      </c>
      <c r="P107" s="10">
        <f t="shared" ref="P107:P128" si="6">1900*0.2%</f>
        <v>3.8</v>
      </c>
    </row>
    <row r="108" hidden="1" spans="1:16">
      <c r="A108" s="6">
        <v>202409</v>
      </c>
      <c r="B108" s="6" t="s">
        <v>315</v>
      </c>
      <c r="C108" s="6" t="s">
        <v>575</v>
      </c>
      <c r="D108" s="6" t="s">
        <v>1551</v>
      </c>
      <c r="E108" s="6" t="s">
        <v>1267</v>
      </c>
      <c r="F108" s="6" t="s">
        <v>1268</v>
      </c>
      <c r="G108" s="7">
        <v>44879</v>
      </c>
      <c r="H108" s="6" t="s">
        <v>1486</v>
      </c>
      <c r="I108" s="6">
        <v>0</v>
      </c>
      <c r="J108" s="9">
        <v>3050</v>
      </c>
      <c r="K108" s="9">
        <v>11426.18</v>
      </c>
      <c r="L108" s="9">
        <v>363.68</v>
      </c>
      <c r="M108" s="9">
        <v>90.92</v>
      </c>
      <c r="N108" s="9">
        <v>9.09</v>
      </c>
      <c r="O108" s="9">
        <v>0</v>
      </c>
      <c r="P108" s="10">
        <f t="shared" si="6"/>
        <v>3.8</v>
      </c>
    </row>
    <row r="109" hidden="1" spans="1:16">
      <c r="A109" s="6">
        <v>202409</v>
      </c>
      <c r="B109" s="6" t="s">
        <v>224</v>
      </c>
      <c r="C109" s="6" t="s">
        <v>575</v>
      </c>
      <c r="D109" s="6" t="s">
        <v>1002</v>
      </c>
      <c r="E109" s="6" t="s">
        <v>1275</v>
      </c>
      <c r="F109" s="6" t="s">
        <v>1276</v>
      </c>
      <c r="G109" s="7">
        <v>44909</v>
      </c>
      <c r="H109" s="6" t="s">
        <v>1486</v>
      </c>
      <c r="I109" s="6">
        <v>0</v>
      </c>
      <c r="J109" s="9">
        <v>3850</v>
      </c>
      <c r="K109" s="9">
        <v>19507</v>
      </c>
      <c r="L109" s="9">
        <v>363.68</v>
      </c>
      <c r="M109" s="9">
        <v>90.92</v>
      </c>
      <c r="N109" s="9">
        <v>9.09</v>
      </c>
      <c r="O109" s="9">
        <v>0</v>
      </c>
      <c r="P109" s="10">
        <f t="shared" si="6"/>
        <v>3.8</v>
      </c>
    </row>
    <row r="110" hidden="1" spans="1:16">
      <c r="A110" s="6">
        <v>202409</v>
      </c>
      <c r="B110" s="6" t="s">
        <v>351</v>
      </c>
      <c r="C110" s="6" t="s">
        <v>1438</v>
      </c>
      <c r="D110" s="6" t="s">
        <v>1543</v>
      </c>
      <c r="E110" s="6" t="s">
        <v>1278</v>
      </c>
      <c r="F110" s="6" t="s">
        <v>1279</v>
      </c>
      <c r="G110" s="7" t="s">
        <v>1280</v>
      </c>
      <c r="H110" s="6" t="s">
        <v>1486</v>
      </c>
      <c r="I110" s="6">
        <v>0</v>
      </c>
      <c r="J110" s="9">
        <v>4480</v>
      </c>
      <c r="K110" s="9">
        <v>11545</v>
      </c>
      <c r="L110" s="9">
        <v>363.68</v>
      </c>
      <c r="M110" s="9">
        <v>90.92</v>
      </c>
      <c r="N110" s="9">
        <v>9.09</v>
      </c>
      <c r="O110" s="9">
        <v>95</v>
      </c>
      <c r="P110" s="10">
        <f t="shared" si="6"/>
        <v>3.8</v>
      </c>
    </row>
    <row r="111" hidden="1" spans="1:16">
      <c r="A111" s="6">
        <v>202409</v>
      </c>
      <c r="B111" s="6" t="s">
        <v>451</v>
      </c>
      <c r="C111" s="6" t="s">
        <v>1437</v>
      </c>
      <c r="D111" s="6" t="s">
        <v>1554</v>
      </c>
      <c r="E111" s="6" t="s">
        <v>1282</v>
      </c>
      <c r="F111" s="6" t="s">
        <v>778</v>
      </c>
      <c r="G111" s="7" t="s">
        <v>1283</v>
      </c>
      <c r="H111" s="6" t="s">
        <v>1486</v>
      </c>
      <c r="I111" s="6">
        <v>0</v>
      </c>
      <c r="J111" s="9">
        <v>2500</v>
      </c>
      <c r="K111" s="9">
        <v>6219.9</v>
      </c>
      <c r="L111" s="9">
        <v>363.68</v>
      </c>
      <c r="M111" s="9">
        <v>90.92</v>
      </c>
      <c r="N111" s="9">
        <v>9.09</v>
      </c>
      <c r="O111" s="9">
        <v>0</v>
      </c>
      <c r="P111" s="10">
        <f t="shared" si="6"/>
        <v>3.8</v>
      </c>
    </row>
    <row r="112" hidden="1" spans="1:16">
      <c r="A112" s="6">
        <v>202409</v>
      </c>
      <c r="B112" s="6" t="s">
        <v>436</v>
      </c>
      <c r="C112" s="6" t="s">
        <v>1437</v>
      </c>
      <c r="D112" s="6" t="s">
        <v>1551</v>
      </c>
      <c r="E112" s="6" t="s">
        <v>1286</v>
      </c>
      <c r="F112" s="6" t="s">
        <v>1340</v>
      </c>
      <c r="G112" s="7" t="s">
        <v>1287</v>
      </c>
      <c r="H112" s="6" t="s">
        <v>1486</v>
      </c>
      <c r="I112" s="6">
        <v>0</v>
      </c>
      <c r="J112" s="9">
        <v>4238</v>
      </c>
      <c r="K112" s="9">
        <v>8354.7</v>
      </c>
      <c r="L112" s="9">
        <v>363.68</v>
      </c>
      <c r="M112" s="9">
        <v>90.92</v>
      </c>
      <c r="N112" s="9">
        <v>9.09</v>
      </c>
      <c r="O112" s="9">
        <v>0</v>
      </c>
      <c r="P112" s="10">
        <f t="shared" si="6"/>
        <v>3.8</v>
      </c>
    </row>
    <row r="113" hidden="1" spans="1:16">
      <c r="A113" s="6">
        <v>202409</v>
      </c>
      <c r="B113" s="6" t="s">
        <v>348</v>
      </c>
      <c r="C113" s="6" t="s">
        <v>1437</v>
      </c>
      <c r="D113" s="6" t="s">
        <v>671</v>
      </c>
      <c r="E113" s="6" t="s">
        <v>1289</v>
      </c>
      <c r="F113" s="6" t="s">
        <v>792</v>
      </c>
      <c r="G113" s="7" t="s">
        <v>1290</v>
      </c>
      <c r="H113" s="6" t="s">
        <v>1486</v>
      </c>
      <c r="I113" s="6">
        <v>0</v>
      </c>
      <c r="J113" s="9">
        <v>6160</v>
      </c>
      <c r="K113" s="9">
        <v>15745</v>
      </c>
      <c r="L113" s="9">
        <v>363.68</v>
      </c>
      <c r="M113" s="9">
        <v>90.92</v>
      </c>
      <c r="N113" s="9">
        <v>9.09</v>
      </c>
      <c r="O113" s="9">
        <v>800</v>
      </c>
      <c r="P113" s="10">
        <f t="shared" si="6"/>
        <v>3.8</v>
      </c>
    </row>
    <row r="114" hidden="1" spans="1:16">
      <c r="A114" s="6">
        <v>202409</v>
      </c>
      <c r="B114" s="6" t="s">
        <v>304</v>
      </c>
      <c r="C114" s="6" t="s">
        <v>1439</v>
      </c>
      <c r="D114" s="6" t="s">
        <v>1553</v>
      </c>
      <c r="E114" s="6" t="s">
        <v>1311</v>
      </c>
      <c r="F114" s="6" t="s">
        <v>1312</v>
      </c>
      <c r="G114" s="7" t="s">
        <v>1313</v>
      </c>
      <c r="H114" s="6" t="s">
        <v>1486</v>
      </c>
      <c r="I114" s="6">
        <v>0</v>
      </c>
      <c r="J114" s="9">
        <v>2000</v>
      </c>
      <c r="K114" s="9">
        <v>4949.44</v>
      </c>
      <c r="L114" s="9">
        <v>363.68</v>
      </c>
      <c r="M114" s="9">
        <v>90.92</v>
      </c>
      <c r="N114" s="9">
        <v>9.09</v>
      </c>
      <c r="O114" s="9">
        <v>0</v>
      </c>
      <c r="P114" s="10">
        <f t="shared" si="6"/>
        <v>3.8</v>
      </c>
    </row>
    <row r="115" hidden="1" spans="1:16">
      <c r="A115" s="6">
        <v>202409</v>
      </c>
      <c r="B115" s="6" t="s">
        <v>367</v>
      </c>
      <c r="C115" s="6" t="s">
        <v>1437</v>
      </c>
      <c r="D115" s="6" t="s">
        <v>1554</v>
      </c>
      <c r="E115" s="6" t="s">
        <v>1318</v>
      </c>
      <c r="F115" s="6" t="s">
        <v>778</v>
      </c>
      <c r="G115" s="7" t="s">
        <v>1319</v>
      </c>
      <c r="H115" s="6" t="s">
        <v>1486</v>
      </c>
      <c r="I115" s="6">
        <v>0</v>
      </c>
      <c r="J115" s="9">
        <v>1900</v>
      </c>
      <c r="K115" s="9">
        <v>5805.8</v>
      </c>
      <c r="L115" s="9">
        <v>363.68</v>
      </c>
      <c r="M115" s="9">
        <v>90.92</v>
      </c>
      <c r="N115" s="9">
        <v>9.09</v>
      </c>
      <c r="O115" s="9">
        <v>0</v>
      </c>
      <c r="P115" s="10">
        <f t="shared" si="6"/>
        <v>3.8</v>
      </c>
    </row>
    <row r="116" hidden="1" spans="1:16">
      <c r="A116" s="6">
        <v>202409</v>
      </c>
      <c r="B116" s="6" t="s">
        <v>228</v>
      </c>
      <c r="C116" s="6" t="s">
        <v>592</v>
      </c>
      <c r="D116" s="6" t="s">
        <v>1551</v>
      </c>
      <c r="E116" s="6" t="s">
        <v>1327</v>
      </c>
      <c r="F116" s="6" t="s">
        <v>833</v>
      </c>
      <c r="G116" s="7" t="s">
        <v>1328</v>
      </c>
      <c r="H116" s="6" t="s">
        <v>1486</v>
      </c>
      <c r="I116" s="6">
        <v>0</v>
      </c>
      <c r="J116" s="9">
        <v>2000</v>
      </c>
      <c r="K116" s="9">
        <v>5766</v>
      </c>
      <c r="L116" s="9">
        <v>363.68</v>
      </c>
      <c r="M116" s="9">
        <v>90.92</v>
      </c>
      <c r="N116" s="9">
        <v>9.09</v>
      </c>
      <c r="O116" s="9">
        <v>0</v>
      </c>
      <c r="P116" s="10">
        <f t="shared" si="6"/>
        <v>3.8</v>
      </c>
    </row>
    <row r="117" hidden="1" spans="1:16">
      <c r="A117" s="6">
        <v>202409</v>
      </c>
      <c r="B117" s="6" t="s">
        <v>231</v>
      </c>
      <c r="C117" s="6" t="s">
        <v>1439</v>
      </c>
      <c r="D117" s="6" t="s">
        <v>1551</v>
      </c>
      <c r="E117" s="6" t="s">
        <v>1334</v>
      </c>
      <c r="F117" s="6" t="s">
        <v>675</v>
      </c>
      <c r="G117" s="7" t="s">
        <v>1335</v>
      </c>
      <c r="H117" s="6" t="s">
        <v>1486</v>
      </c>
      <c r="I117" s="6">
        <v>0</v>
      </c>
      <c r="J117" s="9">
        <v>3026</v>
      </c>
      <c r="K117" s="9">
        <v>6493.03</v>
      </c>
      <c r="L117" s="9">
        <v>363.68</v>
      </c>
      <c r="M117" s="9">
        <v>90.92</v>
      </c>
      <c r="N117" s="9">
        <v>9.09</v>
      </c>
      <c r="O117" s="9">
        <v>250</v>
      </c>
      <c r="P117" s="10">
        <f t="shared" si="6"/>
        <v>3.8</v>
      </c>
    </row>
    <row r="118" spans="1:16">
      <c r="A118" s="6">
        <v>202409</v>
      </c>
      <c r="B118" s="6" t="s">
        <v>265</v>
      </c>
      <c r="C118" s="6" t="s">
        <v>580</v>
      </c>
      <c r="D118" s="6" t="s">
        <v>1554</v>
      </c>
      <c r="E118" s="6" t="s">
        <v>1343</v>
      </c>
      <c r="F118" s="6" t="s">
        <v>941</v>
      </c>
      <c r="G118" s="7" t="s">
        <v>1345</v>
      </c>
      <c r="H118" s="6" t="s">
        <v>1486</v>
      </c>
      <c r="I118" s="6">
        <v>0</v>
      </c>
      <c r="J118" s="9">
        <v>1900</v>
      </c>
      <c r="K118" s="9">
        <v>5207.2</v>
      </c>
      <c r="L118" s="9">
        <v>363.68</v>
      </c>
      <c r="M118" s="9">
        <v>90.92</v>
      </c>
      <c r="N118" s="9">
        <v>9.09</v>
      </c>
      <c r="O118" s="9">
        <v>0</v>
      </c>
      <c r="P118" s="10">
        <f t="shared" si="6"/>
        <v>3.8</v>
      </c>
    </row>
    <row r="119" hidden="1" spans="1:16">
      <c r="A119" s="6">
        <v>202409</v>
      </c>
      <c r="B119" s="6" t="s">
        <v>402</v>
      </c>
      <c r="C119" s="6" t="s">
        <v>1437</v>
      </c>
      <c r="D119" s="6" t="s">
        <v>1542</v>
      </c>
      <c r="E119" s="6" t="s">
        <v>1350</v>
      </c>
      <c r="F119" s="6" t="s">
        <v>1351</v>
      </c>
      <c r="G119" s="7" t="s">
        <v>1352</v>
      </c>
      <c r="H119" s="6" t="s">
        <v>1486</v>
      </c>
      <c r="I119" s="6">
        <v>0</v>
      </c>
      <c r="J119" s="9">
        <v>12400</v>
      </c>
      <c r="K119" s="9">
        <v>23512</v>
      </c>
      <c r="L119" s="9">
        <v>363.68</v>
      </c>
      <c r="M119" s="9">
        <v>90.92</v>
      </c>
      <c r="N119" s="9">
        <v>9.09</v>
      </c>
      <c r="O119" s="9">
        <v>3128</v>
      </c>
      <c r="P119" s="10">
        <f t="shared" si="6"/>
        <v>3.8</v>
      </c>
    </row>
    <row r="120" hidden="1" spans="1:16">
      <c r="A120" s="6">
        <v>202409</v>
      </c>
      <c r="B120" s="6" t="s">
        <v>390</v>
      </c>
      <c r="C120" s="6" t="s">
        <v>1439</v>
      </c>
      <c r="D120" s="6" t="s">
        <v>1551</v>
      </c>
      <c r="E120" s="6" t="s">
        <v>1355</v>
      </c>
      <c r="F120" s="6" t="s">
        <v>675</v>
      </c>
      <c r="G120" s="7" t="s">
        <v>1356</v>
      </c>
      <c r="H120" s="6" t="s">
        <v>1486</v>
      </c>
      <c r="I120" s="6">
        <v>0</v>
      </c>
      <c r="J120" s="9">
        <v>3026</v>
      </c>
      <c r="K120" s="9">
        <v>6687.66</v>
      </c>
      <c r="L120" s="9">
        <v>363.68</v>
      </c>
      <c r="M120" s="9">
        <v>90.92</v>
      </c>
      <c r="N120" s="9">
        <v>9.09</v>
      </c>
      <c r="O120" s="9">
        <v>0</v>
      </c>
      <c r="P120" s="10">
        <f t="shared" si="6"/>
        <v>3.8</v>
      </c>
    </row>
    <row r="121" hidden="1" spans="1:16">
      <c r="A121" s="6">
        <v>202409</v>
      </c>
      <c r="B121" s="6" t="s">
        <v>269</v>
      </c>
      <c r="C121" s="6" t="s">
        <v>1437</v>
      </c>
      <c r="D121" s="6" t="s">
        <v>1551</v>
      </c>
      <c r="E121" s="6" t="s">
        <v>1360</v>
      </c>
      <c r="F121" s="6" t="s">
        <v>669</v>
      </c>
      <c r="G121" s="7" t="s">
        <v>1359</v>
      </c>
      <c r="H121" s="6" t="s">
        <v>1486</v>
      </c>
      <c r="I121" s="6">
        <v>0</v>
      </c>
      <c r="J121" s="9">
        <v>2600</v>
      </c>
      <c r="K121" s="9">
        <v>5800</v>
      </c>
      <c r="L121" s="9">
        <v>363.68</v>
      </c>
      <c r="M121" s="9">
        <v>90.92</v>
      </c>
      <c r="N121" s="9">
        <v>9.09</v>
      </c>
      <c r="O121" s="9">
        <v>0</v>
      </c>
      <c r="P121" s="10">
        <f t="shared" si="6"/>
        <v>3.8</v>
      </c>
    </row>
    <row r="122" spans="1:16">
      <c r="A122" s="6">
        <v>202409</v>
      </c>
      <c r="B122" s="6" t="s">
        <v>313</v>
      </c>
      <c r="C122" s="6" t="s">
        <v>580</v>
      </c>
      <c r="D122" s="6" t="s">
        <v>1554</v>
      </c>
      <c r="E122" s="6" t="s">
        <v>1361</v>
      </c>
      <c r="F122" s="6" t="s">
        <v>992</v>
      </c>
      <c r="G122" s="7" t="s">
        <v>1362</v>
      </c>
      <c r="H122" s="6" t="s">
        <v>1486</v>
      </c>
      <c r="I122" s="6">
        <v>0</v>
      </c>
      <c r="J122" s="9">
        <v>2320</v>
      </c>
      <c r="K122" s="9">
        <v>6294.8</v>
      </c>
      <c r="L122" s="9">
        <v>363.68</v>
      </c>
      <c r="M122" s="9">
        <v>90.92</v>
      </c>
      <c r="N122" s="9">
        <v>9.09</v>
      </c>
      <c r="O122" s="9">
        <v>0</v>
      </c>
      <c r="P122" s="10">
        <f t="shared" si="6"/>
        <v>3.8</v>
      </c>
    </row>
    <row r="123" hidden="1" spans="1:16">
      <c r="A123" s="6">
        <v>202409</v>
      </c>
      <c r="B123" s="6" t="s">
        <v>263</v>
      </c>
      <c r="C123" s="6" t="s">
        <v>661</v>
      </c>
      <c r="D123" s="6" t="s">
        <v>1543</v>
      </c>
      <c r="E123" s="6" t="s">
        <v>1369</v>
      </c>
      <c r="F123" s="6" t="s">
        <v>663</v>
      </c>
      <c r="G123" s="7" t="s">
        <v>1370</v>
      </c>
      <c r="H123" s="6" t="s">
        <v>1486</v>
      </c>
      <c r="I123" s="6">
        <v>0</v>
      </c>
      <c r="J123" s="9">
        <v>5200</v>
      </c>
      <c r="K123" s="9">
        <v>13290</v>
      </c>
      <c r="L123" s="9">
        <v>363.68</v>
      </c>
      <c r="M123" s="9">
        <v>90.92</v>
      </c>
      <c r="N123" s="9">
        <v>9.09</v>
      </c>
      <c r="O123" s="9">
        <v>0</v>
      </c>
      <c r="P123" s="10">
        <f t="shared" si="6"/>
        <v>3.8</v>
      </c>
    </row>
    <row r="124" hidden="1" spans="1:16">
      <c r="A124" s="6">
        <v>202409</v>
      </c>
      <c r="B124" s="6" t="s">
        <v>442</v>
      </c>
      <c r="C124" s="6" t="s">
        <v>1437</v>
      </c>
      <c r="D124" s="6" t="s">
        <v>1554</v>
      </c>
      <c r="E124" s="6" t="s">
        <v>1375</v>
      </c>
      <c r="F124" s="6" t="s">
        <v>778</v>
      </c>
      <c r="G124" s="7" t="s">
        <v>1376</v>
      </c>
      <c r="H124" s="6" t="s">
        <v>1486</v>
      </c>
      <c r="I124" s="6">
        <v>0</v>
      </c>
      <c r="J124" s="9">
        <v>1900</v>
      </c>
      <c r="K124" s="9">
        <v>4885.29</v>
      </c>
      <c r="L124" s="9">
        <v>363.68</v>
      </c>
      <c r="M124" s="9">
        <v>90.92</v>
      </c>
      <c r="N124" s="9">
        <v>9.09</v>
      </c>
      <c r="O124" s="9">
        <v>0</v>
      </c>
      <c r="P124" s="10">
        <f t="shared" si="6"/>
        <v>3.8</v>
      </c>
    </row>
    <row r="125" spans="1:16">
      <c r="A125" s="6">
        <v>202409</v>
      </c>
      <c r="B125" s="6" t="s">
        <v>496</v>
      </c>
      <c r="C125" s="6" t="s">
        <v>580</v>
      </c>
      <c r="D125" s="6" t="s">
        <v>1554</v>
      </c>
      <c r="E125" s="6" t="s">
        <v>1377</v>
      </c>
      <c r="F125" s="6" t="s">
        <v>1344</v>
      </c>
      <c r="G125" s="7" t="s">
        <v>1378</v>
      </c>
      <c r="H125" s="6" t="s">
        <v>1486</v>
      </c>
      <c r="I125" s="6">
        <v>0</v>
      </c>
      <c r="J125" s="9">
        <v>1900</v>
      </c>
      <c r="K125" s="9">
        <v>5258.7</v>
      </c>
      <c r="L125" s="9">
        <v>363.68</v>
      </c>
      <c r="M125" s="9">
        <v>90.92</v>
      </c>
      <c r="N125" s="9">
        <v>9.09</v>
      </c>
      <c r="O125" s="9">
        <v>0</v>
      </c>
      <c r="P125" s="10">
        <f t="shared" si="6"/>
        <v>3.8</v>
      </c>
    </row>
    <row r="126" hidden="1" spans="1:16">
      <c r="A126" s="6">
        <v>202409</v>
      </c>
      <c r="B126" s="6" t="s">
        <v>488</v>
      </c>
      <c r="C126" s="6" t="s">
        <v>1437</v>
      </c>
      <c r="D126" s="6" t="s">
        <v>1551</v>
      </c>
      <c r="E126" s="6" t="s">
        <v>1380</v>
      </c>
      <c r="F126" s="6" t="s">
        <v>1381</v>
      </c>
      <c r="G126" s="7" t="s">
        <v>1378</v>
      </c>
      <c r="H126" s="6" t="s">
        <v>1486</v>
      </c>
      <c r="I126" s="6">
        <v>0</v>
      </c>
      <c r="J126" s="9">
        <v>3000</v>
      </c>
      <c r="K126" s="9">
        <v>5657.82</v>
      </c>
      <c r="L126" s="9">
        <v>363.68</v>
      </c>
      <c r="M126" s="9">
        <v>90.92</v>
      </c>
      <c r="N126" s="9">
        <v>9.09</v>
      </c>
      <c r="O126" s="9">
        <v>0</v>
      </c>
      <c r="P126" s="10">
        <f t="shared" si="6"/>
        <v>3.8</v>
      </c>
    </row>
    <row r="127" spans="1:16">
      <c r="A127" s="6">
        <v>202409</v>
      </c>
      <c r="B127" s="6" t="s">
        <v>486</v>
      </c>
      <c r="C127" s="6" t="s">
        <v>580</v>
      </c>
      <c r="D127" s="6" t="s">
        <v>1554</v>
      </c>
      <c r="E127" s="6" t="s">
        <v>1393</v>
      </c>
      <c r="F127" s="6" t="s">
        <v>1344</v>
      </c>
      <c r="G127" s="7" t="s">
        <v>1394</v>
      </c>
      <c r="H127" s="6" t="s">
        <v>1486</v>
      </c>
      <c r="I127" s="6">
        <v>0</v>
      </c>
      <c r="J127" s="9">
        <v>1900</v>
      </c>
      <c r="K127" s="9">
        <v>5053.1</v>
      </c>
      <c r="L127" s="9">
        <v>363.68</v>
      </c>
      <c r="M127" s="9">
        <v>90.92</v>
      </c>
      <c r="N127" s="9">
        <v>9.09</v>
      </c>
      <c r="O127" s="9">
        <v>0</v>
      </c>
      <c r="P127" s="10">
        <f t="shared" si="6"/>
        <v>3.8</v>
      </c>
    </row>
    <row r="128" spans="1:16">
      <c r="A128" s="6">
        <v>202409</v>
      </c>
      <c r="B128" s="6" t="s">
        <v>472</v>
      </c>
      <c r="C128" s="6" t="s">
        <v>580</v>
      </c>
      <c r="D128" s="6" t="s">
        <v>1554</v>
      </c>
      <c r="E128" s="6" t="s">
        <v>1395</v>
      </c>
      <c r="F128" s="6" t="s">
        <v>992</v>
      </c>
      <c r="G128" s="7" t="s">
        <v>1396</v>
      </c>
      <c r="H128" s="6" t="s">
        <v>1486</v>
      </c>
      <c r="I128" s="6">
        <v>0</v>
      </c>
      <c r="J128" s="9">
        <v>2520</v>
      </c>
      <c r="K128" s="9">
        <v>5958.1</v>
      </c>
      <c r="L128" s="9">
        <v>363.68</v>
      </c>
      <c r="M128" s="9">
        <v>90.92</v>
      </c>
      <c r="N128" s="9">
        <v>9.09</v>
      </c>
      <c r="O128" s="9">
        <v>0</v>
      </c>
      <c r="P128" s="10">
        <f t="shared" si="6"/>
        <v>3.8</v>
      </c>
    </row>
    <row r="129" hidden="1" spans="1:16">
      <c r="A129" s="6">
        <v>202409</v>
      </c>
      <c r="B129" s="6" t="s">
        <v>492</v>
      </c>
      <c r="C129" s="6" t="s">
        <v>1438</v>
      </c>
      <c r="D129" s="6" t="s">
        <v>856</v>
      </c>
      <c r="E129" s="6" t="s">
        <v>1397</v>
      </c>
      <c r="F129" s="6" t="s">
        <v>856</v>
      </c>
      <c r="G129" s="7" t="s">
        <v>1398</v>
      </c>
      <c r="H129" s="6" t="s">
        <v>1486</v>
      </c>
      <c r="I129" s="6">
        <v>0</v>
      </c>
      <c r="J129" s="9">
        <v>1900</v>
      </c>
      <c r="K129" s="9">
        <v>5200</v>
      </c>
      <c r="L129" s="9">
        <v>0</v>
      </c>
      <c r="M129" s="9">
        <v>0</v>
      </c>
      <c r="N129" s="9">
        <v>0</v>
      </c>
      <c r="O129" s="9">
        <v>0</v>
      </c>
      <c r="P129" s="10">
        <v>0</v>
      </c>
    </row>
    <row r="130" hidden="1" spans="1:16">
      <c r="A130" s="6">
        <v>202409</v>
      </c>
      <c r="B130" s="6" t="s">
        <v>477</v>
      </c>
      <c r="C130" s="6" t="s">
        <v>1438</v>
      </c>
      <c r="D130" s="6" t="s">
        <v>1552</v>
      </c>
      <c r="E130" s="6" t="s">
        <v>1399</v>
      </c>
      <c r="F130" s="6" t="s">
        <v>686</v>
      </c>
      <c r="G130" s="7" t="s">
        <v>1401</v>
      </c>
      <c r="H130" s="6" t="s">
        <v>1486</v>
      </c>
      <c r="I130" s="6">
        <v>0</v>
      </c>
      <c r="J130" s="9">
        <v>2120</v>
      </c>
      <c r="K130" s="9">
        <v>6115.54</v>
      </c>
      <c r="L130" s="9">
        <v>363.68</v>
      </c>
      <c r="M130" s="9">
        <v>90.92</v>
      </c>
      <c r="N130" s="9">
        <v>9.09</v>
      </c>
      <c r="O130" s="9">
        <v>0</v>
      </c>
      <c r="P130" s="10">
        <f t="shared" ref="P130:P139" si="7">1900*0.2%</f>
        <v>3.8</v>
      </c>
    </row>
    <row r="131" hidden="1" spans="1:16">
      <c r="A131" s="6">
        <v>202409</v>
      </c>
      <c r="B131" s="6" t="s">
        <v>478</v>
      </c>
      <c r="C131" s="6" t="s">
        <v>1437</v>
      </c>
      <c r="D131" s="6" t="s">
        <v>1554</v>
      </c>
      <c r="E131" s="6" t="s">
        <v>1404</v>
      </c>
      <c r="F131" s="6" t="s">
        <v>778</v>
      </c>
      <c r="G131" s="7" t="s">
        <v>1405</v>
      </c>
      <c r="H131" s="6" t="s">
        <v>1486</v>
      </c>
      <c r="I131" s="6">
        <v>0</v>
      </c>
      <c r="J131" s="9">
        <v>1900</v>
      </c>
      <c r="K131" s="9">
        <v>5581.9</v>
      </c>
      <c r="L131" s="9">
        <v>363.68</v>
      </c>
      <c r="M131" s="9">
        <v>90.92</v>
      </c>
      <c r="N131" s="9">
        <v>9.09</v>
      </c>
      <c r="O131" s="9">
        <v>0</v>
      </c>
      <c r="P131" s="10">
        <f t="shared" si="7"/>
        <v>3.8</v>
      </c>
    </row>
    <row r="132" hidden="1" spans="1:16">
      <c r="A132" s="6">
        <v>202409</v>
      </c>
      <c r="B132" s="6" t="s">
        <v>493</v>
      </c>
      <c r="C132" s="6" t="s">
        <v>1437</v>
      </c>
      <c r="D132" s="6" t="s">
        <v>1546</v>
      </c>
      <c r="E132" s="6" t="s">
        <v>1406</v>
      </c>
      <c r="F132" s="6" t="s">
        <v>1358</v>
      </c>
      <c r="G132" s="7" t="s">
        <v>1407</v>
      </c>
      <c r="H132" s="6" t="s">
        <v>1486</v>
      </c>
      <c r="I132" s="6">
        <v>0</v>
      </c>
      <c r="J132" s="9">
        <v>5500</v>
      </c>
      <c r="K132" s="9">
        <v>14592.88</v>
      </c>
      <c r="L132" s="9">
        <v>363.68</v>
      </c>
      <c r="M132" s="9">
        <v>90.92</v>
      </c>
      <c r="N132" s="9">
        <v>9.09</v>
      </c>
      <c r="O132" s="9">
        <v>0</v>
      </c>
      <c r="P132" s="10">
        <f t="shared" si="7"/>
        <v>3.8</v>
      </c>
    </row>
    <row r="133" hidden="1" spans="1:16">
      <c r="A133" s="6">
        <v>202409</v>
      </c>
      <c r="B133" s="6" t="s">
        <v>253</v>
      </c>
      <c r="C133" s="6" t="s">
        <v>1438</v>
      </c>
      <c r="D133" s="6" t="s">
        <v>1551</v>
      </c>
      <c r="E133" s="6" t="s">
        <v>1062</v>
      </c>
      <c r="F133" s="6" t="s">
        <v>1408</v>
      </c>
      <c r="G133" s="7" t="s">
        <v>1063</v>
      </c>
      <c r="H133" s="6" t="s">
        <v>1494</v>
      </c>
      <c r="I133" s="6">
        <v>0</v>
      </c>
      <c r="J133" s="9">
        <v>3026</v>
      </c>
      <c r="K133" s="9">
        <v>6980.12</v>
      </c>
      <c r="L133" s="9">
        <v>363.68</v>
      </c>
      <c r="M133" s="9">
        <v>90.92</v>
      </c>
      <c r="N133" s="9">
        <v>9.09</v>
      </c>
      <c r="O133" s="9">
        <v>0</v>
      </c>
      <c r="P133" s="10">
        <f t="shared" si="7"/>
        <v>3.8</v>
      </c>
    </row>
    <row r="134" hidden="1" spans="1:16">
      <c r="A134" s="6">
        <v>202409</v>
      </c>
      <c r="B134" s="6" t="s">
        <v>500</v>
      </c>
      <c r="C134" s="6" t="s">
        <v>1438</v>
      </c>
      <c r="D134" s="6" t="s">
        <v>1553</v>
      </c>
      <c r="E134" s="6" t="s">
        <v>1426</v>
      </c>
      <c r="F134" s="6" t="s">
        <v>1427</v>
      </c>
      <c r="G134" s="7" t="s">
        <v>1428</v>
      </c>
      <c r="H134" s="6" t="s">
        <v>1486</v>
      </c>
      <c r="I134" s="6">
        <v>0</v>
      </c>
      <c r="J134" s="9">
        <v>2500</v>
      </c>
      <c r="K134" s="9">
        <v>4550.35</v>
      </c>
      <c r="L134" s="9">
        <v>363.68</v>
      </c>
      <c r="M134" s="9">
        <v>90.92</v>
      </c>
      <c r="N134" s="9">
        <v>9.09</v>
      </c>
      <c r="O134" s="9">
        <v>0</v>
      </c>
      <c r="P134" s="10">
        <f t="shared" si="7"/>
        <v>3.8</v>
      </c>
    </row>
    <row r="135" hidden="1" spans="1:16">
      <c r="A135" s="6">
        <v>202409</v>
      </c>
      <c r="B135" s="6" t="s">
        <v>502</v>
      </c>
      <c r="C135" s="6" t="s">
        <v>1438</v>
      </c>
      <c r="D135" s="6" t="s">
        <v>671</v>
      </c>
      <c r="E135" s="6" t="s">
        <v>1429</v>
      </c>
      <c r="F135" s="6" t="s">
        <v>1220</v>
      </c>
      <c r="G135" s="7" t="s">
        <v>1430</v>
      </c>
      <c r="H135" s="6" t="s">
        <v>1486</v>
      </c>
      <c r="I135" s="6">
        <v>0</v>
      </c>
      <c r="J135" s="9">
        <v>7100</v>
      </c>
      <c r="K135" s="9">
        <v>15822.5</v>
      </c>
      <c r="L135" s="9">
        <v>363.68</v>
      </c>
      <c r="M135" s="9">
        <v>90.92</v>
      </c>
      <c r="N135" s="9">
        <v>9.09</v>
      </c>
      <c r="O135" s="9">
        <v>95</v>
      </c>
      <c r="P135" s="10">
        <f t="shared" si="7"/>
        <v>3.8</v>
      </c>
    </row>
    <row r="136" hidden="1" spans="1:16">
      <c r="A136" s="6">
        <v>202409</v>
      </c>
      <c r="B136" s="6" t="s">
        <v>481</v>
      </c>
      <c r="C136" s="6" t="s">
        <v>1437</v>
      </c>
      <c r="D136" s="6" t="s">
        <v>1543</v>
      </c>
      <c r="E136" s="6" t="s">
        <v>1440</v>
      </c>
      <c r="F136" s="6" t="s">
        <v>1441</v>
      </c>
      <c r="G136" s="7" t="s">
        <v>1442</v>
      </c>
      <c r="H136" s="6" t="s">
        <v>1486</v>
      </c>
      <c r="I136" s="6">
        <v>0</v>
      </c>
      <c r="J136" s="9">
        <v>4480</v>
      </c>
      <c r="K136" s="9">
        <v>8800.57</v>
      </c>
      <c r="L136" s="9">
        <v>363.68</v>
      </c>
      <c r="M136" s="9">
        <v>90.92</v>
      </c>
      <c r="N136" s="9">
        <v>9.09</v>
      </c>
      <c r="O136" s="9">
        <v>1344</v>
      </c>
      <c r="P136" s="10">
        <f t="shared" si="7"/>
        <v>3.8</v>
      </c>
    </row>
    <row r="137" spans="1:16">
      <c r="A137" s="6">
        <v>202409</v>
      </c>
      <c r="B137" s="6" t="s">
        <v>470</v>
      </c>
      <c r="C137" s="6" t="s">
        <v>580</v>
      </c>
      <c r="D137" s="6" t="s">
        <v>1546</v>
      </c>
      <c r="E137" s="6" t="s">
        <v>1459</v>
      </c>
      <c r="F137" s="6" t="s">
        <v>609</v>
      </c>
      <c r="G137" s="7" t="s">
        <v>1460</v>
      </c>
      <c r="H137" s="6" t="s">
        <v>1486</v>
      </c>
      <c r="I137" s="6">
        <v>0</v>
      </c>
      <c r="J137" s="9">
        <v>6000</v>
      </c>
      <c r="K137" s="9">
        <v>15431.3</v>
      </c>
      <c r="L137" s="9">
        <v>363.68</v>
      </c>
      <c r="M137" s="9">
        <v>90.92</v>
      </c>
      <c r="N137" s="9">
        <v>9.09</v>
      </c>
      <c r="O137" s="9">
        <v>0</v>
      </c>
      <c r="P137" s="10">
        <f t="shared" si="7"/>
        <v>3.8</v>
      </c>
    </row>
    <row r="138" hidden="1" spans="1:16">
      <c r="A138" s="6">
        <v>202409</v>
      </c>
      <c r="B138" s="6" t="s">
        <v>468</v>
      </c>
      <c r="C138" s="6" t="s">
        <v>1439</v>
      </c>
      <c r="D138" s="6" t="s">
        <v>1553</v>
      </c>
      <c r="E138" s="6" t="s">
        <v>1479</v>
      </c>
      <c r="F138" s="6" t="s">
        <v>1312</v>
      </c>
      <c r="G138" s="7" t="s">
        <v>1480</v>
      </c>
      <c r="H138" s="6" t="s">
        <v>1486</v>
      </c>
      <c r="I138" s="6">
        <v>0</v>
      </c>
      <c r="J138" s="9">
        <v>3250</v>
      </c>
      <c r="K138" s="9">
        <v>4100.1</v>
      </c>
      <c r="L138" s="9">
        <v>363.68</v>
      </c>
      <c r="M138" s="9">
        <v>90.92</v>
      </c>
      <c r="N138" s="9">
        <v>9.09</v>
      </c>
      <c r="O138" s="9">
        <v>0</v>
      </c>
      <c r="P138" s="10">
        <f t="shared" si="7"/>
        <v>3.8</v>
      </c>
    </row>
    <row r="139" hidden="1" spans="1:16">
      <c r="A139" s="6">
        <v>202409</v>
      </c>
      <c r="B139" s="6" t="s">
        <v>522</v>
      </c>
      <c r="C139" s="6" t="s">
        <v>1437</v>
      </c>
      <c r="D139" s="6" t="s">
        <v>1551</v>
      </c>
      <c r="E139" s="6" t="s">
        <v>1495</v>
      </c>
      <c r="F139" s="6" t="s">
        <v>1482</v>
      </c>
      <c r="G139" s="7" t="s">
        <v>1496</v>
      </c>
      <c r="H139" s="6" t="s">
        <v>1486</v>
      </c>
      <c r="I139" s="6">
        <v>0</v>
      </c>
      <c r="J139" s="9">
        <v>2612</v>
      </c>
      <c r="K139" s="9">
        <v>5727.7</v>
      </c>
      <c r="L139" s="9">
        <v>363.68</v>
      </c>
      <c r="M139" s="9">
        <v>90.92</v>
      </c>
      <c r="N139" s="9">
        <v>9.09</v>
      </c>
      <c r="O139" s="9">
        <v>0</v>
      </c>
      <c r="P139" s="10">
        <f t="shared" si="7"/>
        <v>3.8</v>
      </c>
    </row>
    <row r="140" hidden="1" spans="1:16">
      <c r="A140" s="6">
        <v>202409</v>
      </c>
      <c r="B140" s="6" t="s">
        <v>533</v>
      </c>
      <c r="C140" s="6" t="s">
        <v>1438</v>
      </c>
      <c r="D140" s="6" t="s">
        <v>1552</v>
      </c>
      <c r="E140" s="6" t="s">
        <v>1497</v>
      </c>
      <c r="F140" s="6" t="s">
        <v>1498</v>
      </c>
      <c r="G140" s="7" t="s">
        <v>1499</v>
      </c>
      <c r="H140" s="6" t="s">
        <v>1486</v>
      </c>
      <c r="I140" s="6" t="s">
        <v>1564</v>
      </c>
      <c r="J140" s="9">
        <v>1900</v>
      </c>
      <c r="K140" s="9">
        <v>561.43</v>
      </c>
      <c r="L140" s="9">
        <v>0</v>
      </c>
      <c r="M140" s="9">
        <v>0</v>
      </c>
      <c r="N140" s="9">
        <v>0</v>
      </c>
      <c r="O140" s="9">
        <v>0</v>
      </c>
      <c r="P140" s="10">
        <v>0</v>
      </c>
    </row>
    <row r="141" hidden="1" spans="1:16">
      <c r="A141" s="6">
        <v>202409</v>
      </c>
      <c r="B141" s="6" t="s">
        <v>254</v>
      </c>
      <c r="C141" s="6" t="s">
        <v>1438</v>
      </c>
      <c r="D141" s="6" t="s">
        <v>1552</v>
      </c>
      <c r="E141" s="6" t="s">
        <v>1503</v>
      </c>
      <c r="F141" s="6" t="s">
        <v>1504</v>
      </c>
      <c r="G141" s="7" t="s">
        <v>1505</v>
      </c>
      <c r="H141" s="6" t="s">
        <v>1486</v>
      </c>
      <c r="I141" s="6">
        <v>0</v>
      </c>
      <c r="J141" s="9">
        <v>2500</v>
      </c>
      <c r="K141" s="9">
        <v>6139.8</v>
      </c>
      <c r="L141" s="9">
        <v>363.68</v>
      </c>
      <c r="M141" s="9">
        <v>90.92</v>
      </c>
      <c r="N141" s="9">
        <v>9.09</v>
      </c>
      <c r="O141" s="9">
        <v>0</v>
      </c>
      <c r="P141" s="10">
        <f t="shared" ref="P141:P146" si="8">1900*0.2%</f>
        <v>3.8</v>
      </c>
    </row>
    <row r="142" hidden="1" spans="1:16">
      <c r="A142" s="6">
        <v>202409</v>
      </c>
      <c r="B142" s="6" t="s">
        <v>206</v>
      </c>
      <c r="C142" s="6" t="s">
        <v>1438</v>
      </c>
      <c r="D142" s="6" t="s">
        <v>1552</v>
      </c>
      <c r="E142" s="6" t="s">
        <v>1506</v>
      </c>
      <c r="F142" s="6" t="s">
        <v>686</v>
      </c>
      <c r="G142" s="7" t="s">
        <v>1507</v>
      </c>
      <c r="H142" s="6" t="s">
        <v>1486</v>
      </c>
      <c r="I142" s="6">
        <v>0</v>
      </c>
      <c r="J142" s="9">
        <v>2120</v>
      </c>
      <c r="K142" s="9">
        <v>5953.13</v>
      </c>
      <c r="L142" s="9">
        <v>363.68</v>
      </c>
      <c r="M142" s="9">
        <v>90.92</v>
      </c>
      <c r="N142" s="9">
        <v>9.09</v>
      </c>
      <c r="O142" s="9">
        <v>0</v>
      </c>
      <c r="P142" s="10">
        <f t="shared" si="8"/>
        <v>3.8</v>
      </c>
    </row>
    <row r="143" hidden="1" spans="1:16">
      <c r="A143" s="6">
        <v>202409</v>
      </c>
      <c r="B143" s="6" t="s">
        <v>528</v>
      </c>
      <c r="C143" s="6" t="s">
        <v>1437</v>
      </c>
      <c r="D143" s="6" t="s">
        <v>1546</v>
      </c>
      <c r="E143" s="6" t="s">
        <v>1508</v>
      </c>
      <c r="F143" s="6" t="s">
        <v>652</v>
      </c>
      <c r="G143" s="7" t="s">
        <v>1509</v>
      </c>
      <c r="H143" s="6" t="s">
        <v>1486</v>
      </c>
      <c r="I143" s="6">
        <v>0</v>
      </c>
      <c r="J143" s="9">
        <v>3400</v>
      </c>
      <c r="K143" s="9">
        <v>9492.52</v>
      </c>
      <c r="L143" s="9">
        <v>363.68</v>
      </c>
      <c r="M143" s="9">
        <v>90.92</v>
      </c>
      <c r="N143" s="9">
        <v>9.09</v>
      </c>
      <c r="O143" s="9">
        <v>0</v>
      </c>
      <c r="P143" s="10">
        <f t="shared" si="8"/>
        <v>3.8</v>
      </c>
    </row>
    <row r="144" hidden="1" spans="1:16">
      <c r="A144" s="6">
        <v>202409</v>
      </c>
      <c r="B144" s="6" t="s">
        <v>539</v>
      </c>
      <c r="C144" s="6" t="s">
        <v>575</v>
      </c>
      <c r="D144" s="6" t="s">
        <v>1002</v>
      </c>
      <c r="E144" s="6" t="s">
        <v>1516</v>
      </c>
      <c r="F144" s="6" t="s">
        <v>1517</v>
      </c>
      <c r="G144" s="7" t="s">
        <v>1521</v>
      </c>
      <c r="H144" s="6" t="s">
        <v>1486</v>
      </c>
      <c r="I144" s="6">
        <v>0</v>
      </c>
      <c r="J144" s="9">
        <v>3850</v>
      </c>
      <c r="K144" s="9">
        <v>11385</v>
      </c>
      <c r="L144" s="9">
        <v>363.68</v>
      </c>
      <c r="M144" s="9">
        <v>90.92</v>
      </c>
      <c r="N144" s="9">
        <v>9.09</v>
      </c>
      <c r="O144" s="9">
        <v>0</v>
      </c>
      <c r="P144" s="10">
        <f t="shared" si="8"/>
        <v>3.8</v>
      </c>
    </row>
    <row r="145" spans="1:16">
      <c r="A145" s="6">
        <v>202409</v>
      </c>
      <c r="B145" s="6" t="s">
        <v>540</v>
      </c>
      <c r="C145" s="6" t="s">
        <v>580</v>
      </c>
      <c r="D145" s="6" t="s">
        <v>1554</v>
      </c>
      <c r="E145" s="6" t="s">
        <v>1519</v>
      </c>
      <c r="F145" s="6" t="s">
        <v>1520</v>
      </c>
      <c r="G145" s="7" t="s">
        <v>1521</v>
      </c>
      <c r="H145" s="6" t="s">
        <v>1486</v>
      </c>
      <c r="I145" s="6">
        <v>0</v>
      </c>
      <c r="J145" s="9">
        <v>1900</v>
      </c>
      <c r="K145" s="9">
        <v>4088.82</v>
      </c>
      <c r="L145" s="9">
        <v>363.68</v>
      </c>
      <c r="M145" s="9">
        <v>90.92</v>
      </c>
      <c r="N145" s="9">
        <v>9.09</v>
      </c>
      <c r="O145" s="9">
        <v>0</v>
      </c>
      <c r="P145" s="10">
        <f t="shared" si="8"/>
        <v>3.8</v>
      </c>
    </row>
    <row r="146" hidden="1" spans="1:16">
      <c r="A146" s="6">
        <v>202409</v>
      </c>
      <c r="B146" s="6" t="s">
        <v>535</v>
      </c>
      <c r="C146" s="6" t="s">
        <v>1437</v>
      </c>
      <c r="D146" s="6" t="s">
        <v>1551</v>
      </c>
      <c r="E146" s="6" t="s">
        <v>1523</v>
      </c>
      <c r="F146" s="6" t="s">
        <v>669</v>
      </c>
      <c r="G146" s="7" t="s">
        <v>1524</v>
      </c>
      <c r="H146" s="6" t="s">
        <v>1486</v>
      </c>
      <c r="I146" s="6">
        <v>0</v>
      </c>
      <c r="J146" s="9">
        <v>2888</v>
      </c>
      <c r="K146" s="9">
        <v>6265.7</v>
      </c>
      <c r="L146" s="9">
        <v>363.68</v>
      </c>
      <c r="M146" s="9">
        <v>90.92</v>
      </c>
      <c r="N146" s="9">
        <v>9.09</v>
      </c>
      <c r="O146" s="9">
        <v>0</v>
      </c>
      <c r="P146" s="10">
        <f t="shared" si="8"/>
        <v>3.8</v>
      </c>
    </row>
    <row r="147" hidden="1" spans="1:16">
      <c r="A147" s="6">
        <v>202409</v>
      </c>
      <c r="B147" s="6" t="s">
        <v>531</v>
      </c>
      <c r="C147" s="6" t="s">
        <v>1437</v>
      </c>
      <c r="D147" s="6" t="s">
        <v>1546</v>
      </c>
      <c r="E147" s="6" t="s">
        <v>1525</v>
      </c>
      <c r="F147" s="6" t="s">
        <v>1526</v>
      </c>
      <c r="G147" s="7" t="s">
        <v>1527</v>
      </c>
      <c r="H147" s="6" t="s">
        <v>1486</v>
      </c>
      <c r="I147" s="6">
        <v>0</v>
      </c>
      <c r="J147" s="9">
        <v>4500</v>
      </c>
      <c r="K147" s="9">
        <v>6272.34</v>
      </c>
      <c r="L147" s="9">
        <v>0</v>
      </c>
      <c r="M147" s="9">
        <v>0</v>
      </c>
      <c r="N147" s="9">
        <v>0</v>
      </c>
      <c r="O147" s="9">
        <v>0</v>
      </c>
      <c r="P147" s="10">
        <v>0</v>
      </c>
    </row>
    <row r="148" hidden="1" spans="1:16">
      <c r="A148" s="6">
        <v>202409</v>
      </c>
      <c r="B148" s="6" t="s">
        <v>525</v>
      </c>
      <c r="C148" s="6" t="s">
        <v>1438</v>
      </c>
      <c r="D148" s="6" t="s">
        <v>1551</v>
      </c>
      <c r="E148" s="6" t="s">
        <v>1528</v>
      </c>
      <c r="F148" s="6" t="s">
        <v>880</v>
      </c>
      <c r="G148" s="7" t="s">
        <v>1529</v>
      </c>
      <c r="H148" s="6" t="s">
        <v>1486</v>
      </c>
      <c r="I148" s="6">
        <v>0</v>
      </c>
      <c r="J148" s="9">
        <v>2500</v>
      </c>
      <c r="K148" s="9">
        <v>5460.55</v>
      </c>
      <c r="L148" s="9">
        <v>363.68</v>
      </c>
      <c r="M148" s="9">
        <v>90.92</v>
      </c>
      <c r="N148" s="9">
        <v>9.09</v>
      </c>
      <c r="O148" s="9">
        <v>0</v>
      </c>
      <c r="P148" s="10">
        <f t="shared" ref="P148:P179" si="9">1900*0.2%</f>
        <v>3.8</v>
      </c>
    </row>
    <row r="149" hidden="1" spans="1:16">
      <c r="A149" s="6">
        <v>202409</v>
      </c>
      <c r="B149" s="6" t="s">
        <v>520</v>
      </c>
      <c r="C149" s="6" t="s">
        <v>1439</v>
      </c>
      <c r="D149" s="6" t="s">
        <v>1551</v>
      </c>
      <c r="E149" s="6" t="s">
        <v>1530</v>
      </c>
      <c r="F149" s="6" t="s">
        <v>1354</v>
      </c>
      <c r="G149" s="7" t="s">
        <v>1531</v>
      </c>
      <c r="H149" s="6" t="s">
        <v>1486</v>
      </c>
      <c r="I149" s="6">
        <v>0</v>
      </c>
      <c r="J149" s="9">
        <v>3811</v>
      </c>
      <c r="K149" s="9">
        <v>7897.4</v>
      </c>
      <c r="L149" s="9">
        <v>363.68</v>
      </c>
      <c r="M149" s="9">
        <v>90.92</v>
      </c>
      <c r="N149" s="9">
        <v>9.09</v>
      </c>
      <c r="O149" s="9">
        <v>0</v>
      </c>
      <c r="P149" s="10">
        <f t="shared" si="9"/>
        <v>3.8</v>
      </c>
    </row>
    <row r="150" hidden="1" spans="1:16">
      <c r="A150" s="6">
        <v>202409</v>
      </c>
      <c r="B150" s="6" t="s">
        <v>529</v>
      </c>
      <c r="C150" s="6" t="s">
        <v>1437</v>
      </c>
      <c r="D150" s="6" t="s">
        <v>671</v>
      </c>
      <c r="E150" s="6" t="s">
        <v>1535</v>
      </c>
      <c r="F150" s="6" t="s">
        <v>792</v>
      </c>
      <c r="G150" s="7" t="s">
        <v>1536</v>
      </c>
      <c r="H150" s="6" t="s">
        <v>1486</v>
      </c>
      <c r="I150" s="6">
        <v>0</v>
      </c>
      <c r="J150" s="9">
        <v>5300</v>
      </c>
      <c r="K150" s="9">
        <v>13332</v>
      </c>
      <c r="L150" s="9">
        <v>363.68</v>
      </c>
      <c r="M150" s="9">
        <v>90.92</v>
      </c>
      <c r="N150" s="9">
        <v>9.09</v>
      </c>
      <c r="O150" s="9">
        <v>600</v>
      </c>
      <c r="P150" s="10">
        <f t="shared" si="9"/>
        <v>3.8</v>
      </c>
    </row>
    <row r="151" hidden="1" spans="1:16">
      <c r="A151" s="6">
        <v>202409</v>
      </c>
      <c r="B151" s="6" t="s">
        <v>548</v>
      </c>
      <c r="C151" s="6" t="s">
        <v>1439</v>
      </c>
      <c r="D151" s="6" t="s">
        <v>1553</v>
      </c>
      <c r="E151" s="6" t="s">
        <v>1541</v>
      </c>
      <c r="F151" s="6" t="s">
        <v>851</v>
      </c>
      <c r="G151" s="7">
        <v>45475</v>
      </c>
      <c r="H151" s="6" t="s">
        <v>1486</v>
      </c>
      <c r="I151" s="6">
        <v>0</v>
      </c>
      <c r="J151" s="9">
        <v>2542</v>
      </c>
      <c r="K151" s="9">
        <v>4533.61</v>
      </c>
      <c r="L151" s="9">
        <v>363.68</v>
      </c>
      <c r="M151" s="9">
        <v>90.92</v>
      </c>
      <c r="N151" s="9">
        <v>9.09</v>
      </c>
      <c r="O151" s="9">
        <v>0</v>
      </c>
      <c r="P151" s="10">
        <f t="shared" si="9"/>
        <v>3.8</v>
      </c>
    </row>
    <row r="152" hidden="1" spans="1:16">
      <c r="A152" s="6">
        <v>202409</v>
      </c>
      <c r="B152" s="6" t="s">
        <v>552</v>
      </c>
      <c r="C152" s="6" t="s">
        <v>1437</v>
      </c>
      <c r="D152" s="6" t="s">
        <v>671</v>
      </c>
      <c r="E152" s="6" t="s">
        <v>1556</v>
      </c>
      <c r="F152" s="6" t="s">
        <v>792</v>
      </c>
      <c r="G152" s="7" t="s">
        <v>1557</v>
      </c>
      <c r="H152" s="6" t="s">
        <v>1486</v>
      </c>
      <c r="I152" s="6">
        <v>0</v>
      </c>
      <c r="J152" s="9">
        <v>5900</v>
      </c>
      <c r="K152" s="9">
        <v>15412.5</v>
      </c>
      <c r="L152" s="9">
        <v>363.68</v>
      </c>
      <c r="M152" s="9">
        <v>90.92</v>
      </c>
      <c r="N152" s="9">
        <v>9.09</v>
      </c>
      <c r="O152" s="9">
        <v>0</v>
      </c>
      <c r="P152" s="10">
        <f t="shared" si="9"/>
        <v>3.8</v>
      </c>
    </row>
    <row r="153" hidden="1" spans="1:16">
      <c r="A153" s="6">
        <v>202409</v>
      </c>
      <c r="B153" s="6" t="s">
        <v>553</v>
      </c>
      <c r="C153" s="6" t="s">
        <v>575</v>
      </c>
      <c r="D153" s="6" t="s">
        <v>1002</v>
      </c>
      <c r="E153" s="6" t="s">
        <v>1558</v>
      </c>
      <c r="F153" s="6" t="s">
        <v>1559</v>
      </c>
      <c r="G153" s="7" t="s">
        <v>1560</v>
      </c>
      <c r="H153" s="6" t="s">
        <v>1486</v>
      </c>
      <c r="I153" s="6">
        <v>0</v>
      </c>
      <c r="J153" s="9">
        <v>3850</v>
      </c>
      <c r="K153" s="9">
        <v>7767.61</v>
      </c>
      <c r="L153" s="9">
        <v>363.68</v>
      </c>
      <c r="M153" s="9">
        <v>90.92</v>
      </c>
      <c r="N153" s="9">
        <v>9.09</v>
      </c>
      <c r="O153" s="9">
        <v>0</v>
      </c>
      <c r="P153" s="10">
        <f t="shared" si="9"/>
        <v>3.8</v>
      </c>
    </row>
    <row r="154" hidden="1" spans="1:16">
      <c r="A154" s="6">
        <v>202409</v>
      </c>
      <c r="B154" s="6" t="s">
        <v>551</v>
      </c>
      <c r="C154" s="6" t="s">
        <v>1439</v>
      </c>
      <c r="D154" s="6" t="s">
        <v>1543</v>
      </c>
      <c r="E154" s="6" t="s">
        <v>1565</v>
      </c>
      <c r="F154" s="6" t="s">
        <v>1500</v>
      </c>
      <c r="G154" s="7">
        <v>45544</v>
      </c>
      <c r="H154" s="6" t="s">
        <v>1486</v>
      </c>
      <c r="I154" s="6" t="s">
        <v>1223</v>
      </c>
      <c r="J154" s="9">
        <v>3840</v>
      </c>
      <c r="K154" s="9">
        <v>7140.05</v>
      </c>
      <c r="L154" s="9">
        <v>363.68</v>
      </c>
      <c r="M154" s="9">
        <v>90.92</v>
      </c>
      <c r="N154" s="9">
        <v>9.09</v>
      </c>
      <c r="O154" s="9">
        <v>0</v>
      </c>
      <c r="P154" s="10">
        <f t="shared" si="9"/>
        <v>3.8</v>
      </c>
    </row>
    <row r="155" hidden="1" spans="1:16">
      <c r="A155" s="6">
        <v>202409</v>
      </c>
      <c r="B155" s="6" t="s">
        <v>226</v>
      </c>
      <c r="C155" s="6" t="s">
        <v>1437</v>
      </c>
      <c r="D155" s="6" t="s">
        <v>1549</v>
      </c>
      <c r="E155" s="6" t="s">
        <v>1007</v>
      </c>
      <c r="F155" s="6" t="s">
        <v>875</v>
      </c>
      <c r="G155" s="7" t="s">
        <v>1008</v>
      </c>
      <c r="H155" s="6" t="s">
        <v>1486</v>
      </c>
      <c r="I155" s="6">
        <v>0</v>
      </c>
      <c r="J155" s="9">
        <v>2363</v>
      </c>
      <c r="K155" s="9">
        <v>7721.9</v>
      </c>
      <c r="L155" s="9">
        <v>363.68</v>
      </c>
      <c r="M155" s="9">
        <v>90.92</v>
      </c>
      <c r="N155" s="9">
        <v>9.09</v>
      </c>
      <c r="O155" s="9">
        <v>0</v>
      </c>
      <c r="P155" s="10">
        <f t="shared" si="9"/>
        <v>3.8</v>
      </c>
    </row>
    <row r="156" hidden="1" spans="1:16">
      <c r="A156" s="6">
        <v>202409</v>
      </c>
      <c r="B156" s="6" t="s">
        <v>242</v>
      </c>
      <c r="C156" s="6" t="s">
        <v>1437</v>
      </c>
      <c r="D156" s="6" t="s">
        <v>1549</v>
      </c>
      <c r="E156" s="6" t="s">
        <v>1010</v>
      </c>
      <c r="F156" s="6" t="s">
        <v>875</v>
      </c>
      <c r="G156" s="7" t="s">
        <v>1011</v>
      </c>
      <c r="H156" s="6" t="s">
        <v>1486</v>
      </c>
      <c r="I156" s="6">
        <v>0</v>
      </c>
      <c r="J156" s="9">
        <v>2363</v>
      </c>
      <c r="K156" s="9">
        <v>7791.22</v>
      </c>
      <c r="L156" s="9">
        <v>363.68</v>
      </c>
      <c r="M156" s="9">
        <v>90.92</v>
      </c>
      <c r="N156" s="9">
        <v>9.09</v>
      </c>
      <c r="O156" s="9">
        <v>0</v>
      </c>
      <c r="P156" s="10">
        <f t="shared" si="9"/>
        <v>3.8</v>
      </c>
    </row>
    <row r="157" hidden="1" spans="1:16">
      <c r="A157" s="6">
        <v>202409</v>
      </c>
      <c r="B157" s="6" t="s">
        <v>281</v>
      </c>
      <c r="C157" s="6" t="s">
        <v>1437</v>
      </c>
      <c r="D157" s="6" t="s">
        <v>1549</v>
      </c>
      <c r="E157" s="6" t="s">
        <v>1012</v>
      </c>
      <c r="F157" s="6" t="s">
        <v>875</v>
      </c>
      <c r="G157" s="7" t="s">
        <v>756</v>
      </c>
      <c r="H157" s="6" t="s">
        <v>1486</v>
      </c>
      <c r="I157" s="6">
        <v>0</v>
      </c>
      <c r="J157" s="9">
        <v>2363</v>
      </c>
      <c r="K157" s="9">
        <v>5940.6</v>
      </c>
      <c r="L157" s="9">
        <v>363.68</v>
      </c>
      <c r="M157" s="9">
        <v>90.92</v>
      </c>
      <c r="N157" s="9">
        <v>9.09</v>
      </c>
      <c r="O157" s="9">
        <v>0</v>
      </c>
      <c r="P157" s="10">
        <f t="shared" si="9"/>
        <v>3.8</v>
      </c>
    </row>
    <row r="158" hidden="1" spans="1:16">
      <c r="A158" s="6">
        <v>202409</v>
      </c>
      <c r="B158" s="6" t="s">
        <v>294</v>
      </c>
      <c r="C158" s="6" t="s">
        <v>1437</v>
      </c>
      <c r="D158" s="6" t="s">
        <v>1549</v>
      </c>
      <c r="E158" s="6" t="s">
        <v>1013</v>
      </c>
      <c r="F158" s="6" t="s">
        <v>875</v>
      </c>
      <c r="G158" s="7" t="s">
        <v>1014</v>
      </c>
      <c r="H158" s="6" t="s">
        <v>1486</v>
      </c>
      <c r="I158" s="6">
        <v>0</v>
      </c>
      <c r="J158" s="9">
        <v>2363</v>
      </c>
      <c r="K158" s="9">
        <v>7671.9</v>
      </c>
      <c r="L158" s="9">
        <v>363.68</v>
      </c>
      <c r="M158" s="9">
        <v>90.92</v>
      </c>
      <c r="N158" s="9">
        <v>9.09</v>
      </c>
      <c r="O158" s="9">
        <v>0</v>
      </c>
      <c r="P158" s="10">
        <f t="shared" si="9"/>
        <v>3.8</v>
      </c>
    </row>
    <row r="159" hidden="1" spans="1:16">
      <c r="A159" s="6">
        <v>202409</v>
      </c>
      <c r="B159" s="6" t="s">
        <v>217</v>
      </c>
      <c r="C159" s="6" t="s">
        <v>1438</v>
      </c>
      <c r="D159" s="6" t="s">
        <v>1552</v>
      </c>
      <c r="E159" s="6" t="s">
        <v>1019</v>
      </c>
      <c r="F159" s="6" t="s">
        <v>1020</v>
      </c>
      <c r="G159" s="7" t="s">
        <v>1021</v>
      </c>
      <c r="H159" s="6" t="s">
        <v>1494</v>
      </c>
      <c r="I159" s="6">
        <v>0</v>
      </c>
      <c r="J159" s="9">
        <v>1900</v>
      </c>
      <c r="K159" s="9">
        <v>5730.4</v>
      </c>
      <c r="L159" s="9">
        <v>363.68</v>
      </c>
      <c r="M159" s="9">
        <v>90.92</v>
      </c>
      <c r="N159" s="9">
        <v>9.09</v>
      </c>
      <c r="O159" s="9">
        <v>0</v>
      </c>
      <c r="P159" s="10">
        <f t="shared" si="9"/>
        <v>3.8</v>
      </c>
    </row>
    <row r="160" hidden="1" spans="1:16">
      <c r="A160" s="6">
        <v>202409</v>
      </c>
      <c r="B160" s="6" t="s">
        <v>271</v>
      </c>
      <c r="C160" s="6" t="s">
        <v>1438</v>
      </c>
      <c r="D160" s="6" t="s">
        <v>1561</v>
      </c>
      <c r="E160" s="6" t="s">
        <v>1022</v>
      </c>
      <c r="F160" s="6" t="s">
        <v>1023</v>
      </c>
      <c r="G160" s="7" t="s">
        <v>1024</v>
      </c>
      <c r="H160" s="6" t="s">
        <v>1494</v>
      </c>
      <c r="I160" s="6">
        <v>0</v>
      </c>
      <c r="J160" s="9">
        <v>1900</v>
      </c>
      <c r="K160" s="9">
        <v>9293.97</v>
      </c>
      <c r="L160" s="9">
        <v>363.68</v>
      </c>
      <c r="M160" s="9">
        <v>90.92</v>
      </c>
      <c r="N160" s="9">
        <v>9.09</v>
      </c>
      <c r="O160" s="9">
        <v>0</v>
      </c>
      <c r="P160" s="10">
        <f t="shared" si="9"/>
        <v>3.8</v>
      </c>
    </row>
    <row r="161" hidden="1" spans="1:16">
      <c r="A161" s="6">
        <v>202409</v>
      </c>
      <c r="B161" s="6" t="s">
        <v>316</v>
      </c>
      <c r="C161" s="6" t="s">
        <v>1438</v>
      </c>
      <c r="D161" s="6" t="s">
        <v>1561</v>
      </c>
      <c r="E161" s="6" t="s">
        <v>1029</v>
      </c>
      <c r="F161" s="6" t="s">
        <v>1030</v>
      </c>
      <c r="G161" s="7" t="s">
        <v>1031</v>
      </c>
      <c r="H161" s="6" t="s">
        <v>1494</v>
      </c>
      <c r="I161" s="6">
        <v>0</v>
      </c>
      <c r="J161" s="9">
        <v>1900</v>
      </c>
      <c r="K161" s="9">
        <v>10205.5</v>
      </c>
      <c r="L161" s="9">
        <v>363.68</v>
      </c>
      <c r="M161" s="9">
        <v>90.92</v>
      </c>
      <c r="N161" s="9">
        <v>9.09</v>
      </c>
      <c r="O161" s="9">
        <v>0</v>
      </c>
      <c r="P161" s="10">
        <f t="shared" si="9"/>
        <v>3.8</v>
      </c>
    </row>
    <row r="162" hidden="1" spans="1:16">
      <c r="A162" s="6">
        <v>202409</v>
      </c>
      <c r="B162" s="6" t="s">
        <v>251</v>
      </c>
      <c r="C162" s="6" t="s">
        <v>1438</v>
      </c>
      <c r="D162" s="6" t="s">
        <v>1561</v>
      </c>
      <c r="E162" s="6" t="s">
        <v>1032</v>
      </c>
      <c r="F162" s="6" t="s">
        <v>1023</v>
      </c>
      <c r="G162" s="7" t="s">
        <v>1033</v>
      </c>
      <c r="H162" s="6" t="s">
        <v>1494</v>
      </c>
      <c r="I162" s="6">
        <v>0</v>
      </c>
      <c r="J162" s="9">
        <v>1900</v>
      </c>
      <c r="K162" s="9">
        <v>7616.52</v>
      </c>
      <c r="L162" s="9">
        <v>363.68</v>
      </c>
      <c r="M162" s="9">
        <v>90.92</v>
      </c>
      <c r="N162" s="9">
        <v>9.09</v>
      </c>
      <c r="O162" s="9">
        <v>0</v>
      </c>
      <c r="P162" s="10">
        <f t="shared" si="9"/>
        <v>3.8</v>
      </c>
    </row>
    <row r="163" hidden="1" spans="1:16">
      <c r="A163" s="6">
        <v>202409</v>
      </c>
      <c r="B163" s="6" t="s">
        <v>414</v>
      </c>
      <c r="C163" s="6" t="s">
        <v>1438</v>
      </c>
      <c r="D163" s="6" t="s">
        <v>1552</v>
      </c>
      <c r="E163" s="6" t="s">
        <v>1034</v>
      </c>
      <c r="F163" s="6" t="s">
        <v>1027</v>
      </c>
      <c r="G163" s="7" t="s">
        <v>1035</v>
      </c>
      <c r="H163" s="6" t="s">
        <v>1494</v>
      </c>
      <c r="I163" s="6">
        <v>0</v>
      </c>
      <c r="J163" s="9">
        <v>1900</v>
      </c>
      <c r="K163" s="9">
        <v>8388.63</v>
      </c>
      <c r="L163" s="9">
        <v>363.68</v>
      </c>
      <c r="M163" s="9">
        <v>90.92</v>
      </c>
      <c r="N163" s="9">
        <v>9.09</v>
      </c>
      <c r="O163" s="9">
        <v>0</v>
      </c>
      <c r="P163" s="10">
        <f t="shared" si="9"/>
        <v>3.8</v>
      </c>
    </row>
    <row r="164" hidden="1" spans="1:16">
      <c r="A164" s="6">
        <v>202409</v>
      </c>
      <c r="B164" s="6" t="s">
        <v>302</v>
      </c>
      <c r="C164" s="6" t="s">
        <v>1438</v>
      </c>
      <c r="D164" s="6" t="s">
        <v>1552</v>
      </c>
      <c r="E164" s="6" t="s">
        <v>1036</v>
      </c>
      <c r="F164" s="6" t="s">
        <v>1027</v>
      </c>
      <c r="G164" s="7" t="s">
        <v>1037</v>
      </c>
      <c r="H164" s="6" t="s">
        <v>1494</v>
      </c>
      <c r="I164" s="6">
        <v>0</v>
      </c>
      <c r="J164" s="9">
        <v>1900</v>
      </c>
      <c r="K164" s="9">
        <v>8245.64</v>
      </c>
      <c r="L164" s="9">
        <v>363.68</v>
      </c>
      <c r="M164" s="9">
        <v>90.92</v>
      </c>
      <c r="N164" s="9">
        <v>9.09</v>
      </c>
      <c r="O164" s="9">
        <v>0</v>
      </c>
      <c r="P164" s="10">
        <f t="shared" si="9"/>
        <v>3.8</v>
      </c>
    </row>
    <row r="165" hidden="1" spans="1:16">
      <c r="A165" s="6">
        <v>202409</v>
      </c>
      <c r="B165" s="6" t="s">
        <v>207</v>
      </c>
      <c r="C165" s="6" t="s">
        <v>1438</v>
      </c>
      <c r="D165" s="6" t="s">
        <v>1552</v>
      </c>
      <c r="E165" s="6" t="s">
        <v>1038</v>
      </c>
      <c r="F165" s="6" t="s">
        <v>1039</v>
      </c>
      <c r="G165" s="7" t="s">
        <v>1040</v>
      </c>
      <c r="H165" s="6" t="s">
        <v>1494</v>
      </c>
      <c r="I165" s="6">
        <v>0</v>
      </c>
      <c r="J165" s="9">
        <v>1900</v>
      </c>
      <c r="K165" s="9">
        <v>8175.8</v>
      </c>
      <c r="L165" s="9">
        <v>363.68</v>
      </c>
      <c r="M165" s="9">
        <v>90.92</v>
      </c>
      <c r="N165" s="9">
        <v>9.09</v>
      </c>
      <c r="O165" s="9">
        <v>0</v>
      </c>
      <c r="P165" s="10">
        <f t="shared" si="9"/>
        <v>3.8</v>
      </c>
    </row>
    <row r="166" hidden="1" spans="1:16">
      <c r="A166" s="6">
        <v>202409</v>
      </c>
      <c r="B166" s="6" t="s">
        <v>275</v>
      </c>
      <c r="C166" s="6" t="s">
        <v>1438</v>
      </c>
      <c r="D166" s="6" t="s">
        <v>1552</v>
      </c>
      <c r="E166" s="6" t="s">
        <v>1041</v>
      </c>
      <c r="F166" s="6" t="s">
        <v>1027</v>
      </c>
      <c r="G166" s="7" t="s">
        <v>1011</v>
      </c>
      <c r="H166" s="6" t="s">
        <v>1494</v>
      </c>
      <c r="I166" s="6">
        <v>0</v>
      </c>
      <c r="J166" s="9">
        <v>1900</v>
      </c>
      <c r="K166" s="9">
        <v>5908.3</v>
      </c>
      <c r="L166" s="9">
        <v>363.68</v>
      </c>
      <c r="M166" s="9">
        <v>90.92</v>
      </c>
      <c r="N166" s="9">
        <v>9.09</v>
      </c>
      <c r="O166" s="9">
        <v>0</v>
      </c>
      <c r="P166" s="10">
        <f t="shared" si="9"/>
        <v>3.8</v>
      </c>
    </row>
    <row r="167" hidden="1" spans="1:16">
      <c r="A167" s="6">
        <v>202409</v>
      </c>
      <c r="B167" s="6" t="s">
        <v>372</v>
      </c>
      <c r="C167" s="6" t="s">
        <v>1438</v>
      </c>
      <c r="D167" s="6" t="s">
        <v>1561</v>
      </c>
      <c r="E167" s="6" t="s">
        <v>1042</v>
      </c>
      <c r="F167" s="6" t="s">
        <v>1030</v>
      </c>
      <c r="G167" s="7" t="s">
        <v>1043</v>
      </c>
      <c r="H167" s="6" t="s">
        <v>1494</v>
      </c>
      <c r="I167" s="6">
        <v>0</v>
      </c>
      <c r="J167" s="9">
        <v>1900</v>
      </c>
      <c r="K167" s="9">
        <v>8723.95</v>
      </c>
      <c r="L167" s="9">
        <v>363.68</v>
      </c>
      <c r="M167" s="9">
        <v>90.92</v>
      </c>
      <c r="N167" s="9">
        <v>9.09</v>
      </c>
      <c r="O167" s="9">
        <v>0</v>
      </c>
      <c r="P167" s="10">
        <f t="shared" si="9"/>
        <v>3.8</v>
      </c>
    </row>
    <row r="168" hidden="1" spans="1:16">
      <c r="A168" s="6">
        <v>202409</v>
      </c>
      <c r="B168" s="6" t="s">
        <v>211</v>
      </c>
      <c r="C168" s="6" t="s">
        <v>1438</v>
      </c>
      <c r="D168" s="6" t="s">
        <v>1552</v>
      </c>
      <c r="E168" s="6" t="s">
        <v>1044</v>
      </c>
      <c r="F168" s="6" t="s">
        <v>1039</v>
      </c>
      <c r="G168" s="7" t="s">
        <v>1045</v>
      </c>
      <c r="H168" s="6" t="s">
        <v>1494</v>
      </c>
      <c r="I168" s="6">
        <v>0</v>
      </c>
      <c r="J168" s="9">
        <v>1900</v>
      </c>
      <c r="K168" s="9">
        <v>5135.53</v>
      </c>
      <c r="L168" s="9">
        <v>363.68</v>
      </c>
      <c r="M168" s="9">
        <v>90.92</v>
      </c>
      <c r="N168" s="9">
        <v>9.09</v>
      </c>
      <c r="O168" s="9">
        <v>0</v>
      </c>
      <c r="P168" s="10">
        <f t="shared" si="9"/>
        <v>3.8</v>
      </c>
    </row>
    <row r="169" hidden="1" spans="1:16">
      <c r="A169" s="6">
        <v>202409</v>
      </c>
      <c r="B169" s="6" t="s">
        <v>363</v>
      </c>
      <c r="C169" s="6" t="s">
        <v>1438</v>
      </c>
      <c r="D169" s="6" t="s">
        <v>1552</v>
      </c>
      <c r="E169" s="6" t="s">
        <v>1046</v>
      </c>
      <c r="F169" s="6" t="s">
        <v>1039</v>
      </c>
      <c r="G169" s="7" t="s">
        <v>1047</v>
      </c>
      <c r="H169" s="6" t="s">
        <v>1494</v>
      </c>
      <c r="I169" s="6">
        <v>0</v>
      </c>
      <c r="J169" s="9">
        <v>1900</v>
      </c>
      <c r="K169" s="9">
        <v>6504.76</v>
      </c>
      <c r="L169" s="9">
        <v>363.68</v>
      </c>
      <c r="M169" s="9">
        <v>90.92</v>
      </c>
      <c r="N169" s="9">
        <v>9.09</v>
      </c>
      <c r="O169" s="9">
        <v>0</v>
      </c>
      <c r="P169" s="10">
        <f t="shared" si="9"/>
        <v>3.8</v>
      </c>
    </row>
    <row r="170" hidden="1" spans="1:16">
      <c r="A170" s="6">
        <v>202409</v>
      </c>
      <c r="B170" s="6" t="s">
        <v>273</v>
      </c>
      <c r="C170" s="6" t="s">
        <v>1438</v>
      </c>
      <c r="D170" s="6" t="s">
        <v>1552</v>
      </c>
      <c r="E170" s="6" t="s">
        <v>1048</v>
      </c>
      <c r="F170" s="6" t="s">
        <v>1039</v>
      </c>
      <c r="G170" s="7" t="s">
        <v>1049</v>
      </c>
      <c r="H170" s="6" t="s">
        <v>1494</v>
      </c>
      <c r="I170" s="6">
        <v>0</v>
      </c>
      <c r="J170" s="9">
        <v>1900</v>
      </c>
      <c r="K170" s="9">
        <v>8023.9</v>
      </c>
      <c r="L170" s="9">
        <v>363.68</v>
      </c>
      <c r="M170" s="9">
        <v>90.92</v>
      </c>
      <c r="N170" s="9">
        <v>9.09</v>
      </c>
      <c r="O170" s="9">
        <v>0</v>
      </c>
      <c r="P170" s="10">
        <f t="shared" si="9"/>
        <v>3.8</v>
      </c>
    </row>
    <row r="171" hidden="1" spans="1:16">
      <c r="A171" s="6">
        <v>202409</v>
      </c>
      <c r="B171" s="6" t="s">
        <v>411</v>
      </c>
      <c r="C171" s="6" t="s">
        <v>1438</v>
      </c>
      <c r="D171" s="6" t="s">
        <v>1552</v>
      </c>
      <c r="E171" s="6" t="s">
        <v>1050</v>
      </c>
      <c r="F171" s="6" t="s">
        <v>1020</v>
      </c>
      <c r="G171" s="7" t="s">
        <v>1051</v>
      </c>
      <c r="H171" s="6" t="s">
        <v>1494</v>
      </c>
      <c r="I171" s="6">
        <v>0</v>
      </c>
      <c r="J171" s="9">
        <v>1900</v>
      </c>
      <c r="K171" s="9">
        <v>5765.07</v>
      </c>
      <c r="L171" s="9">
        <v>363.68</v>
      </c>
      <c r="M171" s="9">
        <v>90.92</v>
      </c>
      <c r="N171" s="9">
        <v>9.09</v>
      </c>
      <c r="O171" s="9">
        <v>0</v>
      </c>
      <c r="P171" s="10">
        <f t="shared" si="9"/>
        <v>3.8</v>
      </c>
    </row>
    <row r="172" hidden="1" spans="1:16">
      <c r="A172" s="6">
        <v>202409</v>
      </c>
      <c r="B172" s="6" t="s">
        <v>443</v>
      </c>
      <c r="C172" s="6" t="s">
        <v>1438</v>
      </c>
      <c r="D172" s="6" t="s">
        <v>1561</v>
      </c>
      <c r="E172" s="6" t="s">
        <v>1052</v>
      </c>
      <c r="F172" s="6" t="s">
        <v>1030</v>
      </c>
      <c r="G172" s="7" t="s">
        <v>1053</v>
      </c>
      <c r="H172" s="6" t="s">
        <v>1494</v>
      </c>
      <c r="I172" s="6">
        <v>0</v>
      </c>
      <c r="J172" s="9">
        <v>1900</v>
      </c>
      <c r="K172" s="9">
        <v>8179.78</v>
      </c>
      <c r="L172" s="9">
        <v>363.68</v>
      </c>
      <c r="M172" s="9">
        <v>90.92</v>
      </c>
      <c r="N172" s="9">
        <v>9.09</v>
      </c>
      <c r="O172" s="9">
        <v>0</v>
      </c>
      <c r="P172" s="10">
        <f t="shared" si="9"/>
        <v>3.8</v>
      </c>
    </row>
    <row r="173" hidden="1" spans="1:16">
      <c r="A173" s="6">
        <v>202409</v>
      </c>
      <c r="B173" s="6" t="s">
        <v>369</v>
      </c>
      <c r="C173" s="6" t="s">
        <v>1438</v>
      </c>
      <c r="D173" s="6" t="s">
        <v>1552</v>
      </c>
      <c r="E173" s="6" t="s">
        <v>1054</v>
      </c>
      <c r="F173" s="6" t="s">
        <v>1020</v>
      </c>
      <c r="G173" s="7" t="s">
        <v>1055</v>
      </c>
      <c r="H173" s="6" t="s">
        <v>1494</v>
      </c>
      <c r="I173" s="6">
        <v>0</v>
      </c>
      <c r="J173" s="9">
        <v>1900</v>
      </c>
      <c r="K173" s="9">
        <v>5635.7</v>
      </c>
      <c r="L173" s="9">
        <v>363.68</v>
      </c>
      <c r="M173" s="9">
        <v>90.92</v>
      </c>
      <c r="N173" s="9">
        <v>9.09</v>
      </c>
      <c r="O173" s="9">
        <v>0</v>
      </c>
      <c r="P173" s="10">
        <f t="shared" si="9"/>
        <v>3.8</v>
      </c>
    </row>
    <row r="174" hidden="1" spans="1:16">
      <c r="A174" s="6">
        <v>202409</v>
      </c>
      <c r="B174" s="6" t="s">
        <v>375</v>
      </c>
      <c r="C174" s="6" t="s">
        <v>1438</v>
      </c>
      <c r="D174" s="6" t="s">
        <v>1552</v>
      </c>
      <c r="E174" s="6" t="s">
        <v>1056</v>
      </c>
      <c r="F174" s="6" t="s">
        <v>1039</v>
      </c>
      <c r="G174" s="7" t="s">
        <v>1057</v>
      </c>
      <c r="H174" s="6" t="s">
        <v>1494</v>
      </c>
      <c r="I174" s="6">
        <v>0</v>
      </c>
      <c r="J174" s="9">
        <v>1900</v>
      </c>
      <c r="K174" s="9">
        <v>6622.82</v>
      </c>
      <c r="L174" s="9">
        <v>363.68</v>
      </c>
      <c r="M174" s="9">
        <v>90.92</v>
      </c>
      <c r="N174" s="9">
        <v>9.09</v>
      </c>
      <c r="O174" s="9">
        <v>385</v>
      </c>
      <c r="P174" s="10">
        <f t="shared" si="9"/>
        <v>3.8</v>
      </c>
    </row>
    <row r="175" hidden="1" spans="1:16">
      <c r="A175" s="6">
        <v>202409</v>
      </c>
      <c r="B175" s="6" t="s">
        <v>246</v>
      </c>
      <c r="C175" s="6" t="s">
        <v>1438</v>
      </c>
      <c r="D175" s="6" t="s">
        <v>1552</v>
      </c>
      <c r="E175" s="6" t="s">
        <v>1058</v>
      </c>
      <c r="F175" s="6" t="s">
        <v>1039</v>
      </c>
      <c r="G175" s="7" t="s">
        <v>1059</v>
      </c>
      <c r="H175" s="6" t="s">
        <v>1494</v>
      </c>
      <c r="I175" s="6">
        <v>0</v>
      </c>
      <c r="J175" s="9">
        <v>1900</v>
      </c>
      <c r="K175" s="9">
        <v>6168.08</v>
      </c>
      <c r="L175" s="9">
        <v>363.68</v>
      </c>
      <c r="M175" s="9">
        <v>90.92</v>
      </c>
      <c r="N175" s="9">
        <v>9.09</v>
      </c>
      <c r="O175" s="9">
        <v>0</v>
      </c>
      <c r="P175" s="10">
        <f t="shared" si="9"/>
        <v>3.8</v>
      </c>
    </row>
    <row r="176" hidden="1" spans="1:16">
      <c r="A176" s="6">
        <v>202409</v>
      </c>
      <c r="B176" s="6" t="s">
        <v>235</v>
      </c>
      <c r="C176" s="6" t="s">
        <v>1438</v>
      </c>
      <c r="D176" s="6" t="s">
        <v>1552</v>
      </c>
      <c r="E176" s="6" t="s">
        <v>1060</v>
      </c>
      <c r="F176" s="6" t="s">
        <v>1039</v>
      </c>
      <c r="G176" s="7" t="s">
        <v>1061</v>
      </c>
      <c r="H176" s="6" t="s">
        <v>1494</v>
      </c>
      <c r="I176" s="6">
        <v>0</v>
      </c>
      <c r="J176" s="9">
        <v>1900</v>
      </c>
      <c r="K176" s="9">
        <v>6904.5</v>
      </c>
      <c r="L176" s="9">
        <v>363.68</v>
      </c>
      <c r="M176" s="9">
        <v>90.92</v>
      </c>
      <c r="N176" s="9">
        <v>9.09</v>
      </c>
      <c r="O176" s="9">
        <v>0</v>
      </c>
      <c r="P176" s="10">
        <f t="shared" si="9"/>
        <v>3.8</v>
      </c>
    </row>
    <row r="177" hidden="1" spans="1:16">
      <c r="A177" s="6">
        <v>202409</v>
      </c>
      <c r="B177" s="6" t="s">
        <v>339</v>
      </c>
      <c r="C177" s="6" t="s">
        <v>1438</v>
      </c>
      <c r="D177" s="6" t="s">
        <v>1552</v>
      </c>
      <c r="E177" s="6" t="s">
        <v>1064</v>
      </c>
      <c r="F177" s="6" t="s">
        <v>1027</v>
      </c>
      <c r="G177" s="7" t="s">
        <v>1065</v>
      </c>
      <c r="H177" s="6" t="s">
        <v>1494</v>
      </c>
      <c r="I177" s="6">
        <v>0</v>
      </c>
      <c r="J177" s="9">
        <v>1900</v>
      </c>
      <c r="K177" s="9">
        <v>5620.36</v>
      </c>
      <c r="L177" s="9">
        <v>363.68</v>
      </c>
      <c r="M177" s="9">
        <v>90.92</v>
      </c>
      <c r="N177" s="9">
        <v>9.09</v>
      </c>
      <c r="O177" s="9">
        <v>0</v>
      </c>
      <c r="P177" s="10">
        <f t="shared" si="9"/>
        <v>3.8</v>
      </c>
    </row>
    <row r="178" hidden="1" spans="1:16">
      <c r="A178" s="6">
        <v>202409</v>
      </c>
      <c r="B178" s="6" t="s">
        <v>330</v>
      </c>
      <c r="C178" s="6" t="s">
        <v>1438</v>
      </c>
      <c r="D178" s="6" t="s">
        <v>1552</v>
      </c>
      <c r="E178" s="6" t="s">
        <v>1066</v>
      </c>
      <c r="F178" s="6" t="s">
        <v>1067</v>
      </c>
      <c r="G178" s="7" t="s">
        <v>1068</v>
      </c>
      <c r="H178" s="6" t="s">
        <v>1494</v>
      </c>
      <c r="I178" s="6">
        <v>0</v>
      </c>
      <c r="J178" s="9">
        <v>1900</v>
      </c>
      <c r="K178" s="9">
        <v>7466.74</v>
      </c>
      <c r="L178" s="9">
        <v>363.68</v>
      </c>
      <c r="M178" s="9">
        <v>90.92</v>
      </c>
      <c r="N178" s="9">
        <v>9.09</v>
      </c>
      <c r="O178" s="9">
        <v>0</v>
      </c>
      <c r="P178" s="10">
        <f t="shared" si="9"/>
        <v>3.8</v>
      </c>
    </row>
    <row r="179" hidden="1" spans="1:16">
      <c r="A179" s="6">
        <v>202409</v>
      </c>
      <c r="B179" s="6" t="s">
        <v>208</v>
      </c>
      <c r="C179" s="6" t="s">
        <v>1438</v>
      </c>
      <c r="D179" s="6" t="s">
        <v>1548</v>
      </c>
      <c r="E179" s="6" t="s">
        <v>1069</v>
      </c>
      <c r="F179" s="6" t="s">
        <v>1363</v>
      </c>
      <c r="G179" s="7" t="s">
        <v>1070</v>
      </c>
      <c r="H179" s="6" t="s">
        <v>1494</v>
      </c>
      <c r="I179" s="6">
        <v>0</v>
      </c>
      <c r="J179" s="9">
        <v>1900</v>
      </c>
      <c r="K179" s="9">
        <v>7011.27</v>
      </c>
      <c r="L179" s="9">
        <v>363.68</v>
      </c>
      <c r="M179" s="9">
        <v>90.92</v>
      </c>
      <c r="N179" s="9">
        <v>9.09</v>
      </c>
      <c r="O179" s="9">
        <v>0</v>
      </c>
      <c r="P179" s="10">
        <f t="shared" si="9"/>
        <v>3.8</v>
      </c>
    </row>
    <row r="180" hidden="1" spans="1:16">
      <c r="A180" s="6">
        <v>202409</v>
      </c>
      <c r="B180" s="6" t="s">
        <v>399</v>
      </c>
      <c r="C180" s="6" t="s">
        <v>1438</v>
      </c>
      <c r="D180" s="6" t="s">
        <v>1552</v>
      </c>
      <c r="E180" s="6" t="s">
        <v>1071</v>
      </c>
      <c r="F180" s="6" t="s">
        <v>1067</v>
      </c>
      <c r="G180" s="7" t="s">
        <v>756</v>
      </c>
      <c r="H180" s="6" t="s">
        <v>1494</v>
      </c>
      <c r="I180" s="6">
        <v>0</v>
      </c>
      <c r="J180" s="9">
        <v>1900</v>
      </c>
      <c r="K180" s="9">
        <v>7586.32</v>
      </c>
      <c r="L180" s="9">
        <v>363.68</v>
      </c>
      <c r="M180" s="9">
        <v>90.92</v>
      </c>
      <c r="N180" s="9">
        <v>9.09</v>
      </c>
      <c r="O180" s="9">
        <v>100</v>
      </c>
      <c r="P180" s="10">
        <f t="shared" ref="P180:P211" si="10">1900*0.2%</f>
        <v>3.8</v>
      </c>
    </row>
    <row r="181" hidden="1" spans="1:16">
      <c r="A181" s="6">
        <v>202409</v>
      </c>
      <c r="B181" s="6" t="s">
        <v>230</v>
      </c>
      <c r="C181" s="6" t="s">
        <v>1438</v>
      </c>
      <c r="D181" s="6" t="s">
        <v>1552</v>
      </c>
      <c r="E181" s="6" t="s">
        <v>1072</v>
      </c>
      <c r="F181" s="6" t="s">
        <v>1027</v>
      </c>
      <c r="G181" s="7" t="s">
        <v>1073</v>
      </c>
      <c r="H181" s="6" t="s">
        <v>1494</v>
      </c>
      <c r="I181" s="6">
        <v>0</v>
      </c>
      <c r="J181" s="9">
        <v>1900</v>
      </c>
      <c r="K181" s="9">
        <v>5569.84</v>
      </c>
      <c r="L181" s="9">
        <v>363.68</v>
      </c>
      <c r="M181" s="9">
        <v>90.92</v>
      </c>
      <c r="N181" s="9">
        <v>9.09</v>
      </c>
      <c r="O181" s="9">
        <v>0</v>
      </c>
      <c r="P181" s="10">
        <f t="shared" si="10"/>
        <v>3.8</v>
      </c>
    </row>
    <row r="182" hidden="1" spans="1:16">
      <c r="A182" s="6">
        <v>202409</v>
      </c>
      <c r="B182" s="6" t="s">
        <v>297</v>
      </c>
      <c r="C182" s="6" t="s">
        <v>1438</v>
      </c>
      <c r="D182" s="6" t="s">
        <v>1552</v>
      </c>
      <c r="E182" s="6" t="s">
        <v>1076</v>
      </c>
      <c r="F182" s="6" t="s">
        <v>1027</v>
      </c>
      <c r="G182" s="7" t="s">
        <v>1077</v>
      </c>
      <c r="H182" s="6" t="s">
        <v>1494</v>
      </c>
      <c r="I182" s="6">
        <v>0</v>
      </c>
      <c r="J182" s="9">
        <v>1900</v>
      </c>
      <c r="K182" s="9">
        <v>5858.72</v>
      </c>
      <c r="L182" s="9">
        <v>363.68</v>
      </c>
      <c r="M182" s="9">
        <v>90.92</v>
      </c>
      <c r="N182" s="9">
        <v>9.09</v>
      </c>
      <c r="O182" s="9">
        <v>0</v>
      </c>
      <c r="P182" s="10">
        <f t="shared" si="10"/>
        <v>3.8</v>
      </c>
    </row>
    <row r="183" hidden="1" spans="1:16">
      <c r="A183" s="6">
        <v>202409</v>
      </c>
      <c r="B183" s="6" t="s">
        <v>341</v>
      </c>
      <c r="C183" s="6" t="s">
        <v>1438</v>
      </c>
      <c r="D183" s="6" t="s">
        <v>1552</v>
      </c>
      <c r="E183" s="6" t="s">
        <v>1078</v>
      </c>
      <c r="F183" s="6" t="s">
        <v>1027</v>
      </c>
      <c r="G183" s="7" t="s">
        <v>1079</v>
      </c>
      <c r="H183" s="6" t="s">
        <v>1494</v>
      </c>
      <c r="I183" s="6">
        <v>0</v>
      </c>
      <c r="J183" s="9">
        <v>1900</v>
      </c>
      <c r="K183" s="9">
        <v>7269.57</v>
      </c>
      <c r="L183" s="9">
        <v>363.68</v>
      </c>
      <c r="M183" s="9">
        <v>90.92</v>
      </c>
      <c r="N183" s="9">
        <v>9.09</v>
      </c>
      <c r="O183" s="9">
        <v>0</v>
      </c>
      <c r="P183" s="10">
        <f t="shared" si="10"/>
        <v>3.8</v>
      </c>
    </row>
    <row r="184" hidden="1" spans="1:16">
      <c r="A184" s="6">
        <v>202409</v>
      </c>
      <c r="B184" s="6" t="s">
        <v>237</v>
      </c>
      <c r="C184" s="6" t="s">
        <v>1438</v>
      </c>
      <c r="D184" s="6" t="s">
        <v>1561</v>
      </c>
      <c r="E184" s="6" t="s">
        <v>1084</v>
      </c>
      <c r="F184" s="6" t="s">
        <v>1030</v>
      </c>
      <c r="G184" s="7" t="s">
        <v>1083</v>
      </c>
      <c r="H184" s="6" t="s">
        <v>1494</v>
      </c>
      <c r="I184" s="6">
        <v>0</v>
      </c>
      <c r="J184" s="9">
        <v>1900</v>
      </c>
      <c r="K184" s="9">
        <v>6394.71</v>
      </c>
      <c r="L184" s="9">
        <v>363.68</v>
      </c>
      <c r="M184" s="9">
        <v>90.92</v>
      </c>
      <c r="N184" s="9">
        <v>9.09</v>
      </c>
      <c r="O184" s="9">
        <v>0</v>
      </c>
      <c r="P184" s="10">
        <f t="shared" si="10"/>
        <v>3.8</v>
      </c>
    </row>
    <row r="185" hidden="1" spans="1:16">
      <c r="A185" s="6">
        <v>202409</v>
      </c>
      <c r="B185" s="6" t="s">
        <v>361</v>
      </c>
      <c r="C185" s="6" t="s">
        <v>1438</v>
      </c>
      <c r="D185" s="6" t="s">
        <v>1561</v>
      </c>
      <c r="E185" s="6" t="s">
        <v>1085</v>
      </c>
      <c r="F185" s="6" t="s">
        <v>1086</v>
      </c>
      <c r="G185" s="7" t="s">
        <v>1087</v>
      </c>
      <c r="H185" s="6" t="s">
        <v>1494</v>
      </c>
      <c r="I185" s="6">
        <v>0</v>
      </c>
      <c r="J185" s="9">
        <v>1900</v>
      </c>
      <c r="K185" s="9">
        <v>9429.72</v>
      </c>
      <c r="L185" s="9">
        <v>363.68</v>
      </c>
      <c r="M185" s="9">
        <v>90.92</v>
      </c>
      <c r="N185" s="9">
        <v>9.09</v>
      </c>
      <c r="O185" s="9">
        <v>0</v>
      </c>
      <c r="P185" s="10">
        <f t="shared" si="10"/>
        <v>3.8</v>
      </c>
    </row>
    <row r="186" hidden="1" spans="1:16">
      <c r="A186" s="6">
        <v>202409</v>
      </c>
      <c r="B186" s="6" t="s">
        <v>360</v>
      </c>
      <c r="C186" s="6" t="s">
        <v>1438</v>
      </c>
      <c r="D186" s="6" t="s">
        <v>1552</v>
      </c>
      <c r="E186" s="6" t="s">
        <v>1088</v>
      </c>
      <c r="F186" s="6" t="s">
        <v>1067</v>
      </c>
      <c r="G186" s="7" t="s">
        <v>1089</v>
      </c>
      <c r="H186" s="6" t="s">
        <v>1494</v>
      </c>
      <c r="I186" s="6">
        <v>0</v>
      </c>
      <c r="J186" s="9">
        <v>1900</v>
      </c>
      <c r="K186" s="9">
        <v>8278.11</v>
      </c>
      <c r="L186" s="9">
        <v>363.68</v>
      </c>
      <c r="M186" s="9">
        <v>90.92</v>
      </c>
      <c r="N186" s="9">
        <v>9.09</v>
      </c>
      <c r="O186" s="9">
        <v>95</v>
      </c>
      <c r="P186" s="10">
        <f t="shared" si="10"/>
        <v>3.8</v>
      </c>
    </row>
    <row r="187" hidden="1" spans="1:16">
      <c r="A187" s="6">
        <v>202409</v>
      </c>
      <c r="B187" s="6" t="s">
        <v>308</v>
      </c>
      <c r="C187" s="6" t="s">
        <v>1438</v>
      </c>
      <c r="D187" s="6" t="s">
        <v>1552</v>
      </c>
      <c r="E187" s="6" t="s">
        <v>1092</v>
      </c>
      <c r="F187" s="6" t="s">
        <v>1067</v>
      </c>
      <c r="G187" s="7" t="s">
        <v>1051</v>
      </c>
      <c r="H187" s="6" t="s">
        <v>1494</v>
      </c>
      <c r="I187" s="6">
        <v>0</v>
      </c>
      <c r="J187" s="9">
        <v>1900</v>
      </c>
      <c r="K187" s="9">
        <v>7494.84</v>
      </c>
      <c r="L187" s="9">
        <v>363.68</v>
      </c>
      <c r="M187" s="9">
        <v>90.92</v>
      </c>
      <c r="N187" s="9">
        <v>9.09</v>
      </c>
      <c r="O187" s="9">
        <v>0</v>
      </c>
      <c r="P187" s="10">
        <f t="shared" si="10"/>
        <v>3.8</v>
      </c>
    </row>
    <row r="188" hidden="1" spans="1:16">
      <c r="A188" s="6">
        <v>202409</v>
      </c>
      <c r="B188" s="6" t="s">
        <v>325</v>
      </c>
      <c r="C188" s="6" t="s">
        <v>1438</v>
      </c>
      <c r="D188" s="6" t="s">
        <v>1552</v>
      </c>
      <c r="E188" s="6" t="s">
        <v>1093</v>
      </c>
      <c r="F188" s="6" t="s">
        <v>1027</v>
      </c>
      <c r="G188" s="7" t="s">
        <v>1094</v>
      </c>
      <c r="H188" s="6" t="s">
        <v>1494</v>
      </c>
      <c r="I188" s="6">
        <v>0</v>
      </c>
      <c r="J188" s="9">
        <v>1900</v>
      </c>
      <c r="K188" s="9">
        <v>7196.34</v>
      </c>
      <c r="L188" s="9">
        <v>363.68</v>
      </c>
      <c r="M188" s="9">
        <v>90.92</v>
      </c>
      <c r="N188" s="9">
        <v>9.09</v>
      </c>
      <c r="O188" s="9">
        <v>0</v>
      </c>
      <c r="P188" s="10">
        <f t="shared" si="10"/>
        <v>3.8</v>
      </c>
    </row>
    <row r="189" hidden="1" spans="1:16">
      <c r="A189" s="6">
        <v>202409</v>
      </c>
      <c r="B189" s="6" t="s">
        <v>347</v>
      </c>
      <c r="C189" s="6" t="s">
        <v>1438</v>
      </c>
      <c r="D189" s="6" t="s">
        <v>1552</v>
      </c>
      <c r="E189" s="6" t="s">
        <v>1098</v>
      </c>
      <c r="F189" s="6" t="s">
        <v>1020</v>
      </c>
      <c r="G189" s="7" t="s">
        <v>1099</v>
      </c>
      <c r="H189" s="6" t="s">
        <v>1494</v>
      </c>
      <c r="I189" s="6">
        <v>0</v>
      </c>
      <c r="J189" s="9">
        <v>1900</v>
      </c>
      <c r="K189" s="9">
        <v>5448.79</v>
      </c>
      <c r="L189" s="9">
        <v>363.68</v>
      </c>
      <c r="M189" s="9">
        <v>90.92</v>
      </c>
      <c r="N189" s="9">
        <v>9.09</v>
      </c>
      <c r="O189" s="9">
        <v>0</v>
      </c>
      <c r="P189" s="10">
        <f t="shared" si="10"/>
        <v>3.8</v>
      </c>
    </row>
    <row r="190" hidden="1" spans="1:16">
      <c r="A190" s="6">
        <v>202409</v>
      </c>
      <c r="B190" s="6" t="s">
        <v>338</v>
      </c>
      <c r="C190" s="6" t="s">
        <v>1438</v>
      </c>
      <c r="D190" s="6" t="s">
        <v>1552</v>
      </c>
      <c r="E190" s="6" t="s">
        <v>1100</v>
      </c>
      <c r="F190" s="6" t="s">
        <v>1020</v>
      </c>
      <c r="G190" s="7" t="s">
        <v>1101</v>
      </c>
      <c r="H190" s="6" t="s">
        <v>1494</v>
      </c>
      <c r="I190" s="6">
        <v>0</v>
      </c>
      <c r="J190" s="9">
        <v>1900</v>
      </c>
      <c r="K190" s="9">
        <v>5408.91</v>
      </c>
      <c r="L190" s="9">
        <v>363.68</v>
      </c>
      <c r="M190" s="9">
        <v>90.92</v>
      </c>
      <c r="N190" s="9">
        <v>9.09</v>
      </c>
      <c r="O190" s="9">
        <v>0</v>
      </c>
      <c r="P190" s="10">
        <f t="shared" si="10"/>
        <v>3.8</v>
      </c>
    </row>
    <row r="191" hidden="1" spans="1:16">
      <c r="A191" s="6">
        <v>202409</v>
      </c>
      <c r="B191" s="6" t="s">
        <v>210</v>
      </c>
      <c r="C191" s="6" t="s">
        <v>1438</v>
      </c>
      <c r="D191" s="6" t="s">
        <v>1548</v>
      </c>
      <c r="E191" s="6" t="s">
        <v>1104</v>
      </c>
      <c r="F191" s="6" t="s">
        <v>1020</v>
      </c>
      <c r="G191" s="7" t="s">
        <v>1105</v>
      </c>
      <c r="H191" s="6" t="s">
        <v>1494</v>
      </c>
      <c r="I191" s="6">
        <v>0</v>
      </c>
      <c r="J191" s="9">
        <v>1900</v>
      </c>
      <c r="K191" s="9">
        <v>6758.9</v>
      </c>
      <c r="L191" s="9">
        <v>363.68</v>
      </c>
      <c r="M191" s="9">
        <v>90.92</v>
      </c>
      <c r="N191" s="9">
        <v>9.09</v>
      </c>
      <c r="O191" s="9">
        <v>0</v>
      </c>
      <c r="P191" s="10">
        <f t="shared" si="10"/>
        <v>3.8</v>
      </c>
    </row>
    <row r="192" hidden="1" spans="1:16">
      <c r="A192" s="6">
        <v>202409</v>
      </c>
      <c r="B192" s="6" t="s">
        <v>309</v>
      </c>
      <c r="C192" s="6" t="s">
        <v>1438</v>
      </c>
      <c r="D192" s="6" t="s">
        <v>1552</v>
      </c>
      <c r="E192" s="6" t="s">
        <v>1106</v>
      </c>
      <c r="F192" s="6" t="s">
        <v>1020</v>
      </c>
      <c r="G192" s="7" t="s">
        <v>1107</v>
      </c>
      <c r="H192" s="6" t="s">
        <v>1494</v>
      </c>
      <c r="I192" s="6">
        <v>0</v>
      </c>
      <c r="J192" s="9">
        <v>1900</v>
      </c>
      <c r="K192" s="9">
        <v>5473.11</v>
      </c>
      <c r="L192" s="9">
        <v>363.68</v>
      </c>
      <c r="M192" s="9">
        <v>90.92</v>
      </c>
      <c r="N192" s="9">
        <v>9.09</v>
      </c>
      <c r="O192" s="9">
        <v>0</v>
      </c>
      <c r="P192" s="10">
        <f t="shared" si="10"/>
        <v>3.8</v>
      </c>
    </row>
    <row r="193" hidden="1" spans="1:16">
      <c r="A193" s="6">
        <v>202409</v>
      </c>
      <c r="B193" s="6" t="s">
        <v>205</v>
      </c>
      <c r="C193" s="6" t="s">
        <v>1438</v>
      </c>
      <c r="D193" s="6" t="s">
        <v>1552</v>
      </c>
      <c r="E193" s="6" t="s">
        <v>1108</v>
      </c>
      <c r="F193" s="6" t="s">
        <v>1039</v>
      </c>
      <c r="G193" s="7" t="s">
        <v>1109</v>
      </c>
      <c r="H193" s="6" t="s">
        <v>1494</v>
      </c>
      <c r="I193" s="6">
        <v>0</v>
      </c>
      <c r="J193" s="9">
        <v>1900</v>
      </c>
      <c r="K193" s="9">
        <v>6435.3</v>
      </c>
      <c r="L193" s="9">
        <v>363.68</v>
      </c>
      <c r="M193" s="9">
        <v>90.92</v>
      </c>
      <c r="N193" s="9">
        <v>9.09</v>
      </c>
      <c r="O193" s="9">
        <v>0</v>
      </c>
      <c r="P193" s="10">
        <f t="shared" si="10"/>
        <v>3.8</v>
      </c>
    </row>
    <row r="194" hidden="1" spans="1:16">
      <c r="A194" s="6">
        <v>202409</v>
      </c>
      <c r="B194" s="6" t="s">
        <v>387</v>
      </c>
      <c r="C194" s="6" t="s">
        <v>1438</v>
      </c>
      <c r="D194" s="6" t="s">
        <v>1552</v>
      </c>
      <c r="E194" s="6" t="s">
        <v>1110</v>
      </c>
      <c r="F194" s="6" t="s">
        <v>1039</v>
      </c>
      <c r="G194" s="7" t="s">
        <v>1111</v>
      </c>
      <c r="H194" s="6" t="s">
        <v>1494</v>
      </c>
      <c r="I194" s="6">
        <v>0</v>
      </c>
      <c r="J194" s="9">
        <v>1900</v>
      </c>
      <c r="K194" s="9">
        <v>6879.31</v>
      </c>
      <c r="L194" s="9">
        <v>363.68</v>
      </c>
      <c r="M194" s="9">
        <v>90.92</v>
      </c>
      <c r="N194" s="9">
        <v>9.09</v>
      </c>
      <c r="O194" s="9">
        <v>0</v>
      </c>
      <c r="P194" s="10">
        <f t="shared" si="10"/>
        <v>3.8</v>
      </c>
    </row>
    <row r="195" hidden="1" spans="1:16">
      <c r="A195" s="6">
        <v>202409</v>
      </c>
      <c r="B195" s="6" t="s">
        <v>209</v>
      </c>
      <c r="C195" s="6" t="s">
        <v>1438</v>
      </c>
      <c r="D195" s="6" t="s">
        <v>1552</v>
      </c>
      <c r="E195" s="6" t="s">
        <v>1117</v>
      </c>
      <c r="F195" s="6" t="s">
        <v>1020</v>
      </c>
      <c r="G195" s="7" t="s">
        <v>1118</v>
      </c>
      <c r="H195" s="6" t="s">
        <v>1494</v>
      </c>
      <c r="I195" s="6">
        <v>0</v>
      </c>
      <c r="J195" s="9">
        <v>1900</v>
      </c>
      <c r="K195" s="9">
        <v>5288.06</v>
      </c>
      <c r="L195" s="9">
        <v>363.68</v>
      </c>
      <c r="M195" s="9">
        <v>90.92</v>
      </c>
      <c r="N195" s="9">
        <v>9.09</v>
      </c>
      <c r="O195" s="9">
        <v>0</v>
      </c>
      <c r="P195" s="10">
        <f t="shared" si="10"/>
        <v>3.8</v>
      </c>
    </row>
    <row r="196" hidden="1" spans="1:16">
      <c r="A196" s="6">
        <v>202409</v>
      </c>
      <c r="B196" s="6" t="s">
        <v>336</v>
      </c>
      <c r="C196" s="6" t="s">
        <v>1438</v>
      </c>
      <c r="D196" s="6" t="s">
        <v>1552</v>
      </c>
      <c r="E196" s="6" t="s">
        <v>1126</v>
      </c>
      <c r="F196" s="6" t="s">
        <v>1027</v>
      </c>
      <c r="G196" s="7" t="s">
        <v>1127</v>
      </c>
      <c r="H196" s="6" t="s">
        <v>1494</v>
      </c>
      <c r="I196" s="6">
        <v>0</v>
      </c>
      <c r="J196" s="9">
        <v>1900</v>
      </c>
      <c r="K196" s="9">
        <v>5382.78</v>
      </c>
      <c r="L196" s="9">
        <v>363.68</v>
      </c>
      <c r="M196" s="9">
        <v>90.92</v>
      </c>
      <c r="N196" s="9">
        <v>9.09</v>
      </c>
      <c r="O196" s="9">
        <v>0</v>
      </c>
      <c r="P196" s="10">
        <f t="shared" si="10"/>
        <v>3.8</v>
      </c>
    </row>
    <row r="197" hidden="1" spans="1:16">
      <c r="A197" s="6">
        <v>202409</v>
      </c>
      <c r="B197" s="6" t="s">
        <v>358</v>
      </c>
      <c r="C197" s="6" t="s">
        <v>1438</v>
      </c>
      <c r="D197" s="6" t="s">
        <v>1552</v>
      </c>
      <c r="E197" s="6" t="s">
        <v>1128</v>
      </c>
      <c r="F197" s="6" t="s">
        <v>1027</v>
      </c>
      <c r="G197" s="7" t="s">
        <v>934</v>
      </c>
      <c r="H197" s="6" t="s">
        <v>1494</v>
      </c>
      <c r="I197" s="6">
        <v>0</v>
      </c>
      <c r="J197" s="9">
        <v>1900</v>
      </c>
      <c r="K197" s="9">
        <v>6166.16</v>
      </c>
      <c r="L197" s="9">
        <v>363.68</v>
      </c>
      <c r="M197" s="9">
        <v>90.92</v>
      </c>
      <c r="N197" s="9">
        <v>9.09</v>
      </c>
      <c r="O197" s="9">
        <v>0</v>
      </c>
      <c r="P197" s="10">
        <f t="shared" si="10"/>
        <v>3.8</v>
      </c>
    </row>
    <row r="198" hidden="1" spans="1:16">
      <c r="A198" s="6">
        <v>202409</v>
      </c>
      <c r="B198" s="6" t="s">
        <v>220</v>
      </c>
      <c r="C198" s="6" t="s">
        <v>1438</v>
      </c>
      <c r="D198" s="6" t="s">
        <v>1552</v>
      </c>
      <c r="E198" s="6" t="s">
        <v>1129</v>
      </c>
      <c r="F198" s="6" t="s">
        <v>1027</v>
      </c>
      <c r="G198" s="7" t="s">
        <v>1130</v>
      </c>
      <c r="H198" s="6" t="s">
        <v>1494</v>
      </c>
      <c r="I198" s="6">
        <v>0</v>
      </c>
      <c r="J198" s="9">
        <v>1900</v>
      </c>
      <c r="K198" s="9">
        <v>7934.19</v>
      </c>
      <c r="L198" s="9">
        <v>363.68</v>
      </c>
      <c r="M198" s="9">
        <v>90.92</v>
      </c>
      <c r="N198" s="9">
        <v>9.09</v>
      </c>
      <c r="O198" s="9">
        <v>0</v>
      </c>
      <c r="P198" s="10">
        <f t="shared" si="10"/>
        <v>3.8</v>
      </c>
    </row>
    <row r="199" hidden="1" spans="1:16">
      <c r="A199" s="6">
        <v>202409</v>
      </c>
      <c r="B199" s="6" t="s">
        <v>454</v>
      </c>
      <c r="C199" s="6" t="s">
        <v>1438</v>
      </c>
      <c r="D199" s="6" t="s">
        <v>1552</v>
      </c>
      <c r="E199" s="6" t="s">
        <v>1131</v>
      </c>
      <c r="F199" s="6" t="s">
        <v>1027</v>
      </c>
      <c r="G199" s="7" t="s">
        <v>1130</v>
      </c>
      <c r="H199" s="6" t="s">
        <v>1494</v>
      </c>
      <c r="I199" s="6">
        <v>0</v>
      </c>
      <c r="J199" s="9">
        <v>1900</v>
      </c>
      <c r="K199" s="9">
        <v>6778.28</v>
      </c>
      <c r="L199" s="9">
        <v>363.68</v>
      </c>
      <c r="M199" s="9">
        <v>90.92</v>
      </c>
      <c r="N199" s="9">
        <v>9.09</v>
      </c>
      <c r="O199" s="9">
        <v>0</v>
      </c>
      <c r="P199" s="10">
        <f t="shared" si="10"/>
        <v>3.8</v>
      </c>
    </row>
    <row r="200" hidden="1" spans="1:16">
      <c r="A200" s="6">
        <v>202409</v>
      </c>
      <c r="B200" s="6" t="s">
        <v>349</v>
      </c>
      <c r="C200" s="6" t="s">
        <v>1438</v>
      </c>
      <c r="D200" s="6" t="s">
        <v>1552</v>
      </c>
      <c r="E200" s="6" t="s">
        <v>1132</v>
      </c>
      <c r="F200" s="6" t="s">
        <v>1039</v>
      </c>
      <c r="G200" s="7" t="s">
        <v>1133</v>
      </c>
      <c r="H200" s="6" t="s">
        <v>1494</v>
      </c>
      <c r="I200" s="6">
        <v>0</v>
      </c>
      <c r="J200" s="9">
        <v>1900</v>
      </c>
      <c r="K200" s="9">
        <v>7165.98</v>
      </c>
      <c r="L200" s="9">
        <v>363.68</v>
      </c>
      <c r="M200" s="9">
        <v>90.92</v>
      </c>
      <c r="N200" s="9">
        <v>9.09</v>
      </c>
      <c r="O200" s="9">
        <v>0</v>
      </c>
      <c r="P200" s="10">
        <f t="shared" si="10"/>
        <v>3.8</v>
      </c>
    </row>
    <row r="201" hidden="1" spans="1:16">
      <c r="A201" s="6">
        <v>202409</v>
      </c>
      <c r="B201" s="6" t="s">
        <v>255</v>
      </c>
      <c r="C201" s="6" t="s">
        <v>1438</v>
      </c>
      <c r="D201" s="6" t="s">
        <v>1552</v>
      </c>
      <c r="E201" s="6" t="s">
        <v>1134</v>
      </c>
      <c r="F201" s="6" t="s">
        <v>1027</v>
      </c>
      <c r="G201" s="7" t="s">
        <v>976</v>
      </c>
      <c r="H201" s="6" t="s">
        <v>1494</v>
      </c>
      <c r="I201" s="6">
        <v>0</v>
      </c>
      <c r="J201" s="9">
        <v>1900</v>
      </c>
      <c r="K201" s="9">
        <v>4844.17</v>
      </c>
      <c r="L201" s="9">
        <v>363.68</v>
      </c>
      <c r="M201" s="9">
        <v>90.92</v>
      </c>
      <c r="N201" s="9">
        <v>9.09</v>
      </c>
      <c r="O201" s="9">
        <v>0</v>
      </c>
      <c r="P201" s="10">
        <f t="shared" si="10"/>
        <v>3.8</v>
      </c>
    </row>
    <row r="202" hidden="1" spans="1:16">
      <c r="A202" s="6">
        <v>202409</v>
      </c>
      <c r="B202" s="6" t="s">
        <v>266</v>
      </c>
      <c r="C202" s="6" t="s">
        <v>1438</v>
      </c>
      <c r="D202" s="6" t="s">
        <v>1552</v>
      </c>
      <c r="E202" s="6" t="s">
        <v>1137</v>
      </c>
      <c r="F202" s="6" t="s">
        <v>1027</v>
      </c>
      <c r="G202" s="7" t="s">
        <v>1138</v>
      </c>
      <c r="H202" s="6" t="s">
        <v>1494</v>
      </c>
      <c r="I202" s="6">
        <v>0</v>
      </c>
      <c r="J202" s="9">
        <v>1900</v>
      </c>
      <c r="K202" s="9">
        <v>4998.36</v>
      </c>
      <c r="L202" s="9">
        <v>363.68</v>
      </c>
      <c r="M202" s="9">
        <v>90.92</v>
      </c>
      <c r="N202" s="9">
        <v>9.09</v>
      </c>
      <c r="O202" s="9">
        <v>0</v>
      </c>
      <c r="P202" s="10">
        <f t="shared" si="10"/>
        <v>3.8</v>
      </c>
    </row>
    <row r="203" hidden="1" spans="1:16">
      <c r="A203" s="6">
        <v>202409</v>
      </c>
      <c r="B203" s="6" t="s">
        <v>272</v>
      </c>
      <c r="C203" s="6" t="s">
        <v>1438</v>
      </c>
      <c r="D203" s="6" t="s">
        <v>1552</v>
      </c>
      <c r="E203" s="6" t="s">
        <v>1139</v>
      </c>
      <c r="F203" s="6" t="s">
        <v>1027</v>
      </c>
      <c r="G203" s="7" t="s">
        <v>1138</v>
      </c>
      <c r="H203" s="6" t="s">
        <v>1494</v>
      </c>
      <c r="I203" s="6">
        <v>0</v>
      </c>
      <c r="J203" s="9">
        <v>1900</v>
      </c>
      <c r="K203" s="9">
        <v>5798.27</v>
      </c>
      <c r="L203" s="9">
        <v>363.68</v>
      </c>
      <c r="M203" s="9">
        <v>90.92</v>
      </c>
      <c r="N203" s="9">
        <v>9.09</v>
      </c>
      <c r="O203" s="9">
        <v>0</v>
      </c>
      <c r="P203" s="10">
        <f t="shared" si="10"/>
        <v>3.8</v>
      </c>
    </row>
    <row r="204" hidden="1" spans="1:16">
      <c r="A204" s="6">
        <v>202409</v>
      </c>
      <c r="B204" s="6" t="s">
        <v>410</v>
      </c>
      <c r="C204" s="6" t="s">
        <v>1438</v>
      </c>
      <c r="D204" s="6" t="s">
        <v>1552</v>
      </c>
      <c r="E204" s="6" t="s">
        <v>1140</v>
      </c>
      <c r="F204" s="6" t="s">
        <v>1027</v>
      </c>
      <c r="G204" s="7" t="s">
        <v>1141</v>
      </c>
      <c r="H204" s="6" t="s">
        <v>1494</v>
      </c>
      <c r="I204" s="6">
        <v>0</v>
      </c>
      <c r="J204" s="9">
        <v>1900</v>
      </c>
      <c r="K204" s="9">
        <v>5019.6</v>
      </c>
      <c r="L204" s="9">
        <v>363.68</v>
      </c>
      <c r="M204" s="9">
        <v>90.92</v>
      </c>
      <c r="N204" s="9">
        <v>9.09</v>
      </c>
      <c r="O204" s="9">
        <v>0</v>
      </c>
      <c r="P204" s="10">
        <f t="shared" si="10"/>
        <v>3.8</v>
      </c>
    </row>
    <row r="205" hidden="1" spans="1:16">
      <c r="A205" s="6">
        <v>202409</v>
      </c>
      <c r="B205" s="6" t="s">
        <v>431</v>
      </c>
      <c r="C205" s="6" t="s">
        <v>1438</v>
      </c>
      <c r="D205" s="6" t="s">
        <v>1552</v>
      </c>
      <c r="E205" s="6" t="s">
        <v>1142</v>
      </c>
      <c r="F205" s="6" t="s">
        <v>1027</v>
      </c>
      <c r="G205" s="7" t="s">
        <v>1143</v>
      </c>
      <c r="H205" s="6" t="s">
        <v>1494</v>
      </c>
      <c r="I205" s="6">
        <v>0</v>
      </c>
      <c r="J205" s="9">
        <v>1900</v>
      </c>
      <c r="K205" s="9">
        <v>2311.48</v>
      </c>
      <c r="L205" s="9">
        <v>363.68</v>
      </c>
      <c r="M205" s="9">
        <v>90.92</v>
      </c>
      <c r="N205" s="9">
        <v>9.09</v>
      </c>
      <c r="O205" s="9">
        <v>0</v>
      </c>
      <c r="P205" s="10">
        <f t="shared" si="10"/>
        <v>3.8</v>
      </c>
    </row>
    <row r="206" hidden="1" spans="1:16">
      <c r="A206" s="6">
        <v>202409</v>
      </c>
      <c r="B206" s="6" t="s">
        <v>354</v>
      </c>
      <c r="C206" s="6" t="s">
        <v>1438</v>
      </c>
      <c r="D206" s="6" t="s">
        <v>1552</v>
      </c>
      <c r="E206" s="6" t="s">
        <v>1144</v>
      </c>
      <c r="F206" s="6" t="s">
        <v>1027</v>
      </c>
      <c r="G206" s="7" t="s">
        <v>1143</v>
      </c>
      <c r="H206" s="6" t="s">
        <v>1494</v>
      </c>
      <c r="I206" s="6">
        <v>0</v>
      </c>
      <c r="J206" s="9">
        <v>1900</v>
      </c>
      <c r="K206" s="9">
        <v>6948.93</v>
      </c>
      <c r="L206" s="9">
        <v>363.68</v>
      </c>
      <c r="M206" s="9">
        <v>90.92</v>
      </c>
      <c r="N206" s="9">
        <v>9.09</v>
      </c>
      <c r="O206" s="9">
        <v>0</v>
      </c>
      <c r="P206" s="10">
        <f t="shared" si="10"/>
        <v>3.8</v>
      </c>
    </row>
    <row r="207" hidden="1" spans="1:16">
      <c r="A207" s="6">
        <v>202409</v>
      </c>
      <c r="B207" s="6" t="s">
        <v>215</v>
      </c>
      <c r="C207" s="6" t="s">
        <v>1438</v>
      </c>
      <c r="D207" s="6" t="s">
        <v>1552</v>
      </c>
      <c r="E207" s="6" t="s">
        <v>1148</v>
      </c>
      <c r="F207" s="6" t="s">
        <v>1039</v>
      </c>
      <c r="G207" s="7" t="s">
        <v>1149</v>
      </c>
      <c r="H207" s="6" t="s">
        <v>1494</v>
      </c>
      <c r="I207" s="6">
        <v>0</v>
      </c>
      <c r="J207" s="9">
        <v>1900</v>
      </c>
      <c r="K207" s="9">
        <v>5061.47</v>
      </c>
      <c r="L207" s="9">
        <v>363.68</v>
      </c>
      <c r="M207" s="9">
        <v>90.92</v>
      </c>
      <c r="N207" s="9">
        <v>9.09</v>
      </c>
      <c r="O207" s="9">
        <v>0</v>
      </c>
      <c r="P207" s="10">
        <f t="shared" si="10"/>
        <v>3.8</v>
      </c>
    </row>
    <row r="208" hidden="1" spans="1:16">
      <c r="A208" s="6">
        <v>202409</v>
      </c>
      <c r="B208" s="6" t="s">
        <v>282</v>
      </c>
      <c r="C208" s="6" t="s">
        <v>1438</v>
      </c>
      <c r="D208" s="6" t="s">
        <v>1552</v>
      </c>
      <c r="E208" s="6" t="s">
        <v>1150</v>
      </c>
      <c r="F208" s="6" t="s">
        <v>1039</v>
      </c>
      <c r="G208" s="7" t="s">
        <v>1151</v>
      </c>
      <c r="H208" s="6" t="s">
        <v>1494</v>
      </c>
      <c r="I208" s="6">
        <v>0</v>
      </c>
      <c r="J208" s="9">
        <v>1900</v>
      </c>
      <c r="K208" s="9">
        <v>7664.6</v>
      </c>
      <c r="L208" s="9">
        <v>363.68</v>
      </c>
      <c r="M208" s="9">
        <v>90.92</v>
      </c>
      <c r="N208" s="9">
        <v>9.09</v>
      </c>
      <c r="O208" s="9">
        <v>0</v>
      </c>
      <c r="P208" s="10">
        <f t="shared" si="10"/>
        <v>3.8</v>
      </c>
    </row>
    <row r="209" hidden="1" spans="1:16">
      <c r="A209" s="6">
        <v>202409</v>
      </c>
      <c r="B209" s="6" t="s">
        <v>444</v>
      </c>
      <c r="C209" s="6" t="s">
        <v>1438</v>
      </c>
      <c r="D209" s="6" t="s">
        <v>1552</v>
      </c>
      <c r="E209" s="6" t="s">
        <v>1152</v>
      </c>
      <c r="F209" s="6" t="s">
        <v>1039</v>
      </c>
      <c r="G209" s="7" t="s">
        <v>871</v>
      </c>
      <c r="H209" s="6" t="s">
        <v>1494</v>
      </c>
      <c r="I209" s="6">
        <v>0</v>
      </c>
      <c r="J209" s="9">
        <v>1900</v>
      </c>
      <c r="K209" s="9">
        <v>6454.64</v>
      </c>
      <c r="L209" s="9">
        <v>363.68</v>
      </c>
      <c r="M209" s="9">
        <v>90.92</v>
      </c>
      <c r="N209" s="9">
        <v>9.09</v>
      </c>
      <c r="O209" s="9">
        <v>0</v>
      </c>
      <c r="P209" s="10">
        <f t="shared" si="10"/>
        <v>3.8</v>
      </c>
    </row>
    <row r="210" hidden="1" spans="1:16">
      <c r="A210" s="6">
        <v>202409</v>
      </c>
      <c r="B210" s="6" t="s">
        <v>433</v>
      </c>
      <c r="C210" s="6" t="s">
        <v>1438</v>
      </c>
      <c r="D210" s="6" t="s">
        <v>1552</v>
      </c>
      <c r="E210" s="6" t="s">
        <v>885</v>
      </c>
      <c r="F210" s="6" t="s">
        <v>1039</v>
      </c>
      <c r="G210" s="7" t="s">
        <v>887</v>
      </c>
      <c r="H210" s="6" t="s">
        <v>1494</v>
      </c>
      <c r="I210" s="6">
        <v>0</v>
      </c>
      <c r="J210" s="9">
        <v>1900</v>
      </c>
      <c r="K210" s="9">
        <v>5554.97</v>
      </c>
      <c r="L210" s="9">
        <v>363.68</v>
      </c>
      <c r="M210" s="9">
        <v>90.92</v>
      </c>
      <c r="N210" s="9">
        <v>9.09</v>
      </c>
      <c r="O210" s="9">
        <v>0</v>
      </c>
      <c r="P210" s="10">
        <f t="shared" si="10"/>
        <v>3.8</v>
      </c>
    </row>
    <row r="211" hidden="1" spans="1:16">
      <c r="A211" s="6">
        <v>202409</v>
      </c>
      <c r="B211" s="6" t="s">
        <v>324</v>
      </c>
      <c r="C211" s="6" t="s">
        <v>1438</v>
      </c>
      <c r="D211" s="6" t="s">
        <v>1552</v>
      </c>
      <c r="E211" s="6" t="s">
        <v>909</v>
      </c>
      <c r="F211" s="6" t="s">
        <v>1027</v>
      </c>
      <c r="G211" s="7" t="s">
        <v>891</v>
      </c>
      <c r="H211" s="6" t="s">
        <v>1486</v>
      </c>
      <c r="I211" s="6">
        <v>0</v>
      </c>
      <c r="J211" s="9">
        <v>1900</v>
      </c>
      <c r="K211" s="9">
        <v>3818.79</v>
      </c>
      <c r="L211" s="9">
        <v>363.68</v>
      </c>
      <c r="M211" s="9">
        <v>90.92</v>
      </c>
      <c r="N211" s="9">
        <v>9.09</v>
      </c>
      <c r="O211" s="9">
        <v>0</v>
      </c>
      <c r="P211" s="10">
        <f t="shared" si="10"/>
        <v>3.8</v>
      </c>
    </row>
    <row r="212" hidden="1" spans="1:16">
      <c r="A212" s="6">
        <v>202409</v>
      </c>
      <c r="B212" s="6" t="s">
        <v>337</v>
      </c>
      <c r="C212" s="6" t="s">
        <v>1438</v>
      </c>
      <c r="D212" s="6" t="s">
        <v>1552</v>
      </c>
      <c r="E212" s="6" t="s">
        <v>910</v>
      </c>
      <c r="F212" s="6" t="s">
        <v>1027</v>
      </c>
      <c r="G212" s="7" t="s">
        <v>891</v>
      </c>
      <c r="H212" s="6" t="s">
        <v>1486</v>
      </c>
      <c r="I212" s="6">
        <v>0</v>
      </c>
      <c r="J212" s="9">
        <v>1900</v>
      </c>
      <c r="K212" s="9">
        <v>4275.55</v>
      </c>
      <c r="L212" s="9">
        <v>363.68</v>
      </c>
      <c r="M212" s="9">
        <v>90.92</v>
      </c>
      <c r="N212" s="9">
        <v>9.09</v>
      </c>
      <c r="O212" s="9">
        <v>0</v>
      </c>
      <c r="P212" s="10">
        <f t="shared" ref="P212:P239" si="11">1900*0.2%</f>
        <v>3.8</v>
      </c>
    </row>
    <row r="213" hidden="1" spans="1:16">
      <c r="A213" s="6">
        <v>202409</v>
      </c>
      <c r="B213" s="6" t="s">
        <v>373</v>
      </c>
      <c r="C213" s="6" t="s">
        <v>1438</v>
      </c>
      <c r="D213" s="6" t="s">
        <v>1552</v>
      </c>
      <c r="E213" s="6" t="s">
        <v>967</v>
      </c>
      <c r="F213" s="6" t="s">
        <v>1027</v>
      </c>
      <c r="G213" s="7" t="s">
        <v>968</v>
      </c>
      <c r="H213" s="6" t="s">
        <v>1486</v>
      </c>
      <c r="I213" s="6">
        <v>0</v>
      </c>
      <c r="J213" s="9">
        <v>1900</v>
      </c>
      <c r="K213" s="9">
        <v>4364.4</v>
      </c>
      <c r="L213" s="9">
        <v>363.68</v>
      </c>
      <c r="M213" s="9">
        <v>90.92</v>
      </c>
      <c r="N213" s="9">
        <v>9.09</v>
      </c>
      <c r="O213" s="9">
        <v>0</v>
      </c>
      <c r="P213" s="10">
        <f t="shared" si="11"/>
        <v>3.8</v>
      </c>
    </row>
    <row r="214" hidden="1" spans="1:16">
      <c r="A214" s="6">
        <v>202409</v>
      </c>
      <c r="B214" s="6" t="s">
        <v>423</v>
      </c>
      <c r="C214" s="6" t="s">
        <v>1438</v>
      </c>
      <c r="D214" s="6" t="s">
        <v>1552</v>
      </c>
      <c r="E214" s="6" t="s">
        <v>1205</v>
      </c>
      <c r="F214" s="6" t="s">
        <v>1027</v>
      </c>
      <c r="G214" s="7">
        <v>44788</v>
      </c>
      <c r="H214" s="6" t="s">
        <v>1494</v>
      </c>
      <c r="I214" s="6">
        <v>0</v>
      </c>
      <c r="J214" s="9">
        <v>1900</v>
      </c>
      <c r="K214" s="9">
        <v>5716.79</v>
      </c>
      <c r="L214" s="9">
        <v>363.68</v>
      </c>
      <c r="M214" s="9">
        <v>90.92</v>
      </c>
      <c r="N214" s="9">
        <v>9.09</v>
      </c>
      <c r="O214" s="9">
        <v>0</v>
      </c>
      <c r="P214" s="10">
        <f t="shared" si="11"/>
        <v>3.8</v>
      </c>
    </row>
    <row r="215" hidden="1" spans="1:16">
      <c r="A215" s="6">
        <v>202409</v>
      </c>
      <c r="B215" s="6" t="s">
        <v>432</v>
      </c>
      <c r="C215" s="6" t="s">
        <v>1438</v>
      </c>
      <c r="D215" s="6" t="s">
        <v>1552</v>
      </c>
      <c r="E215" s="6" t="s">
        <v>1208</v>
      </c>
      <c r="F215" s="6" t="s">
        <v>1027</v>
      </c>
      <c r="G215" s="7">
        <v>44778</v>
      </c>
      <c r="H215" s="6" t="s">
        <v>1494</v>
      </c>
      <c r="I215" s="6">
        <v>0</v>
      </c>
      <c r="J215" s="9">
        <v>1900</v>
      </c>
      <c r="K215" s="9">
        <v>4968.04</v>
      </c>
      <c r="L215" s="9">
        <v>363.68</v>
      </c>
      <c r="M215" s="9">
        <v>90.92</v>
      </c>
      <c r="N215" s="9">
        <v>9.09</v>
      </c>
      <c r="O215" s="9">
        <v>0</v>
      </c>
      <c r="P215" s="10">
        <f t="shared" si="11"/>
        <v>3.8</v>
      </c>
    </row>
    <row r="216" hidden="1" spans="1:16">
      <c r="A216" s="6">
        <v>202409</v>
      </c>
      <c r="B216" s="6" t="s">
        <v>335</v>
      </c>
      <c r="C216" s="6" t="s">
        <v>1438</v>
      </c>
      <c r="D216" s="6" t="s">
        <v>1552</v>
      </c>
      <c r="E216" s="6" t="s">
        <v>1215</v>
      </c>
      <c r="F216" s="6" t="s">
        <v>1216</v>
      </c>
      <c r="G216" s="7">
        <v>44803</v>
      </c>
      <c r="H216" s="6" t="s">
        <v>1494</v>
      </c>
      <c r="I216" s="6">
        <v>0</v>
      </c>
      <c r="J216" s="9">
        <v>1900</v>
      </c>
      <c r="K216" s="9">
        <v>5487.79</v>
      </c>
      <c r="L216" s="9">
        <v>363.68</v>
      </c>
      <c r="M216" s="9">
        <v>90.92</v>
      </c>
      <c r="N216" s="9">
        <v>9.09</v>
      </c>
      <c r="O216" s="9">
        <v>0</v>
      </c>
      <c r="P216" s="10">
        <f t="shared" si="11"/>
        <v>3.8</v>
      </c>
    </row>
    <row r="217" hidden="1" spans="1:16">
      <c r="A217" s="6">
        <v>202409</v>
      </c>
      <c r="B217" s="6" t="s">
        <v>223</v>
      </c>
      <c r="C217" s="6" t="s">
        <v>1438</v>
      </c>
      <c r="D217" s="6" t="s">
        <v>1552</v>
      </c>
      <c r="E217" s="6" t="s">
        <v>1236</v>
      </c>
      <c r="F217" s="6" t="s">
        <v>1027</v>
      </c>
      <c r="G217" s="7" t="s">
        <v>1227</v>
      </c>
      <c r="H217" s="6" t="s">
        <v>1494</v>
      </c>
      <c r="I217" s="6">
        <v>0</v>
      </c>
      <c r="J217" s="9">
        <v>1900</v>
      </c>
      <c r="K217" s="9">
        <v>5687.81</v>
      </c>
      <c r="L217" s="9">
        <v>363.68</v>
      </c>
      <c r="M217" s="9">
        <v>90.92</v>
      </c>
      <c r="N217" s="9">
        <v>9.09</v>
      </c>
      <c r="O217" s="9">
        <v>0</v>
      </c>
      <c r="P217" s="10">
        <f t="shared" si="11"/>
        <v>3.8</v>
      </c>
    </row>
    <row r="218" hidden="1" spans="1:16">
      <c r="A218" s="6">
        <v>202409</v>
      </c>
      <c r="B218" s="6" t="s">
        <v>260</v>
      </c>
      <c r="C218" s="6" t="s">
        <v>1438</v>
      </c>
      <c r="D218" s="6" t="s">
        <v>1552</v>
      </c>
      <c r="E218" s="6" t="s">
        <v>1243</v>
      </c>
      <c r="F218" s="6" t="s">
        <v>1216</v>
      </c>
      <c r="G218" s="7" t="s">
        <v>1244</v>
      </c>
      <c r="H218" s="6" t="s">
        <v>1494</v>
      </c>
      <c r="I218" s="6">
        <v>0</v>
      </c>
      <c r="J218" s="9">
        <v>1900</v>
      </c>
      <c r="K218" s="9">
        <v>5199.42</v>
      </c>
      <c r="L218" s="9">
        <v>363.68</v>
      </c>
      <c r="M218" s="9">
        <v>90.92</v>
      </c>
      <c r="N218" s="9">
        <v>9.09</v>
      </c>
      <c r="O218" s="9">
        <v>0</v>
      </c>
      <c r="P218" s="10">
        <f t="shared" si="11"/>
        <v>3.8</v>
      </c>
    </row>
    <row r="219" hidden="1" spans="1:16">
      <c r="A219" s="6">
        <v>202409</v>
      </c>
      <c r="B219" s="6" t="s">
        <v>382</v>
      </c>
      <c r="C219" s="6" t="s">
        <v>1438</v>
      </c>
      <c r="D219" s="6" t="s">
        <v>1552</v>
      </c>
      <c r="E219" s="6" t="s">
        <v>950</v>
      </c>
      <c r="F219" s="6" t="s">
        <v>908</v>
      </c>
      <c r="G219" s="7" t="s">
        <v>951</v>
      </c>
      <c r="H219" s="6" t="s">
        <v>1494</v>
      </c>
      <c r="I219" s="6">
        <v>0</v>
      </c>
      <c r="J219" s="9">
        <v>1900</v>
      </c>
      <c r="K219" s="9">
        <v>5837.59</v>
      </c>
      <c r="L219" s="9">
        <v>363.68</v>
      </c>
      <c r="M219" s="9">
        <v>90.92</v>
      </c>
      <c r="N219" s="9">
        <v>9.09</v>
      </c>
      <c r="O219" s="9">
        <v>0</v>
      </c>
      <c r="P219" s="10">
        <f t="shared" si="11"/>
        <v>3.8</v>
      </c>
    </row>
    <row r="220" hidden="1" spans="1:16">
      <c r="A220" s="6">
        <v>202409</v>
      </c>
      <c r="B220" s="6" t="s">
        <v>227</v>
      </c>
      <c r="C220" s="6" t="s">
        <v>1438</v>
      </c>
      <c r="D220" s="6" t="s">
        <v>1552</v>
      </c>
      <c r="E220" s="6" t="s">
        <v>1250</v>
      </c>
      <c r="F220" s="6" t="s">
        <v>1216</v>
      </c>
      <c r="G220" s="7" t="s">
        <v>1251</v>
      </c>
      <c r="H220" s="6" t="s">
        <v>1494</v>
      </c>
      <c r="I220" s="6">
        <v>0</v>
      </c>
      <c r="J220" s="9">
        <v>1900</v>
      </c>
      <c r="K220" s="9">
        <v>5497.69</v>
      </c>
      <c r="L220" s="9">
        <v>363.68</v>
      </c>
      <c r="M220" s="9">
        <v>90.92</v>
      </c>
      <c r="N220" s="9">
        <v>9.09</v>
      </c>
      <c r="O220" s="9">
        <v>0</v>
      </c>
      <c r="P220" s="10">
        <f t="shared" si="11"/>
        <v>3.8</v>
      </c>
    </row>
    <row r="221" hidden="1" spans="1:16">
      <c r="A221" s="6">
        <v>202409</v>
      </c>
      <c r="B221" s="6" t="s">
        <v>303</v>
      </c>
      <c r="C221" s="6" t="s">
        <v>1438</v>
      </c>
      <c r="D221" s="6" t="s">
        <v>1552</v>
      </c>
      <c r="E221" s="6" t="s">
        <v>1252</v>
      </c>
      <c r="F221" s="6" t="s">
        <v>1027</v>
      </c>
      <c r="G221" s="7" t="s">
        <v>1253</v>
      </c>
      <c r="H221" s="6" t="s">
        <v>1494</v>
      </c>
      <c r="I221" s="6">
        <v>0</v>
      </c>
      <c r="J221" s="9">
        <v>1900</v>
      </c>
      <c r="K221" s="9">
        <v>4954.61</v>
      </c>
      <c r="L221" s="9">
        <v>363.68</v>
      </c>
      <c r="M221" s="9">
        <v>90.92</v>
      </c>
      <c r="N221" s="9">
        <v>9.09</v>
      </c>
      <c r="O221" s="9">
        <v>0</v>
      </c>
      <c r="P221" s="10">
        <f t="shared" si="11"/>
        <v>3.8</v>
      </c>
    </row>
    <row r="222" hidden="1" spans="1:16">
      <c r="A222" s="6">
        <v>202409</v>
      </c>
      <c r="B222" s="6" t="s">
        <v>340</v>
      </c>
      <c r="C222" s="6" t="s">
        <v>1438</v>
      </c>
      <c r="D222" s="6" t="s">
        <v>1552</v>
      </c>
      <c r="E222" s="6" t="s">
        <v>1256</v>
      </c>
      <c r="F222" s="6" t="s">
        <v>1027</v>
      </c>
      <c r="G222" s="7" t="s">
        <v>1257</v>
      </c>
      <c r="H222" s="6" t="s">
        <v>1494</v>
      </c>
      <c r="I222" s="6">
        <v>0</v>
      </c>
      <c r="J222" s="9">
        <v>1900</v>
      </c>
      <c r="K222" s="9">
        <v>5071.22</v>
      </c>
      <c r="L222" s="9">
        <v>363.68</v>
      </c>
      <c r="M222" s="9">
        <v>90.92</v>
      </c>
      <c r="N222" s="9">
        <v>9.09</v>
      </c>
      <c r="O222" s="9">
        <v>0</v>
      </c>
      <c r="P222" s="10">
        <f t="shared" si="11"/>
        <v>3.8</v>
      </c>
    </row>
    <row r="223" hidden="1" spans="1:16">
      <c r="A223" s="6">
        <v>202409</v>
      </c>
      <c r="B223" s="6" t="s">
        <v>439</v>
      </c>
      <c r="C223" s="6" t="s">
        <v>1438</v>
      </c>
      <c r="D223" s="6" t="s">
        <v>1552</v>
      </c>
      <c r="E223" s="6" t="s">
        <v>855</v>
      </c>
      <c r="F223" s="6" t="s">
        <v>1027</v>
      </c>
      <c r="G223" s="7" t="s">
        <v>857</v>
      </c>
      <c r="H223" s="6" t="s">
        <v>1494</v>
      </c>
      <c r="I223" s="6">
        <v>0</v>
      </c>
      <c r="J223" s="9">
        <v>1900</v>
      </c>
      <c r="K223" s="9">
        <v>4437.95</v>
      </c>
      <c r="L223" s="9">
        <v>363.68</v>
      </c>
      <c r="M223" s="9">
        <v>90.92</v>
      </c>
      <c r="N223" s="9">
        <v>9.09</v>
      </c>
      <c r="O223" s="9">
        <v>0</v>
      </c>
      <c r="P223" s="10">
        <f t="shared" si="11"/>
        <v>3.8</v>
      </c>
    </row>
    <row r="224" hidden="1" spans="1:16">
      <c r="A224" s="6">
        <v>202409</v>
      </c>
      <c r="B224" s="6" t="s">
        <v>292</v>
      </c>
      <c r="C224" s="6" t="s">
        <v>1438</v>
      </c>
      <c r="D224" s="6" t="s">
        <v>1552</v>
      </c>
      <c r="E224" s="6" t="s">
        <v>1303</v>
      </c>
      <c r="F224" s="6" t="s">
        <v>1027</v>
      </c>
      <c r="G224" s="7" t="s">
        <v>1304</v>
      </c>
      <c r="H224" s="6" t="s">
        <v>1494</v>
      </c>
      <c r="I224" s="6">
        <v>0</v>
      </c>
      <c r="J224" s="9">
        <v>1900</v>
      </c>
      <c r="K224" s="9">
        <v>6713.33</v>
      </c>
      <c r="L224" s="9">
        <v>363.68</v>
      </c>
      <c r="M224" s="9">
        <v>90.92</v>
      </c>
      <c r="N224" s="9">
        <v>9.09</v>
      </c>
      <c r="O224" s="9">
        <v>0</v>
      </c>
      <c r="P224" s="10">
        <f t="shared" si="11"/>
        <v>3.8</v>
      </c>
    </row>
    <row r="225" hidden="1" spans="1:16">
      <c r="A225" s="6">
        <v>202409</v>
      </c>
      <c r="B225" s="6" t="s">
        <v>412</v>
      </c>
      <c r="C225" s="6" t="s">
        <v>1438</v>
      </c>
      <c r="D225" s="6" t="s">
        <v>1552</v>
      </c>
      <c r="E225" s="6" t="s">
        <v>1306</v>
      </c>
      <c r="F225" s="6" t="s">
        <v>1027</v>
      </c>
      <c r="G225" s="7" t="s">
        <v>1301</v>
      </c>
      <c r="H225" s="6" t="s">
        <v>1494</v>
      </c>
      <c r="I225" s="6">
        <v>0</v>
      </c>
      <c r="J225" s="9">
        <v>1900</v>
      </c>
      <c r="K225" s="9">
        <v>4604.18</v>
      </c>
      <c r="L225" s="9">
        <v>363.68</v>
      </c>
      <c r="M225" s="9">
        <v>90.92</v>
      </c>
      <c r="N225" s="9">
        <v>9.09</v>
      </c>
      <c r="O225" s="9">
        <v>0</v>
      </c>
      <c r="P225" s="10">
        <f t="shared" si="11"/>
        <v>3.8</v>
      </c>
    </row>
    <row r="226" hidden="1" spans="1:16">
      <c r="A226" s="6">
        <v>202409</v>
      </c>
      <c r="B226" s="6" t="s">
        <v>437</v>
      </c>
      <c r="C226" s="6" t="s">
        <v>1438</v>
      </c>
      <c r="D226" s="6" t="s">
        <v>1552</v>
      </c>
      <c r="E226" s="6" t="s">
        <v>1322</v>
      </c>
      <c r="F226" s="6" t="s">
        <v>1039</v>
      </c>
      <c r="G226" s="7" t="s">
        <v>1323</v>
      </c>
      <c r="H226" s="6" t="s">
        <v>1494</v>
      </c>
      <c r="I226" s="6">
        <v>0</v>
      </c>
      <c r="J226" s="9">
        <v>1900</v>
      </c>
      <c r="K226" s="9">
        <v>5466.15</v>
      </c>
      <c r="L226" s="9">
        <v>363.68</v>
      </c>
      <c r="M226" s="9">
        <v>90.92</v>
      </c>
      <c r="N226" s="9">
        <v>9.09</v>
      </c>
      <c r="O226" s="9">
        <v>0</v>
      </c>
      <c r="P226" s="10">
        <f t="shared" si="11"/>
        <v>3.8</v>
      </c>
    </row>
    <row r="227" hidden="1" spans="1:16">
      <c r="A227" s="6">
        <v>202409</v>
      </c>
      <c r="B227" s="6" t="s">
        <v>288</v>
      </c>
      <c r="C227" s="6" t="s">
        <v>1438</v>
      </c>
      <c r="D227" s="6" t="s">
        <v>1552</v>
      </c>
      <c r="E227" s="6" t="s">
        <v>1324</v>
      </c>
      <c r="F227" s="6" t="s">
        <v>1027</v>
      </c>
      <c r="G227" s="7" t="s">
        <v>1325</v>
      </c>
      <c r="H227" s="6" t="s">
        <v>1494</v>
      </c>
      <c r="I227" s="6">
        <v>0</v>
      </c>
      <c r="J227" s="9">
        <v>1900</v>
      </c>
      <c r="K227" s="9">
        <v>5000.16</v>
      </c>
      <c r="L227" s="9">
        <v>363.68</v>
      </c>
      <c r="M227" s="9">
        <v>90.92</v>
      </c>
      <c r="N227" s="9">
        <v>9.09</v>
      </c>
      <c r="O227" s="9">
        <v>0</v>
      </c>
      <c r="P227" s="10">
        <f t="shared" si="11"/>
        <v>3.8</v>
      </c>
    </row>
    <row r="228" hidden="1" spans="1:16">
      <c r="A228" s="6">
        <v>202409</v>
      </c>
      <c r="B228" s="6" t="s">
        <v>398</v>
      </c>
      <c r="C228" s="6" t="s">
        <v>1438</v>
      </c>
      <c r="D228" s="6" t="s">
        <v>1552</v>
      </c>
      <c r="E228" s="6" t="s">
        <v>1326</v>
      </c>
      <c r="F228" s="6" t="s">
        <v>1039</v>
      </c>
      <c r="G228" s="7" t="s">
        <v>1317</v>
      </c>
      <c r="H228" s="6" t="s">
        <v>1494</v>
      </c>
      <c r="I228" s="6">
        <v>0</v>
      </c>
      <c r="J228" s="9">
        <v>1900</v>
      </c>
      <c r="K228" s="9">
        <v>5856.59</v>
      </c>
      <c r="L228" s="9">
        <v>363.68</v>
      </c>
      <c r="M228" s="9">
        <v>90.92</v>
      </c>
      <c r="N228" s="9">
        <v>9.09</v>
      </c>
      <c r="O228" s="9">
        <v>0</v>
      </c>
      <c r="P228" s="10">
        <f t="shared" si="11"/>
        <v>3.8</v>
      </c>
    </row>
    <row r="229" hidden="1" spans="1:16">
      <c r="A229" s="6">
        <v>202409</v>
      </c>
      <c r="B229" s="6" t="s">
        <v>259</v>
      </c>
      <c r="C229" s="6" t="s">
        <v>1438</v>
      </c>
      <c r="D229" s="6" t="s">
        <v>1552</v>
      </c>
      <c r="E229" s="6" t="s">
        <v>1299</v>
      </c>
      <c r="F229" s="6" t="s">
        <v>1039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5009.18</v>
      </c>
      <c r="L229" s="9">
        <v>363.68</v>
      </c>
      <c r="M229" s="9">
        <v>90.92</v>
      </c>
      <c r="N229" s="9">
        <v>9.09</v>
      </c>
      <c r="O229" s="9">
        <v>0</v>
      </c>
      <c r="P229" s="10">
        <f t="shared" si="11"/>
        <v>3.8</v>
      </c>
    </row>
    <row r="230" hidden="1" spans="1:16">
      <c r="A230" s="6">
        <v>202409</v>
      </c>
      <c r="B230" s="6" t="s">
        <v>464</v>
      </c>
      <c r="C230" s="6" t="s">
        <v>1438</v>
      </c>
      <c r="D230" s="6" t="s">
        <v>1552</v>
      </c>
      <c r="E230" s="6" t="s">
        <v>1412</v>
      </c>
      <c r="F230" s="6" t="s">
        <v>1039</v>
      </c>
      <c r="G230" s="7" t="s">
        <v>1401</v>
      </c>
      <c r="H230" s="6" t="s">
        <v>1494</v>
      </c>
      <c r="I230" s="6">
        <v>0</v>
      </c>
      <c r="J230" s="9">
        <v>1900</v>
      </c>
      <c r="K230" s="9">
        <v>6468.87</v>
      </c>
      <c r="L230" s="9">
        <v>363.68</v>
      </c>
      <c r="M230" s="9">
        <v>90.92</v>
      </c>
      <c r="N230" s="9">
        <v>9.09</v>
      </c>
      <c r="O230" s="9">
        <v>0</v>
      </c>
      <c r="P230" s="10">
        <f t="shared" si="11"/>
        <v>3.8</v>
      </c>
    </row>
    <row r="231" hidden="1" spans="1:16">
      <c r="A231" s="6">
        <v>202409</v>
      </c>
      <c r="B231" s="6" t="s">
        <v>494</v>
      </c>
      <c r="C231" s="6" t="s">
        <v>1438</v>
      </c>
      <c r="D231" s="6" t="s">
        <v>1552</v>
      </c>
      <c r="E231" s="6" t="s">
        <v>1413</v>
      </c>
      <c r="F231" s="6" t="s">
        <v>1020</v>
      </c>
      <c r="G231" s="7" t="s">
        <v>1414</v>
      </c>
      <c r="H231" s="6" t="s">
        <v>1494</v>
      </c>
      <c r="I231" s="6">
        <v>0</v>
      </c>
      <c r="J231" s="9">
        <v>1900</v>
      </c>
      <c r="K231" s="9">
        <v>4848.76</v>
      </c>
      <c r="L231" s="9">
        <v>363.68</v>
      </c>
      <c r="M231" s="9">
        <v>90.92</v>
      </c>
      <c r="N231" s="9">
        <v>9.09</v>
      </c>
      <c r="O231" s="9">
        <v>0</v>
      </c>
      <c r="P231" s="10">
        <f t="shared" si="11"/>
        <v>3.8</v>
      </c>
    </row>
    <row r="232" hidden="1" spans="1:16">
      <c r="A232" s="6">
        <v>202409</v>
      </c>
      <c r="B232" s="6" t="s">
        <v>467</v>
      </c>
      <c r="C232" s="6" t="s">
        <v>1438</v>
      </c>
      <c r="D232" s="6" t="s">
        <v>1552</v>
      </c>
      <c r="E232" s="6" t="s">
        <v>1415</v>
      </c>
      <c r="F232" s="6" t="s">
        <v>1020</v>
      </c>
      <c r="G232" s="7" t="s">
        <v>1416</v>
      </c>
      <c r="H232" s="6" t="s">
        <v>1494</v>
      </c>
      <c r="I232" s="6">
        <v>0</v>
      </c>
      <c r="J232" s="9">
        <v>1900</v>
      </c>
      <c r="K232" s="9">
        <v>5113.76</v>
      </c>
      <c r="L232" s="9">
        <v>363.68</v>
      </c>
      <c r="M232" s="9">
        <v>90.92</v>
      </c>
      <c r="N232" s="9">
        <v>9.09</v>
      </c>
      <c r="O232" s="9">
        <v>0</v>
      </c>
      <c r="P232" s="10">
        <f t="shared" si="11"/>
        <v>3.8</v>
      </c>
    </row>
    <row r="233" hidden="1" spans="1:16">
      <c r="A233" s="6">
        <v>202409</v>
      </c>
      <c r="B233" s="6" t="s">
        <v>482</v>
      </c>
      <c r="C233" s="6" t="s">
        <v>1438</v>
      </c>
      <c r="D233" s="6" t="s">
        <v>1552</v>
      </c>
      <c r="E233" s="6" t="s">
        <v>1417</v>
      </c>
      <c r="F233" s="6" t="s">
        <v>1027</v>
      </c>
      <c r="G233" s="7" t="s">
        <v>1418</v>
      </c>
      <c r="H233" s="6" t="s">
        <v>1494</v>
      </c>
      <c r="I233" s="6">
        <v>0</v>
      </c>
      <c r="J233" s="9">
        <v>1900</v>
      </c>
      <c r="K233" s="9">
        <v>5060.76</v>
      </c>
      <c r="L233" s="9">
        <v>363.68</v>
      </c>
      <c r="M233" s="9">
        <v>90.92</v>
      </c>
      <c r="N233" s="9">
        <v>9.09</v>
      </c>
      <c r="O233" s="9">
        <v>0</v>
      </c>
      <c r="P233" s="10">
        <f t="shared" si="11"/>
        <v>3.8</v>
      </c>
    </row>
    <row r="234" hidden="1" spans="1:16">
      <c r="A234" s="6">
        <v>202409</v>
      </c>
      <c r="B234" s="6" t="s">
        <v>469</v>
      </c>
      <c r="C234" s="6" t="s">
        <v>1438</v>
      </c>
      <c r="D234" s="6" t="s">
        <v>1552</v>
      </c>
      <c r="E234" s="6" t="s">
        <v>1435</v>
      </c>
      <c r="F234" s="6" t="s">
        <v>1027</v>
      </c>
      <c r="G234" s="7" t="s">
        <v>1436</v>
      </c>
      <c r="H234" s="6" t="s">
        <v>1494</v>
      </c>
      <c r="I234" s="6">
        <v>0</v>
      </c>
      <c r="J234" s="9">
        <v>1900</v>
      </c>
      <c r="K234" s="9">
        <v>3875.53</v>
      </c>
      <c r="L234" s="9">
        <v>363.68</v>
      </c>
      <c r="M234" s="9">
        <v>90.92</v>
      </c>
      <c r="N234" s="9">
        <v>9.09</v>
      </c>
      <c r="O234" s="9">
        <v>0</v>
      </c>
      <c r="P234" s="10">
        <f t="shared" si="11"/>
        <v>3.8</v>
      </c>
    </row>
    <row r="235" hidden="1" spans="1:16">
      <c r="A235" s="6">
        <v>202409</v>
      </c>
      <c r="B235" s="6" t="s">
        <v>495</v>
      </c>
      <c r="C235" s="6" t="s">
        <v>1438</v>
      </c>
      <c r="D235" s="6" t="s">
        <v>1552</v>
      </c>
      <c r="E235" s="6" t="s">
        <v>1467</v>
      </c>
      <c r="F235" s="6" t="s">
        <v>1027</v>
      </c>
      <c r="G235" s="7" t="s">
        <v>1468</v>
      </c>
      <c r="H235" s="6" t="s">
        <v>1494</v>
      </c>
      <c r="I235" s="6">
        <v>0</v>
      </c>
      <c r="J235" s="9">
        <v>1900</v>
      </c>
      <c r="K235" s="9">
        <v>5380.3</v>
      </c>
      <c r="L235" s="9">
        <v>363.68</v>
      </c>
      <c r="M235" s="9">
        <v>90.92</v>
      </c>
      <c r="N235" s="9">
        <v>9.09</v>
      </c>
      <c r="O235" s="9">
        <v>0</v>
      </c>
      <c r="P235" s="10">
        <f t="shared" si="11"/>
        <v>3.8</v>
      </c>
    </row>
    <row r="236" hidden="1" spans="1:16">
      <c r="A236" s="6">
        <v>202409</v>
      </c>
      <c r="B236" s="6" t="s">
        <v>498</v>
      </c>
      <c r="C236" s="6" t="s">
        <v>1438</v>
      </c>
      <c r="D236" s="6" t="s">
        <v>1552</v>
      </c>
      <c r="E236" s="6" t="s">
        <v>1474</v>
      </c>
      <c r="F236" s="6" t="s">
        <v>1020</v>
      </c>
      <c r="G236" s="7" t="s">
        <v>1475</v>
      </c>
      <c r="H236" s="6" t="s">
        <v>1494</v>
      </c>
      <c r="I236" s="6">
        <v>0</v>
      </c>
      <c r="J236" s="9">
        <v>1900</v>
      </c>
      <c r="K236" s="9">
        <v>5075.67</v>
      </c>
      <c r="L236" s="9">
        <v>363.68</v>
      </c>
      <c r="M236" s="9">
        <v>90.92</v>
      </c>
      <c r="N236" s="9">
        <v>9.09</v>
      </c>
      <c r="O236" s="9">
        <v>0</v>
      </c>
      <c r="P236" s="10">
        <f t="shared" si="11"/>
        <v>3.8</v>
      </c>
    </row>
    <row r="237" hidden="1" spans="1:16">
      <c r="A237" s="6">
        <v>202409</v>
      </c>
      <c r="B237" s="6" t="s">
        <v>480</v>
      </c>
      <c r="C237" s="6" t="s">
        <v>1438</v>
      </c>
      <c r="D237" s="6" t="s">
        <v>1552</v>
      </c>
      <c r="E237" s="6" t="s">
        <v>1384</v>
      </c>
      <c r="F237" s="6" t="s">
        <v>1039</v>
      </c>
      <c r="G237" s="7" t="s">
        <v>1385</v>
      </c>
      <c r="H237" s="6" t="s">
        <v>1494</v>
      </c>
      <c r="I237" s="6">
        <v>0</v>
      </c>
      <c r="J237" s="9">
        <v>1900</v>
      </c>
      <c r="K237" s="9">
        <v>5045.28</v>
      </c>
      <c r="L237" s="9">
        <v>363.68</v>
      </c>
      <c r="M237" s="9">
        <v>90.92</v>
      </c>
      <c r="N237" s="9">
        <v>9.09</v>
      </c>
      <c r="O237" s="9">
        <v>0</v>
      </c>
      <c r="P237" s="10">
        <f t="shared" si="11"/>
        <v>3.8</v>
      </c>
    </row>
    <row r="238" hidden="1" spans="1:16">
      <c r="A238" s="6">
        <v>202409</v>
      </c>
      <c r="B238" s="6" t="s">
        <v>526</v>
      </c>
      <c r="C238" s="6" t="s">
        <v>1438</v>
      </c>
      <c r="D238" s="6" t="s">
        <v>1552</v>
      </c>
      <c r="E238" s="6" t="s">
        <v>1512</v>
      </c>
      <c r="F238" s="6" t="s">
        <v>1027</v>
      </c>
      <c r="G238" s="7" t="s">
        <v>1513</v>
      </c>
      <c r="H238" s="6" t="s">
        <v>1494</v>
      </c>
      <c r="I238" s="6" t="s">
        <v>1566</v>
      </c>
      <c r="J238" s="9">
        <v>1900</v>
      </c>
      <c r="K238" s="9">
        <v>1971.96</v>
      </c>
      <c r="L238" s="9">
        <v>363.68</v>
      </c>
      <c r="M238" s="9">
        <v>90.92</v>
      </c>
      <c r="N238" s="9">
        <v>9.09</v>
      </c>
      <c r="O238" s="9">
        <v>0</v>
      </c>
      <c r="P238" s="10">
        <f t="shared" si="11"/>
        <v>3.8</v>
      </c>
    </row>
    <row r="239" hidden="1" spans="1:16">
      <c r="A239" s="6">
        <v>202409</v>
      </c>
      <c r="B239" s="6" t="s">
        <v>530</v>
      </c>
      <c r="C239" s="6" t="s">
        <v>1438</v>
      </c>
      <c r="D239" s="6" t="s">
        <v>1552</v>
      </c>
      <c r="E239" s="6" t="s">
        <v>1514</v>
      </c>
      <c r="F239" s="6" t="s">
        <v>1027</v>
      </c>
      <c r="G239" s="7" t="s">
        <v>1513</v>
      </c>
      <c r="H239" s="6" t="s">
        <v>1494</v>
      </c>
      <c r="I239" s="6">
        <v>0</v>
      </c>
      <c r="J239" s="9">
        <v>1900</v>
      </c>
      <c r="K239" s="9">
        <v>4631.55</v>
      </c>
      <c r="L239" s="9">
        <v>363.68</v>
      </c>
      <c r="M239" s="9">
        <v>90.92</v>
      </c>
      <c r="N239" s="9">
        <v>9.09</v>
      </c>
      <c r="O239" s="9">
        <v>0</v>
      </c>
      <c r="P239" s="10">
        <f t="shared" si="11"/>
        <v>3.8</v>
      </c>
    </row>
  </sheetData>
  <autoFilter xmlns:etc="http://www.wps.cn/officeDocument/2017/etCustomData" ref="A1:P239" etc:filterBottomFollowUsedRange="0">
    <filterColumn colId="2">
      <customFilters>
        <customFilter operator="equal" val="研发部"/>
      </customFilters>
    </filterColumn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3:B250"/>
  <sheetViews>
    <sheetView topLeftCell="A229" workbookViewId="0">
      <selection activeCell="B19" sqref="B19:H21"/>
    </sheetView>
  </sheetViews>
  <sheetFormatPr defaultColWidth="9" defaultRowHeight="14" outlineLevelCol="1"/>
  <cols>
    <col min="1" max="1" width="13.8333333333333" customWidth="1"/>
    <col min="2" max="2" width="10.8333333333333" customWidth="1"/>
  </cols>
  <sheetData>
    <row r="3" spans="1:2">
      <c r="A3" t="s">
        <v>1484</v>
      </c>
      <c r="B3" t="s">
        <v>1567</v>
      </c>
    </row>
    <row r="4" spans="1:2">
      <c r="A4" s="3" t="s">
        <v>203</v>
      </c>
      <c r="B4" s="4">
        <v>1</v>
      </c>
    </row>
    <row r="5" spans="1:2">
      <c r="A5" s="3" t="s">
        <v>204</v>
      </c>
      <c r="B5" s="4">
        <v>3</v>
      </c>
    </row>
    <row r="6" spans="1:2">
      <c r="A6" s="3" t="s">
        <v>464</v>
      </c>
      <c r="B6" s="4">
        <v>3</v>
      </c>
    </row>
    <row r="7" spans="1:2">
      <c r="A7" s="3" t="s">
        <v>205</v>
      </c>
      <c r="B7" s="4">
        <v>3</v>
      </c>
    </row>
    <row r="8" spans="1:2">
      <c r="A8" s="3" t="s">
        <v>206</v>
      </c>
      <c r="B8" s="4">
        <v>3</v>
      </c>
    </row>
    <row r="9" spans="1:2">
      <c r="A9" s="3" t="s">
        <v>207</v>
      </c>
      <c r="B9" s="4">
        <v>3</v>
      </c>
    </row>
    <row r="10" spans="1:2">
      <c r="A10" s="3" t="s">
        <v>467</v>
      </c>
      <c r="B10" s="4">
        <v>3</v>
      </c>
    </row>
    <row r="11" spans="1:2">
      <c r="A11" s="3" t="s">
        <v>208</v>
      </c>
      <c r="B11" s="4">
        <v>3</v>
      </c>
    </row>
    <row r="12" spans="1:2">
      <c r="A12" s="3" t="s">
        <v>520</v>
      </c>
      <c r="B12" s="4">
        <v>3</v>
      </c>
    </row>
    <row r="13" spans="1:2">
      <c r="A13" s="3" t="s">
        <v>468</v>
      </c>
      <c r="B13" s="4">
        <v>3</v>
      </c>
    </row>
    <row r="14" spans="1:2">
      <c r="A14" s="3" t="s">
        <v>209</v>
      </c>
      <c r="B14" s="4">
        <v>3</v>
      </c>
    </row>
    <row r="15" spans="1:2">
      <c r="A15" s="3" t="s">
        <v>210</v>
      </c>
      <c r="B15" s="4">
        <v>3</v>
      </c>
    </row>
    <row r="16" spans="1:2">
      <c r="A16" s="3" t="s">
        <v>211</v>
      </c>
      <c r="B16" s="4">
        <v>3</v>
      </c>
    </row>
    <row r="17" spans="1:2">
      <c r="A17" s="3" t="s">
        <v>213</v>
      </c>
      <c r="B17" s="4">
        <v>1</v>
      </c>
    </row>
    <row r="18" spans="1:2">
      <c r="A18" s="3" t="s">
        <v>469</v>
      </c>
      <c r="B18" s="4">
        <v>3</v>
      </c>
    </row>
    <row r="19" spans="1:2">
      <c r="A19" s="3" t="s">
        <v>215</v>
      </c>
      <c r="B19" s="4">
        <v>3</v>
      </c>
    </row>
    <row r="20" spans="1:2">
      <c r="A20" s="3" t="s">
        <v>470</v>
      </c>
      <c r="B20" s="4">
        <v>3</v>
      </c>
    </row>
    <row r="21" spans="1:2">
      <c r="A21" s="3" t="s">
        <v>548</v>
      </c>
      <c r="B21" s="4">
        <v>3</v>
      </c>
    </row>
    <row r="22" spans="1:2">
      <c r="A22" s="3" t="s">
        <v>472</v>
      </c>
      <c r="B22" s="4">
        <v>3</v>
      </c>
    </row>
    <row r="23" spans="1:2">
      <c r="A23" s="3" t="s">
        <v>217</v>
      </c>
      <c r="B23" s="4">
        <v>3</v>
      </c>
    </row>
    <row r="24" spans="1:2">
      <c r="A24" s="3" t="s">
        <v>218</v>
      </c>
      <c r="B24" s="4">
        <v>3</v>
      </c>
    </row>
    <row r="25" spans="1:2">
      <c r="A25" s="3" t="s">
        <v>219</v>
      </c>
      <c r="B25" s="4">
        <v>3</v>
      </c>
    </row>
    <row r="26" spans="1:2">
      <c r="A26" s="3" t="s">
        <v>220</v>
      </c>
      <c r="B26" s="4">
        <v>3</v>
      </c>
    </row>
    <row r="27" spans="1:2">
      <c r="A27" s="3" t="s">
        <v>223</v>
      </c>
      <c r="B27" s="4">
        <v>3</v>
      </c>
    </row>
    <row r="28" spans="1:2">
      <c r="A28" s="3" t="s">
        <v>224</v>
      </c>
      <c r="B28" s="4">
        <v>3</v>
      </c>
    </row>
    <row r="29" spans="1:2">
      <c r="A29" s="3" t="s">
        <v>225</v>
      </c>
      <c r="B29" s="4">
        <v>3</v>
      </c>
    </row>
    <row r="30" spans="1:2">
      <c r="A30" s="3" t="s">
        <v>226</v>
      </c>
      <c r="B30" s="4">
        <v>3</v>
      </c>
    </row>
    <row r="31" spans="1:2">
      <c r="A31" s="3" t="s">
        <v>227</v>
      </c>
      <c r="B31" s="4">
        <v>3</v>
      </c>
    </row>
    <row r="32" spans="1:2">
      <c r="A32" s="3" t="s">
        <v>228</v>
      </c>
      <c r="B32" s="4">
        <v>3</v>
      </c>
    </row>
    <row r="33" spans="1:2">
      <c r="A33" s="3" t="s">
        <v>229</v>
      </c>
      <c r="B33" s="4">
        <v>3</v>
      </c>
    </row>
    <row r="34" spans="1:2">
      <c r="A34" s="3" t="s">
        <v>230</v>
      </c>
      <c r="B34" s="4">
        <v>3</v>
      </c>
    </row>
    <row r="35" spans="1:2">
      <c r="A35" s="3" t="s">
        <v>231</v>
      </c>
      <c r="B35" s="4">
        <v>3</v>
      </c>
    </row>
    <row r="36" spans="1:2">
      <c r="A36" s="3" t="s">
        <v>233</v>
      </c>
      <c r="B36" s="4">
        <v>2</v>
      </c>
    </row>
    <row r="37" spans="1:2">
      <c r="A37" s="3" t="s">
        <v>234</v>
      </c>
      <c r="B37" s="4">
        <v>3</v>
      </c>
    </row>
    <row r="38" spans="1:2">
      <c r="A38" s="3" t="s">
        <v>522</v>
      </c>
      <c r="B38" s="4">
        <v>3</v>
      </c>
    </row>
    <row r="39" spans="1:2">
      <c r="A39" s="3" t="s">
        <v>235</v>
      </c>
      <c r="B39" s="4">
        <v>3</v>
      </c>
    </row>
    <row r="40" spans="1:2">
      <c r="A40" s="3" t="s">
        <v>237</v>
      </c>
      <c r="B40" s="4">
        <v>3</v>
      </c>
    </row>
    <row r="41" spans="1:2">
      <c r="A41" s="3" t="s">
        <v>238</v>
      </c>
      <c r="B41" s="4">
        <v>3</v>
      </c>
    </row>
    <row r="42" spans="1:2">
      <c r="A42" s="3" t="s">
        <v>239</v>
      </c>
      <c r="B42" s="4">
        <v>3</v>
      </c>
    </row>
    <row r="43" spans="1:2">
      <c r="A43" s="3" t="s">
        <v>240</v>
      </c>
      <c r="B43" s="4">
        <v>3</v>
      </c>
    </row>
    <row r="44" spans="1:2">
      <c r="A44" s="3" t="s">
        <v>241</v>
      </c>
      <c r="B44" s="4">
        <v>3</v>
      </c>
    </row>
    <row r="45" spans="1:2">
      <c r="A45" s="3" t="s">
        <v>242</v>
      </c>
      <c r="B45" s="4">
        <v>3</v>
      </c>
    </row>
    <row r="46" spans="1:2">
      <c r="A46" s="3" t="s">
        <v>243</v>
      </c>
      <c r="B46" s="4">
        <v>3</v>
      </c>
    </row>
    <row r="47" spans="1:2">
      <c r="A47" s="3" t="s">
        <v>244</v>
      </c>
      <c r="B47" s="4">
        <v>3</v>
      </c>
    </row>
    <row r="48" spans="1:2">
      <c r="A48" s="3" t="s">
        <v>246</v>
      </c>
      <c r="B48" s="4">
        <v>3</v>
      </c>
    </row>
    <row r="49" spans="1:2">
      <c r="A49" s="3" t="s">
        <v>248</v>
      </c>
      <c r="B49" s="4">
        <v>3</v>
      </c>
    </row>
    <row r="50" spans="1:2">
      <c r="A50" s="3" t="s">
        <v>250</v>
      </c>
      <c r="B50" s="4">
        <v>3</v>
      </c>
    </row>
    <row r="51" spans="1:2">
      <c r="A51" s="3" t="s">
        <v>251</v>
      </c>
      <c r="B51" s="4">
        <v>3</v>
      </c>
    </row>
    <row r="52" spans="1:2">
      <c r="A52" s="3" t="s">
        <v>252</v>
      </c>
      <c r="B52" s="4">
        <v>3</v>
      </c>
    </row>
    <row r="53" spans="1:2">
      <c r="A53" s="3" t="s">
        <v>253</v>
      </c>
      <c r="B53" s="4">
        <v>3</v>
      </c>
    </row>
    <row r="54" spans="1:2">
      <c r="A54" s="3" t="s">
        <v>254</v>
      </c>
      <c r="B54" s="4">
        <v>3</v>
      </c>
    </row>
    <row r="55" spans="1:2">
      <c r="A55" s="3" t="s">
        <v>255</v>
      </c>
      <c r="B55" s="4">
        <v>3</v>
      </c>
    </row>
    <row r="56" spans="1:2">
      <c r="A56" s="3" t="s">
        <v>256</v>
      </c>
      <c r="B56" s="4">
        <v>3</v>
      </c>
    </row>
    <row r="57" spans="1:2">
      <c r="A57" s="3" t="s">
        <v>257</v>
      </c>
      <c r="B57" s="4">
        <v>3</v>
      </c>
    </row>
    <row r="58" spans="1:2">
      <c r="A58" s="3" t="s">
        <v>258</v>
      </c>
      <c r="B58" s="4">
        <v>3</v>
      </c>
    </row>
    <row r="59" spans="1:2">
      <c r="A59" s="3" t="s">
        <v>259</v>
      </c>
      <c r="B59" s="4">
        <v>3</v>
      </c>
    </row>
    <row r="60" spans="1:2">
      <c r="A60" s="3" t="s">
        <v>260</v>
      </c>
      <c r="B60" s="4">
        <v>3</v>
      </c>
    </row>
    <row r="61" spans="1:2">
      <c r="A61" s="3" t="s">
        <v>477</v>
      </c>
      <c r="B61" s="4">
        <v>3</v>
      </c>
    </row>
    <row r="62" spans="1:2">
      <c r="A62" s="3" t="s">
        <v>261</v>
      </c>
      <c r="B62" s="4">
        <v>3</v>
      </c>
    </row>
    <row r="63" spans="1:2">
      <c r="A63" s="3" t="s">
        <v>262</v>
      </c>
      <c r="B63" s="4">
        <v>3</v>
      </c>
    </row>
    <row r="64" spans="1:2">
      <c r="A64" s="3" t="s">
        <v>263</v>
      </c>
      <c r="B64" s="4">
        <v>3</v>
      </c>
    </row>
    <row r="65" spans="1:2">
      <c r="A65" s="3" t="s">
        <v>264</v>
      </c>
      <c r="B65" s="4">
        <v>3</v>
      </c>
    </row>
    <row r="66" spans="1:2">
      <c r="A66" s="3" t="s">
        <v>478</v>
      </c>
      <c r="B66" s="4">
        <v>3</v>
      </c>
    </row>
    <row r="67" spans="1:2">
      <c r="A67" s="3" t="s">
        <v>265</v>
      </c>
      <c r="B67" s="4">
        <v>3</v>
      </c>
    </row>
    <row r="68" spans="1:2">
      <c r="A68" s="3" t="s">
        <v>266</v>
      </c>
      <c r="B68" s="4">
        <v>3</v>
      </c>
    </row>
    <row r="69" spans="1:2">
      <c r="A69" s="3" t="s">
        <v>267</v>
      </c>
      <c r="B69" s="4">
        <v>3</v>
      </c>
    </row>
    <row r="70" spans="1:2">
      <c r="A70" s="3" t="s">
        <v>268</v>
      </c>
      <c r="B70" s="4">
        <v>3</v>
      </c>
    </row>
    <row r="71" spans="1:2">
      <c r="A71" s="3" t="s">
        <v>269</v>
      </c>
      <c r="B71" s="4">
        <v>3</v>
      </c>
    </row>
    <row r="72" spans="1:2">
      <c r="A72" s="3" t="s">
        <v>271</v>
      </c>
      <c r="B72" s="4">
        <v>3</v>
      </c>
    </row>
    <row r="73" spans="1:2">
      <c r="A73" s="3" t="s">
        <v>272</v>
      </c>
      <c r="B73" s="4">
        <v>3</v>
      </c>
    </row>
    <row r="74" spans="1:2">
      <c r="A74" s="3" t="s">
        <v>525</v>
      </c>
      <c r="B74" s="4">
        <v>3</v>
      </c>
    </row>
    <row r="75" spans="1:2">
      <c r="A75" s="3" t="s">
        <v>273</v>
      </c>
      <c r="B75" s="4">
        <v>3</v>
      </c>
    </row>
    <row r="76" spans="1:2">
      <c r="A76" s="3" t="s">
        <v>275</v>
      </c>
      <c r="B76" s="4">
        <v>3</v>
      </c>
    </row>
    <row r="77" spans="1:2">
      <c r="A77" s="3" t="s">
        <v>276</v>
      </c>
      <c r="B77" s="4">
        <v>3</v>
      </c>
    </row>
    <row r="78" spans="1:2">
      <c r="A78" s="3" t="s">
        <v>277</v>
      </c>
      <c r="B78" s="4">
        <v>3</v>
      </c>
    </row>
    <row r="79" spans="1:2">
      <c r="A79" s="3" t="s">
        <v>278</v>
      </c>
      <c r="B79" s="4">
        <v>3</v>
      </c>
    </row>
    <row r="80" spans="1:2">
      <c r="A80" s="3" t="s">
        <v>279</v>
      </c>
      <c r="B80" s="4">
        <v>3</v>
      </c>
    </row>
    <row r="81" spans="1:2">
      <c r="A81" s="3" t="s">
        <v>280</v>
      </c>
      <c r="B81" s="4">
        <v>3</v>
      </c>
    </row>
    <row r="82" spans="1:2">
      <c r="A82" s="3" t="s">
        <v>281</v>
      </c>
      <c r="B82" s="4">
        <v>3</v>
      </c>
    </row>
    <row r="83" spans="1:2">
      <c r="A83" s="3" t="s">
        <v>282</v>
      </c>
      <c r="B83" s="4">
        <v>3</v>
      </c>
    </row>
    <row r="84" spans="1:2">
      <c r="A84" s="3" t="s">
        <v>480</v>
      </c>
      <c r="B84" s="4">
        <v>3</v>
      </c>
    </row>
    <row r="85" spans="1:2">
      <c r="A85" s="3" t="s">
        <v>285</v>
      </c>
      <c r="B85" s="4">
        <v>3</v>
      </c>
    </row>
    <row r="86" spans="1:2">
      <c r="A86" s="3" t="s">
        <v>526</v>
      </c>
      <c r="B86" s="4">
        <v>3</v>
      </c>
    </row>
    <row r="87" spans="1:2">
      <c r="A87" s="3" t="s">
        <v>286</v>
      </c>
      <c r="B87" s="4">
        <v>3</v>
      </c>
    </row>
    <row r="88" spans="1:2">
      <c r="A88" s="3" t="s">
        <v>481</v>
      </c>
      <c r="B88" s="4">
        <v>3</v>
      </c>
    </row>
    <row r="89" spans="1:2">
      <c r="A89" s="3" t="s">
        <v>287</v>
      </c>
      <c r="B89" s="4">
        <v>3</v>
      </c>
    </row>
    <row r="90" spans="1:2">
      <c r="A90" s="3" t="s">
        <v>288</v>
      </c>
      <c r="B90" s="4">
        <v>3</v>
      </c>
    </row>
    <row r="91" spans="1:2">
      <c r="A91" s="3" t="s">
        <v>290</v>
      </c>
      <c r="B91" s="4">
        <v>3</v>
      </c>
    </row>
    <row r="92" spans="1:2">
      <c r="A92" s="3" t="s">
        <v>291</v>
      </c>
      <c r="B92" s="4">
        <v>3</v>
      </c>
    </row>
    <row r="93" spans="1:2">
      <c r="A93" s="3" t="s">
        <v>292</v>
      </c>
      <c r="B93" s="4">
        <v>3</v>
      </c>
    </row>
    <row r="94" spans="1:2">
      <c r="A94" s="3" t="s">
        <v>482</v>
      </c>
      <c r="B94" s="4">
        <v>3</v>
      </c>
    </row>
    <row r="95" spans="1:2">
      <c r="A95" s="3" t="s">
        <v>293</v>
      </c>
      <c r="B95" s="4">
        <v>3</v>
      </c>
    </row>
    <row r="96" spans="1:2">
      <c r="A96" s="3" t="s">
        <v>294</v>
      </c>
      <c r="B96" s="4">
        <v>3</v>
      </c>
    </row>
    <row r="97" spans="1:2">
      <c r="A97" s="3" t="s">
        <v>295</v>
      </c>
      <c r="B97" s="4">
        <v>3</v>
      </c>
    </row>
    <row r="98" spans="1:2">
      <c r="A98" s="3" t="s">
        <v>296</v>
      </c>
      <c r="B98" s="4">
        <v>3</v>
      </c>
    </row>
    <row r="99" spans="1:2">
      <c r="A99" s="3" t="s">
        <v>297</v>
      </c>
      <c r="B99" s="4">
        <v>3</v>
      </c>
    </row>
    <row r="100" spans="1:2">
      <c r="A100" s="3" t="s">
        <v>298</v>
      </c>
      <c r="B100" s="4">
        <v>3</v>
      </c>
    </row>
    <row r="101" spans="1:2">
      <c r="A101" s="3" t="s">
        <v>299</v>
      </c>
      <c r="B101" s="4">
        <v>3</v>
      </c>
    </row>
    <row r="102" spans="1:2">
      <c r="A102" s="3" t="s">
        <v>301</v>
      </c>
      <c r="B102" s="4">
        <v>3</v>
      </c>
    </row>
    <row r="103" spans="1:2">
      <c r="A103" s="3" t="s">
        <v>302</v>
      </c>
      <c r="B103" s="4">
        <v>3</v>
      </c>
    </row>
    <row r="104" spans="1:2">
      <c r="A104" s="3" t="s">
        <v>303</v>
      </c>
      <c r="B104" s="4">
        <v>3</v>
      </c>
    </row>
    <row r="105" spans="1:2">
      <c r="A105" s="3" t="s">
        <v>304</v>
      </c>
      <c r="B105" s="4">
        <v>3</v>
      </c>
    </row>
    <row r="106" spans="1:2">
      <c r="A106" s="3" t="s">
        <v>483</v>
      </c>
      <c r="B106" s="4">
        <v>2</v>
      </c>
    </row>
    <row r="107" spans="1:2">
      <c r="A107" s="3" t="s">
        <v>307</v>
      </c>
      <c r="B107" s="4">
        <v>3</v>
      </c>
    </row>
    <row r="108" spans="1:2">
      <c r="A108" s="3" t="s">
        <v>308</v>
      </c>
      <c r="B108" s="4">
        <v>3</v>
      </c>
    </row>
    <row r="109" spans="1:2">
      <c r="A109" s="3" t="s">
        <v>309</v>
      </c>
      <c r="B109" s="4">
        <v>3</v>
      </c>
    </row>
    <row r="110" spans="1:2">
      <c r="A110" s="3" t="s">
        <v>311</v>
      </c>
      <c r="B110" s="4">
        <v>3</v>
      </c>
    </row>
    <row r="111" spans="1:2">
      <c r="A111" s="3" t="s">
        <v>312</v>
      </c>
      <c r="B111" s="4">
        <v>3</v>
      </c>
    </row>
    <row r="112" spans="1:2">
      <c r="A112" s="3" t="s">
        <v>313</v>
      </c>
      <c r="B112" s="4">
        <v>3</v>
      </c>
    </row>
    <row r="113" spans="1:2">
      <c r="A113" s="3" t="s">
        <v>315</v>
      </c>
      <c r="B113" s="4">
        <v>3</v>
      </c>
    </row>
    <row r="114" spans="1:2">
      <c r="A114" s="3" t="s">
        <v>316</v>
      </c>
      <c r="B114" s="4">
        <v>3</v>
      </c>
    </row>
    <row r="115" spans="1:2">
      <c r="A115" s="3" t="s">
        <v>317</v>
      </c>
      <c r="B115" s="4">
        <v>3</v>
      </c>
    </row>
    <row r="116" spans="1:2">
      <c r="A116" s="3" t="s">
        <v>318</v>
      </c>
      <c r="B116" s="4">
        <v>3</v>
      </c>
    </row>
    <row r="117" spans="1:2">
      <c r="A117" s="3" t="s">
        <v>321</v>
      </c>
      <c r="B117" s="4">
        <v>3</v>
      </c>
    </row>
    <row r="118" spans="1:2">
      <c r="A118" s="3" t="s">
        <v>322</v>
      </c>
      <c r="B118" s="4">
        <v>3</v>
      </c>
    </row>
    <row r="119" spans="1:2">
      <c r="A119" s="3" t="s">
        <v>324</v>
      </c>
      <c r="B119" s="4">
        <v>3</v>
      </c>
    </row>
    <row r="120" spans="1:2">
      <c r="A120" s="3" t="s">
        <v>325</v>
      </c>
      <c r="B120" s="4">
        <v>3</v>
      </c>
    </row>
    <row r="121" spans="1:2">
      <c r="A121" s="3" t="s">
        <v>326</v>
      </c>
      <c r="B121" s="4">
        <v>3</v>
      </c>
    </row>
    <row r="122" spans="1:2">
      <c r="A122" s="3" t="s">
        <v>327</v>
      </c>
      <c r="B122" s="4">
        <v>3</v>
      </c>
    </row>
    <row r="123" spans="1:2">
      <c r="A123" s="3" t="s">
        <v>486</v>
      </c>
      <c r="B123" s="4">
        <v>3</v>
      </c>
    </row>
    <row r="124" spans="1:2">
      <c r="A124" s="3" t="s">
        <v>328</v>
      </c>
      <c r="B124" s="4">
        <v>3</v>
      </c>
    </row>
    <row r="125" spans="1:2">
      <c r="A125" s="3" t="s">
        <v>329</v>
      </c>
      <c r="B125" s="4">
        <v>3</v>
      </c>
    </row>
    <row r="126" spans="1:2">
      <c r="A126" s="3" t="s">
        <v>330</v>
      </c>
      <c r="B126" s="4">
        <v>3</v>
      </c>
    </row>
    <row r="127" spans="1:2">
      <c r="A127" s="3" t="s">
        <v>331</v>
      </c>
      <c r="B127" s="4">
        <v>3</v>
      </c>
    </row>
    <row r="128" spans="1:2">
      <c r="A128" s="3" t="s">
        <v>332</v>
      </c>
      <c r="B128" s="4">
        <v>3</v>
      </c>
    </row>
    <row r="129" spans="1:2">
      <c r="A129" s="3" t="s">
        <v>333</v>
      </c>
      <c r="B129" s="4">
        <v>3</v>
      </c>
    </row>
    <row r="130" spans="1:2">
      <c r="A130" s="3" t="s">
        <v>488</v>
      </c>
      <c r="B130" s="4">
        <v>3</v>
      </c>
    </row>
    <row r="131" spans="1:2">
      <c r="A131" s="3" t="s">
        <v>528</v>
      </c>
      <c r="B131" s="4">
        <v>3</v>
      </c>
    </row>
    <row r="132" spans="1:2">
      <c r="A132" s="3" t="s">
        <v>334</v>
      </c>
      <c r="B132" s="4">
        <v>3</v>
      </c>
    </row>
    <row r="133" spans="1:2">
      <c r="A133" s="3" t="s">
        <v>335</v>
      </c>
      <c r="B133" s="4">
        <v>3</v>
      </c>
    </row>
    <row r="134" spans="1:2">
      <c r="A134" s="3" t="s">
        <v>529</v>
      </c>
      <c r="B134" s="4">
        <v>3</v>
      </c>
    </row>
    <row r="135" spans="1:2">
      <c r="A135" s="3" t="s">
        <v>336</v>
      </c>
      <c r="B135" s="4">
        <v>3</v>
      </c>
    </row>
    <row r="136" spans="1:2">
      <c r="A136" s="3" t="s">
        <v>337</v>
      </c>
      <c r="B136" s="4">
        <v>3</v>
      </c>
    </row>
    <row r="137" spans="1:2">
      <c r="A137" s="3" t="s">
        <v>338</v>
      </c>
      <c r="B137" s="4">
        <v>3</v>
      </c>
    </row>
    <row r="138" spans="1:2">
      <c r="A138" s="3" t="s">
        <v>339</v>
      </c>
      <c r="B138" s="4">
        <v>3</v>
      </c>
    </row>
    <row r="139" spans="1:2">
      <c r="A139" s="3" t="s">
        <v>340</v>
      </c>
      <c r="B139" s="4">
        <v>3</v>
      </c>
    </row>
    <row r="140" spans="1:2">
      <c r="A140" s="3" t="s">
        <v>341</v>
      </c>
      <c r="B140" s="4">
        <v>3</v>
      </c>
    </row>
    <row r="141" spans="1:2">
      <c r="A141" s="3" t="s">
        <v>342</v>
      </c>
      <c r="B141" s="4">
        <v>3</v>
      </c>
    </row>
    <row r="142" spans="1:2">
      <c r="A142" s="3" t="s">
        <v>530</v>
      </c>
      <c r="B142" s="4">
        <v>3</v>
      </c>
    </row>
    <row r="143" spans="1:2">
      <c r="A143" s="3" t="s">
        <v>344</v>
      </c>
      <c r="B143" s="4">
        <v>3</v>
      </c>
    </row>
    <row r="144" spans="1:2">
      <c r="A144" s="3" t="s">
        <v>346</v>
      </c>
      <c r="B144" s="4">
        <v>3</v>
      </c>
    </row>
    <row r="145" spans="1:2">
      <c r="A145" s="3" t="s">
        <v>347</v>
      </c>
      <c r="B145" s="4">
        <v>3</v>
      </c>
    </row>
    <row r="146" spans="1:2">
      <c r="A146" s="3" t="s">
        <v>348</v>
      </c>
      <c r="B146" s="4">
        <v>3</v>
      </c>
    </row>
    <row r="147" spans="1:2">
      <c r="A147" s="3" t="s">
        <v>349</v>
      </c>
      <c r="B147" s="4">
        <v>3</v>
      </c>
    </row>
    <row r="148" spans="1:2">
      <c r="A148" s="3" t="s">
        <v>350</v>
      </c>
      <c r="B148" s="4">
        <v>3</v>
      </c>
    </row>
    <row r="149" spans="1:2">
      <c r="A149" s="3" t="s">
        <v>351</v>
      </c>
      <c r="B149" s="4">
        <v>3</v>
      </c>
    </row>
    <row r="150" spans="1:2">
      <c r="A150" s="3" t="s">
        <v>492</v>
      </c>
      <c r="B150" s="4">
        <v>3</v>
      </c>
    </row>
    <row r="151" spans="1:2">
      <c r="A151" s="3" t="s">
        <v>353</v>
      </c>
      <c r="B151" s="4">
        <v>3</v>
      </c>
    </row>
    <row r="152" spans="1:2">
      <c r="A152" s="3" t="s">
        <v>531</v>
      </c>
      <c r="B152" s="4">
        <v>3</v>
      </c>
    </row>
    <row r="153" spans="1:2">
      <c r="A153" s="3" t="s">
        <v>354</v>
      </c>
      <c r="B153" s="4">
        <v>3</v>
      </c>
    </row>
    <row r="154" spans="1:2">
      <c r="A154" s="3" t="s">
        <v>355</v>
      </c>
      <c r="B154" s="4">
        <v>3</v>
      </c>
    </row>
    <row r="155" spans="1:2">
      <c r="A155" s="3" t="s">
        <v>358</v>
      </c>
      <c r="B155" s="4">
        <v>3</v>
      </c>
    </row>
    <row r="156" spans="1:2">
      <c r="A156" s="3" t="s">
        <v>359</v>
      </c>
      <c r="B156" s="4">
        <v>3</v>
      </c>
    </row>
    <row r="157" spans="1:2">
      <c r="A157" s="3" t="s">
        <v>360</v>
      </c>
      <c r="B157" s="4">
        <v>3</v>
      </c>
    </row>
    <row r="158" spans="1:2">
      <c r="A158" s="3" t="s">
        <v>361</v>
      </c>
      <c r="B158" s="4">
        <v>3</v>
      </c>
    </row>
    <row r="159" spans="1:2">
      <c r="A159" s="3" t="s">
        <v>363</v>
      </c>
      <c r="B159" s="4">
        <v>3</v>
      </c>
    </row>
    <row r="160" spans="1:2">
      <c r="A160" s="3" t="s">
        <v>364</v>
      </c>
      <c r="B160" s="4">
        <v>3</v>
      </c>
    </row>
    <row r="161" spans="1:2">
      <c r="A161" s="3" t="s">
        <v>365</v>
      </c>
      <c r="B161" s="4">
        <v>3</v>
      </c>
    </row>
    <row r="162" spans="1:2">
      <c r="A162" s="3" t="s">
        <v>366</v>
      </c>
      <c r="B162" s="4">
        <v>3</v>
      </c>
    </row>
    <row r="163" spans="1:2">
      <c r="A163" s="3" t="s">
        <v>367</v>
      </c>
      <c r="B163" s="4">
        <v>3</v>
      </c>
    </row>
    <row r="164" spans="1:2">
      <c r="A164" s="3" t="s">
        <v>493</v>
      </c>
      <c r="B164" s="4">
        <v>3</v>
      </c>
    </row>
    <row r="165" spans="1:2">
      <c r="A165" s="3" t="s">
        <v>494</v>
      </c>
      <c r="B165" s="4">
        <v>3</v>
      </c>
    </row>
    <row r="166" spans="1:2">
      <c r="A166" s="3" t="s">
        <v>368</v>
      </c>
      <c r="B166" s="4">
        <v>3</v>
      </c>
    </row>
    <row r="167" spans="1:2">
      <c r="A167" s="3" t="s">
        <v>369</v>
      </c>
      <c r="B167" s="4">
        <v>3</v>
      </c>
    </row>
    <row r="168" spans="1:2">
      <c r="A168" s="3" t="s">
        <v>370</v>
      </c>
      <c r="B168" s="4">
        <v>3</v>
      </c>
    </row>
    <row r="169" spans="1:2">
      <c r="A169" s="3" t="s">
        <v>371</v>
      </c>
      <c r="B169" s="4">
        <v>3</v>
      </c>
    </row>
    <row r="170" spans="1:2">
      <c r="A170" s="3" t="s">
        <v>495</v>
      </c>
      <c r="B170" s="4">
        <v>3</v>
      </c>
    </row>
    <row r="171" spans="1:2">
      <c r="A171" s="3" t="s">
        <v>496</v>
      </c>
      <c r="B171" s="4">
        <v>3</v>
      </c>
    </row>
    <row r="172" spans="1:2">
      <c r="A172" s="3" t="s">
        <v>372</v>
      </c>
      <c r="B172" s="4">
        <v>3</v>
      </c>
    </row>
    <row r="173" spans="1:2">
      <c r="A173" s="3" t="s">
        <v>373</v>
      </c>
      <c r="B173" s="4">
        <v>3</v>
      </c>
    </row>
    <row r="174" spans="1:2">
      <c r="A174" s="3" t="s">
        <v>375</v>
      </c>
      <c r="B174" s="4">
        <v>3</v>
      </c>
    </row>
    <row r="175" spans="1:2">
      <c r="A175" s="3" t="s">
        <v>376</v>
      </c>
      <c r="B175" s="4">
        <v>3</v>
      </c>
    </row>
    <row r="176" spans="1:2">
      <c r="A176" s="3" t="s">
        <v>377</v>
      </c>
      <c r="B176" s="4">
        <v>3</v>
      </c>
    </row>
    <row r="177" spans="1:2">
      <c r="A177" s="3" t="s">
        <v>551</v>
      </c>
      <c r="B177" s="4">
        <v>1</v>
      </c>
    </row>
    <row r="178" spans="1:2">
      <c r="A178" s="3" t="s">
        <v>498</v>
      </c>
      <c r="B178" s="4">
        <v>3</v>
      </c>
    </row>
    <row r="179" spans="1:2">
      <c r="A179" s="3" t="s">
        <v>379</v>
      </c>
      <c r="B179" s="4">
        <v>3</v>
      </c>
    </row>
    <row r="180" spans="1:2">
      <c r="A180" s="3" t="s">
        <v>533</v>
      </c>
      <c r="B180" s="4">
        <v>3</v>
      </c>
    </row>
    <row r="181" spans="1:2">
      <c r="A181" s="3" t="s">
        <v>500</v>
      </c>
      <c r="B181" s="4">
        <v>3</v>
      </c>
    </row>
    <row r="182" spans="1:2">
      <c r="A182" s="3" t="s">
        <v>552</v>
      </c>
      <c r="B182" s="4">
        <v>2</v>
      </c>
    </row>
    <row r="183" spans="1:2">
      <c r="A183" s="3" t="s">
        <v>381</v>
      </c>
      <c r="B183" s="4">
        <v>3</v>
      </c>
    </row>
    <row r="184" spans="1:2">
      <c r="A184" s="3" t="s">
        <v>382</v>
      </c>
      <c r="B184" s="4">
        <v>3</v>
      </c>
    </row>
    <row r="185" spans="1:2">
      <c r="A185" s="3" t="s">
        <v>383</v>
      </c>
      <c r="B185" s="4">
        <v>3</v>
      </c>
    </row>
    <row r="186" spans="1:2">
      <c r="A186" s="3" t="s">
        <v>384</v>
      </c>
      <c r="B186" s="4">
        <v>3</v>
      </c>
    </row>
    <row r="187" spans="1:2">
      <c r="A187" s="3" t="s">
        <v>535</v>
      </c>
      <c r="B187" s="4">
        <v>3</v>
      </c>
    </row>
    <row r="188" spans="1:2">
      <c r="A188" s="3" t="s">
        <v>385</v>
      </c>
      <c r="B188" s="4">
        <v>3</v>
      </c>
    </row>
    <row r="189" spans="1:2">
      <c r="A189" s="3" t="s">
        <v>386</v>
      </c>
      <c r="B189" s="4">
        <v>3</v>
      </c>
    </row>
    <row r="190" spans="1:2">
      <c r="A190" s="3" t="s">
        <v>387</v>
      </c>
      <c r="B190" s="4">
        <v>3</v>
      </c>
    </row>
    <row r="191" spans="1:2">
      <c r="A191" s="3" t="s">
        <v>388</v>
      </c>
      <c r="B191" s="4">
        <v>3</v>
      </c>
    </row>
    <row r="192" spans="1:2">
      <c r="A192" s="3" t="s">
        <v>389</v>
      </c>
      <c r="B192" s="4">
        <v>3</v>
      </c>
    </row>
    <row r="193" spans="1:2">
      <c r="A193" s="3" t="s">
        <v>390</v>
      </c>
      <c r="B193" s="4">
        <v>3</v>
      </c>
    </row>
    <row r="194" spans="1:2">
      <c r="A194" s="3" t="s">
        <v>391</v>
      </c>
      <c r="B194" s="4">
        <v>3</v>
      </c>
    </row>
    <row r="195" spans="1:2">
      <c r="A195" s="3" t="s">
        <v>393</v>
      </c>
      <c r="B195" s="4">
        <v>3</v>
      </c>
    </row>
    <row r="196" spans="1:2">
      <c r="A196" s="3" t="s">
        <v>394</v>
      </c>
      <c r="B196" s="4">
        <v>1</v>
      </c>
    </row>
    <row r="197" spans="1:2">
      <c r="A197" s="3" t="s">
        <v>398</v>
      </c>
      <c r="B197" s="4">
        <v>3</v>
      </c>
    </row>
    <row r="198" spans="1:2">
      <c r="A198" s="3" t="s">
        <v>399</v>
      </c>
      <c r="B198" s="4">
        <v>3</v>
      </c>
    </row>
    <row r="199" spans="1:2">
      <c r="A199" s="3" t="s">
        <v>400</v>
      </c>
      <c r="B199" s="4">
        <v>3</v>
      </c>
    </row>
    <row r="200" spans="1:2">
      <c r="A200" s="3" t="s">
        <v>401</v>
      </c>
      <c r="B200" s="4">
        <v>3</v>
      </c>
    </row>
    <row r="201" spans="1:2">
      <c r="A201" s="3" t="s">
        <v>402</v>
      </c>
      <c r="B201" s="4">
        <v>3</v>
      </c>
    </row>
    <row r="202" spans="1:2">
      <c r="A202" s="3" t="s">
        <v>404</v>
      </c>
      <c r="B202" s="4">
        <v>3</v>
      </c>
    </row>
    <row r="203" spans="1:2">
      <c r="A203" s="3" t="s">
        <v>405</v>
      </c>
      <c r="B203" s="4">
        <v>3</v>
      </c>
    </row>
    <row r="204" spans="1:2">
      <c r="A204" s="3" t="s">
        <v>553</v>
      </c>
      <c r="B204" s="4">
        <v>2</v>
      </c>
    </row>
    <row r="205" spans="1:2">
      <c r="A205" s="3" t="s">
        <v>406</v>
      </c>
      <c r="B205" s="4">
        <v>3</v>
      </c>
    </row>
    <row r="206" spans="1:2">
      <c r="A206" s="3" t="s">
        <v>502</v>
      </c>
      <c r="B206" s="4">
        <v>3</v>
      </c>
    </row>
    <row r="207" spans="1:2">
      <c r="A207" s="3" t="s">
        <v>407</v>
      </c>
      <c r="B207" s="4">
        <v>3</v>
      </c>
    </row>
    <row r="208" spans="1:2">
      <c r="A208" s="3" t="s">
        <v>410</v>
      </c>
      <c r="B208" s="4">
        <v>3</v>
      </c>
    </row>
    <row r="209" spans="1:2">
      <c r="A209" s="3" t="s">
        <v>411</v>
      </c>
      <c r="B209" s="4">
        <v>3</v>
      </c>
    </row>
    <row r="210" spans="1:2">
      <c r="A210" s="3" t="s">
        <v>412</v>
      </c>
      <c r="B210" s="4">
        <v>3</v>
      </c>
    </row>
    <row r="211" spans="1:2">
      <c r="A211" s="3" t="s">
        <v>413</v>
      </c>
      <c r="B211" s="4">
        <v>3</v>
      </c>
    </row>
    <row r="212" spans="1:2">
      <c r="A212" s="3" t="s">
        <v>414</v>
      </c>
      <c r="B212" s="4">
        <v>3</v>
      </c>
    </row>
    <row r="213" spans="1:2">
      <c r="A213" s="3" t="s">
        <v>415</v>
      </c>
      <c r="B213" s="4">
        <v>3</v>
      </c>
    </row>
    <row r="214" spans="1:2">
      <c r="A214" s="3" t="s">
        <v>416</v>
      </c>
      <c r="B214" s="4">
        <v>3</v>
      </c>
    </row>
    <row r="215" spans="1:2">
      <c r="A215" s="3" t="s">
        <v>417</v>
      </c>
      <c r="B215" s="4">
        <v>3</v>
      </c>
    </row>
    <row r="216" spans="1:2">
      <c r="A216" s="3" t="s">
        <v>539</v>
      </c>
      <c r="B216" s="4">
        <v>3</v>
      </c>
    </row>
    <row r="217" spans="1:2">
      <c r="A217" s="3" t="s">
        <v>420</v>
      </c>
      <c r="B217" s="4">
        <v>3</v>
      </c>
    </row>
    <row r="218" spans="1:2">
      <c r="A218" s="3" t="s">
        <v>421</v>
      </c>
      <c r="B218" s="4">
        <v>3</v>
      </c>
    </row>
    <row r="219" spans="1:2">
      <c r="A219" s="3" t="s">
        <v>422</v>
      </c>
      <c r="B219" s="4">
        <v>2</v>
      </c>
    </row>
    <row r="220" spans="1:2">
      <c r="A220" s="3" t="s">
        <v>504</v>
      </c>
      <c r="B220" s="4">
        <v>1</v>
      </c>
    </row>
    <row r="221" spans="1:2">
      <c r="A221" s="3" t="s">
        <v>423</v>
      </c>
      <c r="B221" s="4">
        <v>3</v>
      </c>
    </row>
    <row r="222" spans="1:2">
      <c r="A222" s="3" t="s">
        <v>424</v>
      </c>
      <c r="B222" s="4">
        <v>3</v>
      </c>
    </row>
    <row r="223" spans="1:2">
      <c r="A223" s="3" t="s">
        <v>426</v>
      </c>
      <c r="B223" s="4">
        <v>3</v>
      </c>
    </row>
    <row r="224" spans="1:2">
      <c r="A224" s="3" t="s">
        <v>427</v>
      </c>
      <c r="B224" s="4">
        <v>3</v>
      </c>
    </row>
    <row r="225" spans="1:2">
      <c r="A225" s="3" t="s">
        <v>428</v>
      </c>
      <c r="B225" s="4">
        <v>3</v>
      </c>
    </row>
    <row r="226" spans="1:2">
      <c r="A226" s="3" t="s">
        <v>429</v>
      </c>
      <c r="B226" s="4">
        <v>3</v>
      </c>
    </row>
    <row r="227" spans="1:2">
      <c r="A227" s="3" t="s">
        <v>431</v>
      </c>
      <c r="B227" s="4">
        <v>3</v>
      </c>
    </row>
    <row r="228" spans="1:2">
      <c r="A228" s="3" t="s">
        <v>432</v>
      </c>
      <c r="B228" s="4">
        <v>3</v>
      </c>
    </row>
    <row r="229" spans="1:2">
      <c r="A229" s="3" t="s">
        <v>433</v>
      </c>
      <c r="B229" s="4">
        <v>3</v>
      </c>
    </row>
    <row r="230" spans="1:2">
      <c r="A230" s="3" t="s">
        <v>435</v>
      </c>
      <c r="B230" s="4">
        <v>3</v>
      </c>
    </row>
    <row r="231" spans="1:2">
      <c r="A231" s="3" t="s">
        <v>436</v>
      </c>
      <c r="B231" s="4">
        <v>3</v>
      </c>
    </row>
    <row r="232" spans="1:2">
      <c r="A232" s="3" t="s">
        <v>437</v>
      </c>
      <c r="B232" s="4">
        <v>3</v>
      </c>
    </row>
    <row r="233" spans="1:2">
      <c r="A233" s="3" t="s">
        <v>438</v>
      </c>
      <c r="B233" s="4">
        <v>3</v>
      </c>
    </row>
    <row r="234" spans="1:2">
      <c r="A234" s="3" t="s">
        <v>439</v>
      </c>
      <c r="B234" s="4">
        <v>3</v>
      </c>
    </row>
    <row r="235" spans="1:2">
      <c r="A235" s="3" t="s">
        <v>440</v>
      </c>
      <c r="B235" s="4">
        <v>3</v>
      </c>
    </row>
    <row r="236" spans="1:2">
      <c r="A236" s="3" t="s">
        <v>441</v>
      </c>
      <c r="B236" s="4">
        <v>3</v>
      </c>
    </row>
    <row r="237" spans="1:2">
      <c r="A237" s="3" t="s">
        <v>442</v>
      </c>
      <c r="B237" s="4">
        <v>3</v>
      </c>
    </row>
    <row r="238" spans="1:2">
      <c r="A238" s="3" t="s">
        <v>540</v>
      </c>
      <c r="B238" s="4">
        <v>3</v>
      </c>
    </row>
    <row r="239" spans="1:2">
      <c r="A239" s="3" t="s">
        <v>443</v>
      </c>
      <c r="B239" s="4">
        <v>3</v>
      </c>
    </row>
    <row r="240" spans="1:2">
      <c r="A240" s="3" t="s">
        <v>444</v>
      </c>
      <c r="B240" s="4">
        <v>3</v>
      </c>
    </row>
    <row r="241" spans="1:2">
      <c r="A241" s="3" t="s">
        <v>445</v>
      </c>
      <c r="B241" s="4">
        <v>3</v>
      </c>
    </row>
    <row r="242" spans="1:2">
      <c r="A242" s="3" t="s">
        <v>446</v>
      </c>
      <c r="B242" s="4">
        <v>3</v>
      </c>
    </row>
    <row r="243" spans="1:2">
      <c r="A243" s="3" t="s">
        <v>447</v>
      </c>
      <c r="B243" s="4">
        <v>3</v>
      </c>
    </row>
    <row r="244" spans="1:2">
      <c r="A244" s="3" t="s">
        <v>448</v>
      </c>
      <c r="B244" s="4">
        <v>3</v>
      </c>
    </row>
    <row r="245" spans="1:2">
      <c r="A245" s="3" t="s">
        <v>451</v>
      </c>
      <c r="B245" s="4">
        <v>3</v>
      </c>
    </row>
    <row r="246" spans="1:2">
      <c r="A246" s="3" t="s">
        <v>452</v>
      </c>
      <c r="B246" s="4">
        <v>3</v>
      </c>
    </row>
    <row r="247" spans="1:2">
      <c r="A247" s="3" t="s">
        <v>453</v>
      </c>
      <c r="B247" s="4">
        <v>3</v>
      </c>
    </row>
    <row r="248" spans="1:2">
      <c r="A248" s="3" t="s">
        <v>454</v>
      </c>
      <c r="B248" s="4">
        <v>3</v>
      </c>
    </row>
    <row r="249" spans="1:2">
      <c r="A249" s="3" t="s">
        <v>1568</v>
      </c>
      <c r="B249" s="4"/>
    </row>
    <row r="250" spans="1:2">
      <c r="A250" s="3" t="s">
        <v>1485</v>
      </c>
      <c r="B250" s="4">
        <v>720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62"/>
  <sheetViews>
    <sheetView workbookViewId="0">
      <selection activeCell="B19" sqref="B19:H21"/>
    </sheetView>
  </sheetViews>
  <sheetFormatPr defaultColWidth="9" defaultRowHeight="14" outlineLevelCol="2"/>
  <cols>
    <col min="2" max="2" width="19.0833333333333" style="1" customWidth="1"/>
    <col min="3" max="3" width="12.25" style="1" customWidth="1"/>
    <col min="4" max="259" width="17.6666666666667" customWidth="1"/>
    <col min="260" max="260" width="5.58333333333333" customWidth="1"/>
  </cols>
  <sheetData>
    <row r="3" spans="2:3">
      <c r="B3" s="1" t="s">
        <v>1484</v>
      </c>
      <c r="C3" s="1" t="s">
        <v>1567</v>
      </c>
    </row>
    <row r="4" spans="2:3">
      <c r="B4" s="1" t="s">
        <v>201</v>
      </c>
      <c r="C4" s="2">
        <v>3</v>
      </c>
    </row>
    <row r="5" spans="2:3">
      <c r="B5" s="1" t="s">
        <v>203</v>
      </c>
      <c r="C5" s="2">
        <v>6</v>
      </c>
    </row>
    <row r="6" spans="2:3">
      <c r="B6" s="1" t="s">
        <v>204</v>
      </c>
      <c r="C6" s="2">
        <v>6</v>
      </c>
    </row>
    <row r="7" spans="2:3">
      <c r="B7" s="1" t="s">
        <v>463</v>
      </c>
      <c r="C7" s="2">
        <v>6</v>
      </c>
    </row>
    <row r="8" spans="2:3">
      <c r="B8" s="1" t="s">
        <v>464</v>
      </c>
      <c r="C8" s="2">
        <v>6</v>
      </c>
    </row>
    <row r="9" spans="2:3">
      <c r="B9" s="1" t="s">
        <v>205</v>
      </c>
      <c r="C9" s="2">
        <v>6</v>
      </c>
    </row>
    <row r="10" spans="2:3">
      <c r="B10" s="1" t="s">
        <v>518</v>
      </c>
      <c r="C10" s="2">
        <v>3</v>
      </c>
    </row>
    <row r="11" spans="2:3">
      <c r="B11" s="1" t="s">
        <v>206</v>
      </c>
      <c r="C11" s="2">
        <v>4</v>
      </c>
    </row>
    <row r="12" spans="2:3">
      <c r="B12" s="1" t="s">
        <v>207</v>
      </c>
      <c r="C12" s="2">
        <v>6</v>
      </c>
    </row>
    <row r="13" spans="2:3">
      <c r="B13" s="1" t="s">
        <v>467</v>
      </c>
      <c r="C13" s="2">
        <v>6</v>
      </c>
    </row>
    <row r="14" spans="2:3">
      <c r="B14" s="1" t="s">
        <v>208</v>
      </c>
      <c r="C14" s="2">
        <v>6</v>
      </c>
    </row>
    <row r="15" spans="2:3">
      <c r="B15" s="1" t="s">
        <v>520</v>
      </c>
      <c r="C15" s="2">
        <v>2</v>
      </c>
    </row>
    <row r="16" spans="2:3">
      <c r="B16" s="1" t="s">
        <v>468</v>
      </c>
      <c r="C16" s="2">
        <v>6</v>
      </c>
    </row>
    <row r="17" spans="2:3">
      <c r="B17" s="1" t="s">
        <v>209</v>
      </c>
      <c r="C17" s="2">
        <v>6</v>
      </c>
    </row>
    <row r="18" spans="2:3">
      <c r="B18" s="1" t="s">
        <v>210</v>
      </c>
      <c r="C18" s="2">
        <v>6</v>
      </c>
    </row>
    <row r="19" spans="2:3">
      <c r="B19" s="1" t="s">
        <v>211</v>
      </c>
      <c r="C19" s="2">
        <v>6</v>
      </c>
    </row>
    <row r="20" spans="2:3">
      <c r="B20" s="1" t="s">
        <v>213</v>
      </c>
      <c r="C20" s="2">
        <v>6</v>
      </c>
    </row>
    <row r="21" spans="2:3">
      <c r="B21" s="1" t="s">
        <v>469</v>
      </c>
      <c r="C21" s="2">
        <v>6</v>
      </c>
    </row>
    <row r="22" spans="2:3">
      <c r="B22" s="1" t="s">
        <v>215</v>
      </c>
      <c r="C22" s="2">
        <v>6</v>
      </c>
    </row>
    <row r="23" spans="2:3">
      <c r="B23" s="1" t="s">
        <v>470</v>
      </c>
      <c r="C23" s="2">
        <v>6</v>
      </c>
    </row>
    <row r="24" spans="2:3">
      <c r="B24" s="1" t="s">
        <v>472</v>
      </c>
      <c r="C24" s="2">
        <v>6</v>
      </c>
    </row>
    <row r="25" spans="2:3">
      <c r="B25" s="1" t="s">
        <v>217</v>
      </c>
      <c r="C25" s="2">
        <v>6</v>
      </c>
    </row>
    <row r="26" spans="2:3">
      <c r="B26" s="1" t="s">
        <v>218</v>
      </c>
      <c r="C26" s="2">
        <v>6</v>
      </c>
    </row>
    <row r="27" spans="2:3">
      <c r="B27" s="1" t="s">
        <v>219</v>
      </c>
      <c r="C27" s="2">
        <v>6</v>
      </c>
    </row>
    <row r="28" spans="2:3">
      <c r="B28" s="1" t="s">
        <v>220</v>
      </c>
      <c r="C28" s="2">
        <v>6</v>
      </c>
    </row>
    <row r="29" spans="2:3">
      <c r="B29" s="1" t="s">
        <v>223</v>
      </c>
      <c r="C29" s="2">
        <v>6</v>
      </c>
    </row>
    <row r="30" spans="2:3">
      <c r="B30" s="1" t="s">
        <v>224</v>
      </c>
      <c r="C30" s="2">
        <v>6</v>
      </c>
    </row>
    <row r="31" spans="2:3">
      <c r="B31" s="1" t="s">
        <v>225</v>
      </c>
      <c r="C31" s="2">
        <v>6</v>
      </c>
    </row>
    <row r="32" spans="2:3">
      <c r="B32" s="1" t="s">
        <v>226</v>
      </c>
      <c r="C32" s="2">
        <v>6</v>
      </c>
    </row>
    <row r="33" spans="2:3">
      <c r="B33" s="1" t="s">
        <v>227</v>
      </c>
      <c r="C33" s="2">
        <v>6</v>
      </c>
    </row>
    <row r="34" spans="2:3">
      <c r="B34" s="1" t="s">
        <v>228</v>
      </c>
      <c r="C34" s="2">
        <v>6</v>
      </c>
    </row>
    <row r="35" spans="2:3">
      <c r="B35" s="1" t="s">
        <v>229</v>
      </c>
      <c r="C35" s="2">
        <v>6</v>
      </c>
    </row>
    <row r="36" spans="2:3">
      <c r="B36" s="1" t="s">
        <v>474</v>
      </c>
      <c r="C36" s="2">
        <v>4</v>
      </c>
    </row>
    <row r="37" spans="2:3">
      <c r="B37" s="1" t="s">
        <v>230</v>
      </c>
      <c r="C37" s="2">
        <v>6</v>
      </c>
    </row>
    <row r="38" spans="2:3">
      <c r="B38" s="1" t="s">
        <v>231</v>
      </c>
      <c r="C38" s="2">
        <v>6</v>
      </c>
    </row>
    <row r="39" spans="2:3">
      <c r="B39" s="1" t="s">
        <v>233</v>
      </c>
      <c r="C39" s="2">
        <v>6</v>
      </c>
    </row>
    <row r="40" spans="2:3">
      <c r="B40" s="1" t="s">
        <v>234</v>
      </c>
      <c r="C40" s="2">
        <v>6</v>
      </c>
    </row>
    <row r="41" spans="2:3">
      <c r="B41" s="1" t="s">
        <v>522</v>
      </c>
      <c r="C41" s="2">
        <v>5</v>
      </c>
    </row>
    <row r="42" spans="2:3">
      <c r="B42" s="1" t="s">
        <v>235</v>
      </c>
      <c r="C42" s="2">
        <v>6</v>
      </c>
    </row>
    <row r="43" spans="2:3">
      <c r="B43" s="1" t="s">
        <v>236</v>
      </c>
      <c r="C43" s="2">
        <v>4</v>
      </c>
    </row>
    <row r="44" spans="2:3">
      <c r="B44" s="1" t="s">
        <v>237</v>
      </c>
      <c r="C44" s="2">
        <v>6</v>
      </c>
    </row>
    <row r="45" spans="2:3">
      <c r="B45" s="1" t="s">
        <v>238</v>
      </c>
      <c r="C45" s="2">
        <v>6</v>
      </c>
    </row>
    <row r="46" spans="2:3">
      <c r="B46" s="1" t="s">
        <v>239</v>
      </c>
      <c r="C46" s="2">
        <v>6</v>
      </c>
    </row>
    <row r="47" spans="2:3">
      <c r="B47" s="1" t="s">
        <v>240</v>
      </c>
      <c r="C47" s="2">
        <v>6</v>
      </c>
    </row>
    <row r="48" spans="2:3">
      <c r="B48" s="1" t="s">
        <v>241</v>
      </c>
      <c r="C48" s="2">
        <v>6</v>
      </c>
    </row>
    <row r="49" spans="2:3">
      <c r="B49" s="1" t="s">
        <v>242</v>
      </c>
      <c r="C49" s="2">
        <v>6</v>
      </c>
    </row>
    <row r="50" spans="2:3">
      <c r="B50" s="1" t="s">
        <v>243</v>
      </c>
      <c r="C50" s="2">
        <v>6</v>
      </c>
    </row>
    <row r="51" spans="2:3">
      <c r="B51" s="1" t="s">
        <v>244</v>
      </c>
      <c r="C51" s="2">
        <v>6</v>
      </c>
    </row>
    <row r="52" spans="2:3">
      <c r="B52" s="1" t="s">
        <v>246</v>
      </c>
      <c r="C52" s="2">
        <v>6</v>
      </c>
    </row>
    <row r="53" spans="2:3">
      <c r="B53" s="1" t="s">
        <v>247</v>
      </c>
      <c r="C53" s="2">
        <v>6</v>
      </c>
    </row>
    <row r="54" spans="2:3">
      <c r="B54" s="1" t="s">
        <v>248</v>
      </c>
      <c r="C54" s="2">
        <v>6</v>
      </c>
    </row>
    <row r="55" spans="2:3">
      <c r="B55" s="1" t="s">
        <v>250</v>
      </c>
      <c r="C55" s="2">
        <v>6</v>
      </c>
    </row>
    <row r="56" spans="2:3">
      <c r="B56" s="1" t="s">
        <v>251</v>
      </c>
      <c r="C56" s="2">
        <v>6</v>
      </c>
    </row>
    <row r="57" spans="2:3">
      <c r="B57" s="1" t="s">
        <v>252</v>
      </c>
      <c r="C57" s="2">
        <v>6</v>
      </c>
    </row>
    <row r="58" spans="2:3">
      <c r="B58" s="1" t="s">
        <v>253</v>
      </c>
      <c r="C58" s="2">
        <v>6</v>
      </c>
    </row>
    <row r="59" spans="2:3">
      <c r="B59" s="1" t="s">
        <v>254</v>
      </c>
      <c r="C59" s="2">
        <v>4</v>
      </c>
    </row>
    <row r="60" spans="2:3">
      <c r="B60" s="1" t="s">
        <v>255</v>
      </c>
      <c r="C60" s="2">
        <v>6</v>
      </c>
    </row>
    <row r="61" spans="2:3">
      <c r="B61" s="1" t="s">
        <v>256</v>
      </c>
      <c r="C61" s="2">
        <v>6</v>
      </c>
    </row>
    <row r="62" spans="2:3">
      <c r="B62" s="1" t="s">
        <v>476</v>
      </c>
      <c r="C62" s="2">
        <v>3</v>
      </c>
    </row>
    <row r="63" spans="2:3">
      <c r="B63" s="1" t="s">
        <v>257</v>
      </c>
      <c r="C63" s="2">
        <v>6</v>
      </c>
    </row>
    <row r="64" spans="2:3">
      <c r="B64" s="1" t="s">
        <v>258</v>
      </c>
      <c r="C64" s="2">
        <v>6</v>
      </c>
    </row>
    <row r="65" spans="2:3">
      <c r="B65" s="1" t="s">
        <v>259</v>
      </c>
      <c r="C65" s="2">
        <v>6</v>
      </c>
    </row>
    <row r="66" spans="2:3">
      <c r="B66" s="1" t="s">
        <v>260</v>
      </c>
      <c r="C66" s="2">
        <v>6</v>
      </c>
    </row>
    <row r="67" spans="2:3">
      <c r="B67" s="1" t="s">
        <v>477</v>
      </c>
      <c r="C67" s="2">
        <v>6</v>
      </c>
    </row>
    <row r="68" spans="2:3">
      <c r="B68" s="1" t="s">
        <v>261</v>
      </c>
      <c r="C68" s="2">
        <v>6</v>
      </c>
    </row>
    <row r="69" spans="2:3">
      <c r="B69" s="1" t="s">
        <v>262</v>
      </c>
      <c r="C69" s="2">
        <v>6</v>
      </c>
    </row>
    <row r="70" spans="2:3">
      <c r="B70" s="1" t="s">
        <v>263</v>
      </c>
      <c r="C70" s="2">
        <v>6</v>
      </c>
    </row>
    <row r="71" spans="2:3">
      <c r="B71" s="1" t="s">
        <v>264</v>
      </c>
      <c r="C71" s="2">
        <v>6</v>
      </c>
    </row>
    <row r="72" spans="2:3">
      <c r="B72" s="1" t="s">
        <v>478</v>
      </c>
      <c r="C72" s="2">
        <v>6</v>
      </c>
    </row>
    <row r="73" spans="2:3">
      <c r="B73" s="1" t="s">
        <v>265</v>
      </c>
      <c r="C73" s="2">
        <v>6</v>
      </c>
    </row>
    <row r="74" spans="2:3">
      <c r="B74" s="1" t="s">
        <v>266</v>
      </c>
      <c r="C74" s="2">
        <v>6</v>
      </c>
    </row>
    <row r="75" spans="2:3">
      <c r="B75" s="1" t="s">
        <v>267</v>
      </c>
      <c r="C75" s="2">
        <v>6</v>
      </c>
    </row>
    <row r="76" spans="2:3">
      <c r="B76" s="1" t="s">
        <v>268</v>
      </c>
      <c r="C76" s="2">
        <v>6</v>
      </c>
    </row>
    <row r="77" spans="2:3">
      <c r="B77" s="1" t="s">
        <v>269</v>
      </c>
      <c r="C77" s="2">
        <v>6</v>
      </c>
    </row>
    <row r="78" spans="2:3">
      <c r="B78" s="1" t="s">
        <v>271</v>
      </c>
      <c r="C78" s="2">
        <v>6</v>
      </c>
    </row>
    <row r="79" spans="2:3">
      <c r="B79" s="1" t="s">
        <v>272</v>
      </c>
      <c r="C79" s="2">
        <v>6</v>
      </c>
    </row>
    <row r="80" spans="2:3">
      <c r="B80" s="1" t="s">
        <v>525</v>
      </c>
      <c r="C80" s="2">
        <v>2</v>
      </c>
    </row>
    <row r="81" spans="2:3">
      <c r="B81" s="1" t="s">
        <v>273</v>
      </c>
      <c r="C81" s="2">
        <v>6</v>
      </c>
    </row>
    <row r="82" spans="2:3">
      <c r="B82" s="1" t="s">
        <v>275</v>
      </c>
      <c r="C82" s="2">
        <v>6</v>
      </c>
    </row>
    <row r="83" spans="2:3">
      <c r="B83" s="1" t="s">
        <v>276</v>
      </c>
      <c r="C83" s="2">
        <v>6</v>
      </c>
    </row>
    <row r="84" spans="2:3">
      <c r="B84" s="1" t="s">
        <v>277</v>
      </c>
      <c r="C84" s="2">
        <v>6</v>
      </c>
    </row>
    <row r="85" spans="2:3">
      <c r="B85" s="1" t="s">
        <v>278</v>
      </c>
      <c r="C85" s="2">
        <v>6</v>
      </c>
    </row>
    <row r="86" spans="2:3">
      <c r="B86" s="1" t="s">
        <v>279</v>
      </c>
      <c r="C86" s="2">
        <v>6</v>
      </c>
    </row>
    <row r="87" spans="2:3">
      <c r="B87" s="1" t="s">
        <v>280</v>
      </c>
      <c r="C87" s="2">
        <v>6</v>
      </c>
    </row>
    <row r="88" spans="2:3">
      <c r="B88" s="1" t="s">
        <v>281</v>
      </c>
      <c r="C88" s="2">
        <v>6</v>
      </c>
    </row>
    <row r="89" spans="2:3">
      <c r="B89" s="1" t="s">
        <v>282</v>
      </c>
      <c r="C89" s="2">
        <v>6</v>
      </c>
    </row>
    <row r="90" spans="2:3">
      <c r="B90" s="1" t="s">
        <v>480</v>
      </c>
      <c r="C90" s="2">
        <v>6</v>
      </c>
    </row>
    <row r="91" spans="2:3">
      <c r="B91" s="1" t="s">
        <v>285</v>
      </c>
      <c r="C91" s="2">
        <v>6</v>
      </c>
    </row>
    <row r="92" spans="2:3">
      <c r="B92" s="1" t="s">
        <v>526</v>
      </c>
      <c r="C92" s="2">
        <v>4</v>
      </c>
    </row>
    <row r="93" spans="2:3">
      <c r="B93" s="1" t="s">
        <v>286</v>
      </c>
      <c r="C93" s="2">
        <v>6</v>
      </c>
    </row>
    <row r="94" spans="2:3">
      <c r="B94" s="1" t="s">
        <v>481</v>
      </c>
      <c r="C94" s="2">
        <v>6</v>
      </c>
    </row>
    <row r="95" spans="2:3">
      <c r="B95" s="1" t="s">
        <v>287</v>
      </c>
      <c r="C95" s="2">
        <v>6</v>
      </c>
    </row>
    <row r="96" spans="2:3">
      <c r="B96" s="1" t="s">
        <v>288</v>
      </c>
      <c r="C96" s="2">
        <v>6</v>
      </c>
    </row>
    <row r="97" spans="2:3">
      <c r="B97" s="1" t="s">
        <v>290</v>
      </c>
      <c r="C97" s="2">
        <v>6</v>
      </c>
    </row>
    <row r="98" spans="2:3">
      <c r="B98" s="1" t="s">
        <v>291</v>
      </c>
      <c r="C98" s="2">
        <v>6</v>
      </c>
    </row>
    <row r="99" spans="2:3">
      <c r="B99" s="1" t="s">
        <v>292</v>
      </c>
      <c r="C99" s="2">
        <v>6</v>
      </c>
    </row>
    <row r="100" spans="2:3">
      <c r="B100" s="1" t="s">
        <v>482</v>
      </c>
      <c r="C100" s="2">
        <v>6</v>
      </c>
    </row>
    <row r="101" spans="2:3">
      <c r="B101" s="1" t="s">
        <v>293</v>
      </c>
      <c r="C101" s="2">
        <v>6</v>
      </c>
    </row>
    <row r="102" spans="2:3">
      <c r="B102" s="1" t="s">
        <v>294</v>
      </c>
      <c r="C102" s="2">
        <v>6</v>
      </c>
    </row>
    <row r="103" spans="2:3">
      <c r="B103" s="1" t="s">
        <v>295</v>
      </c>
      <c r="C103" s="2">
        <v>6</v>
      </c>
    </row>
    <row r="104" spans="2:3">
      <c r="B104" s="1" t="s">
        <v>296</v>
      </c>
      <c r="C104" s="2">
        <v>6</v>
      </c>
    </row>
    <row r="105" spans="2:3">
      <c r="B105" s="1" t="s">
        <v>297</v>
      </c>
      <c r="C105" s="2">
        <v>6</v>
      </c>
    </row>
    <row r="106" spans="2:3">
      <c r="B106" s="1" t="s">
        <v>298</v>
      </c>
      <c r="C106" s="2">
        <v>6</v>
      </c>
    </row>
    <row r="107" spans="2:3">
      <c r="B107" s="1" t="s">
        <v>299</v>
      </c>
      <c r="C107" s="2">
        <v>6</v>
      </c>
    </row>
    <row r="108" spans="2:3">
      <c r="B108" s="1" t="s">
        <v>301</v>
      </c>
      <c r="C108" s="2">
        <v>6</v>
      </c>
    </row>
    <row r="109" spans="2:3">
      <c r="B109" s="1" t="s">
        <v>302</v>
      </c>
      <c r="C109" s="2">
        <v>6</v>
      </c>
    </row>
    <row r="110" spans="2:3">
      <c r="B110" s="1" t="s">
        <v>303</v>
      </c>
      <c r="C110" s="2">
        <v>6</v>
      </c>
    </row>
    <row r="111" spans="2:3">
      <c r="B111" s="1" t="s">
        <v>304</v>
      </c>
      <c r="C111" s="2">
        <v>6</v>
      </c>
    </row>
    <row r="112" spans="2:3">
      <c r="B112" s="1" t="s">
        <v>483</v>
      </c>
      <c r="C112" s="2">
        <v>6</v>
      </c>
    </row>
    <row r="113" spans="2:3">
      <c r="B113" s="1" t="s">
        <v>307</v>
      </c>
      <c r="C113" s="2">
        <v>6</v>
      </c>
    </row>
    <row r="114" spans="2:3">
      <c r="B114" s="1" t="s">
        <v>308</v>
      </c>
      <c r="C114" s="2">
        <v>6</v>
      </c>
    </row>
    <row r="115" spans="2:3">
      <c r="B115" s="1" t="s">
        <v>309</v>
      </c>
      <c r="C115" s="2">
        <v>6</v>
      </c>
    </row>
    <row r="116" spans="2:3">
      <c r="B116" s="1" t="s">
        <v>311</v>
      </c>
      <c r="C116" s="2">
        <v>6</v>
      </c>
    </row>
    <row r="117" spans="2:3">
      <c r="B117" s="1" t="s">
        <v>312</v>
      </c>
      <c r="C117" s="2">
        <v>6</v>
      </c>
    </row>
    <row r="118" spans="2:3">
      <c r="B118" s="1" t="s">
        <v>313</v>
      </c>
      <c r="C118" s="2">
        <v>6</v>
      </c>
    </row>
    <row r="119" spans="2:3">
      <c r="B119" s="1" t="s">
        <v>314</v>
      </c>
      <c r="C119" s="2">
        <v>6</v>
      </c>
    </row>
    <row r="120" spans="2:3">
      <c r="B120" s="1" t="s">
        <v>315</v>
      </c>
      <c r="C120" s="2">
        <v>6</v>
      </c>
    </row>
    <row r="121" spans="2:3">
      <c r="B121" s="1" t="s">
        <v>316</v>
      </c>
      <c r="C121" s="2">
        <v>6</v>
      </c>
    </row>
    <row r="122" spans="2:3">
      <c r="B122" s="1" t="s">
        <v>317</v>
      </c>
      <c r="C122" s="2">
        <v>6</v>
      </c>
    </row>
    <row r="123" spans="2:3">
      <c r="B123" s="1" t="s">
        <v>318</v>
      </c>
      <c r="C123" s="2">
        <v>6</v>
      </c>
    </row>
    <row r="124" spans="2:3">
      <c r="B124" s="1" t="s">
        <v>319</v>
      </c>
      <c r="C124" s="2">
        <v>2</v>
      </c>
    </row>
    <row r="125" spans="2:3">
      <c r="B125" s="1" t="s">
        <v>321</v>
      </c>
      <c r="C125" s="2">
        <v>6</v>
      </c>
    </row>
    <row r="126" spans="2:3">
      <c r="B126" s="1" t="s">
        <v>322</v>
      </c>
      <c r="C126" s="2">
        <v>6</v>
      </c>
    </row>
    <row r="127" spans="2:3">
      <c r="B127" s="1" t="s">
        <v>324</v>
      </c>
      <c r="C127" s="2">
        <v>6</v>
      </c>
    </row>
    <row r="128" spans="2:3">
      <c r="B128" s="1" t="s">
        <v>325</v>
      </c>
      <c r="C128" s="2">
        <v>6</v>
      </c>
    </row>
    <row r="129" spans="2:3">
      <c r="B129" s="1" t="s">
        <v>326</v>
      </c>
      <c r="C129" s="2">
        <v>6</v>
      </c>
    </row>
    <row r="130" spans="2:3">
      <c r="B130" s="1" t="s">
        <v>327</v>
      </c>
      <c r="C130" s="2">
        <v>6</v>
      </c>
    </row>
    <row r="131" spans="2:3">
      <c r="B131" s="1" t="s">
        <v>486</v>
      </c>
      <c r="C131" s="2">
        <v>6</v>
      </c>
    </row>
    <row r="132" spans="2:3">
      <c r="B132" s="1" t="s">
        <v>328</v>
      </c>
      <c r="C132" s="2">
        <v>6</v>
      </c>
    </row>
    <row r="133" spans="2:3">
      <c r="B133" s="1" t="s">
        <v>329</v>
      </c>
      <c r="C133" s="2">
        <v>6</v>
      </c>
    </row>
    <row r="134" spans="2:3">
      <c r="B134" s="1" t="s">
        <v>330</v>
      </c>
      <c r="C134" s="2">
        <v>6</v>
      </c>
    </row>
    <row r="135" spans="2:3">
      <c r="B135" s="1" t="s">
        <v>487</v>
      </c>
      <c r="C135" s="2">
        <v>6</v>
      </c>
    </row>
    <row r="136" spans="2:3">
      <c r="B136" s="1" t="s">
        <v>331</v>
      </c>
      <c r="C136" s="2">
        <v>6</v>
      </c>
    </row>
    <row r="137" spans="2:3">
      <c r="B137" s="1" t="s">
        <v>332</v>
      </c>
      <c r="C137" s="2">
        <v>6</v>
      </c>
    </row>
    <row r="138" spans="2:3">
      <c r="B138" s="1" t="s">
        <v>333</v>
      </c>
      <c r="C138" s="2">
        <v>6</v>
      </c>
    </row>
    <row r="139" spans="2:3">
      <c r="B139" s="1" t="s">
        <v>488</v>
      </c>
      <c r="C139" s="2">
        <v>6</v>
      </c>
    </row>
    <row r="140" spans="2:3">
      <c r="B140" s="1" t="s">
        <v>528</v>
      </c>
      <c r="C140" s="2">
        <v>4</v>
      </c>
    </row>
    <row r="141" spans="2:3">
      <c r="B141" s="1" t="s">
        <v>334</v>
      </c>
      <c r="C141" s="2">
        <v>6</v>
      </c>
    </row>
    <row r="142" spans="2:3">
      <c r="B142" s="1" t="s">
        <v>335</v>
      </c>
      <c r="C142" s="2">
        <v>6</v>
      </c>
    </row>
    <row r="143" spans="2:3">
      <c r="B143" s="1" t="s">
        <v>529</v>
      </c>
      <c r="C143" s="2">
        <v>1</v>
      </c>
    </row>
    <row r="144" spans="2:3">
      <c r="B144" s="1" t="s">
        <v>336</v>
      </c>
      <c r="C144" s="2">
        <v>6</v>
      </c>
    </row>
    <row r="145" spans="2:3">
      <c r="B145" s="1" t="s">
        <v>337</v>
      </c>
      <c r="C145" s="2">
        <v>6</v>
      </c>
    </row>
    <row r="146" spans="2:3">
      <c r="B146" s="1" t="s">
        <v>338</v>
      </c>
      <c r="C146" s="2">
        <v>6</v>
      </c>
    </row>
    <row r="147" spans="2:3">
      <c r="B147" s="1" t="s">
        <v>339</v>
      </c>
      <c r="C147" s="2">
        <v>6</v>
      </c>
    </row>
    <row r="148" spans="2:3">
      <c r="B148" s="1" t="s">
        <v>340</v>
      </c>
      <c r="C148" s="2">
        <v>6</v>
      </c>
    </row>
    <row r="149" spans="2:3">
      <c r="B149" s="1" t="s">
        <v>489</v>
      </c>
      <c r="C149" s="2">
        <v>2</v>
      </c>
    </row>
    <row r="150" spans="2:3">
      <c r="B150" s="1" t="s">
        <v>490</v>
      </c>
      <c r="C150" s="2">
        <v>4</v>
      </c>
    </row>
    <row r="151" spans="2:3">
      <c r="B151" s="1" t="s">
        <v>341</v>
      </c>
      <c r="C151" s="2">
        <v>6</v>
      </c>
    </row>
    <row r="152" spans="2:3">
      <c r="B152" s="1" t="s">
        <v>342</v>
      </c>
      <c r="C152" s="2">
        <v>6</v>
      </c>
    </row>
    <row r="153" spans="2:3">
      <c r="B153" s="1" t="s">
        <v>530</v>
      </c>
      <c r="C153" s="2">
        <v>4</v>
      </c>
    </row>
    <row r="154" spans="2:3">
      <c r="B154" s="1" t="s">
        <v>343</v>
      </c>
      <c r="C154" s="2">
        <v>6</v>
      </c>
    </row>
    <row r="155" spans="2:3">
      <c r="B155" s="1" t="s">
        <v>344</v>
      </c>
      <c r="C155" s="2">
        <v>6</v>
      </c>
    </row>
    <row r="156" spans="2:3">
      <c r="B156" s="1" t="s">
        <v>346</v>
      </c>
      <c r="C156" s="2">
        <v>6</v>
      </c>
    </row>
    <row r="157" spans="2:3">
      <c r="B157" s="1" t="s">
        <v>347</v>
      </c>
      <c r="C157" s="2">
        <v>6</v>
      </c>
    </row>
    <row r="158" spans="2:3">
      <c r="B158" s="1" t="s">
        <v>348</v>
      </c>
      <c r="C158" s="2">
        <v>6</v>
      </c>
    </row>
    <row r="159" spans="2:3">
      <c r="B159" s="1" t="s">
        <v>349</v>
      </c>
      <c r="C159" s="2">
        <v>6</v>
      </c>
    </row>
    <row r="160" spans="2:3">
      <c r="B160" s="1" t="s">
        <v>350</v>
      </c>
      <c r="C160" s="2">
        <v>6</v>
      </c>
    </row>
    <row r="161" spans="2:3">
      <c r="B161" s="1" t="s">
        <v>351</v>
      </c>
      <c r="C161" s="2">
        <v>6</v>
      </c>
    </row>
    <row r="162" spans="2:3">
      <c r="B162" s="1" t="s">
        <v>492</v>
      </c>
      <c r="C162" s="2">
        <v>6</v>
      </c>
    </row>
    <row r="163" spans="2:3">
      <c r="B163" s="1" t="s">
        <v>353</v>
      </c>
      <c r="C163" s="2">
        <v>6</v>
      </c>
    </row>
    <row r="164" spans="2:3">
      <c r="B164" s="1" t="s">
        <v>531</v>
      </c>
      <c r="C164" s="2">
        <v>2</v>
      </c>
    </row>
    <row r="165" spans="2:3">
      <c r="B165" s="1" t="s">
        <v>354</v>
      </c>
      <c r="C165" s="2">
        <v>6</v>
      </c>
    </row>
    <row r="166" spans="2:3">
      <c r="B166" s="1" t="s">
        <v>355</v>
      </c>
      <c r="C166" s="2">
        <v>6</v>
      </c>
    </row>
    <row r="167" spans="2:3">
      <c r="B167" s="1" t="s">
        <v>358</v>
      </c>
      <c r="C167" s="2">
        <v>6</v>
      </c>
    </row>
    <row r="168" spans="2:3">
      <c r="B168" s="1" t="s">
        <v>359</v>
      </c>
      <c r="C168" s="2">
        <v>6</v>
      </c>
    </row>
    <row r="169" spans="2:3">
      <c r="B169" s="1" t="s">
        <v>360</v>
      </c>
      <c r="C169" s="2">
        <v>6</v>
      </c>
    </row>
    <row r="170" spans="2:3">
      <c r="B170" s="1" t="s">
        <v>361</v>
      </c>
      <c r="C170" s="2">
        <v>6</v>
      </c>
    </row>
    <row r="171" spans="2:3">
      <c r="B171" s="1" t="s">
        <v>363</v>
      </c>
      <c r="C171" s="2">
        <v>6</v>
      </c>
    </row>
    <row r="172" spans="2:3">
      <c r="B172" s="1" t="s">
        <v>364</v>
      </c>
      <c r="C172" s="2">
        <v>6</v>
      </c>
    </row>
    <row r="173" spans="2:3">
      <c r="B173" s="1" t="s">
        <v>365</v>
      </c>
      <c r="C173" s="2">
        <v>6</v>
      </c>
    </row>
    <row r="174" spans="2:3">
      <c r="B174" s="1" t="s">
        <v>366</v>
      </c>
      <c r="C174" s="2">
        <v>6</v>
      </c>
    </row>
    <row r="175" spans="2:3">
      <c r="B175" s="1" t="s">
        <v>367</v>
      </c>
      <c r="C175" s="2">
        <v>6</v>
      </c>
    </row>
    <row r="176" spans="2:3">
      <c r="B176" s="1" t="s">
        <v>493</v>
      </c>
      <c r="C176" s="2">
        <v>6</v>
      </c>
    </row>
    <row r="177" spans="2:3">
      <c r="B177" s="1" t="s">
        <v>494</v>
      </c>
      <c r="C177" s="2">
        <v>6</v>
      </c>
    </row>
    <row r="178" spans="2:3">
      <c r="B178" s="1" t="s">
        <v>368</v>
      </c>
      <c r="C178" s="2">
        <v>6</v>
      </c>
    </row>
    <row r="179" spans="2:3">
      <c r="B179" s="1" t="s">
        <v>369</v>
      </c>
      <c r="C179" s="2">
        <v>6</v>
      </c>
    </row>
    <row r="180" spans="2:3">
      <c r="B180" s="1" t="s">
        <v>370</v>
      </c>
      <c r="C180" s="2">
        <v>6</v>
      </c>
    </row>
    <row r="181" spans="2:3">
      <c r="B181" s="1" t="s">
        <v>371</v>
      </c>
      <c r="C181" s="2">
        <v>6</v>
      </c>
    </row>
    <row r="182" spans="2:3">
      <c r="B182" s="1" t="s">
        <v>495</v>
      </c>
      <c r="C182" s="2">
        <v>6</v>
      </c>
    </row>
    <row r="183" spans="2:3">
      <c r="B183" s="1" t="s">
        <v>496</v>
      </c>
      <c r="C183" s="2">
        <v>6</v>
      </c>
    </row>
    <row r="184" spans="2:3">
      <c r="B184" s="1" t="s">
        <v>372</v>
      </c>
      <c r="C184" s="2">
        <v>6</v>
      </c>
    </row>
    <row r="185" spans="2:3">
      <c r="B185" s="1" t="s">
        <v>373</v>
      </c>
      <c r="C185" s="2">
        <v>6</v>
      </c>
    </row>
    <row r="186" spans="2:3">
      <c r="B186" s="1" t="s">
        <v>375</v>
      </c>
      <c r="C186" s="2">
        <v>6</v>
      </c>
    </row>
    <row r="187" spans="2:3">
      <c r="B187" s="1" t="s">
        <v>497</v>
      </c>
      <c r="C187" s="2">
        <v>4</v>
      </c>
    </row>
    <row r="188" spans="2:3">
      <c r="B188" s="1" t="s">
        <v>376</v>
      </c>
      <c r="C188" s="2">
        <v>6</v>
      </c>
    </row>
    <row r="189" spans="2:3">
      <c r="B189" s="1" t="s">
        <v>377</v>
      </c>
      <c r="C189" s="2">
        <v>6</v>
      </c>
    </row>
    <row r="190" spans="2:3">
      <c r="B190" s="1" t="s">
        <v>498</v>
      </c>
      <c r="C190" s="2">
        <v>6</v>
      </c>
    </row>
    <row r="191" spans="2:3">
      <c r="B191" s="1" t="s">
        <v>379</v>
      </c>
      <c r="C191" s="2">
        <v>6</v>
      </c>
    </row>
    <row r="192" spans="2:3">
      <c r="B192" s="1" t="s">
        <v>533</v>
      </c>
      <c r="C192" s="2">
        <v>5</v>
      </c>
    </row>
    <row r="193" spans="2:3">
      <c r="B193" s="1" t="s">
        <v>499</v>
      </c>
      <c r="C193" s="2">
        <v>1</v>
      </c>
    </row>
    <row r="194" spans="2:3">
      <c r="B194" s="1" t="s">
        <v>500</v>
      </c>
      <c r="C194" s="2">
        <v>6</v>
      </c>
    </row>
    <row r="195" spans="2:3">
      <c r="B195" s="1" t="s">
        <v>381</v>
      </c>
      <c r="C195" s="2">
        <v>6</v>
      </c>
    </row>
    <row r="196" spans="2:3">
      <c r="B196" s="1" t="s">
        <v>382</v>
      </c>
      <c r="C196" s="2">
        <v>6</v>
      </c>
    </row>
    <row r="197" spans="2:3">
      <c r="B197" s="1" t="s">
        <v>383</v>
      </c>
      <c r="C197" s="2">
        <v>6</v>
      </c>
    </row>
    <row r="198" spans="2:3">
      <c r="B198" s="1" t="s">
        <v>384</v>
      </c>
      <c r="C198" s="2">
        <v>6</v>
      </c>
    </row>
    <row r="199" spans="2:3">
      <c r="B199" s="1" t="s">
        <v>535</v>
      </c>
      <c r="C199" s="2">
        <v>2</v>
      </c>
    </row>
    <row r="200" spans="2:3">
      <c r="B200" s="1" t="s">
        <v>385</v>
      </c>
      <c r="C200" s="2">
        <v>6</v>
      </c>
    </row>
    <row r="201" spans="2:3">
      <c r="B201" s="1" t="s">
        <v>386</v>
      </c>
      <c r="C201" s="2">
        <v>6</v>
      </c>
    </row>
    <row r="202" spans="2:3">
      <c r="B202" s="1" t="s">
        <v>387</v>
      </c>
      <c r="C202" s="2">
        <v>6</v>
      </c>
    </row>
    <row r="203" spans="2:3">
      <c r="B203" s="1" t="s">
        <v>388</v>
      </c>
      <c r="C203" s="2">
        <v>6</v>
      </c>
    </row>
    <row r="204" spans="2:3">
      <c r="B204" s="1" t="s">
        <v>389</v>
      </c>
      <c r="C204" s="2">
        <v>6</v>
      </c>
    </row>
    <row r="205" spans="2:3">
      <c r="B205" s="1" t="s">
        <v>390</v>
      </c>
      <c r="C205" s="2">
        <v>6</v>
      </c>
    </row>
    <row r="206" spans="2:3">
      <c r="B206" s="1" t="s">
        <v>391</v>
      </c>
      <c r="C206" s="2">
        <v>6</v>
      </c>
    </row>
    <row r="207" spans="2:3">
      <c r="B207" s="1" t="s">
        <v>393</v>
      </c>
      <c r="C207" s="2">
        <v>6</v>
      </c>
    </row>
    <row r="208" spans="2:3">
      <c r="B208" s="1" t="s">
        <v>394</v>
      </c>
      <c r="C208" s="2">
        <v>6</v>
      </c>
    </row>
    <row r="209" spans="2:3">
      <c r="B209" s="1" t="s">
        <v>398</v>
      </c>
      <c r="C209" s="2">
        <v>6</v>
      </c>
    </row>
    <row r="210" spans="2:3">
      <c r="B210" s="1" t="s">
        <v>399</v>
      </c>
      <c r="C210" s="2">
        <v>6</v>
      </c>
    </row>
    <row r="211" spans="2:3">
      <c r="B211" s="1" t="s">
        <v>400</v>
      </c>
      <c r="C211" s="2">
        <v>6</v>
      </c>
    </row>
    <row r="212" spans="2:3">
      <c r="B212" s="1" t="s">
        <v>536</v>
      </c>
      <c r="C212" s="2">
        <v>6</v>
      </c>
    </row>
    <row r="213" spans="2:3">
      <c r="B213" s="1" t="s">
        <v>401</v>
      </c>
      <c r="C213" s="2">
        <v>6</v>
      </c>
    </row>
    <row r="214" spans="2:3">
      <c r="B214" s="1" t="s">
        <v>402</v>
      </c>
      <c r="C214" s="2">
        <v>6</v>
      </c>
    </row>
    <row r="215" spans="2:3">
      <c r="B215" s="1" t="s">
        <v>404</v>
      </c>
      <c r="C215" s="2">
        <v>6</v>
      </c>
    </row>
    <row r="216" spans="2:3">
      <c r="B216" s="1" t="s">
        <v>405</v>
      </c>
      <c r="C216" s="2">
        <v>6</v>
      </c>
    </row>
    <row r="217" spans="2:3">
      <c r="B217" s="1" t="s">
        <v>406</v>
      </c>
      <c r="C217" s="2">
        <v>6</v>
      </c>
    </row>
    <row r="218" spans="2:3">
      <c r="B218" s="1" t="s">
        <v>502</v>
      </c>
      <c r="C218" s="2">
        <v>6</v>
      </c>
    </row>
    <row r="219" spans="2:3">
      <c r="B219" s="1" t="s">
        <v>407</v>
      </c>
      <c r="C219" s="2">
        <v>6</v>
      </c>
    </row>
    <row r="220" spans="2:3">
      <c r="B220" s="1" t="s">
        <v>410</v>
      </c>
      <c r="C220" s="2">
        <v>6</v>
      </c>
    </row>
    <row r="221" spans="2:3">
      <c r="B221" s="1" t="s">
        <v>411</v>
      </c>
      <c r="C221" s="2">
        <v>6</v>
      </c>
    </row>
    <row r="222" spans="2:3">
      <c r="B222" s="1" t="s">
        <v>412</v>
      </c>
      <c r="C222" s="2">
        <v>6</v>
      </c>
    </row>
    <row r="223" spans="2:3">
      <c r="B223" s="1" t="s">
        <v>413</v>
      </c>
      <c r="C223" s="2">
        <v>6</v>
      </c>
    </row>
    <row r="224" spans="2:3">
      <c r="B224" s="1" t="s">
        <v>414</v>
      </c>
      <c r="C224" s="2">
        <v>6</v>
      </c>
    </row>
    <row r="225" spans="2:3">
      <c r="B225" s="1" t="s">
        <v>537</v>
      </c>
      <c r="C225" s="2">
        <v>3</v>
      </c>
    </row>
    <row r="226" spans="2:3">
      <c r="B226" s="1" t="s">
        <v>415</v>
      </c>
      <c r="C226" s="2">
        <v>6</v>
      </c>
    </row>
    <row r="227" spans="2:3">
      <c r="B227" s="1" t="s">
        <v>416</v>
      </c>
      <c r="C227" s="2">
        <v>6</v>
      </c>
    </row>
    <row r="228" spans="2:3">
      <c r="B228" s="1" t="s">
        <v>417</v>
      </c>
      <c r="C228" s="2">
        <v>6</v>
      </c>
    </row>
    <row r="229" spans="2:3">
      <c r="B229" s="1" t="s">
        <v>539</v>
      </c>
      <c r="C229" s="2">
        <v>3</v>
      </c>
    </row>
    <row r="230" spans="2:3">
      <c r="B230" s="1" t="s">
        <v>420</v>
      </c>
      <c r="C230" s="2">
        <v>6</v>
      </c>
    </row>
    <row r="231" spans="2:3">
      <c r="B231" s="1" t="s">
        <v>421</v>
      </c>
      <c r="C231" s="2">
        <v>6</v>
      </c>
    </row>
    <row r="232" spans="2:3">
      <c r="B232" s="1" t="s">
        <v>422</v>
      </c>
      <c r="C232" s="2">
        <v>6</v>
      </c>
    </row>
    <row r="233" spans="2:3">
      <c r="B233" s="1" t="s">
        <v>504</v>
      </c>
      <c r="C233" s="2">
        <v>6</v>
      </c>
    </row>
    <row r="234" spans="2:3">
      <c r="B234" s="1" t="s">
        <v>423</v>
      </c>
      <c r="C234" s="2">
        <v>6</v>
      </c>
    </row>
    <row r="235" spans="2:3">
      <c r="B235" s="1" t="s">
        <v>424</v>
      </c>
      <c r="C235" s="2">
        <v>6</v>
      </c>
    </row>
    <row r="236" spans="2:3">
      <c r="B236" s="1" t="s">
        <v>426</v>
      </c>
      <c r="C236" s="2">
        <v>6</v>
      </c>
    </row>
    <row r="237" spans="2:3">
      <c r="B237" s="1" t="s">
        <v>427</v>
      </c>
      <c r="C237" s="2">
        <v>6</v>
      </c>
    </row>
    <row r="238" spans="2:3">
      <c r="B238" s="1" t="s">
        <v>428</v>
      </c>
      <c r="C238" s="2">
        <v>6</v>
      </c>
    </row>
    <row r="239" spans="2:3">
      <c r="B239" s="1" t="s">
        <v>429</v>
      </c>
      <c r="C239" s="2">
        <v>6</v>
      </c>
    </row>
    <row r="240" spans="2:3">
      <c r="B240" s="1" t="s">
        <v>431</v>
      </c>
      <c r="C240" s="2">
        <v>6</v>
      </c>
    </row>
    <row r="241" spans="2:3">
      <c r="B241" s="1" t="s">
        <v>432</v>
      </c>
      <c r="C241" s="2">
        <v>6</v>
      </c>
    </row>
    <row r="242" spans="2:3">
      <c r="B242" s="1" t="s">
        <v>433</v>
      </c>
      <c r="C242" s="2">
        <v>6</v>
      </c>
    </row>
    <row r="243" spans="2:3">
      <c r="B243" s="1" t="s">
        <v>435</v>
      </c>
      <c r="C243" s="2">
        <v>6</v>
      </c>
    </row>
    <row r="244" spans="2:3">
      <c r="B244" s="1" t="s">
        <v>436</v>
      </c>
      <c r="C244" s="2">
        <v>6</v>
      </c>
    </row>
    <row r="245" spans="2:3">
      <c r="B245" s="1" t="s">
        <v>437</v>
      </c>
      <c r="C245" s="2">
        <v>6</v>
      </c>
    </row>
    <row r="246" spans="2:3">
      <c r="B246" s="1" t="s">
        <v>438</v>
      </c>
      <c r="C246" s="2">
        <v>6</v>
      </c>
    </row>
    <row r="247" spans="2:3">
      <c r="B247" s="1" t="s">
        <v>439</v>
      </c>
      <c r="C247" s="2">
        <v>6</v>
      </c>
    </row>
    <row r="248" spans="2:3">
      <c r="B248" s="1" t="s">
        <v>440</v>
      </c>
      <c r="C248" s="2">
        <v>6</v>
      </c>
    </row>
    <row r="249" spans="2:3">
      <c r="B249" s="1" t="s">
        <v>441</v>
      </c>
      <c r="C249" s="2">
        <v>6</v>
      </c>
    </row>
    <row r="250" spans="2:3">
      <c r="B250" s="1" t="s">
        <v>442</v>
      </c>
      <c r="C250" s="2">
        <v>6</v>
      </c>
    </row>
    <row r="251" spans="2:3">
      <c r="B251" s="1" t="s">
        <v>540</v>
      </c>
      <c r="C251" s="2">
        <v>3</v>
      </c>
    </row>
    <row r="252" spans="2:3">
      <c r="B252" s="1" t="s">
        <v>443</v>
      </c>
      <c r="C252" s="2">
        <v>6</v>
      </c>
    </row>
    <row r="253" spans="2:3">
      <c r="B253" s="1" t="s">
        <v>444</v>
      </c>
      <c r="C253" s="2">
        <v>6</v>
      </c>
    </row>
    <row r="254" spans="2:3">
      <c r="B254" s="1" t="s">
        <v>445</v>
      </c>
      <c r="C254" s="2">
        <v>6</v>
      </c>
    </row>
    <row r="255" spans="2:3">
      <c r="B255" s="1" t="s">
        <v>446</v>
      </c>
      <c r="C255" s="2">
        <v>6</v>
      </c>
    </row>
    <row r="256" spans="2:3">
      <c r="B256" s="1" t="s">
        <v>447</v>
      </c>
      <c r="C256" s="2">
        <v>6</v>
      </c>
    </row>
    <row r="257" spans="2:3">
      <c r="B257" s="1" t="s">
        <v>448</v>
      </c>
      <c r="C257" s="2">
        <v>6</v>
      </c>
    </row>
    <row r="258" spans="2:3">
      <c r="B258" s="1" t="s">
        <v>451</v>
      </c>
      <c r="C258" s="2">
        <v>6</v>
      </c>
    </row>
    <row r="259" spans="2:3">
      <c r="B259" s="1" t="s">
        <v>452</v>
      </c>
      <c r="C259" s="2">
        <v>6</v>
      </c>
    </row>
    <row r="260" spans="2:3">
      <c r="B260" s="1" t="s">
        <v>453</v>
      </c>
      <c r="C260" s="2">
        <v>6</v>
      </c>
    </row>
    <row r="261" spans="2:3">
      <c r="B261" s="1" t="s">
        <v>454</v>
      </c>
      <c r="C261" s="2">
        <v>6</v>
      </c>
    </row>
    <row r="262" spans="2:3">
      <c r="B262" s="1" t="s">
        <v>1485</v>
      </c>
      <c r="C262" s="2">
        <v>1476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解读</vt:lpstr>
      <vt:lpstr>五险一金比例基数</vt:lpstr>
      <vt:lpstr>佛山2021</vt:lpstr>
      <vt:lpstr>佛山2022</vt:lpstr>
      <vt:lpstr>佛山2023</vt:lpstr>
      <vt:lpstr>佛山2024</vt:lpstr>
      <vt:lpstr>Summary(RMB)</vt:lpstr>
      <vt:lpstr>Summary(USD)</vt:lpstr>
      <vt:lpstr>Late fee-Scenario 1</vt:lpstr>
      <vt:lpstr>Late fee-Scenario 2</vt:lpstr>
      <vt:lpstr>Underpayment calculation</vt:lpstr>
      <vt:lpstr>&gt;</vt:lpstr>
      <vt:lpstr>Sum 2023.1-2023.6</vt:lpstr>
      <vt:lpstr>Sum 2023.7-2023.12</vt:lpstr>
      <vt:lpstr>Sum 2024.1-2024.6</vt:lpstr>
      <vt:lpstr>Sum 2024.7-2024.9</vt:lpstr>
      <vt:lpstr>2024.9姓名及payroll计数</vt:lpstr>
      <vt:lpstr>Sum 2024.9</vt:lpstr>
      <vt:lpstr>Source data</vt:lpstr>
      <vt:lpstr>&gt;&gt;</vt:lpstr>
      <vt:lpstr>2022.1-2022.12 </vt:lpstr>
      <vt:lpstr>2022.1-12姓名及payroll计数</vt:lpstr>
      <vt:lpstr>2023.1-2023.6</vt:lpstr>
      <vt:lpstr>2023.1-6姓名及payroll计数</vt:lpstr>
      <vt:lpstr>2023.7-2023.12</vt:lpstr>
      <vt:lpstr>2023.7-12姓名及payroll计数</vt:lpstr>
      <vt:lpstr>2024.1-2024.6</vt:lpstr>
      <vt:lpstr>2024.7-2024.9</vt:lpstr>
      <vt:lpstr>2024.9</vt:lpstr>
      <vt:lpstr>2024.07-09姓名和payroll计数</vt:lpstr>
      <vt:lpstr>24年1-6月姓名及payroll计数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Queena Y Ma</dc:creator>
  <cp:lastModifiedBy>赵朋</cp:lastModifiedBy>
  <dcterms:created xsi:type="dcterms:W3CDTF">2015-06-05T18:17:00Z</dcterms:created>
  <dcterms:modified xsi:type="dcterms:W3CDTF">2025-08-30T14:19:45Z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026392C033C64F218C505FEBABBEF1A6_12</vt:lpwstr>
  </property>
  <property fmtid="{D5CDD505-2E9C-101B-9397-08002B2CF9AE}" pid="3" name="KSOProductBuildVer">
    <vt:lpwstr>2052-12.1.0.22529</vt:lpwstr>
  </property>
</Properties>
</file>